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0" yWindow="0" windowWidth="20490" windowHeight="8445" tabRatio="599" activeTab="6"/>
  </bookViews>
  <sheets>
    <sheet name="Рачун финансирања" sheetId="16" r:id="rId1"/>
    <sheet name="Општи део - (6)" sheetId="3" r:id="rId2"/>
    <sheet name="Приџ,прим vs Расх,изд" sheetId="1" state="hidden" r:id="rId3"/>
    <sheet name="По основ. нам." sheetId="5" r:id="rId4"/>
    <sheet name="Програмска" sheetId="7" r:id="rId5"/>
    <sheet name="Расх по функц. " sheetId="6" r:id="rId6"/>
    <sheet name="ПО КОРИСНИЦИМА" sheetId="8" r:id="rId7"/>
    <sheet name="члан 3" sheetId="18" r:id="rId8"/>
    <sheet name="Класификације" sheetId="17" r:id="rId9"/>
    <sheet name="РЕЗЕРВА" sheetId="19" r:id="rId10"/>
    <sheet name="Sheet1" sheetId="20" r:id="rId11"/>
    <sheet name="TUR.ORG PLATA" sheetId="21" r:id="rId12"/>
    <sheet name="t1 podaci" sheetId="22" r:id="rId13"/>
    <sheet name="Sheet2" sheetId="23" r:id="rId14"/>
  </sheets>
  <definedNames>
    <definedName name="_xlnm._FilterDatabase" localSheetId="8" hidden="1">Класификације!$L$2:$M$4732</definedName>
    <definedName name="ljkl">'Расх по функц. '!$I$146</definedName>
    <definedName name="_xlnm.Print_Area" localSheetId="1">'Општи део - (6)'!$A$1:$AN$140</definedName>
    <definedName name="_xlnm.Print_Area" localSheetId="6">'ПО КОРИСНИЦИМА'!$A$1:$S$1933</definedName>
    <definedName name="_xlnm.Print_Area" localSheetId="3">'По основ. нам.'!$A$1:$K$104</definedName>
    <definedName name="_xlnm.Print_Area" localSheetId="4">Програмска!$A$1:$L$716</definedName>
    <definedName name="_xlnm.Print_Area" localSheetId="5">'Расх по функц. '!$A$1:$K$146</definedName>
    <definedName name="_xlnm.Print_Area" localSheetId="0">'Рачун финансирања'!$A$1:$I$39</definedName>
    <definedName name="_xlnm.Print_Area" localSheetId="7">'члан 3'!$A$1:$L$80</definedName>
    <definedName name="Ukupno_funkcionalna">'Расх по функц. '!$I$146</definedName>
    <definedName name="Ukupno_izdaci">'По основ. нам.'!$I$90</definedName>
  </definedNames>
  <calcPr calcId="12451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6" i="16"/>
  <c r="C96" i="6"/>
  <c r="J66" i="3"/>
  <c r="L1136" i="8"/>
  <c r="H1869"/>
  <c r="H601"/>
  <c r="H381"/>
  <c r="H379"/>
  <c r="H1876"/>
  <c r="H1868"/>
  <c r="G51" i="18"/>
  <c r="G50"/>
  <c r="G49"/>
  <c r="D330" i="7"/>
  <c r="H1150" i="8"/>
  <c r="G199" i="7"/>
  <c r="D41"/>
  <c r="J182"/>
  <c r="G334"/>
  <c r="D263" l="1"/>
  <c r="J181"/>
  <c r="C65" i="6"/>
  <c r="D17" i="3"/>
  <c r="F18" i="6" l="1"/>
  <c r="F20" i="5"/>
  <c r="H566" i="8"/>
  <c r="H713"/>
  <c r="H1432" l="1"/>
  <c r="H1422"/>
  <c r="H1074"/>
  <c r="H1344" l="1"/>
  <c r="H949"/>
  <c r="H592"/>
  <c r="H591"/>
  <c r="H569"/>
  <c r="H1019"/>
  <c r="P1019" s="1"/>
  <c r="H434"/>
  <c r="H423"/>
  <c r="H878"/>
  <c r="H877"/>
  <c r="H1681"/>
  <c r="H1672"/>
  <c r="L623"/>
  <c r="L821" s="1"/>
  <c r="L569"/>
  <c r="L906"/>
  <c r="L925" s="1"/>
  <c r="P903"/>
  <c r="P899"/>
  <c r="H1677"/>
  <c r="H1680"/>
  <c r="H1679"/>
  <c r="L1243"/>
  <c r="L1239"/>
  <c r="L1206"/>
  <c r="L1205"/>
  <c r="L1195"/>
  <c r="L1150"/>
  <c r="H610"/>
  <c r="L1058"/>
  <c r="L1040"/>
  <c r="H1040"/>
  <c r="L1039"/>
  <c r="H1039"/>
  <c r="H1041" s="1"/>
  <c r="P1036"/>
  <c r="L1037"/>
  <c r="H1035"/>
  <c r="H1037" s="1"/>
  <c r="P1033"/>
  <c r="H1026"/>
  <c r="L1025"/>
  <c r="L1022"/>
  <c r="L1023" s="1"/>
  <c r="H1021"/>
  <c r="H1057" l="1"/>
  <c r="L939"/>
  <c r="L1401" s="1"/>
  <c r="P1040"/>
  <c r="L1041"/>
  <c r="P1035"/>
  <c r="P1037" s="1"/>
  <c r="P1039"/>
  <c r="P1041" s="1"/>
  <c r="P1022"/>
  <c r="H1023"/>
  <c r="P1021"/>
  <c r="H1025"/>
  <c r="L1026"/>
  <c r="L1027" s="1"/>
  <c r="H568"/>
  <c r="H445"/>
  <c r="H674"/>
  <c r="H593"/>
  <c r="H577"/>
  <c r="H567"/>
  <c r="H564"/>
  <c r="H876"/>
  <c r="H1007"/>
  <c r="H1046"/>
  <c r="H509"/>
  <c r="H380"/>
  <c r="H838"/>
  <c r="H1676"/>
  <c r="H1671"/>
  <c r="H1431"/>
  <c r="H1419"/>
  <c r="H1418"/>
  <c r="H1859"/>
  <c r="H1860"/>
  <c r="H224"/>
  <c r="H221"/>
  <c r="H220"/>
  <c r="H219"/>
  <c r="H215"/>
  <c r="H557"/>
  <c r="H556"/>
  <c r="H212"/>
  <c r="H211"/>
  <c r="H362"/>
  <c r="H118"/>
  <c r="H31"/>
  <c r="H30"/>
  <c r="H29"/>
  <c r="H26"/>
  <c r="H21"/>
  <c r="H20"/>
  <c r="P1023" l="1"/>
  <c r="H1027"/>
  <c r="P1025"/>
  <c r="P1026"/>
  <c r="D53" i="3"/>
  <c r="P1027" i="8" l="1"/>
  <c r="D75" i="3"/>
  <c r="H559" i="8" l="1"/>
  <c r="H560"/>
  <c r="H561"/>
  <c r="I27" i="16" l="1"/>
  <c r="D30" i="3"/>
  <c r="F51" i="5"/>
  <c r="G330" i="7"/>
  <c r="G231"/>
  <c r="L1771" i="8"/>
  <c r="L1781"/>
  <c r="L1768"/>
  <c r="L1308"/>
  <c r="F22" i="5" s="1"/>
  <c r="L1159" i="8"/>
  <c r="L1777" l="1"/>
  <c r="H46" i="18" l="1"/>
  <c r="F40" i="5"/>
  <c r="L940" i="8"/>
  <c r="L1405" s="1"/>
  <c r="L1926" s="1"/>
  <c r="L896"/>
  <c r="P892"/>
  <c r="AK12" i="3"/>
  <c r="P940" i="8" l="1"/>
  <c r="P1875"/>
  <c r="J1875"/>
  <c r="K1875"/>
  <c r="H764"/>
  <c r="H456"/>
  <c r="H383"/>
  <c r="H119"/>
  <c r="H53"/>
  <c r="H1673"/>
  <c r="H602"/>
  <c r="H960" l="1"/>
  <c r="K719" i="7" l="1"/>
  <c r="L968" i="8" l="1"/>
  <c r="L1059"/>
  <c r="L1734"/>
  <c r="L1329"/>
  <c r="H1330"/>
  <c r="P1324"/>
  <c r="P1323"/>
  <c r="P1322"/>
  <c r="L1327"/>
  <c r="P1327" s="1"/>
  <c r="H1326"/>
  <c r="H1329" s="1"/>
  <c r="L1013"/>
  <c r="H1014"/>
  <c r="H1013"/>
  <c r="L1010"/>
  <c r="L1014" s="1"/>
  <c r="P1014" s="1"/>
  <c r="H1009"/>
  <c r="H1011" s="1"/>
  <c r="P1007"/>
  <c r="H1001"/>
  <c r="H1003" s="1"/>
  <c r="L1002"/>
  <c r="L1003" s="1"/>
  <c r="H1002"/>
  <c r="L1001"/>
  <c r="L999"/>
  <c r="H999"/>
  <c r="L998"/>
  <c r="P998" s="1"/>
  <c r="H997"/>
  <c r="P997" s="1"/>
  <c r="P995"/>
  <c r="L1311"/>
  <c r="P999" l="1"/>
  <c r="P1001"/>
  <c r="P1003" s="1"/>
  <c r="P1058"/>
  <c r="L1330"/>
  <c r="L1331" s="1"/>
  <c r="L1336" s="1"/>
  <c r="H1015"/>
  <c r="L1328"/>
  <c r="P1329"/>
  <c r="H1331"/>
  <c r="P1331" s="1"/>
  <c r="H1328"/>
  <c r="P1326"/>
  <c r="P1328" s="1"/>
  <c r="P1002"/>
  <c r="L1015"/>
  <c r="P1010"/>
  <c r="L1011"/>
  <c r="P1009"/>
  <c r="P1013"/>
  <c r="P1015" s="1"/>
  <c r="P1011" l="1"/>
  <c r="P1330"/>
  <c r="H848"/>
  <c r="G56" i="18"/>
  <c r="G57" l="1"/>
  <c r="G48"/>
  <c r="G46"/>
  <c r="G45"/>
  <c r="G44"/>
  <c r="H47"/>
  <c r="C119" i="6"/>
  <c r="AL61" i="3" l="1"/>
  <c r="AB137"/>
  <c r="P382" i="8" l="1"/>
  <c r="P1336"/>
  <c r="L1317"/>
  <c r="L1337" s="1"/>
  <c r="L1316"/>
  <c r="P1316" s="1"/>
  <c r="AL12" i="3"/>
  <c r="L1313" i="8"/>
  <c r="P1311"/>
  <c r="L1338" l="1"/>
  <c r="P1243"/>
  <c r="P1389" l="1"/>
  <c r="L1395"/>
  <c r="P1395" s="1"/>
  <c r="L969"/>
  <c r="L975" s="1"/>
  <c r="P975" s="1"/>
  <c r="P964"/>
  <c r="L1202"/>
  <c r="H1138"/>
  <c r="H1141" s="1"/>
  <c r="H1143"/>
  <c r="P1143" s="1"/>
  <c r="L1139"/>
  <c r="H965"/>
  <c r="I965"/>
  <c r="M965"/>
  <c r="AB965"/>
  <c r="AK137" i="3"/>
  <c r="S136"/>
  <c r="AK11"/>
  <c r="D19"/>
  <c r="D122"/>
  <c r="H809" i="8"/>
  <c r="L806"/>
  <c r="L810" s="1"/>
  <c r="O810"/>
  <c r="O811" s="1"/>
  <c r="K810"/>
  <c r="K811" s="1"/>
  <c r="I810"/>
  <c r="I811" s="1"/>
  <c r="H810"/>
  <c r="O807"/>
  <c r="M806"/>
  <c r="M807" s="1"/>
  <c r="K806"/>
  <c r="K807" s="1"/>
  <c r="I806"/>
  <c r="I807" s="1"/>
  <c r="L809"/>
  <c r="H805"/>
  <c r="H807" s="1"/>
  <c r="P803"/>
  <c r="O803"/>
  <c r="N803"/>
  <c r="K803"/>
  <c r="P1138" l="1"/>
  <c r="P969"/>
  <c r="J965"/>
  <c r="P806"/>
  <c r="P810" s="1"/>
  <c r="L811"/>
  <c r="P809"/>
  <c r="L807"/>
  <c r="N807" s="1"/>
  <c r="M810"/>
  <c r="M811" s="1"/>
  <c r="H811"/>
  <c r="P805"/>
  <c r="N806"/>
  <c r="N810" s="1"/>
  <c r="M1338"/>
  <c r="H1315"/>
  <c r="H1310"/>
  <c r="H1313" s="1"/>
  <c r="N1317"/>
  <c r="N1318" s="1"/>
  <c r="M1317"/>
  <c r="M1318" s="1"/>
  <c r="I1317"/>
  <c r="I1318" s="1"/>
  <c r="P1308"/>
  <c r="O1308"/>
  <c r="K1308"/>
  <c r="J1308"/>
  <c r="AB935"/>
  <c r="P931"/>
  <c r="L934"/>
  <c r="P934" s="1"/>
  <c r="O933"/>
  <c r="K933"/>
  <c r="I933"/>
  <c r="H933"/>
  <c r="P933" s="1"/>
  <c r="P935" s="1"/>
  <c r="AB932"/>
  <c r="K939"/>
  <c r="O939"/>
  <c r="P939"/>
  <c r="O940"/>
  <c r="M942"/>
  <c r="K948"/>
  <c r="O948"/>
  <c r="P948"/>
  <c r="J949"/>
  <c r="K949"/>
  <c r="O949"/>
  <c r="P949"/>
  <c r="K950"/>
  <c r="P950"/>
  <c r="H536"/>
  <c r="H1318" l="1"/>
  <c r="P1318"/>
  <c r="P1310"/>
  <c r="P1315"/>
  <c r="N1335"/>
  <c r="N1338" s="1"/>
  <c r="P807"/>
  <c r="P811"/>
  <c r="N811"/>
  <c r="I1335"/>
  <c r="I1338" s="1"/>
  <c r="K1317"/>
  <c r="K1318" s="1"/>
  <c r="K1313"/>
  <c r="P1317"/>
  <c r="L1318"/>
  <c r="J1317"/>
  <c r="J1313"/>
  <c r="O1313"/>
  <c r="O1317"/>
  <c r="I1313"/>
  <c r="M1313"/>
  <c r="P1312"/>
  <c r="J933"/>
  <c r="L935"/>
  <c r="L941" s="1"/>
  <c r="H935"/>
  <c r="P1313" l="1"/>
  <c r="P1337"/>
  <c r="O1318"/>
  <c r="O1335"/>
  <c r="O1338" s="1"/>
  <c r="J1318"/>
  <c r="J1335"/>
  <c r="J1338" s="1"/>
  <c r="P941"/>
  <c r="L942"/>
  <c r="P1468" l="1"/>
  <c r="Z1468"/>
  <c r="J1469"/>
  <c r="K1469"/>
  <c r="N1469"/>
  <c r="O1469"/>
  <c r="P1469"/>
  <c r="Q1469"/>
  <c r="Z1469"/>
  <c r="AB1469" s="1"/>
  <c r="AE1469"/>
  <c r="R1469" l="1"/>
  <c r="S1469"/>
  <c r="Z1426"/>
  <c r="AL66" i="3" l="1"/>
  <c r="AK136"/>
  <c r="D77"/>
  <c r="H364" i="8" l="1"/>
  <c r="L1221" l="1"/>
  <c r="L537" l="1"/>
  <c r="L1799" l="1"/>
  <c r="M1777"/>
  <c r="Q1777" s="1"/>
  <c r="AB1777"/>
  <c r="O1777" l="1"/>
  <c r="P1777"/>
  <c r="S1777" s="1"/>
  <c r="N1777"/>
  <c r="R1777" l="1"/>
  <c r="Q797"/>
  <c r="H797"/>
  <c r="L793"/>
  <c r="L797" s="1"/>
  <c r="P797" l="1"/>
  <c r="G517" i="7"/>
  <c r="AL108" i="3" l="1"/>
  <c r="P1154" i="8" l="1"/>
  <c r="AB1159"/>
  <c r="L1155"/>
  <c r="AB1154"/>
  <c r="M1154"/>
  <c r="O1154" s="1"/>
  <c r="L1217" l="1"/>
  <c r="AB1221"/>
  <c r="P1221"/>
  <c r="N1221"/>
  <c r="AB1216"/>
  <c r="N1216"/>
  <c r="M1216"/>
  <c r="O1216" s="1"/>
  <c r="P1216"/>
  <c r="P925" l="1"/>
  <c r="L907"/>
  <c r="P900"/>
  <c r="P906" l="1"/>
  <c r="P1773" l="1"/>
  <c r="H1775"/>
  <c r="L1878" l="1"/>
  <c r="P1876"/>
  <c r="H1878"/>
  <c r="J1876"/>
  <c r="K1876"/>
  <c r="H1232" l="1"/>
  <c r="H1241" l="1"/>
  <c r="D107" i="3" l="1"/>
  <c r="H1233" i="8" l="1"/>
  <c r="XEY1388" l="1"/>
  <c r="XEY1394" s="1"/>
  <c r="XEX1388"/>
  <c r="XEX1394" s="1"/>
  <c r="XEW1388"/>
  <c r="XEW1394" s="1"/>
  <c r="XEV1388"/>
  <c r="XEV1394" s="1"/>
  <c r="XEI1388"/>
  <c r="XEI1394" s="1"/>
  <c r="XEH1388"/>
  <c r="XEH1394" s="1"/>
  <c r="XEG1388"/>
  <c r="XEG1394" s="1"/>
  <c r="XEF1388"/>
  <c r="XEF1394" s="1"/>
  <c r="XDS1388"/>
  <c r="XDS1394" s="1"/>
  <c r="XDR1388"/>
  <c r="XDR1394" s="1"/>
  <c r="XDQ1388"/>
  <c r="XDQ1394" s="1"/>
  <c r="XDP1388"/>
  <c r="XDP1394" s="1"/>
  <c r="XDC1388"/>
  <c r="XDC1394" s="1"/>
  <c r="XDB1388"/>
  <c r="XDB1394" s="1"/>
  <c r="XDA1388"/>
  <c r="XDA1394" s="1"/>
  <c r="XCZ1388"/>
  <c r="XCZ1394" s="1"/>
  <c r="XCM1388"/>
  <c r="XCM1394" s="1"/>
  <c r="XCL1388"/>
  <c r="XCL1394" s="1"/>
  <c r="XCK1388"/>
  <c r="XCK1394" s="1"/>
  <c r="XCJ1388"/>
  <c r="XCJ1394" s="1"/>
  <c r="XBW1388"/>
  <c r="XBW1394" s="1"/>
  <c r="XBV1388"/>
  <c r="XBV1394" s="1"/>
  <c r="XBU1388"/>
  <c r="XBU1394" s="1"/>
  <c r="XBT1388"/>
  <c r="XBT1394" s="1"/>
  <c r="XBG1388"/>
  <c r="XBG1394" s="1"/>
  <c r="XBF1388"/>
  <c r="XBF1394" s="1"/>
  <c r="XBE1388"/>
  <c r="XBE1394" s="1"/>
  <c r="XBD1388"/>
  <c r="XBD1394" s="1"/>
  <c r="XAQ1388"/>
  <c r="XAQ1394" s="1"/>
  <c r="XAP1388"/>
  <c r="XAP1394" s="1"/>
  <c r="XAO1388"/>
  <c r="XAO1394" s="1"/>
  <c r="XAN1388"/>
  <c r="XAN1394" s="1"/>
  <c r="XAA1388"/>
  <c r="XAA1394" s="1"/>
  <c r="WZZ1388"/>
  <c r="WZZ1394" s="1"/>
  <c r="WZY1388"/>
  <c r="WZY1394" s="1"/>
  <c r="WZX1388"/>
  <c r="WZX1394" s="1"/>
  <c r="WZK1388"/>
  <c r="WZK1394" s="1"/>
  <c r="WZJ1388"/>
  <c r="WZJ1394" s="1"/>
  <c r="WZI1388"/>
  <c r="WZI1394" s="1"/>
  <c r="WZH1388"/>
  <c r="WZH1394" s="1"/>
  <c r="WYU1388"/>
  <c r="WYU1394" s="1"/>
  <c r="WYT1388"/>
  <c r="WYT1394" s="1"/>
  <c r="WYS1388"/>
  <c r="WYS1394" s="1"/>
  <c r="WYR1388"/>
  <c r="WYR1394" s="1"/>
  <c r="WYE1388"/>
  <c r="WYE1394" s="1"/>
  <c r="WYD1388"/>
  <c r="WYD1394" s="1"/>
  <c r="WYC1388"/>
  <c r="WYC1394" s="1"/>
  <c r="WYB1388"/>
  <c r="WYB1394" s="1"/>
  <c r="WXO1388"/>
  <c r="WXO1394" s="1"/>
  <c r="WXN1388"/>
  <c r="WXN1394" s="1"/>
  <c r="WXM1388"/>
  <c r="WXM1394" s="1"/>
  <c r="WXL1388"/>
  <c r="WXL1394" s="1"/>
  <c r="WWY1388"/>
  <c r="WWY1394" s="1"/>
  <c r="WWX1388"/>
  <c r="WWX1394" s="1"/>
  <c r="WWW1388"/>
  <c r="WWW1394" s="1"/>
  <c r="WWV1388"/>
  <c r="WWV1394" s="1"/>
  <c r="WWI1388"/>
  <c r="WWI1394" s="1"/>
  <c r="WWH1388"/>
  <c r="WWH1394" s="1"/>
  <c r="WWG1388"/>
  <c r="WWG1394" s="1"/>
  <c r="WWF1388"/>
  <c r="WWF1394" s="1"/>
  <c r="WVS1388"/>
  <c r="WVS1394" s="1"/>
  <c r="WVR1388"/>
  <c r="WVR1394" s="1"/>
  <c r="WVQ1388"/>
  <c r="WVQ1394" s="1"/>
  <c r="WVP1388"/>
  <c r="WVP1394" s="1"/>
  <c r="WVC1388"/>
  <c r="WVC1394" s="1"/>
  <c r="WVB1388"/>
  <c r="WVB1394" s="1"/>
  <c r="WVA1388"/>
  <c r="WVA1394" s="1"/>
  <c r="WUZ1388"/>
  <c r="WUZ1394" s="1"/>
  <c r="WUM1388"/>
  <c r="WUM1394" s="1"/>
  <c r="WUL1388"/>
  <c r="WUL1394" s="1"/>
  <c r="WUK1388"/>
  <c r="WUK1394" s="1"/>
  <c r="WUJ1388"/>
  <c r="WUJ1394" s="1"/>
  <c r="WTW1388"/>
  <c r="WTW1394" s="1"/>
  <c r="WTV1388"/>
  <c r="WTV1394" s="1"/>
  <c r="WTU1388"/>
  <c r="WTU1394" s="1"/>
  <c r="WTT1388"/>
  <c r="WTT1394" s="1"/>
  <c r="WTG1388"/>
  <c r="WTG1394" s="1"/>
  <c r="WTF1388"/>
  <c r="WTF1394" s="1"/>
  <c r="WTE1388"/>
  <c r="WTE1394" s="1"/>
  <c r="WTD1388"/>
  <c r="WTD1394" s="1"/>
  <c r="WSQ1388"/>
  <c r="WSQ1394" s="1"/>
  <c r="WSP1388"/>
  <c r="WSP1394" s="1"/>
  <c r="WSO1388"/>
  <c r="WSO1394" s="1"/>
  <c r="WSN1388"/>
  <c r="WSN1394" s="1"/>
  <c r="WSA1388"/>
  <c r="WSA1394" s="1"/>
  <c r="WRZ1388"/>
  <c r="WRZ1394" s="1"/>
  <c r="WRY1388"/>
  <c r="WRY1394" s="1"/>
  <c r="WRX1388"/>
  <c r="WRX1394" s="1"/>
  <c r="WRK1388"/>
  <c r="WRK1394" s="1"/>
  <c r="WRJ1388"/>
  <c r="WRJ1394" s="1"/>
  <c r="WRI1388"/>
  <c r="WRI1394" s="1"/>
  <c r="WRH1388"/>
  <c r="WRH1394" s="1"/>
  <c r="WQU1388"/>
  <c r="WQU1394" s="1"/>
  <c r="WQT1388"/>
  <c r="WQT1394" s="1"/>
  <c r="WQS1388"/>
  <c r="WQS1394" s="1"/>
  <c r="WQR1388"/>
  <c r="WQR1394" s="1"/>
  <c r="WQE1388"/>
  <c r="WQE1394" s="1"/>
  <c r="WQD1388"/>
  <c r="WQD1394" s="1"/>
  <c r="WQC1388"/>
  <c r="WQC1394" s="1"/>
  <c r="WQB1388"/>
  <c r="WQB1394" s="1"/>
  <c r="WPO1388"/>
  <c r="WPO1394" s="1"/>
  <c r="WPN1388"/>
  <c r="WPN1394" s="1"/>
  <c r="WPM1388"/>
  <c r="WPM1394" s="1"/>
  <c r="WPL1388"/>
  <c r="WPL1394" s="1"/>
  <c r="WOY1388"/>
  <c r="WOY1394" s="1"/>
  <c r="WOX1388"/>
  <c r="WOX1394" s="1"/>
  <c r="WOW1388"/>
  <c r="WOW1394" s="1"/>
  <c r="WOV1388"/>
  <c r="WOV1394" s="1"/>
  <c r="WOI1388"/>
  <c r="WOI1394" s="1"/>
  <c r="WOH1388"/>
  <c r="WOH1394" s="1"/>
  <c r="WOG1388"/>
  <c r="WOG1394" s="1"/>
  <c r="WOF1388"/>
  <c r="WOF1394" s="1"/>
  <c r="WNS1388"/>
  <c r="WNS1394" s="1"/>
  <c r="WNR1388"/>
  <c r="WNR1394" s="1"/>
  <c r="WNQ1388"/>
  <c r="WNQ1394" s="1"/>
  <c r="WNP1388"/>
  <c r="WNP1394" s="1"/>
  <c r="WNC1388"/>
  <c r="WNC1394" s="1"/>
  <c r="WNB1388"/>
  <c r="WNB1394" s="1"/>
  <c r="WNA1388"/>
  <c r="WNA1394" s="1"/>
  <c r="WMZ1388"/>
  <c r="WMZ1394" s="1"/>
  <c r="WMM1388"/>
  <c r="WMM1394" s="1"/>
  <c r="WML1388"/>
  <c r="WML1394" s="1"/>
  <c r="WMK1388"/>
  <c r="WMK1394" s="1"/>
  <c r="WMJ1388"/>
  <c r="WMJ1394" s="1"/>
  <c r="WLW1388"/>
  <c r="WLW1394" s="1"/>
  <c r="WLV1388"/>
  <c r="WLV1394" s="1"/>
  <c r="WLU1388"/>
  <c r="WLU1394" s="1"/>
  <c r="WLT1388"/>
  <c r="WLT1394" s="1"/>
  <c r="WLG1388"/>
  <c r="WLG1394" s="1"/>
  <c r="WLF1388"/>
  <c r="WLF1394" s="1"/>
  <c r="WLE1388"/>
  <c r="WLE1394" s="1"/>
  <c r="WLD1388"/>
  <c r="WLD1394" s="1"/>
  <c r="WKQ1388"/>
  <c r="WKQ1394" s="1"/>
  <c r="WKP1388"/>
  <c r="WKP1394" s="1"/>
  <c r="WKO1388"/>
  <c r="WKO1394" s="1"/>
  <c r="WKN1388"/>
  <c r="WKN1394" s="1"/>
  <c r="WKA1388"/>
  <c r="WKA1394" s="1"/>
  <c r="WJZ1388"/>
  <c r="WJZ1394" s="1"/>
  <c r="WJY1388"/>
  <c r="WJY1394" s="1"/>
  <c r="WJX1388"/>
  <c r="WJX1394" s="1"/>
  <c r="WJK1388"/>
  <c r="WJK1394" s="1"/>
  <c r="WJJ1388"/>
  <c r="WJJ1394" s="1"/>
  <c r="WJI1388"/>
  <c r="WJI1394" s="1"/>
  <c r="WJH1388"/>
  <c r="WJH1394" s="1"/>
  <c r="WIU1388"/>
  <c r="WIU1394" s="1"/>
  <c r="WIT1388"/>
  <c r="WIT1394" s="1"/>
  <c r="WIS1388"/>
  <c r="WIS1394" s="1"/>
  <c r="WIR1388"/>
  <c r="WIR1394" s="1"/>
  <c r="WIE1388"/>
  <c r="WIE1394" s="1"/>
  <c r="WID1388"/>
  <c r="WID1394" s="1"/>
  <c r="WIC1388"/>
  <c r="WIC1394" s="1"/>
  <c r="WIB1388"/>
  <c r="WIB1394" s="1"/>
  <c r="WHO1388"/>
  <c r="WHO1394" s="1"/>
  <c r="WHN1388"/>
  <c r="WHN1394" s="1"/>
  <c r="WHM1388"/>
  <c r="WHM1394" s="1"/>
  <c r="WHL1388"/>
  <c r="WHL1394" s="1"/>
  <c r="WGY1388"/>
  <c r="WGY1394" s="1"/>
  <c r="WGX1388"/>
  <c r="WGX1394" s="1"/>
  <c r="WGW1388"/>
  <c r="WGW1394" s="1"/>
  <c r="WGV1388"/>
  <c r="WGV1394" s="1"/>
  <c r="WGI1388"/>
  <c r="WGI1394" s="1"/>
  <c r="WGH1388"/>
  <c r="WGH1394" s="1"/>
  <c r="WGG1388"/>
  <c r="WGG1394" s="1"/>
  <c r="WGF1388"/>
  <c r="WGF1394" s="1"/>
  <c r="WFS1388"/>
  <c r="WFS1394" s="1"/>
  <c r="WFR1388"/>
  <c r="WFR1394" s="1"/>
  <c r="WFQ1388"/>
  <c r="WFQ1394" s="1"/>
  <c r="WFP1388"/>
  <c r="WFP1394" s="1"/>
  <c r="WFC1388"/>
  <c r="WFC1394" s="1"/>
  <c r="WFB1388"/>
  <c r="WFB1394" s="1"/>
  <c r="WFA1388"/>
  <c r="WFA1394" s="1"/>
  <c r="WEZ1388"/>
  <c r="WEZ1394" s="1"/>
  <c r="WEM1388"/>
  <c r="WEM1394" s="1"/>
  <c r="WEL1388"/>
  <c r="WEL1394" s="1"/>
  <c r="WEK1388"/>
  <c r="WEK1394" s="1"/>
  <c r="WEJ1388"/>
  <c r="WEJ1394" s="1"/>
  <c r="WDW1388"/>
  <c r="WDW1394" s="1"/>
  <c r="WDV1388"/>
  <c r="WDV1394" s="1"/>
  <c r="WDU1388"/>
  <c r="WDU1394" s="1"/>
  <c r="WDT1388"/>
  <c r="WDT1394" s="1"/>
  <c r="WDG1388"/>
  <c r="WDG1394" s="1"/>
  <c r="WDF1388"/>
  <c r="WDF1394" s="1"/>
  <c r="WDE1388"/>
  <c r="WDE1394" s="1"/>
  <c r="WDD1388"/>
  <c r="WDD1394" s="1"/>
  <c r="WCQ1388"/>
  <c r="WCQ1394" s="1"/>
  <c r="WCP1388"/>
  <c r="WCP1394" s="1"/>
  <c r="WCO1388"/>
  <c r="WCO1394" s="1"/>
  <c r="WCN1388"/>
  <c r="WCN1394" s="1"/>
  <c r="WCA1388"/>
  <c r="WCA1394" s="1"/>
  <c r="WBZ1388"/>
  <c r="WBZ1394" s="1"/>
  <c r="WBY1388"/>
  <c r="WBY1394" s="1"/>
  <c r="WBX1388"/>
  <c r="WBX1394" s="1"/>
  <c r="WBK1388"/>
  <c r="WBK1394" s="1"/>
  <c r="WBJ1388"/>
  <c r="WBJ1394" s="1"/>
  <c r="WBI1388"/>
  <c r="WBI1394" s="1"/>
  <c r="WBH1388"/>
  <c r="WBH1394" s="1"/>
  <c r="WAU1388"/>
  <c r="WAU1394" s="1"/>
  <c r="WAT1388"/>
  <c r="WAT1394" s="1"/>
  <c r="WAS1388"/>
  <c r="WAS1394" s="1"/>
  <c r="WAR1388"/>
  <c r="WAR1394" s="1"/>
  <c r="WAE1388"/>
  <c r="WAE1394" s="1"/>
  <c r="WAD1388"/>
  <c r="WAD1394" s="1"/>
  <c r="WAC1388"/>
  <c r="WAC1394" s="1"/>
  <c r="WAB1388"/>
  <c r="WAB1394" s="1"/>
  <c r="VZO1388"/>
  <c r="VZO1394" s="1"/>
  <c r="VZN1388"/>
  <c r="VZN1394" s="1"/>
  <c r="VZM1388"/>
  <c r="VZM1394" s="1"/>
  <c r="VZL1388"/>
  <c r="VZL1394" s="1"/>
  <c r="VYY1388"/>
  <c r="VYY1394" s="1"/>
  <c r="VYX1388"/>
  <c r="VYX1394" s="1"/>
  <c r="VYW1388"/>
  <c r="VYW1394" s="1"/>
  <c r="VYV1388"/>
  <c r="VYV1394" s="1"/>
  <c r="VYI1388"/>
  <c r="VYI1394" s="1"/>
  <c r="VYH1388"/>
  <c r="VYH1394" s="1"/>
  <c r="VYG1388"/>
  <c r="VYG1394" s="1"/>
  <c r="VYF1388"/>
  <c r="VYF1394" s="1"/>
  <c r="VXS1388"/>
  <c r="VXS1394" s="1"/>
  <c r="VXR1388"/>
  <c r="VXR1394" s="1"/>
  <c r="VXQ1388"/>
  <c r="VXQ1394" s="1"/>
  <c r="VXP1388"/>
  <c r="VXP1394" s="1"/>
  <c r="VXC1388"/>
  <c r="VXC1394" s="1"/>
  <c r="VXB1388"/>
  <c r="VXB1394" s="1"/>
  <c r="VXA1388"/>
  <c r="VXA1394" s="1"/>
  <c r="VWZ1388"/>
  <c r="VWZ1394" s="1"/>
  <c r="VWM1388"/>
  <c r="VWM1394" s="1"/>
  <c r="VWL1388"/>
  <c r="VWL1394" s="1"/>
  <c r="VWK1388"/>
  <c r="VWK1394" s="1"/>
  <c r="VWJ1388"/>
  <c r="VWJ1394" s="1"/>
  <c r="VVW1388"/>
  <c r="VVW1394" s="1"/>
  <c r="VVV1388"/>
  <c r="VVV1394" s="1"/>
  <c r="VVU1388"/>
  <c r="VVU1394" s="1"/>
  <c r="VVT1388"/>
  <c r="VVT1394" s="1"/>
  <c r="VVG1388"/>
  <c r="VVG1394" s="1"/>
  <c r="VVF1388"/>
  <c r="VVF1394" s="1"/>
  <c r="VVE1388"/>
  <c r="VVE1394" s="1"/>
  <c r="VVD1388"/>
  <c r="VVD1394" s="1"/>
  <c r="VUQ1388"/>
  <c r="VUQ1394" s="1"/>
  <c r="VUP1388"/>
  <c r="VUP1394" s="1"/>
  <c r="VUO1388"/>
  <c r="VUO1394" s="1"/>
  <c r="VUN1388"/>
  <c r="VUN1394" s="1"/>
  <c r="VUA1388"/>
  <c r="VUA1394" s="1"/>
  <c r="VTZ1388"/>
  <c r="VTZ1394" s="1"/>
  <c r="VTY1388"/>
  <c r="VTY1394" s="1"/>
  <c r="VTX1388"/>
  <c r="VTX1394" s="1"/>
  <c r="VTK1388"/>
  <c r="VTK1394" s="1"/>
  <c r="VTJ1388"/>
  <c r="VTJ1394" s="1"/>
  <c r="VTI1388"/>
  <c r="VTI1394" s="1"/>
  <c r="VTH1388"/>
  <c r="VTH1394" s="1"/>
  <c r="VSU1388"/>
  <c r="VSU1394" s="1"/>
  <c r="VST1388"/>
  <c r="VST1394" s="1"/>
  <c r="VSS1388"/>
  <c r="VSS1394" s="1"/>
  <c r="VSR1388"/>
  <c r="VSR1394" s="1"/>
  <c r="VSE1388"/>
  <c r="VSE1394" s="1"/>
  <c r="VSD1388"/>
  <c r="VSD1394" s="1"/>
  <c r="VSC1388"/>
  <c r="VSC1394" s="1"/>
  <c r="VSB1388"/>
  <c r="VSB1394" s="1"/>
  <c r="VRO1388"/>
  <c r="VRO1394" s="1"/>
  <c r="VRN1388"/>
  <c r="VRN1394" s="1"/>
  <c r="VRM1388"/>
  <c r="VRM1394" s="1"/>
  <c r="VRL1388"/>
  <c r="VRL1394" s="1"/>
  <c r="VQY1388"/>
  <c r="VQY1394" s="1"/>
  <c r="VQX1388"/>
  <c r="VQX1394" s="1"/>
  <c r="VQW1388"/>
  <c r="VQW1394" s="1"/>
  <c r="VQV1388"/>
  <c r="VQV1394" s="1"/>
  <c r="VQI1388"/>
  <c r="VQI1394" s="1"/>
  <c r="VQH1388"/>
  <c r="VQH1394" s="1"/>
  <c r="VQG1388"/>
  <c r="VQG1394" s="1"/>
  <c r="VQF1388"/>
  <c r="VQF1394" s="1"/>
  <c r="VPS1388"/>
  <c r="VPS1394" s="1"/>
  <c r="VPR1388"/>
  <c r="VPR1394" s="1"/>
  <c r="VPQ1388"/>
  <c r="VPQ1394" s="1"/>
  <c r="VPP1388"/>
  <c r="VPP1394" s="1"/>
  <c r="VPC1388"/>
  <c r="VPC1394" s="1"/>
  <c r="VPB1388"/>
  <c r="VPB1394" s="1"/>
  <c r="VPA1388"/>
  <c r="VPA1394" s="1"/>
  <c r="VOZ1388"/>
  <c r="VOZ1394" s="1"/>
  <c r="VOM1388"/>
  <c r="VOM1394" s="1"/>
  <c r="VOL1388"/>
  <c r="VOL1394" s="1"/>
  <c r="VOK1388"/>
  <c r="VOK1394" s="1"/>
  <c r="VOJ1388"/>
  <c r="VOJ1394" s="1"/>
  <c r="VNW1388"/>
  <c r="VNW1394" s="1"/>
  <c r="VNV1388"/>
  <c r="VNV1394" s="1"/>
  <c r="VNU1388"/>
  <c r="VNU1394" s="1"/>
  <c r="VNT1388"/>
  <c r="VNT1394" s="1"/>
  <c r="VNG1388"/>
  <c r="VNG1394" s="1"/>
  <c r="VNF1388"/>
  <c r="VNF1394" s="1"/>
  <c r="VNE1388"/>
  <c r="VNE1394" s="1"/>
  <c r="VND1388"/>
  <c r="VND1394" s="1"/>
  <c r="VMQ1388"/>
  <c r="VMQ1394" s="1"/>
  <c r="VMP1388"/>
  <c r="VMP1394" s="1"/>
  <c r="VMO1388"/>
  <c r="VMO1394" s="1"/>
  <c r="VMN1388"/>
  <c r="VMN1394" s="1"/>
  <c r="VMA1388"/>
  <c r="VMA1394" s="1"/>
  <c r="VLZ1388"/>
  <c r="VLZ1394" s="1"/>
  <c r="VLY1388"/>
  <c r="VLY1394" s="1"/>
  <c r="VLX1388"/>
  <c r="VLX1394" s="1"/>
  <c r="VLK1388"/>
  <c r="VLK1394" s="1"/>
  <c r="VLJ1388"/>
  <c r="VLJ1394" s="1"/>
  <c r="VLI1388"/>
  <c r="VLI1394" s="1"/>
  <c r="VLH1388"/>
  <c r="VLH1394" s="1"/>
  <c r="VKU1388"/>
  <c r="VKU1394" s="1"/>
  <c r="VKT1388"/>
  <c r="VKT1394" s="1"/>
  <c r="VKS1388"/>
  <c r="VKS1394" s="1"/>
  <c r="VKR1388"/>
  <c r="VKR1394" s="1"/>
  <c r="VKE1388"/>
  <c r="VKE1394" s="1"/>
  <c r="VKD1388"/>
  <c r="VKD1394" s="1"/>
  <c r="VKC1388"/>
  <c r="VKC1394" s="1"/>
  <c r="VKB1388"/>
  <c r="VKB1394" s="1"/>
  <c r="VJO1388"/>
  <c r="VJO1394" s="1"/>
  <c r="VJN1388"/>
  <c r="VJN1394" s="1"/>
  <c r="VJM1388"/>
  <c r="VJM1394" s="1"/>
  <c r="VJL1388"/>
  <c r="VJL1394" s="1"/>
  <c r="VIY1388"/>
  <c r="VIY1394" s="1"/>
  <c r="VIX1388"/>
  <c r="VIX1394" s="1"/>
  <c r="VIW1388"/>
  <c r="VIW1394" s="1"/>
  <c r="VIV1388"/>
  <c r="VIV1394" s="1"/>
  <c r="VII1388"/>
  <c r="VII1394" s="1"/>
  <c r="VIH1388"/>
  <c r="VIH1394" s="1"/>
  <c r="VIG1388"/>
  <c r="VIG1394" s="1"/>
  <c r="VIF1388"/>
  <c r="VIF1394" s="1"/>
  <c r="VHS1388"/>
  <c r="VHS1394" s="1"/>
  <c r="VHR1388"/>
  <c r="VHR1394" s="1"/>
  <c r="VHQ1388"/>
  <c r="VHQ1394" s="1"/>
  <c r="VHP1388"/>
  <c r="VHP1394" s="1"/>
  <c r="VHC1388"/>
  <c r="VHC1394" s="1"/>
  <c r="VHB1388"/>
  <c r="VHB1394" s="1"/>
  <c r="VHA1388"/>
  <c r="VHA1394" s="1"/>
  <c r="VGZ1388"/>
  <c r="VGZ1394" s="1"/>
  <c r="VGM1388"/>
  <c r="VGM1394" s="1"/>
  <c r="VGL1388"/>
  <c r="VGL1394" s="1"/>
  <c r="VGK1388"/>
  <c r="VGK1394" s="1"/>
  <c r="VGJ1388"/>
  <c r="VGJ1394" s="1"/>
  <c r="VFW1388"/>
  <c r="VFW1394" s="1"/>
  <c r="VFV1388"/>
  <c r="VFV1394" s="1"/>
  <c r="VFU1388"/>
  <c r="VFU1394" s="1"/>
  <c r="VFT1388"/>
  <c r="VFT1394" s="1"/>
  <c r="VFG1388"/>
  <c r="VFG1394" s="1"/>
  <c r="VFF1388"/>
  <c r="VFF1394" s="1"/>
  <c r="VFE1388"/>
  <c r="VFE1394" s="1"/>
  <c r="VFD1388"/>
  <c r="VFD1394" s="1"/>
  <c r="VEQ1388"/>
  <c r="VEQ1394" s="1"/>
  <c r="VEP1388"/>
  <c r="VEP1394" s="1"/>
  <c r="VEO1388"/>
  <c r="VEO1394" s="1"/>
  <c r="VEN1388"/>
  <c r="VEN1394" s="1"/>
  <c r="VEA1388"/>
  <c r="VEA1394" s="1"/>
  <c r="VDZ1388"/>
  <c r="VDZ1394" s="1"/>
  <c r="VDY1388"/>
  <c r="VDY1394" s="1"/>
  <c r="VDX1388"/>
  <c r="VDX1394" s="1"/>
  <c r="VDK1388"/>
  <c r="VDK1394" s="1"/>
  <c r="VDJ1388"/>
  <c r="VDJ1394" s="1"/>
  <c r="VDI1388"/>
  <c r="VDI1394" s="1"/>
  <c r="VDH1388"/>
  <c r="VDH1394" s="1"/>
  <c r="VCU1388"/>
  <c r="VCU1394" s="1"/>
  <c r="VCT1388"/>
  <c r="VCT1394" s="1"/>
  <c r="VCS1388"/>
  <c r="VCS1394" s="1"/>
  <c r="VCR1388"/>
  <c r="VCR1394" s="1"/>
  <c r="VCE1388"/>
  <c r="VCE1394" s="1"/>
  <c r="VCD1388"/>
  <c r="VCD1394" s="1"/>
  <c r="VCC1388"/>
  <c r="VCC1394" s="1"/>
  <c r="VCB1388"/>
  <c r="VCB1394" s="1"/>
  <c r="VBO1388"/>
  <c r="VBO1394" s="1"/>
  <c r="VBN1388"/>
  <c r="VBN1394" s="1"/>
  <c r="VBM1388"/>
  <c r="VBM1394" s="1"/>
  <c r="VBL1388"/>
  <c r="VBL1394" s="1"/>
  <c r="VAY1388"/>
  <c r="VAY1394" s="1"/>
  <c r="VAX1388"/>
  <c r="VAX1394" s="1"/>
  <c r="VAW1388"/>
  <c r="VAW1394" s="1"/>
  <c r="VAV1388"/>
  <c r="VAV1394" s="1"/>
  <c r="VAI1388"/>
  <c r="VAI1394" s="1"/>
  <c r="VAH1388"/>
  <c r="VAH1394" s="1"/>
  <c r="VAG1388"/>
  <c r="VAG1394" s="1"/>
  <c r="VAF1388"/>
  <c r="VAF1394" s="1"/>
  <c r="UZS1388"/>
  <c r="UZS1394" s="1"/>
  <c r="UZR1388"/>
  <c r="UZR1394" s="1"/>
  <c r="UZQ1388"/>
  <c r="UZQ1394" s="1"/>
  <c r="UZP1388"/>
  <c r="UZP1394" s="1"/>
  <c r="UZC1388"/>
  <c r="UZC1394" s="1"/>
  <c r="UZB1388"/>
  <c r="UZB1394" s="1"/>
  <c r="UZA1388"/>
  <c r="UZA1394" s="1"/>
  <c r="UYZ1388"/>
  <c r="UYZ1394" s="1"/>
  <c r="UYM1388"/>
  <c r="UYM1394" s="1"/>
  <c r="UYL1388"/>
  <c r="UYL1394" s="1"/>
  <c r="UYK1388"/>
  <c r="UYK1394" s="1"/>
  <c r="UYJ1388"/>
  <c r="UYJ1394" s="1"/>
  <c r="UXW1388"/>
  <c r="UXW1394" s="1"/>
  <c r="UXV1388"/>
  <c r="UXV1394" s="1"/>
  <c r="UXU1388"/>
  <c r="UXU1394" s="1"/>
  <c r="UXT1388"/>
  <c r="UXT1394" s="1"/>
  <c r="UXG1388"/>
  <c r="UXG1394" s="1"/>
  <c r="UXF1388"/>
  <c r="UXF1394" s="1"/>
  <c r="UXE1388"/>
  <c r="UXE1394" s="1"/>
  <c r="UXD1388"/>
  <c r="UXD1394" s="1"/>
  <c r="UWQ1388"/>
  <c r="UWQ1394" s="1"/>
  <c r="UWP1388"/>
  <c r="UWP1394" s="1"/>
  <c r="UWO1388"/>
  <c r="UWO1394" s="1"/>
  <c r="UWN1388"/>
  <c r="UWN1394" s="1"/>
  <c r="UWA1388"/>
  <c r="UWA1394" s="1"/>
  <c r="UVZ1388"/>
  <c r="UVZ1394" s="1"/>
  <c r="UVY1388"/>
  <c r="UVY1394" s="1"/>
  <c r="UVX1388"/>
  <c r="UVX1394" s="1"/>
  <c r="UVK1388"/>
  <c r="UVK1394" s="1"/>
  <c r="UVJ1388"/>
  <c r="UVJ1394" s="1"/>
  <c r="UVI1388"/>
  <c r="UVI1394" s="1"/>
  <c r="UVH1388"/>
  <c r="UVH1394" s="1"/>
  <c r="UUU1388"/>
  <c r="UUU1394" s="1"/>
  <c r="UUT1388"/>
  <c r="UUT1394" s="1"/>
  <c r="UUS1388"/>
  <c r="UUS1394" s="1"/>
  <c r="UUR1388"/>
  <c r="UUR1394" s="1"/>
  <c r="UUE1388"/>
  <c r="UUE1394" s="1"/>
  <c r="UUD1388"/>
  <c r="UUD1394" s="1"/>
  <c r="UUC1388"/>
  <c r="UUC1394" s="1"/>
  <c r="UUB1388"/>
  <c r="UUB1394" s="1"/>
  <c r="UTO1388"/>
  <c r="UTO1394" s="1"/>
  <c r="UTN1388"/>
  <c r="UTN1394" s="1"/>
  <c r="UTM1388"/>
  <c r="UTM1394" s="1"/>
  <c r="UTL1388"/>
  <c r="UTL1394" s="1"/>
  <c r="USY1388"/>
  <c r="USY1394" s="1"/>
  <c r="USX1388"/>
  <c r="USX1394" s="1"/>
  <c r="USW1388"/>
  <c r="USW1394" s="1"/>
  <c r="USV1388"/>
  <c r="USV1394" s="1"/>
  <c r="USI1388"/>
  <c r="USI1394" s="1"/>
  <c r="USH1388"/>
  <c r="USH1394" s="1"/>
  <c r="USG1388"/>
  <c r="USG1394" s="1"/>
  <c r="USF1388"/>
  <c r="USF1394" s="1"/>
  <c r="URS1388"/>
  <c r="URS1394" s="1"/>
  <c r="URR1388"/>
  <c r="URR1394" s="1"/>
  <c r="URQ1388"/>
  <c r="URQ1394" s="1"/>
  <c r="URP1388"/>
  <c r="URP1394" s="1"/>
  <c r="URC1388"/>
  <c r="URC1394" s="1"/>
  <c r="URB1388"/>
  <c r="URB1394" s="1"/>
  <c r="URA1388"/>
  <c r="URA1394" s="1"/>
  <c r="UQZ1388"/>
  <c r="UQZ1394" s="1"/>
  <c r="UQM1388"/>
  <c r="UQM1394" s="1"/>
  <c r="UQL1388"/>
  <c r="UQL1394" s="1"/>
  <c r="UQK1388"/>
  <c r="UQK1394" s="1"/>
  <c r="UQJ1388"/>
  <c r="UQJ1394" s="1"/>
  <c r="UPW1388"/>
  <c r="UPW1394" s="1"/>
  <c r="UPV1388"/>
  <c r="UPV1394" s="1"/>
  <c r="UPU1388"/>
  <c r="UPU1394" s="1"/>
  <c r="UPT1388"/>
  <c r="UPT1394" s="1"/>
  <c r="UPG1388"/>
  <c r="UPG1394" s="1"/>
  <c r="UPF1388"/>
  <c r="UPF1394" s="1"/>
  <c r="UPE1388"/>
  <c r="UPE1394" s="1"/>
  <c r="UPD1388"/>
  <c r="UPD1394" s="1"/>
  <c r="UOQ1388"/>
  <c r="UOQ1394" s="1"/>
  <c r="UOP1388"/>
  <c r="UOP1394" s="1"/>
  <c r="UOO1388"/>
  <c r="UOO1394" s="1"/>
  <c r="UON1388"/>
  <c r="UON1394" s="1"/>
  <c r="UOA1388"/>
  <c r="UOA1394" s="1"/>
  <c r="UNZ1388"/>
  <c r="UNZ1394" s="1"/>
  <c r="UNY1388"/>
  <c r="UNY1394" s="1"/>
  <c r="UNX1388"/>
  <c r="UNX1394" s="1"/>
  <c r="UNK1388"/>
  <c r="UNK1394" s="1"/>
  <c r="UNJ1388"/>
  <c r="UNJ1394" s="1"/>
  <c r="UNI1388"/>
  <c r="UNI1394" s="1"/>
  <c r="UNH1388"/>
  <c r="UNH1394" s="1"/>
  <c r="UMU1388"/>
  <c r="UMU1394" s="1"/>
  <c r="UMT1388"/>
  <c r="UMT1394" s="1"/>
  <c r="UMS1388"/>
  <c r="UMS1394" s="1"/>
  <c r="UMR1388"/>
  <c r="UMR1394" s="1"/>
  <c r="UME1388"/>
  <c r="UME1394" s="1"/>
  <c r="UMD1388"/>
  <c r="UMD1394" s="1"/>
  <c r="UMC1388"/>
  <c r="UMC1394" s="1"/>
  <c r="UMB1388"/>
  <c r="UMB1394" s="1"/>
  <c r="ULO1388"/>
  <c r="ULO1394" s="1"/>
  <c r="ULN1388"/>
  <c r="ULN1394" s="1"/>
  <c r="ULM1388"/>
  <c r="ULM1394" s="1"/>
  <c r="ULL1388"/>
  <c r="ULL1394" s="1"/>
  <c r="UKY1388"/>
  <c r="UKY1394" s="1"/>
  <c r="UKX1388"/>
  <c r="UKX1394" s="1"/>
  <c r="UKW1388"/>
  <c r="UKW1394" s="1"/>
  <c r="UKV1388"/>
  <c r="UKV1394" s="1"/>
  <c r="UKI1388"/>
  <c r="UKI1394" s="1"/>
  <c r="UKH1388"/>
  <c r="UKH1394" s="1"/>
  <c r="UKG1388"/>
  <c r="UKG1394" s="1"/>
  <c r="UKF1388"/>
  <c r="UKF1394" s="1"/>
  <c r="UJS1388"/>
  <c r="UJS1394" s="1"/>
  <c r="UJR1388"/>
  <c r="UJR1394" s="1"/>
  <c r="UJQ1388"/>
  <c r="UJQ1394" s="1"/>
  <c r="UJP1388"/>
  <c r="UJP1394" s="1"/>
  <c r="UJC1388"/>
  <c r="UJC1394" s="1"/>
  <c r="UJB1388"/>
  <c r="UJB1394" s="1"/>
  <c r="UJA1388"/>
  <c r="UJA1394" s="1"/>
  <c r="UIZ1388"/>
  <c r="UIZ1394" s="1"/>
  <c r="UIM1388"/>
  <c r="UIM1394" s="1"/>
  <c r="UIL1388"/>
  <c r="UIL1394" s="1"/>
  <c r="UIK1388"/>
  <c r="UIK1394" s="1"/>
  <c r="UIJ1388"/>
  <c r="UIJ1394" s="1"/>
  <c r="UHW1388"/>
  <c r="UHW1394" s="1"/>
  <c r="UHV1388"/>
  <c r="UHV1394" s="1"/>
  <c r="UHU1388"/>
  <c r="UHU1394" s="1"/>
  <c r="UHT1388"/>
  <c r="UHT1394" s="1"/>
  <c r="UHG1388"/>
  <c r="UHG1394" s="1"/>
  <c r="UHF1388"/>
  <c r="UHF1394" s="1"/>
  <c r="UHE1388"/>
  <c r="UHE1394" s="1"/>
  <c r="UHD1388"/>
  <c r="UHD1394" s="1"/>
  <c r="UGQ1388"/>
  <c r="UGQ1394" s="1"/>
  <c r="UGP1388"/>
  <c r="UGP1394" s="1"/>
  <c r="UGO1388"/>
  <c r="UGO1394" s="1"/>
  <c r="UGN1388"/>
  <c r="UGN1394" s="1"/>
  <c r="UGA1388"/>
  <c r="UGA1394" s="1"/>
  <c r="UFZ1388"/>
  <c r="UFZ1394" s="1"/>
  <c r="UFY1388"/>
  <c r="UFY1394" s="1"/>
  <c r="UFX1388"/>
  <c r="UFX1394" s="1"/>
  <c r="UFK1388"/>
  <c r="UFK1394" s="1"/>
  <c r="UFJ1388"/>
  <c r="UFJ1394" s="1"/>
  <c r="UFI1388"/>
  <c r="UFI1394" s="1"/>
  <c r="UFH1388"/>
  <c r="UFH1394" s="1"/>
  <c r="UEU1388"/>
  <c r="UEU1394" s="1"/>
  <c r="UET1388"/>
  <c r="UET1394" s="1"/>
  <c r="UES1388"/>
  <c r="UES1394" s="1"/>
  <c r="UER1388"/>
  <c r="UER1394" s="1"/>
  <c r="UEE1388"/>
  <c r="UEE1394" s="1"/>
  <c r="UED1388"/>
  <c r="UED1394" s="1"/>
  <c r="UEC1388"/>
  <c r="UEC1394" s="1"/>
  <c r="UEB1388"/>
  <c r="UEB1394" s="1"/>
  <c r="UDO1388"/>
  <c r="UDO1394" s="1"/>
  <c r="UDN1388"/>
  <c r="UDN1394" s="1"/>
  <c r="UDM1388"/>
  <c r="UDM1394" s="1"/>
  <c r="UDL1388"/>
  <c r="UDL1394" s="1"/>
  <c r="UCY1388"/>
  <c r="UCY1394" s="1"/>
  <c r="UCX1388"/>
  <c r="UCX1394" s="1"/>
  <c r="UCW1388"/>
  <c r="UCW1394" s="1"/>
  <c r="UCV1388"/>
  <c r="UCV1394" s="1"/>
  <c r="UCI1388"/>
  <c r="UCI1394" s="1"/>
  <c r="UCH1388"/>
  <c r="UCH1394" s="1"/>
  <c r="UCG1388"/>
  <c r="UCG1394" s="1"/>
  <c r="UCF1388"/>
  <c r="UCF1394" s="1"/>
  <c r="UBS1388"/>
  <c r="UBS1394" s="1"/>
  <c r="UBR1388"/>
  <c r="UBR1394" s="1"/>
  <c r="UBQ1388"/>
  <c r="UBQ1394" s="1"/>
  <c r="UBP1388"/>
  <c r="UBP1394" s="1"/>
  <c r="UBC1388"/>
  <c r="UBC1394" s="1"/>
  <c r="UBB1388"/>
  <c r="UBB1394" s="1"/>
  <c r="UBA1388"/>
  <c r="UBA1394" s="1"/>
  <c r="UAZ1388"/>
  <c r="UAZ1394" s="1"/>
  <c r="UAM1388"/>
  <c r="UAM1394" s="1"/>
  <c r="UAL1388"/>
  <c r="UAL1394" s="1"/>
  <c r="UAK1388"/>
  <c r="UAK1394" s="1"/>
  <c r="UAJ1388"/>
  <c r="UAJ1394" s="1"/>
  <c r="TZW1388"/>
  <c r="TZW1394" s="1"/>
  <c r="TZV1388"/>
  <c r="TZV1394" s="1"/>
  <c r="TZU1388"/>
  <c r="TZU1394" s="1"/>
  <c r="TZT1388"/>
  <c r="TZT1394" s="1"/>
  <c r="TZG1388"/>
  <c r="TZG1394" s="1"/>
  <c r="TZF1388"/>
  <c r="TZF1394" s="1"/>
  <c r="TZE1388"/>
  <c r="TZE1394" s="1"/>
  <c r="TZD1388"/>
  <c r="TZD1394" s="1"/>
  <c r="TYQ1388"/>
  <c r="TYQ1394" s="1"/>
  <c r="TYP1388"/>
  <c r="TYP1394" s="1"/>
  <c r="TYO1388"/>
  <c r="TYO1394" s="1"/>
  <c r="TYN1388"/>
  <c r="TYN1394" s="1"/>
  <c r="TYA1388"/>
  <c r="TYA1394" s="1"/>
  <c r="TXZ1388"/>
  <c r="TXZ1394" s="1"/>
  <c r="TXY1388"/>
  <c r="TXY1394" s="1"/>
  <c r="TXX1388"/>
  <c r="TXX1394" s="1"/>
  <c r="TXK1388"/>
  <c r="TXK1394" s="1"/>
  <c r="TXJ1388"/>
  <c r="TXJ1394" s="1"/>
  <c r="TXI1388"/>
  <c r="TXI1394" s="1"/>
  <c r="TXH1388"/>
  <c r="TXH1394" s="1"/>
  <c r="TWU1388"/>
  <c r="TWU1394" s="1"/>
  <c r="TWT1388"/>
  <c r="TWT1394" s="1"/>
  <c r="TWS1388"/>
  <c r="TWS1394" s="1"/>
  <c r="TWR1388"/>
  <c r="TWR1394" s="1"/>
  <c r="TWE1388"/>
  <c r="TWE1394" s="1"/>
  <c r="TWD1388"/>
  <c r="TWD1394" s="1"/>
  <c r="TWC1388"/>
  <c r="TWC1394" s="1"/>
  <c r="TWB1388"/>
  <c r="TWB1394" s="1"/>
  <c r="TVO1388"/>
  <c r="TVO1394" s="1"/>
  <c r="TVN1388"/>
  <c r="TVN1394" s="1"/>
  <c r="TVM1388"/>
  <c r="TVM1394" s="1"/>
  <c r="TVL1388"/>
  <c r="TVL1394" s="1"/>
  <c r="TUY1388"/>
  <c r="TUY1394" s="1"/>
  <c r="TUX1388"/>
  <c r="TUX1394" s="1"/>
  <c r="TUW1388"/>
  <c r="TUW1394" s="1"/>
  <c r="TUV1388"/>
  <c r="TUV1394" s="1"/>
  <c r="TUI1388"/>
  <c r="TUI1394" s="1"/>
  <c r="TUH1388"/>
  <c r="TUH1394" s="1"/>
  <c r="TUG1388"/>
  <c r="TUG1394" s="1"/>
  <c r="TUF1388"/>
  <c r="TUF1394" s="1"/>
  <c r="TTS1388"/>
  <c r="TTS1394" s="1"/>
  <c r="TTR1388"/>
  <c r="TTR1394" s="1"/>
  <c r="TTQ1388"/>
  <c r="TTQ1394" s="1"/>
  <c r="TTP1388"/>
  <c r="TTP1394" s="1"/>
  <c r="TTC1388"/>
  <c r="TTC1394" s="1"/>
  <c r="TTB1388"/>
  <c r="TTB1394" s="1"/>
  <c r="TTA1388"/>
  <c r="TTA1394" s="1"/>
  <c r="TSZ1388"/>
  <c r="TSZ1394" s="1"/>
  <c r="TSM1388"/>
  <c r="TSM1394" s="1"/>
  <c r="TSL1388"/>
  <c r="TSL1394" s="1"/>
  <c r="TSK1388"/>
  <c r="TSK1394" s="1"/>
  <c r="TSJ1388"/>
  <c r="TSJ1394" s="1"/>
  <c r="TRW1388"/>
  <c r="TRW1394" s="1"/>
  <c r="TRV1388"/>
  <c r="TRV1394" s="1"/>
  <c r="TRU1388"/>
  <c r="TRU1394" s="1"/>
  <c r="TRT1388"/>
  <c r="TRT1394" s="1"/>
  <c r="TRG1388"/>
  <c r="TRG1394" s="1"/>
  <c r="TRF1388"/>
  <c r="TRF1394" s="1"/>
  <c r="TRE1388"/>
  <c r="TRE1394" s="1"/>
  <c r="TRD1388"/>
  <c r="TRD1394" s="1"/>
  <c r="TQQ1388"/>
  <c r="TQQ1394" s="1"/>
  <c r="TQP1388"/>
  <c r="TQP1394" s="1"/>
  <c r="TQO1388"/>
  <c r="TQO1394" s="1"/>
  <c r="TQN1388"/>
  <c r="TQN1394" s="1"/>
  <c r="TQA1388"/>
  <c r="TQA1394" s="1"/>
  <c r="TPZ1388"/>
  <c r="TPZ1394" s="1"/>
  <c r="TPY1388"/>
  <c r="TPY1394" s="1"/>
  <c r="TPX1388"/>
  <c r="TPX1394" s="1"/>
  <c r="TPK1388"/>
  <c r="TPK1394" s="1"/>
  <c r="TPJ1388"/>
  <c r="TPJ1394" s="1"/>
  <c r="TPI1388"/>
  <c r="TPI1394" s="1"/>
  <c r="TPH1388"/>
  <c r="TPH1394" s="1"/>
  <c r="TOU1388"/>
  <c r="TOU1394" s="1"/>
  <c r="TOT1388"/>
  <c r="TOT1394" s="1"/>
  <c r="TOS1388"/>
  <c r="TOS1394" s="1"/>
  <c r="TOR1388"/>
  <c r="TOR1394" s="1"/>
  <c r="TOE1388"/>
  <c r="TOE1394" s="1"/>
  <c r="TOD1388"/>
  <c r="TOD1394" s="1"/>
  <c r="TOC1388"/>
  <c r="TOC1394" s="1"/>
  <c r="TOB1388"/>
  <c r="TOB1394" s="1"/>
  <c r="TNO1388"/>
  <c r="TNO1394" s="1"/>
  <c r="TNN1388"/>
  <c r="TNN1394" s="1"/>
  <c r="TNM1388"/>
  <c r="TNM1394" s="1"/>
  <c r="TNL1388"/>
  <c r="TNL1394" s="1"/>
  <c r="TMY1388"/>
  <c r="TMY1394" s="1"/>
  <c r="TMX1388"/>
  <c r="TMX1394" s="1"/>
  <c r="TMW1388"/>
  <c r="TMW1394" s="1"/>
  <c r="TMV1388"/>
  <c r="TMV1394" s="1"/>
  <c r="TMI1388"/>
  <c r="TMI1394" s="1"/>
  <c r="TMH1388"/>
  <c r="TMH1394" s="1"/>
  <c r="TMG1388"/>
  <c r="TMG1394" s="1"/>
  <c r="TMF1388"/>
  <c r="TMF1394" s="1"/>
  <c r="TLS1388"/>
  <c r="TLS1394" s="1"/>
  <c r="TLR1388"/>
  <c r="TLR1394" s="1"/>
  <c r="TLQ1388"/>
  <c r="TLQ1394" s="1"/>
  <c r="TLP1388"/>
  <c r="TLP1394" s="1"/>
  <c r="TLC1388"/>
  <c r="TLC1394" s="1"/>
  <c r="TLB1388"/>
  <c r="TLB1394" s="1"/>
  <c r="TLA1388"/>
  <c r="TLA1394" s="1"/>
  <c r="TKZ1388"/>
  <c r="TKZ1394" s="1"/>
  <c r="TKM1388"/>
  <c r="TKM1394" s="1"/>
  <c r="TKL1388"/>
  <c r="TKL1394" s="1"/>
  <c r="TKK1388"/>
  <c r="TKK1394" s="1"/>
  <c r="TKJ1388"/>
  <c r="TKJ1394" s="1"/>
  <c r="TJW1388"/>
  <c r="TJW1394" s="1"/>
  <c r="TJV1388"/>
  <c r="TJV1394" s="1"/>
  <c r="TJU1388"/>
  <c r="TJU1394" s="1"/>
  <c r="TJT1388"/>
  <c r="TJT1394" s="1"/>
  <c r="TJG1388"/>
  <c r="TJG1394" s="1"/>
  <c r="TJF1388"/>
  <c r="TJF1394" s="1"/>
  <c r="TJE1388"/>
  <c r="TJE1394" s="1"/>
  <c r="TJD1388"/>
  <c r="TJD1394" s="1"/>
  <c r="TIQ1388"/>
  <c r="TIQ1394" s="1"/>
  <c r="TIP1388"/>
  <c r="TIP1394" s="1"/>
  <c r="TIO1388"/>
  <c r="TIO1394" s="1"/>
  <c r="TIN1388"/>
  <c r="TIN1394" s="1"/>
  <c r="TIA1388"/>
  <c r="TIA1394" s="1"/>
  <c r="THZ1388"/>
  <c r="THZ1394" s="1"/>
  <c r="THY1388"/>
  <c r="THY1394" s="1"/>
  <c r="THX1388"/>
  <c r="THX1394" s="1"/>
  <c r="THK1388"/>
  <c r="THK1394" s="1"/>
  <c r="THJ1388"/>
  <c r="THJ1394" s="1"/>
  <c r="THI1388"/>
  <c r="THI1394" s="1"/>
  <c r="THH1388"/>
  <c r="THH1394" s="1"/>
  <c r="TGU1388"/>
  <c r="TGU1394" s="1"/>
  <c r="TGT1388"/>
  <c r="TGT1394" s="1"/>
  <c r="TGS1388"/>
  <c r="TGS1394" s="1"/>
  <c r="TGR1388"/>
  <c r="TGR1394" s="1"/>
  <c r="TGE1388"/>
  <c r="TGE1394" s="1"/>
  <c r="TGD1388"/>
  <c r="TGD1394" s="1"/>
  <c r="TGC1388"/>
  <c r="TGC1394" s="1"/>
  <c r="TGB1388"/>
  <c r="TGB1394" s="1"/>
  <c r="TFO1388"/>
  <c r="TFO1394" s="1"/>
  <c r="TFN1388"/>
  <c r="TFN1394" s="1"/>
  <c r="TFM1388"/>
  <c r="TFM1394" s="1"/>
  <c r="TFL1388"/>
  <c r="TFL1394" s="1"/>
  <c r="TEY1388"/>
  <c r="TEY1394" s="1"/>
  <c r="TEX1388"/>
  <c r="TEX1394" s="1"/>
  <c r="TEW1388"/>
  <c r="TEW1394" s="1"/>
  <c r="TEV1388"/>
  <c r="TEV1394" s="1"/>
  <c r="TEI1388"/>
  <c r="TEI1394" s="1"/>
  <c r="TEH1388"/>
  <c r="TEH1394" s="1"/>
  <c r="TEG1388"/>
  <c r="TEG1394" s="1"/>
  <c r="TEF1388"/>
  <c r="TEF1394" s="1"/>
  <c r="TDS1388"/>
  <c r="TDS1394" s="1"/>
  <c r="TDR1388"/>
  <c r="TDR1394" s="1"/>
  <c r="TDQ1388"/>
  <c r="TDQ1394" s="1"/>
  <c r="TDP1388"/>
  <c r="TDP1394" s="1"/>
  <c r="TDC1388"/>
  <c r="TDC1394" s="1"/>
  <c r="TDB1388"/>
  <c r="TDB1394" s="1"/>
  <c r="TDA1388"/>
  <c r="TDA1394" s="1"/>
  <c r="TCZ1388"/>
  <c r="TCZ1394" s="1"/>
  <c r="TCM1388"/>
  <c r="TCM1394" s="1"/>
  <c r="TCL1388"/>
  <c r="TCL1394" s="1"/>
  <c r="TCK1388"/>
  <c r="TCK1394" s="1"/>
  <c r="TCJ1388"/>
  <c r="TCJ1394" s="1"/>
  <c r="TBW1388"/>
  <c r="TBW1394" s="1"/>
  <c r="TBV1388"/>
  <c r="TBV1394" s="1"/>
  <c r="TBU1388"/>
  <c r="TBU1394" s="1"/>
  <c r="TBT1388"/>
  <c r="TBT1394" s="1"/>
  <c r="TBG1388"/>
  <c r="TBG1394" s="1"/>
  <c r="TBF1388"/>
  <c r="TBF1394" s="1"/>
  <c r="TBE1388"/>
  <c r="TBE1394" s="1"/>
  <c r="TBD1388"/>
  <c r="TBD1394" s="1"/>
  <c r="TAQ1388"/>
  <c r="TAQ1394" s="1"/>
  <c r="TAP1388"/>
  <c r="TAP1394" s="1"/>
  <c r="TAO1388"/>
  <c r="TAO1394" s="1"/>
  <c r="TAN1388"/>
  <c r="TAN1394" s="1"/>
  <c r="TAA1388"/>
  <c r="TAA1394" s="1"/>
  <c r="SZZ1388"/>
  <c r="SZZ1394" s="1"/>
  <c r="SZY1388"/>
  <c r="SZY1394" s="1"/>
  <c r="SZX1388"/>
  <c r="SZX1394" s="1"/>
  <c r="SZK1388"/>
  <c r="SZK1394" s="1"/>
  <c r="SZJ1388"/>
  <c r="SZJ1394" s="1"/>
  <c r="SZI1388"/>
  <c r="SZI1394" s="1"/>
  <c r="SZH1388"/>
  <c r="SZH1394" s="1"/>
  <c r="SYU1388"/>
  <c r="SYU1394" s="1"/>
  <c r="SYT1388"/>
  <c r="SYT1394" s="1"/>
  <c r="SYS1388"/>
  <c r="SYS1394" s="1"/>
  <c r="SYR1388"/>
  <c r="SYR1394" s="1"/>
  <c r="SYE1388"/>
  <c r="SYE1394" s="1"/>
  <c r="SYD1388"/>
  <c r="SYD1394" s="1"/>
  <c r="SYC1388"/>
  <c r="SYC1394" s="1"/>
  <c r="SYB1388"/>
  <c r="SYB1394" s="1"/>
  <c r="SXO1388"/>
  <c r="SXO1394" s="1"/>
  <c r="SXN1388"/>
  <c r="SXN1394" s="1"/>
  <c r="SXM1388"/>
  <c r="SXM1394" s="1"/>
  <c r="SXL1388"/>
  <c r="SXL1394" s="1"/>
  <c r="SWY1388"/>
  <c r="SWY1394" s="1"/>
  <c r="SWX1388"/>
  <c r="SWX1394" s="1"/>
  <c r="SWW1388"/>
  <c r="SWW1394" s="1"/>
  <c r="SWV1388"/>
  <c r="SWV1394" s="1"/>
  <c r="SWI1388"/>
  <c r="SWI1394" s="1"/>
  <c r="SWH1388"/>
  <c r="SWH1394" s="1"/>
  <c r="SWG1388"/>
  <c r="SWG1394" s="1"/>
  <c r="SWF1388"/>
  <c r="SWF1394" s="1"/>
  <c r="SVS1388"/>
  <c r="SVS1394" s="1"/>
  <c r="SVR1388"/>
  <c r="SVR1394" s="1"/>
  <c r="SVQ1388"/>
  <c r="SVQ1394" s="1"/>
  <c r="SVP1388"/>
  <c r="SVP1394" s="1"/>
  <c r="SVC1388"/>
  <c r="SVC1394" s="1"/>
  <c r="SVB1388"/>
  <c r="SVB1394" s="1"/>
  <c r="SVA1388"/>
  <c r="SVA1394" s="1"/>
  <c r="SUZ1388"/>
  <c r="SUZ1394" s="1"/>
  <c r="SUM1388"/>
  <c r="SUM1394" s="1"/>
  <c r="SUL1388"/>
  <c r="SUL1394" s="1"/>
  <c r="SUK1388"/>
  <c r="SUK1394" s="1"/>
  <c r="SUJ1388"/>
  <c r="SUJ1394" s="1"/>
  <c r="STW1388"/>
  <c r="STW1394" s="1"/>
  <c r="STV1388"/>
  <c r="STV1394" s="1"/>
  <c r="STU1388"/>
  <c r="STU1394" s="1"/>
  <c r="STT1388"/>
  <c r="STT1394" s="1"/>
  <c r="STG1388"/>
  <c r="STG1394" s="1"/>
  <c r="STF1388"/>
  <c r="STF1394" s="1"/>
  <c r="STE1388"/>
  <c r="STE1394" s="1"/>
  <c r="STD1388"/>
  <c r="STD1394" s="1"/>
  <c r="SSQ1388"/>
  <c r="SSQ1394" s="1"/>
  <c r="SSP1388"/>
  <c r="SSP1394" s="1"/>
  <c r="SSO1388"/>
  <c r="SSO1394" s="1"/>
  <c r="SSN1388"/>
  <c r="SSN1394" s="1"/>
  <c r="SSA1388"/>
  <c r="SSA1394" s="1"/>
  <c r="SRZ1388"/>
  <c r="SRZ1394" s="1"/>
  <c r="SRY1388"/>
  <c r="SRY1394" s="1"/>
  <c r="SRX1388"/>
  <c r="SRX1394" s="1"/>
  <c r="SRK1388"/>
  <c r="SRK1394" s="1"/>
  <c r="SRJ1388"/>
  <c r="SRJ1394" s="1"/>
  <c r="SRI1388"/>
  <c r="SRI1394" s="1"/>
  <c r="SRH1388"/>
  <c r="SRH1394" s="1"/>
  <c r="SQU1388"/>
  <c r="SQU1394" s="1"/>
  <c r="SQT1388"/>
  <c r="SQT1394" s="1"/>
  <c r="SQS1388"/>
  <c r="SQS1394" s="1"/>
  <c r="SQR1388"/>
  <c r="SQR1394" s="1"/>
  <c r="SQE1388"/>
  <c r="SQE1394" s="1"/>
  <c r="SQD1388"/>
  <c r="SQD1394" s="1"/>
  <c r="SQC1388"/>
  <c r="SQC1394" s="1"/>
  <c r="SQB1388"/>
  <c r="SQB1394" s="1"/>
  <c r="SPO1388"/>
  <c r="SPO1394" s="1"/>
  <c r="SPN1388"/>
  <c r="SPN1394" s="1"/>
  <c r="SPM1388"/>
  <c r="SPM1394" s="1"/>
  <c r="SPL1388"/>
  <c r="SPL1394" s="1"/>
  <c r="SOY1388"/>
  <c r="SOY1394" s="1"/>
  <c r="SOX1388"/>
  <c r="SOX1394" s="1"/>
  <c r="SOW1388"/>
  <c r="SOW1394" s="1"/>
  <c r="SOV1388"/>
  <c r="SOV1394" s="1"/>
  <c r="SOI1388"/>
  <c r="SOI1394" s="1"/>
  <c r="SOH1388"/>
  <c r="SOH1394" s="1"/>
  <c r="SOG1388"/>
  <c r="SOG1394" s="1"/>
  <c r="SOF1388"/>
  <c r="SOF1394" s="1"/>
  <c r="SNS1388"/>
  <c r="SNS1394" s="1"/>
  <c r="SNR1388"/>
  <c r="SNR1394" s="1"/>
  <c r="SNQ1388"/>
  <c r="SNQ1394" s="1"/>
  <c r="SNP1388"/>
  <c r="SNP1394" s="1"/>
  <c r="SNC1388"/>
  <c r="SNC1394" s="1"/>
  <c r="SNB1388"/>
  <c r="SNB1394" s="1"/>
  <c r="SNA1388"/>
  <c r="SNA1394" s="1"/>
  <c r="SMZ1388"/>
  <c r="SMZ1394" s="1"/>
  <c r="SMM1388"/>
  <c r="SMM1394" s="1"/>
  <c r="SML1388"/>
  <c r="SML1394" s="1"/>
  <c r="SMK1388"/>
  <c r="SMK1394" s="1"/>
  <c r="SMJ1388"/>
  <c r="SMJ1394" s="1"/>
  <c r="SLW1388"/>
  <c r="SLW1394" s="1"/>
  <c r="SLV1388"/>
  <c r="SLV1394" s="1"/>
  <c r="SLU1388"/>
  <c r="SLU1394" s="1"/>
  <c r="SLT1388"/>
  <c r="SLT1394" s="1"/>
  <c r="SLG1388"/>
  <c r="SLG1394" s="1"/>
  <c r="SLF1388"/>
  <c r="SLF1394" s="1"/>
  <c r="SLE1388"/>
  <c r="SLE1394" s="1"/>
  <c r="SLD1388"/>
  <c r="SLD1394" s="1"/>
  <c r="SKQ1388"/>
  <c r="SKQ1394" s="1"/>
  <c r="SKP1388"/>
  <c r="SKP1394" s="1"/>
  <c r="SKO1388"/>
  <c r="SKO1394" s="1"/>
  <c r="SKN1388"/>
  <c r="SKN1394" s="1"/>
  <c r="SKA1388"/>
  <c r="SKA1394" s="1"/>
  <c r="SJZ1388"/>
  <c r="SJZ1394" s="1"/>
  <c r="SJY1388"/>
  <c r="SJY1394" s="1"/>
  <c r="SJX1388"/>
  <c r="SJX1394" s="1"/>
  <c r="SJK1388"/>
  <c r="SJK1394" s="1"/>
  <c r="SJJ1388"/>
  <c r="SJJ1394" s="1"/>
  <c r="SJI1388"/>
  <c r="SJI1394" s="1"/>
  <c r="SJH1388"/>
  <c r="SJH1394" s="1"/>
  <c r="SIU1388"/>
  <c r="SIU1394" s="1"/>
  <c r="SIT1388"/>
  <c r="SIT1394" s="1"/>
  <c r="SIS1388"/>
  <c r="SIS1394" s="1"/>
  <c r="SIR1388"/>
  <c r="SIR1394" s="1"/>
  <c r="SIE1388"/>
  <c r="SIE1394" s="1"/>
  <c r="SID1388"/>
  <c r="SID1394" s="1"/>
  <c r="SIC1388"/>
  <c r="SIC1394" s="1"/>
  <c r="SIB1388"/>
  <c r="SIB1394" s="1"/>
  <c r="SHO1388"/>
  <c r="SHO1394" s="1"/>
  <c r="SHN1388"/>
  <c r="SHN1394" s="1"/>
  <c r="SHM1388"/>
  <c r="SHM1394" s="1"/>
  <c r="SHL1388"/>
  <c r="SHL1394" s="1"/>
  <c r="SGY1388"/>
  <c r="SGY1394" s="1"/>
  <c r="SGX1388"/>
  <c r="SGX1394" s="1"/>
  <c r="SGW1388"/>
  <c r="SGW1394" s="1"/>
  <c r="SGV1388"/>
  <c r="SGV1394" s="1"/>
  <c r="SGI1388"/>
  <c r="SGI1394" s="1"/>
  <c r="SGH1388"/>
  <c r="SGH1394" s="1"/>
  <c r="SGG1388"/>
  <c r="SGG1394" s="1"/>
  <c r="SGF1388"/>
  <c r="SGF1394" s="1"/>
  <c r="SFS1388"/>
  <c r="SFS1394" s="1"/>
  <c r="SFR1388"/>
  <c r="SFR1394" s="1"/>
  <c r="SFQ1388"/>
  <c r="SFQ1394" s="1"/>
  <c r="SFP1388"/>
  <c r="SFP1394" s="1"/>
  <c r="SFC1388"/>
  <c r="SFC1394" s="1"/>
  <c r="SFB1388"/>
  <c r="SFB1394" s="1"/>
  <c r="SFA1388"/>
  <c r="SFA1394" s="1"/>
  <c r="SEZ1388"/>
  <c r="SEZ1394" s="1"/>
  <c r="SEM1388"/>
  <c r="SEM1394" s="1"/>
  <c r="SEL1388"/>
  <c r="SEL1394" s="1"/>
  <c r="SEK1388"/>
  <c r="SEK1394" s="1"/>
  <c r="SEJ1388"/>
  <c r="SEJ1394" s="1"/>
  <c r="SDW1388"/>
  <c r="SDW1394" s="1"/>
  <c r="SDV1388"/>
  <c r="SDV1394" s="1"/>
  <c r="SDU1388"/>
  <c r="SDU1394" s="1"/>
  <c r="SDT1388"/>
  <c r="SDT1394" s="1"/>
  <c r="SDG1388"/>
  <c r="SDG1394" s="1"/>
  <c r="SDF1388"/>
  <c r="SDF1394" s="1"/>
  <c r="SDE1388"/>
  <c r="SDE1394" s="1"/>
  <c r="SDD1388"/>
  <c r="SDD1394" s="1"/>
  <c r="SCQ1388"/>
  <c r="SCQ1394" s="1"/>
  <c r="SCP1388"/>
  <c r="SCP1394" s="1"/>
  <c r="SCO1388"/>
  <c r="SCO1394" s="1"/>
  <c r="SCN1388"/>
  <c r="SCN1394" s="1"/>
  <c r="SCA1388"/>
  <c r="SCA1394" s="1"/>
  <c r="SBZ1388"/>
  <c r="SBZ1394" s="1"/>
  <c r="SBY1388"/>
  <c r="SBY1394" s="1"/>
  <c r="SBX1388"/>
  <c r="SBX1394" s="1"/>
  <c r="SBK1388"/>
  <c r="SBK1394" s="1"/>
  <c r="SBJ1388"/>
  <c r="SBJ1394" s="1"/>
  <c r="SBI1388"/>
  <c r="SBI1394" s="1"/>
  <c r="SBH1388"/>
  <c r="SBH1394" s="1"/>
  <c r="SAU1388"/>
  <c r="SAU1394" s="1"/>
  <c r="SAT1388"/>
  <c r="SAT1394" s="1"/>
  <c r="SAS1388"/>
  <c r="SAS1394" s="1"/>
  <c r="SAR1388"/>
  <c r="SAR1394" s="1"/>
  <c r="SAE1388"/>
  <c r="SAE1394" s="1"/>
  <c r="SAD1388"/>
  <c r="SAD1394" s="1"/>
  <c r="SAC1388"/>
  <c r="SAC1394" s="1"/>
  <c r="SAB1388"/>
  <c r="SAB1394" s="1"/>
  <c r="RZO1388"/>
  <c r="RZO1394" s="1"/>
  <c r="RZN1388"/>
  <c r="RZN1394" s="1"/>
  <c r="RZM1388"/>
  <c r="RZM1394" s="1"/>
  <c r="RZL1388"/>
  <c r="RZL1394" s="1"/>
  <c r="RYY1388"/>
  <c r="RYY1394" s="1"/>
  <c r="RYX1388"/>
  <c r="RYX1394" s="1"/>
  <c r="RYW1388"/>
  <c r="RYW1394" s="1"/>
  <c r="RYV1388"/>
  <c r="RYV1394" s="1"/>
  <c r="RYI1388"/>
  <c r="RYI1394" s="1"/>
  <c r="RYH1388"/>
  <c r="RYH1394" s="1"/>
  <c r="RYG1388"/>
  <c r="RYG1394" s="1"/>
  <c r="RYF1388"/>
  <c r="RYF1394" s="1"/>
  <c r="RXS1388"/>
  <c r="RXS1394" s="1"/>
  <c r="RXR1388"/>
  <c r="RXR1394" s="1"/>
  <c r="RXQ1388"/>
  <c r="RXQ1394" s="1"/>
  <c r="RXP1388"/>
  <c r="RXP1394" s="1"/>
  <c r="RXC1388"/>
  <c r="RXC1394" s="1"/>
  <c r="RXB1388"/>
  <c r="RXB1394" s="1"/>
  <c r="RXA1388"/>
  <c r="RXA1394" s="1"/>
  <c r="RWZ1388"/>
  <c r="RWZ1394" s="1"/>
  <c r="RWM1388"/>
  <c r="RWM1394" s="1"/>
  <c r="RWL1388"/>
  <c r="RWL1394" s="1"/>
  <c r="RWK1388"/>
  <c r="RWK1394" s="1"/>
  <c r="RWJ1388"/>
  <c r="RWJ1394" s="1"/>
  <c r="RVW1388"/>
  <c r="RVW1394" s="1"/>
  <c r="RVV1388"/>
  <c r="RVV1394" s="1"/>
  <c r="RVU1388"/>
  <c r="RVU1394" s="1"/>
  <c r="RVT1388"/>
  <c r="RVT1394" s="1"/>
  <c r="RVG1388"/>
  <c r="RVG1394" s="1"/>
  <c r="RVF1388"/>
  <c r="RVF1394" s="1"/>
  <c r="RVE1388"/>
  <c r="RVE1394" s="1"/>
  <c r="RVD1388"/>
  <c r="RVD1394" s="1"/>
  <c r="RUQ1388"/>
  <c r="RUQ1394" s="1"/>
  <c r="RUP1388"/>
  <c r="RUP1394" s="1"/>
  <c r="RUO1388"/>
  <c r="RUO1394" s="1"/>
  <c r="RUN1388"/>
  <c r="RUN1394" s="1"/>
  <c r="RUA1388"/>
  <c r="RUA1394" s="1"/>
  <c r="RTZ1388"/>
  <c r="RTZ1394" s="1"/>
  <c r="RTY1388"/>
  <c r="RTY1394" s="1"/>
  <c r="RTX1388"/>
  <c r="RTX1394" s="1"/>
  <c r="RTK1388"/>
  <c r="RTK1394" s="1"/>
  <c r="RTJ1388"/>
  <c r="RTJ1394" s="1"/>
  <c r="RTI1388"/>
  <c r="RTI1394" s="1"/>
  <c r="RTH1388"/>
  <c r="RTH1394" s="1"/>
  <c r="RSU1388"/>
  <c r="RSU1394" s="1"/>
  <c r="RST1388"/>
  <c r="RST1394" s="1"/>
  <c r="RSS1388"/>
  <c r="RSS1394" s="1"/>
  <c r="RSR1388"/>
  <c r="RSR1394" s="1"/>
  <c r="RSE1388"/>
  <c r="RSE1394" s="1"/>
  <c r="RSD1388"/>
  <c r="RSD1394" s="1"/>
  <c r="RSC1388"/>
  <c r="RSC1394" s="1"/>
  <c r="RSB1388"/>
  <c r="RSB1394" s="1"/>
  <c r="RRO1388"/>
  <c r="RRO1394" s="1"/>
  <c r="RRN1388"/>
  <c r="RRN1394" s="1"/>
  <c r="RRM1388"/>
  <c r="RRM1394" s="1"/>
  <c r="RRL1388"/>
  <c r="RRL1394" s="1"/>
  <c r="RQY1388"/>
  <c r="RQY1394" s="1"/>
  <c r="RQX1388"/>
  <c r="RQX1394" s="1"/>
  <c r="RQW1388"/>
  <c r="RQW1394" s="1"/>
  <c r="RQV1388"/>
  <c r="RQV1394" s="1"/>
  <c r="RQI1388"/>
  <c r="RQI1394" s="1"/>
  <c r="RQH1388"/>
  <c r="RQH1394" s="1"/>
  <c r="RQG1388"/>
  <c r="RQG1394" s="1"/>
  <c r="RQF1388"/>
  <c r="RQF1394" s="1"/>
  <c r="RPS1388"/>
  <c r="RPS1394" s="1"/>
  <c r="RPR1388"/>
  <c r="RPR1394" s="1"/>
  <c r="RPQ1388"/>
  <c r="RPQ1394" s="1"/>
  <c r="RPP1388"/>
  <c r="RPP1394" s="1"/>
  <c r="RPC1388"/>
  <c r="RPC1394" s="1"/>
  <c r="RPB1388"/>
  <c r="RPB1394" s="1"/>
  <c r="RPA1388"/>
  <c r="RPA1394" s="1"/>
  <c r="ROZ1388"/>
  <c r="ROZ1394" s="1"/>
  <c r="ROM1388"/>
  <c r="ROM1394" s="1"/>
  <c r="ROL1388"/>
  <c r="ROL1394" s="1"/>
  <c r="ROK1388"/>
  <c r="ROK1394" s="1"/>
  <c r="ROJ1388"/>
  <c r="ROJ1394" s="1"/>
  <c r="RNW1388"/>
  <c r="RNW1394" s="1"/>
  <c r="RNV1388"/>
  <c r="RNV1394" s="1"/>
  <c r="RNU1388"/>
  <c r="RNU1394" s="1"/>
  <c r="RNT1388"/>
  <c r="RNT1394" s="1"/>
  <c r="RNG1388"/>
  <c r="RNG1394" s="1"/>
  <c r="RNF1388"/>
  <c r="RNF1394" s="1"/>
  <c r="RNE1388"/>
  <c r="RNE1394" s="1"/>
  <c r="RND1388"/>
  <c r="RND1394" s="1"/>
  <c r="RMQ1388"/>
  <c r="RMQ1394" s="1"/>
  <c r="RMP1388"/>
  <c r="RMP1394" s="1"/>
  <c r="RMO1388"/>
  <c r="RMO1394" s="1"/>
  <c r="RMN1388"/>
  <c r="RMN1394" s="1"/>
  <c r="RMA1388"/>
  <c r="RMA1394" s="1"/>
  <c r="RLZ1388"/>
  <c r="RLZ1394" s="1"/>
  <c r="RLY1388"/>
  <c r="RLY1394" s="1"/>
  <c r="RLX1388"/>
  <c r="RLX1394" s="1"/>
  <c r="RLK1388"/>
  <c r="RLK1394" s="1"/>
  <c r="RLJ1388"/>
  <c r="RLJ1394" s="1"/>
  <c r="RLI1388"/>
  <c r="RLI1394" s="1"/>
  <c r="RLH1388"/>
  <c r="RLH1394" s="1"/>
  <c r="RKU1388"/>
  <c r="RKU1394" s="1"/>
  <c r="RKT1388"/>
  <c r="RKT1394" s="1"/>
  <c r="RKS1388"/>
  <c r="RKS1394" s="1"/>
  <c r="RKR1388"/>
  <c r="RKR1394" s="1"/>
  <c r="RKE1388"/>
  <c r="RKE1394" s="1"/>
  <c r="RKD1388"/>
  <c r="RKD1394" s="1"/>
  <c r="RKC1388"/>
  <c r="RKC1394" s="1"/>
  <c r="RKB1388"/>
  <c r="RKB1394" s="1"/>
  <c r="RJO1388"/>
  <c r="RJO1394" s="1"/>
  <c r="RJN1388"/>
  <c r="RJN1394" s="1"/>
  <c r="RJM1388"/>
  <c r="RJM1394" s="1"/>
  <c r="RJL1388"/>
  <c r="RJL1394" s="1"/>
  <c r="RIY1388"/>
  <c r="RIY1394" s="1"/>
  <c r="RIX1388"/>
  <c r="RIX1394" s="1"/>
  <c r="RIW1388"/>
  <c r="RIW1394" s="1"/>
  <c r="RIV1388"/>
  <c r="RIV1394" s="1"/>
  <c r="RII1388"/>
  <c r="RII1394" s="1"/>
  <c r="RIH1388"/>
  <c r="RIH1394" s="1"/>
  <c r="RIG1388"/>
  <c r="RIG1394" s="1"/>
  <c r="RIF1388"/>
  <c r="RIF1394" s="1"/>
  <c r="RHS1388"/>
  <c r="RHS1394" s="1"/>
  <c r="RHR1388"/>
  <c r="RHR1394" s="1"/>
  <c r="RHQ1388"/>
  <c r="RHQ1394" s="1"/>
  <c r="RHP1388"/>
  <c r="RHP1394" s="1"/>
  <c r="RHC1388"/>
  <c r="RHC1394" s="1"/>
  <c r="RHB1388"/>
  <c r="RHB1394" s="1"/>
  <c r="RHA1388"/>
  <c r="RHA1394" s="1"/>
  <c r="RGZ1388"/>
  <c r="RGZ1394" s="1"/>
  <c r="RGM1388"/>
  <c r="RGM1394" s="1"/>
  <c r="RGL1388"/>
  <c r="RGL1394" s="1"/>
  <c r="RGK1388"/>
  <c r="RGK1394" s="1"/>
  <c r="RGJ1388"/>
  <c r="RGJ1394" s="1"/>
  <c r="RFW1388"/>
  <c r="RFW1394" s="1"/>
  <c r="RFV1388"/>
  <c r="RFV1394" s="1"/>
  <c r="RFU1388"/>
  <c r="RFU1394" s="1"/>
  <c r="RFT1388"/>
  <c r="RFT1394" s="1"/>
  <c r="RFG1388"/>
  <c r="RFG1394" s="1"/>
  <c r="RFF1388"/>
  <c r="RFF1394" s="1"/>
  <c r="RFE1388"/>
  <c r="RFE1394" s="1"/>
  <c r="RFD1388"/>
  <c r="RFD1394" s="1"/>
  <c r="REQ1388"/>
  <c r="REQ1394" s="1"/>
  <c r="REP1388"/>
  <c r="REP1394" s="1"/>
  <c r="REO1388"/>
  <c r="REO1394" s="1"/>
  <c r="REN1388"/>
  <c r="REN1394" s="1"/>
  <c r="REA1388"/>
  <c r="REA1394" s="1"/>
  <c r="RDZ1388"/>
  <c r="RDZ1394" s="1"/>
  <c r="RDY1388"/>
  <c r="RDY1394" s="1"/>
  <c r="RDX1388"/>
  <c r="RDX1394" s="1"/>
  <c r="RDK1388"/>
  <c r="RDK1394" s="1"/>
  <c r="RDJ1388"/>
  <c r="RDJ1394" s="1"/>
  <c r="RDI1388"/>
  <c r="RDI1394" s="1"/>
  <c r="RDH1388"/>
  <c r="RDH1394" s="1"/>
  <c r="RCU1388"/>
  <c r="RCU1394" s="1"/>
  <c r="RCT1388"/>
  <c r="RCT1394" s="1"/>
  <c r="RCS1388"/>
  <c r="RCS1394" s="1"/>
  <c r="RCR1388"/>
  <c r="RCR1394" s="1"/>
  <c r="RCE1388"/>
  <c r="RCE1394" s="1"/>
  <c r="RCD1388"/>
  <c r="RCD1394" s="1"/>
  <c r="RCC1388"/>
  <c r="RCC1394" s="1"/>
  <c r="RCB1388"/>
  <c r="RCB1394" s="1"/>
  <c r="RBO1388"/>
  <c r="RBO1394" s="1"/>
  <c r="RBN1388"/>
  <c r="RBN1394" s="1"/>
  <c r="RBM1388"/>
  <c r="RBM1394" s="1"/>
  <c r="RBL1388"/>
  <c r="RBL1394" s="1"/>
  <c r="RAY1388"/>
  <c r="RAY1394" s="1"/>
  <c r="RAX1388"/>
  <c r="RAX1394" s="1"/>
  <c r="RAW1388"/>
  <c r="RAW1394" s="1"/>
  <c r="RAV1388"/>
  <c r="RAV1394" s="1"/>
  <c r="RAI1388"/>
  <c r="RAI1394" s="1"/>
  <c r="RAH1388"/>
  <c r="RAH1394" s="1"/>
  <c r="RAG1388"/>
  <c r="RAG1394" s="1"/>
  <c r="RAF1388"/>
  <c r="RAF1394" s="1"/>
  <c r="QZS1388"/>
  <c r="QZS1394" s="1"/>
  <c r="QZR1388"/>
  <c r="QZR1394" s="1"/>
  <c r="QZQ1388"/>
  <c r="QZQ1394" s="1"/>
  <c r="QZP1388"/>
  <c r="QZP1394" s="1"/>
  <c r="QZC1388"/>
  <c r="QZC1394" s="1"/>
  <c r="QZB1388"/>
  <c r="QZB1394" s="1"/>
  <c r="QZA1388"/>
  <c r="QZA1394" s="1"/>
  <c r="QYZ1388"/>
  <c r="QYZ1394" s="1"/>
  <c r="QYM1388"/>
  <c r="QYM1394" s="1"/>
  <c r="QYL1388"/>
  <c r="QYL1394" s="1"/>
  <c r="QYK1388"/>
  <c r="QYK1394" s="1"/>
  <c r="QYJ1388"/>
  <c r="QYJ1394" s="1"/>
  <c r="QXW1388"/>
  <c r="QXW1394" s="1"/>
  <c r="QXV1388"/>
  <c r="QXV1394" s="1"/>
  <c r="QXU1388"/>
  <c r="QXU1394" s="1"/>
  <c r="QXT1388"/>
  <c r="QXT1394" s="1"/>
  <c r="QXG1388"/>
  <c r="QXG1394" s="1"/>
  <c r="QXF1388"/>
  <c r="QXF1394" s="1"/>
  <c r="QXE1388"/>
  <c r="QXE1394" s="1"/>
  <c r="QXD1388"/>
  <c r="QXD1394" s="1"/>
  <c r="QWQ1388"/>
  <c r="QWQ1394" s="1"/>
  <c r="QWP1388"/>
  <c r="QWP1394" s="1"/>
  <c r="QWO1388"/>
  <c r="QWO1394" s="1"/>
  <c r="QWN1388"/>
  <c r="QWN1394" s="1"/>
  <c r="QWA1388"/>
  <c r="QWA1394" s="1"/>
  <c r="QVZ1388"/>
  <c r="QVZ1394" s="1"/>
  <c r="QVY1388"/>
  <c r="QVY1394" s="1"/>
  <c r="QVX1388"/>
  <c r="QVX1394" s="1"/>
  <c r="QVK1388"/>
  <c r="QVK1394" s="1"/>
  <c r="QVJ1388"/>
  <c r="QVJ1394" s="1"/>
  <c r="QVI1388"/>
  <c r="QVI1394" s="1"/>
  <c r="QVH1388"/>
  <c r="QVH1394" s="1"/>
  <c r="QUU1388"/>
  <c r="QUU1394" s="1"/>
  <c r="QUT1388"/>
  <c r="QUT1394" s="1"/>
  <c r="QUS1388"/>
  <c r="QUS1394" s="1"/>
  <c r="QUR1388"/>
  <c r="QUR1394" s="1"/>
  <c r="QUE1388"/>
  <c r="QUE1394" s="1"/>
  <c r="QUD1388"/>
  <c r="QUD1394" s="1"/>
  <c r="QUC1388"/>
  <c r="QUC1394" s="1"/>
  <c r="QUB1388"/>
  <c r="QUB1394" s="1"/>
  <c r="QTO1388"/>
  <c r="QTO1394" s="1"/>
  <c r="QTN1388"/>
  <c r="QTN1394" s="1"/>
  <c r="QTM1388"/>
  <c r="QTM1394" s="1"/>
  <c r="QTL1388"/>
  <c r="QTL1394" s="1"/>
  <c r="QSY1388"/>
  <c r="QSY1394" s="1"/>
  <c r="QSX1388"/>
  <c r="QSX1394" s="1"/>
  <c r="QSW1388"/>
  <c r="QSW1394" s="1"/>
  <c r="QSV1388"/>
  <c r="QSV1394" s="1"/>
  <c r="QSI1388"/>
  <c r="QSI1394" s="1"/>
  <c r="QSH1388"/>
  <c r="QSH1394" s="1"/>
  <c r="QSG1388"/>
  <c r="QSG1394" s="1"/>
  <c r="QSF1388"/>
  <c r="QSF1394" s="1"/>
  <c r="QRS1388"/>
  <c r="QRS1394" s="1"/>
  <c r="QRR1388"/>
  <c r="QRR1394" s="1"/>
  <c r="QRQ1388"/>
  <c r="QRQ1394" s="1"/>
  <c r="QRP1388"/>
  <c r="QRP1394" s="1"/>
  <c r="QRC1388"/>
  <c r="QRC1394" s="1"/>
  <c r="QRB1388"/>
  <c r="QRB1394" s="1"/>
  <c r="QRA1388"/>
  <c r="QRA1394" s="1"/>
  <c r="QQZ1388"/>
  <c r="QQZ1394" s="1"/>
  <c r="QQM1388"/>
  <c r="QQM1394" s="1"/>
  <c r="QQL1388"/>
  <c r="QQL1394" s="1"/>
  <c r="QQK1388"/>
  <c r="QQK1394" s="1"/>
  <c r="QQJ1388"/>
  <c r="QQJ1394" s="1"/>
  <c r="QPW1388"/>
  <c r="QPW1394" s="1"/>
  <c r="QPV1388"/>
  <c r="QPV1394" s="1"/>
  <c r="QPU1388"/>
  <c r="QPU1394" s="1"/>
  <c r="QPT1388"/>
  <c r="QPT1394" s="1"/>
  <c r="QPG1388"/>
  <c r="QPG1394" s="1"/>
  <c r="QPF1388"/>
  <c r="QPF1394" s="1"/>
  <c r="QPE1388"/>
  <c r="QPE1394" s="1"/>
  <c r="QPD1388"/>
  <c r="QPD1394" s="1"/>
  <c r="QOQ1388"/>
  <c r="QOQ1394" s="1"/>
  <c r="QOP1388"/>
  <c r="QOP1394" s="1"/>
  <c r="QOO1388"/>
  <c r="QOO1394" s="1"/>
  <c r="QON1388"/>
  <c r="QON1394" s="1"/>
  <c r="QOA1388"/>
  <c r="QOA1394" s="1"/>
  <c r="QNZ1388"/>
  <c r="QNZ1394" s="1"/>
  <c r="QNY1388"/>
  <c r="QNY1394" s="1"/>
  <c r="QNX1388"/>
  <c r="QNX1394" s="1"/>
  <c r="QNK1388"/>
  <c r="QNK1394" s="1"/>
  <c r="QNJ1388"/>
  <c r="QNJ1394" s="1"/>
  <c r="QNI1388"/>
  <c r="QNI1394" s="1"/>
  <c r="QNH1388"/>
  <c r="QNH1394" s="1"/>
  <c r="QMU1388"/>
  <c r="QMU1394" s="1"/>
  <c r="QMT1388"/>
  <c r="QMT1394" s="1"/>
  <c r="QMS1388"/>
  <c r="QMS1394" s="1"/>
  <c r="QMR1388"/>
  <c r="QMR1394" s="1"/>
  <c r="QME1388"/>
  <c r="QME1394" s="1"/>
  <c r="QMD1388"/>
  <c r="QMD1394" s="1"/>
  <c r="QMC1388"/>
  <c r="QMC1394" s="1"/>
  <c r="QMB1388"/>
  <c r="QMB1394" s="1"/>
  <c r="QLO1388"/>
  <c r="QLO1394" s="1"/>
  <c r="QLN1388"/>
  <c r="QLN1394" s="1"/>
  <c r="QLM1388"/>
  <c r="QLM1394" s="1"/>
  <c r="QLL1388"/>
  <c r="QLL1394" s="1"/>
  <c r="QKY1388"/>
  <c r="QKY1394" s="1"/>
  <c r="QKX1388"/>
  <c r="QKX1394" s="1"/>
  <c r="QKW1388"/>
  <c r="QKW1394" s="1"/>
  <c r="QKV1388"/>
  <c r="QKV1394" s="1"/>
  <c r="QKI1388"/>
  <c r="QKI1394" s="1"/>
  <c r="QKH1388"/>
  <c r="QKH1394" s="1"/>
  <c r="QKG1388"/>
  <c r="QKG1394" s="1"/>
  <c r="QKF1388"/>
  <c r="QKF1394" s="1"/>
  <c r="QJS1388"/>
  <c r="QJS1394" s="1"/>
  <c r="QJR1388"/>
  <c r="QJR1394" s="1"/>
  <c r="QJQ1388"/>
  <c r="QJQ1394" s="1"/>
  <c r="QJP1388"/>
  <c r="QJP1394" s="1"/>
  <c r="QJC1388"/>
  <c r="QJC1394" s="1"/>
  <c r="QJB1388"/>
  <c r="QJB1394" s="1"/>
  <c r="QJA1388"/>
  <c r="QJA1394" s="1"/>
  <c r="QIZ1388"/>
  <c r="QIZ1394" s="1"/>
  <c r="QIM1388"/>
  <c r="QIM1394" s="1"/>
  <c r="QIL1388"/>
  <c r="QIL1394" s="1"/>
  <c r="QIK1388"/>
  <c r="QIK1394" s="1"/>
  <c r="QIJ1388"/>
  <c r="QIJ1394" s="1"/>
  <c r="QHW1388"/>
  <c r="QHW1394" s="1"/>
  <c r="QHV1388"/>
  <c r="QHV1394" s="1"/>
  <c r="QHU1388"/>
  <c r="QHU1394" s="1"/>
  <c r="QHT1388"/>
  <c r="QHT1394" s="1"/>
  <c r="QHG1388"/>
  <c r="QHG1394" s="1"/>
  <c r="QHF1388"/>
  <c r="QHF1394" s="1"/>
  <c r="QHE1388"/>
  <c r="QHE1394" s="1"/>
  <c r="QHD1388"/>
  <c r="QHD1394" s="1"/>
  <c r="QGQ1388"/>
  <c r="QGQ1394" s="1"/>
  <c r="QGP1388"/>
  <c r="QGP1394" s="1"/>
  <c r="QGO1388"/>
  <c r="QGO1394" s="1"/>
  <c r="QGN1388"/>
  <c r="QGN1394" s="1"/>
  <c r="QGA1388"/>
  <c r="QGA1394" s="1"/>
  <c r="QFZ1388"/>
  <c r="QFZ1394" s="1"/>
  <c r="QFY1388"/>
  <c r="QFY1394" s="1"/>
  <c r="QFX1388"/>
  <c r="QFX1394" s="1"/>
  <c r="QFK1388"/>
  <c r="QFK1394" s="1"/>
  <c r="QFJ1388"/>
  <c r="QFJ1394" s="1"/>
  <c r="QFI1388"/>
  <c r="QFI1394" s="1"/>
  <c r="QFH1388"/>
  <c r="QFH1394" s="1"/>
  <c r="QEU1388"/>
  <c r="QEU1394" s="1"/>
  <c r="QET1388"/>
  <c r="QET1394" s="1"/>
  <c r="QES1388"/>
  <c r="QES1394" s="1"/>
  <c r="QER1388"/>
  <c r="QER1394" s="1"/>
  <c r="QEE1388"/>
  <c r="QEE1394" s="1"/>
  <c r="QED1388"/>
  <c r="QED1394" s="1"/>
  <c r="QEC1388"/>
  <c r="QEC1394" s="1"/>
  <c r="QEB1388"/>
  <c r="QEB1394" s="1"/>
  <c r="QDO1388"/>
  <c r="QDO1394" s="1"/>
  <c r="QDN1388"/>
  <c r="QDN1394" s="1"/>
  <c r="QDM1388"/>
  <c r="QDM1394" s="1"/>
  <c r="QDL1388"/>
  <c r="QDL1394" s="1"/>
  <c r="QCY1388"/>
  <c r="QCY1394" s="1"/>
  <c r="QCX1388"/>
  <c r="QCX1394" s="1"/>
  <c r="QCW1388"/>
  <c r="QCW1394" s="1"/>
  <c r="QCV1388"/>
  <c r="QCV1394" s="1"/>
  <c r="QCI1388"/>
  <c r="QCI1394" s="1"/>
  <c r="QCH1388"/>
  <c r="QCH1394" s="1"/>
  <c r="QCG1388"/>
  <c r="QCG1394" s="1"/>
  <c r="QCF1388"/>
  <c r="QCF1394" s="1"/>
  <c r="QBS1388"/>
  <c r="QBS1394" s="1"/>
  <c r="QBR1388"/>
  <c r="QBR1394" s="1"/>
  <c r="QBQ1388"/>
  <c r="QBQ1394" s="1"/>
  <c r="QBP1388"/>
  <c r="QBP1394" s="1"/>
  <c r="QBC1388"/>
  <c r="QBC1394" s="1"/>
  <c r="QBB1388"/>
  <c r="QBB1394" s="1"/>
  <c r="QBA1388"/>
  <c r="QBA1394" s="1"/>
  <c r="QAZ1388"/>
  <c r="QAZ1394" s="1"/>
  <c r="QAM1388"/>
  <c r="QAM1394" s="1"/>
  <c r="QAL1388"/>
  <c r="QAL1394" s="1"/>
  <c r="QAK1388"/>
  <c r="QAK1394" s="1"/>
  <c r="QAJ1388"/>
  <c r="QAJ1394" s="1"/>
  <c r="PZW1388"/>
  <c r="PZW1394" s="1"/>
  <c r="PZV1388"/>
  <c r="PZV1394" s="1"/>
  <c r="PZU1388"/>
  <c r="PZU1394" s="1"/>
  <c r="PZT1388"/>
  <c r="PZT1394" s="1"/>
  <c r="PZG1388"/>
  <c r="PZG1394" s="1"/>
  <c r="PZF1388"/>
  <c r="PZF1394" s="1"/>
  <c r="PZE1388"/>
  <c r="PZE1394" s="1"/>
  <c r="PZD1388"/>
  <c r="PZD1394" s="1"/>
  <c r="PYQ1388"/>
  <c r="PYQ1394" s="1"/>
  <c r="PYP1388"/>
  <c r="PYP1394" s="1"/>
  <c r="PYO1388"/>
  <c r="PYO1394" s="1"/>
  <c r="PYN1388"/>
  <c r="PYN1394" s="1"/>
  <c r="PYA1388"/>
  <c r="PYA1394" s="1"/>
  <c r="PXZ1388"/>
  <c r="PXZ1394" s="1"/>
  <c r="PXY1388"/>
  <c r="PXY1394" s="1"/>
  <c r="PXX1388"/>
  <c r="PXX1394" s="1"/>
  <c r="PXK1388"/>
  <c r="PXK1394" s="1"/>
  <c r="PXJ1388"/>
  <c r="PXJ1394" s="1"/>
  <c r="PXI1388"/>
  <c r="PXI1394" s="1"/>
  <c r="PXH1388"/>
  <c r="PXH1394" s="1"/>
  <c r="PWU1388"/>
  <c r="PWU1394" s="1"/>
  <c r="PWT1388"/>
  <c r="PWT1394" s="1"/>
  <c r="PWS1388"/>
  <c r="PWS1394" s="1"/>
  <c r="PWR1388"/>
  <c r="PWR1394" s="1"/>
  <c r="PWE1388"/>
  <c r="PWE1394" s="1"/>
  <c r="PWD1388"/>
  <c r="PWD1394" s="1"/>
  <c r="PWC1388"/>
  <c r="PWC1394" s="1"/>
  <c r="PWB1388"/>
  <c r="PWB1394" s="1"/>
  <c r="PVO1388"/>
  <c r="PVO1394" s="1"/>
  <c r="PVN1388"/>
  <c r="PVN1394" s="1"/>
  <c r="PVM1388"/>
  <c r="PVM1394" s="1"/>
  <c r="PVL1388"/>
  <c r="PVL1394" s="1"/>
  <c r="PUY1388"/>
  <c r="PUY1394" s="1"/>
  <c r="PUX1388"/>
  <c r="PUX1394" s="1"/>
  <c r="PUW1388"/>
  <c r="PUW1394" s="1"/>
  <c r="PUV1388"/>
  <c r="PUV1394" s="1"/>
  <c r="PUI1388"/>
  <c r="PUI1394" s="1"/>
  <c r="PUH1388"/>
  <c r="PUH1394" s="1"/>
  <c r="PUG1388"/>
  <c r="PUG1394" s="1"/>
  <c r="PUF1388"/>
  <c r="PUF1394" s="1"/>
  <c r="PTS1388"/>
  <c r="PTS1394" s="1"/>
  <c r="PTR1388"/>
  <c r="PTR1394" s="1"/>
  <c r="PTQ1388"/>
  <c r="PTQ1394" s="1"/>
  <c r="PTP1388"/>
  <c r="PTP1394" s="1"/>
  <c r="PTC1388"/>
  <c r="PTC1394" s="1"/>
  <c r="PTB1388"/>
  <c r="PTB1394" s="1"/>
  <c r="PTA1388"/>
  <c r="PTA1394" s="1"/>
  <c r="PSZ1388"/>
  <c r="PSZ1394" s="1"/>
  <c r="PSM1388"/>
  <c r="PSM1394" s="1"/>
  <c r="PSL1388"/>
  <c r="PSL1394" s="1"/>
  <c r="PSK1388"/>
  <c r="PSK1394" s="1"/>
  <c r="PSJ1388"/>
  <c r="PSJ1394" s="1"/>
  <c r="PRW1388"/>
  <c r="PRW1394" s="1"/>
  <c r="PRV1388"/>
  <c r="PRV1394" s="1"/>
  <c r="PRU1388"/>
  <c r="PRU1394" s="1"/>
  <c r="PRT1388"/>
  <c r="PRT1394" s="1"/>
  <c r="PRG1388"/>
  <c r="PRG1394" s="1"/>
  <c r="PRF1388"/>
  <c r="PRF1394" s="1"/>
  <c r="PRE1388"/>
  <c r="PRE1394" s="1"/>
  <c r="PRD1388"/>
  <c r="PRD1394" s="1"/>
  <c r="PQQ1388"/>
  <c r="PQQ1394" s="1"/>
  <c r="PQP1388"/>
  <c r="PQP1394" s="1"/>
  <c r="PQO1388"/>
  <c r="PQO1394" s="1"/>
  <c r="PQN1388"/>
  <c r="PQN1394" s="1"/>
  <c r="PQA1388"/>
  <c r="PQA1394" s="1"/>
  <c r="PPZ1388"/>
  <c r="PPZ1394" s="1"/>
  <c r="PPY1388"/>
  <c r="PPY1394" s="1"/>
  <c r="PPX1388"/>
  <c r="PPX1394" s="1"/>
  <c r="PPK1388"/>
  <c r="PPK1394" s="1"/>
  <c r="PPJ1388"/>
  <c r="PPJ1394" s="1"/>
  <c r="PPI1388"/>
  <c r="PPI1394" s="1"/>
  <c r="PPH1388"/>
  <c r="PPH1394" s="1"/>
  <c r="POU1388"/>
  <c r="POU1394" s="1"/>
  <c r="POT1388"/>
  <c r="POT1394" s="1"/>
  <c r="POS1388"/>
  <c r="POS1394" s="1"/>
  <c r="POR1388"/>
  <c r="POR1394" s="1"/>
  <c r="POE1388"/>
  <c r="POE1394" s="1"/>
  <c r="POD1388"/>
  <c r="POD1394" s="1"/>
  <c r="POC1388"/>
  <c r="POC1394" s="1"/>
  <c r="POB1388"/>
  <c r="POB1394" s="1"/>
  <c r="PNO1388"/>
  <c r="PNO1394" s="1"/>
  <c r="PNN1388"/>
  <c r="PNN1394" s="1"/>
  <c r="PNM1388"/>
  <c r="PNM1394" s="1"/>
  <c r="PNL1388"/>
  <c r="PNL1394" s="1"/>
  <c r="PMY1388"/>
  <c r="PMY1394" s="1"/>
  <c r="PMX1388"/>
  <c r="PMX1394" s="1"/>
  <c r="PMW1388"/>
  <c r="PMW1394" s="1"/>
  <c r="PMV1388"/>
  <c r="PMV1394" s="1"/>
  <c r="PMI1388"/>
  <c r="PMI1394" s="1"/>
  <c r="PMH1388"/>
  <c r="PMH1394" s="1"/>
  <c r="PMG1388"/>
  <c r="PMG1394" s="1"/>
  <c r="PMF1388"/>
  <c r="PMF1394" s="1"/>
  <c r="PLS1388"/>
  <c r="PLS1394" s="1"/>
  <c r="PLR1388"/>
  <c r="PLR1394" s="1"/>
  <c r="PLQ1388"/>
  <c r="PLQ1394" s="1"/>
  <c r="PLP1388"/>
  <c r="PLP1394" s="1"/>
  <c r="PLC1388"/>
  <c r="PLC1394" s="1"/>
  <c r="PLB1388"/>
  <c r="PLB1394" s="1"/>
  <c r="PLA1388"/>
  <c r="PLA1394" s="1"/>
  <c r="PKZ1388"/>
  <c r="PKZ1394" s="1"/>
  <c r="PKM1388"/>
  <c r="PKM1394" s="1"/>
  <c r="PKL1388"/>
  <c r="PKL1394" s="1"/>
  <c r="PKK1388"/>
  <c r="PKK1394" s="1"/>
  <c r="PKJ1388"/>
  <c r="PKJ1394" s="1"/>
  <c r="PJW1388"/>
  <c r="PJW1394" s="1"/>
  <c r="PJV1388"/>
  <c r="PJV1394" s="1"/>
  <c r="PJU1388"/>
  <c r="PJU1394" s="1"/>
  <c r="PJT1388"/>
  <c r="PJT1394" s="1"/>
  <c r="PJG1388"/>
  <c r="PJG1394" s="1"/>
  <c r="PJF1388"/>
  <c r="PJF1394" s="1"/>
  <c r="PJE1388"/>
  <c r="PJE1394" s="1"/>
  <c r="PJD1388"/>
  <c r="PJD1394" s="1"/>
  <c r="PIQ1388"/>
  <c r="PIQ1394" s="1"/>
  <c r="PIP1388"/>
  <c r="PIP1394" s="1"/>
  <c r="PIO1388"/>
  <c r="PIO1394" s="1"/>
  <c r="PIN1388"/>
  <c r="PIN1394" s="1"/>
  <c r="PIA1388"/>
  <c r="PIA1394" s="1"/>
  <c r="PHZ1388"/>
  <c r="PHZ1394" s="1"/>
  <c r="PHY1388"/>
  <c r="PHY1394" s="1"/>
  <c r="PHX1388"/>
  <c r="PHX1394" s="1"/>
  <c r="PHK1388"/>
  <c r="PHK1394" s="1"/>
  <c r="PHJ1388"/>
  <c r="PHJ1394" s="1"/>
  <c r="PHI1388"/>
  <c r="PHI1394" s="1"/>
  <c r="PHH1388"/>
  <c r="PHH1394" s="1"/>
  <c r="PGU1388"/>
  <c r="PGU1394" s="1"/>
  <c r="PGT1388"/>
  <c r="PGT1394" s="1"/>
  <c r="PGS1388"/>
  <c r="PGS1394" s="1"/>
  <c r="PGR1388"/>
  <c r="PGR1394" s="1"/>
  <c r="PGE1388"/>
  <c r="PGE1394" s="1"/>
  <c r="PGD1388"/>
  <c r="PGD1394" s="1"/>
  <c r="PGC1388"/>
  <c r="PGC1394" s="1"/>
  <c r="PGB1388"/>
  <c r="PGB1394" s="1"/>
  <c r="PFO1388"/>
  <c r="PFO1394" s="1"/>
  <c r="PFN1388"/>
  <c r="PFN1394" s="1"/>
  <c r="PFM1388"/>
  <c r="PFM1394" s="1"/>
  <c r="PFL1388"/>
  <c r="PFL1394" s="1"/>
  <c r="PEY1388"/>
  <c r="PEY1394" s="1"/>
  <c r="PEX1388"/>
  <c r="PEX1394" s="1"/>
  <c r="PEW1388"/>
  <c r="PEW1394" s="1"/>
  <c r="PEV1388"/>
  <c r="PEV1394" s="1"/>
  <c r="PEI1388"/>
  <c r="PEI1394" s="1"/>
  <c r="PEH1388"/>
  <c r="PEH1394" s="1"/>
  <c r="PEG1388"/>
  <c r="PEG1394" s="1"/>
  <c r="PEF1388"/>
  <c r="PEF1394" s="1"/>
  <c r="PDS1388"/>
  <c r="PDS1394" s="1"/>
  <c r="PDR1388"/>
  <c r="PDR1394" s="1"/>
  <c r="PDQ1388"/>
  <c r="PDQ1394" s="1"/>
  <c r="PDP1388"/>
  <c r="PDP1394" s="1"/>
  <c r="PDC1388"/>
  <c r="PDC1394" s="1"/>
  <c r="PDB1388"/>
  <c r="PDB1394" s="1"/>
  <c r="PDA1388"/>
  <c r="PDA1394" s="1"/>
  <c r="PCZ1388"/>
  <c r="PCZ1394" s="1"/>
  <c r="PCM1388"/>
  <c r="PCM1394" s="1"/>
  <c r="PCL1388"/>
  <c r="PCL1394" s="1"/>
  <c r="PCK1388"/>
  <c r="PCK1394" s="1"/>
  <c r="PCJ1388"/>
  <c r="PCJ1394" s="1"/>
  <c r="PBW1388"/>
  <c r="PBW1394" s="1"/>
  <c r="PBV1388"/>
  <c r="PBV1394" s="1"/>
  <c r="PBU1388"/>
  <c r="PBU1394" s="1"/>
  <c r="PBT1388"/>
  <c r="PBT1394" s="1"/>
  <c r="PBG1388"/>
  <c r="PBG1394" s="1"/>
  <c r="PBF1388"/>
  <c r="PBF1394" s="1"/>
  <c r="PBE1388"/>
  <c r="PBE1394" s="1"/>
  <c r="PBD1388"/>
  <c r="PBD1394" s="1"/>
  <c r="PAQ1388"/>
  <c r="PAQ1394" s="1"/>
  <c r="PAP1388"/>
  <c r="PAP1394" s="1"/>
  <c r="PAO1388"/>
  <c r="PAO1394" s="1"/>
  <c r="PAN1388"/>
  <c r="PAN1394" s="1"/>
  <c r="PAA1388"/>
  <c r="PAA1394" s="1"/>
  <c r="OZZ1388"/>
  <c r="OZZ1394" s="1"/>
  <c r="OZY1388"/>
  <c r="OZY1394" s="1"/>
  <c r="OZX1388"/>
  <c r="OZX1394" s="1"/>
  <c r="OZK1388"/>
  <c r="OZK1394" s="1"/>
  <c r="OZJ1388"/>
  <c r="OZJ1394" s="1"/>
  <c r="OZI1388"/>
  <c r="OZI1394" s="1"/>
  <c r="OZH1388"/>
  <c r="OZH1394" s="1"/>
  <c r="OYU1388"/>
  <c r="OYU1394" s="1"/>
  <c r="OYT1388"/>
  <c r="OYT1394" s="1"/>
  <c r="OYS1388"/>
  <c r="OYS1394" s="1"/>
  <c r="OYR1388"/>
  <c r="OYR1394" s="1"/>
  <c r="OYE1388"/>
  <c r="OYE1394" s="1"/>
  <c r="OYD1388"/>
  <c r="OYD1394" s="1"/>
  <c r="OYC1388"/>
  <c r="OYC1394" s="1"/>
  <c r="OYB1388"/>
  <c r="OYB1394" s="1"/>
  <c r="OXO1388"/>
  <c r="OXO1394" s="1"/>
  <c r="OXN1388"/>
  <c r="OXN1394" s="1"/>
  <c r="OXM1388"/>
  <c r="OXM1394" s="1"/>
  <c r="OXL1388"/>
  <c r="OXL1394" s="1"/>
  <c r="OWY1388"/>
  <c r="OWY1394" s="1"/>
  <c r="OWX1388"/>
  <c r="OWX1394" s="1"/>
  <c r="OWW1388"/>
  <c r="OWW1394" s="1"/>
  <c r="OWV1388"/>
  <c r="OWV1394" s="1"/>
  <c r="OWI1388"/>
  <c r="OWI1394" s="1"/>
  <c r="OWH1388"/>
  <c r="OWH1394" s="1"/>
  <c r="OWG1388"/>
  <c r="OWG1394" s="1"/>
  <c r="OWF1388"/>
  <c r="OWF1394" s="1"/>
  <c r="OVS1388"/>
  <c r="OVS1394" s="1"/>
  <c r="OVR1388"/>
  <c r="OVR1394" s="1"/>
  <c r="OVQ1388"/>
  <c r="OVQ1394" s="1"/>
  <c r="OVP1388"/>
  <c r="OVP1394" s="1"/>
  <c r="OVC1388"/>
  <c r="OVC1394" s="1"/>
  <c r="OVB1388"/>
  <c r="OVB1394" s="1"/>
  <c r="OVA1388"/>
  <c r="OVA1394" s="1"/>
  <c r="OUZ1388"/>
  <c r="OUZ1394" s="1"/>
  <c r="OUM1388"/>
  <c r="OUM1394" s="1"/>
  <c r="OUL1388"/>
  <c r="OUL1394" s="1"/>
  <c r="OUK1388"/>
  <c r="OUK1394" s="1"/>
  <c r="OUJ1388"/>
  <c r="OUJ1394" s="1"/>
  <c r="OTW1388"/>
  <c r="OTW1394" s="1"/>
  <c r="OTV1388"/>
  <c r="OTV1394" s="1"/>
  <c r="OTU1388"/>
  <c r="OTU1394" s="1"/>
  <c r="OTT1388"/>
  <c r="OTT1394" s="1"/>
  <c r="OTG1388"/>
  <c r="OTG1394" s="1"/>
  <c r="OTF1388"/>
  <c r="OTF1394" s="1"/>
  <c r="OTE1388"/>
  <c r="OTE1394" s="1"/>
  <c r="OTD1388"/>
  <c r="OTD1394" s="1"/>
  <c r="OSQ1388"/>
  <c r="OSQ1394" s="1"/>
  <c r="OSP1388"/>
  <c r="OSP1394" s="1"/>
  <c r="OSO1388"/>
  <c r="OSO1394" s="1"/>
  <c r="OSN1388"/>
  <c r="OSN1394" s="1"/>
  <c r="OSA1388"/>
  <c r="OSA1394" s="1"/>
  <c r="ORZ1388"/>
  <c r="ORZ1394" s="1"/>
  <c r="ORY1388"/>
  <c r="ORY1394" s="1"/>
  <c r="ORX1388"/>
  <c r="ORX1394" s="1"/>
  <c r="ORK1388"/>
  <c r="ORK1394" s="1"/>
  <c r="ORJ1388"/>
  <c r="ORJ1394" s="1"/>
  <c r="ORI1388"/>
  <c r="ORI1394" s="1"/>
  <c r="ORH1388"/>
  <c r="ORH1394" s="1"/>
  <c r="OQU1388"/>
  <c r="OQU1394" s="1"/>
  <c r="OQT1388"/>
  <c r="OQT1394" s="1"/>
  <c r="OQS1388"/>
  <c r="OQS1394" s="1"/>
  <c r="OQR1388"/>
  <c r="OQR1394" s="1"/>
  <c r="OQE1388"/>
  <c r="OQE1394" s="1"/>
  <c r="OQD1388"/>
  <c r="OQD1394" s="1"/>
  <c r="OQC1388"/>
  <c r="OQC1394" s="1"/>
  <c r="OQB1388"/>
  <c r="OQB1394" s="1"/>
  <c r="OPO1388"/>
  <c r="OPO1394" s="1"/>
  <c r="OPN1388"/>
  <c r="OPN1394" s="1"/>
  <c r="OPM1388"/>
  <c r="OPM1394" s="1"/>
  <c r="OPL1388"/>
  <c r="OPL1394" s="1"/>
  <c r="OOY1388"/>
  <c r="OOY1394" s="1"/>
  <c r="OOX1388"/>
  <c r="OOX1394" s="1"/>
  <c r="OOW1388"/>
  <c r="OOW1394" s="1"/>
  <c r="OOV1388"/>
  <c r="OOV1394" s="1"/>
  <c r="OOI1388"/>
  <c r="OOI1394" s="1"/>
  <c r="OOH1388"/>
  <c r="OOH1394" s="1"/>
  <c r="OOG1388"/>
  <c r="OOG1394" s="1"/>
  <c r="OOF1388"/>
  <c r="OOF1394" s="1"/>
  <c r="ONS1388"/>
  <c r="ONS1394" s="1"/>
  <c r="ONR1388"/>
  <c r="ONR1394" s="1"/>
  <c r="ONQ1388"/>
  <c r="ONQ1394" s="1"/>
  <c r="ONP1388"/>
  <c r="ONP1394" s="1"/>
  <c r="ONC1388"/>
  <c r="ONC1394" s="1"/>
  <c r="ONB1388"/>
  <c r="ONB1394" s="1"/>
  <c r="ONA1388"/>
  <c r="ONA1394" s="1"/>
  <c r="OMZ1388"/>
  <c r="OMZ1394" s="1"/>
  <c r="OMM1388"/>
  <c r="OMM1394" s="1"/>
  <c r="OML1388"/>
  <c r="OML1394" s="1"/>
  <c r="OMK1388"/>
  <c r="OMK1394" s="1"/>
  <c r="OMJ1388"/>
  <c r="OMJ1394" s="1"/>
  <c r="OLW1388"/>
  <c r="OLW1394" s="1"/>
  <c r="OLV1388"/>
  <c r="OLV1394" s="1"/>
  <c r="OLU1388"/>
  <c r="OLU1394" s="1"/>
  <c r="OLT1388"/>
  <c r="OLT1394" s="1"/>
  <c r="OLG1388"/>
  <c r="OLG1394" s="1"/>
  <c r="OLF1388"/>
  <c r="OLF1394" s="1"/>
  <c r="OLE1388"/>
  <c r="OLE1394" s="1"/>
  <c r="OLD1388"/>
  <c r="OLD1394" s="1"/>
  <c r="OKQ1388"/>
  <c r="OKQ1394" s="1"/>
  <c r="OKP1388"/>
  <c r="OKP1394" s="1"/>
  <c r="OKO1388"/>
  <c r="OKO1394" s="1"/>
  <c r="OKN1388"/>
  <c r="OKN1394" s="1"/>
  <c r="OKA1388"/>
  <c r="OKA1394" s="1"/>
  <c r="OJZ1388"/>
  <c r="OJZ1394" s="1"/>
  <c r="OJY1388"/>
  <c r="OJY1394" s="1"/>
  <c r="OJX1388"/>
  <c r="OJX1394" s="1"/>
  <c r="OJK1388"/>
  <c r="OJK1394" s="1"/>
  <c r="OJJ1388"/>
  <c r="OJJ1394" s="1"/>
  <c r="OJI1388"/>
  <c r="OJI1394" s="1"/>
  <c r="OJH1388"/>
  <c r="OJH1394" s="1"/>
  <c r="OIU1388"/>
  <c r="OIU1394" s="1"/>
  <c r="OIT1388"/>
  <c r="OIT1394" s="1"/>
  <c r="OIS1388"/>
  <c r="OIS1394" s="1"/>
  <c r="OIR1388"/>
  <c r="OIR1394" s="1"/>
  <c r="OIE1388"/>
  <c r="OIE1394" s="1"/>
  <c r="OID1388"/>
  <c r="OID1394" s="1"/>
  <c r="OIC1388"/>
  <c r="OIC1394" s="1"/>
  <c r="OIB1388"/>
  <c r="OIB1394" s="1"/>
  <c r="OHO1388"/>
  <c r="OHO1394" s="1"/>
  <c r="OHN1388"/>
  <c r="OHN1394" s="1"/>
  <c r="OHM1388"/>
  <c r="OHM1394" s="1"/>
  <c r="OHL1388"/>
  <c r="OHL1394" s="1"/>
  <c r="OGY1388"/>
  <c r="OGY1394" s="1"/>
  <c r="OGX1388"/>
  <c r="OGX1394" s="1"/>
  <c r="OGW1388"/>
  <c r="OGW1394" s="1"/>
  <c r="OGV1388"/>
  <c r="OGV1394" s="1"/>
  <c r="OGI1388"/>
  <c r="OGI1394" s="1"/>
  <c r="OGH1388"/>
  <c r="OGH1394" s="1"/>
  <c r="OGG1388"/>
  <c r="OGG1394" s="1"/>
  <c r="OGF1388"/>
  <c r="OGF1394" s="1"/>
  <c r="OFS1388"/>
  <c r="OFS1394" s="1"/>
  <c r="OFR1388"/>
  <c r="OFR1394" s="1"/>
  <c r="OFQ1388"/>
  <c r="OFQ1394" s="1"/>
  <c r="OFP1388"/>
  <c r="OFP1394" s="1"/>
  <c r="OFC1388"/>
  <c r="OFC1394" s="1"/>
  <c r="OFB1388"/>
  <c r="OFB1394" s="1"/>
  <c r="OFA1388"/>
  <c r="OFA1394" s="1"/>
  <c r="OEZ1388"/>
  <c r="OEZ1394" s="1"/>
  <c r="OEM1388"/>
  <c r="OEM1394" s="1"/>
  <c r="OEL1388"/>
  <c r="OEL1394" s="1"/>
  <c r="OEK1388"/>
  <c r="OEK1394" s="1"/>
  <c r="OEJ1388"/>
  <c r="OEJ1394" s="1"/>
  <c r="ODW1388"/>
  <c r="ODW1394" s="1"/>
  <c r="ODV1388"/>
  <c r="ODV1394" s="1"/>
  <c r="ODU1388"/>
  <c r="ODU1394" s="1"/>
  <c r="ODT1388"/>
  <c r="ODT1394" s="1"/>
  <c r="ODG1388"/>
  <c r="ODG1394" s="1"/>
  <c r="ODF1388"/>
  <c r="ODF1394" s="1"/>
  <c r="ODE1388"/>
  <c r="ODE1394" s="1"/>
  <c r="ODD1388"/>
  <c r="ODD1394" s="1"/>
  <c r="OCQ1388"/>
  <c r="OCQ1394" s="1"/>
  <c r="OCP1388"/>
  <c r="OCP1394" s="1"/>
  <c r="OCO1388"/>
  <c r="OCO1394" s="1"/>
  <c r="OCN1388"/>
  <c r="OCN1394" s="1"/>
  <c r="OCA1388"/>
  <c r="OCA1394" s="1"/>
  <c r="OBZ1388"/>
  <c r="OBZ1394" s="1"/>
  <c r="OBY1388"/>
  <c r="OBY1394" s="1"/>
  <c r="OBX1388"/>
  <c r="OBX1394" s="1"/>
  <c r="OBK1388"/>
  <c r="OBK1394" s="1"/>
  <c r="OBJ1388"/>
  <c r="OBJ1394" s="1"/>
  <c r="OBI1388"/>
  <c r="OBI1394" s="1"/>
  <c r="OBH1388"/>
  <c r="OBH1394" s="1"/>
  <c r="OAU1388"/>
  <c r="OAU1394" s="1"/>
  <c r="OAT1388"/>
  <c r="OAT1394" s="1"/>
  <c r="OAS1388"/>
  <c r="OAS1394" s="1"/>
  <c r="OAR1388"/>
  <c r="OAR1394" s="1"/>
  <c r="OAE1388"/>
  <c r="OAE1394" s="1"/>
  <c r="OAD1388"/>
  <c r="OAD1394" s="1"/>
  <c r="OAC1388"/>
  <c r="OAC1394" s="1"/>
  <c r="OAB1388"/>
  <c r="OAB1394" s="1"/>
  <c r="NZO1388"/>
  <c r="NZO1394" s="1"/>
  <c r="NZN1388"/>
  <c r="NZN1394" s="1"/>
  <c r="NZM1388"/>
  <c r="NZM1394" s="1"/>
  <c r="NZL1388"/>
  <c r="NZL1394" s="1"/>
  <c r="NYY1388"/>
  <c r="NYY1394" s="1"/>
  <c r="NYX1388"/>
  <c r="NYX1394" s="1"/>
  <c r="NYW1388"/>
  <c r="NYW1394" s="1"/>
  <c r="NYV1388"/>
  <c r="NYV1394" s="1"/>
  <c r="NYI1388"/>
  <c r="NYI1394" s="1"/>
  <c r="NYH1388"/>
  <c r="NYH1394" s="1"/>
  <c r="NYG1388"/>
  <c r="NYG1394" s="1"/>
  <c r="NYF1388"/>
  <c r="NYF1394" s="1"/>
  <c r="NXS1388"/>
  <c r="NXS1394" s="1"/>
  <c r="NXR1388"/>
  <c r="NXR1394" s="1"/>
  <c r="NXQ1388"/>
  <c r="NXQ1394" s="1"/>
  <c r="NXP1388"/>
  <c r="NXP1394" s="1"/>
  <c r="NXC1388"/>
  <c r="NXC1394" s="1"/>
  <c r="NXB1388"/>
  <c r="NXB1394" s="1"/>
  <c r="NXA1388"/>
  <c r="NXA1394" s="1"/>
  <c r="NWZ1388"/>
  <c r="NWZ1394" s="1"/>
  <c r="NWM1388"/>
  <c r="NWM1394" s="1"/>
  <c r="NWL1388"/>
  <c r="NWL1394" s="1"/>
  <c r="NWK1388"/>
  <c r="NWK1394" s="1"/>
  <c r="NWJ1388"/>
  <c r="NWJ1394" s="1"/>
  <c r="NVW1388"/>
  <c r="NVW1394" s="1"/>
  <c r="NVV1388"/>
  <c r="NVV1394" s="1"/>
  <c r="NVU1388"/>
  <c r="NVU1394" s="1"/>
  <c r="NVT1388"/>
  <c r="NVT1394" s="1"/>
  <c r="NVG1388"/>
  <c r="NVG1394" s="1"/>
  <c r="NVF1388"/>
  <c r="NVF1394" s="1"/>
  <c r="NVE1388"/>
  <c r="NVE1394" s="1"/>
  <c r="NVD1388"/>
  <c r="NVD1394" s="1"/>
  <c r="NUQ1388"/>
  <c r="NUQ1394" s="1"/>
  <c r="NUP1388"/>
  <c r="NUP1394" s="1"/>
  <c r="NUO1388"/>
  <c r="NUO1394" s="1"/>
  <c r="NUN1388"/>
  <c r="NUN1394" s="1"/>
  <c r="NUA1388"/>
  <c r="NUA1394" s="1"/>
  <c r="NTZ1388"/>
  <c r="NTZ1394" s="1"/>
  <c r="NTY1388"/>
  <c r="NTY1394" s="1"/>
  <c r="NTX1388"/>
  <c r="NTX1394" s="1"/>
  <c r="NTK1388"/>
  <c r="NTK1394" s="1"/>
  <c r="NTJ1388"/>
  <c r="NTJ1394" s="1"/>
  <c r="NTI1388"/>
  <c r="NTI1394" s="1"/>
  <c r="NTH1388"/>
  <c r="NTH1394" s="1"/>
  <c r="NSU1388"/>
  <c r="NSU1394" s="1"/>
  <c r="NST1388"/>
  <c r="NST1394" s="1"/>
  <c r="NSS1388"/>
  <c r="NSS1394" s="1"/>
  <c r="NSR1388"/>
  <c r="NSR1394" s="1"/>
  <c r="NSE1388"/>
  <c r="NSE1394" s="1"/>
  <c r="NSD1388"/>
  <c r="NSD1394" s="1"/>
  <c r="NSC1388"/>
  <c r="NSC1394" s="1"/>
  <c r="NSB1388"/>
  <c r="NSB1394" s="1"/>
  <c r="NRO1388"/>
  <c r="NRO1394" s="1"/>
  <c r="NRN1388"/>
  <c r="NRN1394" s="1"/>
  <c r="NRM1388"/>
  <c r="NRM1394" s="1"/>
  <c r="NRL1388"/>
  <c r="NRL1394" s="1"/>
  <c r="NQY1388"/>
  <c r="NQY1394" s="1"/>
  <c r="NQX1388"/>
  <c r="NQX1394" s="1"/>
  <c r="NQW1388"/>
  <c r="NQW1394" s="1"/>
  <c r="NQV1388"/>
  <c r="NQV1394" s="1"/>
  <c r="NQI1388"/>
  <c r="NQI1394" s="1"/>
  <c r="NQH1388"/>
  <c r="NQH1394" s="1"/>
  <c r="NQG1388"/>
  <c r="NQG1394" s="1"/>
  <c r="NQF1388"/>
  <c r="NQF1394" s="1"/>
  <c r="NPS1388"/>
  <c r="NPS1394" s="1"/>
  <c r="NPR1388"/>
  <c r="NPR1394" s="1"/>
  <c r="NPQ1388"/>
  <c r="NPQ1394" s="1"/>
  <c r="NPP1388"/>
  <c r="NPP1394" s="1"/>
  <c r="NPC1388"/>
  <c r="NPC1394" s="1"/>
  <c r="NPB1388"/>
  <c r="NPB1394" s="1"/>
  <c r="NPA1388"/>
  <c r="NPA1394" s="1"/>
  <c r="NOZ1388"/>
  <c r="NOZ1394" s="1"/>
  <c r="NOM1388"/>
  <c r="NOM1394" s="1"/>
  <c r="NOL1388"/>
  <c r="NOL1394" s="1"/>
  <c r="NOK1388"/>
  <c r="NOK1394" s="1"/>
  <c r="NOJ1388"/>
  <c r="NOJ1394" s="1"/>
  <c r="NNW1388"/>
  <c r="NNW1394" s="1"/>
  <c r="NNV1388"/>
  <c r="NNV1394" s="1"/>
  <c r="NNU1388"/>
  <c r="NNU1394" s="1"/>
  <c r="NNT1388"/>
  <c r="NNT1394" s="1"/>
  <c r="NNG1388"/>
  <c r="NNG1394" s="1"/>
  <c r="NNF1388"/>
  <c r="NNF1394" s="1"/>
  <c r="NNE1388"/>
  <c r="NNE1394" s="1"/>
  <c r="NND1388"/>
  <c r="NND1394" s="1"/>
  <c r="NMQ1388"/>
  <c r="NMQ1394" s="1"/>
  <c r="NMP1388"/>
  <c r="NMP1394" s="1"/>
  <c r="NMO1388"/>
  <c r="NMO1394" s="1"/>
  <c r="NMN1388"/>
  <c r="NMN1394" s="1"/>
  <c r="NMA1388"/>
  <c r="NMA1394" s="1"/>
  <c r="NLZ1388"/>
  <c r="NLZ1394" s="1"/>
  <c r="NLY1388"/>
  <c r="NLY1394" s="1"/>
  <c r="NLX1388"/>
  <c r="NLX1394" s="1"/>
  <c r="NLK1388"/>
  <c r="NLK1394" s="1"/>
  <c r="NLJ1388"/>
  <c r="NLJ1394" s="1"/>
  <c r="NLI1388"/>
  <c r="NLI1394" s="1"/>
  <c r="NLH1388"/>
  <c r="NLH1394" s="1"/>
  <c r="NKU1388"/>
  <c r="NKU1394" s="1"/>
  <c r="NKT1388"/>
  <c r="NKT1394" s="1"/>
  <c r="NKS1388"/>
  <c r="NKS1394" s="1"/>
  <c r="NKR1388"/>
  <c r="NKR1394" s="1"/>
  <c r="NKE1388"/>
  <c r="NKE1394" s="1"/>
  <c r="NKD1388"/>
  <c r="NKD1394" s="1"/>
  <c r="NKC1388"/>
  <c r="NKC1394" s="1"/>
  <c r="NKB1388"/>
  <c r="NKB1394" s="1"/>
  <c r="NJO1388"/>
  <c r="NJO1394" s="1"/>
  <c r="NJN1388"/>
  <c r="NJN1394" s="1"/>
  <c r="NJM1388"/>
  <c r="NJM1394" s="1"/>
  <c r="NJL1388"/>
  <c r="NJL1394" s="1"/>
  <c r="NIY1388"/>
  <c r="NIY1394" s="1"/>
  <c r="NIX1388"/>
  <c r="NIX1394" s="1"/>
  <c r="NIW1388"/>
  <c r="NIW1394" s="1"/>
  <c r="NIV1388"/>
  <c r="NIV1394" s="1"/>
  <c r="NII1388"/>
  <c r="NII1394" s="1"/>
  <c r="NIH1388"/>
  <c r="NIH1394" s="1"/>
  <c r="NIG1388"/>
  <c r="NIG1394" s="1"/>
  <c r="NIF1388"/>
  <c r="NIF1394" s="1"/>
  <c r="NHS1388"/>
  <c r="NHS1394" s="1"/>
  <c r="NHR1388"/>
  <c r="NHR1394" s="1"/>
  <c r="NHQ1388"/>
  <c r="NHQ1394" s="1"/>
  <c r="NHP1388"/>
  <c r="NHP1394" s="1"/>
  <c r="NHC1388"/>
  <c r="NHC1394" s="1"/>
  <c r="NHB1388"/>
  <c r="NHB1394" s="1"/>
  <c r="NHA1388"/>
  <c r="NHA1394" s="1"/>
  <c r="NGZ1388"/>
  <c r="NGZ1394" s="1"/>
  <c r="NGM1388"/>
  <c r="NGM1394" s="1"/>
  <c r="NGL1388"/>
  <c r="NGL1394" s="1"/>
  <c r="NGK1388"/>
  <c r="NGK1394" s="1"/>
  <c r="NGJ1388"/>
  <c r="NGJ1394" s="1"/>
  <c r="NFW1388"/>
  <c r="NFW1394" s="1"/>
  <c r="NFV1388"/>
  <c r="NFV1394" s="1"/>
  <c r="NFU1388"/>
  <c r="NFU1394" s="1"/>
  <c r="NFT1388"/>
  <c r="NFT1394" s="1"/>
  <c r="NFG1388"/>
  <c r="NFG1394" s="1"/>
  <c r="NFF1388"/>
  <c r="NFF1394" s="1"/>
  <c r="NFE1388"/>
  <c r="NFE1394" s="1"/>
  <c r="NFD1388"/>
  <c r="NFD1394" s="1"/>
  <c r="NEQ1388"/>
  <c r="NEQ1394" s="1"/>
  <c r="NEP1388"/>
  <c r="NEP1394" s="1"/>
  <c r="NEO1388"/>
  <c r="NEO1394" s="1"/>
  <c r="NEN1388"/>
  <c r="NEN1394" s="1"/>
  <c r="NEA1388"/>
  <c r="NEA1394" s="1"/>
  <c r="NDZ1388"/>
  <c r="NDZ1394" s="1"/>
  <c r="NDY1388"/>
  <c r="NDY1394" s="1"/>
  <c r="NDX1388"/>
  <c r="NDX1394" s="1"/>
  <c r="NDK1388"/>
  <c r="NDK1394" s="1"/>
  <c r="NDJ1388"/>
  <c r="NDJ1394" s="1"/>
  <c r="NDI1388"/>
  <c r="NDI1394" s="1"/>
  <c r="NDH1388"/>
  <c r="NDH1394" s="1"/>
  <c r="NCU1388"/>
  <c r="NCU1394" s="1"/>
  <c r="NCT1388"/>
  <c r="NCT1394" s="1"/>
  <c r="NCS1388"/>
  <c r="NCS1394" s="1"/>
  <c r="NCR1388"/>
  <c r="NCR1394" s="1"/>
  <c r="NCE1388"/>
  <c r="NCE1394" s="1"/>
  <c r="NCD1388"/>
  <c r="NCD1394" s="1"/>
  <c r="NCC1388"/>
  <c r="NCC1394" s="1"/>
  <c r="NCB1388"/>
  <c r="NCB1394" s="1"/>
  <c r="NBO1388"/>
  <c r="NBO1394" s="1"/>
  <c r="NBN1388"/>
  <c r="NBN1394" s="1"/>
  <c r="NBM1388"/>
  <c r="NBM1394" s="1"/>
  <c r="NBL1388"/>
  <c r="NBL1394" s="1"/>
  <c r="NAY1388"/>
  <c r="NAY1394" s="1"/>
  <c r="NAX1388"/>
  <c r="NAX1394" s="1"/>
  <c r="NAW1388"/>
  <c r="NAW1394" s="1"/>
  <c r="NAV1388"/>
  <c r="NAV1394" s="1"/>
  <c r="NAI1388"/>
  <c r="NAI1394" s="1"/>
  <c r="NAH1388"/>
  <c r="NAH1394" s="1"/>
  <c r="NAG1388"/>
  <c r="NAG1394" s="1"/>
  <c r="NAF1388"/>
  <c r="NAF1394" s="1"/>
  <c r="MZS1388"/>
  <c r="MZS1394" s="1"/>
  <c r="MZR1388"/>
  <c r="MZR1394" s="1"/>
  <c r="MZQ1388"/>
  <c r="MZQ1394" s="1"/>
  <c r="MZP1388"/>
  <c r="MZP1394" s="1"/>
  <c r="MZC1388"/>
  <c r="MZC1394" s="1"/>
  <c r="MZB1388"/>
  <c r="MZB1394" s="1"/>
  <c r="MZA1388"/>
  <c r="MZA1394" s="1"/>
  <c r="MYZ1388"/>
  <c r="MYZ1394" s="1"/>
  <c r="MYM1388"/>
  <c r="MYM1394" s="1"/>
  <c r="MYL1388"/>
  <c r="MYL1394" s="1"/>
  <c r="MYK1388"/>
  <c r="MYK1394" s="1"/>
  <c r="MYJ1388"/>
  <c r="MYJ1394" s="1"/>
  <c r="MXW1388"/>
  <c r="MXW1394" s="1"/>
  <c r="MXV1388"/>
  <c r="MXV1394" s="1"/>
  <c r="MXU1388"/>
  <c r="MXU1394" s="1"/>
  <c r="MXT1388"/>
  <c r="MXT1394" s="1"/>
  <c r="MXG1388"/>
  <c r="MXG1394" s="1"/>
  <c r="MXF1388"/>
  <c r="MXF1394" s="1"/>
  <c r="MXE1388"/>
  <c r="MXE1394" s="1"/>
  <c r="MXD1388"/>
  <c r="MXD1394" s="1"/>
  <c r="MWQ1388"/>
  <c r="MWQ1394" s="1"/>
  <c r="MWP1388"/>
  <c r="MWP1394" s="1"/>
  <c r="MWO1388"/>
  <c r="MWO1394" s="1"/>
  <c r="MWN1388"/>
  <c r="MWN1394" s="1"/>
  <c r="MWA1388"/>
  <c r="MWA1394" s="1"/>
  <c r="MVZ1388"/>
  <c r="MVZ1394" s="1"/>
  <c r="MVY1388"/>
  <c r="MVY1394" s="1"/>
  <c r="MVX1388"/>
  <c r="MVX1394" s="1"/>
  <c r="MVK1388"/>
  <c r="MVK1394" s="1"/>
  <c r="MVJ1388"/>
  <c r="MVJ1394" s="1"/>
  <c r="MVI1388"/>
  <c r="MVI1394" s="1"/>
  <c r="MVH1388"/>
  <c r="MVH1394" s="1"/>
  <c r="MUU1388"/>
  <c r="MUU1394" s="1"/>
  <c r="MUT1388"/>
  <c r="MUT1394" s="1"/>
  <c r="MUS1388"/>
  <c r="MUS1394" s="1"/>
  <c r="MUR1388"/>
  <c r="MUR1394" s="1"/>
  <c r="MUE1388"/>
  <c r="MUE1394" s="1"/>
  <c r="MUD1388"/>
  <c r="MUD1394" s="1"/>
  <c r="MUC1388"/>
  <c r="MUC1394" s="1"/>
  <c r="MUB1388"/>
  <c r="MUB1394" s="1"/>
  <c r="MTO1388"/>
  <c r="MTO1394" s="1"/>
  <c r="MTN1388"/>
  <c r="MTN1394" s="1"/>
  <c r="MTM1388"/>
  <c r="MTM1394" s="1"/>
  <c r="MTL1388"/>
  <c r="MTL1394" s="1"/>
  <c r="MSY1388"/>
  <c r="MSY1394" s="1"/>
  <c r="MSX1388"/>
  <c r="MSX1394" s="1"/>
  <c r="MSW1388"/>
  <c r="MSW1394" s="1"/>
  <c r="MSV1388"/>
  <c r="MSV1394" s="1"/>
  <c r="MSI1388"/>
  <c r="MSI1394" s="1"/>
  <c r="MSH1388"/>
  <c r="MSH1394" s="1"/>
  <c r="MSG1388"/>
  <c r="MSG1394" s="1"/>
  <c r="MSF1388"/>
  <c r="MSF1394" s="1"/>
  <c r="MRS1388"/>
  <c r="MRS1394" s="1"/>
  <c r="MRR1388"/>
  <c r="MRR1394" s="1"/>
  <c r="MRQ1388"/>
  <c r="MRQ1394" s="1"/>
  <c r="MRP1388"/>
  <c r="MRP1394" s="1"/>
  <c r="MRC1388"/>
  <c r="MRC1394" s="1"/>
  <c r="MRB1388"/>
  <c r="MRB1394" s="1"/>
  <c r="MRA1388"/>
  <c r="MRA1394" s="1"/>
  <c r="MQZ1388"/>
  <c r="MQZ1394" s="1"/>
  <c r="MQM1388"/>
  <c r="MQM1394" s="1"/>
  <c r="MQL1388"/>
  <c r="MQL1394" s="1"/>
  <c r="MQK1388"/>
  <c r="MQK1394" s="1"/>
  <c r="MQJ1388"/>
  <c r="MQJ1394" s="1"/>
  <c r="MPW1388"/>
  <c r="MPW1394" s="1"/>
  <c r="MPV1388"/>
  <c r="MPV1394" s="1"/>
  <c r="MPU1388"/>
  <c r="MPU1394" s="1"/>
  <c r="MPT1388"/>
  <c r="MPT1394" s="1"/>
  <c r="MPG1388"/>
  <c r="MPG1394" s="1"/>
  <c r="MPF1388"/>
  <c r="MPF1394" s="1"/>
  <c r="MPE1388"/>
  <c r="MPE1394" s="1"/>
  <c r="MPD1388"/>
  <c r="MPD1394" s="1"/>
  <c r="MOQ1388"/>
  <c r="MOQ1394" s="1"/>
  <c r="MOP1388"/>
  <c r="MOP1394" s="1"/>
  <c r="MOO1388"/>
  <c r="MOO1394" s="1"/>
  <c r="MON1388"/>
  <c r="MON1394" s="1"/>
  <c r="MOA1388"/>
  <c r="MOA1394" s="1"/>
  <c r="MNZ1388"/>
  <c r="MNZ1394" s="1"/>
  <c r="MNY1388"/>
  <c r="MNY1394" s="1"/>
  <c r="MNX1388"/>
  <c r="MNX1394" s="1"/>
  <c r="MNK1388"/>
  <c r="MNK1394" s="1"/>
  <c r="MNJ1388"/>
  <c r="MNJ1394" s="1"/>
  <c r="MNI1388"/>
  <c r="MNI1394" s="1"/>
  <c r="MNH1388"/>
  <c r="MNH1394" s="1"/>
  <c r="MMU1388"/>
  <c r="MMU1394" s="1"/>
  <c r="MMT1388"/>
  <c r="MMT1394" s="1"/>
  <c r="MMS1388"/>
  <c r="MMS1394" s="1"/>
  <c r="MMR1388"/>
  <c r="MMR1394" s="1"/>
  <c r="MME1388"/>
  <c r="MME1394" s="1"/>
  <c r="MMD1388"/>
  <c r="MMD1394" s="1"/>
  <c r="MMC1388"/>
  <c r="MMC1394" s="1"/>
  <c r="MMB1388"/>
  <c r="MMB1394" s="1"/>
  <c r="MLO1388"/>
  <c r="MLO1394" s="1"/>
  <c r="MLN1388"/>
  <c r="MLN1394" s="1"/>
  <c r="MLM1388"/>
  <c r="MLM1394" s="1"/>
  <c r="MLL1388"/>
  <c r="MLL1394" s="1"/>
  <c r="MKY1388"/>
  <c r="MKY1394" s="1"/>
  <c r="MKX1388"/>
  <c r="MKX1394" s="1"/>
  <c r="MKW1388"/>
  <c r="MKW1394" s="1"/>
  <c r="MKV1388"/>
  <c r="MKV1394" s="1"/>
  <c r="MKI1388"/>
  <c r="MKI1394" s="1"/>
  <c r="MKH1388"/>
  <c r="MKH1394" s="1"/>
  <c r="MKG1388"/>
  <c r="MKG1394" s="1"/>
  <c r="MKF1388"/>
  <c r="MKF1394" s="1"/>
  <c r="MJS1388"/>
  <c r="MJS1394" s="1"/>
  <c r="MJR1388"/>
  <c r="MJR1394" s="1"/>
  <c r="MJQ1388"/>
  <c r="MJQ1394" s="1"/>
  <c r="MJP1388"/>
  <c r="MJP1394" s="1"/>
  <c r="MJC1388"/>
  <c r="MJC1394" s="1"/>
  <c r="MJB1388"/>
  <c r="MJB1394" s="1"/>
  <c r="MJA1388"/>
  <c r="MJA1394" s="1"/>
  <c r="MIZ1388"/>
  <c r="MIZ1394" s="1"/>
  <c r="MIM1388"/>
  <c r="MIM1394" s="1"/>
  <c r="MIL1388"/>
  <c r="MIL1394" s="1"/>
  <c r="MIK1388"/>
  <c r="MIK1394" s="1"/>
  <c r="MIJ1388"/>
  <c r="MIJ1394" s="1"/>
  <c r="MHW1388"/>
  <c r="MHW1394" s="1"/>
  <c r="MHV1388"/>
  <c r="MHV1394" s="1"/>
  <c r="MHU1388"/>
  <c r="MHU1394" s="1"/>
  <c r="MHT1388"/>
  <c r="MHT1394" s="1"/>
  <c r="MHG1388"/>
  <c r="MHG1394" s="1"/>
  <c r="MHF1388"/>
  <c r="MHF1394" s="1"/>
  <c r="MHE1388"/>
  <c r="MHE1394" s="1"/>
  <c r="MHD1388"/>
  <c r="MHD1394" s="1"/>
  <c r="MGQ1388"/>
  <c r="MGQ1394" s="1"/>
  <c r="MGP1388"/>
  <c r="MGP1394" s="1"/>
  <c r="MGO1388"/>
  <c r="MGO1394" s="1"/>
  <c r="MGN1388"/>
  <c r="MGN1394" s="1"/>
  <c r="MGA1388"/>
  <c r="MGA1394" s="1"/>
  <c r="MFZ1388"/>
  <c r="MFZ1394" s="1"/>
  <c r="MFY1388"/>
  <c r="MFY1394" s="1"/>
  <c r="MFX1388"/>
  <c r="MFX1394" s="1"/>
  <c r="MFK1388"/>
  <c r="MFK1394" s="1"/>
  <c r="MFJ1388"/>
  <c r="MFJ1394" s="1"/>
  <c r="MFI1388"/>
  <c r="MFI1394" s="1"/>
  <c r="MFH1388"/>
  <c r="MFH1394" s="1"/>
  <c r="MEU1388"/>
  <c r="MEU1394" s="1"/>
  <c r="MET1388"/>
  <c r="MET1394" s="1"/>
  <c r="MES1388"/>
  <c r="MES1394" s="1"/>
  <c r="MER1388"/>
  <c r="MER1394" s="1"/>
  <c r="MEE1388"/>
  <c r="MEE1394" s="1"/>
  <c r="MED1388"/>
  <c r="MED1394" s="1"/>
  <c r="MEC1388"/>
  <c r="MEC1394" s="1"/>
  <c r="MEB1388"/>
  <c r="MEB1394" s="1"/>
  <c r="MDO1388"/>
  <c r="MDO1394" s="1"/>
  <c r="MDN1388"/>
  <c r="MDN1394" s="1"/>
  <c r="MDM1388"/>
  <c r="MDM1394" s="1"/>
  <c r="MDL1388"/>
  <c r="MDL1394" s="1"/>
  <c r="MCY1388"/>
  <c r="MCY1394" s="1"/>
  <c r="MCX1388"/>
  <c r="MCX1394" s="1"/>
  <c r="MCW1388"/>
  <c r="MCW1394" s="1"/>
  <c r="MCV1388"/>
  <c r="MCV1394" s="1"/>
  <c r="MCI1388"/>
  <c r="MCI1394" s="1"/>
  <c r="MCH1388"/>
  <c r="MCH1394" s="1"/>
  <c r="MCG1388"/>
  <c r="MCG1394" s="1"/>
  <c r="MCF1388"/>
  <c r="MCF1394" s="1"/>
  <c r="MBS1388"/>
  <c r="MBS1394" s="1"/>
  <c r="MBR1388"/>
  <c r="MBR1394" s="1"/>
  <c r="MBQ1388"/>
  <c r="MBQ1394" s="1"/>
  <c r="MBP1388"/>
  <c r="MBP1394" s="1"/>
  <c r="MBC1388"/>
  <c r="MBC1394" s="1"/>
  <c r="MBB1388"/>
  <c r="MBB1394" s="1"/>
  <c r="MBA1388"/>
  <c r="MBA1394" s="1"/>
  <c r="MAZ1388"/>
  <c r="MAZ1394" s="1"/>
  <c r="MAM1388"/>
  <c r="MAM1394" s="1"/>
  <c r="MAL1388"/>
  <c r="MAL1394" s="1"/>
  <c r="MAK1388"/>
  <c r="MAK1394" s="1"/>
  <c r="MAJ1388"/>
  <c r="MAJ1394" s="1"/>
  <c r="LZW1388"/>
  <c r="LZW1394" s="1"/>
  <c r="LZV1388"/>
  <c r="LZV1394" s="1"/>
  <c r="LZU1388"/>
  <c r="LZU1394" s="1"/>
  <c r="LZT1388"/>
  <c r="LZT1394" s="1"/>
  <c r="LZG1388"/>
  <c r="LZG1394" s="1"/>
  <c r="LZF1388"/>
  <c r="LZF1394" s="1"/>
  <c r="LZE1388"/>
  <c r="LZE1394" s="1"/>
  <c r="LZD1388"/>
  <c r="LZD1394" s="1"/>
  <c r="LYQ1388"/>
  <c r="LYQ1394" s="1"/>
  <c r="LYP1388"/>
  <c r="LYP1394" s="1"/>
  <c r="LYO1388"/>
  <c r="LYO1394" s="1"/>
  <c r="LYN1388"/>
  <c r="LYN1394" s="1"/>
  <c r="LYA1388"/>
  <c r="LYA1394" s="1"/>
  <c r="LXZ1388"/>
  <c r="LXZ1394" s="1"/>
  <c r="LXY1388"/>
  <c r="LXY1394" s="1"/>
  <c r="LXX1388"/>
  <c r="LXX1394" s="1"/>
  <c r="LXK1388"/>
  <c r="LXK1394" s="1"/>
  <c r="LXJ1388"/>
  <c r="LXJ1394" s="1"/>
  <c r="LXI1388"/>
  <c r="LXI1394" s="1"/>
  <c r="LXH1388"/>
  <c r="LXH1394" s="1"/>
  <c r="LWU1388"/>
  <c r="LWU1394" s="1"/>
  <c r="LWT1388"/>
  <c r="LWT1394" s="1"/>
  <c r="LWS1388"/>
  <c r="LWS1394" s="1"/>
  <c r="LWR1388"/>
  <c r="LWR1394" s="1"/>
  <c r="LWE1388"/>
  <c r="LWE1394" s="1"/>
  <c r="LWD1388"/>
  <c r="LWD1394" s="1"/>
  <c r="LWC1388"/>
  <c r="LWC1394" s="1"/>
  <c r="LWB1388"/>
  <c r="LWB1394" s="1"/>
  <c r="LVO1388"/>
  <c r="LVO1394" s="1"/>
  <c r="LVN1388"/>
  <c r="LVN1394" s="1"/>
  <c r="LVM1388"/>
  <c r="LVM1394" s="1"/>
  <c r="LVL1388"/>
  <c r="LVL1394" s="1"/>
  <c r="LUY1388"/>
  <c r="LUY1394" s="1"/>
  <c r="LUX1388"/>
  <c r="LUX1394" s="1"/>
  <c r="LUW1388"/>
  <c r="LUW1394" s="1"/>
  <c r="LUV1388"/>
  <c r="LUV1394" s="1"/>
  <c r="LUI1388"/>
  <c r="LUI1394" s="1"/>
  <c r="LUH1388"/>
  <c r="LUH1394" s="1"/>
  <c r="LUG1388"/>
  <c r="LUG1394" s="1"/>
  <c r="LUF1388"/>
  <c r="LUF1394" s="1"/>
  <c r="LTS1388"/>
  <c r="LTS1394" s="1"/>
  <c r="LTR1388"/>
  <c r="LTR1394" s="1"/>
  <c r="LTQ1388"/>
  <c r="LTQ1394" s="1"/>
  <c r="LTP1388"/>
  <c r="LTP1394" s="1"/>
  <c r="LTC1388"/>
  <c r="LTC1394" s="1"/>
  <c r="LTB1388"/>
  <c r="LTB1394" s="1"/>
  <c r="LTA1388"/>
  <c r="LTA1394" s="1"/>
  <c r="LSZ1388"/>
  <c r="LSZ1394" s="1"/>
  <c r="LSM1388"/>
  <c r="LSM1394" s="1"/>
  <c r="LSL1388"/>
  <c r="LSL1394" s="1"/>
  <c r="LSK1388"/>
  <c r="LSK1394" s="1"/>
  <c r="LSJ1388"/>
  <c r="LSJ1394" s="1"/>
  <c r="LRW1388"/>
  <c r="LRW1394" s="1"/>
  <c r="LRV1388"/>
  <c r="LRV1394" s="1"/>
  <c r="LRU1388"/>
  <c r="LRU1394" s="1"/>
  <c r="LRT1388"/>
  <c r="LRT1394" s="1"/>
  <c r="LRG1388"/>
  <c r="LRG1394" s="1"/>
  <c r="LRF1388"/>
  <c r="LRF1394" s="1"/>
  <c r="LRE1388"/>
  <c r="LRE1394" s="1"/>
  <c r="LRD1388"/>
  <c r="LRD1394" s="1"/>
  <c r="LQQ1388"/>
  <c r="LQQ1394" s="1"/>
  <c r="LQP1388"/>
  <c r="LQP1394" s="1"/>
  <c r="LQO1388"/>
  <c r="LQO1394" s="1"/>
  <c r="LQN1388"/>
  <c r="LQN1394" s="1"/>
  <c r="LQA1388"/>
  <c r="LQA1394" s="1"/>
  <c r="LPZ1388"/>
  <c r="LPZ1394" s="1"/>
  <c r="LPY1388"/>
  <c r="LPY1394" s="1"/>
  <c r="LPX1388"/>
  <c r="LPX1394" s="1"/>
  <c r="LPK1388"/>
  <c r="LPK1394" s="1"/>
  <c r="LPJ1388"/>
  <c r="LPJ1394" s="1"/>
  <c r="LPI1388"/>
  <c r="LPI1394" s="1"/>
  <c r="LPH1388"/>
  <c r="LPH1394" s="1"/>
  <c r="LOU1388"/>
  <c r="LOU1394" s="1"/>
  <c r="LOT1388"/>
  <c r="LOT1394" s="1"/>
  <c r="LOS1388"/>
  <c r="LOS1394" s="1"/>
  <c r="LOR1388"/>
  <c r="LOR1394" s="1"/>
  <c r="LOE1388"/>
  <c r="LOE1394" s="1"/>
  <c r="LOD1388"/>
  <c r="LOD1394" s="1"/>
  <c r="LOC1388"/>
  <c r="LOC1394" s="1"/>
  <c r="LOB1388"/>
  <c r="LOB1394" s="1"/>
  <c r="LNO1388"/>
  <c r="LNO1394" s="1"/>
  <c r="LNN1388"/>
  <c r="LNN1394" s="1"/>
  <c r="LNM1388"/>
  <c r="LNM1394" s="1"/>
  <c r="LNL1388"/>
  <c r="LNL1394" s="1"/>
  <c r="LMY1388"/>
  <c r="LMY1394" s="1"/>
  <c r="LMX1388"/>
  <c r="LMX1394" s="1"/>
  <c r="LMW1388"/>
  <c r="LMW1394" s="1"/>
  <c r="LMV1388"/>
  <c r="LMV1394" s="1"/>
  <c r="LMI1388"/>
  <c r="LMI1394" s="1"/>
  <c r="LMH1388"/>
  <c r="LMH1394" s="1"/>
  <c r="LMG1388"/>
  <c r="LMG1394" s="1"/>
  <c r="LMF1388"/>
  <c r="LMF1394" s="1"/>
  <c r="LLS1388"/>
  <c r="LLS1394" s="1"/>
  <c r="LLR1388"/>
  <c r="LLR1394" s="1"/>
  <c r="LLQ1388"/>
  <c r="LLQ1394" s="1"/>
  <c r="LLP1388"/>
  <c r="LLP1394" s="1"/>
  <c r="LLC1388"/>
  <c r="LLC1394" s="1"/>
  <c r="LLB1388"/>
  <c r="LLB1394" s="1"/>
  <c r="LLA1388"/>
  <c r="LLA1394" s="1"/>
  <c r="LKZ1388"/>
  <c r="LKZ1394" s="1"/>
  <c r="LKM1388"/>
  <c r="LKM1394" s="1"/>
  <c r="LKL1388"/>
  <c r="LKL1394" s="1"/>
  <c r="LKK1388"/>
  <c r="LKK1394" s="1"/>
  <c r="LKJ1388"/>
  <c r="LKJ1394" s="1"/>
  <c r="LJW1388"/>
  <c r="LJW1394" s="1"/>
  <c r="LJV1388"/>
  <c r="LJV1394" s="1"/>
  <c r="LJU1388"/>
  <c r="LJU1394" s="1"/>
  <c r="LJT1388"/>
  <c r="LJT1394" s="1"/>
  <c r="LJG1388"/>
  <c r="LJG1394" s="1"/>
  <c r="LJF1388"/>
  <c r="LJF1394" s="1"/>
  <c r="LJE1388"/>
  <c r="LJE1394" s="1"/>
  <c r="LJD1388"/>
  <c r="LJD1394" s="1"/>
  <c r="LIQ1388"/>
  <c r="LIQ1394" s="1"/>
  <c r="LIP1388"/>
  <c r="LIP1394" s="1"/>
  <c r="LIO1388"/>
  <c r="LIO1394" s="1"/>
  <c r="LIN1388"/>
  <c r="LIN1394" s="1"/>
  <c r="LIA1388"/>
  <c r="LIA1394" s="1"/>
  <c r="LHZ1388"/>
  <c r="LHZ1394" s="1"/>
  <c r="LHY1388"/>
  <c r="LHY1394" s="1"/>
  <c r="LHX1388"/>
  <c r="LHX1394" s="1"/>
  <c r="LHK1388"/>
  <c r="LHK1394" s="1"/>
  <c r="LHJ1388"/>
  <c r="LHJ1394" s="1"/>
  <c r="LHI1388"/>
  <c r="LHI1394" s="1"/>
  <c r="LHH1388"/>
  <c r="LHH1394" s="1"/>
  <c r="LGU1388"/>
  <c r="LGU1394" s="1"/>
  <c r="LGT1388"/>
  <c r="LGT1394" s="1"/>
  <c r="LGS1388"/>
  <c r="LGS1394" s="1"/>
  <c r="LGR1388"/>
  <c r="LGR1394" s="1"/>
  <c r="LGE1388"/>
  <c r="LGE1394" s="1"/>
  <c r="LGD1388"/>
  <c r="LGD1394" s="1"/>
  <c r="LGC1388"/>
  <c r="LGC1394" s="1"/>
  <c r="LGB1388"/>
  <c r="LGB1394" s="1"/>
  <c r="LFO1388"/>
  <c r="LFO1394" s="1"/>
  <c r="LFN1388"/>
  <c r="LFN1394" s="1"/>
  <c r="LFM1388"/>
  <c r="LFM1394" s="1"/>
  <c r="LFL1388"/>
  <c r="LFL1394" s="1"/>
  <c r="LEY1388"/>
  <c r="LEY1394" s="1"/>
  <c r="LEX1388"/>
  <c r="LEX1394" s="1"/>
  <c r="LEW1388"/>
  <c r="LEW1394" s="1"/>
  <c r="LEV1388"/>
  <c r="LEV1394" s="1"/>
  <c r="LEI1388"/>
  <c r="LEI1394" s="1"/>
  <c r="LEH1388"/>
  <c r="LEH1394" s="1"/>
  <c r="LEG1388"/>
  <c r="LEG1394" s="1"/>
  <c r="LEF1388"/>
  <c r="LEF1394" s="1"/>
  <c r="LDS1388"/>
  <c r="LDS1394" s="1"/>
  <c r="LDR1388"/>
  <c r="LDR1394" s="1"/>
  <c r="LDQ1388"/>
  <c r="LDQ1394" s="1"/>
  <c r="LDP1388"/>
  <c r="LDP1394" s="1"/>
  <c r="LDC1388"/>
  <c r="LDC1394" s="1"/>
  <c r="LDB1388"/>
  <c r="LDB1394" s="1"/>
  <c r="LDA1388"/>
  <c r="LDA1394" s="1"/>
  <c r="LCZ1388"/>
  <c r="LCZ1394" s="1"/>
  <c r="LCM1388"/>
  <c r="LCM1394" s="1"/>
  <c r="LCL1388"/>
  <c r="LCL1394" s="1"/>
  <c r="LCK1388"/>
  <c r="LCK1394" s="1"/>
  <c r="LCJ1388"/>
  <c r="LCJ1394" s="1"/>
  <c r="LBW1388"/>
  <c r="LBW1394" s="1"/>
  <c r="LBV1388"/>
  <c r="LBV1394" s="1"/>
  <c r="LBU1388"/>
  <c r="LBU1394" s="1"/>
  <c r="LBT1388"/>
  <c r="LBT1394" s="1"/>
  <c r="LBG1388"/>
  <c r="LBG1394" s="1"/>
  <c r="LBF1388"/>
  <c r="LBF1394" s="1"/>
  <c r="LBE1388"/>
  <c r="LBE1394" s="1"/>
  <c r="LBD1388"/>
  <c r="LBD1394" s="1"/>
  <c r="LAQ1388"/>
  <c r="LAQ1394" s="1"/>
  <c r="LAP1388"/>
  <c r="LAP1394" s="1"/>
  <c r="LAO1388"/>
  <c r="LAO1394" s="1"/>
  <c r="LAN1388"/>
  <c r="LAN1394" s="1"/>
  <c r="LAA1388"/>
  <c r="LAA1394" s="1"/>
  <c r="KZZ1388"/>
  <c r="KZZ1394" s="1"/>
  <c r="KZY1388"/>
  <c r="KZY1394" s="1"/>
  <c r="KZX1388"/>
  <c r="KZX1394" s="1"/>
  <c r="KZK1388"/>
  <c r="KZK1394" s="1"/>
  <c r="KZJ1388"/>
  <c r="KZJ1394" s="1"/>
  <c r="KZI1388"/>
  <c r="KZI1394" s="1"/>
  <c r="KZH1388"/>
  <c r="KZH1394" s="1"/>
  <c r="KYU1388"/>
  <c r="KYU1394" s="1"/>
  <c r="KYT1388"/>
  <c r="KYT1394" s="1"/>
  <c r="KYS1388"/>
  <c r="KYS1394" s="1"/>
  <c r="KYR1388"/>
  <c r="KYR1394" s="1"/>
  <c r="KYE1388"/>
  <c r="KYE1394" s="1"/>
  <c r="KYD1388"/>
  <c r="KYD1394" s="1"/>
  <c r="KYC1388"/>
  <c r="KYC1394" s="1"/>
  <c r="KYB1388"/>
  <c r="KYB1394" s="1"/>
  <c r="KXO1388"/>
  <c r="KXO1394" s="1"/>
  <c r="KXN1388"/>
  <c r="KXN1394" s="1"/>
  <c r="KXM1388"/>
  <c r="KXM1394" s="1"/>
  <c r="KXL1388"/>
  <c r="KXL1394" s="1"/>
  <c r="KWY1388"/>
  <c r="KWY1394" s="1"/>
  <c r="KWX1388"/>
  <c r="KWX1394" s="1"/>
  <c r="KWW1388"/>
  <c r="KWW1394" s="1"/>
  <c r="KWV1388"/>
  <c r="KWV1394" s="1"/>
  <c r="KWI1388"/>
  <c r="KWI1394" s="1"/>
  <c r="KWH1388"/>
  <c r="KWH1394" s="1"/>
  <c r="KWG1388"/>
  <c r="KWG1394" s="1"/>
  <c r="KWF1388"/>
  <c r="KWF1394" s="1"/>
  <c r="KVS1388"/>
  <c r="KVS1394" s="1"/>
  <c r="KVR1388"/>
  <c r="KVR1394" s="1"/>
  <c r="KVQ1388"/>
  <c r="KVQ1394" s="1"/>
  <c r="KVP1388"/>
  <c r="KVP1394" s="1"/>
  <c r="KVC1388"/>
  <c r="KVC1394" s="1"/>
  <c r="KVB1388"/>
  <c r="KVB1394" s="1"/>
  <c r="KVA1388"/>
  <c r="KVA1394" s="1"/>
  <c r="KUZ1388"/>
  <c r="KUZ1394" s="1"/>
  <c r="KUM1388"/>
  <c r="KUM1394" s="1"/>
  <c r="KUL1388"/>
  <c r="KUL1394" s="1"/>
  <c r="KUK1388"/>
  <c r="KUK1394" s="1"/>
  <c r="KUJ1388"/>
  <c r="KUJ1394" s="1"/>
  <c r="KTW1388"/>
  <c r="KTW1394" s="1"/>
  <c r="KTV1388"/>
  <c r="KTV1394" s="1"/>
  <c r="KTU1388"/>
  <c r="KTU1394" s="1"/>
  <c r="KTT1388"/>
  <c r="KTT1394" s="1"/>
  <c r="KTG1388"/>
  <c r="KTG1394" s="1"/>
  <c r="KTF1388"/>
  <c r="KTF1394" s="1"/>
  <c r="KTE1388"/>
  <c r="KTE1394" s="1"/>
  <c r="KTD1388"/>
  <c r="KTD1394" s="1"/>
  <c r="KSQ1388"/>
  <c r="KSQ1394" s="1"/>
  <c r="KSP1388"/>
  <c r="KSP1394" s="1"/>
  <c r="KSO1388"/>
  <c r="KSO1394" s="1"/>
  <c r="KSN1388"/>
  <c r="KSN1394" s="1"/>
  <c r="KSA1388"/>
  <c r="KSA1394" s="1"/>
  <c r="KRZ1388"/>
  <c r="KRZ1394" s="1"/>
  <c r="KRY1388"/>
  <c r="KRY1394" s="1"/>
  <c r="KRX1388"/>
  <c r="KRX1394" s="1"/>
  <c r="KRK1388"/>
  <c r="KRK1394" s="1"/>
  <c r="KRJ1388"/>
  <c r="KRJ1394" s="1"/>
  <c r="KRI1388"/>
  <c r="KRI1394" s="1"/>
  <c r="KRH1388"/>
  <c r="KRH1394" s="1"/>
  <c r="KQU1388"/>
  <c r="KQU1394" s="1"/>
  <c r="KQT1388"/>
  <c r="KQT1394" s="1"/>
  <c r="KQS1388"/>
  <c r="KQS1394" s="1"/>
  <c r="KQR1388"/>
  <c r="KQR1394" s="1"/>
  <c r="KQE1388"/>
  <c r="KQE1394" s="1"/>
  <c r="KQD1388"/>
  <c r="KQD1394" s="1"/>
  <c r="KQC1388"/>
  <c r="KQC1394" s="1"/>
  <c r="KQB1388"/>
  <c r="KQB1394" s="1"/>
  <c r="KPO1388"/>
  <c r="KPO1394" s="1"/>
  <c r="KPN1388"/>
  <c r="KPN1394" s="1"/>
  <c r="KPM1388"/>
  <c r="KPM1394" s="1"/>
  <c r="KPL1388"/>
  <c r="KPL1394" s="1"/>
  <c r="KOY1388"/>
  <c r="KOY1394" s="1"/>
  <c r="KOX1388"/>
  <c r="KOX1394" s="1"/>
  <c r="KOW1388"/>
  <c r="KOW1394" s="1"/>
  <c r="KOV1388"/>
  <c r="KOV1394" s="1"/>
  <c r="KOI1388"/>
  <c r="KOI1394" s="1"/>
  <c r="KOH1388"/>
  <c r="KOH1394" s="1"/>
  <c r="KOG1388"/>
  <c r="KOG1394" s="1"/>
  <c r="KOF1388"/>
  <c r="KOF1394" s="1"/>
  <c r="KNS1388"/>
  <c r="KNS1394" s="1"/>
  <c r="KNR1388"/>
  <c r="KNR1394" s="1"/>
  <c r="KNQ1388"/>
  <c r="KNQ1394" s="1"/>
  <c r="KNP1388"/>
  <c r="KNP1394" s="1"/>
  <c r="KNC1388"/>
  <c r="KNC1394" s="1"/>
  <c r="KNB1388"/>
  <c r="KNB1394" s="1"/>
  <c r="KNA1388"/>
  <c r="KNA1394" s="1"/>
  <c r="KMZ1388"/>
  <c r="KMZ1394" s="1"/>
  <c r="KMM1388"/>
  <c r="KMM1394" s="1"/>
  <c r="KML1388"/>
  <c r="KML1394" s="1"/>
  <c r="KMK1388"/>
  <c r="KMK1394" s="1"/>
  <c r="KMJ1388"/>
  <c r="KMJ1394" s="1"/>
  <c r="KLW1388"/>
  <c r="KLW1394" s="1"/>
  <c r="KLV1388"/>
  <c r="KLV1394" s="1"/>
  <c r="KLU1388"/>
  <c r="KLU1394" s="1"/>
  <c r="KLT1388"/>
  <c r="KLT1394" s="1"/>
  <c r="KLG1388"/>
  <c r="KLG1394" s="1"/>
  <c r="KLF1388"/>
  <c r="KLF1394" s="1"/>
  <c r="KLE1388"/>
  <c r="KLE1394" s="1"/>
  <c r="KLD1388"/>
  <c r="KLD1394" s="1"/>
  <c r="KKQ1388"/>
  <c r="KKQ1394" s="1"/>
  <c r="KKP1388"/>
  <c r="KKP1394" s="1"/>
  <c r="KKO1388"/>
  <c r="KKO1394" s="1"/>
  <c r="KKN1388"/>
  <c r="KKN1394" s="1"/>
  <c r="KKA1388"/>
  <c r="KKA1394" s="1"/>
  <c r="KJZ1388"/>
  <c r="KJZ1394" s="1"/>
  <c r="KJY1388"/>
  <c r="KJY1394" s="1"/>
  <c r="KJX1388"/>
  <c r="KJX1394" s="1"/>
  <c r="KJK1388"/>
  <c r="KJK1394" s="1"/>
  <c r="KJJ1388"/>
  <c r="KJJ1394" s="1"/>
  <c r="KJI1388"/>
  <c r="KJI1394" s="1"/>
  <c r="KJH1388"/>
  <c r="KJH1394" s="1"/>
  <c r="KIU1388"/>
  <c r="KIU1394" s="1"/>
  <c r="KIT1388"/>
  <c r="KIT1394" s="1"/>
  <c r="KIS1388"/>
  <c r="KIS1394" s="1"/>
  <c r="KIR1388"/>
  <c r="KIR1394" s="1"/>
  <c r="KIE1388"/>
  <c r="KIE1394" s="1"/>
  <c r="KID1388"/>
  <c r="KID1394" s="1"/>
  <c r="KIC1388"/>
  <c r="KIC1394" s="1"/>
  <c r="KIB1388"/>
  <c r="KIB1394" s="1"/>
  <c r="KHO1388"/>
  <c r="KHO1394" s="1"/>
  <c r="KHN1388"/>
  <c r="KHN1394" s="1"/>
  <c r="KHM1388"/>
  <c r="KHM1394" s="1"/>
  <c r="KHL1388"/>
  <c r="KHL1394" s="1"/>
  <c r="KGY1388"/>
  <c r="KGY1394" s="1"/>
  <c r="KGX1388"/>
  <c r="KGX1394" s="1"/>
  <c r="KGW1388"/>
  <c r="KGW1394" s="1"/>
  <c r="KGV1388"/>
  <c r="KGV1394" s="1"/>
  <c r="KGI1388"/>
  <c r="KGI1394" s="1"/>
  <c r="KGH1388"/>
  <c r="KGH1394" s="1"/>
  <c r="KGG1388"/>
  <c r="KGG1394" s="1"/>
  <c r="KGF1388"/>
  <c r="KGF1394" s="1"/>
  <c r="KFS1388"/>
  <c r="KFS1394" s="1"/>
  <c r="KFR1388"/>
  <c r="KFR1394" s="1"/>
  <c r="KFQ1388"/>
  <c r="KFQ1394" s="1"/>
  <c r="KFP1388"/>
  <c r="KFP1394" s="1"/>
  <c r="KFC1388"/>
  <c r="KFC1394" s="1"/>
  <c r="KFB1388"/>
  <c r="KFB1394" s="1"/>
  <c r="KFA1388"/>
  <c r="KFA1394" s="1"/>
  <c r="KEZ1388"/>
  <c r="KEZ1394" s="1"/>
  <c r="KEM1388"/>
  <c r="KEM1394" s="1"/>
  <c r="KEL1388"/>
  <c r="KEL1394" s="1"/>
  <c r="KEK1388"/>
  <c r="KEK1394" s="1"/>
  <c r="KEJ1388"/>
  <c r="KEJ1394" s="1"/>
  <c r="KDW1388"/>
  <c r="KDW1394" s="1"/>
  <c r="KDV1388"/>
  <c r="KDV1394" s="1"/>
  <c r="KDU1388"/>
  <c r="KDU1394" s="1"/>
  <c r="KDT1388"/>
  <c r="KDT1394" s="1"/>
  <c r="KDG1388"/>
  <c r="KDG1394" s="1"/>
  <c r="KDF1388"/>
  <c r="KDF1394" s="1"/>
  <c r="KDE1388"/>
  <c r="KDE1394" s="1"/>
  <c r="KDD1388"/>
  <c r="KDD1394" s="1"/>
  <c r="KCQ1388"/>
  <c r="KCQ1394" s="1"/>
  <c r="KCP1388"/>
  <c r="KCP1394" s="1"/>
  <c r="KCO1388"/>
  <c r="KCO1394" s="1"/>
  <c r="KCN1388"/>
  <c r="KCN1394" s="1"/>
  <c r="KCA1388"/>
  <c r="KCA1394" s="1"/>
  <c r="KBZ1388"/>
  <c r="KBZ1394" s="1"/>
  <c r="KBY1388"/>
  <c r="KBY1394" s="1"/>
  <c r="KBX1388"/>
  <c r="KBX1394" s="1"/>
  <c r="KBK1388"/>
  <c r="KBK1394" s="1"/>
  <c r="KBJ1388"/>
  <c r="KBJ1394" s="1"/>
  <c r="KBI1388"/>
  <c r="KBI1394" s="1"/>
  <c r="KBH1388"/>
  <c r="KBH1394" s="1"/>
  <c r="KAU1388"/>
  <c r="KAU1394" s="1"/>
  <c r="KAT1388"/>
  <c r="KAT1394" s="1"/>
  <c r="KAS1388"/>
  <c r="KAS1394" s="1"/>
  <c r="KAR1388"/>
  <c r="KAR1394" s="1"/>
  <c r="KAE1388"/>
  <c r="KAE1394" s="1"/>
  <c r="KAD1388"/>
  <c r="KAD1394" s="1"/>
  <c r="KAC1388"/>
  <c r="KAC1394" s="1"/>
  <c r="KAB1388"/>
  <c r="KAB1394" s="1"/>
  <c r="JZO1388"/>
  <c r="JZO1394" s="1"/>
  <c r="JZN1388"/>
  <c r="JZN1394" s="1"/>
  <c r="JZM1388"/>
  <c r="JZM1394" s="1"/>
  <c r="JZL1388"/>
  <c r="JZL1394" s="1"/>
  <c r="JYY1388"/>
  <c r="JYY1394" s="1"/>
  <c r="JYX1388"/>
  <c r="JYX1394" s="1"/>
  <c r="JYW1388"/>
  <c r="JYW1394" s="1"/>
  <c r="JYV1388"/>
  <c r="JYV1394" s="1"/>
  <c r="JYI1388"/>
  <c r="JYI1394" s="1"/>
  <c r="JYH1388"/>
  <c r="JYH1394" s="1"/>
  <c r="JYG1388"/>
  <c r="JYG1394" s="1"/>
  <c r="JYF1388"/>
  <c r="JYF1394" s="1"/>
  <c r="JXS1388"/>
  <c r="JXS1394" s="1"/>
  <c r="JXR1388"/>
  <c r="JXR1394" s="1"/>
  <c r="JXQ1388"/>
  <c r="JXQ1394" s="1"/>
  <c r="JXP1388"/>
  <c r="JXP1394" s="1"/>
  <c r="JXC1388"/>
  <c r="JXC1394" s="1"/>
  <c r="JXB1388"/>
  <c r="JXB1394" s="1"/>
  <c r="JXA1388"/>
  <c r="JXA1394" s="1"/>
  <c r="JWZ1388"/>
  <c r="JWZ1394" s="1"/>
  <c r="JWM1388"/>
  <c r="JWM1394" s="1"/>
  <c r="JWL1388"/>
  <c r="JWL1394" s="1"/>
  <c r="JWK1388"/>
  <c r="JWK1394" s="1"/>
  <c r="JWJ1388"/>
  <c r="JWJ1394" s="1"/>
  <c r="JVW1388"/>
  <c r="JVW1394" s="1"/>
  <c r="JVV1388"/>
  <c r="JVV1394" s="1"/>
  <c r="JVU1388"/>
  <c r="JVU1394" s="1"/>
  <c r="JVT1388"/>
  <c r="JVT1394" s="1"/>
  <c r="JVG1388"/>
  <c r="JVG1394" s="1"/>
  <c r="JVF1388"/>
  <c r="JVF1394" s="1"/>
  <c r="JVE1388"/>
  <c r="JVE1394" s="1"/>
  <c r="JVD1388"/>
  <c r="JVD1394" s="1"/>
  <c r="JUQ1388"/>
  <c r="JUQ1394" s="1"/>
  <c r="JUP1388"/>
  <c r="JUP1394" s="1"/>
  <c r="JUO1388"/>
  <c r="JUO1394" s="1"/>
  <c r="JUN1388"/>
  <c r="JUN1394" s="1"/>
  <c r="JUA1388"/>
  <c r="JUA1394" s="1"/>
  <c r="JTZ1388"/>
  <c r="JTZ1394" s="1"/>
  <c r="JTY1388"/>
  <c r="JTY1394" s="1"/>
  <c r="JTX1388"/>
  <c r="JTX1394" s="1"/>
  <c r="JTK1388"/>
  <c r="JTK1394" s="1"/>
  <c r="JTJ1388"/>
  <c r="JTJ1394" s="1"/>
  <c r="JTI1388"/>
  <c r="JTI1394" s="1"/>
  <c r="JTH1388"/>
  <c r="JTH1394" s="1"/>
  <c r="JSU1388"/>
  <c r="JSU1394" s="1"/>
  <c r="JST1388"/>
  <c r="JST1394" s="1"/>
  <c r="JSS1388"/>
  <c r="JSS1394" s="1"/>
  <c r="JSR1388"/>
  <c r="JSR1394" s="1"/>
  <c r="JSE1388"/>
  <c r="JSE1394" s="1"/>
  <c r="JSD1388"/>
  <c r="JSD1394" s="1"/>
  <c r="JSC1388"/>
  <c r="JSC1394" s="1"/>
  <c r="JSB1388"/>
  <c r="JSB1394" s="1"/>
  <c r="JRO1388"/>
  <c r="JRO1394" s="1"/>
  <c r="JRN1388"/>
  <c r="JRN1394" s="1"/>
  <c r="JRM1388"/>
  <c r="JRM1394" s="1"/>
  <c r="JRL1388"/>
  <c r="JRL1394" s="1"/>
  <c r="JQY1388"/>
  <c r="JQY1394" s="1"/>
  <c r="JQX1388"/>
  <c r="JQX1394" s="1"/>
  <c r="JQW1388"/>
  <c r="JQW1394" s="1"/>
  <c r="JQV1388"/>
  <c r="JQV1394" s="1"/>
  <c r="JQI1388"/>
  <c r="JQI1394" s="1"/>
  <c r="JQH1388"/>
  <c r="JQH1394" s="1"/>
  <c r="JQG1388"/>
  <c r="JQG1394" s="1"/>
  <c r="JQF1388"/>
  <c r="JQF1394" s="1"/>
  <c r="JPS1388"/>
  <c r="JPS1394" s="1"/>
  <c r="JPR1388"/>
  <c r="JPR1394" s="1"/>
  <c r="JPQ1388"/>
  <c r="JPQ1394" s="1"/>
  <c r="JPP1388"/>
  <c r="JPP1394" s="1"/>
  <c r="JPC1388"/>
  <c r="JPC1394" s="1"/>
  <c r="JPB1388"/>
  <c r="JPB1394" s="1"/>
  <c r="JPA1388"/>
  <c r="JPA1394" s="1"/>
  <c r="JOZ1388"/>
  <c r="JOZ1394" s="1"/>
  <c r="JOM1388"/>
  <c r="JOM1394" s="1"/>
  <c r="JOL1388"/>
  <c r="JOL1394" s="1"/>
  <c r="JOK1388"/>
  <c r="JOK1394" s="1"/>
  <c r="JOJ1388"/>
  <c r="JOJ1394" s="1"/>
  <c r="JNW1388"/>
  <c r="JNW1394" s="1"/>
  <c r="JNV1388"/>
  <c r="JNV1394" s="1"/>
  <c r="JNU1388"/>
  <c r="JNU1394" s="1"/>
  <c r="JNT1388"/>
  <c r="JNT1394" s="1"/>
  <c r="JNG1388"/>
  <c r="JNG1394" s="1"/>
  <c r="JNF1388"/>
  <c r="JNF1394" s="1"/>
  <c r="JNE1388"/>
  <c r="JNE1394" s="1"/>
  <c r="JND1388"/>
  <c r="JND1394" s="1"/>
  <c r="JMQ1388"/>
  <c r="JMQ1394" s="1"/>
  <c r="JMP1388"/>
  <c r="JMP1394" s="1"/>
  <c r="JMO1388"/>
  <c r="JMO1394" s="1"/>
  <c r="JMN1388"/>
  <c r="JMN1394" s="1"/>
  <c r="JMA1388"/>
  <c r="JMA1394" s="1"/>
  <c r="JLZ1388"/>
  <c r="JLZ1394" s="1"/>
  <c r="JLY1388"/>
  <c r="JLY1394" s="1"/>
  <c r="JLX1388"/>
  <c r="JLX1394" s="1"/>
  <c r="JLK1388"/>
  <c r="JLK1394" s="1"/>
  <c r="JLJ1388"/>
  <c r="JLJ1394" s="1"/>
  <c r="JLI1388"/>
  <c r="JLI1394" s="1"/>
  <c r="JLH1388"/>
  <c r="JLH1394" s="1"/>
  <c r="JKU1388"/>
  <c r="JKU1394" s="1"/>
  <c r="JKT1388"/>
  <c r="JKT1394" s="1"/>
  <c r="JKS1388"/>
  <c r="JKS1394" s="1"/>
  <c r="JKR1388"/>
  <c r="JKR1394" s="1"/>
  <c r="JKE1388"/>
  <c r="JKE1394" s="1"/>
  <c r="JKD1388"/>
  <c r="JKD1394" s="1"/>
  <c r="JKC1388"/>
  <c r="JKC1394" s="1"/>
  <c r="JKB1388"/>
  <c r="JKB1394" s="1"/>
  <c r="JJO1388"/>
  <c r="JJO1394" s="1"/>
  <c r="JJN1388"/>
  <c r="JJN1394" s="1"/>
  <c r="JJM1388"/>
  <c r="JJM1394" s="1"/>
  <c r="JJL1388"/>
  <c r="JJL1394" s="1"/>
  <c r="JIY1388"/>
  <c r="JIY1394" s="1"/>
  <c r="JIX1388"/>
  <c r="JIX1394" s="1"/>
  <c r="JIW1388"/>
  <c r="JIW1394" s="1"/>
  <c r="JIV1388"/>
  <c r="JIV1394" s="1"/>
  <c r="JII1388"/>
  <c r="JII1394" s="1"/>
  <c r="JIH1388"/>
  <c r="JIH1394" s="1"/>
  <c r="JIG1388"/>
  <c r="JIG1394" s="1"/>
  <c r="JIF1388"/>
  <c r="JIF1394" s="1"/>
  <c r="JHS1388"/>
  <c r="JHS1394" s="1"/>
  <c r="JHR1388"/>
  <c r="JHR1394" s="1"/>
  <c r="JHQ1388"/>
  <c r="JHQ1394" s="1"/>
  <c r="JHP1388"/>
  <c r="JHP1394" s="1"/>
  <c r="JHC1388"/>
  <c r="JHC1394" s="1"/>
  <c r="JHB1388"/>
  <c r="JHB1394" s="1"/>
  <c r="JHA1388"/>
  <c r="JHA1394" s="1"/>
  <c r="JGZ1388"/>
  <c r="JGZ1394" s="1"/>
  <c r="JGM1388"/>
  <c r="JGM1394" s="1"/>
  <c r="JGL1388"/>
  <c r="JGL1394" s="1"/>
  <c r="JGK1388"/>
  <c r="JGK1394" s="1"/>
  <c r="JGJ1388"/>
  <c r="JGJ1394" s="1"/>
  <c r="JFW1388"/>
  <c r="JFW1394" s="1"/>
  <c r="JFV1388"/>
  <c r="JFV1394" s="1"/>
  <c r="JFU1388"/>
  <c r="JFU1394" s="1"/>
  <c r="JFT1388"/>
  <c r="JFT1394" s="1"/>
  <c r="JFG1388"/>
  <c r="JFG1394" s="1"/>
  <c r="JFF1388"/>
  <c r="JFF1394" s="1"/>
  <c r="JFE1388"/>
  <c r="JFE1394" s="1"/>
  <c r="JFD1388"/>
  <c r="JFD1394" s="1"/>
  <c r="JEQ1388"/>
  <c r="JEQ1394" s="1"/>
  <c r="JEP1388"/>
  <c r="JEP1394" s="1"/>
  <c r="JEO1388"/>
  <c r="JEO1394" s="1"/>
  <c r="JEN1388"/>
  <c r="JEN1394" s="1"/>
  <c r="JEA1388"/>
  <c r="JEA1394" s="1"/>
  <c r="JDZ1388"/>
  <c r="JDZ1394" s="1"/>
  <c r="JDY1388"/>
  <c r="JDY1394" s="1"/>
  <c r="JDX1388"/>
  <c r="JDX1394" s="1"/>
  <c r="JDK1388"/>
  <c r="JDK1394" s="1"/>
  <c r="JDJ1388"/>
  <c r="JDJ1394" s="1"/>
  <c r="JDI1388"/>
  <c r="JDI1394" s="1"/>
  <c r="JDH1388"/>
  <c r="JDH1394" s="1"/>
  <c r="JCU1388"/>
  <c r="JCU1394" s="1"/>
  <c r="JCT1388"/>
  <c r="JCT1394" s="1"/>
  <c r="JCS1388"/>
  <c r="JCS1394" s="1"/>
  <c r="JCR1388"/>
  <c r="JCR1394" s="1"/>
  <c r="JCE1388"/>
  <c r="JCE1394" s="1"/>
  <c r="JCD1388"/>
  <c r="JCD1394" s="1"/>
  <c r="JCC1388"/>
  <c r="JCC1394" s="1"/>
  <c r="JCB1388"/>
  <c r="JCB1394" s="1"/>
  <c r="JBO1388"/>
  <c r="JBO1394" s="1"/>
  <c r="JBN1388"/>
  <c r="JBN1394" s="1"/>
  <c r="JBM1388"/>
  <c r="JBM1394" s="1"/>
  <c r="JBL1388"/>
  <c r="JBL1394" s="1"/>
  <c r="JAY1388"/>
  <c r="JAY1394" s="1"/>
  <c r="JAX1388"/>
  <c r="JAX1394" s="1"/>
  <c r="JAW1388"/>
  <c r="JAW1394" s="1"/>
  <c r="JAV1388"/>
  <c r="JAV1394" s="1"/>
  <c r="JAI1388"/>
  <c r="JAI1394" s="1"/>
  <c r="JAH1388"/>
  <c r="JAH1394" s="1"/>
  <c r="JAG1388"/>
  <c r="JAG1394" s="1"/>
  <c r="JAF1388"/>
  <c r="JAF1394" s="1"/>
  <c r="IZS1388"/>
  <c r="IZS1394" s="1"/>
  <c r="IZR1388"/>
  <c r="IZR1394" s="1"/>
  <c r="IZQ1388"/>
  <c r="IZQ1394" s="1"/>
  <c r="IZP1388"/>
  <c r="IZP1394" s="1"/>
  <c r="IZC1388"/>
  <c r="IZC1394" s="1"/>
  <c r="IZB1388"/>
  <c r="IZB1394" s="1"/>
  <c r="IZA1388"/>
  <c r="IZA1394" s="1"/>
  <c r="IYZ1388"/>
  <c r="IYZ1394" s="1"/>
  <c r="IYM1388"/>
  <c r="IYM1394" s="1"/>
  <c r="IYL1388"/>
  <c r="IYL1394" s="1"/>
  <c r="IYK1388"/>
  <c r="IYK1394" s="1"/>
  <c r="IYJ1388"/>
  <c r="IYJ1394" s="1"/>
  <c r="IXW1388"/>
  <c r="IXW1394" s="1"/>
  <c r="IXV1388"/>
  <c r="IXV1394" s="1"/>
  <c r="IXU1388"/>
  <c r="IXU1394" s="1"/>
  <c r="IXT1388"/>
  <c r="IXT1394" s="1"/>
  <c r="IXG1388"/>
  <c r="IXG1394" s="1"/>
  <c r="IXF1388"/>
  <c r="IXF1394" s="1"/>
  <c r="IXE1388"/>
  <c r="IXE1394" s="1"/>
  <c r="IXD1388"/>
  <c r="IXD1394" s="1"/>
  <c r="IWQ1388"/>
  <c r="IWQ1394" s="1"/>
  <c r="IWP1388"/>
  <c r="IWP1394" s="1"/>
  <c r="IWO1388"/>
  <c r="IWO1394" s="1"/>
  <c r="IWN1388"/>
  <c r="IWN1394" s="1"/>
  <c r="IWA1388"/>
  <c r="IWA1394" s="1"/>
  <c r="IVZ1388"/>
  <c r="IVZ1394" s="1"/>
  <c r="IVY1388"/>
  <c r="IVY1394" s="1"/>
  <c r="IVX1388"/>
  <c r="IVX1394" s="1"/>
  <c r="IVK1388"/>
  <c r="IVK1394" s="1"/>
  <c r="IVJ1388"/>
  <c r="IVJ1394" s="1"/>
  <c r="IVI1388"/>
  <c r="IVI1394" s="1"/>
  <c r="IVH1388"/>
  <c r="IVH1394" s="1"/>
  <c r="IUU1388"/>
  <c r="IUU1394" s="1"/>
  <c r="IUT1388"/>
  <c r="IUT1394" s="1"/>
  <c r="IUS1388"/>
  <c r="IUS1394" s="1"/>
  <c r="IUR1388"/>
  <c r="IUR1394" s="1"/>
  <c r="IUE1388"/>
  <c r="IUE1394" s="1"/>
  <c r="IUD1388"/>
  <c r="IUD1394" s="1"/>
  <c r="IUC1388"/>
  <c r="IUC1394" s="1"/>
  <c r="IUB1388"/>
  <c r="IUB1394" s="1"/>
  <c r="ITO1388"/>
  <c r="ITO1394" s="1"/>
  <c r="ITN1388"/>
  <c r="ITN1394" s="1"/>
  <c r="ITM1388"/>
  <c r="ITM1394" s="1"/>
  <c r="ITL1388"/>
  <c r="ITL1394" s="1"/>
  <c r="ISY1388"/>
  <c r="ISY1394" s="1"/>
  <c r="ISX1388"/>
  <c r="ISX1394" s="1"/>
  <c r="ISW1388"/>
  <c r="ISW1394" s="1"/>
  <c r="ISV1388"/>
  <c r="ISV1394" s="1"/>
  <c r="ISI1388"/>
  <c r="ISI1394" s="1"/>
  <c r="ISH1388"/>
  <c r="ISH1394" s="1"/>
  <c r="ISG1388"/>
  <c r="ISG1394" s="1"/>
  <c r="ISF1388"/>
  <c r="ISF1394" s="1"/>
  <c r="IRS1388"/>
  <c r="IRS1394" s="1"/>
  <c r="IRR1388"/>
  <c r="IRR1394" s="1"/>
  <c r="IRQ1388"/>
  <c r="IRQ1394" s="1"/>
  <c r="IRP1388"/>
  <c r="IRP1394" s="1"/>
  <c r="IRC1388"/>
  <c r="IRC1394" s="1"/>
  <c r="IRB1388"/>
  <c r="IRB1394" s="1"/>
  <c r="IRA1388"/>
  <c r="IRA1394" s="1"/>
  <c r="IQZ1388"/>
  <c r="IQZ1394" s="1"/>
  <c r="IQM1388"/>
  <c r="IQM1394" s="1"/>
  <c r="IQL1388"/>
  <c r="IQL1394" s="1"/>
  <c r="IQK1388"/>
  <c r="IQK1394" s="1"/>
  <c r="IQJ1388"/>
  <c r="IQJ1394" s="1"/>
  <c r="IPW1388"/>
  <c r="IPW1394" s="1"/>
  <c r="IPV1388"/>
  <c r="IPV1394" s="1"/>
  <c r="IPU1388"/>
  <c r="IPU1394" s="1"/>
  <c r="IPT1388"/>
  <c r="IPT1394" s="1"/>
  <c r="IPG1388"/>
  <c r="IPG1394" s="1"/>
  <c r="IPF1388"/>
  <c r="IPF1394" s="1"/>
  <c r="IPE1388"/>
  <c r="IPE1394" s="1"/>
  <c r="IPD1388"/>
  <c r="IPD1394" s="1"/>
  <c r="IOQ1388"/>
  <c r="IOQ1394" s="1"/>
  <c r="IOP1388"/>
  <c r="IOP1394" s="1"/>
  <c r="IOO1388"/>
  <c r="IOO1394" s="1"/>
  <c r="ION1388"/>
  <c r="ION1394" s="1"/>
  <c r="IOA1388"/>
  <c r="IOA1394" s="1"/>
  <c r="INZ1388"/>
  <c r="INZ1394" s="1"/>
  <c r="INY1388"/>
  <c r="INY1394" s="1"/>
  <c r="INX1388"/>
  <c r="INX1394" s="1"/>
  <c r="INK1388"/>
  <c r="INK1394" s="1"/>
  <c r="INJ1388"/>
  <c r="INJ1394" s="1"/>
  <c r="INI1388"/>
  <c r="INI1394" s="1"/>
  <c r="INH1388"/>
  <c r="INH1394" s="1"/>
  <c r="IMU1388"/>
  <c r="IMU1394" s="1"/>
  <c r="IMT1388"/>
  <c r="IMT1394" s="1"/>
  <c r="IMS1388"/>
  <c r="IMS1394" s="1"/>
  <c r="IMR1388"/>
  <c r="IMR1394" s="1"/>
  <c r="IME1388"/>
  <c r="IME1394" s="1"/>
  <c r="IMD1388"/>
  <c r="IMD1394" s="1"/>
  <c r="IMC1388"/>
  <c r="IMC1394" s="1"/>
  <c r="IMB1388"/>
  <c r="IMB1394" s="1"/>
  <c r="ILO1388"/>
  <c r="ILO1394" s="1"/>
  <c r="ILN1388"/>
  <c r="ILN1394" s="1"/>
  <c r="ILM1388"/>
  <c r="ILM1394" s="1"/>
  <c r="ILL1388"/>
  <c r="ILL1394" s="1"/>
  <c r="IKY1388"/>
  <c r="IKY1394" s="1"/>
  <c r="IKX1388"/>
  <c r="IKX1394" s="1"/>
  <c r="IKW1388"/>
  <c r="IKW1394" s="1"/>
  <c r="IKV1388"/>
  <c r="IKV1394" s="1"/>
  <c r="IKI1388"/>
  <c r="IKI1394" s="1"/>
  <c r="IKH1388"/>
  <c r="IKH1394" s="1"/>
  <c r="IKG1388"/>
  <c r="IKG1394" s="1"/>
  <c r="IKF1388"/>
  <c r="IKF1394" s="1"/>
  <c r="IJS1388"/>
  <c r="IJS1394" s="1"/>
  <c r="IJR1388"/>
  <c r="IJR1394" s="1"/>
  <c r="IJQ1388"/>
  <c r="IJQ1394" s="1"/>
  <c r="IJP1388"/>
  <c r="IJP1394" s="1"/>
  <c r="IJC1388"/>
  <c r="IJC1394" s="1"/>
  <c r="IJB1388"/>
  <c r="IJB1394" s="1"/>
  <c r="IJA1388"/>
  <c r="IJA1394" s="1"/>
  <c r="IIZ1388"/>
  <c r="IIZ1394" s="1"/>
  <c r="IIM1388"/>
  <c r="IIM1394" s="1"/>
  <c r="IIL1388"/>
  <c r="IIL1394" s="1"/>
  <c r="IIK1388"/>
  <c r="IIK1394" s="1"/>
  <c r="IIJ1388"/>
  <c r="IIJ1394" s="1"/>
  <c r="IHW1388"/>
  <c r="IHW1394" s="1"/>
  <c r="IHV1388"/>
  <c r="IHV1394" s="1"/>
  <c r="IHU1388"/>
  <c r="IHU1394" s="1"/>
  <c r="IHT1388"/>
  <c r="IHT1394" s="1"/>
  <c r="IHG1388"/>
  <c r="IHG1394" s="1"/>
  <c r="IHF1388"/>
  <c r="IHF1394" s="1"/>
  <c r="IHE1388"/>
  <c r="IHE1394" s="1"/>
  <c r="IHD1388"/>
  <c r="IHD1394" s="1"/>
  <c r="IGQ1388"/>
  <c r="IGQ1394" s="1"/>
  <c r="IGP1388"/>
  <c r="IGP1394" s="1"/>
  <c r="IGO1388"/>
  <c r="IGO1394" s="1"/>
  <c r="IGN1388"/>
  <c r="IGN1394" s="1"/>
  <c r="IGA1388"/>
  <c r="IGA1394" s="1"/>
  <c r="IFZ1388"/>
  <c r="IFZ1394" s="1"/>
  <c r="IFY1388"/>
  <c r="IFY1394" s="1"/>
  <c r="IFX1388"/>
  <c r="IFX1394" s="1"/>
  <c r="IFK1388"/>
  <c r="IFK1394" s="1"/>
  <c r="IFJ1388"/>
  <c r="IFJ1394" s="1"/>
  <c r="IFI1388"/>
  <c r="IFI1394" s="1"/>
  <c r="IFH1388"/>
  <c r="IFH1394" s="1"/>
  <c r="IEU1388"/>
  <c r="IEU1394" s="1"/>
  <c r="IET1388"/>
  <c r="IET1394" s="1"/>
  <c r="IES1388"/>
  <c r="IES1394" s="1"/>
  <c r="IER1388"/>
  <c r="IER1394" s="1"/>
  <c r="IEE1388"/>
  <c r="IEE1394" s="1"/>
  <c r="IED1388"/>
  <c r="IED1394" s="1"/>
  <c r="IEC1388"/>
  <c r="IEC1394" s="1"/>
  <c r="IEB1388"/>
  <c r="IEB1394" s="1"/>
  <c r="IDO1388"/>
  <c r="IDO1394" s="1"/>
  <c r="IDN1388"/>
  <c r="IDN1394" s="1"/>
  <c r="IDM1388"/>
  <c r="IDM1394" s="1"/>
  <c r="IDL1388"/>
  <c r="IDL1394" s="1"/>
  <c r="ICY1388"/>
  <c r="ICY1394" s="1"/>
  <c r="ICX1388"/>
  <c r="ICX1394" s="1"/>
  <c r="ICW1388"/>
  <c r="ICW1394" s="1"/>
  <c r="ICV1388"/>
  <c r="ICV1394" s="1"/>
  <c r="ICI1388"/>
  <c r="ICI1394" s="1"/>
  <c r="ICH1388"/>
  <c r="ICH1394" s="1"/>
  <c r="ICG1388"/>
  <c r="ICG1394" s="1"/>
  <c r="ICF1388"/>
  <c r="ICF1394" s="1"/>
  <c r="IBS1388"/>
  <c r="IBS1394" s="1"/>
  <c r="IBR1388"/>
  <c r="IBR1394" s="1"/>
  <c r="IBQ1388"/>
  <c r="IBQ1394" s="1"/>
  <c r="IBP1388"/>
  <c r="IBP1394" s="1"/>
  <c r="IBC1388"/>
  <c r="IBC1394" s="1"/>
  <c r="IBB1388"/>
  <c r="IBB1394" s="1"/>
  <c r="IBA1388"/>
  <c r="IBA1394" s="1"/>
  <c r="IAZ1388"/>
  <c r="IAZ1394" s="1"/>
  <c r="IAM1388"/>
  <c r="IAM1394" s="1"/>
  <c r="IAL1388"/>
  <c r="IAL1394" s="1"/>
  <c r="IAK1388"/>
  <c r="IAK1394" s="1"/>
  <c r="IAJ1388"/>
  <c r="IAJ1394" s="1"/>
  <c r="HZW1388"/>
  <c r="HZW1394" s="1"/>
  <c r="HZV1388"/>
  <c r="HZV1394" s="1"/>
  <c r="HZU1388"/>
  <c r="HZU1394" s="1"/>
  <c r="HZT1388"/>
  <c r="HZT1394" s="1"/>
  <c r="HZG1388"/>
  <c r="HZG1394" s="1"/>
  <c r="HZF1388"/>
  <c r="HZF1394" s="1"/>
  <c r="HZE1388"/>
  <c r="HZE1394" s="1"/>
  <c r="HZD1388"/>
  <c r="HZD1394" s="1"/>
  <c r="HYQ1388"/>
  <c r="HYQ1394" s="1"/>
  <c r="HYP1388"/>
  <c r="HYP1394" s="1"/>
  <c r="HYO1388"/>
  <c r="HYO1394" s="1"/>
  <c r="HYN1388"/>
  <c r="HYN1394" s="1"/>
  <c r="HYA1388"/>
  <c r="HYA1394" s="1"/>
  <c r="HXZ1388"/>
  <c r="HXZ1394" s="1"/>
  <c r="HXY1388"/>
  <c r="HXY1394" s="1"/>
  <c r="HXX1388"/>
  <c r="HXX1394" s="1"/>
  <c r="HXK1388"/>
  <c r="HXK1394" s="1"/>
  <c r="HXJ1388"/>
  <c r="HXJ1394" s="1"/>
  <c r="HXI1388"/>
  <c r="HXI1394" s="1"/>
  <c r="HXH1388"/>
  <c r="HXH1394" s="1"/>
  <c r="HWU1388"/>
  <c r="HWU1394" s="1"/>
  <c r="HWT1388"/>
  <c r="HWT1394" s="1"/>
  <c r="HWS1388"/>
  <c r="HWS1394" s="1"/>
  <c r="HWR1388"/>
  <c r="HWR1394" s="1"/>
  <c r="HWE1388"/>
  <c r="HWE1394" s="1"/>
  <c r="HWD1388"/>
  <c r="HWD1394" s="1"/>
  <c r="HWC1388"/>
  <c r="HWC1394" s="1"/>
  <c r="HWB1388"/>
  <c r="HWB1394" s="1"/>
  <c r="HVO1388"/>
  <c r="HVO1394" s="1"/>
  <c r="HVN1388"/>
  <c r="HVN1394" s="1"/>
  <c r="HVM1388"/>
  <c r="HVM1394" s="1"/>
  <c r="HVL1388"/>
  <c r="HVL1394" s="1"/>
  <c r="HUY1388"/>
  <c r="HUY1394" s="1"/>
  <c r="HUX1388"/>
  <c r="HUX1394" s="1"/>
  <c r="HUW1388"/>
  <c r="HUW1394" s="1"/>
  <c r="HUV1388"/>
  <c r="HUV1394" s="1"/>
  <c r="HUI1388"/>
  <c r="HUI1394" s="1"/>
  <c r="HUH1388"/>
  <c r="HUH1394" s="1"/>
  <c r="HUG1388"/>
  <c r="HUG1394" s="1"/>
  <c r="HUF1388"/>
  <c r="HUF1394" s="1"/>
  <c r="HTS1388"/>
  <c r="HTS1394" s="1"/>
  <c r="HTR1388"/>
  <c r="HTR1394" s="1"/>
  <c r="HTQ1388"/>
  <c r="HTQ1394" s="1"/>
  <c r="HTP1388"/>
  <c r="HTP1394" s="1"/>
  <c r="HTC1388"/>
  <c r="HTC1394" s="1"/>
  <c r="HTB1388"/>
  <c r="HTB1394" s="1"/>
  <c r="HTA1388"/>
  <c r="HTA1394" s="1"/>
  <c r="HSZ1388"/>
  <c r="HSZ1394" s="1"/>
  <c r="HSM1388"/>
  <c r="HSM1394" s="1"/>
  <c r="HSL1388"/>
  <c r="HSL1394" s="1"/>
  <c r="HSK1388"/>
  <c r="HSK1394" s="1"/>
  <c r="HSJ1388"/>
  <c r="HSJ1394" s="1"/>
  <c r="HRW1388"/>
  <c r="HRW1394" s="1"/>
  <c r="HRV1388"/>
  <c r="HRV1394" s="1"/>
  <c r="HRU1388"/>
  <c r="HRU1394" s="1"/>
  <c r="HRT1388"/>
  <c r="HRT1394" s="1"/>
  <c r="HRG1388"/>
  <c r="HRG1394" s="1"/>
  <c r="HRF1388"/>
  <c r="HRF1394" s="1"/>
  <c r="HRE1388"/>
  <c r="HRE1394" s="1"/>
  <c r="HRD1388"/>
  <c r="HRD1394" s="1"/>
  <c r="HQQ1388"/>
  <c r="HQQ1394" s="1"/>
  <c r="HQP1388"/>
  <c r="HQP1394" s="1"/>
  <c r="HQO1388"/>
  <c r="HQO1394" s="1"/>
  <c r="HQN1388"/>
  <c r="HQN1394" s="1"/>
  <c r="HQA1388"/>
  <c r="HQA1394" s="1"/>
  <c r="HPZ1388"/>
  <c r="HPZ1394" s="1"/>
  <c r="HPY1388"/>
  <c r="HPY1394" s="1"/>
  <c r="HPX1388"/>
  <c r="HPX1394" s="1"/>
  <c r="HPK1388"/>
  <c r="HPK1394" s="1"/>
  <c r="HPJ1388"/>
  <c r="HPJ1394" s="1"/>
  <c r="HPI1388"/>
  <c r="HPI1394" s="1"/>
  <c r="HPH1388"/>
  <c r="HPH1394" s="1"/>
  <c r="HOU1388"/>
  <c r="HOU1394" s="1"/>
  <c r="HOT1388"/>
  <c r="HOT1394" s="1"/>
  <c r="HOS1388"/>
  <c r="HOS1394" s="1"/>
  <c r="HOR1388"/>
  <c r="HOR1394" s="1"/>
  <c r="HOE1388"/>
  <c r="HOE1394" s="1"/>
  <c r="HOD1388"/>
  <c r="HOD1394" s="1"/>
  <c r="HOC1388"/>
  <c r="HOC1394" s="1"/>
  <c r="HOB1388"/>
  <c r="HOB1394" s="1"/>
  <c r="HNO1388"/>
  <c r="HNO1394" s="1"/>
  <c r="HNN1388"/>
  <c r="HNN1394" s="1"/>
  <c r="HNM1388"/>
  <c r="HNM1394" s="1"/>
  <c r="HNL1388"/>
  <c r="HNL1394" s="1"/>
  <c r="HMY1388"/>
  <c r="HMY1394" s="1"/>
  <c r="HMX1388"/>
  <c r="HMX1394" s="1"/>
  <c r="HMW1388"/>
  <c r="HMW1394" s="1"/>
  <c r="HMV1388"/>
  <c r="HMV1394" s="1"/>
  <c r="HMI1388"/>
  <c r="HMI1394" s="1"/>
  <c r="HMH1388"/>
  <c r="HMH1394" s="1"/>
  <c r="HMG1388"/>
  <c r="HMG1394" s="1"/>
  <c r="HMF1388"/>
  <c r="HMF1394" s="1"/>
  <c r="HLS1388"/>
  <c r="HLS1394" s="1"/>
  <c r="HLR1388"/>
  <c r="HLR1394" s="1"/>
  <c r="HLQ1388"/>
  <c r="HLQ1394" s="1"/>
  <c r="HLP1388"/>
  <c r="HLP1394" s="1"/>
  <c r="HLC1388"/>
  <c r="HLC1394" s="1"/>
  <c r="HLB1388"/>
  <c r="HLB1394" s="1"/>
  <c r="HLA1388"/>
  <c r="HLA1394" s="1"/>
  <c r="HKZ1388"/>
  <c r="HKZ1394" s="1"/>
  <c r="HKM1388"/>
  <c r="HKM1394" s="1"/>
  <c r="HKL1388"/>
  <c r="HKL1394" s="1"/>
  <c r="HKK1388"/>
  <c r="HKK1394" s="1"/>
  <c r="HKJ1388"/>
  <c r="HKJ1394" s="1"/>
  <c r="HJW1388"/>
  <c r="HJW1394" s="1"/>
  <c r="HJV1388"/>
  <c r="HJV1394" s="1"/>
  <c r="HJU1388"/>
  <c r="HJU1394" s="1"/>
  <c r="HJT1388"/>
  <c r="HJT1394" s="1"/>
  <c r="HJG1388"/>
  <c r="HJG1394" s="1"/>
  <c r="HJF1388"/>
  <c r="HJF1394" s="1"/>
  <c r="HJE1388"/>
  <c r="HJE1394" s="1"/>
  <c r="HJD1388"/>
  <c r="HJD1394" s="1"/>
  <c r="HIQ1388"/>
  <c r="HIQ1394" s="1"/>
  <c r="HIP1388"/>
  <c r="HIP1394" s="1"/>
  <c r="HIO1388"/>
  <c r="HIO1394" s="1"/>
  <c r="HIN1388"/>
  <c r="HIN1394" s="1"/>
  <c r="HIA1388"/>
  <c r="HIA1394" s="1"/>
  <c r="HHZ1388"/>
  <c r="HHZ1394" s="1"/>
  <c r="HHY1388"/>
  <c r="HHY1394" s="1"/>
  <c r="HHX1388"/>
  <c r="HHX1394" s="1"/>
  <c r="HHK1388"/>
  <c r="HHK1394" s="1"/>
  <c r="HHJ1388"/>
  <c r="HHJ1394" s="1"/>
  <c r="HHI1388"/>
  <c r="HHI1394" s="1"/>
  <c r="HHH1388"/>
  <c r="HHH1394" s="1"/>
  <c r="HGU1388"/>
  <c r="HGU1394" s="1"/>
  <c r="HGT1388"/>
  <c r="HGT1394" s="1"/>
  <c r="HGS1388"/>
  <c r="HGS1394" s="1"/>
  <c r="HGR1388"/>
  <c r="HGR1394" s="1"/>
  <c r="HGE1388"/>
  <c r="HGE1394" s="1"/>
  <c r="HGD1388"/>
  <c r="HGD1394" s="1"/>
  <c r="HGC1388"/>
  <c r="HGC1394" s="1"/>
  <c r="HGB1388"/>
  <c r="HGB1394" s="1"/>
  <c r="HFO1388"/>
  <c r="HFO1394" s="1"/>
  <c r="HFN1388"/>
  <c r="HFN1394" s="1"/>
  <c r="HFM1388"/>
  <c r="HFM1394" s="1"/>
  <c r="HFL1388"/>
  <c r="HFL1394" s="1"/>
  <c r="HEY1388"/>
  <c r="HEY1394" s="1"/>
  <c r="HEX1388"/>
  <c r="HEX1394" s="1"/>
  <c r="HEW1388"/>
  <c r="HEW1394" s="1"/>
  <c r="HEV1388"/>
  <c r="HEV1394" s="1"/>
  <c r="HEI1388"/>
  <c r="HEI1394" s="1"/>
  <c r="HEH1388"/>
  <c r="HEH1394" s="1"/>
  <c r="HEG1388"/>
  <c r="HEG1394" s="1"/>
  <c r="HEF1388"/>
  <c r="HEF1394" s="1"/>
  <c r="HDS1388"/>
  <c r="HDS1394" s="1"/>
  <c r="HDR1388"/>
  <c r="HDR1394" s="1"/>
  <c r="HDQ1388"/>
  <c r="HDQ1394" s="1"/>
  <c r="HDP1388"/>
  <c r="HDP1394" s="1"/>
  <c r="HDC1388"/>
  <c r="HDC1394" s="1"/>
  <c r="HDB1388"/>
  <c r="HDB1394" s="1"/>
  <c r="HDA1388"/>
  <c r="HDA1394" s="1"/>
  <c r="HCZ1388"/>
  <c r="HCZ1394" s="1"/>
  <c r="HCM1388"/>
  <c r="HCM1394" s="1"/>
  <c r="HCL1388"/>
  <c r="HCL1394" s="1"/>
  <c r="HCK1388"/>
  <c r="HCK1394" s="1"/>
  <c r="HCJ1388"/>
  <c r="HCJ1394" s="1"/>
  <c r="HBW1388"/>
  <c r="HBW1394" s="1"/>
  <c r="HBV1388"/>
  <c r="HBV1394" s="1"/>
  <c r="HBU1388"/>
  <c r="HBU1394" s="1"/>
  <c r="HBT1388"/>
  <c r="HBT1394" s="1"/>
  <c r="HBG1388"/>
  <c r="HBG1394" s="1"/>
  <c r="HBF1388"/>
  <c r="HBF1394" s="1"/>
  <c r="HBE1388"/>
  <c r="HBE1394" s="1"/>
  <c r="HBD1388"/>
  <c r="HBD1394" s="1"/>
  <c r="HAQ1388"/>
  <c r="HAQ1394" s="1"/>
  <c r="HAP1388"/>
  <c r="HAP1394" s="1"/>
  <c r="HAO1388"/>
  <c r="HAO1394" s="1"/>
  <c r="HAN1388"/>
  <c r="HAN1394" s="1"/>
  <c r="HAA1388"/>
  <c r="HAA1394" s="1"/>
  <c r="GZZ1388"/>
  <c r="GZZ1394" s="1"/>
  <c r="GZY1388"/>
  <c r="GZY1394" s="1"/>
  <c r="GZX1388"/>
  <c r="GZX1394" s="1"/>
  <c r="GZK1388"/>
  <c r="GZK1394" s="1"/>
  <c r="GZJ1388"/>
  <c r="GZJ1394" s="1"/>
  <c r="GZI1388"/>
  <c r="GZI1394" s="1"/>
  <c r="GZH1388"/>
  <c r="GZH1394" s="1"/>
  <c r="GYU1388"/>
  <c r="GYU1394" s="1"/>
  <c r="GYT1388"/>
  <c r="GYT1394" s="1"/>
  <c r="GYS1388"/>
  <c r="GYS1394" s="1"/>
  <c r="GYR1388"/>
  <c r="GYR1394" s="1"/>
  <c r="GYE1388"/>
  <c r="GYE1394" s="1"/>
  <c r="GYD1388"/>
  <c r="GYD1394" s="1"/>
  <c r="GYC1388"/>
  <c r="GYC1394" s="1"/>
  <c r="GYB1388"/>
  <c r="GYB1394" s="1"/>
  <c r="GXO1388"/>
  <c r="GXO1394" s="1"/>
  <c r="GXN1388"/>
  <c r="GXN1394" s="1"/>
  <c r="GXM1388"/>
  <c r="GXM1394" s="1"/>
  <c r="GXL1388"/>
  <c r="GXL1394" s="1"/>
  <c r="GWY1388"/>
  <c r="GWY1394" s="1"/>
  <c r="GWX1388"/>
  <c r="GWX1394" s="1"/>
  <c r="GWW1388"/>
  <c r="GWW1394" s="1"/>
  <c r="GWV1388"/>
  <c r="GWV1394" s="1"/>
  <c r="GWI1388"/>
  <c r="GWI1394" s="1"/>
  <c r="GWH1388"/>
  <c r="GWH1394" s="1"/>
  <c r="GWG1388"/>
  <c r="GWG1394" s="1"/>
  <c r="GWF1388"/>
  <c r="GWF1394" s="1"/>
  <c r="GVS1388"/>
  <c r="GVS1394" s="1"/>
  <c r="GVR1388"/>
  <c r="GVR1394" s="1"/>
  <c r="GVQ1388"/>
  <c r="GVQ1394" s="1"/>
  <c r="GVP1388"/>
  <c r="GVP1394" s="1"/>
  <c r="GVC1388"/>
  <c r="GVC1394" s="1"/>
  <c r="GVB1388"/>
  <c r="GVB1394" s="1"/>
  <c r="GVA1388"/>
  <c r="GVA1394" s="1"/>
  <c r="GUZ1388"/>
  <c r="GUZ1394" s="1"/>
  <c r="GUM1388"/>
  <c r="GUM1394" s="1"/>
  <c r="GUL1388"/>
  <c r="GUL1394" s="1"/>
  <c r="GUK1388"/>
  <c r="GUK1394" s="1"/>
  <c r="GUJ1388"/>
  <c r="GUJ1394" s="1"/>
  <c r="GTW1388"/>
  <c r="GTW1394" s="1"/>
  <c r="GTV1388"/>
  <c r="GTV1394" s="1"/>
  <c r="GTU1388"/>
  <c r="GTU1394" s="1"/>
  <c r="GTT1388"/>
  <c r="GTT1394" s="1"/>
  <c r="GTG1388"/>
  <c r="GTG1394" s="1"/>
  <c r="GTF1388"/>
  <c r="GTF1394" s="1"/>
  <c r="GTE1388"/>
  <c r="GTE1394" s="1"/>
  <c r="GTD1388"/>
  <c r="GTD1394" s="1"/>
  <c r="GSQ1388"/>
  <c r="GSQ1394" s="1"/>
  <c r="GSP1388"/>
  <c r="GSP1394" s="1"/>
  <c r="GSO1388"/>
  <c r="GSO1394" s="1"/>
  <c r="GSN1388"/>
  <c r="GSN1394" s="1"/>
  <c r="GSA1388"/>
  <c r="GSA1394" s="1"/>
  <c r="GRZ1388"/>
  <c r="GRZ1394" s="1"/>
  <c r="GRY1388"/>
  <c r="GRY1394" s="1"/>
  <c r="GRX1388"/>
  <c r="GRX1394" s="1"/>
  <c r="GRK1388"/>
  <c r="GRK1394" s="1"/>
  <c r="GRJ1388"/>
  <c r="GRJ1394" s="1"/>
  <c r="GRI1388"/>
  <c r="GRI1394" s="1"/>
  <c r="GRH1388"/>
  <c r="GRH1394" s="1"/>
  <c r="GQU1388"/>
  <c r="GQU1394" s="1"/>
  <c r="GQT1388"/>
  <c r="GQT1394" s="1"/>
  <c r="GQS1388"/>
  <c r="GQS1394" s="1"/>
  <c r="GQR1388"/>
  <c r="GQR1394" s="1"/>
  <c r="GQE1388"/>
  <c r="GQE1394" s="1"/>
  <c r="GQD1388"/>
  <c r="GQD1394" s="1"/>
  <c r="GQC1388"/>
  <c r="GQC1394" s="1"/>
  <c r="GQB1388"/>
  <c r="GQB1394" s="1"/>
  <c r="GPO1388"/>
  <c r="GPO1394" s="1"/>
  <c r="GPN1388"/>
  <c r="GPN1394" s="1"/>
  <c r="GPM1388"/>
  <c r="GPM1394" s="1"/>
  <c r="GPL1388"/>
  <c r="GPL1394" s="1"/>
  <c r="GOY1388"/>
  <c r="GOY1394" s="1"/>
  <c r="GOX1388"/>
  <c r="GOX1394" s="1"/>
  <c r="GOW1388"/>
  <c r="GOW1394" s="1"/>
  <c r="GOV1388"/>
  <c r="GOV1394" s="1"/>
  <c r="GOI1388"/>
  <c r="GOI1394" s="1"/>
  <c r="GOH1388"/>
  <c r="GOH1394" s="1"/>
  <c r="GOG1388"/>
  <c r="GOG1394" s="1"/>
  <c r="GOF1388"/>
  <c r="GOF1394" s="1"/>
  <c r="GNS1388"/>
  <c r="GNS1394" s="1"/>
  <c r="GNR1388"/>
  <c r="GNR1394" s="1"/>
  <c r="GNQ1388"/>
  <c r="GNQ1394" s="1"/>
  <c r="GNP1388"/>
  <c r="GNP1394" s="1"/>
  <c r="GNC1388"/>
  <c r="GNC1394" s="1"/>
  <c r="GNB1388"/>
  <c r="GNB1394" s="1"/>
  <c r="GNA1388"/>
  <c r="GNA1394" s="1"/>
  <c r="GMZ1388"/>
  <c r="GMZ1394" s="1"/>
  <c r="GMM1388"/>
  <c r="GMM1394" s="1"/>
  <c r="GML1388"/>
  <c r="GML1394" s="1"/>
  <c r="GMK1388"/>
  <c r="GMK1394" s="1"/>
  <c r="GMJ1388"/>
  <c r="GMJ1394" s="1"/>
  <c r="GLW1388"/>
  <c r="GLW1394" s="1"/>
  <c r="GLV1388"/>
  <c r="GLV1394" s="1"/>
  <c r="GLU1388"/>
  <c r="GLU1394" s="1"/>
  <c r="GLT1388"/>
  <c r="GLT1394" s="1"/>
  <c r="GLG1388"/>
  <c r="GLG1394" s="1"/>
  <c r="GLF1388"/>
  <c r="GLF1394" s="1"/>
  <c r="GLE1388"/>
  <c r="GLE1394" s="1"/>
  <c r="GLD1388"/>
  <c r="GLD1394" s="1"/>
  <c r="GKQ1388"/>
  <c r="GKQ1394" s="1"/>
  <c r="GKP1388"/>
  <c r="GKP1394" s="1"/>
  <c r="GKO1388"/>
  <c r="GKO1394" s="1"/>
  <c r="GKN1388"/>
  <c r="GKN1394" s="1"/>
  <c r="GKA1388"/>
  <c r="GKA1394" s="1"/>
  <c r="GJZ1388"/>
  <c r="GJZ1394" s="1"/>
  <c r="GJY1388"/>
  <c r="GJY1394" s="1"/>
  <c r="GJX1388"/>
  <c r="GJX1394" s="1"/>
  <c r="GJK1388"/>
  <c r="GJK1394" s="1"/>
  <c r="GJJ1388"/>
  <c r="GJJ1394" s="1"/>
  <c r="GJI1388"/>
  <c r="GJI1394" s="1"/>
  <c r="GJH1388"/>
  <c r="GJH1394" s="1"/>
  <c r="GIU1388"/>
  <c r="GIU1394" s="1"/>
  <c r="GIT1388"/>
  <c r="GIT1394" s="1"/>
  <c r="GIS1388"/>
  <c r="GIS1394" s="1"/>
  <c r="GIR1388"/>
  <c r="GIR1394" s="1"/>
  <c r="GIE1388"/>
  <c r="GIE1394" s="1"/>
  <c r="GID1388"/>
  <c r="GID1394" s="1"/>
  <c r="GIC1388"/>
  <c r="GIC1394" s="1"/>
  <c r="GIB1388"/>
  <c r="GIB1394" s="1"/>
  <c r="GHO1388"/>
  <c r="GHO1394" s="1"/>
  <c r="GHN1388"/>
  <c r="GHN1394" s="1"/>
  <c r="GHM1388"/>
  <c r="GHM1394" s="1"/>
  <c r="GHL1388"/>
  <c r="GHL1394" s="1"/>
  <c r="GGY1388"/>
  <c r="GGY1394" s="1"/>
  <c r="GGX1388"/>
  <c r="GGX1394" s="1"/>
  <c r="GGW1388"/>
  <c r="GGW1394" s="1"/>
  <c r="GGV1388"/>
  <c r="GGV1394" s="1"/>
  <c r="GGI1388"/>
  <c r="GGI1394" s="1"/>
  <c r="GGH1388"/>
  <c r="GGH1394" s="1"/>
  <c r="GGG1388"/>
  <c r="GGG1394" s="1"/>
  <c r="GGF1388"/>
  <c r="GGF1394" s="1"/>
  <c r="GFS1388"/>
  <c r="GFS1394" s="1"/>
  <c r="GFR1388"/>
  <c r="GFR1394" s="1"/>
  <c r="GFQ1388"/>
  <c r="GFQ1394" s="1"/>
  <c r="GFP1388"/>
  <c r="GFP1394" s="1"/>
  <c r="GFC1388"/>
  <c r="GFC1394" s="1"/>
  <c r="GFB1388"/>
  <c r="GFB1394" s="1"/>
  <c r="GFA1388"/>
  <c r="GFA1394" s="1"/>
  <c r="GEZ1388"/>
  <c r="GEZ1394" s="1"/>
  <c r="GEM1388"/>
  <c r="GEM1394" s="1"/>
  <c r="GEL1388"/>
  <c r="GEL1394" s="1"/>
  <c r="GEK1388"/>
  <c r="GEK1394" s="1"/>
  <c r="GEJ1388"/>
  <c r="GEJ1394" s="1"/>
  <c r="GDW1388"/>
  <c r="GDW1394" s="1"/>
  <c r="GDV1388"/>
  <c r="GDV1394" s="1"/>
  <c r="GDU1388"/>
  <c r="GDU1394" s="1"/>
  <c r="GDT1388"/>
  <c r="GDT1394" s="1"/>
  <c r="GDG1388"/>
  <c r="GDG1394" s="1"/>
  <c r="GDF1388"/>
  <c r="GDF1394" s="1"/>
  <c r="GDE1388"/>
  <c r="GDE1394" s="1"/>
  <c r="GDD1388"/>
  <c r="GDD1394" s="1"/>
  <c r="GCQ1388"/>
  <c r="GCQ1394" s="1"/>
  <c r="GCP1388"/>
  <c r="GCP1394" s="1"/>
  <c r="GCO1388"/>
  <c r="GCO1394" s="1"/>
  <c r="GCN1388"/>
  <c r="GCN1394" s="1"/>
  <c r="GCA1388"/>
  <c r="GCA1394" s="1"/>
  <c r="GBZ1388"/>
  <c r="GBZ1394" s="1"/>
  <c r="GBY1388"/>
  <c r="GBY1394" s="1"/>
  <c r="GBX1388"/>
  <c r="GBX1394" s="1"/>
  <c r="GBK1388"/>
  <c r="GBK1394" s="1"/>
  <c r="GBJ1388"/>
  <c r="GBJ1394" s="1"/>
  <c r="GBI1388"/>
  <c r="GBI1394" s="1"/>
  <c r="GBH1388"/>
  <c r="GBH1394" s="1"/>
  <c r="GAU1388"/>
  <c r="GAU1394" s="1"/>
  <c r="GAT1388"/>
  <c r="GAT1394" s="1"/>
  <c r="GAS1388"/>
  <c r="GAS1394" s="1"/>
  <c r="GAR1388"/>
  <c r="GAR1394" s="1"/>
  <c r="GAE1388"/>
  <c r="GAE1394" s="1"/>
  <c r="GAD1388"/>
  <c r="GAD1394" s="1"/>
  <c r="GAC1388"/>
  <c r="GAC1394" s="1"/>
  <c r="GAB1388"/>
  <c r="GAB1394" s="1"/>
  <c r="FZO1388"/>
  <c r="FZO1394" s="1"/>
  <c r="FZN1388"/>
  <c r="FZN1394" s="1"/>
  <c r="FZM1388"/>
  <c r="FZM1394" s="1"/>
  <c r="FZL1388"/>
  <c r="FZL1394" s="1"/>
  <c r="FYY1388"/>
  <c r="FYY1394" s="1"/>
  <c r="FYX1388"/>
  <c r="FYX1394" s="1"/>
  <c r="FYW1388"/>
  <c r="FYW1394" s="1"/>
  <c r="FYV1388"/>
  <c r="FYV1394" s="1"/>
  <c r="FYI1388"/>
  <c r="FYI1394" s="1"/>
  <c r="FYH1388"/>
  <c r="FYH1394" s="1"/>
  <c r="FYG1388"/>
  <c r="FYG1394" s="1"/>
  <c r="FYF1388"/>
  <c r="FYF1394" s="1"/>
  <c r="FXS1388"/>
  <c r="FXS1394" s="1"/>
  <c r="FXR1388"/>
  <c r="FXR1394" s="1"/>
  <c r="FXQ1388"/>
  <c r="FXQ1394" s="1"/>
  <c r="FXP1388"/>
  <c r="FXP1394" s="1"/>
  <c r="FXC1388"/>
  <c r="FXC1394" s="1"/>
  <c r="FXB1388"/>
  <c r="FXB1394" s="1"/>
  <c r="FXA1388"/>
  <c r="FXA1394" s="1"/>
  <c r="FWZ1388"/>
  <c r="FWZ1394" s="1"/>
  <c r="FWM1388"/>
  <c r="FWM1394" s="1"/>
  <c r="FWL1388"/>
  <c r="FWL1394" s="1"/>
  <c r="FWK1388"/>
  <c r="FWK1394" s="1"/>
  <c r="FWJ1388"/>
  <c r="FWJ1394" s="1"/>
  <c r="FVW1388"/>
  <c r="FVW1394" s="1"/>
  <c r="FVV1388"/>
  <c r="FVV1394" s="1"/>
  <c r="FVU1388"/>
  <c r="FVU1394" s="1"/>
  <c r="FVT1388"/>
  <c r="FVT1394" s="1"/>
  <c r="FVG1388"/>
  <c r="FVG1394" s="1"/>
  <c r="FVF1388"/>
  <c r="FVF1394" s="1"/>
  <c r="FVE1388"/>
  <c r="FVE1394" s="1"/>
  <c r="FVD1388"/>
  <c r="FVD1394" s="1"/>
  <c r="FUQ1388"/>
  <c r="FUQ1394" s="1"/>
  <c r="FUP1388"/>
  <c r="FUP1394" s="1"/>
  <c r="FUO1388"/>
  <c r="FUO1394" s="1"/>
  <c r="FUN1388"/>
  <c r="FUN1394" s="1"/>
  <c r="FUA1388"/>
  <c r="FUA1394" s="1"/>
  <c r="FTZ1388"/>
  <c r="FTZ1394" s="1"/>
  <c r="FTY1388"/>
  <c r="FTY1394" s="1"/>
  <c r="FTX1388"/>
  <c r="FTX1394" s="1"/>
  <c r="FTK1388"/>
  <c r="FTK1394" s="1"/>
  <c r="FTJ1388"/>
  <c r="FTJ1394" s="1"/>
  <c r="FTI1388"/>
  <c r="FTI1394" s="1"/>
  <c r="FTH1388"/>
  <c r="FTH1394" s="1"/>
  <c r="FSU1388"/>
  <c r="FSU1394" s="1"/>
  <c r="FST1388"/>
  <c r="FST1394" s="1"/>
  <c r="FSS1388"/>
  <c r="FSS1394" s="1"/>
  <c r="FSR1388"/>
  <c r="FSR1394" s="1"/>
  <c r="FSE1388"/>
  <c r="FSE1394" s="1"/>
  <c r="FSD1388"/>
  <c r="FSD1394" s="1"/>
  <c r="FSC1388"/>
  <c r="FSC1394" s="1"/>
  <c r="FSB1388"/>
  <c r="FSB1394" s="1"/>
  <c r="FRO1388"/>
  <c r="FRO1394" s="1"/>
  <c r="FRN1388"/>
  <c r="FRN1394" s="1"/>
  <c r="FRM1388"/>
  <c r="FRM1394" s="1"/>
  <c r="FRL1388"/>
  <c r="FRL1394" s="1"/>
  <c r="FQY1388"/>
  <c r="FQY1394" s="1"/>
  <c r="FQX1388"/>
  <c r="FQX1394" s="1"/>
  <c r="FQW1388"/>
  <c r="FQW1394" s="1"/>
  <c r="FQV1388"/>
  <c r="FQV1394" s="1"/>
  <c r="FQI1388"/>
  <c r="FQI1394" s="1"/>
  <c r="FQH1388"/>
  <c r="FQH1394" s="1"/>
  <c r="FQG1388"/>
  <c r="FQG1394" s="1"/>
  <c r="FQF1388"/>
  <c r="FQF1394" s="1"/>
  <c r="FPS1388"/>
  <c r="FPS1394" s="1"/>
  <c r="FPR1388"/>
  <c r="FPR1394" s="1"/>
  <c r="FPQ1388"/>
  <c r="FPQ1394" s="1"/>
  <c r="FPP1388"/>
  <c r="FPP1394" s="1"/>
  <c r="FPC1388"/>
  <c r="FPC1394" s="1"/>
  <c r="FPB1388"/>
  <c r="FPB1394" s="1"/>
  <c r="FPA1388"/>
  <c r="FPA1394" s="1"/>
  <c r="FOZ1388"/>
  <c r="FOZ1394" s="1"/>
  <c r="FOM1388"/>
  <c r="FOM1394" s="1"/>
  <c r="FOL1388"/>
  <c r="FOL1394" s="1"/>
  <c r="FOK1388"/>
  <c r="FOK1394" s="1"/>
  <c r="FOJ1388"/>
  <c r="FOJ1394" s="1"/>
  <c r="FNW1388"/>
  <c r="FNW1394" s="1"/>
  <c r="FNV1388"/>
  <c r="FNV1394" s="1"/>
  <c r="FNU1388"/>
  <c r="FNU1394" s="1"/>
  <c r="FNT1388"/>
  <c r="FNT1394" s="1"/>
  <c r="FNG1388"/>
  <c r="FNG1394" s="1"/>
  <c r="FNF1388"/>
  <c r="FNF1394" s="1"/>
  <c r="FNE1388"/>
  <c r="FNE1394" s="1"/>
  <c r="FND1388"/>
  <c r="FND1394" s="1"/>
  <c r="FMQ1388"/>
  <c r="FMQ1394" s="1"/>
  <c r="FMP1388"/>
  <c r="FMP1394" s="1"/>
  <c r="FMO1388"/>
  <c r="FMO1394" s="1"/>
  <c r="FMN1388"/>
  <c r="FMN1394" s="1"/>
  <c r="FMA1388"/>
  <c r="FMA1394" s="1"/>
  <c r="FLZ1388"/>
  <c r="FLZ1394" s="1"/>
  <c r="FLY1388"/>
  <c r="FLY1394" s="1"/>
  <c r="FLX1388"/>
  <c r="FLX1394" s="1"/>
  <c r="FLK1388"/>
  <c r="FLK1394" s="1"/>
  <c r="FLJ1388"/>
  <c r="FLJ1394" s="1"/>
  <c r="FLI1388"/>
  <c r="FLI1394" s="1"/>
  <c r="FLH1388"/>
  <c r="FLH1394" s="1"/>
  <c r="FKU1388"/>
  <c r="FKU1394" s="1"/>
  <c r="FKT1388"/>
  <c r="FKT1394" s="1"/>
  <c r="FKS1388"/>
  <c r="FKS1394" s="1"/>
  <c r="FKR1388"/>
  <c r="FKR1394" s="1"/>
  <c r="FKE1388"/>
  <c r="FKE1394" s="1"/>
  <c r="FKD1388"/>
  <c r="FKD1394" s="1"/>
  <c r="FKC1388"/>
  <c r="FKC1394" s="1"/>
  <c r="FKB1388"/>
  <c r="FKB1394" s="1"/>
  <c r="FJO1388"/>
  <c r="FJO1394" s="1"/>
  <c r="FJN1388"/>
  <c r="FJN1394" s="1"/>
  <c r="FJM1388"/>
  <c r="FJM1394" s="1"/>
  <c r="FJL1388"/>
  <c r="FJL1394" s="1"/>
  <c r="FIY1388"/>
  <c r="FIY1394" s="1"/>
  <c r="FIX1388"/>
  <c r="FIX1394" s="1"/>
  <c r="FIW1388"/>
  <c r="FIW1394" s="1"/>
  <c r="FIV1388"/>
  <c r="FIV1394" s="1"/>
  <c r="FII1388"/>
  <c r="FII1394" s="1"/>
  <c r="FIH1388"/>
  <c r="FIH1394" s="1"/>
  <c r="FIG1388"/>
  <c r="FIG1394" s="1"/>
  <c r="FIF1388"/>
  <c r="FIF1394" s="1"/>
  <c r="FHS1388"/>
  <c r="FHS1394" s="1"/>
  <c r="FHR1388"/>
  <c r="FHR1394" s="1"/>
  <c r="FHQ1388"/>
  <c r="FHQ1394" s="1"/>
  <c r="FHP1388"/>
  <c r="FHP1394" s="1"/>
  <c r="FHC1388"/>
  <c r="FHC1394" s="1"/>
  <c r="FHB1388"/>
  <c r="FHB1394" s="1"/>
  <c r="FHA1388"/>
  <c r="FHA1394" s="1"/>
  <c r="FGZ1388"/>
  <c r="FGZ1394" s="1"/>
  <c r="FGM1388"/>
  <c r="FGM1394" s="1"/>
  <c r="FGL1388"/>
  <c r="FGL1394" s="1"/>
  <c r="FGK1388"/>
  <c r="FGK1394" s="1"/>
  <c r="FGJ1388"/>
  <c r="FGJ1394" s="1"/>
  <c r="FFW1388"/>
  <c r="FFW1394" s="1"/>
  <c r="FFV1388"/>
  <c r="FFV1394" s="1"/>
  <c r="FFU1388"/>
  <c r="FFU1394" s="1"/>
  <c r="FFT1388"/>
  <c r="FFT1394" s="1"/>
  <c r="FFG1388"/>
  <c r="FFG1394" s="1"/>
  <c r="FFF1388"/>
  <c r="FFF1394" s="1"/>
  <c r="FFE1388"/>
  <c r="FFE1394" s="1"/>
  <c r="FFD1388"/>
  <c r="FFD1394" s="1"/>
  <c r="FEQ1388"/>
  <c r="FEQ1394" s="1"/>
  <c r="FEP1388"/>
  <c r="FEP1394" s="1"/>
  <c r="FEO1388"/>
  <c r="FEO1394" s="1"/>
  <c r="FEN1388"/>
  <c r="FEN1394" s="1"/>
  <c r="FEA1388"/>
  <c r="FEA1394" s="1"/>
  <c r="FDZ1388"/>
  <c r="FDZ1394" s="1"/>
  <c r="FDY1388"/>
  <c r="FDY1394" s="1"/>
  <c r="FDX1388"/>
  <c r="FDX1394" s="1"/>
  <c r="FDK1388"/>
  <c r="FDK1394" s="1"/>
  <c r="FDJ1388"/>
  <c r="FDJ1394" s="1"/>
  <c r="FDI1388"/>
  <c r="FDI1394" s="1"/>
  <c r="FDH1388"/>
  <c r="FDH1394" s="1"/>
  <c r="FCU1388"/>
  <c r="FCU1394" s="1"/>
  <c r="FCT1388"/>
  <c r="FCT1394" s="1"/>
  <c r="FCS1388"/>
  <c r="FCS1394" s="1"/>
  <c r="FCR1388"/>
  <c r="FCR1394" s="1"/>
  <c r="FCE1388"/>
  <c r="FCE1394" s="1"/>
  <c r="FCD1388"/>
  <c r="FCD1394" s="1"/>
  <c r="FCC1388"/>
  <c r="FCC1394" s="1"/>
  <c r="FCB1388"/>
  <c r="FCB1394" s="1"/>
  <c r="FBO1388"/>
  <c r="FBO1394" s="1"/>
  <c r="FBN1388"/>
  <c r="FBN1394" s="1"/>
  <c r="FBM1388"/>
  <c r="FBM1394" s="1"/>
  <c r="FBL1388"/>
  <c r="FBL1394" s="1"/>
  <c r="FAY1388"/>
  <c r="FAY1394" s="1"/>
  <c r="FAX1388"/>
  <c r="FAX1394" s="1"/>
  <c r="FAW1388"/>
  <c r="FAW1394" s="1"/>
  <c r="FAV1388"/>
  <c r="FAV1394" s="1"/>
  <c r="FAI1388"/>
  <c r="FAI1394" s="1"/>
  <c r="FAH1388"/>
  <c r="FAH1394" s="1"/>
  <c r="FAG1388"/>
  <c r="FAG1394" s="1"/>
  <c r="FAF1388"/>
  <c r="FAF1394" s="1"/>
  <c r="EZS1388"/>
  <c r="EZS1394" s="1"/>
  <c r="EZR1388"/>
  <c r="EZR1394" s="1"/>
  <c r="EZQ1388"/>
  <c r="EZQ1394" s="1"/>
  <c r="EZP1388"/>
  <c r="EZP1394" s="1"/>
  <c r="EZC1388"/>
  <c r="EZC1394" s="1"/>
  <c r="EZB1388"/>
  <c r="EZB1394" s="1"/>
  <c r="EZA1388"/>
  <c r="EZA1394" s="1"/>
  <c r="EYZ1388"/>
  <c r="EYZ1394" s="1"/>
  <c r="EYM1388"/>
  <c r="EYM1394" s="1"/>
  <c r="EYL1388"/>
  <c r="EYL1394" s="1"/>
  <c r="EYK1388"/>
  <c r="EYK1394" s="1"/>
  <c r="EYJ1388"/>
  <c r="EYJ1394" s="1"/>
  <c r="EXW1388"/>
  <c r="EXW1394" s="1"/>
  <c r="EXV1388"/>
  <c r="EXV1394" s="1"/>
  <c r="EXU1388"/>
  <c r="EXU1394" s="1"/>
  <c r="EXT1388"/>
  <c r="EXT1394" s="1"/>
  <c r="EXG1388"/>
  <c r="EXG1394" s="1"/>
  <c r="EXF1388"/>
  <c r="EXF1394" s="1"/>
  <c r="EXE1388"/>
  <c r="EXE1394" s="1"/>
  <c r="EXD1388"/>
  <c r="EXD1394" s="1"/>
  <c r="EWQ1388"/>
  <c r="EWQ1394" s="1"/>
  <c r="EWP1388"/>
  <c r="EWP1394" s="1"/>
  <c r="EWO1388"/>
  <c r="EWO1394" s="1"/>
  <c r="EWN1388"/>
  <c r="EWN1394" s="1"/>
  <c r="EWA1388"/>
  <c r="EWA1394" s="1"/>
  <c r="EVZ1388"/>
  <c r="EVZ1394" s="1"/>
  <c r="EVY1388"/>
  <c r="EVY1394" s="1"/>
  <c r="EVX1388"/>
  <c r="EVX1394" s="1"/>
  <c r="EVK1388"/>
  <c r="EVK1394" s="1"/>
  <c r="EVJ1388"/>
  <c r="EVJ1394" s="1"/>
  <c r="EVI1388"/>
  <c r="EVI1394" s="1"/>
  <c r="EVH1388"/>
  <c r="EVH1394" s="1"/>
  <c r="EUU1388"/>
  <c r="EUU1394" s="1"/>
  <c r="EUT1388"/>
  <c r="EUT1394" s="1"/>
  <c r="EUS1388"/>
  <c r="EUS1394" s="1"/>
  <c r="EUR1388"/>
  <c r="EUR1394" s="1"/>
  <c r="EUE1388"/>
  <c r="EUE1394" s="1"/>
  <c r="EUD1388"/>
  <c r="EUD1394" s="1"/>
  <c r="EUC1388"/>
  <c r="EUC1394" s="1"/>
  <c r="EUB1388"/>
  <c r="EUB1394" s="1"/>
  <c r="ETO1388"/>
  <c r="ETO1394" s="1"/>
  <c r="ETN1388"/>
  <c r="ETN1394" s="1"/>
  <c r="ETM1388"/>
  <c r="ETM1394" s="1"/>
  <c r="ETL1388"/>
  <c r="ETL1394" s="1"/>
  <c r="ESY1388"/>
  <c r="ESY1394" s="1"/>
  <c r="ESX1388"/>
  <c r="ESX1394" s="1"/>
  <c r="ESW1388"/>
  <c r="ESW1394" s="1"/>
  <c r="ESV1388"/>
  <c r="ESV1394" s="1"/>
  <c r="ESI1388"/>
  <c r="ESI1394" s="1"/>
  <c r="ESH1388"/>
  <c r="ESH1394" s="1"/>
  <c r="ESG1388"/>
  <c r="ESG1394" s="1"/>
  <c r="ESF1388"/>
  <c r="ESF1394" s="1"/>
  <c r="ERS1388"/>
  <c r="ERS1394" s="1"/>
  <c r="ERR1388"/>
  <c r="ERR1394" s="1"/>
  <c r="ERQ1388"/>
  <c r="ERQ1394" s="1"/>
  <c r="ERP1388"/>
  <c r="ERP1394" s="1"/>
  <c r="ERC1388"/>
  <c r="ERC1394" s="1"/>
  <c r="ERB1388"/>
  <c r="ERB1394" s="1"/>
  <c r="ERA1388"/>
  <c r="ERA1394" s="1"/>
  <c r="EQZ1388"/>
  <c r="EQZ1394" s="1"/>
  <c r="EQM1388"/>
  <c r="EQM1394" s="1"/>
  <c r="EQL1388"/>
  <c r="EQL1394" s="1"/>
  <c r="EQK1388"/>
  <c r="EQK1394" s="1"/>
  <c r="EQJ1388"/>
  <c r="EQJ1394" s="1"/>
  <c r="EPW1388"/>
  <c r="EPW1394" s="1"/>
  <c r="EPV1388"/>
  <c r="EPV1394" s="1"/>
  <c r="EPU1388"/>
  <c r="EPU1394" s="1"/>
  <c r="EPT1388"/>
  <c r="EPT1394" s="1"/>
  <c r="EPG1388"/>
  <c r="EPG1394" s="1"/>
  <c r="EPF1388"/>
  <c r="EPF1394" s="1"/>
  <c r="EPE1388"/>
  <c r="EPE1394" s="1"/>
  <c r="EPD1388"/>
  <c r="EPD1394" s="1"/>
  <c r="EOQ1388"/>
  <c r="EOQ1394" s="1"/>
  <c r="EOP1388"/>
  <c r="EOP1394" s="1"/>
  <c r="EOO1388"/>
  <c r="EOO1394" s="1"/>
  <c r="EON1388"/>
  <c r="EON1394" s="1"/>
  <c r="EOA1388"/>
  <c r="EOA1394" s="1"/>
  <c r="ENZ1388"/>
  <c r="ENZ1394" s="1"/>
  <c r="ENY1388"/>
  <c r="ENY1394" s="1"/>
  <c r="ENX1388"/>
  <c r="ENX1394" s="1"/>
  <c r="ENK1388"/>
  <c r="ENK1394" s="1"/>
  <c r="ENJ1388"/>
  <c r="ENJ1394" s="1"/>
  <c r="ENI1388"/>
  <c r="ENI1394" s="1"/>
  <c r="ENH1388"/>
  <c r="ENH1394" s="1"/>
  <c r="EMU1388"/>
  <c r="EMU1394" s="1"/>
  <c r="EMT1388"/>
  <c r="EMT1394" s="1"/>
  <c r="EMS1388"/>
  <c r="EMS1394" s="1"/>
  <c r="EMR1388"/>
  <c r="EMR1394" s="1"/>
  <c r="EME1388"/>
  <c r="EME1394" s="1"/>
  <c r="EMD1388"/>
  <c r="EMD1394" s="1"/>
  <c r="EMC1388"/>
  <c r="EMC1394" s="1"/>
  <c r="EMB1388"/>
  <c r="EMB1394" s="1"/>
  <c r="ELO1388"/>
  <c r="ELO1394" s="1"/>
  <c r="ELN1388"/>
  <c r="ELN1394" s="1"/>
  <c r="ELM1388"/>
  <c r="ELM1394" s="1"/>
  <c r="ELL1388"/>
  <c r="ELL1394" s="1"/>
  <c r="EKY1388"/>
  <c r="EKY1394" s="1"/>
  <c r="EKX1388"/>
  <c r="EKX1394" s="1"/>
  <c r="EKW1388"/>
  <c r="EKW1394" s="1"/>
  <c r="EKV1388"/>
  <c r="EKV1394" s="1"/>
  <c r="EKI1388"/>
  <c r="EKI1394" s="1"/>
  <c r="EKH1388"/>
  <c r="EKH1394" s="1"/>
  <c r="EKG1388"/>
  <c r="EKG1394" s="1"/>
  <c r="EKF1388"/>
  <c r="EKF1394" s="1"/>
  <c r="EJS1388"/>
  <c r="EJS1394" s="1"/>
  <c r="EJR1388"/>
  <c r="EJR1394" s="1"/>
  <c r="EJQ1388"/>
  <c r="EJQ1394" s="1"/>
  <c r="EJP1388"/>
  <c r="EJP1394" s="1"/>
  <c r="EJC1388"/>
  <c r="EJC1394" s="1"/>
  <c r="EJB1388"/>
  <c r="EJB1394" s="1"/>
  <c r="EJA1388"/>
  <c r="EJA1394" s="1"/>
  <c r="EIZ1388"/>
  <c r="EIZ1394" s="1"/>
  <c r="EIM1388"/>
  <c r="EIM1394" s="1"/>
  <c r="EIL1388"/>
  <c r="EIL1394" s="1"/>
  <c r="EIK1388"/>
  <c r="EIK1394" s="1"/>
  <c r="EIJ1388"/>
  <c r="EIJ1394" s="1"/>
  <c r="EHW1388"/>
  <c r="EHW1394" s="1"/>
  <c r="EHV1388"/>
  <c r="EHV1394" s="1"/>
  <c r="EHU1388"/>
  <c r="EHU1394" s="1"/>
  <c r="EHT1388"/>
  <c r="EHT1394" s="1"/>
  <c r="EHG1388"/>
  <c r="EHG1394" s="1"/>
  <c r="EHF1388"/>
  <c r="EHF1394" s="1"/>
  <c r="EHE1388"/>
  <c r="EHE1394" s="1"/>
  <c r="EHD1388"/>
  <c r="EHD1394" s="1"/>
  <c r="EGQ1388"/>
  <c r="EGQ1394" s="1"/>
  <c r="EGP1388"/>
  <c r="EGP1394" s="1"/>
  <c r="EGO1388"/>
  <c r="EGO1394" s="1"/>
  <c r="EGN1388"/>
  <c r="EGN1394" s="1"/>
  <c r="EGA1388"/>
  <c r="EGA1394" s="1"/>
  <c r="EFZ1388"/>
  <c r="EFZ1394" s="1"/>
  <c r="EFY1388"/>
  <c r="EFY1394" s="1"/>
  <c r="EFX1388"/>
  <c r="EFX1394" s="1"/>
  <c r="EFK1388"/>
  <c r="EFK1394" s="1"/>
  <c r="EFJ1388"/>
  <c r="EFJ1394" s="1"/>
  <c r="EFI1388"/>
  <c r="EFI1394" s="1"/>
  <c r="EFH1388"/>
  <c r="EFH1394" s="1"/>
  <c r="EEU1388"/>
  <c r="EEU1394" s="1"/>
  <c r="EET1388"/>
  <c r="EET1394" s="1"/>
  <c r="EES1388"/>
  <c r="EES1394" s="1"/>
  <c r="EER1388"/>
  <c r="EER1394" s="1"/>
  <c r="EEE1388"/>
  <c r="EEE1394" s="1"/>
  <c r="EED1388"/>
  <c r="EED1394" s="1"/>
  <c r="EEC1388"/>
  <c r="EEC1394" s="1"/>
  <c r="EEB1388"/>
  <c r="EEB1394" s="1"/>
  <c r="EDO1388"/>
  <c r="EDO1394" s="1"/>
  <c r="EDN1388"/>
  <c r="EDN1394" s="1"/>
  <c r="EDM1388"/>
  <c r="EDM1394" s="1"/>
  <c r="EDL1388"/>
  <c r="EDL1394" s="1"/>
  <c r="ECY1388"/>
  <c r="ECY1394" s="1"/>
  <c r="ECX1388"/>
  <c r="ECX1394" s="1"/>
  <c r="ECW1388"/>
  <c r="ECW1394" s="1"/>
  <c r="ECV1388"/>
  <c r="ECV1394" s="1"/>
  <c r="ECI1388"/>
  <c r="ECI1394" s="1"/>
  <c r="ECH1388"/>
  <c r="ECH1394" s="1"/>
  <c r="ECG1388"/>
  <c r="ECG1394" s="1"/>
  <c r="ECF1388"/>
  <c r="ECF1394" s="1"/>
  <c r="EBS1388"/>
  <c r="EBS1394" s="1"/>
  <c r="EBR1388"/>
  <c r="EBR1394" s="1"/>
  <c r="EBQ1388"/>
  <c r="EBQ1394" s="1"/>
  <c r="EBP1388"/>
  <c r="EBP1394" s="1"/>
  <c r="EBC1388"/>
  <c r="EBC1394" s="1"/>
  <c r="EBB1388"/>
  <c r="EBB1394" s="1"/>
  <c r="EBA1388"/>
  <c r="EBA1394" s="1"/>
  <c r="EAZ1388"/>
  <c r="EAZ1394" s="1"/>
  <c r="EAM1388"/>
  <c r="EAM1394" s="1"/>
  <c r="EAL1388"/>
  <c r="EAL1394" s="1"/>
  <c r="EAK1388"/>
  <c r="EAK1394" s="1"/>
  <c r="EAJ1388"/>
  <c r="EAJ1394" s="1"/>
  <c r="DZW1388"/>
  <c r="DZW1394" s="1"/>
  <c r="DZV1388"/>
  <c r="DZV1394" s="1"/>
  <c r="DZU1388"/>
  <c r="DZU1394" s="1"/>
  <c r="DZT1388"/>
  <c r="DZT1394" s="1"/>
  <c r="DZG1388"/>
  <c r="DZG1394" s="1"/>
  <c r="DZF1388"/>
  <c r="DZF1394" s="1"/>
  <c r="DZE1388"/>
  <c r="DZE1394" s="1"/>
  <c r="DZD1388"/>
  <c r="DZD1394" s="1"/>
  <c r="DYQ1388"/>
  <c r="DYQ1394" s="1"/>
  <c r="DYP1388"/>
  <c r="DYP1394" s="1"/>
  <c r="DYO1388"/>
  <c r="DYO1394" s="1"/>
  <c r="DYN1388"/>
  <c r="DYN1394" s="1"/>
  <c r="DYA1388"/>
  <c r="DYA1394" s="1"/>
  <c r="DXZ1388"/>
  <c r="DXZ1394" s="1"/>
  <c r="DXY1388"/>
  <c r="DXY1394" s="1"/>
  <c r="DXX1388"/>
  <c r="DXX1394" s="1"/>
  <c r="DXK1388"/>
  <c r="DXK1394" s="1"/>
  <c r="DXJ1388"/>
  <c r="DXJ1394" s="1"/>
  <c r="DXI1388"/>
  <c r="DXI1394" s="1"/>
  <c r="DXH1388"/>
  <c r="DXH1394" s="1"/>
  <c r="DWU1388"/>
  <c r="DWU1394" s="1"/>
  <c r="DWT1388"/>
  <c r="DWT1394" s="1"/>
  <c r="DWS1388"/>
  <c r="DWS1394" s="1"/>
  <c r="DWR1388"/>
  <c r="DWR1394" s="1"/>
  <c r="DWE1388"/>
  <c r="DWE1394" s="1"/>
  <c r="DWD1388"/>
  <c r="DWD1394" s="1"/>
  <c r="DWC1388"/>
  <c r="DWC1394" s="1"/>
  <c r="DWB1388"/>
  <c r="DWB1394" s="1"/>
  <c r="DVO1388"/>
  <c r="DVO1394" s="1"/>
  <c r="DVN1388"/>
  <c r="DVN1394" s="1"/>
  <c r="DVM1388"/>
  <c r="DVM1394" s="1"/>
  <c r="DVL1388"/>
  <c r="DVL1394" s="1"/>
  <c r="DUY1388"/>
  <c r="DUY1394" s="1"/>
  <c r="DUX1388"/>
  <c r="DUX1394" s="1"/>
  <c r="DUW1388"/>
  <c r="DUW1394" s="1"/>
  <c r="DUV1388"/>
  <c r="DUV1394" s="1"/>
  <c r="DUI1388"/>
  <c r="DUI1394" s="1"/>
  <c r="DUH1388"/>
  <c r="DUH1394" s="1"/>
  <c r="DUG1388"/>
  <c r="DUG1394" s="1"/>
  <c r="DUF1388"/>
  <c r="DUF1394" s="1"/>
  <c r="DTS1388"/>
  <c r="DTS1394" s="1"/>
  <c r="DTR1388"/>
  <c r="DTR1394" s="1"/>
  <c r="DTQ1388"/>
  <c r="DTQ1394" s="1"/>
  <c r="DTP1388"/>
  <c r="DTP1394" s="1"/>
  <c r="DTC1388"/>
  <c r="DTC1394" s="1"/>
  <c r="DTB1388"/>
  <c r="DTB1394" s="1"/>
  <c r="DTA1388"/>
  <c r="DTA1394" s="1"/>
  <c r="DSZ1388"/>
  <c r="DSZ1394" s="1"/>
  <c r="DSM1388"/>
  <c r="DSM1394" s="1"/>
  <c r="DSL1388"/>
  <c r="DSL1394" s="1"/>
  <c r="DSK1388"/>
  <c r="DSK1394" s="1"/>
  <c r="DSJ1388"/>
  <c r="DSJ1394" s="1"/>
  <c r="DRW1388"/>
  <c r="DRW1394" s="1"/>
  <c r="DRV1388"/>
  <c r="DRV1394" s="1"/>
  <c r="DRU1388"/>
  <c r="DRU1394" s="1"/>
  <c r="DRT1388"/>
  <c r="DRT1394" s="1"/>
  <c r="DRG1388"/>
  <c r="DRG1394" s="1"/>
  <c r="DRF1388"/>
  <c r="DRF1394" s="1"/>
  <c r="DRE1388"/>
  <c r="DRE1394" s="1"/>
  <c r="DRD1388"/>
  <c r="DRD1394" s="1"/>
  <c r="DQQ1388"/>
  <c r="DQQ1394" s="1"/>
  <c r="DQP1388"/>
  <c r="DQP1394" s="1"/>
  <c r="DQO1388"/>
  <c r="DQO1394" s="1"/>
  <c r="DQN1388"/>
  <c r="DQN1394" s="1"/>
  <c r="DQA1388"/>
  <c r="DQA1394" s="1"/>
  <c r="DPZ1388"/>
  <c r="DPZ1394" s="1"/>
  <c r="DPY1388"/>
  <c r="DPY1394" s="1"/>
  <c r="DPX1388"/>
  <c r="DPX1394" s="1"/>
  <c r="DPK1388"/>
  <c r="DPK1394" s="1"/>
  <c r="DPJ1388"/>
  <c r="DPJ1394" s="1"/>
  <c r="DPI1388"/>
  <c r="DPI1394" s="1"/>
  <c r="DPH1388"/>
  <c r="DPH1394" s="1"/>
  <c r="DOU1388"/>
  <c r="DOU1394" s="1"/>
  <c r="DOT1388"/>
  <c r="DOT1394" s="1"/>
  <c r="DOS1388"/>
  <c r="DOS1394" s="1"/>
  <c r="DOR1388"/>
  <c r="DOR1394" s="1"/>
  <c r="DOE1388"/>
  <c r="DOE1394" s="1"/>
  <c r="DOD1388"/>
  <c r="DOD1394" s="1"/>
  <c r="DOC1388"/>
  <c r="DOC1394" s="1"/>
  <c r="DOB1388"/>
  <c r="DOB1394" s="1"/>
  <c r="DNO1388"/>
  <c r="DNO1394" s="1"/>
  <c r="DNN1388"/>
  <c r="DNN1394" s="1"/>
  <c r="DNM1388"/>
  <c r="DNM1394" s="1"/>
  <c r="DNL1388"/>
  <c r="DNL1394" s="1"/>
  <c r="DMY1388"/>
  <c r="DMY1394" s="1"/>
  <c r="DMX1388"/>
  <c r="DMX1394" s="1"/>
  <c r="DMW1388"/>
  <c r="DMW1394" s="1"/>
  <c r="DMV1388"/>
  <c r="DMV1394" s="1"/>
  <c r="DMI1388"/>
  <c r="DMI1394" s="1"/>
  <c r="DMH1388"/>
  <c r="DMH1394" s="1"/>
  <c r="DMG1388"/>
  <c r="DMG1394" s="1"/>
  <c r="DMF1388"/>
  <c r="DMF1394" s="1"/>
  <c r="DLS1388"/>
  <c r="DLS1394" s="1"/>
  <c r="DLR1388"/>
  <c r="DLR1394" s="1"/>
  <c r="DLQ1388"/>
  <c r="DLQ1394" s="1"/>
  <c r="DLP1388"/>
  <c r="DLP1394" s="1"/>
  <c r="DLC1388"/>
  <c r="DLC1394" s="1"/>
  <c r="DLB1388"/>
  <c r="DLB1394" s="1"/>
  <c r="DLA1388"/>
  <c r="DLA1394" s="1"/>
  <c r="DKZ1388"/>
  <c r="DKZ1394" s="1"/>
  <c r="DKM1388"/>
  <c r="DKM1394" s="1"/>
  <c r="DKL1388"/>
  <c r="DKL1394" s="1"/>
  <c r="DKK1388"/>
  <c r="DKK1394" s="1"/>
  <c r="DKJ1388"/>
  <c r="DKJ1394" s="1"/>
  <c r="DJW1388"/>
  <c r="DJW1394" s="1"/>
  <c r="DJV1388"/>
  <c r="DJV1394" s="1"/>
  <c r="DJU1388"/>
  <c r="DJU1394" s="1"/>
  <c r="DJT1388"/>
  <c r="DJT1394" s="1"/>
  <c r="DJG1388"/>
  <c r="DJG1394" s="1"/>
  <c r="DJF1388"/>
  <c r="DJF1394" s="1"/>
  <c r="DJE1388"/>
  <c r="DJE1394" s="1"/>
  <c r="DJD1388"/>
  <c r="DJD1394" s="1"/>
  <c r="DIQ1388"/>
  <c r="DIQ1394" s="1"/>
  <c r="DIP1388"/>
  <c r="DIP1394" s="1"/>
  <c r="DIO1388"/>
  <c r="DIO1394" s="1"/>
  <c r="DIN1388"/>
  <c r="DIN1394" s="1"/>
  <c r="DIA1388"/>
  <c r="DIA1394" s="1"/>
  <c r="DHZ1388"/>
  <c r="DHZ1394" s="1"/>
  <c r="DHY1388"/>
  <c r="DHY1394" s="1"/>
  <c r="DHX1388"/>
  <c r="DHX1394" s="1"/>
  <c r="DHK1388"/>
  <c r="DHK1394" s="1"/>
  <c r="DHJ1388"/>
  <c r="DHJ1394" s="1"/>
  <c r="DHI1388"/>
  <c r="DHI1394" s="1"/>
  <c r="DHH1388"/>
  <c r="DHH1394" s="1"/>
  <c r="DGU1388"/>
  <c r="DGU1394" s="1"/>
  <c r="DGT1388"/>
  <c r="DGT1394" s="1"/>
  <c r="DGS1388"/>
  <c r="DGS1394" s="1"/>
  <c r="DGR1388"/>
  <c r="DGR1394" s="1"/>
  <c r="DGE1388"/>
  <c r="DGE1394" s="1"/>
  <c r="DGD1388"/>
  <c r="DGD1394" s="1"/>
  <c r="DGC1388"/>
  <c r="DGC1394" s="1"/>
  <c r="DGB1388"/>
  <c r="DGB1394" s="1"/>
  <c r="DFO1388"/>
  <c r="DFO1394" s="1"/>
  <c r="DFN1388"/>
  <c r="DFN1394" s="1"/>
  <c r="DFM1388"/>
  <c r="DFM1394" s="1"/>
  <c r="DFL1388"/>
  <c r="DFL1394" s="1"/>
  <c r="DEY1388"/>
  <c r="DEY1394" s="1"/>
  <c r="DEX1388"/>
  <c r="DEX1394" s="1"/>
  <c r="DEW1388"/>
  <c r="DEW1394" s="1"/>
  <c r="DEV1388"/>
  <c r="DEV1394" s="1"/>
  <c r="DEI1388"/>
  <c r="DEI1394" s="1"/>
  <c r="DEH1388"/>
  <c r="DEH1394" s="1"/>
  <c r="DEG1388"/>
  <c r="DEG1394" s="1"/>
  <c r="DEF1388"/>
  <c r="DEF1394" s="1"/>
  <c r="DDS1388"/>
  <c r="DDS1394" s="1"/>
  <c r="DDR1388"/>
  <c r="DDR1394" s="1"/>
  <c r="DDQ1388"/>
  <c r="DDQ1394" s="1"/>
  <c r="DDP1388"/>
  <c r="DDP1394" s="1"/>
  <c r="DDC1388"/>
  <c r="DDC1394" s="1"/>
  <c r="DDB1388"/>
  <c r="DDB1394" s="1"/>
  <c r="DDA1388"/>
  <c r="DDA1394" s="1"/>
  <c r="DCZ1388"/>
  <c r="DCZ1394" s="1"/>
  <c r="DCM1388"/>
  <c r="DCM1394" s="1"/>
  <c r="DCL1388"/>
  <c r="DCL1394" s="1"/>
  <c r="DCK1388"/>
  <c r="DCK1394" s="1"/>
  <c r="DCJ1388"/>
  <c r="DCJ1394" s="1"/>
  <c r="DBW1388"/>
  <c r="DBW1394" s="1"/>
  <c r="DBV1388"/>
  <c r="DBV1394" s="1"/>
  <c r="DBU1388"/>
  <c r="DBU1394" s="1"/>
  <c r="DBT1388"/>
  <c r="DBT1394" s="1"/>
  <c r="DBG1388"/>
  <c r="DBG1394" s="1"/>
  <c r="DBF1388"/>
  <c r="DBF1394" s="1"/>
  <c r="DBE1388"/>
  <c r="DBE1394" s="1"/>
  <c r="DBD1388"/>
  <c r="DBD1394" s="1"/>
  <c r="DAQ1388"/>
  <c r="DAQ1394" s="1"/>
  <c r="DAP1388"/>
  <c r="DAP1394" s="1"/>
  <c r="DAO1388"/>
  <c r="DAO1394" s="1"/>
  <c r="DAN1388"/>
  <c r="DAN1394" s="1"/>
  <c r="DAA1388"/>
  <c r="DAA1394" s="1"/>
  <c r="CZZ1388"/>
  <c r="CZZ1394" s="1"/>
  <c r="CZY1388"/>
  <c r="CZY1394" s="1"/>
  <c r="CZX1388"/>
  <c r="CZX1394" s="1"/>
  <c r="CZK1388"/>
  <c r="CZK1394" s="1"/>
  <c r="CZJ1388"/>
  <c r="CZJ1394" s="1"/>
  <c r="CZI1388"/>
  <c r="CZI1394" s="1"/>
  <c r="CZH1388"/>
  <c r="CZH1394" s="1"/>
  <c r="CYU1388"/>
  <c r="CYU1394" s="1"/>
  <c r="CYT1388"/>
  <c r="CYT1394" s="1"/>
  <c r="CYS1388"/>
  <c r="CYS1394" s="1"/>
  <c r="CYR1388"/>
  <c r="CYR1394" s="1"/>
  <c r="CYE1388"/>
  <c r="CYE1394" s="1"/>
  <c r="CYD1388"/>
  <c r="CYD1394" s="1"/>
  <c r="CYC1388"/>
  <c r="CYC1394" s="1"/>
  <c r="CYB1388"/>
  <c r="CYB1394" s="1"/>
  <c r="CXO1388"/>
  <c r="CXO1394" s="1"/>
  <c r="CXN1388"/>
  <c r="CXN1394" s="1"/>
  <c r="CXM1388"/>
  <c r="CXM1394" s="1"/>
  <c r="CXL1388"/>
  <c r="CXL1394" s="1"/>
  <c r="CWY1388"/>
  <c r="CWY1394" s="1"/>
  <c r="CWX1388"/>
  <c r="CWX1394" s="1"/>
  <c r="CWW1388"/>
  <c r="CWW1394" s="1"/>
  <c r="CWV1388"/>
  <c r="CWV1394" s="1"/>
  <c r="CWI1388"/>
  <c r="CWI1394" s="1"/>
  <c r="CWH1388"/>
  <c r="CWH1394" s="1"/>
  <c r="CWG1388"/>
  <c r="CWG1394" s="1"/>
  <c r="CWF1388"/>
  <c r="CWF1394" s="1"/>
  <c r="CVS1388"/>
  <c r="CVS1394" s="1"/>
  <c r="CVR1388"/>
  <c r="CVR1394" s="1"/>
  <c r="CVQ1388"/>
  <c r="CVQ1394" s="1"/>
  <c r="CVP1388"/>
  <c r="CVP1394" s="1"/>
  <c r="CVC1388"/>
  <c r="CVC1394" s="1"/>
  <c r="CVB1388"/>
  <c r="CVB1394" s="1"/>
  <c r="CVA1388"/>
  <c r="CVA1394" s="1"/>
  <c r="CUZ1388"/>
  <c r="CUZ1394" s="1"/>
  <c r="CUM1388"/>
  <c r="CUM1394" s="1"/>
  <c r="CUL1388"/>
  <c r="CUL1394" s="1"/>
  <c r="CUK1388"/>
  <c r="CUK1394" s="1"/>
  <c r="CUJ1388"/>
  <c r="CUJ1394" s="1"/>
  <c r="CTW1388"/>
  <c r="CTW1394" s="1"/>
  <c r="CTV1388"/>
  <c r="CTV1394" s="1"/>
  <c r="CTU1388"/>
  <c r="CTU1394" s="1"/>
  <c r="CTT1388"/>
  <c r="CTT1394" s="1"/>
  <c r="CTG1388"/>
  <c r="CTG1394" s="1"/>
  <c r="CTF1388"/>
  <c r="CTF1394" s="1"/>
  <c r="CTE1388"/>
  <c r="CTE1394" s="1"/>
  <c r="CTD1388"/>
  <c r="CTD1394" s="1"/>
  <c r="CSQ1388"/>
  <c r="CSQ1394" s="1"/>
  <c r="CSP1388"/>
  <c r="CSP1394" s="1"/>
  <c r="CSO1388"/>
  <c r="CSO1394" s="1"/>
  <c r="CSN1388"/>
  <c r="CSN1394" s="1"/>
  <c r="CSA1388"/>
  <c r="CSA1394" s="1"/>
  <c r="CRZ1388"/>
  <c r="CRZ1394" s="1"/>
  <c r="CRY1388"/>
  <c r="CRY1394" s="1"/>
  <c r="CRX1388"/>
  <c r="CRX1394" s="1"/>
  <c r="CRK1388"/>
  <c r="CRK1394" s="1"/>
  <c r="CRJ1388"/>
  <c r="CRJ1394" s="1"/>
  <c r="CRI1388"/>
  <c r="CRI1394" s="1"/>
  <c r="CRH1388"/>
  <c r="CRH1394" s="1"/>
  <c r="CQU1388"/>
  <c r="CQU1394" s="1"/>
  <c r="CQT1388"/>
  <c r="CQT1394" s="1"/>
  <c r="CQS1388"/>
  <c r="CQS1394" s="1"/>
  <c r="CQR1388"/>
  <c r="CQR1394" s="1"/>
  <c r="CQE1388"/>
  <c r="CQE1394" s="1"/>
  <c r="CQD1388"/>
  <c r="CQD1394" s="1"/>
  <c r="CQC1388"/>
  <c r="CQC1394" s="1"/>
  <c r="CQB1388"/>
  <c r="CQB1394" s="1"/>
  <c r="CPO1388"/>
  <c r="CPO1394" s="1"/>
  <c r="CPN1388"/>
  <c r="CPN1394" s="1"/>
  <c r="CPM1388"/>
  <c r="CPM1394" s="1"/>
  <c r="CPL1388"/>
  <c r="CPL1394" s="1"/>
  <c r="COY1388"/>
  <c r="COY1394" s="1"/>
  <c r="COX1388"/>
  <c r="COX1394" s="1"/>
  <c r="COW1388"/>
  <c r="COW1394" s="1"/>
  <c r="COV1388"/>
  <c r="COV1394" s="1"/>
  <c r="COI1388"/>
  <c r="COI1394" s="1"/>
  <c r="COH1388"/>
  <c r="COH1394" s="1"/>
  <c r="COG1388"/>
  <c r="COG1394" s="1"/>
  <c r="COF1388"/>
  <c r="COF1394" s="1"/>
  <c r="CNS1388"/>
  <c r="CNS1394" s="1"/>
  <c r="CNR1388"/>
  <c r="CNR1394" s="1"/>
  <c r="CNQ1388"/>
  <c r="CNQ1394" s="1"/>
  <c r="CNP1388"/>
  <c r="CNP1394" s="1"/>
  <c r="CNC1388"/>
  <c r="CNC1394" s="1"/>
  <c r="CNB1388"/>
  <c r="CNB1394" s="1"/>
  <c r="CNA1388"/>
  <c r="CNA1394" s="1"/>
  <c r="CMZ1388"/>
  <c r="CMZ1394" s="1"/>
  <c r="CMM1388"/>
  <c r="CMM1394" s="1"/>
  <c r="CML1388"/>
  <c r="CML1394" s="1"/>
  <c r="CMK1388"/>
  <c r="CMK1394" s="1"/>
  <c r="CMJ1388"/>
  <c r="CMJ1394" s="1"/>
  <c r="CLW1388"/>
  <c r="CLW1394" s="1"/>
  <c r="CLV1388"/>
  <c r="CLV1394" s="1"/>
  <c r="CLU1388"/>
  <c r="CLU1394" s="1"/>
  <c r="CLT1388"/>
  <c r="CLT1394" s="1"/>
  <c r="CLG1388"/>
  <c r="CLG1394" s="1"/>
  <c r="CLF1388"/>
  <c r="CLF1394" s="1"/>
  <c r="CLE1388"/>
  <c r="CLE1394" s="1"/>
  <c r="CLD1388"/>
  <c r="CLD1394" s="1"/>
  <c r="CKQ1388"/>
  <c r="CKQ1394" s="1"/>
  <c r="CKP1388"/>
  <c r="CKP1394" s="1"/>
  <c r="CKO1388"/>
  <c r="CKO1394" s="1"/>
  <c r="CKN1388"/>
  <c r="CKN1394" s="1"/>
  <c r="CKA1388"/>
  <c r="CKA1394" s="1"/>
  <c r="CJZ1388"/>
  <c r="CJZ1394" s="1"/>
  <c r="CJY1388"/>
  <c r="CJY1394" s="1"/>
  <c r="CJX1388"/>
  <c r="CJX1394" s="1"/>
  <c r="CJK1388"/>
  <c r="CJK1394" s="1"/>
  <c r="CJJ1388"/>
  <c r="CJJ1394" s="1"/>
  <c r="CJI1388"/>
  <c r="CJI1394" s="1"/>
  <c r="CJH1388"/>
  <c r="CJH1394" s="1"/>
  <c r="CIU1388"/>
  <c r="CIU1394" s="1"/>
  <c r="CIT1388"/>
  <c r="CIT1394" s="1"/>
  <c r="CIS1388"/>
  <c r="CIS1394" s="1"/>
  <c r="CIR1388"/>
  <c r="CIR1394" s="1"/>
  <c r="CIE1388"/>
  <c r="CIE1394" s="1"/>
  <c r="CID1388"/>
  <c r="CID1394" s="1"/>
  <c r="CIC1388"/>
  <c r="CIC1394" s="1"/>
  <c r="CIB1388"/>
  <c r="CIB1394" s="1"/>
  <c r="CHO1388"/>
  <c r="CHO1394" s="1"/>
  <c r="CHN1388"/>
  <c r="CHN1394" s="1"/>
  <c r="CHM1388"/>
  <c r="CHM1394" s="1"/>
  <c r="CHL1388"/>
  <c r="CHL1394" s="1"/>
  <c r="CGY1388"/>
  <c r="CGY1394" s="1"/>
  <c r="CGX1388"/>
  <c r="CGX1394" s="1"/>
  <c r="CGW1388"/>
  <c r="CGW1394" s="1"/>
  <c r="CGV1388"/>
  <c r="CGV1394" s="1"/>
  <c r="CGI1388"/>
  <c r="CGI1394" s="1"/>
  <c r="CGH1388"/>
  <c r="CGH1394" s="1"/>
  <c r="CGG1388"/>
  <c r="CGG1394" s="1"/>
  <c r="CGF1388"/>
  <c r="CGF1394" s="1"/>
  <c r="CFS1388"/>
  <c r="CFS1394" s="1"/>
  <c r="CFR1388"/>
  <c r="CFR1394" s="1"/>
  <c r="CFQ1388"/>
  <c r="CFQ1394" s="1"/>
  <c r="CFP1388"/>
  <c r="CFP1394" s="1"/>
  <c r="CFC1388"/>
  <c r="CFC1394" s="1"/>
  <c r="CFB1388"/>
  <c r="CFB1394" s="1"/>
  <c r="CFA1388"/>
  <c r="CFA1394" s="1"/>
  <c r="CEZ1388"/>
  <c r="CEZ1394" s="1"/>
  <c r="CEM1388"/>
  <c r="CEM1394" s="1"/>
  <c r="CEL1388"/>
  <c r="CEL1394" s="1"/>
  <c r="CEK1388"/>
  <c r="CEK1394" s="1"/>
  <c r="CEJ1388"/>
  <c r="CEJ1394" s="1"/>
  <c r="CDW1388"/>
  <c r="CDW1394" s="1"/>
  <c r="CDV1388"/>
  <c r="CDV1394" s="1"/>
  <c r="CDU1388"/>
  <c r="CDU1394" s="1"/>
  <c r="CDT1388"/>
  <c r="CDT1394" s="1"/>
  <c r="CDG1388"/>
  <c r="CDG1394" s="1"/>
  <c r="CDF1388"/>
  <c r="CDF1394" s="1"/>
  <c r="CDE1388"/>
  <c r="CDE1394" s="1"/>
  <c r="CDD1388"/>
  <c r="CDD1394" s="1"/>
  <c r="CCQ1388"/>
  <c r="CCQ1394" s="1"/>
  <c r="CCP1388"/>
  <c r="CCP1394" s="1"/>
  <c r="CCO1388"/>
  <c r="CCO1394" s="1"/>
  <c r="CCN1388"/>
  <c r="CCN1394" s="1"/>
  <c r="CCA1388"/>
  <c r="CCA1394" s="1"/>
  <c r="CBZ1388"/>
  <c r="CBZ1394" s="1"/>
  <c r="CBY1388"/>
  <c r="CBY1394" s="1"/>
  <c r="CBX1388"/>
  <c r="CBX1394" s="1"/>
  <c r="CBK1388"/>
  <c r="CBK1394" s="1"/>
  <c r="CBJ1388"/>
  <c r="CBJ1394" s="1"/>
  <c r="CBI1388"/>
  <c r="CBI1394" s="1"/>
  <c r="CBH1388"/>
  <c r="CBH1394" s="1"/>
  <c r="CAU1388"/>
  <c r="CAU1394" s="1"/>
  <c r="CAT1388"/>
  <c r="CAT1394" s="1"/>
  <c r="CAS1388"/>
  <c r="CAS1394" s="1"/>
  <c r="CAR1388"/>
  <c r="CAR1394" s="1"/>
  <c r="CAE1388"/>
  <c r="CAE1394" s="1"/>
  <c r="CAD1388"/>
  <c r="CAD1394" s="1"/>
  <c r="CAC1388"/>
  <c r="CAC1394" s="1"/>
  <c r="CAB1388"/>
  <c r="CAB1394" s="1"/>
  <c r="BZO1388"/>
  <c r="BZO1394" s="1"/>
  <c r="BZN1388"/>
  <c r="BZN1394" s="1"/>
  <c r="BZM1388"/>
  <c r="BZM1394" s="1"/>
  <c r="BZL1388"/>
  <c r="BZL1394" s="1"/>
  <c r="BYY1388"/>
  <c r="BYY1394" s="1"/>
  <c r="BYX1388"/>
  <c r="BYX1394" s="1"/>
  <c r="BYW1388"/>
  <c r="BYW1394" s="1"/>
  <c r="BYV1388"/>
  <c r="BYV1394" s="1"/>
  <c r="BYI1388"/>
  <c r="BYI1394" s="1"/>
  <c r="BYH1388"/>
  <c r="BYH1394" s="1"/>
  <c r="BYG1388"/>
  <c r="BYG1394" s="1"/>
  <c r="BYF1388"/>
  <c r="BYF1394" s="1"/>
  <c r="BXS1388"/>
  <c r="BXS1394" s="1"/>
  <c r="BXR1388"/>
  <c r="BXR1394" s="1"/>
  <c r="BXQ1388"/>
  <c r="BXQ1394" s="1"/>
  <c r="BXP1388"/>
  <c r="BXP1394" s="1"/>
  <c r="BXC1388"/>
  <c r="BXC1394" s="1"/>
  <c r="BXB1388"/>
  <c r="BXB1394" s="1"/>
  <c r="BXA1388"/>
  <c r="BXA1394" s="1"/>
  <c r="BWZ1388"/>
  <c r="BWZ1394" s="1"/>
  <c r="BWM1388"/>
  <c r="BWM1394" s="1"/>
  <c r="BWL1388"/>
  <c r="BWL1394" s="1"/>
  <c r="BWK1388"/>
  <c r="BWK1394" s="1"/>
  <c r="BWJ1388"/>
  <c r="BWJ1394" s="1"/>
  <c r="BVW1388"/>
  <c r="BVW1394" s="1"/>
  <c r="BVV1388"/>
  <c r="BVV1394" s="1"/>
  <c r="BVU1388"/>
  <c r="BVU1394" s="1"/>
  <c r="BVT1388"/>
  <c r="BVT1394" s="1"/>
  <c r="BVG1388"/>
  <c r="BVG1394" s="1"/>
  <c r="BVF1388"/>
  <c r="BVF1394" s="1"/>
  <c r="BVE1388"/>
  <c r="BVE1394" s="1"/>
  <c r="BVD1388"/>
  <c r="BVD1394" s="1"/>
  <c r="BUQ1388"/>
  <c r="BUQ1394" s="1"/>
  <c r="BUP1388"/>
  <c r="BUP1394" s="1"/>
  <c r="BUO1388"/>
  <c r="BUO1394" s="1"/>
  <c r="BUN1388"/>
  <c r="BUN1394" s="1"/>
  <c r="BUA1388"/>
  <c r="BUA1394" s="1"/>
  <c r="BTZ1388"/>
  <c r="BTZ1394" s="1"/>
  <c r="BTY1388"/>
  <c r="BTY1394" s="1"/>
  <c r="BTX1388"/>
  <c r="BTX1394" s="1"/>
  <c r="BTK1388"/>
  <c r="BTK1394" s="1"/>
  <c r="BTJ1388"/>
  <c r="BTJ1394" s="1"/>
  <c r="BTI1388"/>
  <c r="BTI1394" s="1"/>
  <c r="BTH1388"/>
  <c r="BTH1394" s="1"/>
  <c r="BSU1388"/>
  <c r="BSU1394" s="1"/>
  <c r="BST1388"/>
  <c r="BST1394" s="1"/>
  <c r="BSS1388"/>
  <c r="BSS1394" s="1"/>
  <c r="BSR1388"/>
  <c r="BSR1394" s="1"/>
  <c r="BSE1388"/>
  <c r="BSE1394" s="1"/>
  <c r="BSD1388"/>
  <c r="BSD1394" s="1"/>
  <c r="BSC1388"/>
  <c r="BSC1394" s="1"/>
  <c r="BSB1388"/>
  <c r="BSB1394" s="1"/>
  <c r="BRO1388"/>
  <c r="BRO1394" s="1"/>
  <c r="BRN1388"/>
  <c r="BRN1394" s="1"/>
  <c r="BRM1388"/>
  <c r="BRM1394" s="1"/>
  <c r="BRL1388"/>
  <c r="BRL1394" s="1"/>
  <c r="BQY1388"/>
  <c r="BQY1394" s="1"/>
  <c r="BQX1388"/>
  <c r="BQX1394" s="1"/>
  <c r="BQW1388"/>
  <c r="BQW1394" s="1"/>
  <c r="BQV1388"/>
  <c r="BQV1394" s="1"/>
  <c r="BQI1388"/>
  <c r="BQI1394" s="1"/>
  <c r="BQH1388"/>
  <c r="BQH1394" s="1"/>
  <c r="BQG1388"/>
  <c r="BQG1394" s="1"/>
  <c r="BQF1388"/>
  <c r="BQF1394" s="1"/>
  <c r="BPS1388"/>
  <c r="BPS1394" s="1"/>
  <c r="BPR1388"/>
  <c r="BPR1394" s="1"/>
  <c r="BPQ1388"/>
  <c r="BPQ1394" s="1"/>
  <c r="BPP1388"/>
  <c r="BPP1394" s="1"/>
  <c r="BPC1388"/>
  <c r="BPC1394" s="1"/>
  <c r="BPB1388"/>
  <c r="BPB1394" s="1"/>
  <c r="BPA1388"/>
  <c r="BPA1394" s="1"/>
  <c r="BOZ1388"/>
  <c r="BOZ1394" s="1"/>
  <c r="BOM1388"/>
  <c r="BOM1394" s="1"/>
  <c r="BOL1388"/>
  <c r="BOL1394" s="1"/>
  <c r="BOK1388"/>
  <c r="BOK1394" s="1"/>
  <c r="BOJ1388"/>
  <c r="BOJ1394" s="1"/>
  <c r="BNW1388"/>
  <c r="BNW1394" s="1"/>
  <c r="BNV1388"/>
  <c r="BNV1394" s="1"/>
  <c r="BNU1388"/>
  <c r="BNU1394" s="1"/>
  <c r="BNT1388"/>
  <c r="BNT1394" s="1"/>
  <c r="BNG1388"/>
  <c r="BNG1394" s="1"/>
  <c r="BNF1388"/>
  <c r="BNF1394" s="1"/>
  <c r="BNE1388"/>
  <c r="BNE1394" s="1"/>
  <c r="BND1388"/>
  <c r="BND1394" s="1"/>
  <c r="BMQ1388"/>
  <c r="BMQ1394" s="1"/>
  <c r="BMP1388"/>
  <c r="BMP1394" s="1"/>
  <c r="BMO1388"/>
  <c r="BMO1394" s="1"/>
  <c r="BMN1388"/>
  <c r="BMN1394" s="1"/>
  <c r="BMA1388"/>
  <c r="BMA1394" s="1"/>
  <c r="BLZ1388"/>
  <c r="BLZ1394" s="1"/>
  <c r="BLY1388"/>
  <c r="BLY1394" s="1"/>
  <c r="BLX1388"/>
  <c r="BLX1394" s="1"/>
  <c r="BLK1388"/>
  <c r="BLK1394" s="1"/>
  <c r="BLJ1388"/>
  <c r="BLJ1394" s="1"/>
  <c r="BLI1388"/>
  <c r="BLI1394" s="1"/>
  <c r="BLH1388"/>
  <c r="BLH1394" s="1"/>
  <c r="BKU1388"/>
  <c r="BKU1394" s="1"/>
  <c r="BKT1388"/>
  <c r="BKT1394" s="1"/>
  <c r="BKS1388"/>
  <c r="BKS1394" s="1"/>
  <c r="BKR1388"/>
  <c r="BKR1394" s="1"/>
  <c r="BKE1388"/>
  <c r="BKE1394" s="1"/>
  <c r="BKD1388"/>
  <c r="BKD1394" s="1"/>
  <c r="BKC1388"/>
  <c r="BKC1394" s="1"/>
  <c r="BKB1388"/>
  <c r="BKB1394" s="1"/>
  <c r="BJO1388"/>
  <c r="BJO1394" s="1"/>
  <c r="BJN1388"/>
  <c r="BJN1394" s="1"/>
  <c r="BJM1388"/>
  <c r="BJM1394" s="1"/>
  <c r="BJL1388"/>
  <c r="BJL1394" s="1"/>
  <c r="BIY1388"/>
  <c r="BIY1394" s="1"/>
  <c r="BIX1388"/>
  <c r="BIX1394" s="1"/>
  <c r="BIW1388"/>
  <c r="BIW1394" s="1"/>
  <c r="BIV1388"/>
  <c r="BIV1394" s="1"/>
  <c r="BII1388"/>
  <c r="BII1394" s="1"/>
  <c r="BIH1388"/>
  <c r="BIH1394" s="1"/>
  <c r="BIG1388"/>
  <c r="BIG1394" s="1"/>
  <c r="BIF1388"/>
  <c r="BIF1394" s="1"/>
  <c r="BHS1388"/>
  <c r="BHS1394" s="1"/>
  <c r="BHR1388"/>
  <c r="BHR1394" s="1"/>
  <c r="BHQ1388"/>
  <c r="BHQ1394" s="1"/>
  <c r="BHP1388"/>
  <c r="BHP1394" s="1"/>
  <c r="BHC1388"/>
  <c r="BHC1394" s="1"/>
  <c r="BHB1388"/>
  <c r="BHB1394" s="1"/>
  <c r="BHA1388"/>
  <c r="BHA1394" s="1"/>
  <c r="BGZ1388"/>
  <c r="BGZ1394" s="1"/>
  <c r="BGM1388"/>
  <c r="BGM1394" s="1"/>
  <c r="BGL1388"/>
  <c r="BGL1394" s="1"/>
  <c r="BGK1388"/>
  <c r="BGK1394" s="1"/>
  <c r="BGJ1388"/>
  <c r="BGJ1394" s="1"/>
  <c r="BFW1388"/>
  <c r="BFW1394" s="1"/>
  <c r="BFV1388"/>
  <c r="BFV1394" s="1"/>
  <c r="BFU1388"/>
  <c r="BFU1394" s="1"/>
  <c r="BFT1388"/>
  <c r="BFT1394" s="1"/>
  <c r="BFG1388"/>
  <c r="BFG1394" s="1"/>
  <c r="BFF1388"/>
  <c r="BFF1394" s="1"/>
  <c r="BFE1388"/>
  <c r="BFE1394" s="1"/>
  <c r="BFD1388"/>
  <c r="BFD1394" s="1"/>
  <c r="BEQ1388"/>
  <c r="BEQ1394" s="1"/>
  <c r="BEP1388"/>
  <c r="BEP1394" s="1"/>
  <c r="BEO1388"/>
  <c r="BEO1394" s="1"/>
  <c r="BEN1388"/>
  <c r="BEN1394" s="1"/>
  <c r="BEA1388"/>
  <c r="BEA1394" s="1"/>
  <c r="BDZ1388"/>
  <c r="BDZ1394" s="1"/>
  <c r="BDY1388"/>
  <c r="BDY1394" s="1"/>
  <c r="BDX1388"/>
  <c r="BDX1394" s="1"/>
  <c r="BDK1388"/>
  <c r="BDK1394" s="1"/>
  <c r="BDJ1388"/>
  <c r="BDJ1394" s="1"/>
  <c r="BDI1388"/>
  <c r="BDI1394" s="1"/>
  <c r="BDH1388"/>
  <c r="BDH1394" s="1"/>
  <c r="BCU1388"/>
  <c r="BCU1394" s="1"/>
  <c r="BCT1388"/>
  <c r="BCT1394" s="1"/>
  <c r="BCS1388"/>
  <c r="BCS1394" s="1"/>
  <c r="BCR1388"/>
  <c r="BCR1394" s="1"/>
  <c r="BCE1388"/>
  <c r="BCE1394" s="1"/>
  <c r="BCD1388"/>
  <c r="BCD1394" s="1"/>
  <c r="BCC1388"/>
  <c r="BCC1394" s="1"/>
  <c r="BCB1388"/>
  <c r="BCB1394" s="1"/>
  <c r="BBO1388"/>
  <c r="BBO1394" s="1"/>
  <c r="BBN1388"/>
  <c r="BBN1394" s="1"/>
  <c r="BBM1388"/>
  <c r="BBM1394" s="1"/>
  <c r="BBL1388"/>
  <c r="BBL1394" s="1"/>
  <c r="BAY1388"/>
  <c r="BAY1394" s="1"/>
  <c r="BAX1388"/>
  <c r="BAX1394" s="1"/>
  <c r="BAW1388"/>
  <c r="BAW1394" s="1"/>
  <c r="BAV1388"/>
  <c r="BAV1394" s="1"/>
  <c r="BAI1388"/>
  <c r="BAI1394" s="1"/>
  <c r="BAH1388"/>
  <c r="BAH1394" s="1"/>
  <c r="BAG1388"/>
  <c r="BAG1394" s="1"/>
  <c r="BAF1388"/>
  <c r="BAF1394" s="1"/>
  <c r="AZS1388"/>
  <c r="AZS1394" s="1"/>
  <c r="AZR1388"/>
  <c r="AZR1394" s="1"/>
  <c r="AZQ1388"/>
  <c r="AZQ1394" s="1"/>
  <c r="AZP1388"/>
  <c r="AZP1394" s="1"/>
  <c r="AZC1388"/>
  <c r="AZC1394" s="1"/>
  <c r="AZB1388"/>
  <c r="AZB1394" s="1"/>
  <c r="AZA1388"/>
  <c r="AZA1394" s="1"/>
  <c r="AYZ1388"/>
  <c r="AYZ1394" s="1"/>
  <c r="AYM1388"/>
  <c r="AYM1394" s="1"/>
  <c r="AYL1388"/>
  <c r="AYL1394" s="1"/>
  <c r="AYK1388"/>
  <c r="AYK1394" s="1"/>
  <c r="AYJ1388"/>
  <c r="AYJ1394" s="1"/>
  <c r="AXW1388"/>
  <c r="AXW1394" s="1"/>
  <c r="AXV1388"/>
  <c r="AXV1394" s="1"/>
  <c r="AXU1388"/>
  <c r="AXU1394" s="1"/>
  <c r="AXT1388"/>
  <c r="AXT1394" s="1"/>
  <c r="AXG1388"/>
  <c r="AXG1394" s="1"/>
  <c r="AXF1388"/>
  <c r="AXF1394" s="1"/>
  <c r="AXE1388"/>
  <c r="AXE1394" s="1"/>
  <c r="AXD1388"/>
  <c r="AXD1394" s="1"/>
  <c r="AWQ1388"/>
  <c r="AWQ1394" s="1"/>
  <c r="AWP1388"/>
  <c r="AWP1394" s="1"/>
  <c r="AWO1388"/>
  <c r="AWO1394" s="1"/>
  <c r="AWN1388"/>
  <c r="AWN1394" s="1"/>
  <c r="AWA1388"/>
  <c r="AWA1394" s="1"/>
  <c r="AVZ1388"/>
  <c r="AVZ1394" s="1"/>
  <c r="AVY1388"/>
  <c r="AVY1394" s="1"/>
  <c r="AVX1388"/>
  <c r="AVX1394" s="1"/>
  <c r="AVK1388"/>
  <c r="AVK1394" s="1"/>
  <c r="AVJ1388"/>
  <c r="AVJ1394" s="1"/>
  <c r="AVI1388"/>
  <c r="AVI1394" s="1"/>
  <c r="AVH1388"/>
  <c r="AVH1394" s="1"/>
  <c r="AUU1388"/>
  <c r="AUU1394" s="1"/>
  <c r="AUT1388"/>
  <c r="AUT1394" s="1"/>
  <c r="AUS1388"/>
  <c r="AUS1394" s="1"/>
  <c r="AUR1388"/>
  <c r="AUR1394" s="1"/>
  <c r="AUE1388"/>
  <c r="AUE1394" s="1"/>
  <c r="AUD1388"/>
  <c r="AUD1394" s="1"/>
  <c r="AUC1388"/>
  <c r="AUC1394" s="1"/>
  <c r="AUB1388"/>
  <c r="AUB1394" s="1"/>
  <c r="ATO1388"/>
  <c r="ATO1394" s="1"/>
  <c r="ATN1388"/>
  <c r="ATN1394" s="1"/>
  <c r="ATM1388"/>
  <c r="ATM1394" s="1"/>
  <c r="ATL1388"/>
  <c r="ATL1394" s="1"/>
  <c r="ASY1388"/>
  <c r="ASY1394" s="1"/>
  <c r="ASX1388"/>
  <c r="ASX1394" s="1"/>
  <c r="ASW1388"/>
  <c r="ASW1394" s="1"/>
  <c r="ASV1388"/>
  <c r="ASV1394" s="1"/>
  <c r="ASI1388"/>
  <c r="ASI1394" s="1"/>
  <c r="ASH1388"/>
  <c r="ASH1394" s="1"/>
  <c r="ASG1388"/>
  <c r="ASG1394" s="1"/>
  <c r="ASF1388"/>
  <c r="ASF1394" s="1"/>
  <c r="ARS1388"/>
  <c r="ARS1394" s="1"/>
  <c r="ARR1388"/>
  <c r="ARR1394" s="1"/>
  <c r="ARQ1388"/>
  <c r="ARQ1394" s="1"/>
  <c r="ARP1388"/>
  <c r="ARP1394" s="1"/>
  <c r="ARC1388"/>
  <c r="ARC1394" s="1"/>
  <c r="ARB1388"/>
  <c r="ARB1394" s="1"/>
  <c r="ARA1388"/>
  <c r="ARA1394" s="1"/>
  <c r="AQZ1388"/>
  <c r="AQZ1394" s="1"/>
  <c r="AQM1388"/>
  <c r="AQM1394" s="1"/>
  <c r="AQL1388"/>
  <c r="AQL1394" s="1"/>
  <c r="AQK1388"/>
  <c r="AQK1394" s="1"/>
  <c r="AQJ1388"/>
  <c r="AQJ1394" s="1"/>
  <c r="APW1388"/>
  <c r="APW1394" s="1"/>
  <c r="APV1388"/>
  <c r="APV1394" s="1"/>
  <c r="APU1388"/>
  <c r="APU1394" s="1"/>
  <c r="APT1388"/>
  <c r="APT1394" s="1"/>
  <c r="APG1388"/>
  <c r="APG1394" s="1"/>
  <c r="APF1388"/>
  <c r="APF1394" s="1"/>
  <c r="APE1388"/>
  <c r="APE1394" s="1"/>
  <c r="APD1388"/>
  <c r="APD1394" s="1"/>
  <c r="AOQ1388"/>
  <c r="AOQ1394" s="1"/>
  <c r="AOP1388"/>
  <c r="AOP1394" s="1"/>
  <c r="AOO1388"/>
  <c r="AOO1394" s="1"/>
  <c r="AON1388"/>
  <c r="AON1394" s="1"/>
  <c r="AOA1388"/>
  <c r="AOA1394" s="1"/>
  <c r="ANZ1388"/>
  <c r="ANZ1394" s="1"/>
  <c r="ANY1388"/>
  <c r="ANY1394" s="1"/>
  <c r="ANX1388"/>
  <c r="ANX1394" s="1"/>
  <c r="ANK1388"/>
  <c r="ANK1394" s="1"/>
  <c r="ANJ1388"/>
  <c r="ANJ1394" s="1"/>
  <c r="ANI1388"/>
  <c r="ANI1394" s="1"/>
  <c r="ANH1388"/>
  <c r="ANH1394" s="1"/>
  <c r="AMU1388"/>
  <c r="AMU1394" s="1"/>
  <c r="AMT1388"/>
  <c r="AMT1394" s="1"/>
  <c r="AMS1388"/>
  <c r="AMS1394" s="1"/>
  <c r="AMR1388"/>
  <c r="AMR1394" s="1"/>
  <c r="AME1388"/>
  <c r="AME1394" s="1"/>
  <c r="AMD1388"/>
  <c r="AMD1394" s="1"/>
  <c r="AMC1388"/>
  <c r="AMC1394" s="1"/>
  <c r="AMB1388"/>
  <c r="AMB1394" s="1"/>
  <c r="ALO1388"/>
  <c r="ALO1394" s="1"/>
  <c r="ALN1388"/>
  <c r="ALN1394" s="1"/>
  <c r="ALM1388"/>
  <c r="ALM1394" s="1"/>
  <c r="ALL1388"/>
  <c r="ALL1394" s="1"/>
  <c r="AKY1388"/>
  <c r="AKY1394" s="1"/>
  <c r="AKX1388"/>
  <c r="AKX1394" s="1"/>
  <c r="AKW1388"/>
  <c r="AKW1394" s="1"/>
  <c r="AKV1388"/>
  <c r="AKV1394" s="1"/>
  <c r="AKI1388"/>
  <c r="AKI1394" s="1"/>
  <c r="AKH1388"/>
  <c r="AKH1394" s="1"/>
  <c r="AKG1388"/>
  <c r="AKG1394" s="1"/>
  <c r="AKF1388"/>
  <c r="AKF1394" s="1"/>
  <c r="AJS1388"/>
  <c r="AJS1394" s="1"/>
  <c r="AJR1388"/>
  <c r="AJR1394" s="1"/>
  <c r="AJQ1388"/>
  <c r="AJQ1394" s="1"/>
  <c r="AJP1388"/>
  <c r="AJP1394" s="1"/>
  <c r="AJC1388"/>
  <c r="AJC1394" s="1"/>
  <c r="AJB1388"/>
  <c r="AJB1394" s="1"/>
  <c r="AJA1388"/>
  <c r="AJA1394" s="1"/>
  <c r="AIZ1388"/>
  <c r="AIZ1394" s="1"/>
  <c r="AIM1388"/>
  <c r="AIM1394" s="1"/>
  <c r="AIL1388"/>
  <c r="AIL1394" s="1"/>
  <c r="AIK1388"/>
  <c r="AIK1394" s="1"/>
  <c r="AIJ1388"/>
  <c r="AIJ1394" s="1"/>
  <c r="AHW1388"/>
  <c r="AHW1394" s="1"/>
  <c r="AHV1388"/>
  <c r="AHV1394" s="1"/>
  <c r="AHU1388"/>
  <c r="AHU1394" s="1"/>
  <c r="AHT1388"/>
  <c r="AHT1394" s="1"/>
  <c r="AHG1388"/>
  <c r="AHG1394" s="1"/>
  <c r="AHF1388"/>
  <c r="AHF1394" s="1"/>
  <c r="AHE1388"/>
  <c r="AHE1394" s="1"/>
  <c r="AHD1388"/>
  <c r="AHD1394" s="1"/>
  <c r="AGQ1388"/>
  <c r="AGQ1394" s="1"/>
  <c r="AGP1388"/>
  <c r="AGP1394" s="1"/>
  <c r="AGO1388"/>
  <c r="AGO1394" s="1"/>
  <c r="AGN1388"/>
  <c r="AGN1394" s="1"/>
  <c r="AGA1388"/>
  <c r="AGA1394" s="1"/>
  <c r="AFZ1388"/>
  <c r="AFZ1394" s="1"/>
  <c r="AFY1388"/>
  <c r="AFY1394" s="1"/>
  <c r="AFX1388"/>
  <c r="AFX1394" s="1"/>
  <c r="AFK1388"/>
  <c r="AFK1394" s="1"/>
  <c r="AFJ1388"/>
  <c r="AFJ1394" s="1"/>
  <c r="AFI1388"/>
  <c r="AFI1394" s="1"/>
  <c r="AFH1388"/>
  <c r="AFH1394" s="1"/>
  <c r="AEU1388"/>
  <c r="AEU1394" s="1"/>
  <c r="AET1388"/>
  <c r="AET1394" s="1"/>
  <c r="AES1388"/>
  <c r="AES1394" s="1"/>
  <c r="AER1388"/>
  <c r="AER1394" s="1"/>
  <c r="AEE1388"/>
  <c r="AEE1394" s="1"/>
  <c r="AED1388"/>
  <c r="AED1394" s="1"/>
  <c r="AEC1388"/>
  <c r="AEC1394" s="1"/>
  <c r="AEB1388"/>
  <c r="AEB1394" s="1"/>
  <c r="ADO1388"/>
  <c r="ADO1394" s="1"/>
  <c r="ADN1388"/>
  <c r="ADN1394" s="1"/>
  <c r="ADM1388"/>
  <c r="ADM1394" s="1"/>
  <c r="ADL1388"/>
  <c r="ADL1394" s="1"/>
  <c r="ACY1388"/>
  <c r="ACY1394" s="1"/>
  <c r="ACX1388"/>
  <c r="ACX1394" s="1"/>
  <c r="ACW1388"/>
  <c r="ACW1394" s="1"/>
  <c r="ACV1388"/>
  <c r="ACV1394" s="1"/>
  <c r="ACI1388"/>
  <c r="ACI1394" s="1"/>
  <c r="ACH1388"/>
  <c r="ACH1394" s="1"/>
  <c r="ACG1388"/>
  <c r="ACG1394" s="1"/>
  <c r="ACF1388"/>
  <c r="ACF1394" s="1"/>
  <c r="ABS1388"/>
  <c r="ABS1394" s="1"/>
  <c r="ABR1388"/>
  <c r="ABR1394" s="1"/>
  <c r="ABQ1388"/>
  <c r="ABQ1394" s="1"/>
  <c r="ABP1388"/>
  <c r="ABP1394" s="1"/>
  <c r="ABC1388"/>
  <c r="ABC1394" s="1"/>
  <c r="ABB1388"/>
  <c r="ABB1394" s="1"/>
  <c r="ABA1388"/>
  <c r="ABA1394" s="1"/>
  <c r="AAZ1388"/>
  <c r="AAZ1394" s="1"/>
  <c r="AAM1388"/>
  <c r="AAM1394" s="1"/>
  <c r="AAL1388"/>
  <c r="AAL1394" s="1"/>
  <c r="AAK1388"/>
  <c r="AAK1394" s="1"/>
  <c r="AAJ1388"/>
  <c r="AAJ1394" s="1"/>
  <c r="ZW1388"/>
  <c r="ZW1394" s="1"/>
  <c r="ZV1388"/>
  <c r="ZV1394" s="1"/>
  <c r="ZU1388"/>
  <c r="ZU1394" s="1"/>
  <c r="ZT1388"/>
  <c r="ZT1394" s="1"/>
  <c r="ZG1388"/>
  <c r="ZG1394" s="1"/>
  <c r="ZF1388"/>
  <c r="ZF1394" s="1"/>
  <c r="ZE1388"/>
  <c r="ZE1394" s="1"/>
  <c r="ZD1388"/>
  <c r="ZD1394" s="1"/>
  <c r="YQ1388"/>
  <c r="YQ1394" s="1"/>
  <c r="YP1388"/>
  <c r="YP1394" s="1"/>
  <c r="YO1388"/>
  <c r="YO1394" s="1"/>
  <c r="YN1388"/>
  <c r="YN1394" s="1"/>
  <c r="YA1388"/>
  <c r="YA1394" s="1"/>
  <c r="XZ1388"/>
  <c r="XZ1394" s="1"/>
  <c r="XY1388"/>
  <c r="XY1394" s="1"/>
  <c r="XX1388"/>
  <c r="XX1394" s="1"/>
  <c r="XK1388"/>
  <c r="XK1394" s="1"/>
  <c r="XJ1388"/>
  <c r="XJ1394" s="1"/>
  <c r="XI1388"/>
  <c r="XI1394" s="1"/>
  <c r="XH1388"/>
  <c r="XH1394" s="1"/>
  <c r="WU1388"/>
  <c r="WU1394" s="1"/>
  <c r="WT1388"/>
  <c r="WT1394" s="1"/>
  <c r="WS1388"/>
  <c r="WS1394" s="1"/>
  <c r="WR1388"/>
  <c r="WR1394" s="1"/>
  <c r="WE1388"/>
  <c r="WE1394" s="1"/>
  <c r="WD1388"/>
  <c r="WD1394" s="1"/>
  <c r="WC1388"/>
  <c r="WC1394" s="1"/>
  <c r="WB1388"/>
  <c r="WB1394" s="1"/>
  <c r="VO1388"/>
  <c r="VO1394" s="1"/>
  <c r="VN1388"/>
  <c r="VN1394" s="1"/>
  <c r="VM1388"/>
  <c r="VM1394" s="1"/>
  <c r="VL1388"/>
  <c r="VL1394" s="1"/>
  <c r="UY1388"/>
  <c r="UY1394" s="1"/>
  <c r="UX1388"/>
  <c r="UX1394" s="1"/>
  <c r="UW1388"/>
  <c r="UW1394" s="1"/>
  <c r="UV1388"/>
  <c r="UV1394" s="1"/>
  <c r="UI1388"/>
  <c r="UI1394" s="1"/>
  <c r="UH1388"/>
  <c r="UH1394" s="1"/>
  <c r="UG1388"/>
  <c r="UG1394" s="1"/>
  <c r="UF1388"/>
  <c r="UF1394" s="1"/>
  <c r="TS1388"/>
  <c r="TS1394" s="1"/>
  <c r="TR1388"/>
  <c r="TR1394" s="1"/>
  <c r="TQ1388"/>
  <c r="TQ1394" s="1"/>
  <c r="TP1388"/>
  <c r="TP1394" s="1"/>
  <c r="TC1388"/>
  <c r="TC1394" s="1"/>
  <c r="TB1388"/>
  <c r="TB1394" s="1"/>
  <c r="TA1388"/>
  <c r="TA1394" s="1"/>
  <c r="SZ1388"/>
  <c r="SZ1394" s="1"/>
  <c r="SM1388"/>
  <c r="SM1394" s="1"/>
  <c r="SL1388"/>
  <c r="SL1394" s="1"/>
  <c r="SK1388"/>
  <c r="SK1394" s="1"/>
  <c r="SJ1388"/>
  <c r="SJ1394" s="1"/>
  <c r="RW1388"/>
  <c r="RW1394" s="1"/>
  <c r="RV1388"/>
  <c r="RV1394" s="1"/>
  <c r="RU1388"/>
  <c r="RU1394" s="1"/>
  <c r="RT1388"/>
  <c r="RT1394" s="1"/>
  <c r="RG1388"/>
  <c r="RG1394" s="1"/>
  <c r="RF1388"/>
  <c r="RF1394" s="1"/>
  <c r="RE1388"/>
  <c r="RE1394" s="1"/>
  <c r="RD1388"/>
  <c r="RD1394" s="1"/>
  <c r="QQ1388"/>
  <c r="QQ1394" s="1"/>
  <c r="QP1388"/>
  <c r="QP1394" s="1"/>
  <c r="QO1388"/>
  <c r="QO1394" s="1"/>
  <c r="QN1388"/>
  <c r="QN1394" s="1"/>
  <c r="QA1388"/>
  <c r="QA1394" s="1"/>
  <c r="PZ1388"/>
  <c r="PZ1394" s="1"/>
  <c r="PY1388"/>
  <c r="PY1394" s="1"/>
  <c r="PX1388"/>
  <c r="PX1394" s="1"/>
  <c r="PK1388"/>
  <c r="PK1394" s="1"/>
  <c r="PJ1388"/>
  <c r="PJ1394" s="1"/>
  <c r="PI1388"/>
  <c r="PI1394" s="1"/>
  <c r="PH1388"/>
  <c r="PH1394" s="1"/>
  <c r="OU1388"/>
  <c r="OU1394" s="1"/>
  <c r="OT1388"/>
  <c r="OT1394" s="1"/>
  <c r="OS1388"/>
  <c r="OS1394" s="1"/>
  <c r="OR1388"/>
  <c r="OR1394" s="1"/>
  <c r="OE1388"/>
  <c r="OE1394" s="1"/>
  <c r="OD1388"/>
  <c r="OD1394" s="1"/>
  <c r="OC1388"/>
  <c r="OC1394" s="1"/>
  <c r="OB1388"/>
  <c r="OB1394" s="1"/>
  <c r="NO1388"/>
  <c r="NO1394" s="1"/>
  <c r="NN1388"/>
  <c r="NN1394" s="1"/>
  <c r="NM1388"/>
  <c r="NM1394" s="1"/>
  <c r="NL1388"/>
  <c r="NL1394" s="1"/>
  <c r="MY1388"/>
  <c r="MY1394" s="1"/>
  <c r="MX1388"/>
  <c r="MX1394" s="1"/>
  <c r="MW1388"/>
  <c r="MW1394" s="1"/>
  <c r="MV1388"/>
  <c r="MV1394" s="1"/>
  <c r="MI1388"/>
  <c r="MI1394" s="1"/>
  <c r="MH1388"/>
  <c r="MH1394" s="1"/>
  <c r="MG1388"/>
  <c r="MG1394" s="1"/>
  <c r="MF1388"/>
  <c r="MF1394" s="1"/>
  <c r="LS1388"/>
  <c r="LS1394" s="1"/>
  <c r="LR1388"/>
  <c r="LR1394" s="1"/>
  <c r="LQ1388"/>
  <c r="LQ1394" s="1"/>
  <c r="LP1388"/>
  <c r="LP1394" s="1"/>
  <c r="LC1388"/>
  <c r="LC1394" s="1"/>
  <c r="LB1388"/>
  <c r="LB1394" s="1"/>
  <c r="LA1388"/>
  <c r="LA1394" s="1"/>
  <c r="KZ1388"/>
  <c r="KZ1394" s="1"/>
  <c r="KM1388"/>
  <c r="KM1394" s="1"/>
  <c r="KL1388"/>
  <c r="KL1394" s="1"/>
  <c r="KK1388"/>
  <c r="KK1394" s="1"/>
  <c r="KJ1388"/>
  <c r="KJ1394" s="1"/>
  <c r="JW1388"/>
  <c r="JW1394" s="1"/>
  <c r="JV1388"/>
  <c r="JV1394" s="1"/>
  <c r="JU1388"/>
  <c r="JU1394" s="1"/>
  <c r="JT1388"/>
  <c r="JT1394" s="1"/>
  <c r="JG1388"/>
  <c r="JG1394" s="1"/>
  <c r="JF1388"/>
  <c r="JF1394" s="1"/>
  <c r="JE1388"/>
  <c r="JE1394" s="1"/>
  <c r="JD1388"/>
  <c r="JD1394" s="1"/>
  <c r="IQ1388"/>
  <c r="IQ1394" s="1"/>
  <c r="IP1388"/>
  <c r="IP1394" s="1"/>
  <c r="IO1388"/>
  <c r="IO1394" s="1"/>
  <c r="IN1388"/>
  <c r="IN1394" s="1"/>
  <c r="IA1388"/>
  <c r="IA1394" s="1"/>
  <c r="HZ1388"/>
  <c r="HZ1394" s="1"/>
  <c r="HY1388"/>
  <c r="HY1394" s="1"/>
  <c r="HX1388"/>
  <c r="HX1394" s="1"/>
  <c r="HK1388"/>
  <c r="HK1394" s="1"/>
  <c r="HJ1388"/>
  <c r="HJ1394" s="1"/>
  <c r="HI1388"/>
  <c r="HI1394" s="1"/>
  <c r="HH1388"/>
  <c r="HH1394" s="1"/>
  <c r="GU1388"/>
  <c r="GU1394" s="1"/>
  <c r="GT1388"/>
  <c r="GT1394" s="1"/>
  <c r="GS1388"/>
  <c r="GS1394" s="1"/>
  <c r="GR1388"/>
  <c r="GR1394" s="1"/>
  <c r="GE1388"/>
  <c r="GE1394" s="1"/>
  <c r="GD1388"/>
  <c r="GD1394" s="1"/>
  <c r="GC1388"/>
  <c r="GC1394" s="1"/>
  <c r="GB1388"/>
  <c r="GB1394" s="1"/>
  <c r="FO1388"/>
  <c r="FO1394" s="1"/>
  <c r="FN1388"/>
  <c r="FN1394" s="1"/>
  <c r="FM1388"/>
  <c r="FM1394" s="1"/>
  <c r="FL1388"/>
  <c r="FL1394" s="1"/>
  <c r="EY1388"/>
  <c r="EY1394" s="1"/>
  <c r="EX1388"/>
  <c r="EX1394" s="1"/>
  <c r="EW1388"/>
  <c r="EW1394" s="1"/>
  <c r="EV1388"/>
  <c r="EV1394" s="1"/>
  <c r="EI1388"/>
  <c r="EI1394" s="1"/>
  <c r="EH1388"/>
  <c r="EH1394" s="1"/>
  <c r="EG1388"/>
  <c r="EG1394" s="1"/>
  <c r="EF1388"/>
  <c r="EF1394" s="1"/>
  <c r="DS1388"/>
  <c r="DS1394" s="1"/>
  <c r="DR1388"/>
  <c r="DR1394" s="1"/>
  <c r="DQ1388"/>
  <c r="DQ1394" s="1"/>
  <c r="DP1388"/>
  <c r="DP1394" s="1"/>
  <c r="DC1388"/>
  <c r="DC1394" s="1"/>
  <c r="DB1388"/>
  <c r="DB1394" s="1"/>
  <c r="DA1388"/>
  <c r="DA1394" s="1"/>
  <c r="CZ1388"/>
  <c r="CZ1394" s="1"/>
  <c r="CM1388"/>
  <c r="CM1394" s="1"/>
  <c r="CL1388"/>
  <c r="CL1394" s="1"/>
  <c r="CK1388"/>
  <c r="CK1394" s="1"/>
  <c r="CJ1388"/>
  <c r="CJ1394" s="1"/>
  <c r="BW1388"/>
  <c r="BW1394" s="1"/>
  <c r="BV1388"/>
  <c r="BV1394" s="1"/>
  <c r="BU1388"/>
  <c r="BU1394" s="1"/>
  <c r="BT1388"/>
  <c r="BT1394" s="1"/>
  <c r="BG1388"/>
  <c r="BG1394" s="1"/>
  <c r="BF1388"/>
  <c r="BF1394" s="1"/>
  <c r="BE1388"/>
  <c r="BE1394" s="1"/>
  <c r="BD1388"/>
  <c r="BD1394" s="1"/>
  <c r="AQ1388"/>
  <c r="AQ1394" s="1"/>
  <c r="AP1388"/>
  <c r="AP1394" s="1"/>
  <c r="AO1388"/>
  <c r="AO1394" s="1"/>
  <c r="AN1388"/>
  <c r="AN1394" s="1"/>
  <c r="AA1388"/>
  <c r="AA1394" s="1"/>
  <c r="Z1388"/>
  <c r="Z1394" s="1"/>
  <c r="Y1388"/>
  <c r="Y1394" s="1"/>
  <c r="X1388"/>
  <c r="X1394" s="1"/>
  <c r="K1388"/>
  <c r="K1394" s="1"/>
  <c r="J1388"/>
  <c r="J1394" s="1"/>
  <c r="I1388"/>
  <c r="I1394" s="1"/>
  <c r="H1388"/>
  <c r="H1394" s="1"/>
  <c r="XFB1387"/>
  <c r="XFB1393" s="1"/>
  <c r="XFA1387"/>
  <c r="XEZ1387"/>
  <c r="XEL1387"/>
  <c r="XEL1393" s="1"/>
  <c r="XEK1387"/>
  <c r="XEJ1387"/>
  <c r="XDV1387"/>
  <c r="XDV1393" s="1"/>
  <c r="XDU1387"/>
  <c r="XDT1387"/>
  <c r="XDF1387"/>
  <c r="XDF1393" s="1"/>
  <c r="XDE1387"/>
  <c r="XDD1387"/>
  <c r="XCP1387"/>
  <c r="XCP1393" s="1"/>
  <c r="XCO1387"/>
  <c r="XCN1387"/>
  <c r="XBZ1387"/>
  <c r="XBZ1393" s="1"/>
  <c r="XBY1387"/>
  <c r="XBX1387"/>
  <c r="XBJ1387"/>
  <c r="XBJ1393" s="1"/>
  <c r="XBI1387"/>
  <c r="XBH1387"/>
  <c r="XAT1387"/>
  <c r="XAT1393" s="1"/>
  <c r="XAS1387"/>
  <c r="XAR1387"/>
  <c r="XAD1387"/>
  <c r="XAD1393" s="1"/>
  <c r="XAC1387"/>
  <c r="XAB1387"/>
  <c r="WZN1387"/>
  <c r="WZN1393" s="1"/>
  <c r="WZM1387"/>
  <c r="WZL1387"/>
  <c r="WYX1387"/>
  <c r="WYX1393" s="1"/>
  <c r="WYW1387"/>
  <c r="WYV1387"/>
  <c r="WYH1387"/>
  <c r="WYH1393" s="1"/>
  <c r="WYG1387"/>
  <c r="WYF1387"/>
  <c r="WXR1387"/>
  <c r="WXR1393" s="1"/>
  <c r="WXQ1387"/>
  <c r="WXP1387"/>
  <c r="WXB1387"/>
  <c r="WXB1393" s="1"/>
  <c r="WXA1387"/>
  <c r="WWZ1387"/>
  <c r="WWL1387"/>
  <c r="WWL1393" s="1"/>
  <c r="WWK1387"/>
  <c r="WWJ1387"/>
  <c r="WVV1387"/>
  <c r="WVV1393" s="1"/>
  <c r="WVU1387"/>
  <c r="WVT1387"/>
  <c r="WVF1387"/>
  <c r="WVF1393" s="1"/>
  <c r="WVE1387"/>
  <c r="WVD1387"/>
  <c r="WUP1387"/>
  <c r="WUP1393" s="1"/>
  <c r="WUO1387"/>
  <c r="WUN1387"/>
  <c r="WTZ1387"/>
  <c r="WTZ1393" s="1"/>
  <c r="WTY1387"/>
  <c r="WTX1387"/>
  <c r="WTJ1387"/>
  <c r="WTJ1393" s="1"/>
  <c r="WTI1387"/>
  <c r="WTH1387"/>
  <c r="WST1387"/>
  <c r="WST1393" s="1"/>
  <c r="WSS1387"/>
  <c r="WSR1387"/>
  <c r="WSD1387"/>
  <c r="WSD1393" s="1"/>
  <c r="WSC1387"/>
  <c r="WSB1387"/>
  <c r="WRN1387"/>
  <c r="WRN1393" s="1"/>
  <c r="WRM1387"/>
  <c r="WRL1387"/>
  <c r="WQX1387"/>
  <c r="WQX1393" s="1"/>
  <c r="WQW1387"/>
  <c r="WQV1387"/>
  <c r="WQH1387"/>
  <c r="WQH1393" s="1"/>
  <c r="WQG1387"/>
  <c r="WQF1387"/>
  <c r="WPR1387"/>
  <c r="WPR1393" s="1"/>
  <c r="WPQ1387"/>
  <c r="WPP1387"/>
  <c r="WPB1387"/>
  <c r="WPB1393" s="1"/>
  <c r="WPA1387"/>
  <c r="WOZ1387"/>
  <c r="WOL1387"/>
  <c r="WOL1393" s="1"/>
  <c r="WOK1387"/>
  <c r="WOJ1387"/>
  <c r="WNV1387"/>
  <c r="WNV1393" s="1"/>
  <c r="WNU1387"/>
  <c r="WNT1387"/>
  <c r="WNF1387"/>
  <c r="WNF1393" s="1"/>
  <c r="WNE1387"/>
  <c r="WND1387"/>
  <c r="WMP1387"/>
  <c r="WMP1393" s="1"/>
  <c r="WMO1387"/>
  <c r="WMN1387"/>
  <c r="WLZ1387"/>
  <c r="WLZ1393" s="1"/>
  <c r="WLY1387"/>
  <c r="WLX1387"/>
  <c r="WLJ1387"/>
  <c r="WLJ1393" s="1"/>
  <c r="WLI1387"/>
  <c r="WLH1387"/>
  <c r="WKT1387"/>
  <c r="WKT1393" s="1"/>
  <c r="WKS1387"/>
  <c r="WKR1387"/>
  <c r="WKD1387"/>
  <c r="WKD1393" s="1"/>
  <c r="WKC1387"/>
  <c r="WKB1387"/>
  <c r="WJN1387"/>
  <c r="WJN1393" s="1"/>
  <c r="WJM1387"/>
  <c r="WJL1387"/>
  <c r="WIX1387"/>
  <c r="WIX1393" s="1"/>
  <c r="WIW1387"/>
  <c r="WIV1387"/>
  <c r="WIH1387"/>
  <c r="WIH1393" s="1"/>
  <c r="WIG1387"/>
  <c r="WIF1387"/>
  <c r="WHR1387"/>
  <c r="WHR1393" s="1"/>
  <c r="WHQ1387"/>
  <c r="WHP1387"/>
  <c r="WHB1387"/>
  <c r="WHB1393" s="1"/>
  <c r="WHA1387"/>
  <c r="WGZ1387"/>
  <c r="WGL1387"/>
  <c r="WGL1393" s="1"/>
  <c r="WGK1387"/>
  <c r="WGJ1387"/>
  <c r="WFV1387"/>
  <c r="WFV1393" s="1"/>
  <c r="WFU1387"/>
  <c r="WFT1387"/>
  <c r="WFF1387"/>
  <c r="WFF1393" s="1"/>
  <c r="WFE1387"/>
  <c r="WFD1387"/>
  <c r="WEP1387"/>
  <c r="WEP1393" s="1"/>
  <c r="WEO1387"/>
  <c r="WEN1387"/>
  <c r="WDZ1387"/>
  <c r="WDZ1393" s="1"/>
  <c r="WDY1387"/>
  <c r="WDX1387"/>
  <c r="WDJ1387"/>
  <c r="WDJ1393" s="1"/>
  <c r="WDI1387"/>
  <c r="WDH1387"/>
  <c r="WCT1387"/>
  <c r="WCT1393" s="1"/>
  <c r="WCS1387"/>
  <c r="WCR1387"/>
  <c r="WCD1387"/>
  <c r="WCD1393" s="1"/>
  <c r="WCC1387"/>
  <c r="WCB1387"/>
  <c r="WBN1387"/>
  <c r="WBN1393" s="1"/>
  <c r="WBM1387"/>
  <c r="WBL1387"/>
  <c r="WAX1387"/>
  <c r="WAX1393" s="1"/>
  <c r="WAW1387"/>
  <c r="WAV1387"/>
  <c r="WAH1387"/>
  <c r="WAH1393" s="1"/>
  <c r="WAG1387"/>
  <c r="WAF1387"/>
  <c r="VZR1387"/>
  <c r="VZR1393" s="1"/>
  <c r="VZQ1387"/>
  <c r="VZP1387"/>
  <c r="VZB1387"/>
  <c r="VZB1393" s="1"/>
  <c r="VZA1387"/>
  <c r="VYZ1387"/>
  <c r="VYL1387"/>
  <c r="VYL1393" s="1"/>
  <c r="VYK1387"/>
  <c r="VYJ1387"/>
  <c r="VXV1387"/>
  <c r="VXV1393" s="1"/>
  <c r="VXU1387"/>
  <c r="VXT1387"/>
  <c r="VXF1387"/>
  <c r="VXF1393" s="1"/>
  <c r="VXE1387"/>
  <c r="VXD1387"/>
  <c r="VWP1387"/>
  <c r="VWP1393" s="1"/>
  <c r="VWO1387"/>
  <c r="VWN1387"/>
  <c r="VVZ1387"/>
  <c r="VVZ1393" s="1"/>
  <c r="VVY1387"/>
  <c r="VVX1387"/>
  <c r="VVJ1387"/>
  <c r="VVJ1393" s="1"/>
  <c r="VVI1387"/>
  <c r="VVH1387"/>
  <c r="VUT1387"/>
  <c r="VUT1393" s="1"/>
  <c r="VUS1387"/>
  <c r="VUR1387"/>
  <c r="VUD1387"/>
  <c r="VUD1393" s="1"/>
  <c r="VUC1387"/>
  <c r="VUB1387"/>
  <c r="VTN1387"/>
  <c r="VTN1393" s="1"/>
  <c r="VTM1387"/>
  <c r="VTL1387"/>
  <c r="VSX1387"/>
  <c r="VSX1393" s="1"/>
  <c r="VSW1387"/>
  <c r="VSV1387"/>
  <c r="VSH1387"/>
  <c r="VSH1393" s="1"/>
  <c r="VSG1387"/>
  <c r="VSF1387"/>
  <c r="VRR1387"/>
  <c r="VRR1393" s="1"/>
  <c r="VRQ1387"/>
  <c r="VRP1387"/>
  <c r="VRB1387"/>
  <c r="VRB1393" s="1"/>
  <c r="VRA1387"/>
  <c r="VQZ1387"/>
  <c r="VQL1387"/>
  <c r="VQL1393" s="1"/>
  <c r="VQK1387"/>
  <c r="VQJ1387"/>
  <c r="VPV1387"/>
  <c r="VPV1393" s="1"/>
  <c r="VPU1387"/>
  <c r="VPT1387"/>
  <c r="VPF1387"/>
  <c r="VPF1393" s="1"/>
  <c r="VPE1387"/>
  <c r="VPD1387"/>
  <c r="VOP1387"/>
  <c r="VOP1393" s="1"/>
  <c r="VOO1387"/>
  <c r="VON1387"/>
  <c r="VNZ1387"/>
  <c r="VNZ1393" s="1"/>
  <c r="VNY1387"/>
  <c r="VNX1387"/>
  <c r="VNJ1387"/>
  <c r="VNJ1393" s="1"/>
  <c r="VNI1387"/>
  <c r="VNH1387"/>
  <c r="VMT1387"/>
  <c r="VMT1393" s="1"/>
  <c r="VMS1387"/>
  <c r="VMR1387"/>
  <c r="VMD1387"/>
  <c r="VMD1393" s="1"/>
  <c r="VMC1387"/>
  <c r="VMB1387"/>
  <c r="VLN1387"/>
  <c r="VLN1393" s="1"/>
  <c r="VLM1387"/>
  <c r="VLL1387"/>
  <c r="VKX1387"/>
  <c r="VKX1393" s="1"/>
  <c r="VKW1387"/>
  <c r="VKV1387"/>
  <c r="VKH1387"/>
  <c r="VKH1393" s="1"/>
  <c r="VKG1387"/>
  <c r="VKF1387"/>
  <c r="VJR1387"/>
  <c r="VJR1393" s="1"/>
  <c r="VJQ1387"/>
  <c r="VJP1387"/>
  <c r="VJB1387"/>
  <c r="VJB1393" s="1"/>
  <c r="VJA1387"/>
  <c r="VIZ1387"/>
  <c r="VIL1387"/>
  <c r="VIL1393" s="1"/>
  <c r="VIK1387"/>
  <c r="VIJ1387"/>
  <c r="VHV1387"/>
  <c r="VHV1393" s="1"/>
  <c r="VHU1387"/>
  <c r="VHT1387"/>
  <c r="VHF1387"/>
  <c r="VHF1393" s="1"/>
  <c r="VHE1387"/>
  <c r="VHD1387"/>
  <c r="VGP1387"/>
  <c r="VGP1393" s="1"/>
  <c r="VGO1387"/>
  <c r="VGN1387"/>
  <c r="VFZ1387"/>
  <c r="VFZ1393" s="1"/>
  <c r="VFY1387"/>
  <c r="VFX1387"/>
  <c r="VFJ1387"/>
  <c r="VFJ1393" s="1"/>
  <c r="VFI1387"/>
  <c r="VFH1387"/>
  <c r="VET1387"/>
  <c r="VET1393" s="1"/>
  <c r="VES1387"/>
  <c r="VER1387"/>
  <c r="VED1387"/>
  <c r="VED1393" s="1"/>
  <c r="VEC1387"/>
  <c r="VEB1387"/>
  <c r="VDN1387"/>
  <c r="VDN1393" s="1"/>
  <c r="VDM1387"/>
  <c r="VDL1387"/>
  <c r="VCX1387"/>
  <c r="VCX1393" s="1"/>
  <c r="VCW1387"/>
  <c r="VCV1387"/>
  <c r="VCH1387"/>
  <c r="VCH1393" s="1"/>
  <c r="VCG1387"/>
  <c r="VCF1387"/>
  <c r="VBR1387"/>
  <c r="VBR1393" s="1"/>
  <c r="VBQ1387"/>
  <c r="VBP1387"/>
  <c r="VBB1387"/>
  <c r="VBB1393" s="1"/>
  <c r="VBA1387"/>
  <c r="VAZ1387"/>
  <c r="VAL1387"/>
  <c r="VAL1393" s="1"/>
  <c r="VAK1387"/>
  <c r="VAJ1387"/>
  <c r="UZV1387"/>
  <c r="UZV1393" s="1"/>
  <c r="UZU1387"/>
  <c r="UZT1387"/>
  <c r="UZF1387"/>
  <c r="UZF1393" s="1"/>
  <c r="UZE1387"/>
  <c r="UZD1387"/>
  <c r="UYP1387"/>
  <c r="UYP1393" s="1"/>
  <c r="UYO1387"/>
  <c r="UYN1387"/>
  <c r="UXZ1387"/>
  <c r="UXZ1393" s="1"/>
  <c r="UXY1387"/>
  <c r="UXX1387"/>
  <c r="UXJ1387"/>
  <c r="UXJ1393" s="1"/>
  <c r="UXI1387"/>
  <c r="UXH1387"/>
  <c r="UWT1387"/>
  <c r="UWT1393" s="1"/>
  <c r="UWS1387"/>
  <c r="UWR1387"/>
  <c r="UWD1387"/>
  <c r="UWD1393" s="1"/>
  <c r="UWC1387"/>
  <c r="UWB1387"/>
  <c r="UVN1387"/>
  <c r="UVN1393" s="1"/>
  <c r="UVM1387"/>
  <c r="UVL1387"/>
  <c r="UUX1387"/>
  <c r="UUX1393" s="1"/>
  <c r="UUW1387"/>
  <c r="UUV1387"/>
  <c r="UUH1387"/>
  <c r="UUH1393" s="1"/>
  <c r="UUG1387"/>
  <c r="UUF1387"/>
  <c r="UTR1387"/>
  <c r="UTR1393" s="1"/>
  <c r="UTQ1387"/>
  <c r="UTP1387"/>
  <c r="UTB1387"/>
  <c r="UTB1393" s="1"/>
  <c r="UTA1387"/>
  <c r="USZ1387"/>
  <c r="USL1387"/>
  <c r="USL1393" s="1"/>
  <c r="USK1387"/>
  <c r="USJ1387"/>
  <c r="URV1387"/>
  <c r="URV1393" s="1"/>
  <c r="URU1387"/>
  <c r="URT1387"/>
  <c r="URF1387"/>
  <c r="URF1393" s="1"/>
  <c r="URE1387"/>
  <c r="URD1387"/>
  <c r="UQP1387"/>
  <c r="UQP1393" s="1"/>
  <c r="UQO1387"/>
  <c r="UQN1387"/>
  <c r="UPZ1387"/>
  <c r="UPZ1393" s="1"/>
  <c r="UPY1387"/>
  <c r="UPX1387"/>
  <c r="UPJ1387"/>
  <c r="UPJ1393" s="1"/>
  <c r="UPI1387"/>
  <c r="UPH1387"/>
  <c r="UOT1387"/>
  <c r="UOT1393" s="1"/>
  <c r="UOS1387"/>
  <c r="UOR1387"/>
  <c r="UOD1387"/>
  <c r="UOD1393" s="1"/>
  <c r="UOC1387"/>
  <c r="UOB1387"/>
  <c r="UNN1387"/>
  <c r="UNN1393" s="1"/>
  <c r="UNM1387"/>
  <c r="UNL1387"/>
  <c r="UMX1387"/>
  <c r="UMX1393" s="1"/>
  <c r="UMW1387"/>
  <c r="UMV1387"/>
  <c r="UMH1387"/>
  <c r="UMH1393" s="1"/>
  <c r="UMG1387"/>
  <c r="UMF1387"/>
  <c r="ULR1387"/>
  <c r="ULR1393" s="1"/>
  <c r="ULQ1387"/>
  <c r="ULP1387"/>
  <c r="ULB1387"/>
  <c r="ULB1393" s="1"/>
  <c r="ULA1387"/>
  <c r="UKZ1387"/>
  <c r="UKL1387"/>
  <c r="UKL1393" s="1"/>
  <c r="UKK1387"/>
  <c r="UKJ1387"/>
  <c r="UJV1387"/>
  <c r="UJV1393" s="1"/>
  <c r="UJU1387"/>
  <c r="UJT1387"/>
  <c r="UJF1387"/>
  <c r="UJF1393" s="1"/>
  <c r="UJE1387"/>
  <c r="UJD1387"/>
  <c r="UIP1387"/>
  <c r="UIP1393" s="1"/>
  <c r="UIO1387"/>
  <c r="UIN1387"/>
  <c r="UHZ1387"/>
  <c r="UHZ1393" s="1"/>
  <c r="UHY1387"/>
  <c r="UHX1387"/>
  <c r="UHJ1387"/>
  <c r="UHJ1393" s="1"/>
  <c r="UHI1387"/>
  <c r="UHH1387"/>
  <c r="UGT1387"/>
  <c r="UGT1393" s="1"/>
  <c r="UGS1387"/>
  <c r="UGR1387"/>
  <c r="UGD1387"/>
  <c r="UGD1393" s="1"/>
  <c r="UGC1387"/>
  <c r="UGB1387"/>
  <c r="UFN1387"/>
  <c r="UFN1393" s="1"/>
  <c r="UFM1387"/>
  <c r="UFL1387"/>
  <c r="UEX1387"/>
  <c r="UEX1393" s="1"/>
  <c r="UEW1387"/>
  <c r="UEV1387"/>
  <c r="UEH1387"/>
  <c r="UEH1393" s="1"/>
  <c r="UEG1387"/>
  <c r="UEF1387"/>
  <c r="UDR1387"/>
  <c r="UDR1393" s="1"/>
  <c r="UDQ1387"/>
  <c r="UDP1387"/>
  <c r="UDB1387"/>
  <c r="UDB1393" s="1"/>
  <c r="UDA1387"/>
  <c r="UCZ1387"/>
  <c r="UCL1387"/>
  <c r="UCL1393" s="1"/>
  <c r="UCK1387"/>
  <c r="UCJ1387"/>
  <c r="UBV1387"/>
  <c r="UBV1393" s="1"/>
  <c r="UBU1387"/>
  <c r="UBT1387"/>
  <c r="UBF1387"/>
  <c r="UBF1393" s="1"/>
  <c r="UBE1387"/>
  <c r="UBD1387"/>
  <c r="UAP1387"/>
  <c r="UAP1393" s="1"/>
  <c r="UAO1387"/>
  <c r="UAN1387"/>
  <c r="TZZ1387"/>
  <c r="TZZ1393" s="1"/>
  <c r="TZY1387"/>
  <c r="TZX1387"/>
  <c r="TZJ1387"/>
  <c r="TZJ1393" s="1"/>
  <c r="TZI1387"/>
  <c r="TZH1387"/>
  <c r="TYT1387"/>
  <c r="TYT1393" s="1"/>
  <c r="TYS1387"/>
  <c r="TYR1387"/>
  <c r="TYD1387"/>
  <c r="TYD1393" s="1"/>
  <c r="TYC1387"/>
  <c r="TYB1387"/>
  <c r="TXN1387"/>
  <c r="TXN1393" s="1"/>
  <c r="TXM1387"/>
  <c r="TXL1387"/>
  <c r="TWX1387"/>
  <c r="TWX1393" s="1"/>
  <c r="TWW1387"/>
  <c r="TWV1387"/>
  <c r="TWH1387"/>
  <c r="TWH1393" s="1"/>
  <c r="TWG1387"/>
  <c r="TWF1387"/>
  <c r="TVR1387"/>
  <c r="TVR1393" s="1"/>
  <c r="TVQ1387"/>
  <c r="TVP1387"/>
  <c r="TVB1387"/>
  <c r="TVB1393" s="1"/>
  <c r="TVA1387"/>
  <c r="TUZ1387"/>
  <c r="TUL1387"/>
  <c r="TUL1393" s="1"/>
  <c r="TUK1387"/>
  <c r="TUJ1387"/>
  <c r="TTV1387"/>
  <c r="TTV1393" s="1"/>
  <c r="TTU1387"/>
  <c r="TTT1387"/>
  <c r="TTF1387"/>
  <c r="TTF1393" s="1"/>
  <c r="TTE1387"/>
  <c r="TTD1387"/>
  <c r="TSP1387"/>
  <c r="TSP1393" s="1"/>
  <c r="TSO1387"/>
  <c r="TSN1387"/>
  <c r="TRZ1387"/>
  <c r="TRZ1393" s="1"/>
  <c r="TRY1387"/>
  <c r="TRX1387"/>
  <c r="TRJ1387"/>
  <c r="TRJ1393" s="1"/>
  <c r="TRI1387"/>
  <c r="TRH1387"/>
  <c r="TQT1387"/>
  <c r="TQT1393" s="1"/>
  <c r="TQS1387"/>
  <c r="TQR1387"/>
  <c r="TQD1387"/>
  <c r="TQD1393" s="1"/>
  <c r="TQC1387"/>
  <c r="TQB1387"/>
  <c r="TPN1387"/>
  <c r="TPN1393" s="1"/>
  <c r="TPM1387"/>
  <c r="TPL1387"/>
  <c r="TOX1387"/>
  <c r="TOX1393" s="1"/>
  <c r="TOW1387"/>
  <c r="TOV1387"/>
  <c r="TOH1387"/>
  <c r="TOH1393" s="1"/>
  <c r="TOG1387"/>
  <c r="TOF1387"/>
  <c r="TNR1387"/>
  <c r="TNR1393" s="1"/>
  <c r="TNQ1387"/>
  <c r="TNP1387"/>
  <c r="TNB1387"/>
  <c r="TNB1393" s="1"/>
  <c r="TNA1387"/>
  <c r="TMZ1387"/>
  <c r="TML1387"/>
  <c r="TML1393" s="1"/>
  <c r="TMK1387"/>
  <c r="TMJ1387"/>
  <c r="TLV1387"/>
  <c r="TLV1393" s="1"/>
  <c r="TLU1387"/>
  <c r="TLT1387"/>
  <c r="TLF1387"/>
  <c r="TLF1393" s="1"/>
  <c r="TLE1387"/>
  <c r="TLD1387"/>
  <c r="TKP1387"/>
  <c r="TKP1393" s="1"/>
  <c r="TKO1387"/>
  <c r="TKN1387"/>
  <c r="TJZ1387"/>
  <c r="TJZ1393" s="1"/>
  <c r="TJY1387"/>
  <c r="TJX1387"/>
  <c r="TJJ1387"/>
  <c r="TJJ1393" s="1"/>
  <c r="TJI1387"/>
  <c r="TJH1387"/>
  <c r="TIT1387"/>
  <c r="TIT1393" s="1"/>
  <c r="TIS1387"/>
  <c r="TIR1387"/>
  <c r="TID1387"/>
  <c r="TID1393" s="1"/>
  <c r="TIC1387"/>
  <c r="TIB1387"/>
  <c r="THN1387"/>
  <c r="THN1393" s="1"/>
  <c r="THM1387"/>
  <c r="THL1387"/>
  <c r="TGX1387"/>
  <c r="TGX1393" s="1"/>
  <c r="TGW1387"/>
  <c r="TGV1387"/>
  <c r="TGH1387"/>
  <c r="TGH1393" s="1"/>
  <c r="TGG1387"/>
  <c r="TGF1387"/>
  <c r="TFR1387"/>
  <c r="TFR1393" s="1"/>
  <c r="TFQ1387"/>
  <c r="TFP1387"/>
  <c r="TFB1387"/>
  <c r="TFB1393" s="1"/>
  <c r="TFA1387"/>
  <c r="TEZ1387"/>
  <c r="TEL1387"/>
  <c r="TEL1393" s="1"/>
  <c r="TEK1387"/>
  <c r="TEJ1387"/>
  <c r="TDV1387"/>
  <c r="TDV1393" s="1"/>
  <c r="TDU1387"/>
  <c r="TDT1387"/>
  <c r="TDF1387"/>
  <c r="TDF1393" s="1"/>
  <c r="TDE1387"/>
  <c r="TDD1387"/>
  <c r="TCP1387"/>
  <c r="TCP1393" s="1"/>
  <c r="TCO1387"/>
  <c r="TCN1387"/>
  <c r="TBZ1387"/>
  <c r="TBZ1393" s="1"/>
  <c r="TBY1387"/>
  <c r="TBX1387"/>
  <c r="TBJ1387"/>
  <c r="TBJ1393" s="1"/>
  <c r="TBI1387"/>
  <c r="TBH1387"/>
  <c r="TAT1387"/>
  <c r="TAT1393" s="1"/>
  <c r="TAS1387"/>
  <c r="TAR1387"/>
  <c r="TAD1387"/>
  <c r="TAD1393" s="1"/>
  <c r="TAC1387"/>
  <c r="TAB1387"/>
  <c r="SZN1387"/>
  <c r="SZN1393" s="1"/>
  <c r="SZM1387"/>
  <c r="SZL1387"/>
  <c r="SYX1387"/>
  <c r="SYX1393" s="1"/>
  <c r="SYW1387"/>
  <c r="SYV1387"/>
  <c r="SYH1387"/>
  <c r="SYH1393" s="1"/>
  <c r="SYG1387"/>
  <c r="SYF1387"/>
  <c r="SXR1387"/>
  <c r="SXR1393" s="1"/>
  <c r="SXQ1387"/>
  <c r="SXP1387"/>
  <c r="SXB1387"/>
  <c r="SXB1393" s="1"/>
  <c r="SXA1387"/>
  <c r="SWZ1387"/>
  <c r="SWL1387"/>
  <c r="SWL1393" s="1"/>
  <c r="SWK1387"/>
  <c r="SWJ1387"/>
  <c r="SVV1387"/>
  <c r="SVV1393" s="1"/>
  <c r="SVU1387"/>
  <c r="SVT1387"/>
  <c r="SVF1387"/>
  <c r="SVF1393" s="1"/>
  <c r="SVE1387"/>
  <c r="SVD1387"/>
  <c r="SUP1387"/>
  <c r="SUP1393" s="1"/>
  <c r="SUO1387"/>
  <c r="SUN1387"/>
  <c r="STZ1387"/>
  <c r="STZ1393" s="1"/>
  <c r="STY1387"/>
  <c r="STX1387"/>
  <c r="STJ1387"/>
  <c r="STJ1393" s="1"/>
  <c r="STI1387"/>
  <c r="STH1387"/>
  <c r="SST1387"/>
  <c r="SST1393" s="1"/>
  <c r="SSS1387"/>
  <c r="SSR1387"/>
  <c r="SSD1387"/>
  <c r="SSD1393" s="1"/>
  <c r="SSC1387"/>
  <c r="SSB1387"/>
  <c r="SRN1387"/>
  <c r="SRN1393" s="1"/>
  <c r="SRM1387"/>
  <c r="SRL1387"/>
  <c r="SQX1387"/>
  <c r="SQX1393" s="1"/>
  <c r="SQW1387"/>
  <c r="SQV1387"/>
  <c r="SQH1387"/>
  <c r="SQH1393" s="1"/>
  <c r="SQG1387"/>
  <c r="SQF1387"/>
  <c r="SPR1387"/>
  <c r="SPR1393" s="1"/>
  <c r="SPQ1387"/>
  <c r="SPP1387"/>
  <c r="SPB1387"/>
  <c r="SPB1393" s="1"/>
  <c r="SPA1387"/>
  <c r="SOZ1387"/>
  <c r="SOL1387"/>
  <c r="SOL1393" s="1"/>
  <c r="SOK1387"/>
  <c r="SOJ1387"/>
  <c r="SNV1387"/>
  <c r="SNV1393" s="1"/>
  <c r="SNU1387"/>
  <c r="SNT1387"/>
  <c r="SNF1387"/>
  <c r="SNF1393" s="1"/>
  <c r="SNE1387"/>
  <c r="SND1387"/>
  <c r="SMP1387"/>
  <c r="SMP1393" s="1"/>
  <c r="SMO1387"/>
  <c r="SMN1387"/>
  <c r="SLZ1387"/>
  <c r="SLZ1393" s="1"/>
  <c r="SLY1387"/>
  <c r="SLX1387"/>
  <c r="SLJ1387"/>
  <c r="SLJ1393" s="1"/>
  <c r="SLI1387"/>
  <c r="SLH1387"/>
  <c r="SKT1387"/>
  <c r="SKT1393" s="1"/>
  <c r="SKS1387"/>
  <c r="SKR1387"/>
  <c r="SKD1387"/>
  <c r="SKD1393" s="1"/>
  <c r="SKC1387"/>
  <c r="SKB1387"/>
  <c r="SJN1387"/>
  <c r="SJN1393" s="1"/>
  <c r="SJM1387"/>
  <c r="SJL1387"/>
  <c r="SIX1387"/>
  <c r="SIX1393" s="1"/>
  <c r="SIW1387"/>
  <c r="SIV1387"/>
  <c r="SIH1387"/>
  <c r="SIH1393" s="1"/>
  <c r="SIG1387"/>
  <c r="SIF1387"/>
  <c r="SHR1387"/>
  <c r="SHR1393" s="1"/>
  <c r="SHQ1387"/>
  <c r="SHP1387"/>
  <c r="SHB1387"/>
  <c r="SHB1393" s="1"/>
  <c r="SHA1387"/>
  <c r="SGZ1387"/>
  <c r="SGL1387"/>
  <c r="SGL1393" s="1"/>
  <c r="SGK1387"/>
  <c r="SGJ1387"/>
  <c r="SFV1387"/>
  <c r="SFV1393" s="1"/>
  <c r="SFU1387"/>
  <c r="SFT1387"/>
  <c r="SFF1387"/>
  <c r="SFF1393" s="1"/>
  <c r="SFE1387"/>
  <c r="SFD1387"/>
  <c r="SEP1387"/>
  <c r="SEP1393" s="1"/>
  <c r="SEO1387"/>
  <c r="SEN1387"/>
  <c r="SDZ1387"/>
  <c r="SDZ1393" s="1"/>
  <c r="SDY1387"/>
  <c r="SDX1387"/>
  <c r="SDJ1387"/>
  <c r="SDJ1393" s="1"/>
  <c r="SDI1387"/>
  <c r="SDH1387"/>
  <c r="SCT1387"/>
  <c r="SCT1393" s="1"/>
  <c r="SCS1387"/>
  <c r="SCR1387"/>
  <c r="SCD1387"/>
  <c r="SCD1393" s="1"/>
  <c r="SCC1387"/>
  <c r="SCB1387"/>
  <c r="SBN1387"/>
  <c r="SBN1393" s="1"/>
  <c r="SBM1387"/>
  <c r="SBL1387"/>
  <c r="SAX1387"/>
  <c r="SAX1393" s="1"/>
  <c r="SAW1387"/>
  <c r="SAV1387"/>
  <c r="SAH1387"/>
  <c r="SAH1393" s="1"/>
  <c r="SAG1387"/>
  <c r="SAF1387"/>
  <c r="RZR1387"/>
  <c r="RZR1393" s="1"/>
  <c r="RZQ1387"/>
  <c r="RZP1387"/>
  <c r="RZB1387"/>
  <c r="RZB1393" s="1"/>
  <c r="RZA1387"/>
  <c r="RYZ1387"/>
  <c r="RYL1387"/>
  <c r="RYL1393" s="1"/>
  <c r="RYK1387"/>
  <c r="RYJ1387"/>
  <c r="RXV1387"/>
  <c r="RXV1393" s="1"/>
  <c r="RXU1387"/>
  <c r="RXT1387"/>
  <c r="RXF1387"/>
  <c r="RXF1393" s="1"/>
  <c r="RXE1387"/>
  <c r="RXD1387"/>
  <c r="RWP1387"/>
  <c r="RWP1393" s="1"/>
  <c r="RWO1387"/>
  <c r="RWN1387"/>
  <c r="RVZ1387"/>
  <c r="RVZ1393" s="1"/>
  <c r="RVY1387"/>
  <c r="RVX1387"/>
  <c r="RVJ1387"/>
  <c r="RVJ1393" s="1"/>
  <c r="RVI1387"/>
  <c r="RVH1387"/>
  <c r="RUT1387"/>
  <c r="RUT1393" s="1"/>
  <c r="RUS1387"/>
  <c r="RUR1387"/>
  <c r="RUD1387"/>
  <c r="RUD1393" s="1"/>
  <c r="RUC1387"/>
  <c r="RUB1387"/>
  <c r="RTN1387"/>
  <c r="RTN1393" s="1"/>
  <c r="RTM1387"/>
  <c r="RTL1387"/>
  <c r="RSX1387"/>
  <c r="RSX1393" s="1"/>
  <c r="RSW1387"/>
  <c r="RSV1387"/>
  <c r="RSH1387"/>
  <c r="RSH1393" s="1"/>
  <c r="RSG1387"/>
  <c r="RSF1387"/>
  <c r="RRR1387"/>
  <c r="RRR1393" s="1"/>
  <c r="RRQ1387"/>
  <c r="RRP1387"/>
  <c r="RRB1387"/>
  <c r="RRB1393" s="1"/>
  <c r="RRA1387"/>
  <c r="RQZ1387"/>
  <c r="RQL1387"/>
  <c r="RQL1393" s="1"/>
  <c r="RQK1387"/>
  <c r="RQJ1387"/>
  <c r="RPV1387"/>
  <c r="RPV1393" s="1"/>
  <c r="RPU1387"/>
  <c r="RPT1387"/>
  <c r="RPF1387"/>
  <c r="RPF1393" s="1"/>
  <c r="RPE1387"/>
  <c r="RPD1387"/>
  <c r="ROP1387"/>
  <c r="ROP1393" s="1"/>
  <c r="ROO1387"/>
  <c r="RON1387"/>
  <c r="RNZ1387"/>
  <c r="RNZ1393" s="1"/>
  <c r="RNY1387"/>
  <c r="RNX1387"/>
  <c r="RNJ1387"/>
  <c r="RNJ1393" s="1"/>
  <c r="RNI1387"/>
  <c r="RNH1387"/>
  <c r="RMT1387"/>
  <c r="RMT1393" s="1"/>
  <c r="RMS1387"/>
  <c r="RMR1387"/>
  <c r="RMD1387"/>
  <c r="RMD1393" s="1"/>
  <c r="RMC1387"/>
  <c r="RMB1387"/>
  <c r="RLN1387"/>
  <c r="RLN1393" s="1"/>
  <c r="RLM1387"/>
  <c r="RLL1387"/>
  <c r="RKX1387"/>
  <c r="RKX1393" s="1"/>
  <c r="RKW1387"/>
  <c r="RKV1387"/>
  <c r="RKH1387"/>
  <c r="RKH1393" s="1"/>
  <c r="RKG1387"/>
  <c r="RKF1387"/>
  <c r="RJR1387"/>
  <c r="RJR1393" s="1"/>
  <c r="RJQ1387"/>
  <c r="RJP1387"/>
  <c r="RJB1387"/>
  <c r="RJB1393" s="1"/>
  <c r="RJA1387"/>
  <c r="RIZ1387"/>
  <c r="RIL1387"/>
  <c r="RIL1393" s="1"/>
  <c r="RIK1387"/>
  <c r="RIJ1387"/>
  <c r="RHV1387"/>
  <c r="RHV1393" s="1"/>
  <c r="RHU1387"/>
  <c r="RHT1387"/>
  <c r="RHF1387"/>
  <c r="RHF1393" s="1"/>
  <c r="RHE1387"/>
  <c r="RHD1387"/>
  <c r="RGP1387"/>
  <c r="RGP1393" s="1"/>
  <c r="RGO1387"/>
  <c r="RGN1387"/>
  <c r="RFZ1387"/>
  <c r="RFZ1393" s="1"/>
  <c r="RFY1387"/>
  <c r="RFX1387"/>
  <c r="RFJ1387"/>
  <c r="RFJ1393" s="1"/>
  <c r="RFI1387"/>
  <c r="RFH1387"/>
  <c r="RET1387"/>
  <c r="RET1393" s="1"/>
  <c r="RES1387"/>
  <c r="RER1387"/>
  <c r="RED1387"/>
  <c r="RED1393" s="1"/>
  <c r="REC1387"/>
  <c r="REB1387"/>
  <c r="RDN1387"/>
  <c r="RDN1393" s="1"/>
  <c r="RDM1387"/>
  <c r="RDL1387"/>
  <c r="RCX1387"/>
  <c r="RCX1393" s="1"/>
  <c r="RCW1387"/>
  <c r="RCV1387"/>
  <c r="RCH1387"/>
  <c r="RCH1393" s="1"/>
  <c r="RCG1387"/>
  <c r="RCF1387"/>
  <c r="RBR1387"/>
  <c r="RBR1393" s="1"/>
  <c r="RBQ1387"/>
  <c r="RBP1387"/>
  <c r="RBB1387"/>
  <c r="RBB1393" s="1"/>
  <c r="RBA1387"/>
  <c r="RAZ1387"/>
  <c r="RAL1387"/>
  <c r="RAL1393" s="1"/>
  <c r="RAK1387"/>
  <c r="RAJ1387"/>
  <c r="QZV1387"/>
  <c r="QZV1393" s="1"/>
  <c r="QZU1387"/>
  <c r="QZT1387"/>
  <c r="QZF1387"/>
  <c r="QZF1393" s="1"/>
  <c r="QZE1387"/>
  <c r="QZD1387"/>
  <c r="QYP1387"/>
  <c r="QYP1393" s="1"/>
  <c r="QYO1387"/>
  <c r="QYN1387"/>
  <c r="QXZ1387"/>
  <c r="QXZ1393" s="1"/>
  <c r="QXY1387"/>
  <c r="QXX1387"/>
  <c r="QXJ1387"/>
  <c r="QXJ1393" s="1"/>
  <c r="QXI1387"/>
  <c r="QXH1387"/>
  <c r="QWT1387"/>
  <c r="QWT1393" s="1"/>
  <c r="QWS1387"/>
  <c r="QWR1387"/>
  <c r="QWD1387"/>
  <c r="QWD1393" s="1"/>
  <c r="QWC1387"/>
  <c r="QWB1387"/>
  <c r="QVN1387"/>
  <c r="QVN1393" s="1"/>
  <c r="QVM1387"/>
  <c r="QVL1387"/>
  <c r="QUX1387"/>
  <c r="QUX1393" s="1"/>
  <c r="QUW1387"/>
  <c r="QUV1387"/>
  <c r="QUH1387"/>
  <c r="QUH1393" s="1"/>
  <c r="QUG1387"/>
  <c r="QUF1387"/>
  <c r="QTR1387"/>
  <c r="QTR1393" s="1"/>
  <c r="QTQ1387"/>
  <c r="QTP1387"/>
  <c r="QTB1387"/>
  <c r="QTB1393" s="1"/>
  <c r="QTA1387"/>
  <c r="QSZ1387"/>
  <c r="QSL1387"/>
  <c r="QSL1393" s="1"/>
  <c r="QSK1387"/>
  <c r="QSJ1387"/>
  <c r="QRV1387"/>
  <c r="QRV1393" s="1"/>
  <c r="QRU1387"/>
  <c r="QRT1387"/>
  <c r="QRF1387"/>
  <c r="QRF1393" s="1"/>
  <c r="QRE1387"/>
  <c r="QRD1387"/>
  <c r="QQP1387"/>
  <c r="QQP1393" s="1"/>
  <c r="QQO1387"/>
  <c r="QQN1387"/>
  <c r="QPZ1387"/>
  <c r="QPZ1393" s="1"/>
  <c r="QPY1387"/>
  <c r="QPX1387"/>
  <c r="QPJ1387"/>
  <c r="QPJ1393" s="1"/>
  <c r="QPI1387"/>
  <c r="QPH1387"/>
  <c r="QOT1387"/>
  <c r="QOT1393" s="1"/>
  <c r="QOS1387"/>
  <c r="QOR1387"/>
  <c r="QOD1387"/>
  <c r="QOD1393" s="1"/>
  <c r="QOC1387"/>
  <c r="QOB1387"/>
  <c r="QNN1387"/>
  <c r="QNN1393" s="1"/>
  <c r="QNM1387"/>
  <c r="QNL1387"/>
  <c r="QMX1387"/>
  <c r="QMX1393" s="1"/>
  <c r="QMW1387"/>
  <c r="QMV1387"/>
  <c r="QMH1387"/>
  <c r="QMH1393" s="1"/>
  <c r="QMG1387"/>
  <c r="QMF1387"/>
  <c r="QLR1387"/>
  <c r="QLR1393" s="1"/>
  <c r="QLQ1387"/>
  <c r="QLP1387"/>
  <c r="QLB1387"/>
  <c r="QLB1393" s="1"/>
  <c r="QLA1387"/>
  <c r="QKZ1387"/>
  <c r="QKL1387"/>
  <c r="QKL1393" s="1"/>
  <c r="QKK1387"/>
  <c r="QKJ1387"/>
  <c r="QJV1387"/>
  <c r="QJV1393" s="1"/>
  <c r="QJU1387"/>
  <c r="QJT1387"/>
  <c r="QJF1387"/>
  <c r="QJF1393" s="1"/>
  <c r="QJE1387"/>
  <c r="QJD1387"/>
  <c r="QIP1387"/>
  <c r="QIP1393" s="1"/>
  <c r="QIO1387"/>
  <c r="QIN1387"/>
  <c r="QHZ1387"/>
  <c r="QHZ1393" s="1"/>
  <c r="QHY1387"/>
  <c r="QHX1387"/>
  <c r="QHJ1387"/>
  <c r="QHJ1393" s="1"/>
  <c r="QHI1387"/>
  <c r="QHH1387"/>
  <c r="QGT1387"/>
  <c r="QGT1393" s="1"/>
  <c r="QGS1387"/>
  <c r="QGR1387"/>
  <c r="QGD1387"/>
  <c r="QGD1393" s="1"/>
  <c r="QGC1387"/>
  <c r="QGB1387"/>
  <c r="QFN1387"/>
  <c r="QFN1393" s="1"/>
  <c r="QFM1387"/>
  <c r="QFL1387"/>
  <c r="QEX1387"/>
  <c r="QEX1393" s="1"/>
  <c r="QEW1387"/>
  <c r="QEV1387"/>
  <c r="QEH1387"/>
  <c r="QEH1393" s="1"/>
  <c r="QEG1387"/>
  <c r="QEF1387"/>
  <c r="QDR1387"/>
  <c r="QDR1393" s="1"/>
  <c r="QDQ1387"/>
  <c r="QDP1387"/>
  <c r="QDB1387"/>
  <c r="QDB1393" s="1"/>
  <c r="QDA1387"/>
  <c r="QCZ1387"/>
  <c r="QCL1387"/>
  <c r="QCL1393" s="1"/>
  <c r="QCK1387"/>
  <c r="QCJ1387"/>
  <c r="QBV1387"/>
  <c r="QBV1393" s="1"/>
  <c r="QBU1387"/>
  <c r="QBT1387"/>
  <c r="QBF1387"/>
  <c r="QBF1393" s="1"/>
  <c r="QBE1387"/>
  <c r="QBD1387"/>
  <c r="QAP1387"/>
  <c r="QAP1393" s="1"/>
  <c r="QAO1387"/>
  <c r="QAN1387"/>
  <c r="PZZ1387"/>
  <c r="PZZ1393" s="1"/>
  <c r="PZY1387"/>
  <c r="PZX1387"/>
  <c r="PZJ1387"/>
  <c r="PZJ1393" s="1"/>
  <c r="PZI1387"/>
  <c r="PZH1387"/>
  <c r="PYT1387"/>
  <c r="PYT1393" s="1"/>
  <c r="PYS1387"/>
  <c r="PYR1387"/>
  <c r="PYD1387"/>
  <c r="PYD1393" s="1"/>
  <c r="PYC1387"/>
  <c r="PYB1387"/>
  <c r="PXN1387"/>
  <c r="PXN1393" s="1"/>
  <c r="PXM1387"/>
  <c r="PXL1387"/>
  <c r="PWX1387"/>
  <c r="PWX1393" s="1"/>
  <c r="PWW1387"/>
  <c r="PWV1387"/>
  <c r="PWH1387"/>
  <c r="PWH1393" s="1"/>
  <c r="PWG1387"/>
  <c r="PWF1387"/>
  <c r="PVR1387"/>
  <c r="PVR1393" s="1"/>
  <c r="PVQ1387"/>
  <c r="PVP1387"/>
  <c r="PVB1387"/>
  <c r="PVB1393" s="1"/>
  <c r="PVA1387"/>
  <c r="PUZ1387"/>
  <c r="PUL1387"/>
  <c r="PUL1393" s="1"/>
  <c r="PUK1387"/>
  <c r="PUJ1387"/>
  <c r="PTV1387"/>
  <c r="PTV1393" s="1"/>
  <c r="PTU1387"/>
  <c r="PTT1387"/>
  <c r="PTF1387"/>
  <c r="PTF1393" s="1"/>
  <c r="PTE1387"/>
  <c r="PTD1387"/>
  <c r="PSP1387"/>
  <c r="PSP1393" s="1"/>
  <c r="PSO1387"/>
  <c r="PSN1387"/>
  <c r="PRZ1387"/>
  <c r="PRZ1393" s="1"/>
  <c r="PRY1387"/>
  <c r="PRX1387"/>
  <c r="PRJ1387"/>
  <c r="PRJ1393" s="1"/>
  <c r="PRI1387"/>
  <c r="PRH1387"/>
  <c r="PQT1387"/>
  <c r="PQT1393" s="1"/>
  <c r="PQS1387"/>
  <c r="PQR1387"/>
  <c r="PQD1387"/>
  <c r="PQD1393" s="1"/>
  <c r="PQC1387"/>
  <c r="PQB1387"/>
  <c r="PPN1387"/>
  <c r="PPN1393" s="1"/>
  <c r="PPM1387"/>
  <c r="PPL1387"/>
  <c r="POX1387"/>
  <c r="POX1393" s="1"/>
  <c r="POW1387"/>
  <c r="POV1387"/>
  <c r="POH1387"/>
  <c r="POH1393" s="1"/>
  <c r="POG1387"/>
  <c r="POF1387"/>
  <c r="PNR1387"/>
  <c r="PNR1393" s="1"/>
  <c r="PNQ1387"/>
  <c r="PNP1387"/>
  <c r="PNB1387"/>
  <c r="PNB1393" s="1"/>
  <c r="PNA1387"/>
  <c r="PMZ1387"/>
  <c r="PML1387"/>
  <c r="PML1393" s="1"/>
  <c r="PMK1387"/>
  <c r="PMJ1387"/>
  <c r="PLV1387"/>
  <c r="PLV1393" s="1"/>
  <c r="PLU1387"/>
  <c r="PLT1387"/>
  <c r="PLF1387"/>
  <c r="PLF1393" s="1"/>
  <c r="PLE1387"/>
  <c r="PLD1387"/>
  <c r="PKP1387"/>
  <c r="PKP1393" s="1"/>
  <c r="PKO1387"/>
  <c r="PKN1387"/>
  <c r="PJZ1387"/>
  <c r="PJZ1393" s="1"/>
  <c r="PJY1387"/>
  <c r="PJX1387"/>
  <c r="PJJ1387"/>
  <c r="PJJ1393" s="1"/>
  <c r="PJI1387"/>
  <c r="PJH1387"/>
  <c r="PIT1387"/>
  <c r="PIT1393" s="1"/>
  <c r="PIS1387"/>
  <c r="PIR1387"/>
  <c r="PID1387"/>
  <c r="PID1393" s="1"/>
  <c r="PIC1387"/>
  <c r="PIB1387"/>
  <c r="PHN1387"/>
  <c r="PHN1393" s="1"/>
  <c r="PHM1387"/>
  <c r="PHL1387"/>
  <c r="PGX1387"/>
  <c r="PGX1393" s="1"/>
  <c r="PGW1387"/>
  <c r="PGV1387"/>
  <c r="PGH1387"/>
  <c r="PGH1393" s="1"/>
  <c r="PGG1387"/>
  <c r="PGF1387"/>
  <c r="PFR1387"/>
  <c r="PFR1393" s="1"/>
  <c r="PFQ1387"/>
  <c r="PFP1387"/>
  <c r="PFB1387"/>
  <c r="PFB1393" s="1"/>
  <c r="PFA1387"/>
  <c r="PEZ1387"/>
  <c r="PEL1387"/>
  <c r="PEL1393" s="1"/>
  <c r="PEK1387"/>
  <c r="PEJ1387"/>
  <c r="PDV1387"/>
  <c r="PDV1393" s="1"/>
  <c r="PDU1387"/>
  <c r="PDT1387"/>
  <c r="PDF1387"/>
  <c r="PDF1393" s="1"/>
  <c r="PDE1387"/>
  <c r="PDD1387"/>
  <c r="PCP1387"/>
  <c r="PCP1393" s="1"/>
  <c r="PCO1387"/>
  <c r="PCN1387"/>
  <c r="PBZ1387"/>
  <c r="PBZ1393" s="1"/>
  <c r="PBY1387"/>
  <c r="PBX1387"/>
  <c r="PBJ1387"/>
  <c r="PBJ1393" s="1"/>
  <c r="PBI1387"/>
  <c r="PBH1387"/>
  <c r="PAT1387"/>
  <c r="PAT1393" s="1"/>
  <c r="PAS1387"/>
  <c r="PAR1387"/>
  <c r="PAD1387"/>
  <c r="PAD1393" s="1"/>
  <c r="PAC1387"/>
  <c r="PAB1387"/>
  <c r="OZN1387"/>
  <c r="OZN1393" s="1"/>
  <c r="OZM1387"/>
  <c r="OZL1387"/>
  <c r="OYX1387"/>
  <c r="OYX1393" s="1"/>
  <c r="OYW1387"/>
  <c r="OYV1387"/>
  <c r="OYH1387"/>
  <c r="OYH1393" s="1"/>
  <c r="OYG1387"/>
  <c r="OYF1387"/>
  <c r="OXR1387"/>
  <c r="OXR1393" s="1"/>
  <c r="OXQ1387"/>
  <c r="OXP1387"/>
  <c r="OXB1387"/>
  <c r="OXB1393" s="1"/>
  <c r="OXA1387"/>
  <c r="OWZ1387"/>
  <c r="OWL1387"/>
  <c r="OWL1393" s="1"/>
  <c r="OWK1387"/>
  <c r="OWJ1387"/>
  <c r="OVV1387"/>
  <c r="OVV1393" s="1"/>
  <c r="OVU1387"/>
  <c r="OVT1387"/>
  <c r="OVF1387"/>
  <c r="OVF1393" s="1"/>
  <c r="OVE1387"/>
  <c r="OVD1387"/>
  <c r="OUP1387"/>
  <c r="OUP1393" s="1"/>
  <c r="OUO1387"/>
  <c r="OUN1387"/>
  <c r="OTZ1387"/>
  <c r="OTZ1393" s="1"/>
  <c r="OTY1387"/>
  <c r="OTX1387"/>
  <c r="OTJ1387"/>
  <c r="OTJ1393" s="1"/>
  <c r="OTI1387"/>
  <c r="OTH1387"/>
  <c r="OST1387"/>
  <c r="OST1393" s="1"/>
  <c r="OSS1387"/>
  <c r="OSR1387"/>
  <c r="OSD1387"/>
  <c r="OSD1393" s="1"/>
  <c r="OSC1387"/>
  <c r="OSB1387"/>
  <c r="ORN1387"/>
  <c r="ORN1393" s="1"/>
  <c r="ORM1387"/>
  <c r="ORL1387"/>
  <c r="OQX1387"/>
  <c r="OQX1393" s="1"/>
  <c r="OQW1387"/>
  <c r="OQV1387"/>
  <c r="OQH1387"/>
  <c r="OQH1393" s="1"/>
  <c r="OQG1387"/>
  <c r="OQF1387"/>
  <c r="OPR1387"/>
  <c r="OPR1393" s="1"/>
  <c r="OPQ1387"/>
  <c r="OPP1387"/>
  <c r="OPB1387"/>
  <c r="OPB1393" s="1"/>
  <c r="OPA1387"/>
  <c r="OOZ1387"/>
  <c r="OOL1387"/>
  <c r="OOL1393" s="1"/>
  <c r="OOK1387"/>
  <c r="OOJ1387"/>
  <c r="ONV1387"/>
  <c r="ONV1393" s="1"/>
  <c r="ONU1387"/>
  <c r="ONT1387"/>
  <c r="ONF1387"/>
  <c r="ONF1393" s="1"/>
  <c r="ONE1387"/>
  <c r="OND1387"/>
  <c r="OMP1387"/>
  <c r="OMP1393" s="1"/>
  <c r="OMO1387"/>
  <c r="OMN1387"/>
  <c r="OLZ1387"/>
  <c r="OLZ1393" s="1"/>
  <c r="OLY1387"/>
  <c r="OLX1387"/>
  <c r="OLJ1387"/>
  <c r="OLJ1393" s="1"/>
  <c r="OLI1387"/>
  <c r="OLH1387"/>
  <c r="OKT1387"/>
  <c r="OKT1393" s="1"/>
  <c r="OKS1387"/>
  <c r="OKR1387"/>
  <c r="OKD1387"/>
  <c r="OKD1393" s="1"/>
  <c r="OKC1387"/>
  <c r="OKB1387"/>
  <c r="OJN1387"/>
  <c r="OJN1393" s="1"/>
  <c r="OJM1387"/>
  <c r="OJL1387"/>
  <c r="OIX1387"/>
  <c r="OIX1393" s="1"/>
  <c r="OIW1387"/>
  <c r="OIV1387"/>
  <c r="OIH1387"/>
  <c r="OIH1393" s="1"/>
  <c r="OIG1387"/>
  <c r="OIF1387"/>
  <c r="OHR1387"/>
  <c r="OHR1393" s="1"/>
  <c r="OHQ1387"/>
  <c r="OHP1387"/>
  <c r="OHB1387"/>
  <c r="OHB1393" s="1"/>
  <c r="OHA1387"/>
  <c r="OGZ1387"/>
  <c r="OGL1387"/>
  <c r="OGL1393" s="1"/>
  <c r="OGK1387"/>
  <c r="OGJ1387"/>
  <c r="OFV1387"/>
  <c r="OFV1393" s="1"/>
  <c r="OFU1387"/>
  <c r="OFT1387"/>
  <c r="OFF1387"/>
  <c r="OFF1393" s="1"/>
  <c r="OFE1387"/>
  <c r="OFD1387"/>
  <c r="OEP1387"/>
  <c r="OEP1393" s="1"/>
  <c r="OEO1387"/>
  <c r="OEN1387"/>
  <c r="ODZ1387"/>
  <c r="ODZ1393" s="1"/>
  <c r="ODY1387"/>
  <c r="ODX1387"/>
  <c r="ODJ1387"/>
  <c r="ODJ1393" s="1"/>
  <c r="ODI1387"/>
  <c r="ODH1387"/>
  <c r="OCT1387"/>
  <c r="OCT1393" s="1"/>
  <c r="OCS1387"/>
  <c r="OCR1387"/>
  <c r="OCD1387"/>
  <c r="OCD1393" s="1"/>
  <c r="OCC1387"/>
  <c r="OCB1387"/>
  <c r="OBN1387"/>
  <c r="OBN1393" s="1"/>
  <c r="OBM1387"/>
  <c r="OBL1387"/>
  <c r="OAX1387"/>
  <c r="OAX1393" s="1"/>
  <c r="OAW1387"/>
  <c r="OAV1387"/>
  <c r="OAH1387"/>
  <c r="OAH1393" s="1"/>
  <c r="OAG1387"/>
  <c r="OAF1387"/>
  <c r="NZR1387"/>
  <c r="NZR1393" s="1"/>
  <c r="NZQ1387"/>
  <c r="NZP1387"/>
  <c r="NZB1387"/>
  <c r="NZB1393" s="1"/>
  <c r="NZA1387"/>
  <c r="NYZ1387"/>
  <c r="NYL1387"/>
  <c r="NYL1393" s="1"/>
  <c r="NYK1387"/>
  <c r="NYJ1387"/>
  <c r="NXV1387"/>
  <c r="NXV1393" s="1"/>
  <c r="NXU1387"/>
  <c r="NXT1387"/>
  <c r="NXF1387"/>
  <c r="NXF1393" s="1"/>
  <c r="NXE1387"/>
  <c r="NXD1387"/>
  <c r="NWP1387"/>
  <c r="NWP1393" s="1"/>
  <c r="NWO1387"/>
  <c r="NWN1387"/>
  <c r="NVZ1387"/>
  <c r="NVZ1393" s="1"/>
  <c r="NVY1387"/>
  <c r="NVX1387"/>
  <c r="NVJ1387"/>
  <c r="NVJ1393" s="1"/>
  <c r="NVI1387"/>
  <c r="NVH1387"/>
  <c r="NUT1387"/>
  <c r="NUT1393" s="1"/>
  <c r="NUS1387"/>
  <c r="NUR1387"/>
  <c r="NUD1387"/>
  <c r="NUD1393" s="1"/>
  <c r="NUC1387"/>
  <c r="NUB1387"/>
  <c r="NTN1387"/>
  <c r="NTN1393" s="1"/>
  <c r="NTM1387"/>
  <c r="NTL1387"/>
  <c r="NSX1387"/>
  <c r="NSX1393" s="1"/>
  <c r="NSW1387"/>
  <c r="NSV1387"/>
  <c r="NSH1387"/>
  <c r="NSH1393" s="1"/>
  <c r="NSG1387"/>
  <c r="NSF1387"/>
  <c r="NRR1387"/>
  <c r="NRR1393" s="1"/>
  <c r="NRQ1387"/>
  <c r="NRP1387"/>
  <c r="NRB1387"/>
  <c r="NRB1393" s="1"/>
  <c r="NRA1387"/>
  <c r="NQZ1387"/>
  <c r="NQL1387"/>
  <c r="NQL1393" s="1"/>
  <c r="NQK1387"/>
  <c r="NQJ1387"/>
  <c r="NPV1387"/>
  <c r="NPV1393" s="1"/>
  <c r="NPU1387"/>
  <c r="NPT1387"/>
  <c r="NPF1387"/>
  <c r="NPF1393" s="1"/>
  <c r="NPE1387"/>
  <c r="NPD1387"/>
  <c r="NOP1387"/>
  <c r="NOP1393" s="1"/>
  <c r="NOO1387"/>
  <c r="NON1387"/>
  <c r="NNZ1387"/>
  <c r="NNZ1393" s="1"/>
  <c r="NNY1387"/>
  <c r="NNX1387"/>
  <c r="NNJ1387"/>
  <c r="NNJ1393" s="1"/>
  <c r="NNI1387"/>
  <c r="NNH1387"/>
  <c r="NMT1387"/>
  <c r="NMT1393" s="1"/>
  <c r="NMS1387"/>
  <c r="NMR1387"/>
  <c r="NMD1387"/>
  <c r="NMD1393" s="1"/>
  <c r="NMC1387"/>
  <c r="NMB1387"/>
  <c r="NLN1387"/>
  <c r="NLN1393" s="1"/>
  <c r="NLM1387"/>
  <c r="NLL1387"/>
  <c r="NKX1387"/>
  <c r="NKX1393" s="1"/>
  <c r="NKW1387"/>
  <c r="NKV1387"/>
  <c r="NKH1387"/>
  <c r="NKH1393" s="1"/>
  <c r="NKG1387"/>
  <c r="NKF1387"/>
  <c r="NJR1387"/>
  <c r="NJR1393" s="1"/>
  <c r="NJQ1387"/>
  <c r="NJP1387"/>
  <c r="NJB1387"/>
  <c r="NJB1393" s="1"/>
  <c r="NJA1387"/>
  <c r="NIZ1387"/>
  <c r="NIL1387"/>
  <c r="NIL1393" s="1"/>
  <c r="NIK1387"/>
  <c r="NIJ1387"/>
  <c r="NHV1387"/>
  <c r="NHV1393" s="1"/>
  <c r="NHU1387"/>
  <c r="NHT1387"/>
  <c r="NHF1387"/>
  <c r="NHF1393" s="1"/>
  <c r="NHE1387"/>
  <c r="NHD1387"/>
  <c r="NGP1387"/>
  <c r="NGP1393" s="1"/>
  <c r="NGO1387"/>
  <c r="NGN1387"/>
  <c r="NFZ1387"/>
  <c r="NFZ1393" s="1"/>
  <c r="NFY1387"/>
  <c r="NFX1387"/>
  <c r="NFJ1387"/>
  <c r="NFJ1393" s="1"/>
  <c r="NFI1387"/>
  <c r="NFH1387"/>
  <c r="NET1387"/>
  <c r="NET1393" s="1"/>
  <c r="NES1387"/>
  <c r="NER1387"/>
  <c r="NED1387"/>
  <c r="NED1393" s="1"/>
  <c r="NEC1387"/>
  <c r="NEB1387"/>
  <c r="NDN1387"/>
  <c r="NDN1393" s="1"/>
  <c r="NDM1387"/>
  <c r="NDL1387"/>
  <c r="NCX1387"/>
  <c r="NCX1393" s="1"/>
  <c r="NCW1387"/>
  <c r="NCV1387"/>
  <c r="NCH1387"/>
  <c r="NCH1393" s="1"/>
  <c r="NCG1387"/>
  <c r="NCF1387"/>
  <c r="NBR1387"/>
  <c r="NBR1393" s="1"/>
  <c r="NBQ1387"/>
  <c r="NBP1387"/>
  <c r="NBB1387"/>
  <c r="NBB1393" s="1"/>
  <c r="NBA1387"/>
  <c r="NAZ1387"/>
  <c r="NAL1387"/>
  <c r="NAL1393" s="1"/>
  <c r="NAK1387"/>
  <c r="NAJ1387"/>
  <c r="MZV1387"/>
  <c r="MZV1393" s="1"/>
  <c r="MZU1387"/>
  <c r="MZT1387"/>
  <c r="MZF1387"/>
  <c r="MZF1393" s="1"/>
  <c r="MZE1387"/>
  <c r="MZD1387"/>
  <c r="MYP1387"/>
  <c r="MYP1393" s="1"/>
  <c r="MYO1387"/>
  <c r="MYN1387"/>
  <c r="MXZ1387"/>
  <c r="MXZ1393" s="1"/>
  <c r="MXY1387"/>
  <c r="MXX1387"/>
  <c r="MXJ1387"/>
  <c r="MXJ1393" s="1"/>
  <c r="MXI1387"/>
  <c r="MXH1387"/>
  <c r="MWT1387"/>
  <c r="MWT1393" s="1"/>
  <c r="MWS1387"/>
  <c r="MWR1387"/>
  <c r="MWD1387"/>
  <c r="MWD1393" s="1"/>
  <c r="MWC1387"/>
  <c r="MWB1387"/>
  <c r="MVN1387"/>
  <c r="MVN1393" s="1"/>
  <c r="MVM1387"/>
  <c r="MVL1387"/>
  <c r="MUX1387"/>
  <c r="MUX1393" s="1"/>
  <c r="MUW1387"/>
  <c r="MUV1387"/>
  <c r="MUH1387"/>
  <c r="MUH1393" s="1"/>
  <c r="MUG1387"/>
  <c r="MUF1387"/>
  <c r="MTR1387"/>
  <c r="MTR1393" s="1"/>
  <c r="MTQ1387"/>
  <c r="MTP1387"/>
  <c r="MTB1387"/>
  <c r="MTB1393" s="1"/>
  <c r="MTA1387"/>
  <c r="MSZ1387"/>
  <c r="MSL1387"/>
  <c r="MSL1393" s="1"/>
  <c r="MSK1387"/>
  <c r="MSJ1387"/>
  <c r="MRV1387"/>
  <c r="MRV1393" s="1"/>
  <c r="MRU1387"/>
  <c r="MRT1387"/>
  <c r="MRF1387"/>
  <c r="MRF1393" s="1"/>
  <c r="MRE1387"/>
  <c r="MRD1387"/>
  <c r="MQP1387"/>
  <c r="MQP1393" s="1"/>
  <c r="MQO1387"/>
  <c r="MQN1387"/>
  <c r="MPZ1387"/>
  <c r="MPZ1393" s="1"/>
  <c r="MPY1387"/>
  <c r="MPX1387"/>
  <c r="MPJ1387"/>
  <c r="MPJ1393" s="1"/>
  <c r="MPI1387"/>
  <c r="MPH1387"/>
  <c r="MOT1387"/>
  <c r="MOT1393" s="1"/>
  <c r="MOS1387"/>
  <c r="MOR1387"/>
  <c r="MOD1387"/>
  <c r="MOD1393" s="1"/>
  <c r="MOC1387"/>
  <c r="MOB1387"/>
  <c r="MNN1387"/>
  <c r="MNN1393" s="1"/>
  <c r="MNM1387"/>
  <c r="MNL1387"/>
  <c r="MMX1387"/>
  <c r="MMX1393" s="1"/>
  <c r="MMW1387"/>
  <c r="MMV1387"/>
  <c r="MMH1387"/>
  <c r="MMH1393" s="1"/>
  <c r="MMG1387"/>
  <c r="MMF1387"/>
  <c r="MLR1387"/>
  <c r="MLR1393" s="1"/>
  <c r="MLQ1387"/>
  <c r="MLP1387"/>
  <c r="MLB1387"/>
  <c r="MLB1393" s="1"/>
  <c r="MLA1387"/>
  <c r="MKZ1387"/>
  <c r="MKL1387"/>
  <c r="MKL1393" s="1"/>
  <c r="MKK1387"/>
  <c r="MKJ1387"/>
  <c r="MJV1387"/>
  <c r="MJV1393" s="1"/>
  <c r="MJU1387"/>
  <c r="MJT1387"/>
  <c r="MJF1387"/>
  <c r="MJF1393" s="1"/>
  <c r="MJE1387"/>
  <c r="MJD1387"/>
  <c r="MIP1387"/>
  <c r="MIP1393" s="1"/>
  <c r="MIO1387"/>
  <c r="MIN1387"/>
  <c r="MHZ1387"/>
  <c r="MHZ1393" s="1"/>
  <c r="MHY1387"/>
  <c r="MHX1387"/>
  <c r="MHJ1387"/>
  <c r="MHJ1393" s="1"/>
  <c r="MHI1387"/>
  <c r="MHH1387"/>
  <c r="MGT1387"/>
  <c r="MGT1393" s="1"/>
  <c r="MGS1387"/>
  <c r="MGR1387"/>
  <c r="MGD1387"/>
  <c r="MGD1393" s="1"/>
  <c r="MGC1387"/>
  <c r="MGB1387"/>
  <c r="MFN1387"/>
  <c r="MFN1393" s="1"/>
  <c r="MFM1387"/>
  <c r="MFL1387"/>
  <c r="MEX1387"/>
  <c r="MEX1393" s="1"/>
  <c r="MEW1387"/>
  <c r="MEV1387"/>
  <c r="MEH1387"/>
  <c r="MEH1393" s="1"/>
  <c r="MEG1387"/>
  <c r="MEF1387"/>
  <c r="MDR1387"/>
  <c r="MDR1393" s="1"/>
  <c r="MDQ1387"/>
  <c r="MDP1387"/>
  <c r="MDB1387"/>
  <c r="MDB1393" s="1"/>
  <c r="MDA1387"/>
  <c r="MCZ1387"/>
  <c r="MCL1387"/>
  <c r="MCL1393" s="1"/>
  <c r="MCK1387"/>
  <c r="MCJ1387"/>
  <c r="MBV1387"/>
  <c r="MBV1393" s="1"/>
  <c r="MBU1387"/>
  <c r="MBT1387"/>
  <c r="MBF1387"/>
  <c r="MBF1393" s="1"/>
  <c r="MBE1387"/>
  <c r="MBD1387"/>
  <c r="MAP1387"/>
  <c r="MAP1393" s="1"/>
  <c r="MAO1387"/>
  <c r="MAN1387"/>
  <c r="LZZ1387"/>
  <c r="LZZ1393" s="1"/>
  <c r="LZY1387"/>
  <c r="LZX1387"/>
  <c r="LZJ1387"/>
  <c r="LZJ1393" s="1"/>
  <c r="LZI1387"/>
  <c r="LZH1387"/>
  <c r="LYT1387"/>
  <c r="LYT1393" s="1"/>
  <c r="LYS1387"/>
  <c r="LYR1387"/>
  <c r="LYD1387"/>
  <c r="LYD1393" s="1"/>
  <c r="LYC1387"/>
  <c r="LYB1387"/>
  <c r="LXN1387"/>
  <c r="LXN1393" s="1"/>
  <c r="LXM1387"/>
  <c r="LXL1387"/>
  <c r="LWX1387"/>
  <c r="LWX1393" s="1"/>
  <c r="LWW1387"/>
  <c r="LWV1387"/>
  <c r="LWH1387"/>
  <c r="LWH1393" s="1"/>
  <c r="LWG1387"/>
  <c r="LWF1387"/>
  <c r="LVR1387"/>
  <c r="LVR1393" s="1"/>
  <c r="LVQ1387"/>
  <c r="LVP1387"/>
  <c r="LVB1387"/>
  <c r="LVB1393" s="1"/>
  <c r="LVA1387"/>
  <c r="LUZ1387"/>
  <c r="LUL1387"/>
  <c r="LUL1393" s="1"/>
  <c r="LUK1387"/>
  <c r="LUJ1387"/>
  <c r="LTV1387"/>
  <c r="LTV1393" s="1"/>
  <c r="LTU1387"/>
  <c r="LTT1387"/>
  <c r="LTF1387"/>
  <c r="LTF1393" s="1"/>
  <c r="LTE1387"/>
  <c r="LTD1387"/>
  <c r="LSP1387"/>
  <c r="LSP1393" s="1"/>
  <c r="LSO1387"/>
  <c r="LSN1387"/>
  <c r="LRZ1387"/>
  <c r="LRZ1393" s="1"/>
  <c r="LRY1387"/>
  <c r="LRX1387"/>
  <c r="LRJ1387"/>
  <c r="LRJ1393" s="1"/>
  <c r="LRI1387"/>
  <c r="LRH1387"/>
  <c r="LQT1387"/>
  <c r="LQT1393" s="1"/>
  <c r="LQS1387"/>
  <c r="LQR1387"/>
  <c r="LQD1387"/>
  <c r="LQD1393" s="1"/>
  <c r="LQC1387"/>
  <c r="LQB1387"/>
  <c r="LPN1387"/>
  <c r="LPN1393" s="1"/>
  <c r="LPM1387"/>
  <c r="LPL1387"/>
  <c r="LOX1387"/>
  <c r="LOX1393" s="1"/>
  <c r="LOW1387"/>
  <c r="LOV1387"/>
  <c r="LOH1387"/>
  <c r="LOH1393" s="1"/>
  <c r="LOG1387"/>
  <c r="LOF1387"/>
  <c r="LNR1387"/>
  <c r="LNR1393" s="1"/>
  <c r="LNQ1387"/>
  <c r="LNP1387"/>
  <c r="LNB1387"/>
  <c r="LNB1393" s="1"/>
  <c r="LNA1387"/>
  <c r="LMZ1387"/>
  <c r="LML1387"/>
  <c r="LML1393" s="1"/>
  <c r="LMK1387"/>
  <c r="LMJ1387"/>
  <c r="LLV1387"/>
  <c r="LLV1393" s="1"/>
  <c r="LLU1387"/>
  <c r="LLT1387"/>
  <c r="LLF1387"/>
  <c r="LLF1393" s="1"/>
  <c r="LLE1387"/>
  <c r="LLD1387"/>
  <c r="LKP1387"/>
  <c r="LKP1393" s="1"/>
  <c r="LKO1387"/>
  <c r="LKN1387"/>
  <c r="LJZ1387"/>
  <c r="LJZ1393" s="1"/>
  <c r="LJY1387"/>
  <c r="LJX1387"/>
  <c r="LJJ1387"/>
  <c r="LJJ1393" s="1"/>
  <c r="LJI1387"/>
  <c r="LJH1387"/>
  <c r="LIT1387"/>
  <c r="LIT1393" s="1"/>
  <c r="LIS1387"/>
  <c r="LIR1387"/>
  <c r="LID1387"/>
  <c r="LID1393" s="1"/>
  <c r="LIC1387"/>
  <c r="LIB1387"/>
  <c r="LHN1387"/>
  <c r="LHN1393" s="1"/>
  <c r="LHM1387"/>
  <c r="LHL1387"/>
  <c r="LGX1387"/>
  <c r="LGX1393" s="1"/>
  <c r="LGW1387"/>
  <c r="LGV1387"/>
  <c r="LGH1387"/>
  <c r="LGH1393" s="1"/>
  <c r="LGG1387"/>
  <c r="LGF1387"/>
  <c r="LFR1387"/>
  <c r="LFR1393" s="1"/>
  <c r="LFQ1387"/>
  <c r="LFP1387"/>
  <c r="LFB1387"/>
  <c r="LFB1393" s="1"/>
  <c r="LFA1387"/>
  <c r="LEZ1387"/>
  <c r="LEL1387"/>
  <c r="LEL1393" s="1"/>
  <c r="LEK1387"/>
  <c r="LEJ1387"/>
  <c r="LDV1387"/>
  <c r="LDV1393" s="1"/>
  <c r="LDU1387"/>
  <c r="LDT1387"/>
  <c r="LDF1387"/>
  <c r="LDF1393" s="1"/>
  <c r="LDE1387"/>
  <c r="LDD1387"/>
  <c r="LCP1387"/>
  <c r="LCP1393" s="1"/>
  <c r="LCO1387"/>
  <c r="LCN1387"/>
  <c r="LBZ1387"/>
  <c r="LBZ1393" s="1"/>
  <c r="LBY1387"/>
  <c r="LBX1387"/>
  <c r="LBJ1387"/>
  <c r="LBJ1393" s="1"/>
  <c r="LBI1387"/>
  <c r="LBH1387"/>
  <c r="LAT1387"/>
  <c r="LAT1393" s="1"/>
  <c r="LAS1387"/>
  <c r="LAR1387"/>
  <c r="LAD1387"/>
  <c r="LAD1393" s="1"/>
  <c r="LAC1387"/>
  <c r="LAB1387"/>
  <c r="KZN1387"/>
  <c r="KZN1393" s="1"/>
  <c r="KZM1387"/>
  <c r="KZL1387"/>
  <c r="KYX1387"/>
  <c r="KYX1393" s="1"/>
  <c r="KYW1387"/>
  <c r="KYV1387"/>
  <c r="KYH1387"/>
  <c r="KYH1393" s="1"/>
  <c r="KYG1387"/>
  <c r="KYF1387"/>
  <c r="KXR1387"/>
  <c r="KXR1393" s="1"/>
  <c r="KXQ1387"/>
  <c r="KXP1387"/>
  <c r="KXB1387"/>
  <c r="KXB1393" s="1"/>
  <c r="KXA1387"/>
  <c r="KWZ1387"/>
  <c r="KWL1387"/>
  <c r="KWL1393" s="1"/>
  <c r="KWK1387"/>
  <c r="KWJ1387"/>
  <c r="KVV1387"/>
  <c r="KVV1393" s="1"/>
  <c r="KVU1387"/>
  <c r="KVT1387"/>
  <c r="KVF1387"/>
  <c r="KVF1393" s="1"/>
  <c r="KVE1387"/>
  <c r="KVD1387"/>
  <c r="KUP1387"/>
  <c r="KUP1393" s="1"/>
  <c r="KUO1387"/>
  <c r="KUN1387"/>
  <c r="KTZ1387"/>
  <c r="KTZ1393" s="1"/>
  <c r="KTY1387"/>
  <c r="KTX1387"/>
  <c r="KTJ1387"/>
  <c r="KTJ1393" s="1"/>
  <c r="KTI1387"/>
  <c r="KTH1387"/>
  <c r="KST1387"/>
  <c r="KST1393" s="1"/>
  <c r="KSS1387"/>
  <c r="KSR1387"/>
  <c r="KSD1387"/>
  <c r="KSD1393" s="1"/>
  <c r="KSC1387"/>
  <c r="KSB1387"/>
  <c r="KRN1387"/>
  <c r="KRN1393" s="1"/>
  <c r="KRM1387"/>
  <c r="KRL1387"/>
  <c r="KQX1387"/>
  <c r="KQX1393" s="1"/>
  <c r="KQW1387"/>
  <c r="KQV1387"/>
  <c r="KQH1387"/>
  <c r="KQH1393" s="1"/>
  <c r="KQG1387"/>
  <c r="KQF1387"/>
  <c r="KPR1387"/>
  <c r="KPR1393" s="1"/>
  <c r="KPQ1387"/>
  <c r="KPP1387"/>
  <c r="KPB1387"/>
  <c r="KPB1393" s="1"/>
  <c r="KPA1387"/>
  <c r="KOZ1387"/>
  <c r="KOL1387"/>
  <c r="KOL1393" s="1"/>
  <c r="KOK1387"/>
  <c r="KOJ1387"/>
  <c r="KNV1387"/>
  <c r="KNV1393" s="1"/>
  <c r="KNU1387"/>
  <c r="KNT1387"/>
  <c r="KNF1387"/>
  <c r="KNF1393" s="1"/>
  <c r="KNE1387"/>
  <c r="KND1387"/>
  <c r="KMP1387"/>
  <c r="KMP1393" s="1"/>
  <c r="KMO1387"/>
  <c r="KMN1387"/>
  <c r="KLZ1387"/>
  <c r="KLZ1393" s="1"/>
  <c r="KLY1387"/>
  <c r="KLX1387"/>
  <c r="KLJ1387"/>
  <c r="KLJ1393" s="1"/>
  <c r="KLI1387"/>
  <c r="KLH1387"/>
  <c r="KKT1387"/>
  <c r="KKT1393" s="1"/>
  <c r="KKS1387"/>
  <c r="KKR1387"/>
  <c r="KKD1387"/>
  <c r="KKD1393" s="1"/>
  <c r="KKC1387"/>
  <c r="KKB1387"/>
  <c r="KJN1387"/>
  <c r="KJN1393" s="1"/>
  <c r="KJM1387"/>
  <c r="KJL1387"/>
  <c r="KIX1387"/>
  <c r="KIX1393" s="1"/>
  <c r="KIW1387"/>
  <c r="KIV1387"/>
  <c r="KIH1387"/>
  <c r="KIH1393" s="1"/>
  <c r="KIG1387"/>
  <c r="KIF1387"/>
  <c r="KHR1387"/>
  <c r="KHR1393" s="1"/>
  <c r="KHQ1387"/>
  <c r="KHP1387"/>
  <c r="KHB1387"/>
  <c r="KHB1393" s="1"/>
  <c r="KHA1387"/>
  <c r="KGZ1387"/>
  <c r="KGL1387"/>
  <c r="KGL1393" s="1"/>
  <c r="KGK1387"/>
  <c r="KGJ1387"/>
  <c r="KFV1387"/>
  <c r="KFV1393" s="1"/>
  <c r="KFU1387"/>
  <c r="KFT1387"/>
  <c r="KFF1387"/>
  <c r="KFF1393" s="1"/>
  <c r="KFE1387"/>
  <c r="KFD1387"/>
  <c r="KEP1387"/>
  <c r="KEP1393" s="1"/>
  <c r="KEO1387"/>
  <c r="KEN1387"/>
  <c r="KDZ1387"/>
  <c r="KDZ1393" s="1"/>
  <c r="KDY1387"/>
  <c r="KDX1387"/>
  <c r="KDJ1387"/>
  <c r="KDJ1393" s="1"/>
  <c r="KDI1387"/>
  <c r="KDH1387"/>
  <c r="KCT1387"/>
  <c r="KCT1393" s="1"/>
  <c r="KCS1387"/>
  <c r="KCR1387"/>
  <c r="KCD1387"/>
  <c r="KCD1393" s="1"/>
  <c r="KCC1387"/>
  <c r="KCB1387"/>
  <c r="KBN1387"/>
  <c r="KBN1393" s="1"/>
  <c r="KBM1387"/>
  <c r="KBL1387"/>
  <c r="KAX1387"/>
  <c r="KAX1393" s="1"/>
  <c r="KAW1387"/>
  <c r="KAV1387"/>
  <c r="KAH1387"/>
  <c r="KAH1393" s="1"/>
  <c r="KAG1387"/>
  <c r="KAF1387"/>
  <c r="JZR1387"/>
  <c r="JZR1393" s="1"/>
  <c r="JZQ1387"/>
  <c r="JZP1387"/>
  <c r="JZB1387"/>
  <c r="JZB1393" s="1"/>
  <c r="JZA1387"/>
  <c r="JYZ1387"/>
  <c r="JYL1387"/>
  <c r="JYL1393" s="1"/>
  <c r="JYK1387"/>
  <c r="JYJ1387"/>
  <c r="JXV1387"/>
  <c r="JXV1393" s="1"/>
  <c r="JXU1387"/>
  <c r="JXT1387"/>
  <c r="JXF1387"/>
  <c r="JXF1393" s="1"/>
  <c r="JXE1387"/>
  <c r="JXD1387"/>
  <c r="JWP1387"/>
  <c r="JWP1393" s="1"/>
  <c r="JWO1387"/>
  <c r="JWN1387"/>
  <c r="JVZ1387"/>
  <c r="JVZ1393" s="1"/>
  <c r="JVY1387"/>
  <c r="JVX1387"/>
  <c r="JVJ1387"/>
  <c r="JVJ1393" s="1"/>
  <c r="JVI1387"/>
  <c r="JVH1387"/>
  <c r="JUT1387"/>
  <c r="JUT1393" s="1"/>
  <c r="JUS1387"/>
  <c r="JUR1387"/>
  <c r="JUD1387"/>
  <c r="JUD1393" s="1"/>
  <c r="JUC1387"/>
  <c r="JUB1387"/>
  <c r="JTN1387"/>
  <c r="JTN1393" s="1"/>
  <c r="JTM1387"/>
  <c r="JTL1387"/>
  <c r="JSX1387"/>
  <c r="JSX1393" s="1"/>
  <c r="JSW1387"/>
  <c r="JSV1387"/>
  <c r="JSH1387"/>
  <c r="JSH1393" s="1"/>
  <c r="JSG1387"/>
  <c r="JSF1387"/>
  <c r="JRR1387"/>
  <c r="JRR1393" s="1"/>
  <c r="JRQ1387"/>
  <c r="JRP1387"/>
  <c r="JRB1387"/>
  <c r="JRB1393" s="1"/>
  <c r="JRA1387"/>
  <c r="JQZ1387"/>
  <c r="JQL1387"/>
  <c r="JQL1393" s="1"/>
  <c r="JQK1387"/>
  <c r="JQJ1387"/>
  <c r="JPV1387"/>
  <c r="JPV1393" s="1"/>
  <c r="JPU1387"/>
  <c r="JPT1387"/>
  <c r="JPF1387"/>
  <c r="JPF1393" s="1"/>
  <c r="JPE1387"/>
  <c r="JPD1387"/>
  <c r="JOP1387"/>
  <c r="JOP1393" s="1"/>
  <c r="JOO1387"/>
  <c r="JON1387"/>
  <c r="JNZ1387"/>
  <c r="JNZ1393" s="1"/>
  <c r="JNY1387"/>
  <c r="JNX1387"/>
  <c r="JNJ1387"/>
  <c r="JNJ1393" s="1"/>
  <c r="JNI1387"/>
  <c r="JNH1387"/>
  <c r="JMT1387"/>
  <c r="JMT1393" s="1"/>
  <c r="JMS1387"/>
  <c r="JMR1387"/>
  <c r="JMD1387"/>
  <c r="JMD1393" s="1"/>
  <c r="JMC1387"/>
  <c r="JMB1387"/>
  <c r="JLN1387"/>
  <c r="JLN1393" s="1"/>
  <c r="JLM1387"/>
  <c r="JLL1387"/>
  <c r="JKX1387"/>
  <c r="JKX1393" s="1"/>
  <c r="JKW1387"/>
  <c r="JKV1387"/>
  <c r="JKH1387"/>
  <c r="JKH1393" s="1"/>
  <c r="JKG1387"/>
  <c r="JKF1387"/>
  <c r="JJR1387"/>
  <c r="JJR1393" s="1"/>
  <c r="JJQ1387"/>
  <c r="JJP1387"/>
  <c r="JJB1387"/>
  <c r="JJB1393" s="1"/>
  <c r="JJA1387"/>
  <c r="JIZ1387"/>
  <c r="JIL1387"/>
  <c r="JIL1393" s="1"/>
  <c r="JIK1387"/>
  <c r="JIJ1387"/>
  <c r="JHV1387"/>
  <c r="JHV1393" s="1"/>
  <c r="JHU1387"/>
  <c r="JHT1387"/>
  <c r="JHF1387"/>
  <c r="JHF1393" s="1"/>
  <c r="JHE1387"/>
  <c r="JHD1387"/>
  <c r="JGP1387"/>
  <c r="JGP1393" s="1"/>
  <c r="JGO1387"/>
  <c r="JGN1387"/>
  <c r="JFZ1387"/>
  <c r="JFZ1393" s="1"/>
  <c r="JFY1387"/>
  <c r="JFX1387"/>
  <c r="JFJ1387"/>
  <c r="JFJ1393" s="1"/>
  <c r="JFI1387"/>
  <c r="JFH1387"/>
  <c r="JET1387"/>
  <c r="JET1393" s="1"/>
  <c r="JES1387"/>
  <c r="JER1387"/>
  <c r="JED1387"/>
  <c r="JED1393" s="1"/>
  <c r="JEC1387"/>
  <c r="JEB1387"/>
  <c r="JDN1387"/>
  <c r="JDN1393" s="1"/>
  <c r="JDM1387"/>
  <c r="JDL1387"/>
  <c r="JCX1387"/>
  <c r="JCX1393" s="1"/>
  <c r="JCW1387"/>
  <c r="JCV1387"/>
  <c r="JCH1387"/>
  <c r="JCH1393" s="1"/>
  <c r="JCG1387"/>
  <c r="JCF1387"/>
  <c r="JBR1387"/>
  <c r="JBR1393" s="1"/>
  <c r="JBQ1387"/>
  <c r="JBP1387"/>
  <c r="JBB1387"/>
  <c r="JBB1393" s="1"/>
  <c r="JBA1387"/>
  <c r="JAZ1387"/>
  <c r="JAL1387"/>
  <c r="JAL1393" s="1"/>
  <c r="JAK1387"/>
  <c r="JAJ1387"/>
  <c r="IZV1387"/>
  <c r="IZV1393" s="1"/>
  <c r="IZU1387"/>
  <c r="IZT1387"/>
  <c r="IZF1387"/>
  <c r="IZF1393" s="1"/>
  <c r="IZE1387"/>
  <c r="IZD1387"/>
  <c r="IYP1387"/>
  <c r="IYP1393" s="1"/>
  <c r="IYO1387"/>
  <c r="IYN1387"/>
  <c r="IXZ1387"/>
  <c r="IXZ1393" s="1"/>
  <c r="IXY1387"/>
  <c r="IXX1387"/>
  <c r="IXJ1387"/>
  <c r="IXJ1393" s="1"/>
  <c r="IXI1387"/>
  <c r="IXH1387"/>
  <c r="IWT1387"/>
  <c r="IWT1393" s="1"/>
  <c r="IWS1387"/>
  <c r="IWR1387"/>
  <c r="IWD1387"/>
  <c r="IWD1393" s="1"/>
  <c r="IWC1387"/>
  <c r="IWB1387"/>
  <c r="IVN1387"/>
  <c r="IVN1393" s="1"/>
  <c r="IVM1387"/>
  <c r="IVL1387"/>
  <c r="IUX1387"/>
  <c r="IUX1393" s="1"/>
  <c r="IUW1387"/>
  <c r="IUV1387"/>
  <c r="IUH1387"/>
  <c r="IUH1393" s="1"/>
  <c r="IUG1387"/>
  <c r="IUF1387"/>
  <c r="ITR1387"/>
  <c r="ITR1393" s="1"/>
  <c r="ITQ1387"/>
  <c r="ITP1387"/>
  <c r="ITB1387"/>
  <c r="ITB1393" s="1"/>
  <c r="ITA1387"/>
  <c r="ISZ1387"/>
  <c r="ISL1387"/>
  <c r="ISL1393" s="1"/>
  <c r="ISK1387"/>
  <c r="ISJ1387"/>
  <c r="IRV1387"/>
  <c r="IRV1393" s="1"/>
  <c r="IRU1387"/>
  <c r="IRT1387"/>
  <c r="IRF1387"/>
  <c r="IRF1393" s="1"/>
  <c r="IRE1387"/>
  <c r="IRD1387"/>
  <c r="IQP1387"/>
  <c r="IQP1393" s="1"/>
  <c r="IQO1387"/>
  <c r="IQN1387"/>
  <c r="IPZ1387"/>
  <c r="IPZ1393" s="1"/>
  <c r="IPY1387"/>
  <c r="IPX1387"/>
  <c r="IPJ1387"/>
  <c r="IPJ1393" s="1"/>
  <c r="IPI1387"/>
  <c r="IPH1387"/>
  <c r="IOT1387"/>
  <c r="IOT1393" s="1"/>
  <c r="IOS1387"/>
  <c r="IOR1387"/>
  <c r="IOD1387"/>
  <c r="IOD1393" s="1"/>
  <c r="IOC1387"/>
  <c r="IOB1387"/>
  <c r="INN1387"/>
  <c r="INN1393" s="1"/>
  <c r="INM1387"/>
  <c r="INL1387"/>
  <c r="IMX1387"/>
  <c r="IMX1393" s="1"/>
  <c r="IMW1387"/>
  <c r="IMV1387"/>
  <c r="IMH1387"/>
  <c r="IMH1393" s="1"/>
  <c r="IMG1387"/>
  <c r="IMF1387"/>
  <c r="ILR1387"/>
  <c r="ILR1393" s="1"/>
  <c r="ILQ1387"/>
  <c r="ILP1387"/>
  <c r="ILB1387"/>
  <c r="ILB1393" s="1"/>
  <c r="ILA1387"/>
  <c r="IKZ1387"/>
  <c r="IKL1387"/>
  <c r="IKL1393" s="1"/>
  <c r="IKK1387"/>
  <c r="IKJ1387"/>
  <c r="IJV1387"/>
  <c r="IJV1393" s="1"/>
  <c r="IJU1387"/>
  <c r="IJT1387"/>
  <c r="IJF1387"/>
  <c r="IJF1393" s="1"/>
  <c r="IJE1387"/>
  <c r="IJD1387"/>
  <c r="IIP1387"/>
  <c r="IIP1393" s="1"/>
  <c r="IIO1387"/>
  <c r="IIN1387"/>
  <c r="IHZ1387"/>
  <c r="IHZ1393" s="1"/>
  <c r="IHY1387"/>
  <c r="IHX1387"/>
  <c r="IHJ1387"/>
  <c r="IHJ1393" s="1"/>
  <c r="IHI1387"/>
  <c r="IHH1387"/>
  <c r="IGT1387"/>
  <c r="IGT1393" s="1"/>
  <c r="IGS1387"/>
  <c r="IGR1387"/>
  <c r="IGD1387"/>
  <c r="IGD1393" s="1"/>
  <c r="IGC1387"/>
  <c r="IGB1387"/>
  <c r="IFN1387"/>
  <c r="IFN1393" s="1"/>
  <c r="IFM1387"/>
  <c r="IFL1387"/>
  <c r="IEX1387"/>
  <c r="IEX1393" s="1"/>
  <c r="IEW1387"/>
  <c r="IEV1387"/>
  <c r="IEH1387"/>
  <c r="IEH1393" s="1"/>
  <c r="IEG1387"/>
  <c r="IEF1387"/>
  <c r="IDR1387"/>
  <c r="IDR1393" s="1"/>
  <c r="IDQ1387"/>
  <c r="IDP1387"/>
  <c r="IDB1387"/>
  <c r="IDB1393" s="1"/>
  <c r="IDA1387"/>
  <c r="ICZ1387"/>
  <c r="ICL1387"/>
  <c r="ICL1393" s="1"/>
  <c r="ICK1387"/>
  <c r="ICJ1387"/>
  <c r="IBV1387"/>
  <c r="IBV1393" s="1"/>
  <c r="IBU1387"/>
  <c r="IBT1387"/>
  <c r="IBF1387"/>
  <c r="IBF1393" s="1"/>
  <c r="IBE1387"/>
  <c r="IBD1387"/>
  <c r="IAP1387"/>
  <c r="IAP1393" s="1"/>
  <c r="IAO1387"/>
  <c r="IAN1387"/>
  <c r="HZZ1387"/>
  <c r="HZZ1393" s="1"/>
  <c r="HZY1387"/>
  <c r="HZX1387"/>
  <c r="HZJ1387"/>
  <c r="HZJ1393" s="1"/>
  <c r="HZI1387"/>
  <c r="HZH1387"/>
  <c r="HYT1387"/>
  <c r="HYT1393" s="1"/>
  <c r="HYS1387"/>
  <c r="HYR1387"/>
  <c r="HYD1387"/>
  <c r="HYD1393" s="1"/>
  <c r="HYC1387"/>
  <c r="HYB1387"/>
  <c r="HXN1387"/>
  <c r="HXN1393" s="1"/>
  <c r="HXM1387"/>
  <c r="HXL1387"/>
  <c r="HWX1387"/>
  <c r="HWX1393" s="1"/>
  <c r="HWW1387"/>
  <c r="HWV1387"/>
  <c r="HWH1387"/>
  <c r="HWH1393" s="1"/>
  <c r="HWG1387"/>
  <c r="HWF1387"/>
  <c r="HVR1387"/>
  <c r="HVR1393" s="1"/>
  <c r="HVQ1387"/>
  <c r="HVP1387"/>
  <c r="HVB1387"/>
  <c r="HVB1393" s="1"/>
  <c r="HVA1387"/>
  <c r="HUZ1387"/>
  <c r="HUL1387"/>
  <c r="HUL1393" s="1"/>
  <c r="HUK1387"/>
  <c r="HUJ1387"/>
  <c r="HTV1387"/>
  <c r="HTV1393" s="1"/>
  <c r="HTU1387"/>
  <c r="HTT1387"/>
  <c r="HTF1387"/>
  <c r="HTF1393" s="1"/>
  <c r="HTE1387"/>
  <c r="HTD1387"/>
  <c r="HSP1387"/>
  <c r="HSP1393" s="1"/>
  <c r="HSO1387"/>
  <c r="HSN1387"/>
  <c r="HRZ1387"/>
  <c r="HRZ1393" s="1"/>
  <c r="HRY1387"/>
  <c r="HRX1387"/>
  <c r="HRJ1387"/>
  <c r="HRJ1393" s="1"/>
  <c r="HRI1387"/>
  <c r="HRH1387"/>
  <c r="HQT1387"/>
  <c r="HQT1393" s="1"/>
  <c r="HQS1387"/>
  <c r="HQR1387"/>
  <c r="HQD1387"/>
  <c r="HQD1393" s="1"/>
  <c r="HQC1387"/>
  <c r="HQB1387"/>
  <c r="HPN1387"/>
  <c r="HPN1393" s="1"/>
  <c r="HPM1387"/>
  <c r="HPL1387"/>
  <c r="HOX1387"/>
  <c r="HOX1393" s="1"/>
  <c r="HOW1387"/>
  <c r="HOV1387"/>
  <c r="HOH1387"/>
  <c r="HOH1393" s="1"/>
  <c r="HOG1387"/>
  <c r="HOF1387"/>
  <c r="HNR1387"/>
  <c r="HNR1393" s="1"/>
  <c r="HNQ1387"/>
  <c r="HNP1387"/>
  <c r="HNB1387"/>
  <c r="HNB1393" s="1"/>
  <c r="HNA1387"/>
  <c r="HMZ1387"/>
  <c r="HML1387"/>
  <c r="HML1393" s="1"/>
  <c r="HMK1387"/>
  <c r="HMJ1387"/>
  <c r="HLV1387"/>
  <c r="HLV1393" s="1"/>
  <c r="HLU1387"/>
  <c r="HLT1387"/>
  <c r="HLF1387"/>
  <c r="HLF1393" s="1"/>
  <c r="HLE1387"/>
  <c r="HLD1387"/>
  <c r="HKP1387"/>
  <c r="HKP1393" s="1"/>
  <c r="HKO1387"/>
  <c r="HKN1387"/>
  <c r="HJZ1387"/>
  <c r="HJZ1393" s="1"/>
  <c r="HJY1387"/>
  <c r="HJX1387"/>
  <c r="HJJ1387"/>
  <c r="HJJ1393" s="1"/>
  <c r="HJI1387"/>
  <c r="HJH1387"/>
  <c r="HIT1387"/>
  <c r="HIT1393" s="1"/>
  <c r="HIS1387"/>
  <c r="HIR1387"/>
  <c r="HID1387"/>
  <c r="HID1393" s="1"/>
  <c r="HIC1387"/>
  <c r="HIB1387"/>
  <c r="HHN1387"/>
  <c r="HHN1393" s="1"/>
  <c r="HHM1387"/>
  <c r="HHL1387"/>
  <c r="HGX1387"/>
  <c r="HGX1393" s="1"/>
  <c r="HGW1387"/>
  <c r="HGV1387"/>
  <c r="HGH1387"/>
  <c r="HGH1393" s="1"/>
  <c r="HGG1387"/>
  <c r="HGF1387"/>
  <c r="HFR1387"/>
  <c r="HFR1393" s="1"/>
  <c r="HFQ1387"/>
  <c r="HFP1387"/>
  <c r="HFB1387"/>
  <c r="HFB1393" s="1"/>
  <c r="HFA1387"/>
  <c r="HEZ1387"/>
  <c r="HEL1387"/>
  <c r="HEL1393" s="1"/>
  <c r="HEK1387"/>
  <c r="HEJ1387"/>
  <c r="HDV1387"/>
  <c r="HDV1393" s="1"/>
  <c r="HDU1387"/>
  <c r="HDT1387"/>
  <c r="HDF1387"/>
  <c r="HDF1393" s="1"/>
  <c r="HDE1387"/>
  <c r="HDD1387"/>
  <c r="HCP1387"/>
  <c r="HCP1393" s="1"/>
  <c r="HCO1387"/>
  <c r="HCN1387"/>
  <c r="HBZ1387"/>
  <c r="HBZ1393" s="1"/>
  <c r="HBY1387"/>
  <c r="HBX1387"/>
  <c r="HBJ1387"/>
  <c r="HBJ1393" s="1"/>
  <c r="HBI1387"/>
  <c r="HBH1387"/>
  <c r="HAT1387"/>
  <c r="HAT1393" s="1"/>
  <c r="HAS1387"/>
  <c r="HAR1387"/>
  <c r="HAD1387"/>
  <c r="HAD1393" s="1"/>
  <c r="HAC1387"/>
  <c r="HAB1387"/>
  <c r="GZN1387"/>
  <c r="GZN1393" s="1"/>
  <c r="GZM1387"/>
  <c r="GZL1387"/>
  <c r="GYX1387"/>
  <c r="GYX1393" s="1"/>
  <c r="GYW1387"/>
  <c r="GYV1387"/>
  <c r="GYH1387"/>
  <c r="GYH1393" s="1"/>
  <c r="GYG1387"/>
  <c r="GYF1387"/>
  <c r="GXR1387"/>
  <c r="GXR1393" s="1"/>
  <c r="GXQ1387"/>
  <c r="GXP1387"/>
  <c r="GXB1387"/>
  <c r="GXB1393" s="1"/>
  <c r="GXA1387"/>
  <c r="GWZ1387"/>
  <c r="GWL1387"/>
  <c r="GWL1393" s="1"/>
  <c r="GWK1387"/>
  <c r="GWJ1387"/>
  <c r="GVV1387"/>
  <c r="GVV1393" s="1"/>
  <c r="GVU1387"/>
  <c r="GVT1387"/>
  <c r="GVF1387"/>
  <c r="GVF1393" s="1"/>
  <c r="GVE1387"/>
  <c r="GVD1387"/>
  <c r="GUP1387"/>
  <c r="GUP1393" s="1"/>
  <c r="GUO1387"/>
  <c r="GUN1387"/>
  <c r="GTZ1387"/>
  <c r="GTZ1393" s="1"/>
  <c r="GTY1387"/>
  <c r="GTX1387"/>
  <c r="GTJ1387"/>
  <c r="GTJ1393" s="1"/>
  <c r="GTI1387"/>
  <c r="GTH1387"/>
  <c r="GST1387"/>
  <c r="GST1393" s="1"/>
  <c r="GSS1387"/>
  <c r="GSR1387"/>
  <c r="GSD1387"/>
  <c r="GSD1393" s="1"/>
  <c r="GSC1387"/>
  <c r="GSB1387"/>
  <c r="GRN1387"/>
  <c r="GRN1393" s="1"/>
  <c r="GRM1387"/>
  <c r="GRL1387"/>
  <c r="GQX1387"/>
  <c r="GQX1393" s="1"/>
  <c r="GQW1387"/>
  <c r="GQV1387"/>
  <c r="GQH1387"/>
  <c r="GQH1393" s="1"/>
  <c r="GQG1387"/>
  <c r="GQF1387"/>
  <c r="GPR1387"/>
  <c r="GPR1393" s="1"/>
  <c r="GPQ1387"/>
  <c r="GPP1387"/>
  <c r="GPB1387"/>
  <c r="GPB1393" s="1"/>
  <c r="GPA1387"/>
  <c r="GOZ1387"/>
  <c r="GOL1387"/>
  <c r="GOL1393" s="1"/>
  <c r="GOK1387"/>
  <c r="GOJ1387"/>
  <c r="GNV1387"/>
  <c r="GNV1393" s="1"/>
  <c r="GNU1387"/>
  <c r="GNT1387"/>
  <c r="GNF1387"/>
  <c r="GNF1393" s="1"/>
  <c r="GNE1387"/>
  <c r="GND1387"/>
  <c r="GMP1387"/>
  <c r="GMP1393" s="1"/>
  <c r="GMO1387"/>
  <c r="GMN1387"/>
  <c r="GLZ1387"/>
  <c r="GLZ1393" s="1"/>
  <c r="GLY1387"/>
  <c r="GLX1387"/>
  <c r="GLJ1387"/>
  <c r="GLJ1393" s="1"/>
  <c r="GLI1387"/>
  <c r="GLH1387"/>
  <c r="GKT1387"/>
  <c r="GKT1393" s="1"/>
  <c r="GKS1387"/>
  <c r="GKR1387"/>
  <c r="GKD1387"/>
  <c r="GKD1393" s="1"/>
  <c r="GKC1387"/>
  <c r="GKB1387"/>
  <c r="GJN1387"/>
  <c r="GJN1393" s="1"/>
  <c r="GJM1387"/>
  <c r="GJL1387"/>
  <c r="GIX1387"/>
  <c r="GIX1393" s="1"/>
  <c r="GIW1387"/>
  <c r="GIV1387"/>
  <c r="GIH1387"/>
  <c r="GIH1393" s="1"/>
  <c r="GIG1387"/>
  <c r="GIF1387"/>
  <c r="GHR1387"/>
  <c r="GHR1393" s="1"/>
  <c r="GHQ1387"/>
  <c r="GHP1387"/>
  <c r="GHB1387"/>
  <c r="GHB1393" s="1"/>
  <c r="GHA1387"/>
  <c r="GGZ1387"/>
  <c r="GGL1387"/>
  <c r="GGL1393" s="1"/>
  <c r="GGK1387"/>
  <c r="GGJ1387"/>
  <c r="GFV1387"/>
  <c r="GFV1393" s="1"/>
  <c r="GFU1387"/>
  <c r="GFT1387"/>
  <c r="GFF1387"/>
  <c r="GFF1393" s="1"/>
  <c r="GFE1387"/>
  <c r="GFD1387"/>
  <c r="GEP1387"/>
  <c r="GEP1393" s="1"/>
  <c r="GEO1387"/>
  <c r="GEN1387"/>
  <c r="GDZ1387"/>
  <c r="GDZ1393" s="1"/>
  <c r="GDY1387"/>
  <c r="GDX1387"/>
  <c r="GDJ1387"/>
  <c r="GDJ1393" s="1"/>
  <c r="GDI1387"/>
  <c r="GDH1387"/>
  <c r="GCT1387"/>
  <c r="GCT1393" s="1"/>
  <c r="GCS1387"/>
  <c r="GCR1387"/>
  <c r="GCD1387"/>
  <c r="GCD1393" s="1"/>
  <c r="GCC1387"/>
  <c r="GCB1387"/>
  <c r="GBN1387"/>
  <c r="GBN1393" s="1"/>
  <c r="GBM1387"/>
  <c r="GBL1387"/>
  <c r="GAX1387"/>
  <c r="GAX1393" s="1"/>
  <c r="GAW1387"/>
  <c r="GAV1387"/>
  <c r="GAH1387"/>
  <c r="GAH1393" s="1"/>
  <c r="GAG1387"/>
  <c r="GAF1387"/>
  <c r="FZR1387"/>
  <c r="FZR1393" s="1"/>
  <c r="FZQ1387"/>
  <c r="FZP1387"/>
  <c r="FZB1387"/>
  <c r="FZB1393" s="1"/>
  <c r="FZA1387"/>
  <c r="FYZ1387"/>
  <c r="FYL1387"/>
  <c r="FYL1393" s="1"/>
  <c r="FYK1387"/>
  <c r="FYJ1387"/>
  <c r="FXV1387"/>
  <c r="FXV1393" s="1"/>
  <c r="FXU1387"/>
  <c r="FXT1387"/>
  <c r="FXF1387"/>
  <c r="FXF1393" s="1"/>
  <c r="FXE1387"/>
  <c r="FXD1387"/>
  <c r="FWP1387"/>
  <c r="FWP1393" s="1"/>
  <c r="FWO1387"/>
  <c r="FWN1387"/>
  <c r="FVZ1387"/>
  <c r="FVZ1393" s="1"/>
  <c r="FVY1387"/>
  <c r="FVX1387"/>
  <c r="FVJ1387"/>
  <c r="FVJ1393" s="1"/>
  <c r="FVI1387"/>
  <c r="FVH1387"/>
  <c r="FUT1387"/>
  <c r="FUT1393" s="1"/>
  <c r="FUS1387"/>
  <c r="FUR1387"/>
  <c r="FUD1387"/>
  <c r="FUD1393" s="1"/>
  <c r="FUC1387"/>
  <c r="FUB1387"/>
  <c r="FTN1387"/>
  <c r="FTN1393" s="1"/>
  <c r="FTM1387"/>
  <c r="FTL1387"/>
  <c r="FSX1387"/>
  <c r="FSX1393" s="1"/>
  <c r="FSW1387"/>
  <c r="FSV1387"/>
  <c r="FSH1387"/>
  <c r="FSH1393" s="1"/>
  <c r="FSG1387"/>
  <c r="FSF1387"/>
  <c r="FRR1387"/>
  <c r="FRR1393" s="1"/>
  <c r="FRQ1387"/>
  <c r="FRP1387"/>
  <c r="FRB1387"/>
  <c r="FRB1393" s="1"/>
  <c r="FRA1387"/>
  <c r="FQZ1387"/>
  <c r="FQL1387"/>
  <c r="FQL1393" s="1"/>
  <c r="FQK1387"/>
  <c r="FQJ1387"/>
  <c r="FPV1387"/>
  <c r="FPV1393" s="1"/>
  <c r="FPU1387"/>
  <c r="FPT1387"/>
  <c r="FPF1387"/>
  <c r="FPF1393" s="1"/>
  <c r="FPE1387"/>
  <c r="FPD1387"/>
  <c r="FOP1387"/>
  <c r="FOP1393" s="1"/>
  <c r="FOO1387"/>
  <c r="FON1387"/>
  <c r="FNZ1387"/>
  <c r="FNZ1393" s="1"/>
  <c r="FNY1387"/>
  <c r="FNX1387"/>
  <c r="FNJ1387"/>
  <c r="FNJ1393" s="1"/>
  <c r="FNI1387"/>
  <c r="FNH1387"/>
  <c r="FMT1387"/>
  <c r="FMT1393" s="1"/>
  <c r="FMS1387"/>
  <c r="FMR1387"/>
  <c r="FMD1387"/>
  <c r="FMD1393" s="1"/>
  <c r="FMC1387"/>
  <c r="FMB1387"/>
  <c r="FLN1387"/>
  <c r="FLN1393" s="1"/>
  <c r="FLM1387"/>
  <c r="FLL1387"/>
  <c r="FKX1387"/>
  <c r="FKX1393" s="1"/>
  <c r="FKW1387"/>
  <c r="FKV1387"/>
  <c r="FKH1387"/>
  <c r="FKH1393" s="1"/>
  <c r="FKG1387"/>
  <c r="FKF1387"/>
  <c r="FJR1387"/>
  <c r="FJR1393" s="1"/>
  <c r="FJQ1387"/>
  <c r="FJP1387"/>
  <c r="FJB1387"/>
  <c r="FJB1393" s="1"/>
  <c r="FJA1387"/>
  <c r="FIZ1387"/>
  <c r="FIL1387"/>
  <c r="FIL1393" s="1"/>
  <c r="FIK1387"/>
  <c r="FIJ1387"/>
  <c r="FHV1387"/>
  <c r="FHV1393" s="1"/>
  <c r="FHU1387"/>
  <c r="FHT1387"/>
  <c r="FHF1387"/>
  <c r="FHF1393" s="1"/>
  <c r="FHE1387"/>
  <c r="FHD1387"/>
  <c r="FGP1387"/>
  <c r="FGP1393" s="1"/>
  <c r="FGO1387"/>
  <c r="FGN1387"/>
  <c r="FFZ1387"/>
  <c r="FFZ1393" s="1"/>
  <c r="FFY1387"/>
  <c r="FFX1387"/>
  <c r="FFJ1387"/>
  <c r="FFJ1393" s="1"/>
  <c r="FFI1387"/>
  <c r="FFH1387"/>
  <c r="FET1387"/>
  <c r="FET1393" s="1"/>
  <c r="FES1387"/>
  <c r="FER1387"/>
  <c r="FED1387"/>
  <c r="FED1393" s="1"/>
  <c r="FEC1387"/>
  <c r="FEB1387"/>
  <c r="FDN1387"/>
  <c r="FDN1393" s="1"/>
  <c r="FDM1387"/>
  <c r="FDL1387"/>
  <c r="FCX1387"/>
  <c r="FCX1393" s="1"/>
  <c r="FCW1387"/>
  <c r="FCV1387"/>
  <c r="FCH1387"/>
  <c r="FCH1393" s="1"/>
  <c r="FCG1387"/>
  <c r="FCF1387"/>
  <c r="FBR1387"/>
  <c r="FBR1393" s="1"/>
  <c r="FBQ1387"/>
  <c r="FBP1387"/>
  <c r="FBB1387"/>
  <c r="FBB1393" s="1"/>
  <c r="FBA1387"/>
  <c r="FAZ1387"/>
  <c r="FAL1387"/>
  <c r="FAL1393" s="1"/>
  <c r="FAK1387"/>
  <c r="FAJ1387"/>
  <c r="EZV1387"/>
  <c r="EZV1393" s="1"/>
  <c r="EZU1387"/>
  <c r="EZT1387"/>
  <c r="EZF1387"/>
  <c r="EZF1393" s="1"/>
  <c r="EZE1387"/>
  <c r="EZD1387"/>
  <c r="EYP1387"/>
  <c r="EYP1393" s="1"/>
  <c r="EYO1387"/>
  <c r="EYN1387"/>
  <c r="EXZ1387"/>
  <c r="EXZ1393" s="1"/>
  <c r="EXY1387"/>
  <c r="EXX1387"/>
  <c r="EXJ1387"/>
  <c r="EXJ1393" s="1"/>
  <c r="EXI1387"/>
  <c r="EXH1387"/>
  <c r="EWT1387"/>
  <c r="EWT1393" s="1"/>
  <c r="EWS1387"/>
  <c r="EWR1387"/>
  <c r="EWD1387"/>
  <c r="EWD1393" s="1"/>
  <c r="EWC1387"/>
  <c r="EWB1387"/>
  <c r="EVN1387"/>
  <c r="EVN1393" s="1"/>
  <c r="EVM1387"/>
  <c r="EVL1387"/>
  <c r="EUX1387"/>
  <c r="EUX1393" s="1"/>
  <c r="EUW1387"/>
  <c r="EUV1387"/>
  <c r="EUH1387"/>
  <c r="EUH1393" s="1"/>
  <c r="EUG1387"/>
  <c r="EUF1387"/>
  <c r="ETR1387"/>
  <c r="ETR1393" s="1"/>
  <c r="ETQ1387"/>
  <c r="ETP1387"/>
  <c r="ETB1387"/>
  <c r="ETB1393" s="1"/>
  <c r="ETA1387"/>
  <c r="ESZ1387"/>
  <c r="ESL1387"/>
  <c r="ESL1393" s="1"/>
  <c r="ESK1387"/>
  <c r="ESJ1387"/>
  <c r="ERV1387"/>
  <c r="ERV1393" s="1"/>
  <c r="ERU1387"/>
  <c r="ERT1387"/>
  <c r="ERF1387"/>
  <c r="ERF1393" s="1"/>
  <c r="ERE1387"/>
  <c r="ERD1387"/>
  <c r="EQP1387"/>
  <c r="EQP1393" s="1"/>
  <c r="EQO1387"/>
  <c r="EQN1387"/>
  <c r="EPZ1387"/>
  <c r="EPZ1393" s="1"/>
  <c r="EPY1387"/>
  <c r="EPX1387"/>
  <c r="EPJ1387"/>
  <c r="EPJ1393" s="1"/>
  <c r="EPI1387"/>
  <c r="EPH1387"/>
  <c r="EOT1387"/>
  <c r="EOT1393" s="1"/>
  <c r="EOS1387"/>
  <c r="EOR1387"/>
  <c r="EOD1387"/>
  <c r="EOD1393" s="1"/>
  <c r="EOC1387"/>
  <c r="EOB1387"/>
  <c r="ENN1387"/>
  <c r="ENN1393" s="1"/>
  <c r="ENM1387"/>
  <c r="ENL1387"/>
  <c r="EMX1387"/>
  <c r="EMX1393" s="1"/>
  <c r="EMW1387"/>
  <c r="EMV1387"/>
  <c r="EMH1387"/>
  <c r="EMH1393" s="1"/>
  <c r="EMG1387"/>
  <c r="EMF1387"/>
  <c r="ELR1387"/>
  <c r="ELR1393" s="1"/>
  <c r="ELQ1387"/>
  <c r="ELP1387"/>
  <c r="ELB1387"/>
  <c r="ELB1393" s="1"/>
  <c r="ELA1387"/>
  <c r="EKZ1387"/>
  <c r="EKL1387"/>
  <c r="EKL1393" s="1"/>
  <c r="EKK1387"/>
  <c r="EKJ1387"/>
  <c r="EJV1387"/>
  <c r="EJV1393" s="1"/>
  <c r="EJU1387"/>
  <c r="EJT1387"/>
  <c r="EJF1387"/>
  <c r="EJF1393" s="1"/>
  <c r="EJE1387"/>
  <c r="EJD1387"/>
  <c r="EIP1387"/>
  <c r="EIP1393" s="1"/>
  <c r="EIO1387"/>
  <c r="EIN1387"/>
  <c r="EHZ1387"/>
  <c r="EHZ1393" s="1"/>
  <c r="EHY1387"/>
  <c r="EHX1387"/>
  <c r="EHJ1387"/>
  <c r="EHJ1393" s="1"/>
  <c r="EHI1387"/>
  <c r="EHH1387"/>
  <c r="EGT1387"/>
  <c r="EGT1393" s="1"/>
  <c r="EGS1387"/>
  <c r="EGR1387"/>
  <c r="EGD1387"/>
  <c r="EGD1393" s="1"/>
  <c r="EGC1387"/>
  <c r="EGB1387"/>
  <c r="EFN1387"/>
  <c r="EFN1393" s="1"/>
  <c r="EFM1387"/>
  <c r="EFL1387"/>
  <c r="EEX1387"/>
  <c r="EEX1393" s="1"/>
  <c r="EEW1387"/>
  <c r="EEV1387"/>
  <c r="EEH1387"/>
  <c r="EEH1393" s="1"/>
  <c r="EEG1387"/>
  <c r="EEF1387"/>
  <c r="EDR1387"/>
  <c r="EDR1393" s="1"/>
  <c r="EDQ1387"/>
  <c r="EDP1387"/>
  <c r="EDB1387"/>
  <c r="EDB1393" s="1"/>
  <c r="EDA1387"/>
  <c r="ECZ1387"/>
  <c r="ECL1387"/>
  <c r="ECL1393" s="1"/>
  <c r="ECK1387"/>
  <c r="ECJ1387"/>
  <c r="EBV1387"/>
  <c r="EBV1393" s="1"/>
  <c r="EBU1387"/>
  <c r="EBT1387"/>
  <c r="EBF1387"/>
  <c r="EBF1393" s="1"/>
  <c r="EBE1387"/>
  <c r="EBD1387"/>
  <c r="EAP1387"/>
  <c r="EAP1393" s="1"/>
  <c r="EAO1387"/>
  <c r="EAN1387"/>
  <c r="DZZ1387"/>
  <c r="DZZ1393" s="1"/>
  <c r="DZY1387"/>
  <c r="DZX1387"/>
  <c r="DZJ1387"/>
  <c r="DZJ1393" s="1"/>
  <c r="DZI1387"/>
  <c r="DZH1387"/>
  <c r="DYT1387"/>
  <c r="DYT1393" s="1"/>
  <c r="DYS1387"/>
  <c r="DYR1387"/>
  <c r="DYD1387"/>
  <c r="DYD1393" s="1"/>
  <c r="DYC1387"/>
  <c r="DYB1387"/>
  <c r="DXN1387"/>
  <c r="DXN1393" s="1"/>
  <c r="DXM1387"/>
  <c r="DXL1387"/>
  <c r="DWX1387"/>
  <c r="DWX1393" s="1"/>
  <c r="DWW1387"/>
  <c r="DWV1387"/>
  <c r="DWH1387"/>
  <c r="DWH1393" s="1"/>
  <c r="DWG1387"/>
  <c r="DWF1387"/>
  <c r="DVR1387"/>
  <c r="DVR1393" s="1"/>
  <c r="DVQ1387"/>
  <c r="DVP1387"/>
  <c r="DVB1387"/>
  <c r="DVB1393" s="1"/>
  <c r="DVA1387"/>
  <c r="DUZ1387"/>
  <c r="DUL1387"/>
  <c r="DUL1393" s="1"/>
  <c r="DUK1387"/>
  <c r="DUJ1387"/>
  <c r="DTV1387"/>
  <c r="DTV1393" s="1"/>
  <c r="DTU1387"/>
  <c r="DTT1387"/>
  <c r="DTF1387"/>
  <c r="DTF1393" s="1"/>
  <c r="DTE1387"/>
  <c r="DTD1387"/>
  <c r="DSP1387"/>
  <c r="DSP1393" s="1"/>
  <c r="DSO1387"/>
  <c r="DSN1387"/>
  <c r="DRZ1387"/>
  <c r="DRZ1393" s="1"/>
  <c r="DRY1387"/>
  <c r="DRX1387"/>
  <c r="DRJ1387"/>
  <c r="DRJ1393" s="1"/>
  <c r="DRI1387"/>
  <c r="DRH1387"/>
  <c r="DQT1387"/>
  <c r="DQT1393" s="1"/>
  <c r="DQS1387"/>
  <c r="DQR1387"/>
  <c r="DQD1387"/>
  <c r="DQD1393" s="1"/>
  <c r="DQC1387"/>
  <c r="DQB1387"/>
  <c r="DPN1387"/>
  <c r="DPN1393" s="1"/>
  <c r="DPM1387"/>
  <c r="DPL1387"/>
  <c r="DOX1387"/>
  <c r="DOX1393" s="1"/>
  <c r="DOW1387"/>
  <c r="DOV1387"/>
  <c r="DOH1387"/>
  <c r="DOH1393" s="1"/>
  <c r="DOG1387"/>
  <c r="DOF1387"/>
  <c r="DNR1387"/>
  <c r="DNR1393" s="1"/>
  <c r="DNQ1387"/>
  <c r="DNP1387"/>
  <c r="DNB1387"/>
  <c r="DNB1393" s="1"/>
  <c r="DNA1387"/>
  <c r="DMZ1387"/>
  <c r="DML1387"/>
  <c r="DML1393" s="1"/>
  <c r="DMK1387"/>
  <c r="DMJ1387"/>
  <c r="DLV1387"/>
  <c r="DLV1393" s="1"/>
  <c r="DLU1387"/>
  <c r="DLT1387"/>
  <c r="DLF1387"/>
  <c r="DLF1393" s="1"/>
  <c r="DLE1387"/>
  <c r="DLD1387"/>
  <c r="DKP1387"/>
  <c r="DKP1393" s="1"/>
  <c r="DKO1387"/>
  <c r="DKN1387"/>
  <c r="DJZ1387"/>
  <c r="DJZ1393" s="1"/>
  <c r="DJY1387"/>
  <c r="DJX1387"/>
  <c r="DJJ1387"/>
  <c r="DJJ1393" s="1"/>
  <c r="DJI1387"/>
  <c r="DJH1387"/>
  <c r="DIT1387"/>
  <c r="DIT1393" s="1"/>
  <c r="DIS1387"/>
  <c r="DIR1387"/>
  <c r="DID1387"/>
  <c r="DID1393" s="1"/>
  <c r="DIC1387"/>
  <c r="DIB1387"/>
  <c r="DHN1387"/>
  <c r="DHN1393" s="1"/>
  <c r="DHM1387"/>
  <c r="DHL1387"/>
  <c r="DGX1387"/>
  <c r="DGX1393" s="1"/>
  <c r="DGW1387"/>
  <c r="DGV1387"/>
  <c r="DGH1387"/>
  <c r="DGH1393" s="1"/>
  <c r="DGG1387"/>
  <c r="DGF1387"/>
  <c r="DFR1387"/>
  <c r="DFR1393" s="1"/>
  <c r="DFQ1387"/>
  <c r="DFP1387"/>
  <c r="DFB1387"/>
  <c r="DFB1393" s="1"/>
  <c r="DFA1387"/>
  <c r="DEZ1387"/>
  <c r="DEL1387"/>
  <c r="DEL1393" s="1"/>
  <c r="DEK1387"/>
  <c r="DEJ1387"/>
  <c r="DDV1387"/>
  <c r="DDV1393" s="1"/>
  <c r="DDU1387"/>
  <c r="DDT1387"/>
  <c r="DDF1387"/>
  <c r="DDF1393" s="1"/>
  <c r="DDE1387"/>
  <c r="DDD1387"/>
  <c r="DCP1387"/>
  <c r="DCP1393" s="1"/>
  <c r="DCO1387"/>
  <c r="DCN1387"/>
  <c r="DBZ1387"/>
  <c r="DBZ1393" s="1"/>
  <c r="DBY1387"/>
  <c r="DBX1387"/>
  <c r="DBJ1387"/>
  <c r="DBJ1393" s="1"/>
  <c r="DBI1387"/>
  <c r="DBH1387"/>
  <c r="DAT1387"/>
  <c r="DAT1393" s="1"/>
  <c r="DAS1387"/>
  <c r="DAR1387"/>
  <c r="DAD1387"/>
  <c r="DAD1393" s="1"/>
  <c r="DAC1387"/>
  <c r="DAB1387"/>
  <c r="CZN1387"/>
  <c r="CZN1393" s="1"/>
  <c r="CZM1387"/>
  <c r="CZL1387"/>
  <c r="CYX1387"/>
  <c r="CYX1393" s="1"/>
  <c r="CYW1387"/>
  <c r="CYV1387"/>
  <c r="CYH1387"/>
  <c r="CYH1393" s="1"/>
  <c r="CYG1387"/>
  <c r="CYF1387"/>
  <c r="CXR1387"/>
  <c r="CXR1393" s="1"/>
  <c r="CXQ1387"/>
  <c r="CXP1387"/>
  <c r="CXB1387"/>
  <c r="CXB1393" s="1"/>
  <c r="CXA1387"/>
  <c r="CWZ1387"/>
  <c r="CWL1387"/>
  <c r="CWL1393" s="1"/>
  <c r="CWK1387"/>
  <c r="CWJ1387"/>
  <c r="CVV1387"/>
  <c r="CVV1393" s="1"/>
  <c r="CVU1387"/>
  <c r="CVT1387"/>
  <c r="CVF1387"/>
  <c r="CVF1393" s="1"/>
  <c r="CVE1387"/>
  <c r="CVD1387"/>
  <c r="CUP1387"/>
  <c r="CUP1393" s="1"/>
  <c r="CUO1387"/>
  <c r="CUN1387"/>
  <c r="CTZ1387"/>
  <c r="CTZ1393" s="1"/>
  <c r="CTY1387"/>
  <c r="CTX1387"/>
  <c r="CTJ1387"/>
  <c r="CTJ1393" s="1"/>
  <c r="CTI1387"/>
  <c r="CTH1387"/>
  <c r="CST1387"/>
  <c r="CST1393" s="1"/>
  <c r="CSS1387"/>
  <c r="CSR1387"/>
  <c r="CSD1387"/>
  <c r="CSD1393" s="1"/>
  <c r="CSC1387"/>
  <c r="CSB1387"/>
  <c r="CRN1387"/>
  <c r="CRN1393" s="1"/>
  <c r="CRM1387"/>
  <c r="CRL1387"/>
  <c r="CQX1387"/>
  <c r="CQX1393" s="1"/>
  <c r="CQW1387"/>
  <c r="CQV1387"/>
  <c r="CQH1387"/>
  <c r="CQH1393" s="1"/>
  <c r="CQG1387"/>
  <c r="CQF1387"/>
  <c r="CPR1387"/>
  <c r="CPR1393" s="1"/>
  <c r="CPQ1387"/>
  <c r="CPP1387"/>
  <c r="CPB1387"/>
  <c r="CPB1393" s="1"/>
  <c r="CPA1387"/>
  <c r="COZ1387"/>
  <c r="COL1387"/>
  <c r="COL1393" s="1"/>
  <c r="COK1387"/>
  <c r="COJ1387"/>
  <c r="CNV1387"/>
  <c r="CNV1393" s="1"/>
  <c r="CNU1387"/>
  <c r="CNT1387"/>
  <c r="CNF1387"/>
  <c r="CNF1393" s="1"/>
  <c r="CNE1387"/>
  <c r="CND1387"/>
  <c r="CMP1387"/>
  <c r="CMP1393" s="1"/>
  <c r="CMO1387"/>
  <c r="CMN1387"/>
  <c r="CLZ1387"/>
  <c r="CLZ1393" s="1"/>
  <c r="CLY1387"/>
  <c r="CLX1387"/>
  <c r="CLJ1387"/>
  <c r="CLJ1393" s="1"/>
  <c r="CLI1387"/>
  <c r="CLH1387"/>
  <c r="CKT1387"/>
  <c r="CKT1393" s="1"/>
  <c r="CKS1387"/>
  <c r="CKR1387"/>
  <c r="CKD1387"/>
  <c r="CKD1393" s="1"/>
  <c r="CKC1387"/>
  <c r="CKB1387"/>
  <c r="CJN1387"/>
  <c r="CJN1393" s="1"/>
  <c r="CJM1387"/>
  <c r="CJL1387"/>
  <c r="CIX1387"/>
  <c r="CIX1393" s="1"/>
  <c r="CIW1387"/>
  <c r="CIV1387"/>
  <c r="CIH1387"/>
  <c r="CIH1393" s="1"/>
  <c r="CIG1387"/>
  <c r="CIF1387"/>
  <c r="CHR1387"/>
  <c r="CHR1393" s="1"/>
  <c r="CHQ1387"/>
  <c r="CHP1387"/>
  <c r="CHB1387"/>
  <c r="CHB1393" s="1"/>
  <c r="CHA1387"/>
  <c r="CGZ1387"/>
  <c r="CGL1387"/>
  <c r="CGL1393" s="1"/>
  <c r="CGK1387"/>
  <c r="CGJ1387"/>
  <c r="CFV1387"/>
  <c r="CFV1393" s="1"/>
  <c r="CFU1387"/>
  <c r="CFT1387"/>
  <c r="CFF1387"/>
  <c r="CFF1393" s="1"/>
  <c r="CFE1387"/>
  <c r="CFD1387"/>
  <c r="CEP1387"/>
  <c r="CEP1393" s="1"/>
  <c r="CEO1387"/>
  <c r="CEN1387"/>
  <c r="CDZ1387"/>
  <c r="CDZ1393" s="1"/>
  <c r="CDY1387"/>
  <c r="CDX1387"/>
  <c r="CDJ1387"/>
  <c r="CDJ1393" s="1"/>
  <c r="CDI1387"/>
  <c r="CDH1387"/>
  <c r="CCT1387"/>
  <c r="CCT1393" s="1"/>
  <c r="CCS1387"/>
  <c r="CCR1387"/>
  <c r="CCD1387"/>
  <c r="CCD1393" s="1"/>
  <c r="CCC1387"/>
  <c r="CCB1387"/>
  <c r="CBN1387"/>
  <c r="CBN1393" s="1"/>
  <c r="CBM1387"/>
  <c r="CBL1387"/>
  <c r="CAX1387"/>
  <c r="CAX1393" s="1"/>
  <c r="CAW1387"/>
  <c r="CAV1387"/>
  <c r="CAH1387"/>
  <c r="CAH1393" s="1"/>
  <c r="CAG1387"/>
  <c r="CAF1387"/>
  <c r="BZR1387"/>
  <c r="BZR1393" s="1"/>
  <c r="BZQ1387"/>
  <c r="BZP1387"/>
  <c r="BZB1387"/>
  <c r="BZB1393" s="1"/>
  <c r="BZA1387"/>
  <c r="BYZ1387"/>
  <c r="BYL1387"/>
  <c r="BYL1393" s="1"/>
  <c r="BYK1387"/>
  <c r="BYJ1387"/>
  <c r="BXV1387"/>
  <c r="BXV1393" s="1"/>
  <c r="BXU1387"/>
  <c r="BXT1387"/>
  <c r="BXF1387"/>
  <c r="BXF1393" s="1"/>
  <c r="BXE1387"/>
  <c r="BXD1387"/>
  <c r="BWP1387"/>
  <c r="BWP1393" s="1"/>
  <c r="BWO1387"/>
  <c r="BWN1387"/>
  <c r="BVZ1387"/>
  <c r="BVZ1393" s="1"/>
  <c r="BVY1387"/>
  <c r="BVX1387"/>
  <c r="BVJ1387"/>
  <c r="BVJ1393" s="1"/>
  <c r="BVI1387"/>
  <c r="BVH1387"/>
  <c r="BUT1387"/>
  <c r="BUT1393" s="1"/>
  <c r="BUS1387"/>
  <c r="BUR1387"/>
  <c r="BUD1387"/>
  <c r="BUD1393" s="1"/>
  <c r="BUC1387"/>
  <c r="BUB1387"/>
  <c r="BTN1387"/>
  <c r="BTN1393" s="1"/>
  <c r="BTM1387"/>
  <c r="BTL1387"/>
  <c r="BSX1387"/>
  <c r="BSX1393" s="1"/>
  <c r="BSW1387"/>
  <c r="BSV1387"/>
  <c r="BSH1387"/>
  <c r="BSH1393" s="1"/>
  <c r="BSG1387"/>
  <c r="BSF1387"/>
  <c r="BRR1387"/>
  <c r="BRR1393" s="1"/>
  <c r="BRQ1387"/>
  <c r="BRP1387"/>
  <c r="BRB1387"/>
  <c r="BRB1393" s="1"/>
  <c r="BRA1387"/>
  <c r="BQZ1387"/>
  <c r="BQL1387"/>
  <c r="BQL1393" s="1"/>
  <c r="BQK1387"/>
  <c r="BQJ1387"/>
  <c r="BPV1387"/>
  <c r="BPV1393" s="1"/>
  <c r="BPU1387"/>
  <c r="BPT1387"/>
  <c r="BPF1387"/>
  <c r="BPF1393" s="1"/>
  <c r="BPE1387"/>
  <c r="BPD1387"/>
  <c r="BOP1387"/>
  <c r="BOP1393" s="1"/>
  <c r="BOO1387"/>
  <c r="BON1387"/>
  <c r="BNZ1387"/>
  <c r="BNZ1393" s="1"/>
  <c r="BNY1387"/>
  <c r="BNX1387"/>
  <c r="BNJ1387"/>
  <c r="BNJ1393" s="1"/>
  <c r="BNI1387"/>
  <c r="BNH1387"/>
  <c r="BMT1387"/>
  <c r="BMT1393" s="1"/>
  <c r="BMS1387"/>
  <c r="BMR1387"/>
  <c r="BMD1387"/>
  <c r="BMD1393" s="1"/>
  <c r="BMC1387"/>
  <c r="BMB1387"/>
  <c r="BLN1387"/>
  <c r="BLN1393" s="1"/>
  <c r="BLM1387"/>
  <c r="BLL1387"/>
  <c r="BKX1387"/>
  <c r="BKX1393" s="1"/>
  <c r="BKW1387"/>
  <c r="BKV1387"/>
  <c r="BKH1387"/>
  <c r="BKH1393" s="1"/>
  <c r="BKG1387"/>
  <c r="BKF1387"/>
  <c r="BJR1387"/>
  <c r="BJR1393" s="1"/>
  <c r="BJQ1387"/>
  <c r="BJP1387"/>
  <c r="BJB1387"/>
  <c r="BJB1393" s="1"/>
  <c r="BJA1387"/>
  <c r="BIZ1387"/>
  <c r="BIL1387"/>
  <c r="BIL1393" s="1"/>
  <c r="BIK1387"/>
  <c r="BIJ1387"/>
  <c r="BHV1387"/>
  <c r="BHV1393" s="1"/>
  <c r="BHU1387"/>
  <c r="BHT1387"/>
  <c r="BHF1387"/>
  <c r="BHF1393" s="1"/>
  <c r="BHE1387"/>
  <c r="BHD1387"/>
  <c r="BGP1387"/>
  <c r="BGP1393" s="1"/>
  <c r="BGO1387"/>
  <c r="BGN1387"/>
  <c r="BFZ1387"/>
  <c r="BFZ1393" s="1"/>
  <c r="BFY1387"/>
  <c r="BFX1387"/>
  <c r="BFJ1387"/>
  <c r="BFJ1393" s="1"/>
  <c r="BFI1387"/>
  <c r="BFH1387"/>
  <c r="BET1387"/>
  <c r="BET1393" s="1"/>
  <c r="BES1387"/>
  <c r="BER1387"/>
  <c r="BED1387"/>
  <c r="BED1393" s="1"/>
  <c r="BEC1387"/>
  <c r="BEB1387"/>
  <c r="BDN1387"/>
  <c r="BDN1393" s="1"/>
  <c r="BDM1387"/>
  <c r="BDL1387"/>
  <c r="BCX1387"/>
  <c r="BCX1393" s="1"/>
  <c r="BCW1387"/>
  <c r="BCV1387"/>
  <c r="BCH1387"/>
  <c r="BCH1393" s="1"/>
  <c r="BCG1387"/>
  <c r="BCF1387"/>
  <c r="BBR1387"/>
  <c r="BBR1393" s="1"/>
  <c r="BBQ1387"/>
  <c r="BBP1387"/>
  <c r="BBB1387"/>
  <c r="BBB1393" s="1"/>
  <c r="BBA1387"/>
  <c r="BAZ1387"/>
  <c r="BAL1387"/>
  <c r="BAL1393" s="1"/>
  <c r="BAK1387"/>
  <c r="BAJ1387"/>
  <c r="AZV1387"/>
  <c r="AZV1393" s="1"/>
  <c r="AZU1387"/>
  <c r="AZT1387"/>
  <c r="AZF1387"/>
  <c r="AZF1393" s="1"/>
  <c r="AZE1387"/>
  <c r="AZD1387"/>
  <c r="AYP1387"/>
  <c r="AYP1393" s="1"/>
  <c r="AYO1387"/>
  <c r="AYN1387"/>
  <c r="AXZ1387"/>
  <c r="AXZ1393" s="1"/>
  <c r="AXY1387"/>
  <c r="AXX1387"/>
  <c r="AXJ1387"/>
  <c r="AXJ1393" s="1"/>
  <c r="AXI1387"/>
  <c r="AXH1387"/>
  <c r="AWT1387"/>
  <c r="AWT1393" s="1"/>
  <c r="AWS1387"/>
  <c r="AWR1387"/>
  <c r="AWD1387"/>
  <c r="AWD1393" s="1"/>
  <c r="AWC1387"/>
  <c r="AWB1387"/>
  <c r="AVN1387"/>
  <c r="AVN1393" s="1"/>
  <c r="AVM1387"/>
  <c r="AVL1387"/>
  <c r="AUX1387"/>
  <c r="AUX1393" s="1"/>
  <c r="AUW1387"/>
  <c r="AUV1387"/>
  <c r="AUH1387"/>
  <c r="AUH1393" s="1"/>
  <c r="AUG1387"/>
  <c r="AUF1387"/>
  <c r="ATR1387"/>
  <c r="ATR1393" s="1"/>
  <c r="ATQ1387"/>
  <c r="ATP1387"/>
  <c r="ATB1387"/>
  <c r="ATB1393" s="1"/>
  <c r="ATA1387"/>
  <c r="ASZ1387"/>
  <c r="ASL1387"/>
  <c r="ASL1393" s="1"/>
  <c r="ASK1387"/>
  <c r="ASJ1387"/>
  <c r="ARV1387"/>
  <c r="ARV1393" s="1"/>
  <c r="ARU1387"/>
  <c r="ART1387"/>
  <c r="ARF1387"/>
  <c r="ARF1393" s="1"/>
  <c r="ARE1387"/>
  <c r="ARD1387"/>
  <c r="AQP1387"/>
  <c r="AQP1393" s="1"/>
  <c r="AQO1387"/>
  <c r="AQN1387"/>
  <c r="APZ1387"/>
  <c r="APZ1393" s="1"/>
  <c r="APY1387"/>
  <c r="APX1387"/>
  <c r="APJ1387"/>
  <c r="APJ1393" s="1"/>
  <c r="API1387"/>
  <c r="APH1387"/>
  <c r="AOT1387"/>
  <c r="AOT1393" s="1"/>
  <c r="AOS1387"/>
  <c r="AOR1387"/>
  <c r="AOD1387"/>
  <c r="AOD1393" s="1"/>
  <c r="AOC1387"/>
  <c r="AOB1387"/>
  <c r="ANN1387"/>
  <c r="ANN1393" s="1"/>
  <c r="ANM1387"/>
  <c r="ANL1387"/>
  <c r="AMX1387"/>
  <c r="AMX1393" s="1"/>
  <c r="AMW1387"/>
  <c r="AMV1387"/>
  <c r="AMH1387"/>
  <c r="AMH1393" s="1"/>
  <c r="AMG1387"/>
  <c r="AMF1387"/>
  <c r="ALR1387"/>
  <c r="ALR1393" s="1"/>
  <c r="ALQ1387"/>
  <c r="ALP1387"/>
  <c r="ALB1387"/>
  <c r="ALB1393" s="1"/>
  <c r="ALA1387"/>
  <c r="AKZ1387"/>
  <c r="AKL1387"/>
  <c r="AKL1393" s="1"/>
  <c r="AKK1387"/>
  <c r="AKJ1387"/>
  <c r="AJV1387"/>
  <c r="AJV1393" s="1"/>
  <c r="AJU1387"/>
  <c r="AJT1387"/>
  <c r="AJF1387"/>
  <c r="AJF1393" s="1"/>
  <c r="AJE1387"/>
  <c r="AJD1387"/>
  <c r="AIP1387"/>
  <c r="AIP1393" s="1"/>
  <c r="AIO1387"/>
  <c r="AIN1387"/>
  <c r="AHZ1387"/>
  <c r="AHZ1393" s="1"/>
  <c r="AHY1387"/>
  <c r="AHX1387"/>
  <c r="AHJ1387"/>
  <c r="AHJ1393" s="1"/>
  <c r="AHI1387"/>
  <c r="AHH1387"/>
  <c r="AGT1387"/>
  <c r="AGT1393" s="1"/>
  <c r="AGS1387"/>
  <c r="AGR1387"/>
  <c r="AGD1387"/>
  <c r="AGD1393" s="1"/>
  <c r="AGC1387"/>
  <c r="AGB1387"/>
  <c r="AFN1387"/>
  <c r="AFN1393" s="1"/>
  <c r="AFM1387"/>
  <c r="AFL1387"/>
  <c r="AEX1387"/>
  <c r="AEX1393" s="1"/>
  <c r="AEW1387"/>
  <c r="AEV1387"/>
  <c r="AEH1387"/>
  <c r="AEH1393" s="1"/>
  <c r="AEG1387"/>
  <c r="AEF1387"/>
  <c r="ADR1387"/>
  <c r="ADR1393" s="1"/>
  <c r="ADQ1387"/>
  <c r="ADP1387"/>
  <c r="ADB1387"/>
  <c r="ADB1393" s="1"/>
  <c r="ADA1387"/>
  <c r="ACZ1387"/>
  <c r="ACL1387"/>
  <c r="ACL1393" s="1"/>
  <c r="ACK1387"/>
  <c r="ACJ1387"/>
  <c r="ABV1387"/>
  <c r="ABV1393" s="1"/>
  <c r="ABU1387"/>
  <c r="ABT1387"/>
  <c r="ABF1387"/>
  <c r="ABF1393" s="1"/>
  <c r="ABE1387"/>
  <c r="ABD1387"/>
  <c r="AAP1387"/>
  <c r="AAP1393" s="1"/>
  <c r="AAO1387"/>
  <c r="AAN1387"/>
  <c r="ZZ1387"/>
  <c r="ZZ1393" s="1"/>
  <c r="ZY1387"/>
  <c r="ZX1387"/>
  <c r="ZJ1387"/>
  <c r="ZJ1393" s="1"/>
  <c r="ZI1387"/>
  <c r="ZH1387"/>
  <c r="YT1387"/>
  <c r="YT1393" s="1"/>
  <c r="YS1387"/>
  <c r="YR1387"/>
  <c r="YD1387"/>
  <c r="YD1393" s="1"/>
  <c r="YC1387"/>
  <c r="YB1387"/>
  <c r="XN1387"/>
  <c r="XN1393" s="1"/>
  <c r="XM1387"/>
  <c r="XL1387"/>
  <c r="WX1387"/>
  <c r="WX1393" s="1"/>
  <c r="WW1387"/>
  <c r="WV1387"/>
  <c r="WH1387"/>
  <c r="WH1393" s="1"/>
  <c r="WG1387"/>
  <c r="WF1387"/>
  <c r="VR1387"/>
  <c r="VR1393" s="1"/>
  <c r="VQ1387"/>
  <c r="VP1387"/>
  <c r="VB1387"/>
  <c r="VB1393" s="1"/>
  <c r="VA1387"/>
  <c r="UZ1387"/>
  <c r="UL1387"/>
  <c r="UL1393" s="1"/>
  <c r="UK1387"/>
  <c r="UJ1387"/>
  <c r="TV1387"/>
  <c r="TV1393" s="1"/>
  <c r="TU1387"/>
  <c r="TT1387"/>
  <c r="TF1387"/>
  <c r="TF1393" s="1"/>
  <c r="TE1387"/>
  <c r="TD1387"/>
  <c r="SP1387"/>
  <c r="SP1393" s="1"/>
  <c r="SO1387"/>
  <c r="SN1387"/>
  <c r="RZ1387"/>
  <c r="RZ1393" s="1"/>
  <c r="RY1387"/>
  <c r="RX1387"/>
  <c r="RJ1387"/>
  <c r="RJ1393" s="1"/>
  <c r="RI1387"/>
  <c r="RH1387"/>
  <c r="QT1387"/>
  <c r="QT1393" s="1"/>
  <c r="QS1387"/>
  <c r="QR1387"/>
  <c r="QD1387"/>
  <c r="QD1393" s="1"/>
  <c r="QC1387"/>
  <c r="QB1387"/>
  <c r="PN1387"/>
  <c r="PN1393" s="1"/>
  <c r="PM1387"/>
  <c r="PL1387"/>
  <c r="OX1387"/>
  <c r="OX1393" s="1"/>
  <c r="OW1387"/>
  <c r="OV1387"/>
  <c r="OH1387"/>
  <c r="OH1393" s="1"/>
  <c r="OG1387"/>
  <c r="OF1387"/>
  <c r="NR1387"/>
  <c r="NR1393" s="1"/>
  <c r="NQ1387"/>
  <c r="NP1387"/>
  <c r="NB1387"/>
  <c r="NB1393" s="1"/>
  <c r="NA1387"/>
  <c r="MZ1387"/>
  <c r="ML1387"/>
  <c r="ML1393" s="1"/>
  <c r="MK1387"/>
  <c r="MJ1387"/>
  <c r="LV1387"/>
  <c r="LV1393" s="1"/>
  <c r="LU1387"/>
  <c r="LT1387"/>
  <c r="LF1387"/>
  <c r="LF1393" s="1"/>
  <c r="LE1387"/>
  <c r="LD1387"/>
  <c r="KP1387"/>
  <c r="KP1393" s="1"/>
  <c r="KO1387"/>
  <c r="KN1387"/>
  <c r="JZ1387"/>
  <c r="JZ1393" s="1"/>
  <c r="JY1387"/>
  <c r="JX1387"/>
  <c r="JJ1387"/>
  <c r="JJ1393" s="1"/>
  <c r="JI1387"/>
  <c r="JH1387"/>
  <c r="IT1387"/>
  <c r="IT1393" s="1"/>
  <c r="IS1387"/>
  <c r="IR1387"/>
  <c r="ID1387"/>
  <c r="ID1393" s="1"/>
  <c r="IC1387"/>
  <c r="IB1387"/>
  <c r="HN1387"/>
  <c r="HN1393" s="1"/>
  <c r="HM1387"/>
  <c r="HL1387"/>
  <c r="GX1387"/>
  <c r="GX1393" s="1"/>
  <c r="GW1387"/>
  <c r="GV1387"/>
  <c r="GH1387"/>
  <c r="GH1393" s="1"/>
  <c r="GG1387"/>
  <c r="GF1387"/>
  <c r="FR1387"/>
  <c r="FR1393" s="1"/>
  <c r="FQ1387"/>
  <c r="FP1387"/>
  <c r="FB1387"/>
  <c r="FB1393" s="1"/>
  <c r="FA1387"/>
  <c r="EZ1387"/>
  <c r="EL1387"/>
  <c r="EL1393" s="1"/>
  <c r="EK1387"/>
  <c r="EJ1387"/>
  <c r="DV1387"/>
  <c r="DV1393" s="1"/>
  <c r="DU1387"/>
  <c r="DT1387"/>
  <c r="DF1387"/>
  <c r="DF1393" s="1"/>
  <c r="DE1387"/>
  <c r="DD1387"/>
  <c r="CP1387"/>
  <c r="CP1393" s="1"/>
  <c r="CO1387"/>
  <c r="CN1387"/>
  <c r="BZ1387"/>
  <c r="BZ1393" s="1"/>
  <c r="BY1387"/>
  <c r="BX1387"/>
  <c r="BJ1387"/>
  <c r="BJ1393" s="1"/>
  <c r="BI1387"/>
  <c r="BH1387"/>
  <c r="AT1387"/>
  <c r="AT1393" s="1"/>
  <c r="AS1387"/>
  <c r="AR1387"/>
  <c r="AD1387"/>
  <c r="AD1393" s="1"/>
  <c r="AC1387"/>
  <c r="AB1387"/>
  <c r="N1387"/>
  <c r="N1393" s="1"/>
  <c r="M1387"/>
  <c r="L1387"/>
  <c r="XFA1384"/>
  <c r="XFA1388" s="1"/>
  <c r="XFA1394" s="1"/>
  <c r="XEZ1384"/>
  <c r="XEZ1388" s="1"/>
  <c r="XEZ1394" s="1"/>
  <c r="XEK1384"/>
  <c r="XEK1388" s="1"/>
  <c r="XEK1394" s="1"/>
  <c r="XEJ1384"/>
  <c r="XEJ1388" s="1"/>
  <c r="XEJ1394" s="1"/>
  <c r="XDU1384"/>
  <c r="XDU1388" s="1"/>
  <c r="XDU1394" s="1"/>
  <c r="XDT1384"/>
  <c r="XDT1388" s="1"/>
  <c r="XDT1394" s="1"/>
  <c r="XDE1384"/>
  <c r="XDE1388" s="1"/>
  <c r="XDE1394" s="1"/>
  <c r="XDD1384"/>
  <c r="XDD1388" s="1"/>
  <c r="XDD1394" s="1"/>
  <c r="XCO1384"/>
  <c r="XCO1388" s="1"/>
  <c r="XCO1394" s="1"/>
  <c r="XCN1384"/>
  <c r="XCN1388" s="1"/>
  <c r="XCN1394" s="1"/>
  <c r="XBY1384"/>
  <c r="XBY1388" s="1"/>
  <c r="XBY1394" s="1"/>
  <c r="XBX1384"/>
  <c r="XBX1388" s="1"/>
  <c r="XBX1394" s="1"/>
  <c r="XBI1384"/>
  <c r="XBI1388" s="1"/>
  <c r="XBI1394" s="1"/>
  <c r="XBH1384"/>
  <c r="XBH1388" s="1"/>
  <c r="XBH1394" s="1"/>
  <c r="XAS1384"/>
  <c r="XAS1388" s="1"/>
  <c r="XAS1394" s="1"/>
  <c r="XAR1384"/>
  <c r="XAR1388" s="1"/>
  <c r="XAR1394" s="1"/>
  <c r="XAC1384"/>
  <c r="XAC1388" s="1"/>
  <c r="XAC1394" s="1"/>
  <c r="XAB1384"/>
  <c r="XAB1388" s="1"/>
  <c r="XAB1394" s="1"/>
  <c r="WZM1384"/>
  <c r="WZM1388" s="1"/>
  <c r="WZM1394" s="1"/>
  <c r="WZL1384"/>
  <c r="WZL1388" s="1"/>
  <c r="WZL1394" s="1"/>
  <c r="WYW1384"/>
  <c r="WYW1388" s="1"/>
  <c r="WYW1394" s="1"/>
  <c r="WYV1384"/>
  <c r="WYV1388" s="1"/>
  <c r="WYV1394" s="1"/>
  <c r="WYG1384"/>
  <c r="WYG1388" s="1"/>
  <c r="WYG1394" s="1"/>
  <c r="WYF1384"/>
  <c r="WYF1388" s="1"/>
  <c r="WYF1394" s="1"/>
  <c r="WXQ1384"/>
  <c r="WXQ1388" s="1"/>
  <c r="WXQ1394" s="1"/>
  <c r="WXP1384"/>
  <c r="WXP1388" s="1"/>
  <c r="WXP1394" s="1"/>
  <c r="WXA1384"/>
  <c r="WXA1388" s="1"/>
  <c r="WXA1394" s="1"/>
  <c r="WWZ1384"/>
  <c r="WWZ1388" s="1"/>
  <c r="WWZ1394" s="1"/>
  <c r="WWK1384"/>
  <c r="WWK1388" s="1"/>
  <c r="WWK1394" s="1"/>
  <c r="WWJ1384"/>
  <c r="WWJ1388" s="1"/>
  <c r="WWJ1394" s="1"/>
  <c r="WVU1384"/>
  <c r="WVU1388" s="1"/>
  <c r="WVU1394" s="1"/>
  <c r="WVT1384"/>
  <c r="WVT1388" s="1"/>
  <c r="WVT1394" s="1"/>
  <c r="WVE1384"/>
  <c r="WVE1388" s="1"/>
  <c r="WVE1394" s="1"/>
  <c r="WVD1384"/>
  <c r="WVD1388" s="1"/>
  <c r="WVD1394" s="1"/>
  <c r="WUO1384"/>
  <c r="WUO1388" s="1"/>
  <c r="WUO1394" s="1"/>
  <c r="WUN1384"/>
  <c r="WUN1388" s="1"/>
  <c r="WUN1394" s="1"/>
  <c r="WTY1384"/>
  <c r="WTY1388" s="1"/>
  <c r="WTY1394" s="1"/>
  <c r="WTX1384"/>
  <c r="WTX1388" s="1"/>
  <c r="WTX1394" s="1"/>
  <c r="WTI1384"/>
  <c r="WTI1388" s="1"/>
  <c r="WTI1394" s="1"/>
  <c r="WTH1384"/>
  <c r="WTH1388" s="1"/>
  <c r="WTH1394" s="1"/>
  <c r="WSS1384"/>
  <c r="WSS1388" s="1"/>
  <c r="WSS1394" s="1"/>
  <c r="WSR1384"/>
  <c r="WSR1388" s="1"/>
  <c r="WSR1394" s="1"/>
  <c r="WSC1384"/>
  <c r="WSC1388" s="1"/>
  <c r="WSC1394" s="1"/>
  <c r="WSB1384"/>
  <c r="WSB1388" s="1"/>
  <c r="WSB1394" s="1"/>
  <c r="WRM1384"/>
  <c r="WRM1388" s="1"/>
  <c r="WRM1394" s="1"/>
  <c r="WRL1384"/>
  <c r="WRL1388" s="1"/>
  <c r="WRL1394" s="1"/>
  <c r="WQW1384"/>
  <c r="WQW1388" s="1"/>
  <c r="WQW1394" s="1"/>
  <c r="WQV1384"/>
  <c r="WQV1388" s="1"/>
  <c r="WQV1394" s="1"/>
  <c r="WQG1384"/>
  <c r="WQG1388" s="1"/>
  <c r="WQG1394" s="1"/>
  <c r="WQF1384"/>
  <c r="WQF1388" s="1"/>
  <c r="WQF1394" s="1"/>
  <c r="WPQ1384"/>
  <c r="WPQ1388" s="1"/>
  <c r="WPQ1394" s="1"/>
  <c r="WPP1384"/>
  <c r="WPP1388" s="1"/>
  <c r="WPP1394" s="1"/>
  <c r="WPA1384"/>
  <c r="WPA1388" s="1"/>
  <c r="WPA1394" s="1"/>
  <c r="WOZ1384"/>
  <c r="WOZ1388" s="1"/>
  <c r="WOZ1394" s="1"/>
  <c r="WOK1384"/>
  <c r="WOK1388" s="1"/>
  <c r="WOK1394" s="1"/>
  <c r="WOJ1384"/>
  <c r="WOJ1388" s="1"/>
  <c r="WOJ1394" s="1"/>
  <c r="WNU1384"/>
  <c r="WNU1388" s="1"/>
  <c r="WNU1394" s="1"/>
  <c r="WNT1384"/>
  <c r="WNT1388" s="1"/>
  <c r="WNT1394" s="1"/>
  <c r="WNE1384"/>
  <c r="WNE1388" s="1"/>
  <c r="WNE1394" s="1"/>
  <c r="WND1384"/>
  <c r="WND1388" s="1"/>
  <c r="WND1394" s="1"/>
  <c r="WMO1384"/>
  <c r="WMO1388" s="1"/>
  <c r="WMO1394" s="1"/>
  <c r="WMN1384"/>
  <c r="WMN1388" s="1"/>
  <c r="WMN1394" s="1"/>
  <c r="WLY1384"/>
  <c r="WLY1388" s="1"/>
  <c r="WLY1394" s="1"/>
  <c r="WLX1384"/>
  <c r="WLX1388" s="1"/>
  <c r="WLX1394" s="1"/>
  <c r="WLI1384"/>
  <c r="WLI1388" s="1"/>
  <c r="WLI1394" s="1"/>
  <c r="WLH1384"/>
  <c r="WLH1388" s="1"/>
  <c r="WLH1394" s="1"/>
  <c r="WKS1384"/>
  <c r="WKS1388" s="1"/>
  <c r="WKS1394" s="1"/>
  <c r="WKR1384"/>
  <c r="WKR1388" s="1"/>
  <c r="WKR1394" s="1"/>
  <c r="WKC1384"/>
  <c r="WKC1388" s="1"/>
  <c r="WKC1394" s="1"/>
  <c r="WKB1384"/>
  <c r="WKB1388" s="1"/>
  <c r="WKB1394" s="1"/>
  <c r="WJM1384"/>
  <c r="WJM1388" s="1"/>
  <c r="WJM1394" s="1"/>
  <c r="WJL1384"/>
  <c r="WJL1388" s="1"/>
  <c r="WJL1394" s="1"/>
  <c r="WIW1384"/>
  <c r="WIW1388" s="1"/>
  <c r="WIW1394" s="1"/>
  <c r="WIV1384"/>
  <c r="WIV1388" s="1"/>
  <c r="WIV1394" s="1"/>
  <c r="WIG1384"/>
  <c r="WIG1388" s="1"/>
  <c r="WIG1394" s="1"/>
  <c r="WIF1384"/>
  <c r="WIF1388" s="1"/>
  <c r="WIF1394" s="1"/>
  <c r="WHQ1384"/>
  <c r="WHQ1388" s="1"/>
  <c r="WHQ1394" s="1"/>
  <c r="WHP1384"/>
  <c r="WHP1388" s="1"/>
  <c r="WHP1394" s="1"/>
  <c r="WHA1384"/>
  <c r="WHA1388" s="1"/>
  <c r="WHA1394" s="1"/>
  <c r="WGZ1384"/>
  <c r="WGZ1388" s="1"/>
  <c r="WGZ1394" s="1"/>
  <c r="WGK1384"/>
  <c r="WGK1388" s="1"/>
  <c r="WGK1394" s="1"/>
  <c r="WGJ1384"/>
  <c r="WGJ1388" s="1"/>
  <c r="WGJ1394" s="1"/>
  <c r="WFU1384"/>
  <c r="WFU1388" s="1"/>
  <c r="WFU1394" s="1"/>
  <c r="WFT1384"/>
  <c r="WFT1388" s="1"/>
  <c r="WFT1394" s="1"/>
  <c r="WFE1384"/>
  <c r="WFE1388" s="1"/>
  <c r="WFE1394" s="1"/>
  <c r="WFD1384"/>
  <c r="WFD1388" s="1"/>
  <c r="WFD1394" s="1"/>
  <c r="WEO1384"/>
  <c r="WEO1388" s="1"/>
  <c r="WEO1394" s="1"/>
  <c r="WEN1384"/>
  <c r="WEN1388" s="1"/>
  <c r="WEN1394" s="1"/>
  <c r="WDY1384"/>
  <c r="WDY1388" s="1"/>
  <c r="WDY1394" s="1"/>
  <c r="WDX1384"/>
  <c r="WDX1388" s="1"/>
  <c r="WDX1394" s="1"/>
  <c r="WDI1384"/>
  <c r="WDI1388" s="1"/>
  <c r="WDI1394" s="1"/>
  <c r="WDH1384"/>
  <c r="WDH1388" s="1"/>
  <c r="WDH1394" s="1"/>
  <c r="WCS1384"/>
  <c r="WCS1388" s="1"/>
  <c r="WCS1394" s="1"/>
  <c r="WCR1384"/>
  <c r="WCR1388" s="1"/>
  <c r="WCR1394" s="1"/>
  <c r="WCC1384"/>
  <c r="WCC1388" s="1"/>
  <c r="WCC1394" s="1"/>
  <c r="WCB1384"/>
  <c r="WCB1388" s="1"/>
  <c r="WCB1394" s="1"/>
  <c r="WBM1384"/>
  <c r="WBM1388" s="1"/>
  <c r="WBM1394" s="1"/>
  <c r="WBL1384"/>
  <c r="WBL1388" s="1"/>
  <c r="WBL1394" s="1"/>
  <c r="WAW1384"/>
  <c r="WAW1388" s="1"/>
  <c r="WAW1394" s="1"/>
  <c r="WAV1384"/>
  <c r="WAV1388" s="1"/>
  <c r="WAV1394" s="1"/>
  <c r="WAG1384"/>
  <c r="WAG1388" s="1"/>
  <c r="WAG1394" s="1"/>
  <c r="WAF1384"/>
  <c r="WAF1388" s="1"/>
  <c r="WAF1394" s="1"/>
  <c r="VZQ1384"/>
  <c r="VZQ1388" s="1"/>
  <c r="VZQ1394" s="1"/>
  <c r="VZP1384"/>
  <c r="VZP1388" s="1"/>
  <c r="VZP1394" s="1"/>
  <c r="VZA1384"/>
  <c r="VZA1388" s="1"/>
  <c r="VZA1394" s="1"/>
  <c r="VYZ1384"/>
  <c r="VYZ1388" s="1"/>
  <c r="VYZ1394" s="1"/>
  <c r="VYK1384"/>
  <c r="VYK1388" s="1"/>
  <c r="VYK1394" s="1"/>
  <c r="VYJ1384"/>
  <c r="VYJ1388" s="1"/>
  <c r="VYJ1394" s="1"/>
  <c r="VXU1384"/>
  <c r="VXU1388" s="1"/>
  <c r="VXU1394" s="1"/>
  <c r="VXT1384"/>
  <c r="VXT1388" s="1"/>
  <c r="VXT1394" s="1"/>
  <c r="VXE1384"/>
  <c r="VXE1388" s="1"/>
  <c r="VXE1394" s="1"/>
  <c r="VXD1384"/>
  <c r="VXD1388" s="1"/>
  <c r="VXD1394" s="1"/>
  <c r="VWO1384"/>
  <c r="VWO1388" s="1"/>
  <c r="VWO1394" s="1"/>
  <c r="VWN1384"/>
  <c r="VWN1388" s="1"/>
  <c r="VWN1394" s="1"/>
  <c r="VVY1384"/>
  <c r="VVY1388" s="1"/>
  <c r="VVY1394" s="1"/>
  <c r="VVX1384"/>
  <c r="VVX1388" s="1"/>
  <c r="VVX1394" s="1"/>
  <c r="VVI1384"/>
  <c r="VVI1388" s="1"/>
  <c r="VVI1394" s="1"/>
  <c r="VVH1384"/>
  <c r="VVH1388" s="1"/>
  <c r="VVH1394" s="1"/>
  <c r="VUS1384"/>
  <c r="VUS1388" s="1"/>
  <c r="VUS1394" s="1"/>
  <c r="VUR1384"/>
  <c r="VUR1388" s="1"/>
  <c r="VUR1394" s="1"/>
  <c r="VUC1384"/>
  <c r="VUC1388" s="1"/>
  <c r="VUC1394" s="1"/>
  <c r="VUB1384"/>
  <c r="VUB1388" s="1"/>
  <c r="VUB1394" s="1"/>
  <c r="VTM1384"/>
  <c r="VTM1388" s="1"/>
  <c r="VTM1394" s="1"/>
  <c r="VTL1384"/>
  <c r="VTL1388" s="1"/>
  <c r="VTL1394" s="1"/>
  <c r="VSW1384"/>
  <c r="VSW1388" s="1"/>
  <c r="VSW1394" s="1"/>
  <c r="VSV1384"/>
  <c r="VSV1388" s="1"/>
  <c r="VSV1394" s="1"/>
  <c r="VSG1384"/>
  <c r="VSG1388" s="1"/>
  <c r="VSG1394" s="1"/>
  <c r="VSF1384"/>
  <c r="VSF1388" s="1"/>
  <c r="VSF1394" s="1"/>
  <c r="VRQ1384"/>
  <c r="VRQ1388" s="1"/>
  <c r="VRQ1394" s="1"/>
  <c r="VRP1384"/>
  <c r="VRP1388" s="1"/>
  <c r="VRP1394" s="1"/>
  <c r="VRA1384"/>
  <c r="VRA1388" s="1"/>
  <c r="VRA1394" s="1"/>
  <c r="VQZ1384"/>
  <c r="VQZ1388" s="1"/>
  <c r="VQZ1394" s="1"/>
  <c r="VQK1384"/>
  <c r="VQK1388" s="1"/>
  <c r="VQK1394" s="1"/>
  <c r="VQJ1384"/>
  <c r="VQJ1388" s="1"/>
  <c r="VQJ1394" s="1"/>
  <c r="VPU1384"/>
  <c r="VPU1388" s="1"/>
  <c r="VPU1394" s="1"/>
  <c r="VPT1384"/>
  <c r="VPT1388" s="1"/>
  <c r="VPT1394" s="1"/>
  <c r="VPE1384"/>
  <c r="VPE1388" s="1"/>
  <c r="VPE1394" s="1"/>
  <c r="VPD1384"/>
  <c r="VPD1388" s="1"/>
  <c r="VPD1394" s="1"/>
  <c r="VOO1384"/>
  <c r="VOO1388" s="1"/>
  <c r="VOO1394" s="1"/>
  <c r="VON1384"/>
  <c r="VON1388" s="1"/>
  <c r="VON1394" s="1"/>
  <c r="VNY1384"/>
  <c r="VNY1388" s="1"/>
  <c r="VNY1394" s="1"/>
  <c r="VNX1384"/>
  <c r="VNX1388" s="1"/>
  <c r="VNX1394" s="1"/>
  <c r="VNI1384"/>
  <c r="VNI1388" s="1"/>
  <c r="VNI1394" s="1"/>
  <c r="VNH1384"/>
  <c r="VNH1388" s="1"/>
  <c r="VNH1394" s="1"/>
  <c r="VMS1384"/>
  <c r="VMS1388" s="1"/>
  <c r="VMS1394" s="1"/>
  <c r="VMR1384"/>
  <c r="VMR1388" s="1"/>
  <c r="VMR1394" s="1"/>
  <c r="VMC1384"/>
  <c r="VMC1388" s="1"/>
  <c r="VMC1394" s="1"/>
  <c r="VMB1384"/>
  <c r="VMB1388" s="1"/>
  <c r="VMB1394" s="1"/>
  <c r="VLM1384"/>
  <c r="VLM1388" s="1"/>
  <c r="VLM1394" s="1"/>
  <c r="VLL1384"/>
  <c r="VLL1388" s="1"/>
  <c r="VLL1394" s="1"/>
  <c r="VKW1384"/>
  <c r="VKW1388" s="1"/>
  <c r="VKW1394" s="1"/>
  <c r="VKV1384"/>
  <c r="VKV1388" s="1"/>
  <c r="VKV1394" s="1"/>
  <c r="VKG1384"/>
  <c r="VKG1388" s="1"/>
  <c r="VKG1394" s="1"/>
  <c r="VKF1384"/>
  <c r="VKF1388" s="1"/>
  <c r="VKF1394" s="1"/>
  <c r="VJQ1384"/>
  <c r="VJQ1388" s="1"/>
  <c r="VJQ1394" s="1"/>
  <c r="VJP1384"/>
  <c r="VJP1388" s="1"/>
  <c r="VJP1394" s="1"/>
  <c r="VJA1384"/>
  <c r="VJA1388" s="1"/>
  <c r="VJA1394" s="1"/>
  <c r="VIZ1384"/>
  <c r="VIZ1388" s="1"/>
  <c r="VIZ1394" s="1"/>
  <c r="VIK1384"/>
  <c r="VIK1388" s="1"/>
  <c r="VIK1394" s="1"/>
  <c r="VIJ1384"/>
  <c r="VIJ1388" s="1"/>
  <c r="VIJ1394" s="1"/>
  <c r="VHU1384"/>
  <c r="VHU1388" s="1"/>
  <c r="VHU1394" s="1"/>
  <c r="VHT1384"/>
  <c r="VHT1388" s="1"/>
  <c r="VHT1394" s="1"/>
  <c r="VHE1384"/>
  <c r="VHE1388" s="1"/>
  <c r="VHE1394" s="1"/>
  <c r="VHD1384"/>
  <c r="VHD1388" s="1"/>
  <c r="VHD1394" s="1"/>
  <c r="VGO1384"/>
  <c r="VGO1388" s="1"/>
  <c r="VGO1394" s="1"/>
  <c r="VGN1384"/>
  <c r="VGN1388" s="1"/>
  <c r="VGN1394" s="1"/>
  <c r="VFY1384"/>
  <c r="VFY1388" s="1"/>
  <c r="VFY1394" s="1"/>
  <c r="VFX1384"/>
  <c r="VFX1388" s="1"/>
  <c r="VFX1394" s="1"/>
  <c r="VFI1384"/>
  <c r="VFI1388" s="1"/>
  <c r="VFI1394" s="1"/>
  <c r="VFH1384"/>
  <c r="VFH1388" s="1"/>
  <c r="VFH1394" s="1"/>
  <c r="VES1384"/>
  <c r="VES1388" s="1"/>
  <c r="VES1394" s="1"/>
  <c r="VER1384"/>
  <c r="VER1388" s="1"/>
  <c r="VER1394" s="1"/>
  <c r="VEC1384"/>
  <c r="VEC1388" s="1"/>
  <c r="VEC1394" s="1"/>
  <c r="VEB1384"/>
  <c r="VEB1388" s="1"/>
  <c r="VEB1394" s="1"/>
  <c r="VDM1384"/>
  <c r="VDM1388" s="1"/>
  <c r="VDM1394" s="1"/>
  <c r="VDL1384"/>
  <c r="VDL1388" s="1"/>
  <c r="VDL1394" s="1"/>
  <c r="VCW1384"/>
  <c r="VCW1388" s="1"/>
  <c r="VCW1394" s="1"/>
  <c r="VCV1384"/>
  <c r="VCV1388" s="1"/>
  <c r="VCV1394" s="1"/>
  <c r="VCG1384"/>
  <c r="VCG1388" s="1"/>
  <c r="VCG1394" s="1"/>
  <c r="VCF1384"/>
  <c r="VCF1388" s="1"/>
  <c r="VCF1394" s="1"/>
  <c r="VBQ1384"/>
  <c r="VBQ1388" s="1"/>
  <c r="VBQ1394" s="1"/>
  <c r="VBP1384"/>
  <c r="VBP1388" s="1"/>
  <c r="VBP1394" s="1"/>
  <c r="VBA1384"/>
  <c r="VBA1388" s="1"/>
  <c r="VBA1394" s="1"/>
  <c r="VAZ1384"/>
  <c r="VAZ1388" s="1"/>
  <c r="VAZ1394" s="1"/>
  <c r="VAK1384"/>
  <c r="VAK1388" s="1"/>
  <c r="VAK1394" s="1"/>
  <c r="VAJ1384"/>
  <c r="VAJ1388" s="1"/>
  <c r="VAJ1394" s="1"/>
  <c r="UZU1384"/>
  <c r="UZU1388" s="1"/>
  <c r="UZU1394" s="1"/>
  <c r="UZT1384"/>
  <c r="UZT1388" s="1"/>
  <c r="UZT1394" s="1"/>
  <c r="UZE1384"/>
  <c r="UZE1388" s="1"/>
  <c r="UZE1394" s="1"/>
  <c r="UZD1384"/>
  <c r="UZD1388" s="1"/>
  <c r="UZD1394" s="1"/>
  <c r="UYO1384"/>
  <c r="UYO1388" s="1"/>
  <c r="UYO1394" s="1"/>
  <c r="UYN1384"/>
  <c r="UYN1388" s="1"/>
  <c r="UYN1394" s="1"/>
  <c r="UXY1384"/>
  <c r="UXY1388" s="1"/>
  <c r="UXY1394" s="1"/>
  <c r="UXX1384"/>
  <c r="UXX1388" s="1"/>
  <c r="UXX1394" s="1"/>
  <c r="UXI1384"/>
  <c r="UXI1388" s="1"/>
  <c r="UXI1394" s="1"/>
  <c r="UXH1384"/>
  <c r="UXH1388" s="1"/>
  <c r="UXH1394" s="1"/>
  <c r="UWS1384"/>
  <c r="UWS1388" s="1"/>
  <c r="UWS1394" s="1"/>
  <c r="UWR1384"/>
  <c r="UWR1388" s="1"/>
  <c r="UWR1394" s="1"/>
  <c r="UWC1384"/>
  <c r="UWC1388" s="1"/>
  <c r="UWC1394" s="1"/>
  <c r="UWB1384"/>
  <c r="UWB1388" s="1"/>
  <c r="UWB1394" s="1"/>
  <c r="UVM1384"/>
  <c r="UVM1388" s="1"/>
  <c r="UVM1394" s="1"/>
  <c r="UVL1384"/>
  <c r="UVL1388" s="1"/>
  <c r="UVL1394" s="1"/>
  <c r="UUW1384"/>
  <c r="UUW1388" s="1"/>
  <c r="UUW1394" s="1"/>
  <c r="UUV1384"/>
  <c r="UUV1388" s="1"/>
  <c r="UUV1394" s="1"/>
  <c r="UUG1384"/>
  <c r="UUG1388" s="1"/>
  <c r="UUG1394" s="1"/>
  <c r="UUF1384"/>
  <c r="UUF1388" s="1"/>
  <c r="UUF1394" s="1"/>
  <c r="UTQ1384"/>
  <c r="UTQ1388" s="1"/>
  <c r="UTQ1394" s="1"/>
  <c r="UTP1384"/>
  <c r="UTP1388" s="1"/>
  <c r="UTP1394" s="1"/>
  <c r="UTA1384"/>
  <c r="UTA1388" s="1"/>
  <c r="UTA1394" s="1"/>
  <c r="USZ1384"/>
  <c r="USZ1388" s="1"/>
  <c r="USZ1394" s="1"/>
  <c r="USK1384"/>
  <c r="USK1388" s="1"/>
  <c r="USK1394" s="1"/>
  <c r="USJ1384"/>
  <c r="USJ1388" s="1"/>
  <c r="USJ1394" s="1"/>
  <c r="URU1384"/>
  <c r="URU1388" s="1"/>
  <c r="URU1394" s="1"/>
  <c r="URT1384"/>
  <c r="URT1388" s="1"/>
  <c r="URT1394" s="1"/>
  <c r="URE1384"/>
  <c r="URE1388" s="1"/>
  <c r="URE1394" s="1"/>
  <c r="URD1384"/>
  <c r="URD1388" s="1"/>
  <c r="URD1394" s="1"/>
  <c r="UQO1384"/>
  <c r="UQO1388" s="1"/>
  <c r="UQO1394" s="1"/>
  <c r="UQN1384"/>
  <c r="UQN1388" s="1"/>
  <c r="UQN1394" s="1"/>
  <c r="UPY1384"/>
  <c r="UPY1388" s="1"/>
  <c r="UPY1394" s="1"/>
  <c r="UPX1384"/>
  <c r="UPX1388" s="1"/>
  <c r="UPX1394" s="1"/>
  <c r="UPI1384"/>
  <c r="UPI1388" s="1"/>
  <c r="UPI1394" s="1"/>
  <c r="UPH1384"/>
  <c r="UPH1388" s="1"/>
  <c r="UPH1394" s="1"/>
  <c r="UOS1384"/>
  <c r="UOS1388" s="1"/>
  <c r="UOS1394" s="1"/>
  <c r="UOR1384"/>
  <c r="UOR1388" s="1"/>
  <c r="UOR1394" s="1"/>
  <c r="UOC1384"/>
  <c r="UOC1388" s="1"/>
  <c r="UOC1394" s="1"/>
  <c r="UOB1384"/>
  <c r="UOB1388" s="1"/>
  <c r="UOB1394" s="1"/>
  <c r="UNM1384"/>
  <c r="UNM1388" s="1"/>
  <c r="UNM1394" s="1"/>
  <c r="UNL1384"/>
  <c r="UNL1388" s="1"/>
  <c r="UNL1394" s="1"/>
  <c r="UMW1384"/>
  <c r="UMW1388" s="1"/>
  <c r="UMW1394" s="1"/>
  <c r="UMV1384"/>
  <c r="UMV1388" s="1"/>
  <c r="UMV1394" s="1"/>
  <c r="UMG1384"/>
  <c r="UMG1388" s="1"/>
  <c r="UMG1394" s="1"/>
  <c r="UMF1384"/>
  <c r="UMF1388" s="1"/>
  <c r="UMF1394" s="1"/>
  <c r="ULQ1384"/>
  <c r="ULQ1388" s="1"/>
  <c r="ULQ1394" s="1"/>
  <c r="ULP1384"/>
  <c r="ULP1388" s="1"/>
  <c r="ULP1394" s="1"/>
  <c r="ULA1384"/>
  <c r="ULA1388" s="1"/>
  <c r="ULA1394" s="1"/>
  <c r="UKZ1384"/>
  <c r="UKZ1388" s="1"/>
  <c r="UKZ1394" s="1"/>
  <c r="UKK1384"/>
  <c r="UKK1388" s="1"/>
  <c r="UKK1394" s="1"/>
  <c r="UKJ1384"/>
  <c r="UKJ1388" s="1"/>
  <c r="UKJ1394" s="1"/>
  <c r="UJU1384"/>
  <c r="UJU1388" s="1"/>
  <c r="UJU1394" s="1"/>
  <c r="UJT1384"/>
  <c r="UJT1388" s="1"/>
  <c r="UJT1394" s="1"/>
  <c r="UJE1384"/>
  <c r="UJE1388" s="1"/>
  <c r="UJE1394" s="1"/>
  <c r="UJD1384"/>
  <c r="UJD1388" s="1"/>
  <c r="UJD1394" s="1"/>
  <c r="UIO1384"/>
  <c r="UIO1388" s="1"/>
  <c r="UIO1394" s="1"/>
  <c r="UIN1384"/>
  <c r="UIN1388" s="1"/>
  <c r="UIN1394" s="1"/>
  <c r="UHY1384"/>
  <c r="UHY1388" s="1"/>
  <c r="UHY1394" s="1"/>
  <c r="UHX1384"/>
  <c r="UHX1388" s="1"/>
  <c r="UHX1394" s="1"/>
  <c r="UHI1384"/>
  <c r="UHI1388" s="1"/>
  <c r="UHI1394" s="1"/>
  <c r="UHH1384"/>
  <c r="UHH1388" s="1"/>
  <c r="UHH1394" s="1"/>
  <c r="UGS1384"/>
  <c r="UGS1388" s="1"/>
  <c r="UGS1394" s="1"/>
  <c r="UGR1384"/>
  <c r="UGR1388" s="1"/>
  <c r="UGR1394" s="1"/>
  <c r="UGC1384"/>
  <c r="UGC1388" s="1"/>
  <c r="UGC1394" s="1"/>
  <c r="UGB1384"/>
  <c r="UGB1388" s="1"/>
  <c r="UGB1394" s="1"/>
  <c r="UFM1384"/>
  <c r="UFM1388" s="1"/>
  <c r="UFM1394" s="1"/>
  <c r="UFL1384"/>
  <c r="UFL1388" s="1"/>
  <c r="UFL1394" s="1"/>
  <c r="UEW1384"/>
  <c r="UEW1388" s="1"/>
  <c r="UEW1394" s="1"/>
  <c r="UEV1384"/>
  <c r="UEV1388" s="1"/>
  <c r="UEV1394" s="1"/>
  <c r="UEG1384"/>
  <c r="UEG1388" s="1"/>
  <c r="UEG1394" s="1"/>
  <c r="UEF1384"/>
  <c r="UEF1388" s="1"/>
  <c r="UEF1394" s="1"/>
  <c r="UDQ1384"/>
  <c r="UDQ1388" s="1"/>
  <c r="UDQ1394" s="1"/>
  <c r="UDP1384"/>
  <c r="UDP1388" s="1"/>
  <c r="UDP1394" s="1"/>
  <c r="UDA1384"/>
  <c r="UDA1388" s="1"/>
  <c r="UDA1394" s="1"/>
  <c r="UCZ1384"/>
  <c r="UCZ1388" s="1"/>
  <c r="UCZ1394" s="1"/>
  <c r="UCK1384"/>
  <c r="UCK1388" s="1"/>
  <c r="UCK1394" s="1"/>
  <c r="UCJ1384"/>
  <c r="UCJ1388" s="1"/>
  <c r="UCJ1394" s="1"/>
  <c r="UBU1384"/>
  <c r="UBU1388" s="1"/>
  <c r="UBU1394" s="1"/>
  <c r="UBT1384"/>
  <c r="UBT1388" s="1"/>
  <c r="UBT1394" s="1"/>
  <c r="UBE1384"/>
  <c r="UBE1388" s="1"/>
  <c r="UBE1394" s="1"/>
  <c r="UBD1384"/>
  <c r="UBD1388" s="1"/>
  <c r="UBD1394" s="1"/>
  <c r="UAO1384"/>
  <c r="UAO1388" s="1"/>
  <c r="UAO1394" s="1"/>
  <c r="UAN1384"/>
  <c r="UAN1388" s="1"/>
  <c r="UAN1394" s="1"/>
  <c r="TZY1384"/>
  <c r="TZY1388" s="1"/>
  <c r="TZY1394" s="1"/>
  <c r="TZX1384"/>
  <c r="TZX1388" s="1"/>
  <c r="TZX1394" s="1"/>
  <c r="TZI1384"/>
  <c r="TZI1388" s="1"/>
  <c r="TZI1394" s="1"/>
  <c r="TZH1384"/>
  <c r="TZH1388" s="1"/>
  <c r="TZH1394" s="1"/>
  <c r="TYS1384"/>
  <c r="TYS1388" s="1"/>
  <c r="TYS1394" s="1"/>
  <c r="TYR1384"/>
  <c r="TYR1388" s="1"/>
  <c r="TYR1394" s="1"/>
  <c r="TYC1384"/>
  <c r="TYC1388" s="1"/>
  <c r="TYC1394" s="1"/>
  <c r="TYB1384"/>
  <c r="TYB1388" s="1"/>
  <c r="TYB1394" s="1"/>
  <c r="TXM1384"/>
  <c r="TXM1388" s="1"/>
  <c r="TXM1394" s="1"/>
  <c r="TXL1384"/>
  <c r="TXL1388" s="1"/>
  <c r="TXL1394" s="1"/>
  <c r="TWW1384"/>
  <c r="TWW1388" s="1"/>
  <c r="TWW1394" s="1"/>
  <c r="TWV1384"/>
  <c r="TWV1388" s="1"/>
  <c r="TWV1394" s="1"/>
  <c r="TWG1384"/>
  <c r="TWG1388" s="1"/>
  <c r="TWG1394" s="1"/>
  <c r="TWF1384"/>
  <c r="TWF1388" s="1"/>
  <c r="TWF1394" s="1"/>
  <c r="TVQ1384"/>
  <c r="TVQ1388" s="1"/>
  <c r="TVQ1394" s="1"/>
  <c r="TVP1384"/>
  <c r="TVP1388" s="1"/>
  <c r="TVP1394" s="1"/>
  <c r="TVA1384"/>
  <c r="TVA1388" s="1"/>
  <c r="TVA1394" s="1"/>
  <c r="TUZ1384"/>
  <c r="TUZ1388" s="1"/>
  <c r="TUZ1394" s="1"/>
  <c r="TUK1384"/>
  <c r="TUK1388" s="1"/>
  <c r="TUK1394" s="1"/>
  <c r="TUJ1384"/>
  <c r="TUJ1388" s="1"/>
  <c r="TUJ1394" s="1"/>
  <c r="TTU1384"/>
  <c r="TTU1388" s="1"/>
  <c r="TTU1394" s="1"/>
  <c r="TTT1384"/>
  <c r="TTT1388" s="1"/>
  <c r="TTT1394" s="1"/>
  <c r="TTE1384"/>
  <c r="TTE1388" s="1"/>
  <c r="TTE1394" s="1"/>
  <c r="TTD1384"/>
  <c r="TTD1388" s="1"/>
  <c r="TTD1394" s="1"/>
  <c r="TSO1384"/>
  <c r="TSO1388" s="1"/>
  <c r="TSO1394" s="1"/>
  <c r="TSN1384"/>
  <c r="TSN1388" s="1"/>
  <c r="TSN1394" s="1"/>
  <c r="TRY1384"/>
  <c r="TRY1388" s="1"/>
  <c r="TRY1394" s="1"/>
  <c r="TRX1384"/>
  <c r="TRX1388" s="1"/>
  <c r="TRX1394" s="1"/>
  <c r="TRI1384"/>
  <c r="TRI1388" s="1"/>
  <c r="TRI1394" s="1"/>
  <c r="TRH1384"/>
  <c r="TRH1388" s="1"/>
  <c r="TRH1394" s="1"/>
  <c r="TQS1384"/>
  <c r="TQS1388" s="1"/>
  <c r="TQS1394" s="1"/>
  <c r="TQR1384"/>
  <c r="TQR1388" s="1"/>
  <c r="TQR1394" s="1"/>
  <c r="TQC1384"/>
  <c r="TQC1388" s="1"/>
  <c r="TQC1394" s="1"/>
  <c r="TQB1384"/>
  <c r="TQB1388" s="1"/>
  <c r="TQB1394" s="1"/>
  <c r="TPM1384"/>
  <c r="TPM1388" s="1"/>
  <c r="TPM1394" s="1"/>
  <c r="TPL1384"/>
  <c r="TPL1388" s="1"/>
  <c r="TPL1394" s="1"/>
  <c r="TOW1384"/>
  <c r="TOW1388" s="1"/>
  <c r="TOW1394" s="1"/>
  <c r="TOV1384"/>
  <c r="TOV1388" s="1"/>
  <c r="TOV1394" s="1"/>
  <c r="TOG1384"/>
  <c r="TOG1388" s="1"/>
  <c r="TOG1394" s="1"/>
  <c r="TOF1384"/>
  <c r="TOF1388" s="1"/>
  <c r="TOF1394" s="1"/>
  <c r="TNQ1384"/>
  <c r="TNQ1388" s="1"/>
  <c r="TNQ1394" s="1"/>
  <c r="TNP1384"/>
  <c r="TNP1388" s="1"/>
  <c r="TNP1394" s="1"/>
  <c r="TNA1384"/>
  <c r="TNA1388" s="1"/>
  <c r="TNA1394" s="1"/>
  <c r="TMZ1384"/>
  <c r="TMZ1388" s="1"/>
  <c r="TMZ1394" s="1"/>
  <c r="TMK1384"/>
  <c r="TMK1388" s="1"/>
  <c r="TMK1394" s="1"/>
  <c r="TMJ1384"/>
  <c r="TMJ1388" s="1"/>
  <c r="TMJ1394" s="1"/>
  <c r="TLU1384"/>
  <c r="TLU1388" s="1"/>
  <c r="TLU1394" s="1"/>
  <c r="TLT1384"/>
  <c r="TLT1388" s="1"/>
  <c r="TLT1394" s="1"/>
  <c r="TLE1384"/>
  <c r="TLE1388" s="1"/>
  <c r="TLE1394" s="1"/>
  <c r="TLD1384"/>
  <c r="TLD1388" s="1"/>
  <c r="TLD1394" s="1"/>
  <c r="TKO1384"/>
  <c r="TKO1388" s="1"/>
  <c r="TKO1394" s="1"/>
  <c r="TKN1384"/>
  <c r="TKN1388" s="1"/>
  <c r="TKN1394" s="1"/>
  <c r="TJY1384"/>
  <c r="TJY1388" s="1"/>
  <c r="TJY1394" s="1"/>
  <c r="TJX1384"/>
  <c r="TJX1388" s="1"/>
  <c r="TJX1394" s="1"/>
  <c r="TJI1384"/>
  <c r="TJI1388" s="1"/>
  <c r="TJI1394" s="1"/>
  <c r="TJH1384"/>
  <c r="TJH1388" s="1"/>
  <c r="TJH1394" s="1"/>
  <c r="TIS1384"/>
  <c r="TIS1388" s="1"/>
  <c r="TIS1394" s="1"/>
  <c r="TIR1384"/>
  <c r="TIR1388" s="1"/>
  <c r="TIR1394" s="1"/>
  <c r="TIC1384"/>
  <c r="TIC1388" s="1"/>
  <c r="TIC1394" s="1"/>
  <c r="TIB1384"/>
  <c r="TIB1388" s="1"/>
  <c r="TIB1394" s="1"/>
  <c r="THM1384"/>
  <c r="THM1388" s="1"/>
  <c r="THM1394" s="1"/>
  <c r="THL1384"/>
  <c r="THL1388" s="1"/>
  <c r="THL1394" s="1"/>
  <c r="TGW1384"/>
  <c r="TGW1388" s="1"/>
  <c r="TGW1394" s="1"/>
  <c r="TGV1384"/>
  <c r="TGV1388" s="1"/>
  <c r="TGV1394" s="1"/>
  <c r="TGG1384"/>
  <c r="TGG1388" s="1"/>
  <c r="TGG1394" s="1"/>
  <c r="TGF1384"/>
  <c r="TGF1388" s="1"/>
  <c r="TGF1394" s="1"/>
  <c r="TFQ1384"/>
  <c r="TFQ1388" s="1"/>
  <c r="TFQ1394" s="1"/>
  <c r="TFP1384"/>
  <c r="TFP1388" s="1"/>
  <c r="TFP1394" s="1"/>
  <c r="TFA1384"/>
  <c r="TFA1388" s="1"/>
  <c r="TFA1394" s="1"/>
  <c r="TEZ1384"/>
  <c r="TEZ1388" s="1"/>
  <c r="TEZ1394" s="1"/>
  <c r="TEK1384"/>
  <c r="TEK1388" s="1"/>
  <c r="TEK1394" s="1"/>
  <c r="TEJ1384"/>
  <c r="TEJ1388" s="1"/>
  <c r="TEJ1394" s="1"/>
  <c r="TDU1384"/>
  <c r="TDU1388" s="1"/>
  <c r="TDU1394" s="1"/>
  <c r="TDT1384"/>
  <c r="TDT1388" s="1"/>
  <c r="TDT1394" s="1"/>
  <c r="TDE1384"/>
  <c r="TDE1388" s="1"/>
  <c r="TDE1394" s="1"/>
  <c r="TDD1384"/>
  <c r="TDD1388" s="1"/>
  <c r="TDD1394" s="1"/>
  <c r="TCO1384"/>
  <c r="TCO1388" s="1"/>
  <c r="TCO1394" s="1"/>
  <c r="TCN1384"/>
  <c r="TCN1388" s="1"/>
  <c r="TCN1394" s="1"/>
  <c r="TBY1384"/>
  <c r="TBY1388" s="1"/>
  <c r="TBY1394" s="1"/>
  <c r="TBX1384"/>
  <c r="TBX1388" s="1"/>
  <c r="TBX1394" s="1"/>
  <c r="TBI1384"/>
  <c r="TBI1388" s="1"/>
  <c r="TBI1394" s="1"/>
  <c r="TBH1384"/>
  <c r="TBH1388" s="1"/>
  <c r="TBH1394" s="1"/>
  <c r="TAS1384"/>
  <c r="TAS1388" s="1"/>
  <c r="TAS1394" s="1"/>
  <c r="TAR1384"/>
  <c r="TAR1388" s="1"/>
  <c r="TAR1394" s="1"/>
  <c r="TAC1384"/>
  <c r="TAC1388" s="1"/>
  <c r="TAC1394" s="1"/>
  <c r="TAB1384"/>
  <c r="TAB1388" s="1"/>
  <c r="TAB1394" s="1"/>
  <c r="SZM1384"/>
  <c r="SZM1388" s="1"/>
  <c r="SZM1394" s="1"/>
  <c r="SZL1384"/>
  <c r="SZL1388" s="1"/>
  <c r="SZL1394" s="1"/>
  <c r="SYW1384"/>
  <c r="SYW1388" s="1"/>
  <c r="SYW1394" s="1"/>
  <c r="SYV1384"/>
  <c r="SYV1388" s="1"/>
  <c r="SYV1394" s="1"/>
  <c r="SYG1384"/>
  <c r="SYG1388" s="1"/>
  <c r="SYG1394" s="1"/>
  <c r="SYF1384"/>
  <c r="SYF1388" s="1"/>
  <c r="SYF1394" s="1"/>
  <c r="SXQ1384"/>
  <c r="SXQ1388" s="1"/>
  <c r="SXQ1394" s="1"/>
  <c r="SXP1384"/>
  <c r="SXP1388" s="1"/>
  <c r="SXP1394" s="1"/>
  <c r="SXA1384"/>
  <c r="SXA1388" s="1"/>
  <c r="SXA1394" s="1"/>
  <c r="SWZ1384"/>
  <c r="SWZ1388" s="1"/>
  <c r="SWZ1394" s="1"/>
  <c r="SWK1384"/>
  <c r="SWK1388" s="1"/>
  <c r="SWK1394" s="1"/>
  <c r="SWJ1384"/>
  <c r="SWJ1388" s="1"/>
  <c r="SWJ1394" s="1"/>
  <c r="SVU1384"/>
  <c r="SVU1388" s="1"/>
  <c r="SVU1394" s="1"/>
  <c r="SVT1384"/>
  <c r="SVT1388" s="1"/>
  <c r="SVT1394" s="1"/>
  <c r="SVE1384"/>
  <c r="SVE1388" s="1"/>
  <c r="SVE1394" s="1"/>
  <c r="SVD1384"/>
  <c r="SVD1388" s="1"/>
  <c r="SVD1394" s="1"/>
  <c r="SUO1384"/>
  <c r="SUO1388" s="1"/>
  <c r="SUO1394" s="1"/>
  <c r="SUN1384"/>
  <c r="SUN1388" s="1"/>
  <c r="SUN1394" s="1"/>
  <c r="STY1384"/>
  <c r="STY1388" s="1"/>
  <c r="STY1394" s="1"/>
  <c r="STX1384"/>
  <c r="STX1388" s="1"/>
  <c r="STX1394" s="1"/>
  <c r="STI1384"/>
  <c r="STI1388" s="1"/>
  <c r="STI1394" s="1"/>
  <c r="STH1384"/>
  <c r="STH1388" s="1"/>
  <c r="STH1394" s="1"/>
  <c r="SSS1384"/>
  <c r="SSS1388" s="1"/>
  <c r="SSS1394" s="1"/>
  <c r="SSR1384"/>
  <c r="SSR1388" s="1"/>
  <c r="SSR1394" s="1"/>
  <c r="SSC1384"/>
  <c r="SSC1388" s="1"/>
  <c r="SSC1394" s="1"/>
  <c r="SSB1384"/>
  <c r="SSB1388" s="1"/>
  <c r="SSB1394" s="1"/>
  <c r="SRM1384"/>
  <c r="SRM1388" s="1"/>
  <c r="SRM1394" s="1"/>
  <c r="SRL1384"/>
  <c r="SRL1388" s="1"/>
  <c r="SRL1394" s="1"/>
  <c r="SQW1384"/>
  <c r="SQW1388" s="1"/>
  <c r="SQW1394" s="1"/>
  <c r="SQV1384"/>
  <c r="SQV1388" s="1"/>
  <c r="SQV1394" s="1"/>
  <c r="SQG1384"/>
  <c r="SQG1388" s="1"/>
  <c r="SQG1394" s="1"/>
  <c r="SQF1384"/>
  <c r="SQF1388" s="1"/>
  <c r="SQF1394" s="1"/>
  <c r="SPQ1384"/>
  <c r="SPQ1388" s="1"/>
  <c r="SPQ1394" s="1"/>
  <c r="SPP1384"/>
  <c r="SPP1388" s="1"/>
  <c r="SPP1394" s="1"/>
  <c r="SPA1384"/>
  <c r="SPA1388" s="1"/>
  <c r="SPA1394" s="1"/>
  <c r="SOZ1384"/>
  <c r="SOZ1388" s="1"/>
  <c r="SOZ1394" s="1"/>
  <c r="SOK1384"/>
  <c r="SOK1388" s="1"/>
  <c r="SOK1394" s="1"/>
  <c r="SOJ1384"/>
  <c r="SOJ1388" s="1"/>
  <c r="SOJ1394" s="1"/>
  <c r="SNU1384"/>
  <c r="SNU1388" s="1"/>
  <c r="SNU1394" s="1"/>
  <c r="SNT1384"/>
  <c r="SNT1388" s="1"/>
  <c r="SNT1394" s="1"/>
  <c r="SNE1384"/>
  <c r="SNE1388" s="1"/>
  <c r="SNE1394" s="1"/>
  <c r="SND1384"/>
  <c r="SND1388" s="1"/>
  <c r="SND1394" s="1"/>
  <c r="SMO1384"/>
  <c r="SMO1388" s="1"/>
  <c r="SMO1394" s="1"/>
  <c r="SMN1384"/>
  <c r="SMN1388" s="1"/>
  <c r="SMN1394" s="1"/>
  <c r="SLY1384"/>
  <c r="SLY1388" s="1"/>
  <c r="SLY1394" s="1"/>
  <c r="SLX1384"/>
  <c r="SLX1388" s="1"/>
  <c r="SLX1394" s="1"/>
  <c r="SLI1384"/>
  <c r="SLI1388" s="1"/>
  <c r="SLI1394" s="1"/>
  <c r="SLH1384"/>
  <c r="SLH1388" s="1"/>
  <c r="SLH1394" s="1"/>
  <c r="SKS1384"/>
  <c r="SKS1388" s="1"/>
  <c r="SKS1394" s="1"/>
  <c r="SKR1384"/>
  <c r="SKR1388" s="1"/>
  <c r="SKR1394" s="1"/>
  <c r="SKC1384"/>
  <c r="SKC1388" s="1"/>
  <c r="SKC1394" s="1"/>
  <c r="SKB1384"/>
  <c r="SKB1388" s="1"/>
  <c r="SKB1394" s="1"/>
  <c r="SJM1384"/>
  <c r="SJM1388" s="1"/>
  <c r="SJM1394" s="1"/>
  <c r="SJL1384"/>
  <c r="SJL1388" s="1"/>
  <c r="SJL1394" s="1"/>
  <c r="SIW1384"/>
  <c r="SIW1388" s="1"/>
  <c r="SIW1394" s="1"/>
  <c r="SIV1384"/>
  <c r="SIV1388" s="1"/>
  <c r="SIV1394" s="1"/>
  <c r="SIG1384"/>
  <c r="SIG1388" s="1"/>
  <c r="SIG1394" s="1"/>
  <c r="SIF1384"/>
  <c r="SIF1388" s="1"/>
  <c r="SIF1394" s="1"/>
  <c r="SHQ1384"/>
  <c r="SHQ1388" s="1"/>
  <c r="SHQ1394" s="1"/>
  <c r="SHP1384"/>
  <c r="SHP1388" s="1"/>
  <c r="SHP1394" s="1"/>
  <c r="SHA1384"/>
  <c r="SHA1388" s="1"/>
  <c r="SHA1394" s="1"/>
  <c r="SGZ1384"/>
  <c r="SGZ1388" s="1"/>
  <c r="SGZ1394" s="1"/>
  <c r="SGK1384"/>
  <c r="SGK1388" s="1"/>
  <c r="SGK1394" s="1"/>
  <c r="SGJ1384"/>
  <c r="SGJ1388" s="1"/>
  <c r="SGJ1394" s="1"/>
  <c r="SFU1384"/>
  <c r="SFU1388" s="1"/>
  <c r="SFU1394" s="1"/>
  <c r="SFT1384"/>
  <c r="SFT1388" s="1"/>
  <c r="SFT1394" s="1"/>
  <c r="SFE1384"/>
  <c r="SFE1388" s="1"/>
  <c r="SFE1394" s="1"/>
  <c r="SFD1384"/>
  <c r="SFD1388" s="1"/>
  <c r="SFD1394" s="1"/>
  <c r="SEO1384"/>
  <c r="SEO1388" s="1"/>
  <c r="SEO1394" s="1"/>
  <c r="SEN1384"/>
  <c r="SEN1388" s="1"/>
  <c r="SEN1394" s="1"/>
  <c r="SDY1384"/>
  <c r="SDY1388" s="1"/>
  <c r="SDY1394" s="1"/>
  <c r="SDX1384"/>
  <c r="SDX1388" s="1"/>
  <c r="SDX1394" s="1"/>
  <c r="SDI1384"/>
  <c r="SDI1388" s="1"/>
  <c r="SDI1394" s="1"/>
  <c r="SDH1384"/>
  <c r="SDH1388" s="1"/>
  <c r="SDH1394" s="1"/>
  <c r="SCS1384"/>
  <c r="SCS1388" s="1"/>
  <c r="SCS1394" s="1"/>
  <c r="SCR1384"/>
  <c r="SCR1388" s="1"/>
  <c r="SCR1394" s="1"/>
  <c r="SCC1384"/>
  <c r="SCC1388" s="1"/>
  <c r="SCC1394" s="1"/>
  <c r="SCB1384"/>
  <c r="SCB1388" s="1"/>
  <c r="SCB1394" s="1"/>
  <c r="SBM1384"/>
  <c r="SBM1388" s="1"/>
  <c r="SBM1394" s="1"/>
  <c r="SBL1384"/>
  <c r="SBL1388" s="1"/>
  <c r="SBL1394" s="1"/>
  <c r="SAW1384"/>
  <c r="SAW1388" s="1"/>
  <c r="SAW1394" s="1"/>
  <c r="SAV1384"/>
  <c r="SAV1388" s="1"/>
  <c r="SAV1394" s="1"/>
  <c r="SAG1384"/>
  <c r="SAG1388" s="1"/>
  <c r="SAG1394" s="1"/>
  <c r="SAF1384"/>
  <c r="SAF1388" s="1"/>
  <c r="SAF1394" s="1"/>
  <c r="RZQ1384"/>
  <c r="RZQ1388" s="1"/>
  <c r="RZQ1394" s="1"/>
  <c r="RZP1384"/>
  <c r="RZP1388" s="1"/>
  <c r="RZP1394" s="1"/>
  <c r="RZA1384"/>
  <c r="RZA1388" s="1"/>
  <c r="RZA1394" s="1"/>
  <c r="RYZ1384"/>
  <c r="RYZ1388" s="1"/>
  <c r="RYZ1394" s="1"/>
  <c r="RYK1384"/>
  <c r="RYK1388" s="1"/>
  <c r="RYK1394" s="1"/>
  <c r="RYJ1384"/>
  <c r="RYJ1388" s="1"/>
  <c r="RYJ1394" s="1"/>
  <c r="RXU1384"/>
  <c r="RXU1388" s="1"/>
  <c r="RXU1394" s="1"/>
  <c r="RXT1384"/>
  <c r="RXT1388" s="1"/>
  <c r="RXT1394" s="1"/>
  <c r="RXE1384"/>
  <c r="RXE1388" s="1"/>
  <c r="RXE1394" s="1"/>
  <c r="RXD1384"/>
  <c r="RXD1388" s="1"/>
  <c r="RXD1394" s="1"/>
  <c r="RWO1384"/>
  <c r="RWO1388" s="1"/>
  <c r="RWO1394" s="1"/>
  <c r="RWN1384"/>
  <c r="RWN1388" s="1"/>
  <c r="RWN1394" s="1"/>
  <c r="RVY1384"/>
  <c r="RVY1388" s="1"/>
  <c r="RVY1394" s="1"/>
  <c r="RVX1384"/>
  <c r="RVX1388" s="1"/>
  <c r="RVX1394" s="1"/>
  <c r="RVI1384"/>
  <c r="RVI1388" s="1"/>
  <c r="RVI1394" s="1"/>
  <c r="RVH1384"/>
  <c r="RVH1388" s="1"/>
  <c r="RVH1394" s="1"/>
  <c r="RUS1384"/>
  <c r="RUS1388" s="1"/>
  <c r="RUS1394" s="1"/>
  <c r="RUR1384"/>
  <c r="RUR1388" s="1"/>
  <c r="RUR1394" s="1"/>
  <c r="RUC1384"/>
  <c r="RUC1388" s="1"/>
  <c r="RUC1394" s="1"/>
  <c r="RUB1384"/>
  <c r="RUB1388" s="1"/>
  <c r="RUB1394" s="1"/>
  <c r="RTM1384"/>
  <c r="RTM1388" s="1"/>
  <c r="RTM1394" s="1"/>
  <c r="RTL1384"/>
  <c r="RTL1388" s="1"/>
  <c r="RTL1394" s="1"/>
  <c r="RSW1384"/>
  <c r="RSW1388" s="1"/>
  <c r="RSW1394" s="1"/>
  <c r="RSV1384"/>
  <c r="RSV1388" s="1"/>
  <c r="RSV1394" s="1"/>
  <c r="RSG1384"/>
  <c r="RSG1388" s="1"/>
  <c r="RSG1394" s="1"/>
  <c r="RSF1384"/>
  <c r="RSF1388" s="1"/>
  <c r="RSF1394" s="1"/>
  <c r="RRQ1384"/>
  <c r="RRQ1388" s="1"/>
  <c r="RRQ1394" s="1"/>
  <c r="RRP1384"/>
  <c r="RRP1388" s="1"/>
  <c r="RRP1394" s="1"/>
  <c r="RRA1384"/>
  <c r="RRA1388" s="1"/>
  <c r="RRA1394" s="1"/>
  <c r="RQZ1384"/>
  <c r="RQZ1388" s="1"/>
  <c r="RQZ1394" s="1"/>
  <c r="RQK1384"/>
  <c r="RQK1388" s="1"/>
  <c r="RQK1394" s="1"/>
  <c r="RQJ1384"/>
  <c r="RQJ1388" s="1"/>
  <c r="RQJ1394" s="1"/>
  <c r="RPU1384"/>
  <c r="RPU1388" s="1"/>
  <c r="RPU1394" s="1"/>
  <c r="RPT1384"/>
  <c r="RPT1388" s="1"/>
  <c r="RPT1394" s="1"/>
  <c r="RPE1384"/>
  <c r="RPE1388" s="1"/>
  <c r="RPE1394" s="1"/>
  <c r="RPD1384"/>
  <c r="RPD1388" s="1"/>
  <c r="RPD1394" s="1"/>
  <c r="ROO1384"/>
  <c r="ROO1388" s="1"/>
  <c r="ROO1394" s="1"/>
  <c r="RON1384"/>
  <c r="RON1388" s="1"/>
  <c r="RON1394" s="1"/>
  <c r="RNY1384"/>
  <c r="RNY1388" s="1"/>
  <c r="RNY1394" s="1"/>
  <c r="RNX1384"/>
  <c r="RNX1388" s="1"/>
  <c r="RNX1394" s="1"/>
  <c r="RNI1384"/>
  <c r="RNI1388" s="1"/>
  <c r="RNI1394" s="1"/>
  <c r="RNH1384"/>
  <c r="RNH1388" s="1"/>
  <c r="RNH1394" s="1"/>
  <c r="RMS1384"/>
  <c r="RMS1388" s="1"/>
  <c r="RMS1394" s="1"/>
  <c r="RMR1384"/>
  <c r="RMR1388" s="1"/>
  <c r="RMR1394" s="1"/>
  <c r="RMC1384"/>
  <c r="RMC1388" s="1"/>
  <c r="RMC1394" s="1"/>
  <c r="RMB1384"/>
  <c r="RMB1388" s="1"/>
  <c r="RMB1394" s="1"/>
  <c r="RLM1384"/>
  <c r="RLM1388" s="1"/>
  <c r="RLM1394" s="1"/>
  <c r="RLL1384"/>
  <c r="RLL1388" s="1"/>
  <c r="RLL1394" s="1"/>
  <c r="RKW1384"/>
  <c r="RKW1388" s="1"/>
  <c r="RKW1394" s="1"/>
  <c r="RKV1384"/>
  <c r="RKV1388" s="1"/>
  <c r="RKV1394" s="1"/>
  <c r="RKG1384"/>
  <c r="RKG1388" s="1"/>
  <c r="RKG1394" s="1"/>
  <c r="RKF1384"/>
  <c r="RKF1388" s="1"/>
  <c r="RKF1394" s="1"/>
  <c r="RJQ1384"/>
  <c r="RJQ1388" s="1"/>
  <c r="RJQ1394" s="1"/>
  <c r="RJP1384"/>
  <c r="RJP1388" s="1"/>
  <c r="RJP1394" s="1"/>
  <c r="RJA1384"/>
  <c r="RJA1388" s="1"/>
  <c r="RJA1394" s="1"/>
  <c r="RIZ1384"/>
  <c r="RIZ1388" s="1"/>
  <c r="RIZ1394" s="1"/>
  <c r="RIK1384"/>
  <c r="RIK1388" s="1"/>
  <c r="RIK1394" s="1"/>
  <c r="RIJ1384"/>
  <c r="RIJ1388" s="1"/>
  <c r="RIJ1394" s="1"/>
  <c r="RHU1384"/>
  <c r="RHU1388" s="1"/>
  <c r="RHU1394" s="1"/>
  <c r="RHT1384"/>
  <c r="RHT1388" s="1"/>
  <c r="RHT1394" s="1"/>
  <c r="RHE1384"/>
  <c r="RHE1388" s="1"/>
  <c r="RHE1394" s="1"/>
  <c r="RHD1384"/>
  <c r="RHD1388" s="1"/>
  <c r="RHD1394" s="1"/>
  <c r="RGO1384"/>
  <c r="RGO1388" s="1"/>
  <c r="RGO1394" s="1"/>
  <c r="RGN1384"/>
  <c r="RGN1388" s="1"/>
  <c r="RGN1394" s="1"/>
  <c r="RFY1384"/>
  <c r="RFY1388" s="1"/>
  <c r="RFY1394" s="1"/>
  <c r="RFX1384"/>
  <c r="RFX1388" s="1"/>
  <c r="RFX1394" s="1"/>
  <c r="RFI1384"/>
  <c r="RFI1388" s="1"/>
  <c r="RFI1394" s="1"/>
  <c r="RFH1384"/>
  <c r="RFH1388" s="1"/>
  <c r="RFH1394" s="1"/>
  <c r="RES1384"/>
  <c r="RES1388" s="1"/>
  <c r="RES1394" s="1"/>
  <c r="RER1384"/>
  <c r="RER1388" s="1"/>
  <c r="RER1394" s="1"/>
  <c r="REC1384"/>
  <c r="REC1388" s="1"/>
  <c r="REC1394" s="1"/>
  <c r="REB1384"/>
  <c r="REB1388" s="1"/>
  <c r="REB1394" s="1"/>
  <c r="RDM1384"/>
  <c r="RDM1388" s="1"/>
  <c r="RDM1394" s="1"/>
  <c r="RDL1384"/>
  <c r="RDL1388" s="1"/>
  <c r="RDL1394" s="1"/>
  <c r="RCW1384"/>
  <c r="RCW1388" s="1"/>
  <c r="RCW1394" s="1"/>
  <c r="RCV1384"/>
  <c r="RCV1388" s="1"/>
  <c r="RCV1394" s="1"/>
  <c r="RCG1384"/>
  <c r="RCG1388" s="1"/>
  <c r="RCG1394" s="1"/>
  <c r="RCF1384"/>
  <c r="RCF1388" s="1"/>
  <c r="RCF1394" s="1"/>
  <c r="RBQ1384"/>
  <c r="RBQ1388" s="1"/>
  <c r="RBQ1394" s="1"/>
  <c r="RBP1384"/>
  <c r="RBP1388" s="1"/>
  <c r="RBP1394" s="1"/>
  <c r="RBA1384"/>
  <c r="RBA1388" s="1"/>
  <c r="RBA1394" s="1"/>
  <c r="RAZ1384"/>
  <c r="RAZ1388" s="1"/>
  <c r="RAZ1394" s="1"/>
  <c r="RAK1384"/>
  <c r="RAK1388" s="1"/>
  <c r="RAK1394" s="1"/>
  <c r="RAJ1384"/>
  <c r="RAJ1388" s="1"/>
  <c r="RAJ1394" s="1"/>
  <c r="QZU1384"/>
  <c r="QZU1388" s="1"/>
  <c r="QZU1394" s="1"/>
  <c r="QZT1384"/>
  <c r="QZT1388" s="1"/>
  <c r="QZT1394" s="1"/>
  <c r="QZE1384"/>
  <c r="QZE1388" s="1"/>
  <c r="QZE1394" s="1"/>
  <c r="QZD1384"/>
  <c r="QZD1388" s="1"/>
  <c r="QZD1394" s="1"/>
  <c r="QYO1384"/>
  <c r="QYO1388" s="1"/>
  <c r="QYO1394" s="1"/>
  <c r="QYN1384"/>
  <c r="QYN1388" s="1"/>
  <c r="QYN1394" s="1"/>
  <c r="QXY1384"/>
  <c r="QXY1388" s="1"/>
  <c r="QXY1394" s="1"/>
  <c r="QXX1384"/>
  <c r="QXX1388" s="1"/>
  <c r="QXX1394" s="1"/>
  <c r="QXI1384"/>
  <c r="QXI1388" s="1"/>
  <c r="QXI1394" s="1"/>
  <c r="QXH1384"/>
  <c r="QXH1388" s="1"/>
  <c r="QXH1394" s="1"/>
  <c r="QWS1384"/>
  <c r="QWS1388" s="1"/>
  <c r="QWS1394" s="1"/>
  <c r="QWR1384"/>
  <c r="QWR1388" s="1"/>
  <c r="QWR1394" s="1"/>
  <c r="QWC1384"/>
  <c r="QWC1388" s="1"/>
  <c r="QWC1394" s="1"/>
  <c r="QWB1384"/>
  <c r="QWB1388" s="1"/>
  <c r="QWB1394" s="1"/>
  <c r="QVM1384"/>
  <c r="QVM1388" s="1"/>
  <c r="QVM1394" s="1"/>
  <c r="QVL1384"/>
  <c r="QVL1388" s="1"/>
  <c r="QVL1394" s="1"/>
  <c r="QUW1384"/>
  <c r="QUW1388" s="1"/>
  <c r="QUW1394" s="1"/>
  <c r="QUV1384"/>
  <c r="QUV1388" s="1"/>
  <c r="QUV1394" s="1"/>
  <c r="QUG1384"/>
  <c r="QUG1388" s="1"/>
  <c r="QUG1394" s="1"/>
  <c r="QUF1384"/>
  <c r="QUF1388" s="1"/>
  <c r="QUF1394" s="1"/>
  <c r="QTQ1384"/>
  <c r="QTQ1388" s="1"/>
  <c r="QTQ1394" s="1"/>
  <c r="QTP1384"/>
  <c r="QTP1388" s="1"/>
  <c r="QTP1394" s="1"/>
  <c r="QTA1384"/>
  <c r="QTA1388" s="1"/>
  <c r="QTA1394" s="1"/>
  <c r="QSZ1384"/>
  <c r="QSZ1388" s="1"/>
  <c r="QSZ1394" s="1"/>
  <c r="QSK1384"/>
  <c r="QSK1388" s="1"/>
  <c r="QSK1394" s="1"/>
  <c r="QSJ1384"/>
  <c r="QSJ1388" s="1"/>
  <c r="QSJ1394" s="1"/>
  <c r="QRU1384"/>
  <c r="QRU1388" s="1"/>
  <c r="QRU1394" s="1"/>
  <c r="QRT1384"/>
  <c r="QRT1388" s="1"/>
  <c r="QRT1394" s="1"/>
  <c r="QRE1384"/>
  <c r="QRE1388" s="1"/>
  <c r="QRE1394" s="1"/>
  <c r="QRD1384"/>
  <c r="QRD1388" s="1"/>
  <c r="QRD1394" s="1"/>
  <c r="QQO1384"/>
  <c r="QQO1388" s="1"/>
  <c r="QQO1394" s="1"/>
  <c r="QQN1384"/>
  <c r="QQN1388" s="1"/>
  <c r="QQN1394" s="1"/>
  <c r="QPY1384"/>
  <c r="QPY1388" s="1"/>
  <c r="QPY1394" s="1"/>
  <c r="QPX1384"/>
  <c r="QPX1388" s="1"/>
  <c r="QPX1394" s="1"/>
  <c r="QPI1384"/>
  <c r="QPI1388" s="1"/>
  <c r="QPI1394" s="1"/>
  <c r="QPH1384"/>
  <c r="QPH1388" s="1"/>
  <c r="QPH1394" s="1"/>
  <c r="QOS1384"/>
  <c r="QOS1388" s="1"/>
  <c r="QOS1394" s="1"/>
  <c r="QOR1384"/>
  <c r="QOR1388" s="1"/>
  <c r="QOR1394" s="1"/>
  <c r="QOC1384"/>
  <c r="QOC1388" s="1"/>
  <c r="QOC1394" s="1"/>
  <c r="QOB1384"/>
  <c r="QOB1388" s="1"/>
  <c r="QOB1394" s="1"/>
  <c r="QNM1384"/>
  <c r="QNM1388" s="1"/>
  <c r="QNM1394" s="1"/>
  <c r="QNL1384"/>
  <c r="QNL1388" s="1"/>
  <c r="QNL1394" s="1"/>
  <c r="QMW1384"/>
  <c r="QMW1388" s="1"/>
  <c r="QMW1394" s="1"/>
  <c r="QMV1384"/>
  <c r="QMV1388" s="1"/>
  <c r="QMV1394" s="1"/>
  <c r="QMG1384"/>
  <c r="QMG1388" s="1"/>
  <c r="QMG1394" s="1"/>
  <c r="QMF1384"/>
  <c r="QMF1388" s="1"/>
  <c r="QMF1394" s="1"/>
  <c r="QLQ1384"/>
  <c r="QLQ1388" s="1"/>
  <c r="QLQ1394" s="1"/>
  <c r="QLP1384"/>
  <c r="QLP1388" s="1"/>
  <c r="QLP1394" s="1"/>
  <c r="QLA1384"/>
  <c r="QLA1388" s="1"/>
  <c r="QLA1394" s="1"/>
  <c r="QKZ1384"/>
  <c r="QKZ1388" s="1"/>
  <c r="QKZ1394" s="1"/>
  <c r="QKK1384"/>
  <c r="QKK1388" s="1"/>
  <c r="QKK1394" s="1"/>
  <c r="QKJ1384"/>
  <c r="QKJ1388" s="1"/>
  <c r="QKJ1394" s="1"/>
  <c r="QJU1384"/>
  <c r="QJU1388" s="1"/>
  <c r="QJU1394" s="1"/>
  <c r="QJT1384"/>
  <c r="QJT1388" s="1"/>
  <c r="QJT1394" s="1"/>
  <c r="QJE1384"/>
  <c r="QJE1388" s="1"/>
  <c r="QJE1394" s="1"/>
  <c r="QJD1384"/>
  <c r="QJD1388" s="1"/>
  <c r="QJD1394" s="1"/>
  <c r="QIO1384"/>
  <c r="QIO1388" s="1"/>
  <c r="QIO1394" s="1"/>
  <c r="QIN1384"/>
  <c r="QIN1388" s="1"/>
  <c r="QIN1394" s="1"/>
  <c r="QHY1384"/>
  <c r="QHY1388" s="1"/>
  <c r="QHY1394" s="1"/>
  <c r="QHX1384"/>
  <c r="QHX1388" s="1"/>
  <c r="QHX1394" s="1"/>
  <c r="QHI1384"/>
  <c r="QHI1388" s="1"/>
  <c r="QHI1394" s="1"/>
  <c r="QHH1384"/>
  <c r="QHH1388" s="1"/>
  <c r="QHH1394" s="1"/>
  <c r="QGS1384"/>
  <c r="QGS1388" s="1"/>
  <c r="QGS1394" s="1"/>
  <c r="QGR1384"/>
  <c r="QGR1388" s="1"/>
  <c r="QGR1394" s="1"/>
  <c r="QGC1384"/>
  <c r="QGC1388" s="1"/>
  <c r="QGC1394" s="1"/>
  <c r="QGB1384"/>
  <c r="QGB1388" s="1"/>
  <c r="QGB1394" s="1"/>
  <c r="QFM1384"/>
  <c r="QFM1388" s="1"/>
  <c r="QFM1394" s="1"/>
  <c r="QFL1384"/>
  <c r="QFL1388" s="1"/>
  <c r="QFL1394" s="1"/>
  <c r="QEW1384"/>
  <c r="QEW1388" s="1"/>
  <c r="QEW1394" s="1"/>
  <c r="QEV1384"/>
  <c r="QEV1388" s="1"/>
  <c r="QEV1394" s="1"/>
  <c r="QEG1384"/>
  <c r="QEG1388" s="1"/>
  <c r="QEG1394" s="1"/>
  <c r="QEF1384"/>
  <c r="QEF1388" s="1"/>
  <c r="QEF1394" s="1"/>
  <c r="QDQ1384"/>
  <c r="QDQ1388" s="1"/>
  <c r="QDQ1394" s="1"/>
  <c r="QDP1384"/>
  <c r="QDP1388" s="1"/>
  <c r="QDP1394" s="1"/>
  <c r="QDA1384"/>
  <c r="QDA1388" s="1"/>
  <c r="QDA1394" s="1"/>
  <c r="QCZ1384"/>
  <c r="QCZ1388" s="1"/>
  <c r="QCZ1394" s="1"/>
  <c r="QCK1384"/>
  <c r="QCK1388" s="1"/>
  <c r="QCK1394" s="1"/>
  <c r="QCJ1384"/>
  <c r="QCJ1388" s="1"/>
  <c r="QCJ1394" s="1"/>
  <c r="QBU1384"/>
  <c r="QBU1388" s="1"/>
  <c r="QBU1394" s="1"/>
  <c r="QBT1384"/>
  <c r="QBT1388" s="1"/>
  <c r="QBT1394" s="1"/>
  <c r="QBE1384"/>
  <c r="QBE1388" s="1"/>
  <c r="QBE1394" s="1"/>
  <c r="QBD1384"/>
  <c r="QBD1388" s="1"/>
  <c r="QBD1394" s="1"/>
  <c r="QAO1384"/>
  <c r="QAO1388" s="1"/>
  <c r="QAO1394" s="1"/>
  <c r="QAN1384"/>
  <c r="QAN1388" s="1"/>
  <c r="QAN1394" s="1"/>
  <c r="PZY1384"/>
  <c r="PZY1388" s="1"/>
  <c r="PZY1394" s="1"/>
  <c r="PZX1384"/>
  <c r="PZX1388" s="1"/>
  <c r="PZX1394" s="1"/>
  <c r="PZI1384"/>
  <c r="PZI1388" s="1"/>
  <c r="PZI1394" s="1"/>
  <c r="PZH1384"/>
  <c r="PZH1388" s="1"/>
  <c r="PZH1394" s="1"/>
  <c r="PYS1384"/>
  <c r="PYS1388" s="1"/>
  <c r="PYS1394" s="1"/>
  <c r="PYR1384"/>
  <c r="PYR1388" s="1"/>
  <c r="PYR1394" s="1"/>
  <c r="PYC1384"/>
  <c r="PYC1388" s="1"/>
  <c r="PYC1394" s="1"/>
  <c r="PYB1384"/>
  <c r="PYB1388" s="1"/>
  <c r="PYB1394" s="1"/>
  <c r="PXM1384"/>
  <c r="PXM1388" s="1"/>
  <c r="PXM1394" s="1"/>
  <c r="PXL1384"/>
  <c r="PXL1388" s="1"/>
  <c r="PXL1394" s="1"/>
  <c r="PWW1384"/>
  <c r="PWW1388" s="1"/>
  <c r="PWW1394" s="1"/>
  <c r="PWV1384"/>
  <c r="PWV1388" s="1"/>
  <c r="PWV1394" s="1"/>
  <c r="PWG1384"/>
  <c r="PWG1388" s="1"/>
  <c r="PWG1394" s="1"/>
  <c r="PWF1384"/>
  <c r="PWF1388" s="1"/>
  <c r="PWF1394" s="1"/>
  <c r="PVQ1384"/>
  <c r="PVQ1388" s="1"/>
  <c r="PVQ1394" s="1"/>
  <c r="PVP1384"/>
  <c r="PVP1388" s="1"/>
  <c r="PVP1394" s="1"/>
  <c r="PVA1384"/>
  <c r="PVA1388" s="1"/>
  <c r="PVA1394" s="1"/>
  <c r="PUZ1384"/>
  <c r="PUZ1388" s="1"/>
  <c r="PUZ1394" s="1"/>
  <c r="PUK1384"/>
  <c r="PUK1388" s="1"/>
  <c r="PUK1394" s="1"/>
  <c r="PUJ1384"/>
  <c r="PUJ1388" s="1"/>
  <c r="PUJ1394" s="1"/>
  <c r="PTU1384"/>
  <c r="PTU1388" s="1"/>
  <c r="PTU1394" s="1"/>
  <c r="PTT1384"/>
  <c r="PTT1388" s="1"/>
  <c r="PTT1394" s="1"/>
  <c r="PTE1384"/>
  <c r="PTE1388" s="1"/>
  <c r="PTE1394" s="1"/>
  <c r="PTD1384"/>
  <c r="PTD1388" s="1"/>
  <c r="PTD1394" s="1"/>
  <c r="PSO1384"/>
  <c r="PSO1388" s="1"/>
  <c r="PSO1394" s="1"/>
  <c r="PSN1384"/>
  <c r="PSN1388" s="1"/>
  <c r="PSN1394" s="1"/>
  <c r="PRY1384"/>
  <c r="PRY1388" s="1"/>
  <c r="PRY1394" s="1"/>
  <c r="PRX1384"/>
  <c r="PRX1388" s="1"/>
  <c r="PRX1394" s="1"/>
  <c r="PRI1384"/>
  <c r="PRI1388" s="1"/>
  <c r="PRI1394" s="1"/>
  <c r="PRH1384"/>
  <c r="PRH1388" s="1"/>
  <c r="PRH1394" s="1"/>
  <c r="PQS1384"/>
  <c r="PQS1388" s="1"/>
  <c r="PQS1394" s="1"/>
  <c r="PQR1384"/>
  <c r="PQR1388" s="1"/>
  <c r="PQR1394" s="1"/>
  <c r="PQC1384"/>
  <c r="PQC1388" s="1"/>
  <c r="PQC1394" s="1"/>
  <c r="PQB1384"/>
  <c r="PQB1388" s="1"/>
  <c r="PQB1394" s="1"/>
  <c r="PPM1384"/>
  <c r="PPM1388" s="1"/>
  <c r="PPM1394" s="1"/>
  <c r="PPL1384"/>
  <c r="PPL1388" s="1"/>
  <c r="PPL1394" s="1"/>
  <c r="POW1384"/>
  <c r="POW1388" s="1"/>
  <c r="POW1394" s="1"/>
  <c r="POV1384"/>
  <c r="POV1388" s="1"/>
  <c r="POV1394" s="1"/>
  <c r="POG1384"/>
  <c r="POG1388" s="1"/>
  <c r="POG1394" s="1"/>
  <c r="POF1384"/>
  <c r="POF1388" s="1"/>
  <c r="POF1394" s="1"/>
  <c r="PNQ1384"/>
  <c r="PNQ1388" s="1"/>
  <c r="PNQ1394" s="1"/>
  <c r="PNP1384"/>
  <c r="PNP1388" s="1"/>
  <c r="PNP1394" s="1"/>
  <c r="PNA1384"/>
  <c r="PNA1388" s="1"/>
  <c r="PNA1394" s="1"/>
  <c r="PMZ1384"/>
  <c r="PMZ1388" s="1"/>
  <c r="PMZ1394" s="1"/>
  <c r="PMK1384"/>
  <c r="PMK1388" s="1"/>
  <c r="PMK1394" s="1"/>
  <c r="PMJ1384"/>
  <c r="PMJ1388" s="1"/>
  <c r="PMJ1394" s="1"/>
  <c r="PLU1384"/>
  <c r="PLU1388" s="1"/>
  <c r="PLU1394" s="1"/>
  <c r="PLT1384"/>
  <c r="PLT1388" s="1"/>
  <c r="PLT1394" s="1"/>
  <c r="PLE1384"/>
  <c r="PLE1388" s="1"/>
  <c r="PLE1394" s="1"/>
  <c r="PLD1384"/>
  <c r="PLD1388" s="1"/>
  <c r="PLD1394" s="1"/>
  <c r="PKO1384"/>
  <c r="PKO1388" s="1"/>
  <c r="PKO1394" s="1"/>
  <c r="PKN1384"/>
  <c r="PKN1388" s="1"/>
  <c r="PKN1394" s="1"/>
  <c r="PJY1384"/>
  <c r="PJY1388" s="1"/>
  <c r="PJY1394" s="1"/>
  <c r="PJX1384"/>
  <c r="PJX1388" s="1"/>
  <c r="PJX1394" s="1"/>
  <c r="PJI1384"/>
  <c r="PJI1388" s="1"/>
  <c r="PJI1394" s="1"/>
  <c r="PJH1384"/>
  <c r="PJH1388" s="1"/>
  <c r="PJH1394" s="1"/>
  <c r="PIS1384"/>
  <c r="PIS1388" s="1"/>
  <c r="PIS1394" s="1"/>
  <c r="PIR1384"/>
  <c r="PIR1388" s="1"/>
  <c r="PIR1394" s="1"/>
  <c r="PIC1384"/>
  <c r="PIC1388" s="1"/>
  <c r="PIC1394" s="1"/>
  <c r="PIB1384"/>
  <c r="PIB1388" s="1"/>
  <c r="PIB1394" s="1"/>
  <c r="PHM1384"/>
  <c r="PHM1388" s="1"/>
  <c r="PHM1394" s="1"/>
  <c r="PHL1384"/>
  <c r="PHL1388" s="1"/>
  <c r="PHL1394" s="1"/>
  <c r="PGW1384"/>
  <c r="PGW1388" s="1"/>
  <c r="PGW1394" s="1"/>
  <c r="PGV1384"/>
  <c r="PGV1388" s="1"/>
  <c r="PGV1394" s="1"/>
  <c r="PGG1384"/>
  <c r="PGG1388" s="1"/>
  <c r="PGG1394" s="1"/>
  <c r="PGF1384"/>
  <c r="PGF1388" s="1"/>
  <c r="PGF1394" s="1"/>
  <c r="PFQ1384"/>
  <c r="PFQ1388" s="1"/>
  <c r="PFQ1394" s="1"/>
  <c r="PFP1384"/>
  <c r="PFP1388" s="1"/>
  <c r="PFP1394" s="1"/>
  <c r="PFA1384"/>
  <c r="PFA1388" s="1"/>
  <c r="PFA1394" s="1"/>
  <c r="PEZ1384"/>
  <c r="PEZ1388" s="1"/>
  <c r="PEZ1394" s="1"/>
  <c r="PEK1384"/>
  <c r="PEK1388" s="1"/>
  <c r="PEK1394" s="1"/>
  <c r="PEJ1384"/>
  <c r="PEJ1388" s="1"/>
  <c r="PEJ1394" s="1"/>
  <c r="PDU1384"/>
  <c r="PDU1388" s="1"/>
  <c r="PDU1394" s="1"/>
  <c r="PDT1384"/>
  <c r="PDT1388" s="1"/>
  <c r="PDT1394" s="1"/>
  <c r="PDE1384"/>
  <c r="PDE1388" s="1"/>
  <c r="PDE1394" s="1"/>
  <c r="PDD1384"/>
  <c r="PDD1388" s="1"/>
  <c r="PDD1394" s="1"/>
  <c r="PCO1384"/>
  <c r="PCO1388" s="1"/>
  <c r="PCO1394" s="1"/>
  <c r="PCN1384"/>
  <c r="PCN1388" s="1"/>
  <c r="PCN1394" s="1"/>
  <c r="PBY1384"/>
  <c r="PBY1388" s="1"/>
  <c r="PBY1394" s="1"/>
  <c r="PBX1384"/>
  <c r="PBX1388" s="1"/>
  <c r="PBX1394" s="1"/>
  <c r="PBI1384"/>
  <c r="PBI1388" s="1"/>
  <c r="PBI1394" s="1"/>
  <c r="PBH1384"/>
  <c r="PBH1388" s="1"/>
  <c r="PBH1394" s="1"/>
  <c r="PAS1384"/>
  <c r="PAS1388" s="1"/>
  <c r="PAS1394" s="1"/>
  <c r="PAR1384"/>
  <c r="PAR1388" s="1"/>
  <c r="PAR1394" s="1"/>
  <c r="PAC1384"/>
  <c r="PAC1388" s="1"/>
  <c r="PAC1394" s="1"/>
  <c r="PAB1384"/>
  <c r="PAB1388" s="1"/>
  <c r="PAB1394" s="1"/>
  <c r="OZM1384"/>
  <c r="OZM1388" s="1"/>
  <c r="OZM1394" s="1"/>
  <c r="OZL1384"/>
  <c r="OZL1388" s="1"/>
  <c r="OZL1394" s="1"/>
  <c r="OYW1384"/>
  <c r="OYW1388" s="1"/>
  <c r="OYW1394" s="1"/>
  <c r="OYV1384"/>
  <c r="OYV1388" s="1"/>
  <c r="OYV1394" s="1"/>
  <c r="OYG1384"/>
  <c r="OYG1388" s="1"/>
  <c r="OYG1394" s="1"/>
  <c r="OYF1384"/>
  <c r="OYF1388" s="1"/>
  <c r="OYF1394" s="1"/>
  <c r="OXQ1384"/>
  <c r="OXQ1388" s="1"/>
  <c r="OXQ1394" s="1"/>
  <c r="OXP1384"/>
  <c r="OXP1388" s="1"/>
  <c r="OXP1394" s="1"/>
  <c r="OXA1384"/>
  <c r="OXA1388" s="1"/>
  <c r="OXA1394" s="1"/>
  <c r="OWZ1384"/>
  <c r="OWZ1388" s="1"/>
  <c r="OWZ1394" s="1"/>
  <c r="OWK1384"/>
  <c r="OWK1388" s="1"/>
  <c r="OWK1394" s="1"/>
  <c r="OWJ1384"/>
  <c r="OWJ1388" s="1"/>
  <c r="OWJ1394" s="1"/>
  <c r="OVU1384"/>
  <c r="OVU1388" s="1"/>
  <c r="OVU1394" s="1"/>
  <c r="OVT1384"/>
  <c r="OVT1388" s="1"/>
  <c r="OVT1394" s="1"/>
  <c r="OVE1384"/>
  <c r="OVE1388" s="1"/>
  <c r="OVE1394" s="1"/>
  <c r="OVD1384"/>
  <c r="OVD1388" s="1"/>
  <c r="OVD1394" s="1"/>
  <c r="OUO1384"/>
  <c r="OUO1388" s="1"/>
  <c r="OUO1394" s="1"/>
  <c r="OUN1384"/>
  <c r="OUN1388" s="1"/>
  <c r="OUN1394" s="1"/>
  <c r="OTY1384"/>
  <c r="OTY1388" s="1"/>
  <c r="OTY1394" s="1"/>
  <c r="OTX1384"/>
  <c r="OTX1388" s="1"/>
  <c r="OTX1394" s="1"/>
  <c r="OTI1384"/>
  <c r="OTI1388" s="1"/>
  <c r="OTI1394" s="1"/>
  <c r="OTH1384"/>
  <c r="OTH1388" s="1"/>
  <c r="OTH1394" s="1"/>
  <c r="OSS1384"/>
  <c r="OSS1388" s="1"/>
  <c r="OSS1394" s="1"/>
  <c r="OSR1384"/>
  <c r="OSR1388" s="1"/>
  <c r="OSR1394" s="1"/>
  <c r="OSC1384"/>
  <c r="OSC1388" s="1"/>
  <c r="OSC1394" s="1"/>
  <c r="OSB1384"/>
  <c r="OSB1388" s="1"/>
  <c r="OSB1394" s="1"/>
  <c r="ORM1384"/>
  <c r="ORM1388" s="1"/>
  <c r="ORM1394" s="1"/>
  <c r="ORL1384"/>
  <c r="ORL1388" s="1"/>
  <c r="ORL1394" s="1"/>
  <c r="OQW1384"/>
  <c r="OQW1388" s="1"/>
  <c r="OQW1394" s="1"/>
  <c r="OQV1384"/>
  <c r="OQV1388" s="1"/>
  <c r="OQV1394" s="1"/>
  <c r="OQG1384"/>
  <c r="OQG1388" s="1"/>
  <c r="OQG1394" s="1"/>
  <c r="OQF1384"/>
  <c r="OQF1388" s="1"/>
  <c r="OQF1394" s="1"/>
  <c r="OPQ1384"/>
  <c r="OPQ1388" s="1"/>
  <c r="OPQ1394" s="1"/>
  <c r="OPP1384"/>
  <c r="OPP1388" s="1"/>
  <c r="OPP1394" s="1"/>
  <c r="OPA1384"/>
  <c r="OPA1388" s="1"/>
  <c r="OPA1394" s="1"/>
  <c r="OOZ1384"/>
  <c r="OOZ1388" s="1"/>
  <c r="OOZ1394" s="1"/>
  <c r="OOK1384"/>
  <c r="OOK1388" s="1"/>
  <c r="OOK1394" s="1"/>
  <c r="OOJ1384"/>
  <c r="OOJ1388" s="1"/>
  <c r="OOJ1394" s="1"/>
  <c r="ONU1384"/>
  <c r="ONU1388" s="1"/>
  <c r="ONU1394" s="1"/>
  <c r="ONT1384"/>
  <c r="ONT1388" s="1"/>
  <c r="ONT1394" s="1"/>
  <c r="ONE1384"/>
  <c r="ONE1388" s="1"/>
  <c r="ONE1394" s="1"/>
  <c r="OND1384"/>
  <c r="OND1388" s="1"/>
  <c r="OND1394" s="1"/>
  <c r="OMO1384"/>
  <c r="OMO1388" s="1"/>
  <c r="OMO1394" s="1"/>
  <c r="OMN1384"/>
  <c r="OMN1388" s="1"/>
  <c r="OMN1394" s="1"/>
  <c r="OLY1384"/>
  <c r="OLY1388" s="1"/>
  <c r="OLY1394" s="1"/>
  <c r="OLX1384"/>
  <c r="OLX1388" s="1"/>
  <c r="OLX1394" s="1"/>
  <c r="OLI1384"/>
  <c r="OLI1388" s="1"/>
  <c r="OLI1394" s="1"/>
  <c r="OLH1384"/>
  <c r="OLH1388" s="1"/>
  <c r="OLH1394" s="1"/>
  <c r="OKS1384"/>
  <c r="OKS1388" s="1"/>
  <c r="OKS1394" s="1"/>
  <c r="OKR1384"/>
  <c r="OKR1388" s="1"/>
  <c r="OKR1394" s="1"/>
  <c r="OKC1384"/>
  <c r="OKC1388" s="1"/>
  <c r="OKC1394" s="1"/>
  <c r="OKB1384"/>
  <c r="OKB1388" s="1"/>
  <c r="OKB1394" s="1"/>
  <c r="OJM1384"/>
  <c r="OJM1388" s="1"/>
  <c r="OJM1394" s="1"/>
  <c r="OJL1384"/>
  <c r="OJL1388" s="1"/>
  <c r="OJL1394" s="1"/>
  <c r="OIW1384"/>
  <c r="OIW1388" s="1"/>
  <c r="OIW1394" s="1"/>
  <c r="OIV1384"/>
  <c r="OIV1388" s="1"/>
  <c r="OIV1394" s="1"/>
  <c r="OIG1384"/>
  <c r="OIG1388" s="1"/>
  <c r="OIG1394" s="1"/>
  <c r="OIF1384"/>
  <c r="OIF1388" s="1"/>
  <c r="OIF1394" s="1"/>
  <c r="OHQ1384"/>
  <c r="OHQ1388" s="1"/>
  <c r="OHQ1394" s="1"/>
  <c r="OHP1384"/>
  <c r="OHP1388" s="1"/>
  <c r="OHP1394" s="1"/>
  <c r="OHA1384"/>
  <c r="OHA1388" s="1"/>
  <c r="OHA1394" s="1"/>
  <c r="OGZ1384"/>
  <c r="OGZ1388" s="1"/>
  <c r="OGZ1394" s="1"/>
  <c r="OGK1384"/>
  <c r="OGK1388" s="1"/>
  <c r="OGK1394" s="1"/>
  <c r="OGJ1384"/>
  <c r="OGJ1388" s="1"/>
  <c r="OGJ1394" s="1"/>
  <c r="OFU1384"/>
  <c r="OFU1388" s="1"/>
  <c r="OFU1394" s="1"/>
  <c r="OFT1384"/>
  <c r="OFT1388" s="1"/>
  <c r="OFT1394" s="1"/>
  <c r="OFE1384"/>
  <c r="OFE1388" s="1"/>
  <c r="OFE1394" s="1"/>
  <c r="OFD1384"/>
  <c r="OFD1388" s="1"/>
  <c r="OFD1394" s="1"/>
  <c r="OEO1384"/>
  <c r="OEO1388" s="1"/>
  <c r="OEO1394" s="1"/>
  <c r="OEN1384"/>
  <c r="OEN1388" s="1"/>
  <c r="OEN1394" s="1"/>
  <c r="ODY1384"/>
  <c r="ODY1388" s="1"/>
  <c r="ODY1394" s="1"/>
  <c r="ODX1384"/>
  <c r="ODX1388" s="1"/>
  <c r="ODX1394" s="1"/>
  <c r="ODI1384"/>
  <c r="ODI1388" s="1"/>
  <c r="ODI1394" s="1"/>
  <c r="ODH1384"/>
  <c r="ODH1388" s="1"/>
  <c r="ODH1394" s="1"/>
  <c r="OCS1384"/>
  <c r="OCS1388" s="1"/>
  <c r="OCS1394" s="1"/>
  <c r="OCR1384"/>
  <c r="OCR1388" s="1"/>
  <c r="OCR1394" s="1"/>
  <c r="OCC1384"/>
  <c r="OCC1388" s="1"/>
  <c r="OCC1394" s="1"/>
  <c r="OCB1384"/>
  <c r="OCB1388" s="1"/>
  <c r="OCB1394" s="1"/>
  <c r="OBM1384"/>
  <c r="OBM1388" s="1"/>
  <c r="OBM1394" s="1"/>
  <c r="OBL1384"/>
  <c r="OBL1388" s="1"/>
  <c r="OBL1394" s="1"/>
  <c r="OAW1384"/>
  <c r="OAW1388" s="1"/>
  <c r="OAW1394" s="1"/>
  <c r="OAV1384"/>
  <c r="OAV1388" s="1"/>
  <c r="OAV1394" s="1"/>
  <c r="OAG1384"/>
  <c r="OAG1388" s="1"/>
  <c r="OAG1394" s="1"/>
  <c r="OAF1384"/>
  <c r="OAF1388" s="1"/>
  <c r="OAF1394" s="1"/>
  <c r="NZQ1384"/>
  <c r="NZQ1388" s="1"/>
  <c r="NZQ1394" s="1"/>
  <c r="NZP1384"/>
  <c r="NZP1388" s="1"/>
  <c r="NZP1394" s="1"/>
  <c r="NZA1384"/>
  <c r="NZA1388" s="1"/>
  <c r="NZA1394" s="1"/>
  <c r="NYZ1384"/>
  <c r="NYZ1388" s="1"/>
  <c r="NYZ1394" s="1"/>
  <c r="NYK1384"/>
  <c r="NYK1388" s="1"/>
  <c r="NYK1394" s="1"/>
  <c r="NYJ1384"/>
  <c r="NYJ1388" s="1"/>
  <c r="NYJ1394" s="1"/>
  <c r="NXU1384"/>
  <c r="NXU1388" s="1"/>
  <c r="NXU1394" s="1"/>
  <c r="NXT1384"/>
  <c r="NXT1388" s="1"/>
  <c r="NXT1394" s="1"/>
  <c r="NXE1384"/>
  <c r="NXE1388" s="1"/>
  <c r="NXE1394" s="1"/>
  <c r="NXD1384"/>
  <c r="NXD1388" s="1"/>
  <c r="NXD1394" s="1"/>
  <c r="NWO1384"/>
  <c r="NWO1388" s="1"/>
  <c r="NWO1394" s="1"/>
  <c r="NWN1384"/>
  <c r="NWN1388" s="1"/>
  <c r="NWN1394" s="1"/>
  <c r="NVY1384"/>
  <c r="NVY1388" s="1"/>
  <c r="NVY1394" s="1"/>
  <c r="NVX1384"/>
  <c r="NVX1388" s="1"/>
  <c r="NVX1394" s="1"/>
  <c r="NVI1384"/>
  <c r="NVI1388" s="1"/>
  <c r="NVI1394" s="1"/>
  <c r="NVH1384"/>
  <c r="NVH1388" s="1"/>
  <c r="NVH1394" s="1"/>
  <c r="NUS1384"/>
  <c r="NUS1388" s="1"/>
  <c r="NUS1394" s="1"/>
  <c r="NUR1384"/>
  <c r="NUR1388" s="1"/>
  <c r="NUR1394" s="1"/>
  <c r="NUC1384"/>
  <c r="NUC1388" s="1"/>
  <c r="NUC1394" s="1"/>
  <c r="NUB1384"/>
  <c r="NUB1388" s="1"/>
  <c r="NUB1394" s="1"/>
  <c r="NTM1384"/>
  <c r="NTM1388" s="1"/>
  <c r="NTM1394" s="1"/>
  <c r="NTL1384"/>
  <c r="NTL1388" s="1"/>
  <c r="NTL1394" s="1"/>
  <c r="NSW1384"/>
  <c r="NSW1388" s="1"/>
  <c r="NSW1394" s="1"/>
  <c r="NSV1384"/>
  <c r="NSV1388" s="1"/>
  <c r="NSV1394" s="1"/>
  <c r="NSG1384"/>
  <c r="NSG1388" s="1"/>
  <c r="NSG1394" s="1"/>
  <c r="NSF1384"/>
  <c r="NSF1388" s="1"/>
  <c r="NSF1394" s="1"/>
  <c r="NRQ1384"/>
  <c r="NRQ1388" s="1"/>
  <c r="NRQ1394" s="1"/>
  <c r="NRP1384"/>
  <c r="NRP1388" s="1"/>
  <c r="NRP1394" s="1"/>
  <c r="NRA1384"/>
  <c r="NRA1388" s="1"/>
  <c r="NRA1394" s="1"/>
  <c r="NQZ1384"/>
  <c r="NQZ1388" s="1"/>
  <c r="NQZ1394" s="1"/>
  <c r="NQK1384"/>
  <c r="NQK1388" s="1"/>
  <c r="NQK1394" s="1"/>
  <c r="NQJ1384"/>
  <c r="NQJ1388" s="1"/>
  <c r="NQJ1394" s="1"/>
  <c r="NPU1384"/>
  <c r="NPU1388" s="1"/>
  <c r="NPU1394" s="1"/>
  <c r="NPT1384"/>
  <c r="NPT1388" s="1"/>
  <c r="NPT1394" s="1"/>
  <c r="NPE1384"/>
  <c r="NPE1388" s="1"/>
  <c r="NPE1394" s="1"/>
  <c r="NPD1384"/>
  <c r="NPD1388" s="1"/>
  <c r="NPD1394" s="1"/>
  <c r="NOO1384"/>
  <c r="NOO1388" s="1"/>
  <c r="NOO1394" s="1"/>
  <c r="NON1384"/>
  <c r="NON1388" s="1"/>
  <c r="NON1394" s="1"/>
  <c r="NNY1384"/>
  <c r="NNY1388" s="1"/>
  <c r="NNY1394" s="1"/>
  <c r="NNX1384"/>
  <c r="NNX1388" s="1"/>
  <c r="NNX1394" s="1"/>
  <c r="NNI1384"/>
  <c r="NNI1388" s="1"/>
  <c r="NNI1394" s="1"/>
  <c r="NNH1384"/>
  <c r="NNH1388" s="1"/>
  <c r="NNH1394" s="1"/>
  <c r="NMS1384"/>
  <c r="NMS1388" s="1"/>
  <c r="NMS1394" s="1"/>
  <c r="NMR1384"/>
  <c r="NMR1388" s="1"/>
  <c r="NMR1394" s="1"/>
  <c r="NMC1384"/>
  <c r="NMC1388" s="1"/>
  <c r="NMC1394" s="1"/>
  <c r="NMB1384"/>
  <c r="NMB1388" s="1"/>
  <c r="NMB1394" s="1"/>
  <c r="NLM1384"/>
  <c r="NLM1388" s="1"/>
  <c r="NLM1394" s="1"/>
  <c r="NLL1384"/>
  <c r="NLL1388" s="1"/>
  <c r="NLL1394" s="1"/>
  <c r="NKW1384"/>
  <c r="NKW1388" s="1"/>
  <c r="NKW1394" s="1"/>
  <c r="NKV1384"/>
  <c r="NKV1388" s="1"/>
  <c r="NKV1394" s="1"/>
  <c r="NKG1384"/>
  <c r="NKG1388" s="1"/>
  <c r="NKG1394" s="1"/>
  <c r="NKF1384"/>
  <c r="NKF1388" s="1"/>
  <c r="NKF1394" s="1"/>
  <c r="NJQ1384"/>
  <c r="NJQ1388" s="1"/>
  <c r="NJQ1394" s="1"/>
  <c r="NJP1384"/>
  <c r="NJP1388" s="1"/>
  <c r="NJP1394" s="1"/>
  <c r="NJA1384"/>
  <c r="NJA1388" s="1"/>
  <c r="NJA1394" s="1"/>
  <c r="NIZ1384"/>
  <c r="NIZ1388" s="1"/>
  <c r="NIZ1394" s="1"/>
  <c r="NIK1384"/>
  <c r="NIK1388" s="1"/>
  <c r="NIK1394" s="1"/>
  <c r="NIJ1384"/>
  <c r="NIJ1388" s="1"/>
  <c r="NIJ1394" s="1"/>
  <c r="NHU1384"/>
  <c r="NHU1388" s="1"/>
  <c r="NHU1394" s="1"/>
  <c r="NHT1384"/>
  <c r="NHT1388" s="1"/>
  <c r="NHT1394" s="1"/>
  <c r="NHE1384"/>
  <c r="NHE1388" s="1"/>
  <c r="NHE1394" s="1"/>
  <c r="NHD1384"/>
  <c r="NHD1388" s="1"/>
  <c r="NHD1394" s="1"/>
  <c r="NGO1384"/>
  <c r="NGO1388" s="1"/>
  <c r="NGO1394" s="1"/>
  <c r="NGN1384"/>
  <c r="NGN1388" s="1"/>
  <c r="NGN1394" s="1"/>
  <c r="NFY1384"/>
  <c r="NFY1388" s="1"/>
  <c r="NFY1394" s="1"/>
  <c r="NFX1384"/>
  <c r="NFX1388" s="1"/>
  <c r="NFX1394" s="1"/>
  <c r="NFI1384"/>
  <c r="NFI1388" s="1"/>
  <c r="NFI1394" s="1"/>
  <c r="NFH1384"/>
  <c r="NFH1388" s="1"/>
  <c r="NFH1394" s="1"/>
  <c r="NES1384"/>
  <c r="NES1388" s="1"/>
  <c r="NES1394" s="1"/>
  <c r="NER1384"/>
  <c r="NER1388" s="1"/>
  <c r="NER1394" s="1"/>
  <c r="NEC1384"/>
  <c r="NEC1388" s="1"/>
  <c r="NEC1394" s="1"/>
  <c r="NEB1384"/>
  <c r="NEB1388" s="1"/>
  <c r="NEB1394" s="1"/>
  <c r="NDM1384"/>
  <c r="NDM1388" s="1"/>
  <c r="NDM1394" s="1"/>
  <c r="NDL1384"/>
  <c r="NDL1388" s="1"/>
  <c r="NDL1394" s="1"/>
  <c r="NCW1384"/>
  <c r="NCW1388" s="1"/>
  <c r="NCW1394" s="1"/>
  <c r="NCV1384"/>
  <c r="NCV1388" s="1"/>
  <c r="NCV1394" s="1"/>
  <c r="NCG1384"/>
  <c r="NCG1388" s="1"/>
  <c r="NCG1394" s="1"/>
  <c r="NCF1384"/>
  <c r="NCF1388" s="1"/>
  <c r="NCF1394" s="1"/>
  <c r="NBQ1384"/>
  <c r="NBQ1388" s="1"/>
  <c r="NBQ1394" s="1"/>
  <c r="NBP1384"/>
  <c r="NBP1388" s="1"/>
  <c r="NBP1394" s="1"/>
  <c r="NBA1384"/>
  <c r="NBA1388" s="1"/>
  <c r="NBA1394" s="1"/>
  <c r="NAZ1384"/>
  <c r="NAZ1388" s="1"/>
  <c r="NAZ1394" s="1"/>
  <c r="NAK1384"/>
  <c r="NAK1388" s="1"/>
  <c r="NAK1394" s="1"/>
  <c r="NAJ1384"/>
  <c r="NAJ1388" s="1"/>
  <c r="NAJ1394" s="1"/>
  <c r="MZU1384"/>
  <c r="MZU1388" s="1"/>
  <c r="MZU1394" s="1"/>
  <c r="MZT1384"/>
  <c r="MZT1388" s="1"/>
  <c r="MZT1394" s="1"/>
  <c r="MZE1384"/>
  <c r="MZE1388" s="1"/>
  <c r="MZE1394" s="1"/>
  <c r="MZD1384"/>
  <c r="MZD1388" s="1"/>
  <c r="MZD1394" s="1"/>
  <c r="MYO1384"/>
  <c r="MYO1388" s="1"/>
  <c r="MYO1394" s="1"/>
  <c r="MYN1384"/>
  <c r="MYN1388" s="1"/>
  <c r="MYN1394" s="1"/>
  <c r="MXY1384"/>
  <c r="MXY1388" s="1"/>
  <c r="MXY1394" s="1"/>
  <c r="MXX1384"/>
  <c r="MXX1388" s="1"/>
  <c r="MXX1394" s="1"/>
  <c r="MXI1384"/>
  <c r="MXI1388" s="1"/>
  <c r="MXI1394" s="1"/>
  <c r="MXH1384"/>
  <c r="MXH1388" s="1"/>
  <c r="MXH1394" s="1"/>
  <c r="MWS1384"/>
  <c r="MWS1388" s="1"/>
  <c r="MWS1394" s="1"/>
  <c r="MWR1384"/>
  <c r="MWR1388" s="1"/>
  <c r="MWR1394" s="1"/>
  <c r="MWC1384"/>
  <c r="MWC1388" s="1"/>
  <c r="MWC1394" s="1"/>
  <c r="MWB1384"/>
  <c r="MWB1388" s="1"/>
  <c r="MWB1394" s="1"/>
  <c r="MVM1384"/>
  <c r="MVM1388" s="1"/>
  <c r="MVM1394" s="1"/>
  <c r="MVL1384"/>
  <c r="MVL1388" s="1"/>
  <c r="MVL1394" s="1"/>
  <c r="MUW1384"/>
  <c r="MUW1388" s="1"/>
  <c r="MUW1394" s="1"/>
  <c r="MUV1384"/>
  <c r="MUV1388" s="1"/>
  <c r="MUV1394" s="1"/>
  <c r="MUG1384"/>
  <c r="MUG1388" s="1"/>
  <c r="MUG1394" s="1"/>
  <c r="MUF1384"/>
  <c r="MUF1388" s="1"/>
  <c r="MUF1394" s="1"/>
  <c r="MTQ1384"/>
  <c r="MTQ1388" s="1"/>
  <c r="MTQ1394" s="1"/>
  <c r="MTP1384"/>
  <c r="MTP1388" s="1"/>
  <c r="MTP1394" s="1"/>
  <c r="MTA1384"/>
  <c r="MTA1388" s="1"/>
  <c r="MTA1394" s="1"/>
  <c r="MSZ1384"/>
  <c r="MSZ1388" s="1"/>
  <c r="MSZ1394" s="1"/>
  <c r="MSK1384"/>
  <c r="MSK1388" s="1"/>
  <c r="MSK1394" s="1"/>
  <c r="MSJ1384"/>
  <c r="MSJ1388" s="1"/>
  <c r="MSJ1394" s="1"/>
  <c r="MRU1384"/>
  <c r="MRU1388" s="1"/>
  <c r="MRU1394" s="1"/>
  <c r="MRT1384"/>
  <c r="MRT1388" s="1"/>
  <c r="MRT1394" s="1"/>
  <c r="MRE1384"/>
  <c r="MRE1388" s="1"/>
  <c r="MRE1394" s="1"/>
  <c r="MRD1384"/>
  <c r="MRD1388" s="1"/>
  <c r="MRD1394" s="1"/>
  <c r="MQO1384"/>
  <c r="MQO1388" s="1"/>
  <c r="MQO1394" s="1"/>
  <c r="MQN1384"/>
  <c r="MQN1388" s="1"/>
  <c r="MQN1394" s="1"/>
  <c r="MPY1384"/>
  <c r="MPY1388" s="1"/>
  <c r="MPY1394" s="1"/>
  <c r="MPX1384"/>
  <c r="MPX1388" s="1"/>
  <c r="MPX1394" s="1"/>
  <c r="MPI1384"/>
  <c r="MPI1388" s="1"/>
  <c r="MPI1394" s="1"/>
  <c r="MPH1384"/>
  <c r="MPH1388" s="1"/>
  <c r="MPH1394" s="1"/>
  <c r="MOS1384"/>
  <c r="MOS1388" s="1"/>
  <c r="MOS1394" s="1"/>
  <c r="MOR1384"/>
  <c r="MOR1388" s="1"/>
  <c r="MOR1394" s="1"/>
  <c r="MOC1384"/>
  <c r="MOC1388" s="1"/>
  <c r="MOC1394" s="1"/>
  <c r="MOB1384"/>
  <c r="MOB1388" s="1"/>
  <c r="MOB1394" s="1"/>
  <c r="MNM1384"/>
  <c r="MNM1388" s="1"/>
  <c r="MNM1394" s="1"/>
  <c r="MNL1384"/>
  <c r="MNL1388" s="1"/>
  <c r="MNL1394" s="1"/>
  <c r="MMW1384"/>
  <c r="MMW1388" s="1"/>
  <c r="MMW1394" s="1"/>
  <c r="MMV1384"/>
  <c r="MMV1388" s="1"/>
  <c r="MMV1394" s="1"/>
  <c r="MMG1384"/>
  <c r="MMG1388" s="1"/>
  <c r="MMG1394" s="1"/>
  <c r="MMF1384"/>
  <c r="MMF1388" s="1"/>
  <c r="MMF1394" s="1"/>
  <c r="MLQ1384"/>
  <c r="MLQ1388" s="1"/>
  <c r="MLQ1394" s="1"/>
  <c r="MLP1384"/>
  <c r="MLP1388" s="1"/>
  <c r="MLP1394" s="1"/>
  <c r="MLA1384"/>
  <c r="MLA1388" s="1"/>
  <c r="MLA1394" s="1"/>
  <c r="MKZ1384"/>
  <c r="MKZ1388" s="1"/>
  <c r="MKZ1394" s="1"/>
  <c r="MKK1384"/>
  <c r="MKK1388" s="1"/>
  <c r="MKK1394" s="1"/>
  <c r="MKJ1384"/>
  <c r="MKJ1388" s="1"/>
  <c r="MKJ1394" s="1"/>
  <c r="MJU1384"/>
  <c r="MJU1388" s="1"/>
  <c r="MJU1394" s="1"/>
  <c r="MJT1384"/>
  <c r="MJT1388" s="1"/>
  <c r="MJT1394" s="1"/>
  <c r="MJE1384"/>
  <c r="MJE1388" s="1"/>
  <c r="MJE1394" s="1"/>
  <c r="MJD1384"/>
  <c r="MJD1388" s="1"/>
  <c r="MJD1394" s="1"/>
  <c r="MIO1384"/>
  <c r="MIO1388" s="1"/>
  <c r="MIO1394" s="1"/>
  <c r="MIN1384"/>
  <c r="MIN1388" s="1"/>
  <c r="MIN1394" s="1"/>
  <c r="MHY1384"/>
  <c r="MHY1388" s="1"/>
  <c r="MHY1394" s="1"/>
  <c r="MHX1384"/>
  <c r="MHX1388" s="1"/>
  <c r="MHX1394" s="1"/>
  <c r="MHI1384"/>
  <c r="MHI1388" s="1"/>
  <c r="MHI1394" s="1"/>
  <c r="MHH1384"/>
  <c r="MHH1388" s="1"/>
  <c r="MHH1394" s="1"/>
  <c r="MGS1384"/>
  <c r="MGS1388" s="1"/>
  <c r="MGS1394" s="1"/>
  <c r="MGR1384"/>
  <c r="MGR1388" s="1"/>
  <c r="MGR1394" s="1"/>
  <c r="MGC1384"/>
  <c r="MGC1388" s="1"/>
  <c r="MGC1394" s="1"/>
  <c r="MGB1384"/>
  <c r="MGB1388" s="1"/>
  <c r="MGB1394" s="1"/>
  <c r="MFM1384"/>
  <c r="MFM1388" s="1"/>
  <c r="MFM1394" s="1"/>
  <c r="MFL1384"/>
  <c r="MFL1388" s="1"/>
  <c r="MFL1394" s="1"/>
  <c r="MEW1384"/>
  <c r="MEW1388" s="1"/>
  <c r="MEW1394" s="1"/>
  <c r="MEV1384"/>
  <c r="MEV1388" s="1"/>
  <c r="MEV1394" s="1"/>
  <c r="MEG1384"/>
  <c r="MEG1388" s="1"/>
  <c r="MEG1394" s="1"/>
  <c r="MEF1384"/>
  <c r="MEF1388" s="1"/>
  <c r="MEF1394" s="1"/>
  <c r="MDQ1384"/>
  <c r="MDQ1388" s="1"/>
  <c r="MDQ1394" s="1"/>
  <c r="MDP1384"/>
  <c r="MDP1388" s="1"/>
  <c r="MDP1394" s="1"/>
  <c r="MDA1384"/>
  <c r="MDA1388" s="1"/>
  <c r="MDA1394" s="1"/>
  <c r="MCZ1384"/>
  <c r="MCZ1388" s="1"/>
  <c r="MCZ1394" s="1"/>
  <c r="MCK1384"/>
  <c r="MCK1388" s="1"/>
  <c r="MCK1394" s="1"/>
  <c r="MCJ1384"/>
  <c r="MCJ1388" s="1"/>
  <c r="MCJ1394" s="1"/>
  <c r="MBU1384"/>
  <c r="MBU1388" s="1"/>
  <c r="MBU1394" s="1"/>
  <c r="MBT1384"/>
  <c r="MBT1388" s="1"/>
  <c r="MBT1394" s="1"/>
  <c r="MBE1384"/>
  <c r="MBE1388" s="1"/>
  <c r="MBE1394" s="1"/>
  <c r="MBD1384"/>
  <c r="MBD1388" s="1"/>
  <c r="MBD1394" s="1"/>
  <c r="MAO1384"/>
  <c r="MAO1388" s="1"/>
  <c r="MAO1394" s="1"/>
  <c r="MAN1384"/>
  <c r="MAN1388" s="1"/>
  <c r="MAN1394" s="1"/>
  <c r="LZY1384"/>
  <c r="LZY1388" s="1"/>
  <c r="LZY1394" s="1"/>
  <c r="LZX1384"/>
  <c r="LZX1388" s="1"/>
  <c r="LZX1394" s="1"/>
  <c r="LZI1384"/>
  <c r="LZI1388" s="1"/>
  <c r="LZI1394" s="1"/>
  <c r="LZH1384"/>
  <c r="LZH1388" s="1"/>
  <c r="LZH1394" s="1"/>
  <c r="LYS1384"/>
  <c r="LYS1388" s="1"/>
  <c r="LYS1394" s="1"/>
  <c r="LYR1384"/>
  <c r="LYR1388" s="1"/>
  <c r="LYR1394" s="1"/>
  <c r="LYC1384"/>
  <c r="LYC1388" s="1"/>
  <c r="LYC1394" s="1"/>
  <c r="LYB1384"/>
  <c r="LYB1388" s="1"/>
  <c r="LYB1394" s="1"/>
  <c r="LXM1384"/>
  <c r="LXM1388" s="1"/>
  <c r="LXM1394" s="1"/>
  <c r="LXL1384"/>
  <c r="LXL1388" s="1"/>
  <c r="LXL1394" s="1"/>
  <c r="LWW1384"/>
  <c r="LWW1388" s="1"/>
  <c r="LWW1394" s="1"/>
  <c r="LWV1384"/>
  <c r="LWV1388" s="1"/>
  <c r="LWV1394" s="1"/>
  <c r="LWG1384"/>
  <c r="LWG1388" s="1"/>
  <c r="LWG1394" s="1"/>
  <c r="LWF1384"/>
  <c r="LWF1388" s="1"/>
  <c r="LWF1394" s="1"/>
  <c r="LVQ1384"/>
  <c r="LVQ1388" s="1"/>
  <c r="LVQ1394" s="1"/>
  <c r="LVP1384"/>
  <c r="LVP1388" s="1"/>
  <c r="LVP1394" s="1"/>
  <c r="LVA1384"/>
  <c r="LVA1388" s="1"/>
  <c r="LVA1394" s="1"/>
  <c r="LUZ1384"/>
  <c r="LUZ1388" s="1"/>
  <c r="LUZ1394" s="1"/>
  <c r="LUK1384"/>
  <c r="LUK1388" s="1"/>
  <c r="LUK1394" s="1"/>
  <c r="LUJ1384"/>
  <c r="LUJ1388" s="1"/>
  <c r="LUJ1394" s="1"/>
  <c r="LTU1384"/>
  <c r="LTU1388" s="1"/>
  <c r="LTU1394" s="1"/>
  <c r="LTT1384"/>
  <c r="LTT1388" s="1"/>
  <c r="LTT1394" s="1"/>
  <c r="LTE1384"/>
  <c r="LTE1388" s="1"/>
  <c r="LTE1394" s="1"/>
  <c r="LTD1384"/>
  <c r="LTD1388" s="1"/>
  <c r="LTD1394" s="1"/>
  <c r="LSO1384"/>
  <c r="LSO1388" s="1"/>
  <c r="LSO1394" s="1"/>
  <c r="LSN1384"/>
  <c r="LSN1388" s="1"/>
  <c r="LSN1394" s="1"/>
  <c r="LRY1384"/>
  <c r="LRY1388" s="1"/>
  <c r="LRY1394" s="1"/>
  <c r="LRX1384"/>
  <c r="LRX1388" s="1"/>
  <c r="LRX1394" s="1"/>
  <c r="LRI1384"/>
  <c r="LRI1388" s="1"/>
  <c r="LRI1394" s="1"/>
  <c r="LRH1384"/>
  <c r="LRH1388" s="1"/>
  <c r="LRH1394" s="1"/>
  <c r="LQS1384"/>
  <c r="LQS1388" s="1"/>
  <c r="LQS1394" s="1"/>
  <c r="LQR1384"/>
  <c r="LQR1388" s="1"/>
  <c r="LQR1394" s="1"/>
  <c r="LQC1384"/>
  <c r="LQC1388" s="1"/>
  <c r="LQC1394" s="1"/>
  <c r="LQB1384"/>
  <c r="LQB1388" s="1"/>
  <c r="LQB1394" s="1"/>
  <c r="LPM1384"/>
  <c r="LPM1388" s="1"/>
  <c r="LPM1394" s="1"/>
  <c r="LPL1384"/>
  <c r="LPL1388" s="1"/>
  <c r="LPL1394" s="1"/>
  <c r="LOW1384"/>
  <c r="LOW1388" s="1"/>
  <c r="LOW1394" s="1"/>
  <c r="LOV1384"/>
  <c r="LOV1388" s="1"/>
  <c r="LOV1394" s="1"/>
  <c r="LOG1384"/>
  <c r="LOG1388" s="1"/>
  <c r="LOG1394" s="1"/>
  <c r="LOF1384"/>
  <c r="LOF1388" s="1"/>
  <c r="LOF1394" s="1"/>
  <c r="LNQ1384"/>
  <c r="LNQ1388" s="1"/>
  <c r="LNQ1394" s="1"/>
  <c r="LNP1384"/>
  <c r="LNP1388" s="1"/>
  <c r="LNP1394" s="1"/>
  <c r="LNA1384"/>
  <c r="LNA1388" s="1"/>
  <c r="LNA1394" s="1"/>
  <c r="LMZ1384"/>
  <c r="LMZ1388" s="1"/>
  <c r="LMZ1394" s="1"/>
  <c r="LMK1384"/>
  <c r="LMK1388" s="1"/>
  <c r="LMK1394" s="1"/>
  <c r="LMJ1384"/>
  <c r="LMJ1388" s="1"/>
  <c r="LMJ1394" s="1"/>
  <c r="LLU1384"/>
  <c r="LLU1388" s="1"/>
  <c r="LLU1394" s="1"/>
  <c r="LLT1384"/>
  <c r="LLT1388" s="1"/>
  <c r="LLT1394" s="1"/>
  <c r="LLE1384"/>
  <c r="LLE1388" s="1"/>
  <c r="LLE1394" s="1"/>
  <c r="LLD1384"/>
  <c r="LLD1388" s="1"/>
  <c r="LLD1394" s="1"/>
  <c r="LKO1384"/>
  <c r="LKO1388" s="1"/>
  <c r="LKO1394" s="1"/>
  <c r="LKN1384"/>
  <c r="LKN1388" s="1"/>
  <c r="LKN1394" s="1"/>
  <c r="LJY1384"/>
  <c r="LJY1388" s="1"/>
  <c r="LJY1394" s="1"/>
  <c r="LJX1384"/>
  <c r="LJX1388" s="1"/>
  <c r="LJX1394" s="1"/>
  <c r="LJI1384"/>
  <c r="LJI1388" s="1"/>
  <c r="LJI1394" s="1"/>
  <c r="LJH1384"/>
  <c r="LJH1388" s="1"/>
  <c r="LJH1394" s="1"/>
  <c r="LIS1384"/>
  <c r="LIS1388" s="1"/>
  <c r="LIS1394" s="1"/>
  <c r="LIR1384"/>
  <c r="LIR1388" s="1"/>
  <c r="LIR1394" s="1"/>
  <c r="LIC1384"/>
  <c r="LIC1388" s="1"/>
  <c r="LIC1394" s="1"/>
  <c r="LIB1384"/>
  <c r="LIB1388" s="1"/>
  <c r="LIB1394" s="1"/>
  <c r="LHM1384"/>
  <c r="LHM1388" s="1"/>
  <c r="LHM1394" s="1"/>
  <c r="LHL1384"/>
  <c r="LHL1388" s="1"/>
  <c r="LHL1394" s="1"/>
  <c r="LGW1384"/>
  <c r="LGW1388" s="1"/>
  <c r="LGW1394" s="1"/>
  <c r="LGV1384"/>
  <c r="LGV1388" s="1"/>
  <c r="LGV1394" s="1"/>
  <c r="LGG1384"/>
  <c r="LGG1388" s="1"/>
  <c r="LGG1394" s="1"/>
  <c r="LGF1384"/>
  <c r="LGF1388" s="1"/>
  <c r="LGF1394" s="1"/>
  <c r="LFQ1384"/>
  <c r="LFQ1388" s="1"/>
  <c r="LFQ1394" s="1"/>
  <c r="LFP1384"/>
  <c r="LFP1388" s="1"/>
  <c r="LFP1394" s="1"/>
  <c r="LFA1384"/>
  <c r="LFA1388" s="1"/>
  <c r="LFA1394" s="1"/>
  <c r="LEZ1384"/>
  <c r="LEZ1388" s="1"/>
  <c r="LEZ1394" s="1"/>
  <c r="LEK1384"/>
  <c r="LEK1388" s="1"/>
  <c r="LEK1394" s="1"/>
  <c r="LEJ1384"/>
  <c r="LEJ1388" s="1"/>
  <c r="LEJ1394" s="1"/>
  <c r="LDU1384"/>
  <c r="LDU1388" s="1"/>
  <c r="LDU1394" s="1"/>
  <c r="LDT1384"/>
  <c r="LDT1388" s="1"/>
  <c r="LDT1394" s="1"/>
  <c r="LDE1384"/>
  <c r="LDE1388" s="1"/>
  <c r="LDE1394" s="1"/>
  <c r="LDD1384"/>
  <c r="LDD1388" s="1"/>
  <c r="LDD1394" s="1"/>
  <c r="LCO1384"/>
  <c r="LCO1388" s="1"/>
  <c r="LCO1394" s="1"/>
  <c r="LCN1384"/>
  <c r="LCN1388" s="1"/>
  <c r="LCN1394" s="1"/>
  <c r="LBY1384"/>
  <c r="LBY1388" s="1"/>
  <c r="LBY1394" s="1"/>
  <c r="LBX1384"/>
  <c r="LBX1388" s="1"/>
  <c r="LBX1394" s="1"/>
  <c r="LBI1384"/>
  <c r="LBI1388" s="1"/>
  <c r="LBI1394" s="1"/>
  <c r="LBH1384"/>
  <c r="LBH1388" s="1"/>
  <c r="LBH1394" s="1"/>
  <c r="LAS1384"/>
  <c r="LAS1388" s="1"/>
  <c r="LAS1394" s="1"/>
  <c r="LAR1384"/>
  <c r="LAR1388" s="1"/>
  <c r="LAR1394" s="1"/>
  <c r="LAC1384"/>
  <c r="LAC1388" s="1"/>
  <c r="LAC1394" s="1"/>
  <c r="LAB1384"/>
  <c r="LAB1388" s="1"/>
  <c r="LAB1394" s="1"/>
  <c r="KZM1384"/>
  <c r="KZM1388" s="1"/>
  <c r="KZM1394" s="1"/>
  <c r="KZL1384"/>
  <c r="KZL1388" s="1"/>
  <c r="KZL1394" s="1"/>
  <c r="KYW1384"/>
  <c r="KYW1388" s="1"/>
  <c r="KYW1394" s="1"/>
  <c r="KYV1384"/>
  <c r="KYV1388" s="1"/>
  <c r="KYV1394" s="1"/>
  <c r="KYG1384"/>
  <c r="KYG1388" s="1"/>
  <c r="KYG1394" s="1"/>
  <c r="KYF1384"/>
  <c r="KYF1388" s="1"/>
  <c r="KYF1394" s="1"/>
  <c r="KXQ1384"/>
  <c r="KXQ1388" s="1"/>
  <c r="KXQ1394" s="1"/>
  <c r="KXP1384"/>
  <c r="KXP1388" s="1"/>
  <c r="KXP1394" s="1"/>
  <c r="KXA1384"/>
  <c r="KXA1388" s="1"/>
  <c r="KXA1394" s="1"/>
  <c r="KWZ1384"/>
  <c r="KWZ1388" s="1"/>
  <c r="KWZ1394" s="1"/>
  <c r="KWK1384"/>
  <c r="KWK1388" s="1"/>
  <c r="KWK1394" s="1"/>
  <c r="KWJ1384"/>
  <c r="KWJ1388" s="1"/>
  <c r="KWJ1394" s="1"/>
  <c r="KVU1384"/>
  <c r="KVU1388" s="1"/>
  <c r="KVU1394" s="1"/>
  <c r="KVT1384"/>
  <c r="KVT1388" s="1"/>
  <c r="KVT1394" s="1"/>
  <c r="KVE1384"/>
  <c r="KVE1388" s="1"/>
  <c r="KVE1394" s="1"/>
  <c r="KVD1384"/>
  <c r="KVD1388" s="1"/>
  <c r="KVD1394" s="1"/>
  <c r="KUO1384"/>
  <c r="KUO1388" s="1"/>
  <c r="KUO1394" s="1"/>
  <c r="KUN1384"/>
  <c r="KUN1388" s="1"/>
  <c r="KUN1394" s="1"/>
  <c r="KTY1384"/>
  <c r="KTY1388" s="1"/>
  <c r="KTY1394" s="1"/>
  <c r="KTX1384"/>
  <c r="KTX1388" s="1"/>
  <c r="KTX1394" s="1"/>
  <c r="KTI1384"/>
  <c r="KTI1388" s="1"/>
  <c r="KTI1394" s="1"/>
  <c r="KTH1384"/>
  <c r="KTH1388" s="1"/>
  <c r="KTH1394" s="1"/>
  <c r="KSS1384"/>
  <c r="KSS1388" s="1"/>
  <c r="KSS1394" s="1"/>
  <c r="KSR1384"/>
  <c r="KSR1388" s="1"/>
  <c r="KSR1394" s="1"/>
  <c r="KSC1384"/>
  <c r="KSC1388" s="1"/>
  <c r="KSC1394" s="1"/>
  <c r="KSB1384"/>
  <c r="KSB1388" s="1"/>
  <c r="KSB1394" s="1"/>
  <c r="KRM1384"/>
  <c r="KRM1388" s="1"/>
  <c r="KRM1394" s="1"/>
  <c r="KRL1384"/>
  <c r="KRL1388" s="1"/>
  <c r="KRL1394" s="1"/>
  <c r="KQW1384"/>
  <c r="KQW1388" s="1"/>
  <c r="KQW1394" s="1"/>
  <c r="KQV1384"/>
  <c r="KQV1388" s="1"/>
  <c r="KQV1394" s="1"/>
  <c r="KQG1384"/>
  <c r="KQG1388" s="1"/>
  <c r="KQG1394" s="1"/>
  <c r="KQF1384"/>
  <c r="KQF1388" s="1"/>
  <c r="KQF1394" s="1"/>
  <c r="KPQ1384"/>
  <c r="KPQ1388" s="1"/>
  <c r="KPQ1394" s="1"/>
  <c r="KPP1384"/>
  <c r="KPP1388" s="1"/>
  <c r="KPP1394" s="1"/>
  <c r="KPA1384"/>
  <c r="KPA1388" s="1"/>
  <c r="KPA1394" s="1"/>
  <c r="KOZ1384"/>
  <c r="KOZ1388" s="1"/>
  <c r="KOZ1394" s="1"/>
  <c r="KOK1384"/>
  <c r="KOK1388" s="1"/>
  <c r="KOK1394" s="1"/>
  <c r="KOJ1384"/>
  <c r="KOJ1388" s="1"/>
  <c r="KOJ1394" s="1"/>
  <c r="KNU1384"/>
  <c r="KNU1388" s="1"/>
  <c r="KNU1394" s="1"/>
  <c r="KNT1384"/>
  <c r="KNT1388" s="1"/>
  <c r="KNT1394" s="1"/>
  <c r="KNE1384"/>
  <c r="KNE1388" s="1"/>
  <c r="KNE1394" s="1"/>
  <c r="KND1384"/>
  <c r="KND1388" s="1"/>
  <c r="KND1394" s="1"/>
  <c r="KMO1384"/>
  <c r="KMO1388" s="1"/>
  <c r="KMO1394" s="1"/>
  <c r="KMN1384"/>
  <c r="KMN1388" s="1"/>
  <c r="KMN1394" s="1"/>
  <c r="KLY1384"/>
  <c r="KLY1388" s="1"/>
  <c r="KLY1394" s="1"/>
  <c r="KLX1384"/>
  <c r="KLX1388" s="1"/>
  <c r="KLX1394" s="1"/>
  <c r="KLI1384"/>
  <c r="KLI1388" s="1"/>
  <c r="KLI1394" s="1"/>
  <c r="KLH1384"/>
  <c r="KLH1388" s="1"/>
  <c r="KLH1394" s="1"/>
  <c r="KKS1384"/>
  <c r="KKS1388" s="1"/>
  <c r="KKS1394" s="1"/>
  <c r="KKR1384"/>
  <c r="KKR1388" s="1"/>
  <c r="KKR1394" s="1"/>
  <c r="KKC1384"/>
  <c r="KKC1388" s="1"/>
  <c r="KKC1394" s="1"/>
  <c r="KKB1384"/>
  <c r="KKB1388" s="1"/>
  <c r="KKB1394" s="1"/>
  <c r="KJM1384"/>
  <c r="KJM1388" s="1"/>
  <c r="KJM1394" s="1"/>
  <c r="KJL1384"/>
  <c r="KJL1388" s="1"/>
  <c r="KJL1394" s="1"/>
  <c r="KIW1384"/>
  <c r="KIW1388" s="1"/>
  <c r="KIW1394" s="1"/>
  <c r="KIV1384"/>
  <c r="KIV1388" s="1"/>
  <c r="KIV1394" s="1"/>
  <c r="KIG1384"/>
  <c r="KIG1388" s="1"/>
  <c r="KIG1394" s="1"/>
  <c r="KIF1384"/>
  <c r="KIF1388" s="1"/>
  <c r="KIF1394" s="1"/>
  <c r="KHQ1384"/>
  <c r="KHQ1388" s="1"/>
  <c r="KHQ1394" s="1"/>
  <c r="KHP1384"/>
  <c r="KHP1388" s="1"/>
  <c r="KHP1394" s="1"/>
  <c r="KHA1384"/>
  <c r="KHA1388" s="1"/>
  <c r="KHA1394" s="1"/>
  <c r="KGZ1384"/>
  <c r="KGZ1388" s="1"/>
  <c r="KGZ1394" s="1"/>
  <c r="KGK1384"/>
  <c r="KGK1388" s="1"/>
  <c r="KGK1394" s="1"/>
  <c r="KGJ1384"/>
  <c r="KGJ1388" s="1"/>
  <c r="KGJ1394" s="1"/>
  <c r="KFU1384"/>
  <c r="KFU1388" s="1"/>
  <c r="KFU1394" s="1"/>
  <c r="KFT1384"/>
  <c r="KFT1388" s="1"/>
  <c r="KFT1394" s="1"/>
  <c r="KFE1384"/>
  <c r="KFE1388" s="1"/>
  <c r="KFE1394" s="1"/>
  <c r="KFD1384"/>
  <c r="KFD1388" s="1"/>
  <c r="KFD1394" s="1"/>
  <c r="KEO1384"/>
  <c r="KEO1388" s="1"/>
  <c r="KEO1394" s="1"/>
  <c r="KEN1384"/>
  <c r="KEN1388" s="1"/>
  <c r="KEN1394" s="1"/>
  <c r="KDY1384"/>
  <c r="KDY1388" s="1"/>
  <c r="KDY1394" s="1"/>
  <c r="KDX1384"/>
  <c r="KDX1388" s="1"/>
  <c r="KDX1394" s="1"/>
  <c r="KDI1384"/>
  <c r="KDI1388" s="1"/>
  <c r="KDI1394" s="1"/>
  <c r="KDH1384"/>
  <c r="KDH1388" s="1"/>
  <c r="KDH1394" s="1"/>
  <c r="KCS1384"/>
  <c r="KCS1388" s="1"/>
  <c r="KCS1394" s="1"/>
  <c r="KCR1384"/>
  <c r="KCR1388" s="1"/>
  <c r="KCR1394" s="1"/>
  <c r="KCC1384"/>
  <c r="KCC1388" s="1"/>
  <c r="KCC1394" s="1"/>
  <c r="KCB1384"/>
  <c r="KCB1388" s="1"/>
  <c r="KCB1394" s="1"/>
  <c r="KBM1384"/>
  <c r="KBM1388" s="1"/>
  <c r="KBM1394" s="1"/>
  <c r="KBL1384"/>
  <c r="KBL1388" s="1"/>
  <c r="KBL1394" s="1"/>
  <c r="KAW1384"/>
  <c r="KAW1388" s="1"/>
  <c r="KAW1394" s="1"/>
  <c r="KAV1384"/>
  <c r="KAV1388" s="1"/>
  <c r="KAV1394" s="1"/>
  <c r="KAG1384"/>
  <c r="KAG1388" s="1"/>
  <c r="KAG1394" s="1"/>
  <c r="KAF1384"/>
  <c r="KAF1388" s="1"/>
  <c r="KAF1394" s="1"/>
  <c r="JZQ1384"/>
  <c r="JZQ1388" s="1"/>
  <c r="JZQ1394" s="1"/>
  <c r="JZP1384"/>
  <c r="JZP1388" s="1"/>
  <c r="JZP1394" s="1"/>
  <c r="JZA1384"/>
  <c r="JZA1388" s="1"/>
  <c r="JZA1394" s="1"/>
  <c r="JYZ1384"/>
  <c r="JYZ1388" s="1"/>
  <c r="JYZ1394" s="1"/>
  <c r="JYK1384"/>
  <c r="JYK1388" s="1"/>
  <c r="JYK1394" s="1"/>
  <c r="JYJ1384"/>
  <c r="JYJ1388" s="1"/>
  <c r="JYJ1394" s="1"/>
  <c r="JXU1384"/>
  <c r="JXU1388" s="1"/>
  <c r="JXU1394" s="1"/>
  <c r="JXT1384"/>
  <c r="JXT1388" s="1"/>
  <c r="JXT1394" s="1"/>
  <c r="JXE1384"/>
  <c r="JXE1388" s="1"/>
  <c r="JXE1394" s="1"/>
  <c r="JXD1384"/>
  <c r="JXD1388" s="1"/>
  <c r="JXD1394" s="1"/>
  <c r="JWO1384"/>
  <c r="JWO1388" s="1"/>
  <c r="JWO1394" s="1"/>
  <c r="JWN1384"/>
  <c r="JWN1388" s="1"/>
  <c r="JWN1394" s="1"/>
  <c r="JVY1384"/>
  <c r="JVY1388" s="1"/>
  <c r="JVY1394" s="1"/>
  <c r="JVX1384"/>
  <c r="JVX1388" s="1"/>
  <c r="JVX1394" s="1"/>
  <c r="JVI1384"/>
  <c r="JVI1388" s="1"/>
  <c r="JVI1394" s="1"/>
  <c r="JVH1384"/>
  <c r="JVH1388" s="1"/>
  <c r="JVH1394" s="1"/>
  <c r="JUS1384"/>
  <c r="JUS1388" s="1"/>
  <c r="JUS1394" s="1"/>
  <c r="JUR1384"/>
  <c r="JUR1388" s="1"/>
  <c r="JUR1394" s="1"/>
  <c r="JUC1384"/>
  <c r="JUC1388" s="1"/>
  <c r="JUC1394" s="1"/>
  <c r="JUB1384"/>
  <c r="JUB1388" s="1"/>
  <c r="JUB1394" s="1"/>
  <c r="JTM1384"/>
  <c r="JTM1388" s="1"/>
  <c r="JTM1394" s="1"/>
  <c r="JTL1384"/>
  <c r="JTL1388" s="1"/>
  <c r="JTL1394" s="1"/>
  <c r="JSW1384"/>
  <c r="JSW1388" s="1"/>
  <c r="JSW1394" s="1"/>
  <c r="JSV1384"/>
  <c r="JSV1388" s="1"/>
  <c r="JSV1394" s="1"/>
  <c r="JSG1384"/>
  <c r="JSG1388" s="1"/>
  <c r="JSG1394" s="1"/>
  <c r="JSF1384"/>
  <c r="JSF1388" s="1"/>
  <c r="JSF1394" s="1"/>
  <c r="JRQ1384"/>
  <c r="JRQ1388" s="1"/>
  <c r="JRQ1394" s="1"/>
  <c r="JRP1384"/>
  <c r="JRP1388" s="1"/>
  <c r="JRP1394" s="1"/>
  <c r="JRA1384"/>
  <c r="JRA1388" s="1"/>
  <c r="JRA1394" s="1"/>
  <c r="JQZ1384"/>
  <c r="JQZ1388" s="1"/>
  <c r="JQZ1394" s="1"/>
  <c r="JQK1384"/>
  <c r="JQK1388" s="1"/>
  <c r="JQK1394" s="1"/>
  <c r="JQJ1384"/>
  <c r="JQJ1388" s="1"/>
  <c r="JQJ1394" s="1"/>
  <c r="JPU1384"/>
  <c r="JPU1388" s="1"/>
  <c r="JPU1394" s="1"/>
  <c r="JPT1384"/>
  <c r="JPT1388" s="1"/>
  <c r="JPT1394" s="1"/>
  <c r="JPE1384"/>
  <c r="JPE1388" s="1"/>
  <c r="JPE1394" s="1"/>
  <c r="JPD1384"/>
  <c r="JPD1388" s="1"/>
  <c r="JPD1394" s="1"/>
  <c r="JOO1384"/>
  <c r="JOO1388" s="1"/>
  <c r="JOO1394" s="1"/>
  <c r="JON1384"/>
  <c r="JON1388" s="1"/>
  <c r="JON1394" s="1"/>
  <c r="JNY1384"/>
  <c r="JNY1388" s="1"/>
  <c r="JNY1394" s="1"/>
  <c r="JNX1384"/>
  <c r="JNX1388" s="1"/>
  <c r="JNX1394" s="1"/>
  <c r="JNI1384"/>
  <c r="JNI1388" s="1"/>
  <c r="JNI1394" s="1"/>
  <c r="JNH1384"/>
  <c r="JNH1388" s="1"/>
  <c r="JNH1394" s="1"/>
  <c r="JMS1384"/>
  <c r="JMS1388" s="1"/>
  <c r="JMS1394" s="1"/>
  <c r="JMR1384"/>
  <c r="JMR1388" s="1"/>
  <c r="JMR1394" s="1"/>
  <c r="JMC1384"/>
  <c r="JMC1388" s="1"/>
  <c r="JMC1394" s="1"/>
  <c r="JMB1384"/>
  <c r="JMB1388" s="1"/>
  <c r="JMB1394" s="1"/>
  <c r="JLM1384"/>
  <c r="JLM1388" s="1"/>
  <c r="JLM1394" s="1"/>
  <c r="JLL1384"/>
  <c r="JLL1388" s="1"/>
  <c r="JLL1394" s="1"/>
  <c r="JKW1384"/>
  <c r="JKW1388" s="1"/>
  <c r="JKW1394" s="1"/>
  <c r="JKV1384"/>
  <c r="JKV1388" s="1"/>
  <c r="JKV1394" s="1"/>
  <c r="JKG1384"/>
  <c r="JKG1388" s="1"/>
  <c r="JKG1394" s="1"/>
  <c r="JKF1384"/>
  <c r="JKF1388" s="1"/>
  <c r="JKF1394" s="1"/>
  <c r="JJQ1384"/>
  <c r="JJQ1388" s="1"/>
  <c r="JJQ1394" s="1"/>
  <c r="JJP1384"/>
  <c r="JJP1388" s="1"/>
  <c r="JJP1394" s="1"/>
  <c r="JJA1384"/>
  <c r="JJA1388" s="1"/>
  <c r="JJA1394" s="1"/>
  <c r="JIZ1384"/>
  <c r="JIZ1388" s="1"/>
  <c r="JIZ1394" s="1"/>
  <c r="JIK1384"/>
  <c r="JIK1388" s="1"/>
  <c r="JIK1394" s="1"/>
  <c r="JIJ1384"/>
  <c r="JIJ1388" s="1"/>
  <c r="JIJ1394" s="1"/>
  <c r="JHU1384"/>
  <c r="JHU1388" s="1"/>
  <c r="JHU1394" s="1"/>
  <c r="JHT1384"/>
  <c r="JHT1388" s="1"/>
  <c r="JHT1394" s="1"/>
  <c r="JHE1384"/>
  <c r="JHE1388" s="1"/>
  <c r="JHE1394" s="1"/>
  <c r="JHD1384"/>
  <c r="JHD1388" s="1"/>
  <c r="JHD1394" s="1"/>
  <c r="JGO1384"/>
  <c r="JGO1388" s="1"/>
  <c r="JGO1394" s="1"/>
  <c r="JGN1384"/>
  <c r="JGN1388" s="1"/>
  <c r="JGN1394" s="1"/>
  <c r="JFY1384"/>
  <c r="JFY1388" s="1"/>
  <c r="JFY1394" s="1"/>
  <c r="JFX1384"/>
  <c r="JFX1388" s="1"/>
  <c r="JFX1394" s="1"/>
  <c r="JFI1384"/>
  <c r="JFI1388" s="1"/>
  <c r="JFI1394" s="1"/>
  <c r="JFH1384"/>
  <c r="JFH1388" s="1"/>
  <c r="JFH1394" s="1"/>
  <c r="JES1384"/>
  <c r="JES1388" s="1"/>
  <c r="JES1394" s="1"/>
  <c r="JER1384"/>
  <c r="JER1388" s="1"/>
  <c r="JER1394" s="1"/>
  <c r="JEC1384"/>
  <c r="JEC1388" s="1"/>
  <c r="JEC1394" s="1"/>
  <c r="JEB1384"/>
  <c r="JEB1388" s="1"/>
  <c r="JEB1394" s="1"/>
  <c r="JDM1384"/>
  <c r="JDM1388" s="1"/>
  <c r="JDM1394" s="1"/>
  <c r="JDL1384"/>
  <c r="JDL1388" s="1"/>
  <c r="JDL1394" s="1"/>
  <c r="JCW1384"/>
  <c r="JCW1388" s="1"/>
  <c r="JCW1394" s="1"/>
  <c r="JCV1384"/>
  <c r="JCV1388" s="1"/>
  <c r="JCV1394" s="1"/>
  <c r="JCG1384"/>
  <c r="JCG1388" s="1"/>
  <c r="JCG1394" s="1"/>
  <c r="JCF1384"/>
  <c r="JCF1388" s="1"/>
  <c r="JCF1394" s="1"/>
  <c r="JBQ1384"/>
  <c r="JBQ1388" s="1"/>
  <c r="JBQ1394" s="1"/>
  <c r="JBP1384"/>
  <c r="JBP1388" s="1"/>
  <c r="JBP1394" s="1"/>
  <c r="JBA1384"/>
  <c r="JBA1388" s="1"/>
  <c r="JBA1394" s="1"/>
  <c r="JAZ1384"/>
  <c r="JAZ1388" s="1"/>
  <c r="JAZ1394" s="1"/>
  <c r="JAK1384"/>
  <c r="JAK1388" s="1"/>
  <c r="JAK1394" s="1"/>
  <c r="JAJ1384"/>
  <c r="JAJ1388" s="1"/>
  <c r="JAJ1394" s="1"/>
  <c r="IZU1384"/>
  <c r="IZU1388" s="1"/>
  <c r="IZU1394" s="1"/>
  <c r="IZT1384"/>
  <c r="IZT1388" s="1"/>
  <c r="IZT1394" s="1"/>
  <c r="IZE1384"/>
  <c r="IZE1388" s="1"/>
  <c r="IZE1394" s="1"/>
  <c r="IZD1384"/>
  <c r="IZD1388" s="1"/>
  <c r="IZD1394" s="1"/>
  <c r="IYO1384"/>
  <c r="IYO1388" s="1"/>
  <c r="IYO1394" s="1"/>
  <c r="IYN1384"/>
  <c r="IYN1388" s="1"/>
  <c r="IYN1394" s="1"/>
  <c r="IXY1384"/>
  <c r="IXY1388" s="1"/>
  <c r="IXY1394" s="1"/>
  <c r="IXX1384"/>
  <c r="IXX1388" s="1"/>
  <c r="IXX1394" s="1"/>
  <c r="IXI1384"/>
  <c r="IXI1388" s="1"/>
  <c r="IXI1394" s="1"/>
  <c r="IXH1384"/>
  <c r="IXH1388" s="1"/>
  <c r="IXH1394" s="1"/>
  <c r="IWS1384"/>
  <c r="IWS1388" s="1"/>
  <c r="IWS1394" s="1"/>
  <c r="IWR1384"/>
  <c r="IWR1388" s="1"/>
  <c r="IWR1394" s="1"/>
  <c r="IWC1384"/>
  <c r="IWC1388" s="1"/>
  <c r="IWC1394" s="1"/>
  <c r="IWB1384"/>
  <c r="IWB1388" s="1"/>
  <c r="IWB1394" s="1"/>
  <c r="IVM1384"/>
  <c r="IVM1388" s="1"/>
  <c r="IVM1394" s="1"/>
  <c r="IVL1384"/>
  <c r="IVL1388" s="1"/>
  <c r="IVL1394" s="1"/>
  <c r="IUW1384"/>
  <c r="IUW1388" s="1"/>
  <c r="IUW1394" s="1"/>
  <c r="IUV1384"/>
  <c r="IUV1388" s="1"/>
  <c r="IUV1394" s="1"/>
  <c r="IUG1384"/>
  <c r="IUG1388" s="1"/>
  <c r="IUG1394" s="1"/>
  <c r="IUF1384"/>
  <c r="IUF1388" s="1"/>
  <c r="IUF1394" s="1"/>
  <c r="ITQ1384"/>
  <c r="ITQ1388" s="1"/>
  <c r="ITQ1394" s="1"/>
  <c r="ITP1384"/>
  <c r="ITP1388" s="1"/>
  <c r="ITP1394" s="1"/>
  <c r="ITA1384"/>
  <c r="ITA1388" s="1"/>
  <c r="ITA1394" s="1"/>
  <c r="ISZ1384"/>
  <c r="ISZ1388" s="1"/>
  <c r="ISZ1394" s="1"/>
  <c r="ISK1384"/>
  <c r="ISK1388" s="1"/>
  <c r="ISK1394" s="1"/>
  <c r="ISJ1384"/>
  <c r="ISJ1388" s="1"/>
  <c r="ISJ1394" s="1"/>
  <c r="IRU1384"/>
  <c r="IRU1388" s="1"/>
  <c r="IRU1394" s="1"/>
  <c r="IRT1384"/>
  <c r="IRT1388" s="1"/>
  <c r="IRT1394" s="1"/>
  <c r="IRE1384"/>
  <c r="IRE1388" s="1"/>
  <c r="IRE1394" s="1"/>
  <c r="IRD1384"/>
  <c r="IRD1388" s="1"/>
  <c r="IRD1394" s="1"/>
  <c r="IQO1384"/>
  <c r="IQO1388" s="1"/>
  <c r="IQO1394" s="1"/>
  <c r="IQN1384"/>
  <c r="IQN1388" s="1"/>
  <c r="IQN1394" s="1"/>
  <c r="IPY1384"/>
  <c r="IPY1388" s="1"/>
  <c r="IPY1394" s="1"/>
  <c r="IPX1384"/>
  <c r="IPX1388" s="1"/>
  <c r="IPX1394" s="1"/>
  <c r="IPI1384"/>
  <c r="IPI1388" s="1"/>
  <c r="IPI1394" s="1"/>
  <c r="IPH1384"/>
  <c r="IPH1388" s="1"/>
  <c r="IPH1394" s="1"/>
  <c r="IOS1384"/>
  <c r="IOS1388" s="1"/>
  <c r="IOS1394" s="1"/>
  <c r="IOR1384"/>
  <c r="IOR1388" s="1"/>
  <c r="IOR1394" s="1"/>
  <c r="IOC1384"/>
  <c r="IOC1388" s="1"/>
  <c r="IOC1394" s="1"/>
  <c r="IOB1384"/>
  <c r="IOB1388" s="1"/>
  <c r="IOB1394" s="1"/>
  <c r="INM1384"/>
  <c r="INM1388" s="1"/>
  <c r="INM1394" s="1"/>
  <c r="INL1384"/>
  <c r="INL1388" s="1"/>
  <c r="INL1394" s="1"/>
  <c r="IMW1384"/>
  <c r="IMW1388" s="1"/>
  <c r="IMW1394" s="1"/>
  <c r="IMV1384"/>
  <c r="IMV1388" s="1"/>
  <c r="IMV1394" s="1"/>
  <c r="IMG1384"/>
  <c r="IMG1388" s="1"/>
  <c r="IMG1394" s="1"/>
  <c r="IMF1384"/>
  <c r="IMF1388" s="1"/>
  <c r="IMF1394" s="1"/>
  <c r="ILQ1384"/>
  <c r="ILQ1388" s="1"/>
  <c r="ILQ1394" s="1"/>
  <c r="ILP1384"/>
  <c r="ILP1388" s="1"/>
  <c r="ILP1394" s="1"/>
  <c r="ILA1384"/>
  <c r="ILA1388" s="1"/>
  <c r="ILA1394" s="1"/>
  <c r="IKZ1384"/>
  <c r="IKZ1388" s="1"/>
  <c r="IKZ1394" s="1"/>
  <c r="IKK1384"/>
  <c r="IKK1388" s="1"/>
  <c r="IKK1394" s="1"/>
  <c r="IKJ1384"/>
  <c r="IKJ1388" s="1"/>
  <c r="IKJ1394" s="1"/>
  <c r="IJU1384"/>
  <c r="IJU1388" s="1"/>
  <c r="IJU1394" s="1"/>
  <c r="IJT1384"/>
  <c r="IJT1388" s="1"/>
  <c r="IJT1394" s="1"/>
  <c r="IJE1384"/>
  <c r="IJE1388" s="1"/>
  <c r="IJE1394" s="1"/>
  <c r="IJD1384"/>
  <c r="IJD1388" s="1"/>
  <c r="IJD1394" s="1"/>
  <c r="IIO1384"/>
  <c r="IIO1388" s="1"/>
  <c r="IIO1394" s="1"/>
  <c r="IIN1384"/>
  <c r="IIN1388" s="1"/>
  <c r="IIN1394" s="1"/>
  <c r="IHY1384"/>
  <c r="IHY1388" s="1"/>
  <c r="IHY1394" s="1"/>
  <c r="IHX1384"/>
  <c r="IHX1388" s="1"/>
  <c r="IHX1394" s="1"/>
  <c r="IHI1384"/>
  <c r="IHI1388" s="1"/>
  <c r="IHI1394" s="1"/>
  <c r="IHH1384"/>
  <c r="IHH1388" s="1"/>
  <c r="IHH1394" s="1"/>
  <c r="IGS1384"/>
  <c r="IGS1388" s="1"/>
  <c r="IGS1394" s="1"/>
  <c r="IGR1384"/>
  <c r="IGR1388" s="1"/>
  <c r="IGR1394" s="1"/>
  <c r="IGC1384"/>
  <c r="IGC1388" s="1"/>
  <c r="IGC1394" s="1"/>
  <c r="IGB1384"/>
  <c r="IGB1388" s="1"/>
  <c r="IGB1394" s="1"/>
  <c r="IFM1384"/>
  <c r="IFM1388" s="1"/>
  <c r="IFM1394" s="1"/>
  <c r="IFL1384"/>
  <c r="IFL1388" s="1"/>
  <c r="IFL1394" s="1"/>
  <c r="IEW1384"/>
  <c r="IEW1388" s="1"/>
  <c r="IEW1394" s="1"/>
  <c r="IEV1384"/>
  <c r="IEV1388" s="1"/>
  <c r="IEV1394" s="1"/>
  <c r="IEG1384"/>
  <c r="IEG1388" s="1"/>
  <c r="IEG1394" s="1"/>
  <c r="IEF1384"/>
  <c r="IEF1388" s="1"/>
  <c r="IEF1394" s="1"/>
  <c r="IDQ1384"/>
  <c r="IDQ1388" s="1"/>
  <c r="IDQ1394" s="1"/>
  <c r="IDP1384"/>
  <c r="IDP1388" s="1"/>
  <c r="IDP1394" s="1"/>
  <c r="IDA1384"/>
  <c r="IDA1388" s="1"/>
  <c r="IDA1394" s="1"/>
  <c r="ICZ1384"/>
  <c r="ICZ1388" s="1"/>
  <c r="ICZ1394" s="1"/>
  <c r="ICK1384"/>
  <c r="ICK1388" s="1"/>
  <c r="ICK1394" s="1"/>
  <c r="ICJ1384"/>
  <c r="ICJ1388" s="1"/>
  <c r="ICJ1394" s="1"/>
  <c r="IBU1384"/>
  <c r="IBU1388" s="1"/>
  <c r="IBU1394" s="1"/>
  <c r="IBT1384"/>
  <c r="IBT1388" s="1"/>
  <c r="IBT1394" s="1"/>
  <c r="IBE1384"/>
  <c r="IBE1388" s="1"/>
  <c r="IBE1394" s="1"/>
  <c r="IBD1384"/>
  <c r="IBD1388" s="1"/>
  <c r="IBD1394" s="1"/>
  <c r="IAO1384"/>
  <c r="IAO1388" s="1"/>
  <c r="IAO1394" s="1"/>
  <c r="IAN1384"/>
  <c r="IAN1388" s="1"/>
  <c r="IAN1394" s="1"/>
  <c r="HZY1384"/>
  <c r="HZY1388" s="1"/>
  <c r="HZY1394" s="1"/>
  <c r="HZX1384"/>
  <c r="HZX1388" s="1"/>
  <c r="HZX1394" s="1"/>
  <c r="HZI1384"/>
  <c r="HZI1388" s="1"/>
  <c r="HZI1394" s="1"/>
  <c r="HZH1384"/>
  <c r="HZH1388" s="1"/>
  <c r="HZH1394" s="1"/>
  <c r="HYS1384"/>
  <c r="HYS1388" s="1"/>
  <c r="HYS1394" s="1"/>
  <c r="HYR1384"/>
  <c r="HYR1388" s="1"/>
  <c r="HYR1394" s="1"/>
  <c r="HYC1384"/>
  <c r="HYC1388" s="1"/>
  <c r="HYC1394" s="1"/>
  <c r="HYB1384"/>
  <c r="HYB1388" s="1"/>
  <c r="HYB1394" s="1"/>
  <c r="HXM1384"/>
  <c r="HXM1388" s="1"/>
  <c r="HXM1394" s="1"/>
  <c r="HXL1384"/>
  <c r="HXL1388" s="1"/>
  <c r="HXL1394" s="1"/>
  <c r="HWW1384"/>
  <c r="HWW1388" s="1"/>
  <c r="HWW1394" s="1"/>
  <c r="HWV1384"/>
  <c r="HWV1388" s="1"/>
  <c r="HWV1394" s="1"/>
  <c r="HWG1384"/>
  <c r="HWG1388" s="1"/>
  <c r="HWG1394" s="1"/>
  <c r="HWF1384"/>
  <c r="HWF1388" s="1"/>
  <c r="HWF1394" s="1"/>
  <c r="HVQ1384"/>
  <c r="HVQ1388" s="1"/>
  <c r="HVQ1394" s="1"/>
  <c r="HVP1384"/>
  <c r="HVP1388" s="1"/>
  <c r="HVP1394" s="1"/>
  <c r="HVA1384"/>
  <c r="HVA1388" s="1"/>
  <c r="HVA1394" s="1"/>
  <c r="HUZ1384"/>
  <c r="HUZ1388" s="1"/>
  <c r="HUZ1394" s="1"/>
  <c r="HUK1384"/>
  <c r="HUK1388" s="1"/>
  <c r="HUK1394" s="1"/>
  <c r="HUJ1384"/>
  <c r="HUJ1388" s="1"/>
  <c r="HUJ1394" s="1"/>
  <c r="HTU1384"/>
  <c r="HTU1388" s="1"/>
  <c r="HTU1394" s="1"/>
  <c r="HTT1384"/>
  <c r="HTT1388" s="1"/>
  <c r="HTT1394" s="1"/>
  <c r="HTE1384"/>
  <c r="HTE1388" s="1"/>
  <c r="HTE1394" s="1"/>
  <c r="HTD1384"/>
  <c r="HTD1388" s="1"/>
  <c r="HTD1394" s="1"/>
  <c r="HSO1384"/>
  <c r="HSO1388" s="1"/>
  <c r="HSO1394" s="1"/>
  <c r="HSN1384"/>
  <c r="HSN1388" s="1"/>
  <c r="HSN1394" s="1"/>
  <c r="HRY1384"/>
  <c r="HRY1388" s="1"/>
  <c r="HRY1394" s="1"/>
  <c r="HRX1384"/>
  <c r="HRX1388" s="1"/>
  <c r="HRX1394" s="1"/>
  <c r="HRI1384"/>
  <c r="HRI1388" s="1"/>
  <c r="HRI1394" s="1"/>
  <c r="HRH1384"/>
  <c r="HRH1388" s="1"/>
  <c r="HRH1394" s="1"/>
  <c r="HQS1384"/>
  <c r="HQS1388" s="1"/>
  <c r="HQS1394" s="1"/>
  <c r="HQR1384"/>
  <c r="HQR1388" s="1"/>
  <c r="HQR1394" s="1"/>
  <c r="HQC1384"/>
  <c r="HQC1388" s="1"/>
  <c r="HQC1394" s="1"/>
  <c r="HQB1384"/>
  <c r="HQB1388" s="1"/>
  <c r="HQB1394" s="1"/>
  <c r="HPM1384"/>
  <c r="HPM1388" s="1"/>
  <c r="HPM1394" s="1"/>
  <c r="HPL1384"/>
  <c r="HPL1388" s="1"/>
  <c r="HPL1394" s="1"/>
  <c r="HOW1384"/>
  <c r="HOW1388" s="1"/>
  <c r="HOW1394" s="1"/>
  <c r="HOV1384"/>
  <c r="HOV1388" s="1"/>
  <c r="HOV1394" s="1"/>
  <c r="HOG1384"/>
  <c r="HOG1388" s="1"/>
  <c r="HOG1394" s="1"/>
  <c r="HOF1384"/>
  <c r="HOF1388" s="1"/>
  <c r="HOF1394" s="1"/>
  <c r="HNQ1384"/>
  <c r="HNQ1388" s="1"/>
  <c r="HNQ1394" s="1"/>
  <c r="HNP1384"/>
  <c r="HNP1388" s="1"/>
  <c r="HNP1394" s="1"/>
  <c r="HNA1384"/>
  <c r="HNA1388" s="1"/>
  <c r="HNA1394" s="1"/>
  <c r="HMZ1384"/>
  <c r="HMZ1388" s="1"/>
  <c r="HMZ1394" s="1"/>
  <c r="HMK1384"/>
  <c r="HMK1388" s="1"/>
  <c r="HMK1394" s="1"/>
  <c r="HMJ1384"/>
  <c r="HMJ1388" s="1"/>
  <c r="HMJ1394" s="1"/>
  <c r="HLU1384"/>
  <c r="HLU1388" s="1"/>
  <c r="HLU1394" s="1"/>
  <c r="HLT1384"/>
  <c r="HLT1388" s="1"/>
  <c r="HLT1394" s="1"/>
  <c r="HLE1384"/>
  <c r="HLE1388" s="1"/>
  <c r="HLE1394" s="1"/>
  <c r="HLD1384"/>
  <c r="HLD1388" s="1"/>
  <c r="HLD1394" s="1"/>
  <c r="HKO1384"/>
  <c r="HKO1388" s="1"/>
  <c r="HKO1394" s="1"/>
  <c r="HKN1384"/>
  <c r="HKN1388" s="1"/>
  <c r="HKN1394" s="1"/>
  <c r="HJY1384"/>
  <c r="HJY1388" s="1"/>
  <c r="HJY1394" s="1"/>
  <c r="HJX1384"/>
  <c r="HJX1388" s="1"/>
  <c r="HJX1394" s="1"/>
  <c r="HJI1384"/>
  <c r="HJI1388" s="1"/>
  <c r="HJI1394" s="1"/>
  <c r="HJH1384"/>
  <c r="HJH1388" s="1"/>
  <c r="HJH1394" s="1"/>
  <c r="HIS1384"/>
  <c r="HIS1388" s="1"/>
  <c r="HIS1394" s="1"/>
  <c r="HIR1384"/>
  <c r="HIR1388" s="1"/>
  <c r="HIR1394" s="1"/>
  <c r="HIC1384"/>
  <c r="HIC1388" s="1"/>
  <c r="HIC1394" s="1"/>
  <c r="HIB1384"/>
  <c r="HIB1388" s="1"/>
  <c r="HIB1394" s="1"/>
  <c r="HHM1384"/>
  <c r="HHL1384"/>
  <c r="HHL1388" s="1"/>
  <c r="HHL1394" s="1"/>
  <c r="HGW1384"/>
  <c r="HGW1388" s="1"/>
  <c r="HGW1394" s="1"/>
  <c r="HGV1384"/>
  <c r="HGV1388" s="1"/>
  <c r="HGV1394" s="1"/>
  <c r="HGG1384"/>
  <c r="HGG1388" s="1"/>
  <c r="HGG1394" s="1"/>
  <c r="HGF1384"/>
  <c r="HGF1388" s="1"/>
  <c r="HGF1394" s="1"/>
  <c r="HFQ1384"/>
  <c r="HFQ1388" s="1"/>
  <c r="HFQ1394" s="1"/>
  <c r="HFP1384"/>
  <c r="HFP1388" s="1"/>
  <c r="HFP1394" s="1"/>
  <c r="HFA1384"/>
  <c r="HFA1388" s="1"/>
  <c r="HFA1394" s="1"/>
  <c r="HEZ1384"/>
  <c r="HEZ1388" s="1"/>
  <c r="HEZ1394" s="1"/>
  <c r="HEK1384"/>
  <c r="HEK1388" s="1"/>
  <c r="HEK1394" s="1"/>
  <c r="HEJ1384"/>
  <c r="HEJ1388" s="1"/>
  <c r="HEJ1394" s="1"/>
  <c r="HDU1384"/>
  <c r="HDU1388" s="1"/>
  <c r="HDU1394" s="1"/>
  <c r="HDT1384"/>
  <c r="HDT1388" s="1"/>
  <c r="HDT1394" s="1"/>
  <c r="HDE1384"/>
  <c r="HDE1388" s="1"/>
  <c r="HDE1394" s="1"/>
  <c r="HDD1384"/>
  <c r="HDD1388" s="1"/>
  <c r="HDD1394" s="1"/>
  <c r="HCO1384"/>
  <c r="HCO1388" s="1"/>
  <c r="HCO1394" s="1"/>
  <c r="HCN1384"/>
  <c r="HCN1388" s="1"/>
  <c r="HCN1394" s="1"/>
  <c r="HBY1384"/>
  <c r="HBY1388" s="1"/>
  <c r="HBY1394" s="1"/>
  <c r="HBX1384"/>
  <c r="HBX1388" s="1"/>
  <c r="HBX1394" s="1"/>
  <c r="HBI1384"/>
  <c r="HBI1388" s="1"/>
  <c r="HBI1394" s="1"/>
  <c r="HBH1384"/>
  <c r="HBH1388" s="1"/>
  <c r="HBH1394" s="1"/>
  <c r="HAS1384"/>
  <c r="HAS1388" s="1"/>
  <c r="HAS1394" s="1"/>
  <c r="HAR1384"/>
  <c r="HAR1388" s="1"/>
  <c r="HAR1394" s="1"/>
  <c r="HAC1384"/>
  <c r="HAC1388" s="1"/>
  <c r="HAC1394" s="1"/>
  <c r="HAB1384"/>
  <c r="HAB1388" s="1"/>
  <c r="HAB1394" s="1"/>
  <c r="GZM1384"/>
  <c r="GZM1388" s="1"/>
  <c r="GZM1394" s="1"/>
  <c r="GZL1384"/>
  <c r="GZL1388" s="1"/>
  <c r="GZL1394" s="1"/>
  <c r="GYW1384"/>
  <c r="GYW1388" s="1"/>
  <c r="GYW1394" s="1"/>
  <c r="GYV1384"/>
  <c r="GYV1388" s="1"/>
  <c r="GYV1394" s="1"/>
  <c r="GYG1384"/>
  <c r="GYG1388" s="1"/>
  <c r="GYG1394" s="1"/>
  <c r="GYF1384"/>
  <c r="GYF1388" s="1"/>
  <c r="GYF1394" s="1"/>
  <c r="GXQ1384"/>
  <c r="GXQ1388" s="1"/>
  <c r="GXQ1394" s="1"/>
  <c r="GXP1384"/>
  <c r="GXP1388" s="1"/>
  <c r="GXP1394" s="1"/>
  <c r="GXA1384"/>
  <c r="GXA1388" s="1"/>
  <c r="GXA1394" s="1"/>
  <c r="GWZ1384"/>
  <c r="GWZ1388" s="1"/>
  <c r="GWZ1394" s="1"/>
  <c r="GWK1384"/>
  <c r="GWK1388" s="1"/>
  <c r="GWK1394" s="1"/>
  <c r="GWJ1384"/>
  <c r="GWJ1388" s="1"/>
  <c r="GWJ1394" s="1"/>
  <c r="GVU1384"/>
  <c r="GVU1388" s="1"/>
  <c r="GVU1394" s="1"/>
  <c r="GVT1384"/>
  <c r="GVT1388" s="1"/>
  <c r="GVT1394" s="1"/>
  <c r="GVE1384"/>
  <c r="GVE1388" s="1"/>
  <c r="GVE1394" s="1"/>
  <c r="GVD1384"/>
  <c r="GVD1388" s="1"/>
  <c r="GVD1394" s="1"/>
  <c r="GUO1384"/>
  <c r="GUO1388" s="1"/>
  <c r="GUO1394" s="1"/>
  <c r="GUN1384"/>
  <c r="GUN1388" s="1"/>
  <c r="GUN1394" s="1"/>
  <c r="GTY1384"/>
  <c r="GTY1388" s="1"/>
  <c r="GTY1394" s="1"/>
  <c r="GTX1384"/>
  <c r="GTX1388" s="1"/>
  <c r="GTX1394" s="1"/>
  <c r="GTI1384"/>
  <c r="GTI1388" s="1"/>
  <c r="GTI1394" s="1"/>
  <c r="GTH1384"/>
  <c r="GTH1388" s="1"/>
  <c r="GTH1394" s="1"/>
  <c r="GSS1384"/>
  <c r="GSS1388" s="1"/>
  <c r="GSS1394" s="1"/>
  <c r="GSR1384"/>
  <c r="GSR1388" s="1"/>
  <c r="GSR1394" s="1"/>
  <c r="GSC1384"/>
  <c r="GSC1388" s="1"/>
  <c r="GSC1394" s="1"/>
  <c r="GSB1384"/>
  <c r="GSB1388" s="1"/>
  <c r="GSB1394" s="1"/>
  <c r="GRM1384"/>
  <c r="GRM1388" s="1"/>
  <c r="GRM1394" s="1"/>
  <c r="GRL1384"/>
  <c r="GRL1388" s="1"/>
  <c r="GRL1394" s="1"/>
  <c r="GQW1384"/>
  <c r="GQW1388" s="1"/>
  <c r="GQW1394" s="1"/>
  <c r="GQV1384"/>
  <c r="GQV1388" s="1"/>
  <c r="GQV1394" s="1"/>
  <c r="GQG1384"/>
  <c r="GQG1388" s="1"/>
  <c r="GQG1394" s="1"/>
  <c r="GQF1384"/>
  <c r="GQF1388" s="1"/>
  <c r="GQF1394" s="1"/>
  <c r="GPQ1384"/>
  <c r="GPQ1388" s="1"/>
  <c r="GPQ1394" s="1"/>
  <c r="GPP1384"/>
  <c r="GPP1388" s="1"/>
  <c r="GPP1394" s="1"/>
  <c r="GPA1384"/>
  <c r="GPA1388" s="1"/>
  <c r="GPA1394" s="1"/>
  <c r="GOZ1384"/>
  <c r="GOZ1388" s="1"/>
  <c r="GOZ1394" s="1"/>
  <c r="GOK1384"/>
  <c r="GOK1388" s="1"/>
  <c r="GOK1394" s="1"/>
  <c r="GOJ1384"/>
  <c r="GOJ1388" s="1"/>
  <c r="GOJ1394" s="1"/>
  <c r="GNU1384"/>
  <c r="GNU1388" s="1"/>
  <c r="GNU1394" s="1"/>
  <c r="GNT1384"/>
  <c r="GNT1388" s="1"/>
  <c r="GNT1394" s="1"/>
  <c r="GNE1384"/>
  <c r="GNE1388" s="1"/>
  <c r="GNE1394" s="1"/>
  <c r="GND1384"/>
  <c r="GND1388" s="1"/>
  <c r="GND1394" s="1"/>
  <c r="GMO1384"/>
  <c r="GMO1388" s="1"/>
  <c r="GMO1394" s="1"/>
  <c r="GMN1384"/>
  <c r="GMN1388" s="1"/>
  <c r="GMN1394" s="1"/>
  <c r="GLY1384"/>
  <c r="GLY1388" s="1"/>
  <c r="GLY1394" s="1"/>
  <c r="GLX1384"/>
  <c r="GLX1388" s="1"/>
  <c r="GLX1394" s="1"/>
  <c r="GLI1384"/>
  <c r="GLI1388" s="1"/>
  <c r="GLI1394" s="1"/>
  <c r="GLH1384"/>
  <c r="GLH1388" s="1"/>
  <c r="GLH1394" s="1"/>
  <c r="GKS1384"/>
  <c r="GKS1388" s="1"/>
  <c r="GKS1394" s="1"/>
  <c r="GKR1384"/>
  <c r="GKR1388" s="1"/>
  <c r="GKR1394" s="1"/>
  <c r="GKC1384"/>
  <c r="GKC1388" s="1"/>
  <c r="GKC1394" s="1"/>
  <c r="GKB1384"/>
  <c r="GKB1388" s="1"/>
  <c r="GKB1394" s="1"/>
  <c r="GJM1384"/>
  <c r="GJM1388" s="1"/>
  <c r="GJM1394" s="1"/>
  <c r="GJL1384"/>
  <c r="GJL1388" s="1"/>
  <c r="GJL1394" s="1"/>
  <c r="GIW1384"/>
  <c r="GIW1388" s="1"/>
  <c r="GIW1394" s="1"/>
  <c r="GIV1384"/>
  <c r="GIV1388" s="1"/>
  <c r="GIV1394" s="1"/>
  <c r="GIG1384"/>
  <c r="GIG1388" s="1"/>
  <c r="GIG1394" s="1"/>
  <c r="GIF1384"/>
  <c r="GIF1388" s="1"/>
  <c r="GIF1394" s="1"/>
  <c r="GHQ1384"/>
  <c r="GHQ1388" s="1"/>
  <c r="GHQ1394" s="1"/>
  <c r="GHP1384"/>
  <c r="GHP1388" s="1"/>
  <c r="GHP1394" s="1"/>
  <c r="GHA1384"/>
  <c r="GHA1388" s="1"/>
  <c r="GHA1394" s="1"/>
  <c r="GGZ1384"/>
  <c r="GGZ1388" s="1"/>
  <c r="GGZ1394" s="1"/>
  <c r="GGK1384"/>
  <c r="GGK1388" s="1"/>
  <c r="GGK1394" s="1"/>
  <c r="GGJ1384"/>
  <c r="GGJ1388" s="1"/>
  <c r="GGJ1394" s="1"/>
  <c r="GFU1384"/>
  <c r="GFU1388" s="1"/>
  <c r="GFU1394" s="1"/>
  <c r="GFT1384"/>
  <c r="GFT1388" s="1"/>
  <c r="GFT1394" s="1"/>
  <c r="GFE1384"/>
  <c r="GFE1388" s="1"/>
  <c r="GFE1394" s="1"/>
  <c r="GFD1384"/>
  <c r="GFD1388" s="1"/>
  <c r="GFD1394" s="1"/>
  <c r="GEO1384"/>
  <c r="GEO1388" s="1"/>
  <c r="GEO1394" s="1"/>
  <c r="GEN1384"/>
  <c r="GEN1388" s="1"/>
  <c r="GEN1394" s="1"/>
  <c r="GDY1384"/>
  <c r="GDY1388" s="1"/>
  <c r="GDY1394" s="1"/>
  <c r="GDX1384"/>
  <c r="GDX1388" s="1"/>
  <c r="GDX1394" s="1"/>
  <c r="GDI1384"/>
  <c r="GDI1388" s="1"/>
  <c r="GDI1394" s="1"/>
  <c r="GDH1384"/>
  <c r="GDH1388" s="1"/>
  <c r="GDH1394" s="1"/>
  <c r="GCS1384"/>
  <c r="GCS1388" s="1"/>
  <c r="GCS1394" s="1"/>
  <c r="GCR1384"/>
  <c r="GCR1388" s="1"/>
  <c r="GCR1394" s="1"/>
  <c r="GCC1384"/>
  <c r="GCC1388" s="1"/>
  <c r="GCC1394" s="1"/>
  <c r="GCB1384"/>
  <c r="GCB1388" s="1"/>
  <c r="GCB1394" s="1"/>
  <c r="GBM1384"/>
  <c r="GBM1388" s="1"/>
  <c r="GBM1394" s="1"/>
  <c r="GBL1384"/>
  <c r="GBL1388" s="1"/>
  <c r="GBL1394" s="1"/>
  <c r="GAW1384"/>
  <c r="GAW1388" s="1"/>
  <c r="GAW1394" s="1"/>
  <c r="GAV1384"/>
  <c r="GAV1388" s="1"/>
  <c r="GAV1394" s="1"/>
  <c r="GAG1384"/>
  <c r="GAG1388" s="1"/>
  <c r="GAG1394" s="1"/>
  <c r="GAF1384"/>
  <c r="GAF1388" s="1"/>
  <c r="GAF1394" s="1"/>
  <c r="FZQ1384"/>
  <c r="FZQ1388" s="1"/>
  <c r="FZQ1394" s="1"/>
  <c r="FZP1384"/>
  <c r="FZP1388" s="1"/>
  <c r="FZP1394" s="1"/>
  <c r="FZA1384"/>
  <c r="FZA1388" s="1"/>
  <c r="FZA1394" s="1"/>
  <c r="FYZ1384"/>
  <c r="FYZ1388" s="1"/>
  <c r="FYZ1394" s="1"/>
  <c r="FYK1384"/>
  <c r="FYK1388" s="1"/>
  <c r="FYK1394" s="1"/>
  <c r="FYJ1384"/>
  <c r="FYJ1388" s="1"/>
  <c r="FYJ1394" s="1"/>
  <c r="FXU1384"/>
  <c r="FXU1388" s="1"/>
  <c r="FXU1394" s="1"/>
  <c r="FXT1384"/>
  <c r="FXT1388" s="1"/>
  <c r="FXT1394" s="1"/>
  <c r="FXE1384"/>
  <c r="FXE1388" s="1"/>
  <c r="FXE1394" s="1"/>
  <c r="FXD1384"/>
  <c r="FXD1388" s="1"/>
  <c r="FXD1394" s="1"/>
  <c r="FWO1384"/>
  <c r="FWO1388" s="1"/>
  <c r="FWO1394" s="1"/>
  <c r="FWN1384"/>
  <c r="FWN1388" s="1"/>
  <c r="FWN1394" s="1"/>
  <c r="FVY1384"/>
  <c r="FVY1388" s="1"/>
  <c r="FVY1394" s="1"/>
  <c r="FVX1384"/>
  <c r="FVX1388" s="1"/>
  <c r="FVX1394" s="1"/>
  <c r="FVI1384"/>
  <c r="FVI1388" s="1"/>
  <c r="FVI1394" s="1"/>
  <c r="FVH1384"/>
  <c r="FVH1388" s="1"/>
  <c r="FVH1394" s="1"/>
  <c r="FUS1384"/>
  <c r="FUS1388" s="1"/>
  <c r="FUS1394" s="1"/>
  <c r="FUR1384"/>
  <c r="FUR1388" s="1"/>
  <c r="FUR1394" s="1"/>
  <c r="FUC1384"/>
  <c r="FUC1388" s="1"/>
  <c r="FUC1394" s="1"/>
  <c r="FUB1384"/>
  <c r="FUB1388" s="1"/>
  <c r="FUB1394" s="1"/>
  <c r="FTM1384"/>
  <c r="FTM1388" s="1"/>
  <c r="FTM1394" s="1"/>
  <c r="FTL1384"/>
  <c r="FTL1388" s="1"/>
  <c r="FTL1394" s="1"/>
  <c r="FSW1384"/>
  <c r="FSW1388" s="1"/>
  <c r="FSW1394" s="1"/>
  <c r="FSV1384"/>
  <c r="FSV1388" s="1"/>
  <c r="FSV1394" s="1"/>
  <c r="FSG1384"/>
  <c r="FSG1388" s="1"/>
  <c r="FSG1394" s="1"/>
  <c r="FSF1384"/>
  <c r="FSF1388" s="1"/>
  <c r="FSF1394" s="1"/>
  <c r="FRQ1384"/>
  <c r="FRQ1388" s="1"/>
  <c r="FRQ1394" s="1"/>
  <c r="FRP1384"/>
  <c r="FRP1388" s="1"/>
  <c r="FRP1394" s="1"/>
  <c r="FRA1384"/>
  <c r="FRA1388" s="1"/>
  <c r="FRA1394" s="1"/>
  <c r="FQZ1384"/>
  <c r="FQZ1388" s="1"/>
  <c r="FQZ1394" s="1"/>
  <c r="FQK1384"/>
  <c r="FQK1388" s="1"/>
  <c r="FQK1394" s="1"/>
  <c r="FQJ1384"/>
  <c r="FQJ1388" s="1"/>
  <c r="FQJ1394" s="1"/>
  <c r="FPU1384"/>
  <c r="FPU1388" s="1"/>
  <c r="FPU1394" s="1"/>
  <c r="FPT1384"/>
  <c r="FPT1388" s="1"/>
  <c r="FPT1394" s="1"/>
  <c r="FPE1384"/>
  <c r="FPE1388" s="1"/>
  <c r="FPE1394" s="1"/>
  <c r="FPD1384"/>
  <c r="FPD1388" s="1"/>
  <c r="FPD1394" s="1"/>
  <c r="FOO1384"/>
  <c r="FOO1388" s="1"/>
  <c r="FOO1394" s="1"/>
  <c r="FON1384"/>
  <c r="FON1388" s="1"/>
  <c r="FON1394" s="1"/>
  <c r="FNY1384"/>
  <c r="FNY1388" s="1"/>
  <c r="FNY1394" s="1"/>
  <c r="FNX1384"/>
  <c r="FNX1388" s="1"/>
  <c r="FNX1394" s="1"/>
  <c r="FNI1384"/>
  <c r="FNI1388" s="1"/>
  <c r="FNI1394" s="1"/>
  <c r="FNH1384"/>
  <c r="FNH1388" s="1"/>
  <c r="FNH1394" s="1"/>
  <c r="FMS1384"/>
  <c r="FMS1388" s="1"/>
  <c r="FMS1394" s="1"/>
  <c r="FMR1384"/>
  <c r="FMR1388" s="1"/>
  <c r="FMR1394" s="1"/>
  <c r="FMC1384"/>
  <c r="FMC1388" s="1"/>
  <c r="FMC1394" s="1"/>
  <c r="FMB1384"/>
  <c r="FMB1388" s="1"/>
  <c r="FMB1394" s="1"/>
  <c r="FLM1384"/>
  <c r="FLM1388" s="1"/>
  <c r="FLM1394" s="1"/>
  <c r="FLL1384"/>
  <c r="FLL1388" s="1"/>
  <c r="FLL1394" s="1"/>
  <c r="FKW1384"/>
  <c r="FKW1388" s="1"/>
  <c r="FKW1394" s="1"/>
  <c r="FKV1384"/>
  <c r="FKV1388" s="1"/>
  <c r="FKV1394" s="1"/>
  <c r="FKG1384"/>
  <c r="FKG1388" s="1"/>
  <c r="FKG1394" s="1"/>
  <c r="FKF1384"/>
  <c r="FKF1388" s="1"/>
  <c r="FKF1394" s="1"/>
  <c r="FJQ1384"/>
  <c r="FJQ1388" s="1"/>
  <c r="FJQ1394" s="1"/>
  <c r="FJP1384"/>
  <c r="FJP1388" s="1"/>
  <c r="FJP1394" s="1"/>
  <c r="FJA1384"/>
  <c r="FJA1388" s="1"/>
  <c r="FJA1394" s="1"/>
  <c r="FIZ1384"/>
  <c r="FIZ1388" s="1"/>
  <c r="FIZ1394" s="1"/>
  <c r="FIK1384"/>
  <c r="FIK1388" s="1"/>
  <c r="FIK1394" s="1"/>
  <c r="FIJ1384"/>
  <c r="FIJ1388" s="1"/>
  <c r="FIJ1394" s="1"/>
  <c r="FHU1384"/>
  <c r="FHU1388" s="1"/>
  <c r="FHU1394" s="1"/>
  <c r="FHT1384"/>
  <c r="FHT1388" s="1"/>
  <c r="FHT1394" s="1"/>
  <c r="FHE1384"/>
  <c r="FHE1388" s="1"/>
  <c r="FHE1394" s="1"/>
  <c r="FHD1384"/>
  <c r="FHD1388" s="1"/>
  <c r="FHD1394" s="1"/>
  <c r="FGO1384"/>
  <c r="FGO1388" s="1"/>
  <c r="FGO1394" s="1"/>
  <c r="FGN1384"/>
  <c r="FGN1388" s="1"/>
  <c r="FGN1394" s="1"/>
  <c r="FFY1384"/>
  <c r="FFY1388" s="1"/>
  <c r="FFY1394" s="1"/>
  <c r="FFX1384"/>
  <c r="FFX1388" s="1"/>
  <c r="FFX1394" s="1"/>
  <c r="FFI1384"/>
  <c r="FFI1388" s="1"/>
  <c r="FFI1394" s="1"/>
  <c r="FFH1384"/>
  <c r="FFH1388" s="1"/>
  <c r="FFH1394" s="1"/>
  <c r="FES1384"/>
  <c r="FES1388" s="1"/>
  <c r="FES1394" s="1"/>
  <c r="FER1384"/>
  <c r="FER1388" s="1"/>
  <c r="FER1394" s="1"/>
  <c r="FEC1384"/>
  <c r="FEC1388" s="1"/>
  <c r="FEC1394" s="1"/>
  <c r="FEB1384"/>
  <c r="FEB1388" s="1"/>
  <c r="FEB1394" s="1"/>
  <c r="FDM1384"/>
  <c r="FDM1388" s="1"/>
  <c r="FDM1394" s="1"/>
  <c r="FDL1384"/>
  <c r="FDL1388" s="1"/>
  <c r="FDL1394" s="1"/>
  <c r="FCW1384"/>
  <c r="FCW1388" s="1"/>
  <c r="FCW1394" s="1"/>
  <c r="FCV1384"/>
  <c r="FCV1388" s="1"/>
  <c r="FCV1394" s="1"/>
  <c r="FCG1384"/>
  <c r="FCG1388" s="1"/>
  <c r="FCG1394" s="1"/>
  <c r="FCF1384"/>
  <c r="FCF1388" s="1"/>
  <c r="FCF1394" s="1"/>
  <c r="FBQ1384"/>
  <c r="FBQ1388" s="1"/>
  <c r="FBQ1394" s="1"/>
  <c r="FBP1384"/>
  <c r="FBP1388" s="1"/>
  <c r="FBP1394" s="1"/>
  <c r="FBA1384"/>
  <c r="FBA1388" s="1"/>
  <c r="FBA1394" s="1"/>
  <c r="FAZ1384"/>
  <c r="FAZ1388" s="1"/>
  <c r="FAZ1394" s="1"/>
  <c r="FAK1384"/>
  <c r="FAK1388" s="1"/>
  <c r="FAK1394" s="1"/>
  <c r="FAJ1384"/>
  <c r="FAJ1388" s="1"/>
  <c r="FAJ1394" s="1"/>
  <c r="EZU1384"/>
  <c r="EZU1388" s="1"/>
  <c r="EZU1394" s="1"/>
  <c r="EZT1384"/>
  <c r="EZT1388" s="1"/>
  <c r="EZT1394" s="1"/>
  <c r="EZE1384"/>
  <c r="EZE1388" s="1"/>
  <c r="EZE1394" s="1"/>
  <c r="EZD1384"/>
  <c r="EZD1388" s="1"/>
  <c r="EZD1394" s="1"/>
  <c r="EYO1384"/>
  <c r="EYO1388" s="1"/>
  <c r="EYO1394" s="1"/>
  <c r="EYN1384"/>
  <c r="EYN1388" s="1"/>
  <c r="EYN1394" s="1"/>
  <c r="EXY1384"/>
  <c r="EXY1388" s="1"/>
  <c r="EXY1394" s="1"/>
  <c r="EXX1384"/>
  <c r="EXX1388" s="1"/>
  <c r="EXX1394" s="1"/>
  <c r="EXI1384"/>
  <c r="EXI1388" s="1"/>
  <c r="EXI1394" s="1"/>
  <c r="EXH1384"/>
  <c r="EXH1388" s="1"/>
  <c r="EXH1394" s="1"/>
  <c r="EWS1384"/>
  <c r="EWS1388" s="1"/>
  <c r="EWS1394" s="1"/>
  <c r="EWR1384"/>
  <c r="EWR1388" s="1"/>
  <c r="EWR1394" s="1"/>
  <c r="EWC1384"/>
  <c r="EWC1388" s="1"/>
  <c r="EWC1394" s="1"/>
  <c r="EWB1384"/>
  <c r="EWB1388" s="1"/>
  <c r="EWB1394" s="1"/>
  <c r="EVM1384"/>
  <c r="EVM1388" s="1"/>
  <c r="EVM1394" s="1"/>
  <c r="EVL1384"/>
  <c r="EVL1388" s="1"/>
  <c r="EVL1394" s="1"/>
  <c r="EUW1384"/>
  <c r="EUW1388" s="1"/>
  <c r="EUW1394" s="1"/>
  <c r="EUV1384"/>
  <c r="EUV1388" s="1"/>
  <c r="EUV1394" s="1"/>
  <c r="EUG1384"/>
  <c r="EUG1388" s="1"/>
  <c r="EUG1394" s="1"/>
  <c r="EUF1384"/>
  <c r="EUF1388" s="1"/>
  <c r="EUF1394" s="1"/>
  <c r="ETQ1384"/>
  <c r="ETQ1388" s="1"/>
  <c r="ETQ1394" s="1"/>
  <c r="ETP1384"/>
  <c r="ETP1388" s="1"/>
  <c r="ETP1394" s="1"/>
  <c r="ETA1384"/>
  <c r="ETA1388" s="1"/>
  <c r="ETA1394" s="1"/>
  <c r="ESZ1384"/>
  <c r="ESZ1388" s="1"/>
  <c r="ESZ1394" s="1"/>
  <c r="ESK1384"/>
  <c r="ESK1388" s="1"/>
  <c r="ESK1394" s="1"/>
  <c r="ESJ1384"/>
  <c r="ESJ1388" s="1"/>
  <c r="ESJ1394" s="1"/>
  <c r="ERU1384"/>
  <c r="ERU1388" s="1"/>
  <c r="ERU1394" s="1"/>
  <c r="ERT1384"/>
  <c r="ERT1388" s="1"/>
  <c r="ERT1394" s="1"/>
  <c r="ERE1384"/>
  <c r="ERE1388" s="1"/>
  <c r="ERE1394" s="1"/>
  <c r="ERD1384"/>
  <c r="ERD1388" s="1"/>
  <c r="ERD1394" s="1"/>
  <c r="EQO1384"/>
  <c r="EQO1388" s="1"/>
  <c r="EQO1394" s="1"/>
  <c r="EQN1384"/>
  <c r="EQN1388" s="1"/>
  <c r="EQN1394" s="1"/>
  <c r="EPY1384"/>
  <c r="EPY1388" s="1"/>
  <c r="EPY1394" s="1"/>
  <c r="EPX1384"/>
  <c r="EPX1388" s="1"/>
  <c r="EPX1394" s="1"/>
  <c r="EPI1384"/>
  <c r="EPI1388" s="1"/>
  <c r="EPI1394" s="1"/>
  <c r="EPH1384"/>
  <c r="EPH1388" s="1"/>
  <c r="EPH1394" s="1"/>
  <c r="EOS1384"/>
  <c r="EOS1388" s="1"/>
  <c r="EOS1394" s="1"/>
  <c r="EOR1384"/>
  <c r="EOR1388" s="1"/>
  <c r="EOR1394" s="1"/>
  <c r="EOC1384"/>
  <c r="EOC1388" s="1"/>
  <c r="EOC1394" s="1"/>
  <c r="EOB1384"/>
  <c r="EOB1388" s="1"/>
  <c r="EOB1394" s="1"/>
  <c r="ENM1384"/>
  <c r="ENM1388" s="1"/>
  <c r="ENM1394" s="1"/>
  <c r="ENL1384"/>
  <c r="ENL1388" s="1"/>
  <c r="ENL1394" s="1"/>
  <c r="EMW1384"/>
  <c r="EMW1388" s="1"/>
  <c r="EMW1394" s="1"/>
  <c r="EMV1384"/>
  <c r="EMV1388" s="1"/>
  <c r="EMV1394" s="1"/>
  <c r="EMG1384"/>
  <c r="EMG1388" s="1"/>
  <c r="EMG1394" s="1"/>
  <c r="EMF1384"/>
  <c r="EMF1388" s="1"/>
  <c r="EMF1394" s="1"/>
  <c r="ELQ1384"/>
  <c r="ELQ1388" s="1"/>
  <c r="ELQ1394" s="1"/>
  <c r="ELP1384"/>
  <c r="ELP1388" s="1"/>
  <c r="ELP1394" s="1"/>
  <c r="ELA1384"/>
  <c r="ELA1388" s="1"/>
  <c r="ELA1394" s="1"/>
  <c r="EKZ1384"/>
  <c r="EKZ1388" s="1"/>
  <c r="EKZ1394" s="1"/>
  <c r="EKK1384"/>
  <c r="EKK1388" s="1"/>
  <c r="EKK1394" s="1"/>
  <c r="EKJ1384"/>
  <c r="EKJ1388" s="1"/>
  <c r="EKJ1394" s="1"/>
  <c r="EJU1384"/>
  <c r="EJU1388" s="1"/>
  <c r="EJU1394" s="1"/>
  <c r="EJT1384"/>
  <c r="EJT1388" s="1"/>
  <c r="EJT1394" s="1"/>
  <c r="EJE1384"/>
  <c r="EJE1388" s="1"/>
  <c r="EJE1394" s="1"/>
  <c r="EJD1384"/>
  <c r="EJD1388" s="1"/>
  <c r="EJD1394" s="1"/>
  <c r="EIO1384"/>
  <c r="EIO1388" s="1"/>
  <c r="EIO1394" s="1"/>
  <c r="EIN1384"/>
  <c r="EIN1388" s="1"/>
  <c r="EIN1394" s="1"/>
  <c r="EHY1384"/>
  <c r="EHY1388" s="1"/>
  <c r="EHY1394" s="1"/>
  <c r="EHX1384"/>
  <c r="EHX1388" s="1"/>
  <c r="EHX1394" s="1"/>
  <c r="EHI1384"/>
  <c r="EHI1388" s="1"/>
  <c r="EHI1394" s="1"/>
  <c r="EHH1384"/>
  <c r="EHH1388" s="1"/>
  <c r="EHH1394" s="1"/>
  <c r="EGS1384"/>
  <c r="EGS1388" s="1"/>
  <c r="EGS1394" s="1"/>
  <c r="EGR1384"/>
  <c r="EGR1388" s="1"/>
  <c r="EGR1394" s="1"/>
  <c r="EGC1384"/>
  <c r="EGC1388" s="1"/>
  <c r="EGC1394" s="1"/>
  <c r="EGB1384"/>
  <c r="EGB1388" s="1"/>
  <c r="EGB1394" s="1"/>
  <c r="EFM1384"/>
  <c r="EFM1388" s="1"/>
  <c r="EFM1394" s="1"/>
  <c r="EFL1384"/>
  <c r="EFL1388" s="1"/>
  <c r="EFL1394" s="1"/>
  <c r="EEW1384"/>
  <c r="EEW1388" s="1"/>
  <c r="EEW1394" s="1"/>
  <c r="EEV1384"/>
  <c r="EEV1388" s="1"/>
  <c r="EEV1394" s="1"/>
  <c r="EEG1384"/>
  <c r="EEG1388" s="1"/>
  <c r="EEG1394" s="1"/>
  <c r="EEF1384"/>
  <c r="EEF1388" s="1"/>
  <c r="EEF1394" s="1"/>
  <c r="EDQ1384"/>
  <c r="EDQ1388" s="1"/>
  <c r="EDQ1394" s="1"/>
  <c r="EDP1384"/>
  <c r="EDP1388" s="1"/>
  <c r="EDP1394" s="1"/>
  <c r="EDA1384"/>
  <c r="EDA1388" s="1"/>
  <c r="EDA1394" s="1"/>
  <c r="ECZ1384"/>
  <c r="ECZ1388" s="1"/>
  <c r="ECZ1394" s="1"/>
  <c r="ECK1384"/>
  <c r="ECK1388" s="1"/>
  <c r="ECK1394" s="1"/>
  <c r="ECJ1384"/>
  <c r="ECJ1388" s="1"/>
  <c r="ECJ1394" s="1"/>
  <c r="EBU1384"/>
  <c r="EBU1388" s="1"/>
  <c r="EBU1394" s="1"/>
  <c r="EBT1384"/>
  <c r="EBT1388" s="1"/>
  <c r="EBT1394" s="1"/>
  <c r="EBE1384"/>
  <c r="EBE1388" s="1"/>
  <c r="EBE1394" s="1"/>
  <c r="EBD1384"/>
  <c r="EBD1388" s="1"/>
  <c r="EBD1394" s="1"/>
  <c r="EAO1384"/>
  <c r="EAO1388" s="1"/>
  <c r="EAO1394" s="1"/>
  <c r="EAN1384"/>
  <c r="EAN1388" s="1"/>
  <c r="EAN1394" s="1"/>
  <c r="DZY1384"/>
  <c r="DZY1388" s="1"/>
  <c r="DZY1394" s="1"/>
  <c r="DZX1384"/>
  <c r="DZX1388" s="1"/>
  <c r="DZX1394" s="1"/>
  <c r="DZI1384"/>
  <c r="DZI1388" s="1"/>
  <c r="DZI1394" s="1"/>
  <c r="DZH1384"/>
  <c r="DZH1388" s="1"/>
  <c r="DZH1394" s="1"/>
  <c r="DYS1384"/>
  <c r="DYS1388" s="1"/>
  <c r="DYS1394" s="1"/>
  <c r="DYR1384"/>
  <c r="DYR1388" s="1"/>
  <c r="DYR1394" s="1"/>
  <c r="DYC1384"/>
  <c r="DYC1388" s="1"/>
  <c r="DYC1394" s="1"/>
  <c r="DYB1384"/>
  <c r="DYB1388" s="1"/>
  <c r="DYB1394" s="1"/>
  <c r="DXM1384"/>
  <c r="DXM1388" s="1"/>
  <c r="DXM1394" s="1"/>
  <c r="DXL1384"/>
  <c r="DXL1388" s="1"/>
  <c r="DXL1394" s="1"/>
  <c r="DWW1384"/>
  <c r="DWW1388" s="1"/>
  <c r="DWW1394" s="1"/>
  <c r="DWV1384"/>
  <c r="DWV1388" s="1"/>
  <c r="DWV1394" s="1"/>
  <c r="DWG1384"/>
  <c r="DWG1388" s="1"/>
  <c r="DWG1394" s="1"/>
  <c r="DWF1384"/>
  <c r="DWF1388" s="1"/>
  <c r="DWF1394" s="1"/>
  <c r="DVQ1384"/>
  <c r="DVQ1388" s="1"/>
  <c r="DVQ1394" s="1"/>
  <c r="DVP1384"/>
  <c r="DVP1388" s="1"/>
  <c r="DVP1394" s="1"/>
  <c r="DVA1384"/>
  <c r="DVA1388" s="1"/>
  <c r="DVA1394" s="1"/>
  <c r="DUZ1384"/>
  <c r="DUZ1388" s="1"/>
  <c r="DUZ1394" s="1"/>
  <c r="DUK1384"/>
  <c r="DUK1388" s="1"/>
  <c r="DUK1394" s="1"/>
  <c r="DUJ1384"/>
  <c r="DUJ1388" s="1"/>
  <c r="DUJ1394" s="1"/>
  <c r="DTU1384"/>
  <c r="DTU1388" s="1"/>
  <c r="DTU1394" s="1"/>
  <c r="DTT1384"/>
  <c r="DTT1388" s="1"/>
  <c r="DTT1394" s="1"/>
  <c r="DTE1384"/>
  <c r="DTE1388" s="1"/>
  <c r="DTE1394" s="1"/>
  <c r="DTD1384"/>
  <c r="DTD1388" s="1"/>
  <c r="DTD1394" s="1"/>
  <c r="DSO1384"/>
  <c r="DSO1388" s="1"/>
  <c r="DSO1394" s="1"/>
  <c r="DSN1384"/>
  <c r="DSN1388" s="1"/>
  <c r="DSN1394" s="1"/>
  <c r="DRY1384"/>
  <c r="DRY1388" s="1"/>
  <c r="DRY1394" s="1"/>
  <c r="DRX1384"/>
  <c r="DRX1388" s="1"/>
  <c r="DRX1394" s="1"/>
  <c r="DRI1384"/>
  <c r="DRI1388" s="1"/>
  <c r="DRI1394" s="1"/>
  <c r="DRH1384"/>
  <c r="DRH1388" s="1"/>
  <c r="DRH1394" s="1"/>
  <c r="DQS1384"/>
  <c r="DQS1388" s="1"/>
  <c r="DQS1394" s="1"/>
  <c r="DQR1384"/>
  <c r="DQR1388" s="1"/>
  <c r="DQR1394" s="1"/>
  <c r="DQC1384"/>
  <c r="DQC1388" s="1"/>
  <c r="DQC1394" s="1"/>
  <c r="DQB1384"/>
  <c r="DQB1388" s="1"/>
  <c r="DQB1394" s="1"/>
  <c r="DPM1384"/>
  <c r="DPM1388" s="1"/>
  <c r="DPM1394" s="1"/>
  <c r="DPL1384"/>
  <c r="DPL1388" s="1"/>
  <c r="DPL1394" s="1"/>
  <c r="DOW1384"/>
  <c r="DOW1388" s="1"/>
  <c r="DOW1394" s="1"/>
  <c r="DOV1384"/>
  <c r="DOV1388" s="1"/>
  <c r="DOV1394" s="1"/>
  <c r="DOG1384"/>
  <c r="DOG1388" s="1"/>
  <c r="DOG1394" s="1"/>
  <c r="DOF1384"/>
  <c r="DOF1388" s="1"/>
  <c r="DOF1394" s="1"/>
  <c r="DNQ1384"/>
  <c r="DNQ1388" s="1"/>
  <c r="DNQ1394" s="1"/>
  <c r="DNP1384"/>
  <c r="DNP1388" s="1"/>
  <c r="DNP1394" s="1"/>
  <c r="DNA1384"/>
  <c r="DNA1388" s="1"/>
  <c r="DNA1394" s="1"/>
  <c r="DMZ1384"/>
  <c r="DMZ1388" s="1"/>
  <c r="DMZ1394" s="1"/>
  <c r="DMK1384"/>
  <c r="DMK1388" s="1"/>
  <c r="DMK1394" s="1"/>
  <c r="DMJ1384"/>
  <c r="DMJ1388" s="1"/>
  <c r="DMJ1394" s="1"/>
  <c r="DLU1384"/>
  <c r="DLU1388" s="1"/>
  <c r="DLU1394" s="1"/>
  <c r="DLT1384"/>
  <c r="DLT1388" s="1"/>
  <c r="DLT1394" s="1"/>
  <c r="DLE1384"/>
  <c r="DLE1388" s="1"/>
  <c r="DLE1394" s="1"/>
  <c r="DLD1384"/>
  <c r="DLD1388" s="1"/>
  <c r="DLD1394" s="1"/>
  <c r="DKO1384"/>
  <c r="DKO1388" s="1"/>
  <c r="DKO1394" s="1"/>
  <c r="DKN1384"/>
  <c r="DKN1388" s="1"/>
  <c r="DKN1394" s="1"/>
  <c r="DJY1384"/>
  <c r="DJY1388" s="1"/>
  <c r="DJY1394" s="1"/>
  <c r="DJX1384"/>
  <c r="DJX1388" s="1"/>
  <c r="DJX1394" s="1"/>
  <c r="DJI1384"/>
  <c r="DJI1388" s="1"/>
  <c r="DJI1394" s="1"/>
  <c r="DJH1384"/>
  <c r="DJH1388" s="1"/>
  <c r="DJH1394" s="1"/>
  <c r="DIS1384"/>
  <c r="DIS1388" s="1"/>
  <c r="DIS1394" s="1"/>
  <c r="DIR1384"/>
  <c r="DIR1388" s="1"/>
  <c r="DIR1394" s="1"/>
  <c r="DIC1384"/>
  <c r="DIC1388" s="1"/>
  <c r="DIC1394" s="1"/>
  <c r="DIB1384"/>
  <c r="DIB1388" s="1"/>
  <c r="DIB1394" s="1"/>
  <c r="DHM1384"/>
  <c r="DHM1388" s="1"/>
  <c r="DHM1394" s="1"/>
  <c r="DHL1384"/>
  <c r="DHL1388" s="1"/>
  <c r="DHL1394" s="1"/>
  <c r="DGW1384"/>
  <c r="DGW1388" s="1"/>
  <c r="DGW1394" s="1"/>
  <c r="DGV1384"/>
  <c r="DGV1388" s="1"/>
  <c r="DGV1394" s="1"/>
  <c r="DGG1384"/>
  <c r="DGG1388" s="1"/>
  <c r="DGG1394" s="1"/>
  <c r="DGF1384"/>
  <c r="DGF1388" s="1"/>
  <c r="DGF1394" s="1"/>
  <c r="DFQ1384"/>
  <c r="DFQ1388" s="1"/>
  <c r="DFQ1394" s="1"/>
  <c r="DFP1384"/>
  <c r="DFP1388" s="1"/>
  <c r="DFP1394" s="1"/>
  <c r="DFA1384"/>
  <c r="DFA1388" s="1"/>
  <c r="DFA1394" s="1"/>
  <c r="DEZ1384"/>
  <c r="DEZ1388" s="1"/>
  <c r="DEZ1394" s="1"/>
  <c r="DEK1384"/>
  <c r="DEK1388" s="1"/>
  <c r="DEK1394" s="1"/>
  <c r="DEJ1384"/>
  <c r="DEJ1388" s="1"/>
  <c r="DEJ1394" s="1"/>
  <c r="DDU1384"/>
  <c r="DDU1388" s="1"/>
  <c r="DDU1394" s="1"/>
  <c r="DDT1384"/>
  <c r="DDT1388" s="1"/>
  <c r="DDT1394" s="1"/>
  <c r="DDE1384"/>
  <c r="DDE1388" s="1"/>
  <c r="DDE1394" s="1"/>
  <c r="DDD1384"/>
  <c r="DDD1388" s="1"/>
  <c r="DDD1394" s="1"/>
  <c r="DCO1384"/>
  <c r="DCO1388" s="1"/>
  <c r="DCO1394" s="1"/>
  <c r="DCN1384"/>
  <c r="DCN1388" s="1"/>
  <c r="DCN1394" s="1"/>
  <c r="DBY1384"/>
  <c r="DBY1388" s="1"/>
  <c r="DBY1394" s="1"/>
  <c r="DBX1384"/>
  <c r="DBX1388" s="1"/>
  <c r="DBX1394" s="1"/>
  <c r="DBI1384"/>
  <c r="DBI1388" s="1"/>
  <c r="DBI1394" s="1"/>
  <c r="DBH1384"/>
  <c r="DBH1388" s="1"/>
  <c r="DBH1394" s="1"/>
  <c r="DAS1384"/>
  <c r="DAS1388" s="1"/>
  <c r="DAS1394" s="1"/>
  <c r="DAR1384"/>
  <c r="DAR1388" s="1"/>
  <c r="DAR1394" s="1"/>
  <c r="DAC1384"/>
  <c r="DAC1388" s="1"/>
  <c r="DAC1394" s="1"/>
  <c r="DAB1384"/>
  <c r="DAB1388" s="1"/>
  <c r="DAB1394" s="1"/>
  <c r="CZM1384"/>
  <c r="CZM1388" s="1"/>
  <c r="CZM1394" s="1"/>
  <c r="CZL1384"/>
  <c r="CZL1388" s="1"/>
  <c r="CZL1394" s="1"/>
  <c r="CYW1384"/>
  <c r="CYW1388" s="1"/>
  <c r="CYW1394" s="1"/>
  <c r="CYV1384"/>
  <c r="CYV1388" s="1"/>
  <c r="CYV1394" s="1"/>
  <c r="CYG1384"/>
  <c r="CYG1388" s="1"/>
  <c r="CYG1394" s="1"/>
  <c r="CYF1384"/>
  <c r="CYF1388" s="1"/>
  <c r="CYF1394" s="1"/>
  <c r="CXQ1384"/>
  <c r="CXQ1388" s="1"/>
  <c r="CXQ1394" s="1"/>
  <c r="CXP1384"/>
  <c r="CXP1388" s="1"/>
  <c r="CXP1394" s="1"/>
  <c r="CXA1384"/>
  <c r="CXA1388" s="1"/>
  <c r="CXA1394" s="1"/>
  <c r="CWZ1384"/>
  <c r="CWZ1388" s="1"/>
  <c r="CWZ1394" s="1"/>
  <c r="CWK1384"/>
  <c r="CWK1388" s="1"/>
  <c r="CWK1394" s="1"/>
  <c r="CWJ1384"/>
  <c r="CWJ1388" s="1"/>
  <c r="CWJ1394" s="1"/>
  <c r="CVU1384"/>
  <c r="CVU1388" s="1"/>
  <c r="CVU1394" s="1"/>
  <c r="CVT1384"/>
  <c r="CVT1388" s="1"/>
  <c r="CVT1394" s="1"/>
  <c r="CVE1384"/>
  <c r="CVE1388" s="1"/>
  <c r="CVE1394" s="1"/>
  <c r="CVD1384"/>
  <c r="CVD1388" s="1"/>
  <c r="CVD1394" s="1"/>
  <c r="CUO1384"/>
  <c r="CUO1388" s="1"/>
  <c r="CUO1394" s="1"/>
  <c r="CUN1384"/>
  <c r="CUN1388" s="1"/>
  <c r="CUN1394" s="1"/>
  <c r="CTY1384"/>
  <c r="CTY1388" s="1"/>
  <c r="CTY1394" s="1"/>
  <c r="CTX1384"/>
  <c r="CTX1388" s="1"/>
  <c r="CTX1394" s="1"/>
  <c r="CTI1384"/>
  <c r="CTI1388" s="1"/>
  <c r="CTI1394" s="1"/>
  <c r="CTH1384"/>
  <c r="CTH1388" s="1"/>
  <c r="CTH1394" s="1"/>
  <c r="CSS1384"/>
  <c r="CSS1388" s="1"/>
  <c r="CSS1394" s="1"/>
  <c r="CSR1384"/>
  <c r="CSR1388" s="1"/>
  <c r="CSR1394" s="1"/>
  <c r="CSC1384"/>
  <c r="CSC1388" s="1"/>
  <c r="CSC1394" s="1"/>
  <c r="CSB1384"/>
  <c r="CSB1388" s="1"/>
  <c r="CSB1394" s="1"/>
  <c r="CRM1384"/>
  <c r="CRM1388" s="1"/>
  <c r="CRM1394" s="1"/>
  <c r="CRL1384"/>
  <c r="CRL1388" s="1"/>
  <c r="CRL1394" s="1"/>
  <c r="CQW1384"/>
  <c r="CQW1388" s="1"/>
  <c r="CQW1394" s="1"/>
  <c r="CQV1384"/>
  <c r="CQV1388" s="1"/>
  <c r="CQV1394" s="1"/>
  <c r="CQG1384"/>
  <c r="CQG1388" s="1"/>
  <c r="CQG1394" s="1"/>
  <c r="CQF1384"/>
  <c r="CQF1388" s="1"/>
  <c r="CQF1394" s="1"/>
  <c r="CPQ1384"/>
  <c r="CPQ1388" s="1"/>
  <c r="CPQ1394" s="1"/>
  <c r="CPP1384"/>
  <c r="CPP1388" s="1"/>
  <c r="CPP1394" s="1"/>
  <c r="CPA1384"/>
  <c r="CPA1388" s="1"/>
  <c r="CPA1394" s="1"/>
  <c r="COZ1384"/>
  <c r="COZ1388" s="1"/>
  <c r="COZ1394" s="1"/>
  <c r="COK1384"/>
  <c r="COK1388" s="1"/>
  <c r="COK1394" s="1"/>
  <c r="COJ1384"/>
  <c r="COJ1388" s="1"/>
  <c r="COJ1394" s="1"/>
  <c r="CNU1384"/>
  <c r="CNU1388" s="1"/>
  <c r="CNU1394" s="1"/>
  <c r="CNT1384"/>
  <c r="CNT1388" s="1"/>
  <c r="CNT1394" s="1"/>
  <c r="CNE1384"/>
  <c r="CNE1388" s="1"/>
  <c r="CNE1394" s="1"/>
  <c r="CND1384"/>
  <c r="CND1388" s="1"/>
  <c r="CND1394" s="1"/>
  <c r="CMO1384"/>
  <c r="CMO1388" s="1"/>
  <c r="CMO1394" s="1"/>
  <c r="CMN1384"/>
  <c r="CMN1388" s="1"/>
  <c r="CMN1394" s="1"/>
  <c r="CLY1384"/>
  <c r="CLY1388" s="1"/>
  <c r="CLY1394" s="1"/>
  <c r="CLX1384"/>
  <c r="CLX1388" s="1"/>
  <c r="CLX1394" s="1"/>
  <c r="CLI1384"/>
  <c r="CLI1388" s="1"/>
  <c r="CLI1394" s="1"/>
  <c r="CLH1384"/>
  <c r="CLH1388" s="1"/>
  <c r="CLH1394" s="1"/>
  <c r="CKS1384"/>
  <c r="CKS1388" s="1"/>
  <c r="CKS1394" s="1"/>
  <c r="CKR1384"/>
  <c r="CKR1388" s="1"/>
  <c r="CKR1394" s="1"/>
  <c r="CKC1384"/>
  <c r="CKC1388" s="1"/>
  <c r="CKC1394" s="1"/>
  <c r="CKB1384"/>
  <c r="CKB1388" s="1"/>
  <c r="CKB1394" s="1"/>
  <c r="CJM1384"/>
  <c r="CJM1388" s="1"/>
  <c r="CJM1394" s="1"/>
  <c r="CJL1384"/>
  <c r="CJL1388" s="1"/>
  <c r="CJL1394" s="1"/>
  <c r="CIW1384"/>
  <c r="CIW1388" s="1"/>
  <c r="CIW1394" s="1"/>
  <c r="CIV1384"/>
  <c r="CIV1388" s="1"/>
  <c r="CIV1394" s="1"/>
  <c r="CIG1384"/>
  <c r="CIG1388" s="1"/>
  <c r="CIG1394" s="1"/>
  <c r="CIF1384"/>
  <c r="CIF1388" s="1"/>
  <c r="CIF1394" s="1"/>
  <c r="CHQ1384"/>
  <c r="CHQ1388" s="1"/>
  <c r="CHQ1394" s="1"/>
  <c r="CHP1384"/>
  <c r="CHP1388" s="1"/>
  <c r="CHP1394" s="1"/>
  <c r="CHA1384"/>
  <c r="CHA1388" s="1"/>
  <c r="CHA1394" s="1"/>
  <c r="CGZ1384"/>
  <c r="CGZ1388" s="1"/>
  <c r="CGZ1394" s="1"/>
  <c r="CGK1384"/>
  <c r="CGK1388" s="1"/>
  <c r="CGK1394" s="1"/>
  <c r="CGJ1384"/>
  <c r="CGJ1388" s="1"/>
  <c r="CGJ1394" s="1"/>
  <c r="CFU1384"/>
  <c r="CFU1388" s="1"/>
  <c r="CFU1394" s="1"/>
  <c r="CFT1384"/>
  <c r="CFT1388" s="1"/>
  <c r="CFT1394" s="1"/>
  <c r="CFE1384"/>
  <c r="CFE1388" s="1"/>
  <c r="CFE1394" s="1"/>
  <c r="CFD1384"/>
  <c r="CFD1388" s="1"/>
  <c r="CFD1394" s="1"/>
  <c r="CEO1384"/>
  <c r="CEO1388" s="1"/>
  <c r="CEO1394" s="1"/>
  <c r="CEN1384"/>
  <c r="CEN1388" s="1"/>
  <c r="CEN1394" s="1"/>
  <c r="CDY1384"/>
  <c r="CDY1388" s="1"/>
  <c r="CDY1394" s="1"/>
  <c r="CDX1384"/>
  <c r="CDX1388" s="1"/>
  <c r="CDX1394" s="1"/>
  <c r="CDI1384"/>
  <c r="CDI1388" s="1"/>
  <c r="CDI1394" s="1"/>
  <c r="CDH1384"/>
  <c r="CDH1388" s="1"/>
  <c r="CDH1394" s="1"/>
  <c r="CCS1384"/>
  <c r="CCS1388" s="1"/>
  <c r="CCS1394" s="1"/>
  <c r="CCR1384"/>
  <c r="CCR1388" s="1"/>
  <c r="CCR1394" s="1"/>
  <c r="CCC1384"/>
  <c r="CCC1388" s="1"/>
  <c r="CCC1394" s="1"/>
  <c r="CCB1384"/>
  <c r="CCB1388" s="1"/>
  <c r="CCB1394" s="1"/>
  <c r="CBM1384"/>
  <c r="CBM1388" s="1"/>
  <c r="CBM1394" s="1"/>
  <c r="CBL1384"/>
  <c r="CBL1388" s="1"/>
  <c r="CBL1394" s="1"/>
  <c r="CAW1384"/>
  <c r="CAW1388" s="1"/>
  <c r="CAW1394" s="1"/>
  <c r="CAV1384"/>
  <c r="CAV1388" s="1"/>
  <c r="CAV1394" s="1"/>
  <c r="CAG1384"/>
  <c r="CAG1388" s="1"/>
  <c r="CAG1394" s="1"/>
  <c r="CAF1384"/>
  <c r="CAF1388" s="1"/>
  <c r="CAF1394" s="1"/>
  <c r="BZQ1384"/>
  <c r="BZQ1388" s="1"/>
  <c r="BZQ1394" s="1"/>
  <c r="BZP1384"/>
  <c r="BZP1388" s="1"/>
  <c r="BZP1394" s="1"/>
  <c r="BZA1384"/>
  <c r="BZA1388" s="1"/>
  <c r="BZA1394" s="1"/>
  <c r="BYZ1384"/>
  <c r="BYZ1388" s="1"/>
  <c r="BYZ1394" s="1"/>
  <c r="BYK1384"/>
  <c r="BYK1388" s="1"/>
  <c r="BYK1394" s="1"/>
  <c r="BYJ1384"/>
  <c r="BYJ1388" s="1"/>
  <c r="BYJ1394" s="1"/>
  <c r="BXU1384"/>
  <c r="BXU1388" s="1"/>
  <c r="BXU1394" s="1"/>
  <c r="BXT1384"/>
  <c r="BXT1388" s="1"/>
  <c r="BXT1394" s="1"/>
  <c r="BXE1384"/>
  <c r="BXE1388" s="1"/>
  <c r="BXE1394" s="1"/>
  <c r="BXD1384"/>
  <c r="BXD1388" s="1"/>
  <c r="BXD1394" s="1"/>
  <c r="BWO1384"/>
  <c r="BWO1388" s="1"/>
  <c r="BWO1394" s="1"/>
  <c r="BWN1384"/>
  <c r="BWN1388" s="1"/>
  <c r="BWN1394" s="1"/>
  <c r="BVY1384"/>
  <c r="BVY1388" s="1"/>
  <c r="BVY1394" s="1"/>
  <c r="BVX1384"/>
  <c r="BVX1388" s="1"/>
  <c r="BVX1394" s="1"/>
  <c r="BVI1384"/>
  <c r="BVI1388" s="1"/>
  <c r="BVI1394" s="1"/>
  <c r="BVH1384"/>
  <c r="BVH1388" s="1"/>
  <c r="BVH1394" s="1"/>
  <c r="BUS1384"/>
  <c r="BUS1388" s="1"/>
  <c r="BUS1394" s="1"/>
  <c r="BUR1384"/>
  <c r="BUR1388" s="1"/>
  <c r="BUR1394" s="1"/>
  <c r="BUC1384"/>
  <c r="BUC1388" s="1"/>
  <c r="BUC1394" s="1"/>
  <c r="BUB1384"/>
  <c r="BUB1388" s="1"/>
  <c r="BUB1394" s="1"/>
  <c r="BTM1384"/>
  <c r="BTM1388" s="1"/>
  <c r="BTM1394" s="1"/>
  <c r="BTL1384"/>
  <c r="BTL1388" s="1"/>
  <c r="BTL1394" s="1"/>
  <c r="BSW1384"/>
  <c r="BSW1388" s="1"/>
  <c r="BSW1394" s="1"/>
  <c r="BSV1384"/>
  <c r="BSV1388" s="1"/>
  <c r="BSV1394" s="1"/>
  <c r="BSG1384"/>
  <c r="BSG1388" s="1"/>
  <c r="BSG1394" s="1"/>
  <c r="BSF1384"/>
  <c r="BSF1388" s="1"/>
  <c r="BSF1394" s="1"/>
  <c r="BRQ1384"/>
  <c r="BRQ1388" s="1"/>
  <c r="BRQ1394" s="1"/>
  <c r="BRP1384"/>
  <c r="BRP1388" s="1"/>
  <c r="BRP1394" s="1"/>
  <c r="BRA1384"/>
  <c r="BRA1388" s="1"/>
  <c r="BRA1394" s="1"/>
  <c r="BQZ1384"/>
  <c r="BQZ1388" s="1"/>
  <c r="BQZ1394" s="1"/>
  <c r="BQK1384"/>
  <c r="BQK1388" s="1"/>
  <c r="BQK1394" s="1"/>
  <c r="BQJ1384"/>
  <c r="BQJ1388" s="1"/>
  <c r="BQJ1394" s="1"/>
  <c r="BPU1384"/>
  <c r="BPU1388" s="1"/>
  <c r="BPU1394" s="1"/>
  <c r="BPT1384"/>
  <c r="BPT1388" s="1"/>
  <c r="BPT1394" s="1"/>
  <c r="BPE1384"/>
  <c r="BPE1388" s="1"/>
  <c r="BPE1394" s="1"/>
  <c r="BPD1384"/>
  <c r="BPD1388" s="1"/>
  <c r="BPD1394" s="1"/>
  <c r="BOO1384"/>
  <c r="BOO1388" s="1"/>
  <c r="BOO1394" s="1"/>
  <c r="BON1384"/>
  <c r="BON1388" s="1"/>
  <c r="BON1394" s="1"/>
  <c r="BNY1384"/>
  <c r="BNY1388" s="1"/>
  <c r="BNY1394" s="1"/>
  <c r="BNX1384"/>
  <c r="BNX1388" s="1"/>
  <c r="BNX1394" s="1"/>
  <c r="BNI1384"/>
  <c r="BNI1388" s="1"/>
  <c r="BNI1394" s="1"/>
  <c r="BNH1384"/>
  <c r="BNH1388" s="1"/>
  <c r="BNH1394" s="1"/>
  <c r="BMS1384"/>
  <c r="BMS1388" s="1"/>
  <c r="BMS1394" s="1"/>
  <c r="BMR1384"/>
  <c r="BMR1388" s="1"/>
  <c r="BMR1394" s="1"/>
  <c r="BMC1384"/>
  <c r="BMC1388" s="1"/>
  <c r="BMC1394" s="1"/>
  <c r="BMB1384"/>
  <c r="BMB1388" s="1"/>
  <c r="BMB1394" s="1"/>
  <c r="BLM1384"/>
  <c r="BLM1388" s="1"/>
  <c r="BLM1394" s="1"/>
  <c r="BLL1384"/>
  <c r="BLL1388" s="1"/>
  <c r="BLL1394" s="1"/>
  <c r="BKW1384"/>
  <c r="BKW1388" s="1"/>
  <c r="BKW1394" s="1"/>
  <c r="BKV1384"/>
  <c r="BKV1388" s="1"/>
  <c r="BKV1394" s="1"/>
  <c r="BKG1384"/>
  <c r="BKG1388" s="1"/>
  <c r="BKG1394" s="1"/>
  <c r="BKF1384"/>
  <c r="BKF1388" s="1"/>
  <c r="BKF1394" s="1"/>
  <c r="BJQ1384"/>
  <c r="BJQ1388" s="1"/>
  <c r="BJQ1394" s="1"/>
  <c r="BJP1384"/>
  <c r="BJP1388" s="1"/>
  <c r="BJP1394" s="1"/>
  <c r="BJA1384"/>
  <c r="BJA1388" s="1"/>
  <c r="BJA1394" s="1"/>
  <c r="BIZ1384"/>
  <c r="BIZ1388" s="1"/>
  <c r="BIZ1394" s="1"/>
  <c r="BIK1384"/>
  <c r="BIK1388" s="1"/>
  <c r="BIK1394" s="1"/>
  <c r="BIJ1384"/>
  <c r="BIJ1388" s="1"/>
  <c r="BIJ1394" s="1"/>
  <c r="BHU1384"/>
  <c r="BHU1388" s="1"/>
  <c r="BHU1394" s="1"/>
  <c r="BHT1384"/>
  <c r="BHT1388" s="1"/>
  <c r="BHT1394" s="1"/>
  <c r="BHE1384"/>
  <c r="BHE1388" s="1"/>
  <c r="BHE1394" s="1"/>
  <c r="BHD1384"/>
  <c r="BHD1388" s="1"/>
  <c r="BHD1394" s="1"/>
  <c r="BGO1384"/>
  <c r="BGO1388" s="1"/>
  <c r="BGO1394" s="1"/>
  <c r="BGN1384"/>
  <c r="BGN1388" s="1"/>
  <c r="BGN1394" s="1"/>
  <c r="BFY1384"/>
  <c r="BFY1388" s="1"/>
  <c r="BFY1394" s="1"/>
  <c r="BFX1384"/>
  <c r="BFX1388" s="1"/>
  <c r="BFX1394" s="1"/>
  <c r="BFI1384"/>
  <c r="BFI1388" s="1"/>
  <c r="BFI1394" s="1"/>
  <c r="BFH1384"/>
  <c r="BFH1388" s="1"/>
  <c r="BFH1394" s="1"/>
  <c r="BES1384"/>
  <c r="BES1388" s="1"/>
  <c r="BES1394" s="1"/>
  <c r="BER1384"/>
  <c r="BER1388" s="1"/>
  <c r="BER1394" s="1"/>
  <c r="BEC1384"/>
  <c r="BEC1388" s="1"/>
  <c r="BEC1394" s="1"/>
  <c r="BEB1384"/>
  <c r="BEB1388" s="1"/>
  <c r="BEB1394" s="1"/>
  <c r="BDM1384"/>
  <c r="BDM1388" s="1"/>
  <c r="BDM1394" s="1"/>
  <c r="BDL1384"/>
  <c r="BDL1388" s="1"/>
  <c r="BDL1394" s="1"/>
  <c r="BCW1384"/>
  <c r="BCW1388" s="1"/>
  <c r="BCW1394" s="1"/>
  <c r="BCV1384"/>
  <c r="BCV1388" s="1"/>
  <c r="BCV1394" s="1"/>
  <c r="BCG1384"/>
  <c r="BCG1388" s="1"/>
  <c r="BCG1394" s="1"/>
  <c r="BCF1384"/>
  <c r="BCF1388" s="1"/>
  <c r="BCF1394" s="1"/>
  <c r="BBQ1384"/>
  <c r="BBQ1388" s="1"/>
  <c r="BBQ1394" s="1"/>
  <c r="BBP1384"/>
  <c r="BBP1388" s="1"/>
  <c r="BBP1394" s="1"/>
  <c r="BBA1384"/>
  <c r="BBA1388" s="1"/>
  <c r="BBA1394" s="1"/>
  <c r="BAZ1384"/>
  <c r="BAZ1388" s="1"/>
  <c r="BAZ1394" s="1"/>
  <c r="BAK1384"/>
  <c r="BAK1388" s="1"/>
  <c r="BAK1394" s="1"/>
  <c r="BAJ1384"/>
  <c r="BAJ1388" s="1"/>
  <c r="BAJ1394" s="1"/>
  <c r="AZU1384"/>
  <c r="AZU1388" s="1"/>
  <c r="AZU1394" s="1"/>
  <c r="AZT1384"/>
  <c r="AZT1388" s="1"/>
  <c r="AZT1394" s="1"/>
  <c r="AZE1384"/>
  <c r="AZE1388" s="1"/>
  <c r="AZE1394" s="1"/>
  <c r="AZD1384"/>
  <c r="AZD1388" s="1"/>
  <c r="AZD1394" s="1"/>
  <c r="AYO1384"/>
  <c r="AYO1388" s="1"/>
  <c r="AYO1394" s="1"/>
  <c r="AYN1384"/>
  <c r="AYN1388" s="1"/>
  <c r="AYN1394" s="1"/>
  <c r="AXY1384"/>
  <c r="AXY1388" s="1"/>
  <c r="AXY1394" s="1"/>
  <c r="AXX1384"/>
  <c r="AXX1388" s="1"/>
  <c r="AXX1394" s="1"/>
  <c r="AXI1384"/>
  <c r="AXI1388" s="1"/>
  <c r="AXI1394" s="1"/>
  <c r="AXH1384"/>
  <c r="AXH1388" s="1"/>
  <c r="AXH1394" s="1"/>
  <c r="AWS1384"/>
  <c r="AWS1388" s="1"/>
  <c r="AWS1394" s="1"/>
  <c r="AWR1384"/>
  <c r="AWR1388" s="1"/>
  <c r="AWR1394" s="1"/>
  <c r="AWC1384"/>
  <c r="AWC1388" s="1"/>
  <c r="AWC1394" s="1"/>
  <c r="AWB1384"/>
  <c r="AWB1388" s="1"/>
  <c r="AWB1394" s="1"/>
  <c r="AVM1384"/>
  <c r="AVM1388" s="1"/>
  <c r="AVM1394" s="1"/>
  <c r="AVL1384"/>
  <c r="AVL1388" s="1"/>
  <c r="AVL1394" s="1"/>
  <c r="AUW1384"/>
  <c r="AUW1388" s="1"/>
  <c r="AUW1394" s="1"/>
  <c r="AUV1384"/>
  <c r="AUV1388" s="1"/>
  <c r="AUV1394" s="1"/>
  <c r="AUG1384"/>
  <c r="AUG1388" s="1"/>
  <c r="AUG1394" s="1"/>
  <c r="AUF1384"/>
  <c r="AUF1388" s="1"/>
  <c r="AUF1394" s="1"/>
  <c r="ATQ1384"/>
  <c r="ATQ1388" s="1"/>
  <c r="ATQ1394" s="1"/>
  <c r="ATP1384"/>
  <c r="ATP1388" s="1"/>
  <c r="ATP1394" s="1"/>
  <c r="ATA1384"/>
  <c r="ATA1388" s="1"/>
  <c r="ATA1394" s="1"/>
  <c r="ASZ1384"/>
  <c r="ASZ1388" s="1"/>
  <c r="ASZ1394" s="1"/>
  <c r="ASK1384"/>
  <c r="ASK1388" s="1"/>
  <c r="ASK1394" s="1"/>
  <c r="ASJ1384"/>
  <c r="ASJ1388" s="1"/>
  <c r="ASJ1394" s="1"/>
  <c r="ARU1384"/>
  <c r="ARU1388" s="1"/>
  <c r="ARU1394" s="1"/>
  <c r="ART1384"/>
  <c r="ART1388" s="1"/>
  <c r="ART1394" s="1"/>
  <c r="ARE1384"/>
  <c r="ARE1388" s="1"/>
  <c r="ARE1394" s="1"/>
  <c r="ARD1384"/>
  <c r="ARD1388" s="1"/>
  <c r="ARD1394" s="1"/>
  <c r="AQO1384"/>
  <c r="AQO1388" s="1"/>
  <c r="AQO1394" s="1"/>
  <c r="AQN1384"/>
  <c r="AQN1388" s="1"/>
  <c r="AQN1394" s="1"/>
  <c r="APY1384"/>
  <c r="APY1388" s="1"/>
  <c r="APY1394" s="1"/>
  <c r="APX1384"/>
  <c r="APX1388" s="1"/>
  <c r="APX1394" s="1"/>
  <c r="API1384"/>
  <c r="API1388" s="1"/>
  <c r="API1394" s="1"/>
  <c r="APH1384"/>
  <c r="APH1388" s="1"/>
  <c r="APH1394" s="1"/>
  <c r="AOS1384"/>
  <c r="AOS1388" s="1"/>
  <c r="AOS1394" s="1"/>
  <c r="AOR1384"/>
  <c r="AOR1388" s="1"/>
  <c r="AOR1394" s="1"/>
  <c r="AOC1384"/>
  <c r="AOC1388" s="1"/>
  <c r="AOC1394" s="1"/>
  <c r="AOB1384"/>
  <c r="AOB1388" s="1"/>
  <c r="AOB1394" s="1"/>
  <c r="ANM1384"/>
  <c r="ANM1388" s="1"/>
  <c r="ANM1394" s="1"/>
  <c r="ANL1384"/>
  <c r="ANL1388" s="1"/>
  <c r="ANL1394" s="1"/>
  <c r="AMW1384"/>
  <c r="AMW1388" s="1"/>
  <c r="AMW1394" s="1"/>
  <c r="AMV1384"/>
  <c r="AMV1388" s="1"/>
  <c r="AMV1394" s="1"/>
  <c r="AMG1384"/>
  <c r="AMG1388" s="1"/>
  <c r="AMG1394" s="1"/>
  <c r="AMF1384"/>
  <c r="AMF1388" s="1"/>
  <c r="AMF1394" s="1"/>
  <c r="ALQ1384"/>
  <c r="ALQ1388" s="1"/>
  <c r="ALQ1394" s="1"/>
  <c r="ALP1384"/>
  <c r="ALP1388" s="1"/>
  <c r="ALP1394" s="1"/>
  <c r="ALA1384"/>
  <c r="ALA1388" s="1"/>
  <c r="ALA1394" s="1"/>
  <c r="AKZ1384"/>
  <c r="AKZ1388" s="1"/>
  <c r="AKZ1394" s="1"/>
  <c r="AKK1384"/>
  <c r="AKK1388" s="1"/>
  <c r="AKK1394" s="1"/>
  <c r="AKJ1384"/>
  <c r="AKJ1388" s="1"/>
  <c r="AKJ1394" s="1"/>
  <c r="AJU1384"/>
  <c r="AJU1388" s="1"/>
  <c r="AJU1394" s="1"/>
  <c r="AJT1384"/>
  <c r="AJT1388" s="1"/>
  <c r="AJT1394" s="1"/>
  <c r="AJE1384"/>
  <c r="AJE1388" s="1"/>
  <c r="AJE1394" s="1"/>
  <c r="AJD1384"/>
  <c r="AJD1388" s="1"/>
  <c r="AJD1394" s="1"/>
  <c r="AIO1384"/>
  <c r="AIO1388" s="1"/>
  <c r="AIO1394" s="1"/>
  <c r="AIN1384"/>
  <c r="AIN1388" s="1"/>
  <c r="AIN1394" s="1"/>
  <c r="AHY1384"/>
  <c r="AHY1388" s="1"/>
  <c r="AHY1394" s="1"/>
  <c r="AHX1384"/>
  <c r="AHX1388" s="1"/>
  <c r="AHX1394" s="1"/>
  <c r="AHI1384"/>
  <c r="AHI1388" s="1"/>
  <c r="AHI1394" s="1"/>
  <c r="AHH1384"/>
  <c r="AHH1388" s="1"/>
  <c r="AHH1394" s="1"/>
  <c r="AGS1384"/>
  <c r="AGS1388" s="1"/>
  <c r="AGS1394" s="1"/>
  <c r="AGR1384"/>
  <c r="AGR1388" s="1"/>
  <c r="AGR1394" s="1"/>
  <c r="AGC1384"/>
  <c r="AGC1388" s="1"/>
  <c r="AGC1394" s="1"/>
  <c r="AGB1384"/>
  <c r="AGB1388" s="1"/>
  <c r="AGB1394" s="1"/>
  <c r="AFM1384"/>
  <c r="AFM1388" s="1"/>
  <c r="AFM1394" s="1"/>
  <c r="AFL1384"/>
  <c r="AFL1388" s="1"/>
  <c r="AFL1394" s="1"/>
  <c r="AEW1384"/>
  <c r="AEW1388" s="1"/>
  <c r="AEW1394" s="1"/>
  <c r="AEV1384"/>
  <c r="AEV1388" s="1"/>
  <c r="AEV1394" s="1"/>
  <c r="AEG1384"/>
  <c r="AEG1388" s="1"/>
  <c r="AEG1394" s="1"/>
  <c r="AEF1384"/>
  <c r="AEF1388" s="1"/>
  <c r="AEF1394" s="1"/>
  <c r="ADQ1384"/>
  <c r="ADQ1388" s="1"/>
  <c r="ADQ1394" s="1"/>
  <c r="ADP1384"/>
  <c r="ADP1388" s="1"/>
  <c r="ADP1394" s="1"/>
  <c r="ADA1384"/>
  <c r="ADA1388" s="1"/>
  <c r="ADA1394" s="1"/>
  <c r="ACZ1384"/>
  <c r="ACZ1388" s="1"/>
  <c r="ACZ1394" s="1"/>
  <c r="ACK1384"/>
  <c r="ACK1388" s="1"/>
  <c r="ACK1394" s="1"/>
  <c r="ACJ1384"/>
  <c r="ACJ1388" s="1"/>
  <c r="ACJ1394" s="1"/>
  <c r="ABU1384"/>
  <c r="ABU1388" s="1"/>
  <c r="ABU1394" s="1"/>
  <c r="ABT1384"/>
  <c r="ABT1388" s="1"/>
  <c r="ABT1394" s="1"/>
  <c r="ABE1384"/>
  <c r="ABE1388" s="1"/>
  <c r="ABE1394" s="1"/>
  <c r="ABD1384"/>
  <c r="ABD1388" s="1"/>
  <c r="ABD1394" s="1"/>
  <c r="AAO1384"/>
  <c r="AAO1388" s="1"/>
  <c r="AAO1394" s="1"/>
  <c r="AAN1384"/>
  <c r="AAN1388" s="1"/>
  <c r="AAN1394" s="1"/>
  <c r="ZY1384"/>
  <c r="ZY1388" s="1"/>
  <c r="ZY1394" s="1"/>
  <c r="ZX1384"/>
  <c r="ZX1388" s="1"/>
  <c r="ZX1394" s="1"/>
  <c r="ZI1384"/>
  <c r="ZI1388" s="1"/>
  <c r="ZI1394" s="1"/>
  <c r="ZH1384"/>
  <c r="ZH1388" s="1"/>
  <c r="ZH1394" s="1"/>
  <c r="YS1384"/>
  <c r="YS1388" s="1"/>
  <c r="YS1394" s="1"/>
  <c r="YR1384"/>
  <c r="YR1388" s="1"/>
  <c r="YR1394" s="1"/>
  <c r="YC1384"/>
  <c r="YC1388" s="1"/>
  <c r="YC1394" s="1"/>
  <c r="YB1384"/>
  <c r="YB1388" s="1"/>
  <c r="YB1394" s="1"/>
  <c r="XM1384"/>
  <c r="XM1388" s="1"/>
  <c r="XM1394" s="1"/>
  <c r="XL1384"/>
  <c r="XL1388" s="1"/>
  <c r="XL1394" s="1"/>
  <c r="WW1384"/>
  <c r="WW1388" s="1"/>
  <c r="WW1394" s="1"/>
  <c r="WV1384"/>
  <c r="WV1388" s="1"/>
  <c r="WV1394" s="1"/>
  <c r="WG1384"/>
  <c r="WG1388" s="1"/>
  <c r="WG1394" s="1"/>
  <c r="WF1384"/>
  <c r="WF1388" s="1"/>
  <c r="WF1394" s="1"/>
  <c r="VQ1384"/>
  <c r="VQ1388" s="1"/>
  <c r="VQ1394" s="1"/>
  <c r="VP1384"/>
  <c r="VP1388" s="1"/>
  <c r="VP1394" s="1"/>
  <c r="VA1384"/>
  <c r="VA1388" s="1"/>
  <c r="VA1394" s="1"/>
  <c r="UZ1384"/>
  <c r="UZ1388" s="1"/>
  <c r="UZ1394" s="1"/>
  <c r="UK1384"/>
  <c r="UK1388" s="1"/>
  <c r="UK1394" s="1"/>
  <c r="UJ1384"/>
  <c r="UJ1388" s="1"/>
  <c r="UJ1394" s="1"/>
  <c r="TU1384"/>
  <c r="TU1388" s="1"/>
  <c r="TU1394" s="1"/>
  <c r="TT1384"/>
  <c r="TT1388" s="1"/>
  <c r="TT1394" s="1"/>
  <c r="TE1384"/>
  <c r="TE1388" s="1"/>
  <c r="TE1394" s="1"/>
  <c r="TD1384"/>
  <c r="TD1388" s="1"/>
  <c r="TD1394" s="1"/>
  <c r="SO1384"/>
  <c r="SO1388" s="1"/>
  <c r="SO1394" s="1"/>
  <c r="SN1384"/>
  <c r="SN1388" s="1"/>
  <c r="SN1394" s="1"/>
  <c r="RY1384"/>
  <c r="RY1388" s="1"/>
  <c r="RY1394" s="1"/>
  <c r="RX1384"/>
  <c r="RX1388" s="1"/>
  <c r="RX1394" s="1"/>
  <c r="RI1384"/>
  <c r="RI1388" s="1"/>
  <c r="RI1394" s="1"/>
  <c r="RH1384"/>
  <c r="RH1388" s="1"/>
  <c r="RH1394" s="1"/>
  <c r="QS1384"/>
  <c r="QS1388" s="1"/>
  <c r="QS1394" s="1"/>
  <c r="QR1384"/>
  <c r="QR1388" s="1"/>
  <c r="QR1394" s="1"/>
  <c r="QC1384"/>
  <c r="QC1388" s="1"/>
  <c r="QC1394" s="1"/>
  <c r="QB1384"/>
  <c r="QB1388" s="1"/>
  <c r="QB1394" s="1"/>
  <c r="PM1384"/>
  <c r="PM1388" s="1"/>
  <c r="PM1394" s="1"/>
  <c r="PL1384"/>
  <c r="PL1388" s="1"/>
  <c r="PL1394" s="1"/>
  <c r="OW1384"/>
  <c r="OW1388" s="1"/>
  <c r="OW1394" s="1"/>
  <c r="OV1384"/>
  <c r="OV1388" s="1"/>
  <c r="OV1394" s="1"/>
  <c r="OG1384"/>
  <c r="OG1388" s="1"/>
  <c r="OG1394" s="1"/>
  <c r="OF1384"/>
  <c r="OF1388" s="1"/>
  <c r="OF1394" s="1"/>
  <c r="NQ1384"/>
  <c r="NQ1388" s="1"/>
  <c r="NQ1394" s="1"/>
  <c r="NP1384"/>
  <c r="NP1388" s="1"/>
  <c r="NP1394" s="1"/>
  <c r="NA1384"/>
  <c r="NA1388" s="1"/>
  <c r="NA1394" s="1"/>
  <c r="MZ1384"/>
  <c r="MZ1388" s="1"/>
  <c r="MZ1394" s="1"/>
  <c r="MK1384"/>
  <c r="MK1388" s="1"/>
  <c r="MK1394" s="1"/>
  <c r="MJ1384"/>
  <c r="MJ1388" s="1"/>
  <c r="MJ1394" s="1"/>
  <c r="LU1384"/>
  <c r="LU1388" s="1"/>
  <c r="LU1394" s="1"/>
  <c r="LT1384"/>
  <c r="LT1388" s="1"/>
  <c r="LT1394" s="1"/>
  <c r="LE1384"/>
  <c r="LE1388" s="1"/>
  <c r="LE1394" s="1"/>
  <c r="LD1384"/>
  <c r="LD1388" s="1"/>
  <c r="LD1394" s="1"/>
  <c r="KO1384"/>
  <c r="KO1388" s="1"/>
  <c r="KO1394" s="1"/>
  <c r="KN1384"/>
  <c r="KN1388" s="1"/>
  <c r="KN1394" s="1"/>
  <c r="JY1384"/>
  <c r="JY1388" s="1"/>
  <c r="JY1394" s="1"/>
  <c r="JX1384"/>
  <c r="JX1388" s="1"/>
  <c r="JX1394" s="1"/>
  <c r="JI1384"/>
  <c r="JI1388" s="1"/>
  <c r="JI1394" s="1"/>
  <c r="JH1384"/>
  <c r="JH1388" s="1"/>
  <c r="JH1394" s="1"/>
  <c r="IS1384"/>
  <c r="IS1388" s="1"/>
  <c r="IS1394" s="1"/>
  <c r="IR1384"/>
  <c r="IR1388" s="1"/>
  <c r="IR1394" s="1"/>
  <c r="IC1384"/>
  <c r="IC1388" s="1"/>
  <c r="IC1394" s="1"/>
  <c r="IB1384"/>
  <c r="IB1388" s="1"/>
  <c r="IB1394" s="1"/>
  <c r="HM1384"/>
  <c r="HM1388" s="1"/>
  <c r="HM1394" s="1"/>
  <c r="HL1384"/>
  <c r="HL1388" s="1"/>
  <c r="HL1394" s="1"/>
  <c r="GW1384"/>
  <c r="GW1388" s="1"/>
  <c r="GW1394" s="1"/>
  <c r="GV1384"/>
  <c r="GV1388" s="1"/>
  <c r="GV1394" s="1"/>
  <c r="GG1384"/>
  <c r="GG1388" s="1"/>
  <c r="GG1394" s="1"/>
  <c r="GF1384"/>
  <c r="GF1388" s="1"/>
  <c r="GF1394" s="1"/>
  <c r="FQ1384"/>
  <c r="FQ1388" s="1"/>
  <c r="FQ1394" s="1"/>
  <c r="FP1384"/>
  <c r="FP1388" s="1"/>
  <c r="FP1394" s="1"/>
  <c r="FA1384"/>
  <c r="FA1388" s="1"/>
  <c r="FA1394" s="1"/>
  <c r="EZ1384"/>
  <c r="EZ1388" s="1"/>
  <c r="EZ1394" s="1"/>
  <c r="EK1384"/>
  <c r="EK1388" s="1"/>
  <c r="EK1394" s="1"/>
  <c r="EJ1384"/>
  <c r="EJ1388" s="1"/>
  <c r="EJ1394" s="1"/>
  <c r="DU1384"/>
  <c r="DU1388" s="1"/>
  <c r="DU1394" s="1"/>
  <c r="DT1384"/>
  <c r="DT1388" s="1"/>
  <c r="DT1394" s="1"/>
  <c r="DE1384"/>
  <c r="DE1388" s="1"/>
  <c r="DE1394" s="1"/>
  <c r="DD1384"/>
  <c r="DD1388" s="1"/>
  <c r="DD1394" s="1"/>
  <c r="CO1384"/>
  <c r="CO1388" s="1"/>
  <c r="CO1394" s="1"/>
  <c r="CN1384"/>
  <c r="CN1388" s="1"/>
  <c r="CN1394" s="1"/>
  <c r="BY1384"/>
  <c r="BY1388" s="1"/>
  <c r="BY1394" s="1"/>
  <c r="BX1384"/>
  <c r="BX1388" s="1"/>
  <c r="BX1394" s="1"/>
  <c r="BI1384"/>
  <c r="BI1388" s="1"/>
  <c r="BI1394" s="1"/>
  <c r="BH1384"/>
  <c r="BH1388" s="1"/>
  <c r="BH1394" s="1"/>
  <c r="AS1384"/>
  <c r="AS1388" s="1"/>
  <c r="AS1394" s="1"/>
  <c r="AR1384"/>
  <c r="AR1388" s="1"/>
  <c r="AR1394" s="1"/>
  <c r="AC1384"/>
  <c r="AC1388" s="1"/>
  <c r="AC1394" s="1"/>
  <c r="AB1384"/>
  <c r="AB1388" s="1"/>
  <c r="AB1394" s="1"/>
  <c r="M1384"/>
  <c r="M1388" s="1"/>
  <c r="M1394" s="1"/>
  <c r="L1384"/>
  <c r="L1388" s="1"/>
  <c r="XFC1383"/>
  <c r="XFC1387" s="1"/>
  <c r="XFC1393" s="1"/>
  <c r="XEW1383"/>
  <c r="XEW1387" s="1"/>
  <c r="XEV1383"/>
  <c r="XEV1387" s="1"/>
  <c r="XEM1383"/>
  <c r="XEM1387" s="1"/>
  <c r="XEM1393" s="1"/>
  <c r="XEG1383"/>
  <c r="XEG1387" s="1"/>
  <c r="XEF1383"/>
  <c r="XEF1387" s="1"/>
  <c r="XDW1383"/>
  <c r="XDW1387" s="1"/>
  <c r="XDW1393" s="1"/>
  <c r="XDQ1383"/>
  <c r="XDQ1387" s="1"/>
  <c r="XDP1383"/>
  <c r="XDP1387" s="1"/>
  <c r="XDG1383"/>
  <c r="XDG1387" s="1"/>
  <c r="XDG1393" s="1"/>
  <c r="XDA1383"/>
  <c r="XDA1387" s="1"/>
  <c r="XCZ1383"/>
  <c r="XCZ1387" s="1"/>
  <c r="XCQ1383"/>
  <c r="XCQ1387" s="1"/>
  <c r="XCQ1393" s="1"/>
  <c r="XCK1383"/>
  <c r="XCK1387" s="1"/>
  <c r="XCJ1383"/>
  <c r="XCJ1387" s="1"/>
  <c r="XCA1383"/>
  <c r="XCA1387" s="1"/>
  <c r="XCA1393" s="1"/>
  <c r="XBU1383"/>
  <c r="XBU1387" s="1"/>
  <c r="XBT1383"/>
  <c r="XBT1387" s="1"/>
  <c r="XBK1383"/>
  <c r="XBK1387" s="1"/>
  <c r="XBK1393" s="1"/>
  <c r="XBE1383"/>
  <c r="XBE1387" s="1"/>
  <c r="XBD1383"/>
  <c r="XBD1387" s="1"/>
  <c r="XAU1383"/>
  <c r="XAU1387" s="1"/>
  <c r="XAU1393" s="1"/>
  <c r="XAO1383"/>
  <c r="XAO1387" s="1"/>
  <c r="XAN1383"/>
  <c r="XAN1387" s="1"/>
  <c r="XAE1383"/>
  <c r="XAE1387" s="1"/>
  <c r="XAE1393" s="1"/>
  <c r="WZY1383"/>
  <c r="WZY1387" s="1"/>
  <c r="WZX1383"/>
  <c r="WZX1387" s="1"/>
  <c r="WZO1383"/>
  <c r="WZO1387" s="1"/>
  <c r="WZO1393" s="1"/>
  <c r="WZI1383"/>
  <c r="WZI1387" s="1"/>
  <c r="WZH1383"/>
  <c r="WZH1387" s="1"/>
  <c r="WYY1383"/>
  <c r="WYY1387" s="1"/>
  <c r="WYY1393" s="1"/>
  <c r="WYS1383"/>
  <c r="WYS1387" s="1"/>
  <c r="WYR1383"/>
  <c r="WYR1387" s="1"/>
  <c r="WYI1383"/>
  <c r="WYI1387" s="1"/>
  <c r="WYI1393" s="1"/>
  <c r="WYC1383"/>
  <c r="WYC1387" s="1"/>
  <c r="WYB1383"/>
  <c r="WYB1387" s="1"/>
  <c r="WXS1383"/>
  <c r="WXS1387" s="1"/>
  <c r="WXS1393" s="1"/>
  <c r="WXM1383"/>
  <c r="WXM1387" s="1"/>
  <c r="WXL1383"/>
  <c r="WXL1387" s="1"/>
  <c r="WXC1383"/>
  <c r="WXC1387" s="1"/>
  <c r="WXC1393" s="1"/>
  <c r="WWW1383"/>
  <c r="WWW1387" s="1"/>
  <c r="WWV1383"/>
  <c r="WWV1387" s="1"/>
  <c r="WWM1383"/>
  <c r="WWM1387" s="1"/>
  <c r="WWM1393" s="1"/>
  <c r="WWG1383"/>
  <c r="WWG1387" s="1"/>
  <c r="WWF1383"/>
  <c r="WWF1387" s="1"/>
  <c r="WVW1383"/>
  <c r="WVW1387" s="1"/>
  <c r="WVW1393" s="1"/>
  <c r="WVQ1383"/>
  <c r="WVQ1387" s="1"/>
  <c r="WVP1383"/>
  <c r="WVP1387" s="1"/>
  <c r="WVG1383"/>
  <c r="WVG1387" s="1"/>
  <c r="WVG1393" s="1"/>
  <c r="WVA1383"/>
  <c r="WVA1387" s="1"/>
  <c r="WUZ1383"/>
  <c r="WUZ1387" s="1"/>
  <c r="WUQ1383"/>
  <c r="WUQ1387" s="1"/>
  <c r="WUQ1393" s="1"/>
  <c r="WUK1383"/>
  <c r="WUK1387" s="1"/>
  <c r="WUJ1383"/>
  <c r="WUJ1387" s="1"/>
  <c r="WUA1383"/>
  <c r="WUA1387" s="1"/>
  <c r="WUA1393" s="1"/>
  <c r="WTU1383"/>
  <c r="WTU1387" s="1"/>
  <c r="WTT1383"/>
  <c r="WTT1387" s="1"/>
  <c r="WTK1383"/>
  <c r="WTK1387" s="1"/>
  <c r="WTK1393" s="1"/>
  <c r="WTE1383"/>
  <c r="WTE1387" s="1"/>
  <c r="WTD1383"/>
  <c r="WTD1387" s="1"/>
  <c r="WSU1383"/>
  <c r="WSU1387" s="1"/>
  <c r="WSU1393" s="1"/>
  <c r="WSO1383"/>
  <c r="WSO1387" s="1"/>
  <c r="WSN1383"/>
  <c r="WSN1387" s="1"/>
  <c r="WSE1383"/>
  <c r="WSE1387" s="1"/>
  <c r="WSE1393" s="1"/>
  <c r="WRY1383"/>
  <c r="WRY1387" s="1"/>
  <c r="WRX1383"/>
  <c r="WRX1387" s="1"/>
  <c r="WRO1383"/>
  <c r="WRO1387" s="1"/>
  <c r="WRO1393" s="1"/>
  <c r="WRI1383"/>
  <c r="WRI1387" s="1"/>
  <c r="WRH1383"/>
  <c r="WRH1387" s="1"/>
  <c r="WQY1383"/>
  <c r="WQY1387" s="1"/>
  <c r="WQY1393" s="1"/>
  <c r="WQS1383"/>
  <c r="WQS1387" s="1"/>
  <c r="WQR1383"/>
  <c r="WQR1387" s="1"/>
  <c r="WQI1383"/>
  <c r="WQI1387" s="1"/>
  <c r="WQI1393" s="1"/>
  <c r="WQC1383"/>
  <c r="WQC1387" s="1"/>
  <c r="WQB1383"/>
  <c r="WQB1387" s="1"/>
  <c r="WPS1383"/>
  <c r="WPS1387" s="1"/>
  <c r="WPS1393" s="1"/>
  <c r="WPM1383"/>
  <c r="WPM1387" s="1"/>
  <c r="WPL1383"/>
  <c r="WPL1387" s="1"/>
  <c r="WPC1383"/>
  <c r="WPC1387" s="1"/>
  <c r="WPC1393" s="1"/>
  <c r="WOW1383"/>
  <c r="WOW1387" s="1"/>
  <c r="WOV1383"/>
  <c r="WOV1387" s="1"/>
  <c r="WOM1383"/>
  <c r="WOM1387" s="1"/>
  <c r="WOM1393" s="1"/>
  <c r="WOG1383"/>
  <c r="WOG1387" s="1"/>
  <c r="WOF1383"/>
  <c r="WOF1387" s="1"/>
  <c r="WNW1383"/>
  <c r="WNW1387" s="1"/>
  <c r="WNW1393" s="1"/>
  <c r="WNQ1383"/>
  <c r="WNQ1387" s="1"/>
  <c r="WNP1383"/>
  <c r="WNP1387" s="1"/>
  <c r="WNG1383"/>
  <c r="WNG1387" s="1"/>
  <c r="WNG1393" s="1"/>
  <c r="WNA1383"/>
  <c r="WNA1387" s="1"/>
  <c r="WMZ1383"/>
  <c r="WMZ1387" s="1"/>
  <c r="WMQ1383"/>
  <c r="WMQ1387" s="1"/>
  <c r="WMQ1393" s="1"/>
  <c r="WMK1383"/>
  <c r="WMK1387" s="1"/>
  <c r="WMJ1383"/>
  <c r="WMJ1387" s="1"/>
  <c r="WMA1383"/>
  <c r="WMA1387" s="1"/>
  <c r="WMA1393" s="1"/>
  <c r="WLU1383"/>
  <c r="WLU1387" s="1"/>
  <c r="WLT1383"/>
  <c r="WLT1387" s="1"/>
  <c r="WLK1383"/>
  <c r="WLK1387" s="1"/>
  <c r="WLK1393" s="1"/>
  <c r="WLE1383"/>
  <c r="WLE1387" s="1"/>
  <c r="WLD1383"/>
  <c r="WLD1387" s="1"/>
  <c r="WKU1383"/>
  <c r="WKU1387" s="1"/>
  <c r="WKU1393" s="1"/>
  <c r="WKO1383"/>
  <c r="WKO1387" s="1"/>
  <c r="WKN1383"/>
  <c r="WKN1387" s="1"/>
  <c r="WKE1383"/>
  <c r="WKE1387" s="1"/>
  <c r="WKE1393" s="1"/>
  <c r="WJY1383"/>
  <c r="WJY1387" s="1"/>
  <c r="WJX1383"/>
  <c r="WJX1387" s="1"/>
  <c r="WJO1383"/>
  <c r="WJO1387" s="1"/>
  <c r="WJO1393" s="1"/>
  <c r="WJI1383"/>
  <c r="WJI1387" s="1"/>
  <c r="WJH1383"/>
  <c r="WJH1387" s="1"/>
  <c r="WIY1383"/>
  <c r="WIY1387" s="1"/>
  <c r="WIY1393" s="1"/>
  <c r="WIS1383"/>
  <c r="WIS1387" s="1"/>
  <c r="WIR1383"/>
  <c r="WIR1387" s="1"/>
  <c r="WII1383"/>
  <c r="WII1387" s="1"/>
  <c r="WII1393" s="1"/>
  <c r="WIC1383"/>
  <c r="WIC1387" s="1"/>
  <c r="WIB1383"/>
  <c r="WIB1387" s="1"/>
  <c r="WHS1383"/>
  <c r="WHS1387" s="1"/>
  <c r="WHS1393" s="1"/>
  <c r="WHM1383"/>
  <c r="WHM1387" s="1"/>
  <c r="WHL1383"/>
  <c r="WHL1387" s="1"/>
  <c r="WHC1383"/>
  <c r="WHC1387" s="1"/>
  <c r="WHC1393" s="1"/>
  <c r="WGW1383"/>
  <c r="WGW1387" s="1"/>
  <c r="WGV1383"/>
  <c r="WGV1387" s="1"/>
  <c r="WGM1383"/>
  <c r="WGM1387" s="1"/>
  <c r="WGM1393" s="1"/>
  <c r="WGG1383"/>
  <c r="WGG1387" s="1"/>
  <c r="WGF1383"/>
  <c r="WGF1387" s="1"/>
  <c r="WFW1383"/>
  <c r="WFW1387" s="1"/>
  <c r="WFW1393" s="1"/>
  <c r="WFQ1383"/>
  <c r="WFQ1387" s="1"/>
  <c r="WFP1383"/>
  <c r="WFP1387" s="1"/>
  <c r="WFG1383"/>
  <c r="WFG1387" s="1"/>
  <c r="WFG1393" s="1"/>
  <c r="WFA1383"/>
  <c r="WFA1387" s="1"/>
  <c r="WEZ1383"/>
  <c r="WEZ1387" s="1"/>
  <c r="WEQ1383"/>
  <c r="WEQ1387" s="1"/>
  <c r="WEQ1393" s="1"/>
  <c r="WEK1383"/>
  <c r="WEK1387" s="1"/>
  <c r="WEJ1383"/>
  <c r="WEJ1387" s="1"/>
  <c r="WEA1383"/>
  <c r="WEA1387" s="1"/>
  <c r="WEA1393" s="1"/>
  <c r="WDU1383"/>
  <c r="WDU1387" s="1"/>
  <c r="WDT1383"/>
  <c r="WDT1387" s="1"/>
  <c r="WDK1383"/>
  <c r="WDK1387" s="1"/>
  <c r="WDK1393" s="1"/>
  <c r="WDE1383"/>
  <c r="WDE1387" s="1"/>
  <c r="WDD1383"/>
  <c r="WDD1387" s="1"/>
  <c r="WCU1383"/>
  <c r="WCU1387" s="1"/>
  <c r="WCU1393" s="1"/>
  <c r="WCO1383"/>
  <c r="WCO1387" s="1"/>
  <c r="WCN1383"/>
  <c r="WCN1387" s="1"/>
  <c r="WCE1383"/>
  <c r="WCE1387" s="1"/>
  <c r="WCE1393" s="1"/>
  <c r="WBY1383"/>
  <c r="WBY1387" s="1"/>
  <c r="WBX1383"/>
  <c r="WBX1387" s="1"/>
  <c r="WBO1383"/>
  <c r="WBO1387" s="1"/>
  <c r="WBO1393" s="1"/>
  <c r="WBI1383"/>
  <c r="WBI1387" s="1"/>
  <c r="WBH1383"/>
  <c r="WBH1387" s="1"/>
  <c r="WAY1383"/>
  <c r="WAY1387" s="1"/>
  <c r="WAY1393" s="1"/>
  <c r="WAS1383"/>
  <c r="WAS1387" s="1"/>
  <c r="WAR1383"/>
  <c r="WAR1387" s="1"/>
  <c r="WAI1383"/>
  <c r="WAI1387" s="1"/>
  <c r="WAI1393" s="1"/>
  <c r="WAC1383"/>
  <c r="WAC1387" s="1"/>
  <c r="WAB1383"/>
  <c r="WAB1387" s="1"/>
  <c r="VZS1383"/>
  <c r="VZS1387" s="1"/>
  <c r="VZS1393" s="1"/>
  <c r="VZM1383"/>
  <c r="VZM1387" s="1"/>
  <c r="VZL1383"/>
  <c r="VZL1387" s="1"/>
  <c r="VZC1383"/>
  <c r="VZC1387" s="1"/>
  <c r="VZC1393" s="1"/>
  <c r="VYW1383"/>
  <c r="VYW1387" s="1"/>
  <c r="VYV1383"/>
  <c r="VYV1387" s="1"/>
  <c r="VYM1383"/>
  <c r="VYM1387" s="1"/>
  <c r="VYM1393" s="1"/>
  <c r="VYG1383"/>
  <c r="VYG1387" s="1"/>
  <c r="VYF1383"/>
  <c r="VYF1387" s="1"/>
  <c r="VXW1383"/>
  <c r="VXW1387" s="1"/>
  <c r="VXW1393" s="1"/>
  <c r="VXQ1383"/>
  <c r="VXQ1387" s="1"/>
  <c r="VXP1383"/>
  <c r="VXP1387" s="1"/>
  <c r="VXG1383"/>
  <c r="VXG1387" s="1"/>
  <c r="VXG1393" s="1"/>
  <c r="VXA1383"/>
  <c r="VXA1387" s="1"/>
  <c r="VWZ1383"/>
  <c r="VWZ1387" s="1"/>
  <c r="VWQ1383"/>
  <c r="VWQ1387" s="1"/>
  <c r="VWQ1393" s="1"/>
  <c r="VWK1383"/>
  <c r="VWK1387" s="1"/>
  <c r="VWJ1383"/>
  <c r="VWJ1387" s="1"/>
  <c r="VWA1383"/>
  <c r="VWA1387" s="1"/>
  <c r="VWA1393" s="1"/>
  <c r="VVU1383"/>
  <c r="VVU1387" s="1"/>
  <c r="VVT1383"/>
  <c r="VVT1387" s="1"/>
  <c r="VVK1383"/>
  <c r="VVK1387" s="1"/>
  <c r="VVK1393" s="1"/>
  <c r="VVE1383"/>
  <c r="VVE1387" s="1"/>
  <c r="VVD1383"/>
  <c r="VVD1387" s="1"/>
  <c r="VUU1383"/>
  <c r="VUU1387" s="1"/>
  <c r="VUU1393" s="1"/>
  <c r="VUO1383"/>
  <c r="VUO1387" s="1"/>
  <c r="VUN1383"/>
  <c r="VUN1387" s="1"/>
  <c r="VUE1383"/>
  <c r="VUE1387" s="1"/>
  <c r="VUE1393" s="1"/>
  <c r="VTY1383"/>
  <c r="VTY1387" s="1"/>
  <c r="VTX1383"/>
  <c r="VTX1387" s="1"/>
  <c r="VTO1383"/>
  <c r="VTO1387" s="1"/>
  <c r="VTO1393" s="1"/>
  <c r="VTI1383"/>
  <c r="VTI1387" s="1"/>
  <c r="VTH1383"/>
  <c r="VTH1387" s="1"/>
  <c r="VSY1383"/>
  <c r="VSY1387" s="1"/>
  <c r="VSY1393" s="1"/>
  <c r="VSS1383"/>
  <c r="VSS1387" s="1"/>
  <c r="VSR1383"/>
  <c r="VSR1387" s="1"/>
  <c r="VSI1383"/>
  <c r="VSI1387" s="1"/>
  <c r="VSI1393" s="1"/>
  <c r="VSC1383"/>
  <c r="VSC1387" s="1"/>
  <c r="VSB1383"/>
  <c r="VSB1387" s="1"/>
  <c r="VRS1383"/>
  <c r="VRS1387" s="1"/>
  <c r="VRS1393" s="1"/>
  <c r="VRM1383"/>
  <c r="VRM1387" s="1"/>
  <c r="VRL1383"/>
  <c r="VRL1387" s="1"/>
  <c r="VRC1383"/>
  <c r="VRC1387" s="1"/>
  <c r="VRC1393" s="1"/>
  <c r="VQW1383"/>
  <c r="VQW1387" s="1"/>
  <c r="VQV1383"/>
  <c r="VQV1387" s="1"/>
  <c r="VQM1383"/>
  <c r="VQM1387" s="1"/>
  <c r="VQM1393" s="1"/>
  <c r="VQG1383"/>
  <c r="VQG1387" s="1"/>
  <c r="VQF1383"/>
  <c r="VQF1387" s="1"/>
  <c r="VPW1383"/>
  <c r="VPW1387" s="1"/>
  <c r="VPW1393" s="1"/>
  <c r="VPQ1383"/>
  <c r="VPQ1387" s="1"/>
  <c r="VPP1383"/>
  <c r="VPP1387" s="1"/>
  <c r="VPG1383"/>
  <c r="VPG1387" s="1"/>
  <c r="VPG1393" s="1"/>
  <c r="VPA1383"/>
  <c r="VPA1387" s="1"/>
  <c r="VOZ1383"/>
  <c r="VOZ1387" s="1"/>
  <c r="VOQ1383"/>
  <c r="VOQ1387" s="1"/>
  <c r="VOQ1393" s="1"/>
  <c r="VOK1383"/>
  <c r="VOK1387" s="1"/>
  <c r="VOJ1383"/>
  <c r="VOJ1387" s="1"/>
  <c r="VOA1383"/>
  <c r="VOA1387" s="1"/>
  <c r="VOA1393" s="1"/>
  <c r="VNU1383"/>
  <c r="VNU1387" s="1"/>
  <c r="VNT1383"/>
  <c r="VNT1387" s="1"/>
  <c r="VNK1383"/>
  <c r="VNK1387" s="1"/>
  <c r="VNK1393" s="1"/>
  <c r="VNE1383"/>
  <c r="VNE1387" s="1"/>
  <c r="VND1383"/>
  <c r="VND1387" s="1"/>
  <c r="VMU1383"/>
  <c r="VMU1387" s="1"/>
  <c r="VMU1393" s="1"/>
  <c r="VMO1383"/>
  <c r="VMO1387" s="1"/>
  <c r="VMN1383"/>
  <c r="VMN1387" s="1"/>
  <c r="VME1383"/>
  <c r="VME1387" s="1"/>
  <c r="VME1393" s="1"/>
  <c r="VLY1383"/>
  <c r="VLY1387" s="1"/>
  <c r="VLX1383"/>
  <c r="VLX1387" s="1"/>
  <c r="VLO1383"/>
  <c r="VLO1387" s="1"/>
  <c r="VLO1393" s="1"/>
  <c r="VLI1383"/>
  <c r="VLI1387" s="1"/>
  <c r="VLH1383"/>
  <c r="VLH1387" s="1"/>
  <c r="VKY1383"/>
  <c r="VKY1387" s="1"/>
  <c r="VKY1393" s="1"/>
  <c r="VKS1383"/>
  <c r="VKS1387" s="1"/>
  <c r="VKR1383"/>
  <c r="VKR1387" s="1"/>
  <c r="VKI1383"/>
  <c r="VKI1387" s="1"/>
  <c r="VKI1393" s="1"/>
  <c r="VKC1383"/>
  <c r="VKC1387" s="1"/>
  <c r="VKB1383"/>
  <c r="VKB1387" s="1"/>
  <c r="VJS1383"/>
  <c r="VJS1387" s="1"/>
  <c r="VJS1393" s="1"/>
  <c r="VJM1383"/>
  <c r="VJM1387" s="1"/>
  <c r="VJL1383"/>
  <c r="VJC1383"/>
  <c r="VJC1387" s="1"/>
  <c r="VJC1393" s="1"/>
  <c r="VIW1383"/>
  <c r="VIW1387" s="1"/>
  <c r="VIV1383"/>
  <c r="VIM1383"/>
  <c r="VIM1387" s="1"/>
  <c r="VIM1393" s="1"/>
  <c r="VIG1383"/>
  <c r="VIG1387" s="1"/>
  <c r="VIF1383"/>
  <c r="VHW1383"/>
  <c r="VHW1387" s="1"/>
  <c r="VHW1393" s="1"/>
  <c r="VHQ1383"/>
  <c r="VHQ1387" s="1"/>
  <c r="VHP1383"/>
  <c r="VHG1383"/>
  <c r="VHG1387" s="1"/>
  <c r="VHG1393" s="1"/>
  <c r="VHA1383"/>
  <c r="VHA1387" s="1"/>
  <c r="VGZ1383"/>
  <c r="VGQ1383"/>
  <c r="VGQ1387" s="1"/>
  <c r="VGQ1393" s="1"/>
  <c r="VGK1383"/>
  <c r="VGK1387" s="1"/>
  <c r="VGJ1383"/>
  <c r="VGA1383"/>
  <c r="VGA1387" s="1"/>
  <c r="VGA1393" s="1"/>
  <c r="VFU1383"/>
  <c r="VFU1387" s="1"/>
  <c r="VFT1383"/>
  <c r="VFK1383"/>
  <c r="VFK1387" s="1"/>
  <c r="VFK1393" s="1"/>
  <c r="VFE1383"/>
  <c r="VFE1387" s="1"/>
  <c r="VFD1383"/>
  <c r="VEU1383"/>
  <c r="VEU1387" s="1"/>
  <c r="VEU1393" s="1"/>
  <c r="VEO1383"/>
  <c r="VEO1387" s="1"/>
  <c r="VEN1383"/>
  <c r="VEE1383"/>
  <c r="VEE1387" s="1"/>
  <c r="VEE1393" s="1"/>
  <c r="VDY1383"/>
  <c r="VDY1387" s="1"/>
  <c r="VDX1383"/>
  <c r="VDX1387" s="1"/>
  <c r="VDO1383"/>
  <c r="VDO1387" s="1"/>
  <c r="VDO1393" s="1"/>
  <c r="VDI1383"/>
  <c r="VDI1387" s="1"/>
  <c r="VDH1383"/>
  <c r="VDH1387" s="1"/>
  <c r="VCY1383"/>
  <c r="VCY1387" s="1"/>
  <c r="VCY1393" s="1"/>
  <c r="VCS1383"/>
  <c r="VCS1387" s="1"/>
  <c r="VCR1383"/>
  <c r="VCR1387" s="1"/>
  <c r="VCI1383"/>
  <c r="VCI1387" s="1"/>
  <c r="VCI1393" s="1"/>
  <c r="VCC1383"/>
  <c r="VCC1387" s="1"/>
  <c r="VCB1383"/>
  <c r="VCB1387" s="1"/>
  <c r="VBS1383"/>
  <c r="VBS1387" s="1"/>
  <c r="VBS1393" s="1"/>
  <c r="VBM1383"/>
  <c r="VBM1387" s="1"/>
  <c r="VBL1383"/>
  <c r="VBL1387" s="1"/>
  <c r="VBC1383"/>
  <c r="VBC1387" s="1"/>
  <c r="VBC1393" s="1"/>
  <c r="VAW1383"/>
  <c r="VAW1387" s="1"/>
  <c r="VAV1383"/>
  <c r="VAV1387" s="1"/>
  <c r="VAM1383"/>
  <c r="VAM1387" s="1"/>
  <c r="VAM1393" s="1"/>
  <c r="VAG1383"/>
  <c r="VAG1387" s="1"/>
  <c r="VAF1383"/>
  <c r="VAF1387" s="1"/>
  <c r="UZW1383"/>
  <c r="UZW1387" s="1"/>
  <c r="UZW1393" s="1"/>
  <c r="UZQ1383"/>
  <c r="UZQ1387" s="1"/>
  <c r="UZP1383"/>
  <c r="UZP1387" s="1"/>
  <c r="UZG1383"/>
  <c r="UZG1387" s="1"/>
  <c r="UZG1393" s="1"/>
  <c r="UZA1383"/>
  <c r="UZA1387" s="1"/>
  <c r="UYZ1383"/>
  <c r="UYZ1387" s="1"/>
  <c r="UYQ1383"/>
  <c r="UYQ1387" s="1"/>
  <c r="UYQ1393" s="1"/>
  <c r="UYK1383"/>
  <c r="UYK1387" s="1"/>
  <c r="UYJ1383"/>
  <c r="UYJ1387" s="1"/>
  <c r="UYA1383"/>
  <c r="UYA1387" s="1"/>
  <c r="UYA1393" s="1"/>
  <c r="UXU1383"/>
  <c r="UXU1387" s="1"/>
  <c r="UXT1383"/>
  <c r="UXT1387" s="1"/>
  <c r="UXK1383"/>
  <c r="UXK1387" s="1"/>
  <c r="UXK1393" s="1"/>
  <c r="UXE1383"/>
  <c r="UXE1387" s="1"/>
  <c r="UXD1383"/>
  <c r="UXD1387" s="1"/>
  <c r="UWU1383"/>
  <c r="UWU1387" s="1"/>
  <c r="UWU1393" s="1"/>
  <c r="UWO1383"/>
  <c r="UWO1387" s="1"/>
  <c r="UWN1383"/>
  <c r="UWN1387" s="1"/>
  <c r="UWE1383"/>
  <c r="UWE1387" s="1"/>
  <c r="UWE1393" s="1"/>
  <c r="UVY1383"/>
  <c r="UVY1387" s="1"/>
  <c r="UVX1383"/>
  <c r="UVX1387" s="1"/>
  <c r="UVO1383"/>
  <c r="UVO1387" s="1"/>
  <c r="UVO1393" s="1"/>
  <c r="UVI1383"/>
  <c r="UVI1387" s="1"/>
  <c r="UVH1383"/>
  <c r="UVH1387" s="1"/>
  <c r="UUY1383"/>
  <c r="UUY1387" s="1"/>
  <c r="UUY1393" s="1"/>
  <c r="UUS1383"/>
  <c r="UUS1387" s="1"/>
  <c r="UUR1383"/>
  <c r="UUR1387" s="1"/>
  <c r="UUI1383"/>
  <c r="UUI1387" s="1"/>
  <c r="UUI1393" s="1"/>
  <c r="UUC1383"/>
  <c r="UUC1387" s="1"/>
  <c r="UUB1383"/>
  <c r="UUB1387" s="1"/>
  <c r="UTS1383"/>
  <c r="UTS1387" s="1"/>
  <c r="UTS1393" s="1"/>
  <c r="UTM1383"/>
  <c r="UTM1387" s="1"/>
  <c r="UTL1383"/>
  <c r="UTL1387" s="1"/>
  <c r="UTC1383"/>
  <c r="UTC1387" s="1"/>
  <c r="UTC1393" s="1"/>
  <c r="USW1383"/>
  <c r="USW1387" s="1"/>
  <c r="USV1383"/>
  <c r="USV1387" s="1"/>
  <c r="USM1383"/>
  <c r="USM1387" s="1"/>
  <c r="USM1393" s="1"/>
  <c r="USG1383"/>
  <c r="USG1387" s="1"/>
  <c r="USF1383"/>
  <c r="USF1387" s="1"/>
  <c r="URW1383"/>
  <c r="URW1387" s="1"/>
  <c r="URW1393" s="1"/>
  <c r="URQ1383"/>
  <c r="URQ1387" s="1"/>
  <c r="URP1383"/>
  <c r="URP1387" s="1"/>
  <c r="URG1383"/>
  <c r="URG1387" s="1"/>
  <c r="URG1393" s="1"/>
  <c r="URA1383"/>
  <c r="URA1387" s="1"/>
  <c r="UQZ1383"/>
  <c r="UQZ1387" s="1"/>
  <c r="UQQ1383"/>
  <c r="UQQ1387" s="1"/>
  <c r="UQQ1393" s="1"/>
  <c r="UQK1383"/>
  <c r="UQK1387" s="1"/>
  <c r="UQJ1383"/>
  <c r="UQJ1387" s="1"/>
  <c r="UQA1383"/>
  <c r="UQA1387" s="1"/>
  <c r="UQA1393" s="1"/>
  <c r="UPU1383"/>
  <c r="UPU1387" s="1"/>
  <c r="UPT1383"/>
  <c r="UPT1387" s="1"/>
  <c r="UPK1383"/>
  <c r="UPK1387" s="1"/>
  <c r="UPK1393" s="1"/>
  <c r="UPE1383"/>
  <c r="UPE1387" s="1"/>
  <c r="UPD1383"/>
  <c r="UPD1387" s="1"/>
  <c r="UOU1383"/>
  <c r="UOU1387" s="1"/>
  <c r="UOU1393" s="1"/>
  <c r="UOO1383"/>
  <c r="UOO1387" s="1"/>
  <c r="UON1383"/>
  <c r="UON1387" s="1"/>
  <c r="UOE1383"/>
  <c r="UOE1387" s="1"/>
  <c r="UOE1393" s="1"/>
  <c r="UNY1383"/>
  <c r="UNY1387" s="1"/>
  <c r="UNX1383"/>
  <c r="UNX1387" s="1"/>
  <c r="UNO1383"/>
  <c r="UNO1387" s="1"/>
  <c r="UNO1393" s="1"/>
  <c r="UNI1383"/>
  <c r="UNI1387" s="1"/>
  <c r="UNH1383"/>
  <c r="UNH1387" s="1"/>
  <c r="UMY1383"/>
  <c r="UMY1387" s="1"/>
  <c r="UMY1393" s="1"/>
  <c r="UMS1383"/>
  <c r="UMS1387" s="1"/>
  <c r="UMR1383"/>
  <c r="UMR1387" s="1"/>
  <c r="UMI1383"/>
  <c r="UMI1387" s="1"/>
  <c r="UMI1393" s="1"/>
  <c r="UMC1383"/>
  <c r="UMC1387" s="1"/>
  <c r="UMB1383"/>
  <c r="UMB1387" s="1"/>
  <c r="ULS1383"/>
  <c r="ULS1387" s="1"/>
  <c r="ULS1393" s="1"/>
  <c r="ULM1383"/>
  <c r="ULM1387" s="1"/>
  <c r="ULL1383"/>
  <c r="ULL1387" s="1"/>
  <c r="ULC1383"/>
  <c r="ULC1387" s="1"/>
  <c r="ULC1393" s="1"/>
  <c r="UKW1383"/>
  <c r="UKW1387" s="1"/>
  <c r="UKV1383"/>
  <c r="UKV1387" s="1"/>
  <c r="UKM1383"/>
  <c r="UKM1387" s="1"/>
  <c r="UKM1393" s="1"/>
  <c r="UKG1383"/>
  <c r="UKG1387" s="1"/>
  <c r="UKF1383"/>
  <c r="UKF1387" s="1"/>
  <c r="UJW1383"/>
  <c r="UJW1387" s="1"/>
  <c r="UJW1393" s="1"/>
  <c r="UJQ1383"/>
  <c r="UJQ1387" s="1"/>
  <c r="UJP1383"/>
  <c r="UJP1387" s="1"/>
  <c r="UJG1383"/>
  <c r="UJG1387" s="1"/>
  <c r="UJG1393" s="1"/>
  <c r="UJA1383"/>
  <c r="UJA1387" s="1"/>
  <c r="UIZ1383"/>
  <c r="UIZ1387" s="1"/>
  <c r="UIQ1383"/>
  <c r="UIQ1387" s="1"/>
  <c r="UIQ1393" s="1"/>
  <c r="UIK1383"/>
  <c r="UIK1387" s="1"/>
  <c r="UIJ1383"/>
  <c r="UIJ1387" s="1"/>
  <c r="UIA1383"/>
  <c r="UIA1387" s="1"/>
  <c r="UIA1393" s="1"/>
  <c r="UHU1383"/>
  <c r="UHU1387" s="1"/>
  <c r="UHT1383"/>
  <c r="UHT1387" s="1"/>
  <c r="UHK1383"/>
  <c r="UHK1387" s="1"/>
  <c r="UHK1393" s="1"/>
  <c r="UHE1383"/>
  <c r="UHE1387" s="1"/>
  <c r="UHD1383"/>
  <c r="UHD1387" s="1"/>
  <c r="UGU1383"/>
  <c r="UGU1387" s="1"/>
  <c r="UGU1393" s="1"/>
  <c r="UGO1383"/>
  <c r="UGO1387" s="1"/>
  <c r="UGN1383"/>
  <c r="UGN1387" s="1"/>
  <c r="UGE1383"/>
  <c r="UGE1387" s="1"/>
  <c r="UGE1393" s="1"/>
  <c r="UFY1383"/>
  <c r="UFY1387" s="1"/>
  <c r="UFX1383"/>
  <c r="UFX1387" s="1"/>
  <c r="UFO1383"/>
  <c r="UFO1387" s="1"/>
  <c r="UFO1393" s="1"/>
  <c r="UFI1383"/>
  <c r="UFI1387" s="1"/>
  <c r="UFH1383"/>
  <c r="UFH1387" s="1"/>
  <c r="UEY1383"/>
  <c r="UEY1387" s="1"/>
  <c r="UEY1393" s="1"/>
  <c r="UES1383"/>
  <c r="UES1387" s="1"/>
  <c r="UER1383"/>
  <c r="UER1387" s="1"/>
  <c r="UEI1383"/>
  <c r="UEI1387" s="1"/>
  <c r="UEI1393" s="1"/>
  <c r="UEC1383"/>
  <c r="UEC1387" s="1"/>
  <c r="UEB1383"/>
  <c r="UEB1387" s="1"/>
  <c r="UDS1383"/>
  <c r="UDS1387" s="1"/>
  <c r="UDS1393" s="1"/>
  <c r="UDM1383"/>
  <c r="UDM1387" s="1"/>
  <c r="UDL1383"/>
  <c r="UDL1387" s="1"/>
  <c r="UDC1383"/>
  <c r="UDC1387" s="1"/>
  <c r="UDC1393" s="1"/>
  <c r="UCW1383"/>
  <c r="UCW1387" s="1"/>
  <c r="UCV1383"/>
  <c r="UCV1387" s="1"/>
  <c r="UCM1383"/>
  <c r="UCM1387" s="1"/>
  <c r="UCM1393" s="1"/>
  <c r="UCG1383"/>
  <c r="UCG1387" s="1"/>
  <c r="UCF1383"/>
  <c r="UCF1387" s="1"/>
  <c r="UBW1383"/>
  <c r="UBW1387" s="1"/>
  <c r="UBW1393" s="1"/>
  <c r="UBQ1383"/>
  <c r="UBQ1387" s="1"/>
  <c r="UBP1383"/>
  <c r="UBP1387" s="1"/>
  <c r="UBG1383"/>
  <c r="UBG1387" s="1"/>
  <c r="UBG1393" s="1"/>
  <c r="UBA1383"/>
  <c r="UBA1387" s="1"/>
  <c r="UAZ1383"/>
  <c r="UAZ1387" s="1"/>
  <c r="UAQ1383"/>
  <c r="UAQ1387" s="1"/>
  <c r="UAQ1393" s="1"/>
  <c r="UAK1383"/>
  <c r="UAK1387" s="1"/>
  <c r="UAJ1383"/>
  <c r="UAJ1387" s="1"/>
  <c r="UAA1383"/>
  <c r="UAA1387" s="1"/>
  <c r="UAA1393" s="1"/>
  <c r="TZU1383"/>
  <c r="TZU1387" s="1"/>
  <c r="TZT1383"/>
  <c r="TZT1387" s="1"/>
  <c r="TZK1383"/>
  <c r="TZK1387" s="1"/>
  <c r="TZK1393" s="1"/>
  <c r="TZE1383"/>
  <c r="TZE1387" s="1"/>
  <c r="TZD1383"/>
  <c r="TZD1387" s="1"/>
  <c r="TYU1383"/>
  <c r="TYU1387" s="1"/>
  <c r="TYU1393" s="1"/>
  <c r="TYO1383"/>
  <c r="TYO1387" s="1"/>
  <c r="TYN1383"/>
  <c r="TYN1387" s="1"/>
  <c r="TYE1383"/>
  <c r="TYE1387" s="1"/>
  <c r="TYE1393" s="1"/>
  <c r="TXY1383"/>
  <c r="TXY1387" s="1"/>
  <c r="TXX1383"/>
  <c r="TXX1387" s="1"/>
  <c r="TXO1383"/>
  <c r="TXO1387" s="1"/>
  <c r="TXO1393" s="1"/>
  <c r="TXI1383"/>
  <c r="TXI1387" s="1"/>
  <c r="TXH1383"/>
  <c r="TXH1387" s="1"/>
  <c r="TWY1383"/>
  <c r="TWY1387" s="1"/>
  <c r="TWY1393" s="1"/>
  <c r="TWS1383"/>
  <c r="TWS1387" s="1"/>
  <c r="TWR1383"/>
  <c r="TWR1387" s="1"/>
  <c r="TWI1383"/>
  <c r="TWI1387" s="1"/>
  <c r="TWI1393" s="1"/>
  <c r="TWC1383"/>
  <c r="TWC1387" s="1"/>
  <c r="TWB1383"/>
  <c r="TWB1387" s="1"/>
  <c r="TVS1383"/>
  <c r="TVS1387" s="1"/>
  <c r="TVS1393" s="1"/>
  <c r="TVM1383"/>
  <c r="TVM1387" s="1"/>
  <c r="TVL1383"/>
  <c r="TVL1387" s="1"/>
  <c r="TVC1383"/>
  <c r="TVC1387" s="1"/>
  <c r="TVC1393" s="1"/>
  <c r="TUW1383"/>
  <c r="TUW1387" s="1"/>
  <c r="TUV1383"/>
  <c r="TUV1387" s="1"/>
  <c r="TUM1383"/>
  <c r="TUM1387" s="1"/>
  <c r="TUM1393" s="1"/>
  <c r="TUG1383"/>
  <c r="TUG1387" s="1"/>
  <c r="TUF1383"/>
  <c r="TUF1387" s="1"/>
  <c r="TTW1383"/>
  <c r="TTW1387" s="1"/>
  <c r="TTW1393" s="1"/>
  <c r="TTQ1383"/>
  <c r="TTQ1387" s="1"/>
  <c r="TTP1383"/>
  <c r="TTP1387" s="1"/>
  <c r="TTG1383"/>
  <c r="TTG1387" s="1"/>
  <c r="TTG1393" s="1"/>
  <c r="TTA1383"/>
  <c r="TTA1387" s="1"/>
  <c r="TSZ1383"/>
  <c r="TSZ1387" s="1"/>
  <c r="TSQ1383"/>
  <c r="TSQ1387" s="1"/>
  <c r="TSQ1393" s="1"/>
  <c r="TSK1383"/>
  <c r="TSK1387" s="1"/>
  <c r="TSJ1383"/>
  <c r="TSJ1387" s="1"/>
  <c r="TSA1383"/>
  <c r="TSA1387" s="1"/>
  <c r="TSA1393" s="1"/>
  <c r="TRU1383"/>
  <c r="TRU1387" s="1"/>
  <c r="TRT1383"/>
  <c r="TRT1387" s="1"/>
  <c r="TRK1383"/>
  <c r="TRK1387" s="1"/>
  <c r="TRK1393" s="1"/>
  <c r="TRE1383"/>
  <c r="TRE1387" s="1"/>
  <c r="TRD1383"/>
  <c r="TRD1387" s="1"/>
  <c r="TQU1383"/>
  <c r="TQU1387" s="1"/>
  <c r="TQU1393" s="1"/>
  <c r="TQO1383"/>
  <c r="TQO1387" s="1"/>
  <c r="TQN1383"/>
  <c r="TQN1387" s="1"/>
  <c r="TQE1383"/>
  <c r="TQE1387" s="1"/>
  <c r="TQE1393" s="1"/>
  <c r="TPY1383"/>
  <c r="TPY1387" s="1"/>
  <c r="TPX1383"/>
  <c r="TPX1387" s="1"/>
  <c r="TPO1383"/>
  <c r="TPO1387" s="1"/>
  <c r="TPO1393" s="1"/>
  <c r="TPI1383"/>
  <c r="TPI1387" s="1"/>
  <c r="TPH1383"/>
  <c r="TPH1387" s="1"/>
  <c r="TOY1383"/>
  <c r="TOY1387" s="1"/>
  <c r="TOY1393" s="1"/>
  <c r="TOS1383"/>
  <c r="TOS1387" s="1"/>
  <c r="TOR1383"/>
  <c r="TOR1387" s="1"/>
  <c r="TOI1383"/>
  <c r="TOI1387" s="1"/>
  <c r="TOI1393" s="1"/>
  <c r="TOC1383"/>
  <c r="TOC1387" s="1"/>
  <c r="TOB1383"/>
  <c r="TOB1387" s="1"/>
  <c r="TNS1383"/>
  <c r="TNS1387" s="1"/>
  <c r="TNS1393" s="1"/>
  <c r="TNM1383"/>
  <c r="TNM1387" s="1"/>
  <c r="TNL1383"/>
  <c r="TNL1387" s="1"/>
  <c r="TNC1383"/>
  <c r="TNC1387" s="1"/>
  <c r="TNC1393" s="1"/>
  <c r="TMW1383"/>
  <c r="TMW1387" s="1"/>
  <c r="TMV1383"/>
  <c r="TMV1387" s="1"/>
  <c r="TMM1383"/>
  <c r="TMM1387" s="1"/>
  <c r="TMM1393" s="1"/>
  <c r="TMG1383"/>
  <c r="TMG1387" s="1"/>
  <c r="TMF1383"/>
  <c r="TMF1387" s="1"/>
  <c r="TLW1383"/>
  <c r="TLW1387" s="1"/>
  <c r="TLW1393" s="1"/>
  <c r="TLQ1383"/>
  <c r="TLQ1387" s="1"/>
  <c r="TLP1383"/>
  <c r="TLP1387" s="1"/>
  <c r="TLG1383"/>
  <c r="TLG1387" s="1"/>
  <c r="TLG1393" s="1"/>
  <c r="TLA1383"/>
  <c r="TLA1387" s="1"/>
  <c r="TKZ1383"/>
  <c r="TKZ1387" s="1"/>
  <c r="TKQ1383"/>
  <c r="TKQ1387" s="1"/>
  <c r="TKQ1393" s="1"/>
  <c r="TKK1383"/>
  <c r="TKK1387" s="1"/>
  <c r="TKJ1383"/>
  <c r="TKJ1387" s="1"/>
  <c r="TKA1383"/>
  <c r="TKA1387" s="1"/>
  <c r="TKA1393" s="1"/>
  <c r="TJU1383"/>
  <c r="TJU1387" s="1"/>
  <c r="TJT1383"/>
  <c r="TJT1387" s="1"/>
  <c r="TJK1383"/>
  <c r="TJK1387" s="1"/>
  <c r="TJK1393" s="1"/>
  <c r="TJE1383"/>
  <c r="TJE1387" s="1"/>
  <c r="TJD1383"/>
  <c r="TJD1387" s="1"/>
  <c r="TIU1383"/>
  <c r="TIU1387" s="1"/>
  <c r="TIU1393" s="1"/>
  <c r="TIO1383"/>
  <c r="TIO1387" s="1"/>
  <c r="TIN1383"/>
  <c r="TIN1387" s="1"/>
  <c r="TIE1383"/>
  <c r="TIE1387" s="1"/>
  <c r="TIE1393" s="1"/>
  <c r="THY1383"/>
  <c r="THY1387" s="1"/>
  <c r="THX1383"/>
  <c r="THX1387" s="1"/>
  <c r="THO1383"/>
  <c r="THO1387" s="1"/>
  <c r="THO1393" s="1"/>
  <c r="THI1383"/>
  <c r="THI1387" s="1"/>
  <c r="THH1383"/>
  <c r="THH1387" s="1"/>
  <c r="TGY1383"/>
  <c r="TGY1387" s="1"/>
  <c r="TGY1393" s="1"/>
  <c r="TGS1383"/>
  <c r="TGS1387" s="1"/>
  <c r="TGR1383"/>
  <c r="TGR1387" s="1"/>
  <c r="TGI1383"/>
  <c r="TGI1387" s="1"/>
  <c r="TGI1393" s="1"/>
  <c r="TGC1383"/>
  <c r="TGC1387" s="1"/>
  <c r="TGB1383"/>
  <c r="TGB1387" s="1"/>
  <c r="TFS1383"/>
  <c r="TFS1387" s="1"/>
  <c r="TFS1393" s="1"/>
  <c r="TFM1383"/>
  <c r="TFM1387" s="1"/>
  <c r="TFL1383"/>
  <c r="TFL1387" s="1"/>
  <c r="TFC1383"/>
  <c r="TFC1387" s="1"/>
  <c r="TFC1393" s="1"/>
  <c r="TEW1383"/>
  <c r="TEW1387" s="1"/>
  <c r="TEV1383"/>
  <c r="TEV1387" s="1"/>
  <c r="TEM1383"/>
  <c r="TEM1387" s="1"/>
  <c r="TEM1393" s="1"/>
  <c r="TEG1383"/>
  <c r="TEG1387" s="1"/>
  <c r="TEF1383"/>
  <c r="TEF1387" s="1"/>
  <c r="TDW1383"/>
  <c r="TDW1387" s="1"/>
  <c r="TDW1393" s="1"/>
  <c r="TDQ1383"/>
  <c r="TDQ1387" s="1"/>
  <c r="TDP1383"/>
  <c r="TDP1387" s="1"/>
  <c r="TDG1383"/>
  <c r="TDG1387" s="1"/>
  <c r="TDG1393" s="1"/>
  <c r="TDA1383"/>
  <c r="TDA1387" s="1"/>
  <c r="TCZ1383"/>
  <c r="TCZ1387" s="1"/>
  <c r="TCQ1383"/>
  <c r="TCQ1387" s="1"/>
  <c r="TCQ1393" s="1"/>
  <c r="TCK1383"/>
  <c r="TCK1387" s="1"/>
  <c r="TCJ1383"/>
  <c r="TCJ1387" s="1"/>
  <c r="TCA1383"/>
  <c r="TCA1387" s="1"/>
  <c r="TCA1393" s="1"/>
  <c r="TBU1383"/>
  <c r="TBU1387" s="1"/>
  <c r="TBT1383"/>
  <c r="TBT1387" s="1"/>
  <c r="TBK1383"/>
  <c r="TBK1387" s="1"/>
  <c r="TBK1393" s="1"/>
  <c r="TBE1383"/>
  <c r="TBE1387" s="1"/>
  <c r="TBD1383"/>
  <c r="TBD1387" s="1"/>
  <c r="TAU1383"/>
  <c r="TAU1387" s="1"/>
  <c r="TAU1393" s="1"/>
  <c r="TAO1383"/>
  <c r="TAO1387" s="1"/>
  <c r="TAN1383"/>
  <c r="TAN1387" s="1"/>
  <c r="TAE1383"/>
  <c r="TAE1387" s="1"/>
  <c r="TAE1393" s="1"/>
  <c r="SZY1383"/>
  <c r="SZY1387" s="1"/>
  <c r="SZX1383"/>
  <c r="SZX1387" s="1"/>
  <c r="SZO1383"/>
  <c r="SZO1387" s="1"/>
  <c r="SZO1393" s="1"/>
  <c r="SZI1383"/>
  <c r="SZI1387" s="1"/>
  <c r="SZH1383"/>
  <c r="SZH1387" s="1"/>
  <c r="SYY1383"/>
  <c r="SYY1387" s="1"/>
  <c r="SYY1393" s="1"/>
  <c r="SYS1383"/>
  <c r="SYS1387" s="1"/>
  <c r="SYR1383"/>
  <c r="SYR1387" s="1"/>
  <c r="SYI1383"/>
  <c r="SYI1387" s="1"/>
  <c r="SYI1393" s="1"/>
  <c r="SYC1383"/>
  <c r="SYC1387" s="1"/>
  <c r="SYB1383"/>
  <c r="SYB1387" s="1"/>
  <c r="SXS1383"/>
  <c r="SXS1387" s="1"/>
  <c r="SXS1393" s="1"/>
  <c r="SXM1383"/>
  <c r="SXM1387" s="1"/>
  <c r="SXL1383"/>
  <c r="SXL1387" s="1"/>
  <c r="SXC1383"/>
  <c r="SXC1387" s="1"/>
  <c r="SXC1393" s="1"/>
  <c r="SWW1383"/>
  <c r="SWW1387" s="1"/>
  <c r="SWV1383"/>
  <c r="SWV1387" s="1"/>
  <c r="SWM1383"/>
  <c r="SWM1387" s="1"/>
  <c r="SWM1393" s="1"/>
  <c r="SWG1383"/>
  <c r="SWG1387" s="1"/>
  <c r="SWF1383"/>
  <c r="SWF1387" s="1"/>
  <c r="SVW1383"/>
  <c r="SVW1387" s="1"/>
  <c r="SVW1393" s="1"/>
  <c r="SVQ1383"/>
  <c r="SVQ1387" s="1"/>
  <c r="SVP1383"/>
  <c r="SVP1387" s="1"/>
  <c r="SVG1383"/>
  <c r="SVG1387" s="1"/>
  <c r="SVG1393" s="1"/>
  <c r="SVA1383"/>
  <c r="SVA1387" s="1"/>
  <c r="SUZ1383"/>
  <c r="SUZ1387" s="1"/>
  <c r="SUQ1383"/>
  <c r="SUQ1387" s="1"/>
  <c r="SUQ1393" s="1"/>
  <c r="SUK1383"/>
  <c r="SUK1387" s="1"/>
  <c r="SUJ1383"/>
  <c r="SUJ1387" s="1"/>
  <c r="SUA1383"/>
  <c r="SUA1387" s="1"/>
  <c r="SUA1393" s="1"/>
  <c r="STU1383"/>
  <c r="STU1387" s="1"/>
  <c r="STT1383"/>
  <c r="STT1387" s="1"/>
  <c r="STK1383"/>
  <c r="STK1387" s="1"/>
  <c r="STK1393" s="1"/>
  <c r="STE1383"/>
  <c r="STE1387" s="1"/>
  <c r="STD1383"/>
  <c r="STD1387" s="1"/>
  <c r="SSU1383"/>
  <c r="SSU1387" s="1"/>
  <c r="SSU1393" s="1"/>
  <c r="SSO1383"/>
  <c r="SSO1387" s="1"/>
  <c r="SSN1383"/>
  <c r="SSN1387" s="1"/>
  <c r="SSE1383"/>
  <c r="SSE1387" s="1"/>
  <c r="SSE1393" s="1"/>
  <c r="SRY1383"/>
  <c r="SRY1387" s="1"/>
  <c r="SRX1383"/>
  <c r="SRX1387" s="1"/>
  <c r="SRO1383"/>
  <c r="SRO1387" s="1"/>
  <c r="SRO1393" s="1"/>
  <c r="SRI1383"/>
  <c r="SRI1387" s="1"/>
  <c r="SRH1383"/>
  <c r="SRH1387" s="1"/>
  <c r="SQY1383"/>
  <c r="SQY1387" s="1"/>
  <c r="SQY1393" s="1"/>
  <c r="SQS1383"/>
  <c r="SQS1387" s="1"/>
  <c r="SQR1383"/>
  <c r="SQR1387" s="1"/>
  <c r="SQI1383"/>
  <c r="SQI1387" s="1"/>
  <c r="SQI1393" s="1"/>
  <c r="SQC1383"/>
  <c r="SQC1387" s="1"/>
  <c r="SQB1383"/>
  <c r="SQB1387" s="1"/>
  <c r="SPS1383"/>
  <c r="SPS1387" s="1"/>
  <c r="SPS1393" s="1"/>
  <c r="SPM1383"/>
  <c r="SPM1387" s="1"/>
  <c r="SPL1383"/>
  <c r="SPL1387" s="1"/>
  <c r="SPC1383"/>
  <c r="SPC1387" s="1"/>
  <c r="SPC1393" s="1"/>
  <c r="SOW1383"/>
  <c r="SOW1387" s="1"/>
  <c r="SOV1383"/>
  <c r="SOV1387" s="1"/>
  <c r="SOM1383"/>
  <c r="SOM1387" s="1"/>
  <c r="SOM1393" s="1"/>
  <c r="SOG1383"/>
  <c r="SOG1387" s="1"/>
  <c r="SOF1383"/>
  <c r="SOF1387" s="1"/>
  <c r="SNW1383"/>
  <c r="SNW1387" s="1"/>
  <c r="SNW1393" s="1"/>
  <c r="SNQ1383"/>
  <c r="SNQ1387" s="1"/>
  <c r="SNP1383"/>
  <c r="SNP1387" s="1"/>
  <c r="SNG1383"/>
  <c r="SNG1387" s="1"/>
  <c r="SNG1393" s="1"/>
  <c r="SNA1383"/>
  <c r="SNA1387" s="1"/>
  <c r="SMZ1383"/>
  <c r="SMZ1387" s="1"/>
  <c r="SMQ1383"/>
  <c r="SMQ1387" s="1"/>
  <c r="SMQ1393" s="1"/>
  <c r="SMK1383"/>
  <c r="SMK1387" s="1"/>
  <c r="SMJ1383"/>
  <c r="SMJ1387" s="1"/>
  <c r="SMA1383"/>
  <c r="SMA1387" s="1"/>
  <c r="SMA1393" s="1"/>
  <c r="SLU1383"/>
  <c r="SLU1387" s="1"/>
  <c r="SLT1383"/>
  <c r="SLT1387" s="1"/>
  <c r="SLK1383"/>
  <c r="SLK1387" s="1"/>
  <c r="SLK1393" s="1"/>
  <c r="SLE1383"/>
  <c r="SLE1387" s="1"/>
  <c r="SLD1383"/>
  <c r="SLD1387" s="1"/>
  <c r="SKU1383"/>
  <c r="SKU1387" s="1"/>
  <c r="SKU1393" s="1"/>
  <c r="SKO1383"/>
  <c r="SKO1387" s="1"/>
  <c r="SKN1383"/>
  <c r="SKN1387" s="1"/>
  <c r="SKE1383"/>
  <c r="SKE1387" s="1"/>
  <c r="SKE1393" s="1"/>
  <c r="SJY1383"/>
  <c r="SJY1387" s="1"/>
  <c r="SJX1383"/>
  <c r="SJX1387" s="1"/>
  <c r="SJO1383"/>
  <c r="SJO1387" s="1"/>
  <c r="SJO1393" s="1"/>
  <c r="SJI1383"/>
  <c r="SJI1387" s="1"/>
  <c r="SJH1383"/>
  <c r="SJH1387" s="1"/>
  <c r="SIY1383"/>
  <c r="SIY1387" s="1"/>
  <c r="SIY1393" s="1"/>
  <c r="SIS1383"/>
  <c r="SIS1387" s="1"/>
  <c r="SIR1383"/>
  <c r="SIR1387" s="1"/>
  <c r="SII1383"/>
  <c r="SII1387" s="1"/>
  <c r="SII1393" s="1"/>
  <c r="SIC1383"/>
  <c r="SIC1387" s="1"/>
  <c r="SIB1383"/>
  <c r="SIB1387" s="1"/>
  <c r="SHS1383"/>
  <c r="SHS1387" s="1"/>
  <c r="SHS1393" s="1"/>
  <c r="SHM1383"/>
  <c r="SHM1387" s="1"/>
  <c r="SHL1383"/>
  <c r="SHL1387" s="1"/>
  <c r="SHC1383"/>
  <c r="SHC1387" s="1"/>
  <c r="SHC1393" s="1"/>
  <c r="SGW1383"/>
  <c r="SGW1387" s="1"/>
  <c r="SGV1383"/>
  <c r="SGV1387" s="1"/>
  <c r="SGM1383"/>
  <c r="SGM1387" s="1"/>
  <c r="SGM1393" s="1"/>
  <c r="SGG1383"/>
  <c r="SGG1387" s="1"/>
  <c r="SGF1383"/>
  <c r="SGF1387" s="1"/>
  <c r="SFW1383"/>
  <c r="SFW1387" s="1"/>
  <c r="SFW1393" s="1"/>
  <c r="SFQ1383"/>
  <c r="SFQ1387" s="1"/>
  <c r="SFP1383"/>
  <c r="SFP1387" s="1"/>
  <c r="SFG1383"/>
  <c r="SFG1387" s="1"/>
  <c r="SFG1393" s="1"/>
  <c r="SFA1383"/>
  <c r="SFA1387" s="1"/>
  <c r="SEZ1383"/>
  <c r="SEZ1387" s="1"/>
  <c r="SEQ1383"/>
  <c r="SEQ1387" s="1"/>
  <c r="SEQ1393" s="1"/>
  <c r="SEK1383"/>
  <c r="SEK1387" s="1"/>
  <c r="SEJ1383"/>
  <c r="SEJ1387" s="1"/>
  <c r="SEA1383"/>
  <c r="SEA1387" s="1"/>
  <c r="SEA1393" s="1"/>
  <c r="SDU1383"/>
  <c r="SDU1387" s="1"/>
  <c r="SDT1383"/>
  <c r="SDT1387" s="1"/>
  <c r="SDK1383"/>
  <c r="SDK1387" s="1"/>
  <c r="SDK1393" s="1"/>
  <c r="SDE1383"/>
  <c r="SDE1387" s="1"/>
  <c r="SDD1383"/>
  <c r="SDD1387" s="1"/>
  <c r="SCU1383"/>
  <c r="SCU1387" s="1"/>
  <c r="SCU1393" s="1"/>
  <c r="SCO1383"/>
  <c r="SCO1387" s="1"/>
  <c r="SCN1383"/>
  <c r="SCN1387" s="1"/>
  <c r="SCE1383"/>
  <c r="SCE1387" s="1"/>
  <c r="SCE1393" s="1"/>
  <c r="SBY1383"/>
  <c r="SBY1387" s="1"/>
  <c r="SBX1383"/>
  <c r="SBX1387" s="1"/>
  <c r="SBO1383"/>
  <c r="SBO1387" s="1"/>
  <c r="SBO1393" s="1"/>
  <c r="SBI1383"/>
  <c r="SBI1387" s="1"/>
  <c r="SBH1383"/>
  <c r="SBH1387" s="1"/>
  <c r="SAY1383"/>
  <c r="SAY1387" s="1"/>
  <c r="SAY1393" s="1"/>
  <c r="SAS1383"/>
  <c r="SAS1387" s="1"/>
  <c r="SAR1383"/>
  <c r="SAR1387" s="1"/>
  <c r="SAI1383"/>
  <c r="SAI1387" s="1"/>
  <c r="SAI1393" s="1"/>
  <c r="SAC1383"/>
  <c r="SAC1387" s="1"/>
  <c r="SAB1383"/>
  <c r="SAB1387" s="1"/>
  <c r="RZS1383"/>
  <c r="RZS1387" s="1"/>
  <c r="RZS1393" s="1"/>
  <c r="RZM1383"/>
  <c r="RZM1387" s="1"/>
  <c r="RZL1383"/>
  <c r="RZL1387" s="1"/>
  <c r="RZC1383"/>
  <c r="RZC1387" s="1"/>
  <c r="RZC1393" s="1"/>
  <c r="RYW1383"/>
  <c r="RYW1387" s="1"/>
  <c r="RYV1383"/>
  <c r="RYV1387" s="1"/>
  <c r="RYM1383"/>
  <c r="RYM1387" s="1"/>
  <c r="RYM1393" s="1"/>
  <c r="RYG1383"/>
  <c r="RYG1387" s="1"/>
  <c r="RYF1383"/>
  <c r="RYF1387" s="1"/>
  <c r="RXW1383"/>
  <c r="RXW1387" s="1"/>
  <c r="RXW1393" s="1"/>
  <c r="RXQ1383"/>
  <c r="RXQ1387" s="1"/>
  <c r="RXP1383"/>
  <c r="RXG1383"/>
  <c r="RXG1387" s="1"/>
  <c r="RXG1393" s="1"/>
  <c r="RXA1383"/>
  <c r="RXA1387" s="1"/>
  <c r="RWZ1383"/>
  <c r="RWQ1383"/>
  <c r="RWQ1387" s="1"/>
  <c r="RWQ1393" s="1"/>
  <c r="RWK1383"/>
  <c r="RWK1387" s="1"/>
  <c r="RWJ1383"/>
  <c r="RWA1383"/>
  <c r="RWA1387" s="1"/>
  <c r="RWA1393" s="1"/>
  <c r="RVU1383"/>
  <c r="RVU1387" s="1"/>
  <c r="RVT1383"/>
  <c r="RVK1383"/>
  <c r="RVK1387" s="1"/>
  <c r="RVK1393" s="1"/>
  <c r="RVE1383"/>
  <c r="RVE1387" s="1"/>
  <c r="RVD1383"/>
  <c r="RUU1383"/>
  <c r="RUU1387" s="1"/>
  <c r="RUU1393" s="1"/>
  <c r="RUO1383"/>
  <c r="RUO1387" s="1"/>
  <c r="RUN1383"/>
  <c r="RUE1383"/>
  <c r="RUE1387" s="1"/>
  <c r="RUE1393" s="1"/>
  <c r="RTY1383"/>
  <c r="RTY1387" s="1"/>
  <c r="RTX1383"/>
  <c r="RTO1383"/>
  <c r="RTO1387" s="1"/>
  <c r="RTO1393" s="1"/>
  <c r="RTI1383"/>
  <c r="RTI1387" s="1"/>
  <c r="RTH1383"/>
  <c r="RSY1383"/>
  <c r="RSY1387" s="1"/>
  <c r="RSY1393" s="1"/>
  <c r="RSS1383"/>
  <c r="RSS1387" s="1"/>
  <c r="RSR1383"/>
  <c r="RSI1383"/>
  <c r="RSI1387" s="1"/>
  <c r="RSI1393" s="1"/>
  <c r="RSC1383"/>
  <c r="RSC1387" s="1"/>
  <c r="RSB1383"/>
  <c r="RRS1383"/>
  <c r="RRS1387" s="1"/>
  <c r="RRS1393" s="1"/>
  <c r="RRM1383"/>
  <c r="RRM1387" s="1"/>
  <c r="RRL1383"/>
  <c r="RRC1383"/>
  <c r="RRC1387" s="1"/>
  <c r="RRC1393" s="1"/>
  <c r="RQW1383"/>
  <c r="RQW1387" s="1"/>
  <c r="RQV1383"/>
  <c r="RQM1383"/>
  <c r="RQM1387" s="1"/>
  <c r="RQM1393" s="1"/>
  <c r="RQG1383"/>
  <c r="RQG1387" s="1"/>
  <c r="RQF1383"/>
  <c r="RPW1383"/>
  <c r="RPW1387" s="1"/>
  <c r="RPW1393" s="1"/>
  <c r="RPQ1383"/>
  <c r="RPQ1387" s="1"/>
  <c r="RPP1383"/>
  <c r="RPG1383"/>
  <c r="RPG1387" s="1"/>
  <c r="RPG1393" s="1"/>
  <c r="RPA1383"/>
  <c r="RPA1387" s="1"/>
  <c r="ROZ1383"/>
  <c r="ROQ1383"/>
  <c r="ROQ1387" s="1"/>
  <c r="ROQ1393" s="1"/>
  <c r="ROK1383"/>
  <c r="ROK1387" s="1"/>
  <c r="ROJ1383"/>
  <c r="ROA1383"/>
  <c r="ROA1387" s="1"/>
  <c r="ROA1393" s="1"/>
  <c r="RNU1383"/>
  <c r="RNU1387" s="1"/>
  <c r="RNT1383"/>
  <c r="RNK1383"/>
  <c r="RNK1387" s="1"/>
  <c r="RNK1393" s="1"/>
  <c r="RNE1383"/>
  <c r="RNE1387" s="1"/>
  <c r="RND1383"/>
  <c r="RMU1383"/>
  <c r="RMU1387" s="1"/>
  <c r="RMU1393" s="1"/>
  <c r="RMO1383"/>
  <c r="RMO1387" s="1"/>
  <c r="RMN1383"/>
  <c r="RME1383"/>
  <c r="RME1387" s="1"/>
  <c r="RME1393" s="1"/>
  <c r="RLY1383"/>
  <c r="RLY1387" s="1"/>
  <c r="RLX1383"/>
  <c r="RLO1383"/>
  <c r="RLO1387" s="1"/>
  <c r="RLO1393" s="1"/>
  <c r="RLI1383"/>
  <c r="RLI1387" s="1"/>
  <c r="RLH1383"/>
  <c r="RKY1383"/>
  <c r="RKY1387" s="1"/>
  <c r="RKY1393" s="1"/>
  <c r="RKS1383"/>
  <c r="RKS1387" s="1"/>
  <c r="RKR1383"/>
  <c r="RKI1383"/>
  <c r="RKI1387" s="1"/>
  <c r="RKI1393" s="1"/>
  <c r="RKC1383"/>
  <c r="RKC1387" s="1"/>
  <c r="RKB1383"/>
  <c r="RJS1383"/>
  <c r="RJS1387" s="1"/>
  <c r="RJS1393" s="1"/>
  <c r="RJM1383"/>
  <c r="RJM1387" s="1"/>
  <c r="RJL1383"/>
  <c r="RJC1383"/>
  <c r="RJC1387" s="1"/>
  <c r="RJC1393" s="1"/>
  <c r="RIW1383"/>
  <c r="RIW1387" s="1"/>
  <c r="RIV1383"/>
  <c r="RIM1383"/>
  <c r="RIM1387" s="1"/>
  <c r="RIM1393" s="1"/>
  <c r="RIG1383"/>
  <c r="RIG1387" s="1"/>
  <c r="RIF1383"/>
  <c r="RHW1383"/>
  <c r="RHW1387" s="1"/>
  <c r="RHW1393" s="1"/>
  <c r="RHQ1383"/>
  <c r="RHQ1387" s="1"/>
  <c r="RHP1383"/>
  <c r="RHG1383"/>
  <c r="RHG1387" s="1"/>
  <c r="RHG1393" s="1"/>
  <c r="RHA1383"/>
  <c r="RHA1387" s="1"/>
  <c r="RGZ1383"/>
  <c r="RGQ1383"/>
  <c r="RGQ1387" s="1"/>
  <c r="RGQ1393" s="1"/>
  <c r="RGK1383"/>
  <c r="RGK1387" s="1"/>
  <c r="RGJ1383"/>
  <c r="RGA1383"/>
  <c r="RGA1387" s="1"/>
  <c r="RGA1393" s="1"/>
  <c r="RFU1383"/>
  <c r="RFU1387" s="1"/>
  <c r="RFT1383"/>
  <c r="RFK1383"/>
  <c r="RFK1387" s="1"/>
  <c r="RFK1393" s="1"/>
  <c r="RFE1383"/>
  <c r="RFE1387" s="1"/>
  <c r="RFD1383"/>
  <c r="REU1383"/>
  <c r="REU1387" s="1"/>
  <c r="REU1393" s="1"/>
  <c r="REO1383"/>
  <c r="REO1387" s="1"/>
  <c r="REN1383"/>
  <c r="REE1383"/>
  <c r="REE1387" s="1"/>
  <c r="REE1393" s="1"/>
  <c r="RDY1383"/>
  <c r="RDY1387" s="1"/>
  <c r="RDX1383"/>
  <c r="RDX1387" s="1"/>
  <c r="RDO1383"/>
  <c r="RDO1387" s="1"/>
  <c r="RDO1393" s="1"/>
  <c r="RDI1383"/>
  <c r="RDI1387" s="1"/>
  <c r="RDH1383"/>
  <c r="RDH1387" s="1"/>
  <c r="RCY1383"/>
  <c r="RCY1387" s="1"/>
  <c r="RCY1393" s="1"/>
  <c r="RCS1383"/>
  <c r="RCS1387" s="1"/>
  <c r="RCR1383"/>
  <c r="RCR1387" s="1"/>
  <c r="RCI1383"/>
  <c r="RCI1387" s="1"/>
  <c r="RCI1393" s="1"/>
  <c r="RCC1383"/>
  <c r="RCC1387" s="1"/>
  <c r="RCB1383"/>
  <c r="RCB1387" s="1"/>
  <c r="RBS1383"/>
  <c r="RBS1387" s="1"/>
  <c r="RBS1393" s="1"/>
  <c r="RBM1383"/>
  <c r="RBM1387" s="1"/>
  <c r="RBL1383"/>
  <c r="RBL1387" s="1"/>
  <c r="RBC1383"/>
  <c r="RBC1387" s="1"/>
  <c r="RBC1393" s="1"/>
  <c r="RAW1383"/>
  <c r="RAW1387" s="1"/>
  <c r="RAV1383"/>
  <c r="RAV1387" s="1"/>
  <c r="RAM1383"/>
  <c r="RAM1387" s="1"/>
  <c r="RAM1393" s="1"/>
  <c r="RAG1383"/>
  <c r="RAG1387" s="1"/>
  <c r="RAF1383"/>
  <c r="RAF1387" s="1"/>
  <c r="QZW1383"/>
  <c r="QZW1387" s="1"/>
  <c r="QZW1393" s="1"/>
  <c r="QZQ1383"/>
  <c r="QZQ1387" s="1"/>
  <c r="QZP1383"/>
  <c r="QZP1387" s="1"/>
  <c r="QZG1383"/>
  <c r="QZG1387" s="1"/>
  <c r="QZG1393" s="1"/>
  <c r="QZA1383"/>
  <c r="QZA1387" s="1"/>
  <c r="QYZ1383"/>
  <c r="QYZ1387" s="1"/>
  <c r="QYQ1383"/>
  <c r="QYQ1387" s="1"/>
  <c r="QYQ1393" s="1"/>
  <c r="QYK1383"/>
  <c r="QYK1387" s="1"/>
  <c r="QYJ1383"/>
  <c r="QYJ1387" s="1"/>
  <c r="QYA1383"/>
  <c r="QYA1387" s="1"/>
  <c r="QYA1393" s="1"/>
  <c r="QXU1383"/>
  <c r="QXU1387" s="1"/>
  <c r="QXT1383"/>
  <c r="QXT1387" s="1"/>
  <c r="QXK1383"/>
  <c r="QXK1387" s="1"/>
  <c r="QXK1393" s="1"/>
  <c r="QXE1383"/>
  <c r="QXE1387" s="1"/>
  <c r="QXD1383"/>
  <c r="QXD1387" s="1"/>
  <c r="QWU1383"/>
  <c r="QWU1387" s="1"/>
  <c r="QWU1393" s="1"/>
  <c r="QWO1383"/>
  <c r="QWO1387" s="1"/>
  <c r="QWN1383"/>
  <c r="QWN1387" s="1"/>
  <c r="QWE1383"/>
  <c r="QWE1387" s="1"/>
  <c r="QWE1393" s="1"/>
  <c r="QVY1383"/>
  <c r="QVY1387" s="1"/>
  <c r="QVX1383"/>
  <c r="QVX1387" s="1"/>
  <c r="QVO1383"/>
  <c r="QVO1387" s="1"/>
  <c r="QVO1393" s="1"/>
  <c r="QVI1383"/>
  <c r="QVI1387" s="1"/>
  <c r="QVH1383"/>
  <c r="QVH1387" s="1"/>
  <c r="QUY1383"/>
  <c r="QUY1387" s="1"/>
  <c r="QUY1393" s="1"/>
  <c r="QUS1383"/>
  <c r="QUS1387" s="1"/>
  <c r="QUR1383"/>
  <c r="QUR1387" s="1"/>
  <c r="QUI1383"/>
  <c r="QUI1387" s="1"/>
  <c r="QUI1393" s="1"/>
  <c r="QUC1383"/>
  <c r="QUC1387" s="1"/>
  <c r="QUB1383"/>
  <c r="QUB1387" s="1"/>
  <c r="QTS1383"/>
  <c r="QTS1387" s="1"/>
  <c r="QTS1393" s="1"/>
  <c r="QTM1383"/>
  <c r="QTM1387" s="1"/>
  <c r="QTL1383"/>
  <c r="QTL1387" s="1"/>
  <c r="QTC1383"/>
  <c r="QTC1387" s="1"/>
  <c r="QTC1393" s="1"/>
  <c r="QSW1383"/>
  <c r="QSW1387" s="1"/>
  <c r="QSV1383"/>
  <c r="QSV1387" s="1"/>
  <c r="QSM1383"/>
  <c r="QSM1387" s="1"/>
  <c r="QSM1393" s="1"/>
  <c r="QSG1383"/>
  <c r="QSG1387" s="1"/>
  <c r="QSF1383"/>
  <c r="QSF1387" s="1"/>
  <c r="QRW1383"/>
  <c r="QRW1387" s="1"/>
  <c r="QRW1393" s="1"/>
  <c r="QRQ1383"/>
  <c r="QRQ1387" s="1"/>
  <c r="QRP1383"/>
  <c r="QRP1387" s="1"/>
  <c r="QRG1383"/>
  <c r="QRG1387" s="1"/>
  <c r="QRG1393" s="1"/>
  <c r="QRA1383"/>
  <c r="QRA1387" s="1"/>
  <c r="QQZ1383"/>
  <c r="QQZ1387" s="1"/>
  <c r="QQQ1383"/>
  <c r="QQQ1387" s="1"/>
  <c r="QQQ1393" s="1"/>
  <c r="QQK1383"/>
  <c r="QQK1387" s="1"/>
  <c r="QQJ1383"/>
  <c r="QQJ1387" s="1"/>
  <c r="QQA1383"/>
  <c r="QQA1387" s="1"/>
  <c r="QQA1393" s="1"/>
  <c r="QPU1383"/>
  <c r="QPU1387" s="1"/>
  <c r="QPT1383"/>
  <c r="QPT1387" s="1"/>
  <c r="QPK1383"/>
  <c r="QPK1387" s="1"/>
  <c r="QPK1393" s="1"/>
  <c r="QPE1383"/>
  <c r="QPE1387" s="1"/>
  <c r="QPD1383"/>
  <c r="QPD1387" s="1"/>
  <c r="QOU1383"/>
  <c r="QOU1387" s="1"/>
  <c r="QOU1393" s="1"/>
  <c r="QOO1383"/>
  <c r="QOO1387" s="1"/>
  <c r="QON1383"/>
  <c r="QON1387" s="1"/>
  <c r="QOE1383"/>
  <c r="QOE1387" s="1"/>
  <c r="QOE1393" s="1"/>
  <c r="QNY1383"/>
  <c r="QNY1387" s="1"/>
  <c r="QNX1383"/>
  <c r="QNX1387" s="1"/>
  <c r="QNO1383"/>
  <c r="QNO1387" s="1"/>
  <c r="QNO1393" s="1"/>
  <c r="QNI1383"/>
  <c r="QNI1387" s="1"/>
  <c r="QNH1383"/>
  <c r="QNH1387" s="1"/>
  <c r="QMY1383"/>
  <c r="QMY1387" s="1"/>
  <c r="QMY1393" s="1"/>
  <c r="QMS1383"/>
  <c r="QMS1387" s="1"/>
  <c r="QMR1383"/>
  <c r="QMR1387" s="1"/>
  <c r="QMI1383"/>
  <c r="QMI1387" s="1"/>
  <c r="QMI1393" s="1"/>
  <c r="QMC1383"/>
  <c r="QMC1387" s="1"/>
  <c r="QMB1383"/>
  <c r="QMB1387" s="1"/>
  <c r="QLS1383"/>
  <c r="QLS1387" s="1"/>
  <c r="QLS1393" s="1"/>
  <c r="QLM1383"/>
  <c r="QLM1387" s="1"/>
  <c r="QLL1383"/>
  <c r="QLL1387" s="1"/>
  <c r="QLC1383"/>
  <c r="QLC1387" s="1"/>
  <c r="QLC1393" s="1"/>
  <c r="QKW1383"/>
  <c r="QKW1387" s="1"/>
  <c r="QKV1383"/>
  <c r="QKV1387" s="1"/>
  <c r="QKM1383"/>
  <c r="QKM1387" s="1"/>
  <c r="QKM1393" s="1"/>
  <c r="QKG1383"/>
  <c r="QKG1387" s="1"/>
  <c r="QKF1383"/>
  <c r="QKF1387" s="1"/>
  <c r="QJW1383"/>
  <c r="QJW1387" s="1"/>
  <c r="QJW1393" s="1"/>
  <c r="QJQ1383"/>
  <c r="QJQ1387" s="1"/>
  <c r="QJP1383"/>
  <c r="QJP1387" s="1"/>
  <c r="QJG1383"/>
  <c r="QJG1387" s="1"/>
  <c r="QJG1393" s="1"/>
  <c r="QJA1383"/>
  <c r="QJA1387" s="1"/>
  <c r="QIZ1383"/>
  <c r="QIZ1387" s="1"/>
  <c r="QIQ1383"/>
  <c r="QIQ1387" s="1"/>
  <c r="QIQ1393" s="1"/>
  <c r="QIK1383"/>
  <c r="QIK1387" s="1"/>
  <c r="QIJ1383"/>
  <c r="QIJ1387" s="1"/>
  <c r="QIA1383"/>
  <c r="QIA1387" s="1"/>
  <c r="QIA1393" s="1"/>
  <c r="QHU1383"/>
  <c r="QHU1387" s="1"/>
  <c r="QHT1383"/>
  <c r="QHT1387" s="1"/>
  <c r="QHK1383"/>
  <c r="QHK1387" s="1"/>
  <c r="QHK1393" s="1"/>
  <c r="QHE1383"/>
  <c r="QHE1387" s="1"/>
  <c r="QHD1383"/>
  <c r="QHD1387" s="1"/>
  <c r="QGU1383"/>
  <c r="QGU1387" s="1"/>
  <c r="QGU1393" s="1"/>
  <c r="QGO1383"/>
  <c r="QGO1387" s="1"/>
  <c r="QGN1383"/>
  <c r="QGN1387" s="1"/>
  <c r="QGE1383"/>
  <c r="QGE1387" s="1"/>
  <c r="QGE1393" s="1"/>
  <c r="QFY1383"/>
  <c r="QFY1387" s="1"/>
  <c r="QFX1383"/>
  <c r="QFX1387" s="1"/>
  <c r="QFO1383"/>
  <c r="QFO1387" s="1"/>
  <c r="QFO1393" s="1"/>
  <c r="QFI1383"/>
  <c r="QFI1387" s="1"/>
  <c r="QFH1383"/>
  <c r="QFH1387" s="1"/>
  <c r="QEY1383"/>
  <c r="QEY1387" s="1"/>
  <c r="QEY1393" s="1"/>
  <c r="QES1383"/>
  <c r="QES1387" s="1"/>
  <c r="QER1383"/>
  <c r="QER1387" s="1"/>
  <c r="QEI1383"/>
  <c r="QEI1387" s="1"/>
  <c r="QEI1393" s="1"/>
  <c r="QEC1383"/>
  <c r="QEC1387" s="1"/>
  <c r="QEB1383"/>
  <c r="QEB1387" s="1"/>
  <c r="QDS1383"/>
  <c r="QDS1387" s="1"/>
  <c r="QDS1393" s="1"/>
  <c r="QDM1383"/>
  <c r="QDM1387" s="1"/>
  <c r="QDL1383"/>
  <c r="QDL1387" s="1"/>
  <c r="QDC1383"/>
  <c r="QDC1387" s="1"/>
  <c r="QDC1393" s="1"/>
  <c r="QCW1383"/>
  <c r="QCW1387" s="1"/>
  <c r="QCV1383"/>
  <c r="QCV1387" s="1"/>
  <c r="QCM1383"/>
  <c r="QCM1387" s="1"/>
  <c r="QCM1393" s="1"/>
  <c r="QCG1383"/>
  <c r="QCG1387" s="1"/>
  <c r="QCF1383"/>
  <c r="QCF1387" s="1"/>
  <c r="QBW1383"/>
  <c r="QBW1387" s="1"/>
  <c r="QBW1393" s="1"/>
  <c r="QBQ1383"/>
  <c r="QBQ1387" s="1"/>
  <c r="QBP1383"/>
  <c r="QBP1387" s="1"/>
  <c r="QBG1383"/>
  <c r="QBG1387" s="1"/>
  <c r="QBG1393" s="1"/>
  <c r="QBA1383"/>
  <c r="QBA1387" s="1"/>
  <c r="QAZ1383"/>
  <c r="QAZ1387" s="1"/>
  <c r="QAQ1383"/>
  <c r="QAQ1387" s="1"/>
  <c r="QAQ1393" s="1"/>
  <c r="QAK1383"/>
  <c r="QAK1387" s="1"/>
  <c r="QAJ1383"/>
  <c r="QAJ1387" s="1"/>
  <c r="QAA1383"/>
  <c r="QAA1387" s="1"/>
  <c r="QAA1393" s="1"/>
  <c r="PZU1383"/>
  <c r="PZU1387" s="1"/>
  <c r="PZT1383"/>
  <c r="PZT1387" s="1"/>
  <c r="PZK1383"/>
  <c r="PZK1387" s="1"/>
  <c r="PZK1393" s="1"/>
  <c r="PZE1383"/>
  <c r="PZE1387" s="1"/>
  <c r="PZD1383"/>
  <c r="PZD1387" s="1"/>
  <c r="PYU1383"/>
  <c r="PYU1387" s="1"/>
  <c r="PYU1393" s="1"/>
  <c r="PYO1383"/>
  <c r="PYO1387" s="1"/>
  <c r="PYN1383"/>
  <c r="PYN1387" s="1"/>
  <c r="PYE1383"/>
  <c r="PYE1387" s="1"/>
  <c r="PYE1393" s="1"/>
  <c r="PXY1383"/>
  <c r="PXY1387" s="1"/>
  <c r="PXX1383"/>
  <c r="PXX1387" s="1"/>
  <c r="PXO1383"/>
  <c r="PXO1387" s="1"/>
  <c r="PXO1393" s="1"/>
  <c r="PXI1383"/>
  <c r="PXI1387" s="1"/>
  <c r="PXH1383"/>
  <c r="PXH1387" s="1"/>
  <c r="PWY1383"/>
  <c r="PWY1387" s="1"/>
  <c r="PWY1393" s="1"/>
  <c r="PWS1383"/>
  <c r="PWS1387" s="1"/>
  <c r="PWR1383"/>
  <c r="PWR1387" s="1"/>
  <c r="PWI1383"/>
  <c r="PWI1387" s="1"/>
  <c r="PWI1393" s="1"/>
  <c r="PWC1383"/>
  <c r="PWC1387" s="1"/>
  <c r="PWB1383"/>
  <c r="PWB1387" s="1"/>
  <c r="PVS1383"/>
  <c r="PVS1387" s="1"/>
  <c r="PVS1393" s="1"/>
  <c r="PVM1383"/>
  <c r="PVM1387" s="1"/>
  <c r="PVL1383"/>
  <c r="PVL1387" s="1"/>
  <c r="PVC1383"/>
  <c r="PVC1387" s="1"/>
  <c r="PVC1393" s="1"/>
  <c r="PUW1383"/>
  <c r="PUW1387" s="1"/>
  <c r="PUV1383"/>
  <c r="PUV1387" s="1"/>
  <c r="PUM1383"/>
  <c r="PUM1387" s="1"/>
  <c r="PUM1393" s="1"/>
  <c r="PUG1383"/>
  <c r="PUG1387" s="1"/>
  <c r="PUF1383"/>
  <c r="PUF1387" s="1"/>
  <c r="PTW1383"/>
  <c r="PTW1387" s="1"/>
  <c r="PTW1393" s="1"/>
  <c r="PTQ1383"/>
  <c r="PTQ1387" s="1"/>
  <c r="PTP1383"/>
  <c r="PTP1387" s="1"/>
  <c r="PTG1383"/>
  <c r="PTG1387" s="1"/>
  <c r="PTG1393" s="1"/>
  <c r="PTA1383"/>
  <c r="PTA1387" s="1"/>
  <c r="PSZ1383"/>
  <c r="PSZ1387" s="1"/>
  <c r="PSQ1383"/>
  <c r="PSQ1387" s="1"/>
  <c r="PSQ1393" s="1"/>
  <c r="PSK1383"/>
  <c r="PSK1387" s="1"/>
  <c r="PSJ1383"/>
  <c r="PSJ1387" s="1"/>
  <c r="PSA1383"/>
  <c r="PSA1387" s="1"/>
  <c r="PSA1393" s="1"/>
  <c r="PRU1383"/>
  <c r="PRU1387" s="1"/>
  <c r="PRT1383"/>
  <c r="PRT1387" s="1"/>
  <c r="PRK1383"/>
  <c r="PRK1387" s="1"/>
  <c r="PRK1393" s="1"/>
  <c r="PRE1383"/>
  <c r="PRE1387" s="1"/>
  <c r="PRD1383"/>
  <c r="PRD1387" s="1"/>
  <c r="PQU1383"/>
  <c r="PQU1387" s="1"/>
  <c r="PQU1393" s="1"/>
  <c r="PQO1383"/>
  <c r="PQO1387" s="1"/>
  <c r="PQN1383"/>
  <c r="PQN1387" s="1"/>
  <c r="PQE1383"/>
  <c r="PQE1387" s="1"/>
  <c r="PQE1393" s="1"/>
  <c r="PPY1383"/>
  <c r="PPY1387" s="1"/>
  <c r="PPX1383"/>
  <c r="PPX1387" s="1"/>
  <c r="PPO1383"/>
  <c r="PPO1387" s="1"/>
  <c r="PPO1393" s="1"/>
  <c r="PPI1383"/>
  <c r="PPI1387" s="1"/>
  <c r="PPH1383"/>
  <c r="PPH1387" s="1"/>
  <c r="POY1383"/>
  <c r="POY1387" s="1"/>
  <c r="POY1393" s="1"/>
  <c r="POS1383"/>
  <c r="POS1387" s="1"/>
  <c r="POR1383"/>
  <c r="POR1387" s="1"/>
  <c r="POI1383"/>
  <c r="POI1387" s="1"/>
  <c r="POI1393" s="1"/>
  <c r="POC1383"/>
  <c r="POC1387" s="1"/>
  <c r="POB1383"/>
  <c r="POB1387" s="1"/>
  <c r="PNS1383"/>
  <c r="PNS1387" s="1"/>
  <c r="PNS1393" s="1"/>
  <c r="PNM1383"/>
  <c r="PNM1387" s="1"/>
  <c r="PNL1383"/>
  <c r="PNL1387" s="1"/>
  <c r="PNC1383"/>
  <c r="PNC1387" s="1"/>
  <c r="PNC1393" s="1"/>
  <c r="PMW1383"/>
  <c r="PMW1387" s="1"/>
  <c r="PMV1383"/>
  <c r="PMV1387" s="1"/>
  <c r="PMM1383"/>
  <c r="PMM1387" s="1"/>
  <c r="PMM1393" s="1"/>
  <c r="PMG1383"/>
  <c r="PMG1387" s="1"/>
  <c r="PMF1383"/>
  <c r="PMF1387" s="1"/>
  <c r="PLW1383"/>
  <c r="PLW1387" s="1"/>
  <c r="PLW1393" s="1"/>
  <c r="PLQ1383"/>
  <c r="PLQ1387" s="1"/>
  <c r="PLP1383"/>
  <c r="PLP1387" s="1"/>
  <c r="PLG1383"/>
  <c r="PLG1387" s="1"/>
  <c r="PLG1393" s="1"/>
  <c r="PLA1383"/>
  <c r="PLA1387" s="1"/>
  <c r="PKZ1383"/>
  <c r="PKZ1387" s="1"/>
  <c r="PKQ1383"/>
  <c r="PKQ1387" s="1"/>
  <c r="PKQ1393" s="1"/>
  <c r="PKK1383"/>
  <c r="PKK1387" s="1"/>
  <c r="PKJ1383"/>
  <c r="PKJ1387" s="1"/>
  <c r="PKA1383"/>
  <c r="PKA1387" s="1"/>
  <c r="PKA1393" s="1"/>
  <c r="PJU1383"/>
  <c r="PJU1387" s="1"/>
  <c r="PJT1383"/>
  <c r="PJT1387" s="1"/>
  <c r="PJK1383"/>
  <c r="PJK1387" s="1"/>
  <c r="PJK1393" s="1"/>
  <c r="PJE1383"/>
  <c r="PJE1387" s="1"/>
  <c r="PJD1383"/>
  <c r="PIU1383"/>
  <c r="PIU1387" s="1"/>
  <c r="PIU1393" s="1"/>
  <c r="PIO1383"/>
  <c r="PIO1387" s="1"/>
  <c r="PIN1383"/>
  <c r="PIE1383"/>
  <c r="PIE1387" s="1"/>
  <c r="PIE1393" s="1"/>
  <c r="PHY1383"/>
  <c r="PHY1387" s="1"/>
  <c r="PHX1383"/>
  <c r="PHO1383"/>
  <c r="PHO1387" s="1"/>
  <c r="PHO1393" s="1"/>
  <c r="PHI1383"/>
  <c r="PHI1387" s="1"/>
  <c r="PHH1383"/>
  <c r="PGY1383"/>
  <c r="PGY1387" s="1"/>
  <c r="PGY1393" s="1"/>
  <c r="PGS1383"/>
  <c r="PGS1387" s="1"/>
  <c r="PGR1383"/>
  <c r="PGI1383"/>
  <c r="PGI1387" s="1"/>
  <c r="PGI1393" s="1"/>
  <c r="PGC1383"/>
  <c r="PGC1387" s="1"/>
  <c r="PGB1383"/>
  <c r="PFS1383"/>
  <c r="PFS1387" s="1"/>
  <c r="PFS1393" s="1"/>
  <c r="PFM1383"/>
  <c r="PFM1387" s="1"/>
  <c r="PFL1383"/>
  <c r="PFC1383"/>
  <c r="PFC1387" s="1"/>
  <c r="PFC1393" s="1"/>
  <c r="PEW1383"/>
  <c r="PEW1387" s="1"/>
  <c r="PEV1383"/>
  <c r="PEM1383"/>
  <c r="PEM1387" s="1"/>
  <c r="PEM1393" s="1"/>
  <c r="PEG1383"/>
  <c r="PEG1387" s="1"/>
  <c r="PEF1383"/>
  <c r="PDW1383"/>
  <c r="PDW1387" s="1"/>
  <c r="PDW1393" s="1"/>
  <c r="PDQ1383"/>
  <c r="PDQ1387" s="1"/>
  <c r="PDP1383"/>
  <c r="PDG1383"/>
  <c r="PDG1387" s="1"/>
  <c r="PDG1393" s="1"/>
  <c r="PDA1383"/>
  <c r="PDA1387" s="1"/>
  <c r="PCZ1383"/>
  <c r="PCQ1383"/>
  <c r="PCQ1387" s="1"/>
  <c r="PCQ1393" s="1"/>
  <c r="PCK1383"/>
  <c r="PCK1387" s="1"/>
  <c r="PCJ1383"/>
  <c r="PCA1383"/>
  <c r="PCA1387" s="1"/>
  <c r="PCA1393" s="1"/>
  <c r="PBU1383"/>
  <c r="PBU1387" s="1"/>
  <c r="PBT1383"/>
  <c r="PBK1383"/>
  <c r="PBK1387" s="1"/>
  <c r="PBK1393" s="1"/>
  <c r="PBE1383"/>
  <c r="PBE1387" s="1"/>
  <c r="PBD1383"/>
  <c r="PAU1383"/>
  <c r="PAU1387" s="1"/>
  <c r="PAU1393" s="1"/>
  <c r="PAO1383"/>
  <c r="PAO1387" s="1"/>
  <c r="PAN1383"/>
  <c r="PAE1383"/>
  <c r="PAE1387" s="1"/>
  <c r="PAE1393" s="1"/>
  <c r="OZY1383"/>
  <c r="OZY1387" s="1"/>
  <c r="OZX1383"/>
  <c r="OZX1387" s="1"/>
  <c r="OZO1383"/>
  <c r="OZO1387" s="1"/>
  <c r="OZO1393" s="1"/>
  <c r="OZI1383"/>
  <c r="OZI1387" s="1"/>
  <c r="OZH1383"/>
  <c r="OZH1387" s="1"/>
  <c r="OYY1383"/>
  <c r="OYY1387" s="1"/>
  <c r="OYY1393" s="1"/>
  <c r="OYS1383"/>
  <c r="OYS1387" s="1"/>
  <c r="OYR1383"/>
  <c r="OYR1387" s="1"/>
  <c r="OYI1383"/>
  <c r="OYI1387" s="1"/>
  <c r="OYI1393" s="1"/>
  <c r="OYC1383"/>
  <c r="OYC1387" s="1"/>
  <c r="OYB1383"/>
  <c r="OYB1387" s="1"/>
  <c r="OXS1383"/>
  <c r="OXS1387" s="1"/>
  <c r="OXS1393" s="1"/>
  <c r="OXM1383"/>
  <c r="OXM1387" s="1"/>
  <c r="OXL1383"/>
  <c r="OXL1387" s="1"/>
  <c r="OXC1383"/>
  <c r="OXC1387" s="1"/>
  <c r="OXC1393" s="1"/>
  <c r="OWW1383"/>
  <c r="OWW1387" s="1"/>
  <c r="OWV1383"/>
  <c r="OWV1387" s="1"/>
  <c r="OWM1383"/>
  <c r="OWM1387" s="1"/>
  <c r="OWM1393" s="1"/>
  <c r="OWG1383"/>
  <c r="OWG1387" s="1"/>
  <c r="OWF1383"/>
  <c r="OWF1387" s="1"/>
  <c r="OVW1383"/>
  <c r="OVW1387" s="1"/>
  <c r="OVW1393" s="1"/>
  <c r="OVQ1383"/>
  <c r="OVQ1387" s="1"/>
  <c r="OVP1383"/>
  <c r="OVP1387" s="1"/>
  <c r="OVG1383"/>
  <c r="OVG1387" s="1"/>
  <c r="OVG1393" s="1"/>
  <c r="OVA1383"/>
  <c r="OVA1387" s="1"/>
  <c r="OUZ1383"/>
  <c r="OUZ1387" s="1"/>
  <c r="OUQ1383"/>
  <c r="OUQ1387" s="1"/>
  <c r="OUQ1393" s="1"/>
  <c r="OUK1383"/>
  <c r="OUK1387" s="1"/>
  <c r="OUJ1383"/>
  <c r="OUJ1387" s="1"/>
  <c r="OUA1383"/>
  <c r="OUA1387" s="1"/>
  <c r="OUA1393" s="1"/>
  <c r="OTU1383"/>
  <c r="OTU1387" s="1"/>
  <c r="OTT1383"/>
  <c r="OTT1387" s="1"/>
  <c r="OTK1383"/>
  <c r="OTK1387" s="1"/>
  <c r="OTK1393" s="1"/>
  <c r="OTE1383"/>
  <c r="OTE1387" s="1"/>
  <c r="OTD1383"/>
  <c r="OTD1387" s="1"/>
  <c r="OSU1383"/>
  <c r="OSU1387" s="1"/>
  <c r="OSU1393" s="1"/>
  <c r="OSO1383"/>
  <c r="OSO1387" s="1"/>
  <c r="OSN1383"/>
  <c r="OSN1387" s="1"/>
  <c r="OSE1383"/>
  <c r="OSE1387" s="1"/>
  <c r="OSE1393" s="1"/>
  <c r="ORY1383"/>
  <c r="ORY1387" s="1"/>
  <c r="ORX1383"/>
  <c r="ORX1387" s="1"/>
  <c r="ORO1383"/>
  <c r="ORO1387" s="1"/>
  <c r="ORO1393" s="1"/>
  <c r="ORI1383"/>
  <c r="ORI1387" s="1"/>
  <c r="ORH1383"/>
  <c r="ORH1387" s="1"/>
  <c r="OQY1383"/>
  <c r="OQY1387" s="1"/>
  <c r="OQY1393" s="1"/>
  <c r="OQS1383"/>
  <c r="OQS1387" s="1"/>
  <c r="OQR1383"/>
  <c r="OQR1387" s="1"/>
  <c r="OQI1383"/>
  <c r="OQI1387" s="1"/>
  <c r="OQI1393" s="1"/>
  <c r="OQC1383"/>
  <c r="OQC1387" s="1"/>
  <c r="OQB1383"/>
  <c r="OQB1387" s="1"/>
  <c r="OPS1383"/>
  <c r="OPS1387" s="1"/>
  <c r="OPS1393" s="1"/>
  <c r="OPM1383"/>
  <c r="OPM1387" s="1"/>
  <c r="OPL1383"/>
  <c r="OPL1387" s="1"/>
  <c r="OPC1383"/>
  <c r="OPC1387" s="1"/>
  <c r="OPC1393" s="1"/>
  <c r="OOW1383"/>
  <c r="OOW1387" s="1"/>
  <c r="OOV1383"/>
  <c r="OOV1387" s="1"/>
  <c r="OOM1383"/>
  <c r="OOM1387" s="1"/>
  <c r="OOM1393" s="1"/>
  <c r="OOG1383"/>
  <c r="OOG1387" s="1"/>
  <c r="OOF1383"/>
  <c r="OOF1387" s="1"/>
  <c r="ONW1383"/>
  <c r="ONW1387" s="1"/>
  <c r="ONW1393" s="1"/>
  <c r="ONQ1383"/>
  <c r="ONQ1387" s="1"/>
  <c r="ONP1383"/>
  <c r="ONP1387" s="1"/>
  <c r="ONG1383"/>
  <c r="ONG1387" s="1"/>
  <c r="ONG1393" s="1"/>
  <c r="ONA1383"/>
  <c r="ONA1387" s="1"/>
  <c r="OMZ1383"/>
  <c r="OMZ1387" s="1"/>
  <c r="OMQ1383"/>
  <c r="OMQ1387" s="1"/>
  <c r="OMQ1393" s="1"/>
  <c r="OMK1383"/>
  <c r="OMK1387" s="1"/>
  <c r="OMJ1383"/>
  <c r="OMJ1387" s="1"/>
  <c r="OMA1383"/>
  <c r="OMA1387" s="1"/>
  <c r="OMA1393" s="1"/>
  <c r="OLU1383"/>
  <c r="OLU1387" s="1"/>
  <c r="OLT1383"/>
  <c r="OLT1387" s="1"/>
  <c r="OLK1383"/>
  <c r="OLK1387" s="1"/>
  <c r="OLK1393" s="1"/>
  <c r="OLE1383"/>
  <c r="OLE1387" s="1"/>
  <c r="OLD1383"/>
  <c r="OLD1387" s="1"/>
  <c r="OKU1383"/>
  <c r="OKU1387" s="1"/>
  <c r="OKU1393" s="1"/>
  <c r="OKO1383"/>
  <c r="OKO1387" s="1"/>
  <c r="OKN1383"/>
  <c r="OKN1387" s="1"/>
  <c r="OKE1383"/>
  <c r="OKE1387" s="1"/>
  <c r="OKE1393" s="1"/>
  <c r="OJY1383"/>
  <c r="OJY1387" s="1"/>
  <c r="OJX1383"/>
  <c r="OJX1387" s="1"/>
  <c r="OJO1383"/>
  <c r="OJO1387" s="1"/>
  <c r="OJO1393" s="1"/>
  <c r="OJI1383"/>
  <c r="OJI1387" s="1"/>
  <c r="OJH1383"/>
  <c r="OJH1387" s="1"/>
  <c r="OIY1383"/>
  <c r="OIY1387" s="1"/>
  <c r="OIY1393" s="1"/>
  <c r="OIS1383"/>
  <c r="OIS1387" s="1"/>
  <c r="OIR1383"/>
  <c r="OIR1387" s="1"/>
  <c r="OII1383"/>
  <c r="OII1387" s="1"/>
  <c r="OII1393" s="1"/>
  <c r="OIC1383"/>
  <c r="OIC1387" s="1"/>
  <c r="OIB1383"/>
  <c r="OIB1387" s="1"/>
  <c r="OHS1383"/>
  <c r="OHS1387" s="1"/>
  <c r="OHS1393" s="1"/>
  <c r="OHM1383"/>
  <c r="OHM1387" s="1"/>
  <c r="OHL1383"/>
  <c r="OHL1387" s="1"/>
  <c r="OHC1383"/>
  <c r="OHC1387" s="1"/>
  <c r="OHC1393" s="1"/>
  <c r="OGW1383"/>
  <c r="OGW1387" s="1"/>
  <c r="OGV1383"/>
  <c r="OGV1387" s="1"/>
  <c r="OGM1383"/>
  <c r="OGM1387" s="1"/>
  <c r="OGM1393" s="1"/>
  <c r="OGG1383"/>
  <c r="OGG1387" s="1"/>
  <c r="OGF1383"/>
  <c r="OGF1387" s="1"/>
  <c r="OFW1383"/>
  <c r="OFW1387" s="1"/>
  <c r="OFW1393" s="1"/>
  <c r="OFQ1383"/>
  <c r="OFQ1387" s="1"/>
  <c r="OFP1383"/>
  <c r="OFP1387" s="1"/>
  <c r="OFG1383"/>
  <c r="OFG1387" s="1"/>
  <c r="OFG1393" s="1"/>
  <c r="OFA1383"/>
  <c r="OFA1387" s="1"/>
  <c r="OEZ1383"/>
  <c r="OEZ1387" s="1"/>
  <c r="OEQ1383"/>
  <c r="OEQ1387" s="1"/>
  <c r="OEQ1393" s="1"/>
  <c r="OEK1383"/>
  <c r="OEK1387" s="1"/>
  <c r="OEJ1383"/>
  <c r="OEJ1387" s="1"/>
  <c r="OEA1383"/>
  <c r="OEA1387" s="1"/>
  <c r="OEA1393" s="1"/>
  <c r="ODU1383"/>
  <c r="ODU1387" s="1"/>
  <c r="ODT1383"/>
  <c r="ODT1387" s="1"/>
  <c r="ODK1383"/>
  <c r="ODK1387" s="1"/>
  <c r="ODK1393" s="1"/>
  <c r="ODE1383"/>
  <c r="ODE1387" s="1"/>
  <c r="ODD1383"/>
  <c r="ODD1387" s="1"/>
  <c r="OCU1383"/>
  <c r="OCU1387" s="1"/>
  <c r="OCU1393" s="1"/>
  <c r="OCO1383"/>
  <c r="OCO1387" s="1"/>
  <c r="OCN1383"/>
  <c r="OCN1387" s="1"/>
  <c r="OCE1383"/>
  <c r="OCE1387" s="1"/>
  <c r="OCE1393" s="1"/>
  <c r="OBY1383"/>
  <c r="OBY1387" s="1"/>
  <c r="OBX1383"/>
  <c r="OBX1387" s="1"/>
  <c r="OBO1383"/>
  <c r="OBO1387" s="1"/>
  <c r="OBO1393" s="1"/>
  <c r="OBI1383"/>
  <c r="OBI1387" s="1"/>
  <c r="OBH1383"/>
  <c r="OBH1387" s="1"/>
  <c r="OAY1383"/>
  <c r="OAY1387" s="1"/>
  <c r="OAY1393" s="1"/>
  <c r="OAS1383"/>
  <c r="OAS1387" s="1"/>
  <c r="OAR1383"/>
  <c r="OAR1387" s="1"/>
  <c r="OAI1383"/>
  <c r="OAI1387" s="1"/>
  <c r="OAI1393" s="1"/>
  <c r="OAC1383"/>
  <c r="OAC1387" s="1"/>
  <c r="OAB1383"/>
  <c r="OAB1387" s="1"/>
  <c r="NZS1383"/>
  <c r="NZS1387" s="1"/>
  <c r="NZS1393" s="1"/>
  <c r="NZM1383"/>
  <c r="NZM1387" s="1"/>
  <c r="NZL1383"/>
  <c r="NZL1387" s="1"/>
  <c r="NZC1383"/>
  <c r="NZC1387" s="1"/>
  <c r="NZC1393" s="1"/>
  <c r="NYW1383"/>
  <c r="NYW1387" s="1"/>
  <c r="NYV1383"/>
  <c r="NYV1387" s="1"/>
  <c r="NYM1383"/>
  <c r="NYM1387" s="1"/>
  <c r="NYM1393" s="1"/>
  <c r="NYG1383"/>
  <c r="NYG1387" s="1"/>
  <c r="NYF1383"/>
  <c r="NYF1387" s="1"/>
  <c r="NXW1383"/>
  <c r="NXW1387" s="1"/>
  <c r="NXW1393" s="1"/>
  <c r="NXQ1383"/>
  <c r="NXQ1387" s="1"/>
  <c r="NXP1383"/>
  <c r="NXP1387" s="1"/>
  <c r="NXG1383"/>
  <c r="NXG1387" s="1"/>
  <c r="NXG1393" s="1"/>
  <c r="NXA1383"/>
  <c r="NXA1387" s="1"/>
  <c r="NWZ1383"/>
  <c r="NWZ1387" s="1"/>
  <c r="NWQ1383"/>
  <c r="NWQ1387" s="1"/>
  <c r="NWQ1393" s="1"/>
  <c r="NWK1383"/>
  <c r="NWK1387" s="1"/>
  <c r="NWJ1383"/>
  <c r="NWJ1387" s="1"/>
  <c r="NWA1383"/>
  <c r="NWA1387" s="1"/>
  <c r="NWA1393" s="1"/>
  <c r="NVU1383"/>
  <c r="NVU1387" s="1"/>
  <c r="NVT1383"/>
  <c r="NVT1387" s="1"/>
  <c r="NVK1383"/>
  <c r="NVK1387" s="1"/>
  <c r="NVK1393" s="1"/>
  <c r="NVE1383"/>
  <c r="NVE1387" s="1"/>
  <c r="NVD1383"/>
  <c r="NVD1387" s="1"/>
  <c r="NUU1383"/>
  <c r="NUU1387" s="1"/>
  <c r="NUU1393" s="1"/>
  <c r="NUO1383"/>
  <c r="NUO1387" s="1"/>
  <c r="NUN1383"/>
  <c r="NUN1387" s="1"/>
  <c r="NUE1383"/>
  <c r="NUE1387" s="1"/>
  <c r="NUE1393" s="1"/>
  <c r="NTY1383"/>
  <c r="NTY1387" s="1"/>
  <c r="NTX1383"/>
  <c r="NTX1387" s="1"/>
  <c r="NTO1383"/>
  <c r="NTO1387" s="1"/>
  <c r="NTO1393" s="1"/>
  <c r="NTI1383"/>
  <c r="NTI1387" s="1"/>
  <c r="NTH1383"/>
  <c r="NTH1387" s="1"/>
  <c r="NSY1383"/>
  <c r="NSY1387" s="1"/>
  <c r="NSY1393" s="1"/>
  <c r="NSS1383"/>
  <c r="NSS1387" s="1"/>
  <c r="NSR1383"/>
  <c r="NSR1387" s="1"/>
  <c r="NSI1383"/>
  <c r="NSI1387" s="1"/>
  <c r="NSI1393" s="1"/>
  <c r="NSC1383"/>
  <c r="NSC1387" s="1"/>
  <c r="NSB1383"/>
  <c r="NSB1387" s="1"/>
  <c r="NRS1383"/>
  <c r="NRS1387" s="1"/>
  <c r="NRS1393" s="1"/>
  <c r="NRM1383"/>
  <c r="NRM1387" s="1"/>
  <c r="NRL1383"/>
  <c r="NRL1387" s="1"/>
  <c r="NRC1383"/>
  <c r="NRC1387" s="1"/>
  <c r="NRC1393" s="1"/>
  <c r="NQW1383"/>
  <c r="NQW1387" s="1"/>
  <c r="NQV1383"/>
  <c r="NQV1387" s="1"/>
  <c r="NQM1383"/>
  <c r="NQM1387" s="1"/>
  <c r="NQM1393" s="1"/>
  <c r="NQG1383"/>
  <c r="NQG1387" s="1"/>
  <c r="NQF1383"/>
  <c r="NQF1387" s="1"/>
  <c r="NPW1383"/>
  <c r="NPW1387" s="1"/>
  <c r="NPW1393" s="1"/>
  <c r="NPQ1383"/>
  <c r="NPQ1387" s="1"/>
  <c r="NPP1383"/>
  <c r="NPP1387" s="1"/>
  <c r="NPG1383"/>
  <c r="NPG1387" s="1"/>
  <c r="NPG1393" s="1"/>
  <c r="NPA1383"/>
  <c r="NPA1387" s="1"/>
  <c r="NOZ1383"/>
  <c r="NOZ1387" s="1"/>
  <c r="NOQ1383"/>
  <c r="NOQ1387" s="1"/>
  <c r="NOQ1393" s="1"/>
  <c r="NOK1383"/>
  <c r="NOK1387" s="1"/>
  <c r="NOJ1383"/>
  <c r="NOA1383"/>
  <c r="NOA1387" s="1"/>
  <c r="NOA1393" s="1"/>
  <c r="NNU1383"/>
  <c r="NNU1387" s="1"/>
  <c r="NNT1383"/>
  <c r="NNK1383"/>
  <c r="NNK1387" s="1"/>
  <c r="NNK1393" s="1"/>
  <c r="NNE1383"/>
  <c r="NNE1387" s="1"/>
  <c r="NND1383"/>
  <c r="NMU1383"/>
  <c r="NMU1387" s="1"/>
  <c r="NMU1393" s="1"/>
  <c r="NMO1383"/>
  <c r="NMO1387" s="1"/>
  <c r="NMN1383"/>
  <c r="NME1383"/>
  <c r="NME1387" s="1"/>
  <c r="NME1393" s="1"/>
  <c r="NLY1383"/>
  <c r="NLY1387" s="1"/>
  <c r="NLX1383"/>
  <c r="NLO1383"/>
  <c r="NLO1387" s="1"/>
  <c r="NLO1393" s="1"/>
  <c r="NLI1383"/>
  <c r="NLI1387" s="1"/>
  <c r="NLH1383"/>
  <c r="NKY1383"/>
  <c r="NKY1387" s="1"/>
  <c r="NKY1393" s="1"/>
  <c r="NKS1383"/>
  <c r="NKS1387" s="1"/>
  <c r="NKR1383"/>
  <c r="NKI1383"/>
  <c r="NKI1387" s="1"/>
  <c r="NKI1393" s="1"/>
  <c r="NKC1383"/>
  <c r="NKC1387" s="1"/>
  <c r="NKB1383"/>
  <c r="NJS1383"/>
  <c r="NJS1387" s="1"/>
  <c r="NJS1393" s="1"/>
  <c r="NJM1383"/>
  <c r="NJM1387" s="1"/>
  <c r="NJL1383"/>
  <c r="NJC1383"/>
  <c r="NJC1387" s="1"/>
  <c r="NJC1393" s="1"/>
  <c r="NIW1383"/>
  <c r="NIW1387" s="1"/>
  <c r="NIV1383"/>
  <c r="NIM1383"/>
  <c r="NIM1387" s="1"/>
  <c r="NIM1393" s="1"/>
  <c r="NIG1383"/>
  <c r="NIG1387" s="1"/>
  <c r="NIF1383"/>
  <c r="NHW1383"/>
  <c r="NHW1387" s="1"/>
  <c r="NHW1393" s="1"/>
  <c r="NHQ1383"/>
  <c r="NHQ1387" s="1"/>
  <c r="NHP1383"/>
  <c r="NHG1383"/>
  <c r="NHG1387" s="1"/>
  <c r="NHG1393" s="1"/>
  <c r="NHA1383"/>
  <c r="NHA1387" s="1"/>
  <c r="NGZ1383"/>
  <c r="NGQ1383"/>
  <c r="NGQ1387" s="1"/>
  <c r="NGQ1393" s="1"/>
  <c r="NGK1383"/>
  <c r="NGK1387" s="1"/>
  <c r="NGJ1383"/>
  <c r="NGA1383"/>
  <c r="NGA1387" s="1"/>
  <c r="NGA1393" s="1"/>
  <c r="NFU1383"/>
  <c r="NFU1387" s="1"/>
  <c r="NFT1383"/>
  <c r="NFK1383"/>
  <c r="NFK1387" s="1"/>
  <c r="NFK1393" s="1"/>
  <c r="NFE1383"/>
  <c r="NFE1387" s="1"/>
  <c r="NFD1383"/>
  <c r="NEU1383"/>
  <c r="NEU1387" s="1"/>
  <c r="NEU1393" s="1"/>
  <c r="NEO1383"/>
  <c r="NEO1387" s="1"/>
  <c r="NEN1383"/>
  <c r="NEE1383"/>
  <c r="NEE1387" s="1"/>
  <c r="NEE1393" s="1"/>
  <c r="NDY1383"/>
  <c r="NDY1387" s="1"/>
  <c r="NDX1383"/>
  <c r="NDO1383"/>
  <c r="NDO1387" s="1"/>
  <c r="NDO1393" s="1"/>
  <c r="NDI1383"/>
  <c r="NDI1387" s="1"/>
  <c r="NDH1383"/>
  <c r="NCY1383"/>
  <c r="NCY1387" s="1"/>
  <c r="NCY1393" s="1"/>
  <c r="NCS1383"/>
  <c r="NCS1387" s="1"/>
  <c r="NCR1383"/>
  <c r="NCI1383"/>
  <c r="NCI1387" s="1"/>
  <c r="NCI1393" s="1"/>
  <c r="NCC1383"/>
  <c r="NCC1387" s="1"/>
  <c r="NCB1383"/>
  <c r="NBS1383"/>
  <c r="NBS1387" s="1"/>
  <c r="NBS1393" s="1"/>
  <c r="NBM1383"/>
  <c r="NBM1387" s="1"/>
  <c r="NBL1383"/>
  <c r="NBC1383"/>
  <c r="NBC1387" s="1"/>
  <c r="NBC1393" s="1"/>
  <c r="NAW1383"/>
  <c r="NAW1387" s="1"/>
  <c r="NAV1383"/>
  <c r="NAM1383"/>
  <c r="NAM1387" s="1"/>
  <c r="NAM1393" s="1"/>
  <c r="NAG1383"/>
  <c r="NAG1387" s="1"/>
  <c r="NAF1383"/>
  <c r="MZW1383"/>
  <c r="MZW1387" s="1"/>
  <c r="MZW1393" s="1"/>
  <c r="MZQ1383"/>
  <c r="MZQ1387" s="1"/>
  <c r="MZP1383"/>
  <c r="MZP1387" s="1"/>
  <c r="MZG1383"/>
  <c r="MZG1387" s="1"/>
  <c r="MZG1393" s="1"/>
  <c r="MZA1383"/>
  <c r="MZA1387" s="1"/>
  <c r="MYZ1383"/>
  <c r="MYZ1387" s="1"/>
  <c r="MYQ1383"/>
  <c r="MYQ1387" s="1"/>
  <c r="MYQ1393" s="1"/>
  <c r="MYK1383"/>
  <c r="MYK1387" s="1"/>
  <c r="MYJ1383"/>
  <c r="MYJ1387" s="1"/>
  <c r="MYA1383"/>
  <c r="MYA1387" s="1"/>
  <c r="MYA1393" s="1"/>
  <c r="MXU1383"/>
  <c r="MXU1387" s="1"/>
  <c r="MXT1383"/>
  <c r="MXT1387" s="1"/>
  <c r="MXK1383"/>
  <c r="MXK1387" s="1"/>
  <c r="MXK1393" s="1"/>
  <c r="MXE1383"/>
  <c r="MXE1387" s="1"/>
  <c r="MXD1383"/>
  <c r="MXD1387" s="1"/>
  <c r="MWU1383"/>
  <c r="MWU1387" s="1"/>
  <c r="MWU1393" s="1"/>
  <c r="MWO1383"/>
  <c r="MWO1387" s="1"/>
  <c r="MWN1383"/>
  <c r="MWN1387" s="1"/>
  <c r="MWE1383"/>
  <c r="MWE1387" s="1"/>
  <c r="MWE1393" s="1"/>
  <c r="MVY1383"/>
  <c r="MVY1387" s="1"/>
  <c r="MVX1383"/>
  <c r="MVX1387" s="1"/>
  <c r="MVO1383"/>
  <c r="MVO1387" s="1"/>
  <c r="MVO1393" s="1"/>
  <c r="MVI1383"/>
  <c r="MVI1387" s="1"/>
  <c r="MVH1383"/>
  <c r="MVH1387" s="1"/>
  <c r="MUY1383"/>
  <c r="MUY1387" s="1"/>
  <c r="MUY1393" s="1"/>
  <c r="MUS1383"/>
  <c r="MUS1387" s="1"/>
  <c r="MUR1383"/>
  <c r="MUR1387" s="1"/>
  <c r="MUI1383"/>
  <c r="MUI1387" s="1"/>
  <c r="MUI1393" s="1"/>
  <c r="MUC1383"/>
  <c r="MUC1387" s="1"/>
  <c r="MUB1383"/>
  <c r="MUB1387" s="1"/>
  <c r="MTS1383"/>
  <c r="MTS1387" s="1"/>
  <c r="MTS1393" s="1"/>
  <c r="MTM1383"/>
  <c r="MTM1387" s="1"/>
  <c r="MTL1383"/>
  <c r="MTL1387" s="1"/>
  <c r="MTC1383"/>
  <c r="MTC1387" s="1"/>
  <c r="MTC1393" s="1"/>
  <c r="MSW1383"/>
  <c r="MSW1387" s="1"/>
  <c r="MSV1383"/>
  <c r="MSV1387" s="1"/>
  <c r="MSM1383"/>
  <c r="MSM1387" s="1"/>
  <c r="MSM1393" s="1"/>
  <c r="MSG1383"/>
  <c r="MSG1387" s="1"/>
  <c r="MSF1383"/>
  <c r="MSF1387" s="1"/>
  <c r="MRW1383"/>
  <c r="MRW1387" s="1"/>
  <c r="MRW1393" s="1"/>
  <c r="MRQ1383"/>
  <c r="MRQ1387" s="1"/>
  <c r="MRP1383"/>
  <c r="MRP1387" s="1"/>
  <c r="MRG1383"/>
  <c r="MRG1387" s="1"/>
  <c r="MRG1393" s="1"/>
  <c r="MRA1383"/>
  <c r="MRA1387" s="1"/>
  <c r="MQZ1383"/>
  <c r="MQZ1387" s="1"/>
  <c r="MQQ1383"/>
  <c r="MQQ1387" s="1"/>
  <c r="MQQ1393" s="1"/>
  <c r="MQK1383"/>
  <c r="MQK1387" s="1"/>
  <c r="MQJ1383"/>
  <c r="MQJ1387" s="1"/>
  <c r="MQA1383"/>
  <c r="MQA1387" s="1"/>
  <c r="MQA1393" s="1"/>
  <c r="MPU1383"/>
  <c r="MPU1387" s="1"/>
  <c r="MPT1383"/>
  <c r="MPT1387" s="1"/>
  <c r="MPK1383"/>
  <c r="MPK1387" s="1"/>
  <c r="MPK1393" s="1"/>
  <c r="MPE1383"/>
  <c r="MPE1387" s="1"/>
  <c r="MPD1383"/>
  <c r="MPD1387" s="1"/>
  <c r="MOU1383"/>
  <c r="MOU1387" s="1"/>
  <c r="MOU1393" s="1"/>
  <c r="MOO1383"/>
  <c r="MOO1387" s="1"/>
  <c r="MON1383"/>
  <c r="MON1387" s="1"/>
  <c r="MOE1383"/>
  <c r="MOE1387" s="1"/>
  <c r="MOE1393" s="1"/>
  <c r="MNY1383"/>
  <c r="MNY1387" s="1"/>
  <c r="MNX1383"/>
  <c r="MNX1387" s="1"/>
  <c r="MNO1383"/>
  <c r="MNO1387" s="1"/>
  <c r="MNO1393" s="1"/>
  <c r="MNI1383"/>
  <c r="MNI1387" s="1"/>
  <c r="MNH1383"/>
  <c r="MNH1387" s="1"/>
  <c r="MMY1383"/>
  <c r="MMY1387" s="1"/>
  <c r="MMY1393" s="1"/>
  <c r="MMS1383"/>
  <c r="MMS1387" s="1"/>
  <c r="MMR1383"/>
  <c r="MMR1387" s="1"/>
  <c r="MMI1383"/>
  <c r="MMI1387" s="1"/>
  <c r="MMI1393" s="1"/>
  <c r="MMC1383"/>
  <c r="MMC1387" s="1"/>
  <c r="MMB1383"/>
  <c r="MMB1387" s="1"/>
  <c r="MLS1383"/>
  <c r="MLS1387" s="1"/>
  <c r="MLS1393" s="1"/>
  <c r="MLM1383"/>
  <c r="MLM1387" s="1"/>
  <c r="MLL1383"/>
  <c r="MLL1387" s="1"/>
  <c r="MLC1383"/>
  <c r="MLC1387" s="1"/>
  <c r="MLC1393" s="1"/>
  <c r="MKW1383"/>
  <c r="MKW1387" s="1"/>
  <c r="MKV1383"/>
  <c r="MKV1387" s="1"/>
  <c r="MKM1383"/>
  <c r="MKM1387" s="1"/>
  <c r="MKM1393" s="1"/>
  <c r="MKG1383"/>
  <c r="MKG1387" s="1"/>
  <c r="MKF1383"/>
  <c r="MKF1387" s="1"/>
  <c r="MJW1383"/>
  <c r="MJW1387" s="1"/>
  <c r="MJW1393" s="1"/>
  <c r="MJQ1383"/>
  <c r="MJQ1387" s="1"/>
  <c r="MJP1383"/>
  <c r="MJP1387" s="1"/>
  <c r="MJG1383"/>
  <c r="MJG1387" s="1"/>
  <c r="MJG1393" s="1"/>
  <c r="MJA1383"/>
  <c r="MJA1387" s="1"/>
  <c r="MIZ1383"/>
  <c r="MIZ1387" s="1"/>
  <c r="MIQ1383"/>
  <c r="MIQ1387" s="1"/>
  <c r="MIQ1393" s="1"/>
  <c r="MIK1383"/>
  <c r="MIK1387" s="1"/>
  <c r="MIJ1383"/>
  <c r="MIJ1387" s="1"/>
  <c r="MIA1383"/>
  <c r="MIA1387" s="1"/>
  <c r="MIA1393" s="1"/>
  <c r="MHU1383"/>
  <c r="MHU1387" s="1"/>
  <c r="MHT1383"/>
  <c r="MHT1387" s="1"/>
  <c r="MHK1383"/>
  <c r="MHK1387" s="1"/>
  <c r="MHK1393" s="1"/>
  <c r="MHE1383"/>
  <c r="MHE1387" s="1"/>
  <c r="MHD1383"/>
  <c r="MHD1387" s="1"/>
  <c r="MGU1383"/>
  <c r="MGU1387" s="1"/>
  <c r="MGU1393" s="1"/>
  <c r="MGO1383"/>
  <c r="MGO1387" s="1"/>
  <c r="MGN1383"/>
  <c r="MGN1387" s="1"/>
  <c r="MGE1383"/>
  <c r="MGE1387" s="1"/>
  <c r="MGE1393" s="1"/>
  <c r="MFY1383"/>
  <c r="MFY1387" s="1"/>
  <c r="MFX1383"/>
  <c r="MFX1387" s="1"/>
  <c r="MFO1383"/>
  <c r="MFO1387" s="1"/>
  <c r="MFO1393" s="1"/>
  <c r="MFI1383"/>
  <c r="MFI1387" s="1"/>
  <c r="MFH1383"/>
  <c r="MFH1387" s="1"/>
  <c r="MEY1383"/>
  <c r="MEY1387" s="1"/>
  <c r="MEY1393" s="1"/>
  <c r="MES1383"/>
  <c r="MES1387" s="1"/>
  <c r="MER1383"/>
  <c r="MER1387" s="1"/>
  <c r="MEI1383"/>
  <c r="MEI1387" s="1"/>
  <c r="MEI1393" s="1"/>
  <c r="MEC1383"/>
  <c r="MEC1387" s="1"/>
  <c r="MEB1383"/>
  <c r="MEB1387" s="1"/>
  <c r="MDS1383"/>
  <c r="MDS1387" s="1"/>
  <c r="MDS1393" s="1"/>
  <c r="MDM1383"/>
  <c r="MDM1387" s="1"/>
  <c r="MDL1383"/>
  <c r="MDL1387" s="1"/>
  <c r="MDC1383"/>
  <c r="MDC1387" s="1"/>
  <c r="MDC1393" s="1"/>
  <c r="MCW1383"/>
  <c r="MCW1387" s="1"/>
  <c r="MCV1383"/>
  <c r="MCV1387" s="1"/>
  <c r="MCM1383"/>
  <c r="MCM1387" s="1"/>
  <c r="MCM1393" s="1"/>
  <c r="MCG1383"/>
  <c r="MCG1387" s="1"/>
  <c r="MCF1383"/>
  <c r="MCF1387" s="1"/>
  <c r="MBW1383"/>
  <c r="MBW1387" s="1"/>
  <c r="MBW1393" s="1"/>
  <c r="MBQ1383"/>
  <c r="MBQ1387" s="1"/>
  <c r="MBP1383"/>
  <c r="MBP1387" s="1"/>
  <c r="MBG1383"/>
  <c r="MBG1387" s="1"/>
  <c r="MBG1393" s="1"/>
  <c r="MBA1383"/>
  <c r="MBA1387" s="1"/>
  <c r="MAZ1383"/>
  <c r="MAZ1387" s="1"/>
  <c r="MAQ1383"/>
  <c r="MAQ1387" s="1"/>
  <c r="MAQ1393" s="1"/>
  <c r="MAK1383"/>
  <c r="MAK1387" s="1"/>
  <c r="MAJ1383"/>
  <c r="MAJ1387" s="1"/>
  <c r="MAA1383"/>
  <c r="MAA1387" s="1"/>
  <c r="MAA1393" s="1"/>
  <c r="LZU1383"/>
  <c r="LZU1387" s="1"/>
  <c r="LZT1383"/>
  <c r="LZT1387" s="1"/>
  <c r="LZK1383"/>
  <c r="LZK1387" s="1"/>
  <c r="LZK1393" s="1"/>
  <c r="LZE1383"/>
  <c r="LZE1387" s="1"/>
  <c r="LZD1383"/>
  <c r="LZD1387" s="1"/>
  <c r="LYU1383"/>
  <c r="LYU1387" s="1"/>
  <c r="LYU1393" s="1"/>
  <c r="LYO1383"/>
  <c r="LYO1387" s="1"/>
  <c r="LYN1383"/>
  <c r="LYN1387" s="1"/>
  <c r="LYE1383"/>
  <c r="LYE1387" s="1"/>
  <c r="LYE1393" s="1"/>
  <c r="LXY1383"/>
  <c r="LXY1387" s="1"/>
  <c r="LXX1383"/>
  <c r="LXX1387" s="1"/>
  <c r="LXO1383"/>
  <c r="LXO1387" s="1"/>
  <c r="LXO1393" s="1"/>
  <c r="LXI1383"/>
  <c r="LXI1387" s="1"/>
  <c r="LXH1383"/>
  <c r="LXH1387" s="1"/>
  <c r="LWY1383"/>
  <c r="LWY1387" s="1"/>
  <c r="LWY1393" s="1"/>
  <c r="LWS1383"/>
  <c r="LWS1387" s="1"/>
  <c r="LWR1383"/>
  <c r="LWR1387" s="1"/>
  <c r="LWI1383"/>
  <c r="LWI1387" s="1"/>
  <c r="LWI1393" s="1"/>
  <c r="LWC1383"/>
  <c r="LWC1387" s="1"/>
  <c r="LWB1383"/>
  <c r="LWB1387" s="1"/>
  <c r="LVS1383"/>
  <c r="LVS1387" s="1"/>
  <c r="LVS1393" s="1"/>
  <c r="LVM1383"/>
  <c r="LVM1387" s="1"/>
  <c r="LVL1383"/>
  <c r="LVL1387" s="1"/>
  <c r="LVC1383"/>
  <c r="LVC1387" s="1"/>
  <c r="LVC1393" s="1"/>
  <c r="LUW1383"/>
  <c r="LUW1387" s="1"/>
  <c r="LUV1383"/>
  <c r="LUV1387" s="1"/>
  <c r="LUM1383"/>
  <c r="LUM1387" s="1"/>
  <c r="LUM1393" s="1"/>
  <c r="LUG1383"/>
  <c r="LUG1387" s="1"/>
  <c r="LUF1383"/>
  <c r="LUF1387" s="1"/>
  <c r="LTW1383"/>
  <c r="LTW1387" s="1"/>
  <c r="LTW1393" s="1"/>
  <c r="LTQ1383"/>
  <c r="LTQ1387" s="1"/>
  <c r="LTP1383"/>
  <c r="LTP1387" s="1"/>
  <c r="LTG1383"/>
  <c r="LTG1387" s="1"/>
  <c r="LTG1393" s="1"/>
  <c r="LTA1383"/>
  <c r="LTA1387" s="1"/>
  <c r="LSZ1383"/>
  <c r="LSZ1387" s="1"/>
  <c r="LSQ1383"/>
  <c r="LSQ1387" s="1"/>
  <c r="LSQ1393" s="1"/>
  <c r="LSK1383"/>
  <c r="LSK1387" s="1"/>
  <c r="LSJ1383"/>
  <c r="LSJ1387" s="1"/>
  <c r="LSA1383"/>
  <c r="LSA1387" s="1"/>
  <c r="LSA1393" s="1"/>
  <c r="LRU1383"/>
  <c r="LRU1387" s="1"/>
  <c r="LRT1383"/>
  <c r="LRT1387" s="1"/>
  <c r="LRK1383"/>
  <c r="LRK1387" s="1"/>
  <c r="LRK1393" s="1"/>
  <c r="LRE1383"/>
  <c r="LRE1387" s="1"/>
  <c r="LRD1383"/>
  <c r="LRD1387" s="1"/>
  <c r="LQU1383"/>
  <c r="LQU1387" s="1"/>
  <c r="LQU1393" s="1"/>
  <c r="LQO1383"/>
  <c r="LQO1387" s="1"/>
  <c r="LQN1383"/>
  <c r="LQN1387" s="1"/>
  <c r="LQE1383"/>
  <c r="LQE1387" s="1"/>
  <c r="LQE1393" s="1"/>
  <c r="LPY1383"/>
  <c r="LPY1387" s="1"/>
  <c r="LPX1383"/>
  <c r="LPX1387" s="1"/>
  <c r="LPO1383"/>
  <c r="LPO1387" s="1"/>
  <c r="LPO1393" s="1"/>
  <c r="LPI1383"/>
  <c r="LPI1387" s="1"/>
  <c r="LPH1383"/>
  <c r="LPH1387" s="1"/>
  <c r="LOY1383"/>
  <c r="LOY1387" s="1"/>
  <c r="LOY1393" s="1"/>
  <c r="LOS1383"/>
  <c r="LOS1387" s="1"/>
  <c r="LOR1383"/>
  <c r="LOI1383"/>
  <c r="LOI1387" s="1"/>
  <c r="LOI1393" s="1"/>
  <c r="LOC1383"/>
  <c r="LOC1387" s="1"/>
  <c r="LOB1383"/>
  <c r="LNS1383"/>
  <c r="LNS1387" s="1"/>
  <c r="LNS1393" s="1"/>
  <c r="LNM1383"/>
  <c r="LNM1387" s="1"/>
  <c r="LNL1383"/>
  <c r="LNC1383"/>
  <c r="LNC1387" s="1"/>
  <c r="LNC1393" s="1"/>
  <c r="LMW1383"/>
  <c r="LMW1387" s="1"/>
  <c r="LMV1383"/>
  <c r="LMM1383"/>
  <c r="LMM1387" s="1"/>
  <c r="LMM1393" s="1"/>
  <c r="LMG1383"/>
  <c r="LMG1387" s="1"/>
  <c r="LMF1383"/>
  <c r="LLW1383"/>
  <c r="LLW1387" s="1"/>
  <c r="LLW1393" s="1"/>
  <c r="LLQ1383"/>
  <c r="LLQ1387" s="1"/>
  <c r="LLP1383"/>
  <c r="LLG1383"/>
  <c r="LLG1387" s="1"/>
  <c r="LLG1393" s="1"/>
  <c r="LLA1383"/>
  <c r="LLA1387" s="1"/>
  <c r="LKZ1383"/>
  <c r="LKQ1383"/>
  <c r="LKQ1387" s="1"/>
  <c r="LKQ1393" s="1"/>
  <c r="LKK1383"/>
  <c r="LKK1387" s="1"/>
  <c r="LKJ1383"/>
  <c r="LKA1383"/>
  <c r="LKA1387" s="1"/>
  <c r="LKA1393" s="1"/>
  <c r="LJU1383"/>
  <c r="LJU1387" s="1"/>
  <c r="LJT1383"/>
  <c r="LJK1383"/>
  <c r="LJK1387" s="1"/>
  <c r="LJK1393" s="1"/>
  <c r="LJE1383"/>
  <c r="LJE1387" s="1"/>
  <c r="LJD1383"/>
  <c r="LIU1383"/>
  <c r="LIU1387" s="1"/>
  <c r="LIU1393" s="1"/>
  <c r="LIO1383"/>
  <c r="LIO1387" s="1"/>
  <c r="LIN1383"/>
  <c r="LIE1383"/>
  <c r="LIE1387" s="1"/>
  <c r="LIE1393" s="1"/>
  <c r="LHY1383"/>
  <c r="LHY1387" s="1"/>
  <c r="LHX1383"/>
  <c r="LHO1383"/>
  <c r="LHO1387" s="1"/>
  <c r="LHO1393" s="1"/>
  <c r="LHI1383"/>
  <c r="LHI1387" s="1"/>
  <c r="LHH1383"/>
  <c r="LGY1383"/>
  <c r="LGY1387" s="1"/>
  <c r="LGY1393" s="1"/>
  <c r="LGS1383"/>
  <c r="LGS1387" s="1"/>
  <c r="LGR1383"/>
  <c r="LGI1383"/>
  <c r="LGI1387" s="1"/>
  <c r="LGI1393" s="1"/>
  <c r="LGC1383"/>
  <c r="LGC1387" s="1"/>
  <c r="LGB1383"/>
  <c r="LFS1383"/>
  <c r="LFS1387" s="1"/>
  <c r="LFS1393" s="1"/>
  <c r="LFM1383"/>
  <c r="LFM1387" s="1"/>
  <c r="LFL1383"/>
  <c r="LFC1383"/>
  <c r="LFC1387" s="1"/>
  <c r="LFC1393" s="1"/>
  <c r="LEW1383"/>
  <c r="LEW1387" s="1"/>
  <c r="LEV1383"/>
  <c r="LEM1383"/>
  <c r="LEM1387" s="1"/>
  <c r="LEM1393" s="1"/>
  <c r="LEG1383"/>
  <c r="LEG1387" s="1"/>
  <c r="LEF1383"/>
  <c r="LDW1383"/>
  <c r="LDW1387" s="1"/>
  <c r="LDW1393" s="1"/>
  <c r="LDQ1383"/>
  <c r="LDQ1387" s="1"/>
  <c r="LDP1383"/>
  <c r="LDG1383"/>
  <c r="LDG1387" s="1"/>
  <c r="LDG1393" s="1"/>
  <c r="LDA1383"/>
  <c r="LDA1387" s="1"/>
  <c r="LCZ1383"/>
  <c r="LCQ1383"/>
  <c r="LCQ1387" s="1"/>
  <c r="LCQ1393" s="1"/>
  <c r="LCK1383"/>
  <c r="LCK1387" s="1"/>
  <c r="LCJ1383"/>
  <c r="LCA1383"/>
  <c r="LCA1387" s="1"/>
  <c r="LCA1393" s="1"/>
  <c r="LBU1383"/>
  <c r="LBU1387" s="1"/>
  <c r="LBT1383"/>
  <c r="LBT1387" s="1"/>
  <c r="LBK1383"/>
  <c r="LBK1387" s="1"/>
  <c r="LBK1393" s="1"/>
  <c r="LBE1383"/>
  <c r="LBE1387" s="1"/>
  <c r="LBD1383"/>
  <c r="LBD1387" s="1"/>
  <c r="LAU1383"/>
  <c r="LAU1387" s="1"/>
  <c r="LAU1393" s="1"/>
  <c r="LAO1383"/>
  <c r="LAO1387" s="1"/>
  <c r="LAN1383"/>
  <c r="LAN1387" s="1"/>
  <c r="LAE1383"/>
  <c r="LAE1387" s="1"/>
  <c r="LAE1393" s="1"/>
  <c r="KZY1383"/>
  <c r="KZY1387" s="1"/>
  <c r="KZX1383"/>
  <c r="KZX1387" s="1"/>
  <c r="KZO1383"/>
  <c r="KZO1387" s="1"/>
  <c r="KZO1393" s="1"/>
  <c r="KZI1383"/>
  <c r="KZI1387" s="1"/>
  <c r="KZH1383"/>
  <c r="KZH1387" s="1"/>
  <c r="KYY1383"/>
  <c r="KYY1387" s="1"/>
  <c r="KYY1393" s="1"/>
  <c r="KYS1383"/>
  <c r="KYS1387" s="1"/>
  <c r="KYR1383"/>
  <c r="KYR1387" s="1"/>
  <c r="KYI1383"/>
  <c r="KYI1387" s="1"/>
  <c r="KYI1393" s="1"/>
  <c r="KYC1383"/>
  <c r="KYC1387" s="1"/>
  <c r="KYB1383"/>
  <c r="KYB1387" s="1"/>
  <c r="KXS1383"/>
  <c r="KXS1387" s="1"/>
  <c r="KXS1393" s="1"/>
  <c r="KXM1383"/>
  <c r="KXM1387" s="1"/>
  <c r="KXL1383"/>
  <c r="KXL1387" s="1"/>
  <c r="KXC1383"/>
  <c r="KXC1387" s="1"/>
  <c r="KXC1393" s="1"/>
  <c r="KWW1383"/>
  <c r="KWW1387" s="1"/>
  <c r="KWV1383"/>
  <c r="KWV1387" s="1"/>
  <c r="KWM1383"/>
  <c r="KWM1387" s="1"/>
  <c r="KWM1393" s="1"/>
  <c r="KWG1383"/>
  <c r="KWG1387" s="1"/>
  <c r="KWF1383"/>
  <c r="KWF1387" s="1"/>
  <c r="KVW1383"/>
  <c r="KVW1387" s="1"/>
  <c r="KVW1393" s="1"/>
  <c r="KVQ1383"/>
  <c r="KVQ1387" s="1"/>
  <c r="KVP1383"/>
  <c r="KVP1387" s="1"/>
  <c r="KVG1383"/>
  <c r="KVG1387" s="1"/>
  <c r="KVG1393" s="1"/>
  <c r="KVA1383"/>
  <c r="KVA1387" s="1"/>
  <c r="KUZ1383"/>
  <c r="KUZ1387" s="1"/>
  <c r="KUQ1383"/>
  <c r="KUQ1387" s="1"/>
  <c r="KUQ1393" s="1"/>
  <c r="KUK1383"/>
  <c r="KUK1387" s="1"/>
  <c r="KUJ1383"/>
  <c r="KUJ1387" s="1"/>
  <c r="KUA1383"/>
  <c r="KUA1387" s="1"/>
  <c r="KUA1393" s="1"/>
  <c r="KTU1383"/>
  <c r="KTU1387" s="1"/>
  <c r="KTT1383"/>
  <c r="KTT1387" s="1"/>
  <c r="KTK1383"/>
  <c r="KTK1387" s="1"/>
  <c r="KTK1393" s="1"/>
  <c r="KTE1383"/>
  <c r="KTE1387" s="1"/>
  <c r="KTD1383"/>
  <c r="KTD1387" s="1"/>
  <c r="KSU1383"/>
  <c r="KSU1387" s="1"/>
  <c r="KSU1393" s="1"/>
  <c r="KSO1383"/>
  <c r="KSO1387" s="1"/>
  <c r="KSN1383"/>
  <c r="KSN1387" s="1"/>
  <c r="KSE1383"/>
  <c r="KSE1387" s="1"/>
  <c r="KSE1393" s="1"/>
  <c r="KRY1383"/>
  <c r="KRY1387" s="1"/>
  <c r="KRX1383"/>
  <c r="KRX1387" s="1"/>
  <c r="KRO1383"/>
  <c r="KRO1387" s="1"/>
  <c r="KRO1393" s="1"/>
  <c r="KRI1383"/>
  <c r="KRI1387" s="1"/>
  <c r="KRH1383"/>
  <c r="KRH1387" s="1"/>
  <c r="KQY1383"/>
  <c r="KQY1387" s="1"/>
  <c r="KQY1393" s="1"/>
  <c r="KQS1383"/>
  <c r="KQS1387" s="1"/>
  <c r="KQR1383"/>
  <c r="KQR1387" s="1"/>
  <c r="KQI1383"/>
  <c r="KQI1387" s="1"/>
  <c r="KQI1393" s="1"/>
  <c r="KQC1383"/>
  <c r="KQC1387" s="1"/>
  <c r="KQB1383"/>
  <c r="KQB1387" s="1"/>
  <c r="KPS1383"/>
  <c r="KPS1387" s="1"/>
  <c r="KPS1393" s="1"/>
  <c r="KPM1383"/>
  <c r="KPM1387" s="1"/>
  <c r="KPL1383"/>
  <c r="KPL1387" s="1"/>
  <c r="KPC1383"/>
  <c r="KPC1387" s="1"/>
  <c r="KPC1393" s="1"/>
  <c r="KOW1383"/>
  <c r="KOW1387" s="1"/>
  <c r="KOV1383"/>
  <c r="KOV1387" s="1"/>
  <c r="KOM1383"/>
  <c r="KOM1387" s="1"/>
  <c r="KOM1393" s="1"/>
  <c r="KOG1383"/>
  <c r="KOG1387" s="1"/>
  <c r="KOF1383"/>
  <c r="KOF1387" s="1"/>
  <c r="KNW1383"/>
  <c r="KNW1387" s="1"/>
  <c r="KNW1393" s="1"/>
  <c r="KNQ1383"/>
  <c r="KNQ1387" s="1"/>
  <c r="KNP1383"/>
  <c r="KNP1387" s="1"/>
  <c r="KNG1383"/>
  <c r="KNG1387" s="1"/>
  <c r="KNG1393" s="1"/>
  <c r="KNA1383"/>
  <c r="KNA1387" s="1"/>
  <c r="KMZ1383"/>
  <c r="KMZ1387" s="1"/>
  <c r="KMQ1383"/>
  <c r="KMQ1387" s="1"/>
  <c r="KMQ1393" s="1"/>
  <c r="KMK1383"/>
  <c r="KMK1387" s="1"/>
  <c r="KMJ1383"/>
  <c r="KMJ1387" s="1"/>
  <c r="KMA1383"/>
  <c r="KMA1387" s="1"/>
  <c r="KMA1393" s="1"/>
  <c r="KLU1383"/>
  <c r="KLU1387" s="1"/>
  <c r="KLT1383"/>
  <c r="KLT1387" s="1"/>
  <c r="KLK1383"/>
  <c r="KLK1387" s="1"/>
  <c r="KLK1393" s="1"/>
  <c r="KLE1383"/>
  <c r="KLE1387" s="1"/>
  <c r="KLD1383"/>
  <c r="KLD1387" s="1"/>
  <c r="KKU1383"/>
  <c r="KKU1387" s="1"/>
  <c r="KKU1393" s="1"/>
  <c r="KKO1383"/>
  <c r="KKO1387" s="1"/>
  <c r="KKN1383"/>
  <c r="KKN1387" s="1"/>
  <c r="KKE1383"/>
  <c r="KKE1387" s="1"/>
  <c r="KKE1393" s="1"/>
  <c r="KJY1383"/>
  <c r="KJY1387" s="1"/>
  <c r="KJX1383"/>
  <c r="KJX1387" s="1"/>
  <c r="KJO1383"/>
  <c r="KJO1387" s="1"/>
  <c r="KJO1393" s="1"/>
  <c r="KJI1383"/>
  <c r="KJI1387" s="1"/>
  <c r="KJH1383"/>
  <c r="KJH1387" s="1"/>
  <c r="KIY1383"/>
  <c r="KIY1387" s="1"/>
  <c r="KIY1393" s="1"/>
  <c r="KIS1383"/>
  <c r="KIS1387" s="1"/>
  <c r="KIR1383"/>
  <c r="KIR1387" s="1"/>
  <c r="KII1383"/>
  <c r="KII1387" s="1"/>
  <c r="KII1393" s="1"/>
  <c r="KIC1383"/>
  <c r="KIC1387" s="1"/>
  <c r="KIB1383"/>
  <c r="KIB1387" s="1"/>
  <c r="KHS1383"/>
  <c r="KHS1387" s="1"/>
  <c r="KHS1393" s="1"/>
  <c r="KHM1383"/>
  <c r="KHM1387" s="1"/>
  <c r="KHL1383"/>
  <c r="KHL1387" s="1"/>
  <c r="KHC1383"/>
  <c r="KHC1387" s="1"/>
  <c r="KHC1393" s="1"/>
  <c r="KGW1383"/>
  <c r="KGW1387" s="1"/>
  <c r="KGV1383"/>
  <c r="KGV1387" s="1"/>
  <c r="KGM1383"/>
  <c r="KGM1387" s="1"/>
  <c r="KGM1393" s="1"/>
  <c r="KGG1383"/>
  <c r="KGG1387" s="1"/>
  <c r="KGF1383"/>
  <c r="KGF1387" s="1"/>
  <c r="KFW1383"/>
  <c r="KFW1387" s="1"/>
  <c r="KFW1393" s="1"/>
  <c r="KFQ1383"/>
  <c r="KFQ1387" s="1"/>
  <c r="KFP1383"/>
  <c r="KFP1387" s="1"/>
  <c r="KFG1383"/>
  <c r="KFG1387" s="1"/>
  <c r="KFG1393" s="1"/>
  <c r="KFA1383"/>
  <c r="KFA1387" s="1"/>
  <c r="KEZ1383"/>
  <c r="KEZ1387" s="1"/>
  <c r="KEQ1383"/>
  <c r="KEQ1387" s="1"/>
  <c r="KEQ1393" s="1"/>
  <c r="KEK1383"/>
  <c r="KEK1387" s="1"/>
  <c r="KEJ1383"/>
  <c r="KEJ1387" s="1"/>
  <c r="KEA1383"/>
  <c r="KEA1387" s="1"/>
  <c r="KEA1393" s="1"/>
  <c r="KDU1383"/>
  <c r="KDU1387" s="1"/>
  <c r="KDT1383"/>
  <c r="KDT1387" s="1"/>
  <c r="KDK1383"/>
  <c r="KDK1387" s="1"/>
  <c r="KDK1393" s="1"/>
  <c r="KDE1383"/>
  <c r="KDE1387" s="1"/>
  <c r="KDD1383"/>
  <c r="KDD1387" s="1"/>
  <c r="KCU1383"/>
  <c r="KCU1387" s="1"/>
  <c r="KCU1393" s="1"/>
  <c r="KCO1383"/>
  <c r="KCO1387" s="1"/>
  <c r="KCN1383"/>
  <c r="KCN1387" s="1"/>
  <c r="KCE1383"/>
  <c r="KCE1387" s="1"/>
  <c r="KCE1393" s="1"/>
  <c r="KBY1383"/>
  <c r="KBY1387" s="1"/>
  <c r="KBX1383"/>
  <c r="KBX1387" s="1"/>
  <c r="KBO1383"/>
  <c r="KBO1387" s="1"/>
  <c r="KBO1393" s="1"/>
  <c r="KBI1383"/>
  <c r="KBI1387" s="1"/>
  <c r="KBH1383"/>
  <c r="KBH1387" s="1"/>
  <c r="KAY1383"/>
  <c r="KAY1387" s="1"/>
  <c r="KAY1393" s="1"/>
  <c r="KAS1383"/>
  <c r="KAS1387" s="1"/>
  <c r="KAR1383"/>
  <c r="KAR1387" s="1"/>
  <c r="KAI1383"/>
  <c r="KAI1387" s="1"/>
  <c r="KAI1393" s="1"/>
  <c r="KAC1383"/>
  <c r="KAC1387" s="1"/>
  <c r="KAB1383"/>
  <c r="KAB1387" s="1"/>
  <c r="JZS1383"/>
  <c r="JZS1387" s="1"/>
  <c r="JZS1393" s="1"/>
  <c r="JZM1383"/>
  <c r="JZM1387" s="1"/>
  <c r="JZL1383"/>
  <c r="JZL1387" s="1"/>
  <c r="JZC1383"/>
  <c r="JZC1387" s="1"/>
  <c r="JZC1393" s="1"/>
  <c r="JYW1383"/>
  <c r="JYW1387" s="1"/>
  <c r="JYV1383"/>
  <c r="JYV1387" s="1"/>
  <c r="JYM1383"/>
  <c r="JYM1387" s="1"/>
  <c r="JYM1393" s="1"/>
  <c r="JYG1383"/>
  <c r="JYG1387" s="1"/>
  <c r="JYF1383"/>
  <c r="JYF1387" s="1"/>
  <c r="JXW1383"/>
  <c r="JXW1387" s="1"/>
  <c r="JXW1393" s="1"/>
  <c r="JXQ1383"/>
  <c r="JXQ1387" s="1"/>
  <c r="JXP1383"/>
  <c r="JXP1387" s="1"/>
  <c r="JXG1383"/>
  <c r="JXG1387" s="1"/>
  <c r="JXG1393" s="1"/>
  <c r="JXA1383"/>
  <c r="JXA1387" s="1"/>
  <c r="JWZ1383"/>
  <c r="JWZ1387" s="1"/>
  <c r="JWQ1383"/>
  <c r="JWQ1387" s="1"/>
  <c r="JWQ1393" s="1"/>
  <c r="JWK1383"/>
  <c r="JWK1387" s="1"/>
  <c r="JWJ1383"/>
  <c r="JWJ1387" s="1"/>
  <c r="JWA1383"/>
  <c r="JWA1387" s="1"/>
  <c r="JWA1393" s="1"/>
  <c r="JVU1383"/>
  <c r="JVU1387" s="1"/>
  <c r="JVT1383"/>
  <c r="JVT1387" s="1"/>
  <c r="JVK1383"/>
  <c r="JVK1387" s="1"/>
  <c r="JVK1393" s="1"/>
  <c r="JVE1383"/>
  <c r="JVE1387" s="1"/>
  <c r="JVD1383"/>
  <c r="JVD1387" s="1"/>
  <c r="JUU1383"/>
  <c r="JUU1387" s="1"/>
  <c r="JUU1393" s="1"/>
  <c r="JUO1383"/>
  <c r="JUO1387" s="1"/>
  <c r="JUN1383"/>
  <c r="JUN1387" s="1"/>
  <c r="JUE1383"/>
  <c r="JUE1387" s="1"/>
  <c r="JUE1393" s="1"/>
  <c r="JTY1383"/>
  <c r="JTY1387" s="1"/>
  <c r="JTX1383"/>
  <c r="JTX1387" s="1"/>
  <c r="JTO1383"/>
  <c r="JTO1387" s="1"/>
  <c r="JTO1393" s="1"/>
  <c r="JTI1383"/>
  <c r="JTI1387" s="1"/>
  <c r="JTH1383"/>
  <c r="JTH1387" s="1"/>
  <c r="JSY1383"/>
  <c r="JSY1387" s="1"/>
  <c r="JSY1393" s="1"/>
  <c r="JSS1383"/>
  <c r="JSS1387" s="1"/>
  <c r="JSR1383"/>
  <c r="JSR1387" s="1"/>
  <c r="JSI1383"/>
  <c r="JSI1387" s="1"/>
  <c r="JSI1393" s="1"/>
  <c r="JSC1383"/>
  <c r="JSC1387" s="1"/>
  <c r="JSB1383"/>
  <c r="JSB1387" s="1"/>
  <c r="JRS1383"/>
  <c r="JRS1387" s="1"/>
  <c r="JRS1393" s="1"/>
  <c r="JRM1383"/>
  <c r="JRM1387" s="1"/>
  <c r="JRL1383"/>
  <c r="JRL1387" s="1"/>
  <c r="JRC1383"/>
  <c r="JRC1387" s="1"/>
  <c r="JRC1393" s="1"/>
  <c r="JQW1383"/>
  <c r="JQW1387" s="1"/>
  <c r="JQV1383"/>
  <c r="JQV1387" s="1"/>
  <c r="JQM1383"/>
  <c r="JQM1387" s="1"/>
  <c r="JQM1393" s="1"/>
  <c r="JQG1383"/>
  <c r="JQG1387" s="1"/>
  <c r="JQF1383"/>
  <c r="JQF1387" s="1"/>
  <c r="JPW1383"/>
  <c r="JPW1387" s="1"/>
  <c r="JPW1393" s="1"/>
  <c r="JPQ1383"/>
  <c r="JPQ1387" s="1"/>
  <c r="JPP1383"/>
  <c r="JPP1387" s="1"/>
  <c r="JPG1383"/>
  <c r="JPG1387" s="1"/>
  <c r="JPG1393" s="1"/>
  <c r="JPA1383"/>
  <c r="JPA1387" s="1"/>
  <c r="JOZ1383"/>
  <c r="JOZ1387" s="1"/>
  <c r="JOQ1383"/>
  <c r="JOQ1387" s="1"/>
  <c r="JOQ1393" s="1"/>
  <c r="JOK1383"/>
  <c r="JOK1387" s="1"/>
  <c r="JOJ1383"/>
  <c r="JOJ1387" s="1"/>
  <c r="JOA1383"/>
  <c r="JOA1387" s="1"/>
  <c r="JOA1393" s="1"/>
  <c r="JNU1383"/>
  <c r="JNU1387" s="1"/>
  <c r="JNT1383"/>
  <c r="JNT1387" s="1"/>
  <c r="JNK1383"/>
  <c r="JNK1387" s="1"/>
  <c r="JNK1393" s="1"/>
  <c r="JNE1383"/>
  <c r="JNE1387" s="1"/>
  <c r="JND1383"/>
  <c r="JND1387" s="1"/>
  <c r="JMU1383"/>
  <c r="JMU1387" s="1"/>
  <c r="JMU1393" s="1"/>
  <c r="JMO1383"/>
  <c r="JMO1387" s="1"/>
  <c r="JMN1383"/>
  <c r="JMN1387" s="1"/>
  <c r="JME1383"/>
  <c r="JME1387" s="1"/>
  <c r="JME1393" s="1"/>
  <c r="JLY1383"/>
  <c r="JLY1387" s="1"/>
  <c r="JLX1383"/>
  <c r="JLX1387" s="1"/>
  <c r="JLO1383"/>
  <c r="JLO1387" s="1"/>
  <c r="JLO1393" s="1"/>
  <c r="JLI1383"/>
  <c r="JLI1387" s="1"/>
  <c r="JLH1383"/>
  <c r="JLH1387" s="1"/>
  <c r="JKY1383"/>
  <c r="JKY1387" s="1"/>
  <c r="JKY1393" s="1"/>
  <c r="JKS1383"/>
  <c r="JKS1387" s="1"/>
  <c r="JKR1383"/>
  <c r="JKI1383"/>
  <c r="JKI1387" s="1"/>
  <c r="JKI1393" s="1"/>
  <c r="JKC1383"/>
  <c r="JKC1387" s="1"/>
  <c r="JKB1383"/>
  <c r="JJS1383"/>
  <c r="JJS1387" s="1"/>
  <c r="JJS1393" s="1"/>
  <c r="JJM1383"/>
  <c r="JJM1387" s="1"/>
  <c r="JJL1383"/>
  <c r="JJC1383"/>
  <c r="JJC1387" s="1"/>
  <c r="JJC1393" s="1"/>
  <c r="JIW1383"/>
  <c r="JIW1387" s="1"/>
  <c r="JIV1383"/>
  <c r="JIM1383"/>
  <c r="JIM1387" s="1"/>
  <c r="JIM1393" s="1"/>
  <c r="JIG1383"/>
  <c r="JIG1387" s="1"/>
  <c r="JIF1383"/>
  <c r="JHW1383"/>
  <c r="JHW1387" s="1"/>
  <c r="JHW1393" s="1"/>
  <c r="JHQ1383"/>
  <c r="JHQ1387" s="1"/>
  <c r="JHP1383"/>
  <c r="JHG1383"/>
  <c r="JHG1387" s="1"/>
  <c r="JHG1393" s="1"/>
  <c r="JHA1383"/>
  <c r="JHA1387" s="1"/>
  <c r="JGZ1383"/>
  <c r="JGQ1383"/>
  <c r="JGQ1387" s="1"/>
  <c r="JGQ1393" s="1"/>
  <c r="JGK1383"/>
  <c r="JGK1387" s="1"/>
  <c r="JGJ1383"/>
  <c r="JGA1383"/>
  <c r="JGA1387" s="1"/>
  <c r="JGA1393" s="1"/>
  <c r="JFU1383"/>
  <c r="JFU1387" s="1"/>
  <c r="JFT1383"/>
  <c r="JFK1383"/>
  <c r="JFK1387" s="1"/>
  <c r="JFK1393" s="1"/>
  <c r="JFE1383"/>
  <c r="JFE1387" s="1"/>
  <c r="JFD1383"/>
  <c r="JEU1383"/>
  <c r="JEU1387" s="1"/>
  <c r="JEU1393" s="1"/>
  <c r="JEO1383"/>
  <c r="JEO1387" s="1"/>
  <c r="JEN1383"/>
  <c r="JEE1383"/>
  <c r="JEE1387" s="1"/>
  <c r="JEE1393" s="1"/>
  <c r="JDY1383"/>
  <c r="JDY1387" s="1"/>
  <c r="JDX1383"/>
  <c r="JDO1383"/>
  <c r="JDO1387" s="1"/>
  <c r="JDO1393" s="1"/>
  <c r="JDI1383"/>
  <c r="JDI1387" s="1"/>
  <c r="JDH1383"/>
  <c r="JCY1383"/>
  <c r="JCY1387" s="1"/>
  <c r="JCY1393" s="1"/>
  <c r="JCS1383"/>
  <c r="JCS1387" s="1"/>
  <c r="JCR1383"/>
  <c r="JCI1383"/>
  <c r="JCI1387" s="1"/>
  <c r="JCI1393" s="1"/>
  <c r="JCC1383"/>
  <c r="JCC1387" s="1"/>
  <c r="JCB1383"/>
  <c r="JCB1387" s="1"/>
  <c r="JBS1383"/>
  <c r="JBS1387" s="1"/>
  <c r="JBS1393" s="1"/>
  <c r="JBM1383"/>
  <c r="JBM1387" s="1"/>
  <c r="JBL1383"/>
  <c r="JBL1387" s="1"/>
  <c r="JBC1383"/>
  <c r="JBC1387" s="1"/>
  <c r="JBC1393" s="1"/>
  <c r="JAW1383"/>
  <c r="JAW1387" s="1"/>
  <c r="JAV1383"/>
  <c r="JAV1387" s="1"/>
  <c r="JAM1383"/>
  <c r="JAM1387" s="1"/>
  <c r="JAM1393" s="1"/>
  <c r="JAG1383"/>
  <c r="JAG1387" s="1"/>
  <c r="JAF1383"/>
  <c r="JAF1387" s="1"/>
  <c r="IZW1383"/>
  <c r="IZW1387" s="1"/>
  <c r="IZW1393" s="1"/>
  <c r="IZQ1383"/>
  <c r="IZQ1387" s="1"/>
  <c r="IZP1383"/>
  <c r="IZG1383"/>
  <c r="IZG1387" s="1"/>
  <c r="IZG1393" s="1"/>
  <c r="IZA1383"/>
  <c r="IZA1387" s="1"/>
  <c r="IYZ1383"/>
  <c r="IYQ1383"/>
  <c r="IYQ1387" s="1"/>
  <c r="IYQ1393" s="1"/>
  <c r="IYK1383"/>
  <c r="IYK1387" s="1"/>
  <c r="IYJ1383"/>
  <c r="IYA1383"/>
  <c r="IYA1387" s="1"/>
  <c r="IYA1393" s="1"/>
  <c r="IXU1383"/>
  <c r="IXU1387" s="1"/>
  <c r="IXT1383"/>
  <c r="IXK1383"/>
  <c r="IXK1387" s="1"/>
  <c r="IXK1393" s="1"/>
  <c r="IXE1383"/>
  <c r="IXE1387" s="1"/>
  <c r="IXD1383"/>
  <c r="IWU1383"/>
  <c r="IWU1387" s="1"/>
  <c r="IWU1393" s="1"/>
  <c r="IWO1383"/>
  <c r="IWO1387" s="1"/>
  <c r="IWN1383"/>
  <c r="IWE1383"/>
  <c r="IWE1387" s="1"/>
  <c r="IWE1393" s="1"/>
  <c r="IVY1383"/>
  <c r="IVY1387" s="1"/>
  <c r="IVX1383"/>
  <c r="IVO1383"/>
  <c r="IVO1387" s="1"/>
  <c r="IVO1393" s="1"/>
  <c r="IVI1383"/>
  <c r="IVI1387" s="1"/>
  <c r="IVH1383"/>
  <c r="IUY1383"/>
  <c r="IUY1387" s="1"/>
  <c r="IUY1393" s="1"/>
  <c r="IUS1383"/>
  <c r="IUS1387" s="1"/>
  <c r="IUR1383"/>
  <c r="IUI1383"/>
  <c r="IUI1387" s="1"/>
  <c r="IUI1393" s="1"/>
  <c r="IUC1383"/>
  <c r="IUC1387" s="1"/>
  <c r="IUB1383"/>
  <c r="ITS1383"/>
  <c r="ITS1387" s="1"/>
  <c r="ITS1393" s="1"/>
  <c r="ITM1383"/>
  <c r="ITM1387" s="1"/>
  <c r="ITL1383"/>
  <c r="ITC1383"/>
  <c r="ITC1387" s="1"/>
  <c r="ITC1393" s="1"/>
  <c r="ISW1383"/>
  <c r="ISW1387" s="1"/>
  <c r="ISV1383"/>
  <c r="ISM1383"/>
  <c r="ISM1387" s="1"/>
  <c r="ISM1393" s="1"/>
  <c r="ISG1383"/>
  <c r="ISG1387" s="1"/>
  <c r="ISF1383"/>
  <c r="IRW1383"/>
  <c r="IRW1387" s="1"/>
  <c r="IRW1393" s="1"/>
  <c r="IRQ1383"/>
  <c r="IRQ1387" s="1"/>
  <c r="IRP1383"/>
  <c r="IRG1383"/>
  <c r="IRG1387" s="1"/>
  <c r="IRG1393" s="1"/>
  <c r="IRA1383"/>
  <c r="IRA1387" s="1"/>
  <c r="IQZ1383"/>
  <c r="IQQ1383"/>
  <c r="IQQ1387" s="1"/>
  <c r="IQQ1393" s="1"/>
  <c r="IQK1383"/>
  <c r="IQK1387" s="1"/>
  <c r="IQJ1383"/>
  <c r="IQA1383"/>
  <c r="IQA1387" s="1"/>
  <c r="IQA1393" s="1"/>
  <c r="IPU1383"/>
  <c r="IPU1387" s="1"/>
  <c r="IPT1383"/>
  <c r="IPK1383"/>
  <c r="IPK1387" s="1"/>
  <c r="IPK1393" s="1"/>
  <c r="IPE1383"/>
  <c r="IPE1387" s="1"/>
  <c r="IPD1383"/>
  <c r="IOU1383"/>
  <c r="IOU1387" s="1"/>
  <c r="IOU1393" s="1"/>
  <c r="IOO1383"/>
  <c r="IOO1387" s="1"/>
  <c r="ION1383"/>
  <c r="IOE1383"/>
  <c r="IOE1387" s="1"/>
  <c r="IOE1393" s="1"/>
  <c r="INY1383"/>
  <c r="INY1387" s="1"/>
  <c r="INX1383"/>
  <c r="INO1383"/>
  <c r="INO1387" s="1"/>
  <c r="INO1393" s="1"/>
  <c r="INI1383"/>
  <c r="INI1387" s="1"/>
  <c r="INH1383"/>
  <c r="IMY1383"/>
  <c r="IMY1387" s="1"/>
  <c r="IMY1393" s="1"/>
  <c r="IMS1383"/>
  <c r="IMS1387" s="1"/>
  <c r="IMR1383"/>
  <c r="IMI1383"/>
  <c r="IMI1387" s="1"/>
  <c r="IMI1393" s="1"/>
  <c r="IMC1383"/>
  <c r="IMC1387" s="1"/>
  <c r="IMB1383"/>
  <c r="ILS1383"/>
  <c r="ILS1387" s="1"/>
  <c r="ILS1393" s="1"/>
  <c r="ILM1383"/>
  <c r="ILM1387" s="1"/>
  <c r="ILL1383"/>
  <c r="ILC1383"/>
  <c r="ILC1387" s="1"/>
  <c r="ILC1393" s="1"/>
  <c r="IKW1383"/>
  <c r="IKW1387" s="1"/>
  <c r="IKV1383"/>
  <c r="IKM1383"/>
  <c r="IKM1387" s="1"/>
  <c r="IKM1393" s="1"/>
  <c r="IKG1383"/>
  <c r="IKG1387" s="1"/>
  <c r="IKF1383"/>
  <c r="IJW1383"/>
  <c r="IJW1387" s="1"/>
  <c r="IJW1393" s="1"/>
  <c r="IJQ1383"/>
  <c r="IJQ1387" s="1"/>
  <c r="IJP1383"/>
  <c r="IJG1383"/>
  <c r="IJG1387" s="1"/>
  <c r="IJG1393" s="1"/>
  <c r="IJA1383"/>
  <c r="IJA1387" s="1"/>
  <c r="IIZ1383"/>
  <c r="IIQ1383"/>
  <c r="IIQ1387" s="1"/>
  <c r="IIQ1393" s="1"/>
  <c r="IIK1383"/>
  <c r="IIK1387" s="1"/>
  <c r="IIJ1383"/>
  <c r="IIA1383"/>
  <c r="IIA1387" s="1"/>
  <c r="IIA1393" s="1"/>
  <c r="IHU1383"/>
  <c r="IHU1387" s="1"/>
  <c r="IHT1383"/>
  <c r="IHK1383"/>
  <c r="IHK1387" s="1"/>
  <c r="IHK1393" s="1"/>
  <c r="IHE1383"/>
  <c r="IHE1387" s="1"/>
  <c r="IHD1383"/>
  <c r="IGU1383"/>
  <c r="IGU1387" s="1"/>
  <c r="IGU1393" s="1"/>
  <c r="IGO1383"/>
  <c r="IGO1387" s="1"/>
  <c r="IGN1383"/>
  <c r="IGE1383"/>
  <c r="IGE1387" s="1"/>
  <c r="IGE1393" s="1"/>
  <c r="IFY1383"/>
  <c r="IFY1387" s="1"/>
  <c r="IFX1383"/>
  <c r="IFO1383"/>
  <c r="IFO1387" s="1"/>
  <c r="IFO1393" s="1"/>
  <c r="IFI1383"/>
  <c r="IFI1387" s="1"/>
  <c r="IFH1383"/>
  <c r="IEY1383"/>
  <c r="IEY1387" s="1"/>
  <c r="IEY1393" s="1"/>
  <c r="IES1383"/>
  <c r="IES1387" s="1"/>
  <c r="IER1383"/>
  <c r="IEI1383"/>
  <c r="IEI1387" s="1"/>
  <c r="IEI1393" s="1"/>
  <c r="IEC1383"/>
  <c r="IEC1387" s="1"/>
  <c r="IEB1383"/>
  <c r="IDS1383"/>
  <c r="IDS1387" s="1"/>
  <c r="IDS1393" s="1"/>
  <c r="IDM1383"/>
  <c r="IDM1387" s="1"/>
  <c r="IDL1383"/>
  <c r="IDC1383"/>
  <c r="IDC1387" s="1"/>
  <c r="IDC1393" s="1"/>
  <c r="ICW1383"/>
  <c r="ICW1387" s="1"/>
  <c r="ICV1383"/>
  <c r="ICM1383"/>
  <c r="ICM1387" s="1"/>
  <c r="ICM1393" s="1"/>
  <c r="ICG1383"/>
  <c r="ICG1387" s="1"/>
  <c r="ICF1383"/>
  <c r="IBW1383"/>
  <c r="IBW1387" s="1"/>
  <c r="IBW1393" s="1"/>
  <c r="IBQ1383"/>
  <c r="IBQ1387" s="1"/>
  <c r="IBP1383"/>
  <c r="IBG1383"/>
  <c r="IBG1387" s="1"/>
  <c r="IBG1393" s="1"/>
  <c r="IBA1383"/>
  <c r="IBA1387" s="1"/>
  <c r="IAZ1383"/>
  <c r="IAQ1383"/>
  <c r="IAQ1387" s="1"/>
  <c r="IAQ1393" s="1"/>
  <c r="IAK1383"/>
  <c r="IAK1387" s="1"/>
  <c r="IAJ1383"/>
  <c r="IAA1383"/>
  <c r="IAA1387" s="1"/>
  <c r="IAA1393" s="1"/>
  <c r="HZU1383"/>
  <c r="HZU1387" s="1"/>
  <c r="HZT1383"/>
  <c r="HZK1383"/>
  <c r="HZK1387" s="1"/>
  <c r="HZK1393" s="1"/>
  <c r="HZE1383"/>
  <c r="HZE1387" s="1"/>
  <c r="HZD1383"/>
  <c r="HYU1383"/>
  <c r="HYU1387" s="1"/>
  <c r="HYU1393" s="1"/>
  <c r="HYO1383"/>
  <c r="HYO1387" s="1"/>
  <c r="HYN1383"/>
  <c r="HYE1383"/>
  <c r="HYE1387" s="1"/>
  <c r="HYE1393" s="1"/>
  <c r="HXY1383"/>
  <c r="HXY1387" s="1"/>
  <c r="HXX1383"/>
  <c r="HXO1383"/>
  <c r="HXO1387" s="1"/>
  <c r="HXO1393" s="1"/>
  <c r="HXI1383"/>
  <c r="HXI1387" s="1"/>
  <c r="HXH1383"/>
  <c r="HWY1383"/>
  <c r="HWY1387" s="1"/>
  <c r="HWY1393" s="1"/>
  <c r="HWS1383"/>
  <c r="HWS1387" s="1"/>
  <c r="HWR1383"/>
  <c r="HWI1383"/>
  <c r="HWI1387" s="1"/>
  <c r="HWI1393" s="1"/>
  <c r="HWC1383"/>
  <c r="HWC1387" s="1"/>
  <c r="HWB1383"/>
  <c r="HVS1383"/>
  <c r="HVS1387" s="1"/>
  <c r="HVS1393" s="1"/>
  <c r="HVM1383"/>
  <c r="HVM1387" s="1"/>
  <c r="HVL1383"/>
  <c r="HVC1383"/>
  <c r="HVC1387" s="1"/>
  <c r="HVC1393" s="1"/>
  <c r="HUW1383"/>
  <c r="HUW1387" s="1"/>
  <c r="HUV1383"/>
  <c r="HUM1383"/>
  <c r="HUM1387" s="1"/>
  <c r="HUM1393" s="1"/>
  <c r="HUG1383"/>
  <c r="HUG1387" s="1"/>
  <c r="HUF1383"/>
  <c r="HTW1383"/>
  <c r="HTW1387" s="1"/>
  <c r="HTW1393" s="1"/>
  <c r="HTQ1383"/>
  <c r="HTQ1387" s="1"/>
  <c r="HTP1383"/>
  <c r="HTG1383"/>
  <c r="HTG1387" s="1"/>
  <c r="HTG1393" s="1"/>
  <c r="HTA1383"/>
  <c r="HTA1387" s="1"/>
  <c r="HSZ1383"/>
  <c r="HSQ1383"/>
  <c r="HSQ1387" s="1"/>
  <c r="HSQ1393" s="1"/>
  <c r="HSK1383"/>
  <c r="HSK1387" s="1"/>
  <c r="HSJ1383"/>
  <c r="HSA1383"/>
  <c r="HSA1387" s="1"/>
  <c r="HSA1393" s="1"/>
  <c r="HRU1383"/>
  <c r="HRU1387" s="1"/>
  <c r="HRT1383"/>
  <c r="HRK1383"/>
  <c r="HRK1387" s="1"/>
  <c r="HRK1393" s="1"/>
  <c r="HRE1383"/>
  <c r="HRE1387" s="1"/>
  <c r="HRD1383"/>
  <c r="HQU1383"/>
  <c r="HQU1387" s="1"/>
  <c r="HQU1393" s="1"/>
  <c r="HQO1383"/>
  <c r="HQO1387" s="1"/>
  <c r="HQN1383"/>
  <c r="HQE1383"/>
  <c r="HQE1387" s="1"/>
  <c r="HQE1393" s="1"/>
  <c r="HPY1383"/>
  <c r="HPY1387" s="1"/>
  <c r="HPX1383"/>
  <c r="HPO1383"/>
  <c r="HPO1387" s="1"/>
  <c r="HPO1393" s="1"/>
  <c r="HPI1383"/>
  <c r="HPI1387" s="1"/>
  <c r="HPH1383"/>
  <c r="HOY1383"/>
  <c r="HOY1387" s="1"/>
  <c r="HOY1393" s="1"/>
  <c r="HOS1383"/>
  <c r="HOS1387" s="1"/>
  <c r="HOR1383"/>
  <c r="HOI1383"/>
  <c r="HOI1387" s="1"/>
  <c r="HOI1393" s="1"/>
  <c r="HOC1383"/>
  <c r="HOC1387" s="1"/>
  <c r="HOB1383"/>
  <c r="HNS1383"/>
  <c r="HNS1387" s="1"/>
  <c r="HNS1393" s="1"/>
  <c r="HNM1383"/>
  <c r="HNM1387" s="1"/>
  <c r="HNL1383"/>
  <c r="HNC1383"/>
  <c r="HNC1387" s="1"/>
  <c r="HNC1393" s="1"/>
  <c r="HMW1383"/>
  <c r="HMW1387" s="1"/>
  <c r="HMV1383"/>
  <c r="HMM1383"/>
  <c r="HMM1387" s="1"/>
  <c r="HMM1393" s="1"/>
  <c r="HMG1383"/>
  <c r="HMG1387" s="1"/>
  <c r="HMF1383"/>
  <c r="HLW1383"/>
  <c r="HLW1387" s="1"/>
  <c r="HLW1393" s="1"/>
  <c r="HLQ1383"/>
  <c r="HLQ1387" s="1"/>
  <c r="HLP1383"/>
  <c r="HLG1383"/>
  <c r="HLG1387" s="1"/>
  <c r="HLG1393" s="1"/>
  <c r="HLA1383"/>
  <c r="HLA1387" s="1"/>
  <c r="HKZ1383"/>
  <c r="HKQ1383"/>
  <c r="HKQ1387" s="1"/>
  <c r="HKQ1393" s="1"/>
  <c r="HKK1383"/>
  <c r="HKK1387" s="1"/>
  <c r="HKJ1383"/>
  <c r="HKA1383"/>
  <c r="HKA1387" s="1"/>
  <c r="HKA1393" s="1"/>
  <c r="HJU1383"/>
  <c r="HJU1387" s="1"/>
  <c r="HJT1383"/>
  <c r="HJK1383"/>
  <c r="HJK1387" s="1"/>
  <c r="HJK1393" s="1"/>
  <c r="HJE1383"/>
  <c r="HJE1387" s="1"/>
  <c r="HJD1383"/>
  <c r="HIU1383"/>
  <c r="HIU1387" s="1"/>
  <c r="HIU1393" s="1"/>
  <c r="HIO1383"/>
  <c r="HIO1387" s="1"/>
  <c r="HIN1383"/>
  <c r="HIE1383"/>
  <c r="HIE1387" s="1"/>
  <c r="HIE1393" s="1"/>
  <c r="HHY1383"/>
  <c r="HHY1387" s="1"/>
  <c r="HHX1383"/>
  <c r="HHO1383"/>
  <c r="HHO1387" s="1"/>
  <c r="HHO1393" s="1"/>
  <c r="HHI1383"/>
  <c r="HHI1387" s="1"/>
  <c r="HHH1383"/>
  <c r="HGY1383"/>
  <c r="HGY1387" s="1"/>
  <c r="HGY1393" s="1"/>
  <c r="HGS1383"/>
  <c r="HGS1387" s="1"/>
  <c r="HGR1383"/>
  <c r="HGI1383"/>
  <c r="HGI1387" s="1"/>
  <c r="HGI1393" s="1"/>
  <c r="HGC1383"/>
  <c r="HGC1387" s="1"/>
  <c r="HGB1383"/>
  <c r="HFS1383"/>
  <c r="HFS1387" s="1"/>
  <c r="HFS1393" s="1"/>
  <c r="HFM1383"/>
  <c r="HFM1387" s="1"/>
  <c r="HFL1383"/>
  <c r="HFC1383"/>
  <c r="HFC1387" s="1"/>
  <c r="HFC1393" s="1"/>
  <c r="HEW1383"/>
  <c r="HEW1387" s="1"/>
  <c r="HEV1383"/>
  <c r="HEM1383"/>
  <c r="HEM1387" s="1"/>
  <c r="HEM1393" s="1"/>
  <c r="HEG1383"/>
  <c r="HEG1387" s="1"/>
  <c r="HEF1383"/>
  <c r="HDW1383"/>
  <c r="HDW1387" s="1"/>
  <c r="HDW1393" s="1"/>
  <c r="HDQ1383"/>
  <c r="HDQ1387" s="1"/>
  <c r="HDP1383"/>
  <c r="HDG1383"/>
  <c r="HDG1387" s="1"/>
  <c r="HDG1393" s="1"/>
  <c r="HDA1383"/>
  <c r="HDA1387" s="1"/>
  <c r="HCZ1383"/>
  <c r="HCQ1383"/>
  <c r="HCQ1387" s="1"/>
  <c r="HCQ1393" s="1"/>
  <c r="HCK1383"/>
  <c r="HCK1387" s="1"/>
  <c r="HCJ1383"/>
  <c r="HCA1383"/>
  <c r="HCA1387" s="1"/>
  <c r="HCA1393" s="1"/>
  <c r="HBU1383"/>
  <c r="HBU1387" s="1"/>
  <c r="HBT1383"/>
  <c r="HBK1383"/>
  <c r="HBK1387" s="1"/>
  <c r="HBK1393" s="1"/>
  <c r="HBE1383"/>
  <c r="HBE1387" s="1"/>
  <c r="HBD1383"/>
  <c r="HBD1387" s="1"/>
  <c r="HAU1383"/>
  <c r="HAU1387" s="1"/>
  <c r="HAU1393" s="1"/>
  <c r="HAO1383"/>
  <c r="HAO1387" s="1"/>
  <c r="HAN1383"/>
  <c r="HAN1387" s="1"/>
  <c r="HAE1383"/>
  <c r="HAE1387" s="1"/>
  <c r="HAE1393" s="1"/>
  <c r="GZY1383"/>
  <c r="GZY1387" s="1"/>
  <c r="GZX1383"/>
  <c r="GZX1387" s="1"/>
  <c r="GZO1383"/>
  <c r="GZO1387" s="1"/>
  <c r="GZO1393" s="1"/>
  <c r="GZI1383"/>
  <c r="GZI1387" s="1"/>
  <c r="GZH1383"/>
  <c r="GZH1387" s="1"/>
  <c r="GYY1383"/>
  <c r="GYY1387" s="1"/>
  <c r="GYY1393" s="1"/>
  <c r="GYS1383"/>
  <c r="GYS1387" s="1"/>
  <c r="GYR1383"/>
  <c r="GYR1387" s="1"/>
  <c r="GYI1383"/>
  <c r="GYI1387" s="1"/>
  <c r="GYI1393" s="1"/>
  <c r="GYC1383"/>
  <c r="GYC1387" s="1"/>
  <c r="GYB1383"/>
  <c r="GYB1387" s="1"/>
  <c r="GXS1383"/>
  <c r="GXS1387" s="1"/>
  <c r="GXS1393" s="1"/>
  <c r="GXM1383"/>
  <c r="GXM1387" s="1"/>
  <c r="GXL1383"/>
  <c r="GXL1387" s="1"/>
  <c r="GXC1383"/>
  <c r="GXC1387" s="1"/>
  <c r="GXC1393" s="1"/>
  <c r="GWW1383"/>
  <c r="GWW1387" s="1"/>
  <c r="GWV1383"/>
  <c r="GWV1387" s="1"/>
  <c r="GWM1383"/>
  <c r="GWM1387" s="1"/>
  <c r="GWM1393" s="1"/>
  <c r="GWG1383"/>
  <c r="GWG1387" s="1"/>
  <c r="GWF1383"/>
  <c r="GWF1387" s="1"/>
  <c r="GVW1383"/>
  <c r="GVW1387" s="1"/>
  <c r="GVW1393" s="1"/>
  <c r="GVQ1383"/>
  <c r="GVQ1387" s="1"/>
  <c r="GVP1383"/>
  <c r="GVP1387" s="1"/>
  <c r="GVG1383"/>
  <c r="GVG1387" s="1"/>
  <c r="GVG1393" s="1"/>
  <c r="GVA1383"/>
  <c r="GVA1387" s="1"/>
  <c r="GUZ1383"/>
  <c r="GUZ1387" s="1"/>
  <c r="GUQ1383"/>
  <c r="GUQ1387" s="1"/>
  <c r="GUQ1393" s="1"/>
  <c r="GUK1383"/>
  <c r="GUK1387" s="1"/>
  <c r="GUJ1383"/>
  <c r="GUJ1387" s="1"/>
  <c r="GUA1383"/>
  <c r="GUA1387" s="1"/>
  <c r="GUA1393" s="1"/>
  <c r="GTU1383"/>
  <c r="GTU1387" s="1"/>
  <c r="GTT1383"/>
  <c r="GTT1387" s="1"/>
  <c r="GTK1383"/>
  <c r="GTK1387" s="1"/>
  <c r="GTK1393" s="1"/>
  <c r="GTE1383"/>
  <c r="GTE1387" s="1"/>
  <c r="GTD1383"/>
  <c r="GTD1387" s="1"/>
  <c r="GSU1383"/>
  <c r="GSU1387" s="1"/>
  <c r="GSU1393" s="1"/>
  <c r="GSO1383"/>
  <c r="GSO1387" s="1"/>
  <c r="GSN1383"/>
  <c r="GSN1387" s="1"/>
  <c r="GSE1383"/>
  <c r="GSE1387" s="1"/>
  <c r="GSE1393" s="1"/>
  <c r="GRY1383"/>
  <c r="GRY1387" s="1"/>
  <c r="GRX1383"/>
  <c r="GRX1387" s="1"/>
  <c r="GRO1383"/>
  <c r="GRO1387" s="1"/>
  <c r="GRO1393" s="1"/>
  <c r="GRI1383"/>
  <c r="GRI1387" s="1"/>
  <c r="GRH1383"/>
  <c r="GRH1387" s="1"/>
  <c r="GQY1383"/>
  <c r="GQY1387" s="1"/>
  <c r="GQY1393" s="1"/>
  <c r="GQS1383"/>
  <c r="GQS1387" s="1"/>
  <c r="GQR1383"/>
  <c r="GQR1387" s="1"/>
  <c r="GQI1383"/>
  <c r="GQI1387" s="1"/>
  <c r="GQI1393" s="1"/>
  <c r="GQC1383"/>
  <c r="GQC1387" s="1"/>
  <c r="GQB1383"/>
  <c r="GQB1387" s="1"/>
  <c r="GPS1383"/>
  <c r="GPS1387" s="1"/>
  <c r="GPS1393" s="1"/>
  <c r="GPM1383"/>
  <c r="GPM1387" s="1"/>
  <c r="GPL1383"/>
  <c r="GPL1387" s="1"/>
  <c r="GPC1383"/>
  <c r="GPC1387" s="1"/>
  <c r="GPC1393" s="1"/>
  <c r="GOW1383"/>
  <c r="GOW1387" s="1"/>
  <c r="GOV1383"/>
  <c r="GOV1387" s="1"/>
  <c r="GOM1383"/>
  <c r="GOM1387" s="1"/>
  <c r="GOM1393" s="1"/>
  <c r="GOG1383"/>
  <c r="GOG1387" s="1"/>
  <c r="GOF1383"/>
  <c r="GOF1387" s="1"/>
  <c r="GNW1383"/>
  <c r="GNW1387" s="1"/>
  <c r="GNW1393" s="1"/>
  <c r="GNQ1383"/>
  <c r="GNQ1387" s="1"/>
  <c r="GNP1383"/>
  <c r="GNP1387" s="1"/>
  <c r="GNG1383"/>
  <c r="GNG1387" s="1"/>
  <c r="GNG1393" s="1"/>
  <c r="GNA1383"/>
  <c r="GNA1387" s="1"/>
  <c r="GMZ1383"/>
  <c r="GMZ1387" s="1"/>
  <c r="GMQ1383"/>
  <c r="GMQ1387" s="1"/>
  <c r="GMQ1393" s="1"/>
  <c r="GMK1383"/>
  <c r="GMK1387" s="1"/>
  <c r="GMJ1383"/>
  <c r="GMJ1387" s="1"/>
  <c r="GMA1383"/>
  <c r="GMA1387" s="1"/>
  <c r="GMA1393" s="1"/>
  <c r="GLU1383"/>
  <c r="GLU1387" s="1"/>
  <c r="GLT1383"/>
  <c r="GLT1387" s="1"/>
  <c r="GLK1383"/>
  <c r="GLK1387" s="1"/>
  <c r="GLK1393" s="1"/>
  <c r="GLE1383"/>
  <c r="GLE1387" s="1"/>
  <c r="GLD1383"/>
  <c r="GLD1387" s="1"/>
  <c r="GKU1383"/>
  <c r="GKU1387" s="1"/>
  <c r="GKU1393" s="1"/>
  <c r="GKO1383"/>
  <c r="GKO1387" s="1"/>
  <c r="GKN1383"/>
  <c r="GKN1387" s="1"/>
  <c r="GKE1383"/>
  <c r="GKE1387" s="1"/>
  <c r="GKE1393" s="1"/>
  <c r="GJY1383"/>
  <c r="GJY1387" s="1"/>
  <c r="GJX1383"/>
  <c r="GJX1387" s="1"/>
  <c r="GJO1383"/>
  <c r="GJO1387" s="1"/>
  <c r="GJO1393" s="1"/>
  <c r="GJI1383"/>
  <c r="GJI1387" s="1"/>
  <c r="GJH1383"/>
  <c r="GJH1387" s="1"/>
  <c r="GIY1383"/>
  <c r="GIY1387" s="1"/>
  <c r="GIY1393" s="1"/>
  <c r="GIS1383"/>
  <c r="GIS1387" s="1"/>
  <c r="GIR1383"/>
  <c r="GIR1387" s="1"/>
  <c r="GII1383"/>
  <c r="GII1387" s="1"/>
  <c r="GII1393" s="1"/>
  <c r="GIC1383"/>
  <c r="GIC1387" s="1"/>
  <c r="GIB1383"/>
  <c r="GIB1387" s="1"/>
  <c r="GHS1383"/>
  <c r="GHS1387" s="1"/>
  <c r="GHS1393" s="1"/>
  <c r="GHM1383"/>
  <c r="GHM1387" s="1"/>
  <c r="GHL1383"/>
  <c r="GHL1387" s="1"/>
  <c r="GHC1383"/>
  <c r="GHC1387" s="1"/>
  <c r="GHC1393" s="1"/>
  <c r="GGW1383"/>
  <c r="GGW1387" s="1"/>
  <c r="GGV1383"/>
  <c r="GGV1387" s="1"/>
  <c r="GGM1383"/>
  <c r="GGM1387" s="1"/>
  <c r="GGM1393" s="1"/>
  <c r="GGG1383"/>
  <c r="GGG1387" s="1"/>
  <c r="GGF1383"/>
  <c r="GGF1387" s="1"/>
  <c r="GFW1383"/>
  <c r="GFW1387" s="1"/>
  <c r="GFW1393" s="1"/>
  <c r="GFQ1383"/>
  <c r="GFQ1387" s="1"/>
  <c r="GFP1383"/>
  <c r="GFP1387" s="1"/>
  <c r="GFG1383"/>
  <c r="GFG1387" s="1"/>
  <c r="GFG1393" s="1"/>
  <c r="GFA1383"/>
  <c r="GFA1387" s="1"/>
  <c r="GEZ1383"/>
  <c r="GEZ1387" s="1"/>
  <c r="GEQ1383"/>
  <c r="GEQ1387" s="1"/>
  <c r="GEQ1393" s="1"/>
  <c r="GEK1383"/>
  <c r="GEK1387" s="1"/>
  <c r="GEJ1383"/>
  <c r="GEJ1387" s="1"/>
  <c r="GEA1383"/>
  <c r="GEA1387" s="1"/>
  <c r="GEA1393" s="1"/>
  <c r="GDU1383"/>
  <c r="GDU1387" s="1"/>
  <c r="GDT1383"/>
  <c r="GDT1387" s="1"/>
  <c r="GDK1383"/>
  <c r="GDK1387" s="1"/>
  <c r="GDK1393" s="1"/>
  <c r="GDE1383"/>
  <c r="GDE1387" s="1"/>
  <c r="GDD1383"/>
  <c r="GDD1387" s="1"/>
  <c r="GCU1383"/>
  <c r="GCU1387" s="1"/>
  <c r="GCU1393" s="1"/>
  <c r="GCO1383"/>
  <c r="GCO1387" s="1"/>
  <c r="GCN1383"/>
  <c r="GCN1387" s="1"/>
  <c r="GCE1383"/>
  <c r="GCE1387" s="1"/>
  <c r="GCE1393" s="1"/>
  <c r="GBY1383"/>
  <c r="GBY1387" s="1"/>
  <c r="GBX1383"/>
  <c r="GBX1387" s="1"/>
  <c r="GBO1383"/>
  <c r="GBO1387" s="1"/>
  <c r="GBO1393" s="1"/>
  <c r="GBI1383"/>
  <c r="GBI1387" s="1"/>
  <c r="GBH1383"/>
  <c r="GBH1387" s="1"/>
  <c r="GAY1383"/>
  <c r="GAY1387" s="1"/>
  <c r="GAY1393" s="1"/>
  <c r="GAS1383"/>
  <c r="GAS1387" s="1"/>
  <c r="GAR1383"/>
  <c r="GAR1387" s="1"/>
  <c r="GAI1383"/>
  <c r="GAI1387" s="1"/>
  <c r="GAI1393" s="1"/>
  <c r="GAC1383"/>
  <c r="GAC1387" s="1"/>
  <c r="GAB1383"/>
  <c r="GAB1387" s="1"/>
  <c r="FZS1383"/>
  <c r="FZS1387" s="1"/>
  <c r="FZS1393" s="1"/>
  <c r="FZM1383"/>
  <c r="FZM1387" s="1"/>
  <c r="FZL1383"/>
  <c r="FZL1387" s="1"/>
  <c r="FZC1383"/>
  <c r="FZC1387" s="1"/>
  <c r="FZC1393" s="1"/>
  <c r="FYW1383"/>
  <c r="FYW1387" s="1"/>
  <c r="FYV1383"/>
  <c r="FYV1387" s="1"/>
  <c r="FYM1383"/>
  <c r="FYM1387" s="1"/>
  <c r="FYM1393" s="1"/>
  <c r="FYG1383"/>
  <c r="FYG1387" s="1"/>
  <c r="FYF1383"/>
  <c r="FYF1387" s="1"/>
  <c r="FXW1383"/>
  <c r="FXW1387" s="1"/>
  <c r="FXW1393" s="1"/>
  <c r="FXQ1383"/>
  <c r="FXQ1387" s="1"/>
  <c r="FXP1383"/>
  <c r="FXP1387" s="1"/>
  <c r="FXG1383"/>
  <c r="FXG1387" s="1"/>
  <c r="FXG1393" s="1"/>
  <c r="FXA1383"/>
  <c r="FXA1387" s="1"/>
  <c r="FWZ1383"/>
  <c r="FWZ1387" s="1"/>
  <c r="FWQ1383"/>
  <c r="FWQ1387" s="1"/>
  <c r="FWQ1393" s="1"/>
  <c r="FWK1383"/>
  <c r="FWK1387" s="1"/>
  <c r="FWJ1383"/>
  <c r="FWJ1387" s="1"/>
  <c r="FWA1383"/>
  <c r="FWA1387" s="1"/>
  <c r="FWA1393" s="1"/>
  <c r="FVU1383"/>
  <c r="FVU1387" s="1"/>
  <c r="FVT1383"/>
  <c r="FVT1387" s="1"/>
  <c r="FVK1383"/>
  <c r="FVK1387" s="1"/>
  <c r="FVK1393" s="1"/>
  <c r="FVE1383"/>
  <c r="FVE1387" s="1"/>
  <c r="FVD1383"/>
  <c r="FVD1387" s="1"/>
  <c r="FUU1383"/>
  <c r="FUU1387" s="1"/>
  <c r="FUU1393" s="1"/>
  <c r="FUO1383"/>
  <c r="FUO1387" s="1"/>
  <c r="FUN1383"/>
  <c r="FUN1387" s="1"/>
  <c r="FUE1383"/>
  <c r="FUE1387" s="1"/>
  <c r="FUE1393" s="1"/>
  <c r="FTY1383"/>
  <c r="FTY1387" s="1"/>
  <c r="FTX1383"/>
  <c r="FTX1387" s="1"/>
  <c r="FTO1383"/>
  <c r="FTO1387" s="1"/>
  <c r="FTO1393" s="1"/>
  <c r="FTI1383"/>
  <c r="FTI1387" s="1"/>
  <c r="FTH1383"/>
  <c r="FTH1387" s="1"/>
  <c r="FSY1383"/>
  <c r="FSY1387" s="1"/>
  <c r="FSY1393" s="1"/>
  <c r="FSS1383"/>
  <c r="FSS1387" s="1"/>
  <c r="FSR1383"/>
  <c r="FSR1387" s="1"/>
  <c r="FSI1383"/>
  <c r="FSI1387" s="1"/>
  <c r="FSI1393" s="1"/>
  <c r="FSC1383"/>
  <c r="FSC1387" s="1"/>
  <c r="FSB1383"/>
  <c r="FSB1387" s="1"/>
  <c r="FRS1383"/>
  <c r="FRS1387" s="1"/>
  <c r="FRS1393" s="1"/>
  <c r="FRM1383"/>
  <c r="FRM1387" s="1"/>
  <c r="FRL1383"/>
  <c r="FRL1387" s="1"/>
  <c r="FRC1383"/>
  <c r="FRC1387" s="1"/>
  <c r="FRC1393" s="1"/>
  <c r="FQW1383"/>
  <c r="FQW1387" s="1"/>
  <c r="FQV1383"/>
  <c r="FQV1387" s="1"/>
  <c r="FQM1383"/>
  <c r="FQM1387" s="1"/>
  <c r="FQM1393" s="1"/>
  <c r="FQG1383"/>
  <c r="FQG1387" s="1"/>
  <c r="FQF1383"/>
  <c r="FQF1387" s="1"/>
  <c r="FPW1383"/>
  <c r="FPW1387" s="1"/>
  <c r="FPW1393" s="1"/>
  <c r="FPQ1383"/>
  <c r="FPQ1387" s="1"/>
  <c r="FPP1383"/>
  <c r="FPP1387" s="1"/>
  <c r="FPG1383"/>
  <c r="FPG1387" s="1"/>
  <c r="FPG1393" s="1"/>
  <c r="FPA1383"/>
  <c r="FPA1387" s="1"/>
  <c r="FOZ1383"/>
  <c r="FOZ1387" s="1"/>
  <c r="FOQ1383"/>
  <c r="FOQ1387" s="1"/>
  <c r="FOQ1393" s="1"/>
  <c r="FOK1383"/>
  <c r="FOK1387" s="1"/>
  <c r="FOJ1383"/>
  <c r="FOJ1387" s="1"/>
  <c r="FOA1383"/>
  <c r="FOA1387" s="1"/>
  <c r="FOA1393" s="1"/>
  <c r="FNU1383"/>
  <c r="FNU1387" s="1"/>
  <c r="FNT1383"/>
  <c r="FNT1387" s="1"/>
  <c r="FNK1383"/>
  <c r="FNK1387" s="1"/>
  <c r="FNK1393" s="1"/>
  <c r="FNE1383"/>
  <c r="FNE1387" s="1"/>
  <c r="FND1383"/>
  <c r="FND1387" s="1"/>
  <c r="FMU1383"/>
  <c r="FMU1387" s="1"/>
  <c r="FMU1393" s="1"/>
  <c r="FMO1383"/>
  <c r="FMO1387" s="1"/>
  <c r="FMN1383"/>
  <c r="FMN1387" s="1"/>
  <c r="FME1383"/>
  <c r="FME1387" s="1"/>
  <c r="FME1393" s="1"/>
  <c r="FLY1383"/>
  <c r="FLY1387" s="1"/>
  <c r="FLX1383"/>
  <c r="FLX1387" s="1"/>
  <c r="FLO1383"/>
  <c r="FLO1387" s="1"/>
  <c r="FLO1393" s="1"/>
  <c r="FLI1383"/>
  <c r="FLI1387" s="1"/>
  <c r="FLH1383"/>
  <c r="FLH1387" s="1"/>
  <c r="FKY1383"/>
  <c r="FKY1387" s="1"/>
  <c r="FKY1393" s="1"/>
  <c r="FKS1383"/>
  <c r="FKR1383"/>
  <c r="FKR1387" s="1"/>
  <c r="FKI1383"/>
  <c r="FKI1387" s="1"/>
  <c r="FKI1393" s="1"/>
  <c r="FKC1383"/>
  <c r="FKB1383"/>
  <c r="FJS1383"/>
  <c r="FJS1387" s="1"/>
  <c r="FJS1393" s="1"/>
  <c r="FJM1383"/>
  <c r="FJL1383"/>
  <c r="FJC1383"/>
  <c r="FJC1387" s="1"/>
  <c r="FJC1393" s="1"/>
  <c r="FIW1383"/>
  <c r="FIV1383"/>
  <c r="FIM1383"/>
  <c r="FIM1387" s="1"/>
  <c r="FIM1393" s="1"/>
  <c r="FIG1383"/>
  <c r="FIF1383"/>
  <c r="FHW1383"/>
  <c r="FHW1387" s="1"/>
  <c r="FHW1393" s="1"/>
  <c r="FHQ1383"/>
  <c r="FHP1383"/>
  <c r="FHG1383"/>
  <c r="FHG1387" s="1"/>
  <c r="FHG1393" s="1"/>
  <c r="FHA1383"/>
  <c r="FGZ1383"/>
  <c r="FGQ1383"/>
  <c r="FGQ1387" s="1"/>
  <c r="FGQ1393" s="1"/>
  <c r="FGK1383"/>
  <c r="FGJ1383"/>
  <c r="FGA1383"/>
  <c r="FGA1387" s="1"/>
  <c r="FGA1393" s="1"/>
  <c r="FFU1383"/>
  <c r="FFT1383"/>
  <c r="FFK1383"/>
  <c r="FFK1387" s="1"/>
  <c r="FFK1393" s="1"/>
  <c r="FFE1383"/>
  <c r="FFD1383"/>
  <c r="FEU1383"/>
  <c r="FEU1387" s="1"/>
  <c r="FEU1393" s="1"/>
  <c r="FEO1383"/>
  <c r="FEN1383"/>
  <c r="FEE1383"/>
  <c r="FEE1387" s="1"/>
  <c r="FEE1393" s="1"/>
  <c r="FDY1383"/>
  <c r="FDX1383"/>
  <c r="FDO1383"/>
  <c r="FDO1387" s="1"/>
  <c r="FDO1393" s="1"/>
  <c r="FDI1383"/>
  <c r="FDH1383"/>
  <c r="FCY1383"/>
  <c r="FCY1387" s="1"/>
  <c r="FCY1393" s="1"/>
  <c r="FCS1383"/>
  <c r="FCR1383"/>
  <c r="FCI1383"/>
  <c r="FCI1387" s="1"/>
  <c r="FCI1393" s="1"/>
  <c r="FCC1383"/>
  <c r="FCB1383"/>
  <c r="FBS1383"/>
  <c r="FBS1387" s="1"/>
  <c r="FBS1393" s="1"/>
  <c r="FBM1383"/>
  <c r="FBL1383"/>
  <c r="FBC1383"/>
  <c r="FBC1387" s="1"/>
  <c r="FBC1393" s="1"/>
  <c r="FAW1383"/>
  <c r="FAV1383"/>
  <c r="FAM1383"/>
  <c r="FAM1387" s="1"/>
  <c r="FAM1393" s="1"/>
  <c r="FAG1383"/>
  <c r="FAF1383"/>
  <c r="FAF1387" s="1"/>
  <c r="EZW1383"/>
  <c r="EZW1387" s="1"/>
  <c r="EZW1393" s="1"/>
  <c r="EZQ1383"/>
  <c r="EZP1383"/>
  <c r="EZP1387" s="1"/>
  <c r="EZG1383"/>
  <c r="EZG1387" s="1"/>
  <c r="EZG1393" s="1"/>
  <c r="EZA1383"/>
  <c r="EYZ1383"/>
  <c r="EYZ1387" s="1"/>
  <c r="EYQ1383"/>
  <c r="EYQ1387" s="1"/>
  <c r="EYQ1393" s="1"/>
  <c r="EYK1383"/>
  <c r="EYJ1383"/>
  <c r="EYJ1387" s="1"/>
  <c r="EYA1383"/>
  <c r="EYA1387" s="1"/>
  <c r="EYA1393" s="1"/>
  <c r="EXU1383"/>
  <c r="EXT1383"/>
  <c r="EXT1387" s="1"/>
  <c r="EXK1383"/>
  <c r="EXK1387" s="1"/>
  <c r="EXK1393" s="1"/>
  <c r="EXE1383"/>
  <c r="EXD1383"/>
  <c r="EXD1387" s="1"/>
  <c r="EWU1383"/>
  <c r="EWU1387" s="1"/>
  <c r="EWU1393" s="1"/>
  <c r="EWO1383"/>
  <c r="EWN1383"/>
  <c r="EWN1387" s="1"/>
  <c r="EWE1383"/>
  <c r="EWE1387" s="1"/>
  <c r="EWE1393" s="1"/>
  <c r="EVY1383"/>
  <c r="EVX1383"/>
  <c r="EVX1387" s="1"/>
  <c r="EVO1383"/>
  <c r="EVO1387" s="1"/>
  <c r="EVO1393" s="1"/>
  <c r="EVI1383"/>
  <c r="EVH1383"/>
  <c r="EVH1387" s="1"/>
  <c r="EUY1383"/>
  <c r="EUY1387" s="1"/>
  <c r="EUY1393" s="1"/>
  <c r="EUS1383"/>
  <c r="EUR1383"/>
  <c r="EUR1387" s="1"/>
  <c r="EUI1383"/>
  <c r="EUI1387" s="1"/>
  <c r="EUI1393" s="1"/>
  <c r="EUC1383"/>
  <c r="EUB1383"/>
  <c r="EUB1387" s="1"/>
  <c r="ETS1383"/>
  <c r="ETS1387" s="1"/>
  <c r="ETS1393" s="1"/>
  <c r="ETM1383"/>
  <c r="ETL1383"/>
  <c r="ETL1387" s="1"/>
  <c r="ETC1383"/>
  <c r="ETC1387" s="1"/>
  <c r="ETC1393" s="1"/>
  <c r="ESW1383"/>
  <c r="ESV1383"/>
  <c r="ESV1387" s="1"/>
  <c r="ESM1383"/>
  <c r="ESM1387" s="1"/>
  <c r="ESM1393" s="1"/>
  <c r="ESG1383"/>
  <c r="ESF1383"/>
  <c r="ESF1387" s="1"/>
  <c r="ERW1383"/>
  <c r="ERW1387" s="1"/>
  <c r="ERW1393" s="1"/>
  <c r="ERQ1383"/>
  <c r="ERP1383"/>
  <c r="ERP1387" s="1"/>
  <c r="ERG1383"/>
  <c r="ERG1387" s="1"/>
  <c r="ERG1393" s="1"/>
  <c r="ERA1383"/>
  <c r="EQZ1383"/>
  <c r="EQZ1387" s="1"/>
  <c r="EQQ1383"/>
  <c r="EQQ1387" s="1"/>
  <c r="EQQ1393" s="1"/>
  <c r="EQK1383"/>
  <c r="EQJ1383"/>
  <c r="EQJ1387" s="1"/>
  <c r="EQA1383"/>
  <c r="EQA1387" s="1"/>
  <c r="EQA1393" s="1"/>
  <c r="EPU1383"/>
  <c r="EPT1383"/>
  <c r="EPT1387" s="1"/>
  <c r="EPK1383"/>
  <c r="EPK1387" s="1"/>
  <c r="EPK1393" s="1"/>
  <c r="EPE1383"/>
  <c r="EPD1383"/>
  <c r="EPD1387" s="1"/>
  <c r="EOU1383"/>
  <c r="EOU1387" s="1"/>
  <c r="EOU1393" s="1"/>
  <c r="EOO1383"/>
  <c r="EON1383"/>
  <c r="EON1387" s="1"/>
  <c r="EOE1383"/>
  <c r="EOE1387" s="1"/>
  <c r="EOE1393" s="1"/>
  <c r="ENY1383"/>
  <c r="ENX1383"/>
  <c r="ENX1387" s="1"/>
  <c r="ENO1383"/>
  <c r="ENO1387" s="1"/>
  <c r="ENO1393" s="1"/>
  <c r="ENI1383"/>
  <c r="ENH1383"/>
  <c r="ENH1387" s="1"/>
  <c r="EMY1383"/>
  <c r="EMY1387" s="1"/>
  <c r="EMY1393" s="1"/>
  <c r="EMS1383"/>
  <c r="EMR1383"/>
  <c r="EMR1387" s="1"/>
  <c r="EMI1383"/>
  <c r="EMI1387" s="1"/>
  <c r="EMI1393" s="1"/>
  <c r="EMC1383"/>
  <c r="EMB1383"/>
  <c r="EMB1387" s="1"/>
  <c r="ELS1383"/>
  <c r="ELS1387" s="1"/>
  <c r="ELS1393" s="1"/>
  <c r="ELM1383"/>
  <c r="ELL1383"/>
  <c r="ELL1387" s="1"/>
  <c r="ELC1383"/>
  <c r="ELC1387" s="1"/>
  <c r="ELC1393" s="1"/>
  <c r="EKW1383"/>
  <c r="EKV1383"/>
  <c r="EKV1387" s="1"/>
  <c r="EKM1383"/>
  <c r="EKM1387" s="1"/>
  <c r="EKM1393" s="1"/>
  <c r="EKG1383"/>
  <c r="EKF1383"/>
  <c r="EKF1387" s="1"/>
  <c r="EJW1383"/>
  <c r="EJW1387" s="1"/>
  <c r="EJW1393" s="1"/>
  <c r="EJQ1383"/>
  <c r="EJP1383"/>
  <c r="EJP1387" s="1"/>
  <c r="EJG1383"/>
  <c r="EJG1387" s="1"/>
  <c r="EJG1393" s="1"/>
  <c r="EJA1383"/>
  <c r="EIZ1383"/>
  <c r="EIZ1387" s="1"/>
  <c r="EIQ1383"/>
  <c r="EIQ1387" s="1"/>
  <c r="EIQ1393" s="1"/>
  <c r="EIK1383"/>
  <c r="EIJ1383"/>
  <c r="EIJ1387" s="1"/>
  <c r="EIA1383"/>
  <c r="EIA1387" s="1"/>
  <c r="EIA1393" s="1"/>
  <c r="EHU1383"/>
  <c r="EHT1383"/>
  <c r="EHT1387" s="1"/>
  <c r="EHK1383"/>
  <c r="EHK1387" s="1"/>
  <c r="EHK1393" s="1"/>
  <c r="EHE1383"/>
  <c r="EHD1383"/>
  <c r="EHD1387" s="1"/>
  <c r="EGU1383"/>
  <c r="EGU1387" s="1"/>
  <c r="EGU1393" s="1"/>
  <c r="EGO1383"/>
  <c r="EGN1383"/>
  <c r="EGN1387" s="1"/>
  <c r="EGE1383"/>
  <c r="EGE1387" s="1"/>
  <c r="EGE1393" s="1"/>
  <c r="EFY1383"/>
  <c r="EFX1383"/>
  <c r="EFX1387" s="1"/>
  <c r="EFO1383"/>
  <c r="EFO1387" s="1"/>
  <c r="EFO1393" s="1"/>
  <c r="EFI1383"/>
  <c r="EFH1383"/>
  <c r="EFH1387" s="1"/>
  <c r="EEY1383"/>
  <c r="EEY1387" s="1"/>
  <c r="EEY1393" s="1"/>
  <c r="EES1383"/>
  <c r="EER1383"/>
  <c r="EER1387" s="1"/>
  <c r="EEI1383"/>
  <c r="EEI1387" s="1"/>
  <c r="EEI1393" s="1"/>
  <c r="EEC1383"/>
  <c r="EEB1383"/>
  <c r="EEB1387" s="1"/>
  <c r="EDS1383"/>
  <c r="EDS1387" s="1"/>
  <c r="EDS1393" s="1"/>
  <c r="EDM1383"/>
  <c r="EDL1383"/>
  <c r="EDL1387" s="1"/>
  <c r="EDC1383"/>
  <c r="EDC1387" s="1"/>
  <c r="EDC1393" s="1"/>
  <c r="ECW1383"/>
  <c r="ECV1383"/>
  <c r="ECV1387" s="1"/>
  <c r="ECM1383"/>
  <c r="ECM1387" s="1"/>
  <c r="ECM1393" s="1"/>
  <c r="ECG1383"/>
  <c r="ECF1383"/>
  <c r="ECF1387" s="1"/>
  <c r="EBW1383"/>
  <c r="EBW1387" s="1"/>
  <c r="EBW1393" s="1"/>
  <c r="EBQ1383"/>
  <c r="EBP1383"/>
  <c r="EBP1387" s="1"/>
  <c r="EBG1383"/>
  <c r="EBG1387" s="1"/>
  <c r="EBG1393" s="1"/>
  <c r="EBA1383"/>
  <c r="EAZ1383"/>
  <c r="EAZ1387" s="1"/>
  <c r="EAQ1383"/>
  <c r="EAQ1387" s="1"/>
  <c r="EAQ1393" s="1"/>
  <c r="EAK1383"/>
  <c r="EAJ1383"/>
  <c r="EAJ1387" s="1"/>
  <c r="EAA1383"/>
  <c r="EAA1387" s="1"/>
  <c r="EAA1393" s="1"/>
  <c r="DZU1383"/>
  <c r="DZT1383"/>
  <c r="DZT1387" s="1"/>
  <c r="DZK1383"/>
  <c r="DZK1387" s="1"/>
  <c r="DZK1393" s="1"/>
  <c r="DZE1383"/>
  <c r="DZD1383"/>
  <c r="DZD1387" s="1"/>
  <c r="DYU1383"/>
  <c r="DYU1387" s="1"/>
  <c r="DYU1393" s="1"/>
  <c r="DYO1383"/>
  <c r="DYN1383"/>
  <c r="DYN1387" s="1"/>
  <c r="DYE1383"/>
  <c r="DYE1387" s="1"/>
  <c r="DYE1393" s="1"/>
  <c r="DXY1383"/>
  <c r="DXX1383"/>
  <c r="DXO1383"/>
  <c r="DXO1387" s="1"/>
  <c r="DXO1393" s="1"/>
  <c r="DXI1383"/>
  <c r="DXH1383"/>
  <c r="DWY1383"/>
  <c r="DWY1387" s="1"/>
  <c r="DWY1393" s="1"/>
  <c r="DWS1383"/>
  <c r="DWR1383"/>
  <c r="DWI1383"/>
  <c r="DWI1387" s="1"/>
  <c r="DWI1393" s="1"/>
  <c r="DWC1383"/>
  <c r="DWB1383"/>
  <c r="DVS1383"/>
  <c r="DVS1387" s="1"/>
  <c r="DVS1393" s="1"/>
  <c r="DVM1383"/>
  <c r="DVL1383"/>
  <c r="DVC1383"/>
  <c r="DVC1387" s="1"/>
  <c r="DVC1393" s="1"/>
  <c r="DUW1383"/>
  <c r="DUV1383"/>
  <c r="DUM1383"/>
  <c r="DUM1387" s="1"/>
  <c r="DUM1393" s="1"/>
  <c r="DUG1383"/>
  <c r="DUF1383"/>
  <c r="DTW1383"/>
  <c r="DTW1387" s="1"/>
  <c r="DTW1393" s="1"/>
  <c r="DTQ1383"/>
  <c r="DTP1383"/>
  <c r="DTG1383"/>
  <c r="DTG1387" s="1"/>
  <c r="DTG1393" s="1"/>
  <c r="DTA1383"/>
  <c r="DSZ1383"/>
  <c r="DSQ1383"/>
  <c r="DSQ1387" s="1"/>
  <c r="DSQ1393" s="1"/>
  <c r="DSK1383"/>
  <c r="DSJ1383"/>
  <c r="DSA1383"/>
  <c r="DSA1387" s="1"/>
  <c r="DSA1393" s="1"/>
  <c r="DRU1383"/>
  <c r="DRT1383"/>
  <c r="DRK1383"/>
  <c r="DRK1387" s="1"/>
  <c r="DRK1393" s="1"/>
  <c r="DRE1383"/>
  <c r="DRD1383"/>
  <c r="DQU1383"/>
  <c r="DQU1387" s="1"/>
  <c r="DQU1393" s="1"/>
  <c r="DQO1383"/>
  <c r="DQN1383"/>
  <c r="DQE1383"/>
  <c r="DQE1387" s="1"/>
  <c r="DQE1393" s="1"/>
  <c r="DPY1383"/>
  <c r="DPX1383"/>
  <c r="DPO1383"/>
  <c r="DPO1387" s="1"/>
  <c r="DPO1393" s="1"/>
  <c r="DPI1383"/>
  <c r="DPH1383"/>
  <c r="DOY1383"/>
  <c r="DOY1387" s="1"/>
  <c r="DOY1393" s="1"/>
  <c r="DOS1383"/>
  <c r="DOR1383"/>
  <c r="DOI1383"/>
  <c r="DOI1387" s="1"/>
  <c r="DOI1393" s="1"/>
  <c r="DOC1383"/>
  <c r="DOB1383"/>
  <c r="DNS1383"/>
  <c r="DNS1387" s="1"/>
  <c r="DNS1393" s="1"/>
  <c r="DNM1383"/>
  <c r="DNL1383"/>
  <c r="DNC1383"/>
  <c r="DNC1387" s="1"/>
  <c r="DNC1393" s="1"/>
  <c r="DMW1383"/>
  <c r="DMV1383"/>
  <c r="DMM1383"/>
  <c r="DMM1387" s="1"/>
  <c r="DMM1393" s="1"/>
  <c r="DMG1383"/>
  <c r="DMF1383"/>
  <c r="DLW1383"/>
  <c r="DLW1387" s="1"/>
  <c r="DLW1393" s="1"/>
  <c r="DLQ1383"/>
  <c r="DLP1383"/>
  <c r="DLG1383"/>
  <c r="DLG1387" s="1"/>
  <c r="DLG1393" s="1"/>
  <c r="DLA1383"/>
  <c r="DKZ1383"/>
  <c r="DKQ1383"/>
  <c r="DKQ1387" s="1"/>
  <c r="DKQ1393" s="1"/>
  <c r="DKK1383"/>
  <c r="DKJ1383"/>
  <c r="DKA1383"/>
  <c r="DKA1387" s="1"/>
  <c r="DKA1393" s="1"/>
  <c r="DJU1383"/>
  <c r="DJT1383"/>
  <c r="DJK1383"/>
  <c r="DJK1387" s="1"/>
  <c r="DJK1393" s="1"/>
  <c r="DJE1383"/>
  <c r="DJD1383"/>
  <c r="DIU1383"/>
  <c r="DIU1387" s="1"/>
  <c r="DIU1393" s="1"/>
  <c r="DIO1383"/>
  <c r="DIN1383"/>
  <c r="DIE1383"/>
  <c r="DIE1387" s="1"/>
  <c r="DIE1393" s="1"/>
  <c r="DHY1383"/>
  <c r="DHX1383"/>
  <c r="DHO1383"/>
  <c r="DHO1387" s="1"/>
  <c r="DHO1393" s="1"/>
  <c r="DHI1383"/>
  <c r="DHH1383"/>
  <c r="DGY1383"/>
  <c r="DGY1387" s="1"/>
  <c r="DGY1393" s="1"/>
  <c r="DGS1383"/>
  <c r="DGR1383"/>
  <c r="DGI1383"/>
  <c r="DGI1387" s="1"/>
  <c r="DGI1393" s="1"/>
  <c r="DGC1383"/>
  <c r="DGB1383"/>
  <c r="DFS1383"/>
  <c r="DFS1387" s="1"/>
  <c r="DFS1393" s="1"/>
  <c r="DFM1383"/>
  <c r="DFL1383"/>
  <c r="DFL1387" s="1"/>
  <c r="DFC1383"/>
  <c r="DFC1387" s="1"/>
  <c r="DFC1393" s="1"/>
  <c r="DEW1383"/>
  <c r="DEV1383"/>
  <c r="DEV1387" s="1"/>
  <c r="DEM1383"/>
  <c r="DEM1387" s="1"/>
  <c r="DEM1393" s="1"/>
  <c r="DEG1383"/>
  <c r="DEF1383"/>
  <c r="DEF1387" s="1"/>
  <c r="DDW1383"/>
  <c r="DDW1387" s="1"/>
  <c r="DDW1393" s="1"/>
  <c r="DDQ1383"/>
  <c r="DDP1383"/>
  <c r="DDP1387" s="1"/>
  <c r="DDG1383"/>
  <c r="DDG1387" s="1"/>
  <c r="DDG1393" s="1"/>
  <c r="DDA1383"/>
  <c r="DCZ1383"/>
  <c r="DCZ1387" s="1"/>
  <c r="DCQ1383"/>
  <c r="DCQ1387" s="1"/>
  <c r="DCQ1393" s="1"/>
  <c r="DCK1383"/>
  <c r="DCJ1383"/>
  <c r="DCJ1387" s="1"/>
  <c r="DCA1383"/>
  <c r="DCA1387" s="1"/>
  <c r="DCA1393" s="1"/>
  <c r="DBU1383"/>
  <c r="DBT1383"/>
  <c r="DBT1387" s="1"/>
  <c r="DBK1383"/>
  <c r="DBK1387" s="1"/>
  <c r="DBK1393" s="1"/>
  <c r="DBE1383"/>
  <c r="DBD1383"/>
  <c r="DBD1387" s="1"/>
  <c r="DAU1383"/>
  <c r="DAU1387" s="1"/>
  <c r="DAU1393" s="1"/>
  <c r="DAO1383"/>
  <c r="DAN1383"/>
  <c r="DAN1387" s="1"/>
  <c r="DAE1383"/>
  <c r="DAE1387" s="1"/>
  <c r="DAE1393" s="1"/>
  <c r="CZY1383"/>
  <c r="CZX1383"/>
  <c r="CZX1387" s="1"/>
  <c r="CZO1383"/>
  <c r="CZO1387" s="1"/>
  <c r="CZO1393" s="1"/>
  <c r="CZI1383"/>
  <c r="CZH1383"/>
  <c r="CZH1387" s="1"/>
  <c r="CYY1383"/>
  <c r="CYY1387" s="1"/>
  <c r="CYY1393" s="1"/>
  <c r="CYS1383"/>
  <c r="CYR1383"/>
  <c r="CYR1387" s="1"/>
  <c r="CYI1383"/>
  <c r="CYI1387" s="1"/>
  <c r="CYI1393" s="1"/>
  <c r="CYC1383"/>
  <c r="CYB1383"/>
  <c r="CXS1383"/>
  <c r="CXS1387" s="1"/>
  <c r="CXS1393" s="1"/>
  <c r="CXM1383"/>
  <c r="CXL1383"/>
  <c r="CXC1383"/>
  <c r="CXC1387" s="1"/>
  <c r="CXC1393" s="1"/>
  <c r="CWW1383"/>
  <c r="CWV1383"/>
  <c r="CWM1383"/>
  <c r="CWM1387" s="1"/>
  <c r="CWM1393" s="1"/>
  <c r="CWG1383"/>
  <c r="CWF1383"/>
  <c r="CVW1383"/>
  <c r="CVW1387" s="1"/>
  <c r="CVW1393" s="1"/>
  <c r="CVQ1383"/>
  <c r="CVP1383"/>
  <c r="CVG1383"/>
  <c r="CVG1387" s="1"/>
  <c r="CVG1393" s="1"/>
  <c r="CVA1383"/>
  <c r="CUZ1383"/>
  <c r="CUQ1383"/>
  <c r="CUQ1387" s="1"/>
  <c r="CUQ1393" s="1"/>
  <c r="CUK1383"/>
  <c r="CUJ1383"/>
  <c r="CUA1383"/>
  <c r="CUA1387" s="1"/>
  <c r="CUA1393" s="1"/>
  <c r="CTU1383"/>
  <c r="CTT1383"/>
  <c r="CTK1383"/>
  <c r="CTK1387" s="1"/>
  <c r="CTK1393" s="1"/>
  <c r="CTE1383"/>
  <c r="CTD1383"/>
  <c r="CSU1383"/>
  <c r="CSU1387" s="1"/>
  <c r="CSU1393" s="1"/>
  <c r="CSO1383"/>
  <c r="CSN1383"/>
  <c r="CSE1383"/>
  <c r="CSE1387" s="1"/>
  <c r="CSE1393" s="1"/>
  <c r="CRY1383"/>
  <c r="CRX1383"/>
  <c r="CRO1383"/>
  <c r="CRO1387" s="1"/>
  <c r="CRO1393" s="1"/>
  <c r="CRI1383"/>
  <c r="CRH1383"/>
  <c r="CQY1383"/>
  <c r="CQY1387" s="1"/>
  <c r="CQY1393" s="1"/>
  <c r="CQS1383"/>
  <c r="CQR1383"/>
  <c r="CQI1383"/>
  <c r="CQI1387" s="1"/>
  <c r="CQI1393" s="1"/>
  <c r="CQC1383"/>
  <c r="CQB1383"/>
  <c r="CPS1383"/>
  <c r="CPS1387" s="1"/>
  <c r="CPS1393" s="1"/>
  <c r="CPM1383"/>
  <c r="CPL1383"/>
  <c r="CPC1383"/>
  <c r="CPC1387" s="1"/>
  <c r="CPC1393" s="1"/>
  <c r="COW1383"/>
  <c r="COV1383"/>
  <c r="COM1383"/>
  <c r="COM1387" s="1"/>
  <c r="COM1393" s="1"/>
  <c r="COG1383"/>
  <c r="COF1383"/>
  <c r="CNW1383"/>
  <c r="CNW1387" s="1"/>
  <c r="CNW1393" s="1"/>
  <c r="CNQ1383"/>
  <c r="CNP1383"/>
  <c r="CNG1383"/>
  <c r="CNG1387" s="1"/>
  <c r="CNG1393" s="1"/>
  <c r="CNA1383"/>
  <c r="CMZ1383"/>
  <c r="CMQ1383"/>
  <c r="CMQ1387" s="1"/>
  <c r="CMQ1393" s="1"/>
  <c r="CMK1383"/>
  <c r="CMJ1383"/>
  <c r="CMA1383"/>
  <c r="CMA1387" s="1"/>
  <c r="CMA1393" s="1"/>
  <c r="CLU1383"/>
  <c r="CLT1383"/>
  <c r="CLK1383"/>
  <c r="CLK1387" s="1"/>
  <c r="CLK1393" s="1"/>
  <c r="CLE1383"/>
  <c r="CLD1383"/>
  <c r="CKU1383"/>
  <c r="CKU1387" s="1"/>
  <c r="CKU1393" s="1"/>
  <c r="CKO1383"/>
  <c r="CKN1383"/>
  <c r="CKE1383"/>
  <c r="CKE1387" s="1"/>
  <c r="CKE1393" s="1"/>
  <c r="CJY1383"/>
  <c r="CJX1383"/>
  <c r="CJO1383"/>
  <c r="CJO1387" s="1"/>
  <c r="CJO1393" s="1"/>
  <c r="CJI1383"/>
  <c r="CJH1383"/>
  <c r="CIY1383"/>
  <c r="CIY1387" s="1"/>
  <c r="CIY1393" s="1"/>
  <c r="CIS1383"/>
  <c r="CIR1383"/>
  <c r="CII1383"/>
  <c r="CII1387" s="1"/>
  <c r="CII1393" s="1"/>
  <c r="CIC1383"/>
  <c r="CIB1383"/>
  <c r="CHS1383"/>
  <c r="CHS1387" s="1"/>
  <c r="CHS1393" s="1"/>
  <c r="CHM1383"/>
  <c r="CHL1383"/>
  <c r="CHC1383"/>
  <c r="CHC1387" s="1"/>
  <c r="CHC1393" s="1"/>
  <c r="CGW1383"/>
  <c r="CGV1383"/>
  <c r="CGM1383"/>
  <c r="CGM1387" s="1"/>
  <c r="CGM1393" s="1"/>
  <c r="CGG1383"/>
  <c r="CGF1383"/>
  <c r="CFW1383"/>
  <c r="CFW1387" s="1"/>
  <c r="CFW1393" s="1"/>
  <c r="CFQ1383"/>
  <c r="CFP1383"/>
  <c r="CFG1383"/>
  <c r="CFG1387" s="1"/>
  <c r="CFG1393" s="1"/>
  <c r="CFA1383"/>
  <c r="CEZ1383"/>
  <c r="CEQ1383"/>
  <c r="CEQ1387" s="1"/>
  <c r="CEQ1393" s="1"/>
  <c r="CEK1383"/>
  <c r="CEJ1383"/>
  <c r="CEA1383"/>
  <c r="CEA1387" s="1"/>
  <c r="CEA1393" s="1"/>
  <c r="CDU1383"/>
  <c r="CDT1383"/>
  <c r="CDK1383"/>
  <c r="CDK1387" s="1"/>
  <c r="CDK1393" s="1"/>
  <c r="CDE1383"/>
  <c r="CDD1383"/>
  <c r="CCU1383"/>
  <c r="CCU1387" s="1"/>
  <c r="CCU1393" s="1"/>
  <c r="CCO1383"/>
  <c r="CCN1383"/>
  <c r="CCE1383"/>
  <c r="CCE1387" s="1"/>
  <c r="CCE1393" s="1"/>
  <c r="CBY1383"/>
  <c r="CBX1383"/>
  <c r="CBO1383"/>
  <c r="CBO1387" s="1"/>
  <c r="CBO1393" s="1"/>
  <c r="CBI1383"/>
  <c r="CBH1383"/>
  <c r="CAY1383"/>
  <c r="CAY1387" s="1"/>
  <c r="CAY1393" s="1"/>
  <c r="CAS1383"/>
  <c r="CAR1383"/>
  <c r="CAI1383"/>
  <c r="CAI1387" s="1"/>
  <c r="CAI1393" s="1"/>
  <c r="CAC1383"/>
  <c r="CAB1383"/>
  <c r="BZS1383"/>
  <c r="BZS1387" s="1"/>
  <c r="BZS1393" s="1"/>
  <c r="BZM1383"/>
  <c r="BZL1383"/>
  <c r="BZC1383"/>
  <c r="BZC1387" s="1"/>
  <c r="BZC1393" s="1"/>
  <c r="BYW1383"/>
  <c r="BYV1383"/>
  <c r="BYM1383"/>
  <c r="BYM1387" s="1"/>
  <c r="BYM1393" s="1"/>
  <c r="BYG1383"/>
  <c r="BYF1383"/>
  <c r="BXW1383"/>
  <c r="BXW1387" s="1"/>
  <c r="BXW1393" s="1"/>
  <c r="BXQ1383"/>
  <c r="BXP1383"/>
  <c r="BXG1383"/>
  <c r="BXG1387" s="1"/>
  <c r="BXG1393" s="1"/>
  <c r="BXA1383"/>
  <c r="BWZ1383"/>
  <c r="BWQ1383"/>
  <c r="BWQ1387" s="1"/>
  <c r="BWQ1393" s="1"/>
  <c r="BWK1383"/>
  <c r="BWJ1383"/>
  <c r="BWA1383"/>
  <c r="BWA1387" s="1"/>
  <c r="BWA1393" s="1"/>
  <c r="BVU1383"/>
  <c r="BVT1383"/>
  <c r="BVK1383"/>
  <c r="BVK1387" s="1"/>
  <c r="BVK1393" s="1"/>
  <c r="BVE1383"/>
  <c r="BVD1383"/>
  <c r="BUU1383"/>
  <c r="BUU1387" s="1"/>
  <c r="BUU1393" s="1"/>
  <c r="BUO1383"/>
  <c r="BUN1383"/>
  <c r="BUE1383"/>
  <c r="BUE1387" s="1"/>
  <c r="BUE1393" s="1"/>
  <c r="BTY1383"/>
  <c r="BTX1383"/>
  <c r="BTO1383"/>
  <c r="BTO1387" s="1"/>
  <c r="BTO1393" s="1"/>
  <c r="BTI1383"/>
  <c r="BTH1383"/>
  <c r="BSY1383"/>
  <c r="BSY1387" s="1"/>
  <c r="BSY1393" s="1"/>
  <c r="BSS1383"/>
  <c r="BSR1383"/>
  <c r="BSI1383"/>
  <c r="BSI1387" s="1"/>
  <c r="BSI1393" s="1"/>
  <c r="BSC1383"/>
  <c r="BSB1383"/>
  <c r="BRS1383"/>
  <c r="BRS1387" s="1"/>
  <c r="BRS1393" s="1"/>
  <c r="BRM1383"/>
  <c r="BRL1383"/>
  <c r="BRC1383"/>
  <c r="BRC1387" s="1"/>
  <c r="BRC1393" s="1"/>
  <c r="BQW1383"/>
  <c r="BQV1383"/>
  <c r="BQM1383"/>
  <c r="BQM1387" s="1"/>
  <c r="BQM1393" s="1"/>
  <c r="BQG1383"/>
  <c r="BQF1383"/>
  <c r="BPW1383"/>
  <c r="BPW1387" s="1"/>
  <c r="BPW1393" s="1"/>
  <c r="BPQ1383"/>
  <c r="BPP1383"/>
  <c r="BPG1383"/>
  <c r="BPG1387" s="1"/>
  <c r="BPG1393" s="1"/>
  <c r="BPA1383"/>
  <c r="BOZ1383"/>
  <c r="BOQ1383"/>
  <c r="BOQ1387" s="1"/>
  <c r="BOQ1393" s="1"/>
  <c r="BOK1383"/>
  <c r="BOJ1383"/>
  <c r="BOA1383"/>
  <c r="BOA1387" s="1"/>
  <c r="BOA1393" s="1"/>
  <c r="BNU1383"/>
  <c r="BNT1383"/>
  <c r="BNK1383"/>
  <c r="BNK1387" s="1"/>
  <c r="BNK1393" s="1"/>
  <c r="BNE1383"/>
  <c r="BND1383"/>
  <c r="BMU1383"/>
  <c r="BMU1387" s="1"/>
  <c r="BMU1393" s="1"/>
  <c r="BMO1383"/>
  <c r="BMN1383"/>
  <c r="BME1383"/>
  <c r="BME1387" s="1"/>
  <c r="BME1393" s="1"/>
  <c r="BLY1383"/>
  <c r="BLX1383"/>
  <c r="BLO1383"/>
  <c r="BLO1387" s="1"/>
  <c r="BLO1393" s="1"/>
  <c r="BLI1383"/>
  <c r="BLH1383"/>
  <c r="BKY1383"/>
  <c r="BKY1387" s="1"/>
  <c r="BKY1393" s="1"/>
  <c r="BKS1383"/>
  <c r="BKR1383"/>
  <c r="BKI1383"/>
  <c r="BKI1387" s="1"/>
  <c r="BKI1393" s="1"/>
  <c r="BKC1383"/>
  <c r="BKB1383"/>
  <c r="BJS1383"/>
  <c r="BJS1387" s="1"/>
  <c r="BJS1393" s="1"/>
  <c r="BJM1383"/>
  <c r="BJL1383"/>
  <c r="BJC1383"/>
  <c r="BJC1387" s="1"/>
  <c r="BJC1393" s="1"/>
  <c r="BIW1383"/>
  <c r="BIV1383"/>
  <c r="BIM1383"/>
  <c r="BIM1387" s="1"/>
  <c r="BIM1393" s="1"/>
  <c r="BIG1383"/>
  <c r="BIF1383"/>
  <c r="BHW1383"/>
  <c r="BHW1387" s="1"/>
  <c r="BHW1393" s="1"/>
  <c r="BHQ1383"/>
  <c r="BHP1383"/>
  <c r="BHG1383"/>
  <c r="BHG1387" s="1"/>
  <c r="BHG1393" s="1"/>
  <c r="BHA1383"/>
  <c r="BGZ1383"/>
  <c r="BGQ1383"/>
  <c r="BGQ1387" s="1"/>
  <c r="BGQ1393" s="1"/>
  <c r="BGK1383"/>
  <c r="BGJ1383"/>
  <c r="BGA1383"/>
  <c r="BGA1387" s="1"/>
  <c r="BGA1393" s="1"/>
  <c r="BFU1383"/>
  <c r="BFT1383"/>
  <c r="BFK1383"/>
  <c r="BFK1387" s="1"/>
  <c r="BFK1393" s="1"/>
  <c r="BFE1383"/>
  <c r="BFD1383"/>
  <c r="BEU1383"/>
  <c r="BEU1387" s="1"/>
  <c r="BEU1393" s="1"/>
  <c r="BEO1383"/>
  <c r="BEN1383"/>
  <c r="BEE1383"/>
  <c r="BEE1387" s="1"/>
  <c r="BEE1393" s="1"/>
  <c r="BDY1383"/>
  <c r="BDX1383"/>
  <c r="BDO1383"/>
  <c r="BDO1387" s="1"/>
  <c r="BDO1393" s="1"/>
  <c r="BDI1383"/>
  <c r="BDH1383"/>
  <c r="BCY1383"/>
  <c r="BCY1387" s="1"/>
  <c r="BCY1393" s="1"/>
  <c r="BCS1383"/>
  <c r="BCR1383"/>
  <c r="BCI1383"/>
  <c r="BCI1387" s="1"/>
  <c r="BCI1393" s="1"/>
  <c r="BCC1383"/>
  <c r="BCB1383"/>
  <c r="BBS1383"/>
  <c r="BBS1387" s="1"/>
  <c r="BBS1393" s="1"/>
  <c r="BBM1383"/>
  <c r="BBL1383"/>
  <c r="BBC1383"/>
  <c r="BBC1387" s="1"/>
  <c r="BBC1393" s="1"/>
  <c r="BAW1383"/>
  <c r="BAV1383"/>
  <c r="BAM1383"/>
  <c r="BAM1387" s="1"/>
  <c r="BAM1393" s="1"/>
  <c r="BAG1383"/>
  <c r="BAF1383"/>
  <c r="AZW1383"/>
  <c r="AZW1387" s="1"/>
  <c r="AZW1393" s="1"/>
  <c r="AZQ1383"/>
  <c r="AZP1383"/>
  <c r="AZG1383"/>
  <c r="AZG1387" s="1"/>
  <c r="AZG1393" s="1"/>
  <c r="AZA1383"/>
  <c r="AYZ1383"/>
  <c r="AYQ1383"/>
  <c r="AYQ1387" s="1"/>
  <c r="AYQ1393" s="1"/>
  <c r="AYK1383"/>
  <c r="AYJ1383"/>
  <c r="AYA1383"/>
  <c r="AYA1387" s="1"/>
  <c r="AYA1393" s="1"/>
  <c r="AXU1383"/>
  <c r="AXT1383"/>
  <c r="AXK1383"/>
  <c r="AXK1387" s="1"/>
  <c r="AXK1393" s="1"/>
  <c r="AXE1383"/>
  <c r="AXD1383"/>
  <c r="AWU1383"/>
  <c r="AWU1387" s="1"/>
  <c r="AWU1393" s="1"/>
  <c r="AWO1383"/>
  <c r="AWN1383"/>
  <c r="AWE1383"/>
  <c r="AWE1387" s="1"/>
  <c r="AWE1393" s="1"/>
  <c r="AVY1383"/>
  <c r="AVX1383"/>
  <c r="AVO1383"/>
  <c r="AVO1387" s="1"/>
  <c r="AVO1393" s="1"/>
  <c r="AVI1383"/>
  <c r="AVH1383"/>
  <c r="AUY1383"/>
  <c r="AUY1387" s="1"/>
  <c r="AUY1393" s="1"/>
  <c r="AUS1383"/>
  <c r="AUR1383"/>
  <c r="AUI1383"/>
  <c r="AUI1387" s="1"/>
  <c r="AUI1393" s="1"/>
  <c r="AUC1383"/>
  <c r="AUB1383"/>
  <c r="ATS1383"/>
  <c r="ATS1387" s="1"/>
  <c r="ATS1393" s="1"/>
  <c r="ATM1383"/>
  <c r="ATL1383"/>
  <c r="ATC1383"/>
  <c r="ATC1387" s="1"/>
  <c r="ATC1393" s="1"/>
  <c r="ASW1383"/>
  <c r="ASV1383"/>
  <c r="ASM1383"/>
  <c r="ASM1387" s="1"/>
  <c r="ASM1393" s="1"/>
  <c r="ASG1383"/>
  <c r="ASF1383"/>
  <c r="ARW1383"/>
  <c r="ARW1387" s="1"/>
  <c r="ARW1393" s="1"/>
  <c r="ARQ1383"/>
  <c r="ARP1383"/>
  <c r="ARG1383"/>
  <c r="ARG1387" s="1"/>
  <c r="ARG1393" s="1"/>
  <c r="ARA1383"/>
  <c r="AQZ1383"/>
  <c r="AQQ1383"/>
  <c r="AQQ1387" s="1"/>
  <c r="AQQ1393" s="1"/>
  <c r="AQK1383"/>
  <c r="AQJ1383"/>
  <c r="AQA1383"/>
  <c r="AQA1387" s="1"/>
  <c r="AQA1393" s="1"/>
  <c r="APU1383"/>
  <c r="APT1383"/>
  <c r="APK1383"/>
  <c r="APK1387" s="1"/>
  <c r="APK1393" s="1"/>
  <c r="APE1383"/>
  <c r="APD1383"/>
  <c r="AOU1383"/>
  <c r="AOU1387" s="1"/>
  <c r="AOU1393" s="1"/>
  <c r="AOO1383"/>
  <c r="AON1383"/>
  <c r="AOE1383"/>
  <c r="AOE1387" s="1"/>
  <c r="AOE1393" s="1"/>
  <c r="ANY1383"/>
  <c r="ANX1383"/>
  <c r="ANO1383"/>
  <c r="ANO1387" s="1"/>
  <c r="ANO1393" s="1"/>
  <c r="ANI1383"/>
  <c r="ANH1383"/>
  <c r="AMY1383"/>
  <c r="AMY1387" s="1"/>
  <c r="AMY1393" s="1"/>
  <c r="AMS1383"/>
  <c r="AMR1383"/>
  <c r="AMI1383"/>
  <c r="AMI1387" s="1"/>
  <c r="AMI1393" s="1"/>
  <c r="AMC1383"/>
  <c r="AMB1383"/>
  <c r="ALS1383"/>
  <c r="ALS1387" s="1"/>
  <c r="ALS1393" s="1"/>
  <c r="ALM1383"/>
  <c r="ALL1383"/>
  <c r="ALC1383"/>
  <c r="ALC1387" s="1"/>
  <c r="ALC1393" s="1"/>
  <c r="AKW1383"/>
  <c r="AKV1383"/>
  <c r="AKM1383"/>
  <c r="AKM1387" s="1"/>
  <c r="AKM1393" s="1"/>
  <c r="AKG1383"/>
  <c r="AKF1383"/>
  <c r="AJW1383"/>
  <c r="AJW1387" s="1"/>
  <c r="AJW1393" s="1"/>
  <c r="AJQ1383"/>
  <c r="AJP1383"/>
  <c r="AJG1383"/>
  <c r="AJG1387" s="1"/>
  <c r="AJG1393" s="1"/>
  <c r="AJA1383"/>
  <c r="AIZ1383"/>
  <c r="AIQ1383"/>
  <c r="AIQ1387" s="1"/>
  <c r="AIQ1393" s="1"/>
  <c r="AIK1383"/>
  <c r="AIJ1383"/>
  <c r="AIA1383"/>
  <c r="AIA1387" s="1"/>
  <c r="AIA1393" s="1"/>
  <c r="AHU1383"/>
  <c r="AHT1383"/>
  <c r="AHK1383"/>
  <c r="AHK1387" s="1"/>
  <c r="AHK1393" s="1"/>
  <c r="AHE1383"/>
  <c r="AHD1383"/>
  <c r="AGU1383"/>
  <c r="AGU1387" s="1"/>
  <c r="AGU1393" s="1"/>
  <c r="AGO1383"/>
  <c r="AGN1383"/>
  <c r="AGE1383"/>
  <c r="AGE1387" s="1"/>
  <c r="AGE1393" s="1"/>
  <c r="AFY1383"/>
  <c r="AFX1383"/>
  <c r="AFO1383"/>
  <c r="AFO1387" s="1"/>
  <c r="AFO1393" s="1"/>
  <c r="AFI1383"/>
  <c r="AFH1383"/>
  <c r="AEY1383"/>
  <c r="AEY1387" s="1"/>
  <c r="AEY1393" s="1"/>
  <c r="AES1383"/>
  <c r="AER1383"/>
  <c r="AEI1383"/>
  <c r="AEI1387" s="1"/>
  <c r="AEI1393" s="1"/>
  <c r="AEC1383"/>
  <c r="AEB1383"/>
  <c r="ADS1383"/>
  <c r="ADS1387" s="1"/>
  <c r="ADS1393" s="1"/>
  <c r="ADM1383"/>
  <c r="ADL1383"/>
  <c r="ADC1383"/>
  <c r="ADC1387" s="1"/>
  <c r="ADC1393" s="1"/>
  <c r="ACW1383"/>
  <c r="ACV1383"/>
  <c r="ACM1383"/>
  <c r="ACM1387" s="1"/>
  <c r="ACM1393" s="1"/>
  <c r="ACG1383"/>
  <c r="ACF1383"/>
  <c r="ABW1383"/>
  <c r="ABW1387" s="1"/>
  <c r="ABW1393" s="1"/>
  <c r="ABQ1383"/>
  <c r="ABP1383"/>
  <c r="ABG1383"/>
  <c r="ABG1387" s="1"/>
  <c r="ABG1393" s="1"/>
  <c r="ABA1383"/>
  <c r="AAZ1383"/>
  <c r="AAQ1383"/>
  <c r="AAQ1387" s="1"/>
  <c r="AAQ1393" s="1"/>
  <c r="AAK1383"/>
  <c r="AAJ1383"/>
  <c r="AAA1383"/>
  <c r="AAA1387" s="1"/>
  <c r="AAA1393" s="1"/>
  <c r="ZU1383"/>
  <c r="ZT1383"/>
  <c r="ZK1383"/>
  <c r="ZK1387" s="1"/>
  <c r="ZK1393" s="1"/>
  <c r="ZE1383"/>
  <c r="ZD1383"/>
  <c r="YU1383"/>
  <c r="YU1387" s="1"/>
  <c r="YU1393" s="1"/>
  <c r="YO1383"/>
  <c r="YN1383"/>
  <c r="YE1383"/>
  <c r="YE1387" s="1"/>
  <c r="YE1393" s="1"/>
  <c r="XY1383"/>
  <c r="XX1383"/>
  <c r="XO1383"/>
  <c r="XO1387" s="1"/>
  <c r="XO1393" s="1"/>
  <c r="XI1383"/>
  <c r="XH1383"/>
  <c r="WY1383"/>
  <c r="WY1387" s="1"/>
  <c r="WY1393" s="1"/>
  <c r="WS1383"/>
  <c r="WR1383"/>
  <c r="WI1383"/>
  <c r="WI1387" s="1"/>
  <c r="WI1393" s="1"/>
  <c r="WC1383"/>
  <c r="WB1383"/>
  <c r="VS1383"/>
  <c r="VS1387" s="1"/>
  <c r="VS1393" s="1"/>
  <c r="VM1383"/>
  <c r="VL1383"/>
  <c r="VC1383"/>
  <c r="VC1387" s="1"/>
  <c r="VC1393" s="1"/>
  <c r="UW1383"/>
  <c r="UV1383"/>
  <c r="UM1383"/>
  <c r="UM1387" s="1"/>
  <c r="UM1393" s="1"/>
  <c r="UG1383"/>
  <c r="UF1383"/>
  <c r="TW1383"/>
  <c r="TW1387" s="1"/>
  <c r="TW1393" s="1"/>
  <c r="TQ1383"/>
  <c r="TP1383"/>
  <c r="TG1383"/>
  <c r="TG1387" s="1"/>
  <c r="TG1393" s="1"/>
  <c r="TA1383"/>
  <c r="SZ1383"/>
  <c r="SQ1383"/>
  <c r="SQ1387" s="1"/>
  <c r="SQ1393" s="1"/>
  <c r="SK1383"/>
  <c r="SJ1383"/>
  <c r="SA1383"/>
  <c r="SA1387" s="1"/>
  <c r="SA1393" s="1"/>
  <c r="RU1383"/>
  <c r="RT1383"/>
  <c r="RK1383"/>
  <c r="RK1387" s="1"/>
  <c r="RK1393" s="1"/>
  <c r="RE1383"/>
  <c r="RD1383"/>
  <c r="QU1383"/>
  <c r="QU1387" s="1"/>
  <c r="QU1393" s="1"/>
  <c r="QO1383"/>
  <c r="QN1383"/>
  <c r="QE1383"/>
  <c r="QE1387" s="1"/>
  <c r="QE1393" s="1"/>
  <c r="PY1383"/>
  <c r="PX1383"/>
  <c r="PO1383"/>
  <c r="PO1387" s="1"/>
  <c r="PO1393" s="1"/>
  <c r="PI1383"/>
  <c r="PH1383"/>
  <c r="OY1383"/>
  <c r="OY1387" s="1"/>
  <c r="OY1393" s="1"/>
  <c r="OS1383"/>
  <c r="OR1383"/>
  <c r="OI1383"/>
  <c r="OI1387" s="1"/>
  <c r="OI1393" s="1"/>
  <c r="OC1383"/>
  <c r="OB1383"/>
  <c r="NS1383"/>
  <c r="NS1387" s="1"/>
  <c r="NS1393" s="1"/>
  <c r="NM1383"/>
  <c r="NL1383"/>
  <c r="NC1383"/>
  <c r="NC1387" s="1"/>
  <c r="NC1393" s="1"/>
  <c r="MW1383"/>
  <c r="MV1383"/>
  <c r="MM1383"/>
  <c r="MM1387" s="1"/>
  <c r="MM1393" s="1"/>
  <c r="MG1383"/>
  <c r="MF1383"/>
  <c r="LW1383"/>
  <c r="LW1387" s="1"/>
  <c r="LW1393" s="1"/>
  <c r="LQ1383"/>
  <c r="LP1383"/>
  <c r="LG1383"/>
  <c r="LG1387" s="1"/>
  <c r="LG1393" s="1"/>
  <c r="LA1383"/>
  <c r="KZ1383"/>
  <c r="KQ1383"/>
  <c r="KQ1387" s="1"/>
  <c r="KQ1393" s="1"/>
  <c r="KK1383"/>
  <c r="KJ1383"/>
  <c r="KA1383"/>
  <c r="KA1387" s="1"/>
  <c r="KA1393" s="1"/>
  <c r="JU1383"/>
  <c r="JT1383"/>
  <c r="JK1383"/>
  <c r="JK1387" s="1"/>
  <c r="JK1393" s="1"/>
  <c r="JE1383"/>
  <c r="JD1383"/>
  <c r="IU1383"/>
  <c r="IU1387" s="1"/>
  <c r="IU1393" s="1"/>
  <c r="IO1383"/>
  <c r="IN1383"/>
  <c r="IE1383"/>
  <c r="IE1387" s="1"/>
  <c r="IE1393" s="1"/>
  <c r="HY1383"/>
  <c r="HX1383"/>
  <c r="HO1383"/>
  <c r="HO1387" s="1"/>
  <c r="HO1393" s="1"/>
  <c r="HI1383"/>
  <c r="HH1383"/>
  <c r="GY1383"/>
  <c r="GY1387" s="1"/>
  <c r="GY1393" s="1"/>
  <c r="GS1383"/>
  <c r="GR1383"/>
  <c r="GI1383"/>
  <c r="GI1387" s="1"/>
  <c r="GI1393" s="1"/>
  <c r="GC1383"/>
  <c r="GB1383"/>
  <c r="FS1383"/>
  <c r="FS1387" s="1"/>
  <c r="FS1393" s="1"/>
  <c r="FM1383"/>
  <c r="FL1383"/>
  <c r="FC1383"/>
  <c r="FC1387" s="1"/>
  <c r="FC1393" s="1"/>
  <c r="EW1383"/>
  <c r="EV1383"/>
  <c r="EM1383"/>
  <c r="EM1387" s="1"/>
  <c r="EM1393" s="1"/>
  <c r="EG1383"/>
  <c r="EF1383"/>
  <c r="DW1383"/>
  <c r="DW1387" s="1"/>
  <c r="DW1393" s="1"/>
  <c r="DQ1383"/>
  <c r="DP1383"/>
  <c r="DG1383"/>
  <c r="DG1387" s="1"/>
  <c r="DG1393" s="1"/>
  <c r="DA1383"/>
  <c r="CZ1383"/>
  <c r="CQ1383"/>
  <c r="CQ1387" s="1"/>
  <c r="CQ1393" s="1"/>
  <c r="CK1383"/>
  <c r="CJ1383"/>
  <c r="CA1383"/>
  <c r="CA1387" s="1"/>
  <c r="CA1393" s="1"/>
  <c r="BU1383"/>
  <c r="BT1383"/>
  <c r="BK1383"/>
  <c r="BK1387" s="1"/>
  <c r="BK1393" s="1"/>
  <c r="BE1383"/>
  <c r="BD1383"/>
  <c r="AU1383"/>
  <c r="AU1387" s="1"/>
  <c r="AU1393" s="1"/>
  <c r="AO1383"/>
  <c r="AN1383"/>
  <c r="AE1383"/>
  <c r="AE1387" s="1"/>
  <c r="AE1393" s="1"/>
  <c r="Y1383"/>
  <c r="X1383"/>
  <c r="O1383"/>
  <c r="O1387" s="1"/>
  <c r="O1393" s="1"/>
  <c r="I1383"/>
  <c r="H1383"/>
  <c r="XFD1381"/>
  <c r="XFC1381"/>
  <c r="XFB1381"/>
  <c r="XEY1381"/>
  <c r="XEY1383" s="1"/>
  <c r="XEX1381"/>
  <c r="XEN1381"/>
  <c r="XEM1381"/>
  <c r="XEL1381"/>
  <c r="XEI1381"/>
  <c r="XEI1383" s="1"/>
  <c r="XEH1381"/>
  <c r="XDX1381"/>
  <c r="XDW1381"/>
  <c r="XDV1381"/>
  <c r="XDS1381"/>
  <c r="XDS1383" s="1"/>
  <c r="XDR1381"/>
  <c r="XDH1381"/>
  <c r="XDG1381"/>
  <c r="XDF1381"/>
  <c r="XDC1381"/>
  <c r="XDC1383" s="1"/>
  <c r="XDB1381"/>
  <c r="XCR1381"/>
  <c r="XCQ1381"/>
  <c r="XCP1381"/>
  <c r="XCM1381"/>
  <c r="XCM1383" s="1"/>
  <c r="XCL1381"/>
  <c r="XCB1381"/>
  <c r="XCA1381"/>
  <c r="XBZ1381"/>
  <c r="XBW1381"/>
  <c r="XBW1383" s="1"/>
  <c r="XBV1381"/>
  <c r="XBL1381"/>
  <c r="XBK1381"/>
  <c r="XBJ1381"/>
  <c r="XBG1381"/>
  <c r="XBG1383" s="1"/>
  <c r="XBF1381"/>
  <c r="XAV1381"/>
  <c r="XAU1381"/>
  <c r="XAT1381"/>
  <c r="XAQ1381"/>
  <c r="XAQ1383" s="1"/>
  <c r="XAP1381"/>
  <c r="XAF1381"/>
  <c r="XAE1381"/>
  <c r="XAD1381"/>
  <c r="XAA1381"/>
  <c r="XAA1383" s="1"/>
  <c r="WZZ1381"/>
  <c r="WZP1381"/>
  <c r="WZO1381"/>
  <c r="WZN1381"/>
  <c r="WZK1381"/>
  <c r="WZK1383" s="1"/>
  <c r="WZJ1381"/>
  <c r="WYZ1381"/>
  <c r="WYY1381"/>
  <c r="WYX1381"/>
  <c r="WYU1381"/>
  <c r="WYU1383" s="1"/>
  <c r="WYT1381"/>
  <c r="WYJ1381"/>
  <c r="WYI1381"/>
  <c r="WYH1381"/>
  <c r="WYE1381"/>
  <c r="WYE1383" s="1"/>
  <c r="WYD1381"/>
  <c r="WXT1381"/>
  <c r="WXS1381"/>
  <c r="WXR1381"/>
  <c r="WXO1381"/>
  <c r="WXO1383" s="1"/>
  <c r="WXN1381"/>
  <c r="WXD1381"/>
  <c r="WXC1381"/>
  <c r="WXB1381"/>
  <c r="WWY1381"/>
  <c r="WWY1383" s="1"/>
  <c r="WWX1381"/>
  <c r="WWN1381"/>
  <c r="WWM1381"/>
  <c r="WWL1381"/>
  <c r="WWI1381"/>
  <c r="WWI1383" s="1"/>
  <c r="WWH1381"/>
  <c r="WVX1381"/>
  <c r="WVW1381"/>
  <c r="WVV1381"/>
  <c r="WVS1381"/>
  <c r="WVS1383" s="1"/>
  <c r="WVR1381"/>
  <c r="WVH1381"/>
  <c r="WVG1381"/>
  <c r="WVF1381"/>
  <c r="WVC1381"/>
  <c r="WVC1383" s="1"/>
  <c r="WVB1381"/>
  <c r="WUR1381"/>
  <c r="WUQ1381"/>
  <c r="WUP1381"/>
  <c r="WUM1381"/>
  <c r="WUM1383" s="1"/>
  <c r="WUL1381"/>
  <c r="WUB1381"/>
  <c r="WUA1381"/>
  <c r="WTZ1381"/>
  <c r="WTW1381"/>
  <c r="WTW1383" s="1"/>
  <c r="WTV1381"/>
  <c r="WTL1381"/>
  <c r="WTK1381"/>
  <c r="WTJ1381"/>
  <c r="WTG1381"/>
  <c r="WTG1383" s="1"/>
  <c r="WTF1381"/>
  <c r="WSV1381"/>
  <c r="WSU1381"/>
  <c r="WST1381"/>
  <c r="WSQ1381"/>
  <c r="WSQ1383" s="1"/>
  <c r="WSP1381"/>
  <c r="WSF1381"/>
  <c r="WSE1381"/>
  <c r="WSD1381"/>
  <c r="WSA1381"/>
  <c r="WSA1383" s="1"/>
  <c r="WRZ1381"/>
  <c r="WRP1381"/>
  <c r="WRO1381"/>
  <c r="WRN1381"/>
  <c r="WRK1381"/>
  <c r="WRK1383" s="1"/>
  <c r="WRJ1381"/>
  <c r="WQZ1381"/>
  <c r="WQY1381"/>
  <c r="WQX1381"/>
  <c r="WQU1381"/>
  <c r="WQU1383" s="1"/>
  <c r="WQT1381"/>
  <c r="WQJ1381"/>
  <c r="WQI1381"/>
  <c r="WQH1381"/>
  <c r="WQE1381"/>
  <c r="WQE1383" s="1"/>
  <c r="WQD1381"/>
  <c r="WPT1381"/>
  <c r="WPS1381"/>
  <c r="WPR1381"/>
  <c r="WPO1381"/>
  <c r="WPO1383" s="1"/>
  <c r="WPN1381"/>
  <c r="WPD1381"/>
  <c r="WPC1381"/>
  <c r="WPB1381"/>
  <c r="WOY1381"/>
  <c r="WOY1383" s="1"/>
  <c r="WOX1381"/>
  <c r="WON1381"/>
  <c r="WOM1381"/>
  <c r="WOL1381"/>
  <c r="WOI1381"/>
  <c r="WOI1383" s="1"/>
  <c r="WOH1381"/>
  <c r="WNX1381"/>
  <c r="WNW1381"/>
  <c r="WNV1381"/>
  <c r="WNS1381"/>
  <c r="WNS1383" s="1"/>
  <c r="WNR1381"/>
  <c r="WNH1381"/>
  <c r="WNG1381"/>
  <c r="WNF1381"/>
  <c r="WNC1381"/>
  <c r="WNC1383" s="1"/>
  <c r="WNB1381"/>
  <c r="WMR1381"/>
  <c r="WMQ1381"/>
  <c r="WMP1381"/>
  <c r="WMM1381"/>
  <c r="WMM1383" s="1"/>
  <c r="WML1381"/>
  <c r="WMB1381"/>
  <c r="WMA1381"/>
  <c r="WLZ1381"/>
  <c r="WLW1381"/>
  <c r="WLW1383" s="1"/>
  <c r="WLV1381"/>
  <c r="WLL1381"/>
  <c r="WLK1381"/>
  <c r="WLJ1381"/>
  <c r="WLG1381"/>
  <c r="WLG1383" s="1"/>
  <c r="WLF1381"/>
  <c r="WKV1381"/>
  <c r="WKU1381"/>
  <c r="WKT1381"/>
  <c r="WKQ1381"/>
  <c r="WKQ1383" s="1"/>
  <c r="WKP1381"/>
  <c r="WKF1381"/>
  <c r="WKE1381"/>
  <c r="WKD1381"/>
  <c r="WKA1381"/>
  <c r="WKA1383" s="1"/>
  <c r="WJZ1381"/>
  <c r="WJP1381"/>
  <c r="WJO1381"/>
  <c r="WJN1381"/>
  <c r="WJK1381"/>
  <c r="WJK1383" s="1"/>
  <c r="WJJ1381"/>
  <c r="WIZ1381"/>
  <c r="WIY1381"/>
  <c r="WIX1381"/>
  <c r="WIU1381"/>
  <c r="WIU1383" s="1"/>
  <c r="WIT1381"/>
  <c r="WIJ1381"/>
  <c r="WII1381"/>
  <c r="WIH1381"/>
  <c r="WIE1381"/>
  <c r="WIE1383" s="1"/>
  <c r="WID1381"/>
  <c r="WHT1381"/>
  <c r="WHS1381"/>
  <c r="WHR1381"/>
  <c r="WHO1381"/>
  <c r="WHO1383" s="1"/>
  <c r="WHN1381"/>
  <c r="WHD1381"/>
  <c r="WHC1381"/>
  <c r="WHB1381"/>
  <c r="WGY1381"/>
  <c r="WGY1383" s="1"/>
  <c r="WGX1381"/>
  <c r="WGN1381"/>
  <c r="WGM1381"/>
  <c r="WGL1381"/>
  <c r="WGI1381"/>
  <c r="WGI1383" s="1"/>
  <c r="WGH1381"/>
  <c r="WFX1381"/>
  <c r="WFW1381"/>
  <c r="WFV1381"/>
  <c r="WFS1381"/>
  <c r="WFS1383" s="1"/>
  <c r="WFR1381"/>
  <c r="WFH1381"/>
  <c r="WFG1381"/>
  <c r="WFF1381"/>
  <c r="WFC1381"/>
  <c r="WFC1383" s="1"/>
  <c r="WFB1381"/>
  <c r="WER1381"/>
  <c r="WEQ1381"/>
  <c r="WEP1381"/>
  <c r="WEM1381"/>
  <c r="WEM1383" s="1"/>
  <c r="WEL1381"/>
  <c r="WEB1381"/>
  <c r="WEA1381"/>
  <c r="WDZ1381"/>
  <c r="WDW1381"/>
  <c r="WDW1383" s="1"/>
  <c r="WDV1381"/>
  <c r="WDL1381"/>
  <c r="WDK1381"/>
  <c r="WDJ1381"/>
  <c r="WDG1381"/>
  <c r="WDG1383" s="1"/>
  <c r="WDF1381"/>
  <c r="WCV1381"/>
  <c r="WCU1381"/>
  <c r="WCT1381"/>
  <c r="WCQ1381"/>
  <c r="WCQ1383" s="1"/>
  <c r="WCP1381"/>
  <c r="WCF1381"/>
  <c r="WCE1381"/>
  <c r="WCD1381"/>
  <c r="WCA1381"/>
  <c r="WCA1383" s="1"/>
  <c r="WBZ1381"/>
  <c r="WBP1381"/>
  <c r="WBO1381"/>
  <c r="WBN1381"/>
  <c r="WBK1381"/>
  <c r="WBK1383" s="1"/>
  <c r="WBJ1381"/>
  <c r="WAZ1381"/>
  <c r="WAY1381"/>
  <c r="WAX1381"/>
  <c r="WAU1381"/>
  <c r="WAU1383" s="1"/>
  <c r="WAT1381"/>
  <c r="WAJ1381"/>
  <c r="WAI1381"/>
  <c r="WAH1381"/>
  <c r="WAE1381"/>
  <c r="WAE1383" s="1"/>
  <c r="WAD1381"/>
  <c r="VZT1381"/>
  <c r="VZS1381"/>
  <c r="VZR1381"/>
  <c r="VZO1381"/>
  <c r="VZO1383" s="1"/>
  <c r="VZN1381"/>
  <c r="VZD1381"/>
  <c r="VZC1381"/>
  <c r="VZB1381"/>
  <c r="VYY1381"/>
  <c r="VYY1383" s="1"/>
  <c r="VYX1381"/>
  <c r="VYN1381"/>
  <c r="VYM1381"/>
  <c r="VYL1381"/>
  <c r="VYI1381"/>
  <c r="VYI1383" s="1"/>
  <c r="VYH1381"/>
  <c r="VXX1381"/>
  <c r="VXW1381"/>
  <c r="VXV1381"/>
  <c r="VXS1381"/>
  <c r="VXS1383" s="1"/>
  <c r="VXR1381"/>
  <c r="VXH1381"/>
  <c r="VXG1381"/>
  <c r="VXF1381"/>
  <c r="VXC1381"/>
  <c r="VXC1383" s="1"/>
  <c r="VXB1381"/>
  <c r="VWR1381"/>
  <c r="VWQ1381"/>
  <c r="VWP1381"/>
  <c r="VWM1381"/>
  <c r="VWM1383" s="1"/>
  <c r="VWL1381"/>
  <c r="VWB1381"/>
  <c r="VWA1381"/>
  <c r="VVZ1381"/>
  <c r="VVW1381"/>
  <c r="VVW1383" s="1"/>
  <c r="VVV1381"/>
  <c r="VVL1381"/>
  <c r="VVK1381"/>
  <c r="VVJ1381"/>
  <c r="VVG1381"/>
  <c r="VVG1383" s="1"/>
  <c r="VVF1381"/>
  <c r="VUV1381"/>
  <c r="VUU1381"/>
  <c r="VUT1381"/>
  <c r="VUQ1381"/>
  <c r="VUQ1383" s="1"/>
  <c r="VUP1381"/>
  <c r="VUF1381"/>
  <c r="VUE1381"/>
  <c r="VUD1381"/>
  <c r="VUA1381"/>
  <c r="VUA1383" s="1"/>
  <c r="VTZ1381"/>
  <c r="VTP1381"/>
  <c r="VTO1381"/>
  <c r="VTN1381"/>
  <c r="VTK1381"/>
  <c r="VTK1383" s="1"/>
  <c r="VTJ1381"/>
  <c r="VSZ1381"/>
  <c r="VSY1381"/>
  <c r="VSX1381"/>
  <c r="VSU1381"/>
  <c r="VSU1383" s="1"/>
  <c r="VST1381"/>
  <c r="VSJ1381"/>
  <c r="VSI1381"/>
  <c r="VSH1381"/>
  <c r="VSE1381"/>
  <c r="VSE1383" s="1"/>
  <c r="VSD1381"/>
  <c r="VRT1381"/>
  <c r="VRS1381"/>
  <c r="VRR1381"/>
  <c r="VRO1381"/>
  <c r="VRO1383" s="1"/>
  <c r="VRN1381"/>
  <c r="VRD1381"/>
  <c r="VRC1381"/>
  <c r="VRB1381"/>
  <c r="VQY1381"/>
  <c r="VQY1383" s="1"/>
  <c r="VQX1381"/>
  <c r="VQN1381"/>
  <c r="VQM1381"/>
  <c r="VQL1381"/>
  <c r="VQI1381"/>
  <c r="VQI1383" s="1"/>
  <c r="VQH1381"/>
  <c r="VPX1381"/>
  <c r="VPW1381"/>
  <c r="VPV1381"/>
  <c r="VPS1381"/>
  <c r="VPS1383" s="1"/>
  <c r="VPR1381"/>
  <c r="VPH1381"/>
  <c r="VPG1381"/>
  <c r="VPF1381"/>
  <c r="VPC1381"/>
  <c r="VPC1383" s="1"/>
  <c r="VPB1381"/>
  <c r="VOR1381"/>
  <c r="VOQ1381"/>
  <c r="VOP1381"/>
  <c r="VOM1381"/>
  <c r="VOM1383" s="1"/>
  <c r="VOL1381"/>
  <c r="VOB1381"/>
  <c r="VOA1381"/>
  <c r="VNZ1381"/>
  <c r="VNW1381"/>
  <c r="VNW1383" s="1"/>
  <c r="VNV1381"/>
  <c r="VNL1381"/>
  <c r="VNK1381"/>
  <c r="VNJ1381"/>
  <c r="VNG1381"/>
  <c r="VNG1383" s="1"/>
  <c r="VNF1381"/>
  <c r="VMV1381"/>
  <c r="VMU1381"/>
  <c r="VMT1381"/>
  <c r="VMQ1381"/>
  <c r="VMQ1383" s="1"/>
  <c r="VMP1381"/>
  <c r="VMF1381"/>
  <c r="VME1381"/>
  <c r="VMD1381"/>
  <c r="VMA1381"/>
  <c r="VMA1383" s="1"/>
  <c r="VLZ1381"/>
  <c r="VLP1381"/>
  <c r="VLO1381"/>
  <c r="VLN1381"/>
  <c r="VLK1381"/>
  <c r="VLK1383" s="1"/>
  <c r="VLJ1381"/>
  <c r="VKZ1381"/>
  <c r="VKY1381"/>
  <c r="VKX1381"/>
  <c r="VKU1381"/>
  <c r="VKU1383" s="1"/>
  <c r="VKT1381"/>
  <c r="VKJ1381"/>
  <c r="VKI1381"/>
  <c r="VKH1381"/>
  <c r="VKE1381"/>
  <c r="VKE1383" s="1"/>
  <c r="VKD1381"/>
  <c r="VJT1381"/>
  <c r="VJS1381"/>
  <c r="VJR1381"/>
  <c r="VJO1381"/>
  <c r="VJO1383" s="1"/>
  <c r="VJN1381"/>
  <c r="VJD1381"/>
  <c r="VJC1381"/>
  <c r="VJB1381"/>
  <c r="VIY1381"/>
  <c r="VIY1383" s="1"/>
  <c r="VIX1381"/>
  <c r="VIN1381"/>
  <c r="VIM1381"/>
  <c r="VIL1381"/>
  <c r="VII1381"/>
  <c r="VII1383" s="1"/>
  <c r="VIH1381"/>
  <c r="VHX1381"/>
  <c r="VHW1381"/>
  <c r="VHV1381"/>
  <c r="VHS1381"/>
  <c r="VHS1383" s="1"/>
  <c r="VHR1381"/>
  <c r="VHH1381"/>
  <c r="VHG1381"/>
  <c r="VHF1381"/>
  <c r="VHC1381"/>
  <c r="VHC1383" s="1"/>
  <c r="VHB1381"/>
  <c r="VGR1381"/>
  <c r="VGQ1381"/>
  <c r="VGP1381"/>
  <c r="VGM1381"/>
  <c r="VGM1383" s="1"/>
  <c r="VGL1381"/>
  <c r="VGB1381"/>
  <c r="VGA1381"/>
  <c r="VFZ1381"/>
  <c r="VFW1381"/>
  <c r="VFW1383" s="1"/>
  <c r="VFV1381"/>
  <c r="VFL1381"/>
  <c r="VFK1381"/>
  <c r="VFJ1381"/>
  <c r="VFG1381"/>
  <c r="VFG1383" s="1"/>
  <c r="VFF1381"/>
  <c r="VEV1381"/>
  <c r="VEU1381"/>
  <c r="VET1381"/>
  <c r="VEQ1381"/>
  <c r="VEQ1383" s="1"/>
  <c r="VEP1381"/>
  <c r="VEF1381"/>
  <c r="VEE1381"/>
  <c r="VED1381"/>
  <c r="VEA1381"/>
  <c r="VEA1383" s="1"/>
  <c r="VDZ1381"/>
  <c r="VDP1381"/>
  <c r="VDO1381"/>
  <c r="VDN1381"/>
  <c r="VDK1381"/>
  <c r="VDK1383" s="1"/>
  <c r="VDJ1381"/>
  <c r="VCZ1381"/>
  <c r="VCY1381"/>
  <c r="VCX1381"/>
  <c r="VCU1381"/>
  <c r="VCU1383" s="1"/>
  <c r="VCT1381"/>
  <c r="VCJ1381"/>
  <c r="VCI1381"/>
  <c r="VCH1381"/>
  <c r="VCE1381"/>
  <c r="VCE1383" s="1"/>
  <c r="VCD1381"/>
  <c r="VBT1381"/>
  <c r="VBS1381"/>
  <c r="VBR1381"/>
  <c r="VBO1381"/>
  <c r="VBO1383" s="1"/>
  <c r="VBN1381"/>
  <c r="VBD1381"/>
  <c r="VBC1381"/>
  <c r="VBB1381"/>
  <c r="VAY1381"/>
  <c r="VAY1383" s="1"/>
  <c r="VAX1381"/>
  <c r="VAN1381"/>
  <c r="VAM1381"/>
  <c r="VAL1381"/>
  <c r="VAI1381"/>
  <c r="VAI1383" s="1"/>
  <c r="VAH1381"/>
  <c r="UZX1381"/>
  <c r="UZW1381"/>
  <c r="UZV1381"/>
  <c r="UZS1381"/>
  <c r="UZS1383" s="1"/>
  <c r="UZR1381"/>
  <c r="UZH1381"/>
  <c r="UZG1381"/>
  <c r="UZF1381"/>
  <c r="UZC1381"/>
  <c r="UZC1383" s="1"/>
  <c r="UZB1381"/>
  <c r="UYR1381"/>
  <c r="UYQ1381"/>
  <c r="UYP1381"/>
  <c r="UYM1381"/>
  <c r="UYM1383" s="1"/>
  <c r="UYL1381"/>
  <c r="UYB1381"/>
  <c r="UYA1381"/>
  <c r="UXZ1381"/>
  <c r="UXW1381"/>
  <c r="UXW1383" s="1"/>
  <c r="UXV1381"/>
  <c r="UXL1381"/>
  <c r="UXK1381"/>
  <c r="UXJ1381"/>
  <c r="UXG1381"/>
  <c r="UXG1383" s="1"/>
  <c r="UXF1381"/>
  <c r="UWV1381"/>
  <c r="UWU1381"/>
  <c r="UWT1381"/>
  <c r="UWQ1381"/>
  <c r="UWQ1383" s="1"/>
  <c r="UWP1381"/>
  <c r="UWF1381"/>
  <c r="UWE1381"/>
  <c r="UWD1381"/>
  <c r="UWA1381"/>
  <c r="UWA1383" s="1"/>
  <c r="UVZ1381"/>
  <c r="UVP1381"/>
  <c r="UVO1381"/>
  <c r="UVN1381"/>
  <c r="UVK1381"/>
  <c r="UVK1383" s="1"/>
  <c r="UVJ1381"/>
  <c r="UUZ1381"/>
  <c r="UUY1381"/>
  <c r="UUX1381"/>
  <c r="UUU1381"/>
  <c r="UUU1383" s="1"/>
  <c r="UUT1381"/>
  <c r="UUJ1381"/>
  <c r="UUI1381"/>
  <c r="UUH1381"/>
  <c r="UUE1381"/>
  <c r="UUE1383" s="1"/>
  <c r="UUD1381"/>
  <c r="UTT1381"/>
  <c r="UTS1381"/>
  <c r="UTR1381"/>
  <c r="UTO1381"/>
  <c r="UTO1383" s="1"/>
  <c r="UTN1381"/>
  <c r="UTD1381"/>
  <c r="UTC1381"/>
  <c r="UTB1381"/>
  <c r="USY1381"/>
  <c r="USY1383" s="1"/>
  <c r="USX1381"/>
  <c r="USN1381"/>
  <c r="USM1381"/>
  <c r="USL1381"/>
  <c r="USI1381"/>
  <c r="USI1383" s="1"/>
  <c r="USH1381"/>
  <c r="URX1381"/>
  <c r="URW1381"/>
  <c r="URV1381"/>
  <c r="URS1381"/>
  <c r="URS1383" s="1"/>
  <c r="URR1381"/>
  <c r="URH1381"/>
  <c r="URG1381"/>
  <c r="URF1381"/>
  <c r="URC1381"/>
  <c r="URC1383" s="1"/>
  <c r="URB1381"/>
  <c r="UQR1381"/>
  <c r="UQQ1381"/>
  <c r="UQP1381"/>
  <c r="UQM1381"/>
  <c r="UQM1383" s="1"/>
  <c r="UQL1381"/>
  <c r="UQB1381"/>
  <c r="UQA1381"/>
  <c r="UPZ1381"/>
  <c r="UPW1381"/>
  <c r="UPW1383" s="1"/>
  <c r="UPV1381"/>
  <c r="UPL1381"/>
  <c r="UPK1381"/>
  <c r="UPJ1381"/>
  <c r="UPG1381"/>
  <c r="UPG1383" s="1"/>
  <c r="UPF1381"/>
  <c r="UOV1381"/>
  <c r="UOU1381"/>
  <c r="UOT1381"/>
  <c r="UOQ1381"/>
  <c r="UOQ1383" s="1"/>
  <c r="UOP1381"/>
  <c r="UOF1381"/>
  <c r="UOE1381"/>
  <c r="UOD1381"/>
  <c r="UOA1381"/>
  <c r="UOA1383" s="1"/>
  <c r="UNZ1381"/>
  <c r="UNP1381"/>
  <c r="UNO1381"/>
  <c r="UNN1381"/>
  <c r="UNK1381"/>
  <c r="UNK1383" s="1"/>
  <c r="UNJ1381"/>
  <c r="UMZ1381"/>
  <c r="UMY1381"/>
  <c r="UMX1381"/>
  <c r="UMU1381"/>
  <c r="UMU1383" s="1"/>
  <c r="UMT1381"/>
  <c r="UMJ1381"/>
  <c r="UMI1381"/>
  <c r="UMH1381"/>
  <c r="UME1381"/>
  <c r="UME1383" s="1"/>
  <c r="UMD1381"/>
  <c r="ULT1381"/>
  <c r="ULS1381"/>
  <c r="ULR1381"/>
  <c r="ULO1381"/>
  <c r="ULO1383" s="1"/>
  <c r="ULN1381"/>
  <c r="ULD1381"/>
  <c r="ULC1381"/>
  <c r="ULB1381"/>
  <c r="UKY1381"/>
  <c r="UKY1383" s="1"/>
  <c r="UKX1381"/>
  <c r="UKN1381"/>
  <c r="UKM1381"/>
  <c r="UKL1381"/>
  <c r="UKI1381"/>
  <c r="UKI1383" s="1"/>
  <c r="UKH1381"/>
  <c r="UJX1381"/>
  <c r="UJW1381"/>
  <c r="UJV1381"/>
  <c r="UJS1381"/>
  <c r="UJS1383" s="1"/>
  <c r="UJR1381"/>
  <c r="UJH1381"/>
  <c r="UJG1381"/>
  <c r="UJF1381"/>
  <c r="UJC1381"/>
  <c r="UJC1383" s="1"/>
  <c r="UJB1381"/>
  <c r="UIR1381"/>
  <c r="UIQ1381"/>
  <c r="UIP1381"/>
  <c r="UIM1381"/>
  <c r="UIM1383" s="1"/>
  <c r="UIL1381"/>
  <c r="UIB1381"/>
  <c r="UIA1381"/>
  <c r="UHZ1381"/>
  <c r="UHW1381"/>
  <c r="UHW1383" s="1"/>
  <c r="UHV1381"/>
  <c r="UHL1381"/>
  <c r="UHK1381"/>
  <c r="UHJ1381"/>
  <c r="UHG1381"/>
  <c r="UHG1383" s="1"/>
  <c r="UHF1381"/>
  <c r="UGV1381"/>
  <c r="UGU1381"/>
  <c r="UGT1381"/>
  <c r="UGQ1381"/>
  <c r="UGQ1383" s="1"/>
  <c r="UGP1381"/>
  <c r="UGF1381"/>
  <c r="UGE1381"/>
  <c r="UGD1381"/>
  <c r="UGA1381"/>
  <c r="UGA1383" s="1"/>
  <c r="UFZ1381"/>
  <c r="UFP1381"/>
  <c r="UFO1381"/>
  <c r="UFN1381"/>
  <c r="UFK1381"/>
  <c r="UFK1383" s="1"/>
  <c r="UFJ1381"/>
  <c r="UEZ1381"/>
  <c r="UEY1381"/>
  <c r="UEX1381"/>
  <c r="UEU1381"/>
  <c r="UEU1383" s="1"/>
  <c r="UET1381"/>
  <c r="UEJ1381"/>
  <c r="UEI1381"/>
  <c r="UEH1381"/>
  <c r="UEE1381"/>
  <c r="UEE1383" s="1"/>
  <c r="UED1381"/>
  <c r="UDT1381"/>
  <c r="UDS1381"/>
  <c r="UDR1381"/>
  <c r="UDO1381"/>
  <c r="UDO1383" s="1"/>
  <c r="UDN1381"/>
  <c r="UDD1381"/>
  <c r="UDC1381"/>
  <c r="UDB1381"/>
  <c r="UCY1381"/>
  <c r="UCY1383" s="1"/>
  <c r="UCX1381"/>
  <c r="UCN1381"/>
  <c r="UCM1381"/>
  <c r="UCL1381"/>
  <c r="UCI1381"/>
  <c r="UCI1383" s="1"/>
  <c r="UCH1381"/>
  <c r="UBX1381"/>
  <c r="UBW1381"/>
  <c r="UBV1381"/>
  <c r="UBS1381"/>
  <c r="UBS1383" s="1"/>
  <c r="UBR1381"/>
  <c r="UBH1381"/>
  <c r="UBG1381"/>
  <c r="UBF1381"/>
  <c r="UBC1381"/>
  <c r="UBC1383" s="1"/>
  <c r="UBB1381"/>
  <c r="UAR1381"/>
  <c r="UAQ1381"/>
  <c r="UAP1381"/>
  <c r="UAM1381"/>
  <c r="UAM1383" s="1"/>
  <c r="UAL1381"/>
  <c r="UAB1381"/>
  <c r="UAA1381"/>
  <c r="TZZ1381"/>
  <c r="TZW1381"/>
  <c r="TZW1383" s="1"/>
  <c r="TZV1381"/>
  <c r="TZL1381"/>
  <c r="TZK1381"/>
  <c r="TZJ1381"/>
  <c r="TZG1381"/>
  <c r="TZG1383" s="1"/>
  <c r="TZF1381"/>
  <c r="TYV1381"/>
  <c r="TYU1381"/>
  <c r="TYT1381"/>
  <c r="TYQ1381"/>
  <c r="TYQ1383" s="1"/>
  <c r="TYP1381"/>
  <c r="TYF1381"/>
  <c r="TYE1381"/>
  <c r="TYD1381"/>
  <c r="TYA1381"/>
  <c r="TYA1383" s="1"/>
  <c r="TXZ1381"/>
  <c r="TXP1381"/>
  <c r="TXO1381"/>
  <c r="TXN1381"/>
  <c r="TXK1381"/>
  <c r="TXK1383" s="1"/>
  <c r="TXJ1381"/>
  <c r="TWZ1381"/>
  <c r="TWY1381"/>
  <c r="TWX1381"/>
  <c r="TWU1381"/>
  <c r="TWU1383" s="1"/>
  <c r="TWT1381"/>
  <c r="TWJ1381"/>
  <c r="TWI1381"/>
  <c r="TWH1381"/>
  <c r="TWE1381"/>
  <c r="TWE1383" s="1"/>
  <c r="TWD1381"/>
  <c r="TVT1381"/>
  <c r="TVS1381"/>
  <c r="TVR1381"/>
  <c r="TVO1381"/>
  <c r="TVO1383" s="1"/>
  <c r="TVN1381"/>
  <c r="TVD1381"/>
  <c r="TVC1381"/>
  <c r="TVB1381"/>
  <c r="TUY1381"/>
  <c r="TUY1383" s="1"/>
  <c r="TUX1381"/>
  <c r="TUN1381"/>
  <c r="TUM1381"/>
  <c r="TUL1381"/>
  <c r="TUI1381"/>
  <c r="TUI1383" s="1"/>
  <c r="TUH1381"/>
  <c r="TTX1381"/>
  <c r="TTW1381"/>
  <c r="TTV1381"/>
  <c r="TTS1381"/>
  <c r="TTS1383" s="1"/>
  <c r="TTR1381"/>
  <c r="TTH1381"/>
  <c r="TTG1381"/>
  <c r="TTF1381"/>
  <c r="TTC1381"/>
  <c r="TTC1383" s="1"/>
  <c r="TTB1381"/>
  <c r="TSR1381"/>
  <c r="TSQ1381"/>
  <c r="TSP1381"/>
  <c r="TSM1381"/>
  <c r="TSM1383" s="1"/>
  <c r="TSL1381"/>
  <c r="TSB1381"/>
  <c r="TSA1381"/>
  <c r="TRZ1381"/>
  <c r="TRW1381"/>
  <c r="TRW1383" s="1"/>
  <c r="TRV1381"/>
  <c r="TRL1381"/>
  <c r="TRK1381"/>
  <c r="TRJ1381"/>
  <c r="TRG1381"/>
  <c r="TRG1383" s="1"/>
  <c r="TRF1381"/>
  <c r="TQV1381"/>
  <c r="TQU1381"/>
  <c r="TQT1381"/>
  <c r="TQQ1381"/>
  <c r="TQQ1383" s="1"/>
  <c r="TQP1381"/>
  <c r="TQF1381"/>
  <c r="TQE1381"/>
  <c r="TQD1381"/>
  <c r="TQA1381"/>
  <c r="TQA1383" s="1"/>
  <c r="TPZ1381"/>
  <c r="TPP1381"/>
  <c r="TPO1381"/>
  <c r="TPN1381"/>
  <c r="TPK1381"/>
  <c r="TPK1383" s="1"/>
  <c r="TPJ1381"/>
  <c r="TOZ1381"/>
  <c r="TOY1381"/>
  <c r="TOX1381"/>
  <c r="TOU1381"/>
  <c r="TOU1383" s="1"/>
  <c r="TOT1381"/>
  <c r="TOJ1381"/>
  <c r="TOI1381"/>
  <c r="TOH1381"/>
  <c r="TOE1381"/>
  <c r="TOE1383" s="1"/>
  <c r="TOD1381"/>
  <c r="TNT1381"/>
  <c r="TNS1381"/>
  <c r="TNR1381"/>
  <c r="TNO1381"/>
  <c r="TNO1383" s="1"/>
  <c r="TNN1381"/>
  <c r="TND1381"/>
  <c r="TNC1381"/>
  <c r="TNB1381"/>
  <c r="TMY1381"/>
  <c r="TMY1383" s="1"/>
  <c r="TMX1381"/>
  <c r="TMN1381"/>
  <c r="TMM1381"/>
  <c r="TML1381"/>
  <c r="TMI1381"/>
  <c r="TMI1383" s="1"/>
  <c r="TMH1381"/>
  <c r="TLX1381"/>
  <c r="TLW1381"/>
  <c r="TLV1381"/>
  <c r="TLS1381"/>
  <c r="TLS1383" s="1"/>
  <c r="TLR1381"/>
  <c r="TLH1381"/>
  <c r="TLG1381"/>
  <c r="TLF1381"/>
  <c r="TLC1381"/>
  <c r="TLC1383" s="1"/>
  <c r="TLB1381"/>
  <c r="TKR1381"/>
  <c r="TKQ1381"/>
  <c r="TKP1381"/>
  <c r="TKM1381"/>
  <c r="TKM1383" s="1"/>
  <c r="TKL1381"/>
  <c r="TKB1381"/>
  <c r="TKA1381"/>
  <c r="TJZ1381"/>
  <c r="TJW1381"/>
  <c r="TJW1383" s="1"/>
  <c r="TJV1381"/>
  <c r="TJL1381"/>
  <c r="TJK1381"/>
  <c r="TJJ1381"/>
  <c r="TJG1381"/>
  <c r="TJG1383" s="1"/>
  <c r="TJF1381"/>
  <c r="TIV1381"/>
  <c r="TIU1381"/>
  <c r="TIT1381"/>
  <c r="TIQ1381"/>
  <c r="TIQ1383" s="1"/>
  <c r="TIP1381"/>
  <c r="TIF1381"/>
  <c r="TIE1381"/>
  <c r="TID1381"/>
  <c r="TIA1381"/>
  <c r="TIA1383" s="1"/>
  <c r="THZ1381"/>
  <c r="THP1381"/>
  <c r="THO1381"/>
  <c r="THN1381"/>
  <c r="THK1381"/>
  <c r="THK1383" s="1"/>
  <c r="THJ1381"/>
  <c r="TGZ1381"/>
  <c r="TGY1381"/>
  <c r="TGX1381"/>
  <c r="TGU1381"/>
  <c r="TGU1383" s="1"/>
  <c r="TGT1381"/>
  <c r="TGJ1381"/>
  <c r="TGI1381"/>
  <c r="TGH1381"/>
  <c r="TGE1381"/>
  <c r="TGE1383" s="1"/>
  <c r="TGD1381"/>
  <c r="TFT1381"/>
  <c r="TFS1381"/>
  <c r="TFR1381"/>
  <c r="TFO1381"/>
  <c r="TFO1383" s="1"/>
  <c r="TFN1381"/>
  <c r="TFD1381"/>
  <c r="TFC1381"/>
  <c r="TFB1381"/>
  <c r="TEY1381"/>
  <c r="TEY1383" s="1"/>
  <c r="TEX1381"/>
  <c r="TEN1381"/>
  <c r="TEM1381"/>
  <c r="TEL1381"/>
  <c r="TEI1381"/>
  <c r="TEI1383" s="1"/>
  <c r="TEH1381"/>
  <c r="TDX1381"/>
  <c r="TDW1381"/>
  <c r="TDV1381"/>
  <c r="TDS1381"/>
  <c r="TDS1383" s="1"/>
  <c r="TDR1381"/>
  <c r="TDH1381"/>
  <c r="TDG1381"/>
  <c r="TDF1381"/>
  <c r="TDC1381"/>
  <c r="TDC1383" s="1"/>
  <c r="TDB1381"/>
  <c r="TCR1381"/>
  <c r="TCQ1381"/>
  <c r="TCP1381"/>
  <c r="TCM1381"/>
  <c r="TCM1383" s="1"/>
  <c r="TCL1381"/>
  <c r="TCB1381"/>
  <c r="TCA1381"/>
  <c r="TBZ1381"/>
  <c r="TBW1381"/>
  <c r="TBW1383" s="1"/>
  <c r="TBV1381"/>
  <c r="TBL1381"/>
  <c r="TBK1381"/>
  <c r="TBJ1381"/>
  <c r="TBG1381"/>
  <c r="TBG1383" s="1"/>
  <c r="TBF1381"/>
  <c r="TAV1381"/>
  <c r="TAU1381"/>
  <c r="TAT1381"/>
  <c r="TAQ1381"/>
  <c r="TAQ1383" s="1"/>
  <c r="TAP1381"/>
  <c r="TAF1381"/>
  <c r="TAE1381"/>
  <c r="TAD1381"/>
  <c r="TAA1381"/>
  <c r="TAA1383" s="1"/>
  <c r="SZZ1381"/>
  <c r="SZP1381"/>
  <c r="SZO1381"/>
  <c r="SZN1381"/>
  <c r="SZK1381"/>
  <c r="SZK1383" s="1"/>
  <c r="SZJ1381"/>
  <c r="SYZ1381"/>
  <c r="SYY1381"/>
  <c r="SYX1381"/>
  <c r="SYU1381"/>
  <c r="SYU1383" s="1"/>
  <c r="SYT1381"/>
  <c r="SYJ1381"/>
  <c r="SYI1381"/>
  <c r="SYH1381"/>
  <c r="SYE1381"/>
  <c r="SYE1383" s="1"/>
  <c r="SYD1381"/>
  <c r="SXT1381"/>
  <c r="SXS1381"/>
  <c r="SXR1381"/>
  <c r="SXO1381"/>
  <c r="SXO1383" s="1"/>
  <c r="SXN1381"/>
  <c r="SXD1381"/>
  <c r="SXC1381"/>
  <c r="SXB1381"/>
  <c r="SWY1381"/>
  <c r="SWY1383" s="1"/>
  <c r="SWX1381"/>
  <c r="SWN1381"/>
  <c r="SWM1381"/>
  <c r="SWL1381"/>
  <c r="SWI1381"/>
  <c r="SWI1383" s="1"/>
  <c r="SWH1381"/>
  <c r="SVX1381"/>
  <c r="SVW1381"/>
  <c r="SVV1381"/>
  <c r="SVS1381"/>
  <c r="SVS1383" s="1"/>
  <c r="SVR1381"/>
  <c r="SVH1381"/>
  <c r="SVG1381"/>
  <c r="SVF1381"/>
  <c r="SVC1381"/>
  <c r="SVC1383" s="1"/>
  <c r="SVB1381"/>
  <c r="SUR1381"/>
  <c r="SUQ1381"/>
  <c r="SUP1381"/>
  <c r="SUM1381"/>
  <c r="SUM1383" s="1"/>
  <c r="SUL1381"/>
  <c r="SUB1381"/>
  <c r="SUA1381"/>
  <c r="STZ1381"/>
  <c r="STW1381"/>
  <c r="STW1383" s="1"/>
  <c r="STV1381"/>
  <c r="STL1381"/>
  <c r="STK1381"/>
  <c r="STJ1381"/>
  <c r="STG1381"/>
  <c r="STG1383" s="1"/>
  <c r="STF1381"/>
  <c r="SSV1381"/>
  <c r="SSU1381"/>
  <c r="SST1381"/>
  <c r="SSQ1381"/>
  <c r="SSQ1383" s="1"/>
  <c r="SSP1381"/>
  <c r="SSF1381"/>
  <c r="SSE1381"/>
  <c r="SSD1381"/>
  <c r="SSA1381"/>
  <c r="SSA1383" s="1"/>
  <c r="SRZ1381"/>
  <c r="SRP1381"/>
  <c r="SRO1381"/>
  <c r="SRN1381"/>
  <c r="SRK1381"/>
  <c r="SRK1383" s="1"/>
  <c r="SRJ1381"/>
  <c r="SQZ1381"/>
  <c r="SQY1381"/>
  <c r="SQX1381"/>
  <c r="SQU1381"/>
  <c r="SQU1383" s="1"/>
  <c r="SQT1381"/>
  <c r="SQJ1381"/>
  <c r="SQI1381"/>
  <c r="SQH1381"/>
  <c r="SQE1381"/>
  <c r="SQE1383" s="1"/>
  <c r="SQD1381"/>
  <c r="SPT1381"/>
  <c r="SPS1381"/>
  <c r="SPR1381"/>
  <c r="SPO1381"/>
  <c r="SPO1383" s="1"/>
  <c r="SPN1381"/>
  <c r="SPD1381"/>
  <c r="SPC1381"/>
  <c r="SPB1381"/>
  <c r="SOY1381"/>
  <c r="SOY1383" s="1"/>
  <c r="SOX1381"/>
  <c r="SON1381"/>
  <c r="SOM1381"/>
  <c r="SOL1381"/>
  <c r="SOI1381"/>
  <c r="SOI1383" s="1"/>
  <c r="SOH1381"/>
  <c r="SNX1381"/>
  <c r="SNW1381"/>
  <c r="SNV1381"/>
  <c r="SNS1381"/>
  <c r="SNS1383" s="1"/>
  <c r="SNR1381"/>
  <c r="SNH1381"/>
  <c r="SNG1381"/>
  <c r="SNF1381"/>
  <c r="SNC1381"/>
  <c r="SNC1383" s="1"/>
  <c r="SNB1381"/>
  <c r="SMR1381"/>
  <c r="SMQ1381"/>
  <c r="SMP1381"/>
  <c r="SMM1381"/>
  <c r="SMM1383" s="1"/>
  <c r="SML1381"/>
  <c r="SMB1381"/>
  <c r="SMA1381"/>
  <c r="SLZ1381"/>
  <c r="SLW1381"/>
  <c r="SLW1383" s="1"/>
  <c r="SLV1381"/>
  <c r="SLL1381"/>
  <c r="SLK1381"/>
  <c r="SLJ1381"/>
  <c r="SLG1381"/>
  <c r="SLG1383" s="1"/>
  <c r="SLF1381"/>
  <c r="SKV1381"/>
  <c r="SKU1381"/>
  <c r="SKT1381"/>
  <c r="SKQ1381"/>
  <c r="SKQ1383" s="1"/>
  <c r="SKP1381"/>
  <c r="SKF1381"/>
  <c r="SKE1381"/>
  <c r="SKD1381"/>
  <c r="SKA1381"/>
  <c r="SKA1383" s="1"/>
  <c r="SJZ1381"/>
  <c r="SJP1381"/>
  <c r="SJO1381"/>
  <c r="SJN1381"/>
  <c r="SJK1381"/>
  <c r="SJK1383" s="1"/>
  <c r="SJJ1381"/>
  <c r="SIZ1381"/>
  <c r="SIY1381"/>
  <c r="SIX1381"/>
  <c r="SIU1381"/>
  <c r="SIU1383" s="1"/>
  <c r="SIT1381"/>
  <c r="SIJ1381"/>
  <c r="SII1381"/>
  <c r="SIH1381"/>
  <c r="SIE1381"/>
  <c r="SIE1383" s="1"/>
  <c r="SID1381"/>
  <c r="SHT1381"/>
  <c r="SHS1381"/>
  <c r="SHR1381"/>
  <c r="SHO1381"/>
  <c r="SHO1383" s="1"/>
  <c r="SHN1381"/>
  <c r="SHD1381"/>
  <c r="SHC1381"/>
  <c r="SHB1381"/>
  <c r="SGY1381"/>
  <c r="SGY1383" s="1"/>
  <c r="SGX1381"/>
  <c r="SGN1381"/>
  <c r="SGM1381"/>
  <c r="SGL1381"/>
  <c r="SGI1381"/>
  <c r="SGI1383" s="1"/>
  <c r="SGH1381"/>
  <c r="SFX1381"/>
  <c r="SFW1381"/>
  <c r="SFV1381"/>
  <c r="SFS1381"/>
  <c r="SFS1383" s="1"/>
  <c r="SFR1381"/>
  <c r="SFH1381"/>
  <c r="SFG1381"/>
  <c r="SFF1381"/>
  <c r="SFC1381"/>
  <c r="SFC1383" s="1"/>
  <c r="SFB1381"/>
  <c r="SER1381"/>
  <c r="SEQ1381"/>
  <c r="SEP1381"/>
  <c r="SEM1381"/>
  <c r="SEM1383" s="1"/>
  <c r="SEL1381"/>
  <c r="SEB1381"/>
  <c r="SEA1381"/>
  <c r="SDZ1381"/>
  <c r="SDW1381"/>
  <c r="SDW1383" s="1"/>
  <c r="SDV1381"/>
  <c r="SDL1381"/>
  <c r="SDK1381"/>
  <c r="SDJ1381"/>
  <c r="SDG1381"/>
  <c r="SDG1383" s="1"/>
  <c r="SDF1381"/>
  <c r="SCV1381"/>
  <c r="SCU1381"/>
  <c r="SCT1381"/>
  <c r="SCQ1381"/>
  <c r="SCQ1383" s="1"/>
  <c r="SCP1381"/>
  <c r="SCF1381"/>
  <c r="SCE1381"/>
  <c r="SCD1381"/>
  <c r="SCA1381"/>
  <c r="SCA1383" s="1"/>
  <c r="SBZ1381"/>
  <c r="SBP1381"/>
  <c r="SBO1381"/>
  <c r="SBN1381"/>
  <c r="SBK1381"/>
  <c r="SBK1383" s="1"/>
  <c r="SBJ1381"/>
  <c r="SAZ1381"/>
  <c r="SAY1381"/>
  <c r="SAX1381"/>
  <c r="SAU1381"/>
  <c r="SAU1383" s="1"/>
  <c r="SAT1381"/>
  <c r="SAJ1381"/>
  <c r="SAI1381"/>
  <c r="SAH1381"/>
  <c r="SAE1381"/>
  <c r="SAE1383" s="1"/>
  <c r="SAD1381"/>
  <c r="RZT1381"/>
  <c r="RZS1381"/>
  <c r="RZR1381"/>
  <c r="RZO1381"/>
  <c r="RZO1383" s="1"/>
  <c r="RZN1381"/>
  <c r="RZD1381"/>
  <c r="RZC1381"/>
  <c r="RZB1381"/>
  <c r="RYY1381"/>
  <c r="RYY1383" s="1"/>
  <c r="RYX1381"/>
  <c r="RYN1381"/>
  <c r="RYM1381"/>
  <c r="RYL1381"/>
  <c r="RYI1381"/>
  <c r="RYI1383" s="1"/>
  <c r="RYH1381"/>
  <c r="RXX1381"/>
  <c r="RXW1381"/>
  <c r="RXV1381"/>
  <c r="RXS1381"/>
  <c r="RXS1383" s="1"/>
  <c r="RXR1381"/>
  <c r="RXH1381"/>
  <c r="RXG1381"/>
  <c r="RXF1381"/>
  <c r="RXC1381"/>
  <c r="RXC1383" s="1"/>
  <c r="RXB1381"/>
  <c r="RWR1381"/>
  <c r="RWQ1381"/>
  <c r="RWP1381"/>
  <c r="RWM1381"/>
  <c r="RWM1383" s="1"/>
  <c r="RWL1381"/>
  <c r="RWB1381"/>
  <c r="RWA1381"/>
  <c r="RVZ1381"/>
  <c r="RVW1381"/>
  <c r="RVW1383" s="1"/>
  <c r="RVV1381"/>
  <c r="RVL1381"/>
  <c r="RVK1381"/>
  <c r="RVJ1381"/>
  <c r="RVG1381"/>
  <c r="RVG1383" s="1"/>
  <c r="RVF1381"/>
  <c r="RUV1381"/>
  <c r="RUU1381"/>
  <c r="RUT1381"/>
  <c r="RUQ1381"/>
  <c r="RUQ1383" s="1"/>
  <c r="RUP1381"/>
  <c r="RUF1381"/>
  <c r="RUE1381"/>
  <c r="RUD1381"/>
  <c r="RUA1381"/>
  <c r="RUA1383" s="1"/>
  <c r="RTZ1381"/>
  <c r="RTP1381"/>
  <c r="RTO1381"/>
  <c r="RTN1381"/>
  <c r="RTK1381"/>
  <c r="RTK1383" s="1"/>
  <c r="RTJ1381"/>
  <c r="RSZ1381"/>
  <c r="RSY1381"/>
  <c r="RSX1381"/>
  <c r="RSU1381"/>
  <c r="RSU1383" s="1"/>
  <c r="RST1381"/>
  <c r="RSJ1381"/>
  <c r="RSI1381"/>
  <c r="RSH1381"/>
  <c r="RSE1381"/>
  <c r="RSE1383" s="1"/>
  <c r="RSD1381"/>
  <c r="RRT1381"/>
  <c r="RRS1381"/>
  <c r="RRR1381"/>
  <c r="RRO1381"/>
  <c r="RRO1383" s="1"/>
  <c r="RRN1381"/>
  <c r="RRD1381"/>
  <c r="RRC1381"/>
  <c r="RRB1381"/>
  <c r="RQY1381"/>
  <c r="RQY1383" s="1"/>
  <c r="RQX1381"/>
  <c r="RQN1381"/>
  <c r="RQM1381"/>
  <c r="RQL1381"/>
  <c r="RQI1381"/>
  <c r="RQI1383" s="1"/>
  <c r="RQH1381"/>
  <c r="RPX1381"/>
  <c r="RPW1381"/>
  <c r="RPV1381"/>
  <c r="RPS1381"/>
  <c r="RPS1383" s="1"/>
  <c r="RPR1381"/>
  <c r="RPH1381"/>
  <c r="RPG1381"/>
  <c r="RPF1381"/>
  <c r="RPC1381"/>
  <c r="RPC1383" s="1"/>
  <c r="RPB1381"/>
  <c r="ROR1381"/>
  <c r="ROQ1381"/>
  <c r="ROP1381"/>
  <c r="ROM1381"/>
  <c r="ROM1383" s="1"/>
  <c r="ROL1381"/>
  <c r="ROB1381"/>
  <c r="ROA1381"/>
  <c r="RNZ1381"/>
  <c r="RNW1381"/>
  <c r="RNW1383" s="1"/>
  <c r="RNV1381"/>
  <c r="RNL1381"/>
  <c r="RNK1381"/>
  <c r="RNJ1381"/>
  <c r="RNG1381"/>
  <c r="RNG1383" s="1"/>
  <c r="RNF1381"/>
  <c r="RMV1381"/>
  <c r="RMU1381"/>
  <c r="RMT1381"/>
  <c r="RMQ1381"/>
  <c r="RMQ1383" s="1"/>
  <c r="RMP1381"/>
  <c r="RMF1381"/>
  <c r="RME1381"/>
  <c r="RMD1381"/>
  <c r="RMA1381"/>
  <c r="RMA1383" s="1"/>
  <c r="RLZ1381"/>
  <c r="RLP1381"/>
  <c r="RLO1381"/>
  <c r="RLN1381"/>
  <c r="RLK1381"/>
  <c r="RLK1383" s="1"/>
  <c r="RLJ1381"/>
  <c r="RKZ1381"/>
  <c r="RKY1381"/>
  <c r="RKX1381"/>
  <c r="RKU1381"/>
  <c r="RKU1383" s="1"/>
  <c r="RKT1381"/>
  <c r="RKJ1381"/>
  <c r="RKI1381"/>
  <c r="RKH1381"/>
  <c r="RKE1381"/>
  <c r="RKE1383" s="1"/>
  <c r="RKD1381"/>
  <c r="RJT1381"/>
  <c r="RJS1381"/>
  <c r="RJR1381"/>
  <c r="RJO1381"/>
  <c r="RJO1383" s="1"/>
  <c r="RJN1381"/>
  <c r="RJD1381"/>
  <c r="RJC1381"/>
  <c r="RJB1381"/>
  <c r="RIY1381"/>
  <c r="RIY1383" s="1"/>
  <c r="RIX1381"/>
  <c r="RIN1381"/>
  <c r="RIM1381"/>
  <c r="RIL1381"/>
  <c r="RII1381"/>
  <c r="RII1383" s="1"/>
  <c r="RIH1381"/>
  <c r="RHX1381"/>
  <c r="RHW1381"/>
  <c r="RHV1381"/>
  <c r="RHS1381"/>
  <c r="RHS1383" s="1"/>
  <c r="RHR1381"/>
  <c r="RHH1381"/>
  <c r="RHG1381"/>
  <c r="RHF1381"/>
  <c r="RHC1381"/>
  <c r="RHC1383" s="1"/>
  <c r="RHB1381"/>
  <c r="RGR1381"/>
  <c r="RGQ1381"/>
  <c r="RGP1381"/>
  <c r="RGM1381"/>
  <c r="RGM1383" s="1"/>
  <c r="RGL1381"/>
  <c r="RGB1381"/>
  <c r="RGA1381"/>
  <c r="RFZ1381"/>
  <c r="RFW1381"/>
  <c r="RFW1383" s="1"/>
  <c r="RFV1381"/>
  <c r="RFL1381"/>
  <c r="RFK1381"/>
  <c r="RFJ1381"/>
  <c r="RFG1381"/>
  <c r="RFG1383" s="1"/>
  <c r="RFF1381"/>
  <c r="REV1381"/>
  <c r="REU1381"/>
  <c r="RET1381"/>
  <c r="REQ1381"/>
  <c r="REQ1383" s="1"/>
  <c r="REP1381"/>
  <c r="REF1381"/>
  <c r="REE1381"/>
  <c r="RED1381"/>
  <c r="REA1381"/>
  <c r="REA1383" s="1"/>
  <c r="RDZ1381"/>
  <c r="RDP1381"/>
  <c r="RDO1381"/>
  <c r="RDN1381"/>
  <c r="RDK1381"/>
  <c r="RDK1383" s="1"/>
  <c r="RDJ1381"/>
  <c r="RCZ1381"/>
  <c r="RCY1381"/>
  <c r="RCX1381"/>
  <c r="RCU1381"/>
  <c r="RCU1383" s="1"/>
  <c r="RCT1381"/>
  <c r="RCJ1381"/>
  <c r="RCI1381"/>
  <c r="RCH1381"/>
  <c r="RCE1381"/>
  <c r="RCE1383" s="1"/>
  <c r="RCD1381"/>
  <c r="RBT1381"/>
  <c r="RBS1381"/>
  <c r="RBR1381"/>
  <c r="RBO1381"/>
  <c r="RBO1383" s="1"/>
  <c r="RBN1381"/>
  <c r="RBD1381"/>
  <c r="RBC1381"/>
  <c r="RBB1381"/>
  <c r="RAY1381"/>
  <c r="RAY1383" s="1"/>
  <c r="RAX1381"/>
  <c r="RAN1381"/>
  <c r="RAM1381"/>
  <c r="RAL1381"/>
  <c r="RAI1381"/>
  <c r="RAI1383" s="1"/>
  <c r="RAH1381"/>
  <c r="QZX1381"/>
  <c r="QZW1381"/>
  <c r="QZV1381"/>
  <c r="QZS1381"/>
  <c r="QZS1383" s="1"/>
  <c r="QZR1381"/>
  <c r="QZH1381"/>
  <c r="QZG1381"/>
  <c r="QZF1381"/>
  <c r="QZC1381"/>
  <c r="QZC1383" s="1"/>
  <c r="QZB1381"/>
  <c r="QYR1381"/>
  <c r="QYQ1381"/>
  <c r="QYP1381"/>
  <c r="QYM1381"/>
  <c r="QYM1383" s="1"/>
  <c r="QYL1381"/>
  <c r="QYB1381"/>
  <c r="QYA1381"/>
  <c r="QXZ1381"/>
  <c r="QXW1381"/>
  <c r="QXW1383" s="1"/>
  <c r="QXV1381"/>
  <c r="QXL1381"/>
  <c r="QXK1381"/>
  <c r="QXJ1381"/>
  <c r="QXG1381"/>
  <c r="QXG1383" s="1"/>
  <c r="QXF1381"/>
  <c r="QWV1381"/>
  <c r="QWU1381"/>
  <c r="QWT1381"/>
  <c r="QWQ1381"/>
  <c r="QWQ1383" s="1"/>
  <c r="QWP1381"/>
  <c r="QWF1381"/>
  <c r="QWE1381"/>
  <c r="QWD1381"/>
  <c r="QWA1381"/>
  <c r="QWA1383" s="1"/>
  <c r="QVZ1381"/>
  <c r="QVP1381"/>
  <c r="QVO1381"/>
  <c r="QVN1381"/>
  <c r="QVK1381"/>
  <c r="QVK1383" s="1"/>
  <c r="QVJ1381"/>
  <c r="QUZ1381"/>
  <c r="QUY1381"/>
  <c r="QUX1381"/>
  <c r="QUU1381"/>
  <c r="QUU1383" s="1"/>
  <c r="QUT1381"/>
  <c r="QUJ1381"/>
  <c r="QUI1381"/>
  <c r="QUH1381"/>
  <c r="QUE1381"/>
  <c r="QUE1383" s="1"/>
  <c r="QUD1381"/>
  <c r="QTT1381"/>
  <c r="QTS1381"/>
  <c r="QTR1381"/>
  <c r="QTO1381"/>
  <c r="QTO1383" s="1"/>
  <c r="QTN1381"/>
  <c r="QTD1381"/>
  <c r="QTC1381"/>
  <c r="QTB1381"/>
  <c r="QSY1381"/>
  <c r="QSY1383" s="1"/>
  <c r="QSX1381"/>
  <c r="QSN1381"/>
  <c r="QSM1381"/>
  <c r="QSL1381"/>
  <c r="QSI1381"/>
  <c r="QSI1383" s="1"/>
  <c r="QSH1381"/>
  <c r="QRX1381"/>
  <c r="QRW1381"/>
  <c r="QRV1381"/>
  <c r="QRS1381"/>
  <c r="QRS1383" s="1"/>
  <c r="QRR1381"/>
  <c r="QRH1381"/>
  <c r="QRG1381"/>
  <c r="QRF1381"/>
  <c r="QRC1381"/>
  <c r="QRC1383" s="1"/>
  <c r="QRB1381"/>
  <c r="QQR1381"/>
  <c r="QQQ1381"/>
  <c r="QQP1381"/>
  <c r="QQM1381"/>
  <c r="QQM1383" s="1"/>
  <c r="QQL1381"/>
  <c r="QQB1381"/>
  <c r="QQA1381"/>
  <c r="QPZ1381"/>
  <c r="QPW1381"/>
  <c r="QPW1383" s="1"/>
  <c r="QPV1381"/>
  <c r="QPL1381"/>
  <c r="QPK1381"/>
  <c r="QPJ1381"/>
  <c r="QPG1381"/>
  <c r="QPG1383" s="1"/>
  <c r="QPF1381"/>
  <c r="QOV1381"/>
  <c r="QOU1381"/>
  <c r="QOT1381"/>
  <c r="QOQ1381"/>
  <c r="QOQ1383" s="1"/>
  <c r="QOP1381"/>
  <c r="QOF1381"/>
  <c r="QOE1381"/>
  <c r="QOD1381"/>
  <c r="QOA1381"/>
  <c r="QOA1383" s="1"/>
  <c r="QNZ1381"/>
  <c r="QNP1381"/>
  <c r="QNO1381"/>
  <c r="QNN1381"/>
  <c r="QNK1381"/>
  <c r="QNK1383" s="1"/>
  <c r="QNJ1381"/>
  <c r="QMZ1381"/>
  <c r="QMY1381"/>
  <c r="QMX1381"/>
  <c r="QMU1381"/>
  <c r="QMU1383" s="1"/>
  <c r="QMT1381"/>
  <c r="QMJ1381"/>
  <c r="QMI1381"/>
  <c r="QMH1381"/>
  <c r="QME1381"/>
  <c r="QME1383" s="1"/>
  <c r="QMD1381"/>
  <c r="QLT1381"/>
  <c r="QLS1381"/>
  <c r="QLR1381"/>
  <c r="QLO1381"/>
  <c r="QLO1383" s="1"/>
  <c r="QLN1381"/>
  <c r="QLD1381"/>
  <c r="QLC1381"/>
  <c r="QLB1381"/>
  <c r="QKY1381"/>
  <c r="QKY1383" s="1"/>
  <c r="QKX1381"/>
  <c r="QKN1381"/>
  <c r="QKM1381"/>
  <c r="QKL1381"/>
  <c r="QKI1381"/>
  <c r="QKI1383" s="1"/>
  <c r="QKH1381"/>
  <c r="QJX1381"/>
  <c r="QJW1381"/>
  <c r="QJV1381"/>
  <c r="QJS1381"/>
  <c r="QJS1383" s="1"/>
  <c r="QJR1381"/>
  <c r="QJH1381"/>
  <c r="QJG1381"/>
  <c r="QJF1381"/>
  <c r="QJC1381"/>
  <c r="QJC1383" s="1"/>
  <c r="QJB1381"/>
  <c r="QIR1381"/>
  <c r="QIQ1381"/>
  <c r="QIP1381"/>
  <c r="QIM1381"/>
  <c r="QIM1383" s="1"/>
  <c r="QIL1381"/>
  <c r="QIB1381"/>
  <c r="QIA1381"/>
  <c r="QHZ1381"/>
  <c r="QHW1381"/>
  <c r="QHW1383" s="1"/>
  <c r="QHV1381"/>
  <c r="QHL1381"/>
  <c r="QHK1381"/>
  <c r="QHJ1381"/>
  <c r="QHG1381"/>
  <c r="QHG1383" s="1"/>
  <c r="QHF1381"/>
  <c r="QGV1381"/>
  <c r="QGU1381"/>
  <c r="QGT1381"/>
  <c r="QGQ1381"/>
  <c r="QGQ1383" s="1"/>
  <c r="QGP1381"/>
  <c r="QGF1381"/>
  <c r="QGE1381"/>
  <c r="QGD1381"/>
  <c r="QGA1381"/>
  <c r="QGA1383" s="1"/>
  <c r="QFZ1381"/>
  <c r="QFP1381"/>
  <c r="QFO1381"/>
  <c r="QFN1381"/>
  <c r="QFK1381"/>
  <c r="QFK1383" s="1"/>
  <c r="QFJ1381"/>
  <c r="QEZ1381"/>
  <c r="QEY1381"/>
  <c r="QEX1381"/>
  <c r="QEU1381"/>
  <c r="QEU1383" s="1"/>
  <c r="QET1381"/>
  <c r="QEJ1381"/>
  <c r="QEI1381"/>
  <c r="QEH1381"/>
  <c r="QEE1381"/>
  <c r="QEE1383" s="1"/>
  <c r="QED1381"/>
  <c r="QDT1381"/>
  <c r="QDS1381"/>
  <c r="QDR1381"/>
  <c r="QDO1381"/>
  <c r="QDO1383" s="1"/>
  <c r="QDN1381"/>
  <c r="QDD1381"/>
  <c r="QDC1381"/>
  <c r="QDB1381"/>
  <c r="QCY1381"/>
  <c r="QCY1383" s="1"/>
  <c r="QCX1381"/>
  <c r="QCN1381"/>
  <c r="QCM1381"/>
  <c r="QCL1381"/>
  <c r="QCI1381"/>
  <c r="QCI1383" s="1"/>
  <c r="QCH1381"/>
  <c r="QBX1381"/>
  <c r="QBW1381"/>
  <c r="QBV1381"/>
  <c r="QBS1381"/>
  <c r="QBS1383" s="1"/>
  <c r="QBR1381"/>
  <c r="QBH1381"/>
  <c r="QBG1381"/>
  <c r="QBF1381"/>
  <c r="QBC1381"/>
  <c r="QBC1383" s="1"/>
  <c r="QBB1381"/>
  <c r="QAR1381"/>
  <c r="QAQ1381"/>
  <c r="QAP1381"/>
  <c r="QAM1381"/>
  <c r="QAM1383" s="1"/>
  <c r="QAL1381"/>
  <c r="QAB1381"/>
  <c r="QAA1381"/>
  <c r="PZZ1381"/>
  <c r="PZW1381"/>
  <c r="PZW1383" s="1"/>
  <c r="PZV1381"/>
  <c r="PZL1381"/>
  <c r="PZK1381"/>
  <c r="PZJ1381"/>
  <c r="PZG1381"/>
  <c r="PZG1383" s="1"/>
  <c r="PZF1381"/>
  <c r="PYV1381"/>
  <c r="PYU1381"/>
  <c r="PYT1381"/>
  <c r="PYQ1381"/>
  <c r="PYQ1383" s="1"/>
  <c r="PYP1381"/>
  <c r="PYF1381"/>
  <c r="PYE1381"/>
  <c r="PYD1381"/>
  <c r="PYA1381"/>
  <c r="PYA1383" s="1"/>
  <c r="PXZ1381"/>
  <c r="PXP1381"/>
  <c r="PXO1381"/>
  <c r="PXN1381"/>
  <c r="PXK1381"/>
  <c r="PXK1383" s="1"/>
  <c r="PXJ1381"/>
  <c r="PWZ1381"/>
  <c r="PWY1381"/>
  <c r="PWX1381"/>
  <c r="PWU1381"/>
  <c r="PWU1383" s="1"/>
  <c r="PWT1381"/>
  <c r="PWJ1381"/>
  <c r="PWI1381"/>
  <c r="PWH1381"/>
  <c r="PWE1381"/>
  <c r="PWE1383" s="1"/>
  <c r="PWD1381"/>
  <c r="PVT1381"/>
  <c r="PVS1381"/>
  <c r="PVR1381"/>
  <c r="PVO1381"/>
  <c r="PVO1383" s="1"/>
  <c r="PVN1381"/>
  <c r="PVD1381"/>
  <c r="PVC1381"/>
  <c r="PVB1381"/>
  <c r="PUY1381"/>
  <c r="PUY1383" s="1"/>
  <c r="PUX1381"/>
  <c r="PUN1381"/>
  <c r="PUM1381"/>
  <c r="PUL1381"/>
  <c r="PUI1381"/>
  <c r="PUI1383" s="1"/>
  <c r="PUH1381"/>
  <c r="PTX1381"/>
  <c r="PTW1381"/>
  <c r="PTV1381"/>
  <c r="PTS1381"/>
  <c r="PTS1383" s="1"/>
  <c r="PTR1381"/>
  <c r="PTH1381"/>
  <c r="PTG1381"/>
  <c r="PTF1381"/>
  <c r="PTC1381"/>
  <c r="PTC1383" s="1"/>
  <c r="PTB1381"/>
  <c r="PSR1381"/>
  <c r="PSQ1381"/>
  <c r="PSP1381"/>
  <c r="PSM1381"/>
  <c r="PSM1383" s="1"/>
  <c r="PSL1381"/>
  <c r="PSB1381"/>
  <c r="PSA1381"/>
  <c r="PRZ1381"/>
  <c r="PRW1381"/>
  <c r="PRW1383" s="1"/>
  <c r="PRV1381"/>
  <c r="PRL1381"/>
  <c r="PRK1381"/>
  <c r="PRJ1381"/>
  <c r="PRG1381"/>
  <c r="PRG1383" s="1"/>
  <c r="PRF1381"/>
  <c r="PQV1381"/>
  <c r="PQU1381"/>
  <c r="PQT1381"/>
  <c r="PQQ1381"/>
  <c r="PQQ1383" s="1"/>
  <c r="PQP1381"/>
  <c r="PQF1381"/>
  <c r="PQE1381"/>
  <c r="PQD1381"/>
  <c r="PQA1381"/>
  <c r="PQA1383" s="1"/>
  <c r="PPZ1381"/>
  <c r="PPP1381"/>
  <c r="PPO1381"/>
  <c r="PPN1381"/>
  <c r="PPK1381"/>
  <c r="PPK1383" s="1"/>
  <c r="PPJ1381"/>
  <c r="POZ1381"/>
  <c r="POY1381"/>
  <c r="POX1381"/>
  <c r="POU1381"/>
  <c r="POU1383" s="1"/>
  <c r="POT1381"/>
  <c r="POJ1381"/>
  <c r="POI1381"/>
  <c r="POH1381"/>
  <c r="POE1381"/>
  <c r="POE1383" s="1"/>
  <c r="POD1381"/>
  <c r="PNT1381"/>
  <c r="PNS1381"/>
  <c r="PNR1381"/>
  <c r="PNO1381"/>
  <c r="PNO1383" s="1"/>
  <c r="PNN1381"/>
  <c r="PND1381"/>
  <c r="PNC1381"/>
  <c r="PNB1381"/>
  <c r="PMY1381"/>
  <c r="PMY1383" s="1"/>
  <c r="PMX1381"/>
  <c r="PMN1381"/>
  <c r="PMM1381"/>
  <c r="PML1381"/>
  <c r="PMI1381"/>
  <c r="PMI1383" s="1"/>
  <c r="PMH1381"/>
  <c r="PLX1381"/>
  <c r="PLW1381"/>
  <c r="PLV1381"/>
  <c r="PLS1381"/>
  <c r="PLS1383" s="1"/>
  <c r="PLR1381"/>
  <c r="PLH1381"/>
  <c r="PLG1381"/>
  <c r="PLF1381"/>
  <c r="PLC1381"/>
  <c r="PLC1383" s="1"/>
  <c r="PLB1381"/>
  <c r="PKR1381"/>
  <c r="PKQ1381"/>
  <c r="PKP1381"/>
  <c r="PKM1381"/>
  <c r="PKM1383" s="1"/>
  <c r="PKL1381"/>
  <c r="PKB1381"/>
  <c r="PKA1381"/>
  <c r="PJZ1381"/>
  <c r="PJW1381"/>
  <c r="PJW1383" s="1"/>
  <c r="PJV1381"/>
  <c r="PJL1381"/>
  <c r="PJK1381"/>
  <c r="PJJ1381"/>
  <c r="PJG1381"/>
  <c r="PJG1383" s="1"/>
  <c r="PJF1381"/>
  <c r="PIV1381"/>
  <c r="PIU1381"/>
  <c r="PIT1381"/>
  <c r="PIQ1381"/>
  <c r="PIQ1383" s="1"/>
  <c r="PIP1381"/>
  <c r="PIF1381"/>
  <c r="PIE1381"/>
  <c r="PID1381"/>
  <c r="PIA1381"/>
  <c r="PIA1383" s="1"/>
  <c r="PHZ1381"/>
  <c r="PHP1381"/>
  <c r="PHO1381"/>
  <c r="PHN1381"/>
  <c r="PHK1381"/>
  <c r="PHK1383" s="1"/>
  <c r="PHJ1381"/>
  <c r="PGZ1381"/>
  <c r="PGY1381"/>
  <c r="PGX1381"/>
  <c r="PGU1381"/>
  <c r="PGU1383" s="1"/>
  <c r="PGT1381"/>
  <c r="PGJ1381"/>
  <c r="PGI1381"/>
  <c r="PGH1381"/>
  <c r="PGE1381"/>
  <c r="PGE1383" s="1"/>
  <c r="PGD1381"/>
  <c r="PFT1381"/>
  <c r="PFS1381"/>
  <c r="PFR1381"/>
  <c r="PFO1381"/>
  <c r="PFO1383" s="1"/>
  <c r="PFN1381"/>
  <c r="PFD1381"/>
  <c r="PFC1381"/>
  <c r="PFB1381"/>
  <c r="PEY1381"/>
  <c r="PEY1383" s="1"/>
  <c r="PEX1381"/>
  <c r="PEN1381"/>
  <c r="PEM1381"/>
  <c r="PEL1381"/>
  <c r="PEI1381"/>
  <c r="PEI1383" s="1"/>
  <c r="PEH1381"/>
  <c r="PDX1381"/>
  <c r="PDW1381"/>
  <c r="PDV1381"/>
  <c r="PDS1381"/>
  <c r="PDS1383" s="1"/>
  <c r="PDR1381"/>
  <c r="PDH1381"/>
  <c r="PDG1381"/>
  <c r="PDF1381"/>
  <c r="PDC1381"/>
  <c r="PDC1383" s="1"/>
  <c r="PDB1381"/>
  <c r="PCR1381"/>
  <c r="PCQ1381"/>
  <c r="PCP1381"/>
  <c r="PCM1381"/>
  <c r="PCM1383" s="1"/>
  <c r="PCL1381"/>
  <c r="PCB1381"/>
  <c r="PCA1381"/>
  <c r="PBZ1381"/>
  <c r="PBW1381"/>
  <c r="PBW1383" s="1"/>
  <c r="PBV1381"/>
  <c r="PBL1381"/>
  <c r="PBK1381"/>
  <c r="PBJ1381"/>
  <c r="PBG1381"/>
  <c r="PBG1383" s="1"/>
  <c r="PBF1381"/>
  <c r="PAV1381"/>
  <c r="PAU1381"/>
  <c r="PAT1381"/>
  <c r="PAQ1381"/>
  <c r="PAQ1383" s="1"/>
  <c r="PAP1381"/>
  <c r="PAF1381"/>
  <c r="PAE1381"/>
  <c r="PAD1381"/>
  <c r="PAA1381"/>
  <c r="PAA1383" s="1"/>
  <c r="OZZ1381"/>
  <c r="OZP1381"/>
  <c r="OZO1381"/>
  <c r="OZN1381"/>
  <c r="OZK1381"/>
  <c r="OZK1383" s="1"/>
  <c r="OZJ1381"/>
  <c r="OYZ1381"/>
  <c r="OYY1381"/>
  <c r="OYX1381"/>
  <c r="OYU1381"/>
  <c r="OYU1383" s="1"/>
  <c r="OYT1381"/>
  <c r="OYJ1381"/>
  <c r="OYI1381"/>
  <c r="OYH1381"/>
  <c r="OYE1381"/>
  <c r="OYE1383" s="1"/>
  <c r="OYD1381"/>
  <c r="OXT1381"/>
  <c r="OXS1381"/>
  <c r="OXR1381"/>
  <c r="OXO1381"/>
  <c r="OXO1383" s="1"/>
  <c r="OXN1381"/>
  <c r="OXD1381"/>
  <c r="OXC1381"/>
  <c r="OXB1381"/>
  <c r="OWY1381"/>
  <c r="OWY1383" s="1"/>
  <c r="OWX1381"/>
  <c r="OWN1381"/>
  <c r="OWM1381"/>
  <c r="OWL1381"/>
  <c r="OWI1381"/>
  <c r="OWI1383" s="1"/>
  <c r="OWH1381"/>
  <c r="OVX1381"/>
  <c r="OVW1381"/>
  <c r="OVV1381"/>
  <c r="OVS1381"/>
  <c r="OVS1383" s="1"/>
  <c r="OVR1381"/>
  <c r="OVH1381"/>
  <c r="OVG1381"/>
  <c r="OVF1381"/>
  <c r="OVC1381"/>
  <c r="OVC1383" s="1"/>
  <c r="OVB1381"/>
  <c r="OUR1381"/>
  <c r="OUQ1381"/>
  <c r="OUP1381"/>
  <c r="OUM1381"/>
  <c r="OUM1383" s="1"/>
  <c r="OUL1381"/>
  <c r="OUB1381"/>
  <c r="OUA1381"/>
  <c r="OTZ1381"/>
  <c r="OTW1381"/>
  <c r="OTW1383" s="1"/>
  <c r="OTV1381"/>
  <c r="OTL1381"/>
  <c r="OTK1381"/>
  <c r="OTJ1381"/>
  <c r="OTG1381"/>
  <c r="OTG1383" s="1"/>
  <c r="OTF1381"/>
  <c r="OSV1381"/>
  <c r="OSU1381"/>
  <c r="OST1381"/>
  <c r="OSQ1381"/>
  <c r="OSQ1383" s="1"/>
  <c r="OSP1381"/>
  <c r="OSF1381"/>
  <c r="OSE1381"/>
  <c r="OSD1381"/>
  <c r="OSA1381"/>
  <c r="OSA1383" s="1"/>
  <c r="ORZ1381"/>
  <c r="ORP1381"/>
  <c r="ORO1381"/>
  <c r="ORN1381"/>
  <c r="ORK1381"/>
  <c r="ORK1383" s="1"/>
  <c r="ORJ1381"/>
  <c r="OQZ1381"/>
  <c r="OQY1381"/>
  <c r="OQX1381"/>
  <c r="OQU1381"/>
  <c r="OQU1383" s="1"/>
  <c r="OQT1381"/>
  <c r="OQJ1381"/>
  <c r="OQI1381"/>
  <c r="OQH1381"/>
  <c r="OQE1381"/>
  <c r="OQE1383" s="1"/>
  <c r="OQD1381"/>
  <c r="OPT1381"/>
  <c r="OPS1381"/>
  <c r="OPR1381"/>
  <c r="OPO1381"/>
  <c r="OPO1383" s="1"/>
  <c r="OPN1381"/>
  <c r="OPD1381"/>
  <c r="OPC1381"/>
  <c r="OPB1381"/>
  <c r="OOY1381"/>
  <c r="OOY1383" s="1"/>
  <c r="OOX1381"/>
  <c r="OON1381"/>
  <c r="OOM1381"/>
  <c r="OOL1381"/>
  <c r="OOI1381"/>
  <c r="OOI1383" s="1"/>
  <c r="OOH1381"/>
  <c r="ONX1381"/>
  <c r="ONW1381"/>
  <c r="ONV1381"/>
  <c r="ONS1381"/>
  <c r="ONS1383" s="1"/>
  <c r="ONR1381"/>
  <c r="ONH1381"/>
  <c r="ONG1381"/>
  <c r="ONF1381"/>
  <c r="ONC1381"/>
  <c r="ONC1383" s="1"/>
  <c r="ONB1381"/>
  <c r="OMR1381"/>
  <c r="OMQ1381"/>
  <c r="OMP1381"/>
  <c r="OMM1381"/>
  <c r="OMM1383" s="1"/>
  <c r="OML1381"/>
  <c r="OMB1381"/>
  <c r="OMA1381"/>
  <c r="OLZ1381"/>
  <c r="OLW1381"/>
  <c r="OLW1383" s="1"/>
  <c r="OLV1381"/>
  <c r="OLL1381"/>
  <c r="OLK1381"/>
  <c r="OLJ1381"/>
  <c r="OLG1381"/>
  <c r="OLG1383" s="1"/>
  <c r="OLF1381"/>
  <c r="OKV1381"/>
  <c r="OKU1381"/>
  <c r="OKT1381"/>
  <c r="OKQ1381"/>
  <c r="OKQ1383" s="1"/>
  <c r="OKP1381"/>
  <c r="OKF1381"/>
  <c r="OKE1381"/>
  <c r="OKD1381"/>
  <c r="OKA1381"/>
  <c r="OKA1383" s="1"/>
  <c r="OJZ1381"/>
  <c r="OJP1381"/>
  <c r="OJO1381"/>
  <c r="OJN1381"/>
  <c r="OJK1381"/>
  <c r="OJK1383" s="1"/>
  <c r="OJJ1381"/>
  <c r="OIZ1381"/>
  <c r="OIY1381"/>
  <c r="OIX1381"/>
  <c r="OIU1381"/>
  <c r="OIU1383" s="1"/>
  <c r="OIT1381"/>
  <c r="OIJ1381"/>
  <c r="OII1381"/>
  <c r="OIH1381"/>
  <c r="OIE1381"/>
  <c r="OIE1383" s="1"/>
  <c r="OID1381"/>
  <c r="OHT1381"/>
  <c r="OHS1381"/>
  <c r="OHR1381"/>
  <c r="OHO1381"/>
  <c r="OHO1383" s="1"/>
  <c r="OHN1381"/>
  <c r="OHD1381"/>
  <c r="OHC1381"/>
  <c r="OHB1381"/>
  <c r="OGY1381"/>
  <c r="OGY1383" s="1"/>
  <c r="OGX1381"/>
  <c r="OGN1381"/>
  <c r="OGM1381"/>
  <c r="OGL1381"/>
  <c r="OGI1381"/>
  <c r="OGI1383" s="1"/>
  <c r="OGH1381"/>
  <c r="OFX1381"/>
  <c r="OFW1381"/>
  <c r="OFV1381"/>
  <c r="OFS1381"/>
  <c r="OFS1383" s="1"/>
  <c r="OFR1381"/>
  <c r="OFH1381"/>
  <c r="OFG1381"/>
  <c r="OFF1381"/>
  <c r="OFC1381"/>
  <c r="OFC1383" s="1"/>
  <c r="OFB1381"/>
  <c r="OER1381"/>
  <c r="OEQ1381"/>
  <c r="OEP1381"/>
  <c r="OEM1381"/>
  <c r="OEM1383" s="1"/>
  <c r="OEL1381"/>
  <c r="OEB1381"/>
  <c r="OEA1381"/>
  <c r="ODZ1381"/>
  <c r="ODW1381"/>
  <c r="ODW1383" s="1"/>
  <c r="ODV1381"/>
  <c r="ODL1381"/>
  <c r="ODK1381"/>
  <c r="ODJ1381"/>
  <c r="ODG1381"/>
  <c r="ODG1383" s="1"/>
  <c r="ODF1381"/>
  <c r="OCV1381"/>
  <c r="OCU1381"/>
  <c r="OCT1381"/>
  <c r="OCQ1381"/>
  <c r="OCQ1383" s="1"/>
  <c r="OCP1381"/>
  <c r="OCF1381"/>
  <c r="OCE1381"/>
  <c r="OCD1381"/>
  <c r="OCA1381"/>
  <c r="OCA1383" s="1"/>
  <c r="OBZ1381"/>
  <c r="OBP1381"/>
  <c r="OBO1381"/>
  <c r="OBN1381"/>
  <c r="OBK1381"/>
  <c r="OBK1383" s="1"/>
  <c r="OBJ1381"/>
  <c r="OAZ1381"/>
  <c r="OAY1381"/>
  <c r="OAX1381"/>
  <c r="OAU1381"/>
  <c r="OAU1383" s="1"/>
  <c r="OAT1381"/>
  <c r="OAJ1381"/>
  <c r="OAI1381"/>
  <c r="OAH1381"/>
  <c r="OAE1381"/>
  <c r="OAE1383" s="1"/>
  <c r="OAD1381"/>
  <c r="NZT1381"/>
  <c r="NZS1381"/>
  <c r="NZR1381"/>
  <c r="NZO1381"/>
  <c r="NZO1383" s="1"/>
  <c r="NZN1381"/>
  <c r="NZD1381"/>
  <c r="NZC1381"/>
  <c r="NZB1381"/>
  <c r="NYY1381"/>
  <c r="NYY1383" s="1"/>
  <c r="NYX1381"/>
  <c r="NYN1381"/>
  <c r="NYM1381"/>
  <c r="NYL1381"/>
  <c r="NYI1381"/>
  <c r="NYI1383" s="1"/>
  <c r="NYH1381"/>
  <c r="NXX1381"/>
  <c r="NXW1381"/>
  <c r="NXV1381"/>
  <c r="NXS1381"/>
  <c r="NXS1383" s="1"/>
  <c r="NXR1381"/>
  <c r="NXH1381"/>
  <c r="NXG1381"/>
  <c r="NXF1381"/>
  <c r="NXC1381"/>
  <c r="NXC1383" s="1"/>
  <c r="NXB1381"/>
  <c r="NWR1381"/>
  <c r="NWQ1381"/>
  <c r="NWP1381"/>
  <c r="NWM1381"/>
  <c r="NWM1383" s="1"/>
  <c r="NWL1381"/>
  <c r="NWB1381"/>
  <c r="NWA1381"/>
  <c r="NVZ1381"/>
  <c r="NVW1381"/>
  <c r="NVW1383" s="1"/>
  <c r="NVV1381"/>
  <c r="NVL1381"/>
  <c r="NVK1381"/>
  <c r="NVJ1381"/>
  <c r="NVG1381"/>
  <c r="NVG1383" s="1"/>
  <c r="NVF1381"/>
  <c r="NUV1381"/>
  <c r="NUU1381"/>
  <c r="NUT1381"/>
  <c r="NUQ1381"/>
  <c r="NUQ1383" s="1"/>
  <c r="NUP1381"/>
  <c r="NUF1381"/>
  <c r="NUE1381"/>
  <c r="NUD1381"/>
  <c r="NUA1381"/>
  <c r="NUA1383" s="1"/>
  <c r="NTZ1381"/>
  <c r="NTP1381"/>
  <c r="NTO1381"/>
  <c r="NTN1381"/>
  <c r="NTK1381"/>
  <c r="NTK1383" s="1"/>
  <c r="NTJ1381"/>
  <c r="NSZ1381"/>
  <c r="NSY1381"/>
  <c r="NSX1381"/>
  <c r="NSU1381"/>
  <c r="NSU1383" s="1"/>
  <c r="NST1381"/>
  <c r="NSJ1381"/>
  <c r="NSI1381"/>
  <c r="NSH1381"/>
  <c r="NSE1381"/>
  <c r="NSE1383" s="1"/>
  <c r="NSD1381"/>
  <c r="NRT1381"/>
  <c r="NRS1381"/>
  <c r="NRR1381"/>
  <c r="NRO1381"/>
  <c r="NRO1383" s="1"/>
  <c r="NRN1381"/>
  <c r="NRD1381"/>
  <c r="NRC1381"/>
  <c r="NRB1381"/>
  <c r="NQY1381"/>
  <c r="NQY1383" s="1"/>
  <c r="NQX1381"/>
  <c r="NQN1381"/>
  <c r="NQM1381"/>
  <c r="NQL1381"/>
  <c r="NQI1381"/>
  <c r="NQI1383" s="1"/>
  <c r="NQH1381"/>
  <c r="NPX1381"/>
  <c r="NPW1381"/>
  <c r="NPV1381"/>
  <c r="NPS1381"/>
  <c r="NPS1383" s="1"/>
  <c r="NPR1381"/>
  <c r="NPH1381"/>
  <c r="NPG1381"/>
  <c r="NPF1381"/>
  <c r="NPC1381"/>
  <c r="NPC1383" s="1"/>
  <c r="NPB1381"/>
  <c r="NOR1381"/>
  <c r="NOQ1381"/>
  <c r="NOP1381"/>
  <c r="NOM1381"/>
  <c r="NOM1383" s="1"/>
  <c r="NOL1381"/>
  <c r="NOB1381"/>
  <c r="NOA1381"/>
  <c r="NNZ1381"/>
  <c r="NNW1381"/>
  <c r="NNW1383" s="1"/>
  <c r="NNV1381"/>
  <c r="NNL1381"/>
  <c r="NNK1381"/>
  <c r="NNJ1381"/>
  <c r="NNG1381"/>
  <c r="NNG1383" s="1"/>
  <c r="NNF1381"/>
  <c r="NMV1381"/>
  <c r="NMU1381"/>
  <c r="NMT1381"/>
  <c r="NMQ1381"/>
  <c r="NMQ1383" s="1"/>
  <c r="NMP1381"/>
  <c r="NMF1381"/>
  <c r="NME1381"/>
  <c r="NMD1381"/>
  <c r="NMA1381"/>
  <c r="NMA1383" s="1"/>
  <c r="NLZ1381"/>
  <c r="NLP1381"/>
  <c r="NLO1381"/>
  <c r="NLN1381"/>
  <c r="NLK1381"/>
  <c r="NLK1383" s="1"/>
  <c r="NLJ1381"/>
  <c r="NKZ1381"/>
  <c r="NKY1381"/>
  <c r="NKX1381"/>
  <c r="NKU1381"/>
  <c r="NKU1383" s="1"/>
  <c r="NKT1381"/>
  <c r="NKJ1381"/>
  <c r="NKI1381"/>
  <c r="NKH1381"/>
  <c r="NKE1381"/>
  <c r="NKE1383" s="1"/>
  <c r="NKD1381"/>
  <c r="NJT1381"/>
  <c r="NJS1381"/>
  <c r="NJR1381"/>
  <c r="NJO1381"/>
  <c r="NJO1383" s="1"/>
  <c r="NJN1381"/>
  <c r="NJD1381"/>
  <c r="NJC1381"/>
  <c r="NJB1381"/>
  <c r="NIY1381"/>
  <c r="NIY1383" s="1"/>
  <c r="NIX1381"/>
  <c r="NIN1381"/>
  <c r="NIM1381"/>
  <c r="NIL1381"/>
  <c r="NII1381"/>
  <c r="NII1383" s="1"/>
  <c r="NIH1381"/>
  <c r="NHX1381"/>
  <c r="NHW1381"/>
  <c r="NHV1381"/>
  <c r="NHS1381"/>
  <c r="NHS1383" s="1"/>
  <c r="NHR1381"/>
  <c r="NHH1381"/>
  <c r="NHG1381"/>
  <c r="NHF1381"/>
  <c r="NHC1381"/>
  <c r="NHC1383" s="1"/>
  <c r="NHB1381"/>
  <c r="NGR1381"/>
  <c r="NGQ1381"/>
  <c r="NGP1381"/>
  <c r="NGM1381"/>
  <c r="NGM1383" s="1"/>
  <c r="NGL1381"/>
  <c r="NGB1381"/>
  <c r="NGA1381"/>
  <c r="NFZ1381"/>
  <c r="NFW1381"/>
  <c r="NFW1383" s="1"/>
  <c r="NFV1381"/>
  <c r="NFL1381"/>
  <c r="NFK1381"/>
  <c r="NFJ1381"/>
  <c r="NFG1381"/>
  <c r="NFG1383" s="1"/>
  <c r="NFF1381"/>
  <c r="NEV1381"/>
  <c r="NEU1381"/>
  <c r="NET1381"/>
  <c r="NEQ1381"/>
  <c r="NEQ1383" s="1"/>
  <c r="NEP1381"/>
  <c r="NEF1381"/>
  <c r="NEE1381"/>
  <c r="NED1381"/>
  <c r="NEA1381"/>
  <c r="NEA1383" s="1"/>
  <c r="NDZ1381"/>
  <c r="NDP1381"/>
  <c r="NDO1381"/>
  <c r="NDN1381"/>
  <c r="NDK1381"/>
  <c r="NDK1383" s="1"/>
  <c r="NDJ1381"/>
  <c r="NCZ1381"/>
  <c r="NCY1381"/>
  <c r="NCX1381"/>
  <c r="NCU1381"/>
  <c r="NCU1383" s="1"/>
  <c r="NCT1381"/>
  <c r="NCJ1381"/>
  <c r="NCI1381"/>
  <c r="NCH1381"/>
  <c r="NCE1381"/>
  <c r="NCE1383" s="1"/>
  <c r="NCD1381"/>
  <c r="NBT1381"/>
  <c r="NBS1381"/>
  <c r="NBR1381"/>
  <c r="NBO1381"/>
  <c r="NBO1383" s="1"/>
  <c r="NBN1381"/>
  <c r="NBD1381"/>
  <c r="NBC1381"/>
  <c r="NBB1381"/>
  <c r="NAY1381"/>
  <c r="NAY1383" s="1"/>
  <c r="NAX1381"/>
  <c r="NAN1381"/>
  <c r="NAM1381"/>
  <c r="NAL1381"/>
  <c r="NAI1381"/>
  <c r="NAI1383" s="1"/>
  <c r="NAH1381"/>
  <c r="MZX1381"/>
  <c r="MZW1381"/>
  <c r="MZV1381"/>
  <c r="MZS1381"/>
  <c r="MZS1383" s="1"/>
  <c r="MZR1381"/>
  <c r="MZH1381"/>
  <c r="MZG1381"/>
  <c r="MZF1381"/>
  <c r="MZC1381"/>
  <c r="MZC1383" s="1"/>
  <c r="MZB1381"/>
  <c r="MYR1381"/>
  <c r="MYQ1381"/>
  <c r="MYP1381"/>
  <c r="MYM1381"/>
  <c r="MYM1383" s="1"/>
  <c r="MYL1381"/>
  <c r="MYB1381"/>
  <c r="MYA1381"/>
  <c r="MXZ1381"/>
  <c r="MXW1381"/>
  <c r="MXW1383" s="1"/>
  <c r="MXV1381"/>
  <c r="MXL1381"/>
  <c r="MXK1381"/>
  <c r="MXJ1381"/>
  <c r="MXG1381"/>
  <c r="MXG1383" s="1"/>
  <c r="MXF1381"/>
  <c r="MWV1381"/>
  <c r="MWU1381"/>
  <c r="MWT1381"/>
  <c r="MWQ1381"/>
  <c r="MWQ1383" s="1"/>
  <c r="MWP1381"/>
  <c r="MWF1381"/>
  <c r="MWE1381"/>
  <c r="MWD1381"/>
  <c r="MWA1381"/>
  <c r="MWA1383" s="1"/>
  <c r="MVZ1381"/>
  <c r="MVP1381"/>
  <c r="MVO1381"/>
  <c r="MVN1381"/>
  <c r="MVK1381"/>
  <c r="MVK1383" s="1"/>
  <c r="MVJ1381"/>
  <c r="MUZ1381"/>
  <c r="MUY1381"/>
  <c r="MUX1381"/>
  <c r="MUU1381"/>
  <c r="MUU1383" s="1"/>
  <c r="MUT1381"/>
  <c r="MUJ1381"/>
  <c r="MUI1381"/>
  <c r="MUH1381"/>
  <c r="MUE1381"/>
  <c r="MUE1383" s="1"/>
  <c r="MUD1381"/>
  <c r="MTT1381"/>
  <c r="MTS1381"/>
  <c r="MTR1381"/>
  <c r="MTO1381"/>
  <c r="MTO1383" s="1"/>
  <c r="MTN1381"/>
  <c r="MTD1381"/>
  <c r="MTC1381"/>
  <c r="MTB1381"/>
  <c r="MSY1381"/>
  <c r="MSY1383" s="1"/>
  <c r="MSX1381"/>
  <c r="MSN1381"/>
  <c r="MSM1381"/>
  <c r="MSL1381"/>
  <c r="MSI1381"/>
  <c r="MSI1383" s="1"/>
  <c r="MSH1381"/>
  <c r="MRX1381"/>
  <c r="MRW1381"/>
  <c r="MRV1381"/>
  <c r="MRS1381"/>
  <c r="MRS1383" s="1"/>
  <c r="MRR1381"/>
  <c r="MRH1381"/>
  <c r="MRG1381"/>
  <c r="MRF1381"/>
  <c r="MRC1381"/>
  <c r="MRC1383" s="1"/>
  <c r="MRB1381"/>
  <c r="MQR1381"/>
  <c r="MQQ1381"/>
  <c r="MQP1381"/>
  <c r="MQM1381"/>
  <c r="MQM1383" s="1"/>
  <c r="MQL1381"/>
  <c r="MQB1381"/>
  <c r="MQA1381"/>
  <c r="MPZ1381"/>
  <c r="MPW1381"/>
  <c r="MPW1383" s="1"/>
  <c r="MPV1381"/>
  <c r="MPL1381"/>
  <c r="MPK1381"/>
  <c r="MPJ1381"/>
  <c r="MPG1381"/>
  <c r="MPG1383" s="1"/>
  <c r="MPF1381"/>
  <c r="MOV1381"/>
  <c r="MOU1381"/>
  <c r="MOT1381"/>
  <c r="MOQ1381"/>
  <c r="MOQ1383" s="1"/>
  <c r="MOP1381"/>
  <c r="MOF1381"/>
  <c r="MOE1381"/>
  <c r="MOD1381"/>
  <c r="MOA1381"/>
  <c r="MOA1383" s="1"/>
  <c r="MNZ1381"/>
  <c r="MNP1381"/>
  <c r="MNO1381"/>
  <c r="MNN1381"/>
  <c r="MNK1381"/>
  <c r="MNK1383" s="1"/>
  <c r="MNJ1381"/>
  <c r="MMZ1381"/>
  <c r="MMY1381"/>
  <c r="MMX1381"/>
  <c r="MMU1381"/>
  <c r="MMU1383" s="1"/>
  <c r="MMT1381"/>
  <c r="MMJ1381"/>
  <c r="MMI1381"/>
  <c r="MMH1381"/>
  <c r="MME1381"/>
  <c r="MME1383" s="1"/>
  <c r="MMD1381"/>
  <c r="MLT1381"/>
  <c r="MLS1381"/>
  <c r="MLR1381"/>
  <c r="MLO1381"/>
  <c r="MLO1383" s="1"/>
  <c r="MLN1381"/>
  <c r="MLD1381"/>
  <c r="MLC1381"/>
  <c r="MLB1381"/>
  <c r="MKY1381"/>
  <c r="MKY1383" s="1"/>
  <c r="MKX1381"/>
  <c r="MKN1381"/>
  <c r="MKM1381"/>
  <c r="MKL1381"/>
  <c r="MKI1381"/>
  <c r="MKI1383" s="1"/>
  <c r="MKH1381"/>
  <c r="MJX1381"/>
  <c r="MJW1381"/>
  <c r="MJV1381"/>
  <c r="MJS1381"/>
  <c r="MJS1383" s="1"/>
  <c r="MJR1381"/>
  <c r="MJH1381"/>
  <c r="MJG1381"/>
  <c r="MJF1381"/>
  <c r="MJC1381"/>
  <c r="MJC1383" s="1"/>
  <c r="MJB1381"/>
  <c r="MIR1381"/>
  <c r="MIQ1381"/>
  <c r="MIP1381"/>
  <c r="MIM1381"/>
  <c r="MIM1383" s="1"/>
  <c r="MIL1381"/>
  <c r="MIB1381"/>
  <c r="MIA1381"/>
  <c r="MHZ1381"/>
  <c r="MHW1381"/>
  <c r="MHW1383" s="1"/>
  <c r="MHV1381"/>
  <c r="MHL1381"/>
  <c r="MHK1381"/>
  <c r="MHJ1381"/>
  <c r="MHG1381"/>
  <c r="MHG1383" s="1"/>
  <c r="MHF1381"/>
  <c r="MGV1381"/>
  <c r="MGU1381"/>
  <c r="MGT1381"/>
  <c r="MGQ1381"/>
  <c r="MGQ1383" s="1"/>
  <c r="MGP1381"/>
  <c r="MGF1381"/>
  <c r="MGE1381"/>
  <c r="MGD1381"/>
  <c r="MGA1381"/>
  <c r="MGA1383" s="1"/>
  <c r="MFZ1381"/>
  <c r="MFP1381"/>
  <c r="MFO1381"/>
  <c r="MFN1381"/>
  <c r="MFK1381"/>
  <c r="MFK1383" s="1"/>
  <c r="MFJ1381"/>
  <c r="MEZ1381"/>
  <c r="MEY1381"/>
  <c r="MEX1381"/>
  <c r="MEU1381"/>
  <c r="MEU1383" s="1"/>
  <c r="MET1381"/>
  <c r="MEJ1381"/>
  <c r="MEI1381"/>
  <c r="MEH1381"/>
  <c r="MEE1381"/>
  <c r="MEE1383" s="1"/>
  <c r="MED1381"/>
  <c r="MDT1381"/>
  <c r="MDS1381"/>
  <c r="MDR1381"/>
  <c r="MDO1381"/>
  <c r="MDO1383" s="1"/>
  <c r="MDN1381"/>
  <c r="MDD1381"/>
  <c r="MDC1381"/>
  <c r="MDB1381"/>
  <c r="MCY1381"/>
  <c r="MCY1383" s="1"/>
  <c r="MCX1381"/>
  <c r="MCN1381"/>
  <c r="MCM1381"/>
  <c r="MCL1381"/>
  <c r="MCI1381"/>
  <c r="MCI1383" s="1"/>
  <c r="MCH1381"/>
  <c r="MBX1381"/>
  <c r="MBW1381"/>
  <c r="MBV1381"/>
  <c r="MBS1381"/>
  <c r="MBS1383" s="1"/>
  <c r="MBR1381"/>
  <c r="MBH1381"/>
  <c r="MBG1381"/>
  <c r="MBF1381"/>
  <c r="MBC1381"/>
  <c r="MBC1383" s="1"/>
  <c r="MBB1381"/>
  <c r="MAR1381"/>
  <c r="MAQ1381"/>
  <c r="MAP1381"/>
  <c r="MAM1381"/>
  <c r="MAM1383" s="1"/>
  <c r="MAL1381"/>
  <c r="MAB1381"/>
  <c r="MAA1381"/>
  <c r="LZZ1381"/>
  <c r="LZW1381"/>
  <c r="LZW1383" s="1"/>
  <c r="LZV1381"/>
  <c r="LZL1381"/>
  <c r="LZK1381"/>
  <c r="LZJ1381"/>
  <c r="LZG1381"/>
  <c r="LZG1383" s="1"/>
  <c r="LZF1381"/>
  <c r="LYV1381"/>
  <c r="LYU1381"/>
  <c r="LYT1381"/>
  <c r="LYQ1381"/>
  <c r="LYQ1383" s="1"/>
  <c r="LYP1381"/>
  <c r="LYF1381"/>
  <c r="LYE1381"/>
  <c r="LYD1381"/>
  <c r="LYA1381"/>
  <c r="LYA1383" s="1"/>
  <c r="LXZ1381"/>
  <c r="LXP1381"/>
  <c r="LXO1381"/>
  <c r="LXN1381"/>
  <c r="LXK1381"/>
  <c r="LXK1383" s="1"/>
  <c r="LXJ1381"/>
  <c r="LWZ1381"/>
  <c r="LWY1381"/>
  <c r="LWX1381"/>
  <c r="LWU1381"/>
  <c r="LWU1383" s="1"/>
  <c r="LWT1381"/>
  <c r="LWJ1381"/>
  <c r="LWI1381"/>
  <c r="LWH1381"/>
  <c r="LWE1381"/>
  <c r="LWE1383" s="1"/>
  <c r="LWD1381"/>
  <c r="LVT1381"/>
  <c r="LVS1381"/>
  <c r="LVR1381"/>
  <c r="LVO1381"/>
  <c r="LVO1383" s="1"/>
  <c r="LVN1381"/>
  <c r="LVD1381"/>
  <c r="LVC1381"/>
  <c r="LVB1381"/>
  <c r="LUY1381"/>
  <c r="LUY1383" s="1"/>
  <c r="LUX1381"/>
  <c r="LUN1381"/>
  <c r="LUM1381"/>
  <c r="LUL1381"/>
  <c r="LUI1381"/>
  <c r="LUI1383" s="1"/>
  <c r="LUH1381"/>
  <c r="LTX1381"/>
  <c r="LTW1381"/>
  <c r="LTV1381"/>
  <c r="LTS1381"/>
  <c r="LTS1383" s="1"/>
  <c r="LTR1381"/>
  <c r="LTH1381"/>
  <c r="LTG1381"/>
  <c r="LTF1381"/>
  <c r="LTC1381"/>
  <c r="LTC1383" s="1"/>
  <c r="LTB1381"/>
  <c r="LSR1381"/>
  <c r="LSQ1381"/>
  <c r="LSP1381"/>
  <c r="LSM1381"/>
  <c r="LSM1383" s="1"/>
  <c r="LSL1381"/>
  <c r="LSB1381"/>
  <c r="LSA1381"/>
  <c r="LRZ1381"/>
  <c r="LRW1381"/>
  <c r="LRW1383" s="1"/>
  <c r="LRV1381"/>
  <c r="LRL1381"/>
  <c r="LRK1381"/>
  <c r="LRJ1381"/>
  <c r="LRG1381"/>
  <c r="LRG1383" s="1"/>
  <c r="LRF1381"/>
  <c r="LQV1381"/>
  <c r="LQU1381"/>
  <c r="LQT1381"/>
  <c r="LQQ1381"/>
  <c r="LQQ1383" s="1"/>
  <c r="LQP1381"/>
  <c r="LQF1381"/>
  <c r="LQE1381"/>
  <c r="LQD1381"/>
  <c r="LQA1381"/>
  <c r="LQA1383" s="1"/>
  <c r="LPZ1381"/>
  <c r="LPP1381"/>
  <c r="LPO1381"/>
  <c r="LPN1381"/>
  <c r="LPK1381"/>
  <c r="LPK1383" s="1"/>
  <c r="LPJ1381"/>
  <c r="LOZ1381"/>
  <c r="LOY1381"/>
  <c r="LOX1381"/>
  <c r="LOU1381"/>
  <c r="LOU1383" s="1"/>
  <c r="LOT1381"/>
  <c r="LOJ1381"/>
  <c r="LOI1381"/>
  <c r="LOH1381"/>
  <c r="LOE1381"/>
  <c r="LOE1383" s="1"/>
  <c r="LOD1381"/>
  <c r="LNT1381"/>
  <c r="LNS1381"/>
  <c r="LNR1381"/>
  <c r="LNO1381"/>
  <c r="LNO1383" s="1"/>
  <c r="LNN1381"/>
  <c r="LND1381"/>
  <c r="LNC1381"/>
  <c r="LNB1381"/>
  <c r="LMY1381"/>
  <c r="LMY1383" s="1"/>
  <c r="LMX1381"/>
  <c r="LMN1381"/>
  <c r="LMM1381"/>
  <c r="LML1381"/>
  <c r="LMI1381"/>
  <c r="LMI1383" s="1"/>
  <c r="LMH1381"/>
  <c r="LLX1381"/>
  <c r="LLW1381"/>
  <c r="LLV1381"/>
  <c r="LLS1381"/>
  <c r="LLS1383" s="1"/>
  <c r="LLR1381"/>
  <c r="LLH1381"/>
  <c r="LLG1381"/>
  <c r="LLF1381"/>
  <c r="LLC1381"/>
  <c r="LLC1383" s="1"/>
  <c r="LLB1381"/>
  <c r="LKR1381"/>
  <c r="LKQ1381"/>
  <c r="LKP1381"/>
  <c r="LKM1381"/>
  <c r="LKM1383" s="1"/>
  <c r="LKL1381"/>
  <c r="LKB1381"/>
  <c r="LKA1381"/>
  <c r="LJZ1381"/>
  <c r="LJW1381"/>
  <c r="LJW1383" s="1"/>
  <c r="LJV1381"/>
  <c r="LJL1381"/>
  <c r="LJK1381"/>
  <c r="LJJ1381"/>
  <c r="LJG1381"/>
  <c r="LJG1383" s="1"/>
  <c r="LJF1381"/>
  <c r="LIV1381"/>
  <c r="LIU1381"/>
  <c r="LIT1381"/>
  <c r="LIQ1381"/>
  <c r="LIQ1383" s="1"/>
  <c r="LIP1381"/>
  <c r="LIF1381"/>
  <c r="LIE1381"/>
  <c r="LID1381"/>
  <c r="LIA1381"/>
  <c r="LIA1383" s="1"/>
  <c r="LHZ1381"/>
  <c r="LHP1381"/>
  <c r="LHO1381"/>
  <c r="LHN1381"/>
  <c r="LHK1381"/>
  <c r="LHK1383" s="1"/>
  <c r="LHJ1381"/>
  <c r="LGZ1381"/>
  <c r="LGY1381"/>
  <c r="LGX1381"/>
  <c r="LGU1381"/>
  <c r="LGU1383" s="1"/>
  <c r="LGT1381"/>
  <c r="LGJ1381"/>
  <c r="LGI1381"/>
  <c r="LGH1381"/>
  <c r="LGE1381"/>
  <c r="LGE1383" s="1"/>
  <c r="LGD1381"/>
  <c r="LFT1381"/>
  <c r="LFS1381"/>
  <c r="LFR1381"/>
  <c r="LFO1381"/>
  <c r="LFO1383" s="1"/>
  <c r="LFN1381"/>
  <c r="LFD1381"/>
  <c r="LFC1381"/>
  <c r="LFB1381"/>
  <c r="LEY1381"/>
  <c r="LEY1383" s="1"/>
  <c r="LEX1381"/>
  <c r="LEN1381"/>
  <c r="LEM1381"/>
  <c r="LEL1381"/>
  <c r="LEI1381"/>
  <c r="LEI1383" s="1"/>
  <c r="LEH1381"/>
  <c r="LDX1381"/>
  <c r="LDW1381"/>
  <c r="LDV1381"/>
  <c r="LDS1381"/>
  <c r="LDS1383" s="1"/>
  <c r="LDR1381"/>
  <c r="LDH1381"/>
  <c r="LDG1381"/>
  <c r="LDF1381"/>
  <c r="LDC1381"/>
  <c r="LDC1383" s="1"/>
  <c r="LDB1381"/>
  <c r="LCR1381"/>
  <c r="LCQ1381"/>
  <c r="LCP1381"/>
  <c r="LCM1381"/>
  <c r="LCM1383" s="1"/>
  <c r="LCL1381"/>
  <c r="LCB1381"/>
  <c r="LCA1381"/>
  <c r="LBZ1381"/>
  <c r="LBW1381"/>
  <c r="LBW1383" s="1"/>
  <c r="LBV1381"/>
  <c r="LBL1381"/>
  <c r="LBK1381"/>
  <c r="LBJ1381"/>
  <c r="LBG1381"/>
  <c r="LBG1383" s="1"/>
  <c r="LBF1381"/>
  <c r="LAV1381"/>
  <c r="LAU1381"/>
  <c r="LAT1381"/>
  <c r="LAQ1381"/>
  <c r="LAQ1383" s="1"/>
  <c r="LAP1381"/>
  <c r="LAF1381"/>
  <c r="LAE1381"/>
  <c r="LAD1381"/>
  <c r="LAA1381"/>
  <c r="LAA1383" s="1"/>
  <c r="KZZ1381"/>
  <c r="KZP1381"/>
  <c r="KZO1381"/>
  <c r="KZN1381"/>
  <c r="KZK1381"/>
  <c r="KZK1383" s="1"/>
  <c r="KZJ1381"/>
  <c r="KYZ1381"/>
  <c r="KYY1381"/>
  <c r="KYX1381"/>
  <c r="KYU1381"/>
  <c r="KYU1383" s="1"/>
  <c r="KYT1381"/>
  <c r="KYJ1381"/>
  <c r="KYI1381"/>
  <c r="KYH1381"/>
  <c r="KYE1381"/>
  <c r="KYE1383" s="1"/>
  <c r="KYD1381"/>
  <c r="KXT1381"/>
  <c r="KXS1381"/>
  <c r="KXR1381"/>
  <c r="KXO1381"/>
  <c r="KXO1383" s="1"/>
  <c r="KXN1381"/>
  <c r="KXD1381"/>
  <c r="KXC1381"/>
  <c r="KXB1381"/>
  <c r="KWY1381"/>
  <c r="KWY1383" s="1"/>
  <c r="KWX1381"/>
  <c r="KWN1381"/>
  <c r="KWM1381"/>
  <c r="KWL1381"/>
  <c r="KWI1381"/>
  <c r="KWI1383" s="1"/>
  <c r="KWH1381"/>
  <c r="KVX1381"/>
  <c r="KVW1381"/>
  <c r="KVV1381"/>
  <c r="KVS1381"/>
  <c r="KVS1383" s="1"/>
  <c r="KVR1381"/>
  <c r="KVH1381"/>
  <c r="KVG1381"/>
  <c r="KVF1381"/>
  <c r="KVC1381"/>
  <c r="KVC1383" s="1"/>
  <c r="KVB1381"/>
  <c r="KUR1381"/>
  <c r="KUQ1381"/>
  <c r="KUP1381"/>
  <c r="KUM1381"/>
  <c r="KUM1383" s="1"/>
  <c r="KUL1381"/>
  <c r="KUB1381"/>
  <c r="KUA1381"/>
  <c r="KTZ1381"/>
  <c r="KTW1381"/>
  <c r="KTW1383" s="1"/>
  <c r="KTV1381"/>
  <c r="KTL1381"/>
  <c r="KTK1381"/>
  <c r="KTJ1381"/>
  <c r="KTG1381"/>
  <c r="KTG1383" s="1"/>
  <c r="KTF1381"/>
  <c r="KSV1381"/>
  <c r="KSU1381"/>
  <c r="KST1381"/>
  <c r="KSQ1381"/>
  <c r="KSQ1383" s="1"/>
  <c r="KSP1381"/>
  <c r="KSF1381"/>
  <c r="KSE1381"/>
  <c r="KSD1381"/>
  <c r="KSA1381"/>
  <c r="KSA1383" s="1"/>
  <c r="KRZ1381"/>
  <c r="KRP1381"/>
  <c r="KRO1381"/>
  <c r="KRN1381"/>
  <c r="KRK1381"/>
  <c r="KRK1383" s="1"/>
  <c r="KRJ1381"/>
  <c r="KQZ1381"/>
  <c r="KQY1381"/>
  <c r="KQX1381"/>
  <c r="KQU1381"/>
  <c r="KQU1383" s="1"/>
  <c r="KQT1381"/>
  <c r="KQJ1381"/>
  <c r="KQI1381"/>
  <c r="KQH1381"/>
  <c r="KQE1381"/>
  <c r="KQE1383" s="1"/>
  <c r="KQD1381"/>
  <c r="KPT1381"/>
  <c r="KPS1381"/>
  <c r="KPR1381"/>
  <c r="KPO1381"/>
  <c r="KPO1383" s="1"/>
  <c r="KPN1381"/>
  <c r="KPD1381"/>
  <c r="KPC1381"/>
  <c r="KPB1381"/>
  <c r="KOY1381"/>
  <c r="KOY1383" s="1"/>
  <c r="KOX1381"/>
  <c r="KON1381"/>
  <c r="KOM1381"/>
  <c r="KOL1381"/>
  <c r="KOI1381"/>
  <c r="KOI1383" s="1"/>
  <c r="KOH1381"/>
  <c r="KNX1381"/>
  <c r="KNW1381"/>
  <c r="KNV1381"/>
  <c r="KNS1381"/>
  <c r="KNS1383" s="1"/>
  <c r="KNR1381"/>
  <c r="KNH1381"/>
  <c r="KNG1381"/>
  <c r="KNF1381"/>
  <c r="KNC1381"/>
  <c r="KNC1383" s="1"/>
  <c r="KNB1381"/>
  <c r="KMR1381"/>
  <c r="KMQ1381"/>
  <c r="KMP1381"/>
  <c r="KMM1381"/>
  <c r="KMM1383" s="1"/>
  <c r="KML1381"/>
  <c r="KMB1381"/>
  <c r="KMA1381"/>
  <c r="KLZ1381"/>
  <c r="KLW1381"/>
  <c r="KLW1383" s="1"/>
  <c r="KLV1381"/>
  <c r="KLL1381"/>
  <c r="KLK1381"/>
  <c r="KLJ1381"/>
  <c r="KLG1381"/>
  <c r="KLG1383" s="1"/>
  <c r="KLF1381"/>
  <c r="KKV1381"/>
  <c r="KKU1381"/>
  <c r="KKT1381"/>
  <c r="KKQ1381"/>
  <c r="KKQ1383" s="1"/>
  <c r="KKP1381"/>
  <c r="KKF1381"/>
  <c r="KKE1381"/>
  <c r="KKD1381"/>
  <c r="KKA1381"/>
  <c r="KKA1383" s="1"/>
  <c r="KJZ1381"/>
  <c r="KJP1381"/>
  <c r="KJO1381"/>
  <c r="KJN1381"/>
  <c r="KJK1381"/>
  <c r="KJK1383" s="1"/>
  <c r="KJJ1381"/>
  <c r="KIZ1381"/>
  <c r="KIY1381"/>
  <c r="KIX1381"/>
  <c r="KIU1381"/>
  <c r="KIU1383" s="1"/>
  <c r="KIT1381"/>
  <c r="KIJ1381"/>
  <c r="KII1381"/>
  <c r="KIH1381"/>
  <c r="KIE1381"/>
  <c r="KIE1383" s="1"/>
  <c r="KID1381"/>
  <c r="KHT1381"/>
  <c r="KHS1381"/>
  <c r="KHR1381"/>
  <c r="KHO1381"/>
  <c r="KHO1383" s="1"/>
  <c r="KHN1381"/>
  <c r="KHD1381"/>
  <c r="KHC1381"/>
  <c r="KHB1381"/>
  <c r="KGY1381"/>
  <c r="KGY1383" s="1"/>
  <c r="KGX1381"/>
  <c r="KGN1381"/>
  <c r="KGM1381"/>
  <c r="KGL1381"/>
  <c r="KGI1381"/>
  <c r="KGI1383" s="1"/>
  <c r="KGH1381"/>
  <c r="KFX1381"/>
  <c r="KFW1381"/>
  <c r="KFV1381"/>
  <c r="KFS1381"/>
  <c r="KFS1383" s="1"/>
  <c r="KFR1381"/>
  <c r="KFH1381"/>
  <c r="KFG1381"/>
  <c r="KFF1381"/>
  <c r="KFC1381"/>
  <c r="KFC1383" s="1"/>
  <c r="KFB1381"/>
  <c r="KER1381"/>
  <c r="KEQ1381"/>
  <c r="KEP1381"/>
  <c r="KEM1381"/>
  <c r="KEM1383" s="1"/>
  <c r="KEL1381"/>
  <c r="KEB1381"/>
  <c r="KEA1381"/>
  <c r="KDZ1381"/>
  <c r="KDW1381"/>
  <c r="KDW1383" s="1"/>
  <c r="KDV1381"/>
  <c r="KDL1381"/>
  <c r="KDK1381"/>
  <c r="KDJ1381"/>
  <c r="KDG1381"/>
  <c r="KDG1383" s="1"/>
  <c r="KDF1381"/>
  <c r="KCV1381"/>
  <c r="KCU1381"/>
  <c r="KCT1381"/>
  <c r="KCQ1381"/>
  <c r="KCQ1383" s="1"/>
  <c r="KCP1381"/>
  <c r="KCF1381"/>
  <c r="KCE1381"/>
  <c r="KCD1381"/>
  <c r="KCA1381"/>
  <c r="KCA1383" s="1"/>
  <c r="KBZ1381"/>
  <c r="KBP1381"/>
  <c r="KBO1381"/>
  <c r="KBN1381"/>
  <c r="KBK1381"/>
  <c r="KBK1383" s="1"/>
  <c r="KBJ1381"/>
  <c r="KAZ1381"/>
  <c r="KAY1381"/>
  <c r="KAX1381"/>
  <c r="KAU1381"/>
  <c r="KAU1383" s="1"/>
  <c r="KAT1381"/>
  <c r="KAJ1381"/>
  <c r="KAI1381"/>
  <c r="KAH1381"/>
  <c r="KAE1381"/>
  <c r="KAE1383" s="1"/>
  <c r="KAD1381"/>
  <c r="JZT1381"/>
  <c r="JZS1381"/>
  <c r="JZR1381"/>
  <c r="JZO1381"/>
  <c r="JZO1383" s="1"/>
  <c r="JZN1381"/>
  <c r="JZD1381"/>
  <c r="JZC1381"/>
  <c r="JZB1381"/>
  <c r="JYY1381"/>
  <c r="JYY1383" s="1"/>
  <c r="JYX1381"/>
  <c r="JYN1381"/>
  <c r="JYM1381"/>
  <c r="JYL1381"/>
  <c r="JYI1381"/>
  <c r="JYI1383" s="1"/>
  <c r="JYH1381"/>
  <c r="JXX1381"/>
  <c r="JXW1381"/>
  <c r="JXV1381"/>
  <c r="JXS1381"/>
  <c r="JXS1383" s="1"/>
  <c r="JXR1381"/>
  <c r="JXH1381"/>
  <c r="JXG1381"/>
  <c r="JXF1381"/>
  <c r="JXC1381"/>
  <c r="JXC1383" s="1"/>
  <c r="JXB1381"/>
  <c r="JWR1381"/>
  <c r="JWQ1381"/>
  <c r="JWP1381"/>
  <c r="JWM1381"/>
  <c r="JWM1383" s="1"/>
  <c r="JWL1381"/>
  <c r="JWB1381"/>
  <c r="JWA1381"/>
  <c r="JVZ1381"/>
  <c r="JVW1381"/>
  <c r="JVW1383" s="1"/>
  <c r="JVV1381"/>
  <c r="JVL1381"/>
  <c r="JVK1381"/>
  <c r="JVJ1381"/>
  <c r="JVG1381"/>
  <c r="JVG1383" s="1"/>
  <c r="JVF1381"/>
  <c r="JUV1381"/>
  <c r="JUU1381"/>
  <c r="JUT1381"/>
  <c r="JUQ1381"/>
  <c r="JUQ1383" s="1"/>
  <c r="JUP1381"/>
  <c r="JUF1381"/>
  <c r="JUE1381"/>
  <c r="JUD1381"/>
  <c r="JUA1381"/>
  <c r="JUA1383" s="1"/>
  <c r="JTZ1381"/>
  <c r="JTP1381"/>
  <c r="JTO1381"/>
  <c r="JTN1381"/>
  <c r="JTK1381"/>
  <c r="JTK1383" s="1"/>
  <c r="JTJ1381"/>
  <c r="JSZ1381"/>
  <c r="JSY1381"/>
  <c r="JSX1381"/>
  <c r="JSU1381"/>
  <c r="JSU1383" s="1"/>
  <c r="JST1381"/>
  <c r="JSJ1381"/>
  <c r="JSI1381"/>
  <c r="JSH1381"/>
  <c r="JSE1381"/>
  <c r="JSE1383" s="1"/>
  <c r="JSD1381"/>
  <c r="JRT1381"/>
  <c r="JRS1381"/>
  <c r="JRR1381"/>
  <c r="JRO1381"/>
  <c r="JRO1383" s="1"/>
  <c r="JRN1381"/>
  <c r="JRD1381"/>
  <c r="JRC1381"/>
  <c r="JRB1381"/>
  <c r="JQY1381"/>
  <c r="JQY1383" s="1"/>
  <c r="JQX1381"/>
  <c r="JQN1381"/>
  <c r="JQM1381"/>
  <c r="JQL1381"/>
  <c r="JQI1381"/>
  <c r="JQI1383" s="1"/>
  <c r="JQH1381"/>
  <c r="JPX1381"/>
  <c r="JPW1381"/>
  <c r="JPV1381"/>
  <c r="JPS1381"/>
  <c r="JPS1383" s="1"/>
  <c r="JPR1381"/>
  <c r="JPH1381"/>
  <c r="JPG1381"/>
  <c r="JPF1381"/>
  <c r="JPC1381"/>
  <c r="JPC1383" s="1"/>
  <c r="JPB1381"/>
  <c r="JOR1381"/>
  <c r="JOQ1381"/>
  <c r="JOP1381"/>
  <c r="JOM1381"/>
  <c r="JOM1383" s="1"/>
  <c r="JOL1381"/>
  <c r="JOB1381"/>
  <c r="JOA1381"/>
  <c r="JNZ1381"/>
  <c r="JNW1381"/>
  <c r="JNW1383" s="1"/>
  <c r="JNV1381"/>
  <c r="JNL1381"/>
  <c r="JNK1381"/>
  <c r="JNJ1381"/>
  <c r="JNG1381"/>
  <c r="JNG1383" s="1"/>
  <c r="JNF1381"/>
  <c r="JMV1381"/>
  <c r="JMU1381"/>
  <c r="JMT1381"/>
  <c r="JMQ1381"/>
  <c r="JMQ1383" s="1"/>
  <c r="JMP1381"/>
  <c r="JMF1381"/>
  <c r="JME1381"/>
  <c r="JMD1381"/>
  <c r="JMA1381"/>
  <c r="JMA1383" s="1"/>
  <c r="JLZ1381"/>
  <c r="JLP1381"/>
  <c r="JLO1381"/>
  <c r="JLN1381"/>
  <c r="JLK1381"/>
  <c r="JLK1383" s="1"/>
  <c r="JLJ1381"/>
  <c r="JKZ1381"/>
  <c r="JKY1381"/>
  <c r="JKX1381"/>
  <c r="JKU1381"/>
  <c r="JKU1383" s="1"/>
  <c r="JKT1381"/>
  <c r="JKJ1381"/>
  <c r="JKI1381"/>
  <c r="JKH1381"/>
  <c r="JKE1381"/>
  <c r="JKE1383" s="1"/>
  <c r="JKD1381"/>
  <c r="JJT1381"/>
  <c r="JJS1381"/>
  <c r="JJR1381"/>
  <c r="JJO1381"/>
  <c r="JJO1383" s="1"/>
  <c r="JJN1381"/>
  <c r="JJD1381"/>
  <c r="JJC1381"/>
  <c r="JJB1381"/>
  <c r="JIY1381"/>
  <c r="JIY1383" s="1"/>
  <c r="JIX1381"/>
  <c r="JIN1381"/>
  <c r="JIM1381"/>
  <c r="JIL1381"/>
  <c r="JII1381"/>
  <c r="JII1383" s="1"/>
  <c r="JIH1381"/>
  <c r="JHX1381"/>
  <c r="JHW1381"/>
  <c r="JHV1381"/>
  <c r="JHS1381"/>
  <c r="JHS1383" s="1"/>
  <c r="JHR1381"/>
  <c r="JHH1381"/>
  <c r="JHG1381"/>
  <c r="JHF1381"/>
  <c r="JHC1381"/>
  <c r="JHC1383" s="1"/>
  <c r="JHB1381"/>
  <c r="JGR1381"/>
  <c r="JGQ1381"/>
  <c r="JGP1381"/>
  <c r="JGM1381"/>
  <c r="JGM1383" s="1"/>
  <c r="JGL1381"/>
  <c r="JGB1381"/>
  <c r="JGA1381"/>
  <c r="JFZ1381"/>
  <c r="JFW1381"/>
  <c r="JFW1383" s="1"/>
  <c r="JFV1381"/>
  <c r="JFL1381"/>
  <c r="JFK1381"/>
  <c r="JFJ1381"/>
  <c r="JFG1381"/>
  <c r="JFG1383" s="1"/>
  <c r="JFF1381"/>
  <c r="JEV1381"/>
  <c r="JEU1381"/>
  <c r="JET1381"/>
  <c r="JEQ1381"/>
  <c r="JEQ1383" s="1"/>
  <c r="JEP1381"/>
  <c r="JEF1381"/>
  <c r="JEE1381"/>
  <c r="JED1381"/>
  <c r="JEA1381"/>
  <c r="JEA1383" s="1"/>
  <c r="JDZ1381"/>
  <c r="JDP1381"/>
  <c r="JDO1381"/>
  <c r="JDN1381"/>
  <c r="JDK1381"/>
  <c r="JDK1383" s="1"/>
  <c r="JDJ1381"/>
  <c r="JCZ1381"/>
  <c r="JCY1381"/>
  <c r="JCX1381"/>
  <c r="JCU1381"/>
  <c r="JCU1383" s="1"/>
  <c r="JCT1381"/>
  <c r="JCJ1381"/>
  <c r="JCI1381"/>
  <c r="JCH1381"/>
  <c r="JCE1381"/>
  <c r="JCE1383" s="1"/>
  <c r="JCD1381"/>
  <c r="JBT1381"/>
  <c r="JBS1381"/>
  <c r="JBR1381"/>
  <c r="JBO1381"/>
  <c r="JBO1383" s="1"/>
  <c r="JBN1381"/>
  <c r="JBD1381"/>
  <c r="JBC1381"/>
  <c r="JBB1381"/>
  <c r="JAY1381"/>
  <c r="JAY1383" s="1"/>
  <c r="JAX1381"/>
  <c r="JAN1381"/>
  <c r="JAM1381"/>
  <c r="JAL1381"/>
  <c r="JAI1381"/>
  <c r="JAI1383" s="1"/>
  <c r="JAH1381"/>
  <c r="IZX1381"/>
  <c r="IZW1381"/>
  <c r="IZV1381"/>
  <c r="IZS1381"/>
  <c r="IZS1383" s="1"/>
  <c r="IZR1381"/>
  <c r="IZH1381"/>
  <c r="IZG1381"/>
  <c r="IZF1381"/>
  <c r="IZC1381"/>
  <c r="IZC1383" s="1"/>
  <c r="IZB1381"/>
  <c r="IYR1381"/>
  <c r="IYQ1381"/>
  <c r="IYP1381"/>
  <c r="IYM1381"/>
  <c r="IYM1383" s="1"/>
  <c r="IYL1381"/>
  <c r="IYB1381"/>
  <c r="IYA1381"/>
  <c r="IXZ1381"/>
  <c r="IXW1381"/>
  <c r="IXW1383" s="1"/>
  <c r="IXV1381"/>
  <c r="IXL1381"/>
  <c r="IXK1381"/>
  <c r="IXJ1381"/>
  <c r="IXG1381"/>
  <c r="IXG1383" s="1"/>
  <c r="IXF1381"/>
  <c r="IWV1381"/>
  <c r="IWU1381"/>
  <c r="IWT1381"/>
  <c r="IWQ1381"/>
  <c r="IWQ1383" s="1"/>
  <c r="IWP1381"/>
  <c r="IWF1381"/>
  <c r="IWE1381"/>
  <c r="IWD1381"/>
  <c r="IWA1381"/>
  <c r="IWA1383" s="1"/>
  <c r="IVZ1381"/>
  <c r="IVP1381"/>
  <c r="IVO1381"/>
  <c r="IVN1381"/>
  <c r="IVK1381"/>
  <c r="IVK1383" s="1"/>
  <c r="IVJ1381"/>
  <c r="IUZ1381"/>
  <c r="IUY1381"/>
  <c r="IUX1381"/>
  <c r="IUU1381"/>
  <c r="IUU1383" s="1"/>
  <c r="IUT1381"/>
  <c r="IUJ1381"/>
  <c r="IUI1381"/>
  <c r="IUH1381"/>
  <c r="IUE1381"/>
  <c r="IUE1383" s="1"/>
  <c r="IUD1381"/>
  <c r="ITT1381"/>
  <c r="ITS1381"/>
  <c r="ITR1381"/>
  <c r="ITO1381"/>
  <c r="ITO1383" s="1"/>
  <c r="ITN1381"/>
  <c r="ITD1381"/>
  <c r="ITC1381"/>
  <c r="ITB1381"/>
  <c r="ISY1381"/>
  <c r="ISY1383" s="1"/>
  <c r="ISX1381"/>
  <c r="ISN1381"/>
  <c r="ISM1381"/>
  <c r="ISL1381"/>
  <c r="ISI1381"/>
  <c r="ISI1383" s="1"/>
  <c r="ISH1381"/>
  <c r="IRX1381"/>
  <c r="IRW1381"/>
  <c r="IRV1381"/>
  <c r="IRS1381"/>
  <c r="IRS1383" s="1"/>
  <c r="IRR1381"/>
  <c r="IRH1381"/>
  <c r="IRG1381"/>
  <c r="IRF1381"/>
  <c r="IRC1381"/>
  <c r="IRC1383" s="1"/>
  <c r="IRB1381"/>
  <c r="IQR1381"/>
  <c r="IQQ1381"/>
  <c r="IQP1381"/>
  <c r="IQM1381"/>
  <c r="IQM1383" s="1"/>
  <c r="IQL1381"/>
  <c r="IQB1381"/>
  <c r="IQA1381"/>
  <c r="IPZ1381"/>
  <c r="IPW1381"/>
  <c r="IPW1383" s="1"/>
  <c r="IPV1381"/>
  <c r="IPL1381"/>
  <c r="IPK1381"/>
  <c r="IPJ1381"/>
  <c r="IPG1381"/>
  <c r="IPG1383" s="1"/>
  <c r="IPF1381"/>
  <c r="IOV1381"/>
  <c r="IOU1381"/>
  <c r="IOT1381"/>
  <c r="IOQ1381"/>
  <c r="IOQ1383" s="1"/>
  <c r="IOP1381"/>
  <c r="IOF1381"/>
  <c r="IOE1381"/>
  <c r="IOD1381"/>
  <c r="IOA1381"/>
  <c r="IOA1383" s="1"/>
  <c r="INZ1381"/>
  <c r="INP1381"/>
  <c r="INO1381"/>
  <c r="INN1381"/>
  <c r="INK1381"/>
  <c r="INK1383" s="1"/>
  <c r="INJ1381"/>
  <c r="IMZ1381"/>
  <c r="IMY1381"/>
  <c r="IMX1381"/>
  <c r="IMU1381"/>
  <c r="IMU1383" s="1"/>
  <c r="IMT1381"/>
  <c r="IMJ1381"/>
  <c r="IMI1381"/>
  <c r="IMH1381"/>
  <c r="IME1381"/>
  <c r="IME1383" s="1"/>
  <c r="IMD1381"/>
  <c r="ILT1381"/>
  <c r="ILS1381"/>
  <c r="ILR1381"/>
  <c r="ILO1381"/>
  <c r="ILO1383" s="1"/>
  <c r="ILN1381"/>
  <c r="ILD1381"/>
  <c r="ILC1381"/>
  <c r="ILB1381"/>
  <c r="IKY1381"/>
  <c r="IKY1383" s="1"/>
  <c r="IKX1381"/>
  <c r="IKN1381"/>
  <c r="IKM1381"/>
  <c r="IKL1381"/>
  <c r="IKI1381"/>
  <c r="IKI1383" s="1"/>
  <c r="IKH1381"/>
  <c r="IJX1381"/>
  <c r="IJW1381"/>
  <c r="IJV1381"/>
  <c r="IJS1381"/>
  <c r="IJS1383" s="1"/>
  <c r="IJR1381"/>
  <c r="IJH1381"/>
  <c r="IJG1381"/>
  <c r="IJF1381"/>
  <c r="IJC1381"/>
  <c r="IJC1383" s="1"/>
  <c r="IJB1381"/>
  <c r="IIR1381"/>
  <c r="IIQ1381"/>
  <c r="IIP1381"/>
  <c r="IIM1381"/>
  <c r="IIM1383" s="1"/>
  <c r="IIL1381"/>
  <c r="IIB1381"/>
  <c r="IIA1381"/>
  <c r="IHZ1381"/>
  <c r="IHW1381"/>
  <c r="IHW1383" s="1"/>
  <c r="IHV1381"/>
  <c r="IHL1381"/>
  <c r="IHK1381"/>
  <c r="IHJ1381"/>
  <c r="IHG1381"/>
  <c r="IHG1383" s="1"/>
  <c r="IHF1381"/>
  <c r="IGV1381"/>
  <c r="IGU1381"/>
  <c r="IGT1381"/>
  <c r="IGQ1381"/>
  <c r="IGQ1383" s="1"/>
  <c r="IGP1381"/>
  <c r="IGF1381"/>
  <c r="IGE1381"/>
  <c r="IGD1381"/>
  <c r="IGA1381"/>
  <c r="IGA1383" s="1"/>
  <c r="IFZ1381"/>
  <c r="IFP1381"/>
  <c r="IFO1381"/>
  <c r="IFN1381"/>
  <c r="IFK1381"/>
  <c r="IFK1383" s="1"/>
  <c r="IFJ1381"/>
  <c r="IEZ1381"/>
  <c r="IEY1381"/>
  <c r="IEX1381"/>
  <c r="IEU1381"/>
  <c r="IEU1383" s="1"/>
  <c r="IET1381"/>
  <c r="IEJ1381"/>
  <c r="IEI1381"/>
  <c r="IEH1381"/>
  <c r="IEE1381"/>
  <c r="IEE1383" s="1"/>
  <c r="IED1381"/>
  <c r="IDT1381"/>
  <c r="IDS1381"/>
  <c r="IDR1381"/>
  <c r="IDO1381"/>
  <c r="IDO1383" s="1"/>
  <c r="IDN1381"/>
  <c r="IDD1381"/>
  <c r="IDC1381"/>
  <c r="IDB1381"/>
  <c r="ICY1381"/>
  <c r="ICY1383" s="1"/>
  <c r="ICX1381"/>
  <c r="ICN1381"/>
  <c r="ICM1381"/>
  <c r="ICL1381"/>
  <c r="ICI1381"/>
  <c r="ICI1383" s="1"/>
  <c r="ICH1381"/>
  <c r="IBX1381"/>
  <c r="IBW1381"/>
  <c r="IBV1381"/>
  <c r="IBS1381"/>
  <c r="IBS1383" s="1"/>
  <c r="IBR1381"/>
  <c r="IBH1381"/>
  <c r="IBG1381"/>
  <c r="IBF1381"/>
  <c r="IBC1381"/>
  <c r="IBC1383" s="1"/>
  <c r="IBB1381"/>
  <c r="IAR1381"/>
  <c r="IAQ1381"/>
  <c r="IAP1381"/>
  <c r="IAM1381"/>
  <c r="IAM1383" s="1"/>
  <c r="IAL1381"/>
  <c r="IAB1381"/>
  <c r="IAA1381"/>
  <c r="HZZ1381"/>
  <c r="HZW1381"/>
  <c r="HZW1383" s="1"/>
  <c r="HZV1381"/>
  <c r="HZL1381"/>
  <c r="HZK1381"/>
  <c r="HZJ1381"/>
  <c r="HZG1381"/>
  <c r="HZG1383" s="1"/>
  <c r="HZF1381"/>
  <c r="HYV1381"/>
  <c r="HYU1381"/>
  <c r="HYT1381"/>
  <c r="HYQ1381"/>
  <c r="HYQ1383" s="1"/>
  <c r="HYP1381"/>
  <c r="HYF1381"/>
  <c r="HYE1381"/>
  <c r="HYD1381"/>
  <c r="HYA1381"/>
  <c r="HYA1383" s="1"/>
  <c r="HXZ1381"/>
  <c r="HXP1381"/>
  <c r="HXO1381"/>
  <c r="HXN1381"/>
  <c r="HXK1381"/>
  <c r="HXK1383" s="1"/>
  <c r="HXJ1381"/>
  <c r="HWZ1381"/>
  <c r="HWY1381"/>
  <c r="HWX1381"/>
  <c r="HWU1381"/>
  <c r="HWU1383" s="1"/>
  <c r="HWT1381"/>
  <c r="HWJ1381"/>
  <c r="HWI1381"/>
  <c r="HWH1381"/>
  <c r="HWE1381"/>
  <c r="HWE1383" s="1"/>
  <c r="HWD1381"/>
  <c r="HVT1381"/>
  <c r="HVS1381"/>
  <c r="HVR1381"/>
  <c r="HVO1381"/>
  <c r="HVO1383" s="1"/>
  <c r="HVN1381"/>
  <c r="HVD1381"/>
  <c r="HVC1381"/>
  <c r="HVB1381"/>
  <c r="HUY1381"/>
  <c r="HUY1383" s="1"/>
  <c r="HUX1381"/>
  <c r="HUN1381"/>
  <c r="HUM1381"/>
  <c r="HUL1381"/>
  <c r="HUI1381"/>
  <c r="HUI1383" s="1"/>
  <c r="HUH1381"/>
  <c r="HTX1381"/>
  <c r="HTW1381"/>
  <c r="HTV1381"/>
  <c r="HTS1381"/>
  <c r="HTS1383" s="1"/>
  <c r="HTR1381"/>
  <c r="HTH1381"/>
  <c r="HTG1381"/>
  <c r="HTF1381"/>
  <c r="HTC1381"/>
  <c r="HTC1383" s="1"/>
  <c r="HTB1381"/>
  <c r="HSR1381"/>
  <c r="HSQ1381"/>
  <c r="HSP1381"/>
  <c r="HSM1381"/>
  <c r="HSM1383" s="1"/>
  <c r="HSL1381"/>
  <c r="HSB1381"/>
  <c r="HSA1381"/>
  <c r="HRZ1381"/>
  <c r="HRW1381"/>
  <c r="HRW1383" s="1"/>
  <c r="HRV1381"/>
  <c r="HRL1381"/>
  <c r="HRK1381"/>
  <c r="HRJ1381"/>
  <c r="HRG1381"/>
  <c r="HRG1383" s="1"/>
  <c r="HRF1381"/>
  <c r="HQV1381"/>
  <c r="HQU1381"/>
  <c r="HQT1381"/>
  <c r="HQQ1381"/>
  <c r="HQQ1383" s="1"/>
  <c r="HQP1381"/>
  <c r="HQF1381"/>
  <c r="HQE1381"/>
  <c r="HQD1381"/>
  <c r="HQA1381"/>
  <c r="HQA1383" s="1"/>
  <c r="HPZ1381"/>
  <c r="HPP1381"/>
  <c r="HPO1381"/>
  <c r="HPN1381"/>
  <c r="HPK1381"/>
  <c r="HPK1383" s="1"/>
  <c r="HPJ1381"/>
  <c r="HOZ1381"/>
  <c r="HOY1381"/>
  <c r="HOX1381"/>
  <c r="HOU1381"/>
  <c r="HOU1383" s="1"/>
  <c r="HOT1381"/>
  <c r="HOJ1381"/>
  <c r="HOI1381"/>
  <c r="HOH1381"/>
  <c r="HOE1381"/>
  <c r="HOE1383" s="1"/>
  <c r="HOD1381"/>
  <c r="HNT1381"/>
  <c r="HNS1381"/>
  <c r="HNR1381"/>
  <c r="HNO1381"/>
  <c r="HNO1383" s="1"/>
  <c r="HNN1381"/>
  <c r="HND1381"/>
  <c r="HNC1381"/>
  <c r="HNB1381"/>
  <c r="HMY1381"/>
  <c r="HMY1383" s="1"/>
  <c r="HMX1381"/>
  <c r="HMN1381"/>
  <c r="HMM1381"/>
  <c r="HML1381"/>
  <c r="HMI1381"/>
  <c r="HMI1383" s="1"/>
  <c r="HMH1381"/>
  <c r="HLX1381"/>
  <c r="HLW1381"/>
  <c r="HLV1381"/>
  <c r="HLS1381"/>
  <c r="HLS1383" s="1"/>
  <c r="HLR1381"/>
  <c r="HLH1381"/>
  <c r="HLG1381"/>
  <c r="HLF1381"/>
  <c r="HLC1381"/>
  <c r="HLC1383" s="1"/>
  <c r="HLB1381"/>
  <c r="HKR1381"/>
  <c r="HKQ1381"/>
  <c r="HKP1381"/>
  <c r="HKM1381"/>
  <c r="HKM1383" s="1"/>
  <c r="HKL1381"/>
  <c r="HKB1381"/>
  <c r="HKA1381"/>
  <c r="HJZ1381"/>
  <c r="HJW1381"/>
  <c r="HJW1383" s="1"/>
  <c r="HJV1381"/>
  <c r="HJL1381"/>
  <c r="HJK1381"/>
  <c r="HJJ1381"/>
  <c r="HJG1381"/>
  <c r="HJG1383" s="1"/>
  <c r="HJF1381"/>
  <c r="HIV1381"/>
  <c r="HIU1381"/>
  <c r="HIT1381"/>
  <c r="HIQ1381"/>
  <c r="HIQ1383" s="1"/>
  <c r="HIP1381"/>
  <c r="HIF1381"/>
  <c r="HIE1381"/>
  <c r="HID1381"/>
  <c r="HIA1381"/>
  <c r="HIA1383" s="1"/>
  <c r="HHZ1381"/>
  <c r="HHP1381"/>
  <c r="HHO1381"/>
  <c r="HHN1381"/>
  <c r="HHK1381"/>
  <c r="HHK1383" s="1"/>
  <c r="HHJ1381"/>
  <c r="HGZ1381"/>
  <c r="HGY1381"/>
  <c r="HGX1381"/>
  <c r="HGU1381"/>
  <c r="HGU1383" s="1"/>
  <c r="HGT1381"/>
  <c r="HGJ1381"/>
  <c r="HGI1381"/>
  <c r="HGH1381"/>
  <c r="HGE1381"/>
  <c r="HGE1383" s="1"/>
  <c r="HGD1381"/>
  <c r="HFT1381"/>
  <c r="HFS1381"/>
  <c r="HFR1381"/>
  <c r="HFO1381"/>
  <c r="HFO1383" s="1"/>
  <c r="HFN1381"/>
  <c r="HFD1381"/>
  <c r="HFC1381"/>
  <c r="HFB1381"/>
  <c r="HEY1381"/>
  <c r="HEY1383" s="1"/>
  <c r="HEX1381"/>
  <c r="HEN1381"/>
  <c r="HEM1381"/>
  <c r="HEL1381"/>
  <c r="HEI1381"/>
  <c r="HEI1383" s="1"/>
  <c r="HEH1381"/>
  <c r="HDX1381"/>
  <c r="HDW1381"/>
  <c r="HDV1381"/>
  <c r="HDS1381"/>
  <c r="HDS1383" s="1"/>
  <c r="HDR1381"/>
  <c r="HDH1381"/>
  <c r="HDG1381"/>
  <c r="HDF1381"/>
  <c r="HDC1381"/>
  <c r="HDC1383" s="1"/>
  <c r="HDB1381"/>
  <c r="HCR1381"/>
  <c r="HCQ1381"/>
  <c r="HCP1381"/>
  <c r="HCM1381"/>
  <c r="HCM1383" s="1"/>
  <c r="HCL1381"/>
  <c r="HCB1381"/>
  <c r="HCA1381"/>
  <c r="HBZ1381"/>
  <c r="HBW1381"/>
  <c r="HBW1383" s="1"/>
  <c r="HBV1381"/>
  <c r="HBL1381"/>
  <c r="HBK1381"/>
  <c r="HBJ1381"/>
  <c r="HBG1381"/>
  <c r="HBG1383" s="1"/>
  <c r="HBF1381"/>
  <c r="HAV1381"/>
  <c r="HAU1381"/>
  <c r="HAT1381"/>
  <c r="HAQ1381"/>
  <c r="HAQ1383" s="1"/>
  <c r="HAP1381"/>
  <c r="HAF1381"/>
  <c r="HAE1381"/>
  <c r="HAD1381"/>
  <c r="HAA1381"/>
  <c r="HAA1383" s="1"/>
  <c r="GZZ1381"/>
  <c r="GZP1381"/>
  <c r="GZO1381"/>
  <c r="GZN1381"/>
  <c r="GZK1381"/>
  <c r="GZK1383" s="1"/>
  <c r="GZJ1381"/>
  <c r="GYZ1381"/>
  <c r="GYY1381"/>
  <c r="GYX1381"/>
  <c r="GYU1381"/>
  <c r="GYU1383" s="1"/>
  <c r="GYT1381"/>
  <c r="GYJ1381"/>
  <c r="GYI1381"/>
  <c r="GYH1381"/>
  <c r="GYE1381"/>
  <c r="GYE1383" s="1"/>
  <c r="GYD1381"/>
  <c r="GXT1381"/>
  <c r="GXS1381"/>
  <c r="GXR1381"/>
  <c r="GXO1381"/>
  <c r="GXO1383" s="1"/>
  <c r="GXN1381"/>
  <c r="GXD1381"/>
  <c r="GXC1381"/>
  <c r="GXB1381"/>
  <c r="GWY1381"/>
  <c r="GWY1383" s="1"/>
  <c r="GWX1381"/>
  <c r="GWN1381"/>
  <c r="GWM1381"/>
  <c r="GWL1381"/>
  <c r="GWI1381"/>
  <c r="GWI1383" s="1"/>
  <c r="GWH1381"/>
  <c r="GVX1381"/>
  <c r="GVW1381"/>
  <c r="GVV1381"/>
  <c r="GVS1381"/>
  <c r="GVS1383" s="1"/>
  <c r="GVR1381"/>
  <c r="GVH1381"/>
  <c r="GVG1381"/>
  <c r="GVF1381"/>
  <c r="GVC1381"/>
  <c r="GVC1383" s="1"/>
  <c r="GVB1381"/>
  <c r="GUR1381"/>
  <c r="GUQ1381"/>
  <c r="GUP1381"/>
  <c r="GUM1381"/>
  <c r="GUM1383" s="1"/>
  <c r="GUL1381"/>
  <c r="GUB1381"/>
  <c r="GUA1381"/>
  <c r="GTZ1381"/>
  <c r="GTW1381"/>
  <c r="GTW1383" s="1"/>
  <c r="GTV1381"/>
  <c r="GTL1381"/>
  <c r="GTK1381"/>
  <c r="GTJ1381"/>
  <c r="GTG1381"/>
  <c r="GTG1383" s="1"/>
  <c r="GTF1381"/>
  <c r="GSV1381"/>
  <c r="GSU1381"/>
  <c r="GST1381"/>
  <c r="GSQ1381"/>
  <c r="GSQ1383" s="1"/>
  <c r="GSP1381"/>
  <c r="GSF1381"/>
  <c r="GSE1381"/>
  <c r="GSD1381"/>
  <c r="GSA1381"/>
  <c r="GSA1383" s="1"/>
  <c r="GRZ1381"/>
  <c r="GRP1381"/>
  <c r="GRO1381"/>
  <c r="GRN1381"/>
  <c r="GRK1381"/>
  <c r="GRK1383" s="1"/>
  <c r="GRJ1381"/>
  <c r="GQZ1381"/>
  <c r="GQY1381"/>
  <c r="GQX1381"/>
  <c r="GQU1381"/>
  <c r="GQU1383" s="1"/>
  <c r="GQT1381"/>
  <c r="GQJ1381"/>
  <c r="GQI1381"/>
  <c r="GQH1381"/>
  <c r="GQE1381"/>
  <c r="GQE1383" s="1"/>
  <c r="GQD1381"/>
  <c r="GPT1381"/>
  <c r="GPS1381"/>
  <c r="GPR1381"/>
  <c r="GPO1381"/>
  <c r="GPO1383" s="1"/>
  <c r="GPN1381"/>
  <c r="GPD1381"/>
  <c r="GPC1381"/>
  <c r="GPB1381"/>
  <c r="GOY1381"/>
  <c r="GOY1383" s="1"/>
  <c r="GOX1381"/>
  <c r="GON1381"/>
  <c r="GOM1381"/>
  <c r="GOL1381"/>
  <c r="GOI1381"/>
  <c r="GOI1383" s="1"/>
  <c r="GOH1381"/>
  <c r="GNX1381"/>
  <c r="GNW1381"/>
  <c r="GNV1381"/>
  <c r="GNS1381"/>
  <c r="GNS1383" s="1"/>
  <c r="GNR1381"/>
  <c r="GNH1381"/>
  <c r="GNG1381"/>
  <c r="GNF1381"/>
  <c r="GNC1381"/>
  <c r="GNC1383" s="1"/>
  <c r="GNB1381"/>
  <c r="GMR1381"/>
  <c r="GMQ1381"/>
  <c r="GMP1381"/>
  <c r="GMM1381"/>
  <c r="GMM1383" s="1"/>
  <c r="GML1381"/>
  <c r="GMB1381"/>
  <c r="GMA1381"/>
  <c r="GLZ1381"/>
  <c r="GLW1381"/>
  <c r="GLW1383" s="1"/>
  <c r="GLV1381"/>
  <c r="GLL1381"/>
  <c r="GLK1381"/>
  <c r="GLJ1381"/>
  <c r="GLG1381"/>
  <c r="GLG1383" s="1"/>
  <c r="GLF1381"/>
  <c r="GKV1381"/>
  <c r="GKU1381"/>
  <c r="GKT1381"/>
  <c r="GKQ1381"/>
  <c r="GKQ1383" s="1"/>
  <c r="GKP1381"/>
  <c r="GKF1381"/>
  <c r="GKE1381"/>
  <c r="GKD1381"/>
  <c r="GKA1381"/>
  <c r="GKA1383" s="1"/>
  <c r="GJZ1381"/>
  <c r="GJP1381"/>
  <c r="GJO1381"/>
  <c r="GJN1381"/>
  <c r="GJK1381"/>
  <c r="GJK1383" s="1"/>
  <c r="GJJ1381"/>
  <c r="GIZ1381"/>
  <c r="GIY1381"/>
  <c r="GIX1381"/>
  <c r="GIU1381"/>
  <c r="GIU1383" s="1"/>
  <c r="GIT1381"/>
  <c r="GIJ1381"/>
  <c r="GII1381"/>
  <c r="GIH1381"/>
  <c r="GIE1381"/>
  <c r="GIE1383" s="1"/>
  <c r="GID1381"/>
  <c r="GHT1381"/>
  <c r="GHS1381"/>
  <c r="GHR1381"/>
  <c r="GHO1381"/>
  <c r="GHO1383" s="1"/>
  <c r="GHN1381"/>
  <c r="GHD1381"/>
  <c r="GHC1381"/>
  <c r="GHB1381"/>
  <c r="GGY1381"/>
  <c r="GGY1383" s="1"/>
  <c r="GGX1381"/>
  <c r="GGN1381"/>
  <c r="GGM1381"/>
  <c r="GGL1381"/>
  <c r="GGI1381"/>
  <c r="GGI1383" s="1"/>
  <c r="GGH1381"/>
  <c r="GFX1381"/>
  <c r="GFW1381"/>
  <c r="GFV1381"/>
  <c r="GFS1381"/>
  <c r="GFS1383" s="1"/>
  <c r="GFR1381"/>
  <c r="GFH1381"/>
  <c r="GFG1381"/>
  <c r="GFF1381"/>
  <c r="GFC1381"/>
  <c r="GFC1383" s="1"/>
  <c r="GFB1381"/>
  <c r="GER1381"/>
  <c r="GEQ1381"/>
  <c r="GEP1381"/>
  <c r="GEM1381"/>
  <c r="GEM1383" s="1"/>
  <c r="GEL1381"/>
  <c r="GEB1381"/>
  <c r="GEA1381"/>
  <c r="GDZ1381"/>
  <c r="GDW1381"/>
  <c r="GDW1383" s="1"/>
  <c r="GDV1381"/>
  <c r="GDL1381"/>
  <c r="GDK1381"/>
  <c r="GDJ1381"/>
  <c r="GDG1381"/>
  <c r="GDG1383" s="1"/>
  <c r="GDF1381"/>
  <c r="GCV1381"/>
  <c r="GCU1381"/>
  <c r="GCT1381"/>
  <c r="GCQ1381"/>
  <c r="GCQ1383" s="1"/>
  <c r="GCP1381"/>
  <c r="GCF1381"/>
  <c r="GCE1381"/>
  <c r="GCD1381"/>
  <c r="GCA1381"/>
  <c r="GCA1383" s="1"/>
  <c r="GBZ1381"/>
  <c r="GBP1381"/>
  <c r="GBO1381"/>
  <c r="GBN1381"/>
  <c r="GBK1381"/>
  <c r="GBK1383" s="1"/>
  <c r="GBJ1381"/>
  <c r="GAZ1381"/>
  <c r="GAY1381"/>
  <c r="GAX1381"/>
  <c r="GAU1381"/>
  <c r="GAU1383" s="1"/>
  <c r="GAT1381"/>
  <c r="GAJ1381"/>
  <c r="GAI1381"/>
  <c r="GAH1381"/>
  <c r="GAE1381"/>
  <c r="GAE1383" s="1"/>
  <c r="GAD1381"/>
  <c r="FZT1381"/>
  <c r="FZS1381"/>
  <c r="FZR1381"/>
  <c r="FZO1381"/>
  <c r="FZO1383" s="1"/>
  <c r="FZN1381"/>
  <c r="FZD1381"/>
  <c r="FZC1381"/>
  <c r="FZB1381"/>
  <c r="FYY1381"/>
  <c r="FYY1383" s="1"/>
  <c r="FYX1381"/>
  <c r="FYN1381"/>
  <c r="FYM1381"/>
  <c r="FYL1381"/>
  <c r="FYI1381"/>
  <c r="FYI1383" s="1"/>
  <c r="FYH1381"/>
  <c r="FXX1381"/>
  <c r="FXW1381"/>
  <c r="FXV1381"/>
  <c r="FXS1381"/>
  <c r="FXS1383" s="1"/>
  <c r="FXR1381"/>
  <c r="FXH1381"/>
  <c r="FXG1381"/>
  <c r="FXF1381"/>
  <c r="FXC1381"/>
  <c r="FXC1383" s="1"/>
  <c r="FXB1381"/>
  <c r="FWR1381"/>
  <c r="FWQ1381"/>
  <c r="FWP1381"/>
  <c r="FWM1381"/>
  <c r="FWM1383" s="1"/>
  <c r="FWL1381"/>
  <c r="FWB1381"/>
  <c r="FWA1381"/>
  <c r="FVZ1381"/>
  <c r="FVW1381"/>
  <c r="FVW1383" s="1"/>
  <c r="FVV1381"/>
  <c r="FVL1381"/>
  <c r="FVK1381"/>
  <c r="FVJ1381"/>
  <c r="FVG1381"/>
  <c r="FVG1383" s="1"/>
  <c r="FVF1381"/>
  <c r="FUV1381"/>
  <c r="FUU1381"/>
  <c r="FUT1381"/>
  <c r="FUQ1381"/>
  <c r="FUQ1383" s="1"/>
  <c r="FUP1381"/>
  <c r="FUF1381"/>
  <c r="FUE1381"/>
  <c r="FUD1381"/>
  <c r="FUA1381"/>
  <c r="FUA1383" s="1"/>
  <c r="FTZ1381"/>
  <c r="FTP1381"/>
  <c r="FTO1381"/>
  <c r="FTN1381"/>
  <c r="FTK1381"/>
  <c r="FTK1383" s="1"/>
  <c r="FTJ1381"/>
  <c r="FSZ1381"/>
  <c r="FSY1381"/>
  <c r="FSX1381"/>
  <c r="FSU1381"/>
  <c r="FSU1383" s="1"/>
  <c r="FST1381"/>
  <c r="FSJ1381"/>
  <c r="FSI1381"/>
  <c r="FSH1381"/>
  <c r="FSE1381"/>
  <c r="FSE1383" s="1"/>
  <c r="FSD1381"/>
  <c r="FRT1381"/>
  <c r="FRS1381"/>
  <c r="FRR1381"/>
  <c r="FRO1381"/>
  <c r="FRO1383" s="1"/>
  <c r="FRN1381"/>
  <c r="FRD1381"/>
  <c r="FRC1381"/>
  <c r="FRB1381"/>
  <c r="FQY1381"/>
  <c r="FQY1383" s="1"/>
  <c r="FQX1381"/>
  <c r="FQN1381"/>
  <c r="FQM1381"/>
  <c r="FQL1381"/>
  <c r="FQI1381"/>
  <c r="FQI1383" s="1"/>
  <c r="FQH1381"/>
  <c r="FPX1381"/>
  <c r="FPW1381"/>
  <c r="FPV1381"/>
  <c r="FPS1381"/>
  <c r="FPS1383" s="1"/>
  <c r="FPR1381"/>
  <c r="FPH1381"/>
  <c r="FPG1381"/>
  <c r="FPF1381"/>
  <c r="FPC1381"/>
  <c r="FPC1383" s="1"/>
  <c r="FPB1381"/>
  <c r="FOR1381"/>
  <c r="FOQ1381"/>
  <c r="FOP1381"/>
  <c r="FOM1381"/>
  <c r="FOM1383" s="1"/>
  <c r="FOL1381"/>
  <c r="FOB1381"/>
  <c r="FOA1381"/>
  <c r="FNZ1381"/>
  <c r="FNW1381"/>
  <c r="FNW1383" s="1"/>
  <c r="FNV1381"/>
  <c r="FNL1381"/>
  <c r="FNK1381"/>
  <c r="FNJ1381"/>
  <c r="FNG1381"/>
  <c r="FNG1383" s="1"/>
  <c r="FNF1381"/>
  <c r="FMV1381"/>
  <c r="FMU1381"/>
  <c r="FMT1381"/>
  <c r="FMQ1381"/>
  <c r="FMQ1383" s="1"/>
  <c r="FMP1381"/>
  <c r="FMF1381"/>
  <c r="FME1381"/>
  <c r="FMD1381"/>
  <c r="FMA1381"/>
  <c r="FMA1383" s="1"/>
  <c r="FLZ1381"/>
  <c r="FLP1381"/>
  <c r="FLO1381"/>
  <c r="FLN1381"/>
  <c r="FLK1381"/>
  <c r="FLK1383" s="1"/>
  <c r="FLJ1381"/>
  <c r="FKZ1381"/>
  <c r="FKY1381"/>
  <c r="FKX1381"/>
  <c r="FKU1381"/>
  <c r="FKU1383" s="1"/>
  <c r="FKT1381"/>
  <c r="FKJ1381"/>
  <c r="FKI1381"/>
  <c r="FKH1381"/>
  <c r="FKE1381"/>
  <c r="FKE1383" s="1"/>
  <c r="FKD1381"/>
  <c r="FJT1381"/>
  <c r="FJS1381"/>
  <c r="FJR1381"/>
  <c r="FJO1381"/>
  <c r="FJO1383" s="1"/>
  <c r="FJN1381"/>
  <c r="FJD1381"/>
  <c r="FJC1381"/>
  <c r="FJB1381"/>
  <c r="FIY1381"/>
  <c r="FIY1383" s="1"/>
  <c r="FIX1381"/>
  <c r="FIN1381"/>
  <c r="FIM1381"/>
  <c r="FIL1381"/>
  <c r="FII1381"/>
  <c r="FII1383" s="1"/>
  <c r="FIH1381"/>
  <c r="FHX1381"/>
  <c r="FHW1381"/>
  <c r="FHV1381"/>
  <c r="FHS1381"/>
  <c r="FHS1383" s="1"/>
  <c r="FHR1381"/>
  <c r="FHH1381"/>
  <c r="FHG1381"/>
  <c r="FHF1381"/>
  <c r="FHC1381"/>
  <c r="FHC1383" s="1"/>
  <c r="FHB1381"/>
  <c r="FGR1381"/>
  <c r="FGQ1381"/>
  <c r="FGP1381"/>
  <c r="FGM1381"/>
  <c r="FGM1383" s="1"/>
  <c r="FGL1381"/>
  <c r="FGB1381"/>
  <c r="FGA1381"/>
  <c r="FFZ1381"/>
  <c r="FFW1381"/>
  <c r="FFW1383" s="1"/>
  <c r="FFV1381"/>
  <c r="FFL1381"/>
  <c r="FFK1381"/>
  <c r="FFJ1381"/>
  <c r="FFG1381"/>
  <c r="FFG1383" s="1"/>
  <c r="FFF1381"/>
  <c r="FEV1381"/>
  <c r="FEU1381"/>
  <c r="FET1381"/>
  <c r="FEQ1381"/>
  <c r="FEQ1383" s="1"/>
  <c r="FEP1381"/>
  <c r="FEF1381"/>
  <c r="FEE1381"/>
  <c r="FED1381"/>
  <c r="FEA1381"/>
  <c r="FEA1383" s="1"/>
  <c r="FDZ1381"/>
  <c r="FDP1381"/>
  <c r="FDO1381"/>
  <c r="FDN1381"/>
  <c r="FDK1381"/>
  <c r="FDK1383" s="1"/>
  <c r="FDJ1381"/>
  <c r="FCZ1381"/>
  <c r="FCY1381"/>
  <c r="FCX1381"/>
  <c r="FCU1381"/>
  <c r="FCU1383" s="1"/>
  <c r="FCT1381"/>
  <c r="FCJ1381"/>
  <c r="FCI1381"/>
  <c r="FCH1381"/>
  <c r="FCE1381"/>
  <c r="FCE1383" s="1"/>
  <c r="FCD1381"/>
  <c r="FBT1381"/>
  <c r="FBS1381"/>
  <c r="FBR1381"/>
  <c r="FBO1381"/>
  <c r="FBO1383" s="1"/>
  <c r="FBN1381"/>
  <c r="FBD1381"/>
  <c r="FBC1381"/>
  <c r="FBB1381"/>
  <c r="FAY1381"/>
  <c r="FAY1383" s="1"/>
  <c r="FAX1381"/>
  <c r="FAN1381"/>
  <c r="FAM1381"/>
  <c r="FAL1381"/>
  <c r="FAI1381"/>
  <c r="FAI1383" s="1"/>
  <c r="FAH1381"/>
  <c r="EZX1381"/>
  <c r="EZW1381"/>
  <c r="EZV1381"/>
  <c r="EZS1381"/>
  <c r="EZS1383" s="1"/>
  <c r="EZR1381"/>
  <c r="EZH1381"/>
  <c r="EZG1381"/>
  <c r="EZF1381"/>
  <c r="EZC1381"/>
  <c r="EZC1383" s="1"/>
  <c r="EZB1381"/>
  <c r="EYR1381"/>
  <c r="EYQ1381"/>
  <c r="EYP1381"/>
  <c r="EYM1381"/>
  <c r="EYM1383" s="1"/>
  <c r="EYL1381"/>
  <c r="EYB1381"/>
  <c r="EYA1381"/>
  <c r="EXZ1381"/>
  <c r="EXW1381"/>
  <c r="EXW1383" s="1"/>
  <c r="EXV1381"/>
  <c r="EXL1381"/>
  <c r="EXK1381"/>
  <c r="EXJ1381"/>
  <c r="EXG1381"/>
  <c r="EXG1383" s="1"/>
  <c r="EXF1381"/>
  <c r="EWV1381"/>
  <c r="EWU1381"/>
  <c r="EWT1381"/>
  <c r="EWQ1381"/>
  <c r="EWQ1383" s="1"/>
  <c r="EWP1381"/>
  <c r="EWF1381"/>
  <c r="EWE1381"/>
  <c r="EWD1381"/>
  <c r="EWA1381"/>
  <c r="EWA1383" s="1"/>
  <c r="EVZ1381"/>
  <c r="EVP1381"/>
  <c r="EVO1381"/>
  <c r="EVN1381"/>
  <c r="EVK1381"/>
  <c r="EVK1383" s="1"/>
  <c r="EVJ1381"/>
  <c r="EUZ1381"/>
  <c r="EUY1381"/>
  <c r="EUX1381"/>
  <c r="EUU1381"/>
  <c r="EUU1383" s="1"/>
  <c r="EUT1381"/>
  <c r="EUJ1381"/>
  <c r="EUI1381"/>
  <c r="EUH1381"/>
  <c r="EUE1381"/>
  <c r="EUE1383" s="1"/>
  <c r="EUD1381"/>
  <c r="ETT1381"/>
  <c r="ETS1381"/>
  <c r="ETR1381"/>
  <c r="ETO1381"/>
  <c r="ETO1383" s="1"/>
  <c r="ETN1381"/>
  <c r="ETD1381"/>
  <c r="ETC1381"/>
  <c r="ETB1381"/>
  <c r="ESY1381"/>
  <c r="ESY1383" s="1"/>
  <c r="ESX1381"/>
  <c r="ESN1381"/>
  <c r="ESM1381"/>
  <c r="ESL1381"/>
  <c r="ESI1381"/>
  <c r="ESI1383" s="1"/>
  <c r="ESH1381"/>
  <c r="ERX1381"/>
  <c r="ERW1381"/>
  <c r="ERV1381"/>
  <c r="ERS1381"/>
  <c r="ERS1383" s="1"/>
  <c r="ERR1381"/>
  <c r="ERH1381"/>
  <c r="ERG1381"/>
  <c r="ERF1381"/>
  <c r="ERC1381"/>
  <c r="ERC1383" s="1"/>
  <c r="ERB1381"/>
  <c r="EQR1381"/>
  <c r="EQQ1381"/>
  <c r="EQP1381"/>
  <c r="EQM1381"/>
  <c r="EQM1383" s="1"/>
  <c r="EQL1381"/>
  <c r="EQB1381"/>
  <c r="EQA1381"/>
  <c r="EPZ1381"/>
  <c r="EPW1381"/>
  <c r="EPW1383" s="1"/>
  <c r="EPV1381"/>
  <c r="EPL1381"/>
  <c r="EPK1381"/>
  <c r="EPJ1381"/>
  <c r="EPG1381"/>
  <c r="EPG1383" s="1"/>
  <c r="EPF1381"/>
  <c r="EOV1381"/>
  <c r="EOU1381"/>
  <c r="EOT1381"/>
  <c r="EOQ1381"/>
  <c r="EOQ1383" s="1"/>
  <c r="EOP1381"/>
  <c r="EOF1381"/>
  <c r="EOE1381"/>
  <c r="EOD1381"/>
  <c r="EOA1381"/>
  <c r="EOA1383" s="1"/>
  <c r="ENZ1381"/>
  <c r="ENP1381"/>
  <c r="ENO1381"/>
  <c r="ENN1381"/>
  <c r="ENK1381"/>
  <c r="ENK1383" s="1"/>
  <c r="ENJ1381"/>
  <c r="EMZ1381"/>
  <c r="EMY1381"/>
  <c r="EMX1381"/>
  <c r="EMU1381"/>
  <c r="EMU1383" s="1"/>
  <c r="EMT1381"/>
  <c r="EMJ1381"/>
  <c r="EMI1381"/>
  <c r="EMH1381"/>
  <c r="EME1381"/>
  <c r="EME1383" s="1"/>
  <c r="EMD1381"/>
  <c r="ELT1381"/>
  <c r="ELS1381"/>
  <c r="ELR1381"/>
  <c r="ELO1381"/>
  <c r="ELO1383" s="1"/>
  <c r="ELN1381"/>
  <c r="ELD1381"/>
  <c r="ELC1381"/>
  <c r="ELB1381"/>
  <c r="EKY1381"/>
  <c r="EKY1383" s="1"/>
  <c r="EKX1381"/>
  <c r="EKN1381"/>
  <c r="EKM1381"/>
  <c r="EKL1381"/>
  <c r="EKI1381"/>
  <c r="EKI1383" s="1"/>
  <c r="EKH1381"/>
  <c r="EJX1381"/>
  <c r="EJW1381"/>
  <c r="EJV1381"/>
  <c r="EJS1381"/>
  <c r="EJS1383" s="1"/>
  <c r="EJR1381"/>
  <c r="EJH1381"/>
  <c r="EJG1381"/>
  <c r="EJF1381"/>
  <c r="EJC1381"/>
  <c r="EJC1383" s="1"/>
  <c r="EJB1381"/>
  <c r="EIR1381"/>
  <c r="EIQ1381"/>
  <c r="EIP1381"/>
  <c r="EIM1381"/>
  <c r="EIM1383" s="1"/>
  <c r="EIL1381"/>
  <c r="EIB1381"/>
  <c r="EIA1381"/>
  <c r="EHZ1381"/>
  <c r="EHW1381"/>
  <c r="EHW1383" s="1"/>
  <c r="EHV1381"/>
  <c r="EHL1381"/>
  <c r="EHK1381"/>
  <c r="EHJ1381"/>
  <c r="EHG1381"/>
  <c r="EHG1383" s="1"/>
  <c r="EHF1381"/>
  <c r="EGV1381"/>
  <c r="EGU1381"/>
  <c r="EGT1381"/>
  <c r="EGQ1381"/>
  <c r="EGQ1383" s="1"/>
  <c r="EGP1381"/>
  <c r="EGF1381"/>
  <c r="EGE1381"/>
  <c r="EGD1381"/>
  <c r="EGA1381"/>
  <c r="EGA1383" s="1"/>
  <c r="EFZ1381"/>
  <c r="EFP1381"/>
  <c r="EFO1381"/>
  <c r="EFN1381"/>
  <c r="EFK1381"/>
  <c r="EFK1383" s="1"/>
  <c r="EFJ1381"/>
  <c r="EEZ1381"/>
  <c r="EEY1381"/>
  <c r="EEX1381"/>
  <c r="EEU1381"/>
  <c r="EEU1383" s="1"/>
  <c r="EET1381"/>
  <c r="EEJ1381"/>
  <c r="EEI1381"/>
  <c r="EEH1381"/>
  <c r="EEE1381"/>
  <c r="EEE1383" s="1"/>
  <c r="EED1381"/>
  <c r="EDT1381"/>
  <c r="EDS1381"/>
  <c r="EDR1381"/>
  <c r="EDO1381"/>
  <c r="EDO1383" s="1"/>
  <c r="EDN1381"/>
  <c r="EDD1381"/>
  <c r="EDC1381"/>
  <c r="EDB1381"/>
  <c r="ECY1381"/>
  <c r="ECY1383" s="1"/>
  <c r="ECX1381"/>
  <c r="ECN1381"/>
  <c r="ECM1381"/>
  <c r="ECL1381"/>
  <c r="ECI1381"/>
  <c r="ECI1383" s="1"/>
  <c r="ECH1381"/>
  <c r="EBX1381"/>
  <c r="EBW1381"/>
  <c r="EBV1381"/>
  <c r="EBS1381"/>
  <c r="EBS1383" s="1"/>
  <c r="EBR1381"/>
  <c r="EBH1381"/>
  <c r="EBG1381"/>
  <c r="EBF1381"/>
  <c r="EBC1381"/>
  <c r="EBC1383" s="1"/>
  <c r="EBB1381"/>
  <c r="EAR1381"/>
  <c r="EAQ1381"/>
  <c r="EAP1381"/>
  <c r="EAM1381"/>
  <c r="EAM1383" s="1"/>
  <c r="EAL1381"/>
  <c r="EAB1381"/>
  <c r="EAA1381"/>
  <c r="DZZ1381"/>
  <c r="DZW1381"/>
  <c r="DZW1383" s="1"/>
  <c r="DZV1381"/>
  <c r="DZL1381"/>
  <c r="DZK1381"/>
  <c r="DZJ1381"/>
  <c r="DZG1381"/>
  <c r="DZG1383" s="1"/>
  <c r="DZF1381"/>
  <c r="DYV1381"/>
  <c r="DYU1381"/>
  <c r="DYT1381"/>
  <c r="DYQ1381"/>
  <c r="DYQ1383" s="1"/>
  <c r="DYP1381"/>
  <c r="DYF1381"/>
  <c r="DYE1381"/>
  <c r="DYD1381"/>
  <c r="DYA1381"/>
  <c r="DYA1383" s="1"/>
  <c r="DXZ1381"/>
  <c r="DXP1381"/>
  <c r="DXO1381"/>
  <c r="DXN1381"/>
  <c r="DXK1381"/>
  <c r="DXK1383" s="1"/>
  <c r="DXJ1381"/>
  <c r="DWZ1381"/>
  <c r="DWY1381"/>
  <c r="DWX1381"/>
  <c r="DWU1381"/>
  <c r="DWU1383" s="1"/>
  <c r="DWT1381"/>
  <c r="DWJ1381"/>
  <c r="DWI1381"/>
  <c r="DWH1381"/>
  <c r="DWE1381"/>
  <c r="DWE1383" s="1"/>
  <c r="DWD1381"/>
  <c r="DVT1381"/>
  <c r="DVS1381"/>
  <c r="DVR1381"/>
  <c r="DVO1381"/>
  <c r="DVO1383" s="1"/>
  <c r="DVN1381"/>
  <c r="DVD1381"/>
  <c r="DVC1381"/>
  <c r="DVB1381"/>
  <c r="DUY1381"/>
  <c r="DUY1383" s="1"/>
  <c r="DUX1381"/>
  <c r="DUN1381"/>
  <c r="DUM1381"/>
  <c r="DUL1381"/>
  <c r="DUI1381"/>
  <c r="DUI1383" s="1"/>
  <c r="DUH1381"/>
  <c r="DTX1381"/>
  <c r="DTW1381"/>
  <c r="DTV1381"/>
  <c r="DTS1381"/>
  <c r="DTS1383" s="1"/>
  <c r="DTR1381"/>
  <c r="DTH1381"/>
  <c r="DTG1381"/>
  <c r="DTF1381"/>
  <c r="DTC1381"/>
  <c r="DTC1383" s="1"/>
  <c r="DTB1381"/>
  <c r="DSR1381"/>
  <c r="DSQ1381"/>
  <c r="DSP1381"/>
  <c r="DSM1381"/>
  <c r="DSM1383" s="1"/>
  <c r="DSL1381"/>
  <c r="DSB1381"/>
  <c r="DSA1381"/>
  <c r="DRZ1381"/>
  <c r="DRW1381"/>
  <c r="DRW1383" s="1"/>
  <c r="DRV1381"/>
  <c r="DRL1381"/>
  <c r="DRK1381"/>
  <c r="DRJ1381"/>
  <c r="DRG1381"/>
  <c r="DRG1383" s="1"/>
  <c r="DRF1381"/>
  <c r="DQV1381"/>
  <c r="DQU1381"/>
  <c r="DQT1381"/>
  <c r="DQQ1381"/>
  <c r="DQQ1383" s="1"/>
  <c r="DQP1381"/>
  <c r="DQF1381"/>
  <c r="DQE1381"/>
  <c r="DQD1381"/>
  <c r="DQA1381"/>
  <c r="DQA1383" s="1"/>
  <c r="DPZ1381"/>
  <c r="DPP1381"/>
  <c r="DPO1381"/>
  <c r="DPN1381"/>
  <c r="DPK1381"/>
  <c r="DPK1383" s="1"/>
  <c r="DPJ1381"/>
  <c r="DOZ1381"/>
  <c r="DOY1381"/>
  <c r="DOX1381"/>
  <c r="DOU1381"/>
  <c r="DOU1383" s="1"/>
  <c r="DOT1381"/>
  <c r="DOJ1381"/>
  <c r="DOI1381"/>
  <c r="DOH1381"/>
  <c r="DOE1381"/>
  <c r="DOE1383" s="1"/>
  <c r="DOD1381"/>
  <c r="DNT1381"/>
  <c r="DNS1381"/>
  <c r="DNR1381"/>
  <c r="DNO1381"/>
  <c r="DNO1383" s="1"/>
  <c r="DNN1381"/>
  <c r="DND1381"/>
  <c r="DNC1381"/>
  <c r="DNB1381"/>
  <c r="DMY1381"/>
  <c r="DMY1383" s="1"/>
  <c r="DMX1381"/>
  <c r="DMN1381"/>
  <c r="DMM1381"/>
  <c r="DML1381"/>
  <c r="DMI1381"/>
  <c r="DMI1383" s="1"/>
  <c r="DMH1381"/>
  <c r="DLX1381"/>
  <c r="DLW1381"/>
  <c r="DLV1381"/>
  <c r="DLS1381"/>
  <c r="DLS1383" s="1"/>
  <c r="DLR1381"/>
  <c r="DLH1381"/>
  <c r="DLG1381"/>
  <c r="DLF1381"/>
  <c r="DLC1381"/>
  <c r="DLC1383" s="1"/>
  <c r="DLB1381"/>
  <c r="DKR1381"/>
  <c r="DKQ1381"/>
  <c r="DKP1381"/>
  <c r="DKM1381"/>
  <c r="DKM1383" s="1"/>
  <c r="DKL1381"/>
  <c r="DKB1381"/>
  <c r="DKA1381"/>
  <c r="DJZ1381"/>
  <c r="DJW1381"/>
  <c r="DJW1383" s="1"/>
  <c r="DJV1381"/>
  <c r="DJL1381"/>
  <c r="DJK1381"/>
  <c r="DJJ1381"/>
  <c r="DJG1381"/>
  <c r="DJG1383" s="1"/>
  <c r="DJF1381"/>
  <c r="DIV1381"/>
  <c r="DIU1381"/>
  <c r="DIT1381"/>
  <c r="DIQ1381"/>
  <c r="DIQ1383" s="1"/>
  <c r="DIP1381"/>
  <c r="DIF1381"/>
  <c r="DIE1381"/>
  <c r="DID1381"/>
  <c r="DIA1381"/>
  <c r="DIA1383" s="1"/>
  <c r="DHZ1381"/>
  <c r="DHP1381"/>
  <c r="DHO1381"/>
  <c r="DHN1381"/>
  <c r="DHK1381"/>
  <c r="DHK1383" s="1"/>
  <c r="DHJ1381"/>
  <c r="DGZ1381"/>
  <c r="DGY1381"/>
  <c r="DGX1381"/>
  <c r="DGU1381"/>
  <c r="DGU1383" s="1"/>
  <c r="DGT1381"/>
  <c r="DGJ1381"/>
  <c r="DGI1381"/>
  <c r="DGH1381"/>
  <c r="DGE1381"/>
  <c r="DGE1383" s="1"/>
  <c r="DGD1381"/>
  <c r="DFT1381"/>
  <c r="DFS1381"/>
  <c r="DFR1381"/>
  <c r="DFO1381"/>
  <c r="DFO1383" s="1"/>
  <c r="DFN1381"/>
  <c r="DFD1381"/>
  <c r="DFC1381"/>
  <c r="DFB1381"/>
  <c r="DEY1381"/>
  <c r="DEY1383" s="1"/>
  <c r="DEX1381"/>
  <c r="DEN1381"/>
  <c r="DEM1381"/>
  <c r="DEL1381"/>
  <c r="DEI1381"/>
  <c r="DEI1383" s="1"/>
  <c r="DEH1381"/>
  <c r="DDX1381"/>
  <c r="DDW1381"/>
  <c r="DDV1381"/>
  <c r="DDS1381"/>
  <c r="DDS1383" s="1"/>
  <c r="DDR1381"/>
  <c r="DDH1381"/>
  <c r="DDG1381"/>
  <c r="DDF1381"/>
  <c r="DDC1381"/>
  <c r="DDC1383" s="1"/>
  <c r="DDB1381"/>
  <c r="DCR1381"/>
  <c r="DCQ1381"/>
  <c r="DCP1381"/>
  <c r="DCM1381"/>
  <c r="DCM1383" s="1"/>
  <c r="DCL1381"/>
  <c r="DCB1381"/>
  <c r="DCA1381"/>
  <c r="DBZ1381"/>
  <c r="DBW1381"/>
  <c r="DBW1383" s="1"/>
  <c r="DBV1381"/>
  <c r="DBL1381"/>
  <c r="DBK1381"/>
  <c r="DBJ1381"/>
  <c r="DBG1381"/>
  <c r="DBG1383" s="1"/>
  <c r="DBF1381"/>
  <c r="DAV1381"/>
  <c r="DAU1381"/>
  <c r="DAT1381"/>
  <c r="DAQ1381"/>
  <c r="DAQ1383" s="1"/>
  <c r="DAP1381"/>
  <c r="DAF1381"/>
  <c r="DAE1381"/>
  <c r="DAD1381"/>
  <c r="DAA1381"/>
  <c r="DAA1383" s="1"/>
  <c r="CZZ1381"/>
  <c r="CZP1381"/>
  <c r="CZO1381"/>
  <c r="CZN1381"/>
  <c r="CZK1381"/>
  <c r="CZK1383" s="1"/>
  <c r="CZJ1381"/>
  <c r="CYZ1381"/>
  <c r="CYY1381"/>
  <c r="CYX1381"/>
  <c r="CYU1381"/>
  <c r="CYU1383" s="1"/>
  <c r="CYT1381"/>
  <c r="CYJ1381"/>
  <c r="CYI1381"/>
  <c r="CYH1381"/>
  <c r="CYE1381"/>
  <c r="CYE1383" s="1"/>
  <c r="CYD1381"/>
  <c r="CXT1381"/>
  <c r="CXS1381"/>
  <c r="CXR1381"/>
  <c r="CXO1381"/>
  <c r="CXO1383" s="1"/>
  <c r="CXN1381"/>
  <c r="CXD1381"/>
  <c r="CXC1381"/>
  <c r="CXB1381"/>
  <c r="CWY1381"/>
  <c r="CWY1383" s="1"/>
  <c r="CWX1381"/>
  <c r="CWN1381"/>
  <c r="CWM1381"/>
  <c r="CWL1381"/>
  <c r="CWI1381"/>
  <c r="CWI1383" s="1"/>
  <c r="CWH1381"/>
  <c r="CVX1381"/>
  <c r="CVW1381"/>
  <c r="CVV1381"/>
  <c r="CVS1381"/>
  <c r="CVS1383" s="1"/>
  <c r="CVR1381"/>
  <c r="CVH1381"/>
  <c r="CVG1381"/>
  <c r="CVF1381"/>
  <c r="CVC1381"/>
  <c r="CVC1383" s="1"/>
  <c r="CVB1381"/>
  <c r="CUR1381"/>
  <c r="CUQ1381"/>
  <c r="CUP1381"/>
  <c r="CUM1381"/>
  <c r="CUM1383" s="1"/>
  <c r="CUL1381"/>
  <c r="CUB1381"/>
  <c r="CUA1381"/>
  <c r="CTZ1381"/>
  <c r="CTW1381"/>
  <c r="CTW1383" s="1"/>
  <c r="CTV1381"/>
  <c r="CTL1381"/>
  <c r="CTK1381"/>
  <c r="CTJ1381"/>
  <c r="CTG1381"/>
  <c r="CTG1383" s="1"/>
  <c r="CTF1381"/>
  <c r="CSV1381"/>
  <c r="CSU1381"/>
  <c r="CST1381"/>
  <c r="CSQ1381"/>
  <c r="CSQ1383" s="1"/>
  <c r="CSP1381"/>
  <c r="CSF1381"/>
  <c r="CSE1381"/>
  <c r="CSD1381"/>
  <c r="CSA1381"/>
  <c r="CSA1383" s="1"/>
  <c r="CRZ1381"/>
  <c r="CRP1381"/>
  <c r="CRO1381"/>
  <c r="CRN1381"/>
  <c r="CRK1381"/>
  <c r="CRK1383" s="1"/>
  <c r="CRJ1381"/>
  <c r="CQZ1381"/>
  <c r="CQY1381"/>
  <c r="CQX1381"/>
  <c r="CQU1381"/>
  <c r="CQU1383" s="1"/>
  <c r="CQT1381"/>
  <c r="CQJ1381"/>
  <c r="CQI1381"/>
  <c r="CQH1381"/>
  <c r="CQE1381"/>
  <c r="CQE1383" s="1"/>
  <c r="CQD1381"/>
  <c r="CPT1381"/>
  <c r="CPS1381"/>
  <c r="CPR1381"/>
  <c r="CPO1381"/>
  <c r="CPO1383" s="1"/>
  <c r="CPN1381"/>
  <c r="CPD1381"/>
  <c r="CPC1381"/>
  <c r="CPB1381"/>
  <c r="COY1381"/>
  <c r="COY1383" s="1"/>
  <c r="COX1381"/>
  <c r="CON1381"/>
  <c r="COM1381"/>
  <c r="COL1381"/>
  <c r="COI1381"/>
  <c r="COI1383" s="1"/>
  <c r="COH1381"/>
  <c r="CNX1381"/>
  <c r="CNW1381"/>
  <c r="CNV1381"/>
  <c r="CNS1381"/>
  <c r="CNS1383" s="1"/>
  <c r="CNR1381"/>
  <c r="CNH1381"/>
  <c r="CNG1381"/>
  <c r="CNF1381"/>
  <c r="CNC1381"/>
  <c r="CNC1383" s="1"/>
  <c r="CNB1381"/>
  <c r="CMR1381"/>
  <c r="CMQ1381"/>
  <c r="CMP1381"/>
  <c r="CMM1381"/>
  <c r="CMM1383" s="1"/>
  <c r="CML1381"/>
  <c r="CMB1381"/>
  <c r="CMA1381"/>
  <c r="CLZ1381"/>
  <c r="CLW1381"/>
  <c r="CLW1383" s="1"/>
  <c r="CLV1381"/>
  <c r="CLL1381"/>
  <c r="CLK1381"/>
  <c r="CLJ1381"/>
  <c r="CLG1381"/>
  <c r="CLG1383" s="1"/>
  <c r="CLF1381"/>
  <c r="CKV1381"/>
  <c r="CKU1381"/>
  <c r="CKT1381"/>
  <c r="CKQ1381"/>
  <c r="CKQ1383" s="1"/>
  <c r="CKP1381"/>
  <c r="CKF1381"/>
  <c r="CKE1381"/>
  <c r="CKD1381"/>
  <c r="CKA1381"/>
  <c r="CKA1383" s="1"/>
  <c r="CJZ1381"/>
  <c r="CJP1381"/>
  <c r="CJO1381"/>
  <c r="CJN1381"/>
  <c r="CJK1381"/>
  <c r="CJK1383" s="1"/>
  <c r="CJJ1381"/>
  <c r="CIZ1381"/>
  <c r="CIY1381"/>
  <c r="CIX1381"/>
  <c r="CIU1381"/>
  <c r="CIU1383" s="1"/>
  <c r="CIT1381"/>
  <c r="CIJ1381"/>
  <c r="CII1381"/>
  <c r="CIH1381"/>
  <c r="CIE1381"/>
  <c r="CIE1383" s="1"/>
  <c r="CID1381"/>
  <c r="CHT1381"/>
  <c r="CHS1381"/>
  <c r="CHR1381"/>
  <c r="CHO1381"/>
  <c r="CHO1383" s="1"/>
  <c r="CHN1381"/>
  <c r="CHD1381"/>
  <c r="CHC1381"/>
  <c r="CHB1381"/>
  <c r="CGY1381"/>
  <c r="CGY1383" s="1"/>
  <c r="CGX1381"/>
  <c r="CGN1381"/>
  <c r="CGM1381"/>
  <c r="CGL1381"/>
  <c r="CGI1381"/>
  <c r="CGI1383" s="1"/>
  <c r="CGH1381"/>
  <c r="CFX1381"/>
  <c r="CFW1381"/>
  <c r="CFV1381"/>
  <c r="CFS1381"/>
  <c r="CFS1383" s="1"/>
  <c r="CFR1381"/>
  <c r="CFH1381"/>
  <c r="CFG1381"/>
  <c r="CFF1381"/>
  <c r="CFC1381"/>
  <c r="CFC1383" s="1"/>
  <c r="CFB1381"/>
  <c r="CER1381"/>
  <c r="CEQ1381"/>
  <c r="CEP1381"/>
  <c r="CEM1381"/>
  <c r="CEM1383" s="1"/>
  <c r="CEL1381"/>
  <c r="CEB1381"/>
  <c r="CEA1381"/>
  <c r="CDZ1381"/>
  <c r="CDW1381"/>
  <c r="CDW1383" s="1"/>
  <c r="CDV1381"/>
  <c r="CDL1381"/>
  <c r="CDK1381"/>
  <c r="CDJ1381"/>
  <c r="CDG1381"/>
  <c r="CDG1383" s="1"/>
  <c r="CDF1381"/>
  <c r="CCV1381"/>
  <c r="CCU1381"/>
  <c r="CCT1381"/>
  <c r="CCQ1381"/>
  <c r="CCQ1383" s="1"/>
  <c r="CCP1381"/>
  <c r="CCF1381"/>
  <c r="CCE1381"/>
  <c r="CCD1381"/>
  <c r="CCA1381"/>
  <c r="CCA1383" s="1"/>
  <c r="CBZ1381"/>
  <c r="CBP1381"/>
  <c r="CBO1381"/>
  <c r="CBN1381"/>
  <c r="CBK1381"/>
  <c r="CBK1383" s="1"/>
  <c r="CBJ1381"/>
  <c r="CAZ1381"/>
  <c r="CAY1381"/>
  <c r="CAX1381"/>
  <c r="CAU1381"/>
  <c r="CAU1383" s="1"/>
  <c r="CAT1381"/>
  <c r="CAJ1381"/>
  <c r="CAI1381"/>
  <c r="CAH1381"/>
  <c r="CAE1381"/>
  <c r="CAE1383" s="1"/>
  <c r="CAD1381"/>
  <c r="BZT1381"/>
  <c r="BZS1381"/>
  <c r="BZR1381"/>
  <c r="BZO1381"/>
  <c r="BZO1383" s="1"/>
  <c r="BZN1381"/>
  <c r="BZD1381"/>
  <c r="BZC1381"/>
  <c r="BZB1381"/>
  <c r="BYY1381"/>
  <c r="BYY1383" s="1"/>
  <c r="BYX1381"/>
  <c r="BYN1381"/>
  <c r="BYM1381"/>
  <c r="BYL1381"/>
  <c r="BYI1381"/>
  <c r="BYI1383" s="1"/>
  <c r="BYH1381"/>
  <c r="BXX1381"/>
  <c r="BXW1381"/>
  <c r="BXV1381"/>
  <c r="BXS1381"/>
  <c r="BXS1383" s="1"/>
  <c r="BXR1381"/>
  <c r="BXH1381"/>
  <c r="BXG1381"/>
  <c r="BXF1381"/>
  <c r="BXC1381"/>
  <c r="BXC1383" s="1"/>
  <c r="BXB1381"/>
  <c r="BWR1381"/>
  <c r="BWQ1381"/>
  <c r="BWP1381"/>
  <c r="BWM1381"/>
  <c r="BWM1383" s="1"/>
  <c r="BWL1381"/>
  <c r="BWB1381"/>
  <c r="BWA1381"/>
  <c r="BVZ1381"/>
  <c r="BVW1381"/>
  <c r="BVW1383" s="1"/>
  <c r="BVV1381"/>
  <c r="BVL1381"/>
  <c r="BVK1381"/>
  <c r="BVJ1381"/>
  <c r="BVG1381"/>
  <c r="BVG1383" s="1"/>
  <c r="BVF1381"/>
  <c r="BUV1381"/>
  <c r="BUU1381"/>
  <c r="BUT1381"/>
  <c r="BUQ1381"/>
  <c r="BUQ1383" s="1"/>
  <c r="BUP1381"/>
  <c r="BUF1381"/>
  <c r="BUE1381"/>
  <c r="BUD1381"/>
  <c r="BUA1381"/>
  <c r="BUA1383" s="1"/>
  <c r="BTZ1381"/>
  <c r="BTP1381"/>
  <c r="BTO1381"/>
  <c r="BTN1381"/>
  <c r="BTK1381"/>
  <c r="BTK1383" s="1"/>
  <c r="BTJ1381"/>
  <c r="BSZ1381"/>
  <c r="BSY1381"/>
  <c r="BSX1381"/>
  <c r="BSU1381"/>
  <c r="BSU1383" s="1"/>
  <c r="BST1381"/>
  <c r="BSJ1381"/>
  <c r="BSI1381"/>
  <c r="BSH1381"/>
  <c r="BSE1381"/>
  <c r="BSE1383" s="1"/>
  <c r="BSD1381"/>
  <c r="BRT1381"/>
  <c r="BRS1381"/>
  <c r="BRR1381"/>
  <c r="BRO1381"/>
  <c r="BRO1383" s="1"/>
  <c r="BRN1381"/>
  <c r="BRD1381"/>
  <c r="BRC1381"/>
  <c r="BRB1381"/>
  <c r="BQY1381"/>
  <c r="BQY1383" s="1"/>
  <c r="BQX1381"/>
  <c r="BQN1381"/>
  <c r="BQM1381"/>
  <c r="BQL1381"/>
  <c r="BQI1381"/>
  <c r="BQI1383" s="1"/>
  <c r="BQH1381"/>
  <c r="BPX1381"/>
  <c r="BPW1381"/>
  <c r="BPV1381"/>
  <c r="BPS1381"/>
  <c r="BPS1383" s="1"/>
  <c r="BPR1381"/>
  <c r="BPH1381"/>
  <c r="BPG1381"/>
  <c r="BPF1381"/>
  <c r="BPC1381"/>
  <c r="BPC1383" s="1"/>
  <c r="BPB1381"/>
  <c r="BOR1381"/>
  <c r="BOQ1381"/>
  <c r="BOP1381"/>
  <c r="BOM1381"/>
  <c r="BOM1383" s="1"/>
  <c r="BOL1381"/>
  <c r="BOB1381"/>
  <c r="BOA1381"/>
  <c r="BNZ1381"/>
  <c r="BNW1381"/>
  <c r="BNW1383" s="1"/>
  <c r="BNV1381"/>
  <c r="BNL1381"/>
  <c r="BNK1381"/>
  <c r="BNJ1381"/>
  <c r="BNG1381"/>
  <c r="BNG1383" s="1"/>
  <c r="BNF1381"/>
  <c r="BMV1381"/>
  <c r="BMU1381"/>
  <c r="BMT1381"/>
  <c r="BMQ1381"/>
  <c r="BMQ1383" s="1"/>
  <c r="BMP1381"/>
  <c r="BMF1381"/>
  <c r="BME1381"/>
  <c r="BMD1381"/>
  <c r="BMA1381"/>
  <c r="BMA1383" s="1"/>
  <c r="BLZ1381"/>
  <c r="BLP1381"/>
  <c r="BLO1381"/>
  <c r="BLN1381"/>
  <c r="BLK1381"/>
  <c r="BLK1383" s="1"/>
  <c r="BLJ1381"/>
  <c r="BKZ1381"/>
  <c r="BKY1381"/>
  <c r="BKX1381"/>
  <c r="BKU1381"/>
  <c r="BKU1383" s="1"/>
  <c r="BKT1381"/>
  <c r="BKJ1381"/>
  <c r="BKI1381"/>
  <c r="BKH1381"/>
  <c r="BKE1381"/>
  <c r="BKE1383" s="1"/>
  <c r="BKD1381"/>
  <c r="BJT1381"/>
  <c r="BJS1381"/>
  <c r="BJR1381"/>
  <c r="BJO1381"/>
  <c r="BJO1383" s="1"/>
  <c r="BJN1381"/>
  <c r="BJD1381"/>
  <c r="BJC1381"/>
  <c r="BJB1381"/>
  <c r="BIY1381"/>
  <c r="BIY1383" s="1"/>
  <c r="BIX1381"/>
  <c r="BIN1381"/>
  <c r="BIM1381"/>
  <c r="BIL1381"/>
  <c r="BII1381"/>
  <c r="BII1383" s="1"/>
  <c r="BIH1381"/>
  <c r="BHX1381"/>
  <c r="BHW1381"/>
  <c r="BHV1381"/>
  <c r="BHS1381"/>
  <c r="BHS1383" s="1"/>
  <c r="BHR1381"/>
  <c r="BHH1381"/>
  <c r="BHG1381"/>
  <c r="BHF1381"/>
  <c r="BHC1381"/>
  <c r="BHC1383" s="1"/>
  <c r="BHB1381"/>
  <c r="BGR1381"/>
  <c r="BGQ1381"/>
  <c r="BGP1381"/>
  <c r="BGM1381"/>
  <c r="BGM1383" s="1"/>
  <c r="BGL1381"/>
  <c r="BGB1381"/>
  <c r="BGA1381"/>
  <c r="BFZ1381"/>
  <c r="BFW1381"/>
  <c r="BFW1383" s="1"/>
  <c r="BFV1381"/>
  <c r="BFL1381"/>
  <c r="BFK1381"/>
  <c r="BFJ1381"/>
  <c r="BFG1381"/>
  <c r="BFG1383" s="1"/>
  <c r="BFF1381"/>
  <c r="BEV1381"/>
  <c r="BEU1381"/>
  <c r="BET1381"/>
  <c r="BEQ1381"/>
  <c r="BEQ1383" s="1"/>
  <c r="BEP1381"/>
  <c r="BEF1381"/>
  <c r="BEE1381"/>
  <c r="BED1381"/>
  <c r="BEA1381"/>
  <c r="BEA1383" s="1"/>
  <c r="BDZ1381"/>
  <c r="BDP1381"/>
  <c r="BDO1381"/>
  <c r="BDN1381"/>
  <c r="BDK1381"/>
  <c r="BDK1383" s="1"/>
  <c r="BDJ1381"/>
  <c r="BCZ1381"/>
  <c r="BCY1381"/>
  <c r="BCX1381"/>
  <c r="BCU1381"/>
  <c r="BCU1383" s="1"/>
  <c r="BCT1381"/>
  <c r="BCJ1381"/>
  <c r="BCI1381"/>
  <c r="BCH1381"/>
  <c r="BCE1381"/>
  <c r="BCE1383" s="1"/>
  <c r="BCD1381"/>
  <c r="BBT1381"/>
  <c r="BBS1381"/>
  <c r="BBR1381"/>
  <c r="BBO1381"/>
  <c r="BBO1383" s="1"/>
  <c r="BBN1381"/>
  <c r="BBD1381"/>
  <c r="BBC1381"/>
  <c r="BBB1381"/>
  <c r="BAY1381"/>
  <c r="BAY1383" s="1"/>
  <c r="BAX1381"/>
  <c r="BAN1381"/>
  <c r="BAM1381"/>
  <c r="BAL1381"/>
  <c r="BAI1381"/>
  <c r="BAI1383" s="1"/>
  <c r="BAH1381"/>
  <c r="AZX1381"/>
  <c r="AZW1381"/>
  <c r="AZV1381"/>
  <c r="AZS1381"/>
  <c r="AZS1383" s="1"/>
  <c r="AZR1381"/>
  <c r="AZH1381"/>
  <c r="AZG1381"/>
  <c r="AZF1381"/>
  <c r="AZC1381"/>
  <c r="AZC1383" s="1"/>
  <c r="AZB1381"/>
  <c r="AYR1381"/>
  <c r="AYQ1381"/>
  <c r="AYP1381"/>
  <c r="AYM1381"/>
  <c r="AYM1383" s="1"/>
  <c r="AYL1381"/>
  <c r="AYB1381"/>
  <c r="AYA1381"/>
  <c r="AXZ1381"/>
  <c r="AXW1381"/>
  <c r="AXW1383" s="1"/>
  <c r="AXV1381"/>
  <c r="AXL1381"/>
  <c r="AXK1381"/>
  <c r="AXJ1381"/>
  <c r="AXG1381"/>
  <c r="AXG1383" s="1"/>
  <c r="AXF1381"/>
  <c r="AWV1381"/>
  <c r="AWU1381"/>
  <c r="AWT1381"/>
  <c r="AWQ1381"/>
  <c r="AWQ1383" s="1"/>
  <c r="AWP1381"/>
  <c r="AWF1381"/>
  <c r="AWE1381"/>
  <c r="AWD1381"/>
  <c r="AWA1381"/>
  <c r="AWA1383" s="1"/>
  <c r="AVZ1381"/>
  <c r="AVP1381"/>
  <c r="AVO1381"/>
  <c r="AVN1381"/>
  <c r="AVK1381"/>
  <c r="AVK1383" s="1"/>
  <c r="AVJ1381"/>
  <c r="AUZ1381"/>
  <c r="AUY1381"/>
  <c r="AUX1381"/>
  <c r="AUU1381"/>
  <c r="AUU1383" s="1"/>
  <c r="AUT1381"/>
  <c r="AUJ1381"/>
  <c r="AUI1381"/>
  <c r="AUH1381"/>
  <c r="AUE1381"/>
  <c r="AUE1383" s="1"/>
  <c r="AUD1381"/>
  <c r="ATT1381"/>
  <c r="ATS1381"/>
  <c r="ATR1381"/>
  <c r="ATO1381"/>
  <c r="ATO1383" s="1"/>
  <c r="ATN1381"/>
  <c r="ATD1381"/>
  <c r="ATC1381"/>
  <c r="ATB1381"/>
  <c r="ASY1381"/>
  <c r="ASY1383" s="1"/>
  <c r="ASX1381"/>
  <c r="ASN1381"/>
  <c r="ASM1381"/>
  <c r="ASL1381"/>
  <c r="ASI1381"/>
  <c r="ASI1383" s="1"/>
  <c r="ASH1381"/>
  <c r="ARX1381"/>
  <c r="ARW1381"/>
  <c r="ARV1381"/>
  <c r="ARS1381"/>
  <c r="ARS1383" s="1"/>
  <c r="ARR1381"/>
  <c r="ARH1381"/>
  <c r="ARG1381"/>
  <c r="ARF1381"/>
  <c r="ARC1381"/>
  <c r="ARC1383" s="1"/>
  <c r="ARB1381"/>
  <c r="AQR1381"/>
  <c r="AQQ1381"/>
  <c r="AQP1381"/>
  <c r="AQM1381"/>
  <c r="AQM1383" s="1"/>
  <c r="AQL1381"/>
  <c r="AQB1381"/>
  <c r="AQA1381"/>
  <c r="APZ1381"/>
  <c r="APW1381"/>
  <c r="APW1383" s="1"/>
  <c r="APV1381"/>
  <c r="APL1381"/>
  <c r="APK1381"/>
  <c r="APJ1381"/>
  <c r="APG1381"/>
  <c r="APG1383" s="1"/>
  <c r="APF1381"/>
  <c r="AOV1381"/>
  <c r="AOU1381"/>
  <c r="AOT1381"/>
  <c r="AOQ1381"/>
  <c r="AOQ1383" s="1"/>
  <c r="AOP1381"/>
  <c r="AOF1381"/>
  <c r="AOE1381"/>
  <c r="AOD1381"/>
  <c r="AOA1381"/>
  <c r="AOA1383" s="1"/>
  <c r="ANZ1381"/>
  <c r="ANP1381"/>
  <c r="ANO1381"/>
  <c r="ANN1381"/>
  <c r="ANK1381"/>
  <c r="ANK1383" s="1"/>
  <c r="ANJ1381"/>
  <c r="AMZ1381"/>
  <c r="AMY1381"/>
  <c r="AMX1381"/>
  <c r="AMU1381"/>
  <c r="AMU1383" s="1"/>
  <c r="AMT1381"/>
  <c r="AMJ1381"/>
  <c r="AMI1381"/>
  <c r="AMH1381"/>
  <c r="AME1381"/>
  <c r="AME1383" s="1"/>
  <c r="AMD1381"/>
  <c r="ALT1381"/>
  <c r="ALS1381"/>
  <c r="ALR1381"/>
  <c r="ALO1381"/>
  <c r="ALO1383" s="1"/>
  <c r="ALN1381"/>
  <c r="ALD1381"/>
  <c r="ALC1381"/>
  <c r="ALB1381"/>
  <c r="AKY1381"/>
  <c r="AKY1383" s="1"/>
  <c r="AKX1381"/>
  <c r="AKN1381"/>
  <c r="AKM1381"/>
  <c r="AKL1381"/>
  <c r="AKI1381"/>
  <c r="AKI1383" s="1"/>
  <c r="AKH1381"/>
  <c r="AJX1381"/>
  <c r="AJW1381"/>
  <c r="AJV1381"/>
  <c r="AJS1381"/>
  <c r="AJS1383" s="1"/>
  <c r="AJR1381"/>
  <c r="AJH1381"/>
  <c r="AJG1381"/>
  <c r="AJF1381"/>
  <c r="AJC1381"/>
  <c r="AJC1383" s="1"/>
  <c r="AJB1381"/>
  <c r="AIR1381"/>
  <c r="AIQ1381"/>
  <c r="AIP1381"/>
  <c r="AIM1381"/>
  <c r="AIM1383" s="1"/>
  <c r="AIL1381"/>
  <c r="AIB1381"/>
  <c r="AIA1381"/>
  <c r="AHZ1381"/>
  <c r="AHW1381"/>
  <c r="AHW1383" s="1"/>
  <c r="AHV1381"/>
  <c r="AHL1381"/>
  <c r="AHK1381"/>
  <c r="AHJ1381"/>
  <c r="AHG1381"/>
  <c r="AHG1383" s="1"/>
  <c r="AHF1381"/>
  <c r="AGV1381"/>
  <c r="AGU1381"/>
  <c r="AGT1381"/>
  <c r="AGQ1381"/>
  <c r="AGQ1383" s="1"/>
  <c r="AGP1381"/>
  <c r="AGF1381"/>
  <c r="AGE1381"/>
  <c r="AGD1381"/>
  <c r="AGA1381"/>
  <c r="AGA1383" s="1"/>
  <c r="AFZ1381"/>
  <c r="AFP1381"/>
  <c r="AFO1381"/>
  <c r="AFN1381"/>
  <c r="AFK1381"/>
  <c r="AFK1383" s="1"/>
  <c r="AFJ1381"/>
  <c r="AEZ1381"/>
  <c r="AEY1381"/>
  <c r="AEX1381"/>
  <c r="AEU1381"/>
  <c r="AEU1383" s="1"/>
  <c r="AET1381"/>
  <c r="AEJ1381"/>
  <c r="AEI1381"/>
  <c r="AEH1381"/>
  <c r="AEE1381"/>
  <c r="AEE1383" s="1"/>
  <c r="AED1381"/>
  <c r="ADT1381"/>
  <c r="ADS1381"/>
  <c r="ADR1381"/>
  <c r="ADO1381"/>
  <c r="ADO1383" s="1"/>
  <c r="ADN1381"/>
  <c r="ADD1381"/>
  <c r="ADC1381"/>
  <c r="ADB1381"/>
  <c r="ACY1381"/>
  <c r="ACY1383" s="1"/>
  <c r="ACX1381"/>
  <c r="ACN1381"/>
  <c r="ACM1381"/>
  <c r="ACL1381"/>
  <c r="ACI1381"/>
  <c r="ACI1383" s="1"/>
  <c r="ACH1381"/>
  <c r="ABX1381"/>
  <c r="ABW1381"/>
  <c r="ABV1381"/>
  <c r="ABS1381"/>
  <c r="ABS1383" s="1"/>
  <c r="ABR1381"/>
  <c r="ABH1381"/>
  <c r="ABG1381"/>
  <c r="ABF1381"/>
  <c r="ABC1381"/>
  <c r="ABC1383" s="1"/>
  <c r="ABB1381"/>
  <c r="AAR1381"/>
  <c r="AAQ1381"/>
  <c r="AAP1381"/>
  <c r="AAM1381"/>
  <c r="AAM1383" s="1"/>
  <c r="AAL1381"/>
  <c r="AAB1381"/>
  <c r="AAA1381"/>
  <c r="ZZ1381"/>
  <c r="ZW1381"/>
  <c r="ZW1383" s="1"/>
  <c r="ZV1381"/>
  <c r="ZL1381"/>
  <c r="ZK1381"/>
  <c r="ZJ1381"/>
  <c r="ZG1381"/>
  <c r="ZG1383" s="1"/>
  <c r="ZF1381"/>
  <c r="YV1381"/>
  <c r="YU1381"/>
  <c r="YT1381"/>
  <c r="YQ1381"/>
  <c r="YQ1383" s="1"/>
  <c r="YP1381"/>
  <c r="YF1381"/>
  <c r="YE1381"/>
  <c r="YD1381"/>
  <c r="YA1381"/>
  <c r="YA1383" s="1"/>
  <c r="XZ1381"/>
  <c r="XP1381"/>
  <c r="XO1381"/>
  <c r="XN1381"/>
  <c r="XK1381"/>
  <c r="XK1383" s="1"/>
  <c r="XJ1381"/>
  <c r="WZ1381"/>
  <c r="WY1381"/>
  <c r="WX1381"/>
  <c r="WU1381"/>
  <c r="WU1383" s="1"/>
  <c r="WT1381"/>
  <c r="WJ1381"/>
  <c r="WI1381"/>
  <c r="WH1381"/>
  <c r="WE1381"/>
  <c r="WE1383" s="1"/>
  <c r="WD1381"/>
  <c r="VT1381"/>
  <c r="VS1381"/>
  <c r="VR1381"/>
  <c r="VO1381"/>
  <c r="VO1383" s="1"/>
  <c r="VN1381"/>
  <c r="VD1381"/>
  <c r="VC1381"/>
  <c r="VB1381"/>
  <c r="UY1381"/>
  <c r="UY1383" s="1"/>
  <c r="UX1381"/>
  <c r="UN1381"/>
  <c r="UM1381"/>
  <c r="UL1381"/>
  <c r="UI1381"/>
  <c r="UI1383" s="1"/>
  <c r="UH1381"/>
  <c r="TX1381"/>
  <c r="TW1381"/>
  <c r="TV1381"/>
  <c r="TS1381"/>
  <c r="TS1383" s="1"/>
  <c r="TR1381"/>
  <c r="TH1381"/>
  <c r="TG1381"/>
  <c r="TF1381"/>
  <c r="TC1381"/>
  <c r="TC1383" s="1"/>
  <c r="TB1381"/>
  <c r="SR1381"/>
  <c r="SQ1381"/>
  <c r="SP1381"/>
  <c r="SM1381"/>
  <c r="SM1383" s="1"/>
  <c r="SL1381"/>
  <c r="SB1381"/>
  <c r="SA1381"/>
  <c r="RZ1381"/>
  <c r="RW1381"/>
  <c r="RW1383" s="1"/>
  <c r="RV1381"/>
  <c r="RL1381"/>
  <c r="RK1381"/>
  <c r="RJ1381"/>
  <c r="RG1381"/>
  <c r="RG1383" s="1"/>
  <c r="RF1381"/>
  <c r="QV1381"/>
  <c r="QU1381"/>
  <c r="QT1381"/>
  <c r="QQ1381"/>
  <c r="QQ1383" s="1"/>
  <c r="QP1381"/>
  <c r="QF1381"/>
  <c r="QE1381"/>
  <c r="QD1381"/>
  <c r="QA1381"/>
  <c r="QA1383" s="1"/>
  <c r="PZ1381"/>
  <c r="PP1381"/>
  <c r="PO1381"/>
  <c r="PN1381"/>
  <c r="PK1381"/>
  <c r="PK1383" s="1"/>
  <c r="PJ1381"/>
  <c r="OZ1381"/>
  <c r="OY1381"/>
  <c r="OX1381"/>
  <c r="OU1381"/>
  <c r="OU1383" s="1"/>
  <c r="OT1381"/>
  <c r="OJ1381"/>
  <c r="OI1381"/>
  <c r="OH1381"/>
  <c r="OE1381"/>
  <c r="OE1383" s="1"/>
  <c r="OD1381"/>
  <c r="NT1381"/>
  <c r="NS1381"/>
  <c r="NR1381"/>
  <c r="NO1381"/>
  <c r="NO1383" s="1"/>
  <c r="NN1381"/>
  <c r="ND1381"/>
  <c r="NC1381"/>
  <c r="NB1381"/>
  <c r="MY1381"/>
  <c r="MY1383" s="1"/>
  <c r="MX1381"/>
  <c r="MN1381"/>
  <c r="MM1381"/>
  <c r="ML1381"/>
  <c r="MI1381"/>
  <c r="MI1383" s="1"/>
  <c r="MH1381"/>
  <c r="LX1381"/>
  <c r="LW1381"/>
  <c r="LV1381"/>
  <c r="LS1381"/>
  <c r="LS1383" s="1"/>
  <c r="LR1381"/>
  <c r="LH1381"/>
  <c r="LG1381"/>
  <c r="LF1381"/>
  <c r="LC1381"/>
  <c r="LC1383" s="1"/>
  <c r="LB1381"/>
  <c r="KR1381"/>
  <c r="KQ1381"/>
  <c r="KP1381"/>
  <c r="KM1381"/>
  <c r="KM1383" s="1"/>
  <c r="KL1381"/>
  <c r="KB1381"/>
  <c r="KA1381"/>
  <c r="JZ1381"/>
  <c r="JW1381"/>
  <c r="JW1383" s="1"/>
  <c r="JV1381"/>
  <c r="JL1381"/>
  <c r="JK1381"/>
  <c r="JJ1381"/>
  <c r="JG1381"/>
  <c r="JG1383" s="1"/>
  <c r="JF1381"/>
  <c r="IV1381"/>
  <c r="IU1381"/>
  <c r="IT1381"/>
  <c r="IQ1381"/>
  <c r="IQ1383" s="1"/>
  <c r="IP1381"/>
  <c r="IF1381"/>
  <c r="IE1381"/>
  <c r="ID1381"/>
  <c r="IA1381"/>
  <c r="IA1383" s="1"/>
  <c r="HZ1381"/>
  <c r="HP1381"/>
  <c r="HO1381"/>
  <c r="HN1381"/>
  <c r="HK1381"/>
  <c r="HK1383" s="1"/>
  <c r="HJ1381"/>
  <c r="GZ1381"/>
  <c r="GY1381"/>
  <c r="GX1381"/>
  <c r="GU1381"/>
  <c r="GU1383" s="1"/>
  <c r="GT1381"/>
  <c r="GJ1381"/>
  <c r="GI1381"/>
  <c r="GH1381"/>
  <c r="GE1381"/>
  <c r="GE1383" s="1"/>
  <c r="GD1381"/>
  <c r="FT1381"/>
  <c r="FS1381"/>
  <c r="FR1381"/>
  <c r="FO1381"/>
  <c r="FO1383" s="1"/>
  <c r="FN1381"/>
  <c r="FD1381"/>
  <c r="FC1381"/>
  <c r="FB1381"/>
  <c r="EY1381"/>
  <c r="EY1383" s="1"/>
  <c r="EX1381"/>
  <c r="EN1381"/>
  <c r="EM1381"/>
  <c r="EL1381"/>
  <c r="EI1381"/>
  <c r="EI1383" s="1"/>
  <c r="EH1381"/>
  <c r="DX1381"/>
  <c r="DW1381"/>
  <c r="DV1381"/>
  <c r="DS1381"/>
  <c r="DS1383" s="1"/>
  <c r="DR1381"/>
  <c r="DH1381"/>
  <c r="DG1381"/>
  <c r="DF1381"/>
  <c r="DC1381"/>
  <c r="DC1383" s="1"/>
  <c r="DB1381"/>
  <c r="CR1381"/>
  <c r="CQ1381"/>
  <c r="CP1381"/>
  <c r="CM1381"/>
  <c r="CM1383" s="1"/>
  <c r="CL1381"/>
  <c r="CB1381"/>
  <c r="CA1381"/>
  <c r="BZ1381"/>
  <c r="BW1381"/>
  <c r="BW1383" s="1"/>
  <c r="BV1381"/>
  <c r="BL1381"/>
  <c r="BK1381"/>
  <c r="BJ1381"/>
  <c r="BG1381"/>
  <c r="BG1383" s="1"/>
  <c r="BF1381"/>
  <c r="AV1381"/>
  <c r="AU1381"/>
  <c r="AT1381"/>
  <c r="AQ1381"/>
  <c r="AQ1383" s="1"/>
  <c r="AP1381"/>
  <c r="AF1381"/>
  <c r="AE1381"/>
  <c r="AD1381"/>
  <c r="AA1381"/>
  <c r="AA1383" s="1"/>
  <c r="Z1381"/>
  <c r="P1381"/>
  <c r="O1381"/>
  <c r="N1381"/>
  <c r="K1381"/>
  <c r="K1383" s="1"/>
  <c r="J1381"/>
  <c r="L1390" l="1"/>
  <c r="L1394"/>
  <c r="CYZ1383"/>
  <c r="CYZ1387" s="1"/>
  <c r="CYZ1393" s="1"/>
  <c r="CZP1383"/>
  <c r="CZP1387" s="1"/>
  <c r="CZP1393" s="1"/>
  <c r="DAF1383"/>
  <c r="DAF1387" s="1"/>
  <c r="DAF1393" s="1"/>
  <c r="DAV1383"/>
  <c r="DAV1387" s="1"/>
  <c r="DAV1393" s="1"/>
  <c r="DBL1383"/>
  <c r="DBL1387" s="1"/>
  <c r="DBL1393" s="1"/>
  <c r="DCB1383"/>
  <c r="DCB1387" s="1"/>
  <c r="DCB1393" s="1"/>
  <c r="DCR1383"/>
  <c r="DCR1387" s="1"/>
  <c r="DCR1393" s="1"/>
  <c r="DDH1383"/>
  <c r="DDH1387" s="1"/>
  <c r="DDH1393" s="1"/>
  <c r="DDX1383"/>
  <c r="DDX1387" s="1"/>
  <c r="DDX1393" s="1"/>
  <c r="DEN1383"/>
  <c r="DEN1387" s="1"/>
  <c r="DEN1393" s="1"/>
  <c r="DFD1383"/>
  <c r="DFD1387" s="1"/>
  <c r="DFD1393" s="1"/>
  <c r="DFT1383"/>
  <c r="DFT1387" s="1"/>
  <c r="DFT1393" s="1"/>
  <c r="AOP1383"/>
  <c r="AOP1387" s="1"/>
  <c r="AOP1393" s="1"/>
  <c r="HHN1384"/>
  <c r="HHN1388" s="1"/>
  <c r="HHN1394" s="1"/>
  <c r="QZH1383"/>
  <c r="QZH1387" s="1"/>
  <c r="QZH1393" s="1"/>
  <c r="QZX1383"/>
  <c r="QZX1387" s="1"/>
  <c r="QZX1393" s="1"/>
  <c r="RAN1383"/>
  <c r="RAN1387" s="1"/>
  <c r="RAN1393" s="1"/>
  <c r="RBD1383"/>
  <c r="RBD1387" s="1"/>
  <c r="RBD1393" s="1"/>
  <c r="RBT1383"/>
  <c r="RBT1387" s="1"/>
  <c r="RBT1393" s="1"/>
  <c r="DGR1387"/>
  <c r="DGR1393" s="1"/>
  <c r="DGZ1383"/>
  <c r="DGZ1387" s="1"/>
  <c r="DGZ1393" s="1"/>
  <c r="DHX1387"/>
  <c r="DHX1390" s="1"/>
  <c r="DIF1383"/>
  <c r="DIF1387" s="1"/>
  <c r="DIF1393" s="1"/>
  <c r="DJD1387"/>
  <c r="DJD1393" s="1"/>
  <c r="DJL1383"/>
  <c r="DJL1387" s="1"/>
  <c r="DJL1393" s="1"/>
  <c r="DKJ1387"/>
  <c r="DKJ1390" s="1"/>
  <c r="DKR1383"/>
  <c r="DKR1387" s="1"/>
  <c r="DKR1393" s="1"/>
  <c r="DLP1387"/>
  <c r="DLP1393" s="1"/>
  <c r="DLX1383"/>
  <c r="DLX1387" s="1"/>
  <c r="DLX1393" s="1"/>
  <c r="DMV1387"/>
  <c r="DMV1390" s="1"/>
  <c r="DND1383"/>
  <c r="DND1387" s="1"/>
  <c r="DND1393" s="1"/>
  <c r="DOB1387"/>
  <c r="DOB1393" s="1"/>
  <c r="DOJ1383"/>
  <c r="DOJ1387" s="1"/>
  <c r="DOJ1393" s="1"/>
  <c r="DPH1387"/>
  <c r="DPH1390" s="1"/>
  <c r="DPP1383"/>
  <c r="DPP1387" s="1"/>
  <c r="DPP1393" s="1"/>
  <c r="DQN1387"/>
  <c r="DQN1393" s="1"/>
  <c r="DQV1383"/>
  <c r="DQV1387" s="1"/>
  <c r="DQV1393" s="1"/>
  <c r="DRT1387"/>
  <c r="DRT1390" s="1"/>
  <c r="DSB1383"/>
  <c r="DSB1387" s="1"/>
  <c r="DSB1393" s="1"/>
  <c r="DSZ1387"/>
  <c r="DSZ1393" s="1"/>
  <c r="DTH1383"/>
  <c r="DTH1387" s="1"/>
  <c r="DTH1393" s="1"/>
  <c r="DUF1387"/>
  <c r="DUF1390" s="1"/>
  <c r="DUN1383"/>
  <c r="DUN1387" s="1"/>
  <c r="DUN1393" s="1"/>
  <c r="DVL1387"/>
  <c r="DVL1393" s="1"/>
  <c r="DVT1383"/>
  <c r="DVT1387" s="1"/>
  <c r="DVT1393" s="1"/>
  <c r="DWR1387"/>
  <c r="DWR1390" s="1"/>
  <c r="DWZ1383"/>
  <c r="DWZ1387" s="1"/>
  <c r="DWZ1393" s="1"/>
  <c r="DXX1387"/>
  <c r="DXX1393" s="1"/>
  <c r="DYF1383"/>
  <c r="DYF1387" s="1"/>
  <c r="DYF1393" s="1"/>
  <c r="DGB1387"/>
  <c r="DGJ1383"/>
  <c r="DGJ1387" s="1"/>
  <c r="DGJ1393" s="1"/>
  <c r="DHH1387"/>
  <c r="DHP1383"/>
  <c r="DHP1387" s="1"/>
  <c r="DHP1393" s="1"/>
  <c r="DIN1387"/>
  <c r="DIV1383"/>
  <c r="DIV1387" s="1"/>
  <c r="DIV1393" s="1"/>
  <c r="DJT1387"/>
  <c r="DKB1383"/>
  <c r="DKB1387" s="1"/>
  <c r="DKB1393" s="1"/>
  <c r="DKZ1387"/>
  <c r="DLH1383"/>
  <c r="DLH1387" s="1"/>
  <c r="DLH1393" s="1"/>
  <c r="DMF1387"/>
  <c r="DMN1383"/>
  <c r="DMN1387" s="1"/>
  <c r="DMN1393" s="1"/>
  <c r="DNL1387"/>
  <c r="DNT1383"/>
  <c r="DNT1387" s="1"/>
  <c r="DNT1393" s="1"/>
  <c r="DOR1387"/>
  <c r="DOZ1383"/>
  <c r="DOZ1387" s="1"/>
  <c r="DOZ1393" s="1"/>
  <c r="DPX1387"/>
  <c r="DQF1383"/>
  <c r="DQF1387" s="1"/>
  <c r="DQF1393" s="1"/>
  <c r="DRD1387"/>
  <c r="DRL1383"/>
  <c r="DRL1387" s="1"/>
  <c r="DRL1393" s="1"/>
  <c r="DSJ1387"/>
  <c r="DSR1383"/>
  <c r="DSR1387" s="1"/>
  <c r="DSR1393" s="1"/>
  <c r="DTP1387"/>
  <c r="DTX1383"/>
  <c r="DTX1387" s="1"/>
  <c r="DTX1393" s="1"/>
  <c r="DUV1387"/>
  <c r="DVD1383"/>
  <c r="DVD1387" s="1"/>
  <c r="DVD1393" s="1"/>
  <c r="DWB1387"/>
  <c r="DWJ1383"/>
  <c r="DWJ1387" s="1"/>
  <c r="DWJ1393" s="1"/>
  <c r="DXH1387"/>
  <c r="DXP1383"/>
  <c r="DXP1387" s="1"/>
  <c r="DXP1393" s="1"/>
  <c r="DYV1383"/>
  <c r="DYV1387" s="1"/>
  <c r="DYV1393" s="1"/>
  <c r="DZL1383"/>
  <c r="DZL1387" s="1"/>
  <c r="DZL1393" s="1"/>
  <c r="EAB1383"/>
  <c r="EAB1387" s="1"/>
  <c r="EAB1393" s="1"/>
  <c r="EAR1383"/>
  <c r="EAR1387" s="1"/>
  <c r="EAR1393" s="1"/>
  <c r="EBH1383"/>
  <c r="EBH1387" s="1"/>
  <c r="EBH1393" s="1"/>
  <c r="EBX1383"/>
  <c r="EBX1387" s="1"/>
  <c r="EBX1393" s="1"/>
  <c r="ECN1383"/>
  <c r="ECN1387" s="1"/>
  <c r="ECN1393" s="1"/>
  <c r="EDD1383"/>
  <c r="EDD1387" s="1"/>
  <c r="EDD1393" s="1"/>
  <c r="EDT1383"/>
  <c r="EDT1387" s="1"/>
  <c r="EDT1393" s="1"/>
  <c r="EEJ1383"/>
  <c r="EEJ1387" s="1"/>
  <c r="EEJ1393" s="1"/>
  <c r="EEZ1383"/>
  <c r="EEZ1387" s="1"/>
  <c r="EEZ1393" s="1"/>
  <c r="EFP1383"/>
  <c r="EFP1387" s="1"/>
  <c r="EFP1393" s="1"/>
  <c r="EGF1383"/>
  <c r="EGF1387" s="1"/>
  <c r="EGF1393" s="1"/>
  <c r="EGV1383"/>
  <c r="EGV1387" s="1"/>
  <c r="EGV1393" s="1"/>
  <c r="EHL1383"/>
  <c r="EHL1387" s="1"/>
  <c r="EHL1393" s="1"/>
  <c r="EIB1383"/>
  <c r="EIB1387" s="1"/>
  <c r="EIB1393" s="1"/>
  <c r="EIR1383"/>
  <c r="EIR1387" s="1"/>
  <c r="EIR1393" s="1"/>
  <c r="EJH1383"/>
  <c r="EJH1387" s="1"/>
  <c r="EJH1393" s="1"/>
  <c r="EJX1383"/>
  <c r="EJX1387" s="1"/>
  <c r="EJX1393" s="1"/>
  <c r="EKN1383"/>
  <c r="EKN1387" s="1"/>
  <c r="EKN1393" s="1"/>
  <c r="ELD1383"/>
  <c r="ELD1387" s="1"/>
  <c r="ELD1393" s="1"/>
  <c r="ELT1383"/>
  <c r="ELT1387" s="1"/>
  <c r="ELT1393" s="1"/>
  <c r="EMJ1383"/>
  <c r="EMJ1387" s="1"/>
  <c r="EMJ1393" s="1"/>
  <c r="EMZ1383"/>
  <c r="EMZ1387" s="1"/>
  <c r="EMZ1393" s="1"/>
  <c r="ENP1383"/>
  <c r="ENP1387" s="1"/>
  <c r="ENP1393" s="1"/>
  <c r="EOF1383"/>
  <c r="EOF1387" s="1"/>
  <c r="EOF1393" s="1"/>
  <c r="EOV1383"/>
  <c r="EOV1387" s="1"/>
  <c r="EOV1393" s="1"/>
  <c r="EPL1383"/>
  <c r="EPL1387" s="1"/>
  <c r="EPL1393" s="1"/>
  <c r="EQB1383"/>
  <c r="EQB1387" s="1"/>
  <c r="EQB1393" s="1"/>
  <c r="EQR1383"/>
  <c r="EQR1387" s="1"/>
  <c r="EQR1393" s="1"/>
  <c r="ERH1383"/>
  <c r="ERH1387" s="1"/>
  <c r="ERH1393" s="1"/>
  <c r="ERX1383"/>
  <c r="ERX1387" s="1"/>
  <c r="ERX1393" s="1"/>
  <c r="ESN1383"/>
  <c r="ESN1387" s="1"/>
  <c r="ESN1393" s="1"/>
  <c r="ETD1383"/>
  <c r="ETD1387" s="1"/>
  <c r="ETD1393" s="1"/>
  <c r="ETT1383"/>
  <c r="ETT1387" s="1"/>
  <c r="ETT1393" s="1"/>
  <c r="EUJ1383"/>
  <c r="EUJ1387" s="1"/>
  <c r="EUJ1393" s="1"/>
  <c r="EUZ1383"/>
  <c r="EUZ1387" s="1"/>
  <c r="EUZ1393" s="1"/>
  <c r="EVP1383"/>
  <c r="EVP1387" s="1"/>
  <c r="EVP1393" s="1"/>
  <c r="EWF1383"/>
  <c r="EWF1387" s="1"/>
  <c r="EWF1393" s="1"/>
  <c r="EWV1383"/>
  <c r="EWV1387" s="1"/>
  <c r="EWV1393" s="1"/>
  <c r="EXL1383"/>
  <c r="EXL1387" s="1"/>
  <c r="EXL1393" s="1"/>
  <c r="EYB1383"/>
  <c r="EYB1387" s="1"/>
  <c r="EYB1393" s="1"/>
  <c r="EYR1383"/>
  <c r="EYR1387" s="1"/>
  <c r="EYR1393" s="1"/>
  <c r="EZH1383"/>
  <c r="EZH1387" s="1"/>
  <c r="EZH1393" s="1"/>
  <c r="EZX1383"/>
  <c r="EZX1387" s="1"/>
  <c r="EZX1393" s="1"/>
  <c r="FAN1383"/>
  <c r="FAN1387" s="1"/>
  <c r="FAN1393" s="1"/>
  <c r="GYJ1383"/>
  <c r="GYJ1387" s="1"/>
  <c r="GYJ1393" s="1"/>
  <c r="GYZ1383"/>
  <c r="GYZ1387" s="1"/>
  <c r="GYZ1393" s="1"/>
  <c r="GZP1383"/>
  <c r="GZP1387" s="1"/>
  <c r="GZP1393" s="1"/>
  <c r="HAF1383"/>
  <c r="HAF1387" s="1"/>
  <c r="HAF1393" s="1"/>
  <c r="HAV1383"/>
  <c r="HAV1387" s="1"/>
  <c r="HAV1393" s="1"/>
  <c r="HBL1383"/>
  <c r="HBL1387" s="1"/>
  <c r="HBL1393" s="1"/>
  <c r="RCZ1383"/>
  <c r="RCZ1387" s="1"/>
  <c r="RCZ1393" s="1"/>
  <c r="RDP1383"/>
  <c r="RDP1387" s="1"/>
  <c r="RDP1393" s="1"/>
  <c r="REF1383"/>
  <c r="REF1387" s="1"/>
  <c r="REF1393" s="1"/>
  <c r="JBD1383"/>
  <c r="JBD1387" s="1"/>
  <c r="JBD1393" s="1"/>
  <c r="JBT1383"/>
  <c r="JBT1387" s="1"/>
  <c r="JBT1393" s="1"/>
  <c r="JCJ1383"/>
  <c r="JCJ1387" s="1"/>
  <c r="JCJ1393" s="1"/>
  <c r="HCJ1387"/>
  <c r="HCJ1393" s="1"/>
  <c r="HCR1383"/>
  <c r="HCR1387" s="1"/>
  <c r="HCR1393" s="1"/>
  <c r="HDP1387"/>
  <c r="HDP1393" s="1"/>
  <c r="HDX1383"/>
  <c r="HDX1387" s="1"/>
  <c r="HDX1393" s="1"/>
  <c r="HEV1387"/>
  <c r="HEV1393" s="1"/>
  <c r="HFD1383"/>
  <c r="HFD1387" s="1"/>
  <c r="HFD1393" s="1"/>
  <c r="HGB1387"/>
  <c r="HGB1393" s="1"/>
  <c r="HGJ1383"/>
  <c r="HGJ1387" s="1"/>
  <c r="HGJ1393" s="1"/>
  <c r="HHH1387"/>
  <c r="HHH1393" s="1"/>
  <c r="HHP1383"/>
  <c r="HHP1387" s="1"/>
  <c r="HHP1393" s="1"/>
  <c r="HIN1387"/>
  <c r="HIN1393" s="1"/>
  <c r="HIV1383"/>
  <c r="HIV1387" s="1"/>
  <c r="HIV1393" s="1"/>
  <c r="HJT1387"/>
  <c r="HJT1393" s="1"/>
  <c r="HKB1383"/>
  <c r="HKB1387" s="1"/>
  <c r="HKB1393" s="1"/>
  <c r="HKZ1387"/>
  <c r="HKZ1393" s="1"/>
  <c r="HLH1383"/>
  <c r="HLH1387" s="1"/>
  <c r="HLH1393" s="1"/>
  <c r="HMF1387"/>
  <c r="HMF1393" s="1"/>
  <c r="HMN1383"/>
  <c r="HMN1387" s="1"/>
  <c r="HMN1393" s="1"/>
  <c r="HNL1387"/>
  <c r="HNL1393" s="1"/>
  <c r="HNT1383"/>
  <c r="HNT1387" s="1"/>
  <c r="HNT1393" s="1"/>
  <c r="HOR1387"/>
  <c r="HOR1393" s="1"/>
  <c r="HOZ1383"/>
  <c r="HOZ1387" s="1"/>
  <c r="HOZ1393" s="1"/>
  <c r="HPX1387"/>
  <c r="HPX1393" s="1"/>
  <c r="HQF1383"/>
  <c r="HQF1387" s="1"/>
  <c r="HQF1393" s="1"/>
  <c r="HRD1387"/>
  <c r="HRD1393" s="1"/>
  <c r="HRL1383"/>
  <c r="HRL1387" s="1"/>
  <c r="HRL1393" s="1"/>
  <c r="HSJ1387"/>
  <c r="HSJ1393" s="1"/>
  <c r="HSR1383"/>
  <c r="HSR1387" s="1"/>
  <c r="HSR1393" s="1"/>
  <c r="HTP1387"/>
  <c r="HTP1393" s="1"/>
  <c r="HTX1383"/>
  <c r="HTX1387" s="1"/>
  <c r="HTX1393" s="1"/>
  <c r="HUV1387"/>
  <c r="HUV1393" s="1"/>
  <c r="HVD1383"/>
  <c r="HVD1387" s="1"/>
  <c r="HVD1393" s="1"/>
  <c r="HWB1387"/>
  <c r="HWB1393" s="1"/>
  <c r="HWJ1383"/>
  <c r="HWJ1387" s="1"/>
  <c r="HWJ1393" s="1"/>
  <c r="HXH1387"/>
  <c r="HXH1393" s="1"/>
  <c r="HXP1383"/>
  <c r="HXP1387" s="1"/>
  <c r="HXP1393" s="1"/>
  <c r="HYN1387"/>
  <c r="HYN1393" s="1"/>
  <c r="HYV1383"/>
  <c r="HYV1387" s="1"/>
  <c r="HYV1393" s="1"/>
  <c r="HZT1387"/>
  <c r="HZT1393" s="1"/>
  <c r="IAB1383"/>
  <c r="IAB1387" s="1"/>
  <c r="IAB1393" s="1"/>
  <c r="IAZ1387"/>
  <c r="IAZ1393" s="1"/>
  <c r="IBH1383"/>
  <c r="IBH1387" s="1"/>
  <c r="IBH1393" s="1"/>
  <c r="ICF1387"/>
  <c r="ICF1393" s="1"/>
  <c r="ICN1383"/>
  <c r="ICN1387" s="1"/>
  <c r="ICN1393" s="1"/>
  <c r="IDL1387"/>
  <c r="IDL1393" s="1"/>
  <c r="IDT1383"/>
  <c r="IDT1387" s="1"/>
  <c r="IDT1393" s="1"/>
  <c r="IER1387"/>
  <c r="IER1393" s="1"/>
  <c r="IEZ1383"/>
  <c r="IEZ1387" s="1"/>
  <c r="IEZ1393" s="1"/>
  <c r="IFX1387"/>
  <c r="IFX1393" s="1"/>
  <c r="IGF1383"/>
  <c r="IGF1387" s="1"/>
  <c r="IGF1393" s="1"/>
  <c r="IHD1387"/>
  <c r="IHD1393" s="1"/>
  <c r="IHL1383"/>
  <c r="IHL1387" s="1"/>
  <c r="IHL1393" s="1"/>
  <c r="IIJ1387"/>
  <c r="IIJ1393" s="1"/>
  <c r="IIR1383"/>
  <c r="IIR1387" s="1"/>
  <c r="IIR1393" s="1"/>
  <c r="IJP1387"/>
  <c r="IJP1393" s="1"/>
  <c r="IJX1383"/>
  <c r="IJX1387" s="1"/>
  <c r="IJX1393" s="1"/>
  <c r="IKV1387"/>
  <c r="IKV1393" s="1"/>
  <c r="ILD1383"/>
  <c r="ILD1387" s="1"/>
  <c r="ILD1393" s="1"/>
  <c r="IMB1387"/>
  <c r="IMB1393" s="1"/>
  <c r="IMJ1383"/>
  <c r="IMJ1387" s="1"/>
  <c r="IMJ1393" s="1"/>
  <c r="INH1387"/>
  <c r="INH1393" s="1"/>
  <c r="INP1383"/>
  <c r="INP1387" s="1"/>
  <c r="INP1393" s="1"/>
  <c r="ION1387"/>
  <c r="IOV1383"/>
  <c r="IOV1387" s="1"/>
  <c r="IOV1393" s="1"/>
  <c r="IPT1387"/>
  <c r="IQB1383"/>
  <c r="IQB1387" s="1"/>
  <c r="IQB1393" s="1"/>
  <c r="IQZ1387"/>
  <c r="IRH1383"/>
  <c r="IRH1387" s="1"/>
  <c r="IRH1393" s="1"/>
  <c r="ISF1387"/>
  <c r="ISN1383"/>
  <c r="ISN1387" s="1"/>
  <c r="ISN1393" s="1"/>
  <c r="ITL1387"/>
  <c r="ITT1383"/>
  <c r="ITT1387" s="1"/>
  <c r="ITT1393" s="1"/>
  <c r="IUR1387"/>
  <c r="IUZ1383"/>
  <c r="IUZ1387" s="1"/>
  <c r="IUZ1393" s="1"/>
  <c r="IVX1387"/>
  <c r="IWF1383"/>
  <c r="IWF1387" s="1"/>
  <c r="IWF1393" s="1"/>
  <c r="IXD1387"/>
  <c r="IXL1383"/>
  <c r="IXL1387" s="1"/>
  <c r="IXL1393" s="1"/>
  <c r="IYJ1387"/>
  <c r="IYR1383"/>
  <c r="IYR1387" s="1"/>
  <c r="IYR1393" s="1"/>
  <c r="IZP1387"/>
  <c r="IZX1383"/>
  <c r="IZX1387" s="1"/>
  <c r="IZX1393" s="1"/>
  <c r="HBT1387"/>
  <c r="HBT1393" s="1"/>
  <c r="HCB1383"/>
  <c r="HCB1387" s="1"/>
  <c r="HCB1393" s="1"/>
  <c r="HCZ1387"/>
  <c r="HCZ1393" s="1"/>
  <c r="HDH1383"/>
  <c r="HDH1387" s="1"/>
  <c r="HDH1393" s="1"/>
  <c r="HEF1387"/>
  <c r="HEF1393" s="1"/>
  <c r="HEN1383"/>
  <c r="HEN1387" s="1"/>
  <c r="HEN1393" s="1"/>
  <c r="HFL1387"/>
  <c r="HFL1393" s="1"/>
  <c r="HFT1383"/>
  <c r="HFT1387" s="1"/>
  <c r="HFT1393" s="1"/>
  <c r="HGR1387"/>
  <c r="HGR1393" s="1"/>
  <c r="HGZ1383"/>
  <c r="HGZ1387" s="1"/>
  <c r="HGZ1393" s="1"/>
  <c r="HHX1387"/>
  <c r="HHX1393" s="1"/>
  <c r="HIF1383"/>
  <c r="HIF1387" s="1"/>
  <c r="HIF1393" s="1"/>
  <c r="HJD1387"/>
  <c r="HJD1393" s="1"/>
  <c r="HJL1383"/>
  <c r="HJL1387" s="1"/>
  <c r="HJL1393" s="1"/>
  <c r="HKJ1387"/>
  <c r="HKJ1393" s="1"/>
  <c r="HKR1383"/>
  <c r="HKR1387" s="1"/>
  <c r="HKR1393" s="1"/>
  <c r="HLP1387"/>
  <c r="HLP1393" s="1"/>
  <c r="HLX1383"/>
  <c r="HLX1387" s="1"/>
  <c r="HLX1393" s="1"/>
  <c r="HMV1387"/>
  <c r="HMV1393" s="1"/>
  <c r="HND1383"/>
  <c r="HND1387" s="1"/>
  <c r="HND1393" s="1"/>
  <c r="HOB1387"/>
  <c r="HOB1393" s="1"/>
  <c r="HOJ1383"/>
  <c r="HOJ1387" s="1"/>
  <c r="HOJ1393" s="1"/>
  <c r="HPH1387"/>
  <c r="HPH1393" s="1"/>
  <c r="HPP1383"/>
  <c r="HPP1387" s="1"/>
  <c r="HPP1393" s="1"/>
  <c r="HQN1387"/>
  <c r="HQN1393" s="1"/>
  <c r="HQV1383"/>
  <c r="HQV1387" s="1"/>
  <c r="HQV1393" s="1"/>
  <c r="HRT1387"/>
  <c r="HRT1393" s="1"/>
  <c r="HSB1383"/>
  <c r="HSB1387" s="1"/>
  <c r="HSB1393" s="1"/>
  <c r="HSZ1387"/>
  <c r="HSZ1393" s="1"/>
  <c r="HTH1383"/>
  <c r="HTH1387" s="1"/>
  <c r="HTH1393" s="1"/>
  <c r="HUF1387"/>
  <c r="HUF1393" s="1"/>
  <c r="HUN1383"/>
  <c r="HUN1387" s="1"/>
  <c r="HUN1393" s="1"/>
  <c r="HVL1387"/>
  <c r="HVL1393" s="1"/>
  <c r="HVT1383"/>
  <c r="HVT1387" s="1"/>
  <c r="HVT1393" s="1"/>
  <c r="HWR1387"/>
  <c r="HWR1393" s="1"/>
  <c r="HWZ1383"/>
  <c r="HWZ1387" s="1"/>
  <c r="HWZ1393" s="1"/>
  <c r="HXX1387"/>
  <c r="HXX1393" s="1"/>
  <c r="HYF1383"/>
  <c r="HYF1387" s="1"/>
  <c r="HYF1393" s="1"/>
  <c r="HZD1387"/>
  <c r="HZD1393" s="1"/>
  <c r="HZL1383"/>
  <c r="HZL1387" s="1"/>
  <c r="HZL1393" s="1"/>
  <c r="IAJ1387"/>
  <c r="IAJ1393" s="1"/>
  <c r="IAR1383"/>
  <c r="IAR1387" s="1"/>
  <c r="IAR1393" s="1"/>
  <c r="IBP1387"/>
  <c r="IBP1393" s="1"/>
  <c r="IBX1383"/>
  <c r="IBX1387" s="1"/>
  <c r="IBX1393" s="1"/>
  <c r="ICV1387"/>
  <c r="ICV1393" s="1"/>
  <c r="IDD1383"/>
  <c r="IDD1387" s="1"/>
  <c r="IDD1393" s="1"/>
  <c r="IEB1387"/>
  <c r="IEB1393" s="1"/>
  <c r="IEJ1383"/>
  <c r="IEJ1387" s="1"/>
  <c r="IEJ1393" s="1"/>
  <c r="IFH1387"/>
  <c r="IFH1393" s="1"/>
  <c r="IFP1383"/>
  <c r="IFP1387" s="1"/>
  <c r="IFP1393" s="1"/>
  <c r="IGN1387"/>
  <c r="IGN1393" s="1"/>
  <c r="IGV1383"/>
  <c r="IGV1387" s="1"/>
  <c r="IGV1393" s="1"/>
  <c r="IHT1387"/>
  <c r="IHT1393" s="1"/>
  <c r="IIB1383"/>
  <c r="IIB1387" s="1"/>
  <c r="IIB1393" s="1"/>
  <c r="IIZ1387"/>
  <c r="IIZ1393" s="1"/>
  <c r="IJH1383"/>
  <c r="IJH1387" s="1"/>
  <c r="IJH1393" s="1"/>
  <c r="IKF1387"/>
  <c r="IKF1393" s="1"/>
  <c r="IKN1383"/>
  <c r="IKN1387" s="1"/>
  <c r="IKN1393" s="1"/>
  <c r="ILL1387"/>
  <c r="ILL1393" s="1"/>
  <c r="ILT1383"/>
  <c r="ILT1387" s="1"/>
  <c r="ILT1393" s="1"/>
  <c r="IMR1387"/>
  <c r="IMR1393" s="1"/>
  <c r="IMZ1383"/>
  <c r="IMZ1387" s="1"/>
  <c r="IMZ1393" s="1"/>
  <c r="INX1387"/>
  <c r="IOF1383"/>
  <c r="IOF1387" s="1"/>
  <c r="IOF1393" s="1"/>
  <c r="IPD1387"/>
  <c r="IPL1383"/>
  <c r="IPL1387" s="1"/>
  <c r="IPL1393" s="1"/>
  <c r="IQJ1387"/>
  <c r="IQR1383"/>
  <c r="IQR1387" s="1"/>
  <c r="IQR1393" s="1"/>
  <c r="IRP1387"/>
  <c r="IRX1383"/>
  <c r="IRX1387" s="1"/>
  <c r="IRX1393" s="1"/>
  <c r="ISV1387"/>
  <c r="ITD1383"/>
  <c r="ITD1387" s="1"/>
  <c r="ITD1393" s="1"/>
  <c r="IUB1387"/>
  <c r="IUJ1383"/>
  <c r="IUJ1387" s="1"/>
  <c r="IUJ1393" s="1"/>
  <c r="IVH1387"/>
  <c r="IVP1383"/>
  <c r="IVP1387" s="1"/>
  <c r="IVP1393" s="1"/>
  <c r="IWN1387"/>
  <c r="IWV1383"/>
  <c r="IWV1387" s="1"/>
  <c r="IWV1393" s="1"/>
  <c r="IXT1387"/>
  <c r="IYB1383"/>
  <c r="IYB1387" s="1"/>
  <c r="IYB1393" s="1"/>
  <c r="IYZ1387"/>
  <c r="IZH1383"/>
  <c r="IZH1387" s="1"/>
  <c r="IZH1393" s="1"/>
  <c r="JCR1387"/>
  <c r="JCZ1383"/>
  <c r="JCZ1387" s="1"/>
  <c r="JCZ1393" s="1"/>
  <c r="JDX1387"/>
  <c r="JEF1383"/>
  <c r="JEF1387" s="1"/>
  <c r="JEF1393" s="1"/>
  <c r="JFD1387"/>
  <c r="JFL1383"/>
  <c r="JFL1387" s="1"/>
  <c r="JFL1393" s="1"/>
  <c r="JGJ1387"/>
  <c r="JGR1383"/>
  <c r="JGR1387" s="1"/>
  <c r="JGR1393" s="1"/>
  <c r="JHP1387"/>
  <c r="JHX1383"/>
  <c r="JHX1387" s="1"/>
  <c r="JHX1393" s="1"/>
  <c r="JIV1387"/>
  <c r="JJD1383"/>
  <c r="JJD1387" s="1"/>
  <c r="JJD1393" s="1"/>
  <c r="JKB1387"/>
  <c r="JKJ1383"/>
  <c r="JKJ1387" s="1"/>
  <c r="JKJ1393" s="1"/>
  <c r="JAN1383"/>
  <c r="JAN1387" s="1"/>
  <c r="JAN1393" s="1"/>
  <c r="JDH1387"/>
  <c r="JDH1393" s="1"/>
  <c r="JDP1383"/>
  <c r="JDP1387" s="1"/>
  <c r="JDP1393" s="1"/>
  <c r="JEN1387"/>
  <c r="JEN1393" s="1"/>
  <c r="JEV1383"/>
  <c r="JEV1387" s="1"/>
  <c r="JEV1393" s="1"/>
  <c r="JFT1387"/>
  <c r="JFT1393" s="1"/>
  <c r="JGB1383"/>
  <c r="JGB1387" s="1"/>
  <c r="JGB1393" s="1"/>
  <c r="JGZ1387"/>
  <c r="JGZ1393" s="1"/>
  <c r="JHH1383"/>
  <c r="JHH1387" s="1"/>
  <c r="JHH1393" s="1"/>
  <c r="JIF1387"/>
  <c r="JIF1393" s="1"/>
  <c r="JIN1383"/>
  <c r="JIN1387" s="1"/>
  <c r="JIN1393" s="1"/>
  <c r="JJL1387"/>
  <c r="JJL1393" s="1"/>
  <c r="JJT1383"/>
  <c r="JJT1387" s="1"/>
  <c r="JJT1393" s="1"/>
  <c r="JKR1387"/>
  <c r="JKR1393" s="1"/>
  <c r="JKZ1383"/>
  <c r="JKZ1387" s="1"/>
  <c r="JKZ1393" s="1"/>
  <c r="JLP1383"/>
  <c r="JLP1387" s="1"/>
  <c r="JLP1393" s="1"/>
  <c r="JMF1383"/>
  <c r="JMF1387" s="1"/>
  <c r="JMF1393" s="1"/>
  <c r="JMV1383"/>
  <c r="JMV1387" s="1"/>
  <c r="JMV1393" s="1"/>
  <c r="JNL1383"/>
  <c r="JNL1387" s="1"/>
  <c r="JNL1393" s="1"/>
  <c r="JOB1383"/>
  <c r="JOB1387" s="1"/>
  <c r="JOB1393" s="1"/>
  <c r="JOR1383"/>
  <c r="JOR1387" s="1"/>
  <c r="JOR1393" s="1"/>
  <c r="JPH1383"/>
  <c r="JPH1387" s="1"/>
  <c r="JPH1393" s="1"/>
  <c r="JPX1383"/>
  <c r="JPX1387" s="1"/>
  <c r="JPX1393" s="1"/>
  <c r="JQN1383"/>
  <c r="JQN1387" s="1"/>
  <c r="JQN1393" s="1"/>
  <c r="JRD1383"/>
  <c r="JRD1387" s="1"/>
  <c r="JRD1393" s="1"/>
  <c r="JRT1383"/>
  <c r="JRT1387" s="1"/>
  <c r="JRT1393" s="1"/>
  <c r="JSJ1383"/>
  <c r="JSJ1387" s="1"/>
  <c r="JSJ1393" s="1"/>
  <c r="JSZ1383"/>
  <c r="JSZ1387" s="1"/>
  <c r="JSZ1393" s="1"/>
  <c r="JTP1383"/>
  <c r="JTP1387" s="1"/>
  <c r="JTP1393" s="1"/>
  <c r="JUF1383"/>
  <c r="JUF1387" s="1"/>
  <c r="JUF1393" s="1"/>
  <c r="JUV1383"/>
  <c r="JUV1387" s="1"/>
  <c r="JUV1393" s="1"/>
  <c r="JVL1383"/>
  <c r="JVL1387" s="1"/>
  <c r="JVL1393" s="1"/>
  <c r="JWB1383"/>
  <c r="JWB1387" s="1"/>
  <c r="JWB1393" s="1"/>
  <c r="JWR1383"/>
  <c r="JWR1387" s="1"/>
  <c r="JWR1393" s="1"/>
  <c r="JXH1383"/>
  <c r="JXH1387" s="1"/>
  <c r="JXH1393" s="1"/>
  <c r="JXX1383"/>
  <c r="JXX1387" s="1"/>
  <c r="JXX1393" s="1"/>
  <c r="JYN1383"/>
  <c r="JYN1387" s="1"/>
  <c r="JYN1393" s="1"/>
  <c r="JZD1383"/>
  <c r="JZD1387" s="1"/>
  <c r="JZD1393" s="1"/>
  <c r="JZT1383"/>
  <c r="JZT1387" s="1"/>
  <c r="JZT1393" s="1"/>
  <c r="KAJ1383"/>
  <c r="KAJ1387" s="1"/>
  <c r="KAJ1393" s="1"/>
  <c r="KAZ1383"/>
  <c r="KAZ1387" s="1"/>
  <c r="KAZ1393" s="1"/>
  <c r="KBP1383"/>
  <c r="KBP1387" s="1"/>
  <c r="KBP1393" s="1"/>
  <c r="KCF1383"/>
  <c r="KCF1387" s="1"/>
  <c r="KCF1393" s="1"/>
  <c r="KCV1383"/>
  <c r="KCV1387" s="1"/>
  <c r="KCV1393" s="1"/>
  <c r="KDL1383"/>
  <c r="KDL1387" s="1"/>
  <c r="KDL1393" s="1"/>
  <c r="KEB1383"/>
  <c r="KEB1387" s="1"/>
  <c r="KEB1393" s="1"/>
  <c r="KER1383"/>
  <c r="KER1387" s="1"/>
  <c r="KER1393" s="1"/>
  <c r="KFH1383"/>
  <c r="KFH1387" s="1"/>
  <c r="KFH1393" s="1"/>
  <c r="KFX1383"/>
  <c r="KFX1387" s="1"/>
  <c r="KFX1393" s="1"/>
  <c r="KGN1383"/>
  <c r="KGN1387" s="1"/>
  <c r="KGN1393" s="1"/>
  <c r="KHD1383"/>
  <c r="KHD1387" s="1"/>
  <c r="KHD1393" s="1"/>
  <c r="KHT1383"/>
  <c r="KHT1387" s="1"/>
  <c r="KHT1393" s="1"/>
  <c r="KIJ1383"/>
  <c r="KIJ1387" s="1"/>
  <c r="KIJ1393" s="1"/>
  <c r="KIZ1383"/>
  <c r="KIZ1387" s="1"/>
  <c r="KIZ1393" s="1"/>
  <c r="KJP1383"/>
  <c r="KJP1387" s="1"/>
  <c r="KJP1393" s="1"/>
  <c r="KKF1383"/>
  <c r="KKF1387" s="1"/>
  <c r="KKF1393" s="1"/>
  <c r="KKV1383"/>
  <c r="KKV1387" s="1"/>
  <c r="KKV1393" s="1"/>
  <c r="KLL1383"/>
  <c r="KLL1387" s="1"/>
  <c r="KLL1393" s="1"/>
  <c r="KMB1383"/>
  <c r="KMB1387" s="1"/>
  <c r="KMB1393" s="1"/>
  <c r="KMR1383"/>
  <c r="KMR1387" s="1"/>
  <c r="KMR1393" s="1"/>
  <c r="KNH1383"/>
  <c r="KNH1387" s="1"/>
  <c r="KNH1393" s="1"/>
  <c r="KNX1383"/>
  <c r="KNX1387" s="1"/>
  <c r="KNX1393" s="1"/>
  <c r="KON1383"/>
  <c r="KON1387" s="1"/>
  <c r="KON1393" s="1"/>
  <c r="KPD1383"/>
  <c r="KPD1387" s="1"/>
  <c r="KPD1393" s="1"/>
  <c r="KPT1383"/>
  <c r="KPT1387" s="1"/>
  <c r="KPT1393" s="1"/>
  <c r="KQJ1383"/>
  <c r="KQJ1387" s="1"/>
  <c r="KQJ1393" s="1"/>
  <c r="KQZ1383"/>
  <c r="KQZ1387" s="1"/>
  <c r="KQZ1393" s="1"/>
  <c r="KRP1383"/>
  <c r="KRP1387" s="1"/>
  <c r="KRP1393" s="1"/>
  <c r="KSF1383"/>
  <c r="KSF1387" s="1"/>
  <c r="KSF1393" s="1"/>
  <c r="KSV1383"/>
  <c r="KSV1387" s="1"/>
  <c r="KSV1393" s="1"/>
  <c r="KTL1383"/>
  <c r="KTL1387" s="1"/>
  <c r="KTL1393" s="1"/>
  <c r="KUB1383"/>
  <c r="KUB1387" s="1"/>
  <c r="KUB1393" s="1"/>
  <c r="KUR1383"/>
  <c r="KUR1387" s="1"/>
  <c r="KUR1393" s="1"/>
  <c r="KVH1383"/>
  <c r="KVH1387" s="1"/>
  <c r="KVH1393" s="1"/>
  <c r="KVX1383"/>
  <c r="KVX1387" s="1"/>
  <c r="KVX1393" s="1"/>
  <c r="KWN1383"/>
  <c r="KWN1387" s="1"/>
  <c r="KWN1393" s="1"/>
  <c r="KXD1383"/>
  <c r="KXD1387" s="1"/>
  <c r="KXD1393" s="1"/>
  <c r="KXT1383"/>
  <c r="KXT1387" s="1"/>
  <c r="KXT1393" s="1"/>
  <c r="KYJ1383"/>
  <c r="KYJ1387" s="1"/>
  <c r="KYJ1393" s="1"/>
  <c r="KYZ1383"/>
  <c r="KYZ1387" s="1"/>
  <c r="KYZ1393" s="1"/>
  <c r="KZP1383"/>
  <c r="KZP1387" s="1"/>
  <c r="KZP1393" s="1"/>
  <c r="LAF1383"/>
  <c r="LAF1387" s="1"/>
  <c r="LAF1393" s="1"/>
  <c r="LAV1383"/>
  <c r="LAV1387" s="1"/>
  <c r="LAV1393" s="1"/>
  <c r="LBL1383"/>
  <c r="LBL1387" s="1"/>
  <c r="LBL1393" s="1"/>
  <c r="LCB1383"/>
  <c r="LCB1387" s="1"/>
  <c r="LCB1393" s="1"/>
  <c r="RCJ1383"/>
  <c r="RCJ1387" s="1"/>
  <c r="RCJ1393" s="1"/>
  <c r="LCZ1387"/>
  <c r="LDH1383"/>
  <c r="LDH1387" s="1"/>
  <c r="LDH1393" s="1"/>
  <c r="LEF1387"/>
  <c r="LEN1383"/>
  <c r="LEN1387" s="1"/>
  <c r="LEN1393" s="1"/>
  <c r="LFL1387"/>
  <c r="LFT1383"/>
  <c r="LFT1387" s="1"/>
  <c r="LFT1393" s="1"/>
  <c r="LGR1387"/>
  <c r="LGZ1383"/>
  <c r="LGZ1387" s="1"/>
  <c r="LGZ1393" s="1"/>
  <c r="LHX1387"/>
  <c r="LIF1383"/>
  <c r="LIF1387" s="1"/>
  <c r="LIF1393" s="1"/>
  <c r="LJD1387"/>
  <c r="LJL1383"/>
  <c r="LJL1387" s="1"/>
  <c r="LJL1393" s="1"/>
  <c r="LKJ1387"/>
  <c r="LKR1383"/>
  <c r="LKR1387" s="1"/>
  <c r="LKR1393" s="1"/>
  <c r="LLP1387"/>
  <c r="LLX1383"/>
  <c r="LLX1387" s="1"/>
  <c r="LLX1393" s="1"/>
  <c r="LMV1387"/>
  <c r="LND1383"/>
  <c r="LND1387" s="1"/>
  <c r="LND1393" s="1"/>
  <c r="LOB1387"/>
  <c r="LOJ1383"/>
  <c r="LOJ1387" s="1"/>
  <c r="LOJ1393" s="1"/>
  <c r="LCJ1387"/>
  <c r="LCR1383"/>
  <c r="LCR1387" s="1"/>
  <c r="LCR1393" s="1"/>
  <c r="LDP1387"/>
  <c r="LDX1383"/>
  <c r="LDX1387" s="1"/>
  <c r="LDX1393" s="1"/>
  <c r="LEV1387"/>
  <c r="LFD1383"/>
  <c r="LFD1387" s="1"/>
  <c r="LFD1393" s="1"/>
  <c r="LGB1387"/>
  <c r="LGJ1383"/>
  <c r="LGJ1387" s="1"/>
  <c r="LGJ1393" s="1"/>
  <c r="LHH1387"/>
  <c r="LHP1383"/>
  <c r="LHP1387" s="1"/>
  <c r="LHP1393" s="1"/>
  <c r="LIN1387"/>
  <c r="LIV1383"/>
  <c r="LIV1387" s="1"/>
  <c r="LIV1393" s="1"/>
  <c r="LJT1387"/>
  <c r="LKB1383"/>
  <c r="LKB1387" s="1"/>
  <c r="LKB1393" s="1"/>
  <c r="LKZ1387"/>
  <c r="LLH1383"/>
  <c r="LLH1387" s="1"/>
  <c r="LLH1393" s="1"/>
  <c r="LMF1387"/>
  <c r="LMN1383"/>
  <c r="LMN1387" s="1"/>
  <c r="LMN1393" s="1"/>
  <c r="LNL1387"/>
  <c r="LNT1383"/>
  <c r="LNT1387" s="1"/>
  <c r="LNT1393" s="1"/>
  <c r="LOR1387"/>
  <c r="LOZ1383"/>
  <c r="LOZ1387" s="1"/>
  <c r="LOZ1393" s="1"/>
  <c r="NAF1387"/>
  <c r="NAN1383"/>
  <c r="NAN1387" s="1"/>
  <c r="NAN1393" s="1"/>
  <c r="NBL1387"/>
  <c r="NBT1383"/>
  <c r="NBT1387" s="1"/>
  <c r="NBT1393" s="1"/>
  <c r="NCR1387"/>
  <c r="NCZ1383"/>
  <c r="NCZ1387" s="1"/>
  <c r="NCZ1393" s="1"/>
  <c r="NDX1387"/>
  <c r="NEF1383"/>
  <c r="NEF1387" s="1"/>
  <c r="NEF1393" s="1"/>
  <c r="NFD1387"/>
  <c r="NFL1383"/>
  <c r="NFL1387" s="1"/>
  <c r="NFL1393" s="1"/>
  <c r="NGJ1387"/>
  <c r="NGR1383"/>
  <c r="NGR1387" s="1"/>
  <c r="NGR1393" s="1"/>
  <c r="NHP1387"/>
  <c r="NHX1383"/>
  <c r="NHX1387" s="1"/>
  <c r="NHX1393" s="1"/>
  <c r="NIV1387"/>
  <c r="NJD1383"/>
  <c r="NJD1387" s="1"/>
  <c r="NJD1393" s="1"/>
  <c r="NKB1387"/>
  <c r="NKJ1383"/>
  <c r="NKJ1387" s="1"/>
  <c r="NKJ1393" s="1"/>
  <c r="NLH1387"/>
  <c r="NLP1383"/>
  <c r="NLP1387" s="1"/>
  <c r="NLP1393" s="1"/>
  <c r="NMN1387"/>
  <c r="NMV1383"/>
  <c r="NMV1387" s="1"/>
  <c r="NMV1393" s="1"/>
  <c r="NNT1387"/>
  <c r="NOB1383"/>
  <c r="NOB1387" s="1"/>
  <c r="NOB1393" s="1"/>
  <c r="LPP1383"/>
  <c r="LPP1387" s="1"/>
  <c r="LPP1393" s="1"/>
  <c r="LQF1383"/>
  <c r="LQF1387" s="1"/>
  <c r="LQF1393" s="1"/>
  <c r="LQV1383"/>
  <c r="LQV1387" s="1"/>
  <c r="LQV1393" s="1"/>
  <c r="LRL1383"/>
  <c r="LRL1387" s="1"/>
  <c r="LRL1393" s="1"/>
  <c r="LSB1383"/>
  <c r="LSB1387" s="1"/>
  <c r="LSB1393" s="1"/>
  <c r="LSR1383"/>
  <c r="LSR1387" s="1"/>
  <c r="LSR1393" s="1"/>
  <c r="LTH1383"/>
  <c r="LTH1387" s="1"/>
  <c r="LTH1393" s="1"/>
  <c r="LTX1383"/>
  <c r="LTX1387" s="1"/>
  <c r="LTX1393" s="1"/>
  <c r="LUN1383"/>
  <c r="LUN1387" s="1"/>
  <c r="LUN1393" s="1"/>
  <c r="LVD1383"/>
  <c r="LVD1387" s="1"/>
  <c r="LVD1393" s="1"/>
  <c r="LVT1383"/>
  <c r="LVT1387" s="1"/>
  <c r="LVT1393" s="1"/>
  <c r="LWJ1383"/>
  <c r="LWJ1387" s="1"/>
  <c r="LWJ1393" s="1"/>
  <c r="LWZ1383"/>
  <c r="LWZ1387" s="1"/>
  <c r="LWZ1393" s="1"/>
  <c r="LXP1383"/>
  <c r="LXP1387" s="1"/>
  <c r="LXP1393" s="1"/>
  <c r="LYF1383"/>
  <c r="LYF1387" s="1"/>
  <c r="LYF1393" s="1"/>
  <c r="LYV1383"/>
  <c r="LYV1387" s="1"/>
  <c r="LYV1393" s="1"/>
  <c r="LZL1383"/>
  <c r="LZL1387" s="1"/>
  <c r="LZL1393" s="1"/>
  <c r="MAB1383"/>
  <c r="MAB1387" s="1"/>
  <c r="MAB1393" s="1"/>
  <c r="MAR1383"/>
  <c r="MAR1387" s="1"/>
  <c r="MAR1393" s="1"/>
  <c r="MBH1383"/>
  <c r="MBH1387" s="1"/>
  <c r="MBH1393" s="1"/>
  <c r="MBX1383"/>
  <c r="MBX1387" s="1"/>
  <c r="MBX1393" s="1"/>
  <c r="MCN1383"/>
  <c r="MCN1387" s="1"/>
  <c r="MCN1393" s="1"/>
  <c r="MDD1383"/>
  <c r="MDD1387" s="1"/>
  <c r="MDD1393" s="1"/>
  <c r="MDT1383"/>
  <c r="MDT1387" s="1"/>
  <c r="MDT1393" s="1"/>
  <c r="MEJ1383"/>
  <c r="MEJ1387" s="1"/>
  <c r="MEJ1393" s="1"/>
  <c r="MEZ1383"/>
  <c r="MEZ1387" s="1"/>
  <c r="MEZ1393" s="1"/>
  <c r="MFP1383"/>
  <c r="MFP1387" s="1"/>
  <c r="MFP1393" s="1"/>
  <c r="MGF1383"/>
  <c r="MGF1387" s="1"/>
  <c r="MGF1393" s="1"/>
  <c r="MGV1383"/>
  <c r="MGV1387" s="1"/>
  <c r="MGV1393" s="1"/>
  <c r="MHL1383"/>
  <c r="MHL1387" s="1"/>
  <c r="MHL1393" s="1"/>
  <c r="MIB1383"/>
  <c r="MIB1387" s="1"/>
  <c r="MIB1393" s="1"/>
  <c r="MIR1383"/>
  <c r="MIR1387" s="1"/>
  <c r="MIR1393" s="1"/>
  <c r="MJH1383"/>
  <c r="MJH1387" s="1"/>
  <c r="MJH1393" s="1"/>
  <c r="MJX1383"/>
  <c r="MJX1387" s="1"/>
  <c r="MJX1393" s="1"/>
  <c r="MKN1383"/>
  <c r="MKN1387" s="1"/>
  <c r="MKN1393" s="1"/>
  <c r="MLD1383"/>
  <c r="MLD1387" s="1"/>
  <c r="MLD1393" s="1"/>
  <c r="MLT1383"/>
  <c r="MLT1387" s="1"/>
  <c r="MLT1393" s="1"/>
  <c r="MMJ1383"/>
  <c r="MMJ1387" s="1"/>
  <c r="MMJ1393" s="1"/>
  <c r="MMZ1383"/>
  <c r="MMZ1387" s="1"/>
  <c r="MMZ1393" s="1"/>
  <c r="MNP1383"/>
  <c r="MNP1387" s="1"/>
  <c r="MNP1393" s="1"/>
  <c r="MOF1383"/>
  <c r="MOF1387" s="1"/>
  <c r="MOF1393" s="1"/>
  <c r="MOV1383"/>
  <c r="MOV1387" s="1"/>
  <c r="MOV1393" s="1"/>
  <c r="MPL1383"/>
  <c r="MPL1387" s="1"/>
  <c r="MPL1393" s="1"/>
  <c r="MQB1383"/>
  <c r="MQB1387" s="1"/>
  <c r="MQB1393" s="1"/>
  <c r="MQR1383"/>
  <c r="MQR1387" s="1"/>
  <c r="MQR1393" s="1"/>
  <c r="MRH1383"/>
  <c r="MRH1387" s="1"/>
  <c r="MRH1393" s="1"/>
  <c r="MRX1383"/>
  <c r="MRX1387" s="1"/>
  <c r="MRX1393" s="1"/>
  <c r="MSN1383"/>
  <c r="MSN1387" s="1"/>
  <c r="MSN1393" s="1"/>
  <c r="MTD1383"/>
  <c r="MTD1387" s="1"/>
  <c r="MTD1393" s="1"/>
  <c r="MTT1383"/>
  <c r="MTT1387" s="1"/>
  <c r="MTT1393" s="1"/>
  <c r="MUJ1383"/>
  <c r="MUJ1387" s="1"/>
  <c r="MUJ1393" s="1"/>
  <c r="MUZ1383"/>
  <c r="MUZ1387" s="1"/>
  <c r="MUZ1393" s="1"/>
  <c r="MVP1383"/>
  <c r="MVP1387" s="1"/>
  <c r="MVP1393" s="1"/>
  <c r="MWF1383"/>
  <c r="MWF1387" s="1"/>
  <c r="MWF1393" s="1"/>
  <c r="MWV1383"/>
  <c r="MWV1387" s="1"/>
  <c r="MWV1393" s="1"/>
  <c r="MXL1383"/>
  <c r="MXL1387" s="1"/>
  <c r="MXL1393" s="1"/>
  <c r="MYB1383"/>
  <c r="MYB1387" s="1"/>
  <c r="MYB1393" s="1"/>
  <c r="MYR1383"/>
  <c r="MYR1387" s="1"/>
  <c r="MYR1393" s="1"/>
  <c r="MZH1383"/>
  <c r="MZH1387" s="1"/>
  <c r="MZH1393" s="1"/>
  <c r="MZX1383"/>
  <c r="MZX1387" s="1"/>
  <c r="MZX1393" s="1"/>
  <c r="NAV1387"/>
  <c r="NBD1383"/>
  <c r="NBD1387" s="1"/>
  <c r="NBD1393" s="1"/>
  <c r="NCB1387"/>
  <c r="NCJ1383"/>
  <c r="NCJ1387" s="1"/>
  <c r="NCJ1393" s="1"/>
  <c r="NDH1387"/>
  <c r="NDP1383"/>
  <c r="NDP1387" s="1"/>
  <c r="NDP1393" s="1"/>
  <c r="NEN1387"/>
  <c r="NEV1383"/>
  <c r="NEV1387" s="1"/>
  <c r="NEV1393" s="1"/>
  <c r="NFT1387"/>
  <c r="NGB1383"/>
  <c r="NGB1387" s="1"/>
  <c r="NGB1393" s="1"/>
  <c r="NGZ1387"/>
  <c r="NHH1383"/>
  <c r="NHH1387" s="1"/>
  <c r="NHH1393" s="1"/>
  <c r="NIF1387"/>
  <c r="NIN1383"/>
  <c r="NIN1387" s="1"/>
  <c r="NIN1393" s="1"/>
  <c r="NJL1387"/>
  <c r="NJT1383"/>
  <c r="NJT1387" s="1"/>
  <c r="NJT1393" s="1"/>
  <c r="NKR1387"/>
  <c r="NKZ1383"/>
  <c r="NKZ1387" s="1"/>
  <c r="NKZ1393" s="1"/>
  <c r="NLX1387"/>
  <c r="NMF1383"/>
  <c r="NMF1387" s="1"/>
  <c r="NMF1393" s="1"/>
  <c r="NND1387"/>
  <c r="NNL1383"/>
  <c r="NNL1387" s="1"/>
  <c r="NNL1393" s="1"/>
  <c r="NOJ1387"/>
  <c r="NOR1383"/>
  <c r="NOR1387" s="1"/>
  <c r="NOR1393" s="1"/>
  <c r="NPH1383"/>
  <c r="NPH1387" s="1"/>
  <c r="NPH1393" s="1"/>
  <c r="NPX1383"/>
  <c r="NPX1387" s="1"/>
  <c r="NPX1393" s="1"/>
  <c r="NQN1383"/>
  <c r="NQN1387" s="1"/>
  <c r="NQN1393" s="1"/>
  <c r="NRD1383"/>
  <c r="NRD1387" s="1"/>
  <c r="NRD1393" s="1"/>
  <c r="NRT1383"/>
  <c r="NRT1387" s="1"/>
  <c r="NRT1393" s="1"/>
  <c r="NSJ1383"/>
  <c r="NSJ1387" s="1"/>
  <c r="NSJ1393" s="1"/>
  <c r="NSZ1383"/>
  <c r="NSZ1387" s="1"/>
  <c r="NSZ1393" s="1"/>
  <c r="NTP1383"/>
  <c r="NTP1387" s="1"/>
  <c r="NTP1393" s="1"/>
  <c r="NUF1383"/>
  <c r="NUF1387" s="1"/>
  <c r="NUF1393" s="1"/>
  <c r="NUV1383"/>
  <c r="NUV1387" s="1"/>
  <c r="NUV1393" s="1"/>
  <c r="NVL1383"/>
  <c r="NVL1387" s="1"/>
  <c r="NVL1393" s="1"/>
  <c r="NWB1383"/>
  <c r="NWB1387" s="1"/>
  <c r="NWB1393" s="1"/>
  <c r="NWR1383"/>
  <c r="NWR1387" s="1"/>
  <c r="NWR1393" s="1"/>
  <c r="NXH1383"/>
  <c r="NXH1387" s="1"/>
  <c r="NXH1393" s="1"/>
  <c r="NXX1383"/>
  <c r="NXX1387" s="1"/>
  <c r="NXX1393" s="1"/>
  <c r="NYN1383"/>
  <c r="NYN1387" s="1"/>
  <c r="NYN1393" s="1"/>
  <c r="NZD1383"/>
  <c r="NZD1387" s="1"/>
  <c r="NZD1393" s="1"/>
  <c r="NZT1383"/>
  <c r="NZT1387" s="1"/>
  <c r="NZT1393" s="1"/>
  <c r="OAJ1383"/>
  <c r="OAJ1387" s="1"/>
  <c r="OAJ1393" s="1"/>
  <c r="OAZ1383"/>
  <c r="OAZ1387" s="1"/>
  <c r="OAZ1393" s="1"/>
  <c r="OBP1383"/>
  <c r="OBP1387" s="1"/>
  <c r="OBP1393" s="1"/>
  <c r="OCF1383"/>
  <c r="OCF1387" s="1"/>
  <c r="OCF1393" s="1"/>
  <c r="OCV1383"/>
  <c r="OCV1387" s="1"/>
  <c r="OCV1393" s="1"/>
  <c r="ODL1383"/>
  <c r="ODL1387" s="1"/>
  <c r="ODL1393" s="1"/>
  <c r="OEB1383"/>
  <c r="OEB1387" s="1"/>
  <c r="OEB1393" s="1"/>
  <c r="OER1383"/>
  <c r="OER1387" s="1"/>
  <c r="OER1393" s="1"/>
  <c r="OFH1383"/>
  <c r="OFH1387" s="1"/>
  <c r="OFH1393" s="1"/>
  <c r="OFX1383"/>
  <c r="OFX1387" s="1"/>
  <c r="OFX1393" s="1"/>
  <c r="OGN1383"/>
  <c r="OGN1387" s="1"/>
  <c r="OGN1393" s="1"/>
  <c r="OHD1383"/>
  <c r="OHD1387" s="1"/>
  <c r="OHD1393" s="1"/>
  <c r="OHT1383"/>
  <c r="OHT1387" s="1"/>
  <c r="OHT1393" s="1"/>
  <c r="OIJ1383"/>
  <c r="OIJ1387" s="1"/>
  <c r="OIJ1393" s="1"/>
  <c r="OIZ1383"/>
  <c r="OIZ1387" s="1"/>
  <c r="OIZ1393" s="1"/>
  <c r="OJP1383"/>
  <c r="OJP1387" s="1"/>
  <c r="OJP1393" s="1"/>
  <c r="OKF1383"/>
  <c r="OKF1387" s="1"/>
  <c r="OKF1393" s="1"/>
  <c r="OKV1383"/>
  <c r="OKV1387" s="1"/>
  <c r="OKV1393" s="1"/>
  <c r="OLL1383"/>
  <c r="OLL1387" s="1"/>
  <c r="OLL1393" s="1"/>
  <c r="OMB1383"/>
  <c r="OMB1387" s="1"/>
  <c r="OMB1393" s="1"/>
  <c r="OMR1383"/>
  <c r="OMR1387" s="1"/>
  <c r="OMR1393" s="1"/>
  <c r="ONH1383"/>
  <c r="ONH1387" s="1"/>
  <c r="ONH1393" s="1"/>
  <c r="ONX1383"/>
  <c r="ONX1387" s="1"/>
  <c r="ONX1393" s="1"/>
  <c r="OON1383"/>
  <c r="OON1387" s="1"/>
  <c r="OON1393" s="1"/>
  <c r="OPD1383"/>
  <c r="OPD1387" s="1"/>
  <c r="OPD1393" s="1"/>
  <c r="OPT1383"/>
  <c r="OPT1387" s="1"/>
  <c r="OPT1393" s="1"/>
  <c r="OQJ1383"/>
  <c r="OQJ1387" s="1"/>
  <c r="OQJ1393" s="1"/>
  <c r="OQZ1383"/>
  <c r="OQZ1387" s="1"/>
  <c r="OQZ1393" s="1"/>
  <c r="ORP1383"/>
  <c r="ORP1387" s="1"/>
  <c r="ORP1393" s="1"/>
  <c r="OSF1383"/>
  <c r="OSF1387" s="1"/>
  <c r="OSF1393" s="1"/>
  <c r="OSV1383"/>
  <c r="OSV1387" s="1"/>
  <c r="OSV1393" s="1"/>
  <c r="OTL1383"/>
  <c r="OTL1387" s="1"/>
  <c r="OTL1393" s="1"/>
  <c r="OUB1383"/>
  <c r="OUB1387" s="1"/>
  <c r="OUB1393" s="1"/>
  <c r="OUR1383"/>
  <c r="OUR1387" s="1"/>
  <c r="OUR1393" s="1"/>
  <c r="OVH1383"/>
  <c r="OVH1387" s="1"/>
  <c r="OVH1393" s="1"/>
  <c r="OVX1383"/>
  <c r="OVX1387" s="1"/>
  <c r="OVX1393" s="1"/>
  <c r="OWN1383"/>
  <c r="OWN1387" s="1"/>
  <c r="OWN1393" s="1"/>
  <c r="OXD1383"/>
  <c r="OXD1387" s="1"/>
  <c r="OXD1393" s="1"/>
  <c r="OXT1383"/>
  <c r="OXT1387" s="1"/>
  <c r="OXT1393" s="1"/>
  <c r="OYJ1383"/>
  <c r="OYJ1387" s="1"/>
  <c r="OYJ1393" s="1"/>
  <c r="OYZ1383"/>
  <c r="OYZ1387" s="1"/>
  <c r="OYZ1393" s="1"/>
  <c r="OZP1383"/>
  <c r="OZP1387" s="1"/>
  <c r="OZP1393" s="1"/>
  <c r="PAF1383"/>
  <c r="PAF1387" s="1"/>
  <c r="PAF1393" s="1"/>
  <c r="PBD1387"/>
  <c r="PBD1393" s="1"/>
  <c r="PBL1383"/>
  <c r="PBL1387" s="1"/>
  <c r="PBL1393" s="1"/>
  <c r="PCJ1387"/>
  <c r="PCJ1393" s="1"/>
  <c r="PCR1383"/>
  <c r="PCR1387" s="1"/>
  <c r="PCR1393" s="1"/>
  <c r="PDP1387"/>
  <c r="PDP1393" s="1"/>
  <c r="PDX1383"/>
  <c r="PDX1387" s="1"/>
  <c r="PDX1393" s="1"/>
  <c r="PEV1387"/>
  <c r="PEV1393" s="1"/>
  <c r="PFD1383"/>
  <c r="PFD1387" s="1"/>
  <c r="PFD1393" s="1"/>
  <c r="PGB1387"/>
  <c r="PGB1393" s="1"/>
  <c r="PGJ1383"/>
  <c r="PGJ1387" s="1"/>
  <c r="PGJ1393" s="1"/>
  <c r="PHH1387"/>
  <c r="PHH1393" s="1"/>
  <c r="PHP1383"/>
  <c r="PHP1387" s="1"/>
  <c r="PHP1393" s="1"/>
  <c r="PIN1387"/>
  <c r="PIN1393" s="1"/>
  <c r="PIV1383"/>
  <c r="PIV1387" s="1"/>
  <c r="PIV1393" s="1"/>
  <c r="PAN1387"/>
  <c r="PAN1393" s="1"/>
  <c r="PAV1383"/>
  <c r="PAV1387" s="1"/>
  <c r="PAV1393" s="1"/>
  <c r="PBT1387"/>
  <c r="PBT1393" s="1"/>
  <c r="PCB1383"/>
  <c r="PCB1387" s="1"/>
  <c r="PCB1393" s="1"/>
  <c r="PCZ1387"/>
  <c r="PCZ1393" s="1"/>
  <c r="PDH1383"/>
  <c r="PDH1387" s="1"/>
  <c r="PDH1393" s="1"/>
  <c r="PEF1387"/>
  <c r="PEF1393" s="1"/>
  <c r="PEN1383"/>
  <c r="PEN1387" s="1"/>
  <c r="PEN1393" s="1"/>
  <c r="PFL1387"/>
  <c r="PFL1393" s="1"/>
  <c r="PFT1383"/>
  <c r="PFT1387" s="1"/>
  <c r="PFT1393" s="1"/>
  <c r="PGR1387"/>
  <c r="PGR1393" s="1"/>
  <c r="PGZ1383"/>
  <c r="PGZ1387" s="1"/>
  <c r="PGZ1393" s="1"/>
  <c r="PHX1387"/>
  <c r="PHX1393" s="1"/>
  <c r="PIF1383"/>
  <c r="PIF1387" s="1"/>
  <c r="PIF1393" s="1"/>
  <c r="PJD1387"/>
  <c r="PJD1393" s="1"/>
  <c r="PJL1383"/>
  <c r="PJL1387" s="1"/>
  <c r="PJL1393" s="1"/>
  <c r="PKB1383"/>
  <c r="PKB1387" s="1"/>
  <c r="PKB1393" s="1"/>
  <c r="PKR1383"/>
  <c r="PKR1387" s="1"/>
  <c r="PKR1393" s="1"/>
  <c r="PLH1383"/>
  <c r="PLH1387" s="1"/>
  <c r="PLH1393" s="1"/>
  <c r="PLX1383"/>
  <c r="PLX1387" s="1"/>
  <c r="PLX1393" s="1"/>
  <c r="PMN1383"/>
  <c r="PMN1387" s="1"/>
  <c r="PMN1393" s="1"/>
  <c r="PND1383"/>
  <c r="PND1387" s="1"/>
  <c r="PND1393" s="1"/>
  <c r="PNT1383"/>
  <c r="PNT1387" s="1"/>
  <c r="PNT1393" s="1"/>
  <c r="POJ1383"/>
  <c r="POJ1387" s="1"/>
  <c r="POJ1393" s="1"/>
  <c r="POZ1383"/>
  <c r="POZ1387" s="1"/>
  <c r="POZ1393" s="1"/>
  <c r="PPP1383"/>
  <c r="PPP1387" s="1"/>
  <c r="PPP1393" s="1"/>
  <c r="PQF1383"/>
  <c r="PQF1387" s="1"/>
  <c r="PQF1393" s="1"/>
  <c r="PQV1383"/>
  <c r="PQV1387" s="1"/>
  <c r="PQV1393" s="1"/>
  <c r="PRL1383"/>
  <c r="PRL1387" s="1"/>
  <c r="PRL1393" s="1"/>
  <c r="PSB1383"/>
  <c r="PSB1387" s="1"/>
  <c r="PSB1393" s="1"/>
  <c r="PSR1383"/>
  <c r="PSR1387" s="1"/>
  <c r="PSR1393" s="1"/>
  <c r="PTH1383"/>
  <c r="PTH1387" s="1"/>
  <c r="PTH1393" s="1"/>
  <c r="PTX1383"/>
  <c r="PTX1387" s="1"/>
  <c r="PTX1393" s="1"/>
  <c r="PUN1383"/>
  <c r="PUN1387" s="1"/>
  <c r="PUN1393" s="1"/>
  <c r="PVD1383"/>
  <c r="PVD1387" s="1"/>
  <c r="PVD1393" s="1"/>
  <c r="PVT1383"/>
  <c r="PVT1387" s="1"/>
  <c r="PVT1393" s="1"/>
  <c r="PWJ1383"/>
  <c r="PWJ1387" s="1"/>
  <c r="PWJ1393" s="1"/>
  <c r="PWZ1383"/>
  <c r="PWZ1387" s="1"/>
  <c r="PWZ1393" s="1"/>
  <c r="PXP1383"/>
  <c r="PXP1387" s="1"/>
  <c r="PXP1393" s="1"/>
  <c r="PYF1383"/>
  <c r="PYF1387" s="1"/>
  <c r="PYF1393" s="1"/>
  <c r="PYV1383"/>
  <c r="PYV1387" s="1"/>
  <c r="PYV1393" s="1"/>
  <c r="PZL1383"/>
  <c r="PZL1387" s="1"/>
  <c r="PZL1393" s="1"/>
  <c r="QAB1383"/>
  <c r="QAB1387" s="1"/>
  <c r="QAB1393" s="1"/>
  <c r="QAR1383"/>
  <c r="QAR1387" s="1"/>
  <c r="QAR1393" s="1"/>
  <c r="QBH1383"/>
  <c r="QBH1387" s="1"/>
  <c r="QBH1393" s="1"/>
  <c r="QBX1383"/>
  <c r="QBX1387" s="1"/>
  <c r="QBX1393" s="1"/>
  <c r="QCN1383"/>
  <c r="QCN1387" s="1"/>
  <c r="QCN1393" s="1"/>
  <c r="QDD1383"/>
  <c r="QDD1387" s="1"/>
  <c r="QDD1393" s="1"/>
  <c r="QDT1383"/>
  <c r="QDT1387" s="1"/>
  <c r="QDT1393" s="1"/>
  <c r="QEJ1383"/>
  <c r="QEJ1387" s="1"/>
  <c r="QEJ1393" s="1"/>
  <c r="QEZ1383"/>
  <c r="QEZ1387" s="1"/>
  <c r="QEZ1393" s="1"/>
  <c r="QFP1383"/>
  <c r="QFP1387" s="1"/>
  <c r="QFP1393" s="1"/>
  <c r="QGF1383"/>
  <c r="QGF1387" s="1"/>
  <c r="QGF1393" s="1"/>
  <c r="QGV1383"/>
  <c r="QGV1387" s="1"/>
  <c r="QGV1393" s="1"/>
  <c r="QHL1383"/>
  <c r="QHL1387" s="1"/>
  <c r="QHL1393" s="1"/>
  <c r="QIB1383"/>
  <c r="QIB1387" s="1"/>
  <c r="QIB1393" s="1"/>
  <c r="QIR1383"/>
  <c r="QIR1387" s="1"/>
  <c r="QIR1393" s="1"/>
  <c r="QJH1383"/>
  <c r="QJH1387" s="1"/>
  <c r="QJH1393" s="1"/>
  <c r="QJX1383"/>
  <c r="QJX1387" s="1"/>
  <c r="QJX1393" s="1"/>
  <c r="QKN1383"/>
  <c r="QKN1387" s="1"/>
  <c r="QKN1393" s="1"/>
  <c r="QLD1383"/>
  <c r="QLD1387" s="1"/>
  <c r="QLD1393" s="1"/>
  <c r="QLT1383"/>
  <c r="QLT1387" s="1"/>
  <c r="QLT1393" s="1"/>
  <c r="QMJ1383"/>
  <c r="QMJ1387" s="1"/>
  <c r="QMJ1393" s="1"/>
  <c r="QMZ1383"/>
  <c r="QMZ1387" s="1"/>
  <c r="QMZ1393" s="1"/>
  <c r="QNP1383"/>
  <c r="QNP1387" s="1"/>
  <c r="QNP1393" s="1"/>
  <c r="QOF1383"/>
  <c r="QOF1387" s="1"/>
  <c r="QOF1393" s="1"/>
  <c r="QOV1383"/>
  <c r="QOV1387" s="1"/>
  <c r="QOV1393" s="1"/>
  <c r="QPL1383"/>
  <c r="QPL1387" s="1"/>
  <c r="QPL1393" s="1"/>
  <c r="QQB1383"/>
  <c r="QQB1387" s="1"/>
  <c r="QQB1393" s="1"/>
  <c r="QQR1383"/>
  <c r="QQR1387" s="1"/>
  <c r="QQR1393" s="1"/>
  <c r="QRH1383"/>
  <c r="QRH1387" s="1"/>
  <c r="QRH1393" s="1"/>
  <c r="QRX1383"/>
  <c r="QRX1387" s="1"/>
  <c r="QRX1393" s="1"/>
  <c r="QSN1383"/>
  <c r="QSN1387" s="1"/>
  <c r="QSN1393" s="1"/>
  <c r="QTD1383"/>
  <c r="QTD1387" s="1"/>
  <c r="QTD1393" s="1"/>
  <c r="QTT1383"/>
  <c r="QTT1387" s="1"/>
  <c r="QTT1393" s="1"/>
  <c r="QUJ1383"/>
  <c r="QUJ1387" s="1"/>
  <c r="QUJ1393" s="1"/>
  <c r="QUZ1383"/>
  <c r="QUZ1387" s="1"/>
  <c r="QUZ1393" s="1"/>
  <c r="QVP1383"/>
  <c r="QVP1387" s="1"/>
  <c r="QVP1393" s="1"/>
  <c r="QWF1383"/>
  <c r="QWF1387" s="1"/>
  <c r="QWF1393" s="1"/>
  <c r="QWV1383"/>
  <c r="QWV1387" s="1"/>
  <c r="QWV1393" s="1"/>
  <c r="QXL1383"/>
  <c r="QXL1387" s="1"/>
  <c r="QXL1393" s="1"/>
  <c r="QYB1383"/>
  <c r="QYB1387" s="1"/>
  <c r="QYB1393" s="1"/>
  <c r="QYR1383"/>
  <c r="QYR1387" s="1"/>
  <c r="QYR1393" s="1"/>
  <c r="XDX1383"/>
  <c r="XDX1387" s="1"/>
  <c r="XDX1393" s="1"/>
  <c r="XEN1383"/>
  <c r="XEN1387" s="1"/>
  <c r="XEN1393" s="1"/>
  <c r="FBL1387"/>
  <c r="FBL1393" s="1"/>
  <c r="FBT1383"/>
  <c r="FBT1387" s="1"/>
  <c r="FBT1393" s="1"/>
  <c r="FCR1387"/>
  <c r="FCR1390" s="1"/>
  <c r="FCZ1383"/>
  <c r="FCZ1387" s="1"/>
  <c r="FCZ1393" s="1"/>
  <c r="FDX1387"/>
  <c r="FDX1393" s="1"/>
  <c r="FEF1383"/>
  <c r="FEF1387" s="1"/>
  <c r="FEF1393" s="1"/>
  <c r="FFD1387"/>
  <c r="FFD1390" s="1"/>
  <c r="FFL1383"/>
  <c r="FFL1387" s="1"/>
  <c r="FFL1393" s="1"/>
  <c r="FGJ1387"/>
  <c r="FGJ1393" s="1"/>
  <c r="FGR1383"/>
  <c r="FGR1387" s="1"/>
  <c r="FGR1393" s="1"/>
  <c r="FHP1387"/>
  <c r="FHP1390" s="1"/>
  <c r="FHX1383"/>
  <c r="FHX1387" s="1"/>
  <c r="FHX1393" s="1"/>
  <c r="FIV1387"/>
  <c r="FIV1393" s="1"/>
  <c r="FJD1383"/>
  <c r="FJD1387" s="1"/>
  <c r="FJD1393" s="1"/>
  <c r="FKB1387"/>
  <c r="FKB1390" s="1"/>
  <c r="FKJ1383"/>
  <c r="FKJ1387" s="1"/>
  <c r="FKJ1393" s="1"/>
  <c r="FAV1387"/>
  <c r="FBD1383"/>
  <c r="FBD1387" s="1"/>
  <c r="FBD1393" s="1"/>
  <c r="FCB1387"/>
  <c r="FCJ1383"/>
  <c r="FCJ1387" s="1"/>
  <c r="FCJ1393" s="1"/>
  <c r="FDH1387"/>
  <c r="FDP1383"/>
  <c r="FDP1387" s="1"/>
  <c r="FDP1393" s="1"/>
  <c r="FEN1387"/>
  <c r="FEV1383"/>
  <c r="FEV1387" s="1"/>
  <c r="FEV1393" s="1"/>
  <c r="FFT1387"/>
  <c r="FGB1383"/>
  <c r="FGB1387" s="1"/>
  <c r="FGB1393" s="1"/>
  <c r="FGZ1387"/>
  <c r="FHH1383"/>
  <c r="FHH1387" s="1"/>
  <c r="FHH1393" s="1"/>
  <c r="FIF1387"/>
  <c r="FIN1383"/>
  <c r="FIN1387" s="1"/>
  <c r="FIN1393" s="1"/>
  <c r="FJL1387"/>
  <c r="FJT1383"/>
  <c r="FJT1387" s="1"/>
  <c r="FJT1393" s="1"/>
  <c r="FKZ1383"/>
  <c r="FKZ1387" s="1"/>
  <c r="FKZ1393" s="1"/>
  <c r="FLP1383"/>
  <c r="FLP1387" s="1"/>
  <c r="FLP1393" s="1"/>
  <c r="FMF1383"/>
  <c r="FMF1387" s="1"/>
  <c r="FMF1393" s="1"/>
  <c r="FMV1383"/>
  <c r="FMV1387" s="1"/>
  <c r="FMV1393" s="1"/>
  <c r="FNL1383"/>
  <c r="FNL1387" s="1"/>
  <c r="FNL1393" s="1"/>
  <c r="FOB1383"/>
  <c r="FOB1387" s="1"/>
  <c r="FOB1393" s="1"/>
  <c r="FOR1383"/>
  <c r="FOR1387" s="1"/>
  <c r="FOR1393" s="1"/>
  <c r="FPH1383"/>
  <c r="FPH1387" s="1"/>
  <c r="FPH1393" s="1"/>
  <c r="FPX1383"/>
  <c r="FPX1387" s="1"/>
  <c r="FPX1393" s="1"/>
  <c r="FQN1383"/>
  <c r="FQN1387" s="1"/>
  <c r="FQN1393" s="1"/>
  <c r="FRD1383"/>
  <c r="FRD1387" s="1"/>
  <c r="FRD1393" s="1"/>
  <c r="FRT1383"/>
  <c r="FRT1387" s="1"/>
  <c r="FRT1393" s="1"/>
  <c r="FSJ1383"/>
  <c r="FSJ1387" s="1"/>
  <c r="FSJ1393" s="1"/>
  <c r="FSZ1383"/>
  <c r="FSZ1387" s="1"/>
  <c r="FSZ1393" s="1"/>
  <c r="FTP1383"/>
  <c r="FTP1387" s="1"/>
  <c r="FTP1393" s="1"/>
  <c r="FUF1383"/>
  <c r="FUF1387" s="1"/>
  <c r="FUF1393" s="1"/>
  <c r="FUV1383"/>
  <c r="FUV1387" s="1"/>
  <c r="FUV1393" s="1"/>
  <c r="FVL1383"/>
  <c r="FVL1387" s="1"/>
  <c r="FVL1393" s="1"/>
  <c r="FWB1383"/>
  <c r="FWB1387" s="1"/>
  <c r="FWB1393" s="1"/>
  <c r="FWR1383"/>
  <c r="FWR1387" s="1"/>
  <c r="FWR1393" s="1"/>
  <c r="FXH1383"/>
  <c r="FXH1387" s="1"/>
  <c r="FXH1393" s="1"/>
  <c r="FXX1383"/>
  <c r="FXX1387" s="1"/>
  <c r="FXX1393" s="1"/>
  <c r="FYN1383"/>
  <c r="FYN1387" s="1"/>
  <c r="FYN1393" s="1"/>
  <c r="FZD1383"/>
  <c r="FZD1387" s="1"/>
  <c r="FZD1393" s="1"/>
  <c r="FZT1383"/>
  <c r="FZT1387" s="1"/>
  <c r="FZT1393" s="1"/>
  <c r="GAJ1383"/>
  <c r="GAJ1387" s="1"/>
  <c r="GAJ1393" s="1"/>
  <c r="GAZ1383"/>
  <c r="GAZ1387" s="1"/>
  <c r="GAZ1393" s="1"/>
  <c r="GBP1383"/>
  <c r="GBP1387" s="1"/>
  <c r="GBP1393" s="1"/>
  <c r="GCF1383"/>
  <c r="GCF1387" s="1"/>
  <c r="GCF1393" s="1"/>
  <c r="GCV1383"/>
  <c r="GCV1387" s="1"/>
  <c r="GCV1393" s="1"/>
  <c r="GDL1383"/>
  <c r="GDL1387" s="1"/>
  <c r="GDL1393" s="1"/>
  <c r="GEB1383"/>
  <c r="GEB1387" s="1"/>
  <c r="GEB1393" s="1"/>
  <c r="GER1383"/>
  <c r="GER1387" s="1"/>
  <c r="GER1393" s="1"/>
  <c r="GFH1383"/>
  <c r="GFH1387" s="1"/>
  <c r="GFH1393" s="1"/>
  <c r="GFX1383"/>
  <c r="GFX1387" s="1"/>
  <c r="GFX1393" s="1"/>
  <c r="GGN1383"/>
  <c r="GGN1387" s="1"/>
  <c r="GGN1393" s="1"/>
  <c r="GHD1383"/>
  <c r="GHD1387" s="1"/>
  <c r="GHD1393" s="1"/>
  <c r="GHT1383"/>
  <c r="GHT1387" s="1"/>
  <c r="GHT1393" s="1"/>
  <c r="GIJ1383"/>
  <c r="GIJ1387" s="1"/>
  <c r="GIJ1393" s="1"/>
  <c r="GIZ1383"/>
  <c r="GIZ1387" s="1"/>
  <c r="GIZ1393" s="1"/>
  <c r="GJP1383"/>
  <c r="GJP1387" s="1"/>
  <c r="GJP1393" s="1"/>
  <c r="GKF1383"/>
  <c r="GKF1387" s="1"/>
  <c r="GKF1393" s="1"/>
  <c r="GKV1383"/>
  <c r="GKV1387" s="1"/>
  <c r="GKV1393" s="1"/>
  <c r="GLL1383"/>
  <c r="GLL1387" s="1"/>
  <c r="GLL1393" s="1"/>
  <c r="GMB1383"/>
  <c r="GMB1387" s="1"/>
  <c r="GMB1393" s="1"/>
  <c r="GMR1383"/>
  <c r="GMR1387" s="1"/>
  <c r="GMR1393" s="1"/>
  <c r="GNH1383"/>
  <c r="GNH1387" s="1"/>
  <c r="GNH1393" s="1"/>
  <c r="GNX1383"/>
  <c r="GNX1387" s="1"/>
  <c r="GNX1393" s="1"/>
  <c r="GON1383"/>
  <c r="GON1387" s="1"/>
  <c r="GON1393" s="1"/>
  <c r="GPD1383"/>
  <c r="GPD1387" s="1"/>
  <c r="GPD1393" s="1"/>
  <c r="GPT1383"/>
  <c r="GPT1387" s="1"/>
  <c r="GPT1393" s="1"/>
  <c r="GQJ1383"/>
  <c r="GQJ1387" s="1"/>
  <c r="GQJ1393" s="1"/>
  <c r="GQZ1383"/>
  <c r="GQZ1387" s="1"/>
  <c r="GQZ1393" s="1"/>
  <c r="GRP1383"/>
  <c r="GRP1387" s="1"/>
  <c r="GRP1393" s="1"/>
  <c r="GSF1383"/>
  <c r="GSF1387" s="1"/>
  <c r="GSF1393" s="1"/>
  <c r="GSV1383"/>
  <c r="GSV1387" s="1"/>
  <c r="GSV1393" s="1"/>
  <c r="GTL1383"/>
  <c r="GTL1387" s="1"/>
  <c r="GTL1393" s="1"/>
  <c r="GUB1383"/>
  <c r="GUB1387" s="1"/>
  <c r="GUB1393" s="1"/>
  <c r="GUR1383"/>
  <c r="GUR1387" s="1"/>
  <c r="GUR1393" s="1"/>
  <c r="GVH1383"/>
  <c r="GVH1387" s="1"/>
  <c r="GVH1393" s="1"/>
  <c r="GVX1383"/>
  <c r="GVX1387" s="1"/>
  <c r="GVX1393" s="1"/>
  <c r="GWN1383"/>
  <c r="GWN1387" s="1"/>
  <c r="GWN1393" s="1"/>
  <c r="GXD1383"/>
  <c r="GXD1387" s="1"/>
  <c r="GXD1393" s="1"/>
  <c r="GXT1383"/>
  <c r="GXT1387" s="1"/>
  <c r="GXT1393" s="1"/>
  <c r="RFD1387"/>
  <c r="RFL1383"/>
  <c r="RFL1387" s="1"/>
  <c r="RFL1393" s="1"/>
  <c r="RGJ1387"/>
  <c r="RGR1383"/>
  <c r="RGR1387" s="1"/>
  <c r="RGR1393" s="1"/>
  <c r="RHP1387"/>
  <c r="RHX1383"/>
  <c r="RHX1387" s="1"/>
  <c r="RHX1393" s="1"/>
  <c r="RIV1387"/>
  <c r="RJD1383"/>
  <c r="RJD1387" s="1"/>
  <c r="RJD1393" s="1"/>
  <c r="RKB1387"/>
  <c r="RKJ1383"/>
  <c r="RKJ1387" s="1"/>
  <c r="RKJ1393" s="1"/>
  <c r="RLH1387"/>
  <c r="RLP1383"/>
  <c r="RLP1387" s="1"/>
  <c r="RLP1393" s="1"/>
  <c r="RMN1387"/>
  <c r="RMV1383"/>
  <c r="RMV1387" s="1"/>
  <c r="RMV1393" s="1"/>
  <c r="RNT1387"/>
  <c r="ROB1383"/>
  <c r="ROB1387" s="1"/>
  <c r="ROB1393" s="1"/>
  <c r="ROZ1387"/>
  <c r="RPH1383"/>
  <c r="RPH1387" s="1"/>
  <c r="RPH1393" s="1"/>
  <c r="RQF1387"/>
  <c r="RQN1383"/>
  <c r="RQN1387" s="1"/>
  <c r="RQN1393" s="1"/>
  <c r="RRL1387"/>
  <c r="RRT1383"/>
  <c r="RRT1387" s="1"/>
  <c r="RRT1393" s="1"/>
  <c r="RSR1387"/>
  <c r="RSZ1383"/>
  <c r="RSZ1387" s="1"/>
  <c r="RSZ1393" s="1"/>
  <c r="RTX1387"/>
  <c r="RUF1383"/>
  <c r="RUF1387" s="1"/>
  <c r="RUF1393" s="1"/>
  <c r="RVD1387"/>
  <c r="RVL1383"/>
  <c r="RVL1387" s="1"/>
  <c r="RVL1393" s="1"/>
  <c r="RWJ1387"/>
  <c r="RWR1383"/>
  <c r="RWR1387" s="1"/>
  <c r="RWR1393" s="1"/>
  <c r="RXP1387"/>
  <c r="RXX1383"/>
  <c r="RXX1387" s="1"/>
  <c r="RXX1393" s="1"/>
  <c r="REN1387"/>
  <c r="REV1383"/>
  <c r="REV1387" s="1"/>
  <c r="REV1393" s="1"/>
  <c r="RFT1387"/>
  <c r="RGB1383"/>
  <c r="RGB1387" s="1"/>
  <c r="RGB1393" s="1"/>
  <c r="RGZ1387"/>
  <c r="RHH1383"/>
  <c r="RHH1387" s="1"/>
  <c r="RHH1393" s="1"/>
  <c r="RIF1387"/>
  <c r="RIN1383"/>
  <c r="RIN1387" s="1"/>
  <c r="RIN1393" s="1"/>
  <c r="RJL1387"/>
  <c r="RJT1383"/>
  <c r="RJT1387" s="1"/>
  <c r="RJT1393" s="1"/>
  <c r="RKR1387"/>
  <c r="RKZ1383"/>
  <c r="RKZ1387" s="1"/>
  <c r="RKZ1393" s="1"/>
  <c r="RLX1387"/>
  <c r="RMF1383"/>
  <c r="RMF1387" s="1"/>
  <c r="RMF1393" s="1"/>
  <c r="RND1387"/>
  <c r="RNL1383"/>
  <c r="RNL1387" s="1"/>
  <c r="RNL1393" s="1"/>
  <c r="ROJ1387"/>
  <c r="ROR1383"/>
  <c r="ROR1387" s="1"/>
  <c r="ROR1393" s="1"/>
  <c r="RPP1387"/>
  <c r="RPX1383"/>
  <c r="RPX1387" s="1"/>
  <c r="RPX1393" s="1"/>
  <c r="RQV1387"/>
  <c r="RRD1383"/>
  <c r="RRD1387" s="1"/>
  <c r="RRD1393" s="1"/>
  <c r="RSB1387"/>
  <c r="RSJ1383"/>
  <c r="RSJ1387" s="1"/>
  <c r="RSJ1393" s="1"/>
  <c r="RTH1387"/>
  <c r="RTP1383"/>
  <c r="RTP1387" s="1"/>
  <c r="RTP1393" s="1"/>
  <c r="RUN1387"/>
  <c r="RUV1383"/>
  <c r="RUV1387" s="1"/>
  <c r="RUV1393" s="1"/>
  <c r="RVT1387"/>
  <c r="RWB1383"/>
  <c r="RWB1387" s="1"/>
  <c r="RWB1393" s="1"/>
  <c r="RWZ1387"/>
  <c r="RXH1383"/>
  <c r="RXH1387" s="1"/>
  <c r="RXH1393" s="1"/>
  <c r="VEN1387"/>
  <c r="VEV1383"/>
  <c r="VEV1387" s="1"/>
  <c r="VEV1393" s="1"/>
  <c r="VFT1387"/>
  <c r="VGB1383"/>
  <c r="VGB1387" s="1"/>
  <c r="VGB1393" s="1"/>
  <c r="VGZ1387"/>
  <c r="VHH1383"/>
  <c r="VHH1387" s="1"/>
  <c r="VHH1393" s="1"/>
  <c r="VIF1387"/>
  <c r="VIN1383"/>
  <c r="VIN1387" s="1"/>
  <c r="VIN1393" s="1"/>
  <c r="VJL1387"/>
  <c r="VJT1383"/>
  <c r="VJT1387" s="1"/>
  <c r="VJT1393" s="1"/>
  <c r="RYN1383"/>
  <c r="RYN1387" s="1"/>
  <c r="RYN1393" s="1"/>
  <c r="RZD1383"/>
  <c r="RZD1387" s="1"/>
  <c r="RZD1393" s="1"/>
  <c r="RZT1383"/>
  <c r="RZT1387" s="1"/>
  <c r="RZT1393" s="1"/>
  <c r="SAJ1383"/>
  <c r="SAJ1387" s="1"/>
  <c r="SAJ1393" s="1"/>
  <c r="SAZ1383"/>
  <c r="SAZ1387" s="1"/>
  <c r="SAZ1393" s="1"/>
  <c r="SBP1383"/>
  <c r="SBP1387" s="1"/>
  <c r="SBP1393" s="1"/>
  <c r="SCF1383"/>
  <c r="SCF1387" s="1"/>
  <c r="SCF1393" s="1"/>
  <c r="SCV1383"/>
  <c r="SCV1387" s="1"/>
  <c r="SCV1393" s="1"/>
  <c r="SDL1383"/>
  <c r="SDL1387" s="1"/>
  <c r="SDL1393" s="1"/>
  <c r="SEB1383"/>
  <c r="SEB1387" s="1"/>
  <c r="SEB1393" s="1"/>
  <c r="SER1383"/>
  <c r="SER1387" s="1"/>
  <c r="SER1393" s="1"/>
  <c r="SFH1383"/>
  <c r="SFH1387" s="1"/>
  <c r="SFH1393" s="1"/>
  <c r="SFX1383"/>
  <c r="SFX1387" s="1"/>
  <c r="SFX1393" s="1"/>
  <c r="SGN1383"/>
  <c r="SGN1387" s="1"/>
  <c r="SGN1393" s="1"/>
  <c r="SHD1383"/>
  <c r="SHD1387" s="1"/>
  <c r="SHD1393" s="1"/>
  <c r="SHT1383"/>
  <c r="SHT1387" s="1"/>
  <c r="SHT1393" s="1"/>
  <c r="SIJ1383"/>
  <c r="SIJ1387" s="1"/>
  <c r="SIJ1393" s="1"/>
  <c r="SIZ1383"/>
  <c r="SIZ1387" s="1"/>
  <c r="SIZ1393" s="1"/>
  <c r="SJP1383"/>
  <c r="SJP1387" s="1"/>
  <c r="SJP1393" s="1"/>
  <c r="SKF1383"/>
  <c r="SKF1387" s="1"/>
  <c r="SKF1393" s="1"/>
  <c r="SKV1383"/>
  <c r="SKV1387" s="1"/>
  <c r="SKV1393" s="1"/>
  <c r="SLL1383"/>
  <c r="SLL1387" s="1"/>
  <c r="SLL1393" s="1"/>
  <c r="SMB1383"/>
  <c r="SMB1387" s="1"/>
  <c r="SMB1393" s="1"/>
  <c r="SMR1383"/>
  <c r="SMR1387" s="1"/>
  <c r="SMR1393" s="1"/>
  <c r="SNH1383"/>
  <c r="SNH1387" s="1"/>
  <c r="SNH1393" s="1"/>
  <c r="SNX1383"/>
  <c r="SNX1387" s="1"/>
  <c r="SNX1393" s="1"/>
  <c r="SON1383"/>
  <c r="SON1387" s="1"/>
  <c r="SON1393" s="1"/>
  <c r="SPD1383"/>
  <c r="SPD1387" s="1"/>
  <c r="SPD1393" s="1"/>
  <c r="SPT1383"/>
  <c r="SPT1387" s="1"/>
  <c r="SPT1393" s="1"/>
  <c r="SQJ1383"/>
  <c r="SQJ1387" s="1"/>
  <c r="SQJ1393" s="1"/>
  <c r="SQZ1383"/>
  <c r="SQZ1387" s="1"/>
  <c r="SQZ1393" s="1"/>
  <c r="SRP1383"/>
  <c r="SRP1387" s="1"/>
  <c r="SRP1393" s="1"/>
  <c r="SSF1383"/>
  <c r="SSF1387" s="1"/>
  <c r="SSF1393" s="1"/>
  <c r="SSV1383"/>
  <c r="SSV1387" s="1"/>
  <c r="SSV1393" s="1"/>
  <c r="STL1383"/>
  <c r="STL1387" s="1"/>
  <c r="STL1393" s="1"/>
  <c r="SUB1383"/>
  <c r="SUB1387" s="1"/>
  <c r="SUB1393" s="1"/>
  <c r="SUR1383"/>
  <c r="SUR1387" s="1"/>
  <c r="SUR1393" s="1"/>
  <c r="SVH1383"/>
  <c r="SVH1387" s="1"/>
  <c r="SVH1393" s="1"/>
  <c r="SVX1383"/>
  <c r="SVX1387" s="1"/>
  <c r="SVX1393" s="1"/>
  <c r="SWN1383"/>
  <c r="SWN1387" s="1"/>
  <c r="SWN1393" s="1"/>
  <c r="SXD1383"/>
  <c r="SXD1387" s="1"/>
  <c r="SXD1393" s="1"/>
  <c r="SXT1383"/>
  <c r="SXT1387" s="1"/>
  <c r="SXT1393" s="1"/>
  <c r="SYJ1383"/>
  <c r="SYJ1387" s="1"/>
  <c r="SYJ1393" s="1"/>
  <c r="SYZ1383"/>
  <c r="SYZ1387" s="1"/>
  <c r="SYZ1393" s="1"/>
  <c r="SZP1383"/>
  <c r="SZP1387" s="1"/>
  <c r="SZP1393" s="1"/>
  <c r="TAF1383"/>
  <c r="TAF1387" s="1"/>
  <c r="TAF1393" s="1"/>
  <c r="TAV1383"/>
  <c r="TAV1387" s="1"/>
  <c r="TAV1393" s="1"/>
  <c r="TBL1383"/>
  <c r="TBL1387" s="1"/>
  <c r="TBL1393" s="1"/>
  <c r="TCB1383"/>
  <c r="TCB1387" s="1"/>
  <c r="TCB1393" s="1"/>
  <c r="TCR1383"/>
  <c r="TCR1387" s="1"/>
  <c r="TCR1393" s="1"/>
  <c r="TDH1383"/>
  <c r="TDH1387" s="1"/>
  <c r="TDH1393" s="1"/>
  <c r="TDX1383"/>
  <c r="TDX1387" s="1"/>
  <c r="TDX1393" s="1"/>
  <c r="TEN1383"/>
  <c r="TEN1387" s="1"/>
  <c r="TEN1393" s="1"/>
  <c r="TFD1383"/>
  <c r="TFD1387" s="1"/>
  <c r="TFD1393" s="1"/>
  <c r="TFT1383"/>
  <c r="TFT1387" s="1"/>
  <c r="TFT1393" s="1"/>
  <c r="TGJ1383"/>
  <c r="TGJ1387" s="1"/>
  <c r="TGJ1393" s="1"/>
  <c r="TGZ1383"/>
  <c r="TGZ1387" s="1"/>
  <c r="TGZ1393" s="1"/>
  <c r="THP1383"/>
  <c r="THP1387" s="1"/>
  <c r="THP1393" s="1"/>
  <c r="TIF1383"/>
  <c r="TIF1387" s="1"/>
  <c r="TIF1393" s="1"/>
  <c r="TIV1383"/>
  <c r="TIV1387" s="1"/>
  <c r="TIV1393" s="1"/>
  <c r="TJL1383"/>
  <c r="TJL1387" s="1"/>
  <c r="TJL1393" s="1"/>
  <c r="TKB1383"/>
  <c r="TKB1387" s="1"/>
  <c r="TKB1393" s="1"/>
  <c r="TKR1383"/>
  <c r="TKR1387" s="1"/>
  <c r="TKR1393" s="1"/>
  <c r="TLH1383"/>
  <c r="TLH1387" s="1"/>
  <c r="TLH1393" s="1"/>
  <c r="TLX1383"/>
  <c r="TLX1387" s="1"/>
  <c r="TLX1393" s="1"/>
  <c r="TMN1383"/>
  <c r="TMN1387" s="1"/>
  <c r="TMN1393" s="1"/>
  <c r="TND1383"/>
  <c r="TND1387" s="1"/>
  <c r="TND1393" s="1"/>
  <c r="TNT1383"/>
  <c r="TNT1387" s="1"/>
  <c r="TNT1393" s="1"/>
  <c r="TOJ1383"/>
  <c r="TOJ1387" s="1"/>
  <c r="TOJ1393" s="1"/>
  <c r="TOZ1383"/>
  <c r="TOZ1387" s="1"/>
  <c r="TOZ1393" s="1"/>
  <c r="TPP1383"/>
  <c r="TPP1387" s="1"/>
  <c r="TPP1393" s="1"/>
  <c r="TQF1383"/>
  <c r="TQF1387" s="1"/>
  <c r="TQF1393" s="1"/>
  <c r="TQV1383"/>
  <c r="TQV1387" s="1"/>
  <c r="TQV1393" s="1"/>
  <c r="TRL1383"/>
  <c r="TRL1387" s="1"/>
  <c r="TRL1393" s="1"/>
  <c r="TSB1383"/>
  <c r="TSB1387" s="1"/>
  <c r="TSB1393" s="1"/>
  <c r="TSR1383"/>
  <c r="TSR1387" s="1"/>
  <c r="TSR1393" s="1"/>
  <c r="TTH1383"/>
  <c r="TTH1387" s="1"/>
  <c r="TTH1393" s="1"/>
  <c r="TTX1383"/>
  <c r="TTX1387" s="1"/>
  <c r="TTX1393" s="1"/>
  <c r="TUN1383"/>
  <c r="TUN1387" s="1"/>
  <c r="TUN1393" s="1"/>
  <c r="TVD1383"/>
  <c r="TVD1387" s="1"/>
  <c r="TVD1393" s="1"/>
  <c r="TVT1383"/>
  <c r="TVT1387" s="1"/>
  <c r="TVT1393" s="1"/>
  <c r="TWJ1383"/>
  <c r="TWJ1387" s="1"/>
  <c r="TWJ1393" s="1"/>
  <c r="TWZ1383"/>
  <c r="TWZ1387" s="1"/>
  <c r="TWZ1393" s="1"/>
  <c r="TXP1383"/>
  <c r="TXP1387" s="1"/>
  <c r="TXP1393" s="1"/>
  <c r="TYF1383"/>
  <c r="TYF1387" s="1"/>
  <c r="TYF1393" s="1"/>
  <c r="TYV1383"/>
  <c r="TYV1387" s="1"/>
  <c r="TYV1393" s="1"/>
  <c r="TZL1383"/>
  <c r="TZL1387" s="1"/>
  <c r="TZL1393" s="1"/>
  <c r="UAB1383"/>
  <c r="UAB1387" s="1"/>
  <c r="UAB1393" s="1"/>
  <c r="UAR1383"/>
  <c r="UAR1387" s="1"/>
  <c r="UAR1393" s="1"/>
  <c r="UBH1383"/>
  <c r="UBH1387" s="1"/>
  <c r="UBH1393" s="1"/>
  <c r="UBX1383"/>
  <c r="UBX1387" s="1"/>
  <c r="UBX1393" s="1"/>
  <c r="UCN1383"/>
  <c r="UCN1387" s="1"/>
  <c r="UCN1393" s="1"/>
  <c r="UDD1383"/>
  <c r="UDD1387" s="1"/>
  <c r="UDD1393" s="1"/>
  <c r="UDT1383"/>
  <c r="UDT1387" s="1"/>
  <c r="UDT1393" s="1"/>
  <c r="UEJ1383"/>
  <c r="UEJ1387" s="1"/>
  <c r="UEJ1393" s="1"/>
  <c r="UEZ1383"/>
  <c r="UEZ1387" s="1"/>
  <c r="UEZ1393" s="1"/>
  <c r="UFP1383"/>
  <c r="UFP1387" s="1"/>
  <c r="UFP1393" s="1"/>
  <c r="UGF1383"/>
  <c r="UGF1387" s="1"/>
  <c r="UGF1393" s="1"/>
  <c r="UGV1383"/>
  <c r="UGV1387" s="1"/>
  <c r="UGV1393" s="1"/>
  <c r="UHL1383"/>
  <c r="UHL1387" s="1"/>
  <c r="UHL1393" s="1"/>
  <c r="UIB1383"/>
  <c r="UIB1387" s="1"/>
  <c r="UIB1393" s="1"/>
  <c r="UIR1383"/>
  <c r="UIR1387" s="1"/>
  <c r="UIR1393" s="1"/>
  <c r="UJH1383"/>
  <c r="UJH1387" s="1"/>
  <c r="UJH1393" s="1"/>
  <c r="UJX1383"/>
  <c r="UJX1387" s="1"/>
  <c r="UJX1393" s="1"/>
  <c r="UKN1383"/>
  <c r="UKN1387" s="1"/>
  <c r="UKN1393" s="1"/>
  <c r="ULD1383"/>
  <c r="ULD1387" s="1"/>
  <c r="ULD1393" s="1"/>
  <c r="ULT1383"/>
  <c r="ULT1387" s="1"/>
  <c r="ULT1393" s="1"/>
  <c r="UMJ1383"/>
  <c r="UMJ1387" s="1"/>
  <c r="UMJ1393" s="1"/>
  <c r="UMZ1383"/>
  <c r="UMZ1387" s="1"/>
  <c r="UMZ1393" s="1"/>
  <c r="UNP1383"/>
  <c r="UNP1387" s="1"/>
  <c r="UNP1393" s="1"/>
  <c r="UOF1383"/>
  <c r="UOF1387" s="1"/>
  <c r="UOF1393" s="1"/>
  <c r="UOV1383"/>
  <c r="UOV1387" s="1"/>
  <c r="UOV1393" s="1"/>
  <c r="UPL1383"/>
  <c r="UPL1387" s="1"/>
  <c r="UPL1393" s="1"/>
  <c r="UQB1383"/>
  <c r="UQB1387" s="1"/>
  <c r="UQB1393" s="1"/>
  <c r="UQR1383"/>
  <c r="UQR1387" s="1"/>
  <c r="UQR1393" s="1"/>
  <c r="URH1383"/>
  <c r="URH1387" s="1"/>
  <c r="URH1393" s="1"/>
  <c r="URX1383"/>
  <c r="URX1387" s="1"/>
  <c r="URX1393" s="1"/>
  <c r="USN1383"/>
  <c r="USN1387" s="1"/>
  <c r="USN1393" s="1"/>
  <c r="UTD1383"/>
  <c r="UTD1387" s="1"/>
  <c r="UTD1393" s="1"/>
  <c r="UTT1383"/>
  <c r="UTT1387" s="1"/>
  <c r="UTT1393" s="1"/>
  <c r="UUJ1383"/>
  <c r="UUJ1387" s="1"/>
  <c r="UUJ1393" s="1"/>
  <c r="UUZ1383"/>
  <c r="UUZ1387" s="1"/>
  <c r="UUZ1393" s="1"/>
  <c r="UVP1383"/>
  <c r="UVP1387" s="1"/>
  <c r="UVP1393" s="1"/>
  <c r="UWF1383"/>
  <c r="UWF1387" s="1"/>
  <c r="UWF1393" s="1"/>
  <c r="UWV1383"/>
  <c r="UWV1387" s="1"/>
  <c r="UWV1393" s="1"/>
  <c r="UXL1383"/>
  <c r="UXL1387" s="1"/>
  <c r="UXL1393" s="1"/>
  <c r="UYB1383"/>
  <c r="UYB1387" s="1"/>
  <c r="UYB1393" s="1"/>
  <c r="UYR1383"/>
  <c r="UYR1387" s="1"/>
  <c r="UYR1393" s="1"/>
  <c r="UZH1383"/>
  <c r="UZH1387" s="1"/>
  <c r="UZH1393" s="1"/>
  <c r="UZX1383"/>
  <c r="UZX1387" s="1"/>
  <c r="UZX1393" s="1"/>
  <c r="VAN1383"/>
  <c r="VAN1387" s="1"/>
  <c r="VAN1393" s="1"/>
  <c r="VBD1383"/>
  <c r="VBD1387" s="1"/>
  <c r="VBD1393" s="1"/>
  <c r="VBT1383"/>
  <c r="VBT1387" s="1"/>
  <c r="VBT1393" s="1"/>
  <c r="VCJ1383"/>
  <c r="VCJ1387" s="1"/>
  <c r="VCJ1393" s="1"/>
  <c r="VCZ1383"/>
  <c r="VCZ1387" s="1"/>
  <c r="VCZ1393" s="1"/>
  <c r="VDP1383"/>
  <c r="VDP1387" s="1"/>
  <c r="VDP1393" s="1"/>
  <c r="VEF1383"/>
  <c r="VEF1387" s="1"/>
  <c r="VEF1393" s="1"/>
  <c r="VFD1387"/>
  <c r="VFD1393" s="1"/>
  <c r="VFL1383"/>
  <c r="VFL1387" s="1"/>
  <c r="VFL1393" s="1"/>
  <c r="VGJ1387"/>
  <c r="VGJ1393" s="1"/>
  <c r="VGR1383"/>
  <c r="VGR1387" s="1"/>
  <c r="VGR1393" s="1"/>
  <c r="VHP1387"/>
  <c r="VHP1393" s="1"/>
  <c r="VHX1383"/>
  <c r="VHX1387" s="1"/>
  <c r="VHX1393" s="1"/>
  <c r="VIV1387"/>
  <c r="VIV1393" s="1"/>
  <c r="VJD1383"/>
  <c r="VJD1387" s="1"/>
  <c r="VJD1393" s="1"/>
  <c r="VKJ1383"/>
  <c r="VKJ1387" s="1"/>
  <c r="VKJ1393" s="1"/>
  <c r="VKZ1383"/>
  <c r="VKZ1387" s="1"/>
  <c r="VKZ1393" s="1"/>
  <c r="VLP1383"/>
  <c r="VLP1387" s="1"/>
  <c r="VLP1393" s="1"/>
  <c r="VMF1383"/>
  <c r="VMF1387" s="1"/>
  <c r="VMF1393" s="1"/>
  <c r="VMV1383"/>
  <c r="VMV1387" s="1"/>
  <c r="VMV1393" s="1"/>
  <c r="VNL1383"/>
  <c r="VNL1387" s="1"/>
  <c r="VNL1393" s="1"/>
  <c r="VOB1383"/>
  <c r="VOB1387" s="1"/>
  <c r="VOB1393" s="1"/>
  <c r="VOR1383"/>
  <c r="VOR1387" s="1"/>
  <c r="VOR1393" s="1"/>
  <c r="VPH1383"/>
  <c r="VPH1387" s="1"/>
  <c r="VPH1393" s="1"/>
  <c r="VPX1383"/>
  <c r="VPX1387" s="1"/>
  <c r="VPX1393" s="1"/>
  <c r="VQN1383"/>
  <c r="VQN1387" s="1"/>
  <c r="VQN1393" s="1"/>
  <c r="VRD1383"/>
  <c r="VRD1387" s="1"/>
  <c r="VRD1393" s="1"/>
  <c r="VRT1383"/>
  <c r="VRT1387" s="1"/>
  <c r="VRT1393" s="1"/>
  <c r="VSJ1383"/>
  <c r="VSJ1387" s="1"/>
  <c r="VSJ1393" s="1"/>
  <c r="VSZ1383"/>
  <c r="VSZ1387" s="1"/>
  <c r="VSZ1393" s="1"/>
  <c r="VTP1383"/>
  <c r="VTP1387" s="1"/>
  <c r="VTP1393" s="1"/>
  <c r="VUF1383"/>
  <c r="VUF1387" s="1"/>
  <c r="VUF1393" s="1"/>
  <c r="VUV1383"/>
  <c r="VUV1387" s="1"/>
  <c r="VUV1393" s="1"/>
  <c r="VVL1383"/>
  <c r="VVL1387" s="1"/>
  <c r="VVL1393" s="1"/>
  <c r="VWB1383"/>
  <c r="VWB1387" s="1"/>
  <c r="VWB1393" s="1"/>
  <c r="VWR1383"/>
  <c r="VWR1387" s="1"/>
  <c r="VWR1393" s="1"/>
  <c r="VXH1383"/>
  <c r="VXH1387" s="1"/>
  <c r="VXH1393" s="1"/>
  <c r="VXX1383"/>
  <c r="VXX1387" s="1"/>
  <c r="VXX1393" s="1"/>
  <c r="VYN1383"/>
  <c r="VYN1387" s="1"/>
  <c r="VYN1393" s="1"/>
  <c r="VZD1383"/>
  <c r="VZD1387" s="1"/>
  <c r="VZD1393" s="1"/>
  <c r="VZT1383"/>
  <c r="VZT1387" s="1"/>
  <c r="VZT1393" s="1"/>
  <c r="WAJ1383"/>
  <c r="WAJ1387" s="1"/>
  <c r="WAJ1393" s="1"/>
  <c r="WAZ1383"/>
  <c r="WAZ1387" s="1"/>
  <c r="WAZ1393" s="1"/>
  <c r="WBP1383"/>
  <c r="WBP1387" s="1"/>
  <c r="WBP1393" s="1"/>
  <c r="WCF1383"/>
  <c r="WCF1387" s="1"/>
  <c r="WCF1393" s="1"/>
  <c r="WCV1383"/>
  <c r="WCV1387" s="1"/>
  <c r="WCV1393" s="1"/>
  <c r="WDL1383"/>
  <c r="WDL1387" s="1"/>
  <c r="WDL1393" s="1"/>
  <c r="WEB1383"/>
  <c r="WEB1387" s="1"/>
  <c r="WEB1393" s="1"/>
  <c r="WER1383"/>
  <c r="WER1387" s="1"/>
  <c r="WER1393" s="1"/>
  <c r="WFH1383"/>
  <c r="WFH1387" s="1"/>
  <c r="WFH1393" s="1"/>
  <c r="WFX1383"/>
  <c r="WFX1387" s="1"/>
  <c r="WFX1393" s="1"/>
  <c r="WGN1383"/>
  <c r="WGN1387" s="1"/>
  <c r="WGN1393" s="1"/>
  <c r="WHD1383"/>
  <c r="WHD1387" s="1"/>
  <c r="WHD1393" s="1"/>
  <c r="WHT1383"/>
  <c r="WHT1387" s="1"/>
  <c r="WHT1393" s="1"/>
  <c r="WIJ1383"/>
  <c r="WIJ1387" s="1"/>
  <c r="WIJ1393" s="1"/>
  <c r="WIZ1383"/>
  <c r="WIZ1387" s="1"/>
  <c r="WIZ1393" s="1"/>
  <c r="WJP1383"/>
  <c r="WJP1387" s="1"/>
  <c r="WJP1393" s="1"/>
  <c r="WKF1383"/>
  <c r="WKF1387" s="1"/>
  <c r="WKF1393" s="1"/>
  <c r="WKV1383"/>
  <c r="WKV1387" s="1"/>
  <c r="WKV1393" s="1"/>
  <c r="WLL1383"/>
  <c r="WLL1387" s="1"/>
  <c r="WLL1393" s="1"/>
  <c r="WMB1383"/>
  <c r="WMB1387" s="1"/>
  <c r="WMB1393" s="1"/>
  <c r="WMR1383"/>
  <c r="WMR1387" s="1"/>
  <c r="WMR1393" s="1"/>
  <c r="WNH1383"/>
  <c r="WNH1387" s="1"/>
  <c r="WNH1393" s="1"/>
  <c r="WNX1383"/>
  <c r="WNX1387" s="1"/>
  <c r="WNX1393" s="1"/>
  <c r="WON1383"/>
  <c r="WON1387" s="1"/>
  <c r="WON1393" s="1"/>
  <c r="WPD1383"/>
  <c r="WPD1387" s="1"/>
  <c r="WPD1393" s="1"/>
  <c r="WPT1383"/>
  <c r="WPT1387" s="1"/>
  <c r="WPT1393" s="1"/>
  <c r="WQJ1383"/>
  <c r="WQJ1387" s="1"/>
  <c r="WQJ1393" s="1"/>
  <c r="WQZ1383"/>
  <c r="WQZ1387" s="1"/>
  <c r="WQZ1393" s="1"/>
  <c r="WRP1383"/>
  <c r="WRP1387" s="1"/>
  <c r="WRP1393" s="1"/>
  <c r="WSF1383"/>
  <c r="WSF1387" s="1"/>
  <c r="WSF1393" s="1"/>
  <c r="WSV1383"/>
  <c r="WSV1387" s="1"/>
  <c r="WSV1393" s="1"/>
  <c r="WTL1383"/>
  <c r="WTL1387" s="1"/>
  <c r="WTL1393" s="1"/>
  <c r="WUB1383"/>
  <c r="WUB1387" s="1"/>
  <c r="WUB1393" s="1"/>
  <c r="WUR1383"/>
  <c r="WUR1387" s="1"/>
  <c r="WUR1393" s="1"/>
  <c r="WVH1383"/>
  <c r="WVH1387" s="1"/>
  <c r="WVH1393" s="1"/>
  <c r="WVX1383"/>
  <c r="WVX1387" s="1"/>
  <c r="WVX1393" s="1"/>
  <c r="WWN1383"/>
  <c r="WWN1387" s="1"/>
  <c r="WWN1393" s="1"/>
  <c r="WXD1383"/>
  <c r="WXD1387" s="1"/>
  <c r="WXD1393" s="1"/>
  <c r="WXT1383"/>
  <c r="WXT1387" s="1"/>
  <c r="WXT1393" s="1"/>
  <c r="WYJ1383"/>
  <c r="WYJ1387" s="1"/>
  <c r="WYJ1393" s="1"/>
  <c r="WYZ1383"/>
  <c r="WYZ1387" s="1"/>
  <c r="WYZ1393" s="1"/>
  <c r="WZP1383"/>
  <c r="WZP1387" s="1"/>
  <c r="WZP1393" s="1"/>
  <c r="XAF1383"/>
  <c r="XAF1387" s="1"/>
  <c r="XAF1393" s="1"/>
  <c r="XAV1383"/>
  <c r="XAV1387" s="1"/>
  <c r="XAV1393" s="1"/>
  <c r="XBL1383"/>
  <c r="XBL1387" s="1"/>
  <c r="XBL1393" s="1"/>
  <c r="XCB1383"/>
  <c r="XCB1387" s="1"/>
  <c r="XCB1393" s="1"/>
  <c r="XCR1383"/>
  <c r="XCR1387" s="1"/>
  <c r="XCR1393" s="1"/>
  <c r="XDH1383"/>
  <c r="XDH1387" s="1"/>
  <c r="XDH1393" s="1"/>
  <c r="XFD1383"/>
  <c r="XFD1387" s="1"/>
  <c r="XFD1393" s="1"/>
  <c r="AA1387"/>
  <c r="AA1393" s="1"/>
  <c r="AA1385"/>
  <c r="BG1387"/>
  <c r="BG1393" s="1"/>
  <c r="BG1385"/>
  <c r="DS1387"/>
  <c r="DS1393" s="1"/>
  <c r="DS1385"/>
  <c r="HK1387"/>
  <c r="HK1393" s="1"/>
  <c r="HK1385"/>
  <c r="JW1387"/>
  <c r="JW1393" s="1"/>
  <c r="JW1385"/>
  <c r="MI1387"/>
  <c r="MI1393" s="1"/>
  <c r="MI1385"/>
  <c r="QA1387"/>
  <c r="QA1393" s="1"/>
  <c r="QA1385"/>
  <c r="SM1387"/>
  <c r="SM1393" s="1"/>
  <c r="SM1385"/>
  <c r="UY1387"/>
  <c r="UY1393" s="1"/>
  <c r="UY1385"/>
  <c r="XK1387"/>
  <c r="XK1393" s="1"/>
  <c r="XK1385"/>
  <c r="ZW1387"/>
  <c r="ZW1393" s="1"/>
  <c r="ZW1385"/>
  <c r="ACI1387"/>
  <c r="ACI1393" s="1"/>
  <c r="ACI1385"/>
  <c r="AEU1387"/>
  <c r="AEU1393" s="1"/>
  <c r="AEU1385"/>
  <c r="AHG1387"/>
  <c r="AHG1393" s="1"/>
  <c r="AHG1385"/>
  <c r="AJS1387"/>
  <c r="AJS1393" s="1"/>
  <c r="AJS1385"/>
  <c r="AME1387"/>
  <c r="AME1393" s="1"/>
  <c r="AME1385"/>
  <c r="AOQ1387"/>
  <c r="AOQ1393" s="1"/>
  <c r="AOQ1385"/>
  <c r="ARC1387"/>
  <c r="ARC1393" s="1"/>
  <c r="ARC1385"/>
  <c r="AUU1387"/>
  <c r="AUU1393" s="1"/>
  <c r="AUU1385"/>
  <c r="AWA1387"/>
  <c r="AWA1393" s="1"/>
  <c r="AWA1385"/>
  <c r="AYM1387"/>
  <c r="AYM1393" s="1"/>
  <c r="AYM1385"/>
  <c r="BCE1387"/>
  <c r="BCE1393" s="1"/>
  <c r="BCE1385"/>
  <c r="BEQ1387"/>
  <c r="BEQ1393" s="1"/>
  <c r="BEQ1385"/>
  <c r="BHC1387"/>
  <c r="BHC1393" s="1"/>
  <c r="BHC1385"/>
  <c r="BJO1387"/>
  <c r="BJO1393" s="1"/>
  <c r="BJO1385"/>
  <c r="BNG1387"/>
  <c r="BNG1393" s="1"/>
  <c r="BNG1385"/>
  <c r="BOM1387"/>
  <c r="BOM1393" s="1"/>
  <c r="BOM1385"/>
  <c r="BSE1387"/>
  <c r="BSE1393" s="1"/>
  <c r="BSE1385"/>
  <c r="BUQ1387"/>
  <c r="BUQ1393" s="1"/>
  <c r="BUQ1385"/>
  <c r="BXC1387"/>
  <c r="BXC1393" s="1"/>
  <c r="BXC1385"/>
  <c r="BZO1387"/>
  <c r="BZO1393" s="1"/>
  <c r="BZO1385"/>
  <c r="CDG1387"/>
  <c r="CDG1393" s="1"/>
  <c r="CDG1385"/>
  <c r="CEM1387"/>
  <c r="CEM1393" s="1"/>
  <c r="CEM1385"/>
  <c r="CIE1387"/>
  <c r="CIE1393" s="1"/>
  <c r="CIE1385"/>
  <c r="CKQ1387"/>
  <c r="CKQ1393" s="1"/>
  <c r="CKQ1385"/>
  <c r="CNC1387"/>
  <c r="CNC1393" s="1"/>
  <c r="CNC1385"/>
  <c r="CPO1387"/>
  <c r="CPO1393" s="1"/>
  <c r="CPO1385"/>
  <c r="CSA1387"/>
  <c r="CSA1393" s="1"/>
  <c r="CSA1385"/>
  <c r="CTG1387"/>
  <c r="CTG1393" s="1"/>
  <c r="CTG1385"/>
  <c r="CWY1387"/>
  <c r="CWY1393" s="1"/>
  <c r="CWY1385"/>
  <c r="CZK1387"/>
  <c r="CZK1393" s="1"/>
  <c r="CZK1385"/>
  <c r="DBW1387"/>
  <c r="DBW1393" s="1"/>
  <c r="DBW1385"/>
  <c r="DDC1387"/>
  <c r="DDC1393" s="1"/>
  <c r="DDC1385"/>
  <c r="DFO1387"/>
  <c r="DFO1393" s="1"/>
  <c r="DFO1385"/>
  <c r="DIA1387"/>
  <c r="DIA1393" s="1"/>
  <c r="DIA1385"/>
  <c r="DKM1387"/>
  <c r="DKM1393" s="1"/>
  <c r="DKM1385"/>
  <c r="DMY1387"/>
  <c r="DMY1393" s="1"/>
  <c r="DMY1385"/>
  <c r="DPK1387"/>
  <c r="DPK1393" s="1"/>
  <c r="DPK1385"/>
  <c r="DRW1387"/>
  <c r="DRW1393" s="1"/>
  <c r="DRW1385"/>
  <c r="DUI1387"/>
  <c r="DUI1393" s="1"/>
  <c r="DUI1385"/>
  <c r="DWU1387"/>
  <c r="DWU1393" s="1"/>
  <c r="DWU1385"/>
  <c r="DZG1387"/>
  <c r="DZG1393" s="1"/>
  <c r="DZG1385"/>
  <c r="EBS1387"/>
  <c r="EBS1393" s="1"/>
  <c r="EBS1385"/>
  <c r="EEE1387"/>
  <c r="EEE1393" s="1"/>
  <c r="EEE1385"/>
  <c r="EGQ1387"/>
  <c r="EGQ1393" s="1"/>
  <c r="EGQ1385"/>
  <c r="EHW1387"/>
  <c r="EHW1393" s="1"/>
  <c r="EHW1385"/>
  <c r="ELO1387"/>
  <c r="ELO1393" s="1"/>
  <c r="ELO1385"/>
  <c r="EOA1387"/>
  <c r="EOA1393" s="1"/>
  <c r="EOA1385"/>
  <c r="EQM1387"/>
  <c r="EQM1393" s="1"/>
  <c r="EQM1385"/>
  <c r="ESY1387"/>
  <c r="ESY1393" s="1"/>
  <c r="ESY1385"/>
  <c r="EVK1387"/>
  <c r="EVK1393" s="1"/>
  <c r="EVK1385"/>
  <c r="EZC1387"/>
  <c r="EZC1393" s="1"/>
  <c r="EZC1385"/>
  <c r="FBO1387"/>
  <c r="FBO1393" s="1"/>
  <c r="FBO1385"/>
  <c r="FEA1387"/>
  <c r="FEA1393" s="1"/>
  <c r="FEA1385"/>
  <c r="FIY1387"/>
  <c r="FIY1393" s="1"/>
  <c r="FIY1385"/>
  <c r="CM1387"/>
  <c r="CM1393" s="1"/>
  <c r="CM1385"/>
  <c r="EY1387"/>
  <c r="EY1393" s="1"/>
  <c r="EY1385"/>
  <c r="GE1387"/>
  <c r="GE1393" s="1"/>
  <c r="GE1385"/>
  <c r="IQ1387"/>
  <c r="IQ1393" s="1"/>
  <c r="IQ1385"/>
  <c r="LC1387"/>
  <c r="LC1393" s="1"/>
  <c r="LC1385"/>
  <c r="NO1387"/>
  <c r="NO1393" s="1"/>
  <c r="NO1385"/>
  <c r="OU1387"/>
  <c r="OU1393" s="1"/>
  <c r="OU1385"/>
  <c r="RG1387"/>
  <c r="RG1393" s="1"/>
  <c r="RG1385"/>
  <c r="TS1387"/>
  <c r="TS1393" s="1"/>
  <c r="TS1385"/>
  <c r="WE1387"/>
  <c r="WE1393" s="1"/>
  <c r="WE1385"/>
  <c r="YQ1387"/>
  <c r="YQ1393" s="1"/>
  <c r="YQ1385"/>
  <c r="ABC1387"/>
  <c r="ABC1393" s="1"/>
  <c r="ABC1385"/>
  <c r="ADO1387"/>
  <c r="ADO1393" s="1"/>
  <c r="ADO1385"/>
  <c r="AGA1387"/>
  <c r="AGA1393" s="1"/>
  <c r="AGA1385"/>
  <c r="AIM1387"/>
  <c r="AIM1393" s="1"/>
  <c r="AIM1385"/>
  <c r="AKY1387"/>
  <c r="AKY1393" s="1"/>
  <c r="AKY1385"/>
  <c r="ANK1387"/>
  <c r="ANK1393" s="1"/>
  <c r="ANK1385"/>
  <c r="APW1387"/>
  <c r="APW1393" s="1"/>
  <c r="APW1385"/>
  <c r="ASI1387"/>
  <c r="ASI1393" s="1"/>
  <c r="ASI1385"/>
  <c r="ATO1387"/>
  <c r="ATO1393" s="1"/>
  <c r="ATO1385"/>
  <c r="AXG1387"/>
  <c r="AXG1393" s="1"/>
  <c r="AXG1385"/>
  <c r="AZS1387"/>
  <c r="AZS1393" s="1"/>
  <c r="AZS1385"/>
  <c r="BAY1387"/>
  <c r="BAY1393" s="1"/>
  <c r="BAY1385"/>
  <c r="BDK1387"/>
  <c r="BDK1393" s="1"/>
  <c r="BDK1385"/>
  <c r="BFW1387"/>
  <c r="BFW1393" s="1"/>
  <c r="BFW1385"/>
  <c r="BII1387"/>
  <c r="BII1393" s="1"/>
  <c r="BII1385"/>
  <c r="BKU1387"/>
  <c r="BKU1393" s="1"/>
  <c r="BKU1385"/>
  <c r="BMA1387"/>
  <c r="BMA1393" s="1"/>
  <c r="BMA1385"/>
  <c r="BPS1387"/>
  <c r="BPS1393" s="1"/>
  <c r="BPS1385"/>
  <c r="BQY1387"/>
  <c r="BQY1393" s="1"/>
  <c r="BQY1385"/>
  <c r="BTK1387"/>
  <c r="BTK1393" s="1"/>
  <c r="BTK1385"/>
  <c r="BVW1387"/>
  <c r="BVW1393" s="1"/>
  <c r="BVW1385"/>
  <c r="BYI1387"/>
  <c r="BYI1393" s="1"/>
  <c r="BYI1385"/>
  <c r="CAU1387"/>
  <c r="CAU1393" s="1"/>
  <c r="CAU1385"/>
  <c r="CCA1387"/>
  <c r="CCA1393" s="1"/>
  <c r="CCA1385"/>
  <c r="CFS1387"/>
  <c r="CFS1393" s="1"/>
  <c r="CFS1385"/>
  <c r="CGY1387"/>
  <c r="CGY1393" s="1"/>
  <c r="CGY1385"/>
  <c r="CJK1387"/>
  <c r="CJK1393" s="1"/>
  <c r="CJK1385"/>
  <c r="CLW1387"/>
  <c r="CLW1393" s="1"/>
  <c r="CLW1385"/>
  <c r="COI1387"/>
  <c r="COI1393" s="1"/>
  <c r="COI1385"/>
  <c r="CQU1387"/>
  <c r="CQU1393" s="1"/>
  <c r="CQU1385"/>
  <c r="CUM1387"/>
  <c r="CUM1393" s="1"/>
  <c r="CUM1385"/>
  <c r="CVS1387"/>
  <c r="CVS1393" s="1"/>
  <c r="CVS1385"/>
  <c r="CYE1387"/>
  <c r="CYE1393" s="1"/>
  <c r="CYE1385"/>
  <c r="DAQ1387"/>
  <c r="DAQ1393" s="1"/>
  <c r="DAQ1385"/>
  <c r="DEI1387"/>
  <c r="DEI1393" s="1"/>
  <c r="DEI1385"/>
  <c r="DGU1387"/>
  <c r="DGU1393" s="1"/>
  <c r="DGU1385"/>
  <c r="DJG1387"/>
  <c r="DJG1393" s="1"/>
  <c r="DJG1385"/>
  <c r="DLS1387"/>
  <c r="DLS1393" s="1"/>
  <c r="DLS1385"/>
  <c r="DOE1387"/>
  <c r="DOE1393" s="1"/>
  <c r="DOE1385"/>
  <c r="DQQ1387"/>
  <c r="DQQ1393" s="1"/>
  <c r="DQQ1385"/>
  <c r="DTC1387"/>
  <c r="DTC1393" s="1"/>
  <c r="DTC1385"/>
  <c r="DVO1387"/>
  <c r="DVO1393" s="1"/>
  <c r="DVO1385"/>
  <c r="DYA1387"/>
  <c r="DYA1393" s="1"/>
  <c r="DYA1385"/>
  <c r="EAM1387"/>
  <c r="EAM1393" s="1"/>
  <c r="EAM1385"/>
  <c r="ECY1387"/>
  <c r="ECY1393" s="1"/>
  <c r="ECY1385"/>
  <c r="EFK1387"/>
  <c r="EFK1393" s="1"/>
  <c r="EFK1385"/>
  <c r="EJC1387"/>
  <c r="EJC1393" s="1"/>
  <c r="EJC1385"/>
  <c r="EKI1387"/>
  <c r="EKI1393" s="1"/>
  <c r="EKI1385"/>
  <c r="EMU1387"/>
  <c r="EMU1393" s="1"/>
  <c r="EMU1385"/>
  <c r="EPG1387"/>
  <c r="EPG1393" s="1"/>
  <c r="EPG1385"/>
  <c r="ERS1387"/>
  <c r="ERS1393" s="1"/>
  <c r="ERS1385"/>
  <c r="EUE1387"/>
  <c r="EUE1393" s="1"/>
  <c r="EUE1385"/>
  <c r="EWQ1387"/>
  <c r="EWQ1393" s="1"/>
  <c r="EWQ1385"/>
  <c r="EXW1387"/>
  <c r="EXW1393" s="1"/>
  <c r="EXW1385"/>
  <c r="FAI1387"/>
  <c r="FAI1393" s="1"/>
  <c r="FAI1385"/>
  <c r="FCU1387"/>
  <c r="FCU1393" s="1"/>
  <c r="FCU1385"/>
  <c r="FFG1387"/>
  <c r="FFG1393" s="1"/>
  <c r="FFG1385"/>
  <c r="FGM1387"/>
  <c r="FGM1393" s="1"/>
  <c r="FGM1385"/>
  <c r="FHS1387"/>
  <c r="FHS1393" s="1"/>
  <c r="FHS1385"/>
  <c r="FKE1387"/>
  <c r="FKE1393" s="1"/>
  <c r="FKE1385"/>
  <c r="K1387"/>
  <c r="K1393" s="1"/>
  <c r="K1385"/>
  <c r="AQ1387"/>
  <c r="AQ1393" s="1"/>
  <c r="AQ1385"/>
  <c r="BW1387"/>
  <c r="BW1393" s="1"/>
  <c r="BW1385"/>
  <c r="DC1387"/>
  <c r="DC1393" s="1"/>
  <c r="DC1385"/>
  <c r="EI1387"/>
  <c r="EI1393" s="1"/>
  <c r="EI1385"/>
  <c r="FO1387"/>
  <c r="FO1393" s="1"/>
  <c r="FO1385"/>
  <c r="GU1387"/>
  <c r="GU1393" s="1"/>
  <c r="GU1385"/>
  <c r="IA1387"/>
  <c r="IA1393" s="1"/>
  <c r="IA1385"/>
  <c r="JG1387"/>
  <c r="JG1393" s="1"/>
  <c r="JG1385"/>
  <c r="KM1387"/>
  <c r="KM1393" s="1"/>
  <c r="KM1385"/>
  <c r="LS1387"/>
  <c r="LS1393" s="1"/>
  <c r="LS1385"/>
  <c r="MY1387"/>
  <c r="MY1393" s="1"/>
  <c r="MY1385"/>
  <c r="OE1387"/>
  <c r="OE1393" s="1"/>
  <c r="OE1385"/>
  <c r="PK1387"/>
  <c r="PK1393" s="1"/>
  <c r="PK1385"/>
  <c r="QQ1387"/>
  <c r="QQ1393" s="1"/>
  <c r="QQ1385"/>
  <c r="RW1387"/>
  <c r="RW1393" s="1"/>
  <c r="RW1385"/>
  <c r="TC1387"/>
  <c r="TC1393" s="1"/>
  <c r="TC1385"/>
  <c r="UI1387"/>
  <c r="UI1393" s="1"/>
  <c r="UI1385"/>
  <c r="VO1387"/>
  <c r="VO1393" s="1"/>
  <c r="VO1385"/>
  <c r="WU1387"/>
  <c r="WU1393" s="1"/>
  <c r="WU1385"/>
  <c r="YA1387"/>
  <c r="YA1393" s="1"/>
  <c r="YA1385"/>
  <c r="ZG1387"/>
  <c r="ZG1393" s="1"/>
  <c r="ZG1385"/>
  <c r="AAM1387"/>
  <c r="AAM1393" s="1"/>
  <c r="AAM1385"/>
  <c r="ABS1387"/>
  <c r="ABS1393" s="1"/>
  <c r="ABS1385"/>
  <c r="ACY1387"/>
  <c r="ACY1393" s="1"/>
  <c r="ACY1385"/>
  <c r="AEE1387"/>
  <c r="AEE1393" s="1"/>
  <c r="AEE1385"/>
  <c r="AFK1387"/>
  <c r="AFK1393" s="1"/>
  <c r="AFK1385"/>
  <c r="AGQ1387"/>
  <c r="AGQ1393" s="1"/>
  <c r="AGQ1385"/>
  <c r="AHW1387"/>
  <c r="AHW1393" s="1"/>
  <c r="AHW1385"/>
  <c r="AJC1387"/>
  <c r="AJC1393" s="1"/>
  <c r="AJC1385"/>
  <c r="AKI1387"/>
  <c r="AKI1393" s="1"/>
  <c r="AKI1385"/>
  <c r="ALO1387"/>
  <c r="ALO1393" s="1"/>
  <c r="ALO1385"/>
  <c r="AMU1387"/>
  <c r="AMU1393" s="1"/>
  <c r="AMU1385"/>
  <c r="AOA1387"/>
  <c r="AOA1393" s="1"/>
  <c r="AOA1385"/>
  <c r="APG1387"/>
  <c r="APG1393" s="1"/>
  <c r="APG1385"/>
  <c r="AQM1387"/>
  <c r="AQM1393" s="1"/>
  <c r="AQM1385"/>
  <c r="ARS1387"/>
  <c r="ARS1393" s="1"/>
  <c r="ARS1385"/>
  <c r="ASY1387"/>
  <c r="ASY1393" s="1"/>
  <c r="ASY1385"/>
  <c r="AUE1387"/>
  <c r="AUE1393" s="1"/>
  <c r="AUE1385"/>
  <c r="AVK1387"/>
  <c r="AVK1393" s="1"/>
  <c r="AVK1385"/>
  <c r="AWQ1387"/>
  <c r="AWQ1393" s="1"/>
  <c r="AWQ1385"/>
  <c r="AXW1387"/>
  <c r="AXW1393" s="1"/>
  <c r="AXW1385"/>
  <c r="AZC1387"/>
  <c r="AZC1393" s="1"/>
  <c r="AZC1385"/>
  <c r="BAI1387"/>
  <c r="BAI1393" s="1"/>
  <c r="BAI1385"/>
  <c r="BBO1387"/>
  <c r="BBO1393" s="1"/>
  <c r="BBO1385"/>
  <c r="BCU1387"/>
  <c r="BCU1393" s="1"/>
  <c r="BCU1385"/>
  <c r="BEA1387"/>
  <c r="BEA1393" s="1"/>
  <c r="BEA1385"/>
  <c r="BFG1387"/>
  <c r="BFG1393" s="1"/>
  <c r="BFG1385"/>
  <c r="BGM1387"/>
  <c r="BGM1393" s="1"/>
  <c r="BGM1385"/>
  <c r="BHS1387"/>
  <c r="BHS1393" s="1"/>
  <c r="BHS1385"/>
  <c r="BIY1387"/>
  <c r="BIY1393" s="1"/>
  <c r="BIY1385"/>
  <c r="BKE1387"/>
  <c r="BKE1393" s="1"/>
  <c r="BKE1385"/>
  <c r="BLK1387"/>
  <c r="BLK1393" s="1"/>
  <c r="BLK1385"/>
  <c r="BMQ1387"/>
  <c r="BMQ1393" s="1"/>
  <c r="BMQ1385"/>
  <c r="BNW1387"/>
  <c r="BNW1393" s="1"/>
  <c r="BNW1385"/>
  <c r="BPC1387"/>
  <c r="BPC1393" s="1"/>
  <c r="BPC1385"/>
  <c r="BQI1387"/>
  <c r="BQI1393" s="1"/>
  <c r="BQI1385"/>
  <c r="BRO1387"/>
  <c r="BRO1393" s="1"/>
  <c r="BRO1385"/>
  <c r="BSU1387"/>
  <c r="BSU1393" s="1"/>
  <c r="BSU1385"/>
  <c r="BUA1387"/>
  <c r="BUA1393" s="1"/>
  <c r="BUA1385"/>
  <c r="BVG1387"/>
  <c r="BVG1393" s="1"/>
  <c r="BVG1385"/>
  <c r="BWM1387"/>
  <c r="BWM1393" s="1"/>
  <c r="BWM1385"/>
  <c r="BXS1387"/>
  <c r="BXS1393" s="1"/>
  <c r="BXS1385"/>
  <c r="BYY1387"/>
  <c r="BYY1393" s="1"/>
  <c r="BYY1385"/>
  <c r="CAE1387"/>
  <c r="CAE1393" s="1"/>
  <c r="CAE1385"/>
  <c r="CBK1387"/>
  <c r="CBK1393" s="1"/>
  <c r="CBK1385"/>
  <c r="CCQ1387"/>
  <c r="CCQ1393" s="1"/>
  <c r="CCQ1385"/>
  <c r="CDW1387"/>
  <c r="CDW1393" s="1"/>
  <c r="CDW1385"/>
  <c r="CFC1387"/>
  <c r="CFC1393" s="1"/>
  <c r="CFC1385"/>
  <c r="CGI1387"/>
  <c r="CGI1393" s="1"/>
  <c r="CGI1385"/>
  <c r="CHO1387"/>
  <c r="CHO1393" s="1"/>
  <c r="CHO1385"/>
  <c r="CIU1387"/>
  <c r="CIU1393" s="1"/>
  <c r="CIU1385"/>
  <c r="CKA1387"/>
  <c r="CKA1393" s="1"/>
  <c r="CKA1385"/>
  <c r="CLG1387"/>
  <c r="CLG1393" s="1"/>
  <c r="CLG1385"/>
  <c r="CMM1387"/>
  <c r="CMM1393" s="1"/>
  <c r="CMM1385"/>
  <c r="CNS1387"/>
  <c r="CNS1393" s="1"/>
  <c r="CNS1385"/>
  <c r="COY1387"/>
  <c r="COY1393" s="1"/>
  <c r="COY1385"/>
  <c r="CQE1387"/>
  <c r="CQE1393" s="1"/>
  <c r="CQE1385"/>
  <c r="CRK1387"/>
  <c r="CRK1393" s="1"/>
  <c r="CRK1385"/>
  <c r="CSQ1387"/>
  <c r="CSQ1393" s="1"/>
  <c r="CSQ1385"/>
  <c r="CTW1387"/>
  <c r="CTW1393" s="1"/>
  <c r="CTW1385"/>
  <c r="CVC1387"/>
  <c r="CVC1393" s="1"/>
  <c r="CVC1385"/>
  <c r="CWI1387"/>
  <c r="CWI1393" s="1"/>
  <c r="CWI1385"/>
  <c r="CXO1387"/>
  <c r="CXO1393" s="1"/>
  <c r="CXO1385"/>
  <c r="CYU1387"/>
  <c r="CYU1393" s="1"/>
  <c r="CYU1385"/>
  <c r="DAA1387"/>
  <c r="DAA1393" s="1"/>
  <c r="DAA1385"/>
  <c r="DBG1387"/>
  <c r="DBG1393" s="1"/>
  <c r="DBG1385"/>
  <c r="DCM1387"/>
  <c r="DCM1393" s="1"/>
  <c r="DCM1385"/>
  <c r="DDS1387"/>
  <c r="DDS1393" s="1"/>
  <c r="DDS1385"/>
  <c r="DEY1387"/>
  <c r="DEY1393" s="1"/>
  <c r="DEY1385"/>
  <c r="DGE1387"/>
  <c r="DGE1393" s="1"/>
  <c r="DGE1385"/>
  <c r="DHK1387"/>
  <c r="DHK1393" s="1"/>
  <c r="DHK1385"/>
  <c r="DIQ1387"/>
  <c r="DIQ1393" s="1"/>
  <c r="DIQ1385"/>
  <c r="DJW1387"/>
  <c r="DJW1393" s="1"/>
  <c r="DJW1385"/>
  <c r="DLC1387"/>
  <c r="DLC1393" s="1"/>
  <c r="DLC1385"/>
  <c r="DMI1387"/>
  <c r="DMI1393" s="1"/>
  <c r="DMI1385"/>
  <c r="DNO1387"/>
  <c r="DNO1393" s="1"/>
  <c r="DNO1385"/>
  <c r="DOU1387"/>
  <c r="DOU1393" s="1"/>
  <c r="DOU1385"/>
  <c r="DQA1387"/>
  <c r="DQA1393" s="1"/>
  <c r="DQA1385"/>
  <c r="DRG1387"/>
  <c r="DRG1393" s="1"/>
  <c r="DRG1385"/>
  <c r="DSM1387"/>
  <c r="DSM1393" s="1"/>
  <c r="DSM1385"/>
  <c r="DTS1387"/>
  <c r="DTS1393" s="1"/>
  <c r="DTS1385"/>
  <c r="DUY1387"/>
  <c r="DUY1393" s="1"/>
  <c r="DUY1385"/>
  <c r="DWE1387"/>
  <c r="DWE1393" s="1"/>
  <c r="DWE1385"/>
  <c r="DXK1387"/>
  <c r="DXK1393" s="1"/>
  <c r="DXK1385"/>
  <c r="DYQ1387"/>
  <c r="DYQ1393" s="1"/>
  <c r="DYQ1385"/>
  <c r="DZW1387"/>
  <c r="DZW1393" s="1"/>
  <c r="DZW1385"/>
  <c r="EBC1387"/>
  <c r="EBC1393" s="1"/>
  <c r="EBC1385"/>
  <c r="ECI1387"/>
  <c r="ECI1393" s="1"/>
  <c r="ECI1385"/>
  <c r="EDO1387"/>
  <c r="EDO1393" s="1"/>
  <c r="EDO1385"/>
  <c r="EEU1387"/>
  <c r="EEU1393" s="1"/>
  <c r="EEU1385"/>
  <c r="EGA1387"/>
  <c r="EGA1393" s="1"/>
  <c r="EGA1385"/>
  <c r="EHG1387"/>
  <c r="EHG1393" s="1"/>
  <c r="EHG1385"/>
  <c r="EIM1387"/>
  <c r="EIM1393" s="1"/>
  <c r="EIM1385"/>
  <c r="EJS1387"/>
  <c r="EJS1393" s="1"/>
  <c r="EJS1385"/>
  <c r="EKY1387"/>
  <c r="EKY1393" s="1"/>
  <c r="EKY1385"/>
  <c r="EME1387"/>
  <c r="EME1393" s="1"/>
  <c r="EME1385"/>
  <c r="ENK1387"/>
  <c r="ENK1393" s="1"/>
  <c r="ENK1385"/>
  <c r="EOQ1387"/>
  <c r="EOQ1393" s="1"/>
  <c r="EOQ1385"/>
  <c r="EPW1387"/>
  <c r="EPW1393" s="1"/>
  <c r="EPW1385"/>
  <c r="ERC1387"/>
  <c r="ERC1393" s="1"/>
  <c r="ERC1385"/>
  <c r="ESI1387"/>
  <c r="ESI1393" s="1"/>
  <c r="ESI1385"/>
  <c r="ETO1387"/>
  <c r="ETO1393" s="1"/>
  <c r="ETO1385"/>
  <c r="EUU1387"/>
  <c r="EUU1393" s="1"/>
  <c r="EUU1385"/>
  <c r="EWA1387"/>
  <c r="EWA1393" s="1"/>
  <c r="EWA1385"/>
  <c r="EXG1387"/>
  <c r="EXG1393" s="1"/>
  <c r="EXG1385"/>
  <c r="EYM1387"/>
  <c r="EYM1393" s="1"/>
  <c r="EYM1385"/>
  <c r="EZS1387"/>
  <c r="EZS1393" s="1"/>
  <c r="EZS1385"/>
  <c r="FAY1387"/>
  <c r="FAY1393" s="1"/>
  <c r="FAY1385"/>
  <c r="FCE1387"/>
  <c r="FCE1393" s="1"/>
  <c r="FCE1385"/>
  <c r="FDK1387"/>
  <c r="FDK1393" s="1"/>
  <c r="FDK1385"/>
  <c r="FEQ1387"/>
  <c r="FEQ1393" s="1"/>
  <c r="FEQ1385"/>
  <c r="FFW1387"/>
  <c r="FFW1393" s="1"/>
  <c r="FFW1385"/>
  <c r="FHC1387"/>
  <c r="FHC1393" s="1"/>
  <c r="FHC1385"/>
  <c r="FII1387"/>
  <c r="FII1393" s="1"/>
  <c r="FII1385"/>
  <c r="FJO1387"/>
  <c r="FJO1393" s="1"/>
  <c r="FJO1385"/>
  <c r="FKU1387"/>
  <c r="FKU1393" s="1"/>
  <c r="FKU1385"/>
  <c r="FNW1387"/>
  <c r="FNW1393" s="1"/>
  <c r="FNW1385"/>
  <c r="FSU1387"/>
  <c r="FSU1393" s="1"/>
  <c r="FSU1385"/>
  <c r="FUA1387"/>
  <c r="FUA1393" s="1"/>
  <c r="FUA1385"/>
  <c r="FYY1387"/>
  <c r="FYY1393" s="1"/>
  <c r="FYY1385"/>
  <c r="GAE1387"/>
  <c r="GAE1393" s="1"/>
  <c r="GAE1385"/>
  <c r="GBK1387"/>
  <c r="GBK1393" s="1"/>
  <c r="GBK1385"/>
  <c r="GCQ1387"/>
  <c r="GCQ1393" s="1"/>
  <c r="GCQ1385"/>
  <c r="GDW1387"/>
  <c r="GDW1393" s="1"/>
  <c r="GDW1385"/>
  <c r="GFC1387"/>
  <c r="GFC1393" s="1"/>
  <c r="GFC1385"/>
  <c r="GGI1387"/>
  <c r="GGI1393" s="1"/>
  <c r="GGI1385"/>
  <c r="GHO1387"/>
  <c r="GHO1393" s="1"/>
  <c r="GHO1385"/>
  <c r="GIU1387"/>
  <c r="GIU1393" s="1"/>
  <c r="GIU1385"/>
  <c r="GKA1387"/>
  <c r="GKA1393" s="1"/>
  <c r="GKA1385"/>
  <c r="GMM1387"/>
  <c r="GMM1393" s="1"/>
  <c r="GMM1385"/>
  <c r="GOY1387"/>
  <c r="GOY1393" s="1"/>
  <c r="GOY1385"/>
  <c r="GTW1387"/>
  <c r="GTW1393" s="1"/>
  <c r="GTW1385"/>
  <c r="GVC1387"/>
  <c r="GVC1393" s="1"/>
  <c r="GVC1385"/>
  <c r="GXO1387"/>
  <c r="GXO1393" s="1"/>
  <c r="GXO1385"/>
  <c r="HDS1387"/>
  <c r="HDS1393" s="1"/>
  <c r="HDS1385"/>
  <c r="HGE1387"/>
  <c r="HGE1393" s="1"/>
  <c r="HGE1385"/>
  <c r="HHK1387"/>
  <c r="HHK1393" s="1"/>
  <c r="HHK1385"/>
  <c r="HMI1387"/>
  <c r="HMI1393" s="1"/>
  <c r="HMI1385"/>
  <c r="HNO1387"/>
  <c r="HNO1393" s="1"/>
  <c r="HNO1385"/>
  <c r="HOU1387"/>
  <c r="HOU1393" s="1"/>
  <c r="HOU1385"/>
  <c r="HQA1387"/>
  <c r="HQA1393" s="1"/>
  <c r="HQA1385"/>
  <c r="HRG1387"/>
  <c r="HRG1393" s="1"/>
  <c r="HRG1385"/>
  <c r="HTS1387"/>
  <c r="HTS1393" s="1"/>
  <c r="HTS1385"/>
  <c r="HWE1387"/>
  <c r="HWE1393" s="1"/>
  <c r="HWE1385"/>
  <c r="HXK1387"/>
  <c r="HXK1393" s="1"/>
  <c r="HXK1385"/>
  <c r="IBC1387"/>
  <c r="IBC1393" s="1"/>
  <c r="IBC1385"/>
  <c r="ICI1387"/>
  <c r="ICI1393" s="1"/>
  <c r="ICI1385"/>
  <c r="IDO1387"/>
  <c r="IDO1393" s="1"/>
  <c r="IDO1385"/>
  <c r="IEU1387"/>
  <c r="IEU1393" s="1"/>
  <c r="IEU1385"/>
  <c r="IJS1387"/>
  <c r="IJS1393" s="1"/>
  <c r="IJS1385"/>
  <c r="IKY1387"/>
  <c r="IKY1393" s="1"/>
  <c r="IKY1385"/>
  <c r="IME1387"/>
  <c r="IME1393" s="1"/>
  <c r="IME1385"/>
  <c r="ITO1387"/>
  <c r="ITO1393" s="1"/>
  <c r="ITO1385"/>
  <c r="IUU1387"/>
  <c r="IUU1393" s="1"/>
  <c r="IUU1385"/>
  <c r="IWA1387"/>
  <c r="IWA1393" s="1"/>
  <c r="IWA1385"/>
  <c r="IYM1387"/>
  <c r="IYM1393" s="1"/>
  <c r="IYM1385"/>
  <c r="JAY1387"/>
  <c r="JAY1393" s="1"/>
  <c r="JAY1385"/>
  <c r="JDK1387"/>
  <c r="JDK1393" s="1"/>
  <c r="JDK1385"/>
  <c r="JFW1387"/>
  <c r="JFW1393" s="1"/>
  <c r="JFW1385"/>
  <c r="JHC1387"/>
  <c r="JHC1393" s="1"/>
  <c r="JHC1385"/>
  <c r="JII1387"/>
  <c r="JII1393" s="1"/>
  <c r="JII1385"/>
  <c r="JNG1387"/>
  <c r="JNG1393" s="1"/>
  <c r="JNG1385"/>
  <c r="JOM1387"/>
  <c r="JOM1393" s="1"/>
  <c r="JOM1385"/>
  <c r="JPS1387"/>
  <c r="JPS1393" s="1"/>
  <c r="JPS1385"/>
  <c r="JQY1387"/>
  <c r="JQY1393" s="1"/>
  <c r="JQY1385"/>
  <c r="JTK1387"/>
  <c r="JTK1393" s="1"/>
  <c r="JTK1385"/>
  <c r="JUQ1387"/>
  <c r="JUQ1393" s="1"/>
  <c r="JUQ1385"/>
  <c r="JVW1387"/>
  <c r="JVW1393" s="1"/>
  <c r="JVW1385"/>
  <c r="JYI1387"/>
  <c r="JYI1393" s="1"/>
  <c r="JYI1385"/>
  <c r="JZO1387"/>
  <c r="JZO1393" s="1"/>
  <c r="JZO1385"/>
  <c r="KDG1387"/>
  <c r="KDG1393" s="1"/>
  <c r="KDG1385"/>
  <c r="KEM1387"/>
  <c r="KEM1393" s="1"/>
  <c r="KEM1385"/>
  <c r="KFS1387"/>
  <c r="KFS1393" s="1"/>
  <c r="KFS1385"/>
  <c r="KIE1387"/>
  <c r="KIE1393" s="1"/>
  <c r="KIE1385"/>
  <c r="KJK1387"/>
  <c r="KJK1393" s="1"/>
  <c r="KJK1385"/>
  <c r="KLW1387"/>
  <c r="KLW1393" s="1"/>
  <c r="KLW1385"/>
  <c r="KOI1387"/>
  <c r="KOI1393" s="1"/>
  <c r="KOI1385"/>
  <c r="KTG1387"/>
  <c r="KTG1393" s="1"/>
  <c r="KTG1385"/>
  <c r="KYE1387"/>
  <c r="KYE1393" s="1"/>
  <c r="KYE1385"/>
  <c r="KZK1387"/>
  <c r="KZK1393" s="1"/>
  <c r="KZK1385"/>
  <c r="LBW1387"/>
  <c r="LBW1393" s="1"/>
  <c r="LBW1385"/>
  <c r="LEI1387"/>
  <c r="LEI1393" s="1"/>
  <c r="LEI1385"/>
  <c r="LGU1387"/>
  <c r="LGU1393" s="1"/>
  <c r="LGU1385"/>
  <c r="LIA1387"/>
  <c r="LIA1393" s="1"/>
  <c r="LIA1385"/>
  <c r="LKM1387"/>
  <c r="LKM1393" s="1"/>
  <c r="LKM1385"/>
  <c r="LLS1387"/>
  <c r="LLS1393" s="1"/>
  <c r="LLS1385"/>
  <c r="LQQ1387"/>
  <c r="LQQ1393" s="1"/>
  <c r="LQQ1385"/>
  <c r="APD1387"/>
  <c r="APD1385"/>
  <c r="APF1383"/>
  <c r="APF1387" s="1"/>
  <c r="APF1393" s="1"/>
  <c r="APT1387"/>
  <c r="APT1385"/>
  <c r="APV1383"/>
  <c r="APV1387" s="1"/>
  <c r="APV1393" s="1"/>
  <c r="AQJ1387"/>
  <c r="AQJ1385"/>
  <c r="AQL1383"/>
  <c r="AQL1387" s="1"/>
  <c r="AQL1393" s="1"/>
  <c r="AQZ1387"/>
  <c r="AQZ1385"/>
  <c r="ARB1383"/>
  <c r="ARB1387" s="1"/>
  <c r="ARB1393" s="1"/>
  <c r="ARP1387"/>
  <c r="ARP1385"/>
  <c r="ARR1383"/>
  <c r="ARR1387" s="1"/>
  <c r="ARR1393" s="1"/>
  <c r="ASF1387"/>
  <c r="ASF1385"/>
  <c r="ASH1383"/>
  <c r="ASH1387" s="1"/>
  <c r="ASH1393" s="1"/>
  <c r="ASV1387"/>
  <c r="ASV1385"/>
  <c r="ASX1383"/>
  <c r="ASX1387" s="1"/>
  <c r="ASX1393" s="1"/>
  <c r="ATL1387"/>
  <c r="ATL1385"/>
  <c r="ATN1383"/>
  <c r="ATN1387" s="1"/>
  <c r="ATN1393" s="1"/>
  <c r="AUB1387"/>
  <c r="AUB1385"/>
  <c r="AUD1383"/>
  <c r="AUD1387" s="1"/>
  <c r="AUD1393" s="1"/>
  <c r="AUR1387"/>
  <c r="AUR1385"/>
  <c r="AUT1383"/>
  <c r="AUT1387" s="1"/>
  <c r="AUT1393" s="1"/>
  <c r="AVH1387"/>
  <c r="AVH1385"/>
  <c r="AVJ1383"/>
  <c r="AVJ1387" s="1"/>
  <c r="AVJ1393" s="1"/>
  <c r="AVX1387"/>
  <c r="AVX1385"/>
  <c r="AVZ1383"/>
  <c r="AVZ1387" s="1"/>
  <c r="AVZ1393" s="1"/>
  <c r="AWN1387"/>
  <c r="AWN1385"/>
  <c r="AWP1383"/>
  <c r="AWP1387" s="1"/>
  <c r="AWP1393" s="1"/>
  <c r="AXD1387"/>
  <c r="AXD1385"/>
  <c r="AXF1383"/>
  <c r="AXF1387" s="1"/>
  <c r="AXF1393" s="1"/>
  <c r="AXT1387"/>
  <c r="AXT1385"/>
  <c r="AXV1383"/>
  <c r="AXV1387" s="1"/>
  <c r="AXV1393" s="1"/>
  <c r="AYJ1387"/>
  <c r="AYJ1385"/>
  <c r="AYL1383"/>
  <c r="AYL1387" s="1"/>
  <c r="AYL1393" s="1"/>
  <c r="AYZ1387"/>
  <c r="AYZ1385"/>
  <c r="AZB1383"/>
  <c r="AZB1387" s="1"/>
  <c r="AZB1393" s="1"/>
  <c r="AZP1387"/>
  <c r="AZP1385"/>
  <c r="AZR1383"/>
  <c r="AZR1387" s="1"/>
  <c r="AZR1393" s="1"/>
  <c r="BAF1387"/>
  <c r="BAF1385"/>
  <c r="BAH1383"/>
  <c r="BAH1387" s="1"/>
  <c r="BAH1393" s="1"/>
  <c r="BAV1387"/>
  <c r="BAV1385"/>
  <c r="BAX1383"/>
  <c r="BAX1387" s="1"/>
  <c r="BAX1393" s="1"/>
  <c r="BBL1387"/>
  <c r="BBL1385"/>
  <c r="BBN1383"/>
  <c r="BBN1387" s="1"/>
  <c r="BBN1393" s="1"/>
  <c r="BCB1387"/>
  <c r="BCB1385"/>
  <c r="BCD1383"/>
  <c r="BCD1387" s="1"/>
  <c r="BCD1393" s="1"/>
  <c r="BCR1387"/>
  <c r="BCR1385"/>
  <c r="BCT1383"/>
  <c r="BCT1387" s="1"/>
  <c r="BCT1393" s="1"/>
  <c r="BDH1387"/>
  <c r="BDH1385"/>
  <c r="BDJ1383"/>
  <c r="BDJ1387" s="1"/>
  <c r="BDJ1393" s="1"/>
  <c r="BDX1387"/>
  <c r="BDX1385"/>
  <c r="BDZ1383"/>
  <c r="BDZ1387" s="1"/>
  <c r="BDZ1393" s="1"/>
  <c r="BEN1387"/>
  <c r="BEN1385"/>
  <c r="BEP1383"/>
  <c r="BEP1387" s="1"/>
  <c r="BEP1393" s="1"/>
  <c r="BFD1387"/>
  <c r="BFD1385"/>
  <c r="BFF1383"/>
  <c r="BFF1387" s="1"/>
  <c r="BFF1393" s="1"/>
  <c r="BFT1387"/>
  <c r="BFT1385"/>
  <c r="BFV1383"/>
  <c r="BFV1387" s="1"/>
  <c r="BFV1393" s="1"/>
  <c r="BGJ1387"/>
  <c r="BGJ1385"/>
  <c r="BGL1383"/>
  <c r="BGL1387" s="1"/>
  <c r="BGL1393" s="1"/>
  <c r="BGZ1387"/>
  <c r="BGZ1385"/>
  <c r="BHB1383"/>
  <c r="BHB1387" s="1"/>
  <c r="BHB1393" s="1"/>
  <c r="BHP1387"/>
  <c r="BHP1385"/>
  <c r="BHR1383"/>
  <c r="BHR1387" s="1"/>
  <c r="BHR1393" s="1"/>
  <c r="BIF1387"/>
  <c r="BIF1385"/>
  <c r="BIH1383"/>
  <c r="BIH1387" s="1"/>
  <c r="BIH1393" s="1"/>
  <c r="BIV1387"/>
  <c r="BIV1385"/>
  <c r="BIX1383"/>
  <c r="BIX1387" s="1"/>
  <c r="BIX1393" s="1"/>
  <c r="BJL1387"/>
  <c r="BJL1385"/>
  <c r="BJN1383"/>
  <c r="BJN1387" s="1"/>
  <c r="BJN1393" s="1"/>
  <c r="BKB1387"/>
  <c r="BKB1385"/>
  <c r="BKD1383"/>
  <c r="BKD1387" s="1"/>
  <c r="BKD1393" s="1"/>
  <c r="BKR1387"/>
  <c r="BKR1385"/>
  <c r="BKT1383"/>
  <c r="BKT1387" s="1"/>
  <c r="BKT1393" s="1"/>
  <c r="BLH1387"/>
  <c r="BLH1385"/>
  <c r="BLJ1383"/>
  <c r="BLJ1387" s="1"/>
  <c r="BLJ1393" s="1"/>
  <c r="BLX1387"/>
  <c r="BLX1385"/>
  <c r="BLZ1383"/>
  <c r="BLZ1387" s="1"/>
  <c r="BLZ1393" s="1"/>
  <c r="BMN1387"/>
  <c r="BMN1385"/>
  <c r="BMP1383"/>
  <c r="BMP1387" s="1"/>
  <c r="BMP1393" s="1"/>
  <c r="BND1387"/>
  <c r="BND1385"/>
  <c r="BNF1383"/>
  <c r="BNF1387" s="1"/>
  <c r="BNF1393" s="1"/>
  <c r="BNT1387"/>
  <c r="BNT1385"/>
  <c r="BNV1383"/>
  <c r="BNV1387" s="1"/>
  <c r="BNV1393" s="1"/>
  <c r="BOJ1387"/>
  <c r="BOJ1385"/>
  <c r="BOL1383"/>
  <c r="BOL1387" s="1"/>
  <c r="BOL1393" s="1"/>
  <c r="BOZ1387"/>
  <c r="BOZ1385"/>
  <c r="BPB1383"/>
  <c r="BPB1387" s="1"/>
  <c r="BPB1393" s="1"/>
  <c r="BPP1387"/>
  <c r="BPP1385"/>
  <c r="BPR1383"/>
  <c r="BPR1387" s="1"/>
  <c r="BPR1393" s="1"/>
  <c r="BQF1387"/>
  <c r="BQF1385"/>
  <c r="BQH1383"/>
  <c r="BQH1387" s="1"/>
  <c r="BQH1393" s="1"/>
  <c r="BQV1387"/>
  <c r="BQV1385"/>
  <c r="BQX1383"/>
  <c r="BQX1387" s="1"/>
  <c r="BQX1393" s="1"/>
  <c r="BRL1387"/>
  <c r="BRL1385"/>
  <c r="BRN1383"/>
  <c r="BRN1387" s="1"/>
  <c r="BRN1393" s="1"/>
  <c r="BSB1387"/>
  <c r="BSB1385"/>
  <c r="BSD1383"/>
  <c r="BSD1387" s="1"/>
  <c r="BSD1393" s="1"/>
  <c r="BSR1387"/>
  <c r="BSR1385"/>
  <c r="BST1383"/>
  <c r="BST1387" s="1"/>
  <c r="BST1393" s="1"/>
  <c r="BTH1387"/>
  <c r="BTH1385"/>
  <c r="BTJ1383"/>
  <c r="BTJ1387" s="1"/>
  <c r="BTJ1393" s="1"/>
  <c r="BTX1387"/>
  <c r="BTX1385"/>
  <c r="BTZ1383"/>
  <c r="BTZ1387" s="1"/>
  <c r="BTZ1393" s="1"/>
  <c r="BUN1387"/>
  <c r="BUN1385"/>
  <c r="BUP1383"/>
  <c r="BUP1387" s="1"/>
  <c r="BUP1393" s="1"/>
  <c r="BVD1387"/>
  <c r="BVD1385"/>
  <c r="BVF1383"/>
  <c r="BVF1387" s="1"/>
  <c r="BVF1393" s="1"/>
  <c r="BVT1387"/>
  <c r="BVT1385"/>
  <c r="BVV1383"/>
  <c r="BVV1387" s="1"/>
  <c r="BVV1393" s="1"/>
  <c r="BWJ1387"/>
  <c r="BWJ1385"/>
  <c r="BWL1383"/>
  <c r="BWL1387" s="1"/>
  <c r="BWL1393" s="1"/>
  <c r="BWZ1387"/>
  <c r="BWZ1385"/>
  <c r="BXB1383"/>
  <c r="BXB1387" s="1"/>
  <c r="BXB1393" s="1"/>
  <c r="BXP1387"/>
  <c r="BXP1385"/>
  <c r="BXR1383"/>
  <c r="BXR1387" s="1"/>
  <c r="BXR1393" s="1"/>
  <c r="BYF1387"/>
  <c r="BYF1385"/>
  <c r="BYH1383"/>
  <c r="BYH1387" s="1"/>
  <c r="BYH1393" s="1"/>
  <c r="BYV1387"/>
  <c r="BYV1385"/>
  <c r="BYX1383"/>
  <c r="BYX1387" s="1"/>
  <c r="BYX1393" s="1"/>
  <c r="BZL1387"/>
  <c r="BZL1385"/>
  <c r="BZN1383"/>
  <c r="BZN1387" s="1"/>
  <c r="BZN1393" s="1"/>
  <c r="CAB1387"/>
  <c r="CAB1385"/>
  <c r="CAD1383"/>
  <c r="CAD1387" s="1"/>
  <c r="CAD1393" s="1"/>
  <c r="CAR1387"/>
  <c r="CAR1385"/>
  <c r="CAT1383"/>
  <c r="CAT1387" s="1"/>
  <c r="CAT1393" s="1"/>
  <c r="CBH1387"/>
  <c r="CBH1385"/>
  <c r="CBJ1383"/>
  <c r="CBJ1387" s="1"/>
  <c r="CBJ1393" s="1"/>
  <c r="CBX1387"/>
  <c r="CBX1385"/>
  <c r="CBZ1383"/>
  <c r="CBZ1387" s="1"/>
  <c r="CBZ1393" s="1"/>
  <c r="CCN1387"/>
  <c r="CCN1385"/>
  <c r="CCP1383"/>
  <c r="CCP1387" s="1"/>
  <c r="CCP1393" s="1"/>
  <c r="CDD1387"/>
  <c r="CDD1385"/>
  <c r="CDF1383"/>
  <c r="CDF1387" s="1"/>
  <c r="CDF1393" s="1"/>
  <c r="CDT1387"/>
  <c r="CDT1385"/>
  <c r="CDV1383"/>
  <c r="CDV1387" s="1"/>
  <c r="CDV1393" s="1"/>
  <c r="CEJ1387"/>
  <c r="CEJ1385"/>
  <c r="CEL1383"/>
  <c r="CEL1387" s="1"/>
  <c r="CEL1393" s="1"/>
  <c r="CEZ1387"/>
  <c r="CEZ1385"/>
  <c r="CFB1383"/>
  <c r="CFB1387" s="1"/>
  <c r="CFB1393" s="1"/>
  <c r="CFP1387"/>
  <c r="CFP1385"/>
  <c r="CFR1383"/>
  <c r="CFR1387" s="1"/>
  <c r="CFR1393" s="1"/>
  <c r="CGF1387"/>
  <c r="CGF1385"/>
  <c r="CGH1383"/>
  <c r="CGH1387" s="1"/>
  <c r="CGH1393" s="1"/>
  <c r="CGV1387"/>
  <c r="CGV1385"/>
  <c r="CGX1383"/>
  <c r="CGX1387" s="1"/>
  <c r="CGX1393" s="1"/>
  <c r="CHL1387"/>
  <c r="CHL1385"/>
  <c r="CHN1383"/>
  <c r="CHN1387" s="1"/>
  <c r="CHN1393" s="1"/>
  <c r="CIB1387"/>
  <c r="CIB1385"/>
  <c r="CID1383"/>
  <c r="CID1387" s="1"/>
  <c r="CID1393" s="1"/>
  <c r="CIR1387"/>
  <c r="CIR1385"/>
  <c r="CIT1383"/>
  <c r="CIT1387" s="1"/>
  <c r="CIT1393" s="1"/>
  <c r="CJH1387"/>
  <c r="CJH1385"/>
  <c r="CJJ1383"/>
  <c r="CJJ1387" s="1"/>
  <c r="CJJ1393" s="1"/>
  <c r="CJX1387"/>
  <c r="CJX1385"/>
  <c r="CJZ1383"/>
  <c r="CJZ1387" s="1"/>
  <c r="CJZ1393" s="1"/>
  <c r="CKN1387"/>
  <c r="CKN1385"/>
  <c r="CKP1383"/>
  <c r="CKP1387" s="1"/>
  <c r="CKP1393" s="1"/>
  <c r="CLD1387"/>
  <c r="CLD1385"/>
  <c r="CLF1383"/>
  <c r="CLF1387" s="1"/>
  <c r="CLF1393" s="1"/>
  <c r="CLT1387"/>
  <c r="CLT1385"/>
  <c r="CLV1383"/>
  <c r="CLV1387" s="1"/>
  <c r="CLV1393" s="1"/>
  <c r="CMJ1387"/>
  <c r="CMJ1385"/>
  <c r="CML1383"/>
  <c r="CML1387" s="1"/>
  <c r="CML1393" s="1"/>
  <c r="CMZ1387"/>
  <c r="CMZ1385"/>
  <c r="CNB1383"/>
  <c r="CNB1387" s="1"/>
  <c r="CNB1393" s="1"/>
  <c r="CNP1387"/>
  <c r="CNP1385"/>
  <c r="CNR1383"/>
  <c r="CNR1387" s="1"/>
  <c r="CNR1393" s="1"/>
  <c r="COF1387"/>
  <c r="COF1385"/>
  <c r="COH1383"/>
  <c r="COH1387" s="1"/>
  <c r="COH1393" s="1"/>
  <c r="COV1387"/>
  <c r="COV1385"/>
  <c r="COX1383"/>
  <c r="COX1387" s="1"/>
  <c r="COX1393" s="1"/>
  <c r="CPL1387"/>
  <c r="CPL1385"/>
  <c r="CPN1383"/>
  <c r="CPN1387" s="1"/>
  <c r="CPN1393" s="1"/>
  <c r="CQB1387"/>
  <c r="CQB1385"/>
  <c r="CQD1383"/>
  <c r="CQD1387" s="1"/>
  <c r="CQD1393" s="1"/>
  <c r="CQR1387"/>
  <c r="CQR1385"/>
  <c r="CQT1383"/>
  <c r="CQT1387" s="1"/>
  <c r="CQT1393" s="1"/>
  <c r="CRH1387"/>
  <c r="CRH1385"/>
  <c r="CRJ1383"/>
  <c r="CRJ1387" s="1"/>
  <c r="CRJ1393" s="1"/>
  <c r="CRX1387"/>
  <c r="CRX1385"/>
  <c r="CRZ1383"/>
  <c r="CRZ1387" s="1"/>
  <c r="CRZ1393" s="1"/>
  <c r="CSN1387"/>
  <c r="CSN1385"/>
  <c r="CSP1383"/>
  <c r="CSP1387" s="1"/>
  <c r="CSP1393" s="1"/>
  <c r="CTD1387"/>
  <c r="CTD1385"/>
  <c r="CTF1383"/>
  <c r="CTF1387" s="1"/>
  <c r="CTF1393" s="1"/>
  <c r="CTT1387"/>
  <c r="CTT1385"/>
  <c r="CTV1383"/>
  <c r="CTV1387" s="1"/>
  <c r="CTV1393" s="1"/>
  <c r="CUJ1387"/>
  <c r="CUJ1385"/>
  <c r="CUL1383"/>
  <c r="CUL1387" s="1"/>
  <c r="CUL1393" s="1"/>
  <c r="CUZ1387"/>
  <c r="CUZ1385"/>
  <c r="CVB1383"/>
  <c r="CVB1387" s="1"/>
  <c r="CVB1393" s="1"/>
  <c r="CVP1387"/>
  <c r="CVP1385"/>
  <c r="CVR1383"/>
  <c r="CVR1387" s="1"/>
  <c r="CVR1393" s="1"/>
  <c r="CWF1387"/>
  <c r="CWF1385"/>
  <c r="CWH1383"/>
  <c r="CWH1387" s="1"/>
  <c r="CWH1393" s="1"/>
  <c r="CWV1387"/>
  <c r="CWV1385"/>
  <c r="CWX1383"/>
  <c r="CWX1387" s="1"/>
  <c r="CWX1393" s="1"/>
  <c r="CXL1387"/>
  <c r="CXL1385"/>
  <c r="CXN1383"/>
  <c r="CXN1387" s="1"/>
  <c r="CXN1393" s="1"/>
  <c r="CYB1387"/>
  <c r="CYB1385"/>
  <c r="CYJ1383"/>
  <c r="CYJ1387" s="1"/>
  <c r="CYJ1393" s="1"/>
  <c r="CYS1387"/>
  <c r="CYS1385"/>
  <c r="CYT1383"/>
  <c r="CYT1387" s="1"/>
  <c r="CYT1393" s="1"/>
  <c r="CZH1393"/>
  <c r="CZH1390"/>
  <c r="CZY1387"/>
  <c r="CZY1385"/>
  <c r="CZZ1383"/>
  <c r="CZZ1387" s="1"/>
  <c r="CZZ1393" s="1"/>
  <c r="DAN1393"/>
  <c r="DAN1390"/>
  <c r="DBE1387"/>
  <c r="DBE1385"/>
  <c r="DBF1383"/>
  <c r="DBF1387" s="1"/>
  <c r="DBF1393" s="1"/>
  <c r="DBT1393"/>
  <c r="DBT1390"/>
  <c r="DCK1387"/>
  <c r="DCK1385"/>
  <c r="DCL1383"/>
  <c r="DCL1387" s="1"/>
  <c r="DCL1393" s="1"/>
  <c r="DCZ1393"/>
  <c r="DCZ1390"/>
  <c r="DDQ1387"/>
  <c r="DDQ1385"/>
  <c r="DDR1383"/>
  <c r="DDR1387" s="1"/>
  <c r="DDR1393" s="1"/>
  <c r="DEF1393"/>
  <c r="DEF1390"/>
  <c r="DEW1387"/>
  <c r="DEW1385"/>
  <c r="DEX1383"/>
  <c r="DEX1387" s="1"/>
  <c r="DEX1393" s="1"/>
  <c r="DFL1393"/>
  <c r="DFL1390"/>
  <c r="DGC1387"/>
  <c r="DGC1385"/>
  <c r="DGD1383"/>
  <c r="DGD1387" s="1"/>
  <c r="DGD1393" s="1"/>
  <c r="DGR1390"/>
  <c r="DHI1387"/>
  <c r="DHI1385"/>
  <c r="DHJ1383"/>
  <c r="DHJ1387" s="1"/>
  <c r="DHJ1393" s="1"/>
  <c r="DHX1393"/>
  <c r="DIO1387"/>
  <c r="DIO1385"/>
  <c r="DIP1383"/>
  <c r="DIP1387" s="1"/>
  <c r="DIP1393" s="1"/>
  <c r="DJD1390"/>
  <c r="DJU1387"/>
  <c r="DJU1385"/>
  <c r="DJV1383"/>
  <c r="DJV1387" s="1"/>
  <c r="DJV1393" s="1"/>
  <c r="DKJ1393"/>
  <c r="DLA1387"/>
  <c r="DLA1385"/>
  <c r="DLB1383"/>
  <c r="DLB1387" s="1"/>
  <c r="DLB1393" s="1"/>
  <c r="DLP1390"/>
  <c r="DMG1387"/>
  <c r="DMG1385"/>
  <c r="DMH1383"/>
  <c r="DMH1387" s="1"/>
  <c r="DMH1393" s="1"/>
  <c r="DMV1393"/>
  <c r="DNM1387"/>
  <c r="DNM1385"/>
  <c r="DNN1383"/>
  <c r="DNN1387" s="1"/>
  <c r="DNN1393" s="1"/>
  <c r="DOB1390"/>
  <c r="DOS1387"/>
  <c r="DOS1385"/>
  <c r="DOT1383"/>
  <c r="DOT1387" s="1"/>
  <c r="DOT1393" s="1"/>
  <c r="DPH1393"/>
  <c r="DPY1387"/>
  <c r="DPY1385"/>
  <c r="DPZ1383"/>
  <c r="DPZ1387" s="1"/>
  <c r="DPZ1393" s="1"/>
  <c r="DQN1390"/>
  <c r="DRE1387"/>
  <c r="DRE1385"/>
  <c r="DRF1383"/>
  <c r="DRF1387" s="1"/>
  <c r="DRF1393" s="1"/>
  <c r="DRT1393"/>
  <c r="DSK1387"/>
  <c r="DSK1385"/>
  <c r="DSL1383"/>
  <c r="DSL1387" s="1"/>
  <c r="DSL1393" s="1"/>
  <c r="DSZ1390"/>
  <c r="DTQ1387"/>
  <c r="DTQ1385"/>
  <c r="DTR1383"/>
  <c r="DTR1387" s="1"/>
  <c r="DTR1393" s="1"/>
  <c r="DUF1393"/>
  <c r="DUW1387"/>
  <c r="DUW1385"/>
  <c r="DUX1383"/>
  <c r="DUX1387" s="1"/>
  <c r="DUX1393" s="1"/>
  <c r="DVL1390"/>
  <c r="DWC1387"/>
  <c r="DWC1385"/>
  <c r="DWD1383"/>
  <c r="DWD1387" s="1"/>
  <c r="DWD1393" s="1"/>
  <c r="DWR1393"/>
  <c r="DXI1387"/>
  <c r="DXI1385"/>
  <c r="DXJ1383"/>
  <c r="DXJ1387" s="1"/>
  <c r="DXJ1393" s="1"/>
  <c r="DXX1390"/>
  <c r="DYO1387"/>
  <c r="DYO1385"/>
  <c r="DYP1383"/>
  <c r="DYP1387" s="1"/>
  <c r="DYP1393" s="1"/>
  <c r="DZD1393"/>
  <c r="DZD1390"/>
  <c r="DZU1387"/>
  <c r="DZU1385"/>
  <c r="DZV1383"/>
  <c r="DZV1387" s="1"/>
  <c r="DZV1393" s="1"/>
  <c r="EAJ1393"/>
  <c r="EAJ1390"/>
  <c r="EBA1387"/>
  <c r="EBA1385"/>
  <c r="EBB1383"/>
  <c r="EBB1387" s="1"/>
  <c r="EBB1393" s="1"/>
  <c r="EBP1393"/>
  <c r="EBP1390"/>
  <c r="ECG1387"/>
  <c r="ECG1385"/>
  <c r="ECH1383"/>
  <c r="ECH1387" s="1"/>
  <c r="ECH1393" s="1"/>
  <c r="ECV1393"/>
  <c r="ECV1390"/>
  <c r="EDM1387"/>
  <c r="EDM1385"/>
  <c r="EDN1383"/>
  <c r="EDN1387" s="1"/>
  <c r="EDN1393" s="1"/>
  <c r="EEB1393"/>
  <c r="EEB1390"/>
  <c r="EES1387"/>
  <c r="EES1385"/>
  <c r="EET1383"/>
  <c r="EET1387" s="1"/>
  <c r="EET1393" s="1"/>
  <c r="EFH1393"/>
  <c r="EFH1390"/>
  <c r="EFY1387"/>
  <c r="EFY1385"/>
  <c r="EFZ1383"/>
  <c r="EFZ1387" s="1"/>
  <c r="EFZ1393" s="1"/>
  <c r="EGN1393"/>
  <c r="EGN1390"/>
  <c r="EHE1387"/>
  <c r="EHE1385"/>
  <c r="EHF1383"/>
  <c r="EHF1387" s="1"/>
  <c r="EHF1393" s="1"/>
  <c r="EHT1393"/>
  <c r="EHT1390"/>
  <c r="EIK1387"/>
  <c r="EIK1385"/>
  <c r="EIL1383"/>
  <c r="EIL1387" s="1"/>
  <c r="EIL1393" s="1"/>
  <c r="EIZ1393"/>
  <c r="EIZ1390"/>
  <c r="EJQ1387"/>
  <c r="EJQ1385"/>
  <c r="EJR1383"/>
  <c r="EJR1387" s="1"/>
  <c r="EJR1393" s="1"/>
  <c r="EKF1393"/>
  <c r="EKF1390"/>
  <c r="EKW1387"/>
  <c r="EKW1385"/>
  <c r="EKX1383"/>
  <c r="EKX1387" s="1"/>
  <c r="EKX1393" s="1"/>
  <c r="ELL1393"/>
  <c r="ELL1390"/>
  <c r="EMC1387"/>
  <c r="EMC1385"/>
  <c r="EMD1383"/>
  <c r="EMD1387" s="1"/>
  <c r="EMD1393" s="1"/>
  <c r="EMR1393"/>
  <c r="EMR1390"/>
  <c r="ENI1387"/>
  <c r="ENI1385"/>
  <c r="ENJ1383"/>
  <c r="ENJ1387" s="1"/>
  <c r="ENJ1393" s="1"/>
  <c r="ENX1393"/>
  <c r="ENX1390"/>
  <c r="EOO1387"/>
  <c r="EOO1385"/>
  <c r="EOP1383"/>
  <c r="EOP1387" s="1"/>
  <c r="EOP1393" s="1"/>
  <c r="EPD1393"/>
  <c r="EPD1390"/>
  <c r="EPU1387"/>
  <c r="EPU1385"/>
  <c r="EPV1383"/>
  <c r="EPV1387" s="1"/>
  <c r="EPV1393" s="1"/>
  <c r="EQJ1393"/>
  <c r="EQJ1390"/>
  <c r="ERA1387"/>
  <c r="ERA1385"/>
  <c r="ERB1383"/>
  <c r="ERB1387" s="1"/>
  <c r="ERB1393" s="1"/>
  <c r="ERP1393"/>
  <c r="ERP1390"/>
  <c r="ESG1387"/>
  <c r="ESG1385"/>
  <c r="ESH1383"/>
  <c r="ESH1387" s="1"/>
  <c r="ESH1393" s="1"/>
  <c r="ESV1393"/>
  <c r="ESV1390"/>
  <c r="ETM1387"/>
  <c r="ETM1385"/>
  <c r="ETN1383"/>
  <c r="ETN1387" s="1"/>
  <c r="ETN1393" s="1"/>
  <c r="EUB1393"/>
  <c r="EUB1390"/>
  <c r="EUS1387"/>
  <c r="EUS1385"/>
  <c r="EUT1383"/>
  <c r="EUT1387" s="1"/>
  <c r="EUT1393" s="1"/>
  <c r="EVH1393"/>
  <c r="EVH1390"/>
  <c r="EVY1387"/>
  <c r="EVY1385"/>
  <c r="EVZ1383"/>
  <c r="EVZ1387" s="1"/>
  <c r="EVZ1393" s="1"/>
  <c r="EWN1393"/>
  <c r="EWN1390"/>
  <c r="EXE1387"/>
  <c r="EXE1385"/>
  <c r="EXF1383"/>
  <c r="EXF1387" s="1"/>
  <c r="EXF1393" s="1"/>
  <c r="EXT1393"/>
  <c r="EXT1390"/>
  <c r="EYK1387"/>
  <c r="EYK1385"/>
  <c r="EYL1383"/>
  <c r="EYL1387" s="1"/>
  <c r="EYL1393" s="1"/>
  <c r="EYZ1393"/>
  <c r="EYZ1390"/>
  <c r="EZQ1387"/>
  <c r="EZQ1385"/>
  <c r="EZR1383"/>
  <c r="EZR1387" s="1"/>
  <c r="EZR1393" s="1"/>
  <c r="FAF1393"/>
  <c r="FAF1390"/>
  <c r="FAW1387"/>
  <c r="FAW1385"/>
  <c r="FAX1383"/>
  <c r="FAX1387" s="1"/>
  <c r="FAX1393" s="1"/>
  <c r="FBL1390"/>
  <c r="FCC1387"/>
  <c r="FCC1385"/>
  <c r="FCD1383"/>
  <c r="FCD1387" s="1"/>
  <c r="FCD1393" s="1"/>
  <c r="FCR1393"/>
  <c r="FDI1387"/>
  <c r="FDI1385"/>
  <c r="FDJ1383"/>
  <c r="FDJ1387" s="1"/>
  <c r="FDJ1393" s="1"/>
  <c r="FDX1390"/>
  <c r="FEO1387"/>
  <c r="FEO1385"/>
  <c r="FEP1383"/>
  <c r="FEP1387" s="1"/>
  <c r="FEP1393" s="1"/>
  <c r="FFD1393"/>
  <c r="FFU1387"/>
  <c r="FFU1385"/>
  <c r="FFV1383"/>
  <c r="FFV1387" s="1"/>
  <c r="FFV1393" s="1"/>
  <c r="FGJ1390"/>
  <c r="FHA1387"/>
  <c r="FHA1385"/>
  <c r="FHB1383"/>
  <c r="FHB1387" s="1"/>
  <c r="FHB1393" s="1"/>
  <c r="FHP1393"/>
  <c r="FIG1387"/>
  <c r="FIG1385"/>
  <c r="FIH1383"/>
  <c r="FIH1387" s="1"/>
  <c r="FIH1393" s="1"/>
  <c r="FIV1390"/>
  <c r="FJM1387"/>
  <c r="FJM1385"/>
  <c r="FJN1383"/>
  <c r="FJN1387" s="1"/>
  <c r="FJN1393" s="1"/>
  <c r="FKB1393"/>
  <c r="FKS1387"/>
  <c r="FKS1385"/>
  <c r="FKT1383"/>
  <c r="FKT1387" s="1"/>
  <c r="FKT1393" s="1"/>
  <c r="FLH1393"/>
  <c r="FLH1390"/>
  <c r="FLX1393"/>
  <c r="FLX1390"/>
  <c r="FMN1393"/>
  <c r="FMN1390"/>
  <c r="FND1393"/>
  <c r="FND1390"/>
  <c r="FNT1393"/>
  <c r="FNT1390"/>
  <c r="FOJ1393"/>
  <c r="FOJ1390"/>
  <c r="FOZ1393"/>
  <c r="FOZ1390"/>
  <c r="FPP1393"/>
  <c r="FPP1390"/>
  <c r="FQF1393"/>
  <c r="FQF1390"/>
  <c r="FQV1393"/>
  <c r="FQV1390"/>
  <c r="FRL1393"/>
  <c r="FRL1390"/>
  <c r="FSB1393"/>
  <c r="FSB1390"/>
  <c r="FSR1393"/>
  <c r="FSR1390"/>
  <c r="FTH1393"/>
  <c r="FTH1390"/>
  <c r="FTX1393"/>
  <c r="FTX1390"/>
  <c r="FUN1393"/>
  <c r="FUN1390"/>
  <c r="FVD1393"/>
  <c r="FVD1390"/>
  <c r="FVT1393"/>
  <c r="FVT1390"/>
  <c r="FWJ1393"/>
  <c r="FWJ1390"/>
  <c r="FWZ1393"/>
  <c r="FWZ1390"/>
  <c r="FXP1393"/>
  <c r="FXP1390"/>
  <c r="FYF1393"/>
  <c r="FYF1390"/>
  <c r="FYV1393"/>
  <c r="FYV1390"/>
  <c r="FZL1393"/>
  <c r="FZL1390"/>
  <c r="GAB1393"/>
  <c r="GAB1390"/>
  <c r="GAR1393"/>
  <c r="GAR1390"/>
  <c r="GBH1393"/>
  <c r="GBH1390"/>
  <c r="GBX1393"/>
  <c r="GBX1390"/>
  <c r="GCN1393"/>
  <c r="GCN1390"/>
  <c r="GDD1393"/>
  <c r="GDD1390"/>
  <c r="GDT1393"/>
  <c r="GDT1390"/>
  <c r="GEJ1393"/>
  <c r="GEJ1390"/>
  <c r="GEZ1393"/>
  <c r="GEZ1390"/>
  <c r="GFP1393"/>
  <c r="GFP1390"/>
  <c r="GGF1393"/>
  <c r="GGF1390"/>
  <c r="GGV1393"/>
  <c r="GGV1390"/>
  <c r="GHL1393"/>
  <c r="GHL1390"/>
  <c r="GIB1393"/>
  <c r="GIB1390"/>
  <c r="GIR1393"/>
  <c r="GIR1390"/>
  <c r="GJH1393"/>
  <c r="GJH1390"/>
  <c r="GJX1393"/>
  <c r="GJX1390"/>
  <c r="GKN1393"/>
  <c r="GKN1390"/>
  <c r="GLD1393"/>
  <c r="GLD1390"/>
  <c r="GLT1393"/>
  <c r="GLT1390"/>
  <c r="GMJ1393"/>
  <c r="GMJ1390"/>
  <c r="GMZ1393"/>
  <c r="GMZ1390"/>
  <c r="GNP1393"/>
  <c r="GNP1390"/>
  <c r="GOF1393"/>
  <c r="GOF1390"/>
  <c r="GOV1393"/>
  <c r="GOV1390"/>
  <c r="GPL1393"/>
  <c r="GPL1390"/>
  <c r="GQB1393"/>
  <c r="GQB1390"/>
  <c r="GQR1393"/>
  <c r="GQR1390"/>
  <c r="GRH1393"/>
  <c r="GRH1390"/>
  <c r="GRX1393"/>
  <c r="GRX1390"/>
  <c r="GSN1393"/>
  <c r="GSN1390"/>
  <c r="GTD1393"/>
  <c r="GTD1390"/>
  <c r="GTT1393"/>
  <c r="GTT1390"/>
  <c r="GUJ1393"/>
  <c r="GUJ1390"/>
  <c r="GUZ1393"/>
  <c r="GUZ1390"/>
  <c r="GVP1393"/>
  <c r="GVP1390"/>
  <c r="GWF1393"/>
  <c r="GWF1390"/>
  <c r="GWV1393"/>
  <c r="GWV1390"/>
  <c r="GXL1393"/>
  <c r="GXL1390"/>
  <c r="GYB1393"/>
  <c r="GYB1390"/>
  <c r="GYR1393"/>
  <c r="GYR1390"/>
  <c r="GZH1393"/>
  <c r="GZH1390"/>
  <c r="GZX1393"/>
  <c r="GZX1390"/>
  <c r="HAN1393"/>
  <c r="HAN1390"/>
  <c r="HBD1393"/>
  <c r="HBD1390"/>
  <c r="HBT1390"/>
  <c r="HCJ1390"/>
  <c r="HCZ1390"/>
  <c r="HDP1390"/>
  <c r="HEF1390"/>
  <c r="HEV1390"/>
  <c r="HFL1390"/>
  <c r="HGB1390"/>
  <c r="HGR1390"/>
  <c r="HHH1390"/>
  <c r="HHX1390"/>
  <c r="HIN1390"/>
  <c r="HJD1390"/>
  <c r="HJT1390"/>
  <c r="HKJ1390"/>
  <c r="HKZ1390"/>
  <c r="HLP1390"/>
  <c r="HMF1390"/>
  <c r="HMV1390"/>
  <c r="HNL1390"/>
  <c r="HOB1390"/>
  <c r="HOR1390"/>
  <c r="HPH1390"/>
  <c r="HPX1390"/>
  <c r="HQN1390"/>
  <c r="HRD1390"/>
  <c r="HRT1390"/>
  <c r="HSJ1390"/>
  <c r="HSZ1390"/>
  <c r="HTP1390"/>
  <c r="HUF1390"/>
  <c r="HUV1390"/>
  <c r="HVL1390"/>
  <c r="HWB1390"/>
  <c r="HWR1390"/>
  <c r="HXH1390"/>
  <c r="HXX1390"/>
  <c r="HYN1390"/>
  <c r="HZD1390"/>
  <c r="HZT1390"/>
  <c r="IAJ1390"/>
  <c r="IAZ1390"/>
  <c r="IBP1390"/>
  <c r="ICF1390"/>
  <c r="ICV1390"/>
  <c r="IDL1390"/>
  <c r="IEB1390"/>
  <c r="IER1390"/>
  <c r="IFH1390"/>
  <c r="IFX1390"/>
  <c r="IGN1390"/>
  <c r="IHD1390"/>
  <c r="IHT1390"/>
  <c r="IIJ1390"/>
  <c r="IIZ1390"/>
  <c r="IJP1390"/>
  <c r="IKF1390"/>
  <c r="IKV1390"/>
  <c r="ILL1390"/>
  <c r="IMB1390"/>
  <c r="IMR1390"/>
  <c r="INH1390"/>
  <c r="INX1393"/>
  <c r="INX1390"/>
  <c r="ION1393"/>
  <c r="ION1390"/>
  <c r="IPD1393"/>
  <c r="IPD1390"/>
  <c r="IPT1393"/>
  <c r="IPT1390"/>
  <c r="IQJ1393"/>
  <c r="IQJ1390"/>
  <c r="IQZ1393"/>
  <c r="IQZ1390"/>
  <c r="IRP1393"/>
  <c r="IRP1390"/>
  <c r="ISF1393"/>
  <c r="ISF1390"/>
  <c r="ISV1393"/>
  <c r="ISV1390"/>
  <c r="ITL1393"/>
  <c r="ITL1390"/>
  <c r="IUB1393"/>
  <c r="IUB1390"/>
  <c r="IUR1393"/>
  <c r="IUR1390"/>
  <c r="IVH1393"/>
  <c r="IVH1390"/>
  <c r="IVX1393"/>
  <c r="IVX1390"/>
  <c r="IWN1393"/>
  <c r="IWN1390"/>
  <c r="IXD1393"/>
  <c r="IXD1390"/>
  <c r="IXT1393"/>
  <c r="IXT1390"/>
  <c r="IYJ1393"/>
  <c r="IYJ1390"/>
  <c r="IYZ1393"/>
  <c r="IYZ1390"/>
  <c r="IZP1393"/>
  <c r="IZP1390"/>
  <c r="JAF1393"/>
  <c r="JAF1390"/>
  <c r="JAV1393"/>
  <c r="JAV1390"/>
  <c r="JBL1393"/>
  <c r="JBL1390"/>
  <c r="JCB1393"/>
  <c r="JCB1390"/>
  <c r="JCR1393"/>
  <c r="JCR1390"/>
  <c r="JDH1390"/>
  <c r="JDX1393"/>
  <c r="JDX1390"/>
  <c r="JEN1390"/>
  <c r="JFD1393"/>
  <c r="JFD1390"/>
  <c r="JFT1390"/>
  <c r="JGJ1393"/>
  <c r="JGJ1390"/>
  <c r="JGZ1390"/>
  <c r="JHP1393"/>
  <c r="JHP1390"/>
  <c r="JIF1390"/>
  <c r="JIV1393"/>
  <c r="JIV1390"/>
  <c r="JJL1390"/>
  <c r="JKB1393"/>
  <c r="JKB1390"/>
  <c r="JKR1390"/>
  <c r="JLH1393"/>
  <c r="JLH1390"/>
  <c r="JLX1393"/>
  <c r="JLX1390"/>
  <c r="JMN1393"/>
  <c r="JMN1390"/>
  <c r="JND1393"/>
  <c r="JND1390"/>
  <c r="JNT1393"/>
  <c r="JNT1390"/>
  <c r="JOJ1393"/>
  <c r="JOJ1390"/>
  <c r="JOZ1393"/>
  <c r="JOZ1390"/>
  <c r="JPP1393"/>
  <c r="JPP1390"/>
  <c r="JQF1393"/>
  <c r="JQF1390"/>
  <c r="JQV1393"/>
  <c r="JQV1390"/>
  <c r="JRL1393"/>
  <c r="JRL1390"/>
  <c r="JSB1393"/>
  <c r="JSB1390"/>
  <c r="JSR1393"/>
  <c r="JSR1390"/>
  <c r="JTH1393"/>
  <c r="JTH1390"/>
  <c r="JTX1393"/>
  <c r="JTX1390"/>
  <c r="JUN1393"/>
  <c r="JUN1390"/>
  <c r="JVD1393"/>
  <c r="JVD1390"/>
  <c r="JVT1393"/>
  <c r="JVT1390"/>
  <c r="JWJ1393"/>
  <c r="JWJ1390"/>
  <c r="JWZ1393"/>
  <c r="JWZ1390"/>
  <c r="JXP1393"/>
  <c r="JXP1390"/>
  <c r="JYF1393"/>
  <c r="JYF1390"/>
  <c r="JYV1393"/>
  <c r="JYV1390"/>
  <c r="JZL1393"/>
  <c r="JZL1390"/>
  <c r="KAB1393"/>
  <c r="KAB1390"/>
  <c r="KAR1393"/>
  <c r="KAR1390"/>
  <c r="KBH1393"/>
  <c r="KBH1390"/>
  <c r="KBX1393"/>
  <c r="KBX1390"/>
  <c r="KCN1393"/>
  <c r="KCN1390"/>
  <c r="KDD1393"/>
  <c r="KDD1390"/>
  <c r="KDT1393"/>
  <c r="KDT1390"/>
  <c r="KEJ1393"/>
  <c r="KEJ1390"/>
  <c r="KEZ1393"/>
  <c r="KEZ1390"/>
  <c r="KFP1393"/>
  <c r="KFP1390"/>
  <c r="KGF1393"/>
  <c r="KGF1390"/>
  <c r="KGV1393"/>
  <c r="KGV1390"/>
  <c r="KHL1393"/>
  <c r="KHL1390"/>
  <c r="KIB1393"/>
  <c r="KIB1390"/>
  <c r="KIR1393"/>
  <c r="KIR1390"/>
  <c r="KJH1393"/>
  <c r="KJH1390"/>
  <c r="KJX1393"/>
  <c r="KJX1390"/>
  <c r="KKN1393"/>
  <c r="KKN1390"/>
  <c r="KLD1393"/>
  <c r="KLD1390"/>
  <c r="KLT1393"/>
  <c r="KLT1390"/>
  <c r="KMJ1393"/>
  <c r="KMJ1390"/>
  <c r="KMZ1393"/>
  <c r="KMZ1390"/>
  <c r="KNP1393"/>
  <c r="KNP1390"/>
  <c r="KOF1393"/>
  <c r="KOF1390"/>
  <c r="KOV1393"/>
  <c r="KOV1390"/>
  <c r="KPL1393"/>
  <c r="KPL1390"/>
  <c r="KQB1393"/>
  <c r="KQB1390"/>
  <c r="KQR1393"/>
  <c r="KQR1390"/>
  <c r="KRH1393"/>
  <c r="KRH1390"/>
  <c r="KRX1393"/>
  <c r="KRX1390"/>
  <c r="KSN1393"/>
  <c r="KSN1390"/>
  <c r="KTD1393"/>
  <c r="KTD1390"/>
  <c r="KTT1393"/>
  <c r="KTT1390"/>
  <c r="KUJ1393"/>
  <c r="KUJ1390"/>
  <c r="KUZ1393"/>
  <c r="KUZ1390"/>
  <c r="KVP1393"/>
  <c r="KVP1390"/>
  <c r="KWF1393"/>
  <c r="KWF1390"/>
  <c r="KWV1393"/>
  <c r="KWV1390"/>
  <c r="KXL1393"/>
  <c r="KXL1390"/>
  <c r="KYB1393"/>
  <c r="KYB1390"/>
  <c r="KYR1393"/>
  <c r="KYR1390"/>
  <c r="KZH1393"/>
  <c r="KZH1390"/>
  <c r="KZX1393"/>
  <c r="KZX1390"/>
  <c r="LAN1393"/>
  <c r="LAN1390"/>
  <c r="LBD1393"/>
  <c r="LBD1390"/>
  <c r="LBT1393"/>
  <c r="LBT1390"/>
  <c r="LCJ1393"/>
  <c r="LCJ1390"/>
  <c r="LCZ1393"/>
  <c r="LCZ1390"/>
  <c r="LDP1393"/>
  <c r="LDP1390"/>
  <c r="LEF1393"/>
  <c r="LEF1390"/>
  <c r="LEV1393"/>
  <c r="LEV1390"/>
  <c r="LFL1393"/>
  <c r="LFL1390"/>
  <c r="LGB1393"/>
  <c r="LGB1390"/>
  <c r="LGR1393"/>
  <c r="LGR1390"/>
  <c r="LHH1393"/>
  <c r="LHH1390"/>
  <c r="LHX1393"/>
  <c r="LHX1390"/>
  <c r="LIN1393"/>
  <c r="LIN1390"/>
  <c r="LJD1393"/>
  <c r="LJD1390"/>
  <c r="LJT1393"/>
  <c r="LJT1390"/>
  <c r="LKJ1393"/>
  <c r="LKJ1390"/>
  <c r="LKZ1393"/>
  <c r="LKZ1390"/>
  <c r="LLP1393"/>
  <c r="LLP1390"/>
  <c r="LMF1393"/>
  <c r="LMF1390"/>
  <c r="LMV1393"/>
  <c r="LMV1390"/>
  <c r="LNL1393"/>
  <c r="LNL1390"/>
  <c r="LOB1393"/>
  <c r="LOB1390"/>
  <c r="LOR1393"/>
  <c r="LOR1390"/>
  <c r="LPH1393"/>
  <c r="LPH1390"/>
  <c r="LPX1393"/>
  <c r="LPX1390"/>
  <c r="LQN1393"/>
  <c r="LQN1390"/>
  <c r="LRD1393"/>
  <c r="LRD1390"/>
  <c r="LRT1393"/>
  <c r="LRT1390"/>
  <c r="LSJ1393"/>
  <c r="LSJ1390"/>
  <c r="LSZ1393"/>
  <c r="LSZ1390"/>
  <c r="LTP1393"/>
  <c r="LTP1390"/>
  <c r="LUF1393"/>
  <c r="LUF1390"/>
  <c r="LUV1393"/>
  <c r="LUV1390"/>
  <c r="LVL1393"/>
  <c r="LVL1390"/>
  <c r="LWB1393"/>
  <c r="LWB1390"/>
  <c r="LWR1393"/>
  <c r="LWR1390"/>
  <c r="LXH1393"/>
  <c r="LXH1390"/>
  <c r="LXX1393"/>
  <c r="LXX1390"/>
  <c r="LYN1393"/>
  <c r="LYN1390"/>
  <c r="LZD1393"/>
  <c r="LZD1390"/>
  <c r="LZT1393"/>
  <c r="LZT1390"/>
  <c r="MAJ1393"/>
  <c r="MAJ1390"/>
  <c r="MAZ1393"/>
  <c r="MAZ1390"/>
  <c r="MBP1393"/>
  <c r="MBP1390"/>
  <c r="MCF1393"/>
  <c r="MCF1390"/>
  <c r="MCV1393"/>
  <c r="MCV1390"/>
  <c r="MDL1393"/>
  <c r="MDL1390"/>
  <c r="MEB1393"/>
  <c r="MEB1390"/>
  <c r="MER1393"/>
  <c r="MER1390"/>
  <c r="MFH1393"/>
  <c r="MFH1390"/>
  <c r="MFX1393"/>
  <c r="MFX1390"/>
  <c r="MGN1393"/>
  <c r="MGN1390"/>
  <c r="MHD1393"/>
  <c r="MHD1390"/>
  <c r="MHT1393"/>
  <c r="MHT1390"/>
  <c r="MIJ1393"/>
  <c r="MIJ1390"/>
  <c r="MIZ1393"/>
  <c r="MIZ1390"/>
  <c r="MJP1393"/>
  <c r="MJP1390"/>
  <c r="MKF1393"/>
  <c r="MKF1390"/>
  <c r="MKV1393"/>
  <c r="MKV1390"/>
  <c r="MLL1393"/>
  <c r="MLL1390"/>
  <c r="MMB1393"/>
  <c r="MMB1390"/>
  <c r="MMR1393"/>
  <c r="MMR1390"/>
  <c r="MNH1393"/>
  <c r="MNH1390"/>
  <c r="MNX1393"/>
  <c r="MNX1390"/>
  <c r="MON1393"/>
  <c r="MON1390"/>
  <c r="MPD1393"/>
  <c r="MPD1390"/>
  <c r="MPT1393"/>
  <c r="MPT1390"/>
  <c r="MQJ1393"/>
  <c r="MQJ1390"/>
  <c r="MQZ1393"/>
  <c r="MQZ1390"/>
  <c r="MRP1393"/>
  <c r="MRP1390"/>
  <c r="MSF1393"/>
  <c r="MSF1390"/>
  <c r="MSV1393"/>
  <c r="MSV1390"/>
  <c r="MTL1393"/>
  <c r="MTL1390"/>
  <c r="MUB1393"/>
  <c r="MUB1390"/>
  <c r="MUR1393"/>
  <c r="MUR1390"/>
  <c r="MVH1393"/>
  <c r="MVH1390"/>
  <c r="MVX1393"/>
  <c r="MVX1390"/>
  <c r="MWN1393"/>
  <c r="MWN1390"/>
  <c r="MXD1393"/>
  <c r="MXD1390"/>
  <c r="MXT1393"/>
  <c r="MXT1390"/>
  <c r="MYJ1393"/>
  <c r="MYJ1390"/>
  <c r="MYZ1393"/>
  <c r="MYZ1390"/>
  <c r="MZP1393"/>
  <c r="MZP1390"/>
  <c r="NAF1393"/>
  <c r="NAF1390"/>
  <c r="NAV1393"/>
  <c r="NAV1390"/>
  <c r="NBL1393"/>
  <c r="NBL1390"/>
  <c r="NCB1393"/>
  <c r="NCB1390"/>
  <c r="NCR1393"/>
  <c r="NCR1390"/>
  <c r="NDH1393"/>
  <c r="NDH1390"/>
  <c r="NDX1393"/>
  <c r="NDX1390"/>
  <c r="NEN1393"/>
  <c r="NEN1390"/>
  <c r="NFD1393"/>
  <c r="NFD1390"/>
  <c r="NFT1393"/>
  <c r="NFT1390"/>
  <c r="NGJ1393"/>
  <c r="NGJ1390"/>
  <c r="NGZ1393"/>
  <c r="NGZ1390"/>
  <c r="NHP1393"/>
  <c r="NHP1390"/>
  <c r="NIF1393"/>
  <c r="NIF1390"/>
  <c r="NIV1393"/>
  <c r="NIV1390"/>
  <c r="NJL1393"/>
  <c r="NJL1390"/>
  <c r="NKB1393"/>
  <c r="NKB1390"/>
  <c r="NKR1393"/>
  <c r="NKR1390"/>
  <c r="NLH1393"/>
  <c r="NLH1390"/>
  <c r="NLX1393"/>
  <c r="NLX1390"/>
  <c r="NMN1393"/>
  <c r="NMN1390"/>
  <c r="NND1393"/>
  <c r="NND1390"/>
  <c r="NNT1393"/>
  <c r="NNT1390"/>
  <c r="NOJ1393"/>
  <c r="NOJ1390"/>
  <c r="NOZ1393"/>
  <c r="NOZ1390"/>
  <c r="NPP1393"/>
  <c r="NPP1390"/>
  <c r="NQF1393"/>
  <c r="NQF1390"/>
  <c r="NQV1393"/>
  <c r="NQV1390"/>
  <c r="NRL1393"/>
  <c r="NRL1390"/>
  <c r="NSB1393"/>
  <c r="NSB1390"/>
  <c r="NSR1393"/>
  <c r="NSR1390"/>
  <c r="NTH1393"/>
  <c r="NTH1390"/>
  <c r="NTX1393"/>
  <c r="NTX1390"/>
  <c r="NUN1393"/>
  <c r="NUN1390"/>
  <c r="NVD1393"/>
  <c r="NVD1390"/>
  <c r="NVT1393"/>
  <c r="NVT1390"/>
  <c r="NWJ1393"/>
  <c r="NWJ1390"/>
  <c r="NWZ1393"/>
  <c r="NWZ1390"/>
  <c r="NXP1393"/>
  <c r="NXP1390"/>
  <c r="NYF1393"/>
  <c r="NYF1390"/>
  <c r="NYV1393"/>
  <c r="NYV1390"/>
  <c r="NZL1393"/>
  <c r="NZL1390"/>
  <c r="OAB1393"/>
  <c r="OAB1390"/>
  <c r="OAR1393"/>
  <c r="OAR1390"/>
  <c r="OBH1393"/>
  <c r="OBH1390"/>
  <c r="OBX1393"/>
  <c r="OBX1390"/>
  <c r="OCN1393"/>
  <c r="OCN1390"/>
  <c r="ODD1393"/>
  <c r="ODD1390"/>
  <c r="ODT1393"/>
  <c r="ODT1390"/>
  <c r="OEJ1393"/>
  <c r="OEJ1390"/>
  <c r="OEZ1393"/>
  <c r="OEZ1390"/>
  <c r="OFP1393"/>
  <c r="OFP1390"/>
  <c r="OGF1393"/>
  <c r="OGF1390"/>
  <c r="OGV1393"/>
  <c r="OGV1390"/>
  <c r="OHL1393"/>
  <c r="OHL1390"/>
  <c r="OIB1393"/>
  <c r="OIB1390"/>
  <c r="OIR1393"/>
  <c r="OIR1390"/>
  <c r="OJH1393"/>
  <c r="OJH1390"/>
  <c r="OJX1393"/>
  <c r="OJX1390"/>
  <c r="OKN1393"/>
  <c r="OKN1390"/>
  <c r="OLD1393"/>
  <c r="OLD1390"/>
  <c r="OLT1393"/>
  <c r="OLT1390"/>
  <c r="OMJ1393"/>
  <c r="OMJ1390"/>
  <c r="OMZ1393"/>
  <c r="OMZ1390"/>
  <c r="ONP1393"/>
  <c r="ONP1390"/>
  <c r="OOF1393"/>
  <c r="OOF1390"/>
  <c r="OOV1393"/>
  <c r="OOV1390"/>
  <c r="OPL1393"/>
  <c r="OPL1390"/>
  <c r="OQB1393"/>
  <c r="OQB1390"/>
  <c r="OQR1393"/>
  <c r="OQR1390"/>
  <c r="ORH1393"/>
  <c r="ORH1390"/>
  <c r="ORX1393"/>
  <c r="ORX1390"/>
  <c r="OSN1393"/>
  <c r="OSN1390"/>
  <c r="OTD1393"/>
  <c r="OTD1390"/>
  <c r="OTT1393"/>
  <c r="OTT1390"/>
  <c r="OUJ1393"/>
  <c r="OUJ1390"/>
  <c r="OUZ1393"/>
  <c r="OUZ1390"/>
  <c r="OVP1393"/>
  <c r="OVP1390"/>
  <c r="OWF1393"/>
  <c r="OWF1390"/>
  <c r="OWV1393"/>
  <c r="OWV1390"/>
  <c r="OXL1393"/>
  <c r="OXL1390"/>
  <c r="OYB1393"/>
  <c r="OYB1390"/>
  <c r="OYR1393"/>
  <c r="OYR1390"/>
  <c r="OZH1393"/>
  <c r="OZH1390"/>
  <c r="OZX1393"/>
  <c r="OZX1390"/>
  <c r="PAN1390"/>
  <c r="PBD1390"/>
  <c r="PBT1390"/>
  <c r="PCJ1390"/>
  <c r="PCZ1390"/>
  <c r="PDP1390"/>
  <c r="PEF1390"/>
  <c r="PEV1390"/>
  <c r="PFL1390"/>
  <c r="PGB1390"/>
  <c r="PGR1390"/>
  <c r="PHH1390"/>
  <c r="PHX1390"/>
  <c r="PIN1390"/>
  <c r="PJD1390"/>
  <c r="PJT1393"/>
  <c r="PJT1390"/>
  <c r="PKJ1393"/>
  <c r="PKJ1390"/>
  <c r="PKZ1393"/>
  <c r="PKZ1390"/>
  <c r="PLP1393"/>
  <c r="PLP1390"/>
  <c r="PMF1393"/>
  <c r="PMF1390"/>
  <c r="PMV1393"/>
  <c r="PMV1390"/>
  <c r="PNL1393"/>
  <c r="PNL1390"/>
  <c r="POB1393"/>
  <c r="POB1390"/>
  <c r="POR1393"/>
  <c r="POR1390"/>
  <c r="PPH1393"/>
  <c r="PPH1390"/>
  <c r="PPX1393"/>
  <c r="PPX1390"/>
  <c r="PQN1393"/>
  <c r="PQN1390"/>
  <c r="PRD1393"/>
  <c r="PRD1390"/>
  <c r="PRT1393"/>
  <c r="PRT1390"/>
  <c r="PSJ1393"/>
  <c r="PSJ1390"/>
  <c r="PSZ1393"/>
  <c r="PSZ1390"/>
  <c r="PTP1393"/>
  <c r="PTP1390"/>
  <c r="PUF1393"/>
  <c r="PUF1390"/>
  <c r="PUV1393"/>
  <c r="PUV1390"/>
  <c r="PVL1393"/>
  <c r="PVL1390"/>
  <c r="PWB1393"/>
  <c r="PWB1390"/>
  <c r="PWR1393"/>
  <c r="PWR1390"/>
  <c r="PXH1393"/>
  <c r="PXH1390"/>
  <c r="PXX1393"/>
  <c r="PXX1390"/>
  <c r="PYN1393"/>
  <c r="PYN1390"/>
  <c r="PZD1393"/>
  <c r="PZD1390"/>
  <c r="PZT1393"/>
  <c r="PZT1390"/>
  <c r="QAJ1393"/>
  <c r="QAJ1390"/>
  <c r="QAZ1393"/>
  <c r="QAZ1390"/>
  <c r="QBP1393"/>
  <c r="QBP1390"/>
  <c r="QCF1393"/>
  <c r="QCF1390"/>
  <c r="QCV1393"/>
  <c r="QCV1390"/>
  <c r="QDL1393"/>
  <c r="QDL1390"/>
  <c r="QEB1393"/>
  <c r="QEB1390"/>
  <c r="QER1393"/>
  <c r="QER1390"/>
  <c r="QFH1393"/>
  <c r="QFH1390"/>
  <c r="QFX1393"/>
  <c r="QFX1390"/>
  <c r="QGN1393"/>
  <c r="QGN1390"/>
  <c r="QHD1393"/>
  <c r="QHD1390"/>
  <c r="QHT1393"/>
  <c r="QHT1390"/>
  <c r="QIJ1393"/>
  <c r="QIJ1390"/>
  <c r="QIZ1393"/>
  <c r="QIZ1390"/>
  <c r="QJP1393"/>
  <c r="QJP1390"/>
  <c r="QKF1393"/>
  <c r="QKF1390"/>
  <c r="QKV1393"/>
  <c r="QKV1390"/>
  <c r="QLL1393"/>
  <c r="QLL1390"/>
  <c r="QMB1393"/>
  <c r="QMB1390"/>
  <c r="QMR1393"/>
  <c r="QMR1390"/>
  <c r="QNH1393"/>
  <c r="QNH1390"/>
  <c r="QNX1393"/>
  <c r="QNX1390"/>
  <c r="QON1393"/>
  <c r="QON1390"/>
  <c r="QPD1393"/>
  <c r="QPD1390"/>
  <c r="QPT1393"/>
  <c r="QPT1390"/>
  <c r="QQJ1393"/>
  <c r="QQJ1390"/>
  <c r="QQZ1393"/>
  <c r="QQZ1390"/>
  <c r="QRP1393"/>
  <c r="QRP1390"/>
  <c r="QSF1393"/>
  <c r="QSF1390"/>
  <c r="QSV1393"/>
  <c r="QSV1390"/>
  <c r="QTL1393"/>
  <c r="QTL1390"/>
  <c r="QUB1393"/>
  <c r="QUB1390"/>
  <c r="QUR1393"/>
  <c r="QUR1390"/>
  <c r="QVH1393"/>
  <c r="QVH1390"/>
  <c r="QVX1393"/>
  <c r="QVX1390"/>
  <c r="QWN1393"/>
  <c r="QWN1390"/>
  <c r="QXD1393"/>
  <c r="QXD1390"/>
  <c r="QXT1393"/>
  <c r="QXT1390"/>
  <c r="QYJ1393"/>
  <c r="QYJ1390"/>
  <c r="QYZ1393"/>
  <c r="QYZ1390"/>
  <c r="QZP1393"/>
  <c r="QZP1390"/>
  <c r="RAF1393"/>
  <c r="RAF1390"/>
  <c r="RAV1393"/>
  <c r="RAV1390"/>
  <c r="RBL1393"/>
  <c r="RBL1390"/>
  <c r="RCB1393"/>
  <c r="RCB1390"/>
  <c r="RCR1393"/>
  <c r="RCR1390"/>
  <c r="RDH1393"/>
  <c r="RDH1390"/>
  <c r="RDX1393"/>
  <c r="RDX1390"/>
  <c r="REN1393"/>
  <c r="REN1390"/>
  <c r="RFD1393"/>
  <c r="RFD1390"/>
  <c r="RFT1393"/>
  <c r="RFT1390"/>
  <c r="RGJ1393"/>
  <c r="RGJ1390"/>
  <c r="RGZ1393"/>
  <c r="RGZ1390"/>
  <c r="RHP1393"/>
  <c r="RHP1390"/>
  <c r="RIF1393"/>
  <c r="RIF1390"/>
  <c r="RIV1393"/>
  <c r="RIV1390"/>
  <c r="RJL1393"/>
  <c r="RJL1390"/>
  <c r="RKB1393"/>
  <c r="RKB1390"/>
  <c r="RKR1393"/>
  <c r="RKR1390"/>
  <c r="RLH1393"/>
  <c r="RLH1390"/>
  <c r="RLX1393"/>
  <c r="RLX1390"/>
  <c r="RMN1393"/>
  <c r="RMN1390"/>
  <c r="RND1393"/>
  <c r="RND1390"/>
  <c r="RNT1393"/>
  <c r="RNT1390"/>
  <c r="ROJ1393"/>
  <c r="ROJ1390"/>
  <c r="ROZ1393"/>
  <c r="ROZ1390"/>
  <c r="RPP1393"/>
  <c r="RPP1390"/>
  <c r="RQF1393"/>
  <c r="RQF1390"/>
  <c r="RQV1393"/>
  <c r="RQV1390"/>
  <c r="RRL1393"/>
  <c r="RRL1390"/>
  <c r="RSB1393"/>
  <c r="RSB1390"/>
  <c r="RSR1393"/>
  <c r="RSR1390"/>
  <c r="RTH1393"/>
  <c r="RTH1390"/>
  <c r="RTX1393"/>
  <c r="RTX1390"/>
  <c r="RUN1393"/>
  <c r="RUN1390"/>
  <c r="RVD1393"/>
  <c r="RVD1390"/>
  <c r="RVT1393"/>
  <c r="RVT1390"/>
  <c r="RWJ1393"/>
  <c r="RWJ1390"/>
  <c r="RWZ1393"/>
  <c r="RWZ1390"/>
  <c r="RXP1393"/>
  <c r="RXP1390"/>
  <c r="RYF1393"/>
  <c r="RYF1390"/>
  <c r="RYV1393"/>
  <c r="RYV1390"/>
  <c r="RZL1393"/>
  <c r="RZL1390"/>
  <c r="SAB1393"/>
  <c r="SAB1390"/>
  <c r="SAR1393"/>
  <c r="SAR1390"/>
  <c r="SBH1393"/>
  <c r="SBH1390"/>
  <c r="SBX1393"/>
  <c r="SBX1390"/>
  <c r="SCN1393"/>
  <c r="SCN1390"/>
  <c r="SDD1393"/>
  <c r="SDD1390"/>
  <c r="SDT1393"/>
  <c r="SDT1390"/>
  <c r="SEJ1393"/>
  <c r="SEJ1390"/>
  <c r="SEZ1393"/>
  <c r="SEZ1390"/>
  <c r="SFP1393"/>
  <c r="SFP1390"/>
  <c r="SGF1393"/>
  <c r="SGF1390"/>
  <c r="SGV1393"/>
  <c r="SGV1390"/>
  <c r="SHL1393"/>
  <c r="SHL1390"/>
  <c r="SIB1393"/>
  <c r="SIB1390"/>
  <c r="SIR1393"/>
  <c r="SIR1390"/>
  <c r="SJH1393"/>
  <c r="SJH1390"/>
  <c r="SJX1393"/>
  <c r="SJX1390"/>
  <c r="SKN1393"/>
  <c r="SKN1390"/>
  <c r="SLD1393"/>
  <c r="SLD1390"/>
  <c r="SLT1393"/>
  <c r="SLT1390"/>
  <c r="SMJ1393"/>
  <c r="SMJ1390"/>
  <c r="SMZ1393"/>
  <c r="SMZ1390"/>
  <c r="SNP1393"/>
  <c r="SNP1390"/>
  <c r="SOF1393"/>
  <c r="SOF1390"/>
  <c r="SOV1393"/>
  <c r="SOV1390"/>
  <c r="SPL1393"/>
  <c r="SPL1390"/>
  <c r="SQB1393"/>
  <c r="SQB1390"/>
  <c r="SQR1393"/>
  <c r="SQR1390"/>
  <c r="SRH1393"/>
  <c r="SRH1390"/>
  <c r="SRX1393"/>
  <c r="SRX1390"/>
  <c r="SSN1393"/>
  <c r="SSN1390"/>
  <c r="STD1393"/>
  <c r="STD1390"/>
  <c r="STT1393"/>
  <c r="STT1390"/>
  <c r="SUJ1393"/>
  <c r="SUJ1390"/>
  <c r="SUZ1393"/>
  <c r="SUZ1390"/>
  <c r="SVP1393"/>
  <c r="SVP1390"/>
  <c r="SWF1393"/>
  <c r="SWF1390"/>
  <c r="SWV1393"/>
  <c r="SWV1390"/>
  <c r="SXL1393"/>
  <c r="SXL1390"/>
  <c r="SYB1393"/>
  <c r="SYB1390"/>
  <c r="SYR1393"/>
  <c r="SYR1390"/>
  <c r="SZH1393"/>
  <c r="SZH1390"/>
  <c r="SZX1393"/>
  <c r="SZX1390"/>
  <c r="TAN1393"/>
  <c r="TAN1390"/>
  <c r="TBD1393"/>
  <c r="TBD1390"/>
  <c r="TBT1393"/>
  <c r="TBT1390"/>
  <c r="TCJ1393"/>
  <c r="TCJ1390"/>
  <c r="TCZ1393"/>
  <c r="TCZ1390"/>
  <c r="TDP1393"/>
  <c r="TDP1390"/>
  <c r="TEF1393"/>
  <c r="TEF1390"/>
  <c r="TEV1393"/>
  <c r="TEV1390"/>
  <c r="TFL1393"/>
  <c r="TFL1390"/>
  <c r="TGB1393"/>
  <c r="TGB1390"/>
  <c r="TGR1393"/>
  <c r="TGR1390"/>
  <c r="THH1393"/>
  <c r="THH1390"/>
  <c r="THX1393"/>
  <c r="THX1390"/>
  <c r="TIN1393"/>
  <c r="TIN1390"/>
  <c r="TJD1393"/>
  <c r="TJD1390"/>
  <c r="TJT1393"/>
  <c r="TJT1390"/>
  <c r="TKJ1393"/>
  <c r="TKJ1390"/>
  <c r="TKZ1393"/>
  <c r="TKZ1390"/>
  <c r="TLP1393"/>
  <c r="TLP1390"/>
  <c r="TMF1393"/>
  <c r="TMF1390"/>
  <c r="TMV1393"/>
  <c r="TMV1390"/>
  <c r="TNL1393"/>
  <c r="TNL1390"/>
  <c r="TOB1393"/>
  <c r="TOB1390"/>
  <c r="TOR1393"/>
  <c r="TOR1390"/>
  <c r="TPH1393"/>
  <c r="TPH1390"/>
  <c r="TPX1393"/>
  <c r="TPX1390"/>
  <c r="TQN1393"/>
  <c r="TQN1390"/>
  <c r="TRD1393"/>
  <c r="TRD1390"/>
  <c r="TRT1393"/>
  <c r="TRT1390"/>
  <c r="TSJ1393"/>
  <c r="TSJ1390"/>
  <c r="TSZ1393"/>
  <c r="TSZ1390"/>
  <c r="TTP1393"/>
  <c r="TTP1390"/>
  <c r="TUF1393"/>
  <c r="TUF1390"/>
  <c r="TUV1393"/>
  <c r="TUV1390"/>
  <c r="TVL1393"/>
  <c r="TVL1390"/>
  <c r="TWB1393"/>
  <c r="TWB1390"/>
  <c r="TWR1393"/>
  <c r="TWR1390"/>
  <c r="TXH1393"/>
  <c r="TXH1390"/>
  <c r="TXX1393"/>
  <c r="TXX1390"/>
  <c r="TYN1393"/>
  <c r="TYN1390"/>
  <c r="TZD1393"/>
  <c r="TZD1390"/>
  <c r="TZT1393"/>
  <c r="TZT1390"/>
  <c r="UAJ1393"/>
  <c r="UAJ1390"/>
  <c r="UAZ1393"/>
  <c r="UAZ1390"/>
  <c r="UBP1393"/>
  <c r="UBP1390"/>
  <c r="UCF1393"/>
  <c r="UCF1390"/>
  <c r="UCV1393"/>
  <c r="UCV1390"/>
  <c r="UDL1393"/>
  <c r="UDL1390"/>
  <c r="UEB1393"/>
  <c r="UEB1390"/>
  <c r="UER1393"/>
  <c r="UER1390"/>
  <c r="UFH1393"/>
  <c r="UFH1390"/>
  <c r="UFX1393"/>
  <c r="UFX1390"/>
  <c r="UGN1393"/>
  <c r="UGN1390"/>
  <c r="UHD1393"/>
  <c r="UHD1390"/>
  <c r="UHT1393"/>
  <c r="UHT1390"/>
  <c r="UIJ1393"/>
  <c r="UIJ1390"/>
  <c r="UIZ1393"/>
  <c r="UIZ1390"/>
  <c r="UJP1393"/>
  <c r="UJP1390"/>
  <c r="UKF1393"/>
  <c r="UKF1390"/>
  <c r="UKV1393"/>
  <c r="UKV1390"/>
  <c r="ULL1393"/>
  <c r="ULL1390"/>
  <c r="UMB1393"/>
  <c r="UMB1390"/>
  <c r="UMR1393"/>
  <c r="UMR1390"/>
  <c r="UNH1393"/>
  <c r="UNH1390"/>
  <c r="UNX1393"/>
  <c r="UNX1390"/>
  <c r="UON1393"/>
  <c r="UON1390"/>
  <c r="UPD1393"/>
  <c r="UPD1390"/>
  <c r="UPT1393"/>
  <c r="UPT1390"/>
  <c r="UQJ1393"/>
  <c r="UQJ1390"/>
  <c r="UQZ1393"/>
  <c r="UQZ1390"/>
  <c r="URP1393"/>
  <c r="URP1390"/>
  <c r="USF1393"/>
  <c r="USF1390"/>
  <c r="USV1393"/>
  <c r="USV1390"/>
  <c r="UTL1393"/>
  <c r="UTL1390"/>
  <c r="UUB1393"/>
  <c r="UUB1390"/>
  <c r="UUR1393"/>
  <c r="UUR1390"/>
  <c r="UVH1393"/>
  <c r="UVH1390"/>
  <c r="UVX1393"/>
  <c r="UVX1390"/>
  <c r="UWN1393"/>
  <c r="UWN1390"/>
  <c r="UXD1393"/>
  <c r="UXD1390"/>
  <c r="UXT1393"/>
  <c r="UXT1390"/>
  <c r="UYJ1393"/>
  <c r="UYJ1390"/>
  <c r="UYZ1393"/>
  <c r="UYZ1390"/>
  <c r="UZP1393"/>
  <c r="UZP1390"/>
  <c r="VAF1393"/>
  <c r="VAF1390"/>
  <c r="VAV1393"/>
  <c r="VAV1390"/>
  <c r="VBL1393"/>
  <c r="VBL1390"/>
  <c r="VCB1393"/>
  <c r="VCB1390"/>
  <c r="VCR1393"/>
  <c r="VCR1390"/>
  <c r="VDH1393"/>
  <c r="VDH1390"/>
  <c r="VDX1393"/>
  <c r="VDX1390"/>
  <c r="VEN1393"/>
  <c r="VEN1390"/>
  <c r="VFD1390"/>
  <c r="VFT1393"/>
  <c r="VFT1390"/>
  <c r="VGJ1390"/>
  <c r="VGZ1393"/>
  <c r="VGZ1390"/>
  <c r="VHP1390"/>
  <c r="VIF1393"/>
  <c r="VIF1390"/>
  <c r="VIV1390"/>
  <c r="VJL1393"/>
  <c r="VJL1390"/>
  <c r="VKB1393"/>
  <c r="VKB1390"/>
  <c r="VKR1393"/>
  <c r="VKR1390"/>
  <c r="VLH1393"/>
  <c r="VLH1390"/>
  <c r="VLX1393"/>
  <c r="VLX1390"/>
  <c r="VMN1393"/>
  <c r="VMN1390"/>
  <c r="VND1393"/>
  <c r="VND1390"/>
  <c r="VNT1393"/>
  <c r="VNT1390"/>
  <c r="VOJ1393"/>
  <c r="VOJ1390"/>
  <c r="VOZ1393"/>
  <c r="VOZ1390"/>
  <c r="VPP1393"/>
  <c r="VPP1390"/>
  <c r="VQF1393"/>
  <c r="VQF1390"/>
  <c r="VQV1393"/>
  <c r="VQV1390"/>
  <c r="VRL1393"/>
  <c r="VRL1390"/>
  <c r="VSB1393"/>
  <c r="VSB1390"/>
  <c r="VSR1393"/>
  <c r="VSR1390"/>
  <c r="VTH1393"/>
  <c r="VTH1390"/>
  <c r="VTX1393"/>
  <c r="VTX1390"/>
  <c r="VUN1393"/>
  <c r="VUN1390"/>
  <c r="VVD1393"/>
  <c r="VVD1390"/>
  <c r="VVT1393"/>
  <c r="VVT1390"/>
  <c r="VWJ1393"/>
  <c r="VWJ1390"/>
  <c r="VWZ1393"/>
  <c r="VWZ1390"/>
  <c r="VXP1393"/>
  <c r="VXP1390"/>
  <c r="VYF1393"/>
  <c r="VYF1390"/>
  <c r="VYV1393"/>
  <c r="VYV1390"/>
  <c r="VZL1393"/>
  <c r="VZL1390"/>
  <c r="WAB1393"/>
  <c r="WAB1390"/>
  <c r="WAR1393"/>
  <c r="WAR1390"/>
  <c r="WBH1393"/>
  <c r="WBH1390"/>
  <c r="WBX1393"/>
  <c r="WBX1390"/>
  <c r="WCN1393"/>
  <c r="WCN1390"/>
  <c r="WDD1393"/>
  <c r="WDD1390"/>
  <c r="WDT1393"/>
  <c r="WDT1390"/>
  <c r="WEJ1393"/>
  <c r="WEJ1390"/>
  <c r="WEZ1393"/>
  <c r="WEZ1390"/>
  <c r="WFP1393"/>
  <c r="WFP1390"/>
  <c r="WGF1393"/>
  <c r="WGF1390"/>
  <c r="WGV1393"/>
  <c r="WGV1390"/>
  <c r="WHL1393"/>
  <c r="WHL1390"/>
  <c r="WIB1393"/>
  <c r="WIB1390"/>
  <c r="WIR1393"/>
  <c r="WIR1390"/>
  <c r="WJH1393"/>
  <c r="WJH1390"/>
  <c r="WJX1393"/>
  <c r="WJX1390"/>
  <c r="WKN1393"/>
  <c r="WKN1390"/>
  <c r="WLD1393"/>
  <c r="WLD1390"/>
  <c r="WLT1393"/>
  <c r="WLT1390"/>
  <c r="WMJ1393"/>
  <c r="WMJ1390"/>
  <c r="WMZ1393"/>
  <c r="WMZ1390"/>
  <c r="WNP1393"/>
  <c r="WNP1390"/>
  <c r="WOF1393"/>
  <c r="WOF1390"/>
  <c r="WOV1393"/>
  <c r="WOV1390"/>
  <c r="WPL1393"/>
  <c r="WPL1390"/>
  <c r="WQB1393"/>
  <c r="WQB1390"/>
  <c r="WQR1393"/>
  <c r="WQR1390"/>
  <c r="WRH1393"/>
  <c r="WRH1390"/>
  <c r="WRX1393"/>
  <c r="WRX1390"/>
  <c r="WSN1393"/>
  <c r="WSN1390"/>
  <c r="WTD1393"/>
  <c r="WTD1390"/>
  <c r="WTT1393"/>
  <c r="WTT1390"/>
  <c r="WUJ1393"/>
  <c r="WUJ1390"/>
  <c r="WUZ1393"/>
  <c r="WUZ1390"/>
  <c r="WVP1393"/>
  <c r="WVP1390"/>
  <c r="WWF1393"/>
  <c r="WWF1390"/>
  <c r="WWV1393"/>
  <c r="WWV1390"/>
  <c r="WXL1393"/>
  <c r="WXL1390"/>
  <c r="WYB1393"/>
  <c r="WYB1390"/>
  <c r="WYR1393"/>
  <c r="WYR1390"/>
  <c r="WZH1393"/>
  <c r="WZH1390"/>
  <c r="WZX1393"/>
  <c r="WZX1390"/>
  <c r="XAN1393"/>
  <c r="XAN1390"/>
  <c r="XBD1393"/>
  <c r="XBD1390"/>
  <c r="XBT1393"/>
  <c r="XBT1390"/>
  <c r="XCJ1393"/>
  <c r="XCJ1390"/>
  <c r="XCZ1393"/>
  <c r="XCZ1390"/>
  <c r="XDP1393"/>
  <c r="XDP1390"/>
  <c r="XEF1393"/>
  <c r="XEF1390"/>
  <c r="XEV1393"/>
  <c r="XEV1390"/>
  <c r="FLK1387"/>
  <c r="FLK1393" s="1"/>
  <c r="FLK1385"/>
  <c r="FMQ1387"/>
  <c r="FMQ1393" s="1"/>
  <c r="FMQ1385"/>
  <c r="FPC1387"/>
  <c r="FPC1393" s="1"/>
  <c r="FPC1385"/>
  <c r="FQI1387"/>
  <c r="FQI1393" s="1"/>
  <c r="FQI1385"/>
  <c r="FRO1387"/>
  <c r="FRO1393" s="1"/>
  <c r="FRO1385"/>
  <c r="FVG1387"/>
  <c r="FVG1393" s="1"/>
  <c r="FVG1385"/>
  <c r="FWM1387"/>
  <c r="FWM1393" s="1"/>
  <c r="FWM1385"/>
  <c r="FXS1387"/>
  <c r="FXS1393" s="1"/>
  <c r="FXS1385"/>
  <c r="GLG1387"/>
  <c r="GLG1393" s="1"/>
  <c r="GLG1385"/>
  <c r="GNS1387"/>
  <c r="GNS1393" s="1"/>
  <c r="GNS1385"/>
  <c r="GQE1387"/>
  <c r="GQE1393" s="1"/>
  <c r="GQE1385"/>
  <c r="GRK1387"/>
  <c r="GRK1393" s="1"/>
  <c r="GRK1385"/>
  <c r="GSQ1387"/>
  <c r="GSQ1393" s="1"/>
  <c r="GSQ1385"/>
  <c r="GWI1387"/>
  <c r="GWI1393" s="1"/>
  <c r="GWI1385"/>
  <c r="GYU1387"/>
  <c r="GYU1393" s="1"/>
  <c r="GYU1385"/>
  <c r="HAA1387"/>
  <c r="HAA1393" s="1"/>
  <c r="HAA1385"/>
  <c r="HBG1387"/>
  <c r="HBG1393" s="1"/>
  <c r="HBG1385"/>
  <c r="HCM1387"/>
  <c r="HCM1393" s="1"/>
  <c r="HCM1385"/>
  <c r="HEY1387"/>
  <c r="HEY1393" s="1"/>
  <c r="HEY1385"/>
  <c r="HIQ1387"/>
  <c r="HIQ1393" s="1"/>
  <c r="HIQ1385"/>
  <c r="HJW1387"/>
  <c r="HJW1393" s="1"/>
  <c r="HJW1385"/>
  <c r="HLC1387"/>
  <c r="HLC1393" s="1"/>
  <c r="HLC1385"/>
  <c r="HSM1387"/>
  <c r="HSM1393" s="1"/>
  <c r="HSM1385"/>
  <c r="HUY1387"/>
  <c r="HUY1393" s="1"/>
  <c r="HUY1385"/>
  <c r="HYQ1387"/>
  <c r="HYQ1393" s="1"/>
  <c r="HYQ1385"/>
  <c r="HZW1387"/>
  <c r="HZW1393" s="1"/>
  <c r="HZW1385"/>
  <c r="IGA1387"/>
  <c r="IGA1393" s="1"/>
  <c r="IGA1385"/>
  <c r="IHG1387"/>
  <c r="IHG1393" s="1"/>
  <c r="IHG1385"/>
  <c r="IIM1387"/>
  <c r="IIM1393" s="1"/>
  <c r="IIM1385"/>
  <c r="INK1387"/>
  <c r="INK1393" s="1"/>
  <c r="INK1385"/>
  <c r="IOQ1387"/>
  <c r="IOQ1393" s="1"/>
  <c r="IOQ1385"/>
  <c r="IPW1387"/>
  <c r="IPW1393" s="1"/>
  <c r="IPW1385"/>
  <c r="IRC1387"/>
  <c r="IRC1393" s="1"/>
  <c r="IRC1385"/>
  <c r="ISI1387"/>
  <c r="ISI1393" s="1"/>
  <c r="ISI1385"/>
  <c r="IXG1387"/>
  <c r="IXG1393" s="1"/>
  <c r="IXG1385"/>
  <c r="IZS1387"/>
  <c r="IZS1393" s="1"/>
  <c r="IZS1385"/>
  <c r="JCE1387"/>
  <c r="JCE1393" s="1"/>
  <c r="JCE1385"/>
  <c r="JEQ1387"/>
  <c r="JEQ1393" s="1"/>
  <c r="JEQ1385"/>
  <c r="JJO1387"/>
  <c r="JJO1393" s="1"/>
  <c r="JJO1385"/>
  <c r="JKU1387"/>
  <c r="JKU1393" s="1"/>
  <c r="JKU1385"/>
  <c r="JMA1387"/>
  <c r="JMA1393" s="1"/>
  <c r="JMA1385"/>
  <c r="JSE1387"/>
  <c r="JSE1393" s="1"/>
  <c r="JSE1385"/>
  <c r="JXC1387"/>
  <c r="JXC1393" s="1"/>
  <c r="JXC1385"/>
  <c r="KAU1387"/>
  <c r="KAU1393" s="1"/>
  <c r="KAU1385"/>
  <c r="KCA1387"/>
  <c r="KCA1393" s="1"/>
  <c r="KCA1385"/>
  <c r="KGY1387"/>
  <c r="KGY1393" s="1"/>
  <c r="KGY1385"/>
  <c r="KKQ1387"/>
  <c r="KKQ1393" s="1"/>
  <c r="KKQ1385"/>
  <c r="KNC1387"/>
  <c r="KNC1393" s="1"/>
  <c r="KNC1385"/>
  <c r="KPO1387"/>
  <c r="KPO1393" s="1"/>
  <c r="KPO1385"/>
  <c r="KQU1387"/>
  <c r="KQU1393" s="1"/>
  <c r="KQU1385"/>
  <c r="KSA1387"/>
  <c r="KSA1393" s="1"/>
  <c r="KSA1385"/>
  <c r="KUM1387"/>
  <c r="KUM1393" s="1"/>
  <c r="KUM1385"/>
  <c r="KVS1387"/>
  <c r="KVS1393" s="1"/>
  <c r="KVS1385"/>
  <c r="KWY1387"/>
  <c r="KWY1393" s="1"/>
  <c r="KWY1385"/>
  <c r="LAQ1387"/>
  <c r="LAQ1393" s="1"/>
  <c r="LAQ1385"/>
  <c r="LDC1387"/>
  <c r="LDC1393" s="1"/>
  <c r="LDC1385"/>
  <c r="LFO1387"/>
  <c r="LFO1393" s="1"/>
  <c r="LFO1385"/>
  <c r="LJG1387"/>
  <c r="LJG1393" s="1"/>
  <c r="LJG1385"/>
  <c r="LMY1387"/>
  <c r="LMY1393" s="1"/>
  <c r="LMY1385"/>
  <c r="LOE1387"/>
  <c r="LOE1393" s="1"/>
  <c r="LOE1385"/>
  <c r="LPK1387"/>
  <c r="LPK1393" s="1"/>
  <c r="LPK1385"/>
  <c r="LRW1387"/>
  <c r="LRW1393" s="1"/>
  <c r="LRW1385"/>
  <c r="LTC1387"/>
  <c r="LTC1393" s="1"/>
  <c r="LTC1385"/>
  <c r="LUI1387"/>
  <c r="LUI1393" s="1"/>
  <c r="LUI1385"/>
  <c r="LVO1387"/>
  <c r="LVO1393" s="1"/>
  <c r="LVO1385"/>
  <c r="LWU1387"/>
  <c r="LWU1393" s="1"/>
  <c r="LWU1385"/>
  <c r="LYA1387"/>
  <c r="LYA1393" s="1"/>
  <c r="LYA1385"/>
  <c r="LZG1387"/>
  <c r="LZG1393" s="1"/>
  <c r="LZG1385"/>
  <c r="MAM1387"/>
  <c r="MAM1393" s="1"/>
  <c r="MAM1385"/>
  <c r="MBS1387"/>
  <c r="MBS1393" s="1"/>
  <c r="MBS1385"/>
  <c r="MCY1387"/>
  <c r="MCY1393" s="1"/>
  <c r="MCY1385"/>
  <c r="MEE1387"/>
  <c r="MEE1393" s="1"/>
  <c r="MEE1385"/>
  <c r="MFK1387"/>
  <c r="MFK1393" s="1"/>
  <c r="MFK1385"/>
  <c r="MGQ1387"/>
  <c r="MGQ1393" s="1"/>
  <c r="MGQ1385"/>
  <c r="MHW1387"/>
  <c r="MHW1393" s="1"/>
  <c r="MHW1385"/>
  <c r="MJC1387"/>
  <c r="MJC1393" s="1"/>
  <c r="MJC1385"/>
  <c r="MKI1387"/>
  <c r="MKI1393" s="1"/>
  <c r="MKI1385"/>
  <c r="MLO1387"/>
  <c r="MLO1393" s="1"/>
  <c r="MLO1385"/>
  <c r="MMU1387"/>
  <c r="MMU1393" s="1"/>
  <c r="MMU1385"/>
  <c r="MOA1387"/>
  <c r="MOA1393" s="1"/>
  <c r="MOA1385"/>
  <c r="MPG1387"/>
  <c r="MPG1393" s="1"/>
  <c r="MPG1385"/>
  <c r="MQM1387"/>
  <c r="MQM1393" s="1"/>
  <c r="MQM1385"/>
  <c r="MRS1387"/>
  <c r="MRS1393" s="1"/>
  <c r="MRS1385"/>
  <c r="MSY1387"/>
  <c r="MSY1393" s="1"/>
  <c r="MSY1385"/>
  <c r="MUE1387"/>
  <c r="MUE1393" s="1"/>
  <c r="MUE1385"/>
  <c r="MVK1387"/>
  <c r="MVK1393" s="1"/>
  <c r="MVK1385"/>
  <c r="MWQ1387"/>
  <c r="MWQ1393" s="1"/>
  <c r="MWQ1385"/>
  <c r="MXW1387"/>
  <c r="MXW1393" s="1"/>
  <c r="MXW1385"/>
  <c r="MZC1387"/>
  <c r="MZC1393" s="1"/>
  <c r="MZC1385"/>
  <c r="NAI1387"/>
  <c r="NAI1393" s="1"/>
  <c r="NAI1385"/>
  <c r="NBO1387"/>
  <c r="NBO1393" s="1"/>
  <c r="NBO1385"/>
  <c r="NCU1387"/>
  <c r="NCU1393" s="1"/>
  <c r="NCU1385"/>
  <c r="NEA1387"/>
  <c r="NEA1393" s="1"/>
  <c r="NEA1385"/>
  <c r="NFG1387"/>
  <c r="NFG1393" s="1"/>
  <c r="NFG1385"/>
  <c r="NGM1387"/>
  <c r="NGM1393" s="1"/>
  <c r="NGM1385"/>
  <c r="NHS1387"/>
  <c r="NHS1393" s="1"/>
  <c r="NHS1385"/>
  <c r="NIY1387"/>
  <c r="NIY1393" s="1"/>
  <c r="NIY1385"/>
  <c r="NKE1387"/>
  <c r="NKE1393" s="1"/>
  <c r="NKE1385"/>
  <c r="NLK1387"/>
  <c r="NLK1393" s="1"/>
  <c r="NLK1385"/>
  <c r="NMQ1387"/>
  <c r="NMQ1393" s="1"/>
  <c r="NMQ1385"/>
  <c r="NNW1387"/>
  <c r="NNW1393" s="1"/>
  <c r="NNW1385"/>
  <c r="NPC1387"/>
  <c r="NPC1393" s="1"/>
  <c r="NPC1385"/>
  <c r="NQI1387"/>
  <c r="NQI1393" s="1"/>
  <c r="NQI1385"/>
  <c r="NRO1387"/>
  <c r="NRO1393" s="1"/>
  <c r="NRO1385"/>
  <c r="NSU1387"/>
  <c r="NSU1393" s="1"/>
  <c r="NSU1385"/>
  <c r="NUA1387"/>
  <c r="NUA1393" s="1"/>
  <c r="NUA1385"/>
  <c r="NVG1387"/>
  <c r="NVG1393" s="1"/>
  <c r="NVG1385"/>
  <c r="NWM1387"/>
  <c r="NWM1393" s="1"/>
  <c r="NWM1385"/>
  <c r="NXS1387"/>
  <c r="NXS1393" s="1"/>
  <c r="NXS1385"/>
  <c r="NYY1387"/>
  <c r="NYY1393" s="1"/>
  <c r="NYY1385"/>
  <c r="OAE1387"/>
  <c r="OAE1393" s="1"/>
  <c r="OAE1385"/>
  <c r="OBK1387"/>
  <c r="OBK1393" s="1"/>
  <c r="OBK1385"/>
  <c r="OCQ1387"/>
  <c r="OCQ1393" s="1"/>
  <c r="OCQ1385"/>
  <c r="ODW1387"/>
  <c r="ODW1393" s="1"/>
  <c r="ODW1385"/>
  <c r="OFC1387"/>
  <c r="OFC1393" s="1"/>
  <c r="OFC1385"/>
  <c r="OGI1387"/>
  <c r="OGI1393" s="1"/>
  <c r="OGI1385"/>
  <c r="OHO1387"/>
  <c r="OHO1393" s="1"/>
  <c r="OHO1385"/>
  <c r="OIU1387"/>
  <c r="OIU1393" s="1"/>
  <c r="OIU1385"/>
  <c r="OKA1387"/>
  <c r="OKA1393" s="1"/>
  <c r="OKA1385"/>
  <c r="OLG1387"/>
  <c r="OLG1393" s="1"/>
  <c r="OLG1385"/>
  <c r="OMM1387"/>
  <c r="OMM1393" s="1"/>
  <c r="OMM1385"/>
  <c r="ONS1387"/>
  <c r="ONS1393" s="1"/>
  <c r="ONS1385"/>
  <c r="OOY1387"/>
  <c r="OOY1393" s="1"/>
  <c r="OOY1385"/>
  <c r="OQE1387"/>
  <c r="OQE1393" s="1"/>
  <c r="OQE1385"/>
  <c r="ORK1387"/>
  <c r="ORK1393" s="1"/>
  <c r="ORK1385"/>
  <c r="OSQ1387"/>
  <c r="OSQ1393" s="1"/>
  <c r="OSQ1385"/>
  <c r="OTW1387"/>
  <c r="OTW1393" s="1"/>
  <c r="OTW1385"/>
  <c r="OVC1387"/>
  <c r="OVC1393" s="1"/>
  <c r="OVC1385"/>
  <c r="OWI1387"/>
  <c r="OWI1393" s="1"/>
  <c r="OWI1385"/>
  <c r="OXO1387"/>
  <c r="OXO1393" s="1"/>
  <c r="OXO1385"/>
  <c r="OYU1387"/>
  <c r="OYU1393" s="1"/>
  <c r="OYU1385"/>
  <c r="PAA1387"/>
  <c r="PAA1393" s="1"/>
  <c r="PAA1385"/>
  <c r="PBG1387"/>
  <c r="PBG1393" s="1"/>
  <c r="PBG1385"/>
  <c r="PCM1387"/>
  <c r="PCM1393" s="1"/>
  <c r="PCM1385"/>
  <c r="PDS1387"/>
  <c r="PDS1393" s="1"/>
  <c r="PDS1385"/>
  <c r="PEY1387"/>
  <c r="PEY1393" s="1"/>
  <c r="PEY1385"/>
  <c r="PGE1387"/>
  <c r="PGE1393" s="1"/>
  <c r="PGE1385"/>
  <c r="PHK1387"/>
  <c r="PHK1393" s="1"/>
  <c r="PHK1385"/>
  <c r="PIQ1387"/>
  <c r="PIQ1393" s="1"/>
  <c r="PIQ1385"/>
  <c r="PJW1387"/>
  <c r="PJW1393" s="1"/>
  <c r="PJW1385"/>
  <c r="PLC1387"/>
  <c r="PLC1393" s="1"/>
  <c r="PLC1385"/>
  <c r="PMI1387"/>
  <c r="PMI1393" s="1"/>
  <c r="PMI1385"/>
  <c r="PNO1387"/>
  <c r="PNO1393" s="1"/>
  <c r="PNO1385"/>
  <c r="POU1387"/>
  <c r="POU1393" s="1"/>
  <c r="POU1385"/>
  <c r="PQA1387"/>
  <c r="PQA1393" s="1"/>
  <c r="PQA1385"/>
  <c r="PRG1387"/>
  <c r="PRG1393" s="1"/>
  <c r="PRG1385"/>
  <c r="PSM1387"/>
  <c r="PSM1393" s="1"/>
  <c r="PSM1385"/>
  <c r="PTS1387"/>
  <c r="PTS1393" s="1"/>
  <c r="PTS1385"/>
  <c r="PUY1387"/>
  <c r="PUY1393" s="1"/>
  <c r="PUY1385"/>
  <c r="PWE1387"/>
  <c r="PWE1393" s="1"/>
  <c r="PWE1385"/>
  <c r="PXK1387"/>
  <c r="PXK1393" s="1"/>
  <c r="PXK1385"/>
  <c r="PYQ1387"/>
  <c r="PYQ1393" s="1"/>
  <c r="PYQ1385"/>
  <c r="PZW1387"/>
  <c r="PZW1393" s="1"/>
  <c r="PZW1385"/>
  <c r="QBC1387"/>
  <c r="QBC1393" s="1"/>
  <c r="QBC1385"/>
  <c r="QCI1387"/>
  <c r="QCI1393" s="1"/>
  <c r="QCI1385"/>
  <c r="QDO1387"/>
  <c r="QDO1393" s="1"/>
  <c r="QDO1385"/>
  <c r="QEU1387"/>
  <c r="QEU1393" s="1"/>
  <c r="QEU1385"/>
  <c r="QGA1387"/>
  <c r="QGA1393" s="1"/>
  <c r="QGA1385"/>
  <c r="QHG1387"/>
  <c r="QHG1393" s="1"/>
  <c r="QHG1385"/>
  <c r="QIM1387"/>
  <c r="QIM1393" s="1"/>
  <c r="QIM1385"/>
  <c r="QJS1387"/>
  <c r="QJS1393" s="1"/>
  <c r="QJS1385"/>
  <c r="QKY1387"/>
  <c r="QKY1393" s="1"/>
  <c r="QKY1385"/>
  <c r="QME1387"/>
  <c r="QME1393" s="1"/>
  <c r="QME1385"/>
  <c r="QNK1387"/>
  <c r="QNK1393" s="1"/>
  <c r="QNK1385"/>
  <c r="QOQ1387"/>
  <c r="QOQ1393" s="1"/>
  <c r="QOQ1385"/>
  <c r="QPW1387"/>
  <c r="QPW1393" s="1"/>
  <c r="QPW1385"/>
  <c r="QRC1387"/>
  <c r="QRC1393" s="1"/>
  <c r="QRC1385"/>
  <c r="QSI1387"/>
  <c r="QSI1393" s="1"/>
  <c r="QSI1385"/>
  <c r="QTO1387"/>
  <c r="QTO1393" s="1"/>
  <c r="QTO1385"/>
  <c r="QUU1387"/>
  <c r="QUU1393" s="1"/>
  <c r="QUU1385"/>
  <c r="QWA1387"/>
  <c r="QWA1393" s="1"/>
  <c r="QWA1385"/>
  <c r="QXG1387"/>
  <c r="QXG1393" s="1"/>
  <c r="QXG1385"/>
  <c r="QYM1387"/>
  <c r="QYM1393" s="1"/>
  <c r="QYM1385"/>
  <c r="QZS1387"/>
  <c r="QZS1393" s="1"/>
  <c r="QZS1385"/>
  <c r="RAY1387"/>
  <c r="RAY1393" s="1"/>
  <c r="RAY1385"/>
  <c r="RCE1387"/>
  <c r="RCE1393" s="1"/>
  <c r="RCE1385"/>
  <c r="RDK1387"/>
  <c r="RDK1393" s="1"/>
  <c r="RDK1385"/>
  <c r="REQ1387"/>
  <c r="REQ1393" s="1"/>
  <c r="REQ1385"/>
  <c r="RFW1387"/>
  <c r="RFW1393" s="1"/>
  <c r="RFW1385"/>
  <c r="RHC1387"/>
  <c r="RHC1393" s="1"/>
  <c r="RHC1385"/>
  <c r="RII1387"/>
  <c r="RII1393" s="1"/>
  <c r="RII1385"/>
  <c r="RJO1387"/>
  <c r="RJO1393" s="1"/>
  <c r="RJO1385"/>
  <c r="RKU1387"/>
  <c r="RKU1393" s="1"/>
  <c r="RKU1385"/>
  <c r="RMA1387"/>
  <c r="RMA1393" s="1"/>
  <c r="RMA1385"/>
  <c r="RNG1387"/>
  <c r="RNG1393" s="1"/>
  <c r="RNG1385"/>
  <c r="ROM1387"/>
  <c r="ROM1393" s="1"/>
  <c r="ROM1385"/>
  <c r="RPS1387"/>
  <c r="RPS1393" s="1"/>
  <c r="RPS1385"/>
  <c r="RQY1387"/>
  <c r="RQY1393" s="1"/>
  <c r="RQY1385"/>
  <c r="RSE1387"/>
  <c r="RSE1393" s="1"/>
  <c r="RSE1385"/>
  <c r="RTK1387"/>
  <c r="RTK1393" s="1"/>
  <c r="RTK1385"/>
  <c r="RUQ1387"/>
  <c r="RUQ1393" s="1"/>
  <c r="RUQ1385"/>
  <c r="RVW1387"/>
  <c r="RVW1393" s="1"/>
  <c r="RVW1385"/>
  <c r="RXC1387"/>
  <c r="RXC1393" s="1"/>
  <c r="RXC1385"/>
  <c r="RYI1387"/>
  <c r="RYI1393" s="1"/>
  <c r="RYI1385"/>
  <c r="RZO1387"/>
  <c r="RZO1393" s="1"/>
  <c r="RZO1385"/>
  <c r="SAU1387"/>
  <c r="SAU1393" s="1"/>
  <c r="SAU1385"/>
  <c r="SCA1387"/>
  <c r="SCA1393" s="1"/>
  <c r="SCA1385"/>
  <c r="SDG1387"/>
  <c r="SDG1393" s="1"/>
  <c r="SDG1385"/>
  <c r="SEM1387"/>
  <c r="SEM1393" s="1"/>
  <c r="SEM1385"/>
  <c r="SFS1387"/>
  <c r="SFS1393" s="1"/>
  <c r="SFS1385"/>
  <c r="SGY1387"/>
  <c r="SGY1393" s="1"/>
  <c r="SGY1385"/>
  <c r="SIE1387"/>
  <c r="SIE1393" s="1"/>
  <c r="SIE1385"/>
  <c r="SJK1387"/>
  <c r="SJK1393" s="1"/>
  <c r="SJK1385"/>
  <c r="SKQ1387"/>
  <c r="SKQ1393" s="1"/>
  <c r="SKQ1385"/>
  <c r="SLW1387"/>
  <c r="SLW1393" s="1"/>
  <c r="SLW1385"/>
  <c r="SNC1387"/>
  <c r="SNC1393" s="1"/>
  <c r="SNC1385"/>
  <c r="SOI1387"/>
  <c r="SOI1393" s="1"/>
  <c r="SOI1385"/>
  <c r="SPO1387"/>
  <c r="SPO1393" s="1"/>
  <c r="SPO1385"/>
  <c r="SQU1387"/>
  <c r="SQU1393" s="1"/>
  <c r="SQU1385"/>
  <c r="SSA1387"/>
  <c r="SSA1393" s="1"/>
  <c r="SSA1385"/>
  <c r="STG1387"/>
  <c r="STG1393" s="1"/>
  <c r="STG1385"/>
  <c r="SUM1387"/>
  <c r="SUM1393" s="1"/>
  <c r="SUM1385"/>
  <c r="SVS1387"/>
  <c r="SVS1393" s="1"/>
  <c r="SVS1385"/>
  <c r="SWY1387"/>
  <c r="SWY1393" s="1"/>
  <c r="SWY1385"/>
  <c r="SYE1387"/>
  <c r="SYE1393" s="1"/>
  <c r="SYE1385"/>
  <c r="SZK1387"/>
  <c r="SZK1393" s="1"/>
  <c r="SZK1385"/>
  <c r="TAQ1387"/>
  <c r="TAQ1393" s="1"/>
  <c r="TAQ1385"/>
  <c r="TBW1387"/>
  <c r="TBW1393" s="1"/>
  <c r="TBW1385"/>
  <c r="TDC1387"/>
  <c r="TDC1393" s="1"/>
  <c r="TDC1385"/>
  <c r="TEI1387"/>
  <c r="TEI1393" s="1"/>
  <c r="TEI1385"/>
  <c r="TFO1387"/>
  <c r="TFO1393" s="1"/>
  <c r="TFO1385"/>
  <c r="TGU1387"/>
  <c r="TGU1393" s="1"/>
  <c r="TGU1385"/>
  <c r="TIA1387"/>
  <c r="TIA1393" s="1"/>
  <c r="TIA1385"/>
  <c r="TJG1387"/>
  <c r="TJG1393" s="1"/>
  <c r="TJG1385"/>
  <c r="TKM1387"/>
  <c r="TKM1393" s="1"/>
  <c r="TKM1385"/>
  <c r="TLS1387"/>
  <c r="TLS1393" s="1"/>
  <c r="TLS1385"/>
  <c r="TMY1387"/>
  <c r="TMY1393" s="1"/>
  <c r="TMY1385"/>
  <c r="TOE1387"/>
  <c r="TOE1393" s="1"/>
  <c r="TOE1385"/>
  <c r="TPK1387"/>
  <c r="TPK1393" s="1"/>
  <c r="TPK1385"/>
  <c r="TQQ1387"/>
  <c r="TQQ1393" s="1"/>
  <c r="TQQ1385"/>
  <c r="TRW1387"/>
  <c r="TRW1393" s="1"/>
  <c r="TRW1385"/>
  <c r="TTC1387"/>
  <c r="TTC1393" s="1"/>
  <c r="TTC1385"/>
  <c r="TUI1387"/>
  <c r="TUI1393" s="1"/>
  <c r="TUI1385"/>
  <c r="TVO1387"/>
  <c r="TVO1393" s="1"/>
  <c r="TVO1385"/>
  <c r="TWU1387"/>
  <c r="TWU1393" s="1"/>
  <c r="TWU1385"/>
  <c r="TYA1387"/>
  <c r="TYA1393" s="1"/>
  <c r="TYA1385"/>
  <c r="TZG1387"/>
  <c r="TZG1393" s="1"/>
  <c r="TZG1385"/>
  <c r="UAM1387"/>
  <c r="UAM1393" s="1"/>
  <c r="UAM1385"/>
  <c r="UBS1387"/>
  <c r="UBS1393" s="1"/>
  <c r="UBS1385"/>
  <c r="UCY1387"/>
  <c r="UCY1393" s="1"/>
  <c r="UCY1385"/>
  <c r="UEE1387"/>
  <c r="UEE1393" s="1"/>
  <c r="UEE1385"/>
  <c r="UFK1387"/>
  <c r="UFK1393" s="1"/>
  <c r="UFK1385"/>
  <c r="UGQ1387"/>
  <c r="UGQ1393" s="1"/>
  <c r="UGQ1385"/>
  <c r="UHW1387"/>
  <c r="UHW1393" s="1"/>
  <c r="UHW1385"/>
  <c r="UJC1387"/>
  <c r="UJC1393" s="1"/>
  <c r="UJC1385"/>
  <c r="UKI1387"/>
  <c r="UKI1393" s="1"/>
  <c r="UKI1385"/>
  <c r="ULO1387"/>
  <c r="ULO1393" s="1"/>
  <c r="ULO1385"/>
  <c r="UMU1387"/>
  <c r="UMU1393" s="1"/>
  <c r="UMU1385"/>
  <c r="UOA1387"/>
  <c r="UOA1393" s="1"/>
  <c r="UOA1385"/>
  <c r="UPG1387"/>
  <c r="UPG1393" s="1"/>
  <c r="UPG1385"/>
  <c r="UQM1387"/>
  <c r="UQM1393" s="1"/>
  <c r="UQM1385"/>
  <c r="URS1387"/>
  <c r="URS1393" s="1"/>
  <c r="URS1385"/>
  <c r="USY1387"/>
  <c r="USY1393" s="1"/>
  <c r="USY1385"/>
  <c r="UUE1387"/>
  <c r="UUE1393" s="1"/>
  <c r="UUE1385"/>
  <c r="UVK1387"/>
  <c r="UVK1393" s="1"/>
  <c r="UVK1385"/>
  <c r="UWQ1387"/>
  <c r="UWQ1393" s="1"/>
  <c r="UWQ1385"/>
  <c r="UXW1387"/>
  <c r="UXW1393" s="1"/>
  <c r="UXW1385"/>
  <c r="UZC1387"/>
  <c r="UZC1393" s="1"/>
  <c r="UZC1385"/>
  <c r="VAI1387"/>
  <c r="VAI1393" s="1"/>
  <c r="VAI1385"/>
  <c r="VBO1387"/>
  <c r="VBO1393" s="1"/>
  <c r="VBO1385"/>
  <c r="VCU1387"/>
  <c r="VCU1393" s="1"/>
  <c r="VCU1385"/>
  <c r="VEA1387"/>
  <c r="VEA1393" s="1"/>
  <c r="VEA1385"/>
  <c r="VFG1387"/>
  <c r="VFG1393" s="1"/>
  <c r="VFG1385"/>
  <c r="VGM1387"/>
  <c r="VGM1393" s="1"/>
  <c r="VGM1385"/>
  <c r="VHS1387"/>
  <c r="VHS1393" s="1"/>
  <c r="VHS1385"/>
  <c r="VIY1387"/>
  <c r="VIY1393" s="1"/>
  <c r="VIY1385"/>
  <c r="VKE1387"/>
  <c r="VKE1393" s="1"/>
  <c r="VKE1385"/>
  <c r="VLK1387"/>
  <c r="VLK1393" s="1"/>
  <c r="VLK1385"/>
  <c r="VMQ1387"/>
  <c r="VMQ1393" s="1"/>
  <c r="VMQ1385"/>
  <c r="VNW1387"/>
  <c r="VNW1393" s="1"/>
  <c r="VNW1385"/>
  <c r="VPC1387"/>
  <c r="VPC1393" s="1"/>
  <c r="VPC1385"/>
  <c r="VQI1387"/>
  <c r="VQI1393" s="1"/>
  <c r="VQI1385"/>
  <c r="VRO1387"/>
  <c r="VRO1393" s="1"/>
  <c r="VRO1385"/>
  <c r="VSU1387"/>
  <c r="VSU1393" s="1"/>
  <c r="VSU1385"/>
  <c r="VUA1387"/>
  <c r="VUA1393" s="1"/>
  <c r="VUA1385"/>
  <c r="VVG1387"/>
  <c r="VVG1393" s="1"/>
  <c r="VVG1385"/>
  <c r="VWM1387"/>
  <c r="VWM1393" s="1"/>
  <c r="VWM1385"/>
  <c r="VXS1387"/>
  <c r="VXS1393" s="1"/>
  <c r="VXS1385"/>
  <c r="VYY1387"/>
  <c r="VYY1393" s="1"/>
  <c r="VYY1385"/>
  <c r="WAE1387"/>
  <c r="WAE1393" s="1"/>
  <c r="WAE1385"/>
  <c r="WBK1387"/>
  <c r="WBK1393" s="1"/>
  <c r="WBK1385"/>
  <c r="WCQ1387"/>
  <c r="WCQ1393" s="1"/>
  <c r="WCQ1385"/>
  <c r="WDW1387"/>
  <c r="WDW1393" s="1"/>
  <c r="WDW1385"/>
  <c r="WFC1387"/>
  <c r="WFC1393" s="1"/>
  <c r="WFC1385"/>
  <c r="WGI1387"/>
  <c r="WGI1393" s="1"/>
  <c r="WGI1385"/>
  <c r="WHO1387"/>
  <c r="WHO1393" s="1"/>
  <c r="WHO1385"/>
  <c r="WIU1387"/>
  <c r="WIU1393" s="1"/>
  <c r="WIU1385"/>
  <c r="WKA1387"/>
  <c r="WKA1393" s="1"/>
  <c r="WKA1385"/>
  <c r="WLG1387"/>
  <c r="WLG1393" s="1"/>
  <c r="WLG1385"/>
  <c r="WMM1387"/>
  <c r="WMM1393" s="1"/>
  <c r="WMM1385"/>
  <c r="WNS1387"/>
  <c r="WNS1393" s="1"/>
  <c r="WNS1385"/>
  <c r="WOY1387"/>
  <c r="WOY1393" s="1"/>
  <c r="WOY1385"/>
  <c r="WQE1387"/>
  <c r="WQE1393" s="1"/>
  <c r="WQE1385"/>
  <c r="WRK1387"/>
  <c r="WRK1393" s="1"/>
  <c r="WRK1385"/>
  <c r="WSQ1387"/>
  <c r="WSQ1393" s="1"/>
  <c r="WSQ1385"/>
  <c r="WTW1387"/>
  <c r="WTW1393" s="1"/>
  <c r="WTW1385"/>
  <c r="WVC1387"/>
  <c r="WVC1393" s="1"/>
  <c r="WVC1385"/>
  <c r="WWI1387"/>
  <c r="WWI1393" s="1"/>
  <c r="WWI1385"/>
  <c r="WXO1387"/>
  <c r="WXO1393" s="1"/>
  <c r="WXO1385"/>
  <c r="WYU1387"/>
  <c r="WYU1393" s="1"/>
  <c r="WYU1385"/>
  <c r="XAA1387"/>
  <c r="XAA1393" s="1"/>
  <c r="XAA1385"/>
  <c r="XBG1387"/>
  <c r="XBG1393" s="1"/>
  <c r="XBG1385"/>
  <c r="XCM1387"/>
  <c r="XCM1393" s="1"/>
  <c r="XCM1385"/>
  <c r="XDS1387"/>
  <c r="XDS1393" s="1"/>
  <c r="XDS1385"/>
  <c r="XEY1387"/>
  <c r="XEY1393" s="1"/>
  <c r="XEY1385"/>
  <c r="H1387"/>
  <c r="H1385"/>
  <c r="J1383"/>
  <c r="J1387" s="1"/>
  <c r="J1393" s="1"/>
  <c r="X1387"/>
  <c r="X1385"/>
  <c r="Z1383"/>
  <c r="Z1387" s="1"/>
  <c r="Z1393" s="1"/>
  <c r="AN1387"/>
  <c r="AN1385"/>
  <c r="AP1383"/>
  <c r="AP1387" s="1"/>
  <c r="AP1393" s="1"/>
  <c r="BD1387"/>
  <c r="BD1385"/>
  <c r="BF1383"/>
  <c r="BF1387" s="1"/>
  <c r="BF1393" s="1"/>
  <c r="BT1387"/>
  <c r="BT1385"/>
  <c r="BV1383"/>
  <c r="BV1387" s="1"/>
  <c r="BV1393" s="1"/>
  <c r="CJ1387"/>
  <c r="CJ1385"/>
  <c r="CL1383"/>
  <c r="CL1387" s="1"/>
  <c r="CL1393" s="1"/>
  <c r="CZ1387"/>
  <c r="CZ1385"/>
  <c r="DB1383"/>
  <c r="DB1387" s="1"/>
  <c r="DB1393" s="1"/>
  <c r="DP1387"/>
  <c r="DP1385"/>
  <c r="DR1383"/>
  <c r="DR1387" s="1"/>
  <c r="DR1393" s="1"/>
  <c r="EF1387"/>
  <c r="EF1385"/>
  <c r="EH1383"/>
  <c r="EH1387" s="1"/>
  <c r="EH1393" s="1"/>
  <c r="EV1387"/>
  <c r="EV1385"/>
  <c r="EX1383"/>
  <c r="EX1387" s="1"/>
  <c r="EX1393" s="1"/>
  <c r="FL1387"/>
  <c r="FL1385"/>
  <c r="FN1383"/>
  <c r="FN1387" s="1"/>
  <c r="FN1393" s="1"/>
  <c r="GB1387"/>
  <c r="GB1385"/>
  <c r="GD1383"/>
  <c r="GD1387" s="1"/>
  <c r="GD1393" s="1"/>
  <c r="GR1387"/>
  <c r="GR1385"/>
  <c r="GT1383"/>
  <c r="GT1387" s="1"/>
  <c r="GT1393" s="1"/>
  <c r="HH1387"/>
  <c r="HH1385"/>
  <c r="HJ1383"/>
  <c r="HJ1387" s="1"/>
  <c r="HJ1393" s="1"/>
  <c r="HX1387"/>
  <c r="HX1385"/>
  <c r="HZ1383"/>
  <c r="HZ1387" s="1"/>
  <c r="HZ1393" s="1"/>
  <c r="IN1387"/>
  <c r="IN1385"/>
  <c r="IP1383"/>
  <c r="IP1387" s="1"/>
  <c r="IP1393" s="1"/>
  <c r="JD1387"/>
  <c r="JD1385"/>
  <c r="JF1383"/>
  <c r="JF1387" s="1"/>
  <c r="JF1393" s="1"/>
  <c r="JT1387"/>
  <c r="JT1385"/>
  <c r="JV1383"/>
  <c r="JV1387" s="1"/>
  <c r="JV1393" s="1"/>
  <c r="KJ1387"/>
  <c r="KJ1385"/>
  <c r="KL1383"/>
  <c r="KL1387" s="1"/>
  <c r="KL1393" s="1"/>
  <c r="KZ1387"/>
  <c r="KZ1385"/>
  <c r="LB1383"/>
  <c r="LB1387" s="1"/>
  <c r="LB1393" s="1"/>
  <c r="LP1387"/>
  <c r="LP1385"/>
  <c r="LR1383"/>
  <c r="LR1387" s="1"/>
  <c r="LR1393" s="1"/>
  <c r="MF1387"/>
  <c r="MF1385"/>
  <c r="MH1383"/>
  <c r="MH1387" s="1"/>
  <c r="MH1393" s="1"/>
  <c r="MV1387"/>
  <c r="MV1385"/>
  <c r="MX1383"/>
  <c r="MX1387" s="1"/>
  <c r="MX1393" s="1"/>
  <c r="NL1387"/>
  <c r="NL1385"/>
  <c r="NN1383"/>
  <c r="NN1387" s="1"/>
  <c r="NN1393" s="1"/>
  <c r="OB1387"/>
  <c r="OB1385"/>
  <c r="OD1383"/>
  <c r="OD1387" s="1"/>
  <c r="OD1393" s="1"/>
  <c r="OR1387"/>
  <c r="OR1385"/>
  <c r="OT1383"/>
  <c r="OT1387" s="1"/>
  <c r="OT1393" s="1"/>
  <c r="PH1387"/>
  <c r="PH1385"/>
  <c r="PJ1383"/>
  <c r="PJ1387" s="1"/>
  <c r="PJ1393" s="1"/>
  <c r="PX1387"/>
  <c r="PX1385"/>
  <c r="PZ1383"/>
  <c r="PZ1387" s="1"/>
  <c r="PZ1393" s="1"/>
  <c r="QN1387"/>
  <c r="QN1385"/>
  <c r="QP1383"/>
  <c r="QP1387" s="1"/>
  <c r="QP1393" s="1"/>
  <c r="RD1387"/>
  <c r="RD1385"/>
  <c r="RF1383"/>
  <c r="RF1387" s="1"/>
  <c r="RF1393" s="1"/>
  <c r="RT1387"/>
  <c r="RT1385"/>
  <c r="RV1383"/>
  <c r="RV1387" s="1"/>
  <c r="RV1393" s="1"/>
  <c r="SJ1387"/>
  <c r="SJ1385"/>
  <c r="SL1383"/>
  <c r="SL1387" s="1"/>
  <c r="SL1393" s="1"/>
  <c r="SZ1387"/>
  <c r="SZ1385"/>
  <c r="TB1383"/>
  <c r="TB1387" s="1"/>
  <c r="TB1393" s="1"/>
  <c r="TP1387"/>
  <c r="TP1385"/>
  <c r="TR1383"/>
  <c r="TR1387" s="1"/>
  <c r="TR1393" s="1"/>
  <c r="UF1387"/>
  <c r="UF1385"/>
  <c r="UH1383"/>
  <c r="UH1387" s="1"/>
  <c r="UH1393" s="1"/>
  <c r="UV1387"/>
  <c r="UV1385"/>
  <c r="UX1383"/>
  <c r="UX1387" s="1"/>
  <c r="UX1393" s="1"/>
  <c r="VL1387"/>
  <c r="VL1385"/>
  <c r="VN1383"/>
  <c r="VN1387" s="1"/>
  <c r="VN1393" s="1"/>
  <c r="WB1387"/>
  <c r="WB1385"/>
  <c r="WD1383"/>
  <c r="WD1387" s="1"/>
  <c r="WD1393" s="1"/>
  <c r="WR1387"/>
  <c r="WR1385"/>
  <c r="WT1383"/>
  <c r="WT1387" s="1"/>
  <c r="WT1393" s="1"/>
  <c r="XH1387"/>
  <c r="XH1385"/>
  <c r="XJ1383"/>
  <c r="XJ1387" s="1"/>
  <c r="XJ1393" s="1"/>
  <c r="XX1387"/>
  <c r="XX1385"/>
  <c r="XZ1383"/>
  <c r="XZ1387" s="1"/>
  <c r="XZ1393" s="1"/>
  <c r="YN1387"/>
  <c r="YN1385"/>
  <c r="YP1383"/>
  <c r="YP1387" s="1"/>
  <c r="YP1393" s="1"/>
  <c r="ZD1387"/>
  <c r="ZD1385"/>
  <c r="ZF1383"/>
  <c r="ZF1387" s="1"/>
  <c r="ZF1393" s="1"/>
  <c r="ZT1387"/>
  <c r="ZT1385"/>
  <c r="ZV1383"/>
  <c r="ZV1387" s="1"/>
  <c r="ZV1393" s="1"/>
  <c r="AAJ1387"/>
  <c r="AAJ1385"/>
  <c r="AAL1383"/>
  <c r="AAL1387" s="1"/>
  <c r="AAL1393" s="1"/>
  <c r="AAZ1387"/>
  <c r="AAZ1385"/>
  <c r="ABB1383"/>
  <c r="ABB1387" s="1"/>
  <c r="ABB1393" s="1"/>
  <c r="ABP1387"/>
  <c r="ABP1385"/>
  <c r="ABR1383"/>
  <c r="ABR1387" s="1"/>
  <c r="ABR1393" s="1"/>
  <c r="ACF1387"/>
  <c r="ACF1385"/>
  <c r="ACH1383"/>
  <c r="ACH1387" s="1"/>
  <c r="ACH1393" s="1"/>
  <c r="ACV1387"/>
  <c r="ACV1385"/>
  <c r="ACX1383"/>
  <c r="ACX1387" s="1"/>
  <c r="ACX1393" s="1"/>
  <c r="ADL1387"/>
  <c r="ADL1385"/>
  <c r="ADN1383"/>
  <c r="ADN1387" s="1"/>
  <c r="ADN1393" s="1"/>
  <c r="AEB1387"/>
  <c r="AEB1385"/>
  <c r="AED1383"/>
  <c r="AED1387" s="1"/>
  <c r="AED1393" s="1"/>
  <c r="AER1387"/>
  <c r="AER1385"/>
  <c r="AET1383"/>
  <c r="AET1387" s="1"/>
  <c r="AET1393" s="1"/>
  <c r="AFH1387"/>
  <c r="AFH1385"/>
  <c r="AFJ1383"/>
  <c r="AFJ1387" s="1"/>
  <c r="AFJ1393" s="1"/>
  <c r="AFX1387"/>
  <c r="AFX1385"/>
  <c r="AFZ1383"/>
  <c r="AFZ1387" s="1"/>
  <c r="AFZ1393" s="1"/>
  <c r="AGN1387"/>
  <c r="AGN1385"/>
  <c r="AGP1383"/>
  <c r="AGP1387" s="1"/>
  <c r="AGP1393" s="1"/>
  <c r="AHD1387"/>
  <c r="AHD1385"/>
  <c r="AHF1383"/>
  <c r="AHF1387" s="1"/>
  <c r="AHF1393" s="1"/>
  <c r="AHT1387"/>
  <c r="AHT1385"/>
  <c r="AHV1383"/>
  <c r="AHV1387" s="1"/>
  <c r="AHV1393" s="1"/>
  <c r="AIJ1387"/>
  <c r="AIJ1385"/>
  <c r="AIL1383"/>
  <c r="AIL1387" s="1"/>
  <c r="AIL1393" s="1"/>
  <c r="AIZ1387"/>
  <c r="AIZ1385"/>
  <c r="AJB1383"/>
  <c r="AJB1387" s="1"/>
  <c r="AJB1393" s="1"/>
  <c r="AJP1387"/>
  <c r="AJP1385"/>
  <c r="AJR1383"/>
  <c r="AJR1387" s="1"/>
  <c r="AJR1393" s="1"/>
  <c r="AKF1387"/>
  <c r="AKF1385"/>
  <c r="AKH1383"/>
  <c r="AKH1387" s="1"/>
  <c r="AKH1393" s="1"/>
  <c r="AKV1387"/>
  <c r="AKV1385"/>
  <c r="AKX1383"/>
  <c r="AKX1387" s="1"/>
  <c r="AKX1393" s="1"/>
  <c r="ALL1387"/>
  <c r="ALL1385"/>
  <c r="ALN1383"/>
  <c r="ALN1387" s="1"/>
  <c r="ALN1393" s="1"/>
  <c r="AMB1387"/>
  <c r="AMB1385"/>
  <c r="AMD1383"/>
  <c r="AMD1387" s="1"/>
  <c r="AMD1393" s="1"/>
  <c r="AMR1387"/>
  <c r="AMR1385"/>
  <c r="AMT1383"/>
  <c r="AMT1387" s="1"/>
  <c r="AMT1393" s="1"/>
  <c r="ANH1387"/>
  <c r="ANH1385"/>
  <c r="ANJ1383"/>
  <c r="ANJ1387" s="1"/>
  <c r="ANJ1393" s="1"/>
  <c r="ANX1387"/>
  <c r="ANX1385"/>
  <c r="ANZ1383"/>
  <c r="ANZ1387" s="1"/>
  <c r="ANZ1393" s="1"/>
  <c r="AON1387"/>
  <c r="AON1385"/>
  <c r="FMA1387"/>
  <c r="FMA1393" s="1"/>
  <c r="FMA1385"/>
  <c r="FNG1387"/>
  <c r="FNG1393" s="1"/>
  <c r="FNG1385"/>
  <c r="FOM1387"/>
  <c r="FOM1393" s="1"/>
  <c r="FOM1385"/>
  <c r="FPS1387"/>
  <c r="FPS1393" s="1"/>
  <c r="FPS1385"/>
  <c r="FQY1387"/>
  <c r="FQY1393" s="1"/>
  <c r="FQY1385"/>
  <c r="FSE1387"/>
  <c r="FSE1393" s="1"/>
  <c r="FSE1385"/>
  <c r="FTK1387"/>
  <c r="FTK1393" s="1"/>
  <c r="FTK1385"/>
  <c r="FUQ1387"/>
  <c r="FUQ1393" s="1"/>
  <c r="FUQ1385"/>
  <c r="FVW1387"/>
  <c r="FVW1393" s="1"/>
  <c r="FVW1385"/>
  <c r="FXC1387"/>
  <c r="FXC1393" s="1"/>
  <c r="FXC1385"/>
  <c r="FYI1387"/>
  <c r="FYI1393" s="1"/>
  <c r="FYI1385"/>
  <c r="FZO1387"/>
  <c r="FZO1393" s="1"/>
  <c r="FZO1385"/>
  <c r="GAU1387"/>
  <c r="GAU1393" s="1"/>
  <c r="GAU1385"/>
  <c r="GCA1387"/>
  <c r="GCA1393" s="1"/>
  <c r="GCA1385"/>
  <c r="GDG1387"/>
  <c r="GDG1393" s="1"/>
  <c r="GDG1385"/>
  <c r="GEM1387"/>
  <c r="GEM1393" s="1"/>
  <c r="GEM1385"/>
  <c r="GFS1387"/>
  <c r="GFS1393" s="1"/>
  <c r="GFS1385"/>
  <c r="GGY1387"/>
  <c r="GGY1393" s="1"/>
  <c r="GGY1385"/>
  <c r="GIE1387"/>
  <c r="GIE1393" s="1"/>
  <c r="GIE1385"/>
  <c r="GJK1387"/>
  <c r="GJK1393" s="1"/>
  <c r="GJK1385"/>
  <c r="GKQ1387"/>
  <c r="GKQ1393" s="1"/>
  <c r="GKQ1385"/>
  <c r="GLW1387"/>
  <c r="GLW1393" s="1"/>
  <c r="GLW1385"/>
  <c r="GNC1387"/>
  <c r="GNC1393" s="1"/>
  <c r="GNC1385"/>
  <c r="GOI1387"/>
  <c r="GOI1393" s="1"/>
  <c r="GOI1385"/>
  <c r="GPO1387"/>
  <c r="GPO1393" s="1"/>
  <c r="GPO1385"/>
  <c r="GQU1387"/>
  <c r="GQU1393" s="1"/>
  <c r="GQU1385"/>
  <c r="GSA1387"/>
  <c r="GSA1393" s="1"/>
  <c r="GSA1385"/>
  <c r="GTG1387"/>
  <c r="GTG1393" s="1"/>
  <c r="GTG1385"/>
  <c r="GUM1387"/>
  <c r="GUM1393" s="1"/>
  <c r="GUM1385"/>
  <c r="GVS1387"/>
  <c r="GVS1393" s="1"/>
  <c r="GVS1385"/>
  <c r="GWY1387"/>
  <c r="GWY1393" s="1"/>
  <c r="GWY1385"/>
  <c r="GYE1387"/>
  <c r="GYE1393" s="1"/>
  <c r="GYE1385"/>
  <c r="GZK1387"/>
  <c r="GZK1393" s="1"/>
  <c r="GZK1385"/>
  <c r="HAQ1387"/>
  <c r="HAQ1393" s="1"/>
  <c r="HAQ1385"/>
  <c r="HBW1387"/>
  <c r="HBW1393" s="1"/>
  <c r="HBW1385"/>
  <c r="HDC1387"/>
  <c r="HDC1393" s="1"/>
  <c r="HDC1385"/>
  <c r="HEI1387"/>
  <c r="HEI1393" s="1"/>
  <c r="HEI1385"/>
  <c r="HFO1387"/>
  <c r="HFO1393" s="1"/>
  <c r="HFO1385"/>
  <c r="HGU1387"/>
  <c r="HGU1393" s="1"/>
  <c r="HGU1385"/>
  <c r="HIA1387"/>
  <c r="HIA1393" s="1"/>
  <c r="HIA1385"/>
  <c r="HJG1387"/>
  <c r="HJG1393" s="1"/>
  <c r="HJG1385"/>
  <c r="HKM1387"/>
  <c r="HKM1393" s="1"/>
  <c r="HKM1385"/>
  <c r="HLS1387"/>
  <c r="HLS1393" s="1"/>
  <c r="HLS1385"/>
  <c r="HMY1387"/>
  <c r="HMY1393" s="1"/>
  <c r="HMY1385"/>
  <c r="HOE1387"/>
  <c r="HOE1393" s="1"/>
  <c r="HOE1385"/>
  <c r="HPK1387"/>
  <c r="HPK1393" s="1"/>
  <c r="HPK1385"/>
  <c r="HQQ1387"/>
  <c r="HQQ1393" s="1"/>
  <c r="HQQ1385"/>
  <c r="HRW1387"/>
  <c r="HRW1393" s="1"/>
  <c r="HRW1385"/>
  <c r="HTC1387"/>
  <c r="HTC1393" s="1"/>
  <c r="HTC1385"/>
  <c r="HUI1387"/>
  <c r="HUI1393" s="1"/>
  <c r="HUI1385"/>
  <c r="HVO1387"/>
  <c r="HVO1393" s="1"/>
  <c r="HVO1385"/>
  <c r="HWU1387"/>
  <c r="HWU1393" s="1"/>
  <c r="HWU1385"/>
  <c r="HYA1387"/>
  <c r="HYA1393" s="1"/>
  <c r="HYA1385"/>
  <c r="HZG1387"/>
  <c r="HZG1393" s="1"/>
  <c r="HZG1385"/>
  <c r="IAM1387"/>
  <c r="IAM1393" s="1"/>
  <c r="IAM1385"/>
  <c r="IBS1387"/>
  <c r="IBS1393" s="1"/>
  <c r="IBS1385"/>
  <c r="ICY1387"/>
  <c r="ICY1393" s="1"/>
  <c r="ICY1385"/>
  <c r="IEE1387"/>
  <c r="IEE1393" s="1"/>
  <c r="IEE1385"/>
  <c r="IFK1387"/>
  <c r="IFK1393" s="1"/>
  <c r="IFK1385"/>
  <c r="IGQ1387"/>
  <c r="IGQ1393" s="1"/>
  <c r="IGQ1385"/>
  <c r="IHW1387"/>
  <c r="IHW1393" s="1"/>
  <c r="IHW1385"/>
  <c r="IJC1387"/>
  <c r="IJC1393" s="1"/>
  <c r="IJC1385"/>
  <c r="IKI1387"/>
  <c r="IKI1393" s="1"/>
  <c r="IKI1385"/>
  <c r="ILO1387"/>
  <c r="ILO1393" s="1"/>
  <c r="ILO1385"/>
  <c r="IMU1387"/>
  <c r="IMU1393" s="1"/>
  <c r="IMU1385"/>
  <c r="IOA1387"/>
  <c r="IOA1393" s="1"/>
  <c r="IOA1385"/>
  <c r="IPG1387"/>
  <c r="IPG1393" s="1"/>
  <c r="IPG1385"/>
  <c r="IQM1387"/>
  <c r="IQM1393" s="1"/>
  <c r="IQM1385"/>
  <c r="IRS1387"/>
  <c r="IRS1393" s="1"/>
  <c r="IRS1385"/>
  <c r="ISY1387"/>
  <c r="ISY1393" s="1"/>
  <c r="ISY1385"/>
  <c r="IUE1387"/>
  <c r="IUE1393" s="1"/>
  <c r="IUE1385"/>
  <c r="IVK1387"/>
  <c r="IVK1393" s="1"/>
  <c r="IVK1385"/>
  <c r="IWQ1387"/>
  <c r="IWQ1393" s="1"/>
  <c r="IWQ1385"/>
  <c r="IXW1387"/>
  <c r="IXW1393" s="1"/>
  <c r="IXW1385"/>
  <c r="IZC1387"/>
  <c r="IZC1393" s="1"/>
  <c r="IZC1385"/>
  <c r="JAI1387"/>
  <c r="JAI1393" s="1"/>
  <c r="JAI1385"/>
  <c r="JBO1387"/>
  <c r="JBO1393" s="1"/>
  <c r="JBO1385"/>
  <c r="JCU1387"/>
  <c r="JCU1393" s="1"/>
  <c r="JCU1385"/>
  <c r="JEA1387"/>
  <c r="JEA1393" s="1"/>
  <c r="JEA1385"/>
  <c r="JFG1387"/>
  <c r="JFG1393" s="1"/>
  <c r="JFG1385"/>
  <c r="JGM1387"/>
  <c r="JGM1393" s="1"/>
  <c r="JGM1385"/>
  <c r="JHS1387"/>
  <c r="JHS1393" s="1"/>
  <c r="JHS1385"/>
  <c r="JIY1387"/>
  <c r="JIY1393" s="1"/>
  <c r="JIY1385"/>
  <c r="JKE1387"/>
  <c r="JKE1393" s="1"/>
  <c r="JKE1385"/>
  <c r="JLK1387"/>
  <c r="JLK1393" s="1"/>
  <c r="JLK1385"/>
  <c r="JMQ1387"/>
  <c r="JMQ1393" s="1"/>
  <c r="JMQ1385"/>
  <c r="JNW1387"/>
  <c r="JNW1393" s="1"/>
  <c r="JNW1385"/>
  <c r="JPC1387"/>
  <c r="JPC1393" s="1"/>
  <c r="JPC1385"/>
  <c r="JQI1387"/>
  <c r="JQI1393" s="1"/>
  <c r="JQI1385"/>
  <c r="JRO1387"/>
  <c r="JRO1393" s="1"/>
  <c r="JRO1385"/>
  <c r="JSU1387"/>
  <c r="JSU1393" s="1"/>
  <c r="JSU1385"/>
  <c r="JUA1387"/>
  <c r="JUA1393" s="1"/>
  <c r="JUA1385"/>
  <c r="JVG1387"/>
  <c r="JVG1393" s="1"/>
  <c r="JVG1385"/>
  <c r="JWM1387"/>
  <c r="JWM1393" s="1"/>
  <c r="JWM1385"/>
  <c r="JXS1387"/>
  <c r="JXS1393" s="1"/>
  <c r="JXS1385"/>
  <c r="JYY1387"/>
  <c r="JYY1393" s="1"/>
  <c r="JYY1385"/>
  <c r="KAE1387"/>
  <c r="KAE1393" s="1"/>
  <c r="KAE1385"/>
  <c r="KBK1387"/>
  <c r="KBK1393" s="1"/>
  <c r="KBK1385"/>
  <c r="KCQ1387"/>
  <c r="KCQ1393" s="1"/>
  <c r="KCQ1385"/>
  <c r="KDW1387"/>
  <c r="KDW1393" s="1"/>
  <c r="KDW1385"/>
  <c r="KFC1387"/>
  <c r="KFC1393" s="1"/>
  <c r="KFC1385"/>
  <c r="KGI1387"/>
  <c r="KGI1393" s="1"/>
  <c r="KGI1385"/>
  <c r="KHO1387"/>
  <c r="KHO1393" s="1"/>
  <c r="KHO1385"/>
  <c r="KIU1387"/>
  <c r="KIU1393" s="1"/>
  <c r="KIU1385"/>
  <c r="KKA1387"/>
  <c r="KKA1393" s="1"/>
  <c r="KKA1385"/>
  <c r="KLG1387"/>
  <c r="KLG1393" s="1"/>
  <c r="KLG1385"/>
  <c r="KMM1387"/>
  <c r="KMM1393" s="1"/>
  <c r="KMM1385"/>
  <c r="KNS1387"/>
  <c r="KNS1393" s="1"/>
  <c r="KNS1385"/>
  <c r="KOY1387"/>
  <c r="KOY1393" s="1"/>
  <c r="KOY1385"/>
  <c r="KQE1387"/>
  <c r="KQE1393" s="1"/>
  <c r="KQE1385"/>
  <c r="KRK1387"/>
  <c r="KRK1393" s="1"/>
  <c r="KRK1385"/>
  <c r="KSQ1387"/>
  <c r="KSQ1393" s="1"/>
  <c r="KSQ1385"/>
  <c r="KTW1387"/>
  <c r="KTW1393" s="1"/>
  <c r="KTW1385"/>
  <c r="KVC1387"/>
  <c r="KVC1393" s="1"/>
  <c r="KVC1385"/>
  <c r="KWI1387"/>
  <c r="KWI1393" s="1"/>
  <c r="KWI1385"/>
  <c r="KXO1387"/>
  <c r="KXO1393" s="1"/>
  <c r="KXO1385"/>
  <c r="KYU1387"/>
  <c r="KYU1393" s="1"/>
  <c r="KYU1385"/>
  <c r="LAA1387"/>
  <c r="LAA1393" s="1"/>
  <c r="LAA1385"/>
  <c r="LBG1387"/>
  <c r="LBG1393" s="1"/>
  <c r="LBG1385"/>
  <c r="LCM1387"/>
  <c r="LCM1393" s="1"/>
  <c r="LCM1385"/>
  <c r="LDS1387"/>
  <c r="LDS1393" s="1"/>
  <c r="LDS1385"/>
  <c r="LEY1387"/>
  <c r="LEY1393" s="1"/>
  <c r="LEY1385"/>
  <c r="LGE1387"/>
  <c r="LGE1393" s="1"/>
  <c r="LGE1385"/>
  <c r="LHK1387"/>
  <c r="LHK1393" s="1"/>
  <c r="LHK1385"/>
  <c r="LIQ1387"/>
  <c r="LIQ1393" s="1"/>
  <c r="LIQ1385"/>
  <c r="LJW1387"/>
  <c r="LJW1393" s="1"/>
  <c r="LJW1385"/>
  <c r="LLC1387"/>
  <c r="LLC1393" s="1"/>
  <c r="LLC1385"/>
  <c r="LMI1387"/>
  <c r="LMI1393" s="1"/>
  <c r="LMI1385"/>
  <c r="LNO1387"/>
  <c r="LNO1393" s="1"/>
  <c r="LNO1385"/>
  <c r="LOU1387"/>
  <c r="LOU1393" s="1"/>
  <c r="LOU1385"/>
  <c r="LQA1387"/>
  <c r="LQA1393" s="1"/>
  <c r="LQA1385"/>
  <c r="LRG1387"/>
  <c r="LRG1393" s="1"/>
  <c r="LRG1385"/>
  <c r="LSM1387"/>
  <c r="LSM1393" s="1"/>
  <c r="LSM1385"/>
  <c r="LTS1387"/>
  <c r="LTS1393" s="1"/>
  <c r="LTS1385"/>
  <c r="LUY1387"/>
  <c r="LUY1393" s="1"/>
  <c r="LUY1385"/>
  <c r="LWE1387"/>
  <c r="LWE1393" s="1"/>
  <c r="LWE1385"/>
  <c r="LXK1387"/>
  <c r="LXK1393" s="1"/>
  <c r="LXK1385"/>
  <c r="LYQ1387"/>
  <c r="LYQ1393" s="1"/>
  <c r="LYQ1385"/>
  <c r="LZW1387"/>
  <c r="LZW1393" s="1"/>
  <c r="LZW1385"/>
  <c r="MBC1387"/>
  <c r="MBC1393" s="1"/>
  <c r="MBC1385"/>
  <c r="MCI1387"/>
  <c r="MCI1393" s="1"/>
  <c r="MCI1385"/>
  <c r="MDO1387"/>
  <c r="MDO1393" s="1"/>
  <c r="MDO1385"/>
  <c r="MEU1387"/>
  <c r="MEU1393" s="1"/>
  <c r="MEU1385"/>
  <c r="MGA1387"/>
  <c r="MGA1393" s="1"/>
  <c r="MGA1385"/>
  <c r="MHG1387"/>
  <c r="MHG1393" s="1"/>
  <c r="MHG1385"/>
  <c r="MIM1387"/>
  <c r="MIM1393" s="1"/>
  <c r="MIM1385"/>
  <c r="MJS1387"/>
  <c r="MJS1393" s="1"/>
  <c r="MJS1385"/>
  <c r="MKY1387"/>
  <c r="MKY1393" s="1"/>
  <c r="MKY1385"/>
  <c r="MME1387"/>
  <c r="MME1393" s="1"/>
  <c r="MME1385"/>
  <c r="MNK1387"/>
  <c r="MNK1393" s="1"/>
  <c r="MNK1385"/>
  <c r="MOQ1387"/>
  <c r="MOQ1393" s="1"/>
  <c r="MOQ1385"/>
  <c r="MPW1387"/>
  <c r="MPW1393" s="1"/>
  <c r="MPW1385"/>
  <c r="MRC1387"/>
  <c r="MRC1393" s="1"/>
  <c r="MRC1385"/>
  <c r="MSI1387"/>
  <c r="MSI1393" s="1"/>
  <c r="MSI1385"/>
  <c r="MTO1387"/>
  <c r="MTO1393" s="1"/>
  <c r="MTO1385"/>
  <c r="MUU1387"/>
  <c r="MUU1393" s="1"/>
  <c r="MUU1385"/>
  <c r="MWA1387"/>
  <c r="MWA1393" s="1"/>
  <c r="MWA1385"/>
  <c r="MXG1387"/>
  <c r="MXG1393" s="1"/>
  <c r="MXG1385"/>
  <c r="MYM1387"/>
  <c r="MYM1393" s="1"/>
  <c r="MYM1385"/>
  <c r="MZS1387"/>
  <c r="MZS1393" s="1"/>
  <c r="MZS1385"/>
  <c r="NAY1387"/>
  <c r="NAY1393" s="1"/>
  <c r="NAY1385"/>
  <c r="NCE1387"/>
  <c r="NCE1393" s="1"/>
  <c r="NCE1385"/>
  <c r="NDK1387"/>
  <c r="NDK1393" s="1"/>
  <c r="NDK1385"/>
  <c r="NEQ1387"/>
  <c r="NEQ1393" s="1"/>
  <c r="NEQ1385"/>
  <c r="NFW1387"/>
  <c r="NFW1393" s="1"/>
  <c r="NFW1385"/>
  <c r="NHC1387"/>
  <c r="NHC1393" s="1"/>
  <c r="NHC1385"/>
  <c r="NII1387"/>
  <c r="NII1393" s="1"/>
  <c r="NII1385"/>
  <c r="NJO1387"/>
  <c r="NJO1393" s="1"/>
  <c r="NJO1385"/>
  <c r="NKU1387"/>
  <c r="NKU1393" s="1"/>
  <c r="NKU1385"/>
  <c r="NMA1387"/>
  <c r="NMA1393" s="1"/>
  <c r="NMA1385"/>
  <c r="NNG1387"/>
  <c r="NNG1393" s="1"/>
  <c r="NNG1385"/>
  <c r="NOM1387"/>
  <c r="NOM1393" s="1"/>
  <c r="NOM1385"/>
  <c r="NPS1387"/>
  <c r="NPS1393" s="1"/>
  <c r="NPS1385"/>
  <c r="NQY1387"/>
  <c r="NQY1393" s="1"/>
  <c r="NQY1385"/>
  <c r="NSE1387"/>
  <c r="NSE1393" s="1"/>
  <c r="NSE1385"/>
  <c r="NTK1387"/>
  <c r="NTK1393" s="1"/>
  <c r="NTK1385"/>
  <c r="NUQ1387"/>
  <c r="NUQ1393" s="1"/>
  <c r="NUQ1385"/>
  <c r="NVW1387"/>
  <c r="NVW1393" s="1"/>
  <c r="NVW1385"/>
  <c r="NXC1387"/>
  <c r="NXC1393" s="1"/>
  <c r="NXC1385"/>
  <c r="NYI1387"/>
  <c r="NYI1393" s="1"/>
  <c r="NYI1385"/>
  <c r="NZO1387"/>
  <c r="NZO1393" s="1"/>
  <c r="NZO1385"/>
  <c r="OAU1387"/>
  <c r="OAU1393" s="1"/>
  <c r="OAU1385"/>
  <c r="OCA1387"/>
  <c r="OCA1393" s="1"/>
  <c r="OCA1385"/>
  <c r="ODG1387"/>
  <c r="ODG1393" s="1"/>
  <c r="ODG1385"/>
  <c r="OEM1387"/>
  <c r="OEM1393" s="1"/>
  <c r="OEM1385"/>
  <c r="OFS1387"/>
  <c r="OFS1393" s="1"/>
  <c r="OFS1385"/>
  <c r="OGY1387"/>
  <c r="OGY1393" s="1"/>
  <c r="OGY1385"/>
  <c r="OIE1387"/>
  <c r="OIE1393" s="1"/>
  <c r="OIE1385"/>
  <c r="OJK1387"/>
  <c r="OJK1393" s="1"/>
  <c r="OJK1385"/>
  <c r="OKQ1387"/>
  <c r="OKQ1393" s="1"/>
  <c r="OKQ1385"/>
  <c r="OLW1387"/>
  <c r="OLW1393" s="1"/>
  <c r="OLW1385"/>
  <c r="ONC1387"/>
  <c r="ONC1393" s="1"/>
  <c r="ONC1385"/>
  <c r="OOI1387"/>
  <c r="OOI1393" s="1"/>
  <c r="OOI1385"/>
  <c r="OPO1387"/>
  <c r="OPO1393" s="1"/>
  <c r="OPO1385"/>
  <c r="OQU1387"/>
  <c r="OQU1393" s="1"/>
  <c r="OQU1385"/>
  <c r="OSA1387"/>
  <c r="OSA1393" s="1"/>
  <c r="OSA1385"/>
  <c r="OTG1387"/>
  <c r="OTG1393" s="1"/>
  <c r="OTG1385"/>
  <c r="OUM1387"/>
  <c r="OUM1393" s="1"/>
  <c r="OUM1385"/>
  <c r="OVS1387"/>
  <c r="OVS1393" s="1"/>
  <c r="OVS1385"/>
  <c r="OWY1387"/>
  <c r="OWY1393" s="1"/>
  <c r="OWY1385"/>
  <c r="OYE1387"/>
  <c r="OYE1393" s="1"/>
  <c r="OYE1385"/>
  <c r="OZK1387"/>
  <c r="OZK1393" s="1"/>
  <c r="OZK1385"/>
  <c r="PAQ1387"/>
  <c r="PAQ1393" s="1"/>
  <c r="PAQ1385"/>
  <c r="PBW1387"/>
  <c r="PBW1393" s="1"/>
  <c r="PBW1385"/>
  <c r="PDC1387"/>
  <c r="PDC1393" s="1"/>
  <c r="PDC1385"/>
  <c r="PEI1387"/>
  <c r="PEI1393" s="1"/>
  <c r="PEI1385"/>
  <c r="PFO1387"/>
  <c r="PFO1393" s="1"/>
  <c r="PFO1385"/>
  <c r="PGU1387"/>
  <c r="PGU1393" s="1"/>
  <c r="PGU1385"/>
  <c r="PIA1387"/>
  <c r="PIA1393" s="1"/>
  <c r="PIA1385"/>
  <c r="PJG1387"/>
  <c r="PJG1393" s="1"/>
  <c r="PJG1385"/>
  <c r="PKM1387"/>
  <c r="PKM1393" s="1"/>
  <c r="PKM1385"/>
  <c r="PLS1387"/>
  <c r="PLS1393" s="1"/>
  <c r="PLS1385"/>
  <c r="PMY1387"/>
  <c r="PMY1393" s="1"/>
  <c r="PMY1385"/>
  <c r="POE1387"/>
  <c r="POE1393" s="1"/>
  <c r="POE1385"/>
  <c r="PPK1387"/>
  <c r="PPK1393" s="1"/>
  <c r="PPK1385"/>
  <c r="PQQ1387"/>
  <c r="PQQ1393" s="1"/>
  <c r="PQQ1385"/>
  <c r="PRW1387"/>
  <c r="PRW1393" s="1"/>
  <c r="PRW1385"/>
  <c r="PTC1387"/>
  <c r="PTC1393" s="1"/>
  <c r="PTC1385"/>
  <c r="PUI1387"/>
  <c r="PUI1393" s="1"/>
  <c r="PUI1385"/>
  <c r="PVO1387"/>
  <c r="PVO1393" s="1"/>
  <c r="PVO1385"/>
  <c r="PWU1387"/>
  <c r="PWU1393" s="1"/>
  <c r="PWU1385"/>
  <c r="PYA1387"/>
  <c r="PYA1393" s="1"/>
  <c r="PYA1385"/>
  <c r="PZG1387"/>
  <c r="PZG1393" s="1"/>
  <c r="PZG1385"/>
  <c r="QAM1387"/>
  <c r="QAM1393" s="1"/>
  <c r="QAM1385"/>
  <c r="QBS1387"/>
  <c r="QBS1393" s="1"/>
  <c r="QBS1385"/>
  <c r="QCY1387"/>
  <c r="QCY1393" s="1"/>
  <c r="QCY1385"/>
  <c r="QEE1387"/>
  <c r="QEE1393" s="1"/>
  <c r="QEE1385"/>
  <c r="QFK1387"/>
  <c r="QFK1393" s="1"/>
  <c r="QFK1385"/>
  <c r="QGQ1387"/>
  <c r="QGQ1393" s="1"/>
  <c r="QGQ1385"/>
  <c r="QHW1387"/>
  <c r="QHW1393" s="1"/>
  <c r="QHW1385"/>
  <c r="QJC1387"/>
  <c r="QJC1393" s="1"/>
  <c r="QJC1385"/>
  <c r="QKI1387"/>
  <c r="QKI1393" s="1"/>
  <c r="QKI1385"/>
  <c r="QLO1387"/>
  <c r="QLO1393" s="1"/>
  <c r="QLO1385"/>
  <c r="QMU1387"/>
  <c r="QMU1393" s="1"/>
  <c r="QMU1385"/>
  <c r="QOA1387"/>
  <c r="QOA1393" s="1"/>
  <c r="QOA1385"/>
  <c r="QPG1387"/>
  <c r="QPG1393" s="1"/>
  <c r="QPG1385"/>
  <c r="QQM1387"/>
  <c r="QQM1393" s="1"/>
  <c r="QQM1385"/>
  <c r="QRS1387"/>
  <c r="QRS1393" s="1"/>
  <c r="QRS1385"/>
  <c r="QSY1387"/>
  <c r="QSY1393" s="1"/>
  <c r="QSY1385"/>
  <c r="QUE1387"/>
  <c r="QUE1393" s="1"/>
  <c r="QUE1385"/>
  <c r="QVK1387"/>
  <c r="QVK1393" s="1"/>
  <c r="QVK1385"/>
  <c r="QWQ1387"/>
  <c r="QWQ1393" s="1"/>
  <c r="QWQ1385"/>
  <c r="QXW1387"/>
  <c r="QXW1393" s="1"/>
  <c r="QXW1385"/>
  <c r="QZC1387"/>
  <c r="QZC1393" s="1"/>
  <c r="QZC1385"/>
  <c r="RAI1387"/>
  <c r="RAI1393" s="1"/>
  <c r="RAI1385"/>
  <c r="RBO1387"/>
  <c r="RBO1393" s="1"/>
  <c r="RBO1385"/>
  <c r="RCU1387"/>
  <c r="RCU1393" s="1"/>
  <c r="RCU1385"/>
  <c r="REA1387"/>
  <c r="REA1393" s="1"/>
  <c r="REA1385"/>
  <c r="RFG1387"/>
  <c r="RFG1393" s="1"/>
  <c r="RFG1385"/>
  <c r="RGM1387"/>
  <c r="RGM1393" s="1"/>
  <c r="RGM1385"/>
  <c r="RHS1387"/>
  <c r="RHS1393" s="1"/>
  <c r="RHS1385"/>
  <c r="RIY1387"/>
  <c r="RIY1393" s="1"/>
  <c r="RIY1385"/>
  <c r="RKE1387"/>
  <c r="RKE1393" s="1"/>
  <c r="RKE1385"/>
  <c r="RLK1387"/>
  <c r="RLK1393" s="1"/>
  <c r="RLK1385"/>
  <c r="RMQ1387"/>
  <c r="RMQ1393" s="1"/>
  <c r="RMQ1385"/>
  <c r="RNW1387"/>
  <c r="RNW1393" s="1"/>
  <c r="RNW1385"/>
  <c r="RPC1387"/>
  <c r="RPC1393" s="1"/>
  <c r="RPC1385"/>
  <c r="RQI1387"/>
  <c r="RQI1393" s="1"/>
  <c r="RQI1385"/>
  <c r="RRO1387"/>
  <c r="RRO1393" s="1"/>
  <c r="RRO1385"/>
  <c r="RSU1387"/>
  <c r="RSU1393" s="1"/>
  <c r="RSU1385"/>
  <c r="RUA1387"/>
  <c r="RUA1393" s="1"/>
  <c r="RUA1385"/>
  <c r="RVG1387"/>
  <c r="RVG1393" s="1"/>
  <c r="RVG1385"/>
  <c r="RWM1387"/>
  <c r="RWM1393" s="1"/>
  <c r="RWM1385"/>
  <c r="RXS1387"/>
  <c r="RXS1393" s="1"/>
  <c r="RXS1385"/>
  <c r="RYY1387"/>
  <c r="RYY1393" s="1"/>
  <c r="RYY1385"/>
  <c r="SAE1387"/>
  <c r="SAE1393" s="1"/>
  <c r="SAE1385"/>
  <c r="SBK1387"/>
  <c r="SBK1393" s="1"/>
  <c r="SBK1385"/>
  <c r="SCQ1387"/>
  <c r="SCQ1393" s="1"/>
  <c r="SCQ1385"/>
  <c r="SDW1387"/>
  <c r="SDW1393" s="1"/>
  <c r="SDW1385"/>
  <c r="SFC1387"/>
  <c r="SFC1393" s="1"/>
  <c r="SFC1385"/>
  <c r="SGI1387"/>
  <c r="SGI1393" s="1"/>
  <c r="SGI1385"/>
  <c r="SHO1387"/>
  <c r="SHO1393" s="1"/>
  <c r="SHO1385"/>
  <c r="SIU1387"/>
  <c r="SIU1393" s="1"/>
  <c r="SIU1385"/>
  <c r="SKA1387"/>
  <c r="SKA1393" s="1"/>
  <c r="SKA1385"/>
  <c r="SLG1387"/>
  <c r="SLG1393" s="1"/>
  <c r="SLG1385"/>
  <c r="SMM1387"/>
  <c r="SMM1393" s="1"/>
  <c r="SMM1385"/>
  <c r="SNS1387"/>
  <c r="SNS1393" s="1"/>
  <c r="SNS1385"/>
  <c r="SOY1387"/>
  <c r="SOY1393" s="1"/>
  <c r="SOY1385"/>
  <c r="SQE1387"/>
  <c r="SQE1393" s="1"/>
  <c r="SQE1385"/>
  <c r="SRK1387"/>
  <c r="SRK1393" s="1"/>
  <c r="SRK1385"/>
  <c r="SSQ1387"/>
  <c r="SSQ1393" s="1"/>
  <c r="SSQ1385"/>
  <c r="STW1387"/>
  <c r="STW1393" s="1"/>
  <c r="STW1385"/>
  <c r="SVC1387"/>
  <c r="SVC1393" s="1"/>
  <c r="SVC1385"/>
  <c r="SWI1387"/>
  <c r="SWI1393" s="1"/>
  <c r="SWI1385"/>
  <c r="SXO1387"/>
  <c r="SXO1393" s="1"/>
  <c r="SXO1385"/>
  <c r="SYU1387"/>
  <c r="SYU1393" s="1"/>
  <c r="SYU1385"/>
  <c r="TAA1387"/>
  <c r="TAA1393" s="1"/>
  <c r="TAA1385"/>
  <c r="TBG1387"/>
  <c r="TBG1393" s="1"/>
  <c r="TBG1385"/>
  <c r="TCM1387"/>
  <c r="TCM1393" s="1"/>
  <c r="TCM1385"/>
  <c r="TDS1387"/>
  <c r="TDS1393" s="1"/>
  <c r="TDS1385"/>
  <c r="TEY1387"/>
  <c r="TEY1393" s="1"/>
  <c r="TEY1385"/>
  <c r="TGE1387"/>
  <c r="TGE1393" s="1"/>
  <c r="TGE1385"/>
  <c r="THK1387"/>
  <c r="THK1393" s="1"/>
  <c r="THK1385"/>
  <c r="TIQ1387"/>
  <c r="TIQ1393" s="1"/>
  <c r="TIQ1385"/>
  <c r="TJW1387"/>
  <c r="TJW1393" s="1"/>
  <c r="TJW1385"/>
  <c r="TLC1387"/>
  <c r="TLC1393" s="1"/>
  <c r="TLC1385"/>
  <c r="TMI1387"/>
  <c r="TMI1393" s="1"/>
  <c r="TMI1385"/>
  <c r="TNO1387"/>
  <c r="TNO1393" s="1"/>
  <c r="TNO1385"/>
  <c r="TOU1387"/>
  <c r="TOU1393" s="1"/>
  <c r="TOU1385"/>
  <c r="TQA1387"/>
  <c r="TQA1393" s="1"/>
  <c r="TQA1385"/>
  <c r="TRG1387"/>
  <c r="TRG1393" s="1"/>
  <c r="TRG1385"/>
  <c r="TSM1387"/>
  <c r="TSM1393" s="1"/>
  <c r="TSM1385"/>
  <c r="TTS1387"/>
  <c r="TTS1393" s="1"/>
  <c r="TTS1385"/>
  <c r="TUY1387"/>
  <c r="TUY1393" s="1"/>
  <c r="TUY1385"/>
  <c r="TWE1387"/>
  <c r="TWE1393" s="1"/>
  <c r="TWE1385"/>
  <c r="TXK1387"/>
  <c r="TXK1393" s="1"/>
  <c r="TXK1385"/>
  <c r="TYQ1387"/>
  <c r="TYQ1393" s="1"/>
  <c r="TYQ1385"/>
  <c r="TZW1387"/>
  <c r="TZW1393" s="1"/>
  <c r="TZW1385"/>
  <c r="UBC1387"/>
  <c r="UBC1393" s="1"/>
  <c r="UBC1385"/>
  <c r="UCI1387"/>
  <c r="UCI1393" s="1"/>
  <c r="UCI1385"/>
  <c r="UDO1387"/>
  <c r="UDO1393" s="1"/>
  <c r="UDO1385"/>
  <c r="UEU1387"/>
  <c r="UEU1393" s="1"/>
  <c r="UEU1385"/>
  <c r="UGA1387"/>
  <c r="UGA1393" s="1"/>
  <c r="UGA1385"/>
  <c r="UHG1387"/>
  <c r="UHG1393" s="1"/>
  <c r="UHG1385"/>
  <c r="UIM1387"/>
  <c r="UIM1393" s="1"/>
  <c r="UIM1385"/>
  <c r="UJS1387"/>
  <c r="UJS1393" s="1"/>
  <c r="UJS1385"/>
  <c r="UKY1387"/>
  <c r="UKY1393" s="1"/>
  <c r="UKY1385"/>
  <c r="UME1387"/>
  <c r="UME1393" s="1"/>
  <c r="UME1385"/>
  <c r="UNK1387"/>
  <c r="UNK1393" s="1"/>
  <c r="UNK1385"/>
  <c r="UOQ1387"/>
  <c r="UOQ1393" s="1"/>
  <c r="UOQ1385"/>
  <c r="UPW1387"/>
  <c r="UPW1393" s="1"/>
  <c r="UPW1385"/>
  <c r="URC1387"/>
  <c r="URC1393" s="1"/>
  <c r="URC1385"/>
  <c r="USI1387"/>
  <c r="USI1393" s="1"/>
  <c r="USI1385"/>
  <c r="UTO1387"/>
  <c r="UTO1393" s="1"/>
  <c r="UTO1385"/>
  <c r="UUU1387"/>
  <c r="UUU1393" s="1"/>
  <c r="UUU1385"/>
  <c r="UWA1387"/>
  <c r="UWA1393" s="1"/>
  <c r="UWA1385"/>
  <c r="UXG1387"/>
  <c r="UXG1393" s="1"/>
  <c r="UXG1385"/>
  <c r="UYM1387"/>
  <c r="UYM1393" s="1"/>
  <c r="UYM1385"/>
  <c r="UZS1387"/>
  <c r="UZS1393" s="1"/>
  <c r="UZS1385"/>
  <c r="VAY1387"/>
  <c r="VAY1393" s="1"/>
  <c r="VAY1385"/>
  <c r="VCE1387"/>
  <c r="VCE1393" s="1"/>
  <c r="VCE1385"/>
  <c r="VDK1387"/>
  <c r="VDK1393" s="1"/>
  <c r="VDK1385"/>
  <c r="VEQ1387"/>
  <c r="VEQ1393" s="1"/>
  <c r="VEQ1385"/>
  <c r="VFW1387"/>
  <c r="VFW1393" s="1"/>
  <c r="VFW1385"/>
  <c r="VHC1387"/>
  <c r="VHC1393" s="1"/>
  <c r="VHC1385"/>
  <c r="VII1387"/>
  <c r="VII1393" s="1"/>
  <c r="VII1385"/>
  <c r="VJO1387"/>
  <c r="VJO1393" s="1"/>
  <c r="VJO1385"/>
  <c r="VKU1387"/>
  <c r="VKU1393" s="1"/>
  <c r="VKU1385"/>
  <c r="VMA1387"/>
  <c r="VMA1393" s="1"/>
  <c r="VMA1385"/>
  <c r="VNG1387"/>
  <c r="VNG1393" s="1"/>
  <c r="VNG1385"/>
  <c r="VOM1387"/>
  <c r="VOM1393" s="1"/>
  <c r="VOM1385"/>
  <c r="VPS1387"/>
  <c r="VPS1393" s="1"/>
  <c r="VPS1385"/>
  <c r="VQY1387"/>
  <c r="VQY1393" s="1"/>
  <c r="VQY1385"/>
  <c r="VSE1387"/>
  <c r="VSE1393" s="1"/>
  <c r="VSE1385"/>
  <c r="VTK1387"/>
  <c r="VTK1393" s="1"/>
  <c r="VTK1385"/>
  <c r="VUQ1387"/>
  <c r="VUQ1393" s="1"/>
  <c r="VUQ1385"/>
  <c r="VVW1387"/>
  <c r="VVW1393" s="1"/>
  <c r="VVW1385"/>
  <c r="VXC1387"/>
  <c r="VXC1393" s="1"/>
  <c r="VXC1385"/>
  <c r="VYI1387"/>
  <c r="VYI1393" s="1"/>
  <c r="VYI1385"/>
  <c r="VZO1387"/>
  <c r="VZO1393" s="1"/>
  <c r="VZO1385"/>
  <c r="WAU1387"/>
  <c r="WAU1393" s="1"/>
  <c r="WAU1385"/>
  <c r="WCA1387"/>
  <c r="WCA1393" s="1"/>
  <c r="WCA1385"/>
  <c r="WDG1387"/>
  <c r="WDG1393" s="1"/>
  <c r="WDG1385"/>
  <c r="WEM1387"/>
  <c r="WEM1393" s="1"/>
  <c r="WEM1385"/>
  <c r="WFS1387"/>
  <c r="WFS1393" s="1"/>
  <c r="WFS1385"/>
  <c r="WGY1387"/>
  <c r="WGY1393" s="1"/>
  <c r="WGY1385"/>
  <c r="WIE1387"/>
  <c r="WIE1393" s="1"/>
  <c r="WIE1385"/>
  <c r="WJK1387"/>
  <c r="WJK1393" s="1"/>
  <c r="WJK1385"/>
  <c r="WKQ1387"/>
  <c r="WKQ1393" s="1"/>
  <c r="WKQ1385"/>
  <c r="WLW1387"/>
  <c r="WLW1393" s="1"/>
  <c r="WLW1385"/>
  <c r="WNC1387"/>
  <c r="WNC1393" s="1"/>
  <c r="WNC1385"/>
  <c r="WOI1387"/>
  <c r="WOI1393" s="1"/>
  <c r="WOI1385"/>
  <c r="WPO1387"/>
  <c r="WPO1393" s="1"/>
  <c r="WPO1385"/>
  <c r="WQU1387"/>
  <c r="WQU1393" s="1"/>
  <c r="WQU1385"/>
  <c r="WSA1387"/>
  <c r="WSA1393" s="1"/>
  <c r="WSA1385"/>
  <c r="WTG1387"/>
  <c r="WTG1393" s="1"/>
  <c r="WTG1385"/>
  <c r="WUM1387"/>
  <c r="WUM1393" s="1"/>
  <c r="WUM1385"/>
  <c r="WVS1387"/>
  <c r="WVS1393" s="1"/>
  <c r="WVS1385"/>
  <c r="WWY1387"/>
  <c r="WWY1393" s="1"/>
  <c r="WWY1385"/>
  <c r="WYE1387"/>
  <c r="WYE1393" s="1"/>
  <c r="WYE1385"/>
  <c r="WZK1387"/>
  <c r="WZK1393" s="1"/>
  <c r="WZK1385"/>
  <c r="XAQ1387"/>
  <c r="XAQ1393" s="1"/>
  <c r="XAQ1385"/>
  <c r="XBW1387"/>
  <c r="XBW1393" s="1"/>
  <c r="XBW1385"/>
  <c r="XDC1387"/>
  <c r="XDC1393" s="1"/>
  <c r="XDC1385"/>
  <c r="XEI1387"/>
  <c r="XEI1393" s="1"/>
  <c r="XEI1385"/>
  <c r="I1387"/>
  <c r="I1385"/>
  <c r="P1383"/>
  <c r="P1387" s="1"/>
  <c r="P1393" s="1"/>
  <c r="Y1387"/>
  <c r="Y1385"/>
  <c r="AF1383"/>
  <c r="AF1387" s="1"/>
  <c r="AF1393" s="1"/>
  <c r="AO1387"/>
  <c r="AO1385"/>
  <c r="AV1383"/>
  <c r="AV1387" s="1"/>
  <c r="AV1393" s="1"/>
  <c r="BE1387"/>
  <c r="BE1385"/>
  <c r="BL1383"/>
  <c r="BL1387" s="1"/>
  <c r="BL1393" s="1"/>
  <c r="BU1387"/>
  <c r="BU1385"/>
  <c r="CB1383"/>
  <c r="CB1387" s="1"/>
  <c r="CB1393" s="1"/>
  <c r="CK1387"/>
  <c r="CK1385"/>
  <c r="CR1383"/>
  <c r="CR1387" s="1"/>
  <c r="CR1393" s="1"/>
  <c r="DA1387"/>
  <c r="DA1385"/>
  <c r="DH1383"/>
  <c r="DH1387" s="1"/>
  <c r="DH1393" s="1"/>
  <c r="DQ1387"/>
  <c r="DQ1385"/>
  <c r="DX1383"/>
  <c r="DX1387" s="1"/>
  <c r="DX1393" s="1"/>
  <c r="EG1387"/>
  <c r="EG1385"/>
  <c r="EN1383"/>
  <c r="EN1387" s="1"/>
  <c r="EN1393" s="1"/>
  <c r="EW1387"/>
  <c r="EW1385"/>
  <c r="FD1383"/>
  <c r="FD1387" s="1"/>
  <c r="FD1393" s="1"/>
  <c r="FM1387"/>
  <c r="FM1385"/>
  <c r="FT1383"/>
  <c r="FT1387" s="1"/>
  <c r="FT1393" s="1"/>
  <c r="GC1387"/>
  <c r="GC1385"/>
  <c r="GJ1383"/>
  <c r="GJ1387" s="1"/>
  <c r="GJ1393" s="1"/>
  <c r="GS1387"/>
  <c r="GS1385"/>
  <c r="GZ1383"/>
  <c r="GZ1387" s="1"/>
  <c r="GZ1393" s="1"/>
  <c r="HI1387"/>
  <c r="HI1385"/>
  <c r="HP1383"/>
  <c r="HP1387" s="1"/>
  <c r="HP1393" s="1"/>
  <c r="HY1387"/>
  <c r="HY1385"/>
  <c r="IF1383"/>
  <c r="IF1387" s="1"/>
  <c r="IF1393" s="1"/>
  <c r="IO1387"/>
  <c r="IO1385"/>
  <c r="IV1383"/>
  <c r="IV1387" s="1"/>
  <c r="IV1393" s="1"/>
  <c r="JE1387"/>
  <c r="JE1385"/>
  <c r="JL1383"/>
  <c r="JL1387" s="1"/>
  <c r="JL1393" s="1"/>
  <c r="JU1387"/>
  <c r="JU1385"/>
  <c r="KB1383"/>
  <c r="KB1387" s="1"/>
  <c r="KB1393" s="1"/>
  <c r="KK1387"/>
  <c r="KK1385"/>
  <c r="KR1383"/>
  <c r="KR1387" s="1"/>
  <c r="KR1393" s="1"/>
  <c r="LA1387"/>
  <c r="LA1385"/>
  <c r="LH1383"/>
  <c r="LH1387" s="1"/>
  <c r="LH1393" s="1"/>
  <c r="LQ1387"/>
  <c r="LQ1385"/>
  <c r="LX1383"/>
  <c r="LX1387" s="1"/>
  <c r="LX1393" s="1"/>
  <c r="MG1387"/>
  <c r="MG1385"/>
  <c r="MN1383"/>
  <c r="MN1387" s="1"/>
  <c r="MN1393" s="1"/>
  <c r="MW1387"/>
  <c r="MW1385"/>
  <c r="ND1383"/>
  <c r="ND1387" s="1"/>
  <c r="ND1393" s="1"/>
  <c r="NM1387"/>
  <c r="NM1385"/>
  <c r="NT1383"/>
  <c r="NT1387" s="1"/>
  <c r="NT1393" s="1"/>
  <c r="OC1387"/>
  <c r="OC1385"/>
  <c r="OJ1383"/>
  <c r="OJ1387" s="1"/>
  <c r="OJ1393" s="1"/>
  <c r="OS1387"/>
  <c r="OS1385"/>
  <c r="OZ1383"/>
  <c r="OZ1387" s="1"/>
  <c r="OZ1393" s="1"/>
  <c r="PI1387"/>
  <c r="PI1385"/>
  <c r="PP1383"/>
  <c r="PP1387" s="1"/>
  <c r="PP1393" s="1"/>
  <c r="PY1387"/>
  <c r="PY1385"/>
  <c r="QF1383"/>
  <c r="QF1387" s="1"/>
  <c r="QF1393" s="1"/>
  <c r="QO1387"/>
  <c r="QO1385"/>
  <c r="QV1383"/>
  <c r="QV1387" s="1"/>
  <c r="QV1393" s="1"/>
  <c r="RE1387"/>
  <c r="RE1385"/>
  <c r="RL1383"/>
  <c r="RL1387" s="1"/>
  <c r="RL1393" s="1"/>
  <c r="RU1387"/>
  <c r="RU1385"/>
  <c r="SB1383"/>
  <c r="SB1387" s="1"/>
  <c r="SB1393" s="1"/>
  <c r="SK1387"/>
  <c r="SK1385"/>
  <c r="SR1383"/>
  <c r="SR1387" s="1"/>
  <c r="SR1393" s="1"/>
  <c r="TA1387"/>
  <c r="TA1385"/>
  <c r="TH1383"/>
  <c r="TH1387" s="1"/>
  <c r="TH1393" s="1"/>
  <c r="TQ1387"/>
  <c r="TQ1385"/>
  <c r="TX1383"/>
  <c r="TX1387" s="1"/>
  <c r="TX1393" s="1"/>
  <c r="UG1387"/>
  <c r="UG1385"/>
  <c r="UN1383"/>
  <c r="UN1387" s="1"/>
  <c r="UN1393" s="1"/>
  <c r="UW1387"/>
  <c r="UW1385"/>
  <c r="VD1383"/>
  <c r="VD1387" s="1"/>
  <c r="VD1393" s="1"/>
  <c r="VM1387"/>
  <c r="VM1385"/>
  <c r="VT1383"/>
  <c r="VT1387" s="1"/>
  <c r="VT1393" s="1"/>
  <c r="WC1387"/>
  <c r="WC1385"/>
  <c r="WJ1383"/>
  <c r="WJ1387" s="1"/>
  <c r="WJ1393" s="1"/>
  <c r="WS1387"/>
  <c r="WS1385"/>
  <c r="WZ1383"/>
  <c r="WZ1387" s="1"/>
  <c r="WZ1393" s="1"/>
  <c r="XI1387"/>
  <c r="XI1385"/>
  <c r="XP1383"/>
  <c r="XP1387" s="1"/>
  <c r="XP1393" s="1"/>
  <c r="XY1387"/>
  <c r="XY1385"/>
  <c r="YF1383"/>
  <c r="YF1387" s="1"/>
  <c r="YF1393" s="1"/>
  <c r="YO1387"/>
  <c r="YO1385"/>
  <c r="YV1383"/>
  <c r="YV1387" s="1"/>
  <c r="YV1393" s="1"/>
  <c r="ZE1387"/>
  <c r="ZE1385"/>
  <c r="ZL1383"/>
  <c r="ZL1387" s="1"/>
  <c r="ZL1393" s="1"/>
  <c r="ZU1387"/>
  <c r="ZU1385"/>
  <c r="AAB1383"/>
  <c r="AAB1387" s="1"/>
  <c r="AAB1393" s="1"/>
  <c r="AAK1387"/>
  <c r="AAK1385"/>
  <c r="AAR1383"/>
  <c r="AAR1387" s="1"/>
  <c r="AAR1393" s="1"/>
  <c r="ABA1387"/>
  <c r="ABA1385"/>
  <c r="ABH1383"/>
  <c r="ABH1387" s="1"/>
  <c r="ABH1393" s="1"/>
  <c r="ABQ1387"/>
  <c r="ABQ1385"/>
  <c r="ABX1383"/>
  <c r="ABX1387" s="1"/>
  <c r="ABX1393" s="1"/>
  <c r="ACG1387"/>
  <c r="ACG1385"/>
  <c r="ACN1383"/>
  <c r="ACN1387" s="1"/>
  <c r="ACN1393" s="1"/>
  <c r="ACW1387"/>
  <c r="ACW1385"/>
  <c r="ADD1383"/>
  <c r="ADD1387" s="1"/>
  <c r="ADD1393" s="1"/>
  <c r="ADM1387"/>
  <c r="ADM1385"/>
  <c r="ADT1383"/>
  <c r="ADT1387" s="1"/>
  <c r="ADT1393" s="1"/>
  <c r="AEC1387"/>
  <c r="AEC1385"/>
  <c r="AEJ1383"/>
  <c r="AEJ1387" s="1"/>
  <c r="AEJ1393" s="1"/>
  <c r="AES1387"/>
  <c r="AES1385"/>
  <c r="AEZ1383"/>
  <c r="AEZ1387" s="1"/>
  <c r="AEZ1393" s="1"/>
  <c r="AFI1387"/>
  <c r="AFI1385"/>
  <c r="AFP1383"/>
  <c r="AFP1387" s="1"/>
  <c r="AFP1393" s="1"/>
  <c r="AFY1387"/>
  <c r="AFY1385"/>
  <c r="AGF1383"/>
  <c r="AGF1387" s="1"/>
  <c r="AGF1393" s="1"/>
  <c r="AGO1387"/>
  <c r="AGO1385"/>
  <c r="AGV1383"/>
  <c r="AGV1387" s="1"/>
  <c r="AGV1393" s="1"/>
  <c r="AHE1387"/>
  <c r="AHE1385"/>
  <c r="AHL1383"/>
  <c r="AHL1387" s="1"/>
  <c r="AHL1393" s="1"/>
  <c r="AHU1387"/>
  <c r="AHU1385"/>
  <c r="AIB1383"/>
  <c r="AIB1387" s="1"/>
  <c r="AIB1393" s="1"/>
  <c r="AIK1387"/>
  <c r="AIK1385"/>
  <c r="AIR1383"/>
  <c r="AIR1387" s="1"/>
  <c r="AIR1393" s="1"/>
  <c r="AJA1387"/>
  <c r="AJA1385"/>
  <c r="AJH1383"/>
  <c r="AJH1387" s="1"/>
  <c r="AJH1393" s="1"/>
  <c r="AJQ1387"/>
  <c r="AJQ1385"/>
  <c r="AJX1383"/>
  <c r="AJX1387" s="1"/>
  <c r="AJX1393" s="1"/>
  <c r="AKG1387"/>
  <c r="AKG1385"/>
  <c r="AKN1383"/>
  <c r="AKN1387" s="1"/>
  <c r="AKN1393" s="1"/>
  <c r="AKW1387"/>
  <c r="AKW1385"/>
  <c r="ALD1383"/>
  <c r="ALD1387" s="1"/>
  <c r="ALD1393" s="1"/>
  <c r="ALM1387"/>
  <c r="ALM1385"/>
  <c r="ALT1383"/>
  <c r="ALT1387" s="1"/>
  <c r="ALT1393" s="1"/>
  <c r="AMC1387"/>
  <c r="AMC1385"/>
  <c r="AMJ1383"/>
  <c r="AMJ1387" s="1"/>
  <c r="AMJ1393" s="1"/>
  <c r="AMS1387"/>
  <c r="AMS1385"/>
  <c r="AMZ1383"/>
  <c r="AMZ1387" s="1"/>
  <c r="AMZ1393" s="1"/>
  <c r="ANI1387"/>
  <c r="ANI1385"/>
  <c r="ANP1383"/>
  <c r="ANP1387" s="1"/>
  <c r="ANP1393" s="1"/>
  <c r="ANY1387"/>
  <c r="ANY1385"/>
  <c r="AOF1383"/>
  <c r="AOF1387" s="1"/>
  <c r="AOF1393" s="1"/>
  <c r="AOO1387"/>
  <c r="AOO1385"/>
  <c r="AOV1383"/>
  <c r="AOV1387" s="1"/>
  <c r="AOV1393" s="1"/>
  <c r="APE1387"/>
  <c r="APE1385"/>
  <c r="APL1383"/>
  <c r="APL1387" s="1"/>
  <c r="APL1393" s="1"/>
  <c r="APU1387"/>
  <c r="APU1385"/>
  <c r="APV1385" s="1"/>
  <c r="AQB1383"/>
  <c r="AQB1387" s="1"/>
  <c r="AQB1393" s="1"/>
  <c r="AQK1387"/>
  <c r="AQK1385"/>
  <c r="AQR1383"/>
  <c r="AQR1387" s="1"/>
  <c r="AQR1393" s="1"/>
  <c r="ARA1387"/>
  <c r="ARA1385"/>
  <c r="ARB1385" s="1"/>
  <c r="ARH1383"/>
  <c r="ARH1387" s="1"/>
  <c r="ARH1393" s="1"/>
  <c r="ARQ1387"/>
  <c r="ARQ1385"/>
  <c r="ARX1383"/>
  <c r="ARX1387" s="1"/>
  <c r="ARX1393" s="1"/>
  <c r="ASG1387"/>
  <c r="ASG1385"/>
  <c r="ASH1385" s="1"/>
  <c r="ASN1383"/>
  <c r="ASN1387" s="1"/>
  <c r="ASN1393" s="1"/>
  <c r="ASW1387"/>
  <c r="ASW1385"/>
  <c r="ATD1383"/>
  <c r="ATD1387" s="1"/>
  <c r="ATD1393" s="1"/>
  <c r="ATM1387"/>
  <c r="ATM1385"/>
  <c r="ATN1385" s="1"/>
  <c r="ATT1383"/>
  <c r="ATT1387" s="1"/>
  <c r="ATT1393" s="1"/>
  <c r="AUC1387"/>
  <c r="AUC1385"/>
  <c r="AUJ1383"/>
  <c r="AUJ1387" s="1"/>
  <c r="AUJ1393" s="1"/>
  <c r="AUS1387"/>
  <c r="AUS1385"/>
  <c r="AUT1385" s="1"/>
  <c r="AUZ1383"/>
  <c r="AUZ1387" s="1"/>
  <c r="AUZ1393" s="1"/>
  <c r="AVI1387"/>
  <c r="AVI1385"/>
  <c r="AVP1383"/>
  <c r="AVP1387" s="1"/>
  <c r="AVP1393" s="1"/>
  <c r="AVY1387"/>
  <c r="AVY1385"/>
  <c r="AVZ1385" s="1"/>
  <c r="AWF1383"/>
  <c r="AWF1387" s="1"/>
  <c r="AWF1393" s="1"/>
  <c r="AWO1387"/>
  <c r="AWO1385"/>
  <c r="AWV1383"/>
  <c r="AWV1387" s="1"/>
  <c r="AWV1393" s="1"/>
  <c r="AXE1387"/>
  <c r="AXE1385"/>
  <c r="AXF1385" s="1"/>
  <c r="AXL1383"/>
  <c r="AXL1387" s="1"/>
  <c r="AXL1393" s="1"/>
  <c r="AXU1387"/>
  <c r="AXU1385"/>
  <c r="AYB1383"/>
  <c r="AYB1387" s="1"/>
  <c r="AYB1393" s="1"/>
  <c r="AYK1387"/>
  <c r="AYK1385"/>
  <c r="AYL1385" s="1"/>
  <c r="AYR1383"/>
  <c r="AYR1387" s="1"/>
  <c r="AYR1393" s="1"/>
  <c r="AZA1387"/>
  <c r="AZA1385"/>
  <c r="AZH1383"/>
  <c r="AZH1387" s="1"/>
  <c r="AZH1393" s="1"/>
  <c r="AZQ1387"/>
  <c r="AZQ1385"/>
  <c r="AZR1385" s="1"/>
  <c r="AZX1383"/>
  <c r="AZX1387" s="1"/>
  <c r="AZX1393" s="1"/>
  <c r="BAG1387"/>
  <c r="BAG1385"/>
  <c r="BAN1383"/>
  <c r="BAN1387" s="1"/>
  <c r="BAN1393" s="1"/>
  <c r="BAW1387"/>
  <c r="BAW1385"/>
  <c r="BAX1385" s="1"/>
  <c r="BBD1383"/>
  <c r="BBD1387" s="1"/>
  <c r="BBD1393" s="1"/>
  <c r="BBM1387"/>
  <c r="BBM1385"/>
  <c r="BBT1383"/>
  <c r="BBT1387" s="1"/>
  <c r="BBT1393" s="1"/>
  <c r="BCC1387"/>
  <c r="BCC1385"/>
  <c r="BCD1385" s="1"/>
  <c r="BCJ1383"/>
  <c r="BCJ1387" s="1"/>
  <c r="BCJ1393" s="1"/>
  <c r="BCS1387"/>
  <c r="BCS1385"/>
  <c r="BCZ1383"/>
  <c r="BCZ1387" s="1"/>
  <c r="BCZ1393" s="1"/>
  <c r="BDI1387"/>
  <c r="BDI1385"/>
  <c r="BDJ1385" s="1"/>
  <c r="BDP1383"/>
  <c r="BDP1387" s="1"/>
  <c r="BDP1393" s="1"/>
  <c r="BDY1387"/>
  <c r="BDY1385"/>
  <c r="BEF1383"/>
  <c r="BEF1387" s="1"/>
  <c r="BEF1393" s="1"/>
  <c r="BEO1387"/>
  <c r="BEO1385"/>
  <c r="BEP1385" s="1"/>
  <c r="BEV1383"/>
  <c r="BEV1387" s="1"/>
  <c r="BEV1393" s="1"/>
  <c r="BFE1387"/>
  <c r="BFE1385"/>
  <c r="BFL1383"/>
  <c r="BFL1387" s="1"/>
  <c r="BFL1393" s="1"/>
  <c r="BFU1387"/>
  <c r="BFU1385"/>
  <c r="BFV1385" s="1"/>
  <c r="BGB1383"/>
  <c r="BGB1387" s="1"/>
  <c r="BGB1393" s="1"/>
  <c r="BGK1387"/>
  <c r="BGK1385"/>
  <c r="BGR1383"/>
  <c r="BGR1387" s="1"/>
  <c r="BGR1393" s="1"/>
  <c r="BHA1387"/>
  <c r="BHA1385"/>
  <c r="BHB1385" s="1"/>
  <c r="BHH1383"/>
  <c r="BHH1387" s="1"/>
  <c r="BHH1393" s="1"/>
  <c r="BHQ1387"/>
  <c r="BHQ1385"/>
  <c r="BHX1383"/>
  <c r="BHX1387" s="1"/>
  <c r="BHX1393" s="1"/>
  <c r="BIG1387"/>
  <c r="BIG1385"/>
  <c r="BIH1385" s="1"/>
  <c r="BIN1383"/>
  <c r="BIN1387" s="1"/>
  <c r="BIN1393" s="1"/>
  <c r="BIW1387"/>
  <c r="BIW1385"/>
  <c r="BJD1383"/>
  <c r="BJD1387" s="1"/>
  <c r="BJD1393" s="1"/>
  <c r="BJM1387"/>
  <c r="BJM1385"/>
  <c r="BJN1385" s="1"/>
  <c r="BJT1383"/>
  <c r="BJT1387" s="1"/>
  <c r="BJT1393" s="1"/>
  <c r="BKC1387"/>
  <c r="BKC1385"/>
  <c r="BKJ1383"/>
  <c r="BKJ1387" s="1"/>
  <c r="BKJ1393" s="1"/>
  <c r="BKS1387"/>
  <c r="BKS1385"/>
  <c r="BKT1385" s="1"/>
  <c r="BKZ1383"/>
  <c r="BKZ1387" s="1"/>
  <c r="BKZ1393" s="1"/>
  <c r="BLI1387"/>
  <c r="BLI1385"/>
  <c r="BLP1383"/>
  <c r="BLP1387" s="1"/>
  <c r="BLP1393" s="1"/>
  <c r="BLY1387"/>
  <c r="BLY1385"/>
  <c r="BLZ1385" s="1"/>
  <c r="BMF1383"/>
  <c r="BMF1387" s="1"/>
  <c r="BMF1393" s="1"/>
  <c r="BMO1387"/>
  <c r="BMO1385"/>
  <c r="BMV1383"/>
  <c r="BMV1387" s="1"/>
  <c r="BMV1393" s="1"/>
  <c r="BNE1387"/>
  <c r="BNE1385"/>
  <c r="BNF1385" s="1"/>
  <c r="BNL1383"/>
  <c r="BNL1387" s="1"/>
  <c r="BNL1393" s="1"/>
  <c r="BNU1387"/>
  <c r="BNU1385"/>
  <c r="BOB1383"/>
  <c r="BOB1387" s="1"/>
  <c r="BOB1393" s="1"/>
  <c r="BOK1387"/>
  <c r="BOK1385"/>
  <c r="BOL1385" s="1"/>
  <c r="BOR1383"/>
  <c r="BOR1387" s="1"/>
  <c r="BOR1393" s="1"/>
  <c r="BPA1387"/>
  <c r="BPA1385"/>
  <c r="BPH1383"/>
  <c r="BPH1387" s="1"/>
  <c r="BPH1393" s="1"/>
  <c r="BPQ1387"/>
  <c r="BPQ1385"/>
  <c r="BPR1385" s="1"/>
  <c r="BPX1383"/>
  <c r="BPX1387" s="1"/>
  <c r="BPX1393" s="1"/>
  <c r="BQG1387"/>
  <c r="BQG1385"/>
  <c r="BQN1383"/>
  <c r="BQN1387" s="1"/>
  <c r="BQN1393" s="1"/>
  <c r="BQW1387"/>
  <c r="BQW1385"/>
  <c r="BQX1385" s="1"/>
  <c r="BRD1383"/>
  <c r="BRD1387" s="1"/>
  <c r="BRD1393" s="1"/>
  <c r="BRM1387"/>
  <c r="BRM1385"/>
  <c r="BRT1383"/>
  <c r="BRT1387" s="1"/>
  <c r="BRT1393" s="1"/>
  <c r="BSC1387"/>
  <c r="BSC1385"/>
  <c r="BSD1385" s="1"/>
  <c r="BSJ1383"/>
  <c r="BSJ1387" s="1"/>
  <c r="BSJ1393" s="1"/>
  <c r="BSS1387"/>
  <c r="BSS1385"/>
  <c r="BSZ1383"/>
  <c r="BSZ1387" s="1"/>
  <c r="BSZ1393" s="1"/>
  <c r="BTI1387"/>
  <c r="BTI1385"/>
  <c r="BTJ1385" s="1"/>
  <c r="BTP1383"/>
  <c r="BTP1387" s="1"/>
  <c r="BTP1393" s="1"/>
  <c r="BTY1387"/>
  <c r="BTY1385"/>
  <c r="BUF1383"/>
  <c r="BUF1387" s="1"/>
  <c r="BUF1393" s="1"/>
  <c r="BUO1387"/>
  <c r="BUO1385"/>
  <c r="BUP1385" s="1"/>
  <c r="BUV1383"/>
  <c r="BUV1387" s="1"/>
  <c r="BUV1393" s="1"/>
  <c r="BVE1387"/>
  <c r="BVE1385"/>
  <c r="BVL1383"/>
  <c r="BVL1387" s="1"/>
  <c r="BVL1393" s="1"/>
  <c r="BVU1387"/>
  <c r="BVU1385"/>
  <c r="BVV1385" s="1"/>
  <c r="BWB1383"/>
  <c r="BWB1387" s="1"/>
  <c r="BWB1393" s="1"/>
  <c r="BWK1387"/>
  <c r="BWK1385"/>
  <c r="BWR1383"/>
  <c r="BWR1387" s="1"/>
  <c r="BWR1393" s="1"/>
  <c r="BXA1387"/>
  <c r="BXA1385"/>
  <c r="BXB1385" s="1"/>
  <c r="BXH1383"/>
  <c r="BXH1387" s="1"/>
  <c r="BXH1393" s="1"/>
  <c r="BXQ1387"/>
  <c r="BXQ1385"/>
  <c r="BXX1383"/>
  <c r="BXX1387" s="1"/>
  <c r="BXX1393" s="1"/>
  <c r="BYG1387"/>
  <c r="BYG1385"/>
  <c r="BYH1385" s="1"/>
  <c r="BYN1383"/>
  <c r="BYN1387" s="1"/>
  <c r="BYN1393" s="1"/>
  <c r="BYW1387"/>
  <c r="BYW1385"/>
  <c r="BZD1383"/>
  <c r="BZD1387" s="1"/>
  <c r="BZD1393" s="1"/>
  <c r="BZM1387"/>
  <c r="BZM1385"/>
  <c r="BZN1385" s="1"/>
  <c r="BZT1383"/>
  <c r="BZT1387" s="1"/>
  <c r="BZT1393" s="1"/>
  <c r="CAC1387"/>
  <c r="CAC1385"/>
  <c r="CAJ1383"/>
  <c r="CAJ1387" s="1"/>
  <c r="CAJ1393" s="1"/>
  <c r="CAS1387"/>
  <c r="CAS1385"/>
  <c r="CAT1385" s="1"/>
  <c r="CAZ1383"/>
  <c r="CAZ1387" s="1"/>
  <c r="CAZ1393" s="1"/>
  <c r="CBI1387"/>
  <c r="CBI1385"/>
  <c r="CBP1383"/>
  <c r="CBP1387" s="1"/>
  <c r="CBP1393" s="1"/>
  <c r="CBY1387"/>
  <c r="CBY1385"/>
  <c r="CBZ1385" s="1"/>
  <c r="CCF1383"/>
  <c r="CCF1387" s="1"/>
  <c r="CCF1393" s="1"/>
  <c r="CCO1387"/>
  <c r="CCO1385"/>
  <c r="CCV1383"/>
  <c r="CCV1387" s="1"/>
  <c r="CCV1393" s="1"/>
  <c r="CDE1387"/>
  <c r="CDE1385"/>
  <c r="CDF1385" s="1"/>
  <c r="CDL1383"/>
  <c r="CDL1387" s="1"/>
  <c r="CDL1393" s="1"/>
  <c r="CDU1387"/>
  <c r="CDU1385"/>
  <c r="CEB1383"/>
  <c r="CEB1387" s="1"/>
  <c r="CEB1393" s="1"/>
  <c r="CEK1387"/>
  <c r="CEK1385"/>
  <c r="CEL1385" s="1"/>
  <c r="CER1383"/>
  <c r="CER1387" s="1"/>
  <c r="CER1393" s="1"/>
  <c r="CFA1387"/>
  <c r="CFA1385"/>
  <c r="CFH1383"/>
  <c r="CFH1387" s="1"/>
  <c r="CFH1393" s="1"/>
  <c r="CFQ1387"/>
  <c r="CFQ1385"/>
  <c r="CFR1385" s="1"/>
  <c r="CFX1383"/>
  <c r="CFX1387" s="1"/>
  <c r="CFX1393" s="1"/>
  <c r="CGG1387"/>
  <c r="CGG1385"/>
  <c r="CGN1383"/>
  <c r="CGN1387" s="1"/>
  <c r="CGN1393" s="1"/>
  <c r="CGW1387"/>
  <c r="CGW1385"/>
  <c r="CGX1385" s="1"/>
  <c r="CHD1383"/>
  <c r="CHD1387" s="1"/>
  <c r="CHD1393" s="1"/>
  <c r="CHM1387"/>
  <c r="CHM1385"/>
  <c r="CHT1383"/>
  <c r="CHT1387" s="1"/>
  <c r="CHT1393" s="1"/>
  <c r="CIC1387"/>
  <c r="CIC1385"/>
  <c r="CID1385" s="1"/>
  <c r="CIJ1383"/>
  <c r="CIJ1387" s="1"/>
  <c r="CIJ1393" s="1"/>
  <c r="CIS1387"/>
  <c r="CIS1385"/>
  <c r="CIZ1383"/>
  <c r="CIZ1387" s="1"/>
  <c r="CIZ1393" s="1"/>
  <c r="CJI1387"/>
  <c r="CJI1385"/>
  <c r="CJJ1385" s="1"/>
  <c r="CJP1383"/>
  <c r="CJP1387" s="1"/>
  <c r="CJP1393" s="1"/>
  <c r="CJY1387"/>
  <c r="CJY1385"/>
  <c r="CKF1383"/>
  <c r="CKF1387" s="1"/>
  <c r="CKF1393" s="1"/>
  <c r="CKO1387"/>
  <c r="CKO1385"/>
  <c r="CKP1385" s="1"/>
  <c r="CKV1383"/>
  <c r="CKV1387" s="1"/>
  <c r="CKV1393" s="1"/>
  <c r="CLE1387"/>
  <c r="CLE1385"/>
  <c r="CLL1383"/>
  <c r="CLL1387" s="1"/>
  <c r="CLL1393" s="1"/>
  <c r="CLU1387"/>
  <c r="CLU1385"/>
  <c r="CLV1385" s="1"/>
  <c r="CMB1383"/>
  <c r="CMB1387" s="1"/>
  <c r="CMB1393" s="1"/>
  <c r="CMK1387"/>
  <c r="CMK1385"/>
  <c r="CMR1383"/>
  <c r="CMR1387" s="1"/>
  <c r="CMR1393" s="1"/>
  <c r="CNA1387"/>
  <c r="CNA1385"/>
  <c r="CNB1385" s="1"/>
  <c r="CNH1383"/>
  <c r="CNH1387" s="1"/>
  <c r="CNH1393" s="1"/>
  <c r="CNQ1387"/>
  <c r="CNQ1385"/>
  <c r="CNX1383"/>
  <c r="CNX1387" s="1"/>
  <c r="CNX1393" s="1"/>
  <c r="COG1387"/>
  <c r="COG1385"/>
  <c r="COH1385" s="1"/>
  <c r="CON1383"/>
  <c r="CON1387" s="1"/>
  <c r="CON1393" s="1"/>
  <c r="COW1387"/>
  <c r="COW1385"/>
  <c r="CPD1383"/>
  <c r="CPD1387" s="1"/>
  <c r="CPD1393" s="1"/>
  <c r="CPM1387"/>
  <c r="CPM1385"/>
  <c r="CPN1385" s="1"/>
  <c r="CPT1383"/>
  <c r="CPT1387" s="1"/>
  <c r="CPT1393" s="1"/>
  <c r="CQC1387"/>
  <c r="CQC1385"/>
  <c r="CQJ1383"/>
  <c r="CQJ1387" s="1"/>
  <c r="CQJ1393" s="1"/>
  <c r="CQS1387"/>
  <c r="CQS1385"/>
  <c r="CQT1385" s="1"/>
  <c r="CQZ1383"/>
  <c r="CQZ1387" s="1"/>
  <c r="CQZ1393" s="1"/>
  <c r="CRI1387"/>
  <c r="CRI1385"/>
  <c r="CRP1383"/>
  <c r="CRP1387" s="1"/>
  <c r="CRP1393" s="1"/>
  <c r="CRY1387"/>
  <c r="CRY1385"/>
  <c r="CRZ1385" s="1"/>
  <c r="CSF1383"/>
  <c r="CSF1387" s="1"/>
  <c r="CSF1393" s="1"/>
  <c r="CSO1387"/>
  <c r="CSO1385"/>
  <c r="CSV1383"/>
  <c r="CSV1387" s="1"/>
  <c r="CSV1393" s="1"/>
  <c r="CTE1387"/>
  <c r="CTE1385"/>
  <c r="CTF1385" s="1"/>
  <c r="CTL1383"/>
  <c r="CTL1387" s="1"/>
  <c r="CTL1393" s="1"/>
  <c r="CTU1387"/>
  <c r="CTU1385"/>
  <c r="CUB1383"/>
  <c r="CUB1387" s="1"/>
  <c r="CUB1393" s="1"/>
  <c r="CUK1387"/>
  <c r="CUK1385"/>
  <c r="CUL1385" s="1"/>
  <c r="CUR1383"/>
  <c r="CUR1387" s="1"/>
  <c r="CUR1393" s="1"/>
  <c r="CVA1387"/>
  <c r="CVA1385"/>
  <c r="CVH1383"/>
  <c r="CVH1387" s="1"/>
  <c r="CVH1393" s="1"/>
  <c r="CVQ1387"/>
  <c r="CVQ1385"/>
  <c r="CVR1385" s="1"/>
  <c r="CVX1383"/>
  <c r="CVX1387" s="1"/>
  <c r="CVX1393" s="1"/>
  <c r="CWG1387"/>
  <c r="CWG1385"/>
  <c r="CWN1383"/>
  <c r="CWN1387" s="1"/>
  <c r="CWN1393" s="1"/>
  <c r="CWW1387"/>
  <c r="CWW1385"/>
  <c r="CWX1385" s="1"/>
  <c r="CXD1383"/>
  <c r="CXD1387" s="1"/>
  <c r="CXD1393" s="1"/>
  <c r="CXM1387"/>
  <c r="CXM1385"/>
  <c r="CXT1383"/>
  <c r="CXT1387" s="1"/>
  <c r="CXT1393" s="1"/>
  <c r="CYC1387"/>
  <c r="CYC1385"/>
  <c r="CYD1385" s="1"/>
  <c r="CYD1383"/>
  <c r="CYD1387" s="1"/>
  <c r="CYD1393" s="1"/>
  <c r="CYR1393"/>
  <c r="CYR1390"/>
  <c r="CZI1387"/>
  <c r="CZI1385"/>
  <c r="CZJ1383"/>
  <c r="CZJ1387" s="1"/>
  <c r="CZJ1393" s="1"/>
  <c r="CZX1393"/>
  <c r="CZX1390"/>
  <c r="DAO1387"/>
  <c r="DAO1385"/>
  <c r="DAP1383"/>
  <c r="DAP1387" s="1"/>
  <c r="DAP1393" s="1"/>
  <c r="DBD1393"/>
  <c r="DBD1390"/>
  <c r="DBU1387"/>
  <c r="DBU1385"/>
  <c r="DBV1383"/>
  <c r="DBV1387" s="1"/>
  <c r="DBV1393" s="1"/>
  <c r="DCJ1393"/>
  <c r="DCJ1390"/>
  <c r="DDA1387"/>
  <c r="DDA1385"/>
  <c r="DDB1383"/>
  <c r="DDB1387" s="1"/>
  <c r="DDB1393" s="1"/>
  <c r="DDP1393"/>
  <c r="DDP1390"/>
  <c r="DEG1387"/>
  <c r="DEG1385"/>
  <c r="DEH1383"/>
  <c r="DEH1387" s="1"/>
  <c r="DEH1393" s="1"/>
  <c r="DEV1393"/>
  <c r="DEV1390"/>
  <c r="DFM1387"/>
  <c r="DFM1385"/>
  <c r="DFN1383"/>
  <c r="DFN1387" s="1"/>
  <c r="DFN1393" s="1"/>
  <c r="DGB1393"/>
  <c r="DGB1390"/>
  <c r="DGS1387"/>
  <c r="DGS1385"/>
  <c r="DGT1383"/>
  <c r="DGT1387" s="1"/>
  <c r="DGT1393" s="1"/>
  <c r="DHH1393"/>
  <c r="DHH1390"/>
  <c r="DHY1387"/>
  <c r="DHY1385"/>
  <c r="DHZ1383"/>
  <c r="DHZ1387" s="1"/>
  <c r="DHZ1393" s="1"/>
  <c r="DIN1393"/>
  <c r="DIN1390"/>
  <c r="DJE1387"/>
  <c r="DJE1385"/>
  <c r="DJF1383"/>
  <c r="DJF1387" s="1"/>
  <c r="DJF1393" s="1"/>
  <c r="DJT1393"/>
  <c r="DJT1390"/>
  <c r="DKK1387"/>
  <c r="DKK1385"/>
  <c r="DKL1383"/>
  <c r="DKL1387" s="1"/>
  <c r="DKL1393" s="1"/>
  <c r="DKZ1393"/>
  <c r="DKZ1390"/>
  <c r="DLQ1387"/>
  <c r="DLQ1385"/>
  <c r="DLR1383"/>
  <c r="DLR1387" s="1"/>
  <c r="DLR1393" s="1"/>
  <c r="DMF1393"/>
  <c r="DMF1390"/>
  <c r="DMW1387"/>
  <c r="DMW1385"/>
  <c r="DMX1383"/>
  <c r="DMX1387" s="1"/>
  <c r="DMX1393" s="1"/>
  <c r="DNL1393"/>
  <c r="DNL1390"/>
  <c r="DOC1387"/>
  <c r="DOC1385"/>
  <c r="DOD1383"/>
  <c r="DOD1387" s="1"/>
  <c r="DOD1393" s="1"/>
  <c r="DOR1393"/>
  <c r="DOR1390"/>
  <c r="DPI1387"/>
  <c r="DPI1385"/>
  <c r="DPJ1383"/>
  <c r="DPJ1387" s="1"/>
  <c r="DPJ1393" s="1"/>
  <c r="DPX1393"/>
  <c r="DPX1390"/>
  <c r="DQO1387"/>
  <c r="DQO1385"/>
  <c r="DQP1383"/>
  <c r="DQP1387" s="1"/>
  <c r="DQP1393" s="1"/>
  <c r="DRD1393"/>
  <c r="DRD1390"/>
  <c r="DRU1387"/>
  <c r="DRU1385"/>
  <c r="DRV1383"/>
  <c r="DRV1387" s="1"/>
  <c r="DRV1393" s="1"/>
  <c r="DSJ1393"/>
  <c r="DSJ1390"/>
  <c r="DTA1387"/>
  <c r="DTA1385"/>
  <c r="DTB1383"/>
  <c r="DTB1387" s="1"/>
  <c r="DTB1393" s="1"/>
  <c r="DTP1393"/>
  <c r="DTP1390"/>
  <c r="DUG1387"/>
  <c r="DUG1385"/>
  <c r="DUH1383"/>
  <c r="DUH1387" s="1"/>
  <c r="DUH1393" s="1"/>
  <c r="DUV1393"/>
  <c r="DUV1390"/>
  <c r="DVM1387"/>
  <c r="DVM1385"/>
  <c r="DVN1383"/>
  <c r="DVN1387" s="1"/>
  <c r="DVN1393" s="1"/>
  <c r="DWB1393"/>
  <c r="DWB1390"/>
  <c r="DWS1387"/>
  <c r="DWS1385"/>
  <c r="DWT1383"/>
  <c r="DWT1387" s="1"/>
  <c r="DWT1393" s="1"/>
  <c r="DXH1393"/>
  <c r="DXH1390"/>
  <c r="DXY1387"/>
  <c r="DXY1385"/>
  <c r="DXZ1383"/>
  <c r="DXZ1387" s="1"/>
  <c r="DXZ1393" s="1"/>
  <c r="DYN1393"/>
  <c r="DYN1390"/>
  <c r="DZE1387"/>
  <c r="DZE1385"/>
  <c r="DZF1383"/>
  <c r="DZF1387" s="1"/>
  <c r="DZF1393" s="1"/>
  <c r="DZT1393"/>
  <c r="DZT1390"/>
  <c r="EAK1387"/>
  <c r="EAK1385"/>
  <c r="EAL1383"/>
  <c r="EAL1387" s="1"/>
  <c r="EAL1393" s="1"/>
  <c r="EAZ1393"/>
  <c r="EAZ1390"/>
  <c r="EBQ1387"/>
  <c r="EBQ1385"/>
  <c r="EBR1383"/>
  <c r="EBR1387" s="1"/>
  <c r="EBR1393" s="1"/>
  <c r="ECF1393"/>
  <c r="ECF1390"/>
  <c r="ECW1387"/>
  <c r="ECW1385"/>
  <c r="ECX1383"/>
  <c r="ECX1387" s="1"/>
  <c r="ECX1393" s="1"/>
  <c r="EDL1393"/>
  <c r="EDL1390"/>
  <c r="EEC1387"/>
  <c r="EEC1385"/>
  <c r="EED1383"/>
  <c r="EED1387" s="1"/>
  <c r="EED1393" s="1"/>
  <c r="EER1393"/>
  <c r="EER1390"/>
  <c r="EFI1387"/>
  <c r="EFI1385"/>
  <c r="EFJ1383"/>
  <c r="EFJ1387" s="1"/>
  <c r="EFJ1393" s="1"/>
  <c r="EFX1393"/>
  <c r="EFX1390"/>
  <c r="EGO1387"/>
  <c r="EGO1385"/>
  <c r="EGP1383"/>
  <c r="EGP1387" s="1"/>
  <c r="EGP1393" s="1"/>
  <c r="EHD1393"/>
  <c r="EHD1390"/>
  <c r="EHU1387"/>
  <c r="EHU1385"/>
  <c r="EHV1383"/>
  <c r="EHV1387" s="1"/>
  <c r="EHV1393" s="1"/>
  <c r="EIJ1393"/>
  <c r="EIJ1390"/>
  <c r="EJA1387"/>
  <c r="EJA1385"/>
  <c r="EJB1383"/>
  <c r="EJB1387" s="1"/>
  <c r="EJB1393" s="1"/>
  <c r="EJP1393"/>
  <c r="EJP1390"/>
  <c r="EKG1387"/>
  <c r="EKG1385"/>
  <c r="EKH1383"/>
  <c r="EKH1387" s="1"/>
  <c r="EKH1393" s="1"/>
  <c r="EKV1393"/>
  <c r="EKV1390"/>
  <c r="ELM1387"/>
  <c r="ELM1385"/>
  <c r="ELN1383"/>
  <c r="ELN1387" s="1"/>
  <c r="ELN1393" s="1"/>
  <c r="EMB1393"/>
  <c r="EMB1390"/>
  <c r="EMS1387"/>
  <c r="EMS1385"/>
  <c r="EMT1383"/>
  <c r="EMT1387" s="1"/>
  <c r="EMT1393" s="1"/>
  <c r="ENH1393"/>
  <c r="ENH1390"/>
  <c r="ENY1387"/>
  <c r="ENY1385"/>
  <c r="ENZ1383"/>
  <c r="ENZ1387" s="1"/>
  <c r="ENZ1393" s="1"/>
  <c r="EON1393"/>
  <c r="EON1390"/>
  <c r="EPE1387"/>
  <c r="EPE1385"/>
  <c r="EPF1383"/>
  <c r="EPF1387" s="1"/>
  <c r="EPF1393" s="1"/>
  <c r="EPT1393"/>
  <c r="EPT1390"/>
  <c r="EQK1387"/>
  <c r="EQK1385"/>
  <c r="EQL1383"/>
  <c r="EQL1387" s="1"/>
  <c r="EQL1393" s="1"/>
  <c r="EQZ1393"/>
  <c r="EQZ1390"/>
  <c r="ERQ1387"/>
  <c r="ERQ1385"/>
  <c r="ERR1383"/>
  <c r="ERR1387" s="1"/>
  <c r="ERR1393" s="1"/>
  <c r="ESF1393"/>
  <c r="ESF1390"/>
  <c r="ESW1387"/>
  <c r="ESW1385"/>
  <c r="ESX1383"/>
  <c r="ESX1387" s="1"/>
  <c r="ESX1393" s="1"/>
  <c r="ETL1393"/>
  <c r="ETL1390"/>
  <c r="EUC1387"/>
  <c r="EUC1385"/>
  <c r="EUD1383"/>
  <c r="EUD1387" s="1"/>
  <c r="EUD1393" s="1"/>
  <c r="EUR1393"/>
  <c r="EUR1390"/>
  <c r="EVI1387"/>
  <c r="EVI1385"/>
  <c r="EVJ1383"/>
  <c r="EVJ1387" s="1"/>
  <c r="EVJ1393" s="1"/>
  <c r="EVX1393"/>
  <c r="EVX1390"/>
  <c r="EWO1387"/>
  <c r="EWO1385"/>
  <c r="EWP1383"/>
  <c r="EWP1387" s="1"/>
  <c r="EWP1393" s="1"/>
  <c r="EXD1393"/>
  <c r="EXD1390"/>
  <c r="EXU1387"/>
  <c r="EXU1385"/>
  <c r="EXV1383"/>
  <c r="EXV1387" s="1"/>
  <c r="EXV1393" s="1"/>
  <c r="EYJ1393"/>
  <c r="EYJ1390"/>
  <c r="EZA1387"/>
  <c r="EZA1385"/>
  <c r="EZB1383"/>
  <c r="EZB1387" s="1"/>
  <c r="EZB1393" s="1"/>
  <c r="EZP1393"/>
  <c r="EZP1390"/>
  <c r="FAG1387"/>
  <c r="FAG1385"/>
  <c r="FAH1383"/>
  <c r="FAH1387" s="1"/>
  <c r="FAH1393" s="1"/>
  <c r="FAV1393"/>
  <c r="FAV1390"/>
  <c r="FBM1387"/>
  <c r="FBM1385"/>
  <c r="FBN1383"/>
  <c r="FBN1387" s="1"/>
  <c r="FBN1393" s="1"/>
  <c r="FCB1393"/>
  <c r="FCB1390"/>
  <c r="FCS1387"/>
  <c r="FCS1385"/>
  <c r="FCT1383"/>
  <c r="FCT1387" s="1"/>
  <c r="FCT1393" s="1"/>
  <c r="FDH1393"/>
  <c r="FDH1390"/>
  <c r="FDY1387"/>
  <c r="FDY1385"/>
  <c r="FDZ1383"/>
  <c r="FDZ1387" s="1"/>
  <c r="FDZ1393" s="1"/>
  <c r="FEN1393"/>
  <c r="FEN1390"/>
  <c r="FFE1387"/>
  <c r="FFE1385"/>
  <c r="FFF1383"/>
  <c r="FFF1387" s="1"/>
  <c r="FFF1393" s="1"/>
  <c r="FFT1393"/>
  <c r="FFT1390"/>
  <c r="FGK1387"/>
  <c r="FGK1385"/>
  <c r="FGL1383"/>
  <c r="FGL1387" s="1"/>
  <c r="FGL1393" s="1"/>
  <c r="FGZ1393"/>
  <c r="FGZ1390"/>
  <c r="FHQ1387"/>
  <c r="FHQ1385"/>
  <c r="FHR1383"/>
  <c r="FHR1387" s="1"/>
  <c r="FHR1393" s="1"/>
  <c r="FIF1393"/>
  <c r="FIF1390"/>
  <c r="FIW1387"/>
  <c r="FIW1385"/>
  <c r="FIX1383"/>
  <c r="FIX1387" s="1"/>
  <c r="FIX1393" s="1"/>
  <c r="FJL1393"/>
  <c r="FJL1390"/>
  <c r="FKC1387"/>
  <c r="FKC1385"/>
  <c r="FKD1383"/>
  <c r="FKD1387" s="1"/>
  <c r="FKD1393" s="1"/>
  <c r="FKR1393"/>
  <c r="FKR1390"/>
  <c r="FLI1393"/>
  <c r="FLI1390"/>
  <c r="FLY1393"/>
  <c r="FLY1390"/>
  <c r="FMO1393"/>
  <c r="FMO1390"/>
  <c r="FNE1393"/>
  <c r="FNE1390"/>
  <c r="FNU1393"/>
  <c r="FNU1390"/>
  <c r="FOK1393"/>
  <c r="FOK1390"/>
  <c r="FPA1393"/>
  <c r="FPA1390"/>
  <c r="FPQ1393"/>
  <c r="FPQ1390"/>
  <c r="FQG1393"/>
  <c r="FQG1390"/>
  <c r="FQW1393"/>
  <c r="FQW1390"/>
  <c r="FRM1393"/>
  <c r="FRM1390"/>
  <c r="FSC1393"/>
  <c r="FSC1390"/>
  <c r="FSS1393"/>
  <c r="FSS1390"/>
  <c r="FTI1393"/>
  <c r="FTI1390"/>
  <c r="FTY1393"/>
  <c r="FTY1390"/>
  <c r="FUO1393"/>
  <c r="FUO1390"/>
  <c r="FVE1393"/>
  <c r="FVE1390"/>
  <c r="FVU1393"/>
  <c r="FVU1390"/>
  <c r="FWK1393"/>
  <c r="FWK1390"/>
  <c r="FXA1393"/>
  <c r="FXA1390"/>
  <c r="FXQ1393"/>
  <c r="FXQ1390"/>
  <c r="FYG1393"/>
  <c r="FYG1390"/>
  <c r="FYW1393"/>
  <c r="FYW1390"/>
  <c r="FZM1393"/>
  <c r="FZM1390"/>
  <c r="GAC1393"/>
  <c r="GAC1390"/>
  <c r="GAS1393"/>
  <c r="GAS1390"/>
  <c r="GBI1393"/>
  <c r="GBI1390"/>
  <c r="GBY1393"/>
  <c r="GBY1390"/>
  <c r="GCO1393"/>
  <c r="GCO1390"/>
  <c r="GDE1393"/>
  <c r="GDE1390"/>
  <c r="GDU1393"/>
  <c r="GDU1390"/>
  <c r="GEK1393"/>
  <c r="GEK1390"/>
  <c r="GFA1393"/>
  <c r="GFA1390"/>
  <c r="GFQ1393"/>
  <c r="GFQ1390"/>
  <c r="GGG1393"/>
  <c r="GGG1390"/>
  <c r="GGW1393"/>
  <c r="GGW1390"/>
  <c r="GHM1393"/>
  <c r="GHM1390"/>
  <c r="GIC1393"/>
  <c r="GIC1390"/>
  <c r="GIS1393"/>
  <c r="GIS1390"/>
  <c r="GJI1393"/>
  <c r="GJI1390"/>
  <c r="GJY1393"/>
  <c r="GJY1390"/>
  <c r="GKO1393"/>
  <c r="GKO1390"/>
  <c r="GLE1393"/>
  <c r="GLE1390"/>
  <c r="GLU1393"/>
  <c r="GLU1390"/>
  <c r="GMK1393"/>
  <c r="GMK1390"/>
  <c r="GNA1393"/>
  <c r="GNA1390"/>
  <c r="GNQ1393"/>
  <c r="GNQ1390"/>
  <c r="GOG1393"/>
  <c r="GOG1390"/>
  <c r="GOW1393"/>
  <c r="GOW1390"/>
  <c r="GPM1393"/>
  <c r="GPM1390"/>
  <c r="GQC1393"/>
  <c r="GQC1390"/>
  <c r="GQS1393"/>
  <c r="GQS1390"/>
  <c r="GRI1393"/>
  <c r="GRI1390"/>
  <c r="GRY1393"/>
  <c r="GRY1390"/>
  <c r="GSO1393"/>
  <c r="GSO1390"/>
  <c r="GTE1393"/>
  <c r="GTE1390"/>
  <c r="GTU1393"/>
  <c r="GTU1390"/>
  <c r="GUK1393"/>
  <c r="GUK1390"/>
  <c r="GVA1393"/>
  <c r="GVA1390"/>
  <c r="GVQ1393"/>
  <c r="GVQ1390"/>
  <c r="GWG1393"/>
  <c r="GWG1390"/>
  <c r="GWW1393"/>
  <c r="GWW1390"/>
  <c r="GXM1393"/>
  <c r="GXM1390"/>
  <c r="GYC1393"/>
  <c r="GYC1390"/>
  <c r="GYS1393"/>
  <c r="GYS1390"/>
  <c r="GZI1393"/>
  <c r="GZI1390"/>
  <c r="GZY1393"/>
  <c r="GZY1390"/>
  <c r="HAO1393"/>
  <c r="HAO1390"/>
  <c r="HBE1393"/>
  <c r="HBE1390"/>
  <c r="HBU1393"/>
  <c r="HBU1390"/>
  <c r="HCK1393"/>
  <c r="HCK1390"/>
  <c r="HDA1393"/>
  <c r="HDA1390"/>
  <c r="HDQ1393"/>
  <c r="HDQ1390"/>
  <c r="HEG1393"/>
  <c r="HEG1390"/>
  <c r="HEW1393"/>
  <c r="HEW1390"/>
  <c r="HFM1393"/>
  <c r="HFM1390"/>
  <c r="HGC1393"/>
  <c r="HGC1390"/>
  <c r="HGS1393"/>
  <c r="HGS1390"/>
  <c r="HHI1393"/>
  <c r="HHI1390"/>
  <c r="HHY1393"/>
  <c r="HHY1390"/>
  <c r="HIO1393"/>
  <c r="HIO1390"/>
  <c r="HJE1393"/>
  <c r="HJE1390"/>
  <c r="HJU1393"/>
  <c r="HJU1390"/>
  <c r="HKK1393"/>
  <c r="HKK1390"/>
  <c r="HLA1393"/>
  <c r="HLA1390"/>
  <c r="HLQ1393"/>
  <c r="HLQ1390"/>
  <c r="HMG1393"/>
  <c r="HMG1390"/>
  <c r="HMW1393"/>
  <c r="HMW1390"/>
  <c r="HNM1393"/>
  <c r="HNM1390"/>
  <c r="HOC1393"/>
  <c r="HOC1390"/>
  <c r="HOS1393"/>
  <c r="HOS1390"/>
  <c r="HPI1393"/>
  <c r="HPI1390"/>
  <c r="HPY1393"/>
  <c r="HPY1390"/>
  <c r="HQO1393"/>
  <c r="HQO1390"/>
  <c r="HRE1393"/>
  <c r="HRE1390"/>
  <c r="HRU1393"/>
  <c r="HRU1390"/>
  <c r="HSK1393"/>
  <c r="HSK1390"/>
  <c r="HTA1393"/>
  <c r="HTA1390"/>
  <c r="HTQ1393"/>
  <c r="HTQ1390"/>
  <c r="HUG1393"/>
  <c r="HUG1390"/>
  <c r="HUW1393"/>
  <c r="HUW1390"/>
  <c r="HVM1393"/>
  <c r="HVM1390"/>
  <c r="HWC1393"/>
  <c r="HWC1390"/>
  <c r="HWS1393"/>
  <c r="HWS1390"/>
  <c r="HXI1393"/>
  <c r="HXI1390"/>
  <c r="HXY1393"/>
  <c r="HXY1390"/>
  <c r="HYO1393"/>
  <c r="HYO1390"/>
  <c r="HZE1393"/>
  <c r="HZE1390"/>
  <c r="HZU1393"/>
  <c r="HZU1390"/>
  <c r="IAK1393"/>
  <c r="IAK1390"/>
  <c r="IBA1393"/>
  <c r="IBA1390"/>
  <c r="IBQ1393"/>
  <c r="IBQ1390"/>
  <c r="ICG1393"/>
  <c r="ICG1390"/>
  <c r="ICW1393"/>
  <c r="ICW1390"/>
  <c r="IDM1393"/>
  <c r="IDM1390"/>
  <c r="IEC1393"/>
  <c r="IEC1390"/>
  <c r="IES1393"/>
  <c r="IES1390"/>
  <c r="IFI1393"/>
  <c r="IFI1390"/>
  <c r="IFY1393"/>
  <c r="IFY1390"/>
  <c r="IGO1393"/>
  <c r="IGO1390"/>
  <c r="IHE1393"/>
  <c r="IHE1390"/>
  <c r="IHU1393"/>
  <c r="IHU1390"/>
  <c r="IIK1393"/>
  <c r="IIK1390"/>
  <c r="IJA1393"/>
  <c r="IJA1390"/>
  <c r="IJQ1393"/>
  <c r="IJQ1390"/>
  <c r="IKG1393"/>
  <c r="IKG1390"/>
  <c r="IKW1393"/>
  <c r="IKW1390"/>
  <c r="ILM1393"/>
  <c r="ILM1390"/>
  <c r="IMC1393"/>
  <c r="IMC1390"/>
  <c r="IMS1393"/>
  <c r="IMS1390"/>
  <c r="INI1393"/>
  <c r="INI1390"/>
  <c r="INY1393"/>
  <c r="INY1390"/>
  <c r="IOO1393"/>
  <c r="IOO1390"/>
  <c r="IPE1393"/>
  <c r="IPE1390"/>
  <c r="IPU1393"/>
  <c r="IPU1390"/>
  <c r="IQK1393"/>
  <c r="IQK1390"/>
  <c r="IRA1393"/>
  <c r="IRA1390"/>
  <c r="IRQ1393"/>
  <c r="IRQ1390"/>
  <c r="ISG1393"/>
  <c r="ISG1390"/>
  <c r="ISW1393"/>
  <c r="ISW1390"/>
  <c r="ITM1393"/>
  <c r="ITM1390"/>
  <c r="IUC1393"/>
  <c r="IUC1390"/>
  <c r="IUS1393"/>
  <c r="IUS1390"/>
  <c r="IVI1393"/>
  <c r="IVI1390"/>
  <c r="IVY1393"/>
  <c r="IVY1390"/>
  <c r="IWO1393"/>
  <c r="IWO1390"/>
  <c r="IXE1393"/>
  <c r="IXE1390"/>
  <c r="IXU1393"/>
  <c r="IXU1390"/>
  <c r="IYK1393"/>
  <c r="IYK1390"/>
  <c r="IZA1393"/>
  <c r="IZA1390"/>
  <c r="IZQ1393"/>
  <c r="IZQ1390"/>
  <c r="JAG1393"/>
  <c r="JAG1390"/>
  <c r="JAW1393"/>
  <c r="JAW1390"/>
  <c r="JBM1393"/>
  <c r="JBM1390"/>
  <c r="JCC1393"/>
  <c r="JCC1390"/>
  <c r="JCS1393"/>
  <c r="JCS1390"/>
  <c r="JDI1393"/>
  <c r="JDI1390"/>
  <c r="JDY1393"/>
  <c r="JDY1390"/>
  <c r="JEO1393"/>
  <c r="JEO1390"/>
  <c r="JFE1393"/>
  <c r="JFE1390"/>
  <c r="JFU1393"/>
  <c r="JFU1390"/>
  <c r="JGK1393"/>
  <c r="JGK1390"/>
  <c r="JHA1393"/>
  <c r="JHA1390"/>
  <c r="JHQ1393"/>
  <c r="JHQ1390"/>
  <c r="JIG1393"/>
  <c r="JIG1390"/>
  <c r="JIW1393"/>
  <c r="JIW1390"/>
  <c r="JJM1393"/>
  <c r="JJM1390"/>
  <c r="JKC1393"/>
  <c r="JKC1390"/>
  <c r="JKS1393"/>
  <c r="JKS1390"/>
  <c r="JLI1393"/>
  <c r="JLI1390"/>
  <c r="JLY1393"/>
  <c r="JLY1390"/>
  <c r="JMO1393"/>
  <c r="JMO1390"/>
  <c r="JNE1393"/>
  <c r="JNE1390"/>
  <c r="JNU1393"/>
  <c r="JNU1390"/>
  <c r="JOK1393"/>
  <c r="JOK1390"/>
  <c r="JPA1393"/>
  <c r="JPA1390"/>
  <c r="JPQ1393"/>
  <c r="JPQ1390"/>
  <c r="JQG1393"/>
  <c r="JQG1390"/>
  <c r="JQW1393"/>
  <c r="JQW1390"/>
  <c r="JRM1393"/>
  <c r="JRM1390"/>
  <c r="JSC1393"/>
  <c r="JSC1390"/>
  <c r="JSS1393"/>
  <c r="JSS1390"/>
  <c r="JTI1393"/>
  <c r="JTI1390"/>
  <c r="JTY1393"/>
  <c r="JTY1390"/>
  <c r="JUO1393"/>
  <c r="JUO1390"/>
  <c r="JVE1393"/>
  <c r="JVE1390"/>
  <c r="JVU1393"/>
  <c r="JVU1390"/>
  <c r="JWK1393"/>
  <c r="JWK1390"/>
  <c r="JXA1393"/>
  <c r="JXA1390"/>
  <c r="JXQ1393"/>
  <c r="JXQ1390"/>
  <c r="JYG1393"/>
  <c r="JYG1390"/>
  <c r="JYW1393"/>
  <c r="JYW1390"/>
  <c r="JZM1393"/>
  <c r="JZM1390"/>
  <c r="KAC1393"/>
  <c r="KAC1390"/>
  <c r="KAS1393"/>
  <c r="KAS1390"/>
  <c r="KBI1393"/>
  <c r="KBI1390"/>
  <c r="KBY1393"/>
  <c r="KBY1390"/>
  <c r="KCO1393"/>
  <c r="KCO1390"/>
  <c r="KDE1393"/>
  <c r="KDE1390"/>
  <c r="KDU1393"/>
  <c r="KDU1390"/>
  <c r="KEK1393"/>
  <c r="KEK1390"/>
  <c r="KFA1393"/>
  <c r="KFA1390"/>
  <c r="KFQ1393"/>
  <c r="KFQ1390"/>
  <c r="KGG1393"/>
  <c r="KGG1390"/>
  <c r="KGW1393"/>
  <c r="KGW1390"/>
  <c r="KHM1393"/>
  <c r="KHM1390"/>
  <c r="KIC1393"/>
  <c r="KIC1390"/>
  <c r="KIS1393"/>
  <c r="KIS1390"/>
  <c r="KJI1393"/>
  <c r="KJI1390"/>
  <c r="KJY1393"/>
  <c r="KJY1390"/>
  <c r="KKO1393"/>
  <c r="KKO1390"/>
  <c r="KLE1393"/>
  <c r="KLE1390"/>
  <c r="KLU1393"/>
  <c r="KLU1390"/>
  <c r="KMK1393"/>
  <c r="KMK1390"/>
  <c r="KNA1393"/>
  <c r="KNA1390"/>
  <c r="KNQ1393"/>
  <c r="KNQ1390"/>
  <c r="KOG1393"/>
  <c r="KOG1390"/>
  <c r="KOW1393"/>
  <c r="KOW1390"/>
  <c r="KPM1393"/>
  <c r="KPM1390"/>
  <c r="KQC1393"/>
  <c r="KQC1390"/>
  <c r="KQS1393"/>
  <c r="KQS1390"/>
  <c r="KRI1393"/>
  <c r="KRI1390"/>
  <c r="KRY1393"/>
  <c r="KRY1390"/>
  <c r="KSO1393"/>
  <c r="KSO1390"/>
  <c r="KTE1393"/>
  <c r="KTE1390"/>
  <c r="KTU1393"/>
  <c r="KTU1390"/>
  <c r="KUK1393"/>
  <c r="KUK1390"/>
  <c r="KVA1393"/>
  <c r="KVA1390"/>
  <c r="KVQ1393"/>
  <c r="KVQ1390"/>
  <c r="KWG1393"/>
  <c r="KWG1390"/>
  <c r="KWW1393"/>
  <c r="KWW1390"/>
  <c r="KXM1393"/>
  <c r="KXM1390"/>
  <c r="KYC1393"/>
  <c r="KYC1390"/>
  <c r="KYS1393"/>
  <c r="KYS1390"/>
  <c r="KZI1393"/>
  <c r="KZI1390"/>
  <c r="KZY1393"/>
  <c r="KZY1390"/>
  <c r="LAO1393"/>
  <c r="LAO1390"/>
  <c r="LBE1393"/>
  <c r="LBE1390"/>
  <c r="LBU1393"/>
  <c r="LBU1390"/>
  <c r="LCK1393"/>
  <c r="LCK1390"/>
  <c r="LDA1393"/>
  <c r="LDA1390"/>
  <c r="LDQ1393"/>
  <c r="LDQ1390"/>
  <c r="LEG1393"/>
  <c r="LEG1390"/>
  <c r="LEW1393"/>
  <c r="LEW1390"/>
  <c r="LFM1393"/>
  <c r="LFM1390"/>
  <c r="LGC1393"/>
  <c r="LGC1390"/>
  <c r="LGS1393"/>
  <c r="LGS1390"/>
  <c r="LHI1393"/>
  <c r="LHI1390"/>
  <c r="LHY1393"/>
  <c r="LHY1390"/>
  <c r="LIO1393"/>
  <c r="LIO1390"/>
  <c r="LJE1393"/>
  <c r="LJE1390"/>
  <c r="LJU1393"/>
  <c r="LJU1390"/>
  <c r="LKK1393"/>
  <c r="LKK1390"/>
  <c r="LLA1393"/>
  <c r="LLA1390"/>
  <c r="LLQ1393"/>
  <c r="LLQ1390"/>
  <c r="LMG1393"/>
  <c r="LMG1390"/>
  <c r="LMW1393"/>
  <c r="LMW1390"/>
  <c r="LNM1393"/>
  <c r="LNM1390"/>
  <c r="LOC1393"/>
  <c r="LOC1390"/>
  <c r="LOS1393"/>
  <c r="LOS1390"/>
  <c r="LPI1393"/>
  <c r="LPI1390"/>
  <c r="LPY1393"/>
  <c r="LPY1390"/>
  <c r="LQO1393"/>
  <c r="LQO1390"/>
  <c r="LRE1393"/>
  <c r="LRE1390"/>
  <c r="LRU1393"/>
  <c r="LRU1390"/>
  <c r="LSK1393"/>
  <c r="LSK1390"/>
  <c r="LTA1393"/>
  <c r="LTA1390"/>
  <c r="LTQ1393"/>
  <c r="LTQ1390"/>
  <c r="LUG1393"/>
  <c r="LUG1390"/>
  <c r="LUW1393"/>
  <c r="LUW1390"/>
  <c r="LVM1393"/>
  <c r="LVM1390"/>
  <c r="LWC1393"/>
  <c r="LWC1390"/>
  <c r="LWS1393"/>
  <c r="LWS1390"/>
  <c r="LXI1393"/>
  <c r="LXI1390"/>
  <c r="LXY1393"/>
  <c r="LXY1390"/>
  <c r="LYO1393"/>
  <c r="LYO1390"/>
  <c r="LZE1393"/>
  <c r="LZE1390"/>
  <c r="LZU1393"/>
  <c r="LZU1390"/>
  <c r="MAK1393"/>
  <c r="MAK1390"/>
  <c r="MBA1393"/>
  <c r="MBA1390"/>
  <c r="MBQ1393"/>
  <c r="MBQ1390"/>
  <c r="MCG1393"/>
  <c r="MCG1390"/>
  <c r="MCW1393"/>
  <c r="MCW1390"/>
  <c r="MDM1393"/>
  <c r="MDM1390"/>
  <c r="MEC1393"/>
  <c r="MEC1390"/>
  <c r="MES1393"/>
  <c r="MES1390"/>
  <c r="MFI1393"/>
  <c r="MFI1390"/>
  <c r="MFY1393"/>
  <c r="MFY1390"/>
  <c r="MGO1393"/>
  <c r="MGO1390"/>
  <c r="MHE1393"/>
  <c r="MHE1390"/>
  <c r="MHU1393"/>
  <c r="MHU1390"/>
  <c r="MIK1393"/>
  <c r="MIK1390"/>
  <c r="MJA1393"/>
  <c r="MJA1390"/>
  <c r="MJQ1393"/>
  <c r="MJQ1390"/>
  <c r="MKG1393"/>
  <c r="MKG1390"/>
  <c r="MKW1393"/>
  <c r="MKW1390"/>
  <c r="MLM1393"/>
  <c r="MLM1390"/>
  <c r="MMC1393"/>
  <c r="MMC1390"/>
  <c r="MMS1393"/>
  <c r="MMS1390"/>
  <c r="MNI1393"/>
  <c r="MNI1390"/>
  <c r="MNY1393"/>
  <c r="MNY1390"/>
  <c r="MOO1393"/>
  <c r="MOO1390"/>
  <c r="MPE1393"/>
  <c r="MPE1390"/>
  <c r="MPU1393"/>
  <c r="MPU1390"/>
  <c r="MQK1393"/>
  <c r="MQK1390"/>
  <c r="MRA1393"/>
  <c r="MRA1390"/>
  <c r="MRQ1393"/>
  <c r="MRQ1390"/>
  <c r="MSG1393"/>
  <c r="MSG1390"/>
  <c r="MSW1393"/>
  <c r="MSW1390"/>
  <c r="MTM1393"/>
  <c r="MTM1390"/>
  <c r="MUC1393"/>
  <c r="MUC1390"/>
  <c r="MUS1393"/>
  <c r="MUS1390"/>
  <c r="MVI1393"/>
  <c r="MVI1390"/>
  <c r="MVY1393"/>
  <c r="MVY1390"/>
  <c r="MWO1393"/>
  <c r="MWO1390"/>
  <c r="MXE1393"/>
  <c r="MXE1390"/>
  <c r="MXU1393"/>
  <c r="MXU1390"/>
  <c r="MYK1393"/>
  <c r="MYK1390"/>
  <c r="MZA1393"/>
  <c r="MZA1390"/>
  <c r="MZQ1393"/>
  <c r="MZQ1390"/>
  <c r="NAG1393"/>
  <c r="NAG1390"/>
  <c r="NAW1393"/>
  <c r="NAW1390"/>
  <c r="NBM1393"/>
  <c r="NBM1390"/>
  <c r="NCC1393"/>
  <c r="NCC1390"/>
  <c r="NCS1393"/>
  <c r="NCS1390"/>
  <c r="NDI1393"/>
  <c r="NDI1390"/>
  <c r="NDY1393"/>
  <c r="NDY1390"/>
  <c r="NEO1393"/>
  <c r="NEO1390"/>
  <c r="NFE1393"/>
  <c r="NFE1390"/>
  <c r="NFU1393"/>
  <c r="NFU1390"/>
  <c r="NGK1393"/>
  <c r="NGK1390"/>
  <c r="NHA1393"/>
  <c r="NHA1390"/>
  <c r="NHQ1393"/>
  <c r="NHQ1390"/>
  <c r="NIG1393"/>
  <c r="NIG1390"/>
  <c r="NIW1393"/>
  <c r="NIW1390"/>
  <c r="NJM1393"/>
  <c r="NJM1390"/>
  <c r="NKC1393"/>
  <c r="NKC1390"/>
  <c r="NKS1393"/>
  <c r="NKS1390"/>
  <c r="NLI1393"/>
  <c r="NLI1390"/>
  <c r="NLY1393"/>
  <c r="NLY1390"/>
  <c r="NMO1393"/>
  <c r="NMO1390"/>
  <c r="NNE1393"/>
  <c r="NNE1390"/>
  <c r="NNU1393"/>
  <c r="NNU1390"/>
  <c r="NOK1393"/>
  <c r="NOK1390"/>
  <c r="NPA1393"/>
  <c r="NPA1390"/>
  <c r="NPQ1393"/>
  <c r="NPQ1390"/>
  <c r="NQG1393"/>
  <c r="NQG1390"/>
  <c r="NQW1393"/>
  <c r="NQW1390"/>
  <c r="NRM1393"/>
  <c r="NRM1390"/>
  <c r="NSC1393"/>
  <c r="NSC1390"/>
  <c r="NSS1393"/>
  <c r="NSS1390"/>
  <c r="NTI1393"/>
  <c r="NTI1390"/>
  <c r="NTY1393"/>
  <c r="NTY1390"/>
  <c r="NUO1393"/>
  <c r="NUO1390"/>
  <c r="NVE1393"/>
  <c r="NVE1390"/>
  <c r="NVU1393"/>
  <c r="NVU1390"/>
  <c r="NWK1393"/>
  <c r="NWK1390"/>
  <c r="NXA1393"/>
  <c r="NXA1390"/>
  <c r="NXQ1393"/>
  <c r="NXQ1390"/>
  <c r="NYG1393"/>
  <c r="NYG1390"/>
  <c r="NYW1393"/>
  <c r="NYW1390"/>
  <c r="NZM1393"/>
  <c r="NZM1390"/>
  <c r="OAC1393"/>
  <c r="OAC1390"/>
  <c r="OAS1393"/>
  <c r="OAS1390"/>
  <c r="OBI1393"/>
  <c r="OBI1390"/>
  <c r="OBY1393"/>
  <c r="OBY1390"/>
  <c r="OCO1393"/>
  <c r="OCO1390"/>
  <c r="ODE1393"/>
  <c r="ODE1390"/>
  <c r="ODU1393"/>
  <c r="ODU1390"/>
  <c r="OEK1393"/>
  <c r="OEK1390"/>
  <c r="OFA1393"/>
  <c r="OFA1390"/>
  <c r="OFQ1393"/>
  <c r="OFQ1390"/>
  <c r="OGG1393"/>
  <c r="OGG1390"/>
  <c r="OGW1393"/>
  <c r="OGW1390"/>
  <c r="OHM1393"/>
  <c r="OHM1390"/>
  <c r="OIC1393"/>
  <c r="OIC1390"/>
  <c r="OIS1393"/>
  <c r="OIS1390"/>
  <c r="OJI1393"/>
  <c r="OJI1390"/>
  <c r="OJY1393"/>
  <c r="OJY1390"/>
  <c r="OKO1393"/>
  <c r="OKO1390"/>
  <c r="OLE1393"/>
  <c r="OLE1390"/>
  <c r="OLU1393"/>
  <c r="OLU1390"/>
  <c r="OMK1393"/>
  <c r="OMK1390"/>
  <c r="ONA1393"/>
  <c r="ONA1390"/>
  <c r="ONQ1393"/>
  <c r="ONQ1390"/>
  <c r="OOG1393"/>
  <c r="OOG1390"/>
  <c r="OOW1393"/>
  <c r="OOW1390"/>
  <c r="OPM1393"/>
  <c r="OPM1390"/>
  <c r="OQC1393"/>
  <c r="OQC1390"/>
  <c r="OQS1393"/>
  <c r="OQS1390"/>
  <c r="ORI1393"/>
  <c r="ORI1390"/>
  <c r="ORY1393"/>
  <c r="ORY1390"/>
  <c r="OSO1393"/>
  <c r="OSO1390"/>
  <c r="OTE1393"/>
  <c r="OTE1390"/>
  <c r="OTU1393"/>
  <c r="OTU1390"/>
  <c r="OUK1393"/>
  <c r="OUK1390"/>
  <c r="OVA1393"/>
  <c r="OVA1390"/>
  <c r="OVQ1393"/>
  <c r="OVQ1390"/>
  <c r="OWG1393"/>
  <c r="OWG1390"/>
  <c r="OWW1393"/>
  <c r="OWW1390"/>
  <c r="OXM1393"/>
  <c r="OXM1390"/>
  <c r="OYC1393"/>
  <c r="OYC1390"/>
  <c r="OYS1393"/>
  <c r="OYS1390"/>
  <c r="OZI1393"/>
  <c r="OZI1390"/>
  <c r="OZY1393"/>
  <c r="OZY1390"/>
  <c r="PAO1393"/>
  <c r="PAO1390"/>
  <c r="PBE1393"/>
  <c r="PBE1390"/>
  <c r="PBU1393"/>
  <c r="PBU1390"/>
  <c r="PCK1393"/>
  <c r="PCK1390"/>
  <c r="PDA1393"/>
  <c r="PDA1390"/>
  <c r="PDQ1393"/>
  <c r="PDQ1390"/>
  <c r="PEG1393"/>
  <c r="PEG1390"/>
  <c r="PEW1393"/>
  <c r="PEW1390"/>
  <c r="PFM1393"/>
  <c r="PFM1390"/>
  <c r="PGC1393"/>
  <c r="PGC1390"/>
  <c r="PGS1393"/>
  <c r="PGS1390"/>
  <c r="PHI1393"/>
  <c r="PHI1390"/>
  <c r="PHY1393"/>
  <c r="PHY1390"/>
  <c r="PIO1393"/>
  <c r="PIO1390"/>
  <c r="PJE1393"/>
  <c r="PJE1390"/>
  <c r="PJU1393"/>
  <c r="PJU1390"/>
  <c r="PKK1393"/>
  <c r="PKK1390"/>
  <c r="PLA1393"/>
  <c r="PLA1390"/>
  <c r="PLQ1393"/>
  <c r="PLQ1390"/>
  <c r="PMG1393"/>
  <c r="PMG1390"/>
  <c r="PMW1393"/>
  <c r="PMW1390"/>
  <c r="PNM1393"/>
  <c r="PNM1390"/>
  <c r="POC1393"/>
  <c r="POC1390"/>
  <c r="POS1393"/>
  <c r="POS1390"/>
  <c r="PPI1393"/>
  <c r="PPI1390"/>
  <c r="PPY1393"/>
  <c r="PPY1390"/>
  <c r="PQO1393"/>
  <c r="PQO1390"/>
  <c r="PRE1393"/>
  <c r="PRE1390"/>
  <c r="PRU1393"/>
  <c r="PRU1390"/>
  <c r="PSK1393"/>
  <c r="PSK1390"/>
  <c r="PTA1393"/>
  <c r="PTA1390"/>
  <c r="PTQ1393"/>
  <c r="PTQ1390"/>
  <c r="PUG1393"/>
  <c r="PUG1390"/>
  <c r="PUW1393"/>
  <c r="PUW1390"/>
  <c r="PVM1393"/>
  <c r="PVM1390"/>
  <c r="PWC1393"/>
  <c r="PWC1390"/>
  <c r="PWS1393"/>
  <c r="PWS1390"/>
  <c r="PXI1393"/>
  <c r="PXI1390"/>
  <c r="PXY1393"/>
  <c r="PXY1390"/>
  <c r="PYO1393"/>
  <c r="PYO1390"/>
  <c r="PZE1393"/>
  <c r="PZE1390"/>
  <c r="PZU1393"/>
  <c r="PZU1390"/>
  <c r="QAK1393"/>
  <c r="QAK1390"/>
  <c r="QBA1393"/>
  <c r="QBA1390"/>
  <c r="QBQ1393"/>
  <c r="QBQ1390"/>
  <c r="QCG1393"/>
  <c r="QCG1390"/>
  <c r="QCW1393"/>
  <c r="QCW1390"/>
  <c r="QDM1393"/>
  <c r="QDM1390"/>
  <c r="QEC1393"/>
  <c r="QEC1390"/>
  <c r="QES1393"/>
  <c r="QES1390"/>
  <c r="QFI1393"/>
  <c r="QFI1390"/>
  <c r="QFY1393"/>
  <c r="QFY1390"/>
  <c r="QGO1393"/>
  <c r="QGO1390"/>
  <c r="QHE1393"/>
  <c r="QHE1390"/>
  <c r="QHU1393"/>
  <c r="QHU1390"/>
  <c r="QIK1393"/>
  <c r="QIK1390"/>
  <c r="QJA1393"/>
  <c r="QJA1390"/>
  <c r="QJQ1393"/>
  <c r="QJQ1390"/>
  <c r="QKG1393"/>
  <c r="QKG1390"/>
  <c r="QKW1393"/>
  <c r="QKW1390"/>
  <c r="QLM1393"/>
  <c r="QLM1390"/>
  <c r="QMC1393"/>
  <c r="QMC1390"/>
  <c r="QMS1393"/>
  <c r="QMS1390"/>
  <c r="QNI1393"/>
  <c r="QNI1390"/>
  <c r="QNY1393"/>
  <c r="QNY1390"/>
  <c r="QOO1393"/>
  <c r="QOO1390"/>
  <c r="QPE1393"/>
  <c r="QPE1390"/>
  <c r="QPU1393"/>
  <c r="QPU1390"/>
  <c r="QQK1393"/>
  <c r="QQK1390"/>
  <c r="QRA1393"/>
  <c r="QRA1390"/>
  <c r="QRQ1393"/>
  <c r="QRQ1390"/>
  <c r="QSG1393"/>
  <c r="QSG1390"/>
  <c r="QSW1393"/>
  <c r="QSW1390"/>
  <c r="QTM1393"/>
  <c r="QTM1390"/>
  <c r="QUC1393"/>
  <c r="QUC1390"/>
  <c r="QUS1393"/>
  <c r="QUS1390"/>
  <c r="QVI1393"/>
  <c r="QVI1390"/>
  <c r="QVY1393"/>
  <c r="QVY1390"/>
  <c r="QWO1393"/>
  <c r="QWO1390"/>
  <c r="QXE1393"/>
  <c r="QXE1390"/>
  <c r="QXU1393"/>
  <c r="QXU1390"/>
  <c r="QYK1393"/>
  <c r="QYK1390"/>
  <c r="QZA1393"/>
  <c r="QZA1390"/>
  <c r="QZQ1393"/>
  <c r="QZQ1390"/>
  <c r="RAG1393"/>
  <c r="RAG1390"/>
  <c r="RAW1393"/>
  <c r="RAW1390"/>
  <c r="RBM1393"/>
  <c r="RBM1390"/>
  <c r="RCC1393"/>
  <c r="RCC1390"/>
  <c r="RCS1393"/>
  <c r="RCS1390"/>
  <c r="RDI1393"/>
  <c r="RDI1390"/>
  <c r="RDY1393"/>
  <c r="RDY1390"/>
  <c r="REO1393"/>
  <c r="REO1390"/>
  <c r="RFE1393"/>
  <c r="RFE1390"/>
  <c r="RFU1393"/>
  <c r="RFU1390"/>
  <c r="RGK1393"/>
  <c r="RGK1390"/>
  <c r="RHA1393"/>
  <c r="RHA1390"/>
  <c r="RHQ1393"/>
  <c r="RHQ1390"/>
  <c r="RIG1393"/>
  <c r="RIG1390"/>
  <c r="RIW1393"/>
  <c r="RIW1390"/>
  <c r="RJM1393"/>
  <c r="RJM1390"/>
  <c r="RKC1393"/>
  <c r="RKC1390"/>
  <c r="RKS1393"/>
  <c r="RKS1390"/>
  <c r="RLI1393"/>
  <c r="RLI1390"/>
  <c r="RLY1393"/>
  <c r="RLY1390"/>
  <c r="RMO1393"/>
  <c r="RMO1390"/>
  <c r="RNE1393"/>
  <c r="RNE1390"/>
  <c r="RNU1393"/>
  <c r="RNU1390"/>
  <c r="ROK1393"/>
  <c r="ROK1390"/>
  <c r="RPA1393"/>
  <c r="RPA1390"/>
  <c r="RPQ1393"/>
  <c r="RPQ1390"/>
  <c r="RQG1393"/>
  <c r="RQG1390"/>
  <c r="RQW1393"/>
  <c r="RQW1390"/>
  <c r="RRM1393"/>
  <c r="RRM1390"/>
  <c r="RSC1393"/>
  <c r="RSC1390"/>
  <c r="RSS1393"/>
  <c r="RSS1390"/>
  <c r="RTI1393"/>
  <c r="RTI1390"/>
  <c r="RTY1393"/>
  <c r="RTY1390"/>
  <c r="RUO1393"/>
  <c r="RUO1390"/>
  <c r="RVE1393"/>
  <c r="RVE1390"/>
  <c r="RVU1393"/>
  <c r="RVU1390"/>
  <c r="RWK1393"/>
  <c r="RWK1390"/>
  <c r="RXA1393"/>
  <c r="RXA1390"/>
  <c r="RXQ1393"/>
  <c r="RXQ1390"/>
  <c r="RYG1393"/>
  <c r="RYG1390"/>
  <c r="RYW1393"/>
  <c r="RYW1390"/>
  <c r="RZM1393"/>
  <c r="RZM1390"/>
  <c r="SAC1393"/>
  <c r="SAC1390"/>
  <c r="SAS1393"/>
  <c r="SAS1390"/>
  <c r="SBI1393"/>
  <c r="SBI1390"/>
  <c r="SBY1393"/>
  <c r="SBY1390"/>
  <c r="SCO1393"/>
  <c r="SCO1390"/>
  <c r="SDE1393"/>
  <c r="SDE1390"/>
  <c r="SDU1393"/>
  <c r="SDU1390"/>
  <c r="SEK1393"/>
  <c r="SEK1390"/>
  <c r="SFA1393"/>
  <c r="SFA1390"/>
  <c r="SFQ1393"/>
  <c r="SFQ1390"/>
  <c r="SGG1393"/>
  <c r="SGG1390"/>
  <c r="SGW1393"/>
  <c r="SGW1390"/>
  <c r="SHM1393"/>
  <c r="SHM1390"/>
  <c r="SIC1393"/>
  <c r="SIC1390"/>
  <c r="SIS1393"/>
  <c r="SIS1390"/>
  <c r="SJI1393"/>
  <c r="SJI1390"/>
  <c r="SJY1393"/>
  <c r="SJY1390"/>
  <c r="SKO1393"/>
  <c r="SKO1390"/>
  <c r="SLE1393"/>
  <c r="SLE1390"/>
  <c r="SLU1393"/>
  <c r="SLU1390"/>
  <c r="SMK1393"/>
  <c r="SMK1390"/>
  <c r="SNA1393"/>
  <c r="SNA1390"/>
  <c r="SNQ1393"/>
  <c r="SNQ1390"/>
  <c r="SOG1393"/>
  <c r="SOG1390"/>
  <c r="SOW1393"/>
  <c r="SOW1390"/>
  <c r="SPM1393"/>
  <c r="SPM1390"/>
  <c r="SQC1393"/>
  <c r="SQC1390"/>
  <c r="SQS1393"/>
  <c r="SQS1390"/>
  <c r="SRI1393"/>
  <c r="SRI1390"/>
  <c r="SRY1393"/>
  <c r="SRY1390"/>
  <c r="SSO1393"/>
  <c r="SSO1390"/>
  <c r="STE1393"/>
  <c r="STE1390"/>
  <c r="STU1393"/>
  <c r="STU1390"/>
  <c r="SUK1393"/>
  <c r="SUK1390"/>
  <c r="SVA1393"/>
  <c r="SVA1390"/>
  <c r="SVQ1393"/>
  <c r="SVQ1390"/>
  <c r="SWG1393"/>
  <c r="SWG1390"/>
  <c r="SWW1393"/>
  <c r="SWW1390"/>
  <c r="SXM1393"/>
  <c r="SXM1390"/>
  <c r="SYC1393"/>
  <c r="SYC1390"/>
  <c r="SYS1393"/>
  <c r="SYS1390"/>
  <c r="SZI1393"/>
  <c r="SZI1390"/>
  <c r="SZY1393"/>
  <c r="SZY1390"/>
  <c r="TAO1393"/>
  <c r="TAO1390"/>
  <c r="TBE1393"/>
  <c r="TBE1390"/>
  <c r="TBU1393"/>
  <c r="TBU1390"/>
  <c r="TCK1393"/>
  <c r="TCK1390"/>
  <c r="TDA1393"/>
  <c r="TDA1390"/>
  <c r="TDQ1393"/>
  <c r="TDQ1390"/>
  <c r="TEG1393"/>
  <c r="TEG1390"/>
  <c r="TEW1393"/>
  <c r="TEW1390"/>
  <c r="TFM1393"/>
  <c r="TFM1390"/>
  <c r="TGC1393"/>
  <c r="TGC1390"/>
  <c r="TGS1393"/>
  <c r="TGS1390"/>
  <c r="THI1393"/>
  <c r="THI1390"/>
  <c r="THY1393"/>
  <c r="THY1390"/>
  <c r="TIO1393"/>
  <c r="TIO1390"/>
  <c r="TJE1393"/>
  <c r="TJE1390"/>
  <c r="TJU1393"/>
  <c r="TJU1390"/>
  <c r="TKK1393"/>
  <c r="TKK1390"/>
  <c r="TLA1393"/>
  <c r="TLA1390"/>
  <c r="TLQ1393"/>
  <c r="TLQ1390"/>
  <c r="TMG1393"/>
  <c r="TMG1390"/>
  <c r="TMW1393"/>
  <c r="TMW1390"/>
  <c r="TNM1393"/>
  <c r="TNM1390"/>
  <c r="TOC1393"/>
  <c r="TOC1390"/>
  <c r="TOS1393"/>
  <c r="TOS1390"/>
  <c r="TPI1393"/>
  <c r="TPI1390"/>
  <c r="TPY1393"/>
  <c r="TPY1390"/>
  <c r="TQO1393"/>
  <c r="TQO1390"/>
  <c r="TRE1393"/>
  <c r="TRE1390"/>
  <c r="TRU1393"/>
  <c r="TRU1390"/>
  <c r="TSK1393"/>
  <c r="TSK1390"/>
  <c r="TTA1393"/>
  <c r="TTA1390"/>
  <c r="TTQ1393"/>
  <c r="TTQ1390"/>
  <c r="TUG1393"/>
  <c r="TUG1390"/>
  <c r="TUW1393"/>
  <c r="TUW1390"/>
  <c r="TVM1393"/>
  <c r="TVM1390"/>
  <c r="TWC1393"/>
  <c r="TWC1390"/>
  <c r="TWS1393"/>
  <c r="TWS1390"/>
  <c r="TXI1393"/>
  <c r="TXI1390"/>
  <c r="TXY1393"/>
  <c r="TXY1390"/>
  <c r="TYO1393"/>
  <c r="TYO1390"/>
  <c r="TZE1393"/>
  <c r="TZE1390"/>
  <c r="TZU1393"/>
  <c r="TZU1390"/>
  <c r="UAK1393"/>
  <c r="UAK1390"/>
  <c r="UBA1393"/>
  <c r="UBA1390"/>
  <c r="UBQ1393"/>
  <c r="UBQ1390"/>
  <c r="UCG1393"/>
  <c r="UCG1390"/>
  <c r="UCW1393"/>
  <c r="UCW1390"/>
  <c r="UDM1393"/>
  <c r="UDM1390"/>
  <c r="UEC1393"/>
  <c r="UEC1390"/>
  <c r="UES1393"/>
  <c r="UES1390"/>
  <c r="UFI1393"/>
  <c r="UFI1390"/>
  <c r="UFY1393"/>
  <c r="UFY1390"/>
  <c r="UGO1393"/>
  <c r="UGO1390"/>
  <c r="UHE1393"/>
  <c r="UHE1390"/>
  <c r="UHU1393"/>
  <c r="UHU1390"/>
  <c r="UIK1393"/>
  <c r="UIK1390"/>
  <c r="UJA1393"/>
  <c r="UJA1390"/>
  <c r="UJQ1393"/>
  <c r="UJQ1390"/>
  <c r="UKG1393"/>
  <c r="UKG1390"/>
  <c r="UKW1393"/>
  <c r="UKW1390"/>
  <c r="ULM1393"/>
  <c r="ULM1390"/>
  <c r="UMC1393"/>
  <c r="UMC1390"/>
  <c r="UMS1393"/>
  <c r="UMS1390"/>
  <c r="UNI1393"/>
  <c r="UNI1390"/>
  <c r="UNY1393"/>
  <c r="UNY1390"/>
  <c r="UOO1393"/>
  <c r="UOO1390"/>
  <c r="UPE1393"/>
  <c r="UPE1390"/>
  <c r="UPU1393"/>
  <c r="UPU1390"/>
  <c r="UQK1393"/>
  <c r="UQK1390"/>
  <c r="URA1393"/>
  <c r="URA1390"/>
  <c r="URQ1393"/>
  <c r="URQ1390"/>
  <c r="USG1393"/>
  <c r="USG1390"/>
  <c r="USW1393"/>
  <c r="USW1390"/>
  <c r="UTM1393"/>
  <c r="UTM1390"/>
  <c r="UUC1393"/>
  <c r="UUC1390"/>
  <c r="UUS1393"/>
  <c r="UUS1390"/>
  <c r="UVI1393"/>
  <c r="UVI1390"/>
  <c r="UVY1393"/>
  <c r="UVY1390"/>
  <c r="UWO1393"/>
  <c r="UWO1390"/>
  <c r="UXE1393"/>
  <c r="UXE1390"/>
  <c r="UXU1393"/>
  <c r="UXU1390"/>
  <c r="UYK1393"/>
  <c r="UYK1390"/>
  <c r="UZA1393"/>
  <c r="UZA1390"/>
  <c r="UZQ1393"/>
  <c r="UZQ1390"/>
  <c r="VAG1393"/>
  <c r="VAG1390"/>
  <c r="VAW1393"/>
  <c r="VAW1390"/>
  <c r="VBM1393"/>
  <c r="VBM1390"/>
  <c r="VCC1393"/>
  <c r="VCC1390"/>
  <c r="VCS1393"/>
  <c r="VCS1390"/>
  <c r="VDI1393"/>
  <c r="VDI1390"/>
  <c r="VDY1393"/>
  <c r="VDY1390"/>
  <c r="VEO1393"/>
  <c r="VEO1390"/>
  <c r="VFE1393"/>
  <c r="VFE1390"/>
  <c r="VFU1393"/>
  <c r="VFU1390"/>
  <c r="VGK1393"/>
  <c r="VGK1390"/>
  <c r="VHA1393"/>
  <c r="VHA1390"/>
  <c r="VHQ1393"/>
  <c r="VHQ1390"/>
  <c r="VIG1393"/>
  <c r="VIG1390"/>
  <c r="VIW1393"/>
  <c r="VIW1390"/>
  <c r="VJM1393"/>
  <c r="VJM1390"/>
  <c r="VKC1393"/>
  <c r="VKC1390"/>
  <c r="VKS1393"/>
  <c r="VKS1390"/>
  <c r="VLI1393"/>
  <c r="VLI1390"/>
  <c r="VLY1393"/>
  <c r="VLY1390"/>
  <c r="VMO1393"/>
  <c r="VMO1390"/>
  <c r="VNE1393"/>
  <c r="VNE1390"/>
  <c r="VNU1393"/>
  <c r="VNU1390"/>
  <c r="VOK1393"/>
  <c r="VOK1390"/>
  <c r="VPA1393"/>
  <c r="VPA1390"/>
  <c r="VPQ1393"/>
  <c r="VPQ1390"/>
  <c r="VQG1393"/>
  <c r="VQG1390"/>
  <c r="VQW1393"/>
  <c r="VQW1390"/>
  <c r="VRM1393"/>
  <c r="VRM1390"/>
  <c r="VSC1393"/>
  <c r="VSC1390"/>
  <c r="VSS1393"/>
  <c r="VSS1390"/>
  <c r="VTI1393"/>
  <c r="VTI1390"/>
  <c r="VTY1393"/>
  <c r="VTY1390"/>
  <c r="VUO1393"/>
  <c r="VUO1390"/>
  <c r="VVE1393"/>
  <c r="VVE1390"/>
  <c r="VVU1393"/>
  <c r="VVU1390"/>
  <c r="VWK1393"/>
  <c r="VWK1390"/>
  <c r="VXA1393"/>
  <c r="VXA1390"/>
  <c r="VXQ1393"/>
  <c r="VXQ1390"/>
  <c r="VYG1393"/>
  <c r="VYG1390"/>
  <c r="VYW1393"/>
  <c r="VYW1390"/>
  <c r="VZM1393"/>
  <c r="VZM1390"/>
  <c r="WAC1393"/>
  <c r="WAC1390"/>
  <c r="WAS1393"/>
  <c r="WAS1390"/>
  <c r="WBI1393"/>
  <c r="WBI1390"/>
  <c r="WBY1393"/>
  <c r="WBY1390"/>
  <c r="WCO1393"/>
  <c r="WCO1390"/>
  <c r="WDE1393"/>
  <c r="WDE1390"/>
  <c r="WDU1393"/>
  <c r="WDU1390"/>
  <c r="WEK1393"/>
  <c r="WEK1390"/>
  <c r="WFA1393"/>
  <c r="WFA1390"/>
  <c r="WFQ1393"/>
  <c r="WFQ1390"/>
  <c r="WGG1393"/>
  <c r="WGG1390"/>
  <c r="WGW1393"/>
  <c r="WGW1390"/>
  <c r="WHM1393"/>
  <c r="WHM1390"/>
  <c r="WIC1393"/>
  <c r="WIC1390"/>
  <c r="WIS1393"/>
  <c r="WIS1390"/>
  <c r="WJI1393"/>
  <c r="WJI1390"/>
  <c r="WJY1393"/>
  <c r="WJY1390"/>
  <c r="WKO1393"/>
  <c r="WKO1390"/>
  <c r="WLE1393"/>
  <c r="WLE1390"/>
  <c r="WLU1393"/>
  <c r="WLU1390"/>
  <c r="WMK1393"/>
  <c r="WMK1390"/>
  <c r="WNA1393"/>
  <c r="WNA1390"/>
  <c r="WNQ1393"/>
  <c r="WNQ1390"/>
  <c r="WOG1393"/>
  <c r="WOG1390"/>
  <c r="WOW1393"/>
  <c r="WOW1390"/>
  <c r="WPM1393"/>
  <c r="WPM1390"/>
  <c r="WQC1393"/>
  <c r="WQC1390"/>
  <c r="WQS1393"/>
  <c r="WQS1390"/>
  <c r="WRI1393"/>
  <c r="WRI1390"/>
  <c r="WRY1393"/>
  <c r="WRY1390"/>
  <c r="WSO1393"/>
  <c r="WSO1390"/>
  <c r="WTE1393"/>
  <c r="WTE1390"/>
  <c r="WTU1393"/>
  <c r="WTU1390"/>
  <c r="WUK1393"/>
  <c r="WUK1390"/>
  <c r="WVA1393"/>
  <c r="WVA1390"/>
  <c r="WVQ1393"/>
  <c r="WVQ1390"/>
  <c r="WWG1393"/>
  <c r="WWG1390"/>
  <c r="WWW1393"/>
  <c r="WWW1390"/>
  <c r="WXM1393"/>
  <c r="WXM1390"/>
  <c r="WYC1393"/>
  <c r="WYC1390"/>
  <c r="WYS1393"/>
  <c r="WYS1390"/>
  <c r="WZI1393"/>
  <c r="WZI1390"/>
  <c r="WZY1393"/>
  <c r="WZY1390"/>
  <c r="XAO1393"/>
  <c r="XAO1390"/>
  <c r="XBE1393"/>
  <c r="XBE1390"/>
  <c r="XBU1393"/>
  <c r="XBU1390"/>
  <c r="XCK1393"/>
  <c r="XCK1390"/>
  <c r="XDA1393"/>
  <c r="XDA1390"/>
  <c r="XDQ1393"/>
  <c r="XDQ1390"/>
  <c r="XEG1393"/>
  <c r="XEG1390"/>
  <c r="XEW1393"/>
  <c r="XEW1390"/>
  <c r="FLJ1383"/>
  <c r="FLJ1387" s="1"/>
  <c r="FLJ1393" s="1"/>
  <c r="FLZ1383"/>
  <c r="FLZ1387" s="1"/>
  <c r="FLZ1393" s="1"/>
  <c r="FMP1383"/>
  <c r="FMP1387" s="1"/>
  <c r="FMP1393" s="1"/>
  <c r="FNF1383"/>
  <c r="FNF1387" s="1"/>
  <c r="FNF1393" s="1"/>
  <c r="FNV1383"/>
  <c r="FNV1387" s="1"/>
  <c r="FNV1393" s="1"/>
  <c r="FOL1383"/>
  <c r="FOL1387" s="1"/>
  <c r="FOL1393" s="1"/>
  <c r="FPB1383"/>
  <c r="FPB1387" s="1"/>
  <c r="FPB1393" s="1"/>
  <c r="FPR1383"/>
  <c r="FPR1387" s="1"/>
  <c r="FPR1393" s="1"/>
  <c r="FQH1383"/>
  <c r="FQH1387" s="1"/>
  <c r="FQH1393" s="1"/>
  <c r="FQX1383"/>
  <c r="FQX1387" s="1"/>
  <c r="FQX1393" s="1"/>
  <c r="FRN1383"/>
  <c r="FRN1387" s="1"/>
  <c r="FRN1393" s="1"/>
  <c r="FSD1383"/>
  <c r="FSD1387" s="1"/>
  <c r="FSD1393" s="1"/>
  <c r="FST1383"/>
  <c r="FST1387" s="1"/>
  <c r="FST1393" s="1"/>
  <c r="FTJ1383"/>
  <c r="FTJ1387" s="1"/>
  <c r="FTJ1393" s="1"/>
  <c r="FTZ1383"/>
  <c r="FTZ1387" s="1"/>
  <c r="FTZ1393" s="1"/>
  <c r="FUP1383"/>
  <c r="FUP1387" s="1"/>
  <c r="FUP1393" s="1"/>
  <c r="FVF1383"/>
  <c r="FVF1387" s="1"/>
  <c r="FVF1393" s="1"/>
  <c r="FVV1383"/>
  <c r="FVV1387" s="1"/>
  <c r="FVV1393" s="1"/>
  <c r="FWL1383"/>
  <c r="FWL1387" s="1"/>
  <c r="FWL1393" s="1"/>
  <c r="FXB1383"/>
  <c r="FXB1387" s="1"/>
  <c r="FXB1393" s="1"/>
  <c r="FXR1383"/>
  <c r="FXR1387" s="1"/>
  <c r="FXR1393" s="1"/>
  <c r="FYH1383"/>
  <c r="FYH1387" s="1"/>
  <c r="FYH1393" s="1"/>
  <c r="FYX1383"/>
  <c r="FYX1387" s="1"/>
  <c r="FYX1393" s="1"/>
  <c r="FZN1383"/>
  <c r="FZN1387" s="1"/>
  <c r="FZN1393" s="1"/>
  <c r="GAD1383"/>
  <c r="GAD1387" s="1"/>
  <c r="GAD1393" s="1"/>
  <c r="GAT1383"/>
  <c r="GAT1387" s="1"/>
  <c r="GAT1393" s="1"/>
  <c r="GBJ1383"/>
  <c r="GBJ1387" s="1"/>
  <c r="GBJ1393" s="1"/>
  <c r="GBZ1383"/>
  <c r="GBZ1387" s="1"/>
  <c r="GBZ1393" s="1"/>
  <c r="GCP1383"/>
  <c r="GCP1387" s="1"/>
  <c r="GCP1393" s="1"/>
  <c r="GDF1383"/>
  <c r="GDF1387" s="1"/>
  <c r="GDF1393" s="1"/>
  <c r="GDV1383"/>
  <c r="GDV1387" s="1"/>
  <c r="GDV1393" s="1"/>
  <c r="GEL1383"/>
  <c r="GEL1387" s="1"/>
  <c r="GEL1393" s="1"/>
  <c r="GFB1383"/>
  <c r="GFB1387" s="1"/>
  <c r="GFB1393" s="1"/>
  <c r="GFR1383"/>
  <c r="GFR1387" s="1"/>
  <c r="GFR1393" s="1"/>
  <c r="GGH1383"/>
  <c r="GGH1387" s="1"/>
  <c r="GGH1393" s="1"/>
  <c r="GGX1383"/>
  <c r="GGX1387" s="1"/>
  <c r="GGX1393" s="1"/>
  <c r="GHN1383"/>
  <c r="GHN1387" s="1"/>
  <c r="GHN1393" s="1"/>
  <c r="GID1383"/>
  <c r="GID1387" s="1"/>
  <c r="GID1393" s="1"/>
  <c r="GIT1383"/>
  <c r="GIT1387" s="1"/>
  <c r="GIT1393" s="1"/>
  <c r="GJJ1383"/>
  <c r="GJJ1387" s="1"/>
  <c r="GJJ1393" s="1"/>
  <c r="GJZ1383"/>
  <c r="GJZ1387" s="1"/>
  <c r="GJZ1393" s="1"/>
  <c r="GKP1383"/>
  <c r="GKP1387" s="1"/>
  <c r="GKP1393" s="1"/>
  <c r="GLF1383"/>
  <c r="GLF1387" s="1"/>
  <c r="GLF1393" s="1"/>
  <c r="GLV1383"/>
  <c r="GLV1387" s="1"/>
  <c r="GLV1393" s="1"/>
  <c r="GML1383"/>
  <c r="GML1387" s="1"/>
  <c r="GML1393" s="1"/>
  <c r="GNB1383"/>
  <c r="GNB1387" s="1"/>
  <c r="GNB1393" s="1"/>
  <c r="GNR1383"/>
  <c r="GNR1387" s="1"/>
  <c r="GNR1393" s="1"/>
  <c r="GOH1383"/>
  <c r="GOH1387" s="1"/>
  <c r="GOH1393" s="1"/>
  <c r="GOX1383"/>
  <c r="GOX1387" s="1"/>
  <c r="GOX1393" s="1"/>
  <c r="GPN1383"/>
  <c r="GPN1387" s="1"/>
  <c r="GPN1393" s="1"/>
  <c r="GQD1383"/>
  <c r="GQD1387" s="1"/>
  <c r="GQD1393" s="1"/>
  <c r="GQT1383"/>
  <c r="GQT1387" s="1"/>
  <c r="GQT1393" s="1"/>
  <c r="GRJ1383"/>
  <c r="GRJ1387" s="1"/>
  <c r="GRJ1393" s="1"/>
  <c r="GRZ1383"/>
  <c r="GRZ1387" s="1"/>
  <c r="GRZ1393" s="1"/>
  <c r="GSP1383"/>
  <c r="GSP1387" s="1"/>
  <c r="GSP1393" s="1"/>
  <c r="GTF1383"/>
  <c r="GTF1387" s="1"/>
  <c r="GTF1393" s="1"/>
  <c r="GTV1383"/>
  <c r="GTV1387" s="1"/>
  <c r="GTV1393" s="1"/>
  <c r="GUL1383"/>
  <c r="GUL1387" s="1"/>
  <c r="GUL1393" s="1"/>
  <c r="GVB1383"/>
  <c r="GVB1387" s="1"/>
  <c r="GVB1393" s="1"/>
  <c r="GVR1383"/>
  <c r="GVR1387" s="1"/>
  <c r="GVR1393" s="1"/>
  <c r="GWH1383"/>
  <c r="GWH1387" s="1"/>
  <c r="GWH1393" s="1"/>
  <c r="GWX1383"/>
  <c r="GWX1387" s="1"/>
  <c r="GWX1393" s="1"/>
  <c r="GXN1383"/>
  <c r="GXN1387" s="1"/>
  <c r="GXN1393" s="1"/>
  <c r="GYD1383"/>
  <c r="GYD1387" s="1"/>
  <c r="GYD1393" s="1"/>
  <c r="GYT1383"/>
  <c r="GYT1387" s="1"/>
  <c r="GYT1393" s="1"/>
  <c r="GZJ1383"/>
  <c r="GZJ1387" s="1"/>
  <c r="GZJ1393" s="1"/>
  <c r="GZZ1383"/>
  <c r="GZZ1387" s="1"/>
  <c r="GZZ1393" s="1"/>
  <c r="HAP1383"/>
  <c r="HAP1387" s="1"/>
  <c r="HAP1393" s="1"/>
  <c r="HBF1383"/>
  <c r="HBF1387" s="1"/>
  <c r="HBF1393" s="1"/>
  <c r="HBV1383"/>
  <c r="HBV1387" s="1"/>
  <c r="HBV1393" s="1"/>
  <c r="HCL1383"/>
  <c r="HCL1387" s="1"/>
  <c r="HCL1393" s="1"/>
  <c r="HDB1383"/>
  <c r="HDB1387" s="1"/>
  <c r="HDB1393" s="1"/>
  <c r="HDR1383"/>
  <c r="HDR1387" s="1"/>
  <c r="HDR1393" s="1"/>
  <c r="HEH1383"/>
  <c r="HEH1387" s="1"/>
  <c r="HEH1393" s="1"/>
  <c r="HEX1383"/>
  <c r="HEX1387" s="1"/>
  <c r="HEX1393" s="1"/>
  <c r="HFN1383"/>
  <c r="HFN1387" s="1"/>
  <c r="HFN1393" s="1"/>
  <c r="HGD1383"/>
  <c r="HGD1387" s="1"/>
  <c r="HGD1393" s="1"/>
  <c r="HGT1383"/>
  <c r="HGT1387" s="1"/>
  <c r="HGT1393" s="1"/>
  <c r="HHJ1383"/>
  <c r="HHJ1387" s="1"/>
  <c r="HHJ1393" s="1"/>
  <c r="HHZ1383"/>
  <c r="HHZ1387" s="1"/>
  <c r="HHZ1393" s="1"/>
  <c r="HIP1383"/>
  <c r="HIP1387" s="1"/>
  <c r="HIP1393" s="1"/>
  <c r="HJF1383"/>
  <c r="HJF1387" s="1"/>
  <c r="HJF1393" s="1"/>
  <c r="HJV1383"/>
  <c r="HJV1387" s="1"/>
  <c r="HJV1393" s="1"/>
  <c r="HKL1383"/>
  <c r="HKL1387" s="1"/>
  <c r="HKL1393" s="1"/>
  <c r="HLB1383"/>
  <c r="HLB1387" s="1"/>
  <c r="HLB1393" s="1"/>
  <c r="HLR1383"/>
  <c r="HLR1387" s="1"/>
  <c r="HLR1393" s="1"/>
  <c r="HMH1383"/>
  <c r="HMH1387" s="1"/>
  <c r="HMH1393" s="1"/>
  <c r="HMX1383"/>
  <c r="HMX1387" s="1"/>
  <c r="HMX1393" s="1"/>
  <c r="HNN1383"/>
  <c r="HNN1387" s="1"/>
  <c r="HNN1393" s="1"/>
  <c r="HOD1383"/>
  <c r="HOD1387" s="1"/>
  <c r="HOD1393" s="1"/>
  <c r="HOT1383"/>
  <c r="HOT1387" s="1"/>
  <c r="HOT1393" s="1"/>
  <c r="HPJ1383"/>
  <c r="HPJ1387" s="1"/>
  <c r="HPJ1393" s="1"/>
  <c r="HPZ1383"/>
  <c r="HPZ1387" s="1"/>
  <c r="HPZ1393" s="1"/>
  <c r="HQP1383"/>
  <c r="HQP1387" s="1"/>
  <c r="HQP1393" s="1"/>
  <c r="HRF1383"/>
  <c r="HRF1387" s="1"/>
  <c r="HRF1393" s="1"/>
  <c r="HRV1383"/>
  <c r="HRV1387" s="1"/>
  <c r="HRV1393" s="1"/>
  <c r="HSL1383"/>
  <c r="HSL1387" s="1"/>
  <c r="HSL1393" s="1"/>
  <c r="HTB1383"/>
  <c r="HTB1387" s="1"/>
  <c r="HTB1393" s="1"/>
  <c r="HTR1383"/>
  <c r="HTR1387" s="1"/>
  <c r="HTR1393" s="1"/>
  <c r="HUH1383"/>
  <c r="HUH1387" s="1"/>
  <c r="HUH1393" s="1"/>
  <c r="HUX1383"/>
  <c r="HUX1387" s="1"/>
  <c r="HUX1393" s="1"/>
  <c r="HVN1383"/>
  <c r="HVN1387" s="1"/>
  <c r="HVN1393" s="1"/>
  <c r="HWD1383"/>
  <c r="HWD1387" s="1"/>
  <c r="HWD1393" s="1"/>
  <c r="HWT1383"/>
  <c r="HWT1387" s="1"/>
  <c r="HWT1393" s="1"/>
  <c r="HXJ1383"/>
  <c r="HXJ1387" s="1"/>
  <c r="HXJ1393" s="1"/>
  <c r="HXZ1383"/>
  <c r="HXZ1387" s="1"/>
  <c r="HXZ1393" s="1"/>
  <c r="HYP1383"/>
  <c r="HYP1387" s="1"/>
  <c r="HYP1393" s="1"/>
  <c r="HZF1383"/>
  <c r="HZF1387" s="1"/>
  <c r="HZF1393" s="1"/>
  <c r="HZV1383"/>
  <c r="HZV1387" s="1"/>
  <c r="HZV1393" s="1"/>
  <c r="IAL1383"/>
  <c r="IAL1387" s="1"/>
  <c r="IAL1393" s="1"/>
  <c r="IBB1383"/>
  <c r="IBB1387" s="1"/>
  <c r="IBB1393" s="1"/>
  <c r="IBR1383"/>
  <c r="IBR1387" s="1"/>
  <c r="IBR1393" s="1"/>
  <c r="ICH1383"/>
  <c r="ICH1387" s="1"/>
  <c r="ICH1393" s="1"/>
  <c r="ICX1383"/>
  <c r="ICX1387" s="1"/>
  <c r="ICX1393" s="1"/>
  <c r="IDN1383"/>
  <c r="IDN1387" s="1"/>
  <c r="IDN1393" s="1"/>
  <c r="IED1383"/>
  <c r="IED1387" s="1"/>
  <c r="IED1393" s="1"/>
  <c r="IET1383"/>
  <c r="IET1387" s="1"/>
  <c r="IET1393" s="1"/>
  <c r="IFJ1383"/>
  <c r="IFJ1387" s="1"/>
  <c r="IFJ1393" s="1"/>
  <c r="IFZ1383"/>
  <c r="IFZ1387" s="1"/>
  <c r="IFZ1393" s="1"/>
  <c r="IGP1383"/>
  <c r="IGP1387" s="1"/>
  <c r="IGP1393" s="1"/>
  <c r="IHF1383"/>
  <c r="IHF1387" s="1"/>
  <c r="IHF1393" s="1"/>
  <c r="IHV1383"/>
  <c r="IHV1387" s="1"/>
  <c r="IHV1393" s="1"/>
  <c r="IIL1383"/>
  <c r="IIL1387" s="1"/>
  <c r="IIL1393" s="1"/>
  <c r="IJB1383"/>
  <c r="IJB1387" s="1"/>
  <c r="IJB1393" s="1"/>
  <c r="IJR1383"/>
  <c r="IJR1387" s="1"/>
  <c r="IJR1393" s="1"/>
  <c r="IKH1383"/>
  <c r="IKH1387" s="1"/>
  <c r="IKH1393" s="1"/>
  <c r="IKX1383"/>
  <c r="IKX1387" s="1"/>
  <c r="IKX1393" s="1"/>
  <c r="ILN1383"/>
  <c r="ILN1387" s="1"/>
  <c r="ILN1393" s="1"/>
  <c r="IMD1383"/>
  <c r="IMD1387" s="1"/>
  <c r="IMD1393" s="1"/>
  <c r="IMT1383"/>
  <c r="IMT1387" s="1"/>
  <c r="IMT1393" s="1"/>
  <c r="INJ1383"/>
  <c r="INJ1387" s="1"/>
  <c r="INJ1393" s="1"/>
  <c r="INZ1383"/>
  <c r="INZ1387" s="1"/>
  <c r="INZ1393" s="1"/>
  <c r="IOP1383"/>
  <c r="IOP1387" s="1"/>
  <c r="IOP1393" s="1"/>
  <c r="IPF1383"/>
  <c r="IPF1387" s="1"/>
  <c r="IPF1393" s="1"/>
  <c r="IPV1383"/>
  <c r="IPV1387" s="1"/>
  <c r="IPV1393" s="1"/>
  <c r="IQL1383"/>
  <c r="IQL1387" s="1"/>
  <c r="IQL1393" s="1"/>
  <c r="IRB1383"/>
  <c r="IRB1387" s="1"/>
  <c r="IRB1393" s="1"/>
  <c r="IRR1383"/>
  <c r="IRR1387" s="1"/>
  <c r="IRR1393" s="1"/>
  <c r="ISH1383"/>
  <c r="ISH1387" s="1"/>
  <c r="ISH1393" s="1"/>
  <c r="ISX1383"/>
  <c r="ISX1387" s="1"/>
  <c r="ISX1393" s="1"/>
  <c r="ITN1383"/>
  <c r="ITN1387" s="1"/>
  <c r="ITN1393" s="1"/>
  <c r="IUD1383"/>
  <c r="IUD1387" s="1"/>
  <c r="IUD1393" s="1"/>
  <c r="IUT1383"/>
  <c r="IUT1387" s="1"/>
  <c r="IUT1393" s="1"/>
  <c r="IVJ1383"/>
  <c r="IVJ1387" s="1"/>
  <c r="IVJ1393" s="1"/>
  <c r="IVZ1383"/>
  <c r="IVZ1387" s="1"/>
  <c r="IVZ1393" s="1"/>
  <c r="IWP1383"/>
  <c r="IWP1387" s="1"/>
  <c r="IWP1393" s="1"/>
  <c r="IXF1383"/>
  <c r="IXF1387" s="1"/>
  <c r="IXF1393" s="1"/>
  <c r="IXV1383"/>
  <c r="IXV1387" s="1"/>
  <c r="IXV1393" s="1"/>
  <c r="IYL1383"/>
  <c r="IYL1387" s="1"/>
  <c r="IYL1393" s="1"/>
  <c r="IZB1383"/>
  <c r="IZB1387" s="1"/>
  <c r="IZB1393" s="1"/>
  <c r="IZR1383"/>
  <c r="IZR1387" s="1"/>
  <c r="IZR1393" s="1"/>
  <c r="JAH1383"/>
  <c r="JAH1387" s="1"/>
  <c r="JAH1393" s="1"/>
  <c r="JAX1383"/>
  <c r="JAX1387" s="1"/>
  <c r="JAX1393" s="1"/>
  <c r="JBN1383"/>
  <c r="JBN1387" s="1"/>
  <c r="JBN1393" s="1"/>
  <c r="JCD1383"/>
  <c r="JCD1387" s="1"/>
  <c r="JCD1393" s="1"/>
  <c r="JCT1383"/>
  <c r="JCT1387" s="1"/>
  <c r="JCT1393" s="1"/>
  <c r="JDJ1383"/>
  <c r="JDJ1387" s="1"/>
  <c r="JDJ1393" s="1"/>
  <c r="JDZ1383"/>
  <c r="JDZ1387" s="1"/>
  <c r="JDZ1393" s="1"/>
  <c r="JEP1383"/>
  <c r="JEP1387" s="1"/>
  <c r="JEP1393" s="1"/>
  <c r="JFF1383"/>
  <c r="JFF1387" s="1"/>
  <c r="JFF1393" s="1"/>
  <c r="JFV1383"/>
  <c r="JFV1387" s="1"/>
  <c r="JFV1393" s="1"/>
  <c r="JGL1383"/>
  <c r="JGL1387" s="1"/>
  <c r="JGL1393" s="1"/>
  <c r="JHB1383"/>
  <c r="JHB1387" s="1"/>
  <c r="JHB1393" s="1"/>
  <c r="JHR1383"/>
  <c r="JHR1387" s="1"/>
  <c r="JHR1393" s="1"/>
  <c r="JIH1383"/>
  <c r="JIH1387" s="1"/>
  <c r="JIH1393" s="1"/>
  <c r="JIX1383"/>
  <c r="JIX1387" s="1"/>
  <c r="JIX1393" s="1"/>
  <c r="JJN1383"/>
  <c r="JJN1387" s="1"/>
  <c r="JJN1393" s="1"/>
  <c r="JKD1383"/>
  <c r="JKD1387" s="1"/>
  <c r="JKD1393" s="1"/>
  <c r="JKT1383"/>
  <c r="JKT1387" s="1"/>
  <c r="JKT1393" s="1"/>
  <c r="JLJ1383"/>
  <c r="JLJ1387" s="1"/>
  <c r="JLJ1393" s="1"/>
  <c r="JLZ1383"/>
  <c r="JLZ1387" s="1"/>
  <c r="JLZ1393" s="1"/>
  <c r="JMP1383"/>
  <c r="JMP1387" s="1"/>
  <c r="JMP1393" s="1"/>
  <c r="JNF1383"/>
  <c r="JNF1387" s="1"/>
  <c r="JNF1393" s="1"/>
  <c r="JNV1383"/>
  <c r="JNV1387" s="1"/>
  <c r="JNV1393" s="1"/>
  <c r="JOL1383"/>
  <c r="JOL1387" s="1"/>
  <c r="JOL1393" s="1"/>
  <c r="JPB1383"/>
  <c r="JPB1387" s="1"/>
  <c r="JPB1393" s="1"/>
  <c r="JPR1383"/>
  <c r="JPR1387" s="1"/>
  <c r="JPR1393" s="1"/>
  <c r="JQH1383"/>
  <c r="JQH1387" s="1"/>
  <c r="JQH1393" s="1"/>
  <c r="JQX1383"/>
  <c r="JQX1387" s="1"/>
  <c r="JQX1393" s="1"/>
  <c r="JRN1383"/>
  <c r="JRN1387" s="1"/>
  <c r="JRN1393" s="1"/>
  <c r="JSD1383"/>
  <c r="JSD1387" s="1"/>
  <c r="JSD1393" s="1"/>
  <c r="JST1383"/>
  <c r="JST1387" s="1"/>
  <c r="JST1393" s="1"/>
  <c r="JTJ1383"/>
  <c r="JTJ1387" s="1"/>
  <c r="JTJ1393" s="1"/>
  <c r="JTZ1383"/>
  <c r="JTZ1387" s="1"/>
  <c r="JTZ1393" s="1"/>
  <c r="JUP1383"/>
  <c r="JUP1387" s="1"/>
  <c r="JUP1393" s="1"/>
  <c r="JVF1383"/>
  <c r="JVF1387" s="1"/>
  <c r="JVF1393" s="1"/>
  <c r="JVV1383"/>
  <c r="JVV1387" s="1"/>
  <c r="JVV1393" s="1"/>
  <c r="JWL1383"/>
  <c r="JWL1387" s="1"/>
  <c r="JWL1393" s="1"/>
  <c r="JXB1383"/>
  <c r="JXB1387" s="1"/>
  <c r="JXB1393" s="1"/>
  <c r="JXR1383"/>
  <c r="JXR1387" s="1"/>
  <c r="JXR1393" s="1"/>
  <c r="JYH1383"/>
  <c r="JYH1387" s="1"/>
  <c r="JYH1393" s="1"/>
  <c r="JYX1383"/>
  <c r="JYX1387" s="1"/>
  <c r="JYX1393" s="1"/>
  <c r="JZN1383"/>
  <c r="JZN1387" s="1"/>
  <c r="JZN1393" s="1"/>
  <c r="KAD1383"/>
  <c r="KAD1387" s="1"/>
  <c r="KAD1393" s="1"/>
  <c r="KAT1383"/>
  <c r="KAT1387" s="1"/>
  <c r="KAT1393" s="1"/>
  <c r="KBJ1383"/>
  <c r="KBJ1387" s="1"/>
  <c r="KBJ1393" s="1"/>
  <c r="KBZ1383"/>
  <c r="KBZ1387" s="1"/>
  <c r="KBZ1393" s="1"/>
  <c r="KCP1383"/>
  <c r="KCP1387" s="1"/>
  <c r="KCP1393" s="1"/>
  <c r="KDF1383"/>
  <c r="KDF1387" s="1"/>
  <c r="KDF1393" s="1"/>
  <c r="KDV1383"/>
  <c r="KDV1387" s="1"/>
  <c r="KDV1393" s="1"/>
  <c r="KEL1383"/>
  <c r="KEL1387" s="1"/>
  <c r="KEL1393" s="1"/>
  <c r="KFB1383"/>
  <c r="KFB1387" s="1"/>
  <c r="KFB1393" s="1"/>
  <c r="KFR1383"/>
  <c r="KFR1387" s="1"/>
  <c r="KFR1393" s="1"/>
  <c r="KGH1383"/>
  <c r="KGH1387" s="1"/>
  <c r="KGH1393" s="1"/>
  <c r="KGX1383"/>
  <c r="KGX1387" s="1"/>
  <c r="KGX1393" s="1"/>
  <c r="KHN1383"/>
  <c r="KHN1387" s="1"/>
  <c r="KHN1393" s="1"/>
  <c r="KID1383"/>
  <c r="KID1387" s="1"/>
  <c r="KID1393" s="1"/>
  <c r="KIT1383"/>
  <c r="KIT1387" s="1"/>
  <c r="KIT1393" s="1"/>
  <c r="KJJ1383"/>
  <c r="KJJ1387" s="1"/>
  <c r="KJJ1393" s="1"/>
  <c r="KJZ1383"/>
  <c r="KJZ1387" s="1"/>
  <c r="KJZ1393" s="1"/>
  <c r="KKP1383"/>
  <c r="KKP1387" s="1"/>
  <c r="KKP1393" s="1"/>
  <c r="KLF1383"/>
  <c r="KLF1387" s="1"/>
  <c r="KLF1393" s="1"/>
  <c r="KLV1383"/>
  <c r="KLV1387" s="1"/>
  <c r="KLV1393" s="1"/>
  <c r="KML1383"/>
  <c r="KML1387" s="1"/>
  <c r="KML1393" s="1"/>
  <c r="KNB1383"/>
  <c r="KNB1387" s="1"/>
  <c r="KNB1393" s="1"/>
  <c r="KNR1383"/>
  <c r="KNR1387" s="1"/>
  <c r="KNR1393" s="1"/>
  <c r="KOH1383"/>
  <c r="KOH1387" s="1"/>
  <c r="KOH1393" s="1"/>
  <c r="KOX1383"/>
  <c r="KOX1387" s="1"/>
  <c r="KOX1393" s="1"/>
  <c r="KPN1383"/>
  <c r="KPN1387" s="1"/>
  <c r="KPN1393" s="1"/>
  <c r="KQD1383"/>
  <c r="KQD1387" s="1"/>
  <c r="KQD1393" s="1"/>
  <c r="KQT1383"/>
  <c r="KQT1387" s="1"/>
  <c r="KQT1393" s="1"/>
  <c r="KRJ1383"/>
  <c r="KRJ1387" s="1"/>
  <c r="KRJ1393" s="1"/>
  <c r="KRZ1383"/>
  <c r="KRZ1387" s="1"/>
  <c r="KRZ1393" s="1"/>
  <c r="KSP1383"/>
  <c r="KSP1387" s="1"/>
  <c r="KSP1393" s="1"/>
  <c r="KTF1383"/>
  <c r="KTF1387" s="1"/>
  <c r="KTF1393" s="1"/>
  <c r="KTV1383"/>
  <c r="KTV1387" s="1"/>
  <c r="KTV1393" s="1"/>
  <c r="KUL1383"/>
  <c r="KUL1387" s="1"/>
  <c r="KUL1393" s="1"/>
  <c r="KVB1383"/>
  <c r="KVB1387" s="1"/>
  <c r="KVB1393" s="1"/>
  <c r="KVR1383"/>
  <c r="KVR1387" s="1"/>
  <c r="KVR1393" s="1"/>
  <c r="KWH1383"/>
  <c r="KWH1387" s="1"/>
  <c r="KWH1393" s="1"/>
  <c r="KWX1383"/>
  <c r="KWX1387" s="1"/>
  <c r="KWX1393" s="1"/>
  <c r="KXN1383"/>
  <c r="KXN1387" s="1"/>
  <c r="KXN1393" s="1"/>
  <c r="KYD1383"/>
  <c r="KYD1387" s="1"/>
  <c r="KYD1393" s="1"/>
  <c r="KYT1383"/>
  <c r="KYT1387" s="1"/>
  <c r="KYT1393" s="1"/>
  <c r="KZJ1383"/>
  <c r="KZJ1387" s="1"/>
  <c r="KZJ1393" s="1"/>
  <c r="KZZ1383"/>
  <c r="KZZ1387" s="1"/>
  <c r="KZZ1393" s="1"/>
  <c r="LAP1383"/>
  <c r="LAP1387" s="1"/>
  <c r="LAP1393" s="1"/>
  <c r="LBF1383"/>
  <c r="LBF1387" s="1"/>
  <c r="LBF1393" s="1"/>
  <c r="LBV1383"/>
  <c r="LBV1387" s="1"/>
  <c r="LBV1393" s="1"/>
  <c r="LCL1383"/>
  <c r="LCL1387" s="1"/>
  <c r="LCL1393" s="1"/>
  <c r="LDB1383"/>
  <c r="LDB1387" s="1"/>
  <c r="LDB1393" s="1"/>
  <c r="LDR1383"/>
  <c r="LDR1387" s="1"/>
  <c r="LDR1393" s="1"/>
  <c r="LEH1383"/>
  <c r="LEH1387" s="1"/>
  <c r="LEH1393" s="1"/>
  <c r="LEX1383"/>
  <c r="LEX1387" s="1"/>
  <c r="LEX1393" s="1"/>
  <c r="LFN1383"/>
  <c r="LFN1387" s="1"/>
  <c r="LFN1393" s="1"/>
  <c r="LGD1383"/>
  <c r="LGD1387" s="1"/>
  <c r="LGD1393" s="1"/>
  <c r="LGT1383"/>
  <c r="LGT1387" s="1"/>
  <c r="LGT1393" s="1"/>
  <c r="LHJ1383"/>
  <c r="LHJ1387" s="1"/>
  <c r="LHJ1393" s="1"/>
  <c r="LHZ1383"/>
  <c r="LHZ1387" s="1"/>
  <c r="LHZ1393" s="1"/>
  <c r="LIP1383"/>
  <c r="LIP1387" s="1"/>
  <c r="LIP1393" s="1"/>
  <c r="LJF1383"/>
  <c r="LJF1387" s="1"/>
  <c r="LJF1393" s="1"/>
  <c r="LJV1383"/>
  <c r="LJV1387" s="1"/>
  <c r="LJV1393" s="1"/>
  <c r="LKL1383"/>
  <c r="LKL1387" s="1"/>
  <c r="LKL1393" s="1"/>
  <c r="LLB1383"/>
  <c r="LLB1387" s="1"/>
  <c r="LLB1393" s="1"/>
  <c r="LLR1383"/>
  <c r="LLR1387" s="1"/>
  <c r="LLR1393" s="1"/>
  <c r="LMH1383"/>
  <c r="LMH1387" s="1"/>
  <c r="LMH1393" s="1"/>
  <c r="LMX1383"/>
  <c r="LMX1387" s="1"/>
  <c r="LMX1393" s="1"/>
  <c r="LNN1383"/>
  <c r="LNN1387" s="1"/>
  <c r="LNN1393" s="1"/>
  <c r="LOD1383"/>
  <c r="LOD1387" s="1"/>
  <c r="LOD1393" s="1"/>
  <c r="LOT1383"/>
  <c r="LOT1387" s="1"/>
  <c r="LOT1393" s="1"/>
  <c r="LPJ1383"/>
  <c r="LPJ1387" s="1"/>
  <c r="LPJ1393" s="1"/>
  <c r="LPZ1383"/>
  <c r="LPZ1387" s="1"/>
  <c r="LPZ1393" s="1"/>
  <c r="LQP1383"/>
  <c r="LQP1387" s="1"/>
  <c r="LQP1393" s="1"/>
  <c r="LRF1383"/>
  <c r="LRF1387" s="1"/>
  <c r="LRF1393" s="1"/>
  <c r="LRV1383"/>
  <c r="LRV1387" s="1"/>
  <c r="LRV1393" s="1"/>
  <c r="LSL1383"/>
  <c r="LSL1387" s="1"/>
  <c r="LSL1393" s="1"/>
  <c r="LTB1383"/>
  <c r="LTB1387" s="1"/>
  <c r="LTB1393" s="1"/>
  <c r="LTR1383"/>
  <c r="LTR1387" s="1"/>
  <c r="LTR1393" s="1"/>
  <c r="LUH1383"/>
  <c r="LUH1387" s="1"/>
  <c r="LUH1393" s="1"/>
  <c r="LUX1383"/>
  <c r="LUX1387" s="1"/>
  <c r="LUX1393" s="1"/>
  <c r="LVN1383"/>
  <c r="LVN1387" s="1"/>
  <c r="LVN1393" s="1"/>
  <c r="LWD1383"/>
  <c r="LWD1387" s="1"/>
  <c r="LWD1393" s="1"/>
  <c r="LWT1383"/>
  <c r="LWT1387" s="1"/>
  <c r="LWT1393" s="1"/>
  <c r="LXJ1383"/>
  <c r="LXJ1387" s="1"/>
  <c r="LXJ1393" s="1"/>
  <c r="LXZ1383"/>
  <c r="LXZ1387" s="1"/>
  <c r="LXZ1393" s="1"/>
  <c r="LYP1383"/>
  <c r="LYP1387" s="1"/>
  <c r="LYP1393" s="1"/>
  <c r="LZF1383"/>
  <c r="LZF1387" s="1"/>
  <c r="LZF1393" s="1"/>
  <c r="LZV1383"/>
  <c r="LZV1387" s="1"/>
  <c r="LZV1393" s="1"/>
  <c r="MAL1383"/>
  <c r="MAL1387" s="1"/>
  <c r="MAL1393" s="1"/>
  <c r="MBB1383"/>
  <c r="MBB1387" s="1"/>
  <c r="MBB1393" s="1"/>
  <c r="MBR1383"/>
  <c r="MBR1387" s="1"/>
  <c r="MBR1393" s="1"/>
  <c r="MCH1383"/>
  <c r="MCH1387" s="1"/>
  <c r="MCH1393" s="1"/>
  <c r="MCX1383"/>
  <c r="MCX1387" s="1"/>
  <c r="MCX1393" s="1"/>
  <c r="MDN1383"/>
  <c r="MDN1387" s="1"/>
  <c r="MDN1393" s="1"/>
  <c r="MED1383"/>
  <c r="MED1387" s="1"/>
  <c r="MED1393" s="1"/>
  <c r="MET1383"/>
  <c r="MET1387" s="1"/>
  <c r="MET1393" s="1"/>
  <c r="MFJ1383"/>
  <c r="MFJ1387" s="1"/>
  <c r="MFJ1393" s="1"/>
  <c r="MFZ1383"/>
  <c r="MFZ1387" s="1"/>
  <c r="MFZ1393" s="1"/>
  <c r="MGP1383"/>
  <c r="MGP1387" s="1"/>
  <c r="MGP1393" s="1"/>
  <c r="MHF1383"/>
  <c r="MHF1387" s="1"/>
  <c r="MHF1393" s="1"/>
  <c r="MHV1383"/>
  <c r="MHV1387" s="1"/>
  <c r="MHV1393" s="1"/>
  <c r="MIL1383"/>
  <c r="MIL1387" s="1"/>
  <c r="MIL1393" s="1"/>
  <c r="MJB1383"/>
  <c r="MJB1387" s="1"/>
  <c r="MJB1393" s="1"/>
  <c r="MJR1383"/>
  <c r="MJR1387" s="1"/>
  <c r="MJR1393" s="1"/>
  <c r="MKH1383"/>
  <c r="MKH1387" s="1"/>
  <c r="MKH1393" s="1"/>
  <c r="MKX1383"/>
  <c r="MKX1387" s="1"/>
  <c r="MKX1393" s="1"/>
  <c r="MLN1383"/>
  <c r="MLN1387" s="1"/>
  <c r="MLN1393" s="1"/>
  <c r="MMD1383"/>
  <c r="MMD1387" s="1"/>
  <c r="MMD1393" s="1"/>
  <c r="MMT1383"/>
  <c r="MMT1387" s="1"/>
  <c r="MMT1393" s="1"/>
  <c r="MNJ1383"/>
  <c r="MNJ1387" s="1"/>
  <c r="MNJ1393" s="1"/>
  <c r="MNZ1383"/>
  <c r="MNZ1387" s="1"/>
  <c r="MNZ1393" s="1"/>
  <c r="MOP1383"/>
  <c r="MOP1387" s="1"/>
  <c r="MOP1393" s="1"/>
  <c r="MPF1383"/>
  <c r="MPF1387" s="1"/>
  <c r="MPF1393" s="1"/>
  <c r="MPV1383"/>
  <c r="MPV1387" s="1"/>
  <c r="MPV1393" s="1"/>
  <c r="MQL1383"/>
  <c r="MQL1387" s="1"/>
  <c r="MQL1393" s="1"/>
  <c r="MRB1383"/>
  <c r="MRB1387" s="1"/>
  <c r="MRB1393" s="1"/>
  <c r="MRR1383"/>
  <c r="MRR1387" s="1"/>
  <c r="MRR1393" s="1"/>
  <c r="MSH1383"/>
  <c r="MSH1387" s="1"/>
  <c r="MSH1393" s="1"/>
  <c r="MSX1383"/>
  <c r="MSX1387" s="1"/>
  <c r="MSX1393" s="1"/>
  <c r="MTN1383"/>
  <c r="MTN1387" s="1"/>
  <c r="MTN1393" s="1"/>
  <c r="MUD1383"/>
  <c r="MUD1387" s="1"/>
  <c r="MUD1393" s="1"/>
  <c r="MUT1383"/>
  <c r="MUT1387" s="1"/>
  <c r="MUT1393" s="1"/>
  <c r="MVJ1383"/>
  <c r="MVJ1387" s="1"/>
  <c r="MVJ1393" s="1"/>
  <c r="MVZ1383"/>
  <c r="MVZ1387" s="1"/>
  <c r="MVZ1393" s="1"/>
  <c r="MWP1383"/>
  <c r="MWP1387" s="1"/>
  <c r="MWP1393" s="1"/>
  <c r="MXF1383"/>
  <c r="MXF1387" s="1"/>
  <c r="MXF1393" s="1"/>
  <c r="MXV1383"/>
  <c r="MXV1387" s="1"/>
  <c r="MXV1393" s="1"/>
  <c r="MYL1383"/>
  <c r="MYL1387" s="1"/>
  <c r="MYL1393" s="1"/>
  <c r="MZB1383"/>
  <c r="MZB1387" s="1"/>
  <c r="MZB1393" s="1"/>
  <c r="MZR1383"/>
  <c r="MZR1387" s="1"/>
  <c r="MZR1393" s="1"/>
  <c r="NAH1383"/>
  <c r="NAH1387" s="1"/>
  <c r="NAH1393" s="1"/>
  <c r="NAX1383"/>
  <c r="NAX1387" s="1"/>
  <c r="NAX1393" s="1"/>
  <c r="NBN1383"/>
  <c r="NBN1387" s="1"/>
  <c r="NBN1393" s="1"/>
  <c r="NCD1383"/>
  <c r="NCD1387" s="1"/>
  <c r="NCD1393" s="1"/>
  <c r="NCT1383"/>
  <c r="NCT1387" s="1"/>
  <c r="NCT1393" s="1"/>
  <c r="NDJ1383"/>
  <c r="NDJ1387" s="1"/>
  <c r="NDJ1393" s="1"/>
  <c r="NDZ1383"/>
  <c r="NDZ1387" s="1"/>
  <c r="NDZ1393" s="1"/>
  <c r="NEP1383"/>
  <c r="NEP1387" s="1"/>
  <c r="NEP1393" s="1"/>
  <c r="NFF1383"/>
  <c r="NFF1387" s="1"/>
  <c r="NFF1393" s="1"/>
  <c r="NFV1383"/>
  <c r="NFV1387" s="1"/>
  <c r="NFV1393" s="1"/>
  <c r="NGL1383"/>
  <c r="NGL1387" s="1"/>
  <c r="NGL1393" s="1"/>
  <c r="NHB1383"/>
  <c r="NHB1387" s="1"/>
  <c r="NHB1393" s="1"/>
  <c r="NHR1383"/>
  <c r="NHR1387" s="1"/>
  <c r="NHR1393" s="1"/>
  <c r="NIH1383"/>
  <c r="NIH1387" s="1"/>
  <c r="NIH1393" s="1"/>
  <c r="NIX1383"/>
  <c r="NIX1387" s="1"/>
  <c r="NIX1393" s="1"/>
  <c r="NJN1383"/>
  <c r="NJN1387" s="1"/>
  <c r="NJN1393" s="1"/>
  <c r="NKD1383"/>
  <c r="NKD1387" s="1"/>
  <c r="NKD1393" s="1"/>
  <c r="NKT1383"/>
  <c r="NKT1387" s="1"/>
  <c r="NKT1393" s="1"/>
  <c r="NLJ1383"/>
  <c r="NLJ1387" s="1"/>
  <c r="NLJ1393" s="1"/>
  <c r="NLZ1383"/>
  <c r="NLZ1387" s="1"/>
  <c r="NLZ1393" s="1"/>
  <c r="NMP1383"/>
  <c r="NMP1387" s="1"/>
  <c r="NMP1393" s="1"/>
  <c r="NNF1383"/>
  <c r="NNF1387" s="1"/>
  <c r="NNF1393" s="1"/>
  <c r="NNV1383"/>
  <c r="NNV1387" s="1"/>
  <c r="NNV1393" s="1"/>
  <c r="NOL1383"/>
  <c r="NOL1387" s="1"/>
  <c r="NOL1393" s="1"/>
  <c r="NPB1383"/>
  <c r="NPB1387" s="1"/>
  <c r="NPB1393" s="1"/>
  <c r="NPR1383"/>
  <c r="NPR1387" s="1"/>
  <c r="NPR1393" s="1"/>
  <c r="NQH1383"/>
  <c r="NQH1387" s="1"/>
  <c r="NQH1393" s="1"/>
  <c r="NQX1383"/>
  <c r="NQX1387" s="1"/>
  <c r="NQX1393" s="1"/>
  <c r="NRN1383"/>
  <c r="NRN1387" s="1"/>
  <c r="NRN1393" s="1"/>
  <c r="NSD1383"/>
  <c r="NSD1387" s="1"/>
  <c r="NSD1393" s="1"/>
  <c r="NST1383"/>
  <c r="NST1387" s="1"/>
  <c r="NST1393" s="1"/>
  <c r="NTJ1383"/>
  <c r="NTJ1387" s="1"/>
  <c r="NTJ1393" s="1"/>
  <c r="NTZ1383"/>
  <c r="NTZ1387" s="1"/>
  <c r="NTZ1393" s="1"/>
  <c r="NUP1383"/>
  <c r="NUP1387" s="1"/>
  <c r="NUP1393" s="1"/>
  <c r="NVF1383"/>
  <c r="NVF1387" s="1"/>
  <c r="NVF1393" s="1"/>
  <c r="NVV1383"/>
  <c r="NVV1387" s="1"/>
  <c r="NVV1393" s="1"/>
  <c r="NWL1383"/>
  <c r="NWL1387" s="1"/>
  <c r="NWL1393" s="1"/>
  <c r="NXB1383"/>
  <c r="NXB1387" s="1"/>
  <c r="NXB1393" s="1"/>
  <c r="NXR1383"/>
  <c r="NXR1387" s="1"/>
  <c r="NXR1393" s="1"/>
  <c r="NYH1383"/>
  <c r="NYH1387" s="1"/>
  <c r="NYH1393" s="1"/>
  <c r="NYX1383"/>
  <c r="NYX1387" s="1"/>
  <c r="NYX1393" s="1"/>
  <c r="NZN1383"/>
  <c r="NZN1387" s="1"/>
  <c r="NZN1393" s="1"/>
  <c r="OAD1383"/>
  <c r="OAD1387" s="1"/>
  <c r="OAD1393" s="1"/>
  <c r="OAT1383"/>
  <c r="OAT1387" s="1"/>
  <c r="OAT1393" s="1"/>
  <c r="OBJ1383"/>
  <c r="OBJ1387" s="1"/>
  <c r="OBJ1393" s="1"/>
  <c r="OBZ1383"/>
  <c r="OBZ1387" s="1"/>
  <c r="OBZ1393" s="1"/>
  <c r="OCP1383"/>
  <c r="OCP1387" s="1"/>
  <c r="OCP1393" s="1"/>
  <c r="ODF1383"/>
  <c r="ODF1387" s="1"/>
  <c r="ODF1393" s="1"/>
  <c r="ODV1383"/>
  <c r="ODV1387" s="1"/>
  <c r="ODV1393" s="1"/>
  <c r="OEL1383"/>
  <c r="OEL1387" s="1"/>
  <c r="OEL1393" s="1"/>
  <c r="OFB1383"/>
  <c r="OFB1387" s="1"/>
  <c r="OFB1393" s="1"/>
  <c r="OFR1383"/>
  <c r="OFR1387" s="1"/>
  <c r="OFR1393" s="1"/>
  <c r="OGH1383"/>
  <c r="OGH1387" s="1"/>
  <c r="OGH1393" s="1"/>
  <c r="OGX1383"/>
  <c r="OGX1387" s="1"/>
  <c r="OGX1393" s="1"/>
  <c r="OHN1383"/>
  <c r="OHN1387" s="1"/>
  <c r="OHN1393" s="1"/>
  <c r="OID1383"/>
  <c r="OID1387" s="1"/>
  <c r="OID1393" s="1"/>
  <c r="OIT1383"/>
  <c r="OIT1387" s="1"/>
  <c r="OIT1393" s="1"/>
  <c r="OJJ1383"/>
  <c r="OJJ1387" s="1"/>
  <c r="OJJ1393" s="1"/>
  <c r="OJZ1383"/>
  <c r="OJZ1387" s="1"/>
  <c r="OJZ1393" s="1"/>
  <c r="OKP1383"/>
  <c r="OKP1387" s="1"/>
  <c r="OKP1393" s="1"/>
  <c r="OLF1383"/>
  <c r="OLF1387" s="1"/>
  <c r="OLF1393" s="1"/>
  <c r="OLV1383"/>
  <c r="OLV1387" s="1"/>
  <c r="OLV1393" s="1"/>
  <c r="OML1383"/>
  <c r="OML1387" s="1"/>
  <c r="OML1393" s="1"/>
  <c r="ONB1383"/>
  <c r="ONB1387" s="1"/>
  <c r="ONB1393" s="1"/>
  <c r="ONR1383"/>
  <c r="ONR1387" s="1"/>
  <c r="ONR1393" s="1"/>
  <c r="OOH1383"/>
  <c r="OOH1387" s="1"/>
  <c r="OOH1393" s="1"/>
  <c r="OOX1383"/>
  <c r="OOX1387" s="1"/>
  <c r="OOX1393" s="1"/>
  <c r="OPN1383"/>
  <c r="OPN1387" s="1"/>
  <c r="OPN1393" s="1"/>
  <c r="OQD1383"/>
  <c r="OQD1387" s="1"/>
  <c r="OQD1393" s="1"/>
  <c r="OQT1383"/>
  <c r="OQT1387" s="1"/>
  <c r="OQT1393" s="1"/>
  <c r="ORJ1383"/>
  <c r="ORJ1387" s="1"/>
  <c r="ORJ1393" s="1"/>
  <c r="ORZ1383"/>
  <c r="ORZ1387" s="1"/>
  <c r="ORZ1393" s="1"/>
  <c r="OSP1383"/>
  <c r="OSP1387" s="1"/>
  <c r="OSP1393" s="1"/>
  <c r="OTF1383"/>
  <c r="OTF1387" s="1"/>
  <c r="OTF1393" s="1"/>
  <c r="OTV1383"/>
  <c r="OTV1387" s="1"/>
  <c r="OTV1393" s="1"/>
  <c r="OUL1383"/>
  <c r="OUL1387" s="1"/>
  <c r="OUL1393" s="1"/>
  <c r="OVB1383"/>
  <c r="OVB1387" s="1"/>
  <c r="OVB1393" s="1"/>
  <c r="OVR1383"/>
  <c r="OVR1387" s="1"/>
  <c r="OVR1393" s="1"/>
  <c r="OWH1383"/>
  <c r="OWH1387" s="1"/>
  <c r="OWH1393" s="1"/>
  <c r="OWX1383"/>
  <c r="OWX1387" s="1"/>
  <c r="OWX1393" s="1"/>
  <c r="OXN1383"/>
  <c r="OXN1387" s="1"/>
  <c r="OXN1393" s="1"/>
  <c r="OYD1383"/>
  <c r="OYD1387" s="1"/>
  <c r="OYD1393" s="1"/>
  <c r="OYT1383"/>
  <c r="OYT1387" s="1"/>
  <c r="OYT1393" s="1"/>
  <c r="OZJ1383"/>
  <c r="OZJ1387" s="1"/>
  <c r="OZJ1393" s="1"/>
  <c r="OZZ1383"/>
  <c r="OZZ1387" s="1"/>
  <c r="OZZ1393" s="1"/>
  <c r="PAP1383"/>
  <c r="PAP1387" s="1"/>
  <c r="PAP1393" s="1"/>
  <c r="PBF1383"/>
  <c r="PBF1387" s="1"/>
  <c r="PBF1393" s="1"/>
  <c r="PBV1383"/>
  <c r="PBV1387" s="1"/>
  <c r="PBV1393" s="1"/>
  <c r="PCL1383"/>
  <c r="PCL1387" s="1"/>
  <c r="PCL1393" s="1"/>
  <c r="PDB1383"/>
  <c r="PDB1387" s="1"/>
  <c r="PDB1393" s="1"/>
  <c r="PDR1383"/>
  <c r="PDR1387" s="1"/>
  <c r="PDR1393" s="1"/>
  <c r="PEH1383"/>
  <c r="PEH1387" s="1"/>
  <c r="PEH1393" s="1"/>
  <c r="PEX1383"/>
  <c r="PEX1387" s="1"/>
  <c r="PEX1393" s="1"/>
  <c r="PFN1383"/>
  <c r="PFN1387" s="1"/>
  <c r="PFN1393" s="1"/>
  <c r="PGD1383"/>
  <c r="PGD1387" s="1"/>
  <c r="PGD1393" s="1"/>
  <c r="PGT1383"/>
  <c r="PGT1387" s="1"/>
  <c r="PGT1393" s="1"/>
  <c r="PHJ1383"/>
  <c r="PHJ1387" s="1"/>
  <c r="PHJ1393" s="1"/>
  <c r="PHZ1383"/>
  <c r="PHZ1387" s="1"/>
  <c r="PHZ1393" s="1"/>
  <c r="PIP1383"/>
  <c r="PIP1387" s="1"/>
  <c r="PIP1393" s="1"/>
  <c r="PJF1383"/>
  <c r="PJF1387" s="1"/>
  <c r="PJF1393" s="1"/>
  <c r="PJV1383"/>
  <c r="PJV1387" s="1"/>
  <c r="PJV1393" s="1"/>
  <c r="PKL1383"/>
  <c r="PKL1387" s="1"/>
  <c r="PKL1393" s="1"/>
  <c r="PLB1383"/>
  <c r="PLB1387" s="1"/>
  <c r="PLB1393" s="1"/>
  <c r="PLR1383"/>
  <c r="PLR1387" s="1"/>
  <c r="PLR1393" s="1"/>
  <c r="PMH1383"/>
  <c r="PMH1387" s="1"/>
  <c r="PMH1393" s="1"/>
  <c r="PMX1383"/>
  <c r="PMX1387" s="1"/>
  <c r="PMX1393" s="1"/>
  <c r="PNN1383"/>
  <c r="PNN1387" s="1"/>
  <c r="PNN1393" s="1"/>
  <c r="POD1383"/>
  <c r="POD1387" s="1"/>
  <c r="POD1393" s="1"/>
  <c r="POT1383"/>
  <c r="POT1387" s="1"/>
  <c r="POT1393" s="1"/>
  <c r="PPJ1383"/>
  <c r="PPJ1387" s="1"/>
  <c r="PPJ1393" s="1"/>
  <c r="PPZ1383"/>
  <c r="PPZ1387" s="1"/>
  <c r="PPZ1393" s="1"/>
  <c r="PQP1383"/>
  <c r="PQP1387" s="1"/>
  <c r="PQP1393" s="1"/>
  <c r="PRF1383"/>
  <c r="PRF1387" s="1"/>
  <c r="PRF1393" s="1"/>
  <c r="PRV1383"/>
  <c r="PRV1387" s="1"/>
  <c r="PRV1393" s="1"/>
  <c r="PSL1383"/>
  <c r="PSL1387" s="1"/>
  <c r="PSL1393" s="1"/>
  <c r="PTB1383"/>
  <c r="PTB1387" s="1"/>
  <c r="PTB1393" s="1"/>
  <c r="PTR1383"/>
  <c r="PTR1387" s="1"/>
  <c r="PTR1393" s="1"/>
  <c r="PUH1383"/>
  <c r="PUH1387" s="1"/>
  <c r="PUH1393" s="1"/>
  <c r="PUX1383"/>
  <c r="PUX1387" s="1"/>
  <c r="PUX1393" s="1"/>
  <c r="PVN1383"/>
  <c r="PVN1387" s="1"/>
  <c r="PVN1393" s="1"/>
  <c r="PWD1383"/>
  <c r="PWD1387" s="1"/>
  <c r="PWD1393" s="1"/>
  <c r="PWT1383"/>
  <c r="PWT1387" s="1"/>
  <c r="PWT1393" s="1"/>
  <c r="PXJ1383"/>
  <c r="PXJ1387" s="1"/>
  <c r="PXJ1393" s="1"/>
  <c r="PXZ1383"/>
  <c r="PXZ1387" s="1"/>
  <c r="PXZ1393" s="1"/>
  <c r="PYP1383"/>
  <c r="PYP1387" s="1"/>
  <c r="PYP1393" s="1"/>
  <c r="PZF1383"/>
  <c r="PZF1387" s="1"/>
  <c r="PZF1393" s="1"/>
  <c r="PZV1383"/>
  <c r="PZV1387" s="1"/>
  <c r="PZV1393" s="1"/>
  <c r="QAL1383"/>
  <c r="QAL1387" s="1"/>
  <c r="QAL1393" s="1"/>
  <c r="QBB1383"/>
  <c r="QBB1387" s="1"/>
  <c r="QBB1393" s="1"/>
  <c r="QBR1383"/>
  <c r="QBR1387" s="1"/>
  <c r="QBR1393" s="1"/>
  <c r="QCH1383"/>
  <c r="QCH1387" s="1"/>
  <c r="QCH1393" s="1"/>
  <c r="QCX1383"/>
  <c r="QCX1387" s="1"/>
  <c r="QCX1393" s="1"/>
  <c r="QDN1383"/>
  <c r="QDN1387" s="1"/>
  <c r="QDN1393" s="1"/>
  <c r="QED1383"/>
  <c r="QED1387" s="1"/>
  <c r="QED1393" s="1"/>
  <c r="QET1383"/>
  <c r="QET1387" s="1"/>
  <c r="QET1393" s="1"/>
  <c r="QFJ1383"/>
  <c r="QFJ1387" s="1"/>
  <c r="QFJ1393" s="1"/>
  <c r="QFZ1383"/>
  <c r="QFZ1387" s="1"/>
  <c r="QFZ1393" s="1"/>
  <c r="QGP1383"/>
  <c r="QGP1387" s="1"/>
  <c r="QGP1393" s="1"/>
  <c r="QHF1383"/>
  <c r="QHF1387" s="1"/>
  <c r="QHF1393" s="1"/>
  <c r="QHV1383"/>
  <c r="QHV1387" s="1"/>
  <c r="QHV1393" s="1"/>
  <c r="QIL1383"/>
  <c r="QIL1387" s="1"/>
  <c r="QIL1393" s="1"/>
  <c r="QJB1383"/>
  <c r="QJB1387" s="1"/>
  <c r="QJB1393" s="1"/>
  <c r="QJR1383"/>
  <c r="QJR1387" s="1"/>
  <c r="QJR1393" s="1"/>
  <c r="QKH1383"/>
  <c r="QKH1387" s="1"/>
  <c r="QKH1393" s="1"/>
  <c r="QKX1383"/>
  <c r="QKX1387" s="1"/>
  <c r="QKX1393" s="1"/>
  <c r="QLN1383"/>
  <c r="QLN1387" s="1"/>
  <c r="QLN1393" s="1"/>
  <c r="QMD1383"/>
  <c r="QMD1387" s="1"/>
  <c r="QMD1393" s="1"/>
  <c r="QMT1383"/>
  <c r="QMT1387" s="1"/>
  <c r="QMT1393" s="1"/>
  <c r="QNJ1383"/>
  <c r="QNJ1387" s="1"/>
  <c r="QNJ1393" s="1"/>
  <c r="QNZ1383"/>
  <c r="QNZ1387" s="1"/>
  <c r="QNZ1393" s="1"/>
  <c r="QOP1383"/>
  <c r="QOP1387" s="1"/>
  <c r="QOP1393" s="1"/>
  <c r="QPF1383"/>
  <c r="QPF1387" s="1"/>
  <c r="QPF1393" s="1"/>
  <c r="QPV1383"/>
  <c r="QPV1387" s="1"/>
  <c r="QPV1393" s="1"/>
  <c r="QQL1383"/>
  <c r="QQL1387" s="1"/>
  <c r="QQL1393" s="1"/>
  <c r="QRB1383"/>
  <c r="QRB1387" s="1"/>
  <c r="QRB1393" s="1"/>
  <c r="QRR1383"/>
  <c r="QRR1387" s="1"/>
  <c r="QRR1393" s="1"/>
  <c r="QSH1383"/>
  <c r="QSH1387" s="1"/>
  <c r="QSH1393" s="1"/>
  <c r="QSX1383"/>
  <c r="QSX1387" s="1"/>
  <c r="QSX1393" s="1"/>
  <c r="QTN1383"/>
  <c r="QTN1387" s="1"/>
  <c r="QTN1393" s="1"/>
  <c r="QUD1383"/>
  <c r="QUD1387" s="1"/>
  <c r="QUD1393" s="1"/>
  <c r="QUT1383"/>
  <c r="QUT1387" s="1"/>
  <c r="QUT1393" s="1"/>
  <c r="QVJ1383"/>
  <c r="QVJ1387" s="1"/>
  <c r="QVJ1393" s="1"/>
  <c r="QVZ1383"/>
  <c r="QVZ1387" s="1"/>
  <c r="QVZ1393" s="1"/>
  <c r="QWP1383"/>
  <c r="QWP1387" s="1"/>
  <c r="QWP1393" s="1"/>
  <c r="QXF1383"/>
  <c r="QXF1387" s="1"/>
  <c r="QXF1393" s="1"/>
  <c r="QXV1383"/>
  <c r="QXV1387" s="1"/>
  <c r="QXV1393" s="1"/>
  <c r="QYL1383"/>
  <c r="QYL1387" s="1"/>
  <c r="QYL1393" s="1"/>
  <c r="QZB1383"/>
  <c r="QZB1387" s="1"/>
  <c r="QZB1393" s="1"/>
  <c r="QZR1383"/>
  <c r="QZR1387" s="1"/>
  <c r="QZR1393" s="1"/>
  <c r="RAH1383"/>
  <c r="RAH1387" s="1"/>
  <c r="RAH1393" s="1"/>
  <c r="RAX1383"/>
  <c r="RAX1387" s="1"/>
  <c r="RAX1393" s="1"/>
  <c r="RBN1383"/>
  <c r="RBN1387" s="1"/>
  <c r="RBN1393" s="1"/>
  <c r="RCD1383"/>
  <c r="RCD1387" s="1"/>
  <c r="RCD1393" s="1"/>
  <c r="RCT1383"/>
  <c r="RCT1387" s="1"/>
  <c r="RCT1393" s="1"/>
  <c r="RDJ1383"/>
  <c r="RDJ1387" s="1"/>
  <c r="RDJ1393" s="1"/>
  <c r="RDZ1383"/>
  <c r="RDZ1387" s="1"/>
  <c r="RDZ1393" s="1"/>
  <c r="REP1383"/>
  <c r="REP1387" s="1"/>
  <c r="REP1393" s="1"/>
  <c r="RFF1383"/>
  <c r="RFF1387" s="1"/>
  <c r="RFF1393" s="1"/>
  <c r="RFV1383"/>
  <c r="RFV1387" s="1"/>
  <c r="RFV1393" s="1"/>
  <c r="RGL1383"/>
  <c r="RGL1387" s="1"/>
  <c r="RGL1393" s="1"/>
  <c r="RHB1383"/>
  <c r="RHB1387" s="1"/>
  <c r="RHB1393" s="1"/>
  <c r="RHR1383"/>
  <c r="RHR1387" s="1"/>
  <c r="RHR1393" s="1"/>
  <c r="RIH1383"/>
  <c r="RIH1387" s="1"/>
  <c r="RIH1393" s="1"/>
  <c r="RIX1383"/>
  <c r="RIX1387" s="1"/>
  <c r="RIX1393" s="1"/>
  <c r="RJN1383"/>
  <c r="RJN1387" s="1"/>
  <c r="RJN1393" s="1"/>
  <c r="RKD1383"/>
  <c r="RKD1387" s="1"/>
  <c r="RKD1393" s="1"/>
  <c r="RKT1383"/>
  <c r="RKT1387" s="1"/>
  <c r="RKT1393" s="1"/>
  <c r="RLJ1383"/>
  <c r="RLJ1387" s="1"/>
  <c r="RLJ1393" s="1"/>
  <c r="RLZ1383"/>
  <c r="RLZ1387" s="1"/>
  <c r="RLZ1393" s="1"/>
  <c r="RMP1383"/>
  <c r="RMP1387" s="1"/>
  <c r="RMP1393" s="1"/>
  <c r="RNF1383"/>
  <c r="RNF1387" s="1"/>
  <c r="RNF1393" s="1"/>
  <c r="RNV1383"/>
  <c r="RNV1387" s="1"/>
  <c r="RNV1393" s="1"/>
  <c r="ROL1383"/>
  <c r="ROL1387" s="1"/>
  <c r="ROL1393" s="1"/>
  <c r="RPB1383"/>
  <c r="RPB1387" s="1"/>
  <c r="RPB1393" s="1"/>
  <c r="RPR1383"/>
  <c r="RPR1387" s="1"/>
  <c r="RPR1393" s="1"/>
  <c r="RQH1383"/>
  <c r="RQH1387" s="1"/>
  <c r="RQH1393" s="1"/>
  <c r="RQX1383"/>
  <c r="RQX1387" s="1"/>
  <c r="RQX1393" s="1"/>
  <c r="RRN1383"/>
  <c r="RRN1387" s="1"/>
  <c r="RRN1393" s="1"/>
  <c r="RSD1383"/>
  <c r="RSD1387" s="1"/>
  <c r="RSD1393" s="1"/>
  <c r="RST1383"/>
  <c r="RST1387" s="1"/>
  <c r="RST1393" s="1"/>
  <c r="RTJ1383"/>
  <c r="RTJ1387" s="1"/>
  <c r="RTJ1393" s="1"/>
  <c r="RTZ1383"/>
  <c r="RTZ1387" s="1"/>
  <c r="RTZ1393" s="1"/>
  <c r="RUP1383"/>
  <c r="RUP1387" s="1"/>
  <c r="RUP1393" s="1"/>
  <c r="RVF1383"/>
  <c r="RVF1387" s="1"/>
  <c r="RVF1393" s="1"/>
  <c r="RVV1383"/>
  <c r="RVV1387" s="1"/>
  <c r="RVV1393" s="1"/>
  <c r="RWL1383"/>
  <c r="RWL1387" s="1"/>
  <c r="RWL1393" s="1"/>
  <c r="RXB1383"/>
  <c r="RXB1387" s="1"/>
  <c r="RXB1393" s="1"/>
  <c r="RXR1383"/>
  <c r="RXR1387" s="1"/>
  <c r="RXR1393" s="1"/>
  <c r="RYH1383"/>
  <c r="RYH1387" s="1"/>
  <c r="RYH1393" s="1"/>
  <c r="RYX1383"/>
  <c r="RYX1387" s="1"/>
  <c r="RYX1393" s="1"/>
  <c r="RZN1383"/>
  <c r="RZN1387" s="1"/>
  <c r="RZN1393" s="1"/>
  <c r="SAD1383"/>
  <c r="SAD1387" s="1"/>
  <c r="SAD1393" s="1"/>
  <c r="SAT1383"/>
  <c r="SAT1387" s="1"/>
  <c r="SAT1393" s="1"/>
  <c r="SBJ1383"/>
  <c r="SBJ1387" s="1"/>
  <c r="SBJ1393" s="1"/>
  <c r="SBZ1383"/>
  <c r="SBZ1387" s="1"/>
  <c r="SBZ1393" s="1"/>
  <c r="SCP1383"/>
  <c r="SCP1387" s="1"/>
  <c r="SCP1393" s="1"/>
  <c r="SDF1383"/>
  <c r="SDF1387" s="1"/>
  <c r="SDF1393" s="1"/>
  <c r="SDV1383"/>
  <c r="SDV1387" s="1"/>
  <c r="SDV1393" s="1"/>
  <c r="SEL1383"/>
  <c r="SEL1387" s="1"/>
  <c r="SEL1393" s="1"/>
  <c r="SFB1383"/>
  <c r="SFB1387" s="1"/>
  <c r="SFB1393" s="1"/>
  <c r="SFR1383"/>
  <c r="SFR1387" s="1"/>
  <c r="SFR1393" s="1"/>
  <c r="SGH1383"/>
  <c r="SGH1387" s="1"/>
  <c r="SGH1393" s="1"/>
  <c r="SGX1383"/>
  <c r="SGX1387" s="1"/>
  <c r="SGX1393" s="1"/>
  <c r="SHN1383"/>
  <c r="SHN1387" s="1"/>
  <c r="SHN1393" s="1"/>
  <c r="SID1383"/>
  <c r="SID1387" s="1"/>
  <c r="SID1393" s="1"/>
  <c r="SIT1383"/>
  <c r="SIT1387" s="1"/>
  <c r="SIT1393" s="1"/>
  <c r="SJJ1383"/>
  <c r="SJJ1387" s="1"/>
  <c r="SJJ1393" s="1"/>
  <c r="SJZ1383"/>
  <c r="SJZ1387" s="1"/>
  <c r="SJZ1393" s="1"/>
  <c r="SKP1383"/>
  <c r="SKP1387" s="1"/>
  <c r="SKP1393" s="1"/>
  <c r="SLF1383"/>
  <c r="SLF1387" s="1"/>
  <c r="SLF1393" s="1"/>
  <c r="SLV1383"/>
  <c r="SLV1387" s="1"/>
  <c r="SLV1393" s="1"/>
  <c r="SML1383"/>
  <c r="SML1387" s="1"/>
  <c r="SML1393" s="1"/>
  <c r="SNB1383"/>
  <c r="SNB1387" s="1"/>
  <c r="SNB1393" s="1"/>
  <c r="SNR1383"/>
  <c r="SNR1387" s="1"/>
  <c r="SNR1393" s="1"/>
  <c r="SOH1383"/>
  <c r="SOH1387" s="1"/>
  <c r="SOH1393" s="1"/>
  <c r="SOX1383"/>
  <c r="SOX1387" s="1"/>
  <c r="SOX1393" s="1"/>
  <c r="SPN1383"/>
  <c r="SPN1387" s="1"/>
  <c r="SPN1393" s="1"/>
  <c r="SQD1383"/>
  <c r="SQD1387" s="1"/>
  <c r="SQD1393" s="1"/>
  <c r="SQT1383"/>
  <c r="SQT1387" s="1"/>
  <c r="SQT1393" s="1"/>
  <c r="SRJ1383"/>
  <c r="SRJ1387" s="1"/>
  <c r="SRJ1393" s="1"/>
  <c r="SRZ1383"/>
  <c r="SRZ1387" s="1"/>
  <c r="SRZ1393" s="1"/>
  <c r="SSP1383"/>
  <c r="SSP1387" s="1"/>
  <c r="SSP1393" s="1"/>
  <c r="STF1383"/>
  <c r="STF1387" s="1"/>
  <c r="STF1393" s="1"/>
  <c r="STV1383"/>
  <c r="STV1387" s="1"/>
  <c r="STV1393" s="1"/>
  <c r="SUL1383"/>
  <c r="SUL1387" s="1"/>
  <c r="SUL1393" s="1"/>
  <c r="SVB1383"/>
  <c r="SVB1387" s="1"/>
  <c r="SVB1393" s="1"/>
  <c r="SVR1383"/>
  <c r="SVR1387" s="1"/>
  <c r="SVR1393" s="1"/>
  <c r="SWH1383"/>
  <c r="SWH1387" s="1"/>
  <c r="SWH1393" s="1"/>
  <c r="SWX1383"/>
  <c r="SWX1387" s="1"/>
  <c r="SWX1393" s="1"/>
  <c r="SXN1383"/>
  <c r="SXN1387" s="1"/>
  <c r="SXN1393" s="1"/>
  <c r="SYD1383"/>
  <c r="SYD1387" s="1"/>
  <c r="SYD1393" s="1"/>
  <c r="SYT1383"/>
  <c r="SYT1387" s="1"/>
  <c r="SYT1393" s="1"/>
  <c r="SZJ1383"/>
  <c r="SZJ1387" s="1"/>
  <c r="SZJ1393" s="1"/>
  <c r="SZZ1383"/>
  <c r="SZZ1387" s="1"/>
  <c r="SZZ1393" s="1"/>
  <c r="TAP1383"/>
  <c r="TAP1387" s="1"/>
  <c r="TAP1393" s="1"/>
  <c r="TBF1383"/>
  <c r="TBF1387" s="1"/>
  <c r="TBF1393" s="1"/>
  <c r="TBV1383"/>
  <c r="TBV1387" s="1"/>
  <c r="TBV1393" s="1"/>
  <c r="TCL1383"/>
  <c r="TCL1387" s="1"/>
  <c r="TCL1393" s="1"/>
  <c r="TDB1383"/>
  <c r="TDB1387" s="1"/>
  <c r="TDB1393" s="1"/>
  <c r="TDR1383"/>
  <c r="TDR1387" s="1"/>
  <c r="TDR1393" s="1"/>
  <c r="TEH1383"/>
  <c r="TEH1387" s="1"/>
  <c r="TEH1393" s="1"/>
  <c r="TEX1383"/>
  <c r="TEX1387" s="1"/>
  <c r="TEX1393" s="1"/>
  <c r="TFN1383"/>
  <c r="TFN1387" s="1"/>
  <c r="TFN1393" s="1"/>
  <c r="TGD1383"/>
  <c r="TGD1387" s="1"/>
  <c r="TGD1393" s="1"/>
  <c r="TGT1383"/>
  <c r="TGT1387" s="1"/>
  <c r="TGT1393" s="1"/>
  <c r="THJ1383"/>
  <c r="THJ1387" s="1"/>
  <c r="THJ1393" s="1"/>
  <c r="THZ1383"/>
  <c r="THZ1387" s="1"/>
  <c r="THZ1393" s="1"/>
  <c r="TIP1383"/>
  <c r="TIP1387" s="1"/>
  <c r="TIP1393" s="1"/>
  <c r="TJF1383"/>
  <c r="TJF1387" s="1"/>
  <c r="TJF1393" s="1"/>
  <c r="TJV1383"/>
  <c r="TJV1387" s="1"/>
  <c r="TJV1393" s="1"/>
  <c r="TKL1383"/>
  <c r="TKL1387" s="1"/>
  <c r="TKL1393" s="1"/>
  <c r="TLB1383"/>
  <c r="TLB1387" s="1"/>
  <c r="TLB1393" s="1"/>
  <c r="TLR1383"/>
  <c r="TLR1387" s="1"/>
  <c r="TLR1393" s="1"/>
  <c r="TMH1383"/>
  <c r="TMH1387" s="1"/>
  <c r="TMH1393" s="1"/>
  <c r="TMX1383"/>
  <c r="TMX1387" s="1"/>
  <c r="TMX1393" s="1"/>
  <c r="TNN1383"/>
  <c r="TNN1387" s="1"/>
  <c r="TNN1393" s="1"/>
  <c r="TOD1383"/>
  <c r="TOD1387" s="1"/>
  <c r="TOD1393" s="1"/>
  <c r="TOT1383"/>
  <c r="TOT1387" s="1"/>
  <c r="TOT1393" s="1"/>
  <c r="TPJ1383"/>
  <c r="TPJ1387" s="1"/>
  <c r="TPJ1393" s="1"/>
  <c r="TPZ1383"/>
  <c r="TPZ1387" s="1"/>
  <c r="TPZ1393" s="1"/>
  <c r="TQP1383"/>
  <c r="TQP1387" s="1"/>
  <c r="TQP1393" s="1"/>
  <c r="TRF1383"/>
  <c r="TRF1387" s="1"/>
  <c r="TRF1393" s="1"/>
  <c r="TRV1383"/>
  <c r="TRV1387" s="1"/>
  <c r="TRV1393" s="1"/>
  <c r="TSL1383"/>
  <c r="TSL1387" s="1"/>
  <c r="TSL1393" s="1"/>
  <c r="TTB1383"/>
  <c r="TTB1387" s="1"/>
  <c r="TTB1393" s="1"/>
  <c r="TTR1383"/>
  <c r="TTR1387" s="1"/>
  <c r="TTR1393" s="1"/>
  <c r="TUH1383"/>
  <c r="TUH1387" s="1"/>
  <c r="TUH1393" s="1"/>
  <c r="TUX1383"/>
  <c r="TUX1387" s="1"/>
  <c r="TUX1393" s="1"/>
  <c r="TVN1383"/>
  <c r="TVN1387" s="1"/>
  <c r="TVN1393" s="1"/>
  <c r="TWD1383"/>
  <c r="TWD1387" s="1"/>
  <c r="TWD1393" s="1"/>
  <c r="TWT1383"/>
  <c r="TWT1387" s="1"/>
  <c r="TWT1393" s="1"/>
  <c r="TXJ1383"/>
  <c r="TXJ1387" s="1"/>
  <c r="TXJ1393" s="1"/>
  <c r="TXZ1383"/>
  <c r="TXZ1387" s="1"/>
  <c r="TXZ1393" s="1"/>
  <c r="TYP1383"/>
  <c r="TYP1387" s="1"/>
  <c r="TYP1393" s="1"/>
  <c r="TZF1383"/>
  <c r="TZF1387" s="1"/>
  <c r="TZF1393" s="1"/>
  <c r="TZV1383"/>
  <c r="TZV1387" s="1"/>
  <c r="TZV1393" s="1"/>
  <c r="UAL1383"/>
  <c r="UAL1387" s="1"/>
  <c r="UAL1393" s="1"/>
  <c r="UBB1383"/>
  <c r="UBB1387" s="1"/>
  <c r="UBB1393" s="1"/>
  <c r="UBR1383"/>
  <c r="UBR1387" s="1"/>
  <c r="UBR1393" s="1"/>
  <c r="UCH1383"/>
  <c r="UCH1387" s="1"/>
  <c r="UCH1393" s="1"/>
  <c r="UCX1383"/>
  <c r="UCX1387" s="1"/>
  <c r="UCX1393" s="1"/>
  <c r="UDN1383"/>
  <c r="UDN1387" s="1"/>
  <c r="UDN1393" s="1"/>
  <c r="UED1383"/>
  <c r="UED1387" s="1"/>
  <c r="UED1393" s="1"/>
  <c r="UET1383"/>
  <c r="UET1387" s="1"/>
  <c r="UET1393" s="1"/>
  <c r="UFJ1383"/>
  <c r="UFJ1387" s="1"/>
  <c r="UFJ1393" s="1"/>
  <c r="UFZ1383"/>
  <c r="UFZ1387" s="1"/>
  <c r="UFZ1393" s="1"/>
  <c r="UGP1383"/>
  <c r="UGP1387" s="1"/>
  <c r="UGP1393" s="1"/>
  <c r="UHF1383"/>
  <c r="UHF1387" s="1"/>
  <c r="UHF1393" s="1"/>
  <c r="UHV1383"/>
  <c r="UHV1387" s="1"/>
  <c r="UHV1393" s="1"/>
  <c r="UIL1383"/>
  <c r="UIL1387" s="1"/>
  <c r="UIL1393" s="1"/>
  <c r="UJB1383"/>
  <c r="UJB1387" s="1"/>
  <c r="UJB1393" s="1"/>
  <c r="UJR1383"/>
  <c r="UJR1387" s="1"/>
  <c r="UJR1393" s="1"/>
  <c r="UKH1383"/>
  <c r="UKH1387" s="1"/>
  <c r="UKH1393" s="1"/>
  <c r="UKX1383"/>
  <c r="UKX1387" s="1"/>
  <c r="UKX1393" s="1"/>
  <c r="ULN1383"/>
  <c r="ULN1387" s="1"/>
  <c r="ULN1393" s="1"/>
  <c r="UMD1383"/>
  <c r="UMD1387" s="1"/>
  <c r="UMD1393" s="1"/>
  <c r="UMT1383"/>
  <c r="UMT1387" s="1"/>
  <c r="UMT1393" s="1"/>
  <c r="UNJ1383"/>
  <c r="UNJ1387" s="1"/>
  <c r="UNJ1393" s="1"/>
  <c r="UNZ1383"/>
  <c r="UNZ1387" s="1"/>
  <c r="UNZ1393" s="1"/>
  <c r="UOP1383"/>
  <c r="UOP1387" s="1"/>
  <c r="UOP1393" s="1"/>
  <c r="UPF1383"/>
  <c r="UPF1387" s="1"/>
  <c r="UPF1393" s="1"/>
  <c r="UPV1383"/>
  <c r="UPV1387" s="1"/>
  <c r="UPV1393" s="1"/>
  <c r="UQL1383"/>
  <c r="UQL1387" s="1"/>
  <c r="UQL1393" s="1"/>
  <c r="URB1383"/>
  <c r="URB1387" s="1"/>
  <c r="URB1393" s="1"/>
  <c r="URR1383"/>
  <c r="URR1387" s="1"/>
  <c r="URR1393" s="1"/>
  <c r="USH1383"/>
  <c r="USH1387" s="1"/>
  <c r="USH1393" s="1"/>
  <c r="USX1383"/>
  <c r="USX1387" s="1"/>
  <c r="USX1393" s="1"/>
  <c r="UTN1383"/>
  <c r="UTN1387" s="1"/>
  <c r="UTN1393" s="1"/>
  <c r="UUD1383"/>
  <c r="UUD1387" s="1"/>
  <c r="UUD1393" s="1"/>
  <c r="UUT1383"/>
  <c r="UUT1387" s="1"/>
  <c r="UUT1393" s="1"/>
  <c r="UVJ1383"/>
  <c r="UVJ1387" s="1"/>
  <c r="UVJ1393" s="1"/>
  <c r="UVZ1383"/>
  <c r="UVZ1387" s="1"/>
  <c r="UVZ1393" s="1"/>
  <c r="UWP1383"/>
  <c r="UWP1387" s="1"/>
  <c r="UWP1393" s="1"/>
  <c r="UXF1383"/>
  <c r="UXF1387" s="1"/>
  <c r="UXF1393" s="1"/>
  <c r="UXV1383"/>
  <c r="UXV1387" s="1"/>
  <c r="UXV1393" s="1"/>
  <c r="UYL1383"/>
  <c r="UYL1387" s="1"/>
  <c r="UYL1393" s="1"/>
  <c r="UZB1383"/>
  <c r="UZB1387" s="1"/>
  <c r="UZB1393" s="1"/>
  <c r="UZR1383"/>
  <c r="UZR1387" s="1"/>
  <c r="UZR1393" s="1"/>
  <c r="VAH1383"/>
  <c r="VAH1387" s="1"/>
  <c r="VAH1393" s="1"/>
  <c r="VAX1383"/>
  <c r="VAX1387" s="1"/>
  <c r="VAX1393" s="1"/>
  <c r="VBN1383"/>
  <c r="VBN1387" s="1"/>
  <c r="VBN1393" s="1"/>
  <c r="VCD1383"/>
  <c r="VCD1387" s="1"/>
  <c r="VCD1393" s="1"/>
  <c r="VCT1383"/>
  <c r="VCT1387" s="1"/>
  <c r="VCT1393" s="1"/>
  <c r="VDJ1383"/>
  <c r="VDJ1387" s="1"/>
  <c r="VDJ1393" s="1"/>
  <c r="VDZ1383"/>
  <c r="VDZ1387" s="1"/>
  <c r="VDZ1393" s="1"/>
  <c r="VEP1383"/>
  <c r="VEP1387" s="1"/>
  <c r="VEP1393" s="1"/>
  <c r="VFF1383"/>
  <c r="VFF1387" s="1"/>
  <c r="VFF1393" s="1"/>
  <c r="VFV1383"/>
  <c r="VFV1387" s="1"/>
  <c r="VFV1393" s="1"/>
  <c r="VGL1383"/>
  <c r="VGL1387" s="1"/>
  <c r="VGL1393" s="1"/>
  <c r="VHB1383"/>
  <c r="VHB1387" s="1"/>
  <c r="VHB1393" s="1"/>
  <c r="VHR1383"/>
  <c r="VHR1387" s="1"/>
  <c r="VHR1393" s="1"/>
  <c r="VIH1383"/>
  <c r="VIH1387" s="1"/>
  <c r="VIH1393" s="1"/>
  <c r="VIX1383"/>
  <c r="VIX1387" s="1"/>
  <c r="VIX1393" s="1"/>
  <c r="VJN1383"/>
  <c r="VJN1387" s="1"/>
  <c r="VJN1393" s="1"/>
  <c r="VKD1383"/>
  <c r="VKD1387" s="1"/>
  <c r="VKD1393" s="1"/>
  <c r="VKT1383"/>
  <c r="VKT1387" s="1"/>
  <c r="VKT1393" s="1"/>
  <c r="VLJ1383"/>
  <c r="VLJ1387" s="1"/>
  <c r="VLJ1393" s="1"/>
  <c r="VLZ1383"/>
  <c r="VLZ1387" s="1"/>
  <c r="VLZ1393" s="1"/>
  <c r="VMP1383"/>
  <c r="VMP1387" s="1"/>
  <c r="VMP1393" s="1"/>
  <c r="VNF1383"/>
  <c r="VNF1387" s="1"/>
  <c r="VNF1393" s="1"/>
  <c r="VNV1383"/>
  <c r="VNV1387" s="1"/>
  <c r="VNV1393" s="1"/>
  <c r="VOL1383"/>
  <c r="VOL1387" s="1"/>
  <c r="VOL1393" s="1"/>
  <c r="VPB1383"/>
  <c r="VPB1387" s="1"/>
  <c r="VPB1393" s="1"/>
  <c r="VPR1383"/>
  <c r="VPR1387" s="1"/>
  <c r="VPR1393" s="1"/>
  <c r="VQH1383"/>
  <c r="VQH1387" s="1"/>
  <c r="VQH1393" s="1"/>
  <c r="VQX1383"/>
  <c r="VQX1387" s="1"/>
  <c r="VQX1393" s="1"/>
  <c r="VRN1383"/>
  <c r="VRN1387" s="1"/>
  <c r="VRN1393" s="1"/>
  <c r="VSD1383"/>
  <c r="VSD1387" s="1"/>
  <c r="VSD1393" s="1"/>
  <c r="VST1383"/>
  <c r="VST1387" s="1"/>
  <c r="VST1393" s="1"/>
  <c r="VTJ1383"/>
  <c r="VTJ1387" s="1"/>
  <c r="VTJ1393" s="1"/>
  <c r="VTZ1383"/>
  <c r="VTZ1387" s="1"/>
  <c r="VTZ1393" s="1"/>
  <c r="VUP1383"/>
  <c r="VUP1387" s="1"/>
  <c r="VUP1393" s="1"/>
  <c r="VVF1383"/>
  <c r="VVF1387" s="1"/>
  <c r="VVF1393" s="1"/>
  <c r="VVV1383"/>
  <c r="VVV1387" s="1"/>
  <c r="VVV1393" s="1"/>
  <c r="VWL1383"/>
  <c r="VWL1387" s="1"/>
  <c r="VWL1393" s="1"/>
  <c r="VXB1383"/>
  <c r="VXB1387" s="1"/>
  <c r="VXB1393" s="1"/>
  <c r="VXR1383"/>
  <c r="VXR1387" s="1"/>
  <c r="VXR1393" s="1"/>
  <c r="VYH1383"/>
  <c r="VYH1387" s="1"/>
  <c r="VYH1393" s="1"/>
  <c r="VYX1383"/>
  <c r="VYX1387" s="1"/>
  <c r="VYX1393" s="1"/>
  <c r="VZN1383"/>
  <c r="VZN1387" s="1"/>
  <c r="VZN1393" s="1"/>
  <c r="WAD1383"/>
  <c r="WAD1387" s="1"/>
  <c r="WAD1393" s="1"/>
  <c r="WAT1383"/>
  <c r="WAT1387" s="1"/>
  <c r="WAT1393" s="1"/>
  <c r="WBJ1383"/>
  <c r="WBJ1387" s="1"/>
  <c r="WBJ1393" s="1"/>
  <c r="WBZ1383"/>
  <c r="WBZ1387" s="1"/>
  <c r="WBZ1393" s="1"/>
  <c r="WCP1383"/>
  <c r="WCP1387" s="1"/>
  <c r="WCP1393" s="1"/>
  <c r="WDF1383"/>
  <c r="WDF1387" s="1"/>
  <c r="WDF1393" s="1"/>
  <c r="WDV1383"/>
  <c r="WDV1387" s="1"/>
  <c r="WDV1393" s="1"/>
  <c r="WEL1383"/>
  <c r="WEL1387" s="1"/>
  <c r="WEL1393" s="1"/>
  <c r="WFB1383"/>
  <c r="WFB1387" s="1"/>
  <c r="WFB1393" s="1"/>
  <c r="WFR1383"/>
  <c r="WFR1387" s="1"/>
  <c r="WFR1393" s="1"/>
  <c r="WGH1383"/>
  <c r="WGH1387" s="1"/>
  <c r="WGH1393" s="1"/>
  <c r="WGX1383"/>
  <c r="WGX1387" s="1"/>
  <c r="WGX1393" s="1"/>
  <c r="WHN1383"/>
  <c r="WHN1387" s="1"/>
  <c r="WHN1393" s="1"/>
  <c r="WID1383"/>
  <c r="WID1387" s="1"/>
  <c r="WID1393" s="1"/>
  <c r="WIT1383"/>
  <c r="WIT1387" s="1"/>
  <c r="WIT1393" s="1"/>
  <c r="WJJ1383"/>
  <c r="WJJ1387" s="1"/>
  <c r="WJJ1393" s="1"/>
  <c r="WJZ1383"/>
  <c r="WJZ1387" s="1"/>
  <c r="WJZ1393" s="1"/>
  <c r="WKP1383"/>
  <c r="WKP1387" s="1"/>
  <c r="WKP1393" s="1"/>
  <c r="WLF1383"/>
  <c r="WLF1387" s="1"/>
  <c r="WLF1393" s="1"/>
  <c r="WLV1383"/>
  <c r="WLV1387" s="1"/>
  <c r="WLV1393" s="1"/>
  <c r="WML1383"/>
  <c r="WML1387" s="1"/>
  <c r="WML1393" s="1"/>
  <c r="WNB1383"/>
  <c r="WNB1387" s="1"/>
  <c r="WNB1393" s="1"/>
  <c r="WNR1383"/>
  <c r="WNR1387" s="1"/>
  <c r="WNR1393" s="1"/>
  <c r="WOH1383"/>
  <c r="WOH1387" s="1"/>
  <c r="WOH1393" s="1"/>
  <c r="WOX1383"/>
  <c r="WOX1387" s="1"/>
  <c r="WOX1393" s="1"/>
  <c r="WPN1383"/>
  <c r="WPN1387" s="1"/>
  <c r="WPN1393" s="1"/>
  <c r="WQD1383"/>
  <c r="WQD1387" s="1"/>
  <c r="WQD1393" s="1"/>
  <c r="WQT1383"/>
  <c r="WQT1387" s="1"/>
  <c r="WQT1393" s="1"/>
  <c r="WRJ1383"/>
  <c r="WRJ1387" s="1"/>
  <c r="WRJ1393" s="1"/>
  <c r="WRZ1383"/>
  <c r="WRZ1387" s="1"/>
  <c r="WRZ1393" s="1"/>
  <c r="WSP1383"/>
  <c r="WSP1387" s="1"/>
  <c r="WSP1393" s="1"/>
  <c r="WTF1383"/>
  <c r="WTF1387" s="1"/>
  <c r="WTF1393" s="1"/>
  <c r="WTV1383"/>
  <c r="WTV1387" s="1"/>
  <c r="WTV1393" s="1"/>
  <c r="WUL1383"/>
  <c r="WUL1387" s="1"/>
  <c r="WUL1393" s="1"/>
  <c r="WVB1383"/>
  <c r="WVB1387" s="1"/>
  <c r="WVB1393" s="1"/>
  <c r="WVR1383"/>
  <c r="WVR1387" s="1"/>
  <c r="WVR1393" s="1"/>
  <c r="WWH1383"/>
  <c r="WWH1387" s="1"/>
  <c r="WWH1393" s="1"/>
  <c r="WWX1383"/>
  <c r="WWX1387" s="1"/>
  <c r="WWX1393" s="1"/>
  <c r="WXN1383"/>
  <c r="WXN1387" s="1"/>
  <c r="WXN1393" s="1"/>
  <c r="WYD1383"/>
  <c r="WYD1387" s="1"/>
  <c r="WYD1393" s="1"/>
  <c r="WYT1383"/>
  <c r="WYT1387" s="1"/>
  <c r="WYT1393" s="1"/>
  <c r="WZJ1383"/>
  <c r="WZJ1387" s="1"/>
  <c r="WZJ1393" s="1"/>
  <c r="WZZ1383"/>
  <c r="WZZ1387" s="1"/>
  <c r="WZZ1393" s="1"/>
  <c r="XAP1383"/>
  <c r="XAP1387" s="1"/>
  <c r="XAP1393" s="1"/>
  <c r="XBF1383"/>
  <c r="XBF1387" s="1"/>
  <c r="XBF1393" s="1"/>
  <c r="XBV1383"/>
  <c r="XBV1387" s="1"/>
  <c r="XBV1393" s="1"/>
  <c r="XCL1383"/>
  <c r="XCL1387" s="1"/>
  <c r="XCL1393" s="1"/>
  <c r="XDB1383"/>
  <c r="XDB1387" s="1"/>
  <c r="XDB1393" s="1"/>
  <c r="XDR1383"/>
  <c r="XDR1387" s="1"/>
  <c r="XDR1393" s="1"/>
  <c r="XEH1383"/>
  <c r="XEH1387" s="1"/>
  <c r="XEH1393" s="1"/>
  <c r="XEX1383"/>
  <c r="XEX1387" s="1"/>
  <c r="XEX1393" s="1"/>
  <c r="N1384"/>
  <c r="N1388" s="1"/>
  <c r="N1394" s="1"/>
  <c r="P1384"/>
  <c r="P1388" s="1"/>
  <c r="P1394" s="1"/>
  <c r="AE1384"/>
  <c r="AE1388" s="1"/>
  <c r="AE1394" s="1"/>
  <c r="AT1384"/>
  <c r="AT1388" s="1"/>
  <c r="AT1394" s="1"/>
  <c r="AV1384"/>
  <c r="AV1388" s="1"/>
  <c r="AV1394" s="1"/>
  <c r="BK1384"/>
  <c r="BK1388" s="1"/>
  <c r="BK1394" s="1"/>
  <c r="BZ1384"/>
  <c r="BZ1388" s="1"/>
  <c r="BZ1394" s="1"/>
  <c r="CB1384"/>
  <c r="CB1388" s="1"/>
  <c r="CB1394" s="1"/>
  <c r="CQ1384"/>
  <c r="CQ1388" s="1"/>
  <c r="CQ1394" s="1"/>
  <c r="DF1384"/>
  <c r="DF1388" s="1"/>
  <c r="DF1394" s="1"/>
  <c r="DH1384"/>
  <c r="DH1388" s="1"/>
  <c r="DH1394" s="1"/>
  <c r="DW1384"/>
  <c r="DW1388" s="1"/>
  <c r="DW1394" s="1"/>
  <c r="EL1384"/>
  <c r="EL1388" s="1"/>
  <c r="EL1394" s="1"/>
  <c r="EN1384"/>
  <c r="EN1388" s="1"/>
  <c r="EN1394" s="1"/>
  <c r="FC1384"/>
  <c r="FC1388" s="1"/>
  <c r="FC1394" s="1"/>
  <c r="FR1384"/>
  <c r="FR1388" s="1"/>
  <c r="FR1394" s="1"/>
  <c r="FT1384"/>
  <c r="FT1388" s="1"/>
  <c r="FT1394" s="1"/>
  <c r="GI1384"/>
  <c r="GI1388" s="1"/>
  <c r="GI1394" s="1"/>
  <c r="GX1384"/>
  <c r="GX1388" s="1"/>
  <c r="GX1394" s="1"/>
  <c r="GZ1384"/>
  <c r="GZ1388" s="1"/>
  <c r="GZ1394" s="1"/>
  <c r="HO1384"/>
  <c r="HO1388" s="1"/>
  <c r="HO1394" s="1"/>
  <c r="ID1384"/>
  <c r="ID1388" s="1"/>
  <c r="ID1394" s="1"/>
  <c r="IF1384"/>
  <c r="IF1388" s="1"/>
  <c r="IF1394" s="1"/>
  <c r="IU1384"/>
  <c r="IU1388" s="1"/>
  <c r="IU1394" s="1"/>
  <c r="JJ1384"/>
  <c r="JJ1388" s="1"/>
  <c r="JJ1394" s="1"/>
  <c r="JL1384"/>
  <c r="JL1388" s="1"/>
  <c r="JL1394" s="1"/>
  <c r="KA1384"/>
  <c r="KA1388" s="1"/>
  <c r="KA1394" s="1"/>
  <c r="KP1384"/>
  <c r="KP1388" s="1"/>
  <c r="KP1394" s="1"/>
  <c r="KR1384"/>
  <c r="KR1388" s="1"/>
  <c r="KR1394" s="1"/>
  <c r="LG1384"/>
  <c r="LG1388" s="1"/>
  <c r="LG1394" s="1"/>
  <c r="LV1384"/>
  <c r="LV1388" s="1"/>
  <c r="LV1394" s="1"/>
  <c r="LX1384"/>
  <c r="LX1388" s="1"/>
  <c r="LX1394" s="1"/>
  <c r="MM1384"/>
  <c r="MM1388" s="1"/>
  <c r="MM1394" s="1"/>
  <c r="NB1384"/>
  <c r="NB1388" s="1"/>
  <c r="NB1394" s="1"/>
  <c r="ND1384"/>
  <c r="ND1388" s="1"/>
  <c r="ND1394" s="1"/>
  <c r="NS1384"/>
  <c r="NS1388" s="1"/>
  <c r="NS1394" s="1"/>
  <c r="OH1384"/>
  <c r="OH1388" s="1"/>
  <c r="OH1394" s="1"/>
  <c r="OJ1384"/>
  <c r="OJ1388" s="1"/>
  <c r="OJ1394" s="1"/>
  <c r="OY1384"/>
  <c r="OY1388" s="1"/>
  <c r="OY1394" s="1"/>
  <c r="PN1384"/>
  <c r="PN1388" s="1"/>
  <c r="PN1394" s="1"/>
  <c r="PP1384"/>
  <c r="PP1388" s="1"/>
  <c r="PP1394" s="1"/>
  <c r="QE1384"/>
  <c r="QE1388" s="1"/>
  <c r="QE1394" s="1"/>
  <c r="QT1384"/>
  <c r="QT1388" s="1"/>
  <c r="QT1394" s="1"/>
  <c r="QV1384"/>
  <c r="QV1388" s="1"/>
  <c r="QV1394" s="1"/>
  <c r="RK1384"/>
  <c r="RK1388" s="1"/>
  <c r="RK1394" s="1"/>
  <c r="RZ1384"/>
  <c r="RZ1388" s="1"/>
  <c r="RZ1394" s="1"/>
  <c r="SB1384"/>
  <c r="SB1388" s="1"/>
  <c r="SB1394" s="1"/>
  <c r="SQ1384"/>
  <c r="SQ1388" s="1"/>
  <c r="SQ1394" s="1"/>
  <c r="TF1384"/>
  <c r="TF1388" s="1"/>
  <c r="TF1394" s="1"/>
  <c r="TH1384"/>
  <c r="TH1388" s="1"/>
  <c r="TH1394" s="1"/>
  <c r="TW1384"/>
  <c r="TW1388" s="1"/>
  <c r="TW1394" s="1"/>
  <c r="UL1384"/>
  <c r="UL1388" s="1"/>
  <c r="UL1394" s="1"/>
  <c r="UN1384"/>
  <c r="UN1388" s="1"/>
  <c r="UN1394" s="1"/>
  <c r="VC1384"/>
  <c r="VC1388" s="1"/>
  <c r="VC1394" s="1"/>
  <c r="VR1384"/>
  <c r="VR1388" s="1"/>
  <c r="VR1394" s="1"/>
  <c r="VT1384"/>
  <c r="VT1388" s="1"/>
  <c r="VT1394" s="1"/>
  <c r="WI1384"/>
  <c r="WI1388" s="1"/>
  <c r="WI1394" s="1"/>
  <c r="WX1384"/>
  <c r="WX1388" s="1"/>
  <c r="WX1394" s="1"/>
  <c r="WZ1384"/>
  <c r="WZ1388" s="1"/>
  <c r="WZ1394" s="1"/>
  <c r="XO1384"/>
  <c r="XO1388" s="1"/>
  <c r="XO1394" s="1"/>
  <c r="YD1384"/>
  <c r="YD1388" s="1"/>
  <c r="YD1394" s="1"/>
  <c r="YF1384"/>
  <c r="YF1388" s="1"/>
  <c r="YF1394" s="1"/>
  <c r="YU1384"/>
  <c r="YU1388" s="1"/>
  <c r="YU1394" s="1"/>
  <c r="ZJ1384"/>
  <c r="ZJ1388" s="1"/>
  <c r="ZJ1394" s="1"/>
  <c r="ZL1384"/>
  <c r="ZL1388" s="1"/>
  <c r="ZL1394" s="1"/>
  <c r="AAA1384"/>
  <c r="AAA1388" s="1"/>
  <c r="AAA1394" s="1"/>
  <c r="AAP1384"/>
  <c r="AAP1388" s="1"/>
  <c r="AAP1394" s="1"/>
  <c r="AAR1384"/>
  <c r="AAR1388" s="1"/>
  <c r="AAR1394" s="1"/>
  <c r="ABG1384"/>
  <c r="ABG1388" s="1"/>
  <c r="ABG1394" s="1"/>
  <c r="ABV1384"/>
  <c r="ABV1388" s="1"/>
  <c r="ABV1394" s="1"/>
  <c r="ABX1384"/>
  <c r="ABX1388" s="1"/>
  <c r="ABX1394" s="1"/>
  <c r="ACM1384"/>
  <c r="ACM1388" s="1"/>
  <c r="ACM1394" s="1"/>
  <c r="ADB1384"/>
  <c r="ADB1388" s="1"/>
  <c r="ADB1394" s="1"/>
  <c r="ADD1384"/>
  <c r="ADD1388" s="1"/>
  <c r="ADD1394" s="1"/>
  <c r="ADS1384"/>
  <c r="ADS1388" s="1"/>
  <c r="ADS1394" s="1"/>
  <c r="AEH1384"/>
  <c r="AEH1388" s="1"/>
  <c r="AEH1394" s="1"/>
  <c r="AEJ1384"/>
  <c r="AEJ1388" s="1"/>
  <c r="AEJ1394" s="1"/>
  <c r="AEY1384"/>
  <c r="AEY1388" s="1"/>
  <c r="AEY1394" s="1"/>
  <c r="AFN1384"/>
  <c r="AFN1388" s="1"/>
  <c r="AFN1394" s="1"/>
  <c r="AFP1384"/>
  <c r="AFP1388" s="1"/>
  <c r="AFP1394" s="1"/>
  <c r="AGE1384"/>
  <c r="AGE1388" s="1"/>
  <c r="AGE1394" s="1"/>
  <c r="AGT1384"/>
  <c r="AGT1388" s="1"/>
  <c r="AGT1394" s="1"/>
  <c r="AGV1384"/>
  <c r="AGV1388" s="1"/>
  <c r="AGV1394" s="1"/>
  <c r="AHK1384"/>
  <c r="AHK1388" s="1"/>
  <c r="AHK1394" s="1"/>
  <c r="AHZ1384"/>
  <c r="AHZ1388" s="1"/>
  <c r="AHZ1394" s="1"/>
  <c r="AIB1384"/>
  <c r="AIB1388" s="1"/>
  <c r="AIB1394" s="1"/>
  <c r="AIQ1384"/>
  <c r="AIQ1388" s="1"/>
  <c r="AIQ1394" s="1"/>
  <c r="AJF1384"/>
  <c r="AJF1388" s="1"/>
  <c r="AJF1394" s="1"/>
  <c r="AJH1384"/>
  <c r="AJH1388" s="1"/>
  <c r="AJH1394" s="1"/>
  <c r="AJW1384"/>
  <c r="AJW1388" s="1"/>
  <c r="AJW1394" s="1"/>
  <c r="AKL1384"/>
  <c r="AKL1388" s="1"/>
  <c r="AKL1394" s="1"/>
  <c r="AKN1384"/>
  <c r="AKN1388" s="1"/>
  <c r="AKN1394" s="1"/>
  <c r="ALC1384"/>
  <c r="ALC1388" s="1"/>
  <c r="ALC1394" s="1"/>
  <c r="ALR1384"/>
  <c r="ALR1388" s="1"/>
  <c r="ALR1394" s="1"/>
  <c r="ALT1384"/>
  <c r="ALT1388" s="1"/>
  <c r="ALT1394" s="1"/>
  <c r="AMI1384"/>
  <c r="AMI1388" s="1"/>
  <c r="AMI1394" s="1"/>
  <c r="AMX1384"/>
  <c r="AMX1388" s="1"/>
  <c r="AMX1394" s="1"/>
  <c r="AMZ1384"/>
  <c r="AMZ1388" s="1"/>
  <c r="AMZ1394" s="1"/>
  <c r="ANO1384"/>
  <c r="ANO1388" s="1"/>
  <c r="ANO1394" s="1"/>
  <c r="AOD1384"/>
  <c r="AOD1388" s="1"/>
  <c r="AOD1394" s="1"/>
  <c r="AOF1384"/>
  <c r="AOF1388" s="1"/>
  <c r="AOF1394" s="1"/>
  <c r="AOU1384"/>
  <c r="AOU1388" s="1"/>
  <c r="AOU1394" s="1"/>
  <c r="APJ1384"/>
  <c r="APJ1388" s="1"/>
  <c r="APJ1394" s="1"/>
  <c r="APL1384"/>
  <c r="APL1388" s="1"/>
  <c r="APL1394" s="1"/>
  <c r="AQA1384"/>
  <c r="AQA1388" s="1"/>
  <c r="AQA1394" s="1"/>
  <c r="AQP1384"/>
  <c r="AQP1388" s="1"/>
  <c r="AQP1394" s="1"/>
  <c r="AQR1384"/>
  <c r="AQR1388" s="1"/>
  <c r="AQR1394" s="1"/>
  <c r="ARG1384"/>
  <c r="ARG1388" s="1"/>
  <c r="ARG1394" s="1"/>
  <c r="ARV1384"/>
  <c r="ARV1388" s="1"/>
  <c r="ARV1394" s="1"/>
  <c r="ARX1384"/>
  <c r="ARX1388" s="1"/>
  <c r="ARX1394" s="1"/>
  <c r="ASM1384"/>
  <c r="ASM1388" s="1"/>
  <c r="ASM1394" s="1"/>
  <c r="ATB1384"/>
  <c r="ATB1388" s="1"/>
  <c r="ATB1394" s="1"/>
  <c r="ATD1384"/>
  <c r="ATD1388" s="1"/>
  <c r="ATD1394" s="1"/>
  <c r="ATS1384"/>
  <c r="ATS1388" s="1"/>
  <c r="ATS1394" s="1"/>
  <c r="AUH1384"/>
  <c r="AUH1388" s="1"/>
  <c r="AUH1394" s="1"/>
  <c r="AUJ1384"/>
  <c r="AUJ1388" s="1"/>
  <c r="AUJ1394" s="1"/>
  <c r="AUY1384"/>
  <c r="AUY1388" s="1"/>
  <c r="AUY1394" s="1"/>
  <c r="AVN1384"/>
  <c r="AVN1388" s="1"/>
  <c r="AVN1394" s="1"/>
  <c r="AVP1384"/>
  <c r="AVP1388" s="1"/>
  <c r="AVP1394" s="1"/>
  <c r="AWE1384"/>
  <c r="AWE1388" s="1"/>
  <c r="AWE1394" s="1"/>
  <c r="AWT1384"/>
  <c r="AWT1388" s="1"/>
  <c r="AWT1394" s="1"/>
  <c r="AWV1384"/>
  <c r="AWV1388" s="1"/>
  <c r="AWV1394" s="1"/>
  <c r="AXK1384"/>
  <c r="AXK1388" s="1"/>
  <c r="AXK1394" s="1"/>
  <c r="AXZ1384"/>
  <c r="AXZ1388" s="1"/>
  <c r="AXZ1394" s="1"/>
  <c r="AYB1384"/>
  <c r="AYB1388" s="1"/>
  <c r="AYB1394" s="1"/>
  <c r="AYQ1384"/>
  <c r="AYQ1388" s="1"/>
  <c r="AYQ1394" s="1"/>
  <c r="AZF1384"/>
  <c r="AZF1388" s="1"/>
  <c r="AZF1394" s="1"/>
  <c r="AZH1384"/>
  <c r="AZH1388" s="1"/>
  <c r="AZH1394" s="1"/>
  <c r="AZW1384"/>
  <c r="AZW1388" s="1"/>
  <c r="AZW1394" s="1"/>
  <c r="BAL1384"/>
  <c r="BAL1388" s="1"/>
  <c r="BAL1394" s="1"/>
  <c r="BAN1384"/>
  <c r="BAN1388" s="1"/>
  <c r="BAN1394" s="1"/>
  <c r="BBC1384"/>
  <c r="BBC1388" s="1"/>
  <c r="BBC1394" s="1"/>
  <c r="BBR1384"/>
  <c r="BBR1388" s="1"/>
  <c r="BBR1394" s="1"/>
  <c r="BBT1384"/>
  <c r="BBT1388" s="1"/>
  <c r="BBT1394" s="1"/>
  <c r="BCI1384"/>
  <c r="BCI1388" s="1"/>
  <c r="BCI1394" s="1"/>
  <c r="BCX1384"/>
  <c r="BCX1388" s="1"/>
  <c r="BCX1394" s="1"/>
  <c r="BCZ1384"/>
  <c r="BCZ1388" s="1"/>
  <c r="BCZ1394" s="1"/>
  <c r="BDO1384"/>
  <c r="BDO1388" s="1"/>
  <c r="BDO1394" s="1"/>
  <c r="BED1384"/>
  <c r="BED1388" s="1"/>
  <c r="BED1394" s="1"/>
  <c r="BEF1384"/>
  <c r="BEF1388" s="1"/>
  <c r="BEF1394" s="1"/>
  <c r="BEU1384"/>
  <c r="BEU1388" s="1"/>
  <c r="BEU1394" s="1"/>
  <c r="BFJ1384"/>
  <c r="BFJ1388" s="1"/>
  <c r="BFJ1394" s="1"/>
  <c r="BFL1384"/>
  <c r="BFL1388" s="1"/>
  <c r="BFL1394" s="1"/>
  <c r="BGA1384"/>
  <c r="BGA1388" s="1"/>
  <c r="BGA1394" s="1"/>
  <c r="BGP1384"/>
  <c r="BGP1388" s="1"/>
  <c r="BGP1394" s="1"/>
  <c r="BGR1384"/>
  <c r="BGR1388" s="1"/>
  <c r="BGR1394" s="1"/>
  <c r="BHG1384"/>
  <c r="BHG1388" s="1"/>
  <c r="BHG1394" s="1"/>
  <c r="BHV1384"/>
  <c r="BHV1388" s="1"/>
  <c r="BHV1394" s="1"/>
  <c r="BHX1384"/>
  <c r="BHX1388" s="1"/>
  <c r="BHX1394" s="1"/>
  <c r="BIM1384"/>
  <c r="BIM1388" s="1"/>
  <c r="BIM1394" s="1"/>
  <c r="BJB1384"/>
  <c r="BJB1388" s="1"/>
  <c r="BJB1394" s="1"/>
  <c r="BJD1384"/>
  <c r="BJD1388" s="1"/>
  <c r="BJD1394" s="1"/>
  <c r="BJS1384"/>
  <c r="BJS1388" s="1"/>
  <c r="BJS1394" s="1"/>
  <c r="BKH1384"/>
  <c r="BKH1388" s="1"/>
  <c r="BKH1394" s="1"/>
  <c r="BKJ1384"/>
  <c r="BKJ1388" s="1"/>
  <c r="BKJ1394" s="1"/>
  <c r="BKY1384"/>
  <c r="BKY1388" s="1"/>
  <c r="BKY1394" s="1"/>
  <c r="BLN1384"/>
  <c r="BLN1388" s="1"/>
  <c r="BLN1394" s="1"/>
  <c r="BLP1384"/>
  <c r="BLP1388" s="1"/>
  <c r="BLP1394" s="1"/>
  <c r="BME1384"/>
  <c r="BME1388" s="1"/>
  <c r="BME1394" s="1"/>
  <c r="BMT1384"/>
  <c r="BMT1388" s="1"/>
  <c r="BMT1394" s="1"/>
  <c r="BMV1384"/>
  <c r="BMV1388" s="1"/>
  <c r="BMV1394" s="1"/>
  <c r="BNK1384"/>
  <c r="BNK1388" s="1"/>
  <c r="BNK1394" s="1"/>
  <c r="BNZ1384"/>
  <c r="BNZ1388" s="1"/>
  <c r="BNZ1394" s="1"/>
  <c r="BOB1384"/>
  <c r="BOB1388" s="1"/>
  <c r="BOB1394" s="1"/>
  <c r="BOQ1384"/>
  <c r="BOQ1388" s="1"/>
  <c r="BOQ1394" s="1"/>
  <c r="BPF1384"/>
  <c r="BPF1388" s="1"/>
  <c r="BPF1394" s="1"/>
  <c r="BPH1384"/>
  <c r="BPH1388" s="1"/>
  <c r="BPH1394" s="1"/>
  <c r="BPW1384"/>
  <c r="BPW1388" s="1"/>
  <c r="BPW1394" s="1"/>
  <c r="BQL1384"/>
  <c r="BQL1388" s="1"/>
  <c r="BQL1394" s="1"/>
  <c r="BQN1384"/>
  <c r="BQN1388" s="1"/>
  <c r="BQN1394" s="1"/>
  <c r="BRC1384"/>
  <c r="BRC1388" s="1"/>
  <c r="BRC1394" s="1"/>
  <c r="BRR1384"/>
  <c r="BRR1388" s="1"/>
  <c r="BRR1394" s="1"/>
  <c r="BRT1384"/>
  <c r="BRT1388" s="1"/>
  <c r="BRT1394" s="1"/>
  <c r="BSI1384"/>
  <c r="BSI1388" s="1"/>
  <c r="BSI1394" s="1"/>
  <c r="BSX1384"/>
  <c r="BSX1388" s="1"/>
  <c r="BSX1394" s="1"/>
  <c r="BSZ1384"/>
  <c r="BSZ1388" s="1"/>
  <c r="BSZ1394" s="1"/>
  <c r="BTO1384"/>
  <c r="BTO1388" s="1"/>
  <c r="BTO1394" s="1"/>
  <c r="BUD1384"/>
  <c r="BUD1388" s="1"/>
  <c r="BUD1394" s="1"/>
  <c r="BUF1384"/>
  <c r="BUF1388" s="1"/>
  <c r="BUF1394" s="1"/>
  <c r="BUU1384"/>
  <c r="BUU1388" s="1"/>
  <c r="BUU1394" s="1"/>
  <c r="BVJ1384"/>
  <c r="BVJ1388" s="1"/>
  <c r="BVJ1394" s="1"/>
  <c r="BVL1384"/>
  <c r="BVL1388" s="1"/>
  <c r="BVL1394" s="1"/>
  <c r="BWA1384"/>
  <c r="BWA1388" s="1"/>
  <c r="BWA1394" s="1"/>
  <c r="BWP1384"/>
  <c r="BWP1388" s="1"/>
  <c r="BWP1394" s="1"/>
  <c r="BWR1384"/>
  <c r="BWR1388" s="1"/>
  <c r="BWR1394" s="1"/>
  <c r="BXG1384"/>
  <c r="BXG1388" s="1"/>
  <c r="BXG1394" s="1"/>
  <c r="BXV1384"/>
  <c r="BXV1388" s="1"/>
  <c r="BXV1394" s="1"/>
  <c r="BXX1384"/>
  <c r="BXX1388" s="1"/>
  <c r="BXX1394" s="1"/>
  <c r="BYM1384"/>
  <c r="BYM1388" s="1"/>
  <c r="BYM1394" s="1"/>
  <c r="BZB1384"/>
  <c r="BZB1388" s="1"/>
  <c r="BZB1394" s="1"/>
  <c r="BZD1384"/>
  <c r="BZD1388" s="1"/>
  <c r="BZD1394" s="1"/>
  <c r="BZS1384"/>
  <c r="BZS1388" s="1"/>
  <c r="BZS1394" s="1"/>
  <c r="CAH1384"/>
  <c r="CAH1388" s="1"/>
  <c r="CAH1394" s="1"/>
  <c r="CAJ1384"/>
  <c r="CAJ1388" s="1"/>
  <c r="CAJ1394" s="1"/>
  <c r="CAY1384"/>
  <c r="CAY1388" s="1"/>
  <c r="CAY1394" s="1"/>
  <c r="CBN1384"/>
  <c r="CBN1388" s="1"/>
  <c r="CBN1394" s="1"/>
  <c r="CBP1384"/>
  <c r="CBP1388" s="1"/>
  <c r="CBP1394" s="1"/>
  <c r="CCE1384"/>
  <c r="CCE1388" s="1"/>
  <c r="CCE1394" s="1"/>
  <c r="CCT1384"/>
  <c r="CCT1388" s="1"/>
  <c r="CCT1394" s="1"/>
  <c r="CCV1384"/>
  <c r="CCV1388" s="1"/>
  <c r="CCV1394" s="1"/>
  <c r="CDK1384"/>
  <c r="CDK1388" s="1"/>
  <c r="CDK1394" s="1"/>
  <c r="CDZ1384"/>
  <c r="CDZ1388" s="1"/>
  <c r="CDZ1394" s="1"/>
  <c r="CEB1384"/>
  <c r="CEB1388" s="1"/>
  <c r="CEB1394" s="1"/>
  <c r="CEQ1384"/>
  <c r="CEQ1388" s="1"/>
  <c r="CEQ1394" s="1"/>
  <c r="CFF1384"/>
  <c r="CFF1388" s="1"/>
  <c r="CFF1394" s="1"/>
  <c r="CFH1384"/>
  <c r="CFH1388" s="1"/>
  <c r="CFH1394" s="1"/>
  <c r="CFW1384"/>
  <c r="CFW1388" s="1"/>
  <c r="CFW1394" s="1"/>
  <c r="CGL1384"/>
  <c r="CGL1388" s="1"/>
  <c r="CGL1394" s="1"/>
  <c r="CGN1384"/>
  <c r="CGN1388" s="1"/>
  <c r="CGN1394" s="1"/>
  <c r="CHC1384"/>
  <c r="CHC1388" s="1"/>
  <c r="CHC1394" s="1"/>
  <c r="CHR1384"/>
  <c r="CHR1388" s="1"/>
  <c r="CHR1394" s="1"/>
  <c r="CHT1384"/>
  <c r="CHT1388" s="1"/>
  <c r="CHT1394" s="1"/>
  <c r="CII1384"/>
  <c r="CII1388" s="1"/>
  <c r="CII1394" s="1"/>
  <c r="CIX1384"/>
  <c r="CIX1388" s="1"/>
  <c r="CIX1394" s="1"/>
  <c r="CIZ1384"/>
  <c r="CIZ1388" s="1"/>
  <c r="CIZ1394" s="1"/>
  <c r="CJO1384"/>
  <c r="CJO1388" s="1"/>
  <c r="CJO1394" s="1"/>
  <c r="CKD1384"/>
  <c r="CKD1388" s="1"/>
  <c r="CKD1394" s="1"/>
  <c r="CKF1384"/>
  <c r="CKF1388" s="1"/>
  <c r="CKF1394" s="1"/>
  <c r="CKU1384"/>
  <c r="CKU1388" s="1"/>
  <c r="CKU1394" s="1"/>
  <c r="CLJ1384"/>
  <c r="CLJ1388" s="1"/>
  <c r="CLJ1394" s="1"/>
  <c r="CLL1384"/>
  <c r="CLL1388" s="1"/>
  <c r="CLL1394" s="1"/>
  <c r="CMA1384"/>
  <c r="CMA1388" s="1"/>
  <c r="CMA1394" s="1"/>
  <c r="CMP1384"/>
  <c r="CMP1388" s="1"/>
  <c r="CMP1394" s="1"/>
  <c r="CMR1384"/>
  <c r="CMR1388" s="1"/>
  <c r="CMR1394" s="1"/>
  <c r="CNG1384"/>
  <c r="CNG1388" s="1"/>
  <c r="CNG1394" s="1"/>
  <c r="CNV1384"/>
  <c r="CNV1388" s="1"/>
  <c r="CNV1394" s="1"/>
  <c r="CNX1384"/>
  <c r="CNX1388" s="1"/>
  <c r="CNX1394" s="1"/>
  <c r="COM1384"/>
  <c r="COM1388" s="1"/>
  <c r="COM1394" s="1"/>
  <c r="CPB1384"/>
  <c r="CPB1388" s="1"/>
  <c r="CPB1394" s="1"/>
  <c r="CPD1384"/>
  <c r="CPD1388" s="1"/>
  <c r="CPD1394" s="1"/>
  <c r="CPS1384"/>
  <c r="CPS1388" s="1"/>
  <c r="CPS1394" s="1"/>
  <c r="CQH1384"/>
  <c r="CQH1388" s="1"/>
  <c r="CQH1394" s="1"/>
  <c r="CQJ1384"/>
  <c r="CQJ1388" s="1"/>
  <c r="CQJ1394" s="1"/>
  <c r="CQY1384"/>
  <c r="CQY1388" s="1"/>
  <c r="CQY1394" s="1"/>
  <c r="CRN1384"/>
  <c r="CRN1388" s="1"/>
  <c r="CRN1394" s="1"/>
  <c r="CRP1384"/>
  <c r="CRP1388" s="1"/>
  <c r="CRP1394" s="1"/>
  <c r="CSE1384"/>
  <c r="CSE1388" s="1"/>
  <c r="CSE1394" s="1"/>
  <c r="CST1384"/>
  <c r="CST1388" s="1"/>
  <c r="CST1394" s="1"/>
  <c r="CSV1384"/>
  <c r="CSV1388" s="1"/>
  <c r="CSV1394" s="1"/>
  <c r="CTK1384"/>
  <c r="CTK1388" s="1"/>
  <c r="CTK1394" s="1"/>
  <c r="CTZ1384"/>
  <c r="CTZ1388" s="1"/>
  <c r="CTZ1394" s="1"/>
  <c r="CUB1384"/>
  <c r="CUB1388" s="1"/>
  <c r="CUB1394" s="1"/>
  <c r="CUQ1384"/>
  <c r="CUQ1388" s="1"/>
  <c r="CUQ1394" s="1"/>
  <c r="CVF1384"/>
  <c r="CVF1388" s="1"/>
  <c r="CVF1394" s="1"/>
  <c r="CVH1384"/>
  <c r="CVH1388" s="1"/>
  <c r="CVH1394" s="1"/>
  <c r="CVW1384"/>
  <c r="CVW1388" s="1"/>
  <c r="CVW1394" s="1"/>
  <c r="CWL1384"/>
  <c r="CWL1388" s="1"/>
  <c r="CWL1394" s="1"/>
  <c r="CWN1384"/>
  <c r="CWN1388" s="1"/>
  <c r="CWN1394" s="1"/>
  <c r="CXC1384"/>
  <c r="CXC1388" s="1"/>
  <c r="CXC1394" s="1"/>
  <c r="CXR1384"/>
  <c r="CXR1388" s="1"/>
  <c r="CXR1394" s="1"/>
  <c r="CXT1384"/>
  <c r="CXT1388" s="1"/>
  <c r="CXT1394" s="1"/>
  <c r="CYI1384"/>
  <c r="CYI1388" s="1"/>
  <c r="CYI1394" s="1"/>
  <c r="CYX1384"/>
  <c r="CYX1388" s="1"/>
  <c r="CYX1394" s="1"/>
  <c r="CYZ1384"/>
  <c r="CYZ1388" s="1"/>
  <c r="CYZ1394" s="1"/>
  <c r="CZO1384"/>
  <c r="CZO1388" s="1"/>
  <c r="CZO1394" s="1"/>
  <c r="DAD1384"/>
  <c r="DAD1388" s="1"/>
  <c r="DAD1394" s="1"/>
  <c r="DAF1384"/>
  <c r="DAF1388" s="1"/>
  <c r="DAF1394" s="1"/>
  <c r="DAU1384"/>
  <c r="DAU1388" s="1"/>
  <c r="DAU1394" s="1"/>
  <c r="DBJ1384"/>
  <c r="DBJ1388" s="1"/>
  <c r="DBJ1394" s="1"/>
  <c r="DBL1384"/>
  <c r="DBL1388" s="1"/>
  <c r="DBL1394" s="1"/>
  <c r="DCA1384"/>
  <c r="DCA1388" s="1"/>
  <c r="DCA1394" s="1"/>
  <c r="DCP1384"/>
  <c r="DCP1388" s="1"/>
  <c r="DCP1394" s="1"/>
  <c r="DCR1384"/>
  <c r="DCR1388" s="1"/>
  <c r="DCR1394" s="1"/>
  <c r="DDG1384"/>
  <c r="DDG1388" s="1"/>
  <c r="DDG1394" s="1"/>
  <c r="DDV1384"/>
  <c r="DDV1388" s="1"/>
  <c r="DDV1394" s="1"/>
  <c r="DDX1384"/>
  <c r="DDX1388" s="1"/>
  <c r="DDX1394" s="1"/>
  <c r="DEM1384"/>
  <c r="DEM1388" s="1"/>
  <c r="DEM1394" s="1"/>
  <c r="DFB1384"/>
  <c r="DFB1388" s="1"/>
  <c r="DFB1394" s="1"/>
  <c r="DFD1384"/>
  <c r="DFD1388" s="1"/>
  <c r="DFD1394" s="1"/>
  <c r="DFS1384"/>
  <c r="DFS1388" s="1"/>
  <c r="DFS1394" s="1"/>
  <c r="DGH1384"/>
  <c r="DGH1388" s="1"/>
  <c r="DGH1394" s="1"/>
  <c r="DGJ1384"/>
  <c r="DGJ1388" s="1"/>
  <c r="DGJ1394" s="1"/>
  <c r="DGY1384"/>
  <c r="DGY1388" s="1"/>
  <c r="DGY1394" s="1"/>
  <c r="DHN1384"/>
  <c r="DHN1388" s="1"/>
  <c r="DHN1394" s="1"/>
  <c r="DHP1384"/>
  <c r="DHP1388" s="1"/>
  <c r="DHP1394" s="1"/>
  <c r="DIE1384"/>
  <c r="DIE1388" s="1"/>
  <c r="DIE1394" s="1"/>
  <c r="DIT1384"/>
  <c r="DIT1388" s="1"/>
  <c r="DIT1394" s="1"/>
  <c r="DIV1384"/>
  <c r="DIV1388" s="1"/>
  <c r="DIV1394" s="1"/>
  <c r="DJK1384"/>
  <c r="DJK1388" s="1"/>
  <c r="DJK1394" s="1"/>
  <c r="DJZ1384"/>
  <c r="DJZ1388" s="1"/>
  <c r="DJZ1394" s="1"/>
  <c r="DKB1384"/>
  <c r="DKB1388" s="1"/>
  <c r="DKB1394" s="1"/>
  <c r="DKQ1384"/>
  <c r="DKQ1388" s="1"/>
  <c r="DKQ1394" s="1"/>
  <c r="DLF1384"/>
  <c r="DLF1388" s="1"/>
  <c r="DLF1394" s="1"/>
  <c r="DLH1384"/>
  <c r="DLH1388" s="1"/>
  <c r="DLH1394" s="1"/>
  <c r="DLW1384"/>
  <c r="DLW1388" s="1"/>
  <c r="DLW1394" s="1"/>
  <c r="DML1384"/>
  <c r="DML1388" s="1"/>
  <c r="DML1394" s="1"/>
  <c r="DMN1384"/>
  <c r="DMN1388" s="1"/>
  <c r="DMN1394" s="1"/>
  <c r="DNC1384"/>
  <c r="DNC1388" s="1"/>
  <c r="DNC1394" s="1"/>
  <c r="DNR1384"/>
  <c r="DNR1388" s="1"/>
  <c r="DNR1394" s="1"/>
  <c r="DNT1384"/>
  <c r="DNT1388" s="1"/>
  <c r="DNT1394" s="1"/>
  <c r="DOI1384"/>
  <c r="DOI1388" s="1"/>
  <c r="DOI1394" s="1"/>
  <c r="DOX1384"/>
  <c r="DOX1388" s="1"/>
  <c r="DOX1394" s="1"/>
  <c r="DOZ1384"/>
  <c r="DOZ1388" s="1"/>
  <c r="DOZ1394" s="1"/>
  <c r="DPO1384"/>
  <c r="DPO1388" s="1"/>
  <c r="DPO1394" s="1"/>
  <c r="DQD1384"/>
  <c r="DQD1388" s="1"/>
  <c r="DQD1394" s="1"/>
  <c r="DQF1384"/>
  <c r="DQF1388" s="1"/>
  <c r="DQF1394" s="1"/>
  <c r="DQU1384"/>
  <c r="DQU1388" s="1"/>
  <c r="DQU1394" s="1"/>
  <c r="DRJ1384"/>
  <c r="DRJ1388" s="1"/>
  <c r="DRJ1394" s="1"/>
  <c r="DRL1384"/>
  <c r="DRL1388" s="1"/>
  <c r="DRL1394" s="1"/>
  <c r="DSA1384"/>
  <c r="DSA1388" s="1"/>
  <c r="DSA1394" s="1"/>
  <c r="DSP1384"/>
  <c r="DSP1388" s="1"/>
  <c r="DSP1394" s="1"/>
  <c r="DSR1384"/>
  <c r="DSR1388" s="1"/>
  <c r="DSR1394" s="1"/>
  <c r="DTG1384"/>
  <c r="DTG1388" s="1"/>
  <c r="DTG1394" s="1"/>
  <c r="DTV1384"/>
  <c r="DTV1388" s="1"/>
  <c r="DTV1394" s="1"/>
  <c r="DTX1384"/>
  <c r="DTX1388" s="1"/>
  <c r="DTX1394" s="1"/>
  <c r="DUM1384"/>
  <c r="DUM1388" s="1"/>
  <c r="DUM1394" s="1"/>
  <c r="DVB1384"/>
  <c r="DVB1388" s="1"/>
  <c r="DVB1394" s="1"/>
  <c r="DVD1384"/>
  <c r="DVD1388" s="1"/>
  <c r="DVD1394" s="1"/>
  <c r="DVS1384"/>
  <c r="DVS1388" s="1"/>
  <c r="DVS1394" s="1"/>
  <c r="DWH1384"/>
  <c r="DWH1388" s="1"/>
  <c r="DWH1394" s="1"/>
  <c r="DWJ1384"/>
  <c r="DWJ1388" s="1"/>
  <c r="DWJ1394" s="1"/>
  <c r="DWY1384"/>
  <c r="DWY1388" s="1"/>
  <c r="DWY1394" s="1"/>
  <c r="DXN1384"/>
  <c r="DXN1388" s="1"/>
  <c r="DXN1394" s="1"/>
  <c r="DXP1384"/>
  <c r="DXP1388" s="1"/>
  <c r="DXP1394" s="1"/>
  <c r="DYE1384"/>
  <c r="DYE1388" s="1"/>
  <c r="DYE1394" s="1"/>
  <c r="DYT1384"/>
  <c r="DYT1388" s="1"/>
  <c r="DYT1394" s="1"/>
  <c r="DYV1384"/>
  <c r="DYV1388" s="1"/>
  <c r="DYV1394" s="1"/>
  <c r="DZK1384"/>
  <c r="DZK1388" s="1"/>
  <c r="DZK1394" s="1"/>
  <c r="DZZ1384"/>
  <c r="DZZ1388" s="1"/>
  <c r="DZZ1394" s="1"/>
  <c r="EAB1384"/>
  <c r="EAB1388" s="1"/>
  <c r="EAB1394" s="1"/>
  <c r="EAQ1384"/>
  <c r="EAQ1388" s="1"/>
  <c r="EAQ1394" s="1"/>
  <c r="EBF1384"/>
  <c r="EBF1388" s="1"/>
  <c r="EBF1394" s="1"/>
  <c r="EBH1384"/>
  <c r="EBH1388" s="1"/>
  <c r="EBH1394" s="1"/>
  <c r="EBW1384"/>
  <c r="EBW1388" s="1"/>
  <c r="EBW1394" s="1"/>
  <c r="ECL1384"/>
  <c r="ECL1388" s="1"/>
  <c r="ECL1394" s="1"/>
  <c r="ECN1384"/>
  <c r="ECN1388" s="1"/>
  <c r="ECN1394" s="1"/>
  <c r="EDC1384"/>
  <c r="EDC1388" s="1"/>
  <c r="EDC1394" s="1"/>
  <c r="EDR1384"/>
  <c r="EDR1388" s="1"/>
  <c r="EDR1394" s="1"/>
  <c r="EDT1384"/>
  <c r="EDT1388" s="1"/>
  <c r="EDT1394" s="1"/>
  <c r="EEI1384"/>
  <c r="EEI1388" s="1"/>
  <c r="EEI1394" s="1"/>
  <c r="EEX1384"/>
  <c r="EEX1388" s="1"/>
  <c r="EEX1394" s="1"/>
  <c r="EEZ1384"/>
  <c r="EEZ1388" s="1"/>
  <c r="EEZ1394" s="1"/>
  <c r="EFO1384"/>
  <c r="EFO1388" s="1"/>
  <c r="EFO1394" s="1"/>
  <c r="EGD1384"/>
  <c r="EGD1388" s="1"/>
  <c r="EGD1394" s="1"/>
  <c r="EGF1384"/>
  <c r="EGF1388" s="1"/>
  <c r="EGF1394" s="1"/>
  <c r="EGU1384"/>
  <c r="EGU1388" s="1"/>
  <c r="EGU1394" s="1"/>
  <c r="EHJ1384"/>
  <c r="EHJ1388" s="1"/>
  <c r="EHJ1394" s="1"/>
  <c r="EHL1384"/>
  <c r="EHL1388" s="1"/>
  <c r="EHL1394" s="1"/>
  <c r="EIA1384"/>
  <c r="EIA1388" s="1"/>
  <c r="EIA1394" s="1"/>
  <c r="EIP1384"/>
  <c r="EIP1388" s="1"/>
  <c r="EIP1394" s="1"/>
  <c r="EIR1384"/>
  <c r="EIR1388" s="1"/>
  <c r="EIR1394" s="1"/>
  <c r="EJG1384"/>
  <c r="EJG1388" s="1"/>
  <c r="EJG1394" s="1"/>
  <c r="EJV1384"/>
  <c r="EJV1388" s="1"/>
  <c r="EJV1394" s="1"/>
  <c r="EJX1384"/>
  <c r="EJX1388" s="1"/>
  <c r="EJX1394" s="1"/>
  <c r="EKM1384"/>
  <c r="EKM1388" s="1"/>
  <c r="EKM1394" s="1"/>
  <c r="ELB1384"/>
  <c r="ELB1388" s="1"/>
  <c r="ELB1394" s="1"/>
  <c r="ELD1384"/>
  <c r="ELD1388" s="1"/>
  <c r="ELD1394" s="1"/>
  <c r="ELS1384"/>
  <c r="ELS1388" s="1"/>
  <c r="ELS1394" s="1"/>
  <c r="EMH1384"/>
  <c r="EMH1388" s="1"/>
  <c r="EMH1394" s="1"/>
  <c r="EMJ1384"/>
  <c r="EMJ1388" s="1"/>
  <c r="EMJ1394" s="1"/>
  <c r="EMY1384"/>
  <c r="EMY1388" s="1"/>
  <c r="EMY1394" s="1"/>
  <c r="ENN1384"/>
  <c r="ENN1388" s="1"/>
  <c r="ENN1394" s="1"/>
  <c r="ENP1384"/>
  <c r="ENP1388" s="1"/>
  <c r="ENP1394" s="1"/>
  <c r="EOE1384"/>
  <c r="EOE1388" s="1"/>
  <c r="EOE1394" s="1"/>
  <c r="EOT1384"/>
  <c r="EOT1388" s="1"/>
  <c r="EOT1394" s="1"/>
  <c r="EOV1384"/>
  <c r="EOV1388" s="1"/>
  <c r="EOV1394" s="1"/>
  <c r="EPK1384"/>
  <c r="EPK1388" s="1"/>
  <c r="EPK1394" s="1"/>
  <c r="EPZ1384"/>
  <c r="EPZ1388" s="1"/>
  <c r="EPZ1394" s="1"/>
  <c r="EQB1384"/>
  <c r="EQB1388" s="1"/>
  <c r="EQB1394" s="1"/>
  <c r="EQQ1384"/>
  <c r="EQQ1388" s="1"/>
  <c r="EQQ1394" s="1"/>
  <c r="ERF1384"/>
  <c r="ERF1388" s="1"/>
  <c r="ERF1394" s="1"/>
  <c r="ERH1384"/>
  <c r="ERH1388" s="1"/>
  <c r="ERH1394" s="1"/>
  <c r="ERW1384"/>
  <c r="ERW1388" s="1"/>
  <c r="ERW1394" s="1"/>
  <c r="ESL1384"/>
  <c r="ESL1388" s="1"/>
  <c r="ESL1394" s="1"/>
  <c r="ESN1384"/>
  <c r="ESN1388" s="1"/>
  <c r="ESN1394" s="1"/>
  <c r="ETC1384"/>
  <c r="ETC1388" s="1"/>
  <c r="ETC1394" s="1"/>
  <c r="ETR1384"/>
  <c r="ETR1388" s="1"/>
  <c r="ETR1394" s="1"/>
  <c r="ETT1384"/>
  <c r="ETT1388" s="1"/>
  <c r="ETT1394" s="1"/>
  <c r="EUI1384"/>
  <c r="EUI1388" s="1"/>
  <c r="EUI1394" s="1"/>
  <c r="EUX1384"/>
  <c r="EUX1388" s="1"/>
  <c r="EUX1394" s="1"/>
  <c r="EUZ1384"/>
  <c r="EUZ1388" s="1"/>
  <c r="EUZ1394" s="1"/>
  <c r="EVO1384"/>
  <c r="EVO1388" s="1"/>
  <c r="EVO1394" s="1"/>
  <c r="EWD1384"/>
  <c r="EWD1388" s="1"/>
  <c r="EWD1394" s="1"/>
  <c r="EWF1384"/>
  <c r="EWF1388" s="1"/>
  <c r="EWF1394" s="1"/>
  <c r="EWU1384"/>
  <c r="EWU1388" s="1"/>
  <c r="EWU1394" s="1"/>
  <c r="EXJ1384"/>
  <c r="EXJ1388" s="1"/>
  <c r="EXJ1394" s="1"/>
  <c r="EXL1384"/>
  <c r="EXL1388" s="1"/>
  <c r="EXL1394" s="1"/>
  <c r="EYA1384"/>
  <c r="EYA1388" s="1"/>
  <c r="EYA1394" s="1"/>
  <c r="EYP1384"/>
  <c r="EYP1388" s="1"/>
  <c r="EYP1394" s="1"/>
  <c r="EYR1384"/>
  <c r="EYR1388" s="1"/>
  <c r="EYR1394" s="1"/>
  <c r="EZG1384"/>
  <c r="EZG1388" s="1"/>
  <c r="EZG1394" s="1"/>
  <c r="EZV1384"/>
  <c r="EZV1388" s="1"/>
  <c r="EZV1394" s="1"/>
  <c r="EZX1384"/>
  <c r="EZX1388" s="1"/>
  <c r="EZX1394" s="1"/>
  <c r="FAM1384"/>
  <c r="FAM1388" s="1"/>
  <c r="FAM1394" s="1"/>
  <c r="FBB1384"/>
  <c r="FBB1388" s="1"/>
  <c r="FBB1394" s="1"/>
  <c r="FBD1384"/>
  <c r="FBD1388" s="1"/>
  <c r="FBD1394" s="1"/>
  <c r="FBS1384"/>
  <c r="FBS1388" s="1"/>
  <c r="FBS1394" s="1"/>
  <c r="FCH1384"/>
  <c r="FCH1388" s="1"/>
  <c r="FCH1394" s="1"/>
  <c r="FCJ1384"/>
  <c r="FCJ1388" s="1"/>
  <c r="FCJ1394" s="1"/>
  <c r="FCY1384"/>
  <c r="FCY1388" s="1"/>
  <c r="FCY1394" s="1"/>
  <c r="FDN1384"/>
  <c r="FDN1388" s="1"/>
  <c r="FDN1394" s="1"/>
  <c r="FDP1384"/>
  <c r="FDP1388" s="1"/>
  <c r="FDP1394" s="1"/>
  <c r="FEE1384"/>
  <c r="FEE1388" s="1"/>
  <c r="FEE1394" s="1"/>
  <c r="FET1384"/>
  <c r="FET1388" s="1"/>
  <c r="FET1394" s="1"/>
  <c r="FEV1384"/>
  <c r="FEV1388" s="1"/>
  <c r="FEV1394" s="1"/>
  <c r="FFK1384"/>
  <c r="FFK1388" s="1"/>
  <c r="FFK1394" s="1"/>
  <c r="FFZ1384"/>
  <c r="FFZ1388" s="1"/>
  <c r="FFZ1394" s="1"/>
  <c r="FGB1384"/>
  <c r="FGB1388" s="1"/>
  <c r="FGB1394" s="1"/>
  <c r="FGQ1384"/>
  <c r="FGQ1388" s="1"/>
  <c r="FGQ1394" s="1"/>
  <c r="FHF1384"/>
  <c r="FHF1388" s="1"/>
  <c r="FHF1394" s="1"/>
  <c r="FHH1384"/>
  <c r="FHH1388" s="1"/>
  <c r="FHH1394" s="1"/>
  <c r="FHW1384"/>
  <c r="FHW1388" s="1"/>
  <c r="FHW1394" s="1"/>
  <c r="FIL1384"/>
  <c r="FIL1388" s="1"/>
  <c r="FIL1394" s="1"/>
  <c r="FIN1384"/>
  <c r="FIN1388" s="1"/>
  <c r="FIN1394" s="1"/>
  <c r="FJC1384"/>
  <c r="FJC1388" s="1"/>
  <c r="FJC1394" s="1"/>
  <c r="FJR1384"/>
  <c r="FJR1388" s="1"/>
  <c r="FJR1394" s="1"/>
  <c r="FJT1384"/>
  <c r="FJT1388" s="1"/>
  <c r="FJT1394" s="1"/>
  <c r="FKI1384"/>
  <c r="FKI1388" s="1"/>
  <c r="FKI1394" s="1"/>
  <c r="FKX1384"/>
  <c r="FKX1388" s="1"/>
  <c r="FKX1394" s="1"/>
  <c r="FKZ1384"/>
  <c r="FKZ1388" s="1"/>
  <c r="FKZ1394" s="1"/>
  <c r="FLO1384"/>
  <c r="FLO1388" s="1"/>
  <c r="FLO1394" s="1"/>
  <c r="FMD1384"/>
  <c r="FMD1388" s="1"/>
  <c r="FMD1394" s="1"/>
  <c r="FMF1384"/>
  <c r="FMF1388" s="1"/>
  <c r="FMF1394" s="1"/>
  <c r="FMU1384"/>
  <c r="FMU1388" s="1"/>
  <c r="FMU1394" s="1"/>
  <c r="FNJ1384"/>
  <c r="FNJ1388" s="1"/>
  <c r="FNJ1394" s="1"/>
  <c r="FNL1384"/>
  <c r="FNL1388" s="1"/>
  <c r="FNL1394" s="1"/>
  <c r="FOA1384"/>
  <c r="FOA1388" s="1"/>
  <c r="FOA1394" s="1"/>
  <c r="FOP1384"/>
  <c r="FOP1388" s="1"/>
  <c r="FOP1394" s="1"/>
  <c r="FOR1384"/>
  <c r="FOR1388" s="1"/>
  <c r="FOR1394" s="1"/>
  <c r="FPG1384"/>
  <c r="FPG1388" s="1"/>
  <c r="FPG1394" s="1"/>
  <c r="FPV1384"/>
  <c r="FPV1388" s="1"/>
  <c r="FPV1394" s="1"/>
  <c r="FPX1384"/>
  <c r="FPX1388" s="1"/>
  <c r="FPX1394" s="1"/>
  <c r="FQM1384"/>
  <c r="FQM1388" s="1"/>
  <c r="FQM1394" s="1"/>
  <c r="FRB1384"/>
  <c r="FRB1388" s="1"/>
  <c r="FRB1394" s="1"/>
  <c r="FRD1384"/>
  <c r="FRD1388" s="1"/>
  <c r="FRD1394" s="1"/>
  <c r="FRS1384"/>
  <c r="FRS1388" s="1"/>
  <c r="FRS1394" s="1"/>
  <c r="FSH1384"/>
  <c r="FSH1388" s="1"/>
  <c r="FSH1394" s="1"/>
  <c r="FSJ1384"/>
  <c r="FSJ1388" s="1"/>
  <c r="FSJ1394" s="1"/>
  <c r="FSY1384"/>
  <c r="FSY1388" s="1"/>
  <c r="FSY1394" s="1"/>
  <c r="FTN1384"/>
  <c r="FTN1388" s="1"/>
  <c r="FTN1394" s="1"/>
  <c r="FTP1384"/>
  <c r="FTP1388" s="1"/>
  <c r="FTP1394" s="1"/>
  <c r="FUE1384"/>
  <c r="FUE1388" s="1"/>
  <c r="FUE1394" s="1"/>
  <c r="FUT1384"/>
  <c r="FUT1388" s="1"/>
  <c r="FUT1394" s="1"/>
  <c r="FUV1384"/>
  <c r="FUV1388" s="1"/>
  <c r="FUV1394" s="1"/>
  <c r="FVK1384"/>
  <c r="FVK1388" s="1"/>
  <c r="FVK1394" s="1"/>
  <c r="FVZ1384"/>
  <c r="FVZ1388" s="1"/>
  <c r="FVZ1394" s="1"/>
  <c r="FWB1384"/>
  <c r="FWB1388" s="1"/>
  <c r="FWB1394" s="1"/>
  <c r="FWQ1384"/>
  <c r="FWQ1388" s="1"/>
  <c r="FWQ1394" s="1"/>
  <c r="FXF1384"/>
  <c r="FXF1388" s="1"/>
  <c r="FXF1394" s="1"/>
  <c r="FXH1384"/>
  <c r="FXH1388" s="1"/>
  <c r="FXH1394" s="1"/>
  <c r="FXW1384"/>
  <c r="FXW1388" s="1"/>
  <c r="FXW1394" s="1"/>
  <c r="FYL1384"/>
  <c r="FYL1388" s="1"/>
  <c r="FYL1394" s="1"/>
  <c r="FYN1384"/>
  <c r="FYN1388" s="1"/>
  <c r="FYN1394" s="1"/>
  <c r="FZC1384"/>
  <c r="FZC1388" s="1"/>
  <c r="FZC1394" s="1"/>
  <c r="FZR1384"/>
  <c r="FZR1388" s="1"/>
  <c r="FZR1394" s="1"/>
  <c r="FZT1384"/>
  <c r="FZT1388" s="1"/>
  <c r="FZT1394" s="1"/>
  <c r="GAI1384"/>
  <c r="GAI1388" s="1"/>
  <c r="GAI1394" s="1"/>
  <c r="GAX1384"/>
  <c r="GAX1388" s="1"/>
  <c r="GAX1394" s="1"/>
  <c r="GAZ1384"/>
  <c r="GAZ1388" s="1"/>
  <c r="GAZ1394" s="1"/>
  <c r="GBO1384"/>
  <c r="GBO1388" s="1"/>
  <c r="GBO1394" s="1"/>
  <c r="GCD1384"/>
  <c r="GCD1388" s="1"/>
  <c r="GCD1394" s="1"/>
  <c r="GCF1384"/>
  <c r="GCF1388" s="1"/>
  <c r="GCF1394" s="1"/>
  <c r="GCU1384"/>
  <c r="GCU1388" s="1"/>
  <c r="GCU1394" s="1"/>
  <c r="GDJ1384"/>
  <c r="GDJ1388" s="1"/>
  <c r="GDJ1394" s="1"/>
  <c r="GDL1384"/>
  <c r="GDL1388" s="1"/>
  <c r="GDL1394" s="1"/>
  <c r="GEA1384"/>
  <c r="GEA1388" s="1"/>
  <c r="GEA1394" s="1"/>
  <c r="GEP1384"/>
  <c r="GEP1388" s="1"/>
  <c r="GEP1394" s="1"/>
  <c r="GER1384"/>
  <c r="GER1388" s="1"/>
  <c r="GER1394" s="1"/>
  <c r="GFG1384"/>
  <c r="GFG1388" s="1"/>
  <c r="GFG1394" s="1"/>
  <c r="GFV1384"/>
  <c r="GFV1388" s="1"/>
  <c r="GFV1394" s="1"/>
  <c r="GFX1384"/>
  <c r="GFX1388" s="1"/>
  <c r="GFX1394" s="1"/>
  <c r="GGM1384"/>
  <c r="GGM1388" s="1"/>
  <c r="GGM1394" s="1"/>
  <c r="GHB1384"/>
  <c r="GHB1388" s="1"/>
  <c r="GHB1394" s="1"/>
  <c r="GHD1384"/>
  <c r="GHD1388" s="1"/>
  <c r="GHD1394" s="1"/>
  <c r="GHS1384"/>
  <c r="GHS1388" s="1"/>
  <c r="GHS1394" s="1"/>
  <c r="GIH1384"/>
  <c r="GIH1388" s="1"/>
  <c r="GIH1394" s="1"/>
  <c r="GIJ1384"/>
  <c r="GIJ1388" s="1"/>
  <c r="GIJ1394" s="1"/>
  <c r="GIY1384"/>
  <c r="GIY1388" s="1"/>
  <c r="GIY1394" s="1"/>
  <c r="GJN1384"/>
  <c r="GJN1388" s="1"/>
  <c r="GJN1394" s="1"/>
  <c r="GJP1384"/>
  <c r="GJP1388" s="1"/>
  <c r="GJP1394" s="1"/>
  <c r="GKE1384"/>
  <c r="GKE1388" s="1"/>
  <c r="GKE1394" s="1"/>
  <c r="GKT1384"/>
  <c r="GKT1388" s="1"/>
  <c r="GKT1394" s="1"/>
  <c r="GKV1384"/>
  <c r="GKV1388" s="1"/>
  <c r="GKV1394" s="1"/>
  <c r="GLK1384"/>
  <c r="GLK1388" s="1"/>
  <c r="GLK1394" s="1"/>
  <c r="GLZ1384"/>
  <c r="GLZ1388" s="1"/>
  <c r="GLZ1394" s="1"/>
  <c r="GMB1384"/>
  <c r="GMB1388" s="1"/>
  <c r="GMB1394" s="1"/>
  <c r="GMQ1384"/>
  <c r="GMQ1388" s="1"/>
  <c r="GMQ1394" s="1"/>
  <c r="GNF1384"/>
  <c r="GNF1388" s="1"/>
  <c r="GNF1394" s="1"/>
  <c r="GNH1384"/>
  <c r="GNH1388" s="1"/>
  <c r="GNH1394" s="1"/>
  <c r="GNW1384"/>
  <c r="GNW1388" s="1"/>
  <c r="GNW1394" s="1"/>
  <c r="GOL1384"/>
  <c r="GOL1388" s="1"/>
  <c r="GOL1394" s="1"/>
  <c r="GON1384"/>
  <c r="GON1388" s="1"/>
  <c r="GON1394" s="1"/>
  <c r="GPC1384"/>
  <c r="GPC1388" s="1"/>
  <c r="GPC1394" s="1"/>
  <c r="GPR1384"/>
  <c r="GPR1388" s="1"/>
  <c r="GPR1394" s="1"/>
  <c r="GPT1384"/>
  <c r="GPT1388" s="1"/>
  <c r="GPT1394" s="1"/>
  <c r="GQI1384"/>
  <c r="GQI1388" s="1"/>
  <c r="GQI1394" s="1"/>
  <c r="GQX1384"/>
  <c r="GQX1388" s="1"/>
  <c r="GQX1394" s="1"/>
  <c r="GQZ1384"/>
  <c r="GQZ1388" s="1"/>
  <c r="GQZ1394" s="1"/>
  <c r="GRO1384"/>
  <c r="GRO1388" s="1"/>
  <c r="GRO1394" s="1"/>
  <c r="GSD1384"/>
  <c r="GSD1388" s="1"/>
  <c r="GSD1394" s="1"/>
  <c r="GSF1384"/>
  <c r="GSF1388" s="1"/>
  <c r="GSF1394" s="1"/>
  <c r="GSU1384"/>
  <c r="GSU1388" s="1"/>
  <c r="GSU1394" s="1"/>
  <c r="GTJ1384"/>
  <c r="GTJ1388" s="1"/>
  <c r="GTJ1394" s="1"/>
  <c r="GTL1384"/>
  <c r="GTL1388" s="1"/>
  <c r="GTL1394" s="1"/>
  <c r="GUA1384"/>
  <c r="GUA1388" s="1"/>
  <c r="GUA1394" s="1"/>
  <c r="GUP1384"/>
  <c r="GUP1388" s="1"/>
  <c r="GUP1394" s="1"/>
  <c r="GUR1384"/>
  <c r="GUR1388" s="1"/>
  <c r="GUR1394" s="1"/>
  <c r="GVG1384"/>
  <c r="GVG1388" s="1"/>
  <c r="GVG1394" s="1"/>
  <c r="GVV1384"/>
  <c r="GVV1388" s="1"/>
  <c r="GVV1394" s="1"/>
  <c r="GVX1384"/>
  <c r="GVX1388" s="1"/>
  <c r="GVX1394" s="1"/>
  <c r="GWM1384"/>
  <c r="GWM1388" s="1"/>
  <c r="GWM1394" s="1"/>
  <c r="GXB1384"/>
  <c r="GXB1388" s="1"/>
  <c r="GXB1394" s="1"/>
  <c r="GXD1384"/>
  <c r="GXD1388" s="1"/>
  <c r="GXD1394" s="1"/>
  <c r="GXS1384"/>
  <c r="GXS1388" s="1"/>
  <c r="GXS1394" s="1"/>
  <c r="GYH1384"/>
  <c r="GYH1388" s="1"/>
  <c r="GYH1394" s="1"/>
  <c r="GYJ1384"/>
  <c r="GYJ1388" s="1"/>
  <c r="GYJ1394" s="1"/>
  <c r="GYY1384"/>
  <c r="GYY1388" s="1"/>
  <c r="GYY1394" s="1"/>
  <c r="GZN1384"/>
  <c r="GZN1388" s="1"/>
  <c r="GZN1394" s="1"/>
  <c r="GZP1384"/>
  <c r="GZP1388" s="1"/>
  <c r="GZP1394" s="1"/>
  <c r="HAE1384"/>
  <c r="HAE1388" s="1"/>
  <c r="HAE1394" s="1"/>
  <c r="HAT1384"/>
  <c r="HAT1388" s="1"/>
  <c r="HAT1394" s="1"/>
  <c r="HAV1384"/>
  <c r="HAV1388" s="1"/>
  <c r="HAV1394" s="1"/>
  <c r="HBK1384"/>
  <c r="HBK1388" s="1"/>
  <c r="HBK1394" s="1"/>
  <c r="HBZ1384"/>
  <c r="HBZ1388" s="1"/>
  <c r="HBZ1394" s="1"/>
  <c r="HCB1384"/>
  <c r="HCB1388" s="1"/>
  <c r="HCB1394" s="1"/>
  <c r="HCQ1384"/>
  <c r="HCQ1388" s="1"/>
  <c r="HCQ1394" s="1"/>
  <c r="HDF1384"/>
  <c r="HDF1388" s="1"/>
  <c r="HDF1394" s="1"/>
  <c r="HDH1384"/>
  <c r="HDH1388" s="1"/>
  <c r="HDH1394" s="1"/>
  <c r="HDW1384"/>
  <c r="HDW1388" s="1"/>
  <c r="HDW1394" s="1"/>
  <c r="HEL1384"/>
  <c r="HEL1388" s="1"/>
  <c r="HEL1394" s="1"/>
  <c r="HEN1384"/>
  <c r="HEN1388" s="1"/>
  <c r="HEN1394" s="1"/>
  <c r="HFC1384"/>
  <c r="HFC1388" s="1"/>
  <c r="HFC1394" s="1"/>
  <c r="HFR1384"/>
  <c r="HFR1388" s="1"/>
  <c r="HFR1394" s="1"/>
  <c r="HFT1384"/>
  <c r="HFT1388" s="1"/>
  <c r="HFT1394" s="1"/>
  <c r="HGI1384"/>
  <c r="HGI1388" s="1"/>
  <c r="HGI1394" s="1"/>
  <c r="HGX1384"/>
  <c r="HGX1388" s="1"/>
  <c r="HGX1394" s="1"/>
  <c r="HGZ1384"/>
  <c r="HGZ1388" s="1"/>
  <c r="HGZ1394" s="1"/>
  <c r="HHO1384"/>
  <c r="HHO1388" s="1"/>
  <c r="HHO1394" s="1"/>
  <c r="HID1384"/>
  <c r="HID1388" s="1"/>
  <c r="HID1394" s="1"/>
  <c r="HIF1384"/>
  <c r="HIF1388" s="1"/>
  <c r="HIF1394" s="1"/>
  <c r="HIU1384"/>
  <c r="HIU1388" s="1"/>
  <c r="HIU1394" s="1"/>
  <c r="HJJ1384"/>
  <c r="HJJ1388" s="1"/>
  <c r="HJJ1394" s="1"/>
  <c r="HJL1384"/>
  <c r="HJL1388" s="1"/>
  <c r="HJL1394" s="1"/>
  <c r="HKA1384"/>
  <c r="HKA1388" s="1"/>
  <c r="HKA1394" s="1"/>
  <c r="HKP1384"/>
  <c r="HKP1388" s="1"/>
  <c r="HKP1394" s="1"/>
  <c r="HKR1384"/>
  <c r="HKR1388" s="1"/>
  <c r="HKR1394" s="1"/>
  <c r="HLG1384"/>
  <c r="HLG1388" s="1"/>
  <c r="HLG1394" s="1"/>
  <c r="HLV1384"/>
  <c r="HLV1388" s="1"/>
  <c r="HLV1394" s="1"/>
  <c r="HLX1384"/>
  <c r="HLX1388" s="1"/>
  <c r="HLX1394" s="1"/>
  <c r="HMM1384"/>
  <c r="HMM1388" s="1"/>
  <c r="HMM1394" s="1"/>
  <c r="HNB1384"/>
  <c r="HNB1388" s="1"/>
  <c r="HNB1394" s="1"/>
  <c r="HND1384"/>
  <c r="HND1388" s="1"/>
  <c r="HND1394" s="1"/>
  <c r="HNS1384"/>
  <c r="HNS1388" s="1"/>
  <c r="HNS1394" s="1"/>
  <c r="HOH1384"/>
  <c r="HOH1388" s="1"/>
  <c r="HOH1394" s="1"/>
  <c r="HOJ1384"/>
  <c r="HOJ1388" s="1"/>
  <c r="HOJ1394" s="1"/>
  <c r="HOY1384"/>
  <c r="HOY1388" s="1"/>
  <c r="HOY1394" s="1"/>
  <c r="HPN1384"/>
  <c r="HPN1388" s="1"/>
  <c r="HPN1394" s="1"/>
  <c r="HPP1384"/>
  <c r="HPP1388" s="1"/>
  <c r="HPP1394" s="1"/>
  <c r="HQE1384"/>
  <c r="HQE1388" s="1"/>
  <c r="HQE1394" s="1"/>
  <c r="HQT1384"/>
  <c r="HQT1388" s="1"/>
  <c r="HQT1394" s="1"/>
  <c r="HQV1384"/>
  <c r="HQV1388" s="1"/>
  <c r="HQV1394" s="1"/>
  <c r="HRK1384"/>
  <c r="HRK1388" s="1"/>
  <c r="HRK1394" s="1"/>
  <c r="HRZ1384"/>
  <c r="HRZ1388" s="1"/>
  <c r="HRZ1394" s="1"/>
  <c r="HSB1384"/>
  <c r="HSB1388" s="1"/>
  <c r="HSB1394" s="1"/>
  <c r="HSQ1384"/>
  <c r="HSQ1388" s="1"/>
  <c r="HSQ1394" s="1"/>
  <c r="HTF1384"/>
  <c r="HTF1388" s="1"/>
  <c r="HTF1394" s="1"/>
  <c r="HTH1384"/>
  <c r="HTH1388" s="1"/>
  <c r="HTH1394" s="1"/>
  <c r="HTW1384"/>
  <c r="HTW1388" s="1"/>
  <c r="HTW1394" s="1"/>
  <c r="HUL1384"/>
  <c r="HUL1388" s="1"/>
  <c r="HUL1394" s="1"/>
  <c r="HUN1384"/>
  <c r="HUN1388" s="1"/>
  <c r="HUN1394" s="1"/>
  <c r="HVC1384"/>
  <c r="HVC1388" s="1"/>
  <c r="HVC1394" s="1"/>
  <c r="HVR1384"/>
  <c r="HVR1388" s="1"/>
  <c r="HVR1394" s="1"/>
  <c r="HVT1384"/>
  <c r="HVT1388" s="1"/>
  <c r="HVT1394" s="1"/>
  <c r="HWI1384"/>
  <c r="HWI1388" s="1"/>
  <c r="HWI1394" s="1"/>
  <c r="HWX1384"/>
  <c r="HWX1388" s="1"/>
  <c r="HWX1394" s="1"/>
  <c r="HWZ1384"/>
  <c r="HWZ1388" s="1"/>
  <c r="HWZ1394" s="1"/>
  <c r="HXO1384"/>
  <c r="HXO1388" s="1"/>
  <c r="HXO1394" s="1"/>
  <c r="HYD1384"/>
  <c r="HYD1388" s="1"/>
  <c r="HYD1394" s="1"/>
  <c r="HYF1384"/>
  <c r="HYF1388" s="1"/>
  <c r="HYF1394" s="1"/>
  <c r="HYU1384"/>
  <c r="HYU1388" s="1"/>
  <c r="HYU1394" s="1"/>
  <c r="HZJ1384"/>
  <c r="HZJ1388" s="1"/>
  <c r="HZJ1394" s="1"/>
  <c r="HZL1384"/>
  <c r="HZL1388" s="1"/>
  <c r="HZL1394" s="1"/>
  <c r="IAA1384"/>
  <c r="IAA1388" s="1"/>
  <c r="IAA1394" s="1"/>
  <c r="IAP1384"/>
  <c r="IAP1388" s="1"/>
  <c r="IAP1394" s="1"/>
  <c r="IAR1384"/>
  <c r="IAR1388" s="1"/>
  <c r="IAR1394" s="1"/>
  <c r="IBG1384"/>
  <c r="IBG1388" s="1"/>
  <c r="IBG1394" s="1"/>
  <c r="IBV1384"/>
  <c r="IBV1388" s="1"/>
  <c r="IBV1394" s="1"/>
  <c r="IBX1384"/>
  <c r="IBX1388" s="1"/>
  <c r="IBX1394" s="1"/>
  <c r="ICM1384"/>
  <c r="ICM1388" s="1"/>
  <c r="ICM1394" s="1"/>
  <c r="IDB1384"/>
  <c r="IDB1388" s="1"/>
  <c r="IDB1394" s="1"/>
  <c r="IDD1384"/>
  <c r="IDD1388" s="1"/>
  <c r="IDD1394" s="1"/>
  <c r="IDS1384"/>
  <c r="IDS1388" s="1"/>
  <c r="IDS1394" s="1"/>
  <c r="IEH1384"/>
  <c r="IEH1388" s="1"/>
  <c r="IEH1394" s="1"/>
  <c r="IEJ1384"/>
  <c r="IEJ1388" s="1"/>
  <c r="IEJ1394" s="1"/>
  <c r="IEY1384"/>
  <c r="IEY1388" s="1"/>
  <c r="IEY1394" s="1"/>
  <c r="IFN1384"/>
  <c r="IFN1388" s="1"/>
  <c r="IFN1394" s="1"/>
  <c r="IFP1384"/>
  <c r="IFP1388" s="1"/>
  <c r="IFP1394" s="1"/>
  <c r="IGE1384"/>
  <c r="IGE1388" s="1"/>
  <c r="IGE1394" s="1"/>
  <c r="IGT1384"/>
  <c r="IGT1388" s="1"/>
  <c r="IGT1394" s="1"/>
  <c r="IGV1384"/>
  <c r="IGV1388" s="1"/>
  <c r="IGV1394" s="1"/>
  <c r="IHK1384"/>
  <c r="IHK1388" s="1"/>
  <c r="IHK1394" s="1"/>
  <c r="IHZ1384"/>
  <c r="IHZ1388" s="1"/>
  <c r="IHZ1394" s="1"/>
  <c r="IIB1384"/>
  <c r="IIB1388" s="1"/>
  <c r="IIB1394" s="1"/>
  <c r="IIQ1384"/>
  <c r="IIQ1388" s="1"/>
  <c r="IIQ1394" s="1"/>
  <c r="IJF1384"/>
  <c r="IJF1388" s="1"/>
  <c r="IJF1394" s="1"/>
  <c r="IJH1384"/>
  <c r="IJH1388" s="1"/>
  <c r="IJH1394" s="1"/>
  <c r="IJW1384"/>
  <c r="IJW1388" s="1"/>
  <c r="IJW1394" s="1"/>
  <c r="IKL1384"/>
  <c r="IKL1388" s="1"/>
  <c r="IKL1394" s="1"/>
  <c r="IKN1384"/>
  <c r="IKN1388" s="1"/>
  <c r="IKN1394" s="1"/>
  <c r="ILC1384"/>
  <c r="ILC1388" s="1"/>
  <c r="ILC1394" s="1"/>
  <c r="ILR1384"/>
  <c r="ILR1388" s="1"/>
  <c r="ILR1394" s="1"/>
  <c r="ILT1384"/>
  <c r="ILT1388" s="1"/>
  <c r="ILT1394" s="1"/>
  <c r="IMI1384"/>
  <c r="IMI1388" s="1"/>
  <c r="IMI1394" s="1"/>
  <c r="IMX1384"/>
  <c r="IMX1388" s="1"/>
  <c r="IMX1394" s="1"/>
  <c r="IMZ1384"/>
  <c r="IMZ1388" s="1"/>
  <c r="IMZ1394" s="1"/>
  <c r="INO1384"/>
  <c r="INO1388" s="1"/>
  <c r="INO1394" s="1"/>
  <c r="IOD1384"/>
  <c r="IOD1388" s="1"/>
  <c r="IOD1394" s="1"/>
  <c r="IOF1384"/>
  <c r="IOF1388" s="1"/>
  <c r="IOF1394" s="1"/>
  <c r="IOU1384"/>
  <c r="IOU1388" s="1"/>
  <c r="IOU1394" s="1"/>
  <c r="IPJ1384"/>
  <c r="IPJ1388" s="1"/>
  <c r="IPJ1394" s="1"/>
  <c r="IPL1384"/>
  <c r="IPL1388" s="1"/>
  <c r="IPL1394" s="1"/>
  <c r="IQA1384"/>
  <c r="IQA1388" s="1"/>
  <c r="IQA1394" s="1"/>
  <c r="IQP1384"/>
  <c r="IQP1388" s="1"/>
  <c r="IQP1394" s="1"/>
  <c r="IQR1384"/>
  <c r="IQR1388" s="1"/>
  <c r="IQR1394" s="1"/>
  <c r="IRG1384"/>
  <c r="IRG1388" s="1"/>
  <c r="IRG1394" s="1"/>
  <c r="IRV1384"/>
  <c r="IRV1388" s="1"/>
  <c r="IRV1394" s="1"/>
  <c r="IRX1384"/>
  <c r="IRX1388" s="1"/>
  <c r="IRX1394" s="1"/>
  <c r="ISM1384"/>
  <c r="ISM1388" s="1"/>
  <c r="ISM1394" s="1"/>
  <c r="ITB1384"/>
  <c r="ITB1388" s="1"/>
  <c r="ITB1394" s="1"/>
  <c r="ITD1384"/>
  <c r="ITD1388" s="1"/>
  <c r="ITD1394" s="1"/>
  <c r="ITS1384"/>
  <c r="ITS1388" s="1"/>
  <c r="ITS1394" s="1"/>
  <c r="IUH1384"/>
  <c r="IUH1388" s="1"/>
  <c r="IUH1394" s="1"/>
  <c r="IUJ1384"/>
  <c r="IUJ1388" s="1"/>
  <c r="IUJ1394" s="1"/>
  <c r="IUY1384"/>
  <c r="IUY1388" s="1"/>
  <c r="IUY1394" s="1"/>
  <c r="IVN1384"/>
  <c r="IVN1388" s="1"/>
  <c r="IVN1394" s="1"/>
  <c r="IVP1384"/>
  <c r="IVP1388" s="1"/>
  <c r="IVP1394" s="1"/>
  <c r="IWE1384"/>
  <c r="IWE1388" s="1"/>
  <c r="IWE1394" s="1"/>
  <c r="IWT1384"/>
  <c r="IWT1388" s="1"/>
  <c r="IWT1394" s="1"/>
  <c r="IWV1384"/>
  <c r="IWV1388" s="1"/>
  <c r="IWV1394" s="1"/>
  <c r="IXK1384"/>
  <c r="IXK1388" s="1"/>
  <c r="IXK1394" s="1"/>
  <c r="IXZ1384"/>
  <c r="IXZ1388" s="1"/>
  <c r="IXZ1394" s="1"/>
  <c r="IYB1384"/>
  <c r="IYB1388" s="1"/>
  <c r="IYB1394" s="1"/>
  <c r="IYQ1384"/>
  <c r="IYQ1388" s="1"/>
  <c r="IYQ1394" s="1"/>
  <c r="IZF1384"/>
  <c r="IZF1388" s="1"/>
  <c r="IZF1394" s="1"/>
  <c r="IZH1384"/>
  <c r="IZH1388" s="1"/>
  <c r="IZH1394" s="1"/>
  <c r="IZW1384"/>
  <c r="IZW1388" s="1"/>
  <c r="IZW1394" s="1"/>
  <c r="JAL1384"/>
  <c r="JAL1388" s="1"/>
  <c r="JAL1394" s="1"/>
  <c r="JAN1384"/>
  <c r="JAN1388" s="1"/>
  <c r="JAN1394" s="1"/>
  <c r="JBC1384"/>
  <c r="JBC1388" s="1"/>
  <c r="JBC1394" s="1"/>
  <c r="JBR1384"/>
  <c r="JBR1388" s="1"/>
  <c r="JBR1394" s="1"/>
  <c r="JBT1384"/>
  <c r="JBT1388" s="1"/>
  <c r="JBT1394" s="1"/>
  <c r="JCI1384"/>
  <c r="JCI1388" s="1"/>
  <c r="JCI1394" s="1"/>
  <c r="JCX1384"/>
  <c r="JCX1388" s="1"/>
  <c r="JCX1394" s="1"/>
  <c r="JCZ1384"/>
  <c r="JCZ1388" s="1"/>
  <c r="JCZ1394" s="1"/>
  <c r="JDO1384"/>
  <c r="JDO1388" s="1"/>
  <c r="JDO1394" s="1"/>
  <c r="JED1384"/>
  <c r="JED1388" s="1"/>
  <c r="JED1394" s="1"/>
  <c r="JEF1384"/>
  <c r="JEF1388" s="1"/>
  <c r="JEF1394" s="1"/>
  <c r="JEU1384"/>
  <c r="JEU1388" s="1"/>
  <c r="JEU1394" s="1"/>
  <c r="JFJ1384"/>
  <c r="JFJ1388" s="1"/>
  <c r="JFJ1394" s="1"/>
  <c r="JFL1384"/>
  <c r="JFL1388" s="1"/>
  <c r="JFL1394" s="1"/>
  <c r="JGA1384"/>
  <c r="JGA1388" s="1"/>
  <c r="JGA1394" s="1"/>
  <c r="JGP1384"/>
  <c r="JGP1388" s="1"/>
  <c r="JGP1394" s="1"/>
  <c r="JGR1384"/>
  <c r="JGR1388" s="1"/>
  <c r="JGR1394" s="1"/>
  <c r="JHG1384"/>
  <c r="JHG1388" s="1"/>
  <c r="JHG1394" s="1"/>
  <c r="JHV1384"/>
  <c r="JHV1388" s="1"/>
  <c r="JHV1394" s="1"/>
  <c r="JHX1384"/>
  <c r="JHX1388" s="1"/>
  <c r="JHX1394" s="1"/>
  <c r="JIM1384"/>
  <c r="JIM1388" s="1"/>
  <c r="JIM1394" s="1"/>
  <c r="JJB1384"/>
  <c r="JJB1388" s="1"/>
  <c r="JJB1394" s="1"/>
  <c r="JJD1384"/>
  <c r="JJD1388" s="1"/>
  <c r="JJD1394" s="1"/>
  <c r="JJS1384"/>
  <c r="JJS1388" s="1"/>
  <c r="JJS1394" s="1"/>
  <c r="JKH1384"/>
  <c r="JKH1388" s="1"/>
  <c r="JKH1394" s="1"/>
  <c r="JKJ1384"/>
  <c r="JKJ1388" s="1"/>
  <c r="JKJ1394" s="1"/>
  <c r="JKY1384"/>
  <c r="JKY1388" s="1"/>
  <c r="JKY1394" s="1"/>
  <c r="JLN1384"/>
  <c r="JLN1388" s="1"/>
  <c r="JLN1394" s="1"/>
  <c r="JLP1384"/>
  <c r="JLP1388" s="1"/>
  <c r="JLP1394" s="1"/>
  <c r="JME1384"/>
  <c r="JME1388" s="1"/>
  <c r="JME1394" s="1"/>
  <c r="JMT1384"/>
  <c r="JMT1388" s="1"/>
  <c r="JMT1394" s="1"/>
  <c r="JMV1384"/>
  <c r="JMV1388" s="1"/>
  <c r="JMV1394" s="1"/>
  <c r="JNK1384"/>
  <c r="JNK1388" s="1"/>
  <c r="JNK1394" s="1"/>
  <c r="JNZ1384"/>
  <c r="JNZ1388" s="1"/>
  <c r="JNZ1394" s="1"/>
  <c r="JOB1384"/>
  <c r="JOB1388" s="1"/>
  <c r="JOB1394" s="1"/>
  <c r="JOQ1384"/>
  <c r="JOQ1388" s="1"/>
  <c r="JOQ1394" s="1"/>
  <c r="JPF1384"/>
  <c r="JPF1388" s="1"/>
  <c r="JPF1394" s="1"/>
  <c r="JPH1384"/>
  <c r="JPH1388" s="1"/>
  <c r="JPH1394" s="1"/>
  <c r="JPW1384"/>
  <c r="JPW1388" s="1"/>
  <c r="JPW1394" s="1"/>
  <c r="JQL1384"/>
  <c r="JQL1388" s="1"/>
  <c r="JQL1394" s="1"/>
  <c r="JQN1384"/>
  <c r="JQN1388" s="1"/>
  <c r="JQN1394" s="1"/>
  <c r="JRC1384"/>
  <c r="JRC1388" s="1"/>
  <c r="JRC1394" s="1"/>
  <c r="JRR1384"/>
  <c r="JRR1388" s="1"/>
  <c r="JRR1394" s="1"/>
  <c r="JRT1384"/>
  <c r="JRT1388" s="1"/>
  <c r="JRT1394" s="1"/>
  <c r="JSI1384"/>
  <c r="JSI1388" s="1"/>
  <c r="JSI1394" s="1"/>
  <c r="JSX1384"/>
  <c r="JSX1388" s="1"/>
  <c r="JSX1394" s="1"/>
  <c r="JSZ1384"/>
  <c r="JSZ1388" s="1"/>
  <c r="JSZ1394" s="1"/>
  <c r="JTO1384"/>
  <c r="JTO1388" s="1"/>
  <c r="JTO1394" s="1"/>
  <c r="JUD1384"/>
  <c r="JUD1388" s="1"/>
  <c r="JUD1394" s="1"/>
  <c r="JUF1384"/>
  <c r="JUF1388" s="1"/>
  <c r="JUF1394" s="1"/>
  <c r="JUU1384"/>
  <c r="JUU1388" s="1"/>
  <c r="JUU1394" s="1"/>
  <c r="JVJ1384"/>
  <c r="JVJ1388" s="1"/>
  <c r="JVJ1394" s="1"/>
  <c r="JVL1384"/>
  <c r="JVL1388" s="1"/>
  <c r="JVL1394" s="1"/>
  <c r="JWA1384"/>
  <c r="JWA1388" s="1"/>
  <c r="JWA1394" s="1"/>
  <c r="JWP1384"/>
  <c r="JWP1388" s="1"/>
  <c r="JWP1394" s="1"/>
  <c r="JWR1384"/>
  <c r="JWR1388" s="1"/>
  <c r="JWR1394" s="1"/>
  <c r="JXG1384"/>
  <c r="JXG1388" s="1"/>
  <c r="JXG1394" s="1"/>
  <c r="JXV1384"/>
  <c r="JXV1388" s="1"/>
  <c r="JXV1394" s="1"/>
  <c r="JXX1384"/>
  <c r="JXX1388" s="1"/>
  <c r="JXX1394" s="1"/>
  <c r="JYM1384"/>
  <c r="JYM1388" s="1"/>
  <c r="JYM1394" s="1"/>
  <c r="JZB1384"/>
  <c r="JZB1388" s="1"/>
  <c r="JZB1394" s="1"/>
  <c r="JZD1384"/>
  <c r="JZD1388" s="1"/>
  <c r="JZD1394" s="1"/>
  <c r="JZS1384"/>
  <c r="JZS1388" s="1"/>
  <c r="JZS1394" s="1"/>
  <c r="KAH1384"/>
  <c r="KAH1388" s="1"/>
  <c r="KAH1394" s="1"/>
  <c r="KAJ1384"/>
  <c r="KAJ1388" s="1"/>
  <c r="KAJ1394" s="1"/>
  <c r="KAY1384"/>
  <c r="KAY1388" s="1"/>
  <c r="KAY1394" s="1"/>
  <c r="KBN1384"/>
  <c r="KBN1388" s="1"/>
  <c r="KBN1394" s="1"/>
  <c r="KBP1384"/>
  <c r="KBP1388" s="1"/>
  <c r="KBP1394" s="1"/>
  <c r="KCE1384"/>
  <c r="KCE1388" s="1"/>
  <c r="KCE1394" s="1"/>
  <c r="KCT1384"/>
  <c r="KCT1388" s="1"/>
  <c r="KCT1394" s="1"/>
  <c r="KCV1384"/>
  <c r="KCV1388" s="1"/>
  <c r="KCV1394" s="1"/>
  <c r="KDK1384"/>
  <c r="KDK1388" s="1"/>
  <c r="KDK1394" s="1"/>
  <c r="KDZ1384"/>
  <c r="KDZ1388" s="1"/>
  <c r="KDZ1394" s="1"/>
  <c r="KEB1384"/>
  <c r="KEB1388" s="1"/>
  <c r="KEB1394" s="1"/>
  <c r="KEQ1384"/>
  <c r="KEQ1388" s="1"/>
  <c r="KEQ1394" s="1"/>
  <c r="KFF1384"/>
  <c r="KFF1388" s="1"/>
  <c r="KFF1394" s="1"/>
  <c r="KFH1384"/>
  <c r="KFH1388" s="1"/>
  <c r="KFH1394" s="1"/>
  <c r="KFW1384"/>
  <c r="KFW1388" s="1"/>
  <c r="KFW1394" s="1"/>
  <c r="KGL1384"/>
  <c r="KGL1388" s="1"/>
  <c r="KGL1394" s="1"/>
  <c r="KGN1384"/>
  <c r="KGN1388" s="1"/>
  <c r="KGN1394" s="1"/>
  <c r="KHC1384"/>
  <c r="KHC1388" s="1"/>
  <c r="KHC1394" s="1"/>
  <c r="KHR1384"/>
  <c r="KHR1388" s="1"/>
  <c r="KHR1394" s="1"/>
  <c r="KHT1384"/>
  <c r="KHT1388" s="1"/>
  <c r="KHT1394" s="1"/>
  <c r="KII1384"/>
  <c r="KII1388" s="1"/>
  <c r="KII1394" s="1"/>
  <c r="KIX1384"/>
  <c r="KIX1388" s="1"/>
  <c r="KIX1394" s="1"/>
  <c r="KIZ1384"/>
  <c r="KIZ1388" s="1"/>
  <c r="KIZ1394" s="1"/>
  <c r="KJO1384"/>
  <c r="KJO1388" s="1"/>
  <c r="KJO1394" s="1"/>
  <c r="KKD1384"/>
  <c r="KKD1388" s="1"/>
  <c r="KKD1394" s="1"/>
  <c r="KKF1384"/>
  <c r="KKF1388" s="1"/>
  <c r="KKF1394" s="1"/>
  <c r="KKU1384"/>
  <c r="KKU1388" s="1"/>
  <c r="KKU1394" s="1"/>
  <c r="KLJ1384"/>
  <c r="KLJ1388" s="1"/>
  <c r="KLJ1394" s="1"/>
  <c r="KLL1384"/>
  <c r="KLL1388" s="1"/>
  <c r="KLL1394" s="1"/>
  <c r="KMA1384"/>
  <c r="KMA1388" s="1"/>
  <c r="KMA1394" s="1"/>
  <c r="KMP1384"/>
  <c r="KMP1388" s="1"/>
  <c r="KMP1394" s="1"/>
  <c r="KMR1384"/>
  <c r="KMR1388" s="1"/>
  <c r="KMR1394" s="1"/>
  <c r="KNG1384"/>
  <c r="KNG1388" s="1"/>
  <c r="KNG1394" s="1"/>
  <c r="KNV1384"/>
  <c r="KNV1388" s="1"/>
  <c r="KNV1394" s="1"/>
  <c r="KNX1384"/>
  <c r="KNX1388" s="1"/>
  <c r="KNX1394" s="1"/>
  <c r="KOM1384"/>
  <c r="KOM1388" s="1"/>
  <c r="KOM1394" s="1"/>
  <c r="KPB1384"/>
  <c r="KPB1388" s="1"/>
  <c r="KPB1394" s="1"/>
  <c r="KPD1384"/>
  <c r="KPD1388" s="1"/>
  <c r="KPD1394" s="1"/>
  <c r="KPS1384"/>
  <c r="KPS1388" s="1"/>
  <c r="KPS1394" s="1"/>
  <c r="KQH1384"/>
  <c r="KQH1388" s="1"/>
  <c r="KQH1394" s="1"/>
  <c r="KQJ1384"/>
  <c r="KQJ1388" s="1"/>
  <c r="KQJ1394" s="1"/>
  <c r="KQY1384"/>
  <c r="KQY1388" s="1"/>
  <c r="KQY1394" s="1"/>
  <c r="KRN1384"/>
  <c r="KRN1388" s="1"/>
  <c r="KRN1394" s="1"/>
  <c r="KRP1384"/>
  <c r="KRP1388" s="1"/>
  <c r="KRP1394" s="1"/>
  <c r="KSE1384"/>
  <c r="KSE1388" s="1"/>
  <c r="KSE1394" s="1"/>
  <c r="KST1384"/>
  <c r="KST1388" s="1"/>
  <c r="KST1394" s="1"/>
  <c r="KSV1384"/>
  <c r="KSV1388" s="1"/>
  <c r="KSV1394" s="1"/>
  <c r="KTK1384"/>
  <c r="KTK1388" s="1"/>
  <c r="KTK1394" s="1"/>
  <c r="KTZ1384"/>
  <c r="KTZ1388" s="1"/>
  <c r="KTZ1394" s="1"/>
  <c r="KUB1384"/>
  <c r="KUB1388" s="1"/>
  <c r="KUB1394" s="1"/>
  <c r="KUQ1384"/>
  <c r="KUQ1388" s="1"/>
  <c r="KUQ1394" s="1"/>
  <c r="KVF1384"/>
  <c r="KVF1388" s="1"/>
  <c r="KVF1394" s="1"/>
  <c r="KVH1384"/>
  <c r="KVH1388" s="1"/>
  <c r="KVH1394" s="1"/>
  <c r="KVW1384"/>
  <c r="KVW1388" s="1"/>
  <c r="KVW1394" s="1"/>
  <c r="KWL1384"/>
  <c r="KWL1388" s="1"/>
  <c r="KWL1394" s="1"/>
  <c r="KWN1384"/>
  <c r="KWN1388" s="1"/>
  <c r="KWN1394" s="1"/>
  <c r="KXC1384"/>
  <c r="KXC1388" s="1"/>
  <c r="KXC1394" s="1"/>
  <c r="KXR1384"/>
  <c r="KXR1388" s="1"/>
  <c r="KXR1394" s="1"/>
  <c r="KXT1384"/>
  <c r="KXT1388" s="1"/>
  <c r="KXT1394" s="1"/>
  <c r="KYI1384"/>
  <c r="KYI1388" s="1"/>
  <c r="KYI1394" s="1"/>
  <c r="KYX1384"/>
  <c r="KYX1388" s="1"/>
  <c r="KYX1394" s="1"/>
  <c r="KYZ1384"/>
  <c r="KYZ1388" s="1"/>
  <c r="KYZ1394" s="1"/>
  <c r="KZO1384"/>
  <c r="KZO1388" s="1"/>
  <c r="KZO1394" s="1"/>
  <c r="LAD1384"/>
  <c r="LAD1388" s="1"/>
  <c r="LAD1394" s="1"/>
  <c r="LAF1384"/>
  <c r="LAF1388" s="1"/>
  <c r="LAF1394" s="1"/>
  <c r="LAU1384"/>
  <c r="LAU1388" s="1"/>
  <c r="LAU1394" s="1"/>
  <c r="LBJ1384"/>
  <c r="LBJ1388" s="1"/>
  <c r="LBJ1394" s="1"/>
  <c r="LBL1384"/>
  <c r="LBL1388" s="1"/>
  <c r="LBL1394" s="1"/>
  <c r="LCA1384"/>
  <c r="LCA1388" s="1"/>
  <c r="LCA1394" s="1"/>
  <c r="LCP1384"/>
  <c r="LCP1388" s="1"/>
  <c r="LCP1394" s="1"/>
  <c r="LCR1384"/>
  <c r="LCR1388" s="1"/>
  <c r="LCR1394" s="1"/>
  <c r="LDG1384"/>
  <c r="LDG1388" s="1"/>
  <c r="LDG1394" s="1"/>
  <c r="LDV1384"/>
  <c r="LDV1388" s="1"/>
  <c r="LDV1394" s="1"/>
  <c r="LDX1384"/>
  <c r="LDX1388" s="1"/>
  <c r="LDX1394" s="1"/>
  <c r="LEM1384"/>
  <c r="LEM1388" s="1"/>
  <c r="LEM1394" s="1"/>
  <c r="LFB1384"/>
  <c r="LFB1388" s="1"/>
  <c r="LFB1394" s="1"/>
  <c r="LFD1384"/>
  <c r="LFD1388" s="1"/>
  <c r="LFD1394" s="1"/>
  <c r="LFS1384"/>
  <c r="LFS1388" s="1"/>
  <c r="LFS1394" s="1"/>
  <c r="LGH1384"/>
  <c r="LGH1388" s="1"/>
  <c r="LGH1394" s="1"/>
  <c r="LGJ1384"/>
  <c r="LGJ1388" s="1"/>
  <c r="LGJ1394" s="1"/>
  <c r="LGY1384"/>
  <c r="LGY1388" s="1"/>
  <c r="LGY1394" s="1"/>
  <c r="LHN1384"/>
  <c r="LHN1388" s="1"/>
  <c r="LHN1394" s="1"/>
  <c r="LHP1384"/>
  <c r="LHP1388" s="1"/>
  <c r="LHP1394" s="1"/>
  <c r="LIE1384"/>
  <c r="LIE1388" s="1"/>
  <c r="LIE1394" s="1"/>
  <c r="LIT1384"/>
  <c r="LIT1388" s="1"/>
  <c r="LIT1394" s="1"/>
  <c r="LIV1384"/>
  <c r="LIV1388" s="1"/>
  <c r="LIV1394" s="1"/>
  <c r="LJK1384"/>
  <c r="LJK1388" s="1"/>
  <c r="LJK1394" s="1"/>
  <c r="LJZ1384"/>
  <c r="LJZ1388" s="1"/>
  <c r="LJZ1394" s="1"/>
  <c r="LKB1384"/>
  <c r="LKB1388" s="1"/>
  <c r="LKB1394" s="1"/>
  <c r="LKQ1384"/>
  <c r="LKQ1388" s="1"/>
  <c r="LKQ1394" s="1"/>
  <c r="LLF1384"/>
  <c r="LLF1388" s="1"/>
  <c r="LLF1394" s="1"/>
  <c r="LLH1384"/>
  <c r="LLH1388" s="1"/>
  <c r="LLH1394" s="1"/>
  <c r="LLW1384"/>
  <c r="LLW1388" s="1"/>
  <c r="LLW1394" s="1"/>
  <c r="LML1384"/>
  <c r="LML1388" s="1"/>
  <c r="LML1394" s="1"/>
  <c r="LMN1384"/>
  <c r="LMN1388" s="1"/>
  <c r="LMN1394" s="1"/>
  <c r="LNC1384"/>
  <c r="LNC1388" s="1"/>
  <c r="LNC1394" s="1"/>
  <c r="LNR1384"/>
  <c r="LNR1388" s="1"/>
  <c r="LNR1394" s="1"/>
  <c r="LNT1384"/>
  <c r="LNT1388" s="1"/>
  <c r="LNT1394" s="1"/>
  <c r="LOI1384"/>
  <c r="LOI1388" s="1"/>
  <c r="LOI1394" s="1"/>
  <c r="LOX1384"/>
  <c r="LOX1388" s="1"/>
  <c r="LOX1394" s="1"/>
  <c r="LOZ1384"/>
  <c r="LOZ1388" s="1"/>
  <c r="LOZ1394" s="1"/>
  <c r="LPO1384"/>
  <c r="LPO1388" s="1"/>
  <c r="LPO1394" s="1"/>
  <c r="LQD1384"/>
  <c r="LQD1388" s="1"/>
  <c r="LQD1394" s="1"/>
  <c r="LQF1384"/>
  <c r="LQF1388" s="1"/>
  <c r="LQF1394" s="1"/>
  <c r="LQU1384"/>
  <c r="LQU1388" s="1"/>
  <c r="LQU1394" s="1"/>
  <c r="LRJ1384"/>
  <c r="LRJ1388" s="1"/>
  <c r="LRJ1394" s="1"/>
  <c r="LRL1384"/>
  <c r="LRL1388" s="1"/>
  <c r="LRL1394" s="1"/>
  <c r="LSA1384"/>
  <c r="LSA1388" s="1"/>
  <c r="LSA1394" s="1"/>
  <c r="LSP1384"/>
  <c r="LSP1388" s="1"/>
  <c r="LSP1394" s="1"/>
  <c r="LSR1384"/>
  <c r="LSR1388" s="1"/>
  <c r="LSR1394" s="1"/>
  <c r="LTG1384"/>
  <c r="LTG1388" s="1"/>
  <c r="LTG1394" s="1"/>
  <c r="LTV1384"/>
  <c r="LTV1388" s="1"/>
  <c r="LTV1394" s="1"/>
  <c r="LTX1384"/>
  <c r="LTX1388" s="1"/>
  <c r="LTX1394" s="1"/>
  <c r="LUM1384"/>
  <c r="LUM1388" s="1"/>
  <c r="LUM1394" s="1"/>
  <c r="LVB1384"/>
  <c r="LVB1388" s="1"/>
  <c r="LVB1394" s="1"/>
  <c r="LVD1384"/>
  <c r="LVD1388" s="1"/>
  <c r="LVD1394" s="1"/>
  <c r="LVS1384"/>
  <c r="LVS1388" s="1"/>
  <c r="LVS1394" s="1"/>
  <c r="LWH1384"/>
  <c r="LWH1388" s="1"/>
  <c r="LWH1394" s="1"/>
  <c r="LWJ1384"/>
  <c r="LWJ1388" s="1"/>
  <c r="LWJ1394" s="1"/>
  <c r="LWY1384"/>
  <c r="LWY1388" s="1"/>
  <c r="LWY1394" s="1"/>
  <c r="LXN1384"/>
  <c r="LXN1388" s="1"/>
  <c r="LXN1394" s="1"/>
  <c r="LXP1384"/>
  <c r="LXP1388" s="1"/>
  <c r="LXP1394" s="1"/>
  <c r="LYE1384"/>
  <c r="LYE1388" s="1"/>
  <c r="LYE1394" s="1"/>
  <c r="LYT1384"/>
  <c r="LYT1388" s="1"/>
  <c r="LYT1394" s="1"/>
  <c r="LYV1384"/>
  <c r="LYV1388" s="1"/>
  <c r="LYV1394" s="1"/>
  <c r="LZK1384"/>
  <c r="LZK1388" s="1"/>
  <c r="LZK1394" s="1"/>
  <c r="LZZ1384"/>
  <c r="LZZ1388" s="1"/>
  <c r="LZZ1394" s="1"/>
  <c r="MAB1384"/>
  <c r="MAB1388" s="1"/>
  <c r="MAB1394" s="1"/>
  <c r="MAQ1384"/>
  <c r="MAQ1388" s="1"/>
  <c r="MAQ1394" s="1"/>
  <c r="MBF1384"/>
  <c r="MBF1388" s="1"/>
  <c r="MBF1394" s="1"/>
  <c r="MBH1384"/>
  <c r="MBH1388" s="1"/>
  <c r="MBH1394" s="1"/>
  <c r="MBW1384"/>
  <c r="MBW1388" s="1"/>
  <c r="MBW1394" s="1"/>
  <c r="MCL1384"/>
  <c r="MCL1388" s="1"/>
  <c r="MCL1394" s="1"/>
  <c r="MCN1384"/>
  <c r="MCN1388" s="1"/>
  <c r="MCN1394" s="1"/>
  <c r="MDC1384"/>
  <c r="MDC1388" s="1"/>
  <c r="MDC1394" s="1"/>
  <c r="MDR1384"/>
  <c r="MDR1388" s="1"/>
  <c r="MDR1394" s="1"/>
  <c r="MDT1384"/>
  <c r="MDT1388" s="1"/>
  <c r="MDT1394" s="1"/>
  <c r="MEI1384"/>
  <c r="MEI1388" s="1"/>
  <c r="MEI1394" s="1"/>
  <c r="MEX1384"/>
  <c r="MEX1388" s="1"/>
  <c r="MEX1394" s="1"/>
  <c r="MEZ1384"/>
  <c r="MEZ1388" s="1"/>
  <c r="MEZ1394" s="1"/>
  <c r="MFO1384"/>
  <c r="MFO1388" s="1"/>
  <c r="MFO1394" s="1"/>
  <c r="MGD1384"/>
  <c r="MGD1388" s="1"/>
  <c r="MGD1394" s="1"/>
  <c r="MGF1384"/>
  <c r="MGF1388" s="1"/>
  <c r="MGF1394" s="1"/>
  <c r="MGU1384"/>
  <c r="MGU1388" s="1"/>
  <c r="MGU1394" s="1"/>
  <c r="MHJ1384"/>
  <c r="MHJ1388" s="1"/>
  <c r="MHJ1394" s="1"/>
  <c r="MHL1384"/>
  <c r="MHL1388" s="1"/>
  <c r="MHL1394" s="1"/>
  <c r="MIA1384"/>
  <c r="MIA1388" s="1"/>
  <c r="MIA1394" s="1"/>
  <c r="MIP1384"/>
  <c r="MIP1388" s="1"/>
  <c r="MIP1394" s="1"/>
  <c r="MIR1384"/>
  <c r="MIR1388" s="1"/>
  <c r="MIR1394" s="1"/>
  <c r="MJG1384"/>
  <c r="MJG1388" s="1"/>
  <c r="MJG1394" s="1"/>
  <c r="MJV1384"/>
  <c r="MJV1388" s="1"/>
  <c r="MJV1394" s="1"/>
  <c r="MJX1384"/>
  <c r="MJX1388" s="1"/>
  <c r="MJX1394" s="1"/>
  <c r="MKM1384"/>
  <c r="MKM1388" s="1"/>
  <c r="MKM1394" s="1"/>
  <c r="MLB1384"/>
  <c r="MLB1388" s="1"/>
  <c r="MLB1394" s="1"/>
  <c r="MLD1384"/>
  <c r="MLD1388" s="1"/>
  <c r="MLD1394" s="1"/>
  <c r="MLS1384"/>
  <c r="MLS1388" s="1"/>
  <c r="MLS1394" s="1"/>
  <c r="MMH1384"/>
  <c r="MMH1388" s="1"/>
  <c r="MMH1394" s="1"/>
  <c r="MMJ1384"/>
  <c r="MMJ1388" s="1"/>
  <c r="MMJ1394" s="1"/>
  <c r="MMY1384"/>
  <c r="MMY1388" s="1"/>
  <c r="MMY1394" s="1"/>
  <c r="MNN1384"/>
  <c r="MNN1388" s="1"/>
  <c r="MNN1394" s="1"/>
  <c r="MNP1384"/>
  <c r="MNP1388" s="1"/>
  <c r="MNP1394" s="1"/>
  <c r="MOE1384"/>
  <c r="MOE1388" s="1"/>
  <c r="MOE1394" s="1"/>
  <c r="MOT1384"/>
  <c r="MOT1388" s="1"/>
  <c r="MOT1394" s="1"/>
  <c r="MOV1384"/>
  <c r="MOV1388" s="1"/>
  <c r="MOV1394" s="1"/>
  <c r="MPK1384"/>
  <c r="MPK1388" s="1"/>
  <c r="MPK1394" s="1"/>
  <c r="MPZ1384"/>
  <c r="MPZ1388" s="1"/>
  <c r="MPZ1394" s="1"/>
  <c r="MQB1384"/>
  <c r="MQB1388" s="1"/>
  <c r="MQB1394" s="1"/>
  <c r="MQQ1384"/>
  <c r="MQQ1388" s="1"/>
  <c r="MQQ1394" s="1"/>
  <c r="MRF1384"/>
  <c r="MRF1388" s="1"/>
  <c r="MRF1394" s="1"/>
  <c r="MRH1384"/>
  <c r="MRH1388" s="1"/>
  <c r="MRH1394" s="1"/>
  <c r="MRW1384"/>
  <c r="MRW1388" s="1"/>
  <c r="MRW1394" s="1"/>
  <c r="MSL1384"/>
  <c r="MSL1388" s="1"/>
  <c r="MSL1394" s="1"/>
  <c r="MSN1384"/>
  <c r="MSN1388" s="1"/>
  <c r="MSN1394" s="1"/>
  <c r="MTC1384"/>
  <c r="MTC1388" s="1"/>
  <c r="MTC1394" s="1"/>
  <c r="MTR1384"/>
  <c r="MTR1388" s="1"/>
  <c r="MTR1394" s="1"/>
  <c r="MTT1384"/>
  <c r="MTT1388" s="1"/>
  <c r="MTT1394" s="1"/>
  <c r="MUI1384"/>
  <c r="MUI1388" s="1"/>
  <c r="MUI1394" s="1"/>
  <c r="MUX1384"/>
  <c r="MUX1388" s="1"/>
  <c r="MUX1394" s="1"/>
  <c r="MUZ1384"/>
  <c r="MUZ1388" s="1"/>
  <c r="MUZ1394" s="1"/>
  <c r="MVO1384"/>
  <c r="MVO1388" s="1"/>
  <c r="MVO1394" s="1"/>
  <c r="MWD1384"/>
  <c r="MWD1388" s="1"/>
  <c r="MWD1394" s="1"/>
  <c r="MWF1384"/>
  <c r="MWF1388" s="1"/>
  <c r="MWF1394" s="1"/>
  <c r="MWU1384"/>
  <c r="MWU1388" s="1"/>
  <c r="MWU1394" s="1"/>
  <c r="MXJ1384"/>
  <c r="MXJ1388" s="1"/>
  <c r="MXJ1394" s="1"/>
  <c r="MXL1384"/>
  <c r="MXL1388" s="1"/>
  <c r="MXL1394" s="1"/>
  <c r="MYA1384"/>
  <c r="MYA1388" s="1"/>
  <c r="MYA1394" s="1"/>
  <c r="MYP1384"/>
  <c r="MYP1388" s="1"/>
  <c r="MYP1394" s="1"/>
  <c r="MYR1384"/>
  <c r="MYR1388" s="1"/>
  <c r="MYR1394" s="1"/>
  <c r="MZG1384"/>
  <c r="MZG1388" s="1"/>
  <c r="MZG1394" s="1"/>
  <c r="MZV1384"/>
  <c r="MZV1388" s="1"/>
  <c r="MZV1394" s="1"/>
  <c r="MZX1384"/>
  <c r="MZX1388" s="1"/>
  <c r="MZX1394" s="1"/>
  <c r="NAM1384"/>
  <c r="NAM1388" s="1"/>
  <c r="NAM1394" s="1"/>
  <c r="NBB1384"/>
  <c r="NBB1388" s="1"/>
  <c r="NBB1394" s="1"/>
  <c r="NBD1384"/>
  <c r="NBD1388" s="1"/>
  <c r="NBD1394" s="1"/>
  <c r="NBS1384"/>
  <c r="NBS1388" s="1"/>
  <c r="NBS1394" s="1"/>
  <c r="NCH1384"/>
  <c r="NCH1388" s="1"/>
  <c r="NCH1394" s="1"/>
  <c r="NCJ1384"/>
  <c r="NCJ1388" s="1"/>
  <c r="NCJ1394" s="1"/>
  <c r="NCY1384"/>
  <c r="NCY1388" s="1"/>
  <c r="NCY1394" s="1"/>
  <c r="NDN1384"/>
  <c r="NDN1388" s="1"/>
  <c r="NDN1394" s="1"/>
  <c r="NDP1384"/>
  <c r="NDP1388" s="1"/>
  <c r="NDP1394" s="1"/>
  <c r="NEE1384"/>
  <c r="NEE1388" s="1"/>
  <c r="NEE1394" s="1"/>
  <c r="NET1384"/>
  <c r="NET1388" s="1"/>
  <c r="NET1394" s="1"/>
  <c r="NEV1384"/>
  <c r="NEV1388" s="1"/>
  <c r="NEV1394" s="1"/>
  <c r="NFK1384"/>
  <c r="NFK1388" s="1"/>
  <c r="NFK1394" s="1"/>
  <c r="NFZ1384"/>
  <c r="NFZ1388" s="1"/>
  <c r="NFZ1394" s="1"/>
  <c r="NGB1384"/>
  <c r="NGB1388" s="1"/>
  <c r="NGB1394" s="1"/>
  <c r="NGQ1384"/>
  <c r="NGQ1388" s="1"/>
  <c r="NGQ1394" s="1"/>
  <c r="NHF1384"/>
  <c r="NHF1388" s="1"/>
  <c r="NHF1394" s="1"/>
  <c r="NHH1384"/>
  <c r="NHH1388" s="1"/>
  <c r="NHH1394" s="1"/>
  <c r="NHW1384"/>
  <c r="NHW1388" s="1"/>
  <c r="NHW1394" s="1"/>
  <c r="NIL1384"/>
  <c r="NIL1388" s="1"/>
  <c r="NIL1394" s="1"/>
  <c r="NIN1384"/>
  <c r="NIN1388" s="1"/>
  <c r="NIN1394" s="1"/>
  <c r="NJC1384"/>
  <c r="NJC1388" s="1"/>
  <c r="NJC1394" s="1"/>
  <c r="NJR1384"/>
  <c r="NJR1388" s="1"/>
  <c r="NJR1394" s="1"/>
  <c r="NJT1384"/>
  <c r="NJT1388" s="1"/>
  <c r="NJT1394" s="1"/>
  <c r="NKI1384"/>
  <c r="NKI1388" s="1"/>
  <c r="NKI1394" s="1"/>
  <c r="NKX1384"/>
  <c r="NKX1388" s="1"/>
  <c r="NKX1394" s="1"/>
  <c r="NKZ1384"/>
  <c r="NKZ1388" s="1"/>
  <c r="NKZ1394" s="1"/>
  <c r="NLO1384"/>
  <c r="NLO1388" s="1"/>
  <c r="NLO1394" s="1"/>
  <c r="NMD1384"/>
  <c r="NMD1388" s="1"/>
  <c r="NMD1394" s="1"/>
  <c r="NMF1384"/>
  <c r="NMF1388" s="1"/>
  <c r="NMF1394" s="1"/>
  <c r="NMU1384"/>
  <c r="NMU1388" s="1"/>
  <c r="NMU1394" s="1"/>
  <c r="NNJ1384"/>
  <c r="NNJ1388" s="1"/>
  <c r="NNJ1394" s="1"/>
  <c r="NNL1384"/>
  <c r="NNL1388" s="1"/>
  <c r="NNL1394" s="1"/>
  <c r="NOA1384"/>
  <c r="NOA1388" s="1"/>
  <c r="NOA1394" s="1"/>
  <c r="NOP1384"/>
  <c r="NOP1388" s="1"/>
  <c r="NOP1394" s="1"/>
  <c r="NOR1384"/>
  <c r="NOR1388" s="1"/>
  <c r="NOR1394" s="1"/>
  <c r="NPG1384"/>
  <c r="NPG1388" s="1"/>
  <c r="NPG1394" s="1"/>
  <c r="NPV1384"/>
  <c r="NPV1388" s="1"/>
  <c r="NPV1394" s="1"/>
  <c r="NPX1384"/>
  <c r="NPX1388" s="1"/>
  <c r="NPX1394" s="1"/>
  <c r="NQM1384"/>
  <c r="NQM1388" s="1"/>
  <c r="NQM1394" s="1"/>
  <c r="NRB1384"/>
  <c r="NRB1388" s="1"/>
  <c r="NRB1394" s="1"/>
  <c r="NRD1384"/>
  <c r="NRD1388" s="1"/>
  <c r="NRD1394" s="1"/>
  <c r="NRS1384"/>
  <c r="NRS1388" s="1"/>
  <c r="NRS1394" s="1"/>
  <c r="NSH1384"/>
  <c r="NSH1388" s="1"/>
  <c r="NSH1394" s="1"/>
  <c r="NSJ1384"/>
  <c r="NSJ1388" s="1"/>
  <c r="NSJ1394" s="1"/>
  <c r="NSY1384"/>
  <c r="NSY1388" s="1"/>
  <c r="NSY1394" s="1"/>
  <c r="NTN1384"/>
  <c r="NTN1388" s="1"/>
  <c r="NTN1394" s="1"/>
  <c r="NTP1384"/>
  <c r="NTP1388" s="1"/>
  <c r="NTP1394" s="1"/>
  <c r="NUE1384"/>
  <c r="NUE1388" s="1"/>
  <c r="NUE1394" s="1"/>
  <c r="NUT1384"/>
  <c r="NUT1388" s="1"/>
  <c r="NUT1394" s="1"/>
  <c r="NUV1384"/>
  <c r="NUV1388" s="1"/>
  <c r="NUV1394" s="1"/>
  <c r="NVK1384"/>
  <c r="NVK1388" s="1"/>
  <c r="NVK1394" s="1"/>
  <c r="NVZ1384"/>
  <c r="NVZ1388" s="1"/>
  <c r="NVZ1394" s="1"/>
  <c r="NWB1384"/>
  <c r="NWB1388" s="1"/>
  <c r="NWB1394" s="1"/>
  <c r="NWQ1384"/>
  <c r="NWQ1388" s="1"/>
  <c r="NWQ1394" s="1"/>
  <c r="NXF1384"/>
  <c r="NXF1388" s="1"/>
  <c r="NXF1394" s="1"/>
  <c r="NXH1384"/>
  <c r="NXH1388" s="1"/>
  <c r="NXH1394" s="1"/>
  <c r="NXW1384"/>
  <c r="NXW1388" s="1"/>
  <c r="NXW1394" s="1"/>
  <c r="NYL1384"/>
  <c r="NYL1388" s="1"/>
  <c r="NYL1394" s="1"/>
  <c r="NYN1384"/>
  <c r="NYN1388" s="1"/>
  <c r="NYN1394" s="1"/>
  <c r="NZC1384"/>
  <c r="NZC1388" s="1"/>
  <c r="NZC1394" s="1"/>
  <c r="NZR1384"/>
  <c r="NZR1388" s="1"/>
  <c r="NZR1394" s="1"/>
  <c r="NZT1384"/>
  <c r="NZT1388" s="1"/>
  <c r="NZT1394" s="1"/>
  <c r="OAI1384"/>
  <c r="OAI1388" s="1"/>
  <c r="OAI1394" s="1"/>
  <c r="OAX1384"/>
  <c r="OAX1388" s="1"/>
  <c r="OAX1394" s="1"/>
  <c r="OAZ1384"/>
  <c r="OAZ1388" s="1"/>
  <c r="OAZ1394" s="1"/>
  <c r="OBO1384"/>
  <c r="OBO1388" s="1"/>
  <c r="OBO1394" s="1"/>
  <c r="OCD1384"/>
  <c r="OCD1388" s="1"/>
  <c r="OCD1394" s="1"/>
  <c r="OCF1384"/>
  <c r="OCF1388" s="1"/>
  <c r="OCF1394" s="1"/>
  <c r="OCU1384"/>
  <c r="OCU1388" s="1"/>
  <c r="OCU1394" s="1"/>
  <c r="ODJ1384"/>
  <c r="ODJ1388" s="1"/>
  <c r="ODJ1394" s="1"/>
  <c r="ODL1384"/>
  <c r="ODL1388" s="1"/>
  <c r="ODL1394" s="1"/>
  <c r="OEA1384"/>
  <c r="OEA1388" s="1"/>
  <c r="OEA1394" s="1"/>
  <c r="OEP1384"/>
  <c r="OEP1388" s="1"/>
  <c r="OEP1394" s="1"/>
  <c r="OER1384"/>
  <c r="OER1388" s="1"/>
  <c r="OER1394" s="1"/>
  <c r="OFG1384"/>
  <c r="OFG1388" s="1"/>
  <c r="OFG1394" s="1"/>
  <c r="OFV1384"/>
  <c r="OFV1388" s="1"/>
  <c r="OFV1394" s="1"/>
  <c r="OFX1384"/>
  <c r="OFX1388" s="1"/>
  <c r="OFX1394" s="1"/>
  <c r="OGM1384"/>
  <c r="OGM1388" s="1"/>
  <c r="OGM1394" s="1"/>
  <c r="OHB1384"/>
  <c r="OHB1388" s="1"/>
  <c r="OHB1394" s="1"/>
  <c r="OHD1384"/>
  <c r="OHD1388" s="1"/>
  <c r="OHD1394" s="1"/>
  <c r="OHS1384"/>
  <c r="OHS1388" s="1"/>
  <c r="OHS1394" s="1"/>
  <c r="OIH1384"/>
  <c r="OIH1388" s="1"/>
  <c r="OIH1394" s="1"/>
  <c r="OIJ1384"/>
  <c r="OIJ1388" s="1"/>
  <c r="OIJ1394" s="1"/>
  <c r="OIY1384"/>
  <c r="OIY1388" s="1"/>
  <c r="OIY1394" s="1"/>
  <c r="OJN1384"/>
  <c r="OJN1388" s="1"/>
  <c r="OJN1394" s="1"/>
  <c r="OJP1384"/>
  <c r="OJP1388" s="1"/>
  <c r="OJP1394" s="1"/>
  <c r="OKE1384"/>
  <c r="OKE1388" s="1"/>
  <c r="OKE1394" s="1"/>
  <c r="OKT1384"/>
  <c r="OKT1388" s="1"/>
  <c r="OKT1394" s="1"/>
  <c r="OKV1384"/>
  <c r="OKV1388" s="1"/>
  <c r="OKV1394" s="1"/>
  <c r="OLK1384"/>
  <c r="OLK1388" s="1"/>
  <c r="OLK1394" s="1"/>
  <c r="OLZ1384"/>
  <c r="OLZ1388" s="1"/>
  <c r="OLZ1394" s="1"/>
  <c r="OMB1384"/>
  <c r="OMB1388" s="1"/>
  <c r="OMB1394" s="1"/>
  <c r="OMQ1384"/>
  <c r="OMQ1388" s="1"/>
  <c r="OMQ1394" s="1"/>
  <c r="ONF1384"/>
  <c r="ONF1388" s="1"/>
  <c r="ONF1394" s="1"/>
  <c r="ONH1384"/>
  <c r="ONH1388" s="1"/>
  <c r="ONH1394" s="1"/>
  <c r="ONW1384"/>
  <c r="ONW1388" s="1"/>
  <c r="ONW1394" s="1"/>
  <c r="OOL1384"/>
  <c r="OOL1388" s="1"/>
  <c r="OOL1394" s="1"/>
  <c r="OON1384"/>
  <c r="OON1388" s="1"/>
  <c r="OON1394" s="1"/>
  <c r="OPC1384"/>
  <c r="OPC1388" s="1"/>
  <c r="OPC1394" s="1"/>
  <c r="OPR1384"/>
  <c r="OPR1388" s="1"/>
  <c r="OPR1394" s="1"/>
  <c r="OPT1384"/>
  <c r="OPT1388" s="1"/>
  <c r="OPT1394" s="1"/>
  <c r="OQI1384"/>
  <c r="OQI1388" s="1"/>
  <c r="OQI1394" s="1"/>
  <c r="OQX1384"/>
  <c r="OQX1388" s="1"/>
  <c r="OQX1394" s="1"/>
  <c r="OQZ1384"/>
  <c r="OQZ1388" s="1"/>
  <c r="OQZ1394" s="1"/>
  <c r="ORO1384"/>
  <c r="ORO1388" s="1"/>
  <c r="ORO1394" s="1"/>
  <c r="OSD1384"/>
  <c r="OSD1388" s="1"/>
  <c r="OSD1394" s="1"/>
  <c r="OSF1384"/>
  <c r="OSF1388" s="1"/>
  <c r="OSF1394" s="1"/>
  <c r="OSU1384"/>
  <c r="OSU1388" s="1"/>
  <c r="OSU1394" s="1"/>
  <c r="OTJ1384"/>
  <c r="OTJ1388" s="1"/>
  <c r="OTJ1394" s="1"/>
  <c r="OTL1384"/>
  <c r="OTL1388" s="1"/>
  <c r="OTL1394" s="1"/>
  <c r="OUA1384"/>
  <c r="OUA1388" s="1"/>
  <c r="OUA1394" s="1"/>
  <c r="OUP1384"/>
  <c r="OUP1388" s="1"/>
  <c r="OUP1394" s="1"/>
  <c r="OUR1384"/>
  <c r="OUR1388" s="1"/>
  <c r="OUR1394" s="1"/>
  <c r="OVG1384"/>
  <c r="OVG1388" s="1"/>
  <c r="OVG1394" s="1"/>
  <c r="OVV1384"/>
  <c r="OVV1388" s="1"/>
  <c r="OVV1394" s="1"/>
  <c r="OVX1384"/>
  <c r="OVX1388" s="1"/>
  <c r="OVX1394" s="1"/>
  <c r="OWM1384"/>
  <c r="OWM1388" s="1"/>
  <c r="OWM1394" s="1"/>
  <c r="OXB1384"/>
  <c r="OXB1388" s="1"/>
  <c r="OXB1394" s="1"/>
  <c r="OXD1384"/>
  <c r="OXD1388" s="1"/>
  <c r="OXD1394" s="1"/>
  <c r="OXS1384"/>
  <c r="OXS1388" s="1"/>
  <c r="OXS1394" s="1"/>
  <c r="OYH1384"/>
  <c r="OYH1388" s="1"/>
  <c r="OYH1394" s="1"/>
  <c r="OYJ1384"/>
  <c r="OYJ1388" s="1"/>
  <c r="OYJ1394" s="1"/>
  <c r="OYY1384"/>
  <c r="OYY1388" s="1"/>
  <c r="OYY1394" s="1"/>
  <c r="OZN1384"/>
  <c r="OZN1388" s="1"/>
  <c r="OZN1394" s="1"/>
  <c r="OZP1384"/>
  <c r="OZP1388" s="1"/>
  <c r="OZP1394" s="1"/>
  <c r="PAE1384"/>
  <c r="PAE1388" s="1"/>
  <c r="PAE1394" s="1"/>
  <c r="PAT1384"/>
  <c r="PAT1388" s="1"/>
  <c r="PAT1394" s="1"/>
  <c r="PAV1384"/>
  <c r="PAV1388" s="1"/>
  <c r="PAV1394" s="1"/>
  <c r="PBK1384"/>
  <c r="PBK1388" s="1"/>
  <c r="PBK1394" s="1"/>
  <c r="PBZ1384"/>
  <c r="PBZ1388" s="1"/>
  <c r="PBZ1394" s="1"/>
  <c r="PCB1384"/>
  <c r="PCB1388" s="1"/>
  <c r="PCB1394" s="1"/>
  <c r="PCQ1384"/>
  <c r="PCQ1388" s="1"/>
  <c r="PCQ1394" s="1"/>
  <c r="PDF1384"/>
  <c r="PDF1388" s="1"/>
  <c r="PDF1394" s="1"/>
  <c r="PDH1384"/>
  <c r="PDH1388" s="1"/>
  <c r="PDH1394" s="1"/>
  <c r="PDW1384"/>
  <c r="PDW1388" s="1"/>
  <c r="PDW1394" s="1"/>
  <c r="PEL1384"/>
  <c r="PEL1388" s="1"/>
  <c r="PEL1394" s="1"/>
  <c r="PEN1384"/>
  <c r="PEN1388" s="1"/>
  <c r="PEN1394" s="1"/>
  <c r="PFC1384"/>
  <c r="PFC1388" s="1"/>
  <c r="PFC1394" s="1"/>
  <c r="PFR1384"/>
  <c r="PFR1388" s="1"/>
  <c r="PFR1394" s="1"/>
  <c r="PFT1384"/>
  <c r="PFT1388" s="1"/>
  <c r="PFT1394" s="1"/>
  <c r="PGI1384"/>
  <c r="PGI1388" s="1"/>
  <c r="PGI1394" s="1"/>
  <c r="PGX1384"/>
  <c r="PGX1388" s="1"/>
  <c r="PGX1394" s="1"/>
  <c r="PGZ1384"/>
  <c r="PGZ1388" s="1"/>
  <c r="PGZ1394" s="1"/>
  <c r="PHO1384"/>
  <c r="PHO1388" s="1"/>
  <c r="PHO1394" s="1"/>
  <c r="PID1384"/>
  <c r="PID1388" s="1"/>
  <c r="PID1394" s="1"/>
  <c r="PIF1384"/>
  <c r="PIF1388" s="1"/>
  <c r="PIF1394" s="1"/>
  <c r="PIU1384"/>
  <c r="PIU1388" s="1"/>
  <c r="PIU1394" s="1"/>
  <c r="PJJ1384"/>
  <c r="PJJ1388" s="1"/>
  <c r="PJJ1394" s="1"/>
  <c r="PJL1384"/>
  <c r="PJL1388" s="1"/>
  <c r="PJL1394" s="1"/>
  <c r="PKA1384"/>
  <c r="PKA1388" s="1"/>
  <c r="PKA1394" s="1"/>
  <c r="PKP1384"/>
  <c r="PKP1388" s="1"/>
  <c r="PKP1394" s="1"/>
  <c r="PKR1384"/>
  <c r="PKR1388" s="1"/>
  <c r="PKR1394" s="1"/>
  <c r="PLG1384"/>
  <c r="PLG1388" s="1"/>
  <c r="PLG1394" s="1"/>
  <c r="PLV1384"/>
  <c r="PLV1388" s="1"/>
  <c r="PLV1394" s="1"/>
  <c r="PLX1384"/>
  <c r="PLX1388" s="1"/>
  <c r="PLX1394" s="1"/>
  <c r="PMM1384"/>
  <c r="PMM1388" s="1"/>
  <c r="PMM1394" s="1"/>
  <c r="PNB1384"/>
  <c r="PNB1388" s="1"/>
  <c r="PNB1394" s="1"/>
  <c r="PND1384"/>
  <c r="PND1388" s="1"/>
  <c r="PND1394" s="1"/>
  <c r="PNS1384"/>
  <c r="PNS1388" s="1"/>
  <c r="PNS1394" s="1"/>
  <c r="POH1384"/>
  <c r="POH1388" s="1"/>
  <c r="POH1394" s="1"/>
  <c r="POJ1384"/>
  <c r="POJ1388" s="1"/>
  <c r="POJ1394" s="1"/>
  <c r="POY1384"/>
  <c r="POY1388" s="1"/>
  <c r="POY1394" s="1"/>
  <c r="PPN1384"/>
  <c r="PPN1388" s="1"/>
  <c r="PPN1394" s="1"/>
  <c r="PPP1384"/>
  <c r="PPP1388" s="1"/>
  <c r="PPP1394" s="1"/>
  <c r="PQE1384"/>
  <c r="PQE1388" s="1"/>
  <c r="PQE1394" s="1"/>
  <c r="PQT1384"/>
  <c r="PQT1388" s="1"/>
  <c r="PQT1394" s="1"/>
  <c r="PQV1384"/>
  <c r="PQV1388" s="1"/>
  <c r="PQV1394" s="1"/>
  <c r="PRK1384"/>
  <c r="PRK1388" s="1"/>
  <c r="PRK1394" s="1"/>
  <c r="PRZ1384"/>
  <c r="PRZ1388" s="1"/>
  <c r="PRZ1394" s="1"/>
  <c r="PSB1384"/>
  <c r="PSB1388" s="1"/>
  <c r="PSB1394" s="1"/>
  <c r="PSQ1384"/>
  <c r="PSQ1388" s="1"/>
  <c r="PSQ1394" s="1"/>
  <c r="PTF1384"/>
  <c r="PTF1388" s="1"/>
  <c r="PTF1394" s="1"/>
  <c r="PTH1384"/>
  <c r="PTH1388" s="1"/>
  <c r="PTH1394" s="1"/>
  <c r="PTW1384"/>
  <c r="PTW1388" s="1"/>
  <c r="PTW1394" s="1"/>
  <c r="PUL1384"/>
  <c r="PUL1388" s="1"/>
  <c r="PUL1394" s="1"/>
  <c r="PUN1384"/>
  <c r="PUN1388" s="1"/>
  <c r="PUN1394" s="1"/>
  <c r="PVC1384"/>
  <c r="PVC1388" s="1"/>
  <c r="PVC1394" s="1"/>
  <c r="PVR1384"/>
  <c r="PVR1388" s="1"/>
  <c r="PVR1394" s="1"/>
  <c r="PVT1384"/>
  <c r="PVT1388" s="1"/>
  <c r="PVT1394" s="1"/>
  <c r="PWI1384"/>
  <c r="PWI1388" s="1"/>
  <c r="PWI1394" s="1"/>
  <c r="PWX1384"/>
  <c r="PWX1388" s="1"/>
  <c r="PWX1394" s="1"/>
  <c r="PWZ1384"/>
  <c r="PWZ1388" s="1"/>
  <c r="PWZ1394" s="1"/>
  <c r="PXO1384"/>
  <c r="PXO1388" s="1"/>
  <c r="PXO1394" s="1"/>
  <c r="PYD1384"/>
  <c r="PYD1388" s="1"/>
  <c r="PYD1394" s="1"/>
  <c r="PYF1384"/>
  <c r="PYF1388" s="1"/>
  <c r="PYF1394" s="1"/>
  <c r="PYU1384"/>
  <c r="PYU1388" s="1"/>
  <c r="PYU1394" s="1"/>
  <c r="PZJ1384"/>
  <c r="PZJ1388" s="1"/>
  <c r="PZJ1394" s="1"/>
  <c r="PZL1384"/>
  <c r="PZL1388" s="1"/>
  <c r="PZL1394" s="1"/>
  <c r="QAA1384"/>
  <c r="QAA1388" s="1"/>
  <c r="QAA1394" s="1"/>
  <c r="QAP1384"/>
  <c r="QAP1388" s="1"/>
  <c r="QAP1394" s="1"/>
  <c r="QAR1384"/>
  <c r="QAR1388" s="1"/>
  <c r="QAR1394" s="1"/>
  <c r="QBG1384"/>
  <c r="QBG1388" s="1"/>
  <c r="QBG1394" s="1"/>
  <c r="QBV1384"/>
  <c r="QBV1388" s="1"/>
  <c r="QBV1394" s="1"/>
  <c r="QBX1384"/>
  <c r="QBX1388" s="1"/>
  <c r="QBX1394" s="1"/>
  <c r="QCM1384"/>
  <c r="QCM1388" s="1"/>
  <c r="QCM1394" s="1"/>
  <c r="QDB1384"/>
  <c r="QDB1388" s="1"/>
  <c r="QDB1394" s="1"/>
  <c r="QDD1384"/>
  <c r="QDD1388" s="1"/>
  <c r="QDD1394" s="1"/>
  <c r="QDS1384"/>
  <c r="QDS1388" s="1"/>
  <c r="QDS1394" s="1"/>
  <c r="QEH1384"/>
  <c r="QEH1388" s="1"/>
  <c r="QEH1394" s="1"/>
  <c r="QEJ1384"/>
  <c r="QEJ1388" s="1"/>
  <c r="QEJ1394" s="1"/>
  <c r="QEY1384"/>
  <c r="QEY1388" s="1"/>
  <c r="QEY1394" s="1"/>
  <c r="QFN1384"/>
  <c r="QFN1388" s="1"/>
  <c r="QFN1394" s="1"/>
  <c r="QFP1384"/>
  <c r="QFP1388" s="1"/>
  <c r="QFP1394" s="1"/>
  <c r="QGE1384"/>
  <c r="QGE1388" s="1"/>
  <c r="QGE1394" s="1"/>
  <c r="QGT1384"/>
  <c r="QGT1388" s="1"/>
  <c r="QGT1394" s="1"/>
  <c r="QGV1384"/>
  <c r="QGV1388" s="1"/>
  <c r="QGV1394" s="1"/>
  <c r="QHK1384"/>
  <c r="QHK1388" s="1"/>
  <c r="QHK1394" s="1"/>
  <c r="QHZ1384"/>
  <c r="QHZ1388" s="1"/>
  <c r="QHZ1394" s="1"/>
  <c r="QIB1384"/>
  <c r="QIB1388" s="1"/>
  <c r="QIB1394" s="1"/>
  <c r="QIQ1384"/>
  <c r="QIQ1388" s="1"/>
  <c r="QIQ1394" s="1"/>
  <c r="QJF1384"/>
  <c r="QJF1388" s="1"/>
  <c r="QJF1394" s="1"/>
  <c r="QJH1384"/>
  <c r="QJH1388" s="1"/>
  <c r="QJH1394" s="1"/>
  <c r="QJW1384"/>
  <c r="QJW1388" s="1"/>
  <c r="QJW1394" s="1"/>
  <c r="QKL1384"/>
  <c r="QKL1388" s="1"/>
  <c r="QKL1394" s="1"/>
  <c r="QKN1384"/>
  <c r="QKN1388" s="1"/>
  <c r="QKN1394" s="1"/>
  <c r="QLC1384"/>
  <c r="QLC1388" s="1"/>
  <c r="QLC1394" s="1"/>
  <c r="QLR1384"/>
  <c r="QLR1388" s="1"/>
  <c r="QLR1394" s="1"/>
  <c r="QLT1384"/>
  <c r="QLT1388" s="1"/>
  <c r="QLT1394" s="1"/>
  <c r="QMI1384"/>
  <c r="QMI1388" s="1"/>
  <c r="QMI1394" s="1"/>
  <c r="QMX1384"/>
  <c r="QMX1388" s="1"/>
  <c r="QMX1394" s="1"/>
  <c r="QMZ1384"/>
  <c r="QMZ1388" s="1"/>
  <c r="QMZ1394" s="1"/>
  <c r="QNO1384"/>
  <c r="QNO1388" s="1"/>
  <c r="QNO1394" s="1"/>
  <c r="QOD1384"/>
  <c r="QOD1388" s="1"/>
  <c r="QOD1394" s="1"/>
  <c r="QOF1384"/>
  <c r="QOF1388" s="1"/>
  <c r="QOF1394" s="1"/>
  <c r="QOU1384"/>
  <c r="QOU1388" s="1"/>
  <c r="QOU1394" s="1"/>
  <c r="QPJ1384"/>
  <c r="QPJ1388" s="1"/>
  <c r="QPJ1394" s="1"/>
  <c r="QPL1384"/>
  <c r="QPL1388" s="1"/>
  <c r="QPL1394" s="1"/>
  <c r="QQA1384"/>
  <c r="QQA1388" s="1"/>
  <c r="QQA1394" s="1"/>
  <c r="QQP1384"/>
  <c r="QQP1388" s="1"/>
  <c r="QQP1394" s="1"/>
  <c r="QQR1384"/>
  <c r="QQR1388" s="1"/>
  <c r="QQR1394" s="1"/>
  <c r="QRG1384"/>
  <c r="QRG1388" s="1"/>
  <c r="QRG1394" s="1"/>
  <c r="QRV1384"/>
  <c r="QRV1388" s="1"/>
  <c r="QRV1394" s="1"/>
  <c r="QRX1384"/>
  <c r="QRX1388" s="1"/>
  <c r="QRX1394" s="1"/>
  <c r="QSM1384"/>
  <c r="QSM1388" s="1"/>
  <c r="QSM1394" s="1"/>
  <c r="QTB1384"/>
  <c r="QTB1388" s="1"/>
  <c r="QTB1394" s="1"/>
  <c r="QTD1384"/>
  <c r="QTD1388" s="1"/>
  <c r="QTD1394" s="1"/>
  <c r="QTS1384"/>
  <c r="QTS1388" s="1"/>
  <c r="QTS1394" s="1"/>
  <c r="QUH1384"/>
  <c r="QUH1388" s="1"/>
  <c r="QUH1394" s="1"/>
  <c r="QUJ1384"/>
  <c r="QUJ1388" s="1"/>
  <c r="QUJ1394" s="1"/>
  <c r="QUY1384"/>
  <c r="QUY1388" s="1"/>
  <c r="QUY1394" s="1"/>
  <c r="QVN1384"/>
  <c r="QVN1388" s="1"/>
  <c r="QVN1394" s="1"/>
  <c r="QVP1384"/>
  <c r="QVP1388" s="1"/>
  <c r="QVP1394" s="1"/>
  <c r="QWE1384"/>
  <c r="QWE1388" s="1"/>
  <c r="QWE1394" s="1"/>
  <c r="QWT1384"/>
  <c r="QWT1388" s="1"/>
  <c r="QWT1394" s="1"/>
  <c r="QWV1384"/>
  <c r="QWV1388" s="1"/>
  <c r="QWV1394" s="1"/>
  <c r="QXK1384"/>
  <c r="QXK1388" s="1"/>
  <c r="QXK1394" s="1"/>
  <c r="QXZ1384"/>
  <c r="QXZ1388" s="1"/>
  <c r="QXZ1394" s="1"/>
  <c r="QYB1384"/>
  <c r="QYB1388" s="1"/>
  <c r="QYB1394" s="1"/>
  <c r="QYQ1384"/>
  <c r="QYQ1388" s="1"/>
  <c r="QYQ1394" s="1"/>
  <c r="QZF1384"/>
  <c r="QZF1388" s="1"/>
  <c r="QZF1394" s="1"/>
  <c r="QZH1384"/>
  <c r="QZH1388" s="1"/>
  <c r="QZH1394" s="1"/>
  <c r="QZW1384"/>
  <c r="QZW1388" s="1"/>
  <c r="QZW1394" s="1"/>
  <c r="RAL1384"/>
  <c r="RAL1388" s="1"/>
  <c r="RAL1394" s="1"/>
  <c r="RAN1384"/>
  <c r="RAN1388" s="1"/>
  <c r="RAN1394" s="1"/>
  <c r="RBC1384"/>
  <c r="RBC1388" s="1"/>
  <c r="RBC1394" s="1"/>
  <c r="RBR1384"/>
  <c r="RBR1388" s="1"/>
  <c r="RBR1394" s="1"/>
  <c r="RBT1384"/>
  <c r="RBT1388" s="1"/>
  <c r="RBT1394" s="1"/>
  <c r="RCI1384"/>
  <c r="RCI1388" s="1"/>
  <c r="RCI1394" s="1"/>
  <c r="RCX1384"/>
  <c r="RCX1388" s="1"/>
  <c r="RCX1394" s="1"/>
  <c r="RCZ1384"/>
  <c r="RCZ1388" s="1"/>
  <c r="RCZ1394" s="1"/>
  <c r="RDO1384"/>
  <c r="RDO1388" s="1"/>
  <c r="RDO1394" s="1"/>
  <c r="RED1384"/>
  <c r="RED1388" s="1"/>
  <c r="RED1394" s="1"/>
  <c r="REF1384"/>
  <c r="REF1388" s="1"/>
  <c r="REF1394" s="1"/>
  <c r="REU1384"/>
  <c r="REU1388" s="1"/>
  <c r="REU1394" s="1"/>
  <c r="RFJ1384"/>
  <c r="RFJ1388" s="1"/>
  <c r="RFJ1394" s="1"/>
  <c r="RFL1384"/>
  <c r="RFL1388" s="1"/>
  <c r="RFL1394" s="1"/>
  <c r="RGA1384"/>
  <c r="RGA1388" s="1"/>
  <c r="RGA1394" s="1"/>
  <c r="RGP1384"/>
  <c r="RGP1388" s="1"/>
  <c r="RGP1394" s="1"/>
  <c r="RGR1384"/>
  <c r="RGR1388" s="1"/>
  <c r="RGR1394" s="1"/>
  <c r="RHG1384"/>
  <c r="RHG1388" s="1"/>
  <c r="RHG1394" s="1"/>
  <c r="RHV1384"/>
  <c r="RHV1388" s="1"/>
  <c r="RHV1394" s="1"/>
  <c r="RHX1384"/>
  <c r="RHX1388" s="1"/>
  <c r="RHX1394" s="1"/>
  <c r="RIM1384"/>
  <c r="RIM1388" s="1"/>
  <c r="RIM1394" s="1"/>
  <c r="RJB1384"/>
  <c r="RJB1388" s="1"/>
  <c r="RJB1394" s="1"/>
  <c r="RJD1384"/>
  <c r="RJD1388" s="1"/>
  <c r="RJD1394" s="1"/>
  <c r="RJS1384"/>
  <c r="RJS1388" s="1"/>
  <c r="RJS1394" s="1"/>
  <c r="RKH1384"/>
  <c r="RKH1388" s="1"/>
  <c r="RKH1394" s="1"/>
  <c r="RKJ1384"/>
  <c r="RKJ1388" s="1"/>
  <c r="RKJ1394" s="1"/>
  <c r="RKY1384"/>
  <c r="RKY1388" s="1"/>
  <c r="RKY1394" s="1"/>
  <c r="RLN1384"/>
  <c r="RLN1388" s="1"/>
  <c r="RLN1394" s="1"/>
  <c r="RLP1384"/>
  <c r="RLP1388" s="1"/>
  <c r="RLP1394" s="1"/>
  <c r="RME1384"/>
  <c r="RME1388" s="1"/>
  <c r="RME1394" s="1"/>
  <c r="RMT1384"/>
  <c r="RMT1388" s="1"/>
  <c r="RMT1394" s="1"/>
  <c r="RMV1384"/>
  <c r="RMV1388" s="1"/>
  <c r="RMV1394" s="1"/>
  <c r="RNK1384"/>
  <c r="RNK1388" s="1"/>
  <c r="RNK1394" s="1"/>
  <c r="RNZ1384"/>
  <c r="RNZ1388" s="1"/>
  <c r="RNZ1394" s="1"/>
  <c r="ROB1384"/>
  <c r="ROB1388" s="1"/>
  <c r="ROB1394" s="1"/>
  <c r="ROQ1384"/>
  <c r="ROQ1388" s="1"/>
  <c r="ROQ1394" s="1"/>
  <c r="RPF1384"/>
  <c r="RPF1388" s="1"/>
  <c r="RPF1394" s="1"/>
  <c r="RPH1384"/>
  <c r="RPH1388" s="1"/>
  <c r="RPH1394" s="1"/>
  <c r="RPW1384"/>
  <c r="RPW1388" s="1"/>
  <c r="RPW1394" s="1"/>
  <c r="RQL1384"/>
  <c r="RQL1388" s="1"/>
  <c r="RQL1394" s="1"/>
  <c r="RQN1384"/>
  <c r="RQN1388" s="1"/>
  <c r="RQN1394" s="1"/>
  <c r="RRC1384"/>
  <c r="RRC1388" s="1"/>
  <c r="RRC1394" s="1"/>
  <c r="RRR1384"/>
  <c r="RRR1388" s="1"/>
  <c r="RRR1394" s="1"/>
  <c r="RRT1384"/>
  <c r="RRT1388" s="1"/>
  <c r="RRT1394" s="1"/>
  <c r="RSI1384"/>
  <c r="RSI1388" s="1"/>
  <c r="RSI1394" s="1"/>
  <c r="RSX1384"/>
  <c r="RSX1388" s="1"/>
  <c r="RSX1394" s="1"/>
  <c r="RSZ1384"/>
  <c r="RSZ1388" s="1"/>
  <c r="RSZ1394" s="1"/>
  <c r="RTO1384"/>
  <c r="RTO1388" s="1"/>
  <c r="RTO1394" s="1"/>
  <c r="RUD1384"/>
  <c r="RUD1388" s="1"/>
  <c r="RUD1394" s="1"/>
  <c r="RUF1384"/>
  <c r="RUF1388" s="1"/>
  <c r="RUF1394" s="1"/>
  <c r="RUU1384"/>
  <c r="RUU1388" s="1"/>
  <c r="RUU1394" s="1"/>
  <c r="RVJ1384"/>
  <c r="RVJ1388" s="1"/>
  <c r="RVJ1394" s="1"/>
  <c r="RVL1384"/>
  <c r="RVL1388" s="1"/>
  <c r="RVL1394" s="1"/>
  <c r="RWA1384"/>
  <c r="RWA1388" s="1"/>
  <c r="RWA1394" s="1"/>
  <c r="RWP1384"/>
  <c r="RWP1388" s="1"/>
  <c r="RWP1394" s="1"/>
  <c r="RWR1384"/>
  <c r="RWR1388" s="1"/>
  <c r="RWR1394" s="1"/>
  <c r="RXG1384"/>
  <c r="RXG1388" s="1"/>
  <c r="RXG1394" s="1"/>
  <c r="RXV1384"/>
  <c r="RXV1388" s="1"/>
  <c r="RXV1394" s="1"/>
  <c r="RXX1384"/>
  <c r="RXX1388" s="1"/>
  <c r="RXX1394" s="1"/>
  <c r="RYM1384"/>
  <c r="RYM1388" s="1"/>
  <c r="RYM1394" s="1"/>
  <c r="RZB1384"/>
  <c r="RZB1388" s="1"/>
  <c r="RZB1394" s="1"/>
  <c r="RZD1384"/>
  <c r="RZD1388" s="1"/>
  <c r="RZD1394" s="1"/>
  <c r="RZS1384"/>
  <c r="RZS1388" s="1"/>
  <c r="RZS1394" s="1"/>
  <c r="SAH1384"/>
  <c r="SAH1388" s="1"/>
  <c r="SAH1394" s="1"/>
  <c r="SAJ1384"/>
  <c r="SAJ1388" s="1"/>
  <c r="SAJ1394" s="1"/>
  <c r="SAY1384"/>
  <c r="SAY1388" s="1"/>
  <c r="SAY1394" s="1"/>
  <c r="SBN1384"/>
  <c r="SBN1388" s="1"/>
  <c r="SBN1394" s="1"/>
  <c r="SBP1384"/>
  <c r="SBP1388" s="1"/>
  <c r="SBP1394" s="1"/>
  <c r="SCE1384"/>
  <c r="SCE1388" s="1"/>
  <c r="SCE1394" s="1"/>
  <c r="SCT1384"/>
  <c r="SCT1388" s="1"/>
  <c r="SCT1394" s="1"/>
  <c r="SCV1384"/>
  <c r="SCV1388" s="1"/>
  <c r="SCV1394" s="1"/>
  <c r="SDK1384"/>
  <c r="SDK1388" s="1"/>
  <c r="SDK1394" s="1"/>
  <c r="SDZ1384"/>
  <c r="SDZ1388" s="1"/>
  <c r="SDZ1394" s="1"/>
  <c r="SEB1384"/>
  <c r="SEB1388" s="1"/>
  <c r="SEB1394" s="1"/>
  <c r="SEQ1384"/>
  <c r="SEQ1388" s="1"/>
  <c r="SEQ1394" s="1"/>
  <c r="SFF1384"/>
  <c r="SFF1388" s="1"/>
  <c r="SFF1394" s="1"/>
  <c r="SFH1384"/>
  <c r="SFH1388" s="1"/>
  <c r="SFH1394" s="1"/>
  <c r="SFW1384"/>
  <c r="SFW1388" s="1"/>
  <c r="SFW1394" s="1"/>
  <c r="SGL1384"/>
  <c r="SGL1388" s="1"/>
  <c r="SGL1394" s="1"/>
  <c r="SGN1384"/>
  <c r="SGN1388" s="1"/>
  <c r="SGN1394" s="1"/>
  <c r="SHC1384"/>
  <c r="SHC1388" s="1"/>
  <c r="SHC1394" s="1"/>
  <c r="SHR1384"/>
  <c r="SHR1388" s="1"/>
  <c r="SHR1394" s="1"/>
  <c r="SHT1384"/>
  <c r="SHT1388" s="1"/>
  <c r="SHT1394" s="1"/>
  <c r="SII1384"/>
  <c r="SII1388" s="1"/>
  <c r="SII1394" s="1"/>
  <c r="SIX1384"/>
  <c r="SIX1388" s="1"/>
  <c r="SIX1394" s="1"/>
  <c r="SIZ1384"/>
  <c r="SIZ1388" s="1"/>
  <c r="SIZ1394" s="1"/>
  <c r="SJO1384"/>
  <c r="SJO1388" s="1"/>
  <c r="SJO1394" s="1"/>
  <c r="SKD1384"/>
  <c r="SKD1388" s="1"/>
  <c r="SKD1394" s="1"/>
  <c r="SKF1384"/>
  <c r="SKF1388" s="1"/>
  <c r="SKF1394" s="1"/>
  <c r="SKU1384"/>
  <c r="SKU1388" s="1"/>
  <c r="SKU1394" s="1"/>
  <c r="SLJ1384"/>
  <c r="SLJ1388" s="1"/>
  <c r="SLJ1394" s="1"/>
  <c r="SLL1384"/>
  <c r="SLL1388" s="1"/>
  <c r="SLL1394" s="1"/>
  <c r="SMA1384"/>
  <c r="SMA1388" s="1"/>
  <c r="SMA1394" s="1"/>
  <c r="SMP1384"/>
  <c r="SMP1388" s="1"/>
  <c r="SMP1394" s="1"/>
  <c r="SMR1384"/>
  <c r="SMR1388" s="1"/>
  <c r="SMR1394" s="1"/>
  <c r="SNG1384"/>
  <c r="SNG1388" s="1"/>
  <c r="SNG1394" s="1"/>
  <c r="SNV1384"/>
  <c r="SNV1388" s="1"/>
  <c r="SNV1394" s="1"/>
  <c r="SNX1384"/>
  <c r="SNX1388" s="1"/>
  <c r="SNX1394" s="1"/>
  <c r="SOM1384"/>
  <c r="SOM1388" s="1"/>
  <c r="SOM1394" s="1"/>
  <c r="SPB1384"/>
  <c r="SPB1388" s="1"/>
  <c r="SPB1394" s="1"/>
  <c r="SPD1384"/>
  <c r="SPD1388" s="1"/>
  <c r="SPD1394" s="1"/>
  <c r="SPS1384"/>
  <c r="SPS1388" s="1"/>
  <c r="SPS1394" s="1"/>
  <c r="SQH1384"/>
  <c r="SQH1388" s="1"/>
  <c r="SQH1394" s="1"/>
  <c r="SQJ1384"/>
  <c r="SQJ1388" s="1"/>
  <c r="SQJ1394" s="1"/>
  <c r="SQY1384"/>
  <c r="SQY1388" s="1"/>
  <c r="SQY1394" s="1"/>
  <c r="SRN1384"/>
  <c r="SRN1388" s="1"/>
  <c r="SRN1394" s="1"/>
  <c r="SRP1384"/>
  <c r="SRP1388" s="1"/>
  <c r="SRP1394" s="1"/>
  <c r="SSE1384"/>
  <c r="SSE1388" s="1"/>
  <c r="SSE1394" s="1"/>
  <c r="SST1384"/>
  <c r="SST1388" s="1"/>
  <c r="SST1394" s="1"/>
  <c r="SSV1384"/>
  <c r="SSV1388" s="1"/>
  <c r="SSV1394" s="1"/>
  <c r="STK1384"/>
  <c r="STK1388" s="1"/>
  <c r="STK1394" s="1"/>
  <c r="STZ1384"/>
  <c r="STZ1388" s="1"/>
  <c r="STZ1394" s="1"/>
  <c r="SUB1384"/>
  <c r="SUB1388" s="1"/>
  <c r="SUB1394" s="1"/>
  <c r="SUQ1384"/>
  <c r="SUQ1388" s="1"/>
  <c r="SUQ1394" s="1"/>
  <c r="SVF1384"/>
  <c r="SVF1388" s="1"/>
  <c r="SVF1394" s="1"/>
  <c r="SVH1384"/>
  <c r="SVH1388" s="1"/>
  <c r="SVH1394" s="1"/>
  <c r="SVW1384"/>
  <c r="SVW1388" s="1"/>
  <c r="SVW1394" s="1"/>
  <c r="SWL1384"/>
  <c r="SWL1388" s="1"/>
  <c r="SWL1394" s="1"/>
  <c r="SWN1384"/>
  <c r="SWN1388" s="1"/>
  <c r="SWN1394" s="1"/>
  <c r="SXC1384"/>
  <c r="SXC1388" s="1"/>
  <c r="SXC1394" s="1"/>
  <c r="SXR1384"/>
  <c r="SXR1388" s="1"/>
  <c r="SXR1394" s="1"/>
  <c r="SXT1384"/>
  <c r="SXT1388" s="1"/>
  <c r="SXT1394" s="1"/>
  <c r="SYI1384"/>
  <c r="SYI1388" s="1"/>
  <c r="SYI1394" s="1"/>
  <c r="SYX1384"/>
  <c r="SYX1388" s="1"/>
  <c r="SYX1394" s="1"/>
  <c r="SYZ1384"/>
  <c r="SYZ1388" s="1"/>
  <c r="SYZ1394" s="1"/>
  <c r="SZO1384"/>
  <c r="SZO1388" s="1"/>
  <c r="SZO1394" s="1"/>
  <c r="TAD1384"/>
  <c r="TAD1388" s="1"/>
  <c r="TAD1394" s="1"/>
  <c r="TAF1384"/>
  <c r="TAF1388" s="1"/>
  <c r="TAF1394" s="1"/>
  <c r="TAU1384"/>
  <c r="TAU1388" s="1"/>
  <c r="TAU1394" s="1"/>
  <c r="TBJ1384"/>
  <c r="TBJ1388" s="1"/>
  <c r="TBJ1394" s="1"/>
  <c r="TBL1384"/>
  <c r="TBL1388" s="1"/>
  <c r="TBL1394" s="1"/>
  <c r="TCA1384"/>
  <c r="TCA1388" s="1"/>
  <c r="TCA1394" s="1"/>
  <c r="TCP1384"/>
  <c r="TCP1388" s="1"/>
  <c r="TCP1394" s="1"/>
  <c r="TCR1384"/>
  <c r="TCR1388" s="1"/>
  <c r="TCR1394" s="1"/>
  <c r="TDG1384"/>
  <c r="TDG1388" s="1"/>
  <c r="TDG1394" s="1"/>
  <c r="TDV1384"/>
  <c r="TDV1388" s="1"/>
  <c r="TDV1394" s="1"/>
  <c r="TDX1384"/>
  <c r="TDX1388" s="1"/>
  <c r="TDX1394" s="1"/>
  <c r="TEM1384"/>
  <c r="TEM1388" s="1"/>
  <c r="TEM1394" s="1"/>
  <c r="TFB1384"/>
  <c r="TFB1388" s="1"/>
  <c r="TFB1394" s="1"/>
  <c r="TFD1384"/>
  <c r="TFD1388" s="1"/>
  <c r="TFD1394" s="1"/>
  <c r="TFS1384"/>
  <c r="TFS1388" s="1"/>
  <c r="TFS1394" s="1"/>
  <c r="TGH1384"/>
  <c r="TGH1388" s="1"/>
  <c r="TGH1394" s="1"/>
  <c r="TGJ1384"/>
  <c r="TGJ1388" s="1"/>
  <c r="TGJ1394" s="1"/>
  <c r="TGY1384"/>
  <c r="TGY1388" s="1"/>
  <c r="TGY1394" s="1"/>
  <c r="THN1384"/>
  <c r="THN1388" s="1"/>
  <c r="THN1394" s="1"/>
  <c r="THP1384"/>
  <c r="THP1388" s="1"/>
  <c r="THP1394" s="1"/>
  <c r="TIE1384"/>
  <c r="TIE1388" s="1"/>
  <c r="TIE1394" s="1"/>
  <c r="TIT1384"/>
  <c r="TIT1388" s="1"/>
  <c r="TIT1394" s="1"/>
  <c r="TIV1384"/>
  <c r="TIV1388" s="1"/>
  <c r="TIV1394" s="1"/>
  <c r="TJK1384"/>
  <c r="TJK1388" s="1"/>
  <c r="TJK1394" s="1"/>
  <c r="TJZ1384"/>
  <c r="TJZ1388" s="1"/>
  <c r="TJZ1394" s="1"/>
  <c r="TKB1384"/>
  <c r="TKB1388" s="1"/>
  <c r="TKB1394" s="1"/>
  <c r="TKQ1384"/>
  <c r="TKQ1388" s="1"/>
  <c r="TKQ1394" s="1"/>
  <c r="TLF1384"/>
  <c r="TLF1388" s="1"/>
  <c r="TLF1394" s="1"/>
  <c r="TLH1384"/>
  <c r="TLH1388" s="1"/>
  <c r="TLH1394" s="1"/>
  <c r="TLW1384"/>
  <c r="TLW1388" s="1"/>
  <c r="TLW1394" s="1"/>
  <c r="TML1384"/>
  <c r="TML1388" s="1"/>
  <c r="TML1394" s="1"/>
  <c r="TMN1384"/>
  <c r="TMN1388" s="1"/>
  <c r="TMN1394" s="1"/>
  <c r="TNC1384"/>
  <c r="TNC1388" s="1"/>
  <c r="TNC1394" s="1"/>
  <c r="TNR1384"/>
  <c r="TNR1388" s="1"/>
  <c r="TNR1394" s="1"/>
  <c r="TNT1384"/>
  <c r="TNT1388" s="1"/>
  <c r="TNT1394" s="1"/>
  <c r="TOI1384"/>
  <c r="TOI1388" s="1"/>
  <c r="TOI1394" s="1"/>
  <c r="TOX1384"/>
  <c r="TOX1388" s="1"/>
  <c r="TOX1394" s="1"/>
  <c r="TOZ1384"/>
  <c r="TOZ1388" s="1"/>
  <c r="TOZ1394" s="1"/>
  <c r="TPO1384"/>
  <c r="TPO1388" s="1"/>
  <c r="TPO1394" s="1"/>
  <c r="TQD1384"/>
  <c r="TQD1388" s="1"/>
  <c r="TQD1394" s="1"/>
  <c r="TQF1384"/>
  <c r="TQF1388" s="1"/>
  <c r="TQF1394" s="1"/>
  <c r="TQU1384"/>
  <c r="TQU1388" s="1"/>
  <c r="TQU1394" s="1"/>
  <c r="TRJ1384"/>
  <c r="TRJ1388" s="1"/>
  <c r="TRJ1394" s="1"/>
  <c r="TRL1384"/>
  <c r="TRL1388" s="1"/>
  <c r="TRL1394" s="1"/>
  <c r="TSA1384"/>
  <c r="TSA1388" s="1"/>
  <c r="TSA1394" s="1"/>
  <c r="TSP1384"/>
  <c r="TSP1388" s="1"/>
  <c r="TSP1394" s="1"/>
  <c r="TSR1384"/>
  <c r="TSR1388" s="1"/>
  <c r="TSR1394" s="1"/>
  <c r="TTG1384"/>
  <c r="TTG1388" s="1"/>
  <c r="TTG1394" s="1"/>
  <c r="TTV1384"/>
  <c r="TTV1388" s="1"/>
  <c r="TTV1394" s="1"/>
  <c r="TTX1384"/>
  <c r="TTX1388" s="1"/>
  <c r="TTX1394" s="1"/>
  <c r="TUM1384"/>
  <c r="TUM1388" s="1"/>
  <c r="TUM1394" s="1"/>
  <c r="TVB1384"/>
  <c r="TVB1388" s="1"/>
  <c r="TVB1394" s="1"/>
  <c r="TVD1384"/>
  <c r="TVD1388" s="1"/>
  <c r="TVD1394" s="1"/>
  <c r="TVS1384"/>
  <c r="TVS1388" s="1"/>
  <c r="TVS1394" s="1"/>
  <c r="TWH1384"/>
  <c r="TWH1388" s="1"/>
  <c r="TWH1394" s="1"/>
  <c r="TWJ1384"/>
  <c r="TWJ1388" s="1"/>
  <c r="TWJ1394" s="1"/>
  <c r="TWY1384"/>
  <c r="TWY1388" s="1"/>
  <c r="TWY1394" s="1"/>
  <c r="TXN1384"/>
  <c r="TXN1388" s="1"/>
  <c r="TXN1394" s="1"/>
  <c r="TXP1384"/>
  <c r="TXP1388" s="1"/>
  <c r="TXP1394" s="1"/>
  <c r="TYE1384"/>
  <c r="TYE1388" s="1"/>
  <c r="TYE1394" s="1"/>
  <c r="TYT1384"/>
  <c r="TYT1388" s="1"/>
  <c r="TYT1394" s="1"/>
  <c r="TYV1384"/>
  <c r="TYV1388" s="1"/>
  <c r="TYV1394" s="1"/>
  <c r="TZK1384"/>
  <c r="TZK1388" s="1"/>
  <c r="TZK1394" s="1"/>
  <c r="TZZ1384"/>
  <c r="TZZ1388" s="1"/>
  <c r="TZZ1394" s="1"/>
  <c r="UAB1384"/>
  <c r="UAB1388" s="1"/>
  <c r="UAB1394" s="1"/>
  <c r="UAQ1384"/>
  <c r="UAQ1388" s="1"/>
  <c r="UAQ1394" s="1"/>
  <c r="UBF1384"/>
  <c r="UBF1388" s="1"/>
  <c r="UBF1394" s="1"/>
  <c r="UBH1384"/>
  <c r="UBH1388" s="1"/>
  <c r="UBH1394" s="1"/>
  <c r="UBW1384"/>
  <c r="UBW1388" s="1"/>
  <c r="UBW1394" s="1"/>
  <c r="UCL1384"/>
  <c r="UCL1388" s="1"/>
  <c r="UCL1394" s="1"/>
  <c r="UCN1384"/>
  <c r="UCN1388" s="1"/>
  <c r="UCN1394" s="1"/>
  <c r="UDC1384"/>
  <c r="UDC1388" s="1"/>
  <c r="UDC1394" s="1"/>
  <c r="UDR1384"/>
  <c r="UDR1388" s="1"/>
  <c r="UDR1394" s="1"/>
  <c r="UDT1384"/>
  <c r="UDT1388" s="1"/>
  <c r="UDT1394" s="1"/>
  <c r="UEI1384"/>
  <c r="UEI1388" s="1"/>
  <c r="UEI1394" s="1"/>
  <c r="UEX1384"/>
  <c r="UEX1388" s="1"/>
  <c r="UEX1394" s="1"/>
  <c r="UEZ1384"/>
  <c r="UEZ1388" s="1"/>
  <c r="UEZ1394" s="1"/>
  <c r="UFO1384"/>
  <c r="UFO1388" s="1"/>
  <c r="UFO1394" s="1"/>
  <c r="UGD1384"/>
  <c r="UGD1388" s="1"/>
  <c r="UGD1394" s="1"/>
  <c r="UGF1384"/>
  <c r="UGF1388" s="1"/>
  <c r="UGF1394" s="1"/>
  <c r="UGU1384"/>
  <c r="UGU1388" s="1"/>
  <c r="UGU1394" s="1"/>
  <c r="UHJ1384"/>
  <c r="UHJ1388" s="1"/>
  <c r="UHJ1394" s="1"/>
  <c r="UHL1384"/>
  <c r="UHL1388" s="1"/>
  <c r="UHL1394" s="1"/>
  <c r="UIA1384"/>
  <c r="UIA1388" s="1"/>
  <c r="UIA1394" s="1"/>
  <c r="UIP1384"/>
  <c r="UIP1388" s="1"/>
  <c r="UIP1394" s="1"/>
  <c r="UIR1384"/>
  <c r="UIR1388" s="1"/>
  <c r="UIR1394" s="1"/>
  <c r="UJG1384"/>
  <c r="UJG1388" s="1"/>
  <c r="UJG1394" s="1"/>
  <c r="UJV1384"/>
  <c r="UJV1388" s="1"/>
  <c r="UJV1394" s="1"/>
  <c r="UJX1384"/>
  <c r="UJX1388" s="1"/>
  <c r="UJX1394" s="1"/>
  <c r="UKM1384"/>
  <c r="UKM1388" s="1"/>
  <c r="UKM1394" s="1"/>
  <c r="ULB1384"/>
  <c r="ULB1388" s="1"/>
  <c r="ULB1394" s="1"/>
  <c r="ULD1384"/>
  <c r="ULD1388" s="1"/>
  <c r="ULD1394" s="1"/>
  <c r="ULS1384"/>
  <c r="ULS1388" s="1"/>
  <c r="ULS1394" s="1"/>
  <c r="UMH1384"/>
  <c r="UMH1388" s="1"/>
  <c r="UMH1394" s="1"/>
  <c r="UMJ1384"/>
  <c r="UMJ1388" s="1"/>
  <c r="UMJ1394" s="1"/>
  <c r="UMY1384"/>
  <c r="UMY1388" s="1"/>
  <c r="UMY1394" s="1"/>
  <c r="UNN1384"/>
  <c r="UNN1388" s="1"/>
  <c r="UNN1394" s="1"/>
  <c r="UNP1384"/>
  <c r="UNP1388" s="1"/>
  <c r="UNP1394" s="1"/>
  <c r="UOE1384"/>
  <c r="UOE1388" s="1"/>
  <c r="UOE1394" s="1"/>
  <c r="UOT1384"/>
  <c r="UOT1388" s="1"/>
  <c r="UOT1394" s="1"/>
  <c r="UOV1384"/>
  <c r="UOV1388" s="1"/>
  <c r="UOV1394" s="1"/>
  <c r="UPK1384"/>
  <c r="UPK1388" s="1"/>
  <c r="UPK1394" s="1"/>
  <c r="UPZ1384"/>
  <c r="UPZ1388" s="1"/>
  <c r="UPZ1394" s="1"/>
  <c r="UQB1384"/>
  <c r="UQB1388" s="1"/>
  <c r="UQB1394" s="1"/>
  <c r="UQQ1384"/>
  <c r="UQQ1388" s="1"/>
  <c r="UQQ1394" s="1"/>
  <c r="URF1384"/>
  <c r="URF1388" s="1"/>
  <c r="URF1394" s="1"/>
  <c r="URH1384"/>
  <c r="URH1388" s="1"/>
  <c r="URH1394" s="1"/>
  <c r="URW1384"/>
  <c r="URW1388" s="1"/>
  <c r="URW1394" s="1"/>
  <c r="USL1384"/>
  <c r="USL1388" s="1"/>
  <c r="USL1394" s="1"/>
  <c r="USN1384"/>
  <c r="USN1388" s="1"/>
  <c r="USN1394" s="1"/>
  <c r="UTC1384"/>
  <c r="UTC1388" s="1"/>
  <c r="UTC1394" s="1"/>
  <c r="UTR1384"/>
  <c r="UTR1388" s="1"/>
  <c r="UTR1394" s="1"/>
  <c r="UTT1384"/>
  <c r="UTT1388" s="1"/>
  <c r="UTT1394" s="1"/>
  <c r="UUI1384"/>
  <c r="UUI1388" s="1"/>
  <c r="UUI1394" s="1"/>
  <c r="UUX1384"/>
  <c r="UUX1388" s="1"/>
  <c r="UUX1394" s="1"/>
  <c r="UUZ1384"/>
  <c r="UUZ1388" s="1"/>
  <c r="UUZ1394" s="1"/>
  <c r="UVO1384"/>
  <c r="UVO1388" s="1"/>
  <c r="UVO1394" s="1"/>
  <c r="UWD1384"/>
  <c r="UWD1388" s="1"/>
  <c r="UWD1394" s="1"/>
  <c r="UWF1384"/>
  <c r="UWF1388" s="1"/>
  <c r="UWF1394" s="1"/>
  <c r="UWU1384"/>
  <c r="UWU1388" s="1"/>
  <c r="UWU1394" s="1"/>
  <c r="UXJ1384"/>
  <c r="UXJ1388" s="1"/>
  <c r="UXJ1394" s="1"/>
  <c r="UXL1384"/>
  <c r="UXL1388" s="1"/>
  <c r="UXL1394" s="1"/>
  <c r="UYA1384"/>
  <c r="UYA1388" s="1"/>
  <c r="UYA1394" s="1"/>
  <c r="UYP1384"/>
  <c r="UYP1388" s="1"/>
  <c r="UYP1394" s="1"/>
  <c r="UYR1384"/>
  <c r="UYR1388" s="1"/>
  <c r="UYR1394" s="1"/>
  <c r="UZG1384"/>
  <c r="UZG1388" s="1"/>
  <c r="UZG1394" s="1"/>
  <c r="UZV1384"/>
  <c r="UZV1388" s="1"/>
  <c r="UZV1394" s="1"/>
  <c r="UZX1384"/>
  <c r="UZX1388" s="1"/>
  <c r="UZX1394" s="1"/>
  <c r="VAM1384"/>
  <c r="VAM1388" s="1"/>
  <c r="VAM1394" s="1"/>
  <c r="VBB1384"/>
  <c r="VBB1388" s="1"/>
  <c r="VBB1394" s="1"/>
  <c r="VBD1384"/>
  <c r="VBD1388" s="1"/>
  <c r="VBD1394" s="1"/>
  <c r="VBS1384"/>
  <c r="VBS1388" s="1"/>
  <c r="VBS1394" s="1"/>
  <c r="VCH1384"/>
  <c r="VCH1388" s="1"/>
  <c r="VCH1394" s="1"/>
  <c r="VCJ1384"/>
  <c r="VCJ1388" s="1"/>
  <c r="VCJ1394" s="1"/>
  <c r="VCY1384"/>
  <c r="VCY1388" s="1"/>
  <c r="VCY1394" s="1"/>
  <c r="VDN1384"/>
  <c r="VDN1388" s="1"/>
  <c r="VDN1394" s="1"/>
  <c r="VDP1384"/>
  <c r="VDP1388" s="1"/>
  <c r="VDP1394" s="1"/>
  <c r="VEE1384"/>
  <c r="VEE1388" s="1"/>
  <c r="VEE1394" s="1"/>
  <c r="VET1384"/>
  <c r="VET1388" s="1"/>
  <c r="VET1394" s="1"/>
  <c r="VEV1384"/>
  <c r="VEV1388" s="1"/>
  <c r="VEV1394" s="1"/>
  <c r="VFK1384"/>
  <c r="VFK1388" s="1"/>
  <c r="VFK1394" s="1"/>
  <c r="VFZ1384"/>
  <c r="VFZ1388" s="1"/>
  <c r="VFZ1394" s="1"/>
  <c r="VGB1384"/>
  <c r="VGB1388" s="1"/>
  <c r="VGB1394" s="1"/>
  <c r="VGQ1384"/>
  <c r="VGQ1388" s="1"/>
  <c r="VGQ1394" s="1"/>
  <c r="VHF1384"/>
  <c r="VHF1388" s="1"/>
  <c r="VHF1394" s="1"/>
  <c r="VHH1384"/>
  <c r="VHH1388" s="1"/>
  <c r="VHH1394" s="1"/>
  <c r="VHW1384"/>
  <c r="VHW1388" s="1"/>
  <c r="VHW1394" s="1"/>
  <c r="VIL1384"/>
  <c r="VIL1388" s="1"/>
  <c r="VIL1394" s="1"/>
  <c r="VIN1384"/>
  <c r="VIN1388" s="1"/>
  <c r="VIN1394" s="1"/>
  <c r="VJC1384"/>
  <c r="VJC1388" s="1"/>
  <c r="VJC1394" s="1"/>
  <c r="VJR1384"/>
  <c r="VJR1388" s="1"/>
  <c r="VJR1394" s="1"/>
  <c r="VJT1384"/>
  <c r="VJT1388" s="1"/>
  <c r="VJT1394" s="1"/>
  <c r="VKI1384"/>
  <c r="VKI1388" s="1"/>
  <c r="VKI1394" s="1"/>
  <c r="VKX1384"/>
  <c r="VKX1388" s="1"/>
  <c r="VKX1394" s="1"/>
  <c r="VKZ1384"/>
  <c r="VKZ1388" s="1"/>
  <c r="VKZ1394" s="1"/>
  <c r="VLO1384"/>
  <c r="VLO1388" s="1"/>
  <c r="VLO1394" s="1"/>
  <c r="VMD1384"/>
  <c r="VMD1388" s="1"/>
  <c r="VMD1394" s="1"/>
  <c r="VMF1384"/>
  <c r="VMF1388" s="1"/>
  <c r="VMF1394" s="1"/>
  <c r="VMU1384"/>
  <c r="VMU1388" s="1"/>
  <c r="VMU1394" s="1"/>
  <c r="VNJ1384"/>
  <c r="VNJ1388" s="1"/>
  <c r="VNJ1394" s="1"/>
  <c r="VNL1384"/>
  <c r="VNL1388" s="1"/>
  <c r="VNL1394" s="1"/>
  <c r="VOA1384"/>
  <c r="VOA1388" s="1"/>
  <c r="VOA1394" s="1"/>
  <c r="VOP1384"/>
  <c r="VOP1388" s="1"/>
  <c r="VOP1394" s="1"/>
  <c r="VOR1384"/>
  <c r="VOR1388" s="1"/>
  <c r="VOR1394" s="1"/>
  <c r="VPG1384"/>
  <c r="VPG1388" s="1"/>
  <c r="VPG1394" s="1"/>
  <c r="VPV1384"/>
  <c r="VPV1388" s="1"/>
  <c r="VPV1394" s="1"/>
  <c r="VPX1384"/>
  <c r="VPX1388" s="1"/>
  <c r="VPX1394" s="1"/>
  <c r="VQM1384"/>
  <c r="VQM1388" s="1"/>
  <c r="VQM1394" s="1"/>
  <c r="VRB1384"/>
  <c r="VRB1388" s="1"/>
  <c r="VRB1394" s="1"/>
  <c r="VRD1384"/>
  <c r="VRD1388" s="1"/>
  <c r="VRD1394" s="1"/>
  <c r="VRS1384"/>
  <c r="VRS1388" s="1"/>
  <c r="VRS1394" s="1"/>
  <c r="VSH1384"/>
  <c r="VSH1388" s="1"/>
  <c r="VSH1394" s="1"/>
  <c r="VSJ1384"/>
  <c r="VSJ1388" s="1"/>
  <c r="VSJ1394" s="1"/>
  <c r="VSY1384"/>
  <c r="VSY1388" s="1"/>
  <c r="VSY1394" s="1"/>
  <c r="VTN1384"/>
  <c r="VTN1388" s="1"/>
  <c r="VTN1394" s="1"/>
  <c r="VTP1384"/>
  <c r="VTP1388" s="1"/>
  <c r="VTP1394" s="1"/>
  <c r="VUE1384"/>
  <c r="VUE1388" s="1"/>
  <c r="VUE1394" s="1"/>
  <c r="VUT1384"/>
  <c r="VUT1388" s="1"/>
  <c r="VUT1394" s="1"/>
  <c r="VUV1384"/>
  <c r="VUV1388" s="1"/>
  <c r="VUV1394" s="1"/>
  <c r="VVK1384"/>
  <c r="VVK1388" s="1"/>
  <c r="VVK1394" s="1"/>
  <c r="VVZ1384"/>
  <c r="VVZ1388" s="1"/>
  <c r="VVZ1394" s="1"/>
  <c r="VWB1384"/>
  <c r="VWB1388" s="1"/>
  <c r="VWB1394" s="1"/>
  <c r="VWQ1384"/>
  <c r="VWQ1388" s="1"/>
  <c r="VWQ1394" s="1"/>
  <c r="VXF1384"/>
  <c r="VXF1388" s="1"/>
  <c r="VXF1394" s="1"/>
  <c r="VXH1384"/>
  <c r="VXH1388" s="1"/>
  <c r="VXH1394" s="1"/>
  <c r="VXW1384"/>
  <c r="VXW1388" s="1"/>
  <c r="VXW1394" s="1"/>
  <c r="VYL1384"/>
  <c r="VYL1388" s="1"/>
  <c r="VYL1394" s="1"/>
  <c r="VYN1384"/>
  <c r="VYN1388" s="1"/>
  <c r="VYN1394" s="1"/>
  <c r="VZC1384"/>
  <c r="VZC1388" s="1"/>
  <c r="VZC1394" s="1"/>
  <c r="VZR1384"/>
  <c r="VZR1388" s="1"/>
  <c r="VZR1394" s="1"/>
  <c r="VZT1384"/>
  <c r="VZT1388" s="1"/>
  <c r="VZT1394" s="1"/>
  <c r="WAI1384"/>
  <c r="WAI1388" s="1"/>
  <c r="WAI1394" s="1"/>
  <c r="WAX1384"/>
  <c r="WAX1388" s="1"/>
  <c r="WAX1394" s="1"/>
  <c r="WAZ1384"/>
  <c r="WAZ1388" s="1"/>
  <c r="WAZ1394" s="1"/>
  <c r="WBO1384"/>
  <c r="WBO1388" s="1"/>
  <c r="WBO1394" s="1"/>
  <c r="WCD1384"/>
  <c r="WCD1388" s="1"/>
  <c r="WCD1394" s="1"/>
  <c r="WCF1384"/>
  <c r="WCF1388" s="1"/>
  <c r="WCF1394" s="1"/>
  <c r="WCU1384"/>
  <c r="WCU1388" s="1"/>
  <c r="WCU1394" s="1"/>
  <c r="WDJ1384"/>
  <c r="WDJ1388" s="1"/>
  <c r="WDJ1394" s="1"/>
  <c r="WDL1384"/>
  <c r="WDL1388" s="1"/>
  <c r="WDL1394" s="1"/>
  <c r="WEA1384"/>
  <c r="WEA1388" s="1"/>
  <c r="WEA1394" s="1"/>
  <c r="WEP1384"/>
  <c r="WEP1388" s="1"/>
  <c r="WEP1394" s="1"/>
  <c r="WER1384"/>
  <c r="WER1388" s="1"/>
  <c r="WER1394" s="1"/>
  <c r="WFG1384"/>
  <c r="WFG1388" s="1"/>
  <c r="WFG1394" s="1"/>
  <c r="WFV1384"/>
  <c r="WFV1388" s="1"/>
  <c r="WFV1394" s="1"/>
  <c r="WFX1384"/>
  <c r="WFX1388" s="1"/>
  <c r="WFX1394" s="1"/>
  <c r="WGM1384"/>
  <c r="WGM1388" s="1"/>
  <c r="WGM1394" s="1"/>
  <c r="WHB1384"/>
  <c r="WHB1388" s="1"/>
  <c r="WHB1394" s="1"/>
  <c r="WHD1384"/>
  <c r="WHD1388" s="1"/>
  <c r="WHD1394" s="1"/>
  <c r="WHS1384"/>
  <c r="WHS1388" s="1"/>
  <c r="WHS1394" s="1"/>
  <c r="WIH1384"/>
  <c r="WIH1388" s="1"/>
  <c r="WIH1394" s="1"/>
  <c r="WIJ1384"/>
  <c r="WIJ1388" s="1"/>
  <c r="WIJ1394" s="1"/>
  <c r="WIY1384"/>
  <c r="WIY1388" s="1"/>
  <c r="WIY1394" s="1"/>
  <c r="WJN1384"/>
  <c r="WJN1388" s="1"/>
  <c r="WJN1394" s="1"/>
  <c r="WJP1384"/>
  <c r="WJP1388" s="1"/>
  <c r="WJP1394" s="1"/>
  <c r="WKE1384"/>
  <c r="WKE1388" s="1"/>
  <c r="WKE1394" s="1"/>
  <c r="WKT1384"/>
  <c r="WKT1388" s="1"/>
  <c r="WKT1394" s="1"/>
  <c r="WKV1384"/>
  <c r="WKV1388" s="1"/>
  <c r="WKV1394" s="1"/>
  <c r="WLK1384"/>
  <c r="WLK1388" s="1"/>
  <c r="WLK1394" s="1"/>
  <c r="WLZ1384"/>
  <c r="WLZ1388" s="1"/>
  <c r="WLZ1394" s="1"/>
  <c r="WMB1384"/>
  <c r="WMB1388" s="1"/>
  <c r="WMB1394" s="1"/>
  <c r="WMQ1384"/>
  <c r="WMQ1388" s="1"/>
  <c r="WMQ1394" s="1"/>
  <c r="WNF1384"/>
  <c r="WNF1388" s="1"/>
  <c r="WNF1394" s="1"/>
  <c r="WNH1384"/>
  <c r="WNH1388" s="1"/>
  <c r="WNH1394" s="1"/>
  <c r="WNW1384"/>
  <c r="WNW1388" s="1"/>
  <c r="WNW1394" s="1"/>
  <c r="WOL1384"/>
  <c r="WOL1388" s="1"/>
  <c r="WOL1394" s="1"/>
  <c r="WON1384"/>
  <c r="WON1388" s="1"/>
  <c r="WON1394" s="1"/>
  <c r="WPC1384"/>
  <c r="WPC1388" s="1"/>
  <c r="WPC1394" s="1"/>
  <c r="WPR1384"/>
  <c r="WPR1388" s="1"/>
  <c r="WPR1394" s="1"/>
  <c r="WPT1384"/>
  <c r="WPT1388" s="1"/>
  <c r="WPT1394" s="1"/>
  <c r="WQI1384"/>
  <c r="WQI1388" s="1"/>
  <c r="WQI1394" s="1"/>
  <c r="WQX1384"/>
  <c r="WQX1388" s="1"/>
  <c r="WQX1394" s="1"/>
  <c r="WQZ1384"/>
  <c r="WQZ1388" s="1"/>
  <c r="WQZ1394" s="1"/>
  <c r="WRO1384"/>
  <c r="WRO1388" s="1"/>
  <c r="WRO1394" s="1"/>
  <c r="WSD1384"/>
  <c r="WSD1388" s="1"/>
  <c r="WSD1394" s="1"/>
  <c r="WSF1384"/>
  <c r="WSF1388" s="1"/>
  <c r="WSF1394" s="1"/>
  <c r="WSU1384"/>
  <c r="WSU1388" s="1"/>
  <c r="WSU1394" s="1"/>
  <c r="WTJ1384"/>
  <c r="WTJ1388" s="1"/>
  <c r="WTJ1394" s="1"/>
  <c r="WTL1384"/>
  <c r="WTL1388" s="1"/>
  <c r="WTL1394" s="1"/>
  <c r="WUA1384"/>
  <c r="WUA1388" s="1"/>
  <c r="WUA1394" s="1"/>
  <c r="WUP1384"/>
  <c r="WUP1388" s="1"/>
  <c r="WUP1394" s="1"/>
  <c r="WUR1384"/>
  <c r="WUR1388" s="1"/>
  <c r="WUR1394" s="1"/>
  <c r="WVG1384"/>
  <c r="WVG1388" s="1"/>
  <c r="WVG1394" s="1"/>
  <c r="WVV1384"/>
  <c r="WVV1388" s="1"/>
  <c r="WVV1394" s="1"/>
  <c r="WVX1384"/>
  <c r="WVX1388" s="1"/>
  <c r="WVX1394" s="1"/>
  <c r="WWM1384"/>
  <c r="WWM1388" s="1"/>
  <c r="WWM1394" s="1"/>
  <c r="WXB1384"/>
  <c r="WXB1388" s="1"/>
  <c r="WXB1394" s="1"/>
  <c r="WXD1384"/>
  <c r="WXD1388" s="1"/>
  <c r="WXD1394" s="1"/>
  <c r="WXS1384"/>
  <c r="WXS1388" s="1"/>
  <c r="WXS1394" s="1"/>
  <c r="WYH1384"/>
  <c r="WYH1388" s="1"/>
  <c r="WYH1394" s="1"/>
  <c r="WYJ1384"/>
  <c r="WYJ1388" s="1"/>
  <c r="WYJ1394" s="1"/>
  <c r="WYY1384"/>
  <c r="WYY1388" s="1"/>
  <c r="WYY1394" s="1"/>
  <c r="WZN1384"/>
  <c r="WZN1388" s="1"/>
  <c r="WZN1394" s="1"/>
  <c r="WZP1384"/>
  <c r="WZP1388" s="1"/>
  <c r="WZP1394" s="1"/>
  <c r="XAE1384"/>
  <c r="XAE1388" s="1"/>
  <c r="XAE1394" s="1"/>
  <c r="XAT1384"/>
  <c r="XAT1388" s="1"/>
  <c r="XAT1394" s="1"/>
  <c r="XAV1384"/>
  <c r="XAV1388" s="1"/>
  <c r="XAV1394" s="1"/>
  <c r="XBK1384"/>
  <c r="XBK1388" s="1"/>
  <c r="XBK1394" s="1"/>
  <c r="XBZ1384"/>
  <c r="XBZ1388" s="1"/>
  <c r="XBZ1394" s="1"/>
  <c r="XCB1384"/>
  <c r="XCB1388" s="1"/>
  <c r="XCB1394" s="1"/>
  <c r="XCQ1384"/>
  <c r="XCQ1388" s="1"/>
  <c r="XCQ1394" s="1"/>
  <c r="XDF1384"/>
  <c r="XDF1388" s="1"/>
  <c r="XDF1394" s="1"/>
  <c r="XDH1384"/>
  <c r="XDH1388" s="1"/>
  <c r="XDH1394" s="1"/>
  <c r="XDW1384"/>
  <c r="XDW1388" s="1"/>
  <c r="XDW1394" s="1"/>
  <c r="XEL1384"/>
  <c r="XEL1388" s="1"/>
  <c r="XEL1394" s="1"/>
  <c r="XEN1384"/>
  <c r="XEN1388" s="1"/>
  <c r="XEN1394" s="1"/>
  <c r="XFC1384"/>
  <c r="XFC1388" s="1"/>
  <c r="XFC1394" s="1"/>
  <c r="L1385"/>
  <c r="F98" i="6" s="1"/>
  <c r="AC1385" i="8"/>
  <c r="AR1385"/>
  <c r="BI1385"/>
  <c r="BX1385"/>
  <c r="CO1385"/>
  <c r="DD1385"/>
  <c r="DU1385"/>
  <c r="EJ1385"/>
  <c r="FA1385"/>
  <c r="FP1385"/>
  <c r="GG1385"/>
  <c r="GV1385"/>
  <c r="HM1385"/>
  <c r="IB1385"/>
  <c r="IS1385"/>
  <c r="JH1385"/>
  <c r="JY1385"/>
  <c r="KN1385"/>
  <c r="LE1385"/>
  <c r="LT1385"/>
  <c r="MK1385"/>
  <c r="MZ1385"/>
  <c r="NQ1385"/>
  <c r="OF1385"/>
  <c r="OW1385"/>
  <c r="PL1385"/>
  <c r="QC1385"/>
  <c r="QR1385"/>
  <c r="RI1385"/>
  <c r="RX1385"/>
  <c r="SO1385"/>
  <c r="TD1385"/>
  <c r="TU1385"/>
  <c r="UJ1385"/>
  <c r="VA1385"/>
  <c r="VP1385"/>
  <c r="WG1385"/>
  <c r="WV1385"/>
  <c r="XM1385"/>
  <c r="YB1385"/>
  <c r="YS1385"/>
  <c r="ZH1385"/>
  <c r="ZY1385"/>
  <c r="AAN1385"/>
  <c r="ABE1385"/>
  <c r="ABT1385"/>
  <c r="ACK1385"/>
  <c r="ACZ1385"/>
  <c r="ADQ1385"/>
  <c r="AEF1385"/>
  <c r="AEW1385"/>
  <c r="AFL1385"/>
  <c r="AGC1385"/>
  <c r="AGR1385"/>
  <c r="AHI1385"/>
  <c r="AHX1385"/>
  <c r="AIO1385"/>
  <c r="AJD1385"/>
  <c r="AJU1385"/>
  <c r="AKJ1385"/>
  <c r="ALA1385"/>
  <c r="ALP1385"/>
  <c r="AMG1385"/>
  <c r="AMV1385"/>
  <c r="ANM1385"/>
  <c r="AOB1385"/>
  <c r="AOS1385"/>
  <c r="APH1385"/>
  <c r="APY1385"/>
  <c r="AQN1385"/>
  <c r="ARE1385"/>
  <c r="ART1385"/>
  <c r="ASK1385"/>
  <c r="ASZ1385"/>
  <c r="ATQ1385"/>
  <c r="AUF1385"/>
  <c r="AUW1385"/>
  <c r="AVL1385"/>
  <c r="AWC1385"/>
  <c r="AWR1385"/>
  <c r="AXI1385"/>
  <c r="AXX1385"/>
  <c r="AYO1385"/>
  <c r="AZD1385"/>
  <c r="AZU1385"/>
  <c r="BAJ1385"/>
  <c r="BBA1385"/>
  <c r="BBP1385"/>
  <c r="BCG1385"/>
  <c r="BCV1385"/>
  <c r="BDM1385"/>
  <c r="BEB1385"/>
  <c r="BES1385"/>
  <c r="BFH1385"/>
  <c r="BFY1385"/>
  <c r="BGN1385"/>
  <c r="BHE1385"/>
  <c r="BHT1385"/>
  <c r="BIK1385"/>
  <c r="BIZ1385"/>
  <c r="BJQ1385"/>
  <c r="BKF1385"/>
  <c r="BKW1385"/>
  <c r="BLL1385"/>
  <c r="BMC1385"/>
  <c r="BMR1385"/>
  <c r="BNI1385"/>
  <c r="BNX1385"/>
  <c r="BOO1385"/>
  <c r="BPD1385"/>
  <c r="BPU1385"/>
  <c r="BQJ1385"/>
  <c r="BRA1385"/>
  <c r="BRP1385"/>
  <c r="BSG1385"/>
  <c r="BSV1385"/>
  <c r="BTM1385"/>
  <c r="BUB1385"/>
  <c r="BUS1385"/>
  <c r="BVH1385"/>
  <c r="BVY1385"/>
  <c r="BWN1385"/>
  <c r="BXE1385"/>
  <c r="BXT1385"/>
  <c r="BYK1385"/>
  <c r="BYZ1385"/>
  <c r="BZQ1385"/>
  <c r="CAF1385"/>
  <c r="CAW1385"/>
  <c r="CBL1385"/>
  <c r="CCC1385"/>
  <c r="CCR1385"/>
  <c r="CDI1385"/>
  <c r="CDX1385"/>
  <c r="CEO1385"/>
  <c r="CFD1385"/>
  <c r="CFU1385"/>
  <c r="CGJ1385"/>
  <c r="CHA1385"/>
  <c r="CHP1385"/>
  <c r="CIG1385"/>
  <c r="CIV1385"/>
  <c r="CJM1385"/>
  <c r="CKB1385"/>
  <c r="CKS1385"/>
  <c r="CLH1385"/>
  <c r="CLY1385"/>
  <c r="CMN1385"/>
  <c r="CNE1385"/>
  <c r="CNT1385"/>
  <c r="COK1385"/>
  <c r="COZ1385"/>
  <c r="CPQ1385"/>
  <c r="CQF1385"/>
  <c r="CQW1385"/>
  <c r="CRL1385"/>
  <c r="CSC1385"/>
  <c r="CSR1385"/>
  <c r="CTI1385"/>
  <c r="CTX1385"/>
  <c r="CUO1385"/>
  <c r="CVD1385"/>
  <c r="CVU1385"/>
  <c r="CWJ1385"/>
  <c r="CXA1385"/>
  <c r="CXP1385"/>
  <c r="CYG1385"/>
  <c r="CYR1385"/>
  <c r="CYV1385"/>
  <c r="CZM1385"/>
  <c r="CZX1385"/>
  <c r="DAB1385"/>
  <c r="DAS1385"/>
  <c r="DBD1385"/>
  <c r="DBH1385"/>
  <c r="DBY1385"/>
  <c r="DCJ1385"/>
  <c r="DCN1385"/>
  <c r="DDE1385"/>
  <c r="DDP1385"/>
  <c r="DDT1385"/>
  <c r="DEK1385"/>
  <c r="DEV1385"/>
  <c r="DEZ1385"/>
  <c r="DFQ1385"/>
  <c r="DGB1385"/>
  <c r="DGF1385"/>
  <c r="DGW1385"/>
  <c r="DHH1385"/>
  <c r="DHL1385"/>
  <c r="DIC1385"/>
  <c r="DIN1385"/>
  <c r="DIR1385"/>
  <c r="DJI1385"/>
  <c r="DJT1385"/>
  <c r="DJX1385"/>
  <c r="DKO1385"/>
  <c r="DKZ1385"/>
  <c r="DLD1385"/>
  <c r="DLU1385"/>
  <c r="DMF1385"/>
  <c r="DMJ1385"/>
  <c r="DNA1385"/>
  <c r="DNL1385"/>
  <c r="DNP1385"/>
  <c r="DOG1385"/>
  <c r="DOR1385"/>
  <c r="DOV1385"/>
  <c r="DPM1385"/>
  <c r="DPX1385"/>
  <c r="DQB1385"/>
  <c r="DQS1385"/>
  <c r="DRD1385"/>
  <c r="DRH1385"/>
  <c r="DRY1385"/>
  <c r="DSJ1385"/>
  <c r="DSN1385"/>
  <c r="DTE1385"/>
  <c r="DTP1385"/>
  <c r="DTT1385"/>
  <c r="DUK1385"/>
  <c r="DUV1385"/>
  <c r="DUZ1385"/>
  <c r="DVQ1385"/>
  <c r="DWB1385"/>
  <c r="DWF1385"/>
  <c r="DWW1385"/>
  <c r="DXH1385"/>
  <c r="DXL1385"/>
  <c r="DYC1385"/>
  <c r="DYN1385"/>
  <c r="DYR1385"/>
  <c r="DZI1385"/>
  <c r="DZT1385"/>
  <c r="DZX1385"/>
  <c r="EAO1385"/>
  <c r="EAZ1385"/>
  <c r="EBD1385"/>
  <c r="EBU1385"/>
  <c r="ECF1385"/>
  <c r="ECJ1385"/>
  <c r="EDA1385"/>
  <c r="EDL1385"/>
  <c r="EDP1385"/>
  <c r="EEG1385"/>
  <c r="EER1385"/>
  <c r="EEV1385"/>
  <c r="EFM1385"/>
  <c r="EFX1385"/>
  <c r="EGB1385"/>
  <c r="EGS1385"/>
  <c r="EHD1385"/>
  <c r="EHH1385"/>
  <c r="EHY1385"/>
  <c r="EIJ1385"/>
  <c r="EIN1385"/>
  <c r="EJE1385"/>
  <c r="EJP1385"/>
  <c r="EJT1385"/>
  <c r="EKK1385"/>
  <c r="EKV1385"/>
  <c r="EKZ1385"/>
  <c r="ELQ1385"/>
  <c r="EMB1385"/>
  <c r="EMF1385"/>
  <c r="EMW1385"/>
  <c r="ENH1385"/>
  <c r="ENL1385"/>
  <c r="EOC1385"/>
  <c r="EON1385"/>
  <c r="EOR1385"/>
  <c r="EPI1385"/>
  <c r="EPT1385"/>
  <c r="EPX1385"/>
  <c r="EQO1385"/>
  <c r="EQZ1385"/>
  <c r="ERD1385"/>
  <c r="ERU1385"/>
  <c r="ESF1385"/>
  <c r="ESJ1385"/>
  <c r="ETA1385"/>
  <c r="ETL1385"/>
  <c r="ETP1385"/>
  <c r="EUG1385"/>
  <c r="EUR1385"/>
  <c r="EUV1385"/>
  <c r="EVM1385"/>
  <c r="EVX1385"/>
  <c r="EWB1385"/>
  <c r="EWS1385"/>
  <c r="EXD1385"/>
  <c r="EXH1385"/>
  <c r="EXY1385"/>
  <c r="EYJ1385"/>
  <c r="EYN1385"/>
  <c r="EZE1385"/>
  <c r="EZP1385"/>
  <c r="EZT1385"/>
  <c r="FAK1385"/>
  <c r="FAV1385"/>
  <c r="FAZ1385"/>
  <c r="FBQ1385"/>
  <c r="FCB1385"/>
  <c r="FCF1385"/>
  <c r="FCW1385"/>
  <c r="FDH1385"/>
  <c r="FDL1385"/>
  <c r="FEC1385"/>
  <c r="FEN1385"/>
  <c r="FER1385"/>
  <c r="FFI1385"/>
  <c r="FFT1385"/>
  <c r="FFX1385"/>
  <c r="FGO1385"/>
  <c r="FGZ1385"/>
  <c r="FHD1385"/>
  <c r="FHU1385"/>
  <c r="FIF1385"/>
  <c r="FIJ1385"/>
  <c r="FJA1385"/>
  <c r="FJL1385"/>
  <c r="FJP1385"/>
  <c r="FKG1385"/>
  <c r="FKR1385"/>
  <c r="FKV1385"/>
  <c r="FLI1385"/>
  <c r="FLM1385"/>
  <c r="FLX1385"/>
  <c r="FMB1385"/>
  <c r="FMO1385"/>
  <c r="FMS1385"/>
  <c r="FND1385"/>
  <c r="FNH1385"/>
  <c r="FNU1385"/>
  <c r="FNY1385"/>
  <c r="FOJ1385"/>
  <c r="FON1385"/>
  <c r="FPA1385"/>
  <c r="FPE1385"/>
  <c r="FPP1385"/>
  <c r="FPT1385"/>
  <c r="FQG1385"/>
  <c r="FQK1385"/>
  <c r="FQV1385"/>
  <c r="FQZ1385"/>
  <c r="FRM1385"/>
  <c r="FRQ1385"/>
  <c r="FSB1385"/>
  <c r="FSF1385"/>
  <c r="FSS1385"/>
  <c r="FSW1385"/>
  <c r="FTH1385"/>
  <c r="FTL1385"/>
  <c r="FTY1385"/>
  <c r="FUC1385"/>
  <c r="FUN1385"/>
  <c r="FUR1385"/>
  <c r="FVE1385"/>
  <c r="FVI1385"/>
  <c r="FVT1385"/>
  <c r="FVX1385"/>
  <c r="FWK1385"/>
  <c r="FWO1385"/>
  <c r="FWZ1385"/>
  <c r="FXD1385"/>
  <c r="FXQ1385"/>
  <c r="FXU1385"/>
  <c r="FYF1385"/>
  <c r="FYJ1385"/>
  <c r="FYW1385"/>
  <c r="FZA1385"/>
  <c r="FZL1385"/>
  <c r="FZP1385"/>
  <c r="GAC1385"/>
  <c r="GAG1385"/>
  <c r="GAR1385"/>
  <c r="GAV1385"/>
  <c r="GBI1385"/>
  <c r="GBM1385"/>
  <c r="GBX1385"/>
  <c r="GCB1385"/>
  <c r="GCO1385"/>
  <c r="GCS1385"/>
  <c r="GDD1385"/>
  <c r="GDH1385"/>
  <c r="GDU1385"/>
  <c r="GDY1385"/>
  <c r="GEJ1385"/>
  <c r="GEN1385"/>
  <c r="GFA1385"/>
  <c r="GFE1385"/>
  <c r="GFP1385"/>
  <c r="GFT1385"/>
  <c r="GGG1385"/>
  <c r="GGK1385"/>
  <c r="GGV1385"/>
  <c r="GGZ1385"/>
  <c r="GHM1385"/>
  <c r="GHQ1385"/>
  <c r="GIB1385"/>
  <c r="GIF1385"/>
  <c r="GIS1385"/>
  <c r="GIW1385"/>
  <c r="GJH1385"/>
  <c r="GJL1385"/>
  <c r="GJY1385"/>
  <c r="GKC1385"/>
  <c r="GKN1385"/>
  <c r="GKR1385"/>
  <c r="GLE1385"/>
  <c r="GLI1385"/>
  <c r="GLT1385"/>
  <c r="GLX1385"/>
  <c r="GMK1385"/>
  <c r="GMO1385"/>
  <c r="GMZ1385"/>
  <c r="GND1385"/>
  <c r="GNQ1385"/>
  <c r="GNU1385"/>
  <c r="GOF1385"/>
  <c r="GOJ1385"/>
  <c r="GOW1385"/>
  <c r="GPA1385"/>
  <c r="GPL1385"/>
  <c r="GPP1385"/>
  <c r="GQC1385"/>
  <c r="GQG1385"/>
  <c r="GQR1385"/>
  <c r="GQV1385"/>
  <c r="GRI1385"/>
  <c r="GRM1385"/>
  <c r="GRX1385"/>
  <c r="GSB1385"/>
  <c r="GSO1385"/>
  <c r="GSS1385"/>
  <c r="GTD1385"/>
  <c r="GTH1385"/>
  <c r="GTU1385"/>
  <c r="GTY1385"/>
  <c r="GUJ1385"/>
  <c r="GUN1385"/>
  <c r="GVA1385"/>
  <c r="GVE1385"/>
  <c r="GVP1385"/>
  <c r="GVT1385"/>
  <c r="GWG1385"/>
  <c r="GWK1385"/>
  <c r="GWV1385"/>
  <c r="GWZ1385"/>
  <c r="GXM1385"/>
  <c r="GXQ1385"/>
  <c r="GYB1385"/>
  <c r="GYF1385"/>
  <c r="GYS1385"/>
  <c r="GYW1385"/>
  <c r="GZH1385"/>
  <c r="GZL1385"/>
  <c r="GZY1385"/>
  <c r="HAC1385"/>
  <c r="HAN1385"/>
  <c r="HAR1385"/>
  <c r="HBE1385"/>
  <c r="HBI1385"/>
  <c r="HBT1385"/>
  <c r="HBX1385"/>
  <c r="HCK1385"/>
  <c r="HCO1385"/>
  <c r="HCZ1385"/>
  <c r="HDD1385"/>
  <c r="HDQ1385"/>
  <c r="HDU1385"/>
  <c r="HEF1385"/>
  <c r="HEJ1385"/>
  <c r="HEW1385"/>
  <c r="HFA1385"/>
  <c r="HFL1385"/>
  <c r="HFP1385"/>
  <c r="HGC1385"/>
  <c r="HGG1385"/>
  <c r="HGR1385"/>
  <c r="HGV1385"/>
  <c r="HHI1385"/>
  <c r="HHM1385"/>
  <c r="HHX1385"/>
  <c r="HIB1385"/>
  <c r="HIO1385"/>
  <c r="HIS1385"/>
  <c r="HJD1385"/>
  <c r="HJH1385"/>
  <c r="HJU1385"/>
  <c r="HJY1385"/>
  <c r="HKJ1385"/>
  <c r="HKN1385"/>
  <c r="HLA1385"/>
  <c r="HLE1385"/>
  <c r="HLP1385"/>
  <c r="HLT1385"/>
  <c r="HMG1385"/>
  <c r="HMK1385"/>
  <c r="HMV1385"/>
  <c r="HMZ1385"/>
  <c r="HNM1385"/>
  <c r="HNQ1385"/>
  <c r="HOB1385"/>
  <c r="HOF1385"/>
  <c r="HOS1385"/>
  <c r="HOW1385"/>
  <c r="HPH1385"/>
  <c r="HPL1385"/>
  <c r="HPY1385"/>
  <c r="HQC1385"/>
  <c r="HQN1385"/>
  <c r="HQR1385"/>
  <c r="HRE1385"/>
  <c r="HRI1385"/>
  <c r="HRT1385"/>
  <c r="HRX1385"/>
  <c r="HSK1385"/>
  <c r="HSO1385"/>
  <c r="HSZ1385"/>
  <c r="HTD1385"/>
  <c r="HTQ1385"/>
  <c r="HTU1385"/>
  <c r="HUF1385"/>
  <c r="HUJ1385"/>
  <c r="HUW1385"/>
  <c r="HVA1385"/>
  <c r="HVL1385"/>
  <c r="HVP1385"/>
  <c r="HWC1385"/>
  <c r="HWG1385"/>
  <c r="HWR1385"/>
  <c r="HWV1385"/>
  <c r="HXI1385"/>
  <c r="HXM1385"/>
  <c r="HXX1385"/>
  <c r="HYB1385"/>
  <c r="HYO1385"/>
  <c r="HYS1385"/>
  <c r="HZD1385"/>
  <c r="HZH1385"/>
  <c r="HZU1385"/>
  <c r="HZY1385"/>
  <c r="IAJ1385"/>
  <c r="IAN1385"/>
  <c r="IBA1385"/>
  <c r="IBE1385"/>
  <c r="IBP1385"/>
  <c r="IBT1385"/>
  <c r="ICG1385"/>
  <c r="ICK1385"/>
  <c r="ICV1385"/>
  <c r="ICZ1385"/>
  <c r="IDM1385"/>
  <c r="IDQ1385"/>
  <c r="IEB1385"/>
  <c r="IEF1385"/>
  <c r="IES1385"/>
  <c r="IEW1385"/>
  <c r="IFH1385"/>
  <c r="IFL1385"/>
  <c r="IFY1385"/>
  <c r="IGC1385"/>
  <c r="IGN1385"/>
  <c r="IGR1385"/>
  <c r="IHE1385"/>
  <c r="IHI1385"/>
  <c r="IHT1385"/>
  <c r="IHX1385"/>
  <c r="IIK1385"/>
  <c r="IIO1385"/>
  <c r="IIZ1385"/>
  <c r="IJD1385"/>
  <c r="IJQ1385"/>
  <c r="IJU1385"/>
  <c r="IKF1385"/>
  <c r="IKJ1385"/>
  <c r="IKW1385"/>
  <c r="ILA1385"/>
  <c r="ILL1385"/>
  <c r="ILP1385"/>
  <c r="IMC1385"/>
  <c r="IMG1385"/>
  <c r="IMR1385"/>
  <c r="IMV1385"/>
  <c r="INI1385"/>
  <c r="INM1385"/>
  <c r="INX1385"/>
  <c r="IOB1385"/>
  <c r="IOO1385"/>
  <c r="IOS1385"/>
  <c r="IPD1385"/>
  <c r="IPH1385"/>
  <c r="IPU1385"/>
  <c r="IPY1385"/>
  <c r="IQJ1385"/>
  <c r="IQN1385"/>
  <c r="IRA1385"/>
  <c r="IRE1385"/>
  <c r="IRP1385"/>
  <c r="IRT1385"/>
  <c r="ISG1385"/>
  <c r="ISK1385"/>
  <c r="ISV1385"/>
  <c r="ISZ1385"/>
  <c r="ITM1385"/>
  <c r="ITQ1385"/>
  <c r="IUB1385"/>
  <c r="IUF1385"/>
  <c r="IUS1385"/>
  <c r="IUW1385"/>
  <c r="IVH1385"/>
  <c r="IVL1385"/>
  <c r="IVY1385"/>
  <c r="IWC1385"/>
  <c r="IWN1385"/>
  <c r="IWR1385"/>
  <c r="IXE1385"/>
  <c r="IXI1385"/>
  <c r="IXT1385"/>
  <c r="IXX1385"/>
  <c r="IYK1385"/>
  <c r="IYO1385"/>
  <c r="IYZ1385"/>
  <c r="IZD1385"/>
  <c r="IZQ1385"/>
  <c r="IZU1385"/>
  <c r="JAF1385"/>
  <c r="JAJ1385"/>
  <c r="JAW1385"/>
  <c r="JBA1385"/>
  <c r="JBL1385"/>
  <c r="JBP1385"/>
  <c r="JCC1385"/>
  <c r="JCG1385"/>
  <c r="JCR1385"/>
  <c r="JCV1385"/>
  <c r="JDI1385"/>
  <c r="JDM1385"/>
  <c r="JDX1385"/>
  <c r="JEB1385"/>
  <c r="JEO1385"/>
  <c r="JES1385"/>
  <c r="JFD1385"/>
  <c r="JFH1385"/>
  <c r="JFU1385"/>
  <c r="JFY1385"/>
  <c r="JGJ1385"/>
  <c r="JGN1385"/>
  <c r="JHA1385"/>
  <c r="JHE1385"/>
  <c r="JHP1385"/>
  <c r="JHT1385"/>
  <c r="JIG1385"/>
  <c r="JIK1385"/>
  <c r="JIV1385"/>
  <c r="JIZ1385"/>
  <c r="JJM1385"/>
  <c r="JJQ1385"/>
  <c r="JKB1385"/>
  <c r="JKF1385"/>
  <c r="JKS1385"/>
  <c r="JKW1385"/>
  <c r="JLH1385"/>
  <c r="JLL1385"/>
  <c r="JLY1385"/>
  <c r="JMC1385"/>
  <c r="JMN1385"/>
  <c r="JMR1385"/>
  <c r="JNE1385"/>
  <c r="JNI1385"/>
  <c r="JNT1385"/>
  <c r="JNX1385"/>
  <c r="JOK1385"/>
  <c r="JOO1385"/>
  <c r="JOZ1385"/>
  <c r="JPD1385"/>
  <c r="JPQ1385"/>
  <c r="JPU1385"/>
  <c r="JQF1385"/>
  <c r="JQJ1385"/>
  <c r="JQW1385"/>
  <c r="JRA1385"/>
  <c r="JRL1385"/>
  <c r="JRP1385"/>
  <c r="JSC1385"/>
  <c r="JSG1385"/>
  <c r="JSR1385"/>
  <c r="JSV1385"/>
  <c r="JTI1385"/>
  <c r="JTM1385"/>
  <c r="JTX1385"/>
  <c r="JUB1385"/>
  <c r="JUO1385"/>
  <c r="JUS1385"/>
  <c r="JVD1385"/>
  <c r="JVH1385"/>
  <c r="JVU1385"/>
  <c r="JVY1385"/>
  <c r="JWJ1385"/>
  <c r="JWN1385"/>
  <c r="JXA1385"/>
  <c r="JXE1385"/>
  <c r="JXP1385"/>
  <c r="JXT1385"/>
  <c r="JYG1385"/>
  <c r="JYK1385"/>
  <c r="JYV1385"/>
  <c r="JYZ1385"/>
  <c r="JZM1385"/>
  <c r="JZQ1385"/>
  <c r="KAB1385"/>
  <c r="KAF1385"/>
  <c r="KAS1385"/>
  <c r="KAW1385"/>
  <c r="KBH1385"/>
  <c r="KBL1385"/>
  <c r="KBY1385"/>
  <c r="KCC1385"/>
  <c r="KCN1385"/>
  <c r="KCR1385"/>
  <c r="KDE1385"/>
  <c r="KDI1385"/>
  <c r="KDT1385"/>
  <c r="KDX1385"/>
  <c r="KEK1385"/>
  <c r="KEO1385"/>
  <c r="KEZ1385"/>
  <c r="KFD1385"/>
  <c r="KFQ1385"/>
  <c r="KFU1385"/>
  <c r="KGF1385"/>
  <c r="KGJ1385"/>
  <c r="KGW1385"/>
  <c r="KHA1385"/>
  <c r="KHL1385"/>
  <c r="KHP1385"/>
  <c r="KIC1385"/>
  <c r="KIG1385"/>
  <c r="KIR1385"/>
  <c r="KIV1385"/>
  <c r="KJI1385"/>
  <c r="KJM1385"/>
  <c r="KJX1385"/>
  <c r="KKB1385"/>
  <c r="KKO1385"/>
  <c r="KKS1385"/>
  <c r="KLD1385"/>
  <c r="KLH1385"/>
  <c r="KLU1385"/>
  <c r="KLY1385"/>
  <c r="KMJ1385"/>
  <c r="KMN1385"/>
  <c r="KNA1385"/>
  <c r="KNE1385"/>
  <c r="KNP1385"/>
  <c r="KNT1385"/>
  <c r="KOG1385"/>
  <c r="KOK1385"/>
  <c r="KOV1385"/>
  <c r="KOZ1385"/>
  <c r="KPM1385"/>
  <c r="KPQ1385"/>
  <c r="KQB1385"/>
  <c r="KQF1385"/>
  <c r="KQS1385"/>
  <c r="KQW1385"/>
  <c r="KRH1385"/>
  <c r="KRL1385"/>
  <c r="KRY1385"/>
  <c r="KSC1385"/>
  <c r="KSN1385"/>
  <c r="KSR1385"/>
  <c r="KTE1385"/>
  <c r="KTI1385"/>
  <c r="KTT1385"/>
  <c r="KTX1385"/>
  <c r="KUK1385"/>
  <c r="KUO1385"/>
  <c r="KUZ1385"/>
  <c r="KVD1385"/>
  <c r="KVQ1385"/>
  <c r="KVU1385"/>
  <c r="KWF1385"/>
  <c r="KWJ1385"/>
  <c r="KWW1385"/>
  <c r="KXA1385"/>
  <c r="KXL1385"/>
  <c r="KXP1385"/>
  <c r="KYC1385"/>
  <c r="KYG1385"/>
  <c r="KYR1385"/>
  <c r="KYV1385"/>
  <c r="KZI1385"/>
  <c r="KZM1385"/>
  <c r="KZX1385"/>
  <c r="LAB1385"/>
  <c r="LAO1385"/>
  <c r="LAS1385"/>
  <c r="LBD1385"/>
  <c r="LBH1385"/>
  <c r="LBU1385"/>
  <c r="LBY1385"/>
  <c r="LCJ1385"/>
  <c r="LCN1385"/>
  <c r="LDA1385"/>
  <c r="LDE1385"/>
  <c r="LDP1385"/>
  <c r="LDT1385"/>
  <c r="LEG1385"/>
  <c r="LEK1385"/>
  <c r="LEV1385"/>
  <c r="LEZ1385"/>
  <c r="LFM1385"/>
  <c r="LFQ1385"/>
  <c r="LGB1385"/>
  <c r="LGF1385"/>
  <c r="LGS1385"/>
  <c r="LGW1385"/>
  <c r="LHH1385"/>
  <c r="LHL1385"/>
  <c r="LHY1385"/>
  <c r="LIC1385"/>
  <c r="LIN1385"/>
  <c r="LIR1385"/>
  <c r="LJE1385"/>
  <c r="LJI1385"/>
  <c r="LJT1385"/>
  <c r="LJX1385"/>
  <c r="LKK1385"/>
  <c r="LKO1385"/>
  <c r="LKZ1385"/>
  <c r="LLD1385"/>
  <c r="LLQ1385"/>
  <c r="LLU1385"/>
  <c r="LMF1385"/>
  <c r="LMJ1385"/>
  <c r="LMW1385"/>
  <c r="LNA1385"/>
  <c r="LNL1385"/>
  <c r="LNP1385"/>
  <c r="LOC1385"/>
  <c r="LOG1385"/>
  <c r="LOR1385"/>
  <c r="LOV1385"/>
  <c r="LPI1385"/>
  <c r="LPM1385"/>
  <c r="LPX1385"/>
  <c r="LQB1385"/>
  <c r="LQO1385"/>
  <c r="LQS1385"/>
  <c r="LRD1385"/>
  <c r="LRH1385"/>
  <c r="LRU1385"/>
  <c r="LRY1385"/>
  <c r="LSJ1385"/>
  <c r="LSN1385"/>
  <c r="LTA1385"/>
  <c r="LTE1385"/>
  <c r="LTP1385"/>
  <c r="LTT1385"/>
  <c r="LUG1385"/>
  <c r="LUK1385"/>
  <c r="LUV1385"/>
  <c r="LUZ1385"/>
  <c r="LVM1385"/>
  <c r="LVQ1385"/>
  <c r="LWB1385"/>
  <c r="LWF1385"/>
  <c r="LWS1385"/>
  <c r="LWW1385"/>
  <c r="LXH1385"/>
  <c r="LXL1385"/>
  <c r="LXY1385"/>
  <c r="LYC1385"/>
  <c r="LYN1385"/>
  <c r="LYR1385"/>
  <c r="LZE1385"/>
  <c r="LZI1385"/>
  <c r="LZT1385"/>
  <c r="LZX1385"/>
  <c r="MAK1385"/>
  <c r="MAO1385"/>
  <c r="MAZ1385"/>
  <c r="MBD1385"/>
  <c r="MBQ1385"/>
  <c r="MBU1385"/>
  <c r="MCF1385"/>
  <c r="MCJ1385"/>
  <c r="MCW1385"/>
  <c r="MDA1385"/>
  <c r="MDL1385"/>
  <c r="MDP1385"/>
  <c r="MEC1385"/>
  <c r="MEG1385"/>
  <c r="MER1385"/>
  <c r="MEV1385"/>
  <c r="MFI1385"/>
  <c r="MFM1385"/>
  <c r="MFX1385"/>
  <c r="MGB1385"/>
  <c r="MGO1385"/>
  <c r="MGS1385"/>
  <c r="MHD1385"/>
  <c r="MHH1385"/>
  <c r="MHU1385"/>
  <c r="MHY1385"/>
  <c r="MIJ1385"/>
  <c r="MIN1385"/>
  <c r="MJA1385"/>
  <c r="MJE1385"/>
  <c r="MJP1385"/>
  <c r="MJT1385"/>
  <c r="MKG1385"/>
  <c r="MKK1385"/>
  <c r="MKV1385"/>
  <c r="MKZ1385"/>
  <c r="MLM1385"/>
  <c r="MLQ1385"/>
  <c r="MMB1385"/>
  <c r="MMF1385"/>
  <c r="MMS1385"/>
  <c r="MMW1385"/>
  <c r="MNH1385"/>
  <c r="MNL1385"/>
  <c r="MNY1385"/>
  <c r="MOC1385"/>
  <c r="MON1385"/>
  <c r="MOR1385"/>
  <c r="MPE1385"/>
  <c r="MPI1385"/>
  <c r="MPT1385"/>
  <c r="MPX1385"/>
  <c r="MQK1385"/>
  <c r="MQO1385"/>
  <c r="MQZ1385"/>
  <c r="MRD1385"/>
  <c r="MRQ1385"/>
  <c r="MRU1385"/>
  <c r="MSF1385"/>
  <c r="MSJ1385"/>
  <c r="MSW1385"/>
  <c r="MTA1385"/>
  <c r="MTL1385"/>
  <c r="MTP1385"/>
  <c r="MUC1385"/>
  <c r="MUG1385"/>
  <c r="MUR1385"/>
  <c r="MUV1385"/>
  <c r="MVI1385"/>
  <c r="MVM1385"/>
  <c r="MVX1385"/>
  <c r="MWB1385"/>
  <c r="MWO1385"/>
  <c r="MWS1385"/>
  <c r="MXD1385"/>
  <c r="MXH1385"/>
  <c r="MXU1385"/>
  <c r="MXY1385"/>
  <c r="MYJ1385"/>
  <c r="MYN1385"/>
  <c r="MZA1385"/>
  <c r="MZE1385"/>
  <c r="MZP1385"/>
  <c r="MZT1385"/>
  <c r="NAG1385"/>
  <c r="NAK1385"/>
  <c r="NAV1385"/>
  <c r="NAZ1385"/>
  <c r="NBM1385"/>
  <c r="NBQ1385"/>
  <c r="NCB1385"/>
  <c r="NCF1385"/>
  <c r="NCS1385"/>
  <c r="NCW1385"/>
  <c r="NDH1385"/>
  <c r="NDL1385"/>
  <c r="NDY1385"/>
  <c r="NEC1385"/>
  <c r="NEN1385"/>
  <c r="NER1385"/>
  <c r="NFE1385"/>
  <c r="NFI1385"/>
  <c r="NFT1385"/>
  <c r="NFX1385"/>
  <c r="NGK1385"/>
  <c r="NGO1385"/>
  <c r="NGZ1385"/>
  <c r="NHD1385"/>
  <c r="NHQ1385"/>
  <c r="NHU1385"/>
  <c r="NIF1385"/>
  <c r="NIJ1385"/>
  <c r="NIW1385"/>
  <c r="NJA1385"/>
  <c r="NJL1385"/>
  <c r="NJP1385"/>
  <c r="NKC1385"/>
  <c r="NKG1385"/>
  <c r="NKR1385"/>
  <c r="NKV1385"/>
  <c r="NLI1385"/>
  <c r="NLM1385"/>
  <c r="NLX1385"/>
  <c r="NMB1385"/>
  <c r="NMO1385"/>
  <c r="NMS1385"/>
  <c r="NND1385"/>
  <c r="NNH1385"/>
  <c r="NNU1385"/>
  <c r="NNY1385"/>
  <c r="NOJ1385"/>
  <c r="NON1385"/>
  <c r="NPA1385"/>
  <c r="NPE1385"/>
  <c r="NPP1385"/>
  <c r="NPT1385"/>
  <c r="NQG1385"/>
  <c r="NQK1385"/>
  <c r="NQV1385"/>
  <c r="NQZ1385"/>
  <c r="NRM1385"/>
  <c r="NRQ1385"/>
  <c r="NSB1385"/>
  <c r="NSF1385"/>
  <c r="NSS1385"/>
  <c r="NSW1385"/>
  <c r="NTH1385"/>
  <c r="NTL1385"/>
  <c r="NTY1385"/>
  <c r="NUC1385"/>
  <c r="NUN1385"/>
  <c r="NUR1385"/>
  <c r="NVE1385"/>
  <c r="NVI1385"/>
  <c r="NVT1385"/>
  <c r="NVX1385"/>
  <c r="NWK1385"/>
  <c r="NWO1385"/>
  <c r="NWZ1385"/>
  <c r="NXD1385"/>
  <c r="NXQ1385"/>
  <c r="NXU1385"/>
  <c r="NYF1385"/>
  <c r="NYJ1385"/>
  <c r="NYW1385"/>
  <c r="NZA1385"/>
  <c r="NZL1385"/>
  <c r="NZP1385"/>
  <c r="OAC1385"/>
  <c r="OAG1385"/>
  <c r="OAR1385"/>
  <c r="OAV1385"/>
  <c r="OBI1385"/>
  <c r="OBM1385"/>
  <c r="OBX1385"/>
  <c r="OCB1385"/>
  <c r="OCO1385"/>
  <c r="OCS1385"/>
  <c r="ODD1385"/>
  <c r="ODH1385"/>
  <c r="ODU1385"/>
  <c r="ODY1385"/>
  <c r="OEJ1385"/>
  <c r="OEN1385"/>
  <c r="OFA1385"/>
  <c r="OFE1385"/>
  <c r="OFP1385"/>
  <c r="OFT1385"/>
  <c r="OGG1385"/>
  <c r="OGK1385"/>
  <c r="OGV1385"/>
  <c r="OGZ1385"/>
  <c r="OHM1385"/>
  <c r="OHQ1385"/>
  <c r="OIB1385"/>
  <c r="OIF1385"/>
  <c r="OIS1385"/>
  <c r="OIW1385"/>
  <c r="OJH1385"/>
  <c r="OJL1385"/>
  <c r="OJY1385"/>
  <c r="OKC1385"/>
  <c r="OKN1385"/>
  <c r="OKR1385"/>
  <c r="OLE1385"/>
  <c r="OLI1385"/>
  <c r="OLT1385"/>
  <c r="OLX1385"/>
  <c r="OMK1385"/>
  <c r="OMO1385"/>
  <c r="OMZ1385"/>
  <c r="OND1385"/>
  <c r="ONQ1385"/>
  <c r="ONU1385"/>
  <c r="OOF1385"/>
  <c r="OOJ1385"/>
  <c r="OOW1385"/>
  <c r="OPA1385"/>
  <c r="OPL1385"/>
  <c r="OPP1385"/>
  <c r="OQC1385"/>
  <c r="OQG1385"/>
  <c r="OQR1385"/>
  <c r="OQV1385"/>
  <c r="ORI1385"/>
  <c r="ORM1385"/>
  <c r="ORX1385"/>
  <c r="OSB1385"/>
  <c r="OSO1385"/>
  <c r="OSS1385"/>
  <c r="OTD1385"/>
  <c r="OTH1385"/>
  <c r="OTU1385"/>
  <c r="OTY1385"/>
  <c r="OUJ1385"/>
  <c r="OUN1385"/>
  <c r="OVA1385"/>
  <c r="OVE1385"/>
  <c r="OVP1385"/>
  <c r="OVT1385"/>
  <c r="OWG1385"/>
  <c r="OWK1385"/>
  <c r="OWV1385"/>
  <c r="OWZ1385"/>
  <c r="OXM1385"/>
  <c r="OXQ1385"/>
  <c r="OYB1385"/>
  <c r="OYF1385"/>
  <c r="OYS1385"/>
  <c r="OYW1385"/>
  <c r="OZH1385"/>
  <c r="OZL1385"/>
  <c r="OZY1385"/>
  <c r="PAC1385"/>
  <c r="PAN1385"/>
  <c r="PAR1385"/>
  <c r="PBE1385"/>
  <c r="PBI1385"/>
  <c r="PBT1385"/>
  <c r="PBX1385"/>
  <c r="PCK1385"/>
  <c r="PCO1385"/>
  <c r="PCZ1385"/>
  <c r="PDD1385"/>
  <c r="PDQ1385"/>
  <c r="PDU1385"/>
  <c r="PEF1385"/>
  <c r="PEJ1385"/>
  <c r="PEW1385"/>
  <c r="PFA1385"/>
  <c r="PFL1385"/>
  <c r="PFP1385"/>
  <c r="PGC1385"/>
  <c r="PGG1385"/>
  <c r="PGR1385"/>
  <c r="PGV1385"/>
  <c r="PHI1385"/>
  <c r="PHM1385"/>
  <c r="PHX1385"/>
  <c r="PIB1385"/>
  <c r="PIO1385"/>
  <c r="PIS1385"/>
  <c r="PJD1385"/>
  <c r="PJH1385"/>
  <c r="PJU1385"/>
  <c r="PJY1385"/>
  <c r="PKJ1385"/>
  <c r="PKN1385"/>
  <c r="PLA1385"/>
  <c r="PLE1385"/>
  <c r="PLP1385"/>
  <c r="PLT1385"/>
  <c r="PMG1385"/>
  <c r="PMK1385"/>
  <c r="PMV1385"/>
  <c r="PMZ1385"/>
  <c r="PNM1385"/>
  <c r="PNQ1385"/>
  <c r="POB1385"/>
  <c r="POF1385"/>
  <c r="POS1385"/>
  <c r="POW1385"/>
  <c r="PPH1385"/>
  <c r="PPL1385"/>
  <c r="PPY1385"/>
  <c r="PQC1385"/>
  <c r="PQN1385"/>
  <c r="PQR1385"/>
  <c r="PRE1385"/>
  <c r="PRI1385"/>
  <c r="PRT1385"/>
  <c r="PRX1385"/>
  <c r="PSK1385"/>
  <c r="PSO1385"/>
  <c r="PSZ1385"/>
  <c r="PTD1385"/>
  <c r="PTQ1385"/>
  <c r="PTU1385"/>
  <c r="PUF1385"/>
  <c r="PUJ1385"/>
  <c r="PUW1385"/>
  <c r="PVA1385"/>
  <c r="PVL1385"/>
  <c r="PVP1385"/>
  <c r="PWC1385"/>
  <c r="PWG1385"/>
  <c r="PWR1385"/>
  <c r="PWV1385"/>
  <c r="PXI1385"/>
  <c r="PXM1385"/>
  <c r="PXX1385"/>
  <c r="PYB1385"/>
  <c r="PYO1385"/>
  <c r="PYS1385"/>
  <c r="PZD1385"/>
  <c r="PZH1385"/>
  <c r="PZU1385"/>
  <c r="PZY1385"/>
  <c r="QAJ1385"/>
  <c r="QAN1385"/>
  <c r="QBA1385"/>
  <c r="QBE1385"/>
  <c r="QBP1385"/>
  <c r="QBT1385"/>
  <c r="QCG1385"/>
  <c r="QCK1385"/>
  <c r="QCV1385"/>
  <c r="QCZ1385"/>
  <c r="QDM1385"/>
  <c r="QDQ1385"/>
  <c r="QEB1385"/>
  <c r="QEF1385"/>
  <c r="QES1385"/>
  <c r="QEW1385"/>
  <c r="QFH1385"/>
  <c r="QFL1385"/>
  <c r="QFY1385"/>
  <c r="QGC1385"/>
  <c r="QGN1385"/>
  <c r="QGR1385"/>
  <c r="QHE1385"/>
  <c r="QHI1385"/>
  <c r="QHT1385"/>
  <c r="QHX1385"/>
  <c r="QIK1385"/>
  <c r="QIO1385"/>
  <c r="QIZ1385"/>
  <c r="QJD1385"/>
  <c r="QJQ1385"/>
  <c r="QJU1385"/>
  <c r="QKF1385"/>
  <c r="QKJ1385"/>
  <c r="QKW1385"/>
  <c r="QLA1385"/>
  <c r="QLL1385"/>
  <c r="QLP1385"/>
  <c r="QMC1385"/>
  <c r="QMG1385"/>
  <c r="QMR1385"/>
  <c r="QMV1385"/>
  <c r="QNI1385"/>
  <c r="QNM1385"/>
  <c r="QNX1385"/>
  <c r="QOB1385"/>
  <c r="QOO1385"/>
  <c r="QOS1385"/>
  <c r="QPD1385"/>
  <c r="QPH1385"/>
  <c r="QPU1385"/>
  <c r="QPY1385"/>
  <c r="QQJ1385"/>
  <c r="QQN1385"/>
  <c r="QRA1385"/>
  <c r="QRE1385"/>
  <c r="QRP1385"/>
  <c r="QRT1385"/>
  <c r="QSG1385"/>
  <c r="QSK1385"/>
  <c r="QSV1385"/>
  <c r="QSZ1385"/>
  <c r="QTM1385"/>
  <c r="QTQ1385"/>
  <c r="QUB1385"/>
  <c r="QUF1385"/>
  <c r="QUS1385"/>
  <c r="QUW1385"/>
  <c r="QVH1385"/>
  <c r="QVL1385"/>
  <c r="QVY1385"/>
  <c r="QWC1385"/>
  <c r="QWN1385"/>
  <c r="QWR1385"/>
  <c r="QXE1385"/>
  <c r="QXI1385"/>
  <c r="QXT1385"/>
  <c r="QXX1385"/>
  <c r="QYK1385"/>
  <c r="QYO1385"/>
  <c r="QYZ1385"/>
  <c r="QZD1385"/>
  <c r="QZQ1385"/>
  <c r="QZU1385"/>
  <c r="RAF1385"/>
  <c r="RAJ1385"/>
  <c r="RAW1385"/>
  <c r="RBA1385"/>
  <c r="RBL1385"/>
  <c r="RBP1385"/>
  <c r="RCC1385"/>
  <c r="RCG1385"/>
  <c r="RCR1385"/>
  <c r="RCV1385"/>
  <c r="RDI1385"/>
  <c r="RDM1385"/>
  <c r="RDX1385"/>
  <c r="REB1385"/>
  <c r="REO1385"/>
  <c r="RES1385"/>
  <c r="RFD1385"/>
  <c r="RFH1385"/>
  <c r="RFU1385"/>
  <c r="RFY1385"/>
  <c r="RGJ1385"/>
  <c r="RGN1385"/>
  <c r="RHA1385"/>
  <c r="RHE1385"/>
  <c r="RHP1385"/>
  <c r="RHT1385"/>
  <c r="RIG1385"/>
  <c r="RIK1385"/>
  <c r="RIV1385"/>
  <c r="RIZ1385"/>
  <c r="RJM1385"/>
  <c r="RJQ1385"/>
  <c r="RKB1385"/>
  <c r="RKF1385"/>
  <c r="RKS1385"/>
  <c r="RKW1385"/>
  <c r="RLH1385"/>
  <c r="RLL1385"/>
  <c r="RLY1385"/>
  <c r="RMC1385"/>
  <c r="RMN1385"/>
  <c r="RMR1385"/>
  <c r="RNE1385"/>
  <c r="RNI1385"/>
  <c r="RNT1385"/>
  <c r="RNX1385"/>
  <c r="ROK1385"/>
  <c r="ROO1385"/>
  <c r="ROZ1385"/>
  <c r="RPD1385"/>
  <c r="RPQ1385"/>
  <c r="RPU1385"/>
  <c r="RQF1385"/>
  <c r="RQJ1385"/>
  <c r="RQW1385"/>
  <c r="RRA1385"/>
  <c r="RRL1385"/>
  <c r="RRP1385"/>
  <c r="RSC1385"/>
  <c r="RSG1385"/>
  <c r="RSR1385"/>
  <c r="RSV1385"/>
  <c r="RTI1385"/>
  <c r="RTM1385"/>
  <c r="RTX1385"/>
  <c r="RUB1385"/>
  <c r="RUO1385"/>
  <c r="RUS1385"/>
  <c r="RVD1385"/>
  <c r="RVH1385"/>
  <c r="RVU1385"/>
  <c r="RVY1385"/>
  <c r="RWJ1385"/>
  <c r="RWN1385"/>
  <c r="RXA1385"/>
  <c r="RXE1385"/>
  <c r="RXP1385"/>
  <c r="RXT1385"/>
  <c r="RYG1385"/>
  <c r="RYK1385"/>
  <c r="RYV1385"/>
  <c r="RYZ1385"/>
  <c r="RZM1385"/>
  <c r="RZQ1385"/>
  <c r="SAB1385"/>
  <c r="SAF1385"/>
  <c r="SAS1385"/>
  <c r="SAW1385"/>
  <c r="SBH1385"/>
  <c r="SBL1385"/>
  <c r="SBY1385"/>
  <c r="SCC1385"/>
  <c r="SCN1385"/>
  <c r="SCR1385"/>
  <c r="SDE1385"/>
  <c r="SDI1385"/>
  <c r="SDT1385"/>
  <c r="SDX1385"/>
  <c r="SEK1385"/>
  <c r="SEO1385"/>
  <c r="SEZ1385"/>
  <c r="SFD1385"/>
  <c r="SFQ1385"/>
  <c r="SFU1385"/>
  <c r="SGF1385"/>
  <c r="SGJ1385"/>
  <c r="SGW1385"/>
  <c r="SHA1385"/>
  <c r="SHL1385"/>
  <c r="SHP1385"/>
  <c r="SIC1385"/>
  <c r="SIG1385"/>
  <c r="SIR1385"/>
  <c r="SIV1385"/>
  <c r="SJI1385"/>
  <c r="SJM1385"/>
  <c r="SJX1385"/>
  <c r="SKB1385"/>
  <c r="SKO1385"/>
  <c r="SKS1385"/>
  <c r="SLD1385"/>
  <c r="SLH1385"/>
  <c r="SLU1385"/>
  <c r="SLY1385"/>
  <c r="SMJ1385"/>
  <c r="SMN1385"/>
  <c r="SNA1385"/>
  <c r="SNE1385"/>
  <c r="SNP1385"/>
  <c r="SNT1385"/>
  <c r="SOG1385"/>
  <c r="SOK1385"/>
  <c r="SOV1385"/>
  <c r="SOZ1385"/>
  <c r="SPM1385"/>
  <c r="SPQ1385"/>
  <c r="SQB1385"/>
  <c r="SQF1385"/>
  <c r="SQS1385"/>
  <c r="SQW1385"/>
  <c r="SRH1385"/>
  <c r="SRL1385"/>
  <c r="SRY1385"/>
  <c r="SSC1385"/>
  <c r="SSN1385"/>
  <c r="SSR1385"/>
  <c r="STE1385"/>
  <c r="STI1385"/>
  <c r="STT1385"/>
  <c r="STX1385"/>
  <c r="SUK1385"/>
  <c r="SUO1385"/>
  <c r="SUZ1385"/>
  <c r="SVD1385"/>
  <c r="SVQ1385"/>
  <c r="SVU1385"/>
  <c r="SWF1385"/>
  <c r="SWJ1385"/>
  <c r="SWW1385"/>
  <c r="SXA1385"/>
  <c r="SXL1385"/>
  <c r="SXP1385"/>
  <c r="SYC1385"/>
  <c r="SYG1385"/>
  <c r="SYR1385"/>
  <c r="SYV1385"/>
  <c r="SZI1385"/>
  <c r="SZM1385"/>
  <c r="SZX1385"/>
  <c r="TAB1385"/>
  <c r="TAO1385"/>
  <c r="TAS1385"/>
  <c r="TBD1385"/>
  <c r="TBH1385"/>
  <c r="TBU1385"/>
  <c r="TBY1385"/>
  <c r="TCJ1385"/>
  <c r="TCN1385"/>
  <c r="TDA1385"/>
  <c r="TDE1385"/>
  <c r="TDP1385"/>
  <c r="TDT1385"/>
  <c r="TEG1385"/>
  <c r="TEK1385"/>
  <c r="TEV1385"/>
  <c r="TEZ1385"/>
  <c r="TFM1385"/>
  <c r="TFQ1385"/>
  <c r="TGB1385"/>
  <c r="TGF1385"/>
  <c r="TGS1385"/>
  <c r="TGW1385"/>
  <c r="THH1385"/>
  <c r="THL1385"/>
  <c r="THY1385"/>
  <c r="TIC1385"/>
  <c r="TIN1385"/>
  <c r="TIR1385"/>
  <c r="TJE1385"/>
  <c r="TJI1385"/>
  <c r="TJT1385"/>
  <c r="TJX1385"/>
  <c r="TKK1385"/>
  <c r="TKO1385"/>
  <c r="TKZ1385"/>
  <c r="TLD1385"/>
  <c r="TLQ1385"/>
  <c r="TLU1385"/>
  <c r="TMF1385"/>
  <c r="TMJ1385"/>
  <c r="TMW1385"/>
  <c r="TNA1385"/>
  <c r="TNL1385"/>
  <c r="TNP1385"/>
  <c r="TOC1385"/>
  <c r="TOG1385"/>
  <c r="TOR1385"/>
  <c r="TOV1385"/>
  <c r="TPI1385"/>
  <c r="TPM1385"/>
  <c r="TPX1385"/>
  <c r="TQB1385"/>
  <c r="TQO1385"/>
  <c r="TQS1385"/>
  <c r="TRD1385"/>
  <c r="TRH1385"/>
  <c r="TRU1385"/>
  <c r="TRY1385"/>
  <c r="TSJ1385"/>
  <c r="TSN1385"/>
  <c r="TTA1385"/>
  <c r="TTE1385"/>
  <c r="TTP1385"/>
  <c r="TTT1385"/>
  <c r="TUG1385"/>
  <c r="TUK1385"/>
  <c r="TUV1385"/>
  <c r="TUZ1385"/>
  <c r="TVM1385"/>
  <c r="TVQ1385"/>
  <c r="TWB1385"/>
  <c r="TWF1385"/>
  <c r="TWS1385"/>
  <c r="TWW1385"/>
  <c r="TXH1385"/>
  <c r="TXL1385"/>
  <c r="TXY1385"/>
  <c r="TYC1385"/>
  <c r="TYN1385"/>
  <c r="TYR1385"/>
  <c r="TZE1385"/>
  <c r="TZI1385"/>
  <c r="TZT1385"/>
  <c r="TZX1385"/>
  <c r="UAK1385"/>
  <c r="UAO1385"/>
  <c r="UAZ1385"/>
  <c r="UBD1385"/>
  <c r="UBQ1385"/>
  <c r="UBU1385"/>
  <c r="UCF1385"/>
  <c r="UCJ1385"/>
  <c r="UCW1385"/>
  <c r="UDA1385"/>
  <c r="UDL1385"/>
  <c r="UDP1385"/>
  <c r="UEC1385"/>
  <c r="UEG1385"/>
  <c r="UER1385"/>
  <c r="UEV1385"/>
  <c r="UFI1385"/>
  <c r="UFM1385"/>
  <c r="UFX1385"/>
  <c r="UGB1385"/>
  <c r="UGO1385"/>
  <c r="UGS1385"/>
  <c r="UHD1385"/>
  <c r="UHH1385"/>
  <c r="UHU1385"/>
  <c r="UHY1385"/>
  <c r="UIJ1385"/>
  <c r="UIN1385"/>
  <c r="UJA1385"/>
  <c r="UJE1385"/>
  <c r="UJP1385"/>
  <c r="UJT1385"/>
  <c r="UKG1385"/>
  <c r="UKK1385"/>
  <c r="UKV1385"/>
  <c r="UKZ1385"/>
  <c r="ULM1385"/>
  <c r="ULQ1385"/>
  <c r="UMB1385"/>
  <c r="UMF1385"/>
  <c r="UMS1385"/>
  <c r="UMW1385"/>
  <c r="UNH1385"/>
  <c r="UNL1385"/>
  <c r="UNY1385"/>
  <c r="UOC1385"/>
  <c r="UON1385"/>
  <c r="UOR1385"/>
  <c r="UPE1385"/>
  <c r="UPI1385"/>
  <c r="UPT1385"/>
  <c r="UPX1385"/>
  <c r="UQK1385"/>
  <c r="UQO1385"/>
  <c r="UQZ1385"/>
  <c r="URD1385"/>
  <c r="URQ1385"/>
  <c r="URU1385"/>
  <c r="USF1385"/>
  <c r="USJ1385"/>
  <c r="USW1385"/>
  <c r="UTA1385"/>
  <c r="UTL1385"/>
  <c r="UTP1385"/>
  <c r="UUC1385"/>
  <c r="UUG1385"/>
  <c r="UUR1385"/>
  <c r="UUV1385"/>
  <c r="UVI1385"/>
  <c r="UVM1385"/>
  <c r="UVX1385"/>
  <c r="UWB1385"/>
  <c r="UWO1385"/>
  <c r="UWS1385"/>
  <c r="UXD1385"/>
  <c r="UXH1385"/>
  <c r="UXU1385"/>
  <c r="UXY1385"/>
  <c r="UYJ1385"/>
  <c r="UYN1385"/>
  <c r="UZA1385"/>
  <c r="UZE1385"/>
  <c r="UZP1385"/>
  <c r="UZT1385"/>
  <c r="VAG1385"/>
  <c r="VAK1385"/>
  <c r="VAV1385"/>
  <c r="VAZ1385"/>
  <c r="VBM1385"/>
  <c r="VBQ1385"/>
  <c r="VCB1385"/>
  <c r="VCF1385"/>
  <c r="VCS1385"/>
  <c r="VCW1385"/>
  <c r="VDH1385"/>
  <c r="VDL1385"/>
  <c r="VDY1385"/>
  <c r="VEC1385"/>
  <c r="VEN1385"/>
  <c r="VER1385"/>
  <c r="VFE1385"/>
  <c r="VFI1385"/>
  <c r="VFT1385"/>
  <c r="VFX1385"/>
  <c r="VGK1385"/>
  <c r="VGO1385"/>
  <c r="VGZ1385"/>
  <c r="VHD1385"/>
  <c r="VHQ1385"/>
  <c r="VHU1385"/>
  <c r="VIF1385"/>
  <c r="VIJ1385"/>
  <c r="VIW1385"/>
  <c r="VJA1385"/>
  <c r="VJL1385"/>
  <c r="VJP1385"/>
  <c r="VKC1385"/>
  <c r="VKG1385"/>
  <c r="VKR1385"/>
  <c r="VKV1385"/>
  <c r="VLI1385"/>
  <c r="VLM1385"/>
  <c r="VLX1385"/>
  <c r="VMB1385"/>
  <c r="VMO1385"/>
  <c r="VMS1385"/>
  <c r="VND1385"/>
  <c r="VNH1385"/>
  <c r="VNU1385"/>
  <c r="VNY1385"/>
  <c r="VOJ1385"/>
  <c r="VON1385"/>
  <c r="VPA1385"/>
  <c r="VPE1385"/>
  <c r="VPP1385"/>
  <c r="VPT1385"/>
  <c r="VQG1385"/>
  <c r="VQK1385"/>
  <c r="VQV1385"/>
  <c r="VQZ1385"/>
  <c r="VRM1385"/>
  <c r="VRQ1385"/>
  <c r="VSB1385"/>
  <c r="VSF1385"/>
  <c r="VSS1385"/>
  <c r="VSW1385"/>
  <c r="VTH1385"/>
  <c r="VTL1385"/>
  <c r="VTY1385"/>
  <c r="VUC1385"/>
  <c r="VUN1385"/>
  <c r="VUR1385"/>
  <c r="VVE1385"/>
  <c r="VVI1385"/>
  <c r="VVT1385"/>
  <c r="VVX1385"/>
  <c r="VWK1385"/>
  <c r="VWO1385"/>
  <c r="VWZ1385"/>
  <c r="VXD1385"/>
  <c r="VXQ1385"/>
  <c r="VXU1385"/>
  <c r="VYF1385"/>
  <c r="VYJ1385"/>
  <c r="VYW1385"/>
  <c r="VZA1385"/>
  <c r="VZL1385"/>
  <c r="VZP1385"/>
  <c r="WAC1385"/>
  <c r="WAG1385"/>
  <c r="WAR1385"/>
  <c r="WAV1385"/>
  <c r="WBI1385"/>
  <c r="WBM1385"/>
  <c r="WBX1385"/>
  <c r="WCB1385"/>
  <c r="WCO1385"/>
  <c r="WCS1385"/>
  <c r="WDD1385"/>
  <c r="WDH1385"/>
  <c r="WDU1385"/>
  <c r="WDY1385"/>
  <c r="WEJ1385"/>
  <c r="WEN1385"/>
  <c r="WFA1385"/>
  <c r="WFE1385"/>
  <c r="WFP1385"/>
  <c r="WFT1385"/>
  <c r="WGG1385"/>
  <c r="WGK1385"/>
  <c r="WGV1385"/>
  <c r="WGZ1385"/>
  <c r="WHM1385"/>
  <c r="WHQ1385"/>
  <c r="WIB1385"/>
  <c r="WIF1385"/>
  <c r="WIS1385"/>
  <c r="WIW1385"/>
  <c r="WJH1385"/>
  <c r="WJL1385"/>
  <c r="WJY1385"/>
  <c r="WKC1385"/>
  <c r="WKN1385"/>
  <c r="WKR1385"/>
  <c r="WLE1385"/>
  <c r="WLI1385"/>
  <c r="WLT1385"/>
  <c r="WLX1385"/>
  <c r="WMK1385"/>
  <c r="WMO1385"/>
  <c r="WMZ1385"/>
  <c r="WND1385"/>
  <c r="WNQ1385"/>
  <c r="WNU1385"/>
  <c r="WOF1385"/>
  <c r="WOJ1385"/>
  <c r="WOW1385"/>
  <c r="WPA1385"/>
  <c r="WPL1385"/>
  <c r="WPP1385"/>
  <c r="WQC1385"/>
  <c r="WQG1385"/>
  <c r="WQR1385"/>
  <c r="WQV1385"/>
  <c r="WRI1385"/>
  <c r="WRM1385"/>
  <c r="WRX1385"/>
  <c r="WSB1385"/>
  <c r="WSO1385"/>
  <c r="WSS1385"/>
  <c r="WTD1385"/>
  <c r="WTH1385"/>
  <c r="WTU1385"/>
  <c r="WTY1385"/>
  <c r="WUJ1385"/>
  <c r="WUN1385"/>
  <c r="WVA1385"/>
  <c r="WVE1385"/>
  <c r="WVP1385"/>
  <c r="WVT1385"/>
  <c r="WWG1385"/>
  <c r="WWK1385"/>
  <c r="WWV1385"/>
  <c r="WWZ1385"/>
  <c r="WXM1385"/>
  <c r="WXQ1385"/>
  <c r="WYB1385"/>
  <c r="WYF1385"/>
  <c r="WYS1385"/>
  <c r="WYW1385"/>
  <c r="WZH1385"/>
  <c r="WZL1385"/>
  <c r="WZY1385"/>
  <c r="XAC1385"/>
  <c r="XAN1385"/>
  <c r="XAR1385"/>
  <c r="XBE1385"/>
  <c r="XBI1385"/>
  <c r="XBT1385"/>
  <c r="XBX1385"/>
  <c r="XCK1385"/>
  <c r="XCO1385"/>
  <c r="XCZ1385"/>
  <c r="XDD1385"/>
  <c r="XDQ1385"/>
  <c r="XDU1385"/>
  <c r="XEF1385"/>
  <c r="XEJ1385"/>
  <c r="XEW1385"/>
  <c r="XFA1385"/>
  <c r="L1393"/>
  <c r="G593" i="7"/>
  <c r="AC1393" i="8"/>
  <c r="AC1390"/>
  <c r="AR1393"/>
  <c r="AR1390"/>
  <c r="BI1393"/>
  <c r="BI1390"/>
  <c r="BX1393"/>
  <c r="BX1390"/>
  <c r="CO1393"/>
  <c r="CO1390"/>
  <c r="DD1393"/>
  <c r="DD1390"/>
  <c r="DU1393"/>
  <c r="DU1390"/>
  <c r="EJ1393"/>
  <c r="EJ1390"/>
  <c r="FA1393"/>
  <c r="FA1390"/>
  <c r="FP1393"/>
  <c r="FP1390"/>
  <c r="GG1393"/>
  <c r="GG1390"/>
  <c r="GV1393"/>
  <c r="GV1390"/>
  <c r="HM1393"/>
  <c r="HM1390"/>
  <c r="IB1393"/>
  <c r="IB1390"/>
  <c r="IS1393"/>
  <c r="IS1390"/>
  <c r="JH1393"/>
  <c r="JH1390"/>
  <c r="JY1393"/>
  <c r="JY1390"/>
  <c r="KN1393"/>
  <c r="KN1390"/>
  <c r="LE1393"/>
  <c r="LE1390"/>
  <c r="LT1393"/>
  <c r="LT1390"/>
  <c r="MK1393"/>
  <c r="MK1390"/>
  <c r="MZ1393"/>
  <c r="MZ1390"/>
  <c r="NQ1393"/>
  <c r="NQ1390"/>
  <c r="OF1393"/>
  <c r="OF1390"/>
  <c r="OW1393"/>
  <c r="OW1390"/>
  <c r="PL1393"/>
  <c r="PL1390"/>
  <c r="QC1393"/>
  <c r="QC1390"/>
  <c r="QR1393"/>
  <c r="QR1390"/>
  <c r="RI1393"/>
  <c r="RI1390"/>
  <c r="RX1393"/>
  <c r="RX1390"/>
  <c r="SO1393"/>
  <c r="SO1390"/>
  <c r="TD1393"/>
  <c r="TD1390"/>
  <c r="TU1393"/>
  <c r="TU1390"/>
  <c r="UJ1393"/>
  <c r="UJ1390"/>
  <c r="VA1393"/>
  <c r="VA1390"/>
  <c r="VP1393"/>
  <c r="VP1390"/>
  <c r="WG1393"/>
  <c r="WG1390"/>
  <c r="WV1393"/>
  <c r="WV1390"/>
  <c r="XM1393"/>
  <c r="XM1390"/>
  <c r="YB1393"/>
  <c r="YB1390"/>
  <c r="YS1393"/>
  <c r="YS1390"/>
  <c r="ZH1393"/>
  <c r="ZH1390"/>
  <c r="ZY1393"/>
  <c r="ZY1390"/>
  <c r="AAN1393"/>
  <c r="AAN1390"/>
  <c r="ABE1393"/>
  <c r="ABE1390"/>
  <c r="ABT1393"/>
  <c r="ABT1390"/>
  <c r="ACK1393"/>
  <c r="ACK1390"/>
  <c r="ACZ1393"/>
  <c r="ACZ1390"/>
  <c r="ADQ1393"/>
  <c r="ADQ1390"/>
  <c r="AEF1393"/>
  <c r="AEF1390"/>
  <c r="AEW1393"/>
  <c r="AEW1390"/>
  <c r="AFL1393"/>
  <c r="AFL1390"/>
  <c r="AGC1393"/>
  <c r="AGC1390"/>
  <c r="AGR1393"/>
  <c r="AGR1390"/>
  <c r="AHI1393"/>
  <c r="AHI1390"/>
  <c r="AHX1393"/>
  <c r="AHX1390"/>
  <c r="AIO1393"/>
  <c r="AIO1390"/>
  <c r="AJD1393"/>
  <c r="AJD1390"/>
  <c r="AJU1393"/>
  <c r="AJU1390"/>
  <c r="AKJ1393"/>
  <c r="AKJ1390"/>
  <c r="ALA1393"/>
  <c r="ALA1390"/>
  <c r="ALP1393"/>
  <c r="ALP1390"/>
  <c r="AMG1393"/>
  <c r="AMG1390"/>
  <c r="AMV1393"/>
  <c r="AMV1390"/>
  <c r="ANM1393"/>
  <c r="ANM1390"/>
  <c r="AOB1393"/>
  <c r="AOB1390"/>
  <c r="AOS1393"/>
  <c r="AOS1390"/>
  <c r="APH1393"/>
  <c r="APH1390"/>
  <c r="APY1393"/>
  <c r="APY1390"/>
  <c r="AQN1393"/>
  <c r="AQN1390"/>
  <c r="ARE1393"/>
  <c r="ARE1390"/>
  <c r="ART1393"/>
  <c r="ART1390"/>
  <c r="ASK1393"/>
  <c r="ASK1390"/>
  <c r="ASZ1393"/>
  <c r="ASZ1390"/>
  <c r="ATQ1393"/>
  <c r="ATQ1390"/>
  <c r="AUF1393"/>
  <c r="AUF1390"/>
  <c r="AUW1393"/>
  <c r="AUW1390"/>
  <c r="AVL1393"/>
  <c r="AVL1390"/>
  <c r="AWC1393"/>
  <c r="AWC1390"/>
  <c r="AWR1393"/>
  <c r="AWR1390"/>
  <c r="AXI1393"/>
  <c r="AXI1390"/>
  <c r="AXX1393"/>
  <c r="AXX1390"/>
  <c r="AYO1393"/>
  <c r="AYO1390"/>
  <c r="AZD1393"/>
  <c r="AZD1390"/>
  <c r="AZU1393"/>
  <c r="AZU1390"/>
  <c r="BAJ1393"/>
  <c r="BAJ1390"/>
  <c r="BBA1393"/>
  <c r="BBA1390"/>
  <c r="BBP1393"/>
  <c r="BBP1390"/>
  <c r="BCG1393"/>
  <c r="BCG1390"/>
  <c r="BCV1393"/>
  <c r="BCV1390"/>
  <c r="BDM1393"/>
  <c r="BDM1390"/>
  <c r="BEB1393"/>
  <c r="BEB1390"/>
  <c r="BES1393"/>
  <c r="BES1390"/>
  <c r="BFH1393"/>
  <c r="BFH1390"/>
  <c r="BFY1393"/>
  <c r="BFY1390"/>
  <c r="BGN1393"/>
  <c r="BGN1390"/>
  <c r="BHE1393"/>
  <c r="BHE1390"/>
  <c r="BHT1393"/>
  <c r="BHT1390"/>
  <c r="BIK1393"/>
  <c r="BIK1390"/>
  <c r="BIZ1393"/>
  <c r="BIZ1390"/>
  <c r="BJQ1393"/>
  <c r="BJQ1390"/>
  <c r="BKF1393"/>
  <c r="BKF1390"/>
  <c r="BKW1393"/>
  <c r="BKW1390"/>
  <c r="BLL1393"/>
  <c r="BLL1390"/>
  <c r="BMC1393"/>
  <c r="BMC1390"/>
  <c r="BMR1393"/>
  <c r="BMR1390"/>
  <c r="BNI1393"/>
  <c r="BNI1390"/>
  <c r="BNX1393"/>
  <c r="BNX1390"/>
  <c r="BOO1393"/>
  <c r="BOO1390"/>
  <c r="BPD1393"/>
  <c r="BPD1390"/>
  <c r="BPU1393"/>
  <c r="BPU1390"/>
  <c r="BQJ1393"/>
  <c r="BQJ1390"/>
  <c r="BRA1393"/>
  <c r="BRA1390"/>
  <c r="BRP1393"/>
  <c r="BRP1390"/>
  <c r="BSG1393"/>
  <c r="BSG1390"/>
  <c r="BSV1393"/>
  <c r="BSV1390"/>
  <c r="BTM1393"/>
  <c r="BTM1390"/>
  <c r="BUB1393"/>
  <c r="BUB1390"/>
  <c r="BUS1393"/>
  <c r="BUS1390"/>
  <c r="BVH1393"/>
  <c r="BVH1390"/>
  <c r="BVY1393"/>
  <c r="BVY1390"/>
  <c r="BWN1393"/>
  <c r="BWN1390"/>
  <c r="BXE1393"/>
  <c r="BXE1390"/>
  <c r="BXT1393"/>
  <c r="BXT1390"/>
  <c r="BYK1393"/>
  <c r="BYK1390"/>
  <c r="BYZ1393"/>
  <c r="BYZ1390"/>
  <c r="BZQ1393"/>
  <c r="BZQ1390"/>
  <c r="CAF1393"/>
  <c r="CAF1390"/>
  <c r="CAW1393"/>
  <c r="CAW1390"/>
  <c r="CBL1393"/>
  <c r="CBL1390"/>
  <c r="CCC1393"/>
  <c r="CCC1390"/>
  <c r="CCR1393"/>
  <c r="CCR1390"/>
  <c r="CDI1393"/>
  <c r="CDI1390"/>
  <c r="CDX1393"/>
  <c r="CDX1390"/>
  <c r="CEO1393"/>
  <c r="CEO1390"/>
  <c r="CFD1393"/>
  <c r="CFD1390"/>
  <c r="CFU1393"/>
  <c r="CFU1390"/>
  <c r="CGJ1393"/>
  <c r="CGJ1390"/>
  <c r="CHA1393"/>
  <c r="CHA1390"/>
  <c r="CHP1393"/>
  <c r="CHP1390"/>
  <c r="CIG1393"/>
  <c r="CIG1390"/>
  <c r="CIV1393"/>
  <c r="CIV1390"/>
  <c r="CJM1393"/>
  <c r="CJM1390"/>
  <c r="CKB1393"/>
  <c r="CKB1390"/>
  <c r="CKS1393"/>
  <c r="CKS1390"/>
  <c r="CLH1393"/>
  <c r="CLH1390"/>
  <c r="CLY1393"/>
  <c r="CLY1390"/>
  <c r="CMN1393"/>
  <c r="CMN1390"/>
  <c r="CNE1393"/>
  <c r="CNE1390"/>
  <c r="CNT1393"/>
  <c r="CNT1390"/>
  <c r="COK1393"/>
  <c r="COK1390"/>
  <c r="COZ1393"/>
  <c r="COZ1390"/>
  <c r="CPQ1393"/>
  <c r="CPQ1390"/>
  <c r="CQF1393"/>
  <c r="CQF1390"/>
  <c r="CQW1393"/>
  <c r="CQW1390"/>
  <c r="CRL1393"/>
  <c r="CRL1390"/>
  <c r="CSC1393"/>
  <c r="CSC1390"/>
  <c r="CSR1393"/>
  <c r="CSR1390"/>
  <c r="CTI1393"/>
  <c r="CTI1390"/>
  <c r="CTX1393"/>
  <c r="CTX1390"/>
  <c r="CUO1393"/>
  <c r="CUO1390"/>
  <c r="CVD1393"/>
  <c r="CVD1390"/>
  <c r="CVU1393"/>
  <c r="CVU1390"/>
  <c r="CWJ1393"/>
  <c r="CWJ1390"/>
  <c r="CXA1393"/>
  <c r="CXA1390"/>
  <c r="CXP1393"/>
  <c r="CXP1390"/>
  <c r="CYG1393"/>
  <c r="CYG1390"/>
  <c r="CYV1393"/>
  <c r="CYV1390"/>
  <c r="CZM1393"/>
  <c r="CZM1390"/>
  <c r="DAB1393"/>
  <c r="DAB1390"/>
  <c r="DAS1393"/>
  <c r="DAS1390"/>
  <c r="DBH1393"/>
  <c r="DBH1390"/>
  <c r="DBY1393"/>
  <c r="DBY1390"/>
  <c r="DCN1393"/>
  <c r="DCN1390"/>
  <c r="DDE1393"/>
  <c r="DDE1390"/>
  <c r="DDT1393"/>
  <c r="DDT1390"/>
  <c r="DEK1393"/>
  <c r="DEK1390"/>
  <c r="DEZ1393"/>
  <c r="DEZ1390"/>
  <c r="DFQ1393"/>
  <c r="DFQ1390"/>
  <c r="DGF1393"/>
  <c r="DGF1390"/>
  <c r="DGW1393"/>
  <c r="DGW1390"/>
  <c r="DHL1393"/>
  <c r="DHL1390"/>
  <c r="DIC1393"/>
  <c r="DIC1390"/>
  <c r="DIR1393"/>
  <c r="DIR1390"/>
  <c r="DJI1393"/>
  <c r="DJI1390"/>
  <c r="DJX1393"/>
  <c r="DJX1390"/>
  <c r="DKO1393"/>
  <c r="DKO1390"/>
  <c r="DLD1393"/>
  <c r="DLD1390"/>
  <c r="DLU1393"/>
  <c r="DLU1390"/>
  <c r="DMJ1393"/>
  <c r="DMJ1390"/>
  <c r="DNA1393"/>
  <c r="DNA1390"/>
  <c r="DNP1393"/>
  <c r="DNP1390"/>
  <c r="DOG1393"/>
  <c r="DOG1390"/>
  <c r="DOV1393"/>
  <c r="DOV1390"/>
  <c r="DPM1393"/>
  <c r="DPM1390"/>
  <c r="DQB1393"/>
  <c r="DQB1390"/>
  <c r="DQS1393"/>
  <c r="DQS1390"/>
  <c r="DRH1393"/>
  <c r="DRH1390"/>
  <c r="DRY1393"/>
  <c r="DRY1390"/>
  <c r="DSN1393"/>
  <c r="DSN1390"/>
  <c r="DTE1393"/>
  <c r="DTE1390"/>
  <c r="DTT1393"/>
  <c r="DTT1390"/>
  <c r="DUK1393"/>
  <c r="DUK1390"/>
  <c r="DUZ1393"/>
  <c r="DUZ1390"/>
  <c r="DVQ1393"/>
  <c r="DVQ1390"/>
  <c r="DWF1393"/>
  <c r="DWF1390"/>
  <c r="DWW1393"/>
  <c r="DWW1390"/>
  <c r="DXL1393"/>
  <c r="DXL1390"/>
  <c r="DYC1393"/>
  <c r="DYC1390"/>
  <c r="DYR1393"/>
  <c r="DYR1390"/>
  <c r="DZI1393"/>
  <c r="DZI1390"/>
  <c r="DZX1393"/>
  <c r="DZX1390"/>
  <c r="EAO1393"/>
  <c r="EAO1390"/>
  <c r="EBD1393"/>
  <c r="EBD1390"/>
  <c r="EBU1393"/>
  <c r="EBU1390"/>
  <c r="ECJ1393"/>
  <c r="ECJ1390"/>
  <c r="EDA1393"/>
  <c r="EDA1390"/>
  <c r="EDP1393"/>
  <c r="EDP1390"/>
  <c r="EEG1393"/>
  <c r="EEG1390"/>
  <c r="EEV1393"/>
  <c r="EEV1390"/>
  <c r="EFM1393"/>
  <c r="EFM1390"/>
  <c r="EGB1393"/>
  <c r="EGB1390"/>
  <c r="EGS1393"/>
  <c r="EGS1390"/>
  <c r="EHH1393"/>
  <c r="EHH1390"/>
  <c r="EHY1393"/>
  <c r="EHY1390"/>
  <c r="EIN1393"/>
  <c r="EIN1390"/>
  <c r="EJE1393"/>
  <c r="EJE1390"/>
  <c r="EJT1393"/>
  <c r="EJT1390"/>
  <c r="EKK1393"/>
  <c r="EKK1390"/>
  <c r="EKZ1393"/>
  <c r="EKZ1390"/>
  <c r="ELQ1393"/>
  <c r="ELQ1390"/>
  <c r="EMF1393"/>
  <c r="EMF1390"/>
  <c r="EMW1393"/>
  <c r="EMW1390"/>
  <c r="ENL1393"/>
  <c r="ENL1390"/>
  <c r="EOC1393"/>
  <c r="EOC1390"/>
  <c r="EOR1393"/>
  <c r="EOR1390"/>
  <c r="EPI1393"/>
  <c r="EPI1390"/>
  <c r="EPX1393"/>
  <c r="EPX1390"/>
  <c r="EQO1393"/>
  <c r="EQO1390"/>
  <c r="ERD1393"/>
  <c r="ERD1390"/>
  <c r="ERU1393"/>
  <c r="ERU1390"/>
  <c r="ESJ1393"/>
  <c r="ESJ1390"/>
  <c r="ETA1393"/>
  <c r="ETA1390"/>
  <c r="ETP1393"/>
  <c r="ETP1390"/>
  <c r="EUG1393"/>
  <c r="EUG1390"/>
  <c r="EUV1393"/>
  <c r="EUV1390"/>
  <c r="EVM1393"/>
  <c r="EVM1390"/>
  <c r="EWB1393"/>
  <c r="EWB1390"/>
  <c r="EWS1393"/>
  <c r="EWS1390"/>
  <c r="EXH1393"/>
  <c r="EXH1390"/>
  <c r="EXY1393"/>
  <c r="EXY1390"/>
  <c r="EYN1393"/>
  <c r="EYN1390"/>
  <c r="EZE1393"/>
  <c r="EZE1390"/>
  <c r="EZT1393"/>
  <c r="EZT1390"/>
  <c r="FAK1393"/>
  <c r="FAK1390"/>
  <c r="FAZ1393"/>
  <c r="FAZ1390"/>
  <c r="FBQ1393"/>
  <c r="FBQ1390"/>
  <c r="FCF1393"/>
  <c r="FCF1390"/>
  <c r="FCW1393"/>
  <c r="FCW1390"/>
  <c r="FDL1393"/>
  <c r="FDL1390"/>
  <c r="FEC1393"/>
  <c r="FEC1390"/>
  <c r="FER1393"/>
  <c r="FER1390"/>
  <c r="FFI1393"/>
  <c r="FFI1390"/>
  <c r="FFX1393"/>
  <c r="FFX1390"/>
  <c r="FGO1393"/>
  <c r="FGO1390"/>
  <c r="FHD1393"/>
  <c r="FHD1390"/>
  <c r="FHU1393"/>
  <c r="FHU1390"/>
  <c r="FIJ1393"/>
  <c r="FIJ1390"/>
  <c r="FJA1393"/>
  <c r="FJA1390"/>
  <c r="FJP1393"/>
  <c r="FJP1390"/>
  <c r="FKG1393"/>
  <c r="FKG1390"/>
  <c r="FKV1393"/>
  <c r="FKV1390"/>
  <c r="FLM1393"/>
  <c r="FLM1390"/>
  <c r="FMB1393"/>
  <c r="FMB1390"/>
  <c r="FMS1393"/>
  <c r="FMS1390"/>
  <c r="FNH1393"/>
  <c r="FNH1390"/>
  <c r="FNY1393"/>
  <c r="FNY1390"/>
  <c r="FON1393"/>
  <c r="FON1390"/>
  <c r="FPE1393"/>
  <c r="FPE1390"/>
  <c r="FPT1393"/>
  <c r="FPT1390"/>
  <c r="FQK1393"/>
  <c r="FQK1390"/>
  <c r="FQZ1393"/>
  <c r="FQZ1390"/>
  <c r="FRQ1393"/>
  <c r="FRQ1390"/>
  <c r="FSF1393"/>
  <c r="FSF1390"/>
  <c r="FSW1393"/>
  <c r="FSW1390"/>
  <c r="FTL1393"/>
  <c r="FTL1390"/>
  <c r="FUC1393"/>
  <c r="FUC1390"/>
  <c r="FUR1393"/>
  <c r="FUR1390"/>
  <c r="FVI1393"/>
  <c r="FVI1390"/>
  <c r="FVX1393"/>
  <c r="FVX1390"/>
  <c r="FWO1393"/>
  <c r="FWO1390"/>
  <c r="FXD1393"/>
  <c r="FXD1390"/>
  <c r="FXU1393"/>
  <c r="FXU1390"/>
  <c r="FYJ1393"/>
  <c r="FYJ1390"/>
  <c r="FZA1393"/>
  <c r="FZA1390"/>
  <c r="FZP1393"/>
  <c r="FZP1390"/>
  <c r="GAG1393"/>
  <c r="GAG1390"/>
  <c r="GAV1393"/>
  <c r="GAV1390"/>
  <c r="GBM1393"/>
  <c r="GBM1390"/>
  <c r="GCB1393"/>
  <c r="GCB1390"/>
  <c r="GCS1393"/>
  <c r="GCS1390"/>
  <c r="GDH1393"/>
  <c r="GDH1390"/>
  <c r="GDY1393"/>
  <c r="GDY1390"/>
  <c r="GEN1393"/>
  <c r="GEN1390"/>
  <c r="GFE1393"/>
  <c r="GFE1390"/>
  <c r="GFT1393"/>
  <c r="GFT1390"/>
  <c r="GGK1393"/>
  <c r="GGK1390"/>
  <c r="GGZ1393"/>
  <c r="GGZ1390"/>
  <c r="GHQ1393"/>
  <c r="GHQ1390"/>
  <c r="GIF1393"/>
  <c r="GIF1390"/>
  <c r="GIW1393"/>
  <c r="GIW1390"/>
  <c r="GJL1393"/>
  <c r="GJL1390"/>
  <c r="GKC1393"/>
  <c r="GKC1390"/>
  <c r="GKR1393"/>
  <c r="GKR1390"/>
  <c r="GLI1393"/>
  <c r="GLI1390"/>
  <c r="GLX1393"/>
  <c r="GLX1390"/>
  <c r="GMO1393"/>
  <c r="GMO1390"/>
  <c r="GND1393"/>
  <c r="GND1390"/>
  <c r="GNU1393"/>
  <c r="GNU1390"/>
  <c r="GOJ1393"/>
  <c r="GOJ1390"/>
  <c r="GPA1393"/>
  <c r="GPA1390"/>
  <c r="GPP1393"/>
  <c r="GPP1390"/>
  <c r="GQG1393"/>
  <c r="GQG1390"/>
  <c r="GQV1393"/>
  <c r="GQV1390"/>
  <c r="GRM1393"/>
  <c r="GRM1390"/>
  <c r="GSB1393"/>
  <c r="GSB1390"/>
  <c r="GSS1393"/>
  <c r="GSS1390"/>
  <c r="GTH1393"/>
  <c r="GTH1390"/>
  <c r="GTY1393"/>
  <c r="GTY1390"/>
  <c r="GUN1393"/>
  <c r="GUN1390"/>
  <c r="GVE1393"/>
  <c r="GVE1390"/>
  <c r="GVT1393"/>
  <c r="GVT1390"/>
  <c r="GWK1393"/>
  <c r="GWK1390"/>
  <c r="GWZ1393"/>
  <c r="GWZ1390"/>
  <c r="GXQ1393"/>
  <c r="GXQ1390"/>
  <c r="GYF1393"/>
  <c r="GYF1390"/>
  <c r="GYW1393"/>
  <c r="GYW1390"/>
  <c r="GZL1393"/>
  <c r="GZL1390"/>
  <c r="HAC1393"/>
  <c r="HAC1390"/>
  <c r="HAR1393"/>
  <c r="HAR1390"/>
  <c r="HBI1393"/>
  <c r="HBI1390"/>
  <c r="HBX1393"/>
  <c r="HBX1390"/>
  <c r="HCO1393"/>
  <c r="HCO1390"/>
  <c r="HDD1393"/>
  <c r="HDD1390"/>
  <c r="HDU1393"/>
  <c r="HDU1390"/>
  <c r="HEJ1393"/>
  <c r="HEJ1390"/>
  <c r="HFA1393"/>
  <c r="HFA1390"/>
  <c r="HFP1393"/>
  <c r="HFP1390"/>
  <c r="HGG1393"/>
  <c r="HGG1390"/>
  <c r="HGV1393"/>
  <c r="HGV1390"/>
  <c r="HHM1393"/>
  <c r="HIB1393"/>
  <c r="HIB1390"/>
  <c r="HIS1393"/>
  <c r="HIS1390"/>
  <c r="HJH1393"/>
  <c r="HJH1390"/>
  <c r="HJY1393"/>
  <c r="HJY1390"/>
  <c r="HKN1393"/>
  <c r="HKN1390"/>
  <c r="HLE1393"/>
  <c r="HLE1390"/>
  <c r="HLT1393"/>
  <c r="HLT1390"/>
  <c r="HMK1393"/>
  <c r="HMK1390"/>
  <c r="HMZ1393"/>
  <c r="HMZ1390"/>
  <c r="HNQ1393"/>
  <c r="HNQ1390"/>
  <c r="HOF1393"/>
  <c r="HOF1390"/>
  <c r="HOW1393"/>
  <c r="HOW1390"/>
  <c r="HPL1393"/>
  <c r="HPL1390"/>
  <c r="HQC1393"/>
  <c r="HQC1390"/>
  <c r="HQR1393"/>
  <c r="HQR1390"/>
  <c r="HRI1393"/>
  <c r="HRI1390"/>
  <c r="HRX1393"/>
  <c r="HRX1390"/>
  <c r="HSO1393"/>
  <c r="HSO1390"/>
  <c r="HTD1393"/>
  <c r="HTD1390"/>
  <c r="HTU1393"/>
  <c r="HTU1390"/>
  <c r="HUJ1393"/>
  <c r="HUJ1390"/>
  <c r="HVA1393"/>
  <c r="HVA1390"/>
  <c r="HVP1393"/>
  <c r="HVP1390"/>
  <c r="HWG1393"/>
  <c r="HWG1390"/>
  <c r="HWV1393"/>
  <c r="HWV1390"/>
  <c r="HXM1393"/>
  <c r="HXM1390"/>
  <c r="HYB1393"/>
  <c r="HYB1390"/>
  <c r="HYS1393"/>
  <c r="HYS1390"/>
  <c r="HZH1393"/>
  <c r="HZH1390"/>
  <c r="HZY1393"/>
  <c r="HZY1390"/>
  <c r="IAN1393"/>
  <c r="IAN1390"/>
  <c r="IBE1393"/>
  <c r="IBE1390"/>
  <c r="IBT1393"/>
  <c r="IBT1390"/>
  <c r="ICK1393"/>
  <c r="ICK1390"/>
  <c r="ICZ1393"/>
  <c r="ICZ1390"/>
  <c r="IDQ1393"/>
  <c r="IDQ1390"/>
  <c r="IEF1393"/>
  <c r="IEF1390"/>
  <c r="IEW1393"/>
  <c r="IEW1390"/>
  <c r="IFL1393"/>
  <c r="IFL1390"/>
  <c r="IGC1393"/>
  <c r="IGC1390"/>
  <c r="IGR1393"/>
  <c r="IGR1390"/>
  <c r="IHI1393"/>
  <c r="IHI1390"/>
  <c r="IHX1393"/>
  <c r="IHX1390"/>
  <c r="IIO1393"/>
  <c r="IIO1390"/>
  <c r="IJD1393"/>
  <c r="IJD1390"/>
  <c r="IJU1393"/>
  <c r="IJU1390"/>
  <c r="IKJ1393"/>
  <c r="IKJ1390"/>
  <c r="ILA1393"/>
  <c r="ILA1390"/>
  <c r="ILP1393"/>
  <c r="ILP1390"/>
  <c r="IMG1393"/>
  <c r="IMG1390"/>
  <c r="IMV1393"/>
  <c r="IMV1390"/>
  <c r="INM1393"/>
  <c r="INM1390"/>
  <c r="IOB1393"/>
  <c r="IOB1390"/>
  <c r="IOS1393"/>
  <c r="IOS1390"/>
  <c r="IPH1393"/>
  <c r="IPH1390"/>
  <c r="IPY1393"/>
  <c r="IPY1390"/>
  <c r="IQN1393"/>
  <c r="IQN1390"/>
  <c r="IRE1393"/>
  <c r="IRE1390"/>
  <c r="IRT1393"/>
  <c r="IRT1390"/>
  <c r="ISK1393"/>
  <c r="ISK1390"/>
  <c r="ISZ1393"/>
  <c r="ISZ1390"/>
  <c r="ITQ1393"/>
  <c r="ITQ1390"/>
  <c r="IUF1393"/>
  <c r="IUF1390"/>
  <c r="IUW1393"/>
  <c r="IUW1390"/>
  <c r="IVL1393"/>
  <c r="IVL1390"/>
  <c r="IWC1393"/>
  <c r="IWC1390"/>
  <c r="IWR1393"/>
  <c r="IWR1390"/>
  <c r="IXI1393"/>
  <c r="IXI1390"/>
  <c r="IXX1393"/>
  <c r="IXX1390"/>
  <c r="IYO1393"/>
  <c r="IYO1390"/>
  <c r="IZD1393"/>
  <c r="IZD1390"/>
  <c r="IZU1393"/>
  <c r="IZU1390"/>
  <c r="JAJ1393"/>
  <c r="JAJ1390"/>
  <c r="JBA1393"/>
  <c r="JBA1390"/>
  <c r="JBP1393"/>
  <c r="JBP1390"/>
  <c r="JCG1393"/>
  <c r="JCG1390"/>
  <c r="JCV1393"/>
  <c r="JCV1390"/>
  <c r="JDM1393"/>
  <c r="JDM1390"/>
  <c r="JEB1393"/>
  <c r="JEB1390"/>
  <c r="JES1393"/>
  <c r="JES1390"/>
  <c r="JFH1393"/>
  <c r="JFH1390"/>
  <c r="JFY1393"/>
  <c r="JFY1390"/>
  <c r="JGN1393"/>
  <c r="JGN1390"/>
  <c r="JHE1393"/>
  <c r="JHE1390"/>
  <c r="JHT1393"/>
  <c r="JHT1390"/>
  <c r="JIK1393"/>
  <c r="JIK1390"/>
  <c r="JIZ1393"/>
  <c r="JIZ1390"/>
  <c r="JJQ1393"/>
  <c r="JJQ1390"/>
  <c r="JKF1393"/>
  <c r="JKF1390"/>
  <c r="JKW1393"/>
  <c r="JKW1390"/>
  <c r="JLL1393"/>
  <c r="JLL1390"/>
  <c r="JMC1393"/>
  <c r="JMC1390"/>
  <c r="JMR1393"/>
  <c r="JMR1390"/>
  <c r="JNI1393"/>
  <c r="JNI1390"/>
  <c r="JNX1393"/>
  <c r="JNX1390"/>
  <c r="JOO1393"/>
  <c r="JOO1390"/>
  <c r="JPD1393"/>
  <c r="JPD1390"/>
  <c r="JPU1393"/>
  <c r="JPU1390"/>
  <c r="JQJ1393"/>
  <c r="JQJ1390"/>
  <c r="JRA1393"/>
  <c r="JRA1390"/>
  <c r="JRP1393"/>
  <c r="JRP1390"/>
  <c r="JSG1393"/>
  <c r="JSG1390"/>
  <c r="JSV1393"/>
  <c r="JSV1390"/>
  <c r="JTM1393"/>
  <c r="JTM1390"/>
  <c r="JUB1393"/>
  <c r="JUB1390"/>
  <c r="JUS1393"/>
  <c r="JUS1390"/>
  <c r="JVH1393"/>
  <c r="JVH1390"/>
  <c r="JVY1393"/>
  <c r="JVY1390"/>
  <c r="JWN1393"/>
  <c r="JWN1390"/>
  <c r="JXE1393"/>
  <c r="JXE1390"/>
  <c r="JXT1393"/>
  <c r="JXT1390"/>
  <c r="JYK1393"/>
  <c r="JYK1390"/>
  <c r="JYZ1393"/>
  <c r="JYZ1390"/>
  <c r="JZQ1393"/>
  <c r="JZQ1390"/>
  <c r="KAF1393"/>
  <c r="KAF1390"/>
  <c r="KAW1393"/>
  <c r="KAW1390"/>
  <c r="KBL1393"/>
  <c r="KBL1390"/>
  <c r="KCC1393"/>
  <c r="KCC1390"/>
  <c r="KCR1393"/>
  <c r="KCR1390"/>
  <c r="KDI1393"/>
  <c r="KDI1390"/>
  <c r="KDX1393"/>
  <c r="KDX1390"/>
  <c r="KEO1393"/>
  <c r="KEO1390"/>
  <c r="KFD1393"/>
  <c r="KFD1390"/>
  <c r="KFU1393"/>
  <c r="KFU1390"/>
  <c r="KGJ1393"/>
  <c r="KGJ1390"/>
  <c r="KHA1393"/>
  <c r="KHA1390"/>
  <c r="KHP1393"/>
  <c r="KHP1390"/>
  <c r="KIG1393"/>
  <c r="KIG1390"/>
  <c r="KIV1393"/>
  <c r="KIV1390"/>
  <c r="KJM1393"/>
  <c r="KJM1390"/>
  <c r="KKB1393"/>
  <c r="KKB1390"/>
  <c r="KKS1393"/>
  <c r="KKS1390"/>
  <c r="KLH1393"/>
  <c r="KLH1390"/>
  <c r="KLY1393"/>
  <c r="KLY1390"/>
  <c r="KMN1393"/>
  <c r="KMN1390"/>
  <c r="KNE1393"/>
  <c r="KNE1390"/>
  <c r="KNT1393"/>
  <c r="KNT1390"/>
  <c r="KOK1393"/>
  <c r="KOK1390"/>
  <c r="KOZ1393"/>
  <c r="KOZ1390"/>
  <c r="KPQ1393"/>
  <c r="KPQ1390"/>
  <c r="KQF1393"/>
  <c r="KQF1390"/>
  <c r="KQW1393"/>
  <c r="KQW1390"/>
  <c r="KRL1393"/>
  <c r="KRL1390"/>
  <c r="KSC1393"/>
  <c r="KSC1390"/>
  <c r="KSR1393"/>
  <c r="KSR1390"/>
  <c r="KTI1393"/>
  <c r="KTI1390"/>
  <c r="KTX1393"/>
  <c r="KTX1390"/>
  <c r="KUO1393"/>
  <c r="KUO1390"/>
  <c r="KVD1393"/>
  <c r="KVD1390"/>
  <c r="KVU1393"/>
  <c r="KVU1390"/>
  <c r="KWJ1393"/>
  <c r="KWJ1390"/>
  <c r="KXA1393"/>
  <c r="KXA1390"/>
  <c r="KXP1393"/>
  <c r="KXP1390"/>
  <c r="KYG1393"/>
  <c r="KYG1390"/>
  <c r="KYV1393"/>
  <c r="KYV1390"/>
  <c r="KZM1393"/>
  <c r="KZM1390"/>
  <c r="LAB1393"/>
  <c r="LAB1390"/>
  <c r="LAS1393"/>
  <c r="LAS1390"/>
  <c r="LBH1393"/>
  <c r="LBH1390"/>
  <c r="LBY1393"/>
  <c r="LBY1390"/>
  <c r="LCN1393"/>
  <c r="LCN1390"/>
  <c r="LDE1393"/>
  <c r="LDE1390"/>
  <c r="LDT1393"/>
  <c r="LDT1390"/>
  <c r="LEK1393"/>
  <c r="LEK1390"/>
  <c r="LEZ1393"/>
  <c r="LEZ1390"/>
  <c r="LFQ1393"/>
  <c r="LFQ1390"/>
  <c r="LGF1393"/>
  <c r="LGF1390"/>
  <c r="LGW1393"/>
  <c r="LGW1390"/>
  <c r="LHL1393"/>
  <c r="LHL1390"/>
  <c r="LIC1393"/>
  <c r="LIC1390"/>
  <c r="LIR1393"/>
  <c r="LIR1390"/>
  <c r="LJI1393"/>
  <c r="LJI1390"/>
  <c r="LJX1393"/>
  <c r="LJX1390"/>
  <c r="LKO1393"/>
  <c r="LKO1390"/>
  <c r="LLD1393"/>
  <c r="LLD1390"/>
  <c r="LLU1393"/>
  <c r="LLU1390"/>
  <c r="LMJ1393"/>
  <c r="LMJ1390"/>
  <c r="LNA1393"/>
  <c r="LNA1390"/>
  <c r="LNP1393"/>
  <c r="LNP1390"/>
  <c r="LOG1393"/>
  <c r="LOG1390"/>
  <c r="LOV1393"/>
  <c r="LOV1390"/>
  <c r="LPM1393"/>
  <c r="LPM1390"/>
  <c r="LQB1393"/>
  <c r="LQB1390"/>
  <c r="LQS1393"/>
  <c r="LQS1390"/>
  <c r="LRH1393"/>
  <c r="LRH1390"/>
  <c r="LRY1393"/>
  <c r="LRY1390"/>
  <c r="LSN1393"/>
  <c r="LSN1390"/>
  <c r="LTE1393"/>
  <c r="LTE1390"/>
  <c r="LTT1393"/>
  <c r="LTT1390"/>
  <c r="LUK1393"/>
  <c r="LUK1390"/>
  <c r="LUZ1393"/>
  <c r="LUZ1390"/>
  <c r="LVQ1393"/>
  <c r="LVQ1390"/>
  <c r="LWF1393"/>
  <c r="LWF1390"/>
  <c r="LWW1393"/>
  <c r="LWW1390"/>
  <c r="LXL1393"/>
  <c r="LXL1390"/>
  <c r="LYC1393"/>
  <c r="LYC1390"/>
  <c r="LYR1393"/>
  <c r="LYR1390"/>
  <c r="LZI1393"/>
  <c r="LZI1390"/>
  <c r="LZX1393"/>
  <c r="LZX1390"/>
  <c r="MAO1393"/>
  <c r="MAO1390"/>
  <c r="MBD1393"/>
  <c r="MBD1390"/>
  <c r="MBU1393"/>
  <c r="MBU1390"/>
  <c r="MCJ1393"/>
  <c r="MCJ1390"/>
  <c r="MDA1393"/>
  <c r="MDA1390"/>
  <c r="MDP1393"/>
  <c r="MDP1390"/>
  <c r="MEG1393"/>
  <c r="MEG1390"/>
  <c r="MEV1393"/>
  <c r="MEV1390"/>
  <c r="MFM1393"/>
  <c r="MFM1390"/>
  <c r="MGB1393"/>
  <c r="MGB1390"/>
  <c r="MGS1393"/>
  <c r="MGS1390"/>
  <c r="MHH1393"/>
  <c r="MHH1390"/>
  <c r="MHY1393"/>
  <c r="MHY1390"/>
  <c r="MIN1393"/>
  <c r="MIN1390"/>
  <c r="MJE1393"/>
  <c r="MJE1390"/>
  <c r="MJT1393"/>
  <c r="MJT1390"/>
  <c r="MKK1393"/>
  <c r="MKK1390"/>
  <c r="MKZ1393"/>
  <c r="MKZ1390"/>
  <c r="MLQ1393"/>
  <c r="MLQ1390"/>
  <c r="MMF1393"/>
  <c r="MMF1390"/>
  <c r="MMW1393"/>
  <c r="MMW1390"/>
  <c r="MNL1393"/>
  <c r="MNL1390"/>
  <c r="MOC1393"/>
  <c r="MOC1390"/>
  <c r="MOR1393"/>
  <c r="MOR1390"/>
  <c r="MPI1393"/>
  <c r="MPI1390"/>
  <c r="MPX1393"/>
  <c r="MPX1390"/>
  <c r="MQO1393"/>
  <c r="MQO1390"/>
  <c r="MRD1393"/>
  <c r="MRD1390"/>
  <c r="MRU1393"/>
  <c r="MRU1390"/>
  <c r="MSJ1393"/>
  <c r="MSJ1390"/>
  <c r="MTA1393"/>
  <c r="MTA1390"/>
  <c r="MTP1393"/>
  <c r="MTP1390"/>
  <c r="MUG1393"/>
  <c r="MUG1390"/>
  <c r="MUV1393"/>
  <c r="MUV1390"/>
  <c r="MVM1393"/>
  <c r="MVM1390"/>
  <c r="MWB1393"/>
  <c r="MWB1390"/>
  <c r="MWS1393"/>
  <c r="MWS1390"/>
  <c r="MXH1393"/>
  <c r="MXH1390"/>
  <c r="MXY1393"/>
  <c r="MXY1390"/>
  <c r="MYN1393"/>
  <c r="MYN1390"/>
  <c r="MZE1393"/>
  <c r="MZE1390"/>
  <c r="MZT1393"/>
  <c r="MZT1390"/>
  <c r="NAK1393"/>
  <c r="NAK1390"/>
  <c r="NAZ1393"/>
  <c r="NAZ1390"/>
  <c r="NBQ1393"/>
  <c r="NBQ1390"/>
  <c r="NCF1393"/>
  <c r="NCF1390"/>
  <c r="NCW1393"/>
  <c r="NCW1390"/>
  <c r="NDL1393"/>
  <c r="NDL1390"/>
  <c r="NEC1393"/>
  <c r="NEC1390"/>
  <c r="NER1393"/>
  <c r="NER1390"/>
  <c r="NFI1393"/>
  <c r="NFI1390"/>
  <c r="NFX1393"/>
  <c r="NFX1390"/>
  <c r="NGO1393"/>
  <c r="NGO1390"/>
  <c r="NHD1393"/>
  <c r="NHD1390"/>
  <c r="NHU1393"/>
  <c r="NHU1390"/>
  <c r="NIJ1393"/>
  <c r="NIJ1390"/>
  <c r="NJA1393"/>
  <c r="NJA1390"/>
  <c r="NJP1393"/>
  <c r="NJP1390"/>
  <c r="NKG1393"/>
  <c r="NKG1390"/>
  <c r="NKV1393"/>
  <c r="NKV1390"/>
  <c r="NLM1393"/>
  <c r="NLM1390"/>
  <c r="NMB1393"/>
  <c r="NMB1390"/>
  <c r="NMS1393"/>
  <c r="NMS1390"/>
  <c r="NNH1393"/>
  <c r="NNH1390"/>
  <c r="NNY1393"/>
  <c r="NNY1390"/>
  <c r="NON1393"/>
  <c r="NON1390"/>
  <c r="NPE1393"/>
  <c r="NPE1390"/>
  <c r="NPT1393"/>
  <c r="NPT1390"/>
  <c r="NQK1393"/>
  <c r="NQK1390"/>
  <c r="NQZ1393"/>
  <c r="NQZ1390"/>
  <c r="NRQ1393"/>
  <c r="NRQ1390"/>
  <c r="NSF1393"/>
  <c r="NSF1390"/>
  <c r="NSW1393"/>
  <c r="NSW1390"/>
  <c r="NTL1393"/>
  <c r="NTL1390"/>
  <c r="NUC1393"/>
  <c r="NUC1390"/>
  <c r="NUR1393"/>
  <c r="NUR1390"/>
  <c r="NVI1393"/>
  <c r="NVI1390"/>
  <c r="NVX1393"/>
  <c r="NVX1390"/>
  <c r="NWO1393"/>
  <c r="NWO1390"/>
  <c r="NXD1393"/>
  <c r="NXD1390"/>
  <c r="NXU1393"/>
  <c r="NXU1390"/>
  <c r="NYJ1393"/>
  <c r="NYJ1390"/>
  <c r="NZA1393"/>
  <c r="NZA1390"/>
  <c r="NZP1393"/>
  <c r="NZP1390"/>
  <c r="OAG1393"/>
  <c r="OAG1390"/>
  <c r="OAV1393"/>
  <c r="OAV1390"/>
  <c r="OBM1393"/>
  <c r="OBM1390"/>
  <c r="OCB1393"/>
  <c r="OCB1390"/>
  <c r="OCS1393"/>
  <c r="OCS1390"/>
  <c r="ODH1393"/>
  <c r="ODH1390"/>
  <c r="ODY1393"/>
  <c r="ODY1390"/>
  <c r="OEN1393"/>
  <c r="OEN1390"/>
  <c r="OFE1393"/>
  <c r="OFE1390"/>
  <c r="OFT1393"/>
  <c r="OFT1390"/>
  <c r="OGK1393"/>
  <c r="OGK1390"/>
  <c r="OGZ1393"/>
  <c r="OGZ1390"/>
  <c r="OHQ1393"/>
  <c r="OHQ1390"/>
  <c r="OIF1393"/>
  <c r="OIF1390"/>
  <c r="OIW1393"/>
  <c r="OIW1390"/>
  <c r="OJL1393"/>
  <c r="OJL1390"/>
  <c r="OKC1393"/>
  <c r="OKC1390"/>
  <c r="OKR1393"/>
  <c r="OKR1390"/>
  <c r="OLI1393"/>
  <c r="OLI1390"/>
  <c r="OLX1393"/>
  <c r="OLX1390"/>
  <c r="OMO1393"/>
  <c r="OMO1390"/>
  <c r="OND1393"/>
  <c r="OND1390"/>
  <c r="ONU1393"/>
  <c r="ONU1390"/>
  <c r="OOJ1393"/>
  <c r="OOJ1390"/>
  <c r="OPA1393"/>
  <c r="OPA1390"/>
  <c r="OPP1393"/>
  <c r="OPP1390"/>
  <c r="OQG1393"/>
  <c r="OQG1390"/>
  <c r="OQV1393"/>
  <c r="OQV1390"/>
  <c r="ORM1393"/>
  <c r="ORM1390"/>
  <c r="OSB1393"/>
  <c r="OSB1390"/>
  <c r="OSS1393"/>
  <c r="OSS1390"/>
  <c r="OTH1393"/>
  <c r="OTH1390"/>
  <c r="OTY1393"/>
  <c r="OTY1390"/>
  <c r="OUN1393"/>
  <c r="OUN1390"/>
  <c r="OVE1393"/>
  <c r="OVE1390"/>
  <c r="OVT1393"/>
  <c r="OVT1390"/>
  <c r="OWK1393"/>
  <c r="OWK1390"/>
  <c r="OWZ1393"/>
  <c r="OWZ1390"/>
  <c r="OXQ1393"/>
  <c r="OXQ1390"/>
  <c r="OYF1393"/>
  <c r="OYF1390"/>
  <c r="OYW1393"/>
  <c r="OYW1390"/>
  <c r="OZL1393"/>
  <c r="OZL1390"/>
  <c r="PAC1393"/>
  <c r="PAC1390"/>
  <c r="PAR1393"/>
  <c r="PAR1390"/>
  <c r="PBI1393"/>
  <c r="PBI1390"/>
  <c r="PBX1393"/>
  <c r="PBX1390"/>
  <c r="PCO1393"/>
  <c r="PCO1390"/>
  <c r="PDD1393"/>
  <c r="PDD1390"/>
  <c r="PDU1393"/>
  <c r="PDU1390"/>
  <c r="PEJ1393"/>
  <c r="PEJ1390"/>
  <c r="PFA1393"/>
  <c r="PFA1390"/>
  <c r="PFP1393"/>
  <c r="PFP1390"/>
  <c r="PGG1393"/>
  <c r="PGG1390"/>
  <c r="PGV1393"/>
  <c r="PGV1390"/>
  <c r="PHM1393"/>
  <c r="PHM1390"/>
  <c r="PIB1393"/>
  <c r="PIB1390"/>
  <c r="PIS1393"/>
  <c r="PIS1390"/>
  <c r="PJH1393"/>
  <c r="PJH1390"/>
  <c r="PJY1393"/>
  <c r="PJY1390"/>
  <c r="PKN1393"/>
  <c r="PKN1390"/>
  <c r="PLE1393"/>
  <c r="PLE1390"/>
  <c r="PLT1393"/>
  <c r="PLT1390"/>
  <c r="PMK1393"/>
  <c r="PMK1390"/>
  <c r="PMZ1393"/>
  <c r="PMZ1390"/>
  <c r="PNQ1393"/>
  <c r="PNQ1390"/>
  <c r="POF1393"/>
  <c r="POF1390"/>
  <c r="POW1393"/>
  <c r="POW1390"/>
  <c r="PPL1393"/>
  <c r="PPL1390"/>
  <c r="PQC1393"/>
  <c r="PQC1390"/>
  <c r="PQR1393"/>
  <c r="PQR1390"/>
  <c r="PRI1393"/>
  <c r="PRI1390"/>
  <c r="PRX1393"/>
  <c r="PRX1390"/>
  <c r="PSO1393"/>
  <c r="PSO1390"/>
  <c r="PTD1393"/>
  <c r="PTD1390"/>
  <c r="PTU1393"/>
  <c r="PTU1390"/>
  <c r="PUJ1393"/>
  <c r="PUJ1390"/>
  <c r="PVA1393"/>
  <c r="PVA1390"/>
  <c r="PVP1393"/>
  <c r="PVP1390"/>
  <c r="PWG1393"/>
  <c r="PWG1390"/>
  <c r="PWV1393"/>
  <c r="PWV1390"/>
  <c r="PXM1393"/>
  <c r="PXM1390"/>
  <c r="PYB1393"/>
  <c r="PYB1390"/>
  <c r="PYS1393"/>
  <c r="PYS1390"/>
  <c r="PZH1393"/>
  <c r="PZH1390"/>
  <c r="PZY1393"/>
  <c r="PZY1390"/>
  <c r="QAN1393"/>
  <c r="QAN1390"/>
  <c r="QBE1393"/>
  <c r="QBE1390"/>
  <c r="QBT1393"/>
  <c r="QBT1390"/>
  <c r="QCK1393"/>
  <c r="QCK1390"/>
  <c r="QCZ1393"/>
  <c r="QCZ1390"/>
  <c r="QDQ1393"/>
  <c r="QDQ1390"/>
  <c r="QEF1393"/>
  <c r="QEF1390"/>
  <c r="QEW1393"/>
  <c r="QEW1390"/>
  <c r="QFL1393"/>
  <c r="QFL1390"/>
  <c r="QGC1393"/>
  <c r="QGC1390"/>
  <c r="QGR1393"/>
  <c r="QGR1390"/>
  <c r="QHI1393"/>
  <c r="QHI1390"/>
  <c r="QHX1393"/>
  <c r="QHX1390"/>
  <c r="QIO1393"/>
  <c r="QIO1390"/>
  <c r="QJD1393"/>
  <c r="QJD1390"/>
  <c r="QJU1393"/>
  <c r="QJU1390"/>
  <c r="QKJ1393"/>
  <c r="QKJ1390"/>
  <c r="QLA1393"/>
  <c r="QLA1390"/>
  <c r="QLP1393"/>
  <c r="QLP1390"/>
  <c r="QMG1393"/>
  <c r="QMG1390"/>
  <c r="QMV1393"/>
  <c r="QMV1390"/>
  <c r="QNM1393"/>
  <c r="QNM1390"/>
  <c r="QOB1393"/>
  <c r="QOB1390"/>
  <c r="QOS1393"/>
  <c r="QOS1390"/>
  <c r="QPH1393"/>
  <c r="QPH1390"/>
  <c r="QPY1393"/>
  <c r="QPY1390"/>
  <c r="QQN1393"/>
  <c r="QQN1390"/>
  <c r="QRE1393"/>
  <c r="QRE1390"/>
  <c r="QRT1393"/>
  <c r="QRT1390"/>
  <c r="QSK1393"/>
  <c r="QSK1390"/>
  <c r="QSZ1393"/>
  <c r="QSZ1390"/>
  <c r="QTQ1393"/>
  <c r="QTQ1390"/>
  <c r="QUF1393"/>
  <c r="QUF1390"/>
  <c r="QUW1393"/>
  <c r="QUW1390"/>
  <c r="QVL1393"/>
  <c r="QVL1390"/>
  <c r="QWC1393"/>
  <c r="QWC1390"/>
  <c r="QWR1393"/>
  <c r="QWR1390"/>
  <c r="QXI1393"/>
  <c r="QXI1390"/>
  <c r="QXX1393"/>
  <c r="QXX1390"/>
  <c r="QYO1393"/>
  <c r="QYO1390"/>
  <c r="QZD1393"/>
  <c r="QZD1390"/>
  <c r="QZU1393"/>
  <c r="QZU1390"/>
  <c r="RAJ1393"/>
  <c r="RAJ1390"/>
  <c r="RBA1393"/>
  <c r="RBA1390"/>
  <c r="RBP1393"/>
  <c r="RBP1390"/>
  <c r="RCG1393"/>
  <c r="RCG1390"/>
  <c r="RCV1393"/>
  <c r="RCV1390"/>
  <c r="RDM1393"/>
  <c r="RDM1390"/>
  <c r="REB1393"/>
  <c r="REB1390"/>
  <c r="RES1393"/>
  <c r="RES1390"/>
  <c r="RFH1393"/>
  <c r="RFH1390"/>
  <c r="RFY1393"/>
  <c r="RFY1390"/>
  <c r="RGN1393"/>
  <c r="RGN1390"/>
  <c r="RHE1393"/>
  <c r="RHE1390"/>
  <c r="RHT1393"/>
  <c r="RHT1390"/>
  <c r="RIK1393"/>
  <c r="RIK1390"/>
  <c r="RIZ1393"/>
  <c r="RIZ1390"/>
  <c r="RJQ1393"/>
  <c r="RJQ1390"/>
  <c r="RKF1393"/>
  <c r="RKF1390"/>
  <c r="RKW1393"/>
  <c r="RKW1390"/>
  <c r="RLL1393"/>
  <c r="RLL1390"/>
  <c r="RMC1393"/>
  <c r="RMC1390"/>
  <c r="RMR1393"/>
  <c r="RMR1390"/>
  <c r="RNI1393"/>
  <c r="RNI1390"/>
  <c r="RNX1393"/>
  <c r="RNX1390"/>
  <c r="ROO1393"/>
  <c r="ROO1390"/>
  <c r="RPD1393"/>
  <c r="RPD1390"/>
  <c r="RPU1393"/>
  <c r="RPU1390"/>
  <c r="RQJ1393"/>
  <c r="RQJ1390"/>
  <c r="RRA1393"/>
  <c r="RRA1390"/>
  <c r="RRP1393"/>
  <c r="RRP1390"/>
  <c r="RSG1393"/>
  <c r="RSG1390"/>
  <c r="RSV1393"/>
  <c r="RSV1390"/>
  <c r="RTM1393"/>
  <c r="RTM1390"/>
  <c r="RUB1393"/>
  <c r="RUB1390"/>
  <c r="RUS1393"/>
  <c r="RUS1390"/>
  <c r="RVH1393"/>
  <c r="RVH1390"/>
  <c r="RVY1393"/>
  <c r="RVY1390"/>
  <c r="RWN1393"/>
  <c r="RWN1390"/>
  <c r="RXE1393"/>
  <c r="RXE1390"/>
  <c r="RXT1393"/>
  <c r="RXT1390"/>
  <c r="RYK1393"/>
  <c r="RYK1390"/>
  <c r="RYZ1393"/>
  <c r="RYZ1390"/>
  <c r="RZQ1393"/>
  <c r="RZQ1390"/>
  <c r="SAF1393"/>
  <c r="SAF1390"/>
  <c r="SAW1393"/>
  <c r="SAW1390"/>
  <c r="SBL1393"/>
  <c r="SBL1390"/>
  <c r="SCC1393"/>
  <c r="SCC1390"/>
  <c r="SCR1393"/>
  <c r="SCR1390"/>
  <c r="SDI1393"/>
  <c r="SDI1390"/>
  <c r="SDX1393"/>
  <c r="SDX1390"/>
  <c r="SEO1393"/>
  <c r="SEO1390"/>
  <c r="SFD1393"/>
  <c r="SFD1390"/>
  <c r="SFU1393"/>
  <c r="SFU1390"/>
  <c r="SGJ1393"/>
  <c r="SGJ1390"/>
  <c r="SHA1393"/>
  <c r="SHA1390"/>
  <c r="SHP1393"/>
  <c r="SHP1390"/>
  <c r="SIG1393"/>
  <c r="SIG1390"/>
  <c r="SIV1393"/>
  <c r="SIV1390"/>
  <c r="SJM1393"/>
  <c r="SJM1390"/>
  <c r="SKB1393"/>
  <c r="SKB1390"/>
  <c r="SKS1393"/>
  <c r="SKS1390"/>
  <c r="SLH1393"/>
  <c r="SLH1390"/>
  <c r="SLY1393"/>
  <c r="SLY1390"/>
  <c r="SMN1393"/>
  <c r="SMN1390"/>
  <c r="SNE1393"/>
  <c r="SNE1390"/>
  <c r="SNT1393"/>
  <c r="SNT1390"/>
  <c r="SOK1393"/>
  <c r="SOK1390"/>
  <c r="SOZ1393"/>
  <c r="SOZ1390"/>
  <c r="SPQ1393"/>
  <c r="SPQ1390"/>
  <c r="SQF1393"/>
  <c r="SQF1390"/>
  <c r="SQW1393"/>
  <c r="SQW1390"/>
  <c r="SRL1393"/>
  <c r="SRL1390"/>
  <c r="SSC1393"/>
  <c r="SSC1390"/>
  <c r="SSR1393"/>
  <c r="SSR1390"/>
  <c r="STI1393"/>
  <c r="STI1390"/>
  <c r="STX1393"/>
  <c r="STX1390"/>
  <c r="SUO1393"/>
  <c r="SUO1390"/>
  <c r="SVD1393"/>
  <c r="SVD1390"/>
  <c r="SVU1393"/>
  <c r="SVU1390"/>
  <c r="SWJ1393"/>
  <c r="SWJ1390"/>
  <c r="SXA1393"/>
  <c r="SXA1390"/>
  <c r="SXP1393"/>
  <c r="SXP1390"/>
  <c r="SYG1393"/>
  <c r="SYG1390"/>
  <c r="SYV1393"/>
  <c r="SYV1390"/>
  <c r="SZM1393"/>
  <c r="SZM1390"/>
  <c r="TAB1393"/>
  <c r="TAB1390"/>
  <c r="TAS1393"/>
  <c r="TAS1390"/>
  <c r="TBH1393"/>
  <c r="TBH1390"/>
  <c r="TBY1393"/>
  <c r="TBY1390"/>
  <c r="TCN1393"/>
  <c r="TCN1390"/>
  <c r="TDE1393"/>
  <c r="TDE1390"/>
  <c r="TDT1393"/>
  <c r="TDT1390"/>
  <c r="TEK1393"/>
  <c r="TEK1390"/>
  <c r="TEZ1393"/>
  <c r="TEZ1390"/>
  <c r="TFQ1393"/>
  <c r="TFQ1390"/>
  <c r="TGF1393"/>
  <c r="TGF1390"/>
  <c r="TGW1393"/>
  <c r="TGW1390"/>
  <c r="THL1393"/>
  <c r="THL1390"/>
  <c r="TIC1393"/>
  <c r="TIC1390"/>
  <c r="TIR1393"/>
  <c r="TIR1390"/>
  <c r="TJI1393"/>
  <c r="TJI1390"/>
  <c r="TJX1393"/>
  <c r="TJX1390"/>
  <c r="TKO1393"/>
  <c r="TKO1390"/>
  <c r="TLD1393"/>
  <c r="TLD1390"/>
  <c r="TLU1393"/>
  <c r="TLU1390"/>
  <c r="TMJ1393"/>
  <c r="TMJ1390"/>
  <c r="TNA1393"/>
  <c r="TNA1390"/>
  <c r="TNP1393"/>
  <c r="TNP1390"/>
  <c r="TOG1393"/>
  <c r="TOG1390"/>
  <c r="TOV1393"/>
  <c r="TOV1390"/>
  <c r="TPM1393"/>
  <c r="TPM1390"/>
  <c r="TQB1393"/>
  <c r="TQB1390"/>
  <c r="TQS1393"/>
  <c r="TQS1390"/>
  <c r="TRH1393"/>
  <c r="TRH1390"/>
  <c r="TRY1393"/>
  <c r="TRY1390"/>
  <c r="TSN1393"/>
  <c r="TSN1390"/>
  <c r="TTE1393"/>
  <c r="TTE1390"/>
  <c r="TTT1393"/>
  <c r="TTT1390"/>
  <c r="TUK1393"/>
  <c r="TUK1390"/>
  <c r="TUZ1393"/>
  <c r="TUZ1390"/>
  <c r="TVQ1393"/>
  <c r="TVQ1390"/>
  <c r="TWF1393"/>
  <c r="TWF1390"/>
  <c r="TWW1393"/>
  <c r="TWW1390"/>
  <c r="TXL1393"/>
  <c r="TXL1390"/>
  <c r="TYC1393"/>
  <c r="TYC1390"/>
  <c r="TYR1393"/>
  <c r="TYR1390"/>
  <c r="TZI1393"/>
  <c r="TZI1390"/>
  <c r="TZX1393"/>
  <c r="TZX1390"/>
  <c r="UAO1393"/>
  <c r="UAO1390"/>
  <c r="UBD1393"/>
  <c r="UBD1390"/>
  <c r="UBU1393"/>
  <c r="UBU1390"/>
  <c r="UCJ1393"/>
  <c r="UCJ1390"/>
  <c r="UDA1393"/>
  <c r="UDA1390"/>
  <c r="UDP1393"/>
  <c r="UDP1390"/>
  <c r="UEG1393"/>
  <c r="UEG1390"/>
  <c r="UEV1393"/>
  <c r="UEV1390"/>
  <c r="UFM1393"/>
  <c r="UFM1390"/>
  <c r="UGB1393"/>
  <c r="UGB1390"/>
  <c r="UGS1393"/>
  <c r="UGS1390"/>
  <c r="UHH1393"/>
  <c r="UHH1390"/>
  <c r="UHY1393"/>
  <c r="UHY1390"/>
  <c r="UIN1393"/>
  <c r="UIN1390"/>
  <c r="UJE1393"/>
  <c r="UJE1390"/>
  <c r="UJT1393"/>
  <c r="UJT1390"/>
  <c r="UKK1393"/>
  <c r="UKK1390"/>
  <c r="UKZ1393"/>
  <c r="UKZ1390"/>
  <c r="ULQ1393"/>
  <c r="ULQ1390"/>
  <c r="UMF1393"/>
  <c r="UMF1390"/>
  <c r="UMW1393"/>
  <c r="UMW1390"/>
  <c r="UNL1393"/>
  <c r="UNL1390"/>
  <c r="UOC1393"/>
  <c r="UOC1390"/>
  <c r="UOR1393"/>
  <c r="UOR1390"/>
  <c r="UPI1393"/>
  <c r="UPI1390"/>
  <c r="UPX1393"/>
  <c r="UPX1390"/>
  <c r="UQO1393"/>
  <c r="UQO1390"/>
  <c r="URD1393"/>
  <c r="URD1390"/>
  <c r="URU1393"/>
  <c r="URU1390"/>
  <c r="USJ1393"/>
  <c r="USJ1390"/>
  <c r="UTA1393"/>
  <c r="UTA1390"/>
  <c r="UTP1393"/>
  <c r="UTP1390"/>
  <c r="UUG1393"/>
  <c r="UUG1390"/>
  <c r="UUV1393"/>
  <c r="UUV1390"/>
  <c r="UVM1393"/>
  <c r="UVM1390"/>
  <c r="UWB1393"/>
  <c r="UWB1390"/>
  <c r="UWS1393"/>
  <c r="UWS1390"/>
  <c r="UXH1393"/>
  <c r="UXH1390"/>
  <c r="UXY1393"/>
  <c r="UXY1390"/>
  <c r="UYN1393"/>
  <c r="UYN1390"/>
  <c r="UZE1393"/>
  <c r="UZE1390"/>
  <c r="UZT1393"/>
  <c r="UZT1390"/>
  <c r="VAK1393"/>
  <c r="VAK1390"/>
  <c r="VAZ1393"/>
  <c r="VAZ1390"/>
  <c r="VBQ1393"/>
  <c r="VBQ1390"/>
  <c r="VCF1393"/>
  <c r="VCF1390"/>
  <c r="VCW1393"/>
  <c r="VCW1390"/>
  <c r="VDL1393"/>
  <c r="VDL1390"/>
  <c r="VEC1393"/>
  <c r="VEC1390"/>
  <c r="VER1393"/>
  <c r="VER1390"/>
  <c r="VFI1393"/>
  <c r="VFI1390"/>
  <c r="VFX1393"/>
  <c r="VFX1390"/>
  <c r="VGO1393"/>
  <c r="VGO1390"/>
  <c r="VHD1393"/>
  <c r="VHD1390"/>
  <c r="VHU1393"/>
  <c r="VHU1390"/>
  <c r="VIJ1393"/>
  <c r="VIJ1390"/>
  <c r="VJA1393"/>
  <c r="VJA1390"/>
  <c r="VJP1393"/>
  <c r="VJP1390"/>
  <c r="VKG1393"/>
  <c r="VKG1390"/>
  <c r="VKV1393"/>
  <c r="VKV1390"/>
  <c r="VLM1393"/>
  <c r="VLM1390"/>
  <c r="VMB1393"/>
  <c r="VMB1390"/>
  <c r="VMS1393"/>
  <c r="VMS1390"/>
  <c r="VNH1393"/>
  <c r="VNH1390"/>
  <c r="VNY1393"/>
  <c r="VNY1390"/>
  <c r="VON1393"/>
  <c r="VON1390"/>
  <c r="VPE1393"/>
  <c r="VPE1390"/>
  <c r="VPT1393"/>
  <c r="VPT1390"/>
  <c r="VQK1393"/>
  <c r="VQK1390"/>
  <c r="VQZ1393"/>
  <c r="VQZ1390"/>
  <c r="VRQ1393"/>
  <c r="VRQ1390"/>
  <c r="VSF1393"/>
  <c r="VSF1390"/>
  <c r="VSW1393"/>
  <c r="VSW1390"/>
  <c r="VTL1393"/>
  <c r="VTL1390"/>
  <c r="VUC1393"/>
  <c r="VUC1390"/>
  <c r="VUR1393"/>
  <c r="VUR1390"/>
  <c r="VVI1393"/>
  <c r="VVI1390"/>
  <c r="VVX1393"/>
  <c r="VVX1390"/>
  <c r="VWO1393"/>
  <c r="VWO1390"/>
  <c r="VXD1393"/>
  <c r="VXD1390"/>
  <c r="VXU1393"/>
  <c r="VXU1390"/>
  <c r="VYJ1393"/>
  <c r="VYJ1390"/>
  <c r="VZA1393"/>
  <c r="VZA1390"/>
  <c r="VZP1393"/>
  <c r="VZP1390"/>
  <c r="WAG1393"/>
  <c r="WAG1390"/>
  <c r="WAV1393"/>
  <c r="WAV1390"/>
  <c r="WBM1393"/>
  <c r="WBM1390"/>
  <c r="WCB1393"/>
  <c r="WCB1390"/>
  <c r="WCS1393"/>
  <c r="WCS1390"/>
  <c r="WDH1393"/>
  <c r="WDH1390"/>
  <c r="WDY1393"/>
  <c r="WDY1390"/>
  <c r="WEN1393"/>
  <c r="WEN1390"/>
  <c r="WFE1393"/>
  <c r="WFE1390"/>
  <c r="WFT1393"/>
  <c r="WFT1390"/>
  <c r="WGK1393"/>
  <c r="WGK1390"/>
  <c r="WGZ1393"/>
  <c r="WGZ1390"/>
  <c r="WHQ1393"/>
  <c r="WHQ1390"/>
  <c r="WIF1393"/>
  <c r="WIF1390"/>
  <c r="WIW1393"/>
  <c r="WIW1390"/>
  <c r="WJL1393"/>
  <c r="WJL1390"/>
  <c r="WKC1393"/>
  <c r="WKC1390"/>
  <c r="WKR1393"/>
  <c r="WKR1390"/>
  <c r="WLI1393"/>
  <c r="WLI1390"/>
  <c r="WLX1393"/>
  <c r="WLX1390"/>
  <c r="WMO1393"/>
  <c r="WMO1390"/>
  <c r="WND1393"/>
  <c r="WND1390"/>
  <c r="WNU1393"/>
  <c r="WNU1390"/>
  <c r="WOJ1393"/>
  <c r="WOJ1390"/>
  <c r="WPA1393"/>
  <c r="WPA1390"/>
  <c r="WPP1393"/>
  <c r="WPP1390"/>
  <c r="WQG1393"/>
  <c r="WQG1390"/>
  <c r="WQV1393"/>
  <c r="WQV1390"/>
  <c r="WRM1393"/>
  <c r="WRM1390"/>
  <c r="WSB1393"/>
  <c r="WSB1390"/>
  <c r="WSS1393"/>
  <c r="WSS1390"/>
  <c r="WTH1393"/>
  <c r="WTH1390"/>
  <c r="WTY1393"/>
  <c r="WTY1390"/>
  <c r="WUN1393"/>
  <c r="WUN1390"/>
  <c r="WVE1393"/>
  <c r="WVE1390"/>
  <c r="WVT1393"/>
  <c r="WVT1390"/>
  <c r="WWK1393"/>
  <c r="WWK1390"/>
  <c r="WWZ1393"/>
  <c r="WWZ1390"/>
  <c r="WXQ1393"/>
  <c r="WXQ1390"/>
  <c r="WYF1393"/>
  <c r="WYF1390"/>
  <c r="WYW1393"/>
  <c r="WYW1390"/>
  <c r="WZL1393"/>
  <c r="WZL1390"/>
  <c r="XAC1393"/>
  <c r="XAC1390"/>
  <c r="XAR1393"/>
  <c r="XAR1390"/>
  <c r="XBI1393"/>
  <c r="XBI1390"/>
  <c r="XBX1393"/>
  <c r="XBX1390"/>
  <c r="XCO1393"/>
  <c r="XCO1390"/>
  <c r="XDD1393"/>
  <c r="XDD1390"/>
  <c r="XDU1393"/>
  <c r="XDU1390"/>
  <c r="XEJ1393"/>
  <c r="XEJ1390"/>
  <c r="XFA1393"/>
  <c r="XFA1390"/>
  <c r="HHM1388"/>
  <c r="HHM1394" s="1"/>
  <c r="O1384"/>
  <c r="O1388" s="1"/>
  <c r="O1394" s="1"/>
  <c r="AD1384"/>
  <c r="AD1388" s="1"/>
  <c r="AD1394" s="1"/>
  <c r="AF1384"/>
  <c r="AF1388" s="1"/>
  <c r="AF1394" s="1"/>
  <c r="AU1384"/>
  <c r="AU1388" s="1"/>
  <c r="AU1394" s="1"/>
  <c r="BJ1384"/>
  <c r="BJ1388" s="1"/>
  <c r="BJ1394" s="1"/>
  <c r="BL1384"/>
  <c r="BL1388" s="1"/>
  <c r="BL1394" s="1"/>
  <c r="CA1384"/>
  <c r="CA1388" s="1"/>
  <c r="CA1394" s="1"/>
  <c r="CP1384"/>
  <c r="CP1388" s="1"/>
  <c r="CP1394" s="1"/>
  <c r="CR1384"/>
  <c r="CR1388" s="1"/>
  <c r="CR1394" s="1"/>
  <c r="DG1384"/>
  <c r="DG1388" s="1"/>
  <c r="DG1394" s="1"/>
  <c r="DV1384"/>
  <c r="DV1388" s="1"/>
  <c r="DV1394" s="1"/>
  <c r="DX1384"/>
  <c r="DX1388" s="1"/>
  <c r="DX1394" s="1"/>
  <c r="EM1384"/>
  <c r="EM1388" s="1"/>
  <c r="EM1394" s="1"/>
  <c r="FB1384"/>
  <c r="FB1388" s="1"/>
  <c r="FB1394" s="1"/>
  <c r="FD1384"/>
  <c r="FD1388" s="1"/>
  <c r="FD1394" s="1"/>
  <c r="FS1384"/>
  <c r="FS1388" s="1"/>
  <c r="FS1394" s="1"/>
  <c r="GH1384"/>
  <c r="GH1388" s="1"/>
  <c r="GH1394" s="1"/>
  <c r="GJ1384"/>
  <c r="GJ1388" s="1"/>
  <c r="GJ1394" s="1"/>
  <c r="GY1384"/>
  <c r="GY1388" s="1"/>
  <c r="GY1394" s="1"/>
  <c r="HN1384"/>
  <c r="HN1388" s="1"/>
  <c r="HN1394" s="1"/>
  <c r="HP1384"/>
  <c r="HP1388" s="1"/>
  <c r="HP1394" s="1"/>
  <c r="IE1384"/>
  <c r="IE1388" s="1"/>
  <c r="IE1394" s="1"/>
  <c r="IT1384"/>
  <c r="IT1388" s="1"/>
  <c r="IT1394" s="1"/>
  <c r="IV1384"/>
  <c r="IV1388" s="1"/>
  <c r="IV1394" s="1"/>
  <c r="JK1384"/>
  <c r="JK1388" s="1"/>
  <c r="JK1394" s="1"/>
  <c r="JZ1384"/>
  <c r="JZ1388" s="1"/>
  <c r="JZ1394" s="1"/>
  <c r="KB1384"/>
  <c r="KB1388" s="1"/>
  <c r="KB1394" s="1"/>
  <c r="KQ1384"/>
  <c r="KQ1388" s="1"/>
  <c r="KQ1394" s="1"/>
  <c r="LF1384"/>
  <c r="LF1388" s="1"/>
  <c r="LF1394" s="1"/>
  <c r="LH1384"/>
  <c r="LH1388" s="1"/>
  <c r="LH1394" s="1"/>
  <c r="LW1384"/>
  <c r="LW1388" s="1"/>
  <c r="LW1394" s="1"/>
  <c r="ML1384"/>
  <c r="ML1388" s="1"/>
  <c r="ML1394" s="1"/>
  <c r="MN1384"/>
  <c r="MN1388" s="1"/>
  <c r="MN1394" s="1"/>
  <c r="NC1384"/>
  <c r="NC1388" s="1"/>
  <c r="NC1394" s="1"/>
  <c r="NR1384"/>
  <c r="NR1388" s="1"/>
  <c r="NR1394" s="1"/>
  <c r="NT1384"/>
  <c r="NT1388" s="1"/>
  <c r="NT1394" s="1"/>
  <c r="OI1384"/>
  <c r="OI1388" s="1"/>
  <c r="OI1394" s="1"/>
  <c r="OX1384"/>
  <c r="OX1388" s="1"/>
  <c r="OX1394" s="1"/>
  <c r="OZ1384"/>
  <c r="OZ1388" s="1"/>
  <c r="OZ1394" s="1"/>
  <c r="PO1384"/>
  <c r="PO1388" s="1"/>
  <c r="PO1394" s="1"/>
  <c r="QD1384"/>
  <c r="QD1388" s="1"/>
  <c r="QD1394" s="1"/>
  <c r="QF1384"/>
  <c r="QF1388" s="1"/>
  <c r="QF1394" s="1"/>
  <c r="QU1384"/>
  <c r="QU1388" s="1"/>
  <c r="QU1394" s="1"/>
  <c r="RJ1384"/>
  <c r="RJ1388" s="1"/>
  <c r="RJ1394" s="1"/>
  <c r="RL1384"/>
  <c r="RL1388" s="1"/>
  <c r="RL1394" s="1"/>
  <c r="SA1384"/>
  <c r="SA1388" s="1"/>
  <c r="SA1394" s="1"/>
  <c r="SP1384"/>
  <c r="SP1388" s="1"/>
  <c r="SP1394" s="1"/>
  <c r="SR1384"/>
  <c r="SR1388" s="1"/>
  <c r="SR1394" s="1"/>
  <c r="TG1384"/>
  <c r="TG1388" s="1"/>
  <c r="TG1394" s="1"/>
  <c r="TV1384"/>
  <c r="TV1388" s="1"/>
  <c r="TV1394" s="1"/>
  <c r="TX1384"/>
  <c r="TX1388" s="1"/>
  <c r="TX1394" s="1"/>
  <c r="UM1384"/>
  <c r="UM1388" s="1"/>
  <c r="UM1394" s="1"/>
  <c r="VB1384"/>
  <c r="VB1388" s="1"/>
  <c r="VB1394" s="1"/>
  <c r="VD1384"/>
  <c r="VD1388" s="1"/>
  <c r="VD1394" s="1"/>
  <c r="VS1384"/>
  <c r="VS1388" s="1"/>
  <c r="VS1394" s="1"/>
  <c r="WH1384"/>
  <c r="WH1388" s="1"/>
  <c r="WH1394" s="1"/>
  <c r="WJ1384"/>
  <c r="WJ1388" s="1"/>
  <c r="WJ1394" s="1"/>
  <c r="WY1384"/>
  <c r="WY1388" s="1"/>
  <c r="WY1394" s="1"/>
  <c r="XN1384"/>
  <c r="XN1388" s="1"/>
  <c r="XN1394" s="1"/>
  <c r="XP1384"/>
  <c r="XP1388" s="1"/>
  <c r="XP1394" s="1"/>
  <c r="YE1384"/>
  <c r="YE1388" s="1"/>
  <c r="YE1394" s="1"/>
  <c r="YT1384"/>
  <c r="YT1388" s="1"/>
  <c r="YT1394" s="1"/>
  <c r="YV1384"/>
  <c r="YV1388" s="1"/>
  <c r="YV1394" s="1"/>
  <c r="ZK1384"/>
  <c r="ZK1388" s="1"/>
  <c r="ZK1394" s="1"/>
  <c r="ZZ1384"/>
  <c r="ZZ1388" s="1"/>
  <c r="ZZ1394" s="1"/>
  <c r="AAB1384"/>
  <c r="AAB1388" s="1"/>
  <c r="AAB1394" s="1"/>
  <c r="AAQ1384"/>
  <c r="AAQ1388" s="1"/>
  <c r="AAQ1394" s="1"/>
  <c r="ABF1384"/>
  <c r="ABF1388" s="1"/>
  <c r="ABF1394" s="1"/>
  <c r="ABH1384"/>
  <c r="ABH1388" s="1"/>
  <c r="ABH1394" s="1"/>
  <c r="ABW1384"/>
  <c r="ABW1388" s="1"/>
  <c r="ABW1394" s="1"/>
  <c r="ACL1384"/>
  <c r="ACL1388" s="1"/>
  <c r="ACL1394" s="1"/>
  <c r="ACN1384"/>
  <c r="ACN1388" s="1"/>
  <c r="ACN1394" s="1"/>
  <c r="ADC1384"/>
  <c r="ADC1388" s="1"/>
  <c r="ADC1394" s="1"/>
  <c r="ADR1384"/>
  <c r="ADR1388" s="1"/>
  <c r="ADR1394" s="1"/>
  <c r="ADT1384"/>
  <c r="ADT1388" s="1"/>
  <c r="ADT1394" s="1"/>
  <c r="AEI1384"/>
  <c r="AEI1388" s="1"/>
  <c r="AEI1394" s="1"/>
  <c r="AEX1384"/>
  <c r="AEX1388" s="1"/>
  <c r="AEX1394" s="1"/>
  <c r="AEZ1384"/>
  <c r="AEZ1388" s="1"/>
  <c r="AEZ1394" s="1"/>
  <c r="AFO1384"/>
  <c r="AFO1388" s="1"/>
  <c r="AFO1394" s="1"/>
  <c r="AGD1384"/>
  <c r="AGD1388" s="1"/>
  <c r="AGD1394" s="1"/>
  <c r="AGF1384"/>
  <c r="AGF1388" s="1"/>
  <c r="AGF1394" s="1"/>
  <c r="AGU1384"/>
  <c r="AGU1388" s="1"/>
  <c r="AGU1394" s="1"/>
  <c r="AHJ1384"/>
  <c r="AHJ1388" s="1"/>
  <c r="AHJ1394" s="1"/>
  <c r="AHL1384"/>
  <c r="AHL1388" s="1"/>
  <c r="AHL1394" s="1"/>
  <c r="AIA1384"/>
  <c r="AIA1388" s="1"/>
  <c r="AIA1394" s="1"/>
  <c r="AIP1384"/>
  <c r="AIP1388" s="1"/>
  <c r="AIP1394" s="1"/>
  <c r="AIR1384"/>
  <c r="AIR1388" s="1"/>
  <c r="AIR1394" s="1"/>
  <c r="AJG1384"/>
  <c r="AJG1388" s="1"/>
  <c r="AJG1394" s="1"/>
  <c r="AJV1384"/>
  <c r="AJV1388" s="1"/>
  <c r="AJV1394" s="1"/>
  <c r="AJX1384"/>
  <c r="AJX1388" s="1"/>
  <c r="AJX1394" s="1"/>
  <c r="AKM1384"/>
  <c r="AKM1388" s="1"/>
  <c r="AKM1394" s="1"/>
  <c r="ALB1384"/>
  <c r="ALB1388" s="1"/>
  <c r="ALB1394" s="1"/>
  <c r="ALD1384"/>
  <c r="ALD1388" s="1"/>
  <c r="ALD1394" s="1"/>
  <c r="ALS1384"/>
  <c r="ALS1388" s="1"/>
  <c r="ALS1394" s="1"/>
  <c r="AMH1384"/>
  <c r="AMH1388" s="1"/>
  <c r="AMH1394" s="1"/>
  <c r="AMJ1384"/>
  <c r="AMJ1388" s="1"/>
  <c r="AMJ1394" s="1"/>
  <c r="AMY1384"/>
  <c r="AMY1388" s="1"/>
  <c r="AMY1394" s="1"/>
  <c r="ANN1384"/>
  <c r="ANN1388" s="1"/>
  <c r="ANN1394" s="1"/>
  <c r="ANP1384"/>
  <c r="ANP1388" s="1"/>
  <c r="ANP1394" s="1"/>
  <c r="AOE1384"/>
  <c r="AOE1388" s="1"/>
  <c r="AOE1394" s="1"/>
  <c r="AOT1384"/>
  <c r="AOT1388" s="1"/>
  <c r="AOT1394" s="1"/>
  <c r="AOV1384"/>
  <c r="AOV1388" s="1"/>
  <c r="AOV1394" s="1"/>
  <c r="APK1384"/>
  <c r="APK1388" s="1"/>
  <c r="APK1394" s="1"/>
  <c r="APZ1384"/>
  <c r="APZ1388" s="1"/>
  <c r="APZ1394" s="1"/>
  <c r="AQB1384"/>
  <c r="AQB1388" s="1"/>
  <c r="AQB1394" s="1"/>
  <c r="AQQ1384"/>
  <c r="AQQ1388" s="1"/>
  <c r="AQQ1394" s="1"/>
  <c r="ARF1384"/>
  <c r="ARF1388" s="1"/>
  <c r="ARF1394" s="1"/>
  <c r="ARH1384"/>
  <c r="ARH1388" s="1"/>
  <c r="ARH1394" s="1"/>
  <c r="ARW1384"/>
  <c r="ARW1388" s="1"/>
  <c r="ARW1394" s="1"/>
  <c r="ASL1384"/>
  <c r="ASL1388" s="1"/>
  <c r="ASL1394" s="1"/>
  <c r="ASN1384"/>
  <c r="ASN1388" s="1"/>
  <c r="ASN1394" s="1"/>
  <c r="ATC1384"/>
  <c r="ATC1388" s="1"/>
  <c r="ATC1394" s="1"/>
  <c r="ATR1384"/>
  <c r="ATR1388" s="1"/>
  <c r="ATR1394" s="1"/>
  <c r="ATT1384"/>
  <c r="ATT1388" s="1"/>
  <c r="ATT1394" s="1"/>
  <c r="AUI1384"/>
  <c r="AUI1388" s="1"/>
  <c r="AUI1394" s="1"/>
  <c r="AUX1384"/>
  <c r="AUX1388" s="1"/>
  <c r="AUX1394" s="1"/>
  <c r="AUZ1384"/>
  <c r="AUZ1388" s="1"/>
  <c r="AUZ1394" s="1"/>
  <c r="AVO1384"/>
  <c r="AVO1388" s="1"/>
  <c r="AVO1394" s="1"/>
  <c r="AWD1384"/>
  <c r="AWD1388" s="1"/>
  <c r="AWD1394" s="1"/>
  <c r="AWF1384"/>
  <c r="AWF1388" s="1"/>
  <c r="AWF1394" s="1"/>
  <c r="AWU1384"/>
  <c r="AWU1388" s="1"/>
  <c r="AWU1394" s="1"/>
  <c r="AXJ1384"/>
  <c r="AXJ1388" s="1"/>
  <c r="AXJ1394" s="1"/>
  <c r="AXL1384"/>
  <c r="AXL1388" s="1"/>
  <c r="AXL1394" s="1"/>
  <c r="AYA1384"/>
  <c r="AYA1388" s="1"/>
  <c r="AYA1394" s="1"/>
  <c r="AYP1384"/>
  <c r="AYP1388" s="1"/>
  <c r="AYP1394" s="1"/>
  <c r="AYR1384"/>
  <c r="AYR1388" s="1"/>
  <c r="AYR1394" s="1"/>
  <c r="AZG1384"/>
  <c r="AZG1388" s="1"/>
  <c r="AZG1394" s="1"/>
  <c r="AZV1384"/>
  <c r="AZV1388" s="1"/>
  <c r="AZV1394" s="1"/>
  <c r="AZX1384"/>
  <c r="AZX1388" s="1"/>
  <c r="AZX1394" s="1"/>
  <c r="BAM1384"/>
  <c r="BAM1388" s="1"/>
  <c r="BAM1394" s="1"/>
  <c r="BBB1384"/>
  <c r="BBB1388" s="1"/>
  <c r="BBB1394" s="1"/>
  <c r="BBD1384"/>
  <c r="BBD1388" s="1"/>
  <c r="BBD1394" s="1"/>
  <c r="BBS1384"/>
  <c r="BBS1388" s="1"/>
  <c r="BBS1394" s="1"/>
  <c r="BCH1384"/>
  <c r="BCH1388" s="1"/>
  <c r="BCH1394" s="1"/>
  <c r="BCJ1384"/>
  <c r="BCJ1388" s="1"/>
  <c r="BCJ1394" s="1"/>
  <c r="BCY1384"/>
  <c r="BCY1388" s="1"/>
  <c r="BCY1394" s="1"/>
  <c r="BDN1384"/>
  <c r="BDN1388" s="1"/>
  <c r="BDN1394" s="1"/>
  <c r="BDP1384"/>
  <c r="BDP1388" s="1"/>
  <c r="BDP1394" s="1"/>
  <c r="BEE1384"/>
  <c r="BEE1388" s="1"/>
  <c r="BEE1394" s="1"/>
  <c r="BET1384"/>
  <c r="BET1388" s="1"/>
  <c r="BET1394" s="1"/>
  <c r="BEV1384"/>
  <c r="BEV1388" s="1"/>
  <c r="BEV1394" s="1"/>
  <c r="BFK1384"/>
  <c r="BFK1388" s="1"/>
  <c r="BFK1394" s="1"/>
  <c r="BFZ1384"/>
  <c r="BFZ1388" s="1"/>
  <c r="BFZ1394" s="1"/>
  <c r="BGB1384"/>
  <c r="BGB1388" s="1"/>
  <c r="BGB1394" s="1"/>
  <c r="BGQ1384"/>
  <c r="BGQ1388" s="1"/>
  <c r="BGQ1394" s="1"/>
  <c r="BHF1384"/>
  <c r="BHF1388" s="1"/>
  <c r="BHF1394" s="1"/>
  <c r="BHH1384"/>
  <c r="BHH1388" s="1"/>
  <c r="BHH1394" s="1"/>
  <c r="BHW1384"/>
  <c r="BHW1388" s="1"/>
  <c r="BHW1394" s="1"/>
  <c r="BIL1384"/>
  <c r="BIL1388" s="1"/>
  <c r="BIL1394" s="1"/>
  <c r="BIN1384"/>
  <c r="BIN1388" s="1"/>
  <c r="BIN1394" s="1"/>
  <c r="BJC1384"/>
  <c r="BJC1388" s="1"/>
  <c r="BJC1394" s="1"/>
  <c r="BJR1384"/>
  <c r="BJR1388" s="1"/>
  <c r="BJR1394" s="1"/>
  <c r="BJT1384"/>
  <c r="BJT1388" s="1"/>
  <c r="BJT1394" s="1"/>
  <c r="BKI1384"/>
  <c r="BKI1388" s="1"/>
  <c r="BKI1394" s="1"/>
  <c r="BKX1384"/>
  <c r="BKX1388" s="1"/>
  <c r="BKX1394" s="1"/>
  <c r="BKZ1384"/>
  <c r="BKZ1388" s="1"/>
  <c r="BKZ1394" s="1"/>
  <c r="BLO1384"/>
  <c r="BLO1388" s="1"/>
  <c r="BLO1394" s="1"/>
  <c r="BMD1384"/>
  <c r="BMD1388" s="1"/>
  <c r="BMD1394" s="1"/>
  <c r="BMF1384"/>
  <c r="BMF1388" s="1"/>
  <c r="BMF1394" s="1"/>
  <c r="BMU1384"/>
  <c r="BMU1388" s="1"/>
  <c r="BMU1394" s="1"/>
  <c r="BNJ1384"/>
  <c r="BNJ1388" s="1"/>
  <c r="BNJ1394" s="1"/>
  <c r="BNL1384"/>
  <c r="BNL1388" s="1"/>
  <c r="BNL1394" s="1"/>
  <c r="BOA1384"/>
  <c r="BOA1388" s="1"/>
  <c r="BOA1394" s="1"/>
  <c r="BOP1384"/>
  <c r="BOP1388" s="1"/>
  <c r="BOP1394" s="1"/>
  <c r="BOR1384"/>
  <c r="BOR1388" s="1"/>
  <c r="BOR1394" s="1"/>
  <c r="BPG1384"/>
  <c r="BPG1388" s="1"/>
  <c r="BPG1394" s="1"/>
  <c r="BPV1384"/>
  <c r="BPV1388" s="1"/>
  <c r="BPV1394" s="1"/>
  <c r="BPX1384"/>
  <c r="BPX1388" s="1"/>
  <c r="BPX1394" s="1"/>
  <c r="BQM1384"/>
  <c r="BQM1388" s="1"/>
  <c r="BQM1394" s="1"/>
  <c r="BRB1384"/>
  <c r="BRB1388" s="1"/>
  <c r="BRB1394" s="1"/>
  <c r="BRD1384"/>
  <c r="BRD1388" s="1"/>
  <c r="BRD1394" s="1"/>
  <c r="BRS1384"/>
  <c r="BRS1388" s="1"/>
  <c r="BRS1394" s="1"/>
  <c r="BSH1384"/>
  <c r="BSH1388" s="1"/>
  <c r="BSH1394" s="1"/>
  <c r="BSJ1384"/>
  <c r="BSJ1388" s="1"/>
  <c r="BSJ1394" s="1"/>
  <c r="BSY1384"/>
  <c r="BSY1388" s="1"/>
  <c r="BSY1394" s="1"/>
  <c r="BTN1384"/>
  <c r="BTN1388" s="1"/>
  <c r="BTN1394" s="1"/>
  <c r="BTP1384"/>
  <c r="BTP1388" s="1"/>
  <c r="BTP1394" s="1"/>
  <c r="BUE1384"/>
  <c r="BUE1388" s="1"/>
  <c r="BUE1394" s="1"/>
  <c r="BUT1384"/>
  <c r="BUT1388" s="1"/>
  <c r="BUT1394" s="1"/>
  <c r="BUV1384"/>
  <c r="BUV1388" s="1"/>
  <c r="BUV1394" s="1"/>
  <c r="BVK1384"/>
  <c r="BVK1388" s="1"/>
  <c r="BVK1394" s="1"/>
  <c r="BVZ1384"/>
  <c r="BVZ1388" s="1"/>
  <c r="BVZ1394" s="1"/>
  <c r="BWB1384"/>
  <c r="BWB1388" s="1"/>
  <c r="BWB1394" s="1"/>
  <c r="BWQ1384"/>
  <c r="BWQ1388" s="1"/>
  <c r="BWQ1394" s="1"/>
  <c r="BXF1384"/>
  <c r="BXF1388" s="1"/>
  <c r="BXF1394" s="1"/>
  <c r="BXH1384"/>
  <c r="BXH1388" s="1"/>
  <c r="BXH1394" s="1"/>
  <c r="BXW1384"/>
  <c r="BXW1388" s="1"/>
  <c r="BXW1394" s="1"/>
  <c r="BYL1384"/>
  <c r="BYL1388" s="1"/>
  <c r="BYL1394" s="1"/>
  <c r="BYN1384"/>
  <c r="BYN1388" s="1"/>
  <c r="BYN1394" s="1"/>
  <c r="BZC1384"/>
  <c r="BZC1388" s="1"/>
  <c r="BZC1394" s="1"/>
  <c r="BZR1384"/>
  <c r="BZR1388" s="1"/>
  <c r="BZR1394" s="1"/>
  <c r="BZT1384"/>
  <c r="BZT1388" s="1"/>
  <c r="BZT1394" s="1"/>
  <c r="CAI1384"/>
  <c r="CAI1388" s="1"/>
  <c r="CAI1394" s="1"/>
  <c r="CAX1384"/>
  <c r="CAX1388" s="1"/>
  <c r="CAX1394" s="1"/>
  <c r="CAZ1384"/>
  <c r="CAZ1388" s="1"/>
  <c r="CAZ1394" s="1"/>
  <c r="CBO1384"/>
  <c r="CBO1388" s="1"/>
  <c r="CBO1394" s="1"/>
  <c r="CCD1384"/>
  <c r="CCD1388" s="1"/>
  <c r="CCD1394" s="1"/>
  <c r="CCF1384"/>
  <c r="CCF1388" s="1"/>
  <c r="CCF1394" s="1"/>
  <c r="CCU1384"/>
  <c r="CCU1388" s="1"/>
  <c r="CCU1394" s="1"/>
  <c r="CDJ1384"/>
  <c r="CDJ1388" s="1"/>
  <c r="CDJ1394" s="1"/>
  <c r="CDL1384"/>
  <c r="CDL1388" s="1"/>
  <c r="CDL1394" s="1"/>
  <c r="CEA1384"/>
  <c r="CEA1388" s="1"/>
  <c r="CEA1394" s="1"/>
  <c r="CEP1384"/>
  <c r="CEP1388" s="1"/>
  <c r="CEP1394" s="1"/>
  <c r="CER1384"/>
  <c r="CER1388" s="1"/>
  <c r="CER1394" s="1"/>
  <c r="CFG1384"/>
  <c r="CFG1388" s="1"/>
  <c r="CFG1394" s="1"/>
  <c r="CFV1384"/>
  <c r="CFV1388" s="1"/>
  <c r="CFV1394" s="1"/>
  <c r="CFX1384"/>
  <c r="CFX1388" s="1"/>
  <c r="CFX1394" s="1"/>
  <c r="CGM1384"/>
  <c r="CGM1388" s="1"/>
  <c r="CGM1394" s="1"/>
  <c r="CHB1384"/>
  <c r="CHB1388" s="1"/>
  <c r="CHB1394" s="1"/>
  <c r="CHD1384"/>
  <c r="CHD1388" s="1"/>
  <c r="CHD1394" s="1"/>
  <c r="CHS1384"/>
  <c r="CHS1388" s="1"/>
  <c r="CHS1394" s="1"/>
  <c r="CIH1384"/>
  <c r="CIH1388" s="1"/>
  <c r="CIH1394" s="1"/>
  <c r="CIJ1384"/>
  <c r="CIJ1388" s="1"/>
  <c r="CIJ1394" s="1"/>
  <c r="CIY1384"/>
  <c r="CIY1388" s="1"/>
  <c r="CIY1394" s="1"/>
  <c r="CJN1384"/>
  <c r="CJN1388" s="1"/>
  <c r="CJN1394" s="1"/>
  <c r="CJP1384"/>
  <c r="CJP1388" s="1"/>
  <c r="CJP1394" s="1"/>
  <c r="CKE1384"/>
  <c r="CKE1388" s="1"/>
  <c r="CKE1394" s="1"/>
  <c r="CKT1384"/>
  <c r="CKT1388" s="1"/>
  <c r="CKT1394" s="1"/>
  <c r="CKV1384"/>
  <c r="CKV1388" s="1"/>
  <c r="CKV1394" s="1"/>
  <c r="CLK1384"/>
  <c r="CLK1388" s="1"/>
  <c r="CLK1394" s="1"/>
  <c r="CLZ1384"/>
  <c r="CLZ1388" s="1"/>
  <c r="CLZ1394" s="1"/>
  <c r="CMB1384"/>
  <c r="CMB1388" s="1"/>
  <c r="CMB1394" s="1"/>
  <c r="CMQ1384"/>
  <c r="CMQ1388" s="1"/>
  <c r="CMQ1394" s="1"/>
  <c r="CNF1384"/>
  <c r="CNF1388" s="1"/>
  <c r="CNF1394" s="1"/>
  <c r="CNH1384"/>
  <c r="CNH1388" s="1"/>
  <c r="CNH1394" s="1"/>
  <c r="CNW1384"/>
  <c r="CNW1388" s="1"/>
  <c r="CNW1394" s="1"/>
  <c r="COL1384"/>
  <c r="COL1388" s="1"/>
  <c r="COL1394" s="1"/>
  <c r="CON1384"/>
  <c r="CON1388" s="1"/>
  <c r="CON1394" s="1"/>
  <c r="CPC1384"/>
  <c r="CPC1388" s="1"/>
  <c r="CPC1394" s="1"/>
  <c r="CPR1384"/>
  <c r="CPR1388" s="1"/>
  <c r="CPR1394" s="1"/>
  <c r="CPT1384"/>
  <c r="CPT1388" s="1"/>
  <c r="CPT1394" s="1"/>
  <c r="CQI1384"/>
  <c r="CQI1388" s="1"/>
  <c r="CQI1394" s="1"/>
  <c r="CQX1384"/>
  <c r="CQX1388" s="1"/>
  <c r="CQX1394" s="1"/>
  <c r="CQZ1384"/>
  <c r="CQZ1388" s="1"/>
  <c r="CQZ1394" s="1"/>
  <c r="CRO1384"/>
  <c r="CRO1388" s="1"/>
  <c r="CRO1394" s="1"/>
  <c r="CSD1384"/>
  <c r="CSD1388" s="1"/>
  <c r="CSD1394" s="1"/>
  <c r="CSF1384"/>
  <c r="CSF1388" s="1"/>
  <c r="CSF1394" s="1"/>
  <c r="CSU1384"/>
  <c r="CSU1388" s="1"/>
  <c r="CSU1394" s="1"/>
  <c r="CTJ1384"/>
  <c r="CTJ1388" s="1"/>
  <c r="CTJ1394" s="1"/>
  <c r="CTL1384"/>
  <c r="CTL1388" s="1"/>
  <c r="CTL1394" s="1"/>
  <c r="CUA1384"/>
  <c r="CUA1388" s="1"/>
  <c r="CUA1394" s="1"/>
  <c r="CUP1384"/>
  <c r="CUP1388" s="1"/>
  <c r="CUP1394" s="1"/>
  <c r="CUR1384"/>
  <c r="CUR1388" s="1"/>
  <c r="CUR1394" s="1"/>
  <c r="CVG1384"/>
  <c r="CVG1388" s="1"/>
  <c r="CVG1394" s="1"/>
  <c r="CVV1384"/>
  <c r="CVV1388" s="1"/>
  <c r="CVV1394" s="1"/>
  <c r="CVX1384"/>
  <c r="CVX1388" s="1"/>
  <c r="CVX1394" s="1"/>
  <c r="CWM1384"/>
  <c r="CWM1388" s="1"/>
  <c r="CWM1394" s="1"/>
  <c r="CXB1384"/>
  <c r="CXB1388" s="1"/>
  <c r="CXB1394" s="1"/>
  <c r="CXD1384"/>
  <c r="CXD1388" s="1"/>
  <c r="CXD1394" s="1"/>
  <c r="CXS1384"/>
  <c r="CXS1388" s="1"/>
  <c r="CXS1394" s="1"/>
  <c r="CYH1384"/>
  <c r="CYH1388" s="1"/>
  <c r="CYH1394" s="1"/>
  <c r="CYJ1384"/>
  <c r="CYJ1388" s="1"/>
  <c r="CYJ1394" s="1"/>
  <c r="CYY1384"/>
  <c r="CYY1388" s="1"/>
  <c r="CYY1394" s="1"/>
  <c r="CZN1384"/>
  <c r="CZN1388" s="1"/>
  <c r="CZN1394" s="1"/>
  <c r="CZP1384"/>
  <c r="CZP1388" s="1"/>
  <c r="CZP1394" s="1"/>
  <c r="DAE1384"/>
  <c r="DAE1388" s="1"/>
  <c r="DAE1394" s="1"/>
  <c r="DAT1384"/>
  <c r="DAT1388" s="1"/>
  <c r="DAT1394" s="1"/>
  <c r="DAV1384"/>
  <c r="DAV1388" s="1"/>
  <c r="DAV1394" s="1"/>
  <c r="DBK1384"/>
  <c r="DBK1388" s="1"/>
  <c r="DBK1394" s="1"/>
  <c r="DBZ1384"/>
  <c r="DBZ1388" s="1"/>
  <c r="DBZ1394" s="1"/>
  <c r="DCB1384"/>
  <c r="DCB1388" s="1"/>
  <c r="DCB1394" s="1"/>
  <c r="DCQ1384"/>
  <c r="DCQ1388" s="1"/>
  <c r="DCQ1394" s="1"/>
  <c r="DDF1384"/>
  <c r="DDF1388" s="1"/>
  <c r="DDF1394" s="1"/>
  <c r="DDH1384"/>
  <c r="DDH1388" s="1"/>
  <c r="DDH1394" s="1"/>
  <c r="DDW1384"/>
  <c r="DDW1388" s="1"/>
  <c r="DDW1394" s="1"/>
  <c r="DEL1384"/>
  <c r="DEL1388" s="1"/>
  <c r="DEL1394" s="1"/>
  <c r="DEN1384"/>
  <c r="DEN1388" s="1"/>
  <c r="DEN1394" s="1"/>
  <c r="DFC1384"/>
  <c r="DFC1388" s="1"/>
  <c r="DFC1394" s="1"/>
  <c r="DFR1384"/>
  <c r="DFR1388" s="1"/>
  <c r="DFR1394" s="1"/>
  <c r="DFT1384"/>
  <c r="DFT1388" s="1"/>
  <c r="DFT1394" s="1"/>
  <c r="DGI1384"/>
  <c r="DGI1388" s="1"/>
  <c r="DGI1394" s="1"/>
  <c r="DGX1384"/>
  <c r="DGX1388" s="1"/>
  <c r="DGX1394" s="1"/>
  <c r="DGZ1384"/>
  <c r="DGZ1388" s="1"/>
  <c r="DGZ1394" s="1"/>
  <c r="DHO1384"/>
  <c r="DHO1388" s="1"/>
  <c r="DHO1394" s="1"/>
  <c r="DID1384"/>
  <c r="DID1388" s="1"/>
  <c r="DID1394" s="1"/>
  <c r="DIF1384"/>
  <c r="DIF1388" s="1"/>
  <c r="DIF1394" s="1"/>
  <c r="DIU1384"/>
  <c r="DIU1388" s="1"/>
  <c r="DIU1394" s="1"/>
  <c r="DJJ1384"/>
  <c r="DJJ1388" s="1"/>
  <c r="DJJ1394" s="1"/>
  <c r="DJL1384"/>
  <c r="DJL1388" s="1"/>
  <c r="DJL1394" s="1"/>
  <c r="DKA1384"/>
  <c r="DKA1388" s="1"/>
  <c r="DKA1394" s="1"/>
  <c r="DKP1384"/>
  <c r="DKP1388" s="1"/>
  <c r="DKP1394" s="1"/>
  <c r="DKR1384"/>
  <c r="DKR1388" s="1"/>
  <c r="DKR1394" s="1"/>
  <c r="DLG1384"/>
  <c r="DLG1388" s="1"/>
  <c r="DLG1394" s="1"/>
  <c r="DLV1384"/>
  <c r="DLV1388" s="1"/>
  <c r="DLV1394" s="1"/>
  <c r="DLX1384"/>
  <c r="DLX1388" s="1"/>
  <c r="DLX1394" s="1"/>
  <c r="DMM1384"/>
  <c r="DMM1388" s="1"/>
  <c r="DMM1394" s="1"/>
  <c r="DNB1384"/>
  <c r="DNB1388" s="1"/>
  <c r="DNB1394" s="1"/>
  <c r="DND1384"/>
  <c r="DND1388" s="1"/>
  <c r="DND1394" s="1"/>
  <c r="DNS1384"/>
  <c r="DNS1388" s="1"/>
  <c r="DNS1394" s="1"/>
  <c r="DOH1384"/>
  <c r="DOH1388" s="1"/>
  <c r="DOH1394" s="1"/>
  <c r="DOJ1384"/>
  <c r="DOJ1388" s="1"/>
  <c r="DOJ1394" s="1"/>
  <c r="DOY1384"/>
  <c r="DOY1388" s="1"/>
  <c r="DOY1394" s="1"/>
  <c r="DPN1384"/>
  <c r="DPN1388" s="1"/>
  <c r="DPN1394" s="1"/>
  <c r="DPP1384"/>
  <c r="DPP1388" s="1"/>
  <c r="DPP1394" s="1"/>
  <c r="DQE1384"/>
  <c r="DQE1388" s="1"/>
  <c r="DQE1394" s="1"/>
  <c r="DQT1384"/>
  <c r="DQT1388" s="1"/>
  <c r="DQT1394" s="1"/>
  <c r="DQV1384"/>
  <c r="DQV1388" s="1"/>
  <c r="DQV1394" s="1"/>
  <c r="DRK1384"/>
  <c r="DRK1388" s="1"/>
  <c r="DRK1394" s="1"/>
  <c r="DRZ1384"/>
  <c r="DRZ1388" s="1"/>
  <c r="DRZ1394" s="1"/>
  <c r="DSB1384"/>
  <c r="DSB1388" s="1"/>
  <c r="DSB1394" s="1"/>
  <c r="DSQ1384"/>
  <c r="DSQ1388" s="1"/>
  <c r="DSQ1394" s="1"/>
  <c r="DTF1384"/>
  <c r="DTF1388" s="1"/>
  <c r="DTF1394" s="1"/>
  <c r="DTH1384"/>
  <c r="DTH1388" s="1"/>
  <c r="DTH1394" s="1"/>
  <c r="DTW1384"/>
  <c r="DTW1388" s="1"/>
  <c r="DTW1394" s="1"/>
  <c r="DUL1384"/>
  <c r="DUL1388" s="1"/>
  <c r="DUL1394" s="1"/>
  <c r="DUN1384"/>
  <c r="DUN1388" s="1"/>
  <c r="DUN1394" s="1"/>
  <c r="DVC1384"/>
  <c r="DVC1388" s="1"/>
  <c r="DVC1394" s="1"/>
  <c r="DVR1384"/>
  <c r="DVR1388" s="1"/>
  <c r="DVR1394" s="1"/>
  <c r="DVT1384"/>
  <c r="DVT1388" s="1"/>
  <c r="DVT1394" s="1"/>
  <c r="DWI1384"/>
  <c r="DWI1388" s="1"/>
  <c r="DWI1394" s="1"/>
  <c r="DWX1384"/>
  <c r="DWX1388" s="1"/>
  <c r="DWX1394" s="1"/>
  <c r="DWZ1384"/>
  <c r="DWZ1388" s="1"/>
  <c r="DWZ1394" s="1"/>
  <c r="DXO1384"/>
  <c r="DXO1388" s="1"/>
  <c r="DXO1394" s="1"/>
  <c r="DYD1384"/>
  <c r="DYD1388" s="1"/>
  <c r="DYD1394" s="1"/>
  <c r="DYF1384"/>
  <c r="DYF1388" s="1"/>
  <c r="DYF1394" s="1"/>
  <c r="DYU1384"/>
  <c r="DYU1388" s="1"/>
  <c r="DYU1394" s="1"/>
  <c r="DZJ1384"/>
  <c r="DZJ1388" s="1"/>
  <c r="DZJ1394" s="1"/>
  <c r="DZL1384"/>
  <c r="DZL1388" s="1"/>
  <c r="DZL1394" s="1"/>
  <c r="EAA1384"/>
  <c r="EAA1388" s="1"/>
  <c r="EAA1394" s="1"/>
  <c r="EAP1384"/>
  <c r="EAP1388" s="1"/>
  <c r="EAP1394" s="1"/>
  <c r="EAR1384"/>
  <c r="EAR1388" s="1"/>
  <c r="EAR1394" s="1"/>
  <c r="EBG1384"/>
  <c r="EBG1388" s="1"/>
  <c r="EBG1394" s="1"/>
  <c r="EBV1384"/>
  <c r="EBV1388" s="1"/>
  <c r="EBV1394" s="1"/>
  <c r="EBX1384"/>
  <c r="EBX1388" s="1"/>
  <c r="EBX1394" s="1"/>
  <c r="ECM1384"/>
  <c r="ECM1388" s="1"/>
  <c r="ECM1394" s="1"/>
  <c r="EDB1384"/>
  <c r="EDB1388" s="1"/>
  <c r="EDB1394" s="1"/>
  <c r="EDD1384"/>
  <c r="EDD1388" s="1"/>
  <c r="EDD1394" s="1"/>
  <c r="EDS1384"/>
  <c r="EDS1388" s="1"/>
  <c r="EDS1394" s="1"/>
  <c r="EEH1384"/>
  <c r="EEH1388" s="1"/>
  <c r="EEH1394" s="1"/>
  <c r="EEJ1384"/>
  <c r="EEJ1388" s="1"/>
  <c r="EEJ1394" s="1"/>
  <c r="EEY1384"/>
  <c r="EEY1388" s="1"/>
  <c r="EEY1394" s="1"/>
  <c r="EFN1384"/>
  <c r="EFN1388" s="1"/>
  <c r="EFN1394" s="1"/>
  <c r="EFP1384"/>
  <c r="EFP1388" s="1"/>
  <c r="EFP1394" s="1"/>
  <c r="EGE1384"/>
  <c r="EGE1388" s="1"/>
  <c r="EGE1394" s="1"/>
  <c r="EGT1384"/>
  <c r="EGT1388" s="1"/>
  <c r="EGT1394" s="1"/>
  <c r="EGV1384"/>
  <c r="EGV1388" s="1"/>
  <c r="EGV1394" s="1"/>
  <c r="EHK1384"/>
  <c r="EHK1388" s="1"/>
  <c r="EHK1394" s="1"/>
  <c r="EHZ1384"/>
  <c r="EHZ1388" s="1"/>
  <c r="EHZ1394" s="1"/>
  <c r="EIB1384"/>
  <c r="EIB1388" s="1"/>
  <c r="EIB1394" s="1"/>
  <c r="EIQ1384"/>
  <c r="EIQ1388" s="1"/>
  <c r="EIQ1394" s="1"/>
  <c r="EJF1384"/>
  <c r="EJF1388" s="1"/>
  <c r="EJF1394" s="1"/>
  <c r="EJH1384"/>
  <c r="EJH1388" s="1"/>
  <c r="EJH1394" s="1"/>
  <c r="EJW1384"/>
  <c r="EJW1388" s="1"/>
  <c r="EJW1394" s="1"/>
  <c r="EKL1384"/>
  <c r="EKL1388" s="1"/>
  <c r="EKL1394" s="1"/>
  <c r="EKN1384"/>
  <c r="EKN1388" s="1"/>
  <c r="EKN1394" s="1"/>
  <c r="ELC1384"/>
  <c r="ELC1388" s="1"/>
  <c r="ELC1394" s="1"/>
  <c r="ELR1384"/>
  <c r="ELR1388" s="1"/>
  <c r="ELR1394" s="1"/>
  <c r="ELT1384"/>
  <c r="ELT1388" s="1"/>
  <c r="ELT1394" s="1"/>
  <c r="EMI1384"/>
  <c r="EMI1388" s="1"/>
  <c r="EMI1394" s="1"/>
  <c r="EMX1384"/>
  <c r="EMX1388" s="1"/>
  <c r="EMX1394" s="1"/>
  <c r="EMZ1384"/>
  <c r="EMZ1388" s="1"/>
  <c r="EMZ1394" s="1"/>
  <c r="ENO1384"/>
  <c r="ENO1388" s="1"/>
  <c r="ENO1394" s="1"/>
  <c r="EOD1384"/>
  <c r="EOD1388" s="1"/>
  <c r="EOD1394" s="1"/>
  <c r="EOF1384"/>
  <c r="EOF1388" s="1"/>
  <c r="EOF1394" s="1"/>
  <c r="EOU1384"/>
  <c r="EOU1388" s="1"/>
  <c r="EOU1394" s="1"/>
  <c r="EPJ1384"/>
  <c r="EPJ1388" s="1"/>
  <c r="EPJ1394" s="1"/>
  <c r="EPL1384"/>
  <c r="EPL1388" s="1"/>
  <c r="EPL1394" s="1"/>
  <c r="EQA1384"/>
  <c r="EQA1388" s="1"/>
  <c r="EQA1394" s="1"/>
  <c r="EQP1384"/>
  <c r="EQP1388" s="1"/>
  <c r="EQP1394" s="1"/>
  <c r="EQR1384"/>
  <c r="EQR1388" s="1"/>
  <c r="EQR1394" s="1"/>
  <c r="ERG1384"/>
  <c r="ERG1388" s="1"/>
  <c r="ERG1394" s="1"/>
  <c r="ERV1384"/>
  <c r="ERV1388" s="1"/>
  <c r="ERV1394" s="1"/>
  <c r="ERX1384"/>
  <c r="ERX1388" s="1"/>
  <c r="ERX1394" s="1"/>
  <c r="ESM1384"/>
  <c r="ESM1388" s="1"/>
  <c r="ESM1394" s="1"/>
  <c r="ETB1384"/>
  <c r="ETB1388" s="1"/>
  <c r="ETB1394" s="1"/>
  <c r="ETD1384"/>
  <c r="ETD1388" s="1"/>
  <c r="ETD1394" s="1"/>
  <c r="ETS1384"/>
  <c r="ETS1388" s="1"/>
  <c r="ETS1394" s="1"/>
  <c r="EUH1384"/>
  <c r="EUH1388" s="1"/>
  <c r="EUH1394" s="1"/>
  <c r="EUJ1384"/>
  <c r="EUJ1388" s="1"/>
  <c r="EUJ1394" s="1"/>
  <c r="EUY1384"/>
  <c r="EUY1388" s="1"/>
  <c r="EUY1394" s="1"/>
  <c r="EVN1384"/>
  <c r="EVN1388" s="1"/>
  <c r="EVN1394" s="1"/>
  <c r="EVP1384"/>
  <c r="EVP1388" s="1"/>
  <c r="EVP1394" s="1"/>
  <c r="EWE1384"/>
  <c r="EWE1388" s="1"/>
  <c r="EWE1394" s="1"/>
  <c r="EWT1384"/>
  <c r="EWT1388" s="1"/>
  <c r="EWT1394" s="1"/>
  <c r="EWV1384"/>
  <c r="EWV1388" s="1"/>
  <c r="EWV1394" s="1"/>
  <c r="EXK1384"/>
  <c r="EXK1388" s="1"/>
  <c r="EXK1394" s="1"/>
  <c r="EXZ1384"/>
  <c r="EXZ1388" s="1"/>
  <c r="EXZ1394" s="1"/>
  <c r="EYB1384"/>
  <c r="EYB1388" s="1"/>
  <c r="EYB1394" s="1"/>
  <c r="EYQ1384"/>
  <c r="EYQ1388" s="1"/>
  <c r="EYQ1394" s="1"/>
  <c r="EZF1384"/>
  <c r="EZF1388" s="1"/>
  <c r="EZF1394" s="1"/>
  <c r="EZH1384"/>
  <c r="EZH1388" s="1"/>
  <c r="EZH1394" s="1"/>
  <c r="EZW1384"/>
  <c r="EZW1388" s="1"/>
  <c r="EZW1394" s="1"/>
  <c r="FAL1384"/>
  <c r="FAL1388" s="1"/>
  <c r="FAL1394" s="1"/>
  <c r="FAN1384"/>
  <c r="FAN1388" s="1"/>
  <c r="FAN1394" s="1"/>
  <c r="FBC1384"/>
  <c r="FBC1388" s="1"/>
  <c r="FBC1394" s="1"/>
  <c r="FBR1384"/>
  <c r="FBR1388" s="1"/>
  <c r="FBR1394" s="1"/>
  <c r="FBT1384"/>
  <c r="FBT1388" s="1"/>
  <c r="FBT1394" s="1"/>
  <c r="FCI1384"/>
  <c r="FCI1388" s="1"/>
  <c r="FCI1394" s="1"/>
  <c r="FCX1384"/>
  <c r="FCX1388" s="1"/>
  <c r="FCX1394" s="1"/>
  <c r="FCZ1384"/>
  <c r="FCZ1388" s="1"/>
  <c r="FCZ1394" s="1"/>
  <c r="FDO1384"/>
  <c r="FDO1388" s="1"/>
  <c r="FDO1394" s="1"/>
  <c r="FED1384"/>
  <c r="FED1388" s="1"/>
  <c r="FED1394" s="1"/>
  <c r="FEF1384"/>
  <c r="FEF1388" s="1"/>
  <c r="FEF1394" s="1"/>
  <c r="FEU1384"/>
  <c r="FEU1388" s="1"/>
  <c r="FEU1394" s="1"/>
  <c r="FFJ1384"/>
  <c r="FFJ1388" s="1"/>
  <c r="FFJ1394" s="1"/>
  <c r="FFL1384"/>
  <c r="FFL1388" s="1"/>
  <c r="FFL1394" s="1"/>
  <c r="FGA1384"/>
  <c r="FGA1388" s="1"/>
  <c r="FGA1394" s="1"/>
  <c r="FGP1384"/>
  <c r="FGP1388" s="1"/>
  <c r="FGP1394" s="1"/>
  <c r="FGR1384"/>
  <c r="FGR1388" s="1"/>
  <c r="FGR1394" s="1"/>
  <c r="FHG1384"/>
  <c r="FHG1388" s="1"/>
  <c r="FHG1394" s="1"/>
  <c r="FHV1384"/>
  <c r="FHV1388" s="1"/>
  <c r="FHV1394" s="1"/>
  <c r="FHX1384"/>
  <c r="FHX1388" s="1"/>
  <c r="FHX1394" s="1"/>
  <c r="FIM1384"/>
  <c r="FIM1388" s="1"/>
  <c r="FIM1394" s="1"/>
  <c r="FJB1384"/>
  <c r="FJB1388" s="1"/>
  <c r="FJB1394" s="1"/>
  <c r="FJD1384"/>
  <c r="FJD1388" s="1"/>
  <c r="FJD1394" s="1"/>
  <c r="FJS1384"/>
  <c r="FJS1388" s="1"/>
  <c r="FJS1394" s="1"/>
  <c r="FKH1384"/>
  <c r="FKH1388" s="1"/>
  <c r="FKH1394" s="1"/>
  <c r="FKJ1384"/>
  <c r="FKJ1388" s="1"/>
  <c r="FKJ1394" s="1"/>
  <c r="FKY1384"/>
  <c r="FKY1388" s="1"/>
  <c r="FKY1394" s="1"/>
  <c r="FLN1384"/>
  <c r="FLN1388" s="1"/>
  <c r="FLN1394" s="1"/>
  <c r="FLP1384"/>
  <c r="FLP1388" s="1"/>
  <c r="FLP1394" s="1"/>
  <c r="FME1384"/>
  <c r="FME1388" s="1"/>
  <c r="FME1394" s="1"/>
  <c r="FMT1384"/>
  <c r="FMT1388" s="1"/>
  <c r="FMT1394" s="1"/>
  <c r="FMV1384"/>
  <c r="FMV1388" s="1"/>
  <c r="FMV1394" s="1"/>
  <c r="FNK1384"/>
  <c r="FNK1388" s="1"/>
  <c r="FNK1394" s="1"/>
  <c r="FNZ1384"/>
  <c r="FNZ1388" s="1"/>
  <c r="FNZ1394" s="1"/>
  <c r="FOB1384"/>
  <c r="FOB1388" s="1"/>
  <c r="FOB1394" s="1"/>
  <c r="FOQ1384"/>
  <c r="FOQ1388" s="1"/>
  <c r="FOQ1394" s="1"/>
  <c r="FPF1384"/>
  <c r="FPF1388" s="1"/>
  <c r="FPF1394" s="1"/>
  <c r="FPH1384"/>
  <c r="FPH1388" s="1"/>
  <c r="FPH1394" s="1"/>
  <c r="FPW1384"/>
  <c r="FPW1388" s="1"/>
  <c r="FPW1394" s="1"/>
  <c r="FQL1384"/>
  <c r="FQL1388" s="1"/>
  <c r="FQL1394" s="1"/>
  <c r="FQN1384"/>
  <c r="FQN1388" s="1"/>
  <c r="FQN1394" s="1"/>
  <c r="FRC1384"/>
  <c r="FRC1388" s="1"/>
  <c r="FRC1394" s="1"/>
  <c r="FRR1384"/>
  <c r="FRR1388" s="1"/>
  <c r="FRR1394" s="1"/>
  <c r="FRT1384"/>
  <c r="FRT1388" s="1"/>
  <c r="FRT1394" s="1"/>
  <c r="FSI1384"/>
  <c r="FSI1388" s="1"/>
  <c r="FSI1394" s="1"/>
  <c r="FSX1384"/>
  <c r="FSX1388" s="1"/>
  <c r="FSX1394" s="1"/>
  <c r="FSZ1384"/>
  <c r="FSZ1388" s="1"/>
  <c r="FSZ1394" s="1"/>
  <c r="FTO1384"/>
  <c r="FTO1388" s="1"/>
  <c r="FTO1394" s="1"/>
  <c r="FUD1384"/>
  <c r="FUD1388" s="1"/>
  <c r="FUD1394" s="1"/>
  <c r="FUF1384"/>
  <c r="FUF1388" s="1"/>
  <c r="FUF1394" s="1"/>
  <c r="FUU1384"/>
  <c r="FUU1388" s="1"/>
  <c r="FUU1394" s="1"/>
  <c r="FVJ1384"/>
  <c r="FVJ1388" s="1"/>
  <c r="FVJ1394" s="1"/>
  <c r="FVL1384"/>
  <c r="FVL1388" s="1"/>
  <c r="FVL1394" s="1"/>
  <c r="FWA1384"/>
  <c r="FWA1388" s="1"/>
  <c r="FWA1394" s="1"/>
  <c r="FWP1384"/>
  <c r="FWP1388" s="1"/>
  <c r="FWP1394" s="1"/>
  <c r="FWR1384"/>
  <c r="FWR1388" s="1"/>
  <c r="FWR1394" s="1"/>
  <c r="FXG1384"/>
  <c r="FXG1388" s="1"/>
  <c r="FXG1394" s="1"/>
  <c r="FXV1384"/>
  <c r="FXV1388" s="1"/>
  <c r="FXV1394" s="1"/>
  <c r="FXX1384"/>
  <c r="FXX1388" s="1"/>
  <c r="FXX1394" s="1"/>
  <c r="FYM1384"/>
  <c r="FYM1388" s="1"/>
  <c r="FYM1394" s="1"/>
  <c r="FZB1384"/>
  <c r="FZB1388" s="1"/>
  <c r="FZB1394" s="1"/>
  <c r="FZD1384"/>
  <c r="FZD1388" s="1"/>
  <c r="FZD1394" s="1"/>
  <c r="FZS1384"/>
  <c r="FZS1388" s="1"/>
  <c r="FZS1394" s="1"/>
  <c r="GAH1384"/>
  <c r="GAH1388" s="1"/>
  <c r="GAH1394" s="1"/>
  <c r="GAJ1384"/>
  <c r="GAJ1388" s="1"/>
  <c r="GAJ1394" s="1"/>
  <c r="GAY1384"/>
  <c r="GAY1388" s="1"/>
  <c r="GAY1394" s="1"/>
  <c r="GBN1384"/>
  <c r="GBN1388" s="1"/>
  <c r="GBN1394" s="1"/>
  <c r="GBP1384"/>
  <c r="GBP1388" s="1"/>
  <c r="GBP1394" s="1"/>
  <c r="GCE1384"/>
  <c r="GCE1388" s="1"/>
  <c r="GCE1394" s="1"/>
  <c r="GCT1384"/>
  <c r="GCT1388" s="1"/>
  <c r="GCT1394" s="1"/>
  <c r="GCV1384"/>
  <c r="GCV1388" s="1"/>
  <c r="GCV1394" s="1"/>
  <c r="GDK1384"/>
  <c r="GDK1388" s="1"/>
  <c r="GDK1394" s="1"/>
  <c r="GDZ1384"/>
  <c r="GDZ1388" s="1"/>
  <c r="GDZ1394" s="1"/>
  <c r="GEB1384"/>
  <c r="GEB1388" s="1"/>
  <c r="GEB1394" s="1"/>
  <c r="GEQ1384"/>
  <c r="GEQ1388" s="1"/>
  <c r="GEQ1394" s="1"/>
  <c r="GFF1384"/>
  <c r="GFF1388" s="1"/>
  <c r="GFF1394" s="1"/>
  <c r="GFH1384"/>
  <c r="GFH1388" s="1"/>
  <c r="GFH1394" s="1"/>
  <c r="GFW1384"/>
  <c r="GFW1388" s="1"/>
  <c r="GFW1394" s="1"/>
  <c r="GGL1384"/>
  <c r="GGL1388" s="1"/>
  <c r="GGL1394" s="1"/>
  <c r="GGN1384"/>
  <c r="GGN1388" s="1"/>
  <c r="GGN1394" s="1"/>
  <c r="GHC1384"/>
  <c r="GHC1388" s="1"/>
  <c r="GHC1394" s="1"/>
  <c r="GHR1384"/>
  <c r="GHR1388" s="1"/>
  <c r="GHR1394" s="1"/>
  <c r="GHT1384"/>
  <c r="GHT1388" s="1"/>
  <c r="GHT1394" s="1"/>
  <c r="GII1384"/>
  <c r="GII1388" s="1"/>
  <c r="GII1394" s="1"/>
  <c r="GIX1384"/>
  <c r="GIX1388" s="1"/>
  <c r="GIX1394" s="1"/>
  <c r="GIZ1384"/>
  <c r="GIZ1388" s="1"/>
  <c r="GIZ1394" s="1"/>
  <c r="GJO1384"/>
  <c r="GJO1388" s="1"/>
  <c r="GJO1394" s="1"/>
  <c r="GKD1384"/>
  <c r="GKD1388" s="1"/>
  <c r="GKD1394" s="1"/>
  <c r="GKF1384"/>
  <c r="GKF1388" s="1"/>
  <c r="GKF1394" s="1"/>
  <c r="GKU1384"/>
  <c r="GKU1388" s="1"/>
  <c r="GKU1394" s="1"/>
  <c r="GLJ1384"/>
  <c r="GLJ1388" s="1"/>
  <c r="GLJ1394" s="1"/>
  <c r="GLL1384"/>
  <c r="GLL1388" s="1"/>
  <c r="GLL1394" s="1"/>
  <c r="GMA1384"/>
  <c r="GMA1388" s="1"/>
  <c r="GMA1394" s="1"/>
  <c r="GMP1384"/>
  <c r="GMP1388" s="1"/>
  <c r="GMP1394" s="1"/>
  <c r="GMR1384"/>
  <c r="GMR1388" s="1"/>
  <c r="GMR1394" s="1"/>
  <c r="GNG1384"/>
  <c r="GNG1388" s="1"/>
  <c r="GNG1394" s="1"/>
  <c r="GNV1384"/>
  <c r="GNV1388" s="1"/>
  <c r="GNV1394" s="1"/>
  <c r="GNX1384"/>
  <c r="GNX1388" s="1"/>
  <c r="GNX1394" s="1"/>
  <c r="GOM1384"/>
  <c r="GOM1388" s="1"/>
  <c r="GOM1394" s="1"/>
  <c r="GPB1384"/>
  <c r="GPB1388" s="1"/>
  <c r="GPB1394" s="1"/>
  <c r="GPD1384"/>
  <c r="GPD1388" s="1"/>
  <c r="GPD1394" s="1"/>
  <c r="GPS1384"/>
  <c r="GPS1388" s="1"/>
  <c r="GPS1394" s="1"/>
  <c r="GQH1384"/>
  <c r="GQH1388" s="1"/>
  <c r="GQH1394" s="1"/>
  <c r="GQJ1384"/>
  <c r="GQJ1388" s="1"/>
  <c r="GQJ1394" s="1"/>
  <c r="GQY1384"/>
  <c r="GQY1388" s="1"/>
  <c r="GQY1394" s="1"/>
  <c r="GRN1384"/>
  <c r="GRN1388" s="1"/>
  <c r="GRN1394" s="1"/>
  <c r="GRP1384"/>
  <c r="GRP1388" s="1"/>
  <c r="GRP1394" s="1"/>
  <c r="GSE1384"/>
  <c r="GSE1388" s="1"/>
  <c r="GSE1394" s="1"/>
  <c r="GST1384"/>
  <c r="GST1388" s="1"/>
  <c r="GST1394" s="1"/>
  <c r="GSV1384"/>
  <c r="GSV1388" s="1"/>
  <c r="GSV1394" s="1"/>
  <c r="GTK1384"/>
  <c r="GTK1388" s="1"/>
  <c r="GTK1394" s="1"/>
  <c r="GTZ1384"/>
  <c r="GTZ1388" s="1"/>
  <c r="GTZ1394" s="1"/>
  <c r="GUB1384"/>
  <c r="GUB1388" s="1"/>
  <c r="GUB1394" s="1"/>
  <c r="GUQ1384"/>
  <c r="GUQ1388" s="1"/>
  <c r="GUQ1394" s="1"/>
  <c r="GVF1384"/>
  <c r="GVF1388" s="1"/>
  <c r="GVF1394" s="1"/>
  <c r="GVH1384"/>
  <c r="GVH1388" s="1"/>
  <c r="GVH1394" s="1"/>
  <c r="GVW1384"/>
  <c r="GVW1388" s="1"/>
  <c r="GVW1394" s="1"/>
  <c r="GWL1384"/>
  <c r="GWL1388" s="1"/>
  <c r="GWL1394" s="1"/>
  <c r="GWN1384"/>
  <c r="GWN1388" s="1"/>
  <c r="GWN1394" s="1"/>
  <c r="GXC1384"/>
  <c r="GXC1388" s="1"/>
  <c r="GXC1394" s="1"/>
  <c r="GXR1384"/>
  <c r="GXR1388" s="1"/>
  <c r="GXR1394" s="1"/>
  <c r="GXT1384"/>
  <c r="GXT1388" s="1"/>
  <c r="GXT1394" s="1"/>
  <c r="GYI1384"/>
  <c r="GYI1388" s="1"/>
  <c r="GYI1394" s="1"/>
  <c r="GYX1384"/>
  <c r="GYX1388" s="1"/>
  <c r="GYX1394" s="1"/>
  <c r="GYZ1384"/>
  <c r="GYZ1388" s="1"/>
  <c r="GYZ1394" s="1"/>
  <c r="GZO1384"/>
  <c r="GZO1388" s="1"/>
  <c r="GZO1394" s="1"/>
  <c r="HAD1384"/>
  <c r="HAD1388" s="1"/>
  <c r="HAD1394" s="1"/>
  <c r="HAF1384"/>
  <c r="HAF1388" s="1"/>
  <c r="HAF1394" s="1"/>
  <c r="HAU1384"/>
  <c r="HAU1388" s="1"/>
  <c r="HAU1394" s="1"/>
  <c r="HBJ1384"/>
  <c r="HBJ1388" s="1"/>
  <c r="HBJ1394" s="1"/>
  <c r="HBL1384"/>
  <c r="HBL1388" s="1"/>
  <c r="HBL1394" s="1"/>
  <c r="HCA1384"/>
  <c r="HCA1388" s="1"/>
  <c r="HCA1394" s="1"/>
  <c r="HCP1384"/>
  <c r="HCP1388" s="1"/>
  <c r="HCP1394" s="1"/>
  <c r="HCR1384"/>
  <c r="HCR1388" s="1"/>
  <c r="HCR1394" s="1"/>
  <c r="HDG1384"/>
  <c r="HDG1388" s="1"/>
  <c r="HDG1394" s="1"/>
  <c r="HDV1384"/>
  <c r="HDV1388" s="1"/>
  <c r="HDV1394" s="1"/>
  <c r="HDX1384"/>
  <c r="HDX1388" s="1"/>
  <c r="HDX1394" s="1"/>
  <c r="HEM1384"/>
  <c r="HEM1388" s="1"/>
  <c r="HEM1394" s="1"/>
  <c r="HFB1384"/>
  <c r="HFB1388" s="1"/>
  <c r="HFB1394" s="1"/>
  <c r="HFD1384"/>
  <c r="HFD1388" s="1"/>
  <c r="HFD1394" s="1"/>
  <c r="HFS1384"/>
  <c r="HFS1388" s="1"/>
  <c r="HFS1394" s="1"/>
  <c r="HGH1384"/>
  <c r="HGH1388" s="1"/>
  <c r="HGH1394" s="1"/>
  <c r="HGJ1384"/>
  <c r="HGJ1388" s="1"/>
  <c r="HGJ1394" s="1"/>
  <c r="HGY1384"/>
  <c r="HGY1388" s="1"/>
  <c r="HGY1394" s="1"/>
  <c r="HHP1384"/>
  <c r="HHP1388" s="1"/>
  <c r="HHP1394" s="1"/>
  <c r="HIE1384"/>
  <c r="HIE1388" s="1"/>
  <c r="HIE1394" s="1"/>
  <c r="HIT1384"/>
  <c r="HIT1388" s="1"/>
  <c r="HIT1394" s="1"/>
  <c r="HIV1384"/>
  <c r="HIV1388" s="1"/>
  <c r="HIV1394" s="1"/>
  <c r="HJK1384"/>
  <c r="HJK1388" s="1"/>
  <c r="HJK1394" s="1"/>
  <c r="HJZ1384"/>
  <c r="HJZ1388" s="1"/>
  <c r="HJZ1394" s="1"/>
  <c r="HKB1384"/>
  <c r="HKB1388" s="1"/>
  <c r="HKB1394" s="1"/>
  <c r="HKQ1384"/>
  <c r="HKQ1388" s="1"/>
  <c r="HKQ1394" s="1"/>
  <c r="HLF1384"/>
  <c r="HLF1388" s="1"/>
  <c r="HLF1394" s="1"/>
  <c r="HLH1384"/>
  <c r="HLH1388" s="1"/>
  <c r="HLH1394" s="1"/>
  <c r="HLW1384"/>
  <c r="HLW1388" s="1"/>
  <c r="HLW1394" s="1"/>
  <c r="HML1384"/>
  <c r="HML1388" s="1"/>
  <c r="HML1394" s="1"/>
  <c r="HMN1384"/>
  <c r="HMN1388" s="1"/>
  <c r="HMN1394" s="1"/>
  <c r="HNC1384"/>
  <c r="HNC1388" s="1"/>
  <c r="HNC1394" s="1"/>
  <c r="HNR1384"/>
  <c r="HNR1388" s="1"/>
  <c r="HNR1394" s="1"/>
  <c r="HNT1384"/>
  <c r="HNT1388" s="1"/>
  <c r="HNT1394" s="1"/>
  <c r="HOI1384"/>
  <c r="HOI1388" s="1"/>
  <c r="HOI1394" s="1"/>
  <c r="HOX1384"/>
  <c r="HOX1388" s="1"/>
  <c r="HOX1394" s="1"/>
  <c r="HOZ1384"/>
  <c r="HOZ1388" s="1"/>
  <c r="HOZ1394" s="1"/>
  <c r="HPO1384"/>
  <c r="HPO1388" s="1"/>
  <c r="HPO1394" s="1"/>
  <c r="HQD1384"/>
  <c r="HQD1388" s="1"/>
  <c r="HQD1394" s="1"/>
  <c r="HQF1384"/>
  <c r="HQF1388" s="1"/>
  <c r="HQF1394" s="1"/>
  <c r="HQU1384"/>
  <c r="HQU1388" s="1"/>
  <c r="HQU1394" s="1"/>
  <c r="HRJ1384"/>
  <c r="HRJ1388" s="1"/>
  <c r="HRJ1394" s="1"/>
  <c r="HRL1384"/>
  <c r="HRL1388" s="1"/>
  <c r="HRL1394" s="1"/>
  <c r="HSA1384"/>
  <c r="HSA1388" s="1"/>
  <c r="HSA1394" s="1"/>
  <c r="HSP1384"/>
  <c r="HSP1388" s="1"/>
  <c r="HSP1394" s="1"/>
  <c r="HSR1384"/>
  <c r="HSR1388" s="1"/>
  <c r="HSR1394" s="1"/>
  <c r="HTG1384"/>
  <c r="HTG1388" s="1"/>
  <c r="HTG1394" s="1"/>
  <c r="HTV1384"/>
  <c r="HTV1388" s="1"/>
  <c r="HTV1394" s="1"/>
  <c r="HTX1384"/>
  <c r="HTX1388" s="1"/>
  <c r="HTX1394" s="1"/>
  <c r="HUM1384"/>
  <c r="HUM1388" s="1"/>
  <c r="HUM1394" s="1"/>
  <c r="HVB1384"/>
  <c r="HVB1388" s="1"/>
  <c r="HVB1394" s="1"/>
  <c r="HVD1384"/>
  <c r="HVD1388" s="1"/>
  <c r="HVD1394" s="1"/>
  <c r="HVS1384"/>
  <c r="HVS1388" s="1"/>
  <c r="HVS1394" s="1"/>
  <c r="HWH1384"/>
  <c r="HWH1388" s="1"/>
  <c r="HWH1394" s="1"/>
  <c r="HWJ1384"/>
  <c r="HWJ1388" s="1"/>
  <c r="HWJ1394" s="1"/>
  <c r="HWY1384"/>
  <c r="HWY1388" s="1"/>
  <c r="HWY1394" s="1"/>
  <c r="HXN1384"/>
  <c r="HXN1388" s="1"/>
  <c r="HXN1394" s="1"/>
  <c r="HXP1384"/>
  <c r="HXP1388" s="1"/>
  <c r="HXP1394" s="1"/>
  <c r="HYE1384"/>
  <c r="HYE1388" s="1"/>
  <c r="HYE1394" s="1"/>
  <c r="HYT1384"/>
  <c r="HYT1388" s="1"/>
  <c r="HYT1394" s="1"/>
  <c r="HYV1384"/>
  <c r="HYV1388" s="1"/>
  <c r="HYV1394" s="1"/>
  <c r="HZK1384"/>
  <c r="HZK1388" s="1"/>
  <c r="HZK1394" s="1"/>
  <c r="HZZ1384"/>
  <c r="HZZ1388" s="1"/>
  <c r="HZZ1394" s="1"/>
  <c r="IAB1384"/>
  <c r="IAB1388" s="1"/>
  <c r="IAB1394" s="1"/>
  <c r="IAQ1384"/>
  <c r="IAQ1388" s="1"/>
  <c r="IAQ1394" s="1"/>
  <c r="IBF1384"/>
  <c r="IBF1388" s="1"/>
  <c r="IBF1394" s="1"/>
  <c r="IBH1384"/>
  <c r="IBH1388" s="1"/>
  <c r="IBH1394" s="1"/>
  <c r="IBW1384"/>
  <c r="IBW1388" s="1"/>
  <c r="IBW1394" s="1"/>
  <c r="ICL1384"/>
  <c r="ICL1388" s="1"/>
  <c r="ICL1394" s="1"/>
  <c r="ICN1384"/>
  <c r="ICN1388" s="1"/>
  <c r="ICN1394" s="1"/>
  <c r="IDC1384"/>
  <c r="IDC1388" s="1"/>
  <c r="IDC1394" s="1"/>
  <c r="IDR1384"/>
  <c r="IDR1388" s="1"/>
  <c r="IDR1394" s="1"/>
  <c r="IDT1384"/>
  <c r="IDT1388" s="1"/>
  <c r="IDT1394" s="1"/>
  <c r="IEI1384"/>
  <c r="IEI1388" s="1"/>
  <c r="IEI1394" s="1"/>
  <c r="IEX1384"/>
  <c r="IEX1388" s="1"/>
  <c r="IEX1394" s="1"/>
  <c r="IEZ1384"/>
  <c r="IEZ1388" s="1"/>
  <c r="IEZ1394" s="1"/>
  <c r="IFO1384"/>
  <c r="IFO1388" s="1"/>
  <c r="IFO1394" s="1"/>
  <c r="IGD1384"/>
  <c r="IGD1388" s="1"/>
  <c r="IGD1394" s="1"/>
  <c r="IGF1384"/>
  <c r="IGF1388" s="1"/>
  <c r="IGF1394" s="1"/>
  <c r="IGU1384"/>
  <c r="IGU1388" s="1"/>
  <c r="IGU1394" s="1"/>
  <c r="IHJ1384"/>
  <c r="IHJ1388" s="1"/>
  <c r="IHJ1394" s="1"/>
  <c r="IHL1384"/>
  <c r="IHL1388" s="1"/>
  <c r="IHL1394" s="1"/>
  <c r="IIA1384"/>
  <c r="IIA1388" s="1"/>
  <c r="IIA1394" s="1"/>
  <c r="IIP1384"/>
  <c r="IIP1388" s="1"/>
  <c r="IIP1394" s="1"/>
  <c r="IIR1384"/>
  <c r="IIR1388" s="1"/>
  <c r="IIR1394" s="1"/>
  <c r="IJG1384"/>
  <c r="IJG1388" s="1"/>
  <c r="IJG1394" s="1"/>
  <c r="IJV1384"/>
  <c r="IJV1388" s="1"/>
  <c r="IJV1394" s="1"/>
  <c r="IJX1384"/>
  <c r="IJX1388" s="1"/>
  <c r="IJX1394" s="1"/>
  <c r="IKM1384"/>
  <c r="IKM1388" s="1"/>
  <c r="IKM1394" s="1"/>
  <c r="ILB1384"/>
  <c r="ILB1388" s="1"/>
  <c r="ILB1394" s="1"/>
  <c r="ILD1384"/>
  <c r="ILD1388" s="1"/>
  <c r="ILD1394" s="1"/>
  <c r="ILS1384"/>
  <c r="ILS1388" s="1"/>
  <c r="ILS1394" s="1"/>
  <c r="IMH1384"/>
  <c r="IMH1388" s="1"/>
  <c r="IMH1394" s="1"/>
  <c r="IMJ1384"/>
  <c r="IMJ1388" s="1"/>
  <c r="IMJ1394" s="1"/>
  <c r="IMY1384"/>
  <c r="IMY1388" s="1"/>
  <c r="IMY1394" s="1"/>
  <c r="INN1384"/>
  <c r="INN1388" s="1"/>
  <c r="INN1394" s="1"/>
  <c r="INP1384"/>
  <c r="INP1388" s="1"/>
  <c r="INP1394" s="1"/>
  <c r="IOE1384"/>
  <c r="IOE1388" s="1"/>
  <c r="IOE1394" s="1"/>
  <c r="IOT1384"/>
  <c r="IOT1388" s="1"/>
  <c r="IOT1394" s="1"/>
  <c r="IOV1384"/>
  <c r="IOV1388" s="1"/>
  <c r="IOV1394" s="1"/>
  <c r="IPK1384"/>
  <c r="IPK1388" s="1"/>
  <c r="IPK1394" s="1"/>
  <c r="IPZ1384"/>
  <c r="IPZ1388" s="1"/>
  <c r="IPZ1394" s="1"/>
  <c r="IQB1384"/>
  <c r="IQB1388" s="1"/>
  <c r="IQB1394" s="1"/>
  <c r="IQQ1384"/>
  <c r="IQQ1388" s="1"/>
  <c r="IQQ1394" s="1"/>
  <c r="IRF1384"/>
  <c r="IRF1388" s="1"/>
  <c r="IRF1394" s="1"/>
  <c r="IRH1384"/>
  <c r="IRH1388" s="1"/>
  <c r="IRH1394" s="1"/>
  <c r="IRW1384"/>
  <c r="IRW1388" s="1"/>
  <c r="IRW1394" s="1"/>
  <c r="ISL1384"/>
  <c r="ISL1388" s="1"/>
  <c r="ISL1394" s="1"/>
  <c r="ISN1384"/>
  <c r="ISN1388" s="1"/>
  <c r="ISN1394" s="1"/>
  <c r="ITC1384"/>
  <c r="ITC1388" s="1"/>
  <c r="ITC1394" s="1"/>
  <c r="ITR1384"/>
  <c r="ITR1388" s="1"/>
  <c r="ITR1394" s="1"/>
  <c r="ITT1384"/>
  <c r="ITT1388" s="1"/>
  <c r="ITT1394" s="1"/>
  <c r="IUI1384"/>
  <c r="IUI1388" s="1"/>
  <c r="IUI1394" s="1"/>
  <c r="IUX1384"/>
  <c r="IUX1388" s="1"/>
  <c r="IUX1394" s="1"/>
  <c r="IUZ1384"/>
  <c r="IUZ1388" s="1"/>
  <c r="IUZ1394" s="1"/>
  <c r="IVO1384"/>
  <c r="IVO1388" s="1"/>
  <c r="IVO1394" s="1"/>
  <c r="IWD1384"/>
  <c r="IWD1388" s="1"/>
  <c r="IWD1394" s="1"/>
  <c r="IWF1384"/>
  <c r="IWF1388" s="1"/>
  <c r="IWF1394" s="1"/>
  <c r="IWU1384"/>
  <c r="IWU1388" s="1"/>
  <c r="IWU1394" s="1"/>
  <c r="IXJ1384"/>
  <c r="IXJ1388" s="1"/>
  <c r="IXJ1394" s="1"/>
  <c r="IXL1384"/>
  <c r="IXL1388" s="1"/>
  <c r="IXL1394" s="1"/>
  <c r="IYA1384"/>
  <c r="IYA1388" s="1"/>
  <c r="IYA1394" s="1"/>
  <c r="IYP1384"/>
  <c r="IYP1388" s="1"/>
  <c r="IYP1394" s="1"/>
  <c r="IYR1384"/>
  <c r="IYR1388" s="1"/>
  <c r="IYR1394" s="1"/>
  <c r="IZG1384"/>
  <c r="IZG1388" s="1"/>
  <c r="IZG1394" s="1"/>
  <c r="IZV1384"/>
  <c r="IZV1388" s="1"/>
  <c r="IZV1394" s="1"/>
  <c r="IZX1384"/>
  <c r="IZX1388" s="1"/>
  <c r="IZX1394" s="1"/>
  <c r="JAM1384"/>
  <c r="JAM1388" s="1"/>
  <c r="JAM1394" s="1"/>
  <c r="JBB1384"/>
  <c r="JBB1388" s="1"/>
  <c r="JBB1394" s="1"/>
  <c r="JBD1384"/>
  <c r="JBD1388" s="1"/>
  <c r="JBD1394" s="1"/>
  <c r="JBS1384"/>
  <c r="JBS1388" s="1"/>
  <c r="JBS1394" s="1"/>
  <c r="JCH1384"/>
  <c r="JCH1388" s="1"/>
  <c r="JCH1394" s="1"/>
  <c r="JCJ1384"/>
  <c r="JCJ1388" s="1"/>
  <c r="JCJ1394" s="1"/>
  <c r="JCY1384"/>
  <c r="JCY1388" s="1"/>
  <c r="JCY1394" s="1"/>
  <c r="JDN1384"/>
  <c r="JDN1388" s="1"/>
  <c r="JDN1394" s="1"/>
  <c r="JDP1384"/>
  <c r="JDP1388" s="1"/>
  <c r="JDP1394" s="1"/>
  <c r="JEE1384"/>
  <c r="JEE1388" s="1"/>
  <c r="JEE1394" s="1"/>
  <c r="JET1384"/>
  <c r="JET1388" s="1"/>
  <c r="JET1394" s="1"/>
  <c r="JEV1384"/>
  <c r="JEV1388" s="1"/>
  <c r="JEV1394" s="1"/>
  <c r="JFK1384"/>
  <c r="JFK1388" s="1"/>
  <c r="JFK1394" s="1"/>
  <c r="JFZ1384"/>
  <c r="JFZ1388" s="1"/>
  <c r="JFZ1394" s="1"/>
  <c r="JGB1384"/>
  <c r="JGB1388" s="1"/>
  <c r="JGB1394" s="1"/>
  <c r="JGQ1384"/>
  <c r="JGQ1388" s="1"/>
  <c r="JGQ1394" s="1"/>
  <c r="JHF1384"/>
  <c r="JHF1388" s="1"/>
  <c r="JHF1394" s="1"/>
  <c r="JHH1384"/>
  <c r="JHH1388" s="1"/>
  <c r="JHH1394" s="1"/>
  <c r="JHW1384"/>
  <c r="JHW1388" s="1"/>
  <c r="JHW1394" s="1"/>
  <c r="JIL1384"/>
  <c r="JIL1388" s="1"/>
  <c r="JIL1394" s="1"/>
  <c r="JIN1384"/>
  <c r="JIN1388" s="1"/>
  <c r="JIN1394" s="1"/>
  <c r="JJC1384"/>
  <c r="JJC1388" s="1"/>
  <c r="JJC1394" s="1"/>
  <c r="JJR1384"/>
  <c r="JJR1388" s="1"/>
  <c r="JJR1394" s="1"/>
  <c r="JJT1384"/>
  <c r="JJT1388" s="1"/>
  <c r="JJT1394" s="1"/>
  <c r="JKI1384"/>
  <c r="JKI1388" s="1"/>
  <c r="JKI1394" s="1"/>
  <c r="JKX1384"/>
  <c r="JKX1388" s="1"/>
  <c r="JKX1394" s="1"/>
  <c r="JKZ1384"/>
  <c r="JKZ1388" s="1"/>
  <c r="JKZ1394" s="1"/>
  <c r="JLO1384"/>
  <c r="JLO1388" s="1"/>
  <c r="JLO1394" s="1"/>
  <c r="JMD1384"/>
  <c r="JMD1388" s="1"/>
  <c r="JMD1394" s="1"/>
  <c r="JMF1384"/>
  <c r="JMF1388" s="1"/>
  <c r="JMF1394" s="1"/>
  <c r="JMU1384"/>
  <c r="JMU1388" s="1"/>
  <c r="JMU1394" s="1"/>
  <c r="JNJ1384"/>
  <c r="JNJ1388" s="1"/>
  <c r="JNJ1394" s="1"/>
  <c r="JNL1384"/>
  <c r="JNL1388" s="1"/>
  <c r="JNL1394" s="1"/>
  <c r="JOA1384"/>
  <c r="JOA1388" s="1"/>
  <c r="JOA1394" s="1"/>
  <c r="JOP1384"/>
  <c r="JOP1388" s="1"/>
  <c r="JOP1394" s="1"/>
  <c r="JOR1384"/>
  <c r="JOR1388" s="1"/>
  <c r="JOR1394" s="1"/>
  <c r="JPG1384"/>
  <c r="JPG1388" s="1"/>
  <c r="JPG1394" s="1"/>
  <c r="JPV1384"/>
  <c r="JPV1388" s="1"/>
  <c r="JPV1394" s="1"/>
  <c r="JPX1384"/>
  <c r="JPX1388" s="1"/>
  <c r="JPX1394" s="1"/>
  <c r="JQM1384"/>
  <c r="JQM1388" s="1"/>
  <c r="JQM1394" s="1"/>
  <c r="JRB1384"/>
  <c r="JRB1388" s="1"/>
  <c r="JRB1394" s="1"/>
  <c r="JRD1384"/>
  <c r="JRD1388" s="1"/>
  <c r="JRD1394" s="1"/>
  <c r="JRS1384"/>
  <c r="JRS1388" s="1"/>
  <c r="JRS1394" s="1"/>
  <c r="JSH1384"/>
  <c r="JSH1388" s="1"/>
  <c r="JSH1394" s="1"/>
  <c r="JSJ1384"/>
  <c r="JSJ1388" s="1"/>
  <c r="JSJ1394" s="1"/>
  <c r="JSY1384"/>
  <c r="JSY1388" s="1"/>
  <c r="JSY1394" s="1"/>
  <c r="JTN1384"/>
  <c r="JTN1388" s="1"/>
  <c r="JTN1394" s="1"/>
  <c r="JTP1384"/>
  <c r="JTP1388" s="1"/>
  <c r="JTP1394" s="1"/>
  <c r="JUE1384"/>
  <c r="JUE1388" s="1"/>
  <c r="JUE1394" s="1"/>
  <c r="JUT1384"/>
  <c r="JUT1388" s="1"/>
  <c r="JUT1394" s="1"/>
  <c r="JUV1384"/>
  <c r="JUV1388" s="1"/>
  <c r="JUV1394" s="1"/>
  <c r="JVK1384"/>
  <c r="JVK1388" s="1"/>
  <c r="JVK1394" s="1"/>
  <c r="JVZ1384"/>
  <c r="JVZ1388" s="1"/>
  <c r="JVZ1394" s="1"/>
  <c r="JWB1384"/>
  <c r="JWB1388" s="1"/>
  <c r="JWB1394" s="1"/>
  <c r="JWQ1384"/>
  <c r="JWQ1388" s="1"/>
  <c r="JWQ1394" s="1"/>
  <c r="JXF1384"/>
  <c r="JXF1388" s="1"/>
  <c r="JXF1394" s="1"/>
  <c r="JXH1384"/>
  <c r="JXH1388" s="1"/>
  <c r="JXH1394" s="1"/>
  <c r="JXW1384"/>
  <c r="JXW1388" s="1"/>
  <c r="JXW1394" s="1"/>
  <c r="JYL1384"/>
  <c r="JYL1388" s="1"/>
  <c r="JYL1394" s="1"/>
  <c r="JYN1384"/>
  <c r="JYN1388" s="1"/>
  <c r="JYN1394" s="1"/>
  <c r="JZC1384"/>
  <c r="JZC1388" s="1"/>
  <c r="JZC1394" s="1"/>
  <c r="JZR1384"/>
  <c r="JZR1388" s="1"/>
  <c r="JZR1394" s="1"/>
  <c r="JZT1384"/>
  <c r="JZT1388" s="1"/>
  <c r="JZT1394" s="1"/>
  <c r="KAI1384"/>
  <c r="KAI1388" s="1"/>
  <c r="KAI1394" s="1"/>
  <c r="KAX1384"/>
  <c r="KAX1388" s="1"/>
  <c r="KAX1394" s="1"/>
  <c r="KAZ1384"/>
  <c r="KAZ1388" s="1"/>
  <c r="KAZ1394" s="1"/>
  <c r="KBO1384"/>
  <c r="KBO1388" s="1"/>
  <c r="KBO1394" s="1"/>
  <c r="KCD1384"/>
  <c r="KCD1388" s="1"/>
  <c r="KCD1394" s="1"/>
  <c r="KCF1384"/>
  <c r="KCF1388" s="1"/>
  <c r="KCF1394" s="1"/>
  <c r="KCU1384"/>
  <c r="KCU1388" s="1"/>
  <c r="KCU1394" s="1"/>
  <c r="KDJ1384"/>
  <c r="KDJ1388" s="1"/>
  <c r="KDJ1394" s="1"/>
  <c r="KDL1384"/>
  <c r="KDL1388" s="1"/>
  <c r="KDL1394" s="1"/>
  <c r="KEA1384"/>
  <c r="KEA1388" s="1"/>
  <c r="KEA1394" s="1"/>
  <c r="KEP1384"/>
  <c r="KEP1388" s="1"/>
  <c r="KEP1394" s="1"/>
  <c r="KER1384"/>
  <c r="KER1388" s="1"/>
  <c r="KER1394" s="1"/>
  <c r="KFG1384"/>
  <c r="KFG1388" s="1"/>
  <c r="KFG1394" s="1"/>
  <c r="KFV1384"/>
  <c r="KFV1388" s="1"/>
  <c r="KFV1394" s="1"/>
  <c r="KFX1384"/>
  <c r="KFX1388" s="1"/>
  <c r="KFX1394" s="1"/>
  <c r="KGM1384"/>
  <c r="KGM1388" s="1"/>
  <c r="KGM1394" s="1"/>
  <c r="KHB1384"/>
  <c r="KHB1388" s="1"/>
  <c r="KHB1394" s="1"/>
  <c r="KHD1384"/>
  <c r="KHD1388" s="1"/>
  <c r="KHD1394" s="1"/>
  <c r="KHS1384"/>
  <c r="KHS1388" s="1"/>
  <c r="KHS1394" s="1"/>
  <c r="KIH1384"/>
  <c r="KIH1388" s="1"/>
  <c r="KIH1394" s="1"/>
  <c r="KIJ1384"/>
  <c r="KIJ1388" s="1"/>
  <c r="KIJ1394" s="1"/>
  <c r="KIY1384"/>
  <c r="KIY1388" s="1"/>
  <c r="KIY1394" s="1"/>
  <c r="KJN1384"/>
  <c r="KJN1388" s="1"/>
  <c r="KJN1394" s="1"/>
  <c r="KJP1384"/>
  <c r="KJP1388" s="1"/>
  <c r="KJP1394" s="1"/>
  <c r="KKE1384"/>
  <c r="KKE1388" s="1"/>
  <c r="KKE1394" s="1"/>
  <c r="KKT1384"/>
  <c r="KKT1388" s="1"/>
  <c r="KKT1394" s="1"/>
  <c r="KKV1384"/>
  <c r="KKV1388" s="1"/>
  <c r="KKV1394" s="1"/>
  <c r="KLK1384"/>
  <c r="KLK1388" s="1"/>
  <c r="KLK1394" s="1"/>
  <c r="KLZ1384"/>
  <c r="KLZ1388" s="1"/>
  <c r="KLZ1394" s="1"/>
  <c r="KMB1384"/>
  <c r="KMB1388" s="1"/>
  <c r="KMB1394" s="1"/>
  <c r="KMQ1384"/>
  <c r="KMQ1388" s="1"/>
  <c r="KMQ1394" s="1"/>
  <c r="KNF1384"/>
  <c r="KNF1388" s="1"/>
  <c r="KNF1394" s="1"/>
  <c r="KNH1384"/>
  <c r="KNH1388" s="1"/>
  <c r="KNH1394" s="1"/>
  <c r="KNW1384"/>
  <c r="KNW1388" s="1"/>
  <c r="KNW1394" s="1"/>
  <c r="KOL1384"/>
  <c r="KOL1388" s="1"/>
  <c r="KOL1394" s="1"/>
  <c r="KON1384"/>
  <c r="KON1388" s="1"/>
  <c r="KON1394" s="1"/>
  <c r="KPC1384"/>
  <c r="KPC1388" s="1"/>
  <c r="KPC1394" s="1"/>
  <c r="KPR1384"/>
  <c r="KPR1388" s="1"/>
  <c r="KPR1394" s="1"/>
  <c r="KPT1384"/>
  <c r="KPT1388" s="1"/>
  <c r="KPT1394" s="1"/>
  <c r="KQI1384"/>
  <c r="KQI1388" s="1"/>
  <c r="KQI1394" s="1"/>
  <c r="KQX1384"/>
  <c r="KQX1388" s="1"/>
  <c r="KQX1394" s="1"/>
  <c r="KQZ1384"/>
  <c r="KQZ1388" s="1"/>
  <c r="KQZ1394" s="1"/>
  <c r="KRO1384"/>
  <c r="KRO1388" s="1"/>
  <c r="KRO1394" s="1"/>
  <c r="KSD1384"/>
  <c r="KSD1388" s="1"/>
  <c r="KSD1394" s="1"/>
  <c r="KSF1384"/>
  <c r="KSF1388" s="1"/>
  <c r="KSF1394" s="1"/>
  <c r="KSU1384"/>
  <c r="KSU1388" s="1"/>
  <c r="KSU1394" s="1"/>
  <c r="KTJ1384"/>
  <c r="KTJ1388" s="1"/>
  <c r="KTJ1394" s="1"/>
  <c r="KTL1384"/>
  <c r="KTL1388" s="1"/>
  <c r="KTL1394" s="1"/>
  <c r="KUA1384"/>
  <c r="KUA1388" s="1"/>
  <c r="KUA1394" s="1"/>
  <c r="KUP1384"/>
  <c r="KUP1388" s="1"/>
  <c r="KUP1394" s="1"/>
  <c r="KUR1384"/>
  <c r="KUR1388" s="1"/>
  <c r="KUR1394" s="1"/>
  <c r="KVG1384"/>
  <c r="KVG1388" s="1"/>
  <c r="KVG1394" s="1"/>
  <c r="KVV1384"/>
  <c r="KVV1388" s="1"/>
  <c r="KVV1394" s="1"/>
  <c r="KVX1384"/>
  <c r="KVX1388" s="1"/>
  <c r="KVX1394" s="1"/>
  <c r="KWM1384"/>
  <c r="KWM1388" s="1"/>
  <c r="KWM1394" s="1"/>
  <c r="KXB1384"/>
  <c r="KXB1388" s="1"/>
  <c r="KXB1394" s="1"/>
  <c r="KXD1384"/>
  <c r="KXD1388" s="1"/>
  <c r="KXD1394" s="1"/>
  <c r="KXS1384"/>
  <c r="KXS1388" s="1"/>
  <c r="KXS1394" s="1"/>
  <c r="KYH1384"/>
  <c r="KYH1388" s="1"/>
  <c r="KYH1394" s="1"/>
  <c r="KYJ1384"/>
  <c r="KYJ1388" s="1"/>
  <c r="KYJ1394" s="1"/>
  <c r="KYY1384"/>
  <c r="KYY1388" s="1"/>
  <c r="KYY1394" s="1"/>
  <c r="KZN1384"/>
  <c r="KZN1388" s="1"/>
  <c r="KZN1394" s="1"/>
  <c r="KZP1384"/>
  <c r="KZP1388" s="1"/>
  <c r="KZP1394" s="1"/>
  <c r="LAE1384"/>
  <c r="LAE1388" s="1"/>
  <c r="LAE1394" s="1"/>
  <c r="LAT1384"/>
  <c r="LAT1388" s="1"/>
  <c r="LAT1394" s="1"/>
  <c r="LAV1384"/>
  <c r="LAV1388" s="1"/>
  <c r="LAV1394" s="1"/>
  <c r="LBK1384"/>
  <c r="LBK1388" s="1"/>
  <c r="LBK1394" s="1"/>
  <c r="LBZ1384"/>
  <c r="LBZ1388" s="1"/>
  <c r="LBZ1394" s="1"/>
  <c r="LCB1384"/>
  <c r="LCB1388" s="1"/>
  <c r="LCB1394" s="1"/>
  <c r="LCQ1384"/>
  <c r="LCQ1388" s="1"/>
  <c r="LCQ1394" s="1"/>
  <c r="LDF1384"/>
  <c r="LDF1388" s="1"/>
  <c r="LDF1394" s="1"/>
  <c r="LDH1384"/>
  <c r="LDH1388" s="1"/>
  <c r="LDH1394" s="1"/>
  <c r="LDW1384"/>
  <c r="LDW1388" s="1"/>
  <c r="LDW1394" s="1"/>
  <c r="LEL1384"/>
  <c r="LEL1388" s="1"/>
  <c r="LEL1394" s="1"/>
  <c r="LEN1384"/>
  <c r="LEN1388" s="1"/>
  <c r="LEN1394" s="1"/>
  <c r="LFC1384"/>
  <c r="LFC1388" s="1"/>
  <c r="LFC1394" s="1"/>
  <c r="LFR1384"/>
  <c r="LFR1388" s="1"/>
  <c r="LFR1394" s="1"/>
  <c r="LFT1384"/>
  <c r="LFT1388" s="1"/>
  <c r="LFT1394" s="1"/>
  <c r="LGI1384"/>
  <c r="LGI1388" s="1"/>
  <c r="LGI1394" s="1"/>
  <c r="LGX1384"/>
  <c r="LGX1388" s="1"/>
  <c r="LGX1394" s="1"/>
  <c r="LGZ1384"/>
  <c r="LGZ1388" s="1"/>
  <c r="LGZ1394" s="1"/>
  <c r="LHO1384"/>
  <c r="LHO1388" s="1"/>
  <c r="LHO1394" s="1"/>
  <c r="LID1384"/>
  <c r="LID1388" s="1"/>
  <c r="LID1394" s="1"/>
  <c r="LIF1384"/>
  <c r="LIF1388" s="1"/>
  <c r="LIF1394" s="1"/>
  <c r="LIU1384"/>
  <c r="LIU1388" s="1"/>
  <c r="LIU1394" s="1"/>
  <c r="LJJ1384"/>
  <c r="LJJ1388" s="1"/>
  <c r="LJJ1394" s="1"/>
  <c r="LJL1384"/>
  <c r="LJL1388" s="1"/>
  <c r="LJL1394" s="1"/>
  <c r="LKA1384"/>
  <c r="LKA1388" s="1"/>
  <c r="LKA1394" s="1"/>
  <c r="LKP1384"/>
  <c r="LKP1388" s="1"/>
  <c r="LKP1394" s="1"/>
  <c r="LKR1384"/>
  <c r="LKR1388" s="1"/>
  <c r="LKR1394" s="1"/>
  <c r="LLG1384"/>
  <c r="LLG1388" s="1"/>
  <c r="LLG1394" s="1"/>
  <c r="LLV1384"/>
  <c r="LLV1388" s="1"/>
  <c r="LLV1394" s="1"/>
  <c r="LLX1384"/>
  <c r="LLX1388" s="1"/>
  <c r="LLX1394" s="1"/>
  <c r="LMM1384"/>
  <c r="LMM1388" s="1"/>
  <c r="LMM1394" s="1"/>
  <c r="LNB1384"/>
  <c r="LNB1388" s="1"/>
  <c r="LNB1394" s="1"/>
  <c r="LND1384"/>
  <c r="LND1388" s="1"/>
  <c r="LND1394" s="1"/>
  <c r="LNS1384"/>
  <c r="LNS1388" s="1"/>
  <c r="LNS1394" s="1"/>
  <c r="LOH1384"/>
  <c r="LOH1388" s="1"/>
  <c r="LOH1394" s="1"/>
  <c r="LOJ1384"/>
  <c r="LOJ1388" s="1"/>
  <c r="LOJ1394" s="1"/>
  <c r="LOY1384"/>
  <c r="LOY1388" s="1"/>
  <c r="LOY1394" s="1"/>
  <c r="LPN1384"/>
  <c r="LPN1388" s="1"/>
  <c r="LPN1394" s="1"/>
  <c r="LPP1384"/>
  <c r="LPP1388" s="1"/>
  <c r="LPP1394" s="1"/>
  <c r="LQE1384"/>
  <c r="LQE1388" s="1"/>
  <c r="LQE1394" s="1"/>
  <c r="LQT1384"/>
  <c r="LQT1388" s="1"/>
  <c r="LQT1394" s="1"/>
  <c r="LQV1384"/>
  <c r="LQV1388" s="1"/>
  <c r="LQV1394" s="1"/>
  <c r="LRK1384"/>
  <c r="LRK1388" s="1"/>
  <c r="LRK1394" s="1"/>
  <c r="LRZ1384"/>
  <c r="LRZ1388" s="1"/>
  <c r="LRZ1394" s="1"/>
  <c r="LSB1384"/>
  <c r="LSB1388" s="1"/>
  <c r="LSB1394" s="1"/>
  <c r="LSQ1384"/>
  <c r="LSQ1388" s="1"/>
  <c r="LSQ1394" s="1"/>
  <c r="LTF1384"/>
  <c r="LTF1388" s="1"/>
  <c r="LTF1394" s="1"/>
  <c r="LTH1384"/>
  <c r="LTH1388" s="1"/>
  <c r="LTH1394" s="1"/>
  <c r="LTW1384"/>
  <c r="LTW1388" s="1"/>
  <c r="LTW1394" s="1"/>
  <c r="LUL1384"/>
  <c r="LUL1388" s="1"/>
  <c r="LUL1394" s="1"/>
  <c r="LUN1384"/>
  <c r="LUN1388" s="1"/>
  <c r="LUN1394" s="1"/>
  <c r="LVC1384"/>
  <c r="LVC1388" s="1"/>
  <c r="LVC1394" s="1"/>
  <c r="LVR1384"/>
  <c r="LVR1388" s="1"/>
  <c r="LVR1394" s="1"/>
  <c r="LVT1384"/>
  <c r="LVT1388" s="1"/>
  <c r="LVT1394" s="1"/>
  <c r="LWI1384"/>
  <c r="LWI1388" s="1"/>
  <c r="LWI1394" s="1"/>
  <c r="LWX1384"/>
  <c r="LWX1388" s="1"/>
  <c r="LWX1394" s="1"/>
  <c r="LWZ1384"/>
  <c r="LWZ1388" s="1"/>
  <c r="LWZ1394" s="1"/>
  <c r="LXO1384"/>
  <c r="LXO1388" s="1"/>
  <c r="LXO1394" s="1"/>
  <c r="LYD1384"/>
  <c r="LYD1388" s="1"/>
  <c r="LYD1394" s="1"/>
  <c r="LYF1384"/>
  <c r="LYF1388" s="1"/>
  <c r="LYF1394" s="1"/>
  <c r="LYU1384"/>
  <c r="LYU1388" s="1"/>
  <c r="LYU1394" s="1"/>
  <c r="LZJ1384"/>
  <c r="LZJ1388" s="1"/>
  <c r="LZJ1394" s="1"/>
  <c r="LZL1384"/>
  <c r="LZL1388" s="1"/>
  <c r="LZL1394" s="1"/>
  <c r="MAA1384"/>
  <c r="MAA1388" s="1"/>
  <c r="MAA1394" s="1"/>
  <c r="MAP1384"/>
  <c r="MAP1388" s="1"/>
  <c r="MAP1394" s="1"/>
  <c r="MAR1384"/>
  <c r="MAR1388" s="1"/>
  <c r="MAR1394" s="1"/>
  <c r="MBG1384"/>
  <c r="MBG1388" s="1"/>
  <c r="MBG1394" s="1"/>
  <c r="MBV1384"/>
  <c r="MBV1388" s="1"/>
  <c r="MBV1394" s="1"/>
  <c r="MBX1384"/>
  <c r="MBX1388" s="1"/>
  <c r="MBX1394" s="1"/>
  <c r="MCM1384"/>
  <c r="MCM1388" s="1"/>
  <c r="MCM1394" s="1"/>
  <c r="MDB1384"/>
  <c r="MDB1388" s="1"/>
  <c r="MDB1394" s="1"/>
  <c r="MDD1384"/>
  <c r="MDD1388" s="1"/>
  <c r="MDD1394" s="1"/>
  <c r="MDS1384"/>
  <c r="MDS1388" s="1"/>
  <c r="MDS1394" s="1"/>
  <c r="MEH1384"/>
  <c r="MEH1388" s="1"/>
  <c r="MEH1394" s="1"/>
  <c r="MEJ1384"/>
  <c r="MEJ1388" s="1"/>
  <c r="MEJ1394" s="1"/>
  <c r="MEY1384"/>
  <c r="MEY1388" s="1"/>
  <c r="MEY1394" s="1"/>
  <c r="MFN1384"/>
  <c r="MFN1388" s="1"/>
  <c r="MFN1394" s="1"/>
  <c r="MFP1384"/>
  <c r="MFP1388" s="1"/>
  <c r="MFP1394" s="1"/>
  <c r="MGE1384"/>
  <c r="MGE1388" s="1"/>
  <c r="MGE1394" s="1"/>
  <c r="MGT1384"/>
  <c r="MGT1388" s="1"/>
  <c r="MGT1394" s="1"/>
  <c r="MGV1384"/>
  <c r="MGV1388" s="1"/>
  <c r="MGV1394" s="1"/>
  <c r="MHK1384"/>
  <c r="MHK1388" s="1"/>
  <c r="MHK1394" s="1"/>
  <c r="MHZ1384"/>
  <c r="MHZ1388" s="1"/>
  <c r="MHZ1394" s="1"/>
  <c r="MIB1384"/>
  <c r="MIB1388" s="1"/>
  <c r="MIB1394" s="1"/>
  <c r="MIQ1384"/>
  <c r="MIQ1388" s="1"/>
  <c r="MIQ1394" s="1"/>
  <c r="MJF1384"/>
  <c r="MJF1388" s="1"/>
  <c r="MJF1394" s="1"/>
  <c r="MJH1384"/>
  <c r="MJH1388" s="1"/>
  <c r="MJH1394" s="1"/>
  <c r="MJW1384"/>
  <c r="MJW1388" s="1"/>
  <c r="MJW1394" s="1"/>
  <c r="MKL1384"/>
  <c r="MKL1388" s="1"/>
  <c r="MKL1394" s="1"/>
  <c r="MKN1384"/>
  <c r="MKN1388" s="1"/>
  <c r="MKN1394" s="1"/>
  <c r="MLC1384"/>
  <c r="MLC1388" s="1"/>
  <c r="MLC1394" s="1"/>
  <c r="MLR1384"/>
  <c r="MLR1388" s="1"/>
  <c r="MLR1394" s="1"/>
  <c r="MLT1384"/>
  <c r="MLT1388" s="1"/>
  <c r="MLT1394" s="1"/>
  <c r="MMI1384"/>
  <c r="MMI1388" s="1"/>
  <c r="MMI1394" s="1"/>
  <c r="MMX1384"/>
  <c r="MMX1388" s="1"/>
  <c r="MMX1394" s="1"/>
  <c r="MMZ1384"/>
  <c r="MMZ1388" s="1"/>
  <c r="MMZ1394" s="1"/>
  <c r="MNO1384"/>
  <c r="MNO1388" s="1"/>
  <c r="MNO1394" s="1"/>
  <c r="MOD1384"/>
  <c r="MOD1388" s="1"/>
  <c r="MOD1394" s="1"/>
  <c r="MOF1384"/>
  <c r="MOF1388" s="1"/>
  <c r="MOF1394" s="1"/>
  <c r="MOU1384"/>
  <c r="MOU1388" s="1"/>
  <c r="MOU1394" s="1"/>
  <c r="MPJ1384"/>
  <c r="MPJ1388" s="1"/>
  <c r="MPJ1394" s="1"/>
  <c r="MPL1384"/>
  <c r="MPL1388" s="1"/>
  <c r="MPL1394" s="1"/>
  <c r="MQA1384"/>
  <c r="MQA1388" s="1"/>
  <c r="MQA1394" s="1"/>
  <c r="MQP1384"/>
  <c r="MQP1388" s="1"/>
  <c r="MQP1394" s="1"/>
  <c r="MQR1384"/>
  <c r="MQR1388" s="1"/>
  <c r="MQR1394" s="1"/>
  <c r="MRG1384"/>
  <c r="MRG1388" s="1"/>
  <c r="MRG1394" s="1"/>
  <c r="MRV1384"/>
  <c r="MRV1388" s="1"/>
  <c r="MRV1394" s="1"/>
  <c r="MRX1384"/>
  <c r="MRX1388" s="1"/>
  <c r="MRX1394" s="1"/>
  <c r="MSM1384"/>
  <c r="MSM1388" s="1"/>
  <c r="MSM1394" s="1"/>
  <c r="MTB1384"/>
  <c r="MTB1388" s="1"/>
  <c r="MTB1394" s="1"/>
  <c r="MTD1384"/>
  <c r="MTD1388" s="1"/>
  <c r="MTD1394" s="1"/>
  <c r="MTS1384"/>
  <c r="MTS1388" s="1"/>
  <c r="MTS1394" s="1"/>
  <c r="MUH1384"/>
  <c r="MUH1388" s="1"/>
  <c r="MUH1394" s="1"/>
  <c r="MUJ1384"/>
  <c r="MUJ1388" s="1"/>
  <c r="MUJ1394" s="1"/>
  <c r="MUY1384"/>
  <c r="MUY1388" s="1"/>
  <c r="MUY1394" s="1"/>
  <c r="MVN1384"/>
  <c r="MVN1388" s="1"/>
  <c r="MVN1394" s="1"/>
  <c r="MVP1384"/>
  <c r="MVP1388" s="1"/>
  <c r="MVP1394" s="1"/>
  <c r="MWE1384"/>
  <c r="MWE1388" s="1"/>
  <c r="MWE1394" s="1"/>
  <c r="MWT1384"/>
  <c r="MWT1388" s="1"/>
  <c r="MWT1394" s="1"/>
  <c r="MWV1384"/>
  <c r="MWV1388" s="1"/>
  <c r="MWV1394" s="1"/>
  <c r="MXK1384"/>
  <c r="MXK1388" s="1"/>
  <c r="MXK1394" s="1"/>
  <c r="MXZ1384"/>
  <c r="MXZ1388" s="1"/>
  <c r="MXZ1394" s="1"/>
  <c r="MYB1384"/>
  <c r="MYB1388" s="1"/>
  <c r="MYB1394" s="1"/>
  <c r="MYQ1384"/>
  <c r="MYQ1388" s="1"/>
  <c r="MYQ1394" s="1"/>
  <c r="MZF1384"/>
  <c r="MZF1388" s="1"/>
  <c r="MZF1394" s="1"/>
  <c r="MZH1384"/>
  <c r="MZH1388" s="1"/>
  <c r="MZH1394" s="1"/>
  <c r="MZW1384"/>
  <c r="MZW1388" s="1"/>
  <c r="MZW1394" s="1"/>
  <c r="NAL1384"/>
  <c r="NAL1388" s="1"/>
  <c r="NAL1394" s="1"/>
  <c r="NAN1384"/>
  <c r="NAN1388" s="1"/>
  <c r="NAN1394" s="1"/>
  <c r="NBC1384"/>
  <c r="NBC1388" s="1"/>
  <c r="NBC1394" s="1"/>
  <c r="NBR1384"/>
  <c r="NBR1388" s="1"/>
  <c r="NBR1394" s="1"/>
  <c r="NBT1384"/>
  <c r="NBT1388" s="1"/>
  <c r="NBT1394" s="1"/>
  <c r="NCI1384"/>
  <c r="NCI1388" s="1"/>
  <c r="NCI1394" s="1"/>
  <c r="NCX1384"/>
  <c r="NCX1388" s="1"/>
  <c r="NCX1394" s="1"/>
  <c r="NCZ1384"/>
  <c r="NCZ1388" s="1"/>
  <c r="NCZ1394" s="1"/>
  <c r="NDO1384"/>
  <c r="NDO1388" s="1"/>
  <c r="NDO1394" s="1"/>
  <c r="NED1384"/>
  <c r="NED1388" s="1"/>
  <c r="NED1394" s="1"/>
  <c r="NEF1384"/>
  <c r="NEF1388" s="1"/>
  <c r="NEF1394" s="1"/>
  <c r="NEU1384"/>
  <c r="NEU1388" s="1"/>
  <c r="NEU1394" s="1"/>
  <c r="NFJ1384"/>
  <c r="NFJ1388" s="1"/>
  <c r="NFJ1394" s="1"/>
  <c r="NFL1384"/>
  <c r="NFL1388" s="1"/>
  <c r="NFL1394" s="1"/>
  <c r="NGA1384"/>
  <c r="NGA1388" s="1"/>
  <c r="NGA1394" s="1"/>
  <c r="NGP1384"/>
  <c r="NGP1388" s="1"/>
  <c r="NGP1394" s="1"/>
  <c r="NGR1384"/>
  <c r="NGR1388" s="1"/>
  <c r="NGR1394" s="1"/>
  <c r="NHG1384"/>
  <c r="NHG1388" s="1"/>
  <c r="NHG1394" s="1"/>
  <c r="NHV1384"/>
  <c r="NHV1388" s="1"/>
  <c r="NHV1394" s="1"/>
  <c r="NHX1384"/>
  <c r="NHX1388" s="1"/>
  <c r="NHX1394" s="1"/>
  <c r="NIM1384"/>
  <c r="NIM1388" s="1"/>
  <c r="NIM1394" s="1"/>
  <c r="NJB1384"/>
  <c r="NJB1388" s="1"/>
  <c r="NJB1394" s="1"/>
  <c r="NJD1384"/>
  <c r="NJD1388" s="1"/>
  <c r="NJD1394" s="1"/>
  <c r="NJS1384"/>
  <c r="NJS1388" s="1"/>
  <c r="NJS1394" s="1"/>
  <c r="NKH1384"/>
  <c r="NKH1388" s="1"/>
  <c r="NKH1394" s="1"/>
  <c r="NKJ1384"/>
  <c r="NKJ1388" s="1"/>
  <c r="NKJ1394" s="1"/>
  <c r="NKY1384"/>
  <c r="NKY1388" s="1"/>
  <c r="NKY1394" s="1"/>
  <c r="NLN1384"/>
  <c r="NLN1388" s="1"/>
  <c r="NLN1394" s="1"/>
  <c r="NLP1384"/>
  <c r="NLP1388" s="1"/>
  <c r="NLP1394" s="1"/>
  <c r="NME1384"/>
  <c r="NME1388" s="1"/>
  <c r="NME1394" s="1"/>
  <c r="NMT1384"/>
  <c r="NMT1388" s="1"/>
  <c r="NMT1394" s="1"/>
  <c r="NMV1384"/>
  <c r="NMV1388" s="1"/>
  <c r="NMV1394" s="1"/>
  <c r="NNK1384"/>
  <c r="NNK1388" s="1"/>
  <c r="NNK1394" s="1"/>
  <c r="NNZ1384"/>
  <c r="NNZ1388" s="1"/>
  <c r="NNZ1394" s="1"/>
  <c r="NOB1384"/>
  <c r="NOB1388" s="1"/>
  <c r="NOB1394" s="1"/>
  <c r="NOQ1384"/>
  <c r="NOQ1388" s="1"/>
  <c r="NOQ1394" s="1"/>
  <c r="NPF1384"/>
  <c r="NPF1388" s="1"/>
  <c r="NPF1394" s="1"/>
  <c r="NPH1384"/>
  <c r="NPH1388" s="1"/>
  <c r="NPH1394" s="1"/>
  <c r="NPW1384"/>
  <c r="NPW1388" s="1"/>
  <c r="NPW1394" s="1"/>
  <c r="NQL1384"/>
  <c r="NQL1388" s="1"/>
  <c r="NQL1394" s="1"/>
  <c r="NQN1384"/>
  <c r="NQN1388" s="1"/>
  <c r="NQN1394" s="1"/>
  <c r="NRC1384"/>
  <c r="NRC1388" s="1"/>
  <c r="NRC1394" s="1"/>
  <c r="NRR1384"/>
  <c r="NRR1388" s="1"/>
  <c r="NRR1394" s="1"/>
  <c r="NRT1384"/>
  <c r="NRT1388" s="1"/>
  <c r="NRT1394" s="1"/>
  <c r="NSI1384"/>
  <c r="NSI1388" s="1"/>
  <c r="NSI1394" s="1"/>
  <c r="NSX1384"/>
  <c r="NSX1388" s="1"/>
  <c r="NSX1394" s="1"/>
  <c r="NSZ1384"/>
  <c r="NSZ1388" s="1"/>
  <c r="NSZ1394" s="1"/>
  <c r="NTO1384"/>
  <c r="NTO1388" s="1"/>
  <c r="NTO1394" s="1"/>
  <c r="NUD1384"/>
  <c r="NUD1388" s="1"/>
  <c r="NUD1394" s="1"/>
  <c r="NUF1384"/>
  <c r="NUF1388" s="1"/>
  <c r="NUF1394" s="1"/>
  <c r="NUU1384"/>
  <c r="NUU1388" s="1"/>
  <c r="NUU1394" s="1"/>
  <c r="NVJ1384"/>
  <c r="NVJ1388" s="1"/>
  <c r="NVJ1394" s="1"/>
  <c r="NVL1384"/>
  <c r="NVL1388" s="1"/>
  <c r="NVL1394" s="1"/>
  <c r="NWA1384"/>
  <c r="NWA1388" s="1"/>
  <c r="NWA1394" s="1"/>
  <c r="NWP1384"/>
  <c r="NWP1388" s="1"/>
  <c r="NWP1394" s="1"/>
  <c r="NWR1384"/>
  <c r="NWR1388" s="1"/>
  <c r="NWR1394" s="1"/>
  <c r="NXG1384"/>
  <c r="NXG1388" s="1"/>
  <c r="NXG1394" s="1"/>
  <c r="NXV1384"/>
  <c r="NXV1388" s="1"/>
  <c r="NXV1394" s="1"/>
  <c r="NXX1384"/>
  <c r="NXX1388" s="1"/>
  <c r="NXX1394" s="1"/>
  <c r="NYM1384"/>
  <c r="NYM1388" s="1"/>
  <c r="NYM1394" s="1"/>
  <c r="NZB1384"/>
  <c r="NZB1388" s="1"/>
  <c r="NZB1394" s="1"/>
  <c r="NZD1384"/>
  <c r="NZD1388" s="1"/>
  <c r="NZD1394" s="1"/>
  <c r="NZS1384"/>
  <c r="NZS1388" s="1"/>
  <c r="NZS1394" s="1"/>
  <c r="OAH1384"/>
  <c r="OAH1388" s="1"/>
  <c r="OAH1394" s="1"/>
  <c r="OAJ1384"/>
  <c r="OAJ1388" s="1"/>
  <c r="OAJ1394" s="1"/>
  <c r="OAY1384"/>
  <c r="OAY1388" s="1"/>
  <c r="OAY1394" s="1"/>
  <c r="OBN1384"/>
  <c r="OBN1388" s="1"/>
  <c r="OBN1394" s="1"/>
  <c r="OBP1384"/>
  <c r="OBP1388" s="1"/>
  <c r="OBP1394" s="1"/>
  <c r="OCE1384"/>
  <c r="OCE1388" s="1"/>
  <c r="OCE1394" s="1"/>
  <c r="OCT1384"/>
  <c r="OCT1388" s="1"/>
  <c r="OCT1394" s="1"/>
  <c r="OCV1384"/>
  <c r="OCV1388" s="1"/>
  <c r="OCV1394" s="1"/>
  <c r="ODK1384"/>
  <c r="ODK1388" s="1"/>
  <c r="ODK1394" s="1"/>
  <c r="ODZ1384"/>
  <c r="ODZ1388" s="1"/>
  <c r="ODZ1394" s="1"/>
  <c r="OEB1384"/>
  <c r="OEB1388" s="1"/>
  <c r="OEB1394" s="1"/>
  <c r="OEQ1384"/>
  <c r="OEQ1388" s="1"/>
  <c r="OEQ1394" s="1"/>
  <c r="OFF1384"/>
  <c r="OFF1388" s="1"/>
  <c r="OFF1394" s="1"/>
  <c r="OFH1384"/>
  <c r="OFH1388" s="1"/>
  <c r="OFH1394" s="1"/>
  <c r="OFW1384"/>
  <c r="OFW1388" s="1"/>
  <c r="OFW1394" s="1"/>
  <c r="OGL1384"/>
  <c r="OGL1388" s="1"/>
  <c r="OGL1394" s="1"/>
  <c r="OGN1384"/>
  <c r="OGN1388" s="1"/>
  <c r="OGN1394" s="1"/>
  <c r="OHC1384"/>
  <c r="OHC1388" s="1"/>
  <c r="OHC1394" s="1"/>
  <c r="OHR1384"/>
  <c r="OHR1388" s="1"/>
  <c r="OHR1394" s="1"/>
  <c r="OHT1384"/>
  <c r="OHT1388" s="1"/>
  <c r="OHT1394" s="1"/>
  <c r="OII1384"/>
  <c r="OII1388" s="1"/>
  <c r="OII1394" s="1"/>
  <c r="OIX1384"/>
  <c r="OIX1388" s="1"/>
  <c r="OIX1394" s="1"/>
  <c r="OIZ1384"/>
  <c r="OIZ1388" s="1"/>
  <c r="OIZ1394" s="1"/>
  <c r="OJO1384"/>
  <c r="OJO1388" s="1"/>
  <c r="OJO1394" s="1"/>
  <c r="OKD1384"/>
  <c r="OKD1388" s="1"/>
  <c r="OKD1394" s="1"/>
  <c r="OKF1384"/>
  <c r="OKF1388" s="1"/>
  <c r="OKF1394" s="1"/>
  <c r="OKU1384"/>
  <c r="OKU1388" s="1"/>
  <c r="OKU1394" s="1"/>
  <c r="OLJ1384"/>
  <c r="OLJ1388" s="1"/>
  <c r="OLJ1394" s="1"/>
  <c r="OLL1384"/>
  <c r="OLL1388" s="1"/>
  <c r="OLL1394" s="1"/>
  <c r="OMA1384"/>
  <c r="OMA1388" s="1"/>
  <c r="OMA1394" s="1"/>
  <c r="OMP1384"/>
  <c r="OMP1388" s="1"/>
  <c r="OMP1394" s="1"/>
  <c r="OMR1384"/>
  <c r="OMR1388" s="1"/>
  <c r="OMR1394" s="1"/>
  <c r="ONG1384"/>
  <c r="ONG1388" s="1"/>
  <c r="ONG1394" s="1"/>
  <c r="ONV1384"/>
  <c r="ONV1388" s="1"/>
  <c r="ONV1394" s="1"/>
  <c r="ONX1384"/>
  <c r="ONX1388" s="1"/>
  <c r="ONX1394" s="1"/>
  <c r="OOM1384"/>
  <c r="OOM1388" s="1"/>
  <c r="OOM1394" s="1"/>
  <c r="OPB1384"/>
  <c r="OPB1388" s="1"/>
  <c r="OPB1394" s="1"/>
  <c r="OPD1384"/>
  <c r="OPD1388" s="1"/>
  <c r="OPD1394" s="1"/>
  <c r="OPS1384"/>
  <c r="OPS1388" s="1"/>
  <c r="OPS1394" s="1"/>
  <c r="OQH1384"/>
  <c r="OQH1388" s="1"/>
  <c r="OQH1394" s="1"/>
  <c r="OQJ1384"/>
  <c r="OQJ1388" s="1"/>
  <c r="OQJ1394" s="1"/>
  <c r="OQY1384"/>
  <c r="OQY1388" s="1"/>
  <c r="OQY1394" s="1"/>
  <c r="ORN1384"/>
  <c r="ORN1388" s="1"/>
  <c r="ORN1394" s="1"/>
  <c r="ORP1384"/>
  <c r="ORP1388" s="1"/>
  <c r="ORP1394" s="1"/>
  <c r="OSE1384"/>
  <c r="OSE1388" s="1"/>
  <c r="OSE1394" s="1"/>
  <c r="OST1384"/>
  <c r="OST1388" s="1"/>
  <c r="OST1394" s="1"/>
  <c r="OSV1384"/>
  <c r="OSV1388" s="1"/>
  <c r="OSV1394" s="1"/>
  <c r="OTK1384"/>
  <c r="OTK1388" s="1"/>
  <c r="OTK1394" s="1"/>
  <c r="OTZ1384"/>
  <c r="OTZ1388" s="1"/>
  <c r="OTZ1394" s="1"/>
  <c r="OUB1384"/>
  <c r="OUB1388" s="1"/>
  <c r="OUB1394" s="1"/>
  <c r="OUQ1384"/>
  <c r="OUQ1388" s="1"/>
  <c r="OUQ1394" s="1"/>
  <c r="OVF1384"/>
  <c r="OVF1388" s="1"/>
  <c r="OVF1394" s="1"/>
  <c r="OVH1384"/>
  <c r="OVH1388" s="1"/>
  <c r="OVH1394" s="1"/>
  <c r="OVW1384"/>
  <c r="OVW1388" s="1"/>
  <c r="OVW1394" s="1"/>
  <c r="OWL1384"/>
  <c r="OWL1388" s="1"/>
  <c r="OWL1394" s="1"/>
  <c r="OWN1384"/>
  <c r="OWN1388" s="1"/>
  <c r="OWN1394" s="1"/>
  <c r="OXC1384"/>
  <c r="OXC1388" s="1"/>
  <c r="OXC1394" s="1"/>
  <c r="OXR1384"/>
  <c r="OXR1388" s="1"/>
  <c r="OXR1394" s="1"/>
  <c r="OXT1384"/>
  <c r="OXT1388" s="1"/>
  <c r="OXT1394" s="1"/>
  <c r="OYI1384"/>
  <c r="OYI1388" s="1"/>
  <c r="OYI1394" s="1"/>
  <c r="OYX1384"/>
  <c r="OYX1388" s="1"/>
  <c r="OYX1394" s="1"/>
  <c r="OYZ1384"/>
  <c r="OYZ1388" s="1"/>
  <c r="OYZ1394" s="1"/>
  <c r="OZO1384"/>
  <c r="OZO1388" s="1"/>
  <c r="OZO1394" s="1"/>
  <c r="PAD1384"/>
  <c r="PAD1388" s="1"/>
  <c r="PAD1394" s="1"/>
  <c r="PAF1384"/>
  <c r="PAF1388" s="1"/>
  <c r="PAF1394" s="1"/>
  <c r="PAU1384"/>
  <c r="PAU1388" s="1"/>
  <c r="PAU1394" s="1"/>
  <c r="PBJ1384"/>
  <c r="PBJ1388" s="1"/>
  <c r="PBJ1394" s="1"/>
  <c r="PBL1384"/>
  <c r="PBL1388" s="1"/>
  <c r="PBL1394" s="1"/>
  <c r="PCA1384"/>
  <c r="PCA1388" s="1"/>
  <c r="PCA1394" s="1"/>
  <c r="PCP1384"/>
  <c r="PCP1388" s="1"/>
  <c r="PCP1394" s="1"/>
  <c r="PCR1384"/>
  <c r="PCR1388" s="1"/>
  <c r="PCR1394" s="1"/>
  <c r="PDG1384"/>
  <c r="PDG1388" s="1"/>
  <c r="PDG1394" s="1"/>
  <c r="PDV1384"/>
  <c r="PDV1388" s="1"/>
  <c r="PDV1394" s="1"/>
  <c r="PDX1384"/>
  <c r="PDX1388" s="1"/>
  <c r="PDX1394" s="1"/>
  <c r="PEM1384"/>
  <c r="PEM1388" s="1"/>
  <c r="PEM1394" s="1"/>
  <c r="PFB1384"/>
  <c r="PFB1388" s="1"/>
  <c r="PFB1394" s="1"/>
  <c r="PFD1384"/>
  <c r="PFD1388" s="1"/>
  <c r="PFD1394" s="1"/>
  <c r="PFS1384"/>
  <c r="PFS1388" s="1"/>
  <c r="PFS1394" s="1"/>
  <c r="PGH1384"/>
  <c r="PGH1388" s="1"/>
  <c r="PGH1394" s="1"/>
  <c r="PGJ1384"/>
  <c r="PGJ1388" s="1"/>
  <c r="PGJ1394" s="1"/>
  <c r="PGY1384"/>
  <c r="PGY1388" s="1"/>
  <c r="PGY1394" s="1"/>
  <c r="PHN1384"/>
  <c r="PHN1388" s="1"/>
  <c r="PHN1394" s="1"/>
  <c r="PHP1384"/>
  <c r="PHP1388" s="1"/>
  <c r="PHP1394" s="1"/>
  <c r="PIE1384"/>
  <c r="PIE1388" s="1"/>
  <c r="PIE1394" s="1"/>
  <c r="PIT1384"/>
  <c r="PIT1388" s="1"/>
  <c r="PIT1394" s="1"/>
  <c r="PIV1384"/>
  <c r="PIV1388" s="1"/>
  <c r="PIV1394" s="1"/>
  <c r="PJK1384"/>
  <c r="PJK1388" s="1"/>
  <c r="PJK1394" s="1"/>
  <c r="PJZ1384"/>
  <c r="PJZ1388" s="1"/>
  <c r="PJZ1394" s="1"/>
  <c r="PKB1384"/>
  <c r="PKB1388" s="1"/>
  <c r="PKB1394" s="1"/>
  <c r="PKQ1384"/>
  <c r="PKQ1388" s="1"/>
  <c r="PKQ1394" s="1"/>
  <c r="PLF1384"/>
  <c r="PLF1388" s="1"/>
  <c r="PLF1394" s="1"/>
  <c r="PLH1384"/>
  <c r="PLH1388" s="1"/>
  <c r="PLH1394" s="1"/>
  <c r="PLW1384"/>
  <c r="PLW1388" s="1"/>
  <c r="PLW1394" s="1"/>
  <c r="PML1384"/>
  <c r="PML1388" s="1"/>
  <c r="PML1394" s="1"/>
  <c r="PMN1384"/>
  <c r="PMN1388" s="1"/>
  <c r="PMN1394" s="1"/>
  <c r="PNC1384"/>
  <c r="PNC1388" s="1"/>
  <c r="PNC1394" s="1"/>
  <c r="PNR1384"/>
  <c r="PNR1388" s="1"/>
  <c r="PNR1394" s="1"/>
  <c r="PNT1384"/>
  <c r="PNT1388" s="1"/>
  <c r="PNT1394" s="1"/>
  <c r="POI1384"/>
  <c r="POI1388" s="1"/>
  <c r="POI1394" s="1"/>
  <c r="POX1384"/>
  <c r="POX1388" s="1"/>
  <c r="POX1394" s="1"/>
  <c r="POZ1384"/>
  <c r="POZ1388" s="1"/>
  <c r="POZ1394" s="1"/>
  <c r="PPO1384"/>
  <c r="PPO1388" s="1"/>
  <c r="PPO1394" s="1"/>
  <c r="PQD1384"/>
  <c r="PQD1388" s="1"/>
  <c r="PQD1394" s="1"/>
  <c r="PQF1384"/>
  <c r="PQF1388" s="1"/>
  <c r="PQF1394" s="1"/>
  <c r="PQU1384"/>
  <c r="PQU1388" s="1"/>
  <c r="PQU1394" s="1"/>
  <c r="PRJ1384"/>
  <c r="PRJ1388" s="1"/>
  <c r="PRJ1394" s="1"/>
  <c r="PRL1384"/>
  <c r="PRL1388" s="1"/>
  <c r="PRL1394" s="1"/>
  <c r="PSA1384"/>
  <c r="PSA1388" s="1"/>
  <c r="PSA1394" s="1"/>
  <c r="PSP1384"/>
  <c r="PSP1388" s="1"/>
  <c r="PSP1394" s="1"/>
  <c r="PSR1384"/>
  <c r="PSR1388" s="1"/>
  <c r="PSR1394" s="1"/>
  <c r="PTG1384"/>
  <c r="PTG1388" s="1"/>
  <c r="PTG1394" s="1"/>
  <c r="PTV1384"/>
  <c r="PTV1388" s="1"/>
  <c r="PTV1394" s="1"/>
  <c r="PTX1384"/>
  <c r="PTX1388" s="1"/>
  <c r="PTX1394" s="1"/>
  <c r="PUM1384"/>
  <c r="PUM1388" s="1"/>
  <c r="PUM1394" s="1"/>
  <c r="PVB1384"/>
  <c r="PVB1388" s="1"/>
  <c r="PVB1394" s="1"/>
  <c r="PVD1384"/>
  <c r="PVD1388" s="1"/>
  <c r="PVD1394" s="1"/>
  <c r="PVS1384"/>
  <c r="PVS1388" s="1"/>
  <c r="PVS1394" s="1"/>
  <c r="PWH1384"/>
  <c r="PWH1388" s="1"/>
  <c r="PWH1394" s="1"/>
  <c r="PWJ1384"/>
  <c r="PWJ1388" s="1"/>
  <c r="PWJ1394" s="1"/>
  <c r="PWY1384"/>
  <c r="PWY1388" s="1"/>
  <c r="PWY1394" s="1"/>
  <c r="PXN1384"/>
  <c r="PXN1388" s="1"/>
  <c r="PXN1394" s="1"/>
  <c r="PXP1384"/>
  <c r="PXP1388" s="1"/>
  <c r="PXP1394" s="1"/>
  <c r="PYE1384"/>
  <c r="PYE1388" s="1"/>
  <c r="PYE1394" s="1"/>
  <c r="PYT1384"/>
  <c r="PYT1388" s="1"/>
  <c r="PYT1394" s="1"/>
  <c r="PYV1384"/>
  <c r="PYV1388" s="1"/>
  <c r="PYV1394" s="1"/>
  <c r="PZK1384"/>
  <c r="PZK1388" s="1"/>
  <c r="PZK1394" s="1"/>
  <c r="PZZ1384"/>
  <c r="PZZ1388" s="1"/>
  <c r="PZZ1394" s="1"/>
  <c r="QAB1384"/>
  <c r="QAB1388" s="1"/>
  <c r="QAB1394" s="1"/>
  <c r="QAQ1384"/>
  <c r="QAQ1388" s="1"/>
  <c r="QAQ1394" s="1"/>
  <c r="QBF1384"/>
  <c r="QBF1388" s="1"/>
  <c r="QBF1394" s="1"/>
  <c r="QBH1384"/>
  <c r="QBH1388" s="1"/>
  <c r="QBH1394" s="1"/>
  <c r="QBW1384"/>
  <c r="QBW1388" s="1"/>
  <c r="QBW1394" s="1"/>
  <c r="QCL1384"/>
  <c r="QCL1388" s="1"/>
  <c r="QCL1394" s="1"/>
  <c r="QCN1384"/>
  <c r="QCN1388" s="1"/>
  <c r="QCN1394" s="1"/>
  <c r="QDC1384"/>
  <c r="QDC1388" s="1"/>
  <c r="QDC1394" s="1"/>
  <c r="QDR1384"/>
  <c r="QDR1388" s="1"/>
  <c r="QDR1394" s="1"/>
  <c r="QDT1384"/>
  <c r="QDT1388" s="1"/>
  <c r="QDT1394" s="1"/>
  <c r="QEI1384"/>
  <c r="QEI1388" s="1"/>
  <c r="QEI1394" s="1"/>
  <c r="QEX1384"/>
  <c r="QEX1388" s="1"/>
  <c r="QEX1394" s="1"/>
  <c r="QEZ1384"/>
  <c r="QEZ1388" s="1"/>
  <c r="QEZ1394" s="1"/>
  <c r="QFO1384"/>
  <c r="QFO1388" s="1"/>
  <c r="QFO1394" s="1"/>
  <c r="QGD1384"/>
  <c r="QGD1388" s="1"/>
  <c r="QGD1394" s="1"/>
  <c r="QGF1384"/>
  <c r="QGF1388" s="1"/>
  <c r="QGF1394" s="1"/>
  <c r="QGU1384"/>
  <c r="QGU1388" s="1"/>
  <c r="QGU1394" s="1"/>
  <c r="QHJ1384"/>
  <c r="QHJ1388" s="1"/>
  <c r="QHJ1394" s="1"/>
  <c r="QHL1384"/>
  <c r="QHL1388" s="1"/>
  <c r="QHL1394" s="1"/>
  <c r="QIA1384"/>
  <c r="QIA1388" s="1"/>
  <c r="QIA1394" s="1"/>
  <c r="QIP1384"/>
  <c r="QIP1388" s="1"/>
  <c r="QIP1394" s="1"/>
  <c r="QIR1384"/>
  <c r="QIR1388" s="1"/>
  <c r="QIR1394" s="1"/>
  <c r="QJG1384"/>
  <c r="QJG1388" s="1"/>
  <c r="QJG1394" s="1"/>
  <c r="QJV1384"/>
  <c r="QJV1388" s="1"/>
  <c r="QJV1394" s="1"/>
  <c r="QJX1384"/>
  <c r="QJX1388" s="1"/>
  <c r="QJX1394" s="1"/>
  <c r="QKM1384"/>
  <c r="QKM1388" s="1"/>
  <c r="QKM1394" s="1"/>
  <c r="QLB1384"/>
  <c r="QLB1388" s="1"/>
  <c r="QLB1394" s="1"/>
  <c r="QLD1384"/>
  <c r="QLD1388" s="1"/>
  <c r="QLD1394" s="1"/>
  <c r="QLS1384"/>
  <c r="QLS1388" s="1"/>
  <c r="QLS1394" s="1"/>
  <c r="QMH1384"/>
  <c r="QMH1388" s="1"/>
  <c r="QMH1394" s="1"/>
  <c r="QMJ1384"/>
  <c r="QMJ1388" s="1"/>
  <c r="QMJ1394" s="1"/>
  <c r="QMY1384"/>
  <c r="QMY1388" s="1"/>
  <c r="QMY1394" s="1"/>
  <c r="QNN1384"/>
  <c r="QNN1388" s="1"/>
  <c r="QNN1394" s="1"/>
  <c r="QNP1384"/>
  <c r="QNP1388" s="1"/>
  <c r="QNP1394" s="1"/>
  <c r="QOE1384"/>
  <c r="QOE1388" s="1"/>
  <c r="QOE1394" s="1"/>
  <c r="QOT1384"/>
  <c r="QOT1388" s="1"/>
  <c r="QOT1394" s="1"/>
  <c r="QOV1384"/>
  <c r="QOV1388" s="1"/>
  <c r="QOV1394" s="1"/>
  <c r="QPK1384"/>
  <c r="QPK1388" s="1"/>
  <c r="QPK1394" s="1"/>
  <c r="QPZ1384"/>
  <c r="QPZ1388" s="1"/>
  <c r="QPZ1394" s="1"/>
  <c r="QQB1384"/>
  <c r="QQB1388" s="1"/>
  <c r="QQB1394" s="1"/>
  <c r="QQQ1384"/>
  <c r="QQQ1388" s="1"/>
  <c r="QQQ1394" s="1"/>
  <c r="QRF1384"/>
  <c r="QRF1388" s="1"/>
  <c r="QRF1394" s="1"/>
  <c r="QRH1384"/>
  <c r="QRH1388" s="1"/>
  <c r="QRH1394" s="1"/>
  <c r="QRW1384"/>
  <c r="QRW1388" s="1"/>
  <c r="QRW1394" s="1"/>
  <c r="QSL1384"/>
  <c r="QSL1388" s="1"/>
  <c r="QSL1394" s="1"/>
  <c r="QSN1384"/>
  <c r="QSN1388" s="1"/>
  <c r="QSN1394" s="1"/>
  <c r="QTC1384"/>
  <c r="QTC1388" s="1"/>
  <c r="QTC1394" s="1"/>
  <c r="QTR1384"/>
  <c r="QTR1388" s="1"/>
  <c r="QTR1394" s="1"/>
  <c r="QTT1384"/>
  <c r="QTT1388" s="1"/>
  <c r="QTT1394" s="1"/>
  <c r="QUI1384"/>
  <c r="QUI1388" s="1"/>
  <c r="QUI1394" s="1"/>
  <c r="QUX1384"/>
  <c r="QUX1388" s="1"/>
  <c r="QUX1394" s="1"/>
  <c r="QUZ1384"/>
  <c r="QUZ1388" s="1"/>
  <c r="QUZ1394" s="1"/>
  <c r="QVO1384"/>
  <c r="QVO1388" s="1"/>
  <c r="QVO1394" s="1"/>
  <c r="QWD1384"/>
  <c r="QWD1388" s="1"/>
  <c r="QWD1394" s="1"/>
  <c r="QWF1384"/>
  <c r="QWF1388" s="1"/>
  <c r="QWF1394" s="1"/>
  <c r="QWU1384"/>
  <c r="QWU1388" s="1"/>
  <c r="QWU1394" s="1"/>
  <c r="QXJ1384"/>
  <c r="QXJ1388" s="1"/>
  <c r="QXJ1394" s="1"/>
  <c r="QXL1384"/>
  <c r="QXL1388" s="1"/>
  <c r="QXL1394" s="1"/>
  <c r="QYA1384"/>
  <c r="QYA1388" s="1"/>
  <c r="QYA1394" s="1"/>
  <c r="QYP1384"/>
  <c r="QYP1388" s="1"/>
  <c r="QYP1394" s="1"/>
  <c r="QYR1384"/>
  <c r="QYR1388" s="1"/>
  <c r="QYR1394" s="1"/>
  <c r="QZG1384"/>
  <c r="QZG1388" s="1"/>
  <c r="QZG1394" s="1"/>
  <c r="QZV1384"/>
  <c r="QZV1388" s="1"/>
  <c r="QZV1394" s="1"/>
  <c r="QZX1384"/>
  <c r="QZX1388" s="1"/>
  <c r="QZX1394" s="1"/>
  <c r="RAM1384"/>
  <c r="RAM1388" s="1"/>
  <c r="RAM1394" s="1"/>
  <c r="RBB1384"/>
  <c r="RBB1388" s="1"/>
  <c r="RBB1394" s="1"/>
  <c r="RBD1384"/>
  <c r="RBD1388" s="1"/>
  <c r="RBD1394" s="1"/>
  <c r="RBS1384"/>
  <c r="RBS1388" s="1"/>
  <c r="RBS1394" s="1"/>
  <c r="RCH1384"/>
  <c r="RCH1388" s="1"/>
  <c r="RCH1394" s="1"/>
  <c r="RCJ1384"/>
  <c r="RCJ1388" s="1"/>
  <c r="RCJ1394" s="1"/>
  <c r="RCY1384"/>
  <c r="RCY1388" s="1"/>
  <c r="RCY1394" s="1"/>
  <c r="RDN1384"/>
  <c r="RDN1388" s="1"/>
  <c r="RDN1394" s="1"/>
  <c r="RDP1384"/>
  <c r="RDP1388" s="1"/>
  <c r="RDP1394" s="1"/>
  <c r="REE1384"/>
  <c r="REE1388" s="1"/>
  <c r="REE1394" s="1"/>
  <c r="RET1384"/>
  <c r="RET1388" s="1"/>
  <c r="RET1394" s="1"/>
  <c r="REV1384"/>
  <c r="REV1388" s="1"/>
  <c r="REV1394" s="1"/>
  <c r="RFK1384"/>
  <c r="RFK1388" s="1"/>
  <c r="RFK1394" s="1"/>
  <c r="RFZ1384"/>
  <c r="RFZ1388" s="1"/>
  <c r="RFZ1394" s="1"/>
  <c r="RGB1384"/>
  <c r="RGB1388" s="1"/>
  <c r="RGB1394" s="1"/>
  <c r="RGQ1384"/>
  <c r="RGQ1388" s="1"/>
  <c r="RGQ1394" s="1"/>
  <c r="RHF1384"/>
  <c r="RHF1388" s="1"/>
  <c r="RHF1394" s="1"/>
  <c r="RHH1384"/>
  <c r="RHH1388" s="1"/>
  <c r="RHH1394" s="1"/>
  <c r="RHW1384"/>
  <c r="RHW1388" s="1"/>
  <c r="RHW1394" s="1"/>
  <c r="RIL1384"/>
  <c r="RIL1388" s="1"/>
  <c r="RIL1394" s="1"/>
  <c r="RIN1384"/>
  <c r="RIN1388" s="1"/>
  <c r="RIN1394" s="1"/>
  <c r="RJC1384"/>
  <c r="RJC1388" s="1"/>
  <c r="RJC1394" s="1"/>
  <c r="RJR1384"/>
  <c r="RJR1388" s="1"/>
  <c r="RJR1394" s="1"/>
  <c r="RJT1384"/>
  <c r="RJT1388" s="1"/>
  <c r="RJT1394" s="1"/>
  <c r="RKI1384"/>
  <c r="RKI1388" s="1"/>
  <c r="RKI1394" s="1"/>
  <c r="RKX1384"/>
  <c r="RKX1388" s="1"/>
  <c r="RKX1394" s="1"/>
  <c r="RKZ1384"/>
  <c r="RKZ1388" s="1"/>
  <c r="RKZ1394" s="1"/>
  <c r="RLO1384"/>
  <c r="RLO1388" s="1"/>
  <c r="RLO1394" s="1"/>
  <c r="RMD1384"/>
  <c r="RMD1388" s="1"/>
  <c r="RMD1394" s="1"/>
  <c r="RMF1384"/>
  <c r="RMF1388" s="1"/>
  <c r="RMF1394" s="1"/>
  <c r="RMU1384"/>
  <c r="RMU1388" s="1"/>
  <c r="RMU1394" s="1"/>
  <c r="RNJ1384"/>
  <c r="RNJ1388" s="1"/>
  <c r="RNJ1394" s="1"/>
  <c r="RNL1384"/>
  <c r="RNL1388" s="1"/>
  <c r="RNL1394" s="1"/>
  <c r="ROA1384"/>
  <c r="ROA1388" s="1"/>
  <c r="ROA1394" s="1"/>
  <c r="ROP1384"/>
  <c r="ROP1388" s="1"/>
  <c r="ROP1394" s="1"/>
  <c r="ROR1384"/>
  <c r="ROR1388" s="1"/>
  <c r="ROR1394" s="1"/>
  <c r="RPG1384"/>
  <c r="RPG1388" s="1"/>
  <c r="RPG1394" s="1"/>
  <c r="RPV1384"/>
  <c r="RPV1388" s="1"/>
  <c r="RPV1394" s="1"/>
  <c r="RPX1384"/>
  <c r="RPX1388" s="1"/>
  <c r="RPX1394" s="1"/>
  <c r="RQM1384"/>
  <c r="RQM1388" s="1"/>
  <c r="RQM1394" s="1"/>
  <c r="RRB1384"/>
  <c r="RRB1388" s="1"/>
  <c r="RRB1394" s="1"/>
  <c r="RRD1384"/>
  <c r="RRD1388" s="1"/>
  <c r="RRD1394" s="1"/>
  <c r="RRS1384"/>
  <c r="RRS1388" s="1"/>
  <c r="RRS1394" s="1"/>
  <c r="RSH1384"/>
  <c r="RSH1388" s="1"/>
  <c r="RSH1394" s="1"/>
  <c r="RSJ1384"/>
  <c r="RSJ1388" s="1"/>
  <c r="RSJ1394" s="1"/>
  <c r="RSY1384"/>
  <c r="RSY1388" s="1"/>
  <c r="RSY1394" s="1"/>
  <c r="RTN1384"/>
  <c r="RTN1388" s="1"/>
  <c r="RTN1394" s="1"/>
  <c r="RTP1384"/>
  <c r="RTP1388" s="1"/>
  <c r="RTP1394" s="1"/>
  <c r="RUE1384"/>
  <c r="RUE1388" s="1"/>
  <c r="RUE1394" s="1"/>
  <c r="RUT1384"/>
  <c r="RUT1388" s="1"/>
  <c r="RUT1394" s="1"/>
  <c r="RUV1384"/>
  <c r="RUV1388" s="1"/>
  <c r="RUV1394" s="1"/>
  <c r="RVK1384"/>
  <c r="RVK1388" s="1"/>
  <c r="RVK1394" s="1"/>
  <c r="RVZ1384"/>
  <c r="RVZ1388" s="1"/>
  <c r="RVZ1394" s="1"/>
  <c r="RWB1384"/>
  <c r="RWB1388" s="1"/>
  <c r="RWB1394" s="1"/>
  <c r="RWQ1384"/>
  <c r="RWQ1388" s="1"/>
  <c r="RWQ1394" s="1"/>
  <c r="RXF1384"/>
  <c r="RXF1388" s="1"/>
  <c r="RXF1394" s="1"/>
  <c r="RXH1384"/>
  <c r="RXH1388" s="1"/>
  <c r="RXH1394" s="1"/>
  <c r="RXW1384"/>
  <c r="RXW1388" s="1"/>
  <c r="RXW1394" s="1"/>
  <c r="RYL1384"/>
  <c r="RYL1388" s="1"/>
  <c r="RYL1394" s="1"/>
  <c r="RYN1384"/>
  <c r="RYN1388" s="1"/>
  <c r="RYN1394" s="1"/>
  <c r="RZC1384"/>
  <c r="RZC1388" s="1"/>
  <c r="RZC1394" s="1"/>
  <c r="RZR1384"/>
  <c r="RZR1388" s="1"/>
  <c r="RZR1394" s="1"/>
  <c r="RZT1384"/>
  <c r="RZT1388" s="1"/>
  <c r="RZT1394" s="1"/>
  <c r="SAI1384"/>
  <c r="SAI1388" s="1"/>
  <c r="SAI1394" s="1"/>
  <c r="SAX1384"/>
  <c r="SAX1388" s="1"/>
  <c r="SAX1394" s="1"/>
  <c r="SAZ1384"/>
  <c r="SAZ1388" s="1"/>
  <c r="SAZ1394" s="1"/>
  <c r="SBO1384"/>
  <c r="SBO1388" s="1"/>
  <c r="SBO1394" s="1"/>
  <c r="SCD1384"/>
  <c r="SCD1388" s="1"/>
  <c r="SCD1394" s="1"/>
  <c r="SCF1384"/>
  <c r="SCF1388" s="1"/>
  <c r="SCF1394" s="1"/>
  <c r="SCU1384"/>
  <c r="SCU1388" s="1"/>
  <c r="SCU1394" s="1"/>
  <c r="SDJ1384"/>
  <c r="SDJ1388" s="1"/>
  <c r="SDJ1394" s="1"/>
  <c r="SDL1384"/>
  <c r="SDL1388" s="1"/>
  <c r="SDL1394" s="1"/>
  <c r="SEA1384"/>
  <c r="SEA1388" s="1"/>
  <c r="SEA1394" s="1"/>
  <c r="SEP1384"/>
  <c r="SEP1388" s="1"/>
  <c r="SEP1394" s="1"/>
  <c r="SER1384"/>
  <c r="SER1388" s="1"/>
  <c r="SER1394" s="1"/>
  <c r="SFG1384"/>
  <c r="SFG1388" s="1"/>
  <c r="SFG1394" s="1"/>
  <c r="SFV1384"/>
  <c r="SFV1388" s="1"/>
  <c r="SFV1394" s="1"/>
  <c r="SFX1384"/>
  <c r="SFX1388" s="1"/>
  <c r="SFX1394" s="1"/>
  <c r="SGM1384"/>
  <c r="SGM1388" s="1"/>
  <c r="SGM1394" s="1"/>
  <c r="SHB1384"/>
  <c r="SHB1388" s="1"/>
  <c r="SHB1394" s="1"/>
  <c r="SHD1384"/>
  <c r="SHD1388" s="1"/>
  <c r="SHD1394" s="1"/>
  <c r="SHS1384"/>
  <c r="SHS1388" s="1"/>
  <c r="SHS1394" s="1"/>
  <c r="SIH1384"/>
  <c r="SIH1388" s="1"/>
  <c r="SIH1394" s="1"/>
  <c r="SIJ1384"/>
  <c r="SIJ1388" s="1"/>
  <c r="SIJ1394" s="1"/>
  <c r="SIY1384"/>
  <c r="SIY1388" s="1"/>
  <c r="SIY1394" s="1"/>
  <c r="SJN1384"/>
  <c r="SJN1388" s="1"/>
  <c r="SJN1394" s="1"/>
  <c r="SJP1384"/>
  <c r="SJP1388" s="1"/>
  <c r="SJP1394" s="1"/>
  <c r="SKE1384"/>
  <c r="SKE1388" s="1"/>
  <c r="SKE1394" s="1"/>
  <c r="SKT1384"/>
  <c r="SKT1388" s="1"/>
  <c r="SKT1394" s="1"/>
  <c r="SKV1384"/>
  <c r="SKV1388" s="1"/>
  <c r="SKV1394" s="1"/>
  <c r="SLK1384"/>
  <c r="SLK1388" s="1"/>
  <c r="SLK1394" s="1"/>
  <c r="SLZ1384"/>
  <c r="SLZ1388" s="1"/>
  <c r="SLZ1394" s="1"/>
  <c r="SMB1384"/>
  <c r="SMB1388" s="1"/>
  <c r="SMB1394" s="1"/>
  <c r="SMQ1384"/>
  <c r="SMQ1388" s="1"/>
  <c r="SMQ1394" s="1"/>
  <c r="SNF1384"/>
  <c r="SNF1388" s="1"/>
  <c r="SNF1394" s="1"/>
  <c r="SNH1384"/>
  <c r="SNH1388" s="1"/>
  <c r="SNH1394" s="1"/>
  <c r="SNW1384"/>
  <c r="SNW1388" s="1"/>
  <c r="SNW1394" s="1"/>
  <c r="SOL1384"/>
  <c r="SOL1388" s="1"/>
  <c r="SOL1394" s="1"/>
  <c r="SON1384"/>
  <c r="SON1388" s="1"/>
  <c r="SON1394" s="1"/>
  <c r="SPC1384"/>
  <c r="SPC1388" s="1"/>
  <c r="SPC1394" s="1"/>
  <c r="SPR1384"/>
  <c r="SPR1388" s="1"/>
  <c r="SPR1394" s="1"/>
  <c r="SPT1384"/>
  <c r="SPT1388" s="1"/>
  <c r="SPT1394" s="1"/>
  <c r="SQI1384"/>
  <c r="SQI1388" s="1"/>
  <c r="SQI1394" s="1"/>
  <c r="SQX1384"/>
  <c r="SQX1388" s="1"/>
  <c r="SQX1394" s="1"/>
  <c r="SQZ1384"/>
  <c r="SQZ1388" s="1"/>
  <c r="SQZ1394" s="1"/>
  <c r="SRO1384"/>
  <c r="SRO1388" s="1"/>
  <c r="SRO1394" s="1"/>
  <c r="SSD1384"/>
  <c r="SSD1388" s="1"/>
  <c r="SSD1394" s="1"/>
  <c r="SSF1384"/>
  <c r="SSF1388" s="1"/>
  <c r="SSF1394" s="1"/>
  <c r="SSU1384"/>
  <c r="SSU1388" s="1"/>
  <c r="SSU1394" s="1"/>
  <c r="STJ1384"/>
  <c r="STJ1388" s="1"/>
  <c r="STJ1394" s="1"/>
  <c r="STL1384"/>
  <c r="STL1388" s="1"/>
  <c r="STL1394" s="1"/>
  <c r="SUA1384"/>
  <c r="SUA1388" s="1"/>
  <c r="SUA1394" s="1"/>
  <c r="SUP1384"/>
  <c r="SUP1388" s="1"/>
  <c r="SUP1394" s="1"/>
  <c r="SUR1384"/>
  <c r="SUR1388" s="1"/>
  <c r="SUR1394" s="1"/>
  <c r="SVG1384"/>
  <c r="SVG1388" s="1"/>
  <c r="SVG1394" s="1"/>
  <c r="SVV1384"/>
  <c r="SVV1388" s="1"/>
  <c r="SVV1394" s="1"/>
  <c r="SVX1384"/>
  <c r="SVX1388" s="1"/>
  <c r="SVX1394" s="1"/>
  <c r="SWM1384"/>
  <c r="SWM1388" s="1"/>
  <c r="SWM1394" s="1"/>
  <c r="SXB1384"/>
  <c r="SXB1388" s="1"/>
  <c r="SXB1394" s="1"/>
  <c r="SXD1384"/>
  <c r="SXD1388" s="1"/>
  <c r="SXD1394" s="1"/>
  <c r="SXS1384"/>
  <c r="SXS1388" s="1"/>
  <c r="SXS1394" s="1"/>
  <c r="SYH1384"/>
  <c r="SYH1388" s="1"/>
  <c r="SYH1394" s="1"/>
  <c r="SYJ1384"/>
  <c r="SYJ1388" s="1"/>
  <c r="SYJ1394" s="1"/>
  <c r="SYY1384"/>
  <c r="SYY1388" s="1"/>
  <c r="SYY1394" s="1"/>
  <c r="SZN1384"/>
  <c r="SZN1388" s="1"/>
  <c r="SZN1394" s="1"/>
  <c r="SZP1384"/>
  <c r="SZP1388" s="1"/>
  <c r="SZP1394" s="1"/>
  <c r="TAE1384"/>
  <c r="TAE1388" s="1"/>
  <c r="TAE1394" s="1"/>
  <c r="TAT1384"/>
  <c r="TAT1388" s="1"/>
  <c r="TAT1394" s="1"/>
  <c r="TAV1384"/>
  <c r="TAV1388" s="1"/>
  <c r="TAV1394" s="1"/>
  <c r="TBK1384"/>
  <c r="TBK1388" s="1"/>
  <c r="TBK1394" s="1"/>
  <c r="TBZ1384"/>
  <c r="TBZ1388" s="1"/>
  <c r="TBZ1394" s="1"/>
  <c r="TCB1384"/>
  <c r="TCB1388" s="1"/>
  <c r="TCB1394" s="1"/>
  <c r="TCQ1384"/>
  <c r="TCQ1388" s="1"/>
  <c r="TCQ1394" s="1"/>
  <c r="TDF1384"/>
  <c r="TDF1388" s="1"/>
  <c r="TDF1394" s="1"/>
  <c r="TDH1384"/>
  <c r="TDH1388" s="1"/>
  <c r="TDH1394" s="1"/>
  <c r="TDW1384"/>
  <c r="TDW1388" s="1"/>
  <c r="TDW1394" s="1"/>
  <c r="TEL1384"/>
  <c r="TEL1388" s="1"/>
  <c r="TEL1394" s="1"/>
  <c r="TEN1384"/>
  <c r="TEN1388" s="1"/>
  <c r="TEN1394" s="1"/>
  <c r="TFC1384"/>
  <c r="TFC1388" s="1"/>
  <c r="TFC1394" s="1"/>
  <c r="TFR1384"/>
  <c r="TFR1388" s="1"/>
  <c r="TFR1394" s="1"/>
  <c r="TFT1384"/>
  <c r="TFT1388" s="1"/>
  <c r="TFT1394" s="1"/>
  <c r="TGI1384"/>
  <c r="TGI1388" s="1"/>
  <c r="TGI1394" s="1"/>
  <c r="TGX1384"/>
  <c r="TGX1388" s="1"/>
  <c r="TGX1394" s="1"/>
  <c r="TGZ1384"/>
  <c r="TGZ1388" s="1"/>
  <c r="TGZ1394" s="1"/>
  <c r="THO1384"/>
  <c r="THO1388" s="1"/>
  <c r="THO1394" s="1"/>
  <c r="TID1384"/>
  <c r="TID1388" s="1"/>
  <c r="TID1394" s="1"/>
  <c r="TIF1384"/>
  <c r="TIF1388" s="1"/>
  <c r="TIF1394" s="1"/>
  <c r="TIU1384"/>
  <c r="TIU1388" s="1"/>
  <c r="TIU1394" s="1"/>
  <c r="TJJ1384"/>
  <c r="TJJ1388" s="1"/>
  <c r="TJJ1394" s="1"/>
  <c r="TJL1384"/>
  <c r="TJL1388" s="1"/>
  <c r="TJL1394" s="1"/>
  <c r="TKA1384"/>
  <c r="TKA1388" s="1"/>
  <c r="TKA1394" s="1"/>
  <c r="TKP1384"/>
  <c r="TKP1388" s="1"/>
  <c r="TKP1394" s="1"/>
  <c r="TKR1384"/>
  <c r="TKR1388" s="1"/>
  <c r="TKR1394" s="1"/>
  <c r="TLG1384"/>
  <c r="TLG1388" s="1"/>
  <c r="TLG1394" s="1"/>
  <c r="TLV1384"/>
  <c r="TLV1388" s="1"/>
  <c r="TLV1394" s="1"/>
  <c r="TLX1384"/>
  <c r="TLX1388" s="1"/>
  <c r="TLX1394" s="1"/>
  <c r="TMM1384"/>
  <c r="TMM1388" s="1"/>
  <c r="TMM1394" s="1"/>
  <c r="TNB1384"/>
  <c r="TNB1388" s="1"/>
  <c r="TNB1394" s="1"/>
  <c r="TND1384"/>
  <c r="TND1388" s="1"/>
  <c r="TND1394" s="1"/>
  <c r="TNS1384"/>
  <c r="TNS1388" s="1"/>
  <c r="TNS1394" s="1"/>
  <c r="TOH1384"/>
  <c r="TOH1388" s="1"/>
  <c r="TOH1394" s="1"/>
  <c r="TOJ1384"/>
  <c r="TOJ1388" s="1"/>
  <c r="TOJ1394" s="1"/>
  <c r="TOY1384"/>
  <c r="TOY1388" s="1"/>
  <c r="TOY1394" s="1"/>
  <c r="TPN1384"/>
  <c r="TPN1388" s="1"/>
  <c r="TPN1394" s="1"/>
  <c r="TPP1384"/>
  <c r="TPP1388" s="1"/>
  <c r="TPP1394" s="1"/>
  <c r="TQE1384"/>
  <c r="TQE1388" s="1"/>
  <c r="TQE1394" s="1"/>
  <c r="TQT1384"/>
  <c r="TQT1388" s="1"/>
  <c r="TQT1394" s="1"/>
  <c r="TQV1384"/>
  <c r="TQV1388" s="1"/>
  <c r="TQV1394" s="1"/>
  <c r="TRK1384"/>
  <c r="TRK1388" s="1"/>
  <c r="TRK1394" s="1"/>
  <c r="TRZ1384"/>
  <c r="TRZ1388" s="1"/>
  <c r="TRZ1394" s="1"/>
  <c r="TSB1384"/>
  <c r="TSB1388" s="1"/>
  <c r="TSB1394" s="1"/>
  <c r="TSQ1384"/>
  <c r="TSQ1388" s="1"/>
  <c r="TSQ1394" s="1"/>
  <c r="TTF1384"/>
  <c r="TTF1388" s="1"/>
  <c r="TTF1394" s="1"/>
  <c r="TTH1384"/>
  <c r="TTH1388" s="1"/>
  <c r="TTH1394" s="1"/>
  <c r="TTW1384"/>
  <c r="TTW1388" s="1"/>
  <c r="TTW1394" s="1"/>
  <c r="TUL1384"/>
  <c r="TUL1388" s="1"/>
  <c r="TUL1394" s="1"/>
  <c r="TUN1384"/>
  <c r="TUN1388" s="1"/>
  <c r="TUN1394" s="1"/>
  <c r="TVC1384"/>
  <c r="TVC1388" s="1"/>
  <c r="TVC1394" s="1"/>
  <c r="TVR1384"/>
  <c r="TVR1388" s="1"/>
  <c r="TVR1394" s="1"/>
  <c r="TVT1384"/>
  <c r="TVT1388" s="1"/>
  <c r="TVT1394" s="1"/>
  <c r="TWI1384"/>
  <c r="TWI1388" s="1"/>
  <c r="TWI1394" s="1"/>
  <c r="TWX1384"/>
  <c r="TWX1388" s="1"/>
  <c r="TWX1394" s="1"/>
  <c r="TWZ1384"/>
  <c r="TWZ1388" s="1"/>
  <c r="TWZ1394" s="1"/>
  <c r="TXO1384"/>
  <c r="TXO1388" s="1"/>
  <c r="TXO1394" s="1"/>
  <c r="TYD1384"/>
  <c r="TYD1388" s="1"/>
  <c r="TYD1394" s="1"/>
  <c r="TYF1384"/>
  <c r="TYF1388" s="1"/>
  <c r="TYF1394" s="1"/>
  <c r="TYU1384"/>
  <c r="TYU1388" s="1"/>
  <c r="TYU1394" s="1"/>
  <c r="TZJ1384"/>
  <c r="TZJ1388" s="1"/>
  <c r="TZJ1394" s="1"/>
  <c r="TZL1384"/>
  <c r="TZL1388" s="1"/>
  <c r="TZL1394" s="1"/>
  <c r="UAA1384"/>
  <c r="UAA1388" s="1"/>
  <c r="UAA1394" s="1"/>
  <c r="UAP1384"/>
  <c r="UAP1388" s="1"/>
  <c r="UAP1394" s="1"/>
  <c r="UAR1384"/>
  <c r="UAR1388" s="1"/>
  <c r="UAR1394" s="1"/>
  <c r="UBG1384"/>
  <c r="UBG1388" s="1"/>
  <c r="UBG1394" s="1"/>
  <c r="UBV1384"/>
  <c r="UBV1388" s="1"/>
  <c r="UBV1394" s="1"/>
  <c r="UBX1384"/>
  <c r="UBX1388" s="1"/>
  <c r="UBX1394" s="1"/>
  <c r="UCM1384"/>
  <c r="UCM1388" s="1"/>
  <c r="UCM1394" s="1"/>
  <c r="UDB1384"/>
  <c r="UDB1388" s="1"/>
  <c r="UDB1394" s="1"/>
  <c r="UDD1384"/>
  <c r="UDD1388" s="1"/>
  <c r="UDD1394" s="1"/>
  <c r="UDS1384"/>
  <c r="UDS1388" s="1"/>
  <c r="UDS1394" s="1"/>
  <c r="UEH1384"/>
  <c r="UEH1388" s="1"/>
  <c r="UEH1394" s="1"/>
  <c r="UEJ1384"/>
  <c r="UEJ1388" s="1"/>
  <c r="UEJ1394" s="1"/>
  <c r="UEY1384"/>
  <c r="UEY1388" s="1"/>
  <c r="UEY1394" s="1"/>
  <c r="UFN1384"/>
  <c r="UFN1388" s="1"/>
  <c r="UFN1394" s="1"/>
  <c r="UFP1384"/>
  <c r="UFP1388" s="1"/>
  <c r="UFP1394" s="1"/>
  <c r="UGE1384"/>
  <c r="UGE1388" s="1"/>
  <c r="UGE1394" s="1"/>
  <c r="UGT1384"/>
  <c r="UGT1388" s="1"/>
  <c r="UGT1394" s="1"/>
  <c r="UGV1384"/>
  <c r="UGV1388" s="1"/>
  <c r="UGV1394" s="1"/>
  <c r="UHK1384"/>
  <c r="UHK1388" s="1"/>
  <c r="UHK1394" s="1"/>
  <c r="UHZ1384"/>
  <c r="UHZ1388" s="1"/>
  <c r="UHZ1394" s="1"/>
  <c r="UIB1384"/>
  <c r="UIB1388" s="1"/>
  <c r="UIB1394" s="1"/>
  <c r="UIQ1384"/>
  <c r="UIQ1388" s="1"/>
  <c r="UIQ1394" s="1"/>
  <c r="UJF1384"/>
  <c r="UJF1388" s="1"/>
  <c r="UJF1394" s="1"/>
  <c r="UJH1384"/>
  <c r="UJH1388" s="1"/>
  <c r="UJH1394" s="1"/>
  <c r="UJW1384"/>
  <c r="UJW1388" s="1"/>
  <c r="UJW1394" s="1"/>
  <c r="UKL1384"/>
  <c r="UKL1388" s="1"/>
  <c r="UKL1394" s="1"/>
  <c r="UKN1384"/>
  <c r="UKN1388" s="1"/>
  <c r="UKN1394" s="1"/>
  <c r="ULC1384"/>
  <c r="ULC1388" s="1"/>
  <c r="ULC1394" s="1"/>
  <c r="ULR1384"/>
  <c r="ULR1388" s="1"/>
  <c r="ULR1394" s="1"/>
  <c r="ULT1384"/>
  <c r="ULT1388" s="1"/>
  <c r="ULT1394" s="1"/>
  <c r="UMI1384"/>
  <c r="UMI1388" s="1"/>
  <c r="UMI1394" s="1"/>
  <c r="UMX1384"/>
  <c r="UMX1388" s="1"/>
  <c r="UMX1394" s="1"/>
  <c r="UMZ1384"/>
  <c r="UMZ1388" s="1"/>
  <c r="UMZ1394" s="1"/>
  <c r="UNO1384"/>
  <c r="UNO1388" s="1"/>
  <c r="UNO1394" s="1"/>
  <c r="UOD1384"/>
  <c r="UOD1388" s="1"/>
  <c r="UOD1394" s="1"/>
  <c r="UOF1384"/>
  <c r="UOF1388" s="1"/>
  <c r="UOF1394" s="1"/>
  <c r="UOU1384"/>
  <c r="UOU1388" s="1"/>
  <c r="UOU1394" s="1"/>
  <c r="UPJ1384"/>
  <c r="UPJ1388" s="1"/>
  <c r="UPJ1394" s="1"/>
  <c r="UPL1384"/>
  <c r="UPL1388" s="1"/>
  <c r="UPL1394" s="1"/>
  <c r="UQA1384"/>
  <c r="UQA1388" s="1"/>
  <c r="UQA1394" s="1"/>
  <c r="UQP1384"/>
  <c r="UQP1388" s="1"/>
  <c r="UQP1394" s="1"/>
  <c r="UQR1384"/>
  <c r="UQR1388" s="1"/>
  <c r="UQR1394" s="1"/>
  <c r="URG1384"/>
  <c r="URG1388" s="1"/>
  <c r="URG1394" s="1"/>
  <c r="URV1384"/>
  <c r="URV1388" s="1"/>
  <c r="URV1394" s="1"/>
  <c r="URX1384"/>
  <c r="URX1388" s="1"/>
  <c r="URX1394" s="1"/>
  <c r="USM1384"/>
  <c r="USM1388" s="1"/>
  <c r="USM1394" s="1"/>
  <c r="UTB1384"/>
  <c r="UTB1388" s="1"/>
  <c r="UTB1394" s="1"/>
  <c r="UTD1384"/>
  <c r="UTD1388" s="1"/>
  <c r="UTD1394" s="1"/>
  <c r="UTS1384"/>
  <c r="UTS1388" s="1"/>
  <c r="UTS1394" s="1"/>
  <c r="UUH1384"/>
  <c r="UUH1388" s="1"/>
  <c r="UUH1394" s="1"/>
  <c r="UUJ1384"/>
  <c r="UUJ1388" s="1"/>
  <c r="UUJ1394" s="1"/>
  <c r="UUY1384"/>
  <c r="UUY1388" s="1"/>
  <c r="UUY1394" s="1"/>
  <c r="UVN1384"/>
  <c r="UVN1388" s="1"/>
  <c r="UVN1394" s="1"/>
  <c r="UVP1384"/>
  <c r="UVP1388" s="1"/>
  <c r="UVP1394" s="1"/>
  <c r="UWE1384"/>
  <c r="UWE1388" s="1"/>
  <c r="UWE1394" s="1"/>
  <c r="UWT1384"/>
  <c r="UWT1388" s="1"/>
  <c r="UWT1394" s="1"/>
  <c r="UWV1384"/>
  <c r="UWV1388" s="1"/>
  <c r="UWV1394" s="1"/>
  <c r="UXK1384"/>
  <c r="UXK1388" s="1"/>
  <c r="UXK1394" s="1"/>
  <c r="UXZ1384"/>
  <c r="UXZ1388" s="1"/>
  <c r="UXZ1394" s="1"/>
  <c r="UYB1384"/>
  <c r="UYB1388" s="1"/>
  <c r="UYB1394" s="1"/>
  <c r="UYQ1384"/>
  <c r="UYQ1388" s="1"/>
  <c r="UYQ1394" s="1"/>
  <c r="UZF1384"/>
  <c r="UZF1388" s="1"/>
  <c r="UZF1394" s="1"/>
  <c r="UZH1384"/>
  <c r="UZH1388" s="1"/>
  <c r="UZH1394" s="1"/>
  <c r="UZW1384"/>
  <c r="UZW1388" s="1"/>
  <c r="UZW1394" s="1"/>
  <c r="VAL1384"/>
  <c r="VAL1388" s="1"/>
  <c r="VAL1394" s="1"/>
  <c r="VAN1384"/>
  <c r="VAN1388" s="1"/>
  <c r="VAN1394" s="1"/>
  <c r="VBC1384"/>
  <c r="VBC1388" s="1"/>
  <c r="VBC1394" s="1"/>
  <c r="VBR1384"/>
  <c r="VBR1388" s="1"/>
  <c r="VBR1394" s="1"/>
  <c r="VBT1384"/>
  <c r="VBT1388" s="1"/>
  <c r="VBT1394" s="1"/>
  <c r="VCI1384"/>
  <c r="VCI1388" s="1"/>
  <c r="VCI1394" s="1"/>
  <c r="VCX1384"/>
  <c r="VCX1388" s="1"/>
  <c r="VCX1394" s="1"/>
  <c r="VCZ1384"/>
  <c r="VCZ1388" s="1"/>
  <c r="VCZ1394" s="1"/>
  <c r="VDO1384"/>
  <c r="VDO1388" s="1"/>
  <c r="VDO1394" s="1"/>
  <c r="VED1384"/>
  <c r="VED1388" s="1"/>
  <c r="VED1394" s="1"/>
  <c r="VEF1384"/>
  <c r="VEF1388" s="1"/>
  <c r="VEF1394" s="1"/>
  <c r="VEU1384"/>
  <c r="VEU1388" s="1"/>
  <c r="VEU1394" s="1"/>
  <c r="VFJ1384"/>
  <c r="VFJ1388" s="1"/>
  <c r="VFJ1394" s="1"/>
  <c r="VFL1384"/>
  <c r="VFL1388" s="1"/>
  <c r="VFL1394" s="1"/>
  <c r="VGA1384"/>
  <c r="VGA1388" s="1"/>
  <c r="VGA1394" s="1"/>
  <c r="VGP1384"/>
  <c r="VGP1388" s="1"/>
  <c r="VGP1394" s="1"/>
  <c r="VGR1384"/>
  <c r="VGR1388" s="1"/>
  <c r="VGR1394" s="1"/>
  <c r="VHG1384"/>
  <c r="VHG1388" s="1"/>
  <c r="VHG1394" s="1"/>
  <c r="VHV1384"/>
  <c r="VHV1388" s="1"/>
  <c r="VHV1394" s="1"/>
  <c r="VHX1384"/>
  <c r="VHX1388" s="1"/>
  <c r="VHX1394" s="1"/>
  <c r="VIM1384"/>
  <c r="VIM1388" s="1"/>
  <c r="VIM1394" s="1"/>
  <c r="VJB1384"/>
  <c r="VJB1388" s="1"/>
  <c r="VJB1394" s="1"/>
  <c r="VJD1384"/>
  <c r="VJD1388" s="1"/>
  <c r="VJD1394" s="1"/>
  <c r="VJS1384"/>
  <c r="VJS1388" s="1"/>
  <c r="VJS1394" s="1"/>
  <c r="VKH1384"/>
  <c r="VKH1388" s="1"/>
  <c r="VKH1394" s="1"/>
  <c r="VKJ1384"/>
  <c r="VKJ1388" s="1"/>
  <c r="VKJ1394" s="1"/>
  <c r="VKY1384"/>
  <c r="VKY1388" s="1"/>
  <c r="VKY1394" s="1"/>
  <c r="VLN1384"/>
  <c r="VLN1388" s="1"/>
  <c r="VLN1394" s="1"/>
  <c r="VLP1384"/>
  <c r="VLP1388" s="1"/>
  <c r="VLP1394" s="1"/>
  <c r="VME1384"/>
  <c r="VME1388" s="1"/>
  <c r="VME1394" s="1"/>
  <c r="VMT1384"/>
  <c r="VMT1388" s="1"/>
  <c r="VMT1394" s="1"/>
  <c r="VMV1384"/>
  <c r="VMV1388" s="1"/>
  <c r="VMV1394" s="1"/>
  <c r="VNK1384"/>
  <c r="VNK1388" s="1"/>
  <c r="VNK1394" s="1"/>
  <c r="VNZ1384"/>
  <c r="VNZ1388" s="1"/>
  <c r="VNZ1394" s="1"/>
  <c r="VOB1384"/>
  <c r="VOB1388" s="1"/>
  <c r="VOB1394" s="1"/>
  <c r="VOQ1384"/>
  <c r="VOQ1388" s="1"/>
  <c r="VOQ1394" s="1"/>
  <c r="VPF1384"/>
  <c r="VPF1388" s="1"/>
  <c r="VPF1394" s="1"/>
  <c r="VPH1384"/>
  <c r="VPH1388" s="1"/>
  <c r="VPH1394" s="1"/>
  <c r="VPW1384"/>
  <c r="VPW1388" s="1"/>
  <c r="VPW1394" s="1"/>
  <c r="VQL1384"/>
  <c r="VQL1388" s="1"/>
  <c r="VQL1394" s="1"/>
  <c r="VQN1384"/>
  <c r="VQN1388" s="1"/>
  <c r="VQN1394" s="1"/>
  <c r="VRC1384"/>
  <c r="VRC1388" s="1"/>
  <c r="VRC1394" s="1"/>
  <c r="VRR1384"/>
  <c r="VRR1388" s="1"/>
  <c r="VRR1394" s="1"/>
  <c r="VRT1384"/>
  <c r="VRT1388" s="1"/>
  <c r="VRT1394" s="1"/>
  <c r="VSI1384"/>
  <c r="VSI1388" s="1"/>
  <c r="VSI1394" s="1"/>
  <c r="VSX1384"/>
  <c r="VSX1388" s="1"/>
  <c r="VSX1394" s="1"/>
  <c r="VSZ1384"/>
  <c r="VSZ1388" s="1"/>
  <c r="VSZ1394" s="1"/>
  <c r="VTO1384"/>
  <c r="VTO1388" s="1"/>
  <c r="VTO1394" s="1"/>
  <c r="VUD1384"/>
  <c r="VUD1388" s="1"/>
  <c r="VUD1394" s="1"/>
  <c r="VUF1384"/>
  <c r="VUF1388" s="1"/>
  <c r="VUF1394" s="1"/>
  <c r="VUU1384"/>
  <c r="VUU1388" s="1"/>
  <c r="VUU1394" s="1"/>
  <c r="VVJ1384"/>
  <c r="VVJ1388" s="1"/>
  <c r="VVJ1394" s="1"/>
  <c r="VVL1384"/>
  <c r="VVL1388" s="1"/>
  <c r="VVL1394" s="1"/>
  <c r="VWA1384"/>
  <c r="VWA1388" s="1"/>
  <c r="VWA1394" s="1"/>
  <c r="VWP1384"/>
  <c r="VWP1388" s="1"/>
  <c r="VWP1394" s="1"/>
  <c r="VWR1384"/>
  <c r="VWR1388" s="1"/>
  <c r="VWR1394" s="1"/>
  <c r="VXG1384"/>
  <c r="VXG1388" s="1"/>
  <c r="VXG1394" s="1"/>
  <c r="VXV1384"/>
  <c r="VXV1388" s="1"/>
  <c r="VXV1394" s="1"/>
  <c r="VXX1384"/>
  <c r="VXX1388" s="1"/>
  <c r="VXX1394" s="1"/>
  <c r="VYM1384"/>
  <c r="VYM1388" s="1"/>
  <c r="VYM1394" s="1"/>
  <c r="VZB1384"/>
  <c r="VZB1388" s="1"/>
  <c r="VZB1394" s="1"/>
  <c r="VZD1384"/>
  <c r="VZD1388" s="1"/>
  <c r="VZD1394" s="1"/>
  <c r="VZS1384"/>
  <c r="VZS1388" s="1"/>
  <c r="VZS1394" s="1"/>
  <c r="WAH1384"/>
  <c r="WAH1388" s="1"/>
  <c r="WAH1394" s="1"/>
  <c r="WAJ1384"/>
  <c r="WAJ1388" s="1"/>
  <c r="WAJ1394" s="1"/>
  <c r="WAY1384"/>
  <c r="WAY1388" s="1"/>
  <c r="WAY1394" s="1"/>
  <c r="WBN1384"/>
  <c r="WBN1388" s="1"/>
  <c r="WBN1394" s="1"/>
  <c r="WBP1384"/>
  <c r="WBP1388" s="1"/>
  <c r="WBP1394" s="1"/>
  <c r="WCE1384"/>
  <c r="WCE1388" s="1"/>
  <c r="WCE1394" s="1"/>
  <c r="WCT1384"/>
  <c r="WCT1388" s="1"/>
  <c r="WCT1394" s="1"/>
  <c r="WCV1384"/>
  <c r="WCV1388" s="1"/>
  <c r="WCV1394" s="1"/>
  <c r="WDK1384"/>
  <c r="WDK1388" s="1"/>
  <c r="WDK1394" s="1"/>
  <c r="WDZ1384"/>
  <c r="WDZ1388" s="1"/>
  <c r="WDZ1394" s="1"/>
  <c r="WEB1384"/>
  <c r="WEB1388" s="1"/>
  <c r="WEB1394" s="1"/>
  <c r="WEQ1384"/>
  <c r="WEQ1388" s="1"/>
  <c r="WEQ1394" s="1"/>
  <c r="WFF1384"/>
  <c r="WFF1388" s="1"/>
  <c r="WFF1394" s="1"/>
  <c r="WFH1384"/>
  <c r="WFH1388" s="1"/>
  <c r="WFH1394" s="1"/>
  <c r="WFW1384"/>
  <c r="WFW1388" s="1"/>
  <c r="WFW1394" s="1"/>
  <c r="WGL1384"/>
  <c r="WGL1388" s="1"/>
  <c r="WGL1394" s="1"/>
  <c r="WGN1384"/>
  <c r="WGN1388" s="1"/>
  <c r="WGN1394" s="1"/>
  <c r="WHC1384"/>
  <c r="WHC1388" s="1"/>
  <c r="WHC1394" s="1"/>
  <c r="WHR1384"/>
  <c r="WHR1388" s="1"/>
  <c r="WHR1394" s="1"/>
  <c r="WHT1384"/>
  <c r="WHT1388" s="1"/>
  <c r="WHT1394" s="1"/>
  <c r="WII1384"/>
  <c r="WII1388" s="1"/>
  <c r="WII1394" s="1"/>
  <c r="WIX1384"/>
  <c r="WIX1388" s="1"/>
  <c r="WIX1394" s="1"/>
  <c r="WIZ1384"/>
  <c r="WIZ1388" s="1"/>
  <c r="WIZ1394" s="1"/>
  <c r="WJO1384"/>
  <c r="WJO1388" s="1"/>
  <c r="WJO1394" s="1"/>
  <c r="WKD1384"/>
  <c r="WKD1388" s="1"/>
  <c r="WKD1394" s="1"/>
  <c r="WKF1384"/>
  <c r="WKF1388" s="1"/>
  <c r="WKF1394" s="1"/>
  <c r="WKU1384"/>
  <c r="WKU1388" s="1"/>
  <c r="WKU1394" s="1"/>
  <c r="WLJ1384"/>
  <c r="WLJ1388" s="1"/>
  <c r="WLJ1394" s="1"/>
  <c r="WLL1384"/>
  <c r="WLL1388" s="1"/>
  <c r="WLL1394" s="1"/>
  <c r="WMA1384"/>
  <c r="WMA1388" s="1"/>
  <c r="WMA1394" s="1"/>
  <c r="WMP1384"/>
  <c r="WMP1388" s="1"/>
  <c r="WMP1394" s="1"/>
  <c r="WMR1384"/>
  <c r="WMR1388" s="1"/>
  <c r="WMR1394" s="1"/>
  <c r="WNG1384"/>
  <c r="WNG1388" s="1"/>
  <c r="WNG1394" s="1"/>
  <c r="WNV1384"/>
  <c r="WNV1388" s="1"/>
  <c r="WNV1394" s="1"/>
  <c r="WNX1384"/>
  <c r="WNX1388" s="1"/>
  <c r="WNX1394" s="1"/>
  <c r="WOM1384"/>
  <c r="WOM1388" s="1"/>
  <c r="WOM1394" s="1"/>
  <c r="WPB1384"/>
  <c r="WPB1388" s="1"/>
  <c r="WPB1394" s="1"/>
  <c r="WPD1384"/>
  <c r="WPD1388" s="1"/>
  <c r="WPD1394" s="1"/>
  <c r="WPS1384"/>
  <c r="WPS1388" s="1"/>
  <c r="WPS1394" s="1"/>
  <c r="WQH1384"/>
  <c r="WQH1388" s="1"/>
  <c r="WQH1394" s="1"/>
  <c r="WQJ1384"/>
  <c r="WQJ1388" s="1"/>
  <c r="WQJ1394" s="1"/>
  <c r="WQY1384"/>
  <c r="WQY1388" s="1"/>
  <c r="WQY1394" s="1"/>
  <c r="WRN1384"/>
  <c r="WRN1388" s="1"/>
  <c r="WRN1394" s="1"/>
  <c r="WRP1384"/>
  <c r="WRP1388" s="1"/>
  <c r="WRP1394" s="1"/>
  <c r="WSE1384"/>
  <c r="WSE1388" s="1"/>
  <c r="WSE1394" s="1"/>
  <c r="WST1384"/>
  <c r="WST1388" s="1"/>
  <c r="WST1394" s="1"/>
  <c r="WSV1384"/>
  <c r="WSV1388" s="1"/>
  <c r="WSV1394" s="1"/>
  <c r="WTK1384"/>
  <c r="WTK1388" s="1"/>
  <c r="WTK1394" s="1"/>
  <c r="WTZ1384"/>
  <c r="WTZ1388" s="1"/>
  <c r="WTZ1394" s="1"/>
  <c r="WUB1384"/>
  <c r="WUB1388" s="1"/>
  <c r="WUB1394" s="1"/>
  <c r="WUQ1384"/>
  <c r="WUQ1388" s="1"/>
  <c r="WUQ1394" s="1"/>
  <c r="WVF1384"/>
  <c r="WVF1388" s="1"/>
  <c r="WVF1394" s="1"/>
  <c r="WVH1384"/>
  <c r="WVH1388" s="1"/>
  <c r="WVH1394" s="1"/>
  <c r="WVW1384"/>
  <c r="WVW1388" s="1"/>
  <c r="WVW1394" s="1"/>
  <c r="WWL1384"/>
  <c r="WWL1388" s="1"/>
  <c r="WWL1394" s="1"/>
  <c r="WWN1384"/>
  <c r="WWN1388" s="1"/>
  <c r="WWN1394" s="1"/>
  <c r="WXC1384"/>
  <c r="WXC1388" s="1"/>
  <c r="WXC1394" s="1"/>
  <c r="WXR1384"/>
  <c r="WXR1388" s="1"/>
  <c r="WXR1394" s="1"/>
  <c r="WXT1384"/>
  <c r="WXT1388" s="1"/>
  <c r="WXT1394" s="1"/>
  <c r="WYI1384"/>
  <c r="WYI1388" s="1"/>
  <c r="WYI1394" s="1"/>
  <c r="WYX1384"/>
  <c r="WYX1388" s="1"/>
  <c r="WYX1394" s="1"/>
  <c r="WYZ1384"/>
  <c r="WYZ1388" s="1"/>
  <c r="WYZ1394" s="1"/>
  <c r="WZO1384"/>
  <c r="WZO1388" s="1"/>
  <c r="WZO1394" s="1"/>
  <c r="XAD1384"/>
  <c r="XAD1388" s="1"/>
  <c r="XAD1394" s="1"/>
  <c r="XAF1384"/>
  <c r="XAF1388" s="1"/>
  <c r="XAF1394" s="1"/>
  <c r="XAU1384"/>
  <c r="XAU1388" s="1"/>
  <c r="XAU1394" s="1"/>
  <c r="XBJ1384"/>
  <c r="XBJ1388" s="1"/>
  <c r="XBJ1394" s="1"/>
  <c r="XBL1384"/>
  <c r="XBL1388" s="1"/>
  <c r="XBL1394" s="1"/>
  <c r="XCA1384"/>
  <c r="XCA1388" s="1"/>
  <c r="XCA1394" s="1"/>
  <c r="XCP1384"/>
  <c r="XCP1388" s="1"/>
  <c r="XCP1394" s="1"/>
  <c r="XCR1384"/>
  <c r="XCR1388" s="1"/>
  <c r="XCR1394" s="1"/>
  <c r="XDG1384"/>
  <c r="XDG1388" s="1"/>
  <c r="XDG1394" s="1"/>
  <c r="XDV1384"/>
  <c r="XDV1388" s="1"/>
  <c r="XDV1394" s="1"/>
  <c r="XDX1384"/>
  <c r="XDX1388" s="1"/>
  <c r="XDX1394" s="1"/>
  <c r="XEM1384"/>
  <c r="XEM1388" s="1"/>
  <c r="XEM1394" s="1"/>
  <c r="XFB1384"/>
  <c r="XFB1388" s="1"/>
  <c r="XFB1394" s="1"/>
  <c r="XFD1384"/>
  <c r="XFD1388" s="1"/>
  <c r="XFD1394" s="1"/>
  <c r="M1385"/>
  <c r="AB1385"/>
  <c r="AS1385"/>
  <c r="AT1385" s="1"/>
  <c r="BH1385"/>
  <c r="BY1385"/>
  <c r="CN1385"/>
  <c r="DE1385"/>
  <c r="DF1385" s="1"/>
  <c r="DT1385"/>
  <c r="EK1385"/>
  <c r="EZ1385"/>
  <c r="FQ1385"/>
  <c r="FR1385" s="1"/>
  <c r="GF1385"/>
  <c r="GW1385"/>
  <c r="HL1385"/>
  <c r="IC1385"/>
  <c r="ID1385" s="1"/>
  <c r="IR1385"/>
  <c r="JI1385"/>
  <c r="JX1385"/>
  <c r="KO1385"/>
  <c r="KP1385" s="1"/>
  <c r="LD1385"/>
  <c r="LU1385"/>
  <c r="MJ1385"/>
  <c r="NA1385"/>
  <c r="NB1385" s="1"/>
  <c r="NP1385"/>
  <c r="OG1385"/>
  <c r="OV1385"/>
  <c r="PM1385"/>
  <c r="PN1385" s="1"/>
  <c r="QB1385"/>
  <c r="QS1385"/>
  <c r="RH1385"/>
  <c r="RY1385"/>
  <c r="RZ1385" s="1"/>
  <c r="SN1385"/>
  <c r="TE1385"/>
  <c r="TT1385"/>
  <c r="UK1385"/>
  <c r="UL1385" s="1"/>
  <c r="UZ1385"/>
  <c r="VQ1385"/>
  <c r="WF1385"/>
  <c r="WW1385"/>
  <c r="WX1385" s="1"/>
  <c r="XL1385"/>
  <c r="YC1385"/>
  <c r="YR1385"/>
  <c r="ZI1385"/>
  <c r="ZJ1385" s="1"/>
  <c r="ZX1385"/>
  <c r="AAO1385"/>
  <c r="ABD1385"/>
  <c r="ABU1385"/>
  <c r="ABV1385" s="1"/>
  <c r="ACJ1385"/>
  <c r="ADA1385"/>
  <c r="ADP1385"/>
  <c r="AEG1385"/>
  <c r="AEH1385" s="1"/>
  <c r="AEV1385"/>
  <c r="AFM1385"/>
  <c r="AGB1385"/>
  <c r="AGS1385"/>
  <c r="AGT1385" s="1"/>
  <c r="AHH1385"/>
  <c r="AHY1385"/>
  <c r="AIN1385"/>
  <c r="AJE1385"/>
  <c r="AJF1385" s="1"/>
  <c r="AJT1385"/>
  <c r="AKK1385"/>
  <c r="AKZ1385"/>
  <c r="ALQ1385"/>
  <c r="ALR1385" s="1"/>
  <c r="AMF1385"/>
  <c r="AMW1385"/>
  <c r="ANL1385"/>
  <c r="AOC1385"/>
  <c r="AOD1385" s="1"/>
  <c r="AOR1385"/>
  <c r="API1385"/>
  <c r="APX1385"/>
  <c r="AQO1385"/>
  <c r="AQP1385" s="1"/>
  <c r="ARD1385"/>
  <c r="ARU1385"/>
  <c r="ASJ1385"/>
  <c r="ATA1385"/>
  <c r="ATB1385" s="1"/>
  <c r="ATP1385"/>
  <c r="AUG1385"/>
  <c r="AUV1385"/>
  <c r="AVM1385"/>
  <c r="AVN1385" s="1"/>
  <c r="AWB1385"/>
  <c r="AWS1385"/>
  <c r="AXH1385"/>
  <c r="AXY1385"/>
  <c r="AXZ1385" s="1"/>
  <c r="AYN1385"/>
  <c r="AZE1385"/>
  <c r="AZT1385"/>
  <c r="BAK1385"/>
  <c r="BAL1385" s="1"/>
  <c r="BAZ1385"/>
  <c r="BBQ1385"/>
  <c r="BCF1385"/>
  <c r="BCW1385"/>
  <c r="BCX1385" s="1"/>
  <c r="BDL1385"/>
  <c r="BEC1385"/>
  <c r="BER1385"/>
  <c r="BFI1385"/>
  <c r="BFJ1385" s="1"/>
  <c r="BFX1385"/>
  <c r="BGO1385"/>
  <c r="BHD1385"/>
  <c r="BHU1385"/>
  <c r="BHV1385" s="1"/>
  <c r="BIJ1385"/>
  <c r="BJA1385"/>
  <c r="BJP1385"/>
  <c r="BKG1385"/>
  <c r="BKH1385" s="1"/>
  <c r="BKV1385"/>
  <c r="BLM1385"/>
  <c r="BMB1385"/>
  <c r="BMS1385"/>
  <c r="BMT1385" s="1"/>
  <c r="BNH1385"/>
  <c r="BNY1385"/>
  <c r="BON1385"/>
  <c r="BPE1385"/>
  <c r="BPF1385" s="1"/>
  <c r="BPT1385"/>
  <c r="BQK1385"/>
  <c r="BQZ1385"/>
  <c r="BRQ1385"/>
  <c r="BRR1385" s="1"/>
  <c r="BSF1385"/>
  <c r="BSW1385"/>
  <c r="BTL1385"/>
  <c r="BUC1385"/>
  <c r="BUD1385" s="1"/>
  <c r="BUR1385"/>
  <c r="BVI1385"/>
  <c r="BVX1385"/>
  <c r="BWO1385"/>
  <c r="BWP1385" s="1"/>
  <c r="BXD1385"/>
  <c r="BXU1385"/>
  <c r="BYJ1385"/>
  <c r="BZA1385"/>
  <c r="BZB1385" s="1"/>
  <c r="BZP1385"/>
  <c r="CAG1385"/>
  <c r="CAV1385"/>
  <c r="CBM1385"/>
  <c r="CBN1385" s="1"/>
  <c r="CCB1385"/>
  <c r="CCS1385"/>
  <c r="CDH1385"/>
  <c r="CDY1385"/>
  <c r="CDZ1385" s="1"/>
  <c r="CEN1385"/>
  <c r="CFE1385"/>
  <c r="CFT1385"/>
  <c r="CGK1385"/>
  <c r="CGL1385" s="1"/>
  <c r="CGZ1385"/>
  <c r="CHQ1385"/>
  <c r="CIF1385"/>
  <c r="CIW1385"/>
  <c r="CIX1385" s="1"/>
  <c r="CJL1385"/>
  <c r="CKC1385"/>
  <c r="CKR1385"/>
  <c r="CLI1385"/>
  <c r="CLJ1385" s="1"/>
  <c r="CLX1385"/>
  <c r="CMO1385"/>
  <c r="CND1385"/>
  <c r="CNU1385"/>
  <c r="CNV1385" s="1"/>
  <c r="COJ1385"/>
  <c r="CPA1385"/>
  <c r="CPP1385"/>
  <c r="CQG1385"/>
  <c r="CQH1385" s="1"/>
  <c r="CQV1385"/>
  <c r="CRM1385"/>
  <c r="CSB1385"/>
  <c r="CSS1385"/>
  <c r="CST1385" s="1"/>
  <c r="CTH1385"/>
  <c r="CTY1385"/>
  <c r="CUN1385"/>
  <c r="CVE1385"/>
  <c r="CVF1385" s="1"/>
  <c r="CVT1385"/>
  <c r="CWK1385"/>
  <c r="CWZ1385"/>
  <c r="CXQ1385"/>
  <c r="CXR1385" s="1"/>
  <c r="CYF1385"/>
  <c r="CYW1385"/>
  <c r="CYX1385" s="1"/>
  <c r="CZH1385"/>
  <c r="CZL1385"/>
  <c r="DAC1385"/>
  <c r="DAN1385"/>
  <c r="DAR1385"/>
  <c r="DBI1385"/>
  <c r="DBJ1385" s="1"/>
  <c r="DBT1385"/>
  <c r="DBX1385"/>
  <c r="DCO1385"/>
  <c r="DCP1385" s="1"/>
  <c r="DCZ1385"/>
  <c r="DDD1385"/>
  <c r="DDU1385"/>
  <c r="DDV1385" s="1"/>
  <c r="DEF1385"/>
  <c r="DEJ1385"/>
  <c r="DFA1385"/>
  <c r="DFL1385"/>
  <c r="DFP1385"/>
  <c r="DGG1385"/>
  <c r="DGH1385" s="1"/>
  <c r="DGR1385"/>
  <c r="DGV1385"/>
  <c r="DHM1385"/>
  <c r="DHN1385" s="1"/>
  <c r="DHX1385"/>
  <c r="DIB1385"/>
  <c r="DIS1385"/>
  <c r="DIT1385" s="1"/>
  <c r="DJD1385"/>
  <c r="DJH1385"/>
  <c r="DJY1385"/>
  <c r="DKJ1385"/>
  <c r="DKN1385"/>
  <c r="DLE1385"/>
  <c r="DLF1385" s="1"/>
  <c r="DLP1385"/>
  <c r="DLT1385"/>
  <c r="DMK1385"/>
  <c r="DML1385" s="1"/>
  <c r="DMV1385"/>
  <c r="DMZ1385"/>
  <c r="DNQ1385"/>
  <c r="DNR1385" s="1"/>
  <c r="DOB1385"/>
  <c r="DOF1385"/>
  <c r="DOW1385"/>
  <c r="DPH1385"/>
  <c r="DPL1385"/>
  <c r="DQC1385"/>
  <c r="DQD1385" s="1"/>
  <c r="DQN1385"/>
  <c r="DQR1385"/>
  <c r="DRI1385"/>
  <c r="DRJ1385" s="1"/>
  <c r="DRT1385"/>
  <c r="DRX1385"/>
  <c r="DSO1385"/>
  <c r="DSP1385" s="1"/>
  <c r="DSZ1385"/>
  <c r="DTD1385"/>
  <c r="DTU1385"/>
  <c r="DUF1385"/>
  <c r="DUJ1385"/>
  <c r="DVA1385"/>
  <c r="DVB1385" s="1"/>
  <c r="DVL1385"/>
  <c r="DVP1385"/>
  <c r="DWG1385"/>
  <c r="DWH1385" s="1"/>
  <c r="DWR1385"/>
  <c r="DWV1385"/>
  <c r="DXM1385"/>
  <c r="DXN1385" s="1"/>
  <c r="DXX1385"/>
  <c r="DYB1385"/>
  <c r="DYS1385"/>
  <c r="DZD1385"/>
  <c r="DZH1385"/>
  <c r="DZY1385"/>
  <c r="DZZ1385" s="1"/>
  <c r="EAJ1385"/>
  <c r="EAN1385"/>
  <c r="EBE1385"/>
  <c r="EBF1385" s="1"/>
  <c r="EBP1385"/>
  <c r="EBT1385"/>
  <c r="ECK1385"/>
  <c r="ECL1385" s="1"/>
  <c r="ECV1385"/>
  <c r="ECZ1385"/>
  <c r="EDQ1385"/>
  <c r="EEB1385"/>
  <c r="EEF1385"/>
  <c r="EEW1385"/>
  <c r="EEX1385" s="1"/>
  <c r="EFH1385"/>
  <c r="EFL1385"/>
  <c r="EGC1385"/>
  <c r="EGD1385" s="1"/>
  <c r="EGN1385"/>
  <c r="EGR1385"/>
  <c r="EHI1385"/>
  <c r="EHJ1385" s="1"/>
  <c r="EHT1385"/>
  <c r="EHX1385"/>
  <c r="EIO1385"/>
  <c r="EIZ1385"/>
  <c r="EJD1385"/>
  <c r="EJU1385"/>
  <c r="EJV1385" s="1"/>
  <c r="EKF1385"/>
  <c r="EKJ1385"/>
  <c r="ELA1385"/>
  <c r="ELB1385" s="1"/>
  <c r="ELL1385"/>
  <c r="ELP1385"/>
  <c r="EMG1385"/>
  <c r="EMH1385" s="1"/>
  <c r="EMR1385"/>
  <c r="EMV1385"/>
  <c r="ENM1385"/>
  <c r="ENX1385"/>
  <c r="EOB1385"/>
  <c r="EOS1385"/>
  <c r="EOT1385" s="1"/>
  <c r="EPD1385"/>
  <c r="EPH1385"/>
  <c r="EPY1385"/>
  <c r="EPZ1385" s="1"/>
  <c r="EQJ1385"/>
  <c r="EQN1385"/>
  <c r="ERE1385"/>
  <c r="ERF1385" s="1"/>
  <c r="ERP1385"/>
  <c r="ERT1385"/>
  <c r="ESK1385"/>
  <c r="ESV1385"/>
  <c r="ESZ1385"/>
  <c r="ETQ1385"/>
  <c r="ETR1385" s="1"/>
  <c r="EUB1385"/>
  <c r="EUF1385"/>
  <c r="EUW1385"/>
  <c r="EUX1385" s="1"/>
  <c r="EVH1385"/>
  <c r="EVL1385"/>
  <c r="EWC1385"/>
  <c r="EWD1385" s="1"/>
  <c r="EWN1385"/>
  <c r="EWR1385"/>
  <c r="EXI1385"/>
  <c r="EXT1385"/>
  <c r="EXX1385"/>
  <c r="EYO1385"/>
  <c r="EYP1385" s="1"/>
  <c r="EYZ1385"/>
  <c r="EZD1385"/>
  <c r="EZU1385"/>
  <c r="EZV1385" s="1"/>
  <c r="FAF1385"/>
  <c r="FAJ1385"/>
  <c r="FBA1385"/>
  <c r="FBB1385" s="1"/>
  <c r="FBL1385"/>
  <c r="FBP1385"/>
  <c r="FCG1385"/>
  <c r="FCR1385"/>
  <c r="FCV1385"/>
  <c r="FDM1385"/>
  <c r="FDN1385" s="1"/>
  <c r="FDX1385"/>
  <c r="FEB1385"/>
  <c r="FES1385"/>
  <c r="FET1385" s="1"/>
  <c r="FFD1385"/>
  <c r="FFH1385"/>
  <c r="FFY1385"/>
  <c r="FFZ1385" s="1"/>
  <c r="FGJ1385"/>
  <c r="FGN1385"/>
  <c r="FHE1385"/>
  <c r="FHP1385"/>
  <c r="FHT1385"/>
  <c r="FIK1385"/>
  <c r="FIL1385" s="1"/>
  <c r="FIV1385"/>
  <c r="FIZ1385"/>
  <c r="FJQ1385"/>
  <c r="FJR1385" s="1"/>
  <c r="FKB1385"/>
  <c r="FKF1385"/>
  <c r="FKW1385"/>
  <c r="FKX1385" s="1"/>
  <c r="FLH1385"/>
  <c r="FLL1385"/>
  <c r="FLY1385"/>
  <c r="FMC1385"/>
  <c r="FMD1385" s="1"/>
  <c r="FMN1385"/>
  <c r="FMR1385"/>
  <c r="FNE1385"/>
  <c r="FNI1385"/>
  <c r="FNJ1385" s="1"/>
  <c r="FNT1385"/>
  <c r="FNX1385"/>
  <c r="FOK1385"/>
  <c r="FOO1385"/>
  <c r="FOP1385" s="1"/>
  <c r="FOZ1385"/>
  <c r="FPD1385"/>
  <c r="FPQ1385"/>
  <c r="FPU1385"/>
  <c r="FPV1385" s="1"/>
  <c r="FQF1385"/>
  <c r="FQJ1385"/>
  <c r="FQW1385"/>
  <c r="FRA1385"/>
  <c r="FRB1385" s="1"/>
  <c r="FRL1385"/>
  <c r="FRP1385"/>
  <c r="FSC1385"/>
  <c r="FSG1385"/>
  <c r="FSH1385" s="1"/>
  <c r="FSR1385"/>
  <c r="FSV1385"/>
  <c r="FTI1385"/>
  <c r="FTM1385"/>
  <c r="FTN1385" s="1"/>
  <c r="FTX1385"/>
  <c r="FUB1385"/>
  <c r="FUO1385"/>
  <c r="FUS1385"/>
  <c r="FUT1385" s="1"/>
  <c r="FVD1385"/>
  <c r="FVH1385"/>
  <c r="FVU1385"/>
  <c r="FVY1385"/>
  <c r="FVZ1385" s="1"/>
  <c r="FWJ1385"/>
  <c r="FWN1385"/>
  <c r="FXA1385"/>
  <c r="FXE1385"/>
  <c r="FXF1385" s="1"/>
  <c r="FXP1385"/>
  <c r="FXT1385"/>
  <c r="FYG1385"/>
  <c r="FYK1385"/>
  <c r="FYL1385" s="1"/>
  <c r="FYV1385"/>
  <c r="FYZ1385"/>
  <c r="FZM1385"/>
  <c r="FZQ1385"/>
  <c r="FZR1385" s="1"/>
  <c r="GAB1385"/>
  <c r="GAF1385"/>
  <c r="GAS1385"/>
  <c r="GAW1385"/>
  <c r="GAX1385" s="1"/>
  <c r="GBH1385"/>
  <c r="GBL1385"/>
  <c r="GBY1385"/>
  <c r="GCC1385"/>
  <c r="GCD1385" s="1"/>
  <c r="GCN1385"/>
  <c r="GCR1385"/>
  <c r="GDE1385"/>
  <c r="GDI1385"/>
  <c r="GDJ1385" s="1"/>
  <c r="GDT1385"/>
  <c r="GDX1385"/>
  <c r="GEK1385"/>
  <c r="GEO1385"/>
  <c r="GEP1385" s="1"/>
  <c r="GEZ1385"/>
  <c r="GFD1385"/>
  <c r="GFQ1385"/>
  <c r="GFU1385"/>
  <c r="GFV1385" s="1"/>
  <c r="GGF1385"/>
  <c r="GGJ1385"/>
  <c r="GGW1385"/>
  <c r="GHA1385"/>
  <c r="GHB1385" s="1"/>
  <c r="GHL1385"/>
  <c r="GHP1385"/>
  <c r="GIC1385"/>
  <c r="GIG1385"/>
  <c r="GIH1385" s="1"/>
  <c r="GIR1385"/>
  <c r="GIV1385"/>
  <c r="GJI1385"/>
  <c r="GJM1385"/>
  <c r="GJN1385" s="1"/>
  <c r="GJX1385"/>
  <c r="GKB1385"/>
  <c r="GKO1385"/>
  <c r="GKS1385"/>
  <c r="GKT1385" s="1"/>
  <c r="GLD1385"/>
  <c r="GLH1385"/>
  <c r="GLU1385"/>
  <c r="GLY1385"/>
  <c r="GLZ1385" s="1"/>
  <c r="GMJ1385"/>
  <c r="GMN1385"/>
  <c r="GNA1385"/>
  <c r="GNE1385"/>
  <c r="GNF1385" s="1"/>
  <c r="GNP1385"/>
  <c r="GNT1385"/>
  <c r="GOG1385"/>
  <c r="GOK1385"/>
  <c r="GOL1385" s="1"/>
  <c r="GOV1385"/>
  <c r="GOZ1385"/>
  <c r="GPM1385"/>
  <c r="GPQ1385"/>
  <c r="GPR1385" s="1"/>
  <c r="GQB1385"/>
  <c r="GQF1385"/>
  <c r="GQS1385"/>
  <c r="GQW1385"/>
  <c r="GQX1385" s="1"/>
  <c r="GRH1385"/>
  <c r="GRL1385"/>
  <c r="GRY1385"/>
  <c r="GSC1385"/>
  <c r="GSD1385" s="1"/>
  <c r="GSN1385"/>
  <c r="GSR1385"/>
  <c r="GTE1385"/>
  <c r="GTI1385"/>
  <c r="GTJ1385" s="1"/>
  <c r="GTT1385"/>
  <c r="GTX1385"/>
  <c r="GUK1385"/>
  <c r="GUO1385"/>
  <c r="GUP1385" s="1"/>
  <c r="GUZ1385"/>
  <c r="GVD1385"/>
  <c r="GVQ1385"/>
  <c r="GVU1385"/>
  <c r="GVV1385" s="1"/>
  <c r="GWF1385"/>
  <c r="GWJ1385"/>
  <c r="GWW1385"/>
  <c r="GXA1385"/>
  <c r="GXB1385" s="1"/>
  <c r="GXL1385"/>
  <c r="GXP1385"/>
  <c r="GYC1385"/>
  <c r="GYG1385"/>
  <c r="GYH1385" s="1"/>
  <c r="GYR1385"/>
  <c r="GYV1385"/>
  <c r="GZI1385"/>
  <c r="GZM1385"/>
  <c r="GZN1385" s="1"/>
  <c r="GZX1385"/>
  <c r="HAB1385"/>
  <c r="HAO1385"/>
  <c r="HAS1385"/>
  <c r="HAT1385" s="1"/>
  <c r="HBD1385"/>
  <c r="HBH1385"/>
  <c r="HBU1385"/>
  <c r="HBY1385"/>
  <c r="HBZ1385" s="1"/>
  <c r="HCJ1385"/>
  <c r="HCN1385"/>
  <c r="HDA1385"/>
  <c r="HDE1385"/>
  <c r="HDF1385" s="1"/>
  <c r="HDP1385"/>
  <c r="HDT1385"/>
  <c r="HEG1385"/>
  <c r="HEK1385"/>
  <c r="HEL1385" s="1"/>
  <c r="HEV1385"/>
  <c r="HEZ1385"/>
  <c r="HFM1385"/>
  <c r="HFQ1385"/>
  <c r="HFR1385" s="1"/>
  <c r="HGB1385"/>
  <c r="HGF1385"/>
  <c r="HGS1385"/>
  <c r="HGW1385"/>
  <c r="HGX1385" s="1"/>
  <c r="HHH1385"/>
  <c r="HHL1385"/>
  <c r="HHY1385"/>
  <c r="HIC1385"/>
  <c r="HID1385" s="1"/>
  <c r="HIN1385"/>
  <c r="HIR1385"/>
  <c r="HJE1385"/>
  <c r="HJI1385"/>
  <c r="HJJ1385" s="1"/>
  <c r="HJT1385"/>
  <c r="HJX1385"/>
  <c r="HKK1385"/>
  <c r="HKO1385"/>
  <c r="HKP1385" s="1"/>
  <c r="HKZ1385"/>
  <c r="HLD1385"/>
  <c r="HLQ1385"/>
  <c r="HLU1385"/>
  <c r="HLV1385" s="1"/>
  <c r="HMF1385"/>
  <c r="HMJ1385"/>
  <c r="HMW1385"/>
  <c r="HNA1385"/>
  <c r="HNB1385" s="1"/>
  <c r="HNL1385"/>
  <c r="HNP1385"/>
  <c r="HOC1385"/>
  <c r="HOG1385"/>
  <c r="HOH1385" s="1"/>
  <c r="HOR1385"/>
  <c r="HOV1385"/>
  <c r="HPI1385"/>
  <c r="HPM1385"/>
  <c r="HPN1385" s="1"/>
  <c r="HPX1385"/>
  <c r="HQB1385"/>
  <c r="HQO1385"/>
  <c r="HQS1385"/>
  <c r="HQT1385" s="1"/>
  <c r="HRD1385"/>
  <c r="HRH1385"/>
  <c r="HRU1385"/>
  <c r="HRY1385"/>
  <c r="HRZ1385" s="1"/>
  <c r="HSJ1385"/>
  <c r="HSN1385"/>
  <c r="HTA1385"/>
  <c r="HTE1385"/>
  <c r="HTF1385" s="1"/>
  <c r="HTP1385"/>
  <c r="HTT1385"/>
  <c r="HUG1385"/>
  <c r="HUK1385"/>
  <c r="HUL1385" s="1"/>
  <c r="HUV1385"/>
  <c r="HUZ1385"/>
  <c r="HVM1385"/>
  <c r="HVQ1385"/>
  <c r="HVR1385" s="1"/>
  <c r="HWB1385"/>
  <c r="HWF1385"/>
  <c r="HWS1385"/>
  <c r="HWW1385"/>
  <c r="HWX1385" s="1"/>
  <c r="HXH1385"/>
  <c r="HXL1385"/>
  <c r="HXY1385"/>
  <c r="HYC1385"/>
  <c r="HYD1385" s="1"/>
  <c r="HYN1385"/>
  <c r="HYR1385"/>
  <c r="HZE1385"/>
  <c r="HZI1385"/>
  <c r="HZJ1385" s="1"/>
  <c r="HZT1385"/>
  <c r="HZX1385"/>
  <c r="IAK1385"/>
  <c r="IAO1385"/>
  <c r="IAP1385" s="1"/>
  <c r="IAZ1385"/>
  <c r="IBD1385"/>
  <c r="IBQ1385"/>
  <c r="IBU1385"/>
  <c r="IBV1385" s="1"/>
  <c r="ICF1385"/>
  <c r="ICJ1385"/>
  <c r="ICW1385"/>
  <c r="IDA1385"/>
  <c r="IDB1385" s="1"/>
  <c r="IDL1385"/>
  <c r="IDP1385"/>
  <c r="IEC1385"/>
  <c r="IEG1385"/>
  <c r="IEH1385" s="1"/>
  <c r="IER1385"/>
  <c r="IEV1385"/>
  <c r="IFI1385"/>
  <c r="IFM1385"/>
  <c r="IFN1385" s="1"/>
  <c r="IFX1385"/>
  <c r="IGB1385"/>
  <c r="IGO1385"/>
  <c r="IGS1385"/>
  <c r="IGT1385" s="1"/>
  <c r="IHD1385"/>
  <c r="IHH1385"/>
  <c r="IHU1385"/>
  <c r="IHY1385"/>
  <c r="IHZ1385" s="1"/>
  <c r="IIJ1385"/>
  <c r="IIN1385"/>
  <c r="IJA1385"/>
  <c r="IJE1385"/>
  <c r="IJF1385" s="1"/>
  <c r="IJP1385"/>
  <c r="IJT1385"/>
  <c r="IKG1385"/>
  <c r="IKK1385"/>
  <c r="IKL1385" s="1"/>
  <c r="IKV1385"/>
  <c r="IKZ1385"/>
  <c r="ILM1385"/>
  <c r="ILQ1385"/>
  <c r="ILR1385" s="1"/>
  <c r="IMB1385"/>
  <c r="IMF1385"/>
  <c r="IMS1385"/>
  <c r="IMW1385"/>
  <c r="IMX1385" s="1"/>
  <c r="INH1385"/>
  <c r="INL1385"/>
  <c r="INY1385"/>
  <c r="IOC1385"/>
  <c r="IOD1385" s="1"/>
  <c r="ION1385"/>
  <c r="IOR1385"/>
  <c r="IPE1385"/>
  <c r="IPI1385"/>
  <c r="IPJ1385" s="1"/>
  <c r="IPT1385"/>
  <c r="IPX1385"/>
  <c r="IQK1385"/>
  <c r="IQO1385"/>
  <c r="IQP1385" s="1"/>
  <c r="IQZ1385"/>
  <c r="IRD1385"/>
  <c r="IRQ1385"/>
  <c r="IRU1385"/>
  <c r="IRV1385" s="1"/>
  <c r="ISF1385"/>
  <c r="ISJ1385"/>
  <c r="ISW1385"/>
  <c r="ITA1385"/>
  <c r="ITB1385" s="1"/>
  <c r="ITL1385"/>
  <c r="ITP1385"/>
  <c r="IUC1385"/>
  <c r="IUG1385"/>
  <c r="IUH1385" s="1"/>
  <c r="IUR1385"/>
  <c r="IUV1385"/>
  <c r="IVI1385"/>
  <c r="IVM1385"/>
  <c r="IVN1385" s="1"/>
  <c r="IVX1385"/>
  <c r="IWB1385"/>
  <c r="IWO1385"/>
  <c r="IWS1385"/>
  <c r="IWT1385" s="1"/>
  <c r="IXD1385"/>
  <c r="IXH1385"/>
  <c r="IXU1385"/>
  <c r="IXY1385"/>
  <c r="IXZ1385" s="1"/>
  <c r="IYJ1385"/>
  <c r="IYN1385"/>
  <c r="IZA1385"/>
  <c r="IZE1385"/>
  <c r="IZF1385" s="1"/>
  <c r="IZP1385"/>
  <c r="IZT1385"/>
  <c r="JAG1385"/>
  <c r="JAK1385"/>
  <c r="JAL1385" s="1"/>
  <c r="JAV1385"/>
  <c r="JAZ1385"/>
  <c r="JBM1385"/>
  <c r="JBQ1385"/>
  <c r="JBR1385" s="1"/>
  <c r="JCB1385"/>
  <c r="JCF1385"/>
  <c r="JCS1385"/>
  <c r="JCW1385"/>
  <c r="JCX1385" s="1"/>
  <c r="JDH1385"/>
  <c r="JDL1385"/>
  <c r="JDY1385"/>
  <c r="JEC1385"/>
  <c r="JED1385" s="1"/>
  <c r="JEN1385"/>
  <c r="JER1385"/>
  <c r="JFE1385"/>
  <c r="JFI1385"/>
  <c r="JFJ1385" s="1"/>
  <c r="JFT1385"/>
  <c r="JFX1385"/>
  <c r="JGK1385"/>
  <c r="JGO1385"/>
  <c r="JGP1385" s="1"/>
  <c r="JGZ1385"/>
  <c r="JHD1385"/>
  <c r="JHQ1385"/>
  <c r="JHU1385"/>
  <c r="JHV1385" s="1"/>
  <c r="JIF1385"/>
  <c r="JIJ1385"/>
  <c r="JIW1385"/>
  <c r="JJA1385"/>
  <c r="JJB1385" s="1"/>
  <c r="JJL1385"/>
  <c r="JJP1385"/>
  <c r="JKC1385"/>
  <c r="JKG1385"/>
  <c r="JKH1385" s="1"/>
  <c r="JKR1385"/>
  <c r="JKV1385"/>
  <c r="JLI1385"/>
  <c r="JLM1385"/>
  <c r="JLN1385" s="1"/>
  <c r="JLX1385"/>
  <c r="JMB1385"/>
  <c r="JMO1385"/>
  <c r="JMS1385"/>
  <c r="JMT1385" s="1"/>
  <c r="JND1385"/>
  <c r="JNH1385"/>
  <c r="JNU1385"/>
  <c r="JNY1385"/>
  <c r="JNZ1385" s="1"/>
  <c r="JOJ1385"/>
  <c r="JON1385"/>
  <c r="JPA1385"/>
  <c r="JPE1385"/>
  <c r="JPF1385" s="1"/>
  <c r="JPP1385"/>
  <c r="JPT1385"/>
  <c r="JQG1385"/>
  <c r="JQK1385"/>
  <c r="JQL1385" s="1"/>
  <c r="JQV1385"/>
  <c r="JQZ1385"/>
  <c r="JRM1385"/>
  <c r="JRQ1385"/>
  <c r="JRR1385" s="1"/>
  <c r="JSB1385"/>
  <c r="JSF1385"/>
  <c r="JSS1385"/>
  <c r="JSW1385"/>
  <c r="JSX1385" s="1"/>
  <c r="JTH1385"/>
  <c r="JTL1385"/>
  <c r="JTY1385"/>
  <c r="JUC1385"/>
  <c r="JUD1385" s="1"/>
  <c r="JUN1385"/>
  <c r="JUR1385"/>
  <c r="JVE1385"/>
  <c r="JVI1385"/>
  <c r="JVJ1385" s="1"/>
  <c r="JVT1385"/>
  <c r="JVX1385"/>
  <c r="JWK1385"/>
  <c r="JWO1385"/>
  <c r="JWP1385" s="1"/>
  <c r="JWZ1385"/>
  <c r="JXD1385"/>
  <c r="JXQ1385"/>
  <c r="JXU1385"/>
  <c r="JXV1385" s="1"/>
  <c r="JYF1385"/>
  <c r="JYJ1385"/>
  <c r="JYW1385"/>
  <c r="JZA1385"/>
  <c r="JZB1385" s="1"/>
  <c r="JZL1385"/>
  <c r="JZP1385"/>
  <c r="KAC1385"/>
  <c r="KAG1385"/>
  <c r="KAH1385" s="1"/>
  <c r="KAR1385"/>
  <c r="KAV1385"/>
  <c r="KBI1385"/>
  <c r="KBM1385"/>
  <c r="KBN1385" s="1"/>
  <c r="KBX1385"/>
  <c r="KCB1385"/>
  <c r="KCO1385"/>
  <c r="KCS1385"/>
  <c r="KCT1385" s="1"/>
  <c r="KDD1385"/>
  <c r="KDH1385"/>
  <c r="KDU1385"/>
  <c r="KDY1385"/>
  <c r="KDZ1385" s="1"/>
  <c r="KEJ1385"/>
  <c r="KEN1385"/>
  <c r="KFA1385"/>
  <c r="KFE1385"/>
  <c r="KFF1385" s="1"/>
  <c r="KFP1385"/>
  <c r="KFT1385"/>
  <c r="KGG1385"/>
  <c r="KGK1385"/>
  <c r="KGL1385" s="1"/>
  <c r="KGV1385"/>
  <c r="KGZ1385"/>
  <c r="KHM1385"/>
  <c r="KHQ1385"/>
  <c r="KHR1385" s="1"/>
  <c r="KIB1385"/>
  <c r="KIF1385"/>
  <c r="KIS1385"/>
  <c r="KIW1385"/>
  <c r="KIX1385" s="1"/>
  <c r="KJH1385"/>
  <c r="KJL1385"/>
  <c r="KJY1385"/>
  <c r="KKC1385"/>
  <c r="KKD1385" s="1"/>
  <c r="KKN1385"/>
  <c r="KKR1385"/>
  <c r="KLE1385"/>
  <c r="KLI1385"/>
  <c r="KLJ1385" s="1"/>
  <c r="KLT1385"/>
  <c r="KLX1385"/>
  <c r="KMK1385"/>
  <c r="KMO1385"/>
  <c r="KMP1385" s="1"/>
  <c r="KMZ1385"/>
  <c r="KND1385"/>
  <c r="KNQ1385"/>
  <c r="KNU1385"/>
  <c r="KNV1385" s="1"/>
  <c r="KOF1385"/>
  <c r="KOJ1385"/>
  <c r="KOW1385"/>
  <c r="KPA1385"/>
  <c r="KPB1385" s="1"/>
  <c r="KPL1385"/>
  <c r="KPP1385"/>
  <c r="KQC1385"/>
  <c r="KQG1385"/>
  <c r="KQH1385" s="1"/>
  <c r="KQR1385"/>
  <c r="KQV1385"/>
  <c r="KRI1385"/>
  <c r="KRM1385"/>
  <c r="KRN1385" s="1"/>
  <c r="KRX1385"/>
  <c r="KSB1385"/>
  <c r="KSO1385"/>
  <c r="KSS1385"/>
  <c r="KST1385" s="1"/>
  <c r="KTD1385"/>
  <c r="KTH1385"/>
  <c r="KTU1385"/>
  <c r="KTY1385"/>
  <c r="KTZ1385" s="1"/>
  <c r="KUJ1385"/>
  <c r="KUN1385"/>
  <c r="KVA1385"/>
  <c r="KVE1385"/>
  <c r="KVF1385" s="1"/>
  <c r="KVP1385"/>
  <c r="KVT1385"/>
  <c r="KWG1385"/>
  <c r="KWK1385"/>
  <c r="KWL1385" s="1"/>
  <c r="KWV1385"/>
  <c r="KWZ1385"/>
  <c r="KXM1385"/>
  <c r="KXQ1385"/>
  <c r="KXR1385" s="1"/>
  <c r="KYB1385"/>
  <c r="KYF1385"/>
  <c r="KYS1385"/>
  <c r="KYW1385"/>
  <c r="KYX1385" s="1"/>
  <c r="KZH1385"/>
  <c r="KZL1385"/>
  <c r="KZY1385"/>
  <c r="LAC1385"/>
  <c r="LAD1385" s="1"/>
  <c r="LAN1385"/>
  <c r="LAR1385"/>
  <c r="LBE1385"/>
  <c r="LBI1385"/>
  <c r="LBJ1385" s="1"/>
  <c r="LBT1385"/>
  <c r="LBX1385"/>
  <c r="LCK1385"/>
  <c r="LCO1385"/>
  <c r="LCP1385" s="1"/>
  <c r="LCZ1385"/>
  <c r="LDD1385"/>
  <c r="LDQ1385"/>
  <c r="LDU1385"/>
  <c r="LDV1385" s="1"/>
  <c r="LEF1385"/>
  <c r="LEJ1385"/>
  <c r="LEW1385"/>
  <c r="LFA1385"/>
  <c r="LFB1385" s="1"/>
  <c r="LFL1385"/>
  <c r="LFP1385"/>
  <c r="LGC1385"/>
  <c r="LGG1385"/>
  <c r="LGH1385" s="1"/>
  <c r="LGR1385"/>
  <c r="LGV1385"/>
  <c r="LHI1385"/>
  <c r="LHM1385"/>
  <c r="LHN1385" s="1"/>
  <c r="LHX1385"/>
  <c r="LIB1385"/>
  <c r="LIO1385"/>
  <c r="LIS1385"/>
  <c r="LIT1385" s="1"/>
  <c r="LJD1385"/>
  <c r="LJH1385"/>
  <c r="LJU1385"/>
  <c r="LJY1385"/>
  <c r="LJZ1385" s="1"/>
  <c r="LKJ1385"/>
  <c r="LKN1385"/>
  <c r="LLA1385"/>
  <c r="LLE1385"/>
  <c r="LLF1385" s="1"/>
  <c r="LLP1385"/>
  <c r="LLT1385"/>
  <c r="LMG1385"/>
  <c r="LMK1385"/>
  <c r="LML1385" s="1"/>
  <c r="LMV1385"/>
  <c r="LMZ1385"/>
  <c r="LNM1385"/>
  <c r="LNQ1385"/>
  <c r="LNR1385" s="1"/>
  <c r="LOB1385"/>
  <c r="LOF1385"/>
  <c r="LOS1385"/>
  <c r="LOW1385"/>
  <c r="LOX1385" s="1"/>
  <c r="LPH1385"/>
  <c r="LPL1385"/>
  <c r="LPY1385"/>
  <c r="LQC1385"/>
  <c r="LQD1385" s="1"/>
  <c r="LQN1385"/>
  <c r="LQR1385"/>
  <c r="LRE1385"/>
  <c r="LRI1385"/>
  <c r="LRJ1385" s="1"/>
  <c r="LRT1385"/>
  <c r="LRX1385"/>
  <c r="LSK1385"/>
  <c r="LSO1385"/>
  <c r="LSP1385" s="1"/>
  <c r="LSZ1385"/>
  <c r="LTD1385"/>
  <c r="LTQ1385"/>
  <c r="LTU1385"/>
  <c r="LTV1385" s="1"/>
  <c r="LUF1385"/>
  <c r="LUJ1385"/>
  <c r="LUW1385"/>
  <c r="LVA1385"/>
  <c r="LVB1385" s="1"/>
  <c r="LVL1385"/>
  <c r="LVP1385"/>
  <c r="LWC1385"/>
  <c r="LWG1385"/>
  <c r="LWH1385" s="1"/>
  <c r="LWR1385"/>
  <c r="LWV1385"/>
  <c r="LXI1385"/>
  <c r="LXM1385"/>
  <c r="LXN1385" s="1"/>
  <c r="LXX1385"/>
  <c r="LYB1385"/>
  <c r="LYO1385"/>
  <c r="LYS1385"/>
  <c r="LYT1385" s="1"/>
  <c r="LZD1385"/>
  <c r="LZH1385"/>
  <c r="LZU1385"/>
  <c r="LZY1385"/>
  <c r="LZZ1385" s="1"/>
  <c r="MAJ1385"/>
  <c r="MAN1385"/>
  <c r="MBA1385"/>
  <c r="MBE1385"/>
  <c r="MBF1385" s="1"/>
  <c r="MBP1385"/>
  <c r="MBT1385"/>
  <c r="MCG1385"/>
  <c r="MCK1385"/>
  <c r="MCL1385" s="1"/>
  <c r="MCV1385"/>
  <c r="MCZ1385"/>
  <c r="MDM1385"/>
  <c r="MDQ1385"/>
  <c r="MDR1385" s="1"/>
  <c r="MEB1385"/>
  <c r="MEF1385"/>
  <c r="MES1385"/>
  <c r="MEW1385"/>
  <c r="MEX1385" s="1"/>
  <c r="MFH1385"/>
  <c r="MFL1385"/>
  <c r="MFY1385"/>
  <c r="MGC1385"/>
  <c r="MGD1385" s="1"/>
  <c r="MGN1385"/>
  <c r="MGR1385"/>
  <c r="MHE1385"/>
  <c r="MHI1385"/>
  <c r="MHJ1385" s="1"/>
  <c r="MHT1385"/>
  <c r="MHX1385"/>
  <c r="MIK1385"/>
  <c r="MIO1385"/>
  <c r="MIP1385" s="1"/>
  <c r="MIZ1385"/>
  <c r="MJD1385"/>
  <c r="MJQ1385"/>
  <c r="MJU1385"/>
  <c r="MJV1385" s="1"/>
  <c r="MKF1385"/>
  <c r="MKJ1385"/>
  <c r="MKW1385"/>
  <c r="MLA1385"/>
  <c r="MLB1385" s="1"/>
  <c r="MLL1385"/>
  <c r="MLP1385"/>
  <c r="MMC1385"/>
  <c r="MMG1385"/>
  <c r="MMH1385" s="1"/>
  <c r="MMR1385"/>
  <c r="MMV1385"/>
  <c r="MNI1385"/>
  <c r="MNM1385"/>
  <c r="MNN1385" s="1"/>
  <c r="MNX1385"/>
  <c r="MOB1385"/>
  <c r="MOO1385"/>
  <c r="MOS1385"/>
  <c r="MOT1385" s="1"/>
  <c r="MPD1385"/>
  <c r="MPH1385"/>
  <c r="MPU1385"/>
  <c r="MPY1385"/>
  <c r="MPZ1385" s="1"/>
  <c r="MQJ1385"/>
  <c r="MQN1385"/>
  <c r="MRA1385"/>
  <c r="MRE1385"/>
  <c r="MRF1385" s="1"/>
  <c r="MRP1385"/>
  <c r="MRT1385"/>
  <c r="MSG1385"/>
  <c r="MSK1385"/>
  <c r="MSL1385" s="1"/>
  <c r="MSV1385"/>
  <c r="MSZ1385"/>
  <c r="MTM1385"/>
  <c r="MTQ1385"/>
  <c r="MTR1385" s="1"/>
  <c r="MUB1385"/>
  <c r="MUF1385"/>
  <c r="MUS1385"/>
  <c r="MUW1385"/>
  <c r="MUX1385" s="1"/>
  <c r="MVH1385"/>
  <c r="MVL1385"/>
  <c r="MVY1385"/>
  <c r="MWC1385"/>
  <c r="MWD1385" s="1"/>
  <c r="MWN1385"/>
  <c r="MWR1385"/>
  <c r="MXE1385"/>
  <c r="MXI1385"/>
  <c r="MXJ1385" s="1"/>
  <c r="MXT1385"/>
  <c r="MXX1385"/>
  <c r="MYK1385"/>
  <c r="MYO1385"/>
  <c r="MYP1385" s="1"/>
  <c r="MYZ1385"/>
  <c r="MZD1385"/>
  <c r="MZQ1385"/>
  <c r="MZU1385"/>
  <c r="MZV1385" s="1"/>
  <c r="NAF1385"/>
  <c r="NAJ1385"/>
  <c r="NAW1385"/>
  <c r="NBA1385"/>
  <c r="NBB1385" s="1"/>
  <c r="NBL1385"/>
  <c r="NBP1385"/>
  <c r="NCC1385"/>
  <c r="NCG1385"/>
  <c r="NCH1385" s="1"/>
  <c r="NCR1385"/>
  <c r="NCV1385"/>
  <c r="NDI1385"/>
  <c r="NDM1385"/>
  <c r="NDN1385" s="1"/>
  <c r="NDX1385"/>
  <c r="NEB1385"/>
  <c r="NEO1385"/>
  <c r="NES1385"/>
  <c r="NET1385" s="1"/>
  <c r="NFD1385"/>
  <c r="NFH1385"/>
  <c r="NFU1385"/>
  <c r="NFY1385"/>
  <c r="NFZ1385" s="1"/>
  <c r="NGJ1385"/>
  <c r="NGN1385"/>
  <c r="NHA1385"/>
  <c r="NHE1385"/>
  <c r="NHF1385" s="1"/>
  <c r="NHP1385"/>
  <c r="NHT1385"/>
  <c r="NIG1385"/>
  <c r="NIK1385"/>
  <c r="NIL1385" s="1"/>
  <c r="NIV1385"/>
  <c r="NIZ1385"/>
  <c r="NJM1385"/>
  <c r="NJQ1385"/>
  <c r="NJR1385" s="1"/>
  <c r="NKB1385"/>
  <c r="NKF1385"/>
  <c r="NKS1385"/>
  <c r="NKW1385"/>
  <c r="NKX1385" s="1"/>
  <c r="NLH1385"/>
  <c r="NLL1385"/>
  <c r="NLY1385"/>
  <c r="NMC1385"/>
  <c r="NMD1385" s="1"/>
  <c r="NMN1385"/>
  <c r="NMR1385"/>
  <c r="NNE1385"/>
  <c r="NNI1385"/>
  <c r="NNJ1385" s="1"/>
  <c r="NNT1385"/>
  <c r="NNX1385"/>
  <c r="NOK1385"/>
  <c r="NOO1385"/>
  <c r="NOP1385" s="1"/>
  <c r="NOZ1385"/>
  <c r="NPD1385"/>
  <c r="NPQ1385"/>
  <c r="NPU1385"/>
  <c r="NPV1385" s="1"/>
  <c r="NQF1385"/>
  <c r="NQJ1385"/>
  <c r="NQW1385"/>
  <c r="NRA1385"/>
  <c r="NRB1385" s="1"/>
  <c r="NRL1385"/>
  <c r="NRP1385"/>
  <c r="NSC1385"/>
  <c r="NSG1385"/>
  <c r="NSH1385" s="1"/>
  <c r="NSR1385"/>
  <c r="NSV1385"/>
  <c r="NTI1385"/>
  <c r="NTM1385"/>
  <c r="NTN1385" s="1"/>
  <c r="NTX1385"/>
  <c r="NUB1385"/>
  <c r="NUO1385"/>
  <c r="NUS1385"/>
  <c r="NUT1385" s="1"/>
  <c r="NVD1385"/>
  <c r="NVH1385"/>
  <c r="NVU1385"/>
  <c r="NVY1385"/>
  <c r="NVZ1385" s="1"/>
  <c r="NWJ1385"/>
  <c r="NWN1385"/>
  <c r="NXA1385"/>
  <c r="NXE1385"/>
  <c r="NXF1385" s="1"/>
  <c r="NXP1385"/>
  <c r="NXT1385"/>
  <c r="NYG1385"/>
  <c r="NYK1385"/>
  <c r="NYL1385" s="1"/>
  <c r="NYV1385"/>
  <c r="NYZ1385"/>
  <c r="NZM1385"/>
  <c r="NZQ1385"/>
  <c r="NZR1385" s="1"/>
  <c r="OAB1385"/>
  <c r="OAF1385"/>
  <c r="OAS1385"/>
  <c r="OAW1385"/>
  <c r="OAX1385" s="1"/>
  <c r="OBH1385"/>
  <c r="OBL1385"/>
  <c r="OBY1385"/>
  <c r="OCC1385"/>
  <c r="OCD1385" s="1"/>
  <c r="OCN1385"/>
  <c r="OCR1385"/>
  <c r="ODE1385"/>
  <c r="ODI1385"/>
  <c r="ODJ1385" s="1"/>
  <c r="ODT1385"/>
  <c r="ODX1385"/>
  <c r="OEK1385"/>
  <c r="OEO1385"/>
  <c r="OEP1385" s="1"/>
  <c r="OEZ1385"/>
  <c r="OFD1385"/>
  <c r="OFQ1385"/>
  <c r="OFU1385"/>
  <c r="OFV1385" s="1"/>
  <c r="OGF1385"/>
  <c r="OGJ1385"/>
  <c r="OGW1385"/>
  <c r="OHA1385"/>
  <c r="OHB1385" s="1"/>
  <c r="OHL1385"/>
  <c r="OHP1385"/>
  <c r="OIC1385"/>
  <c r="OIG1385"/>
  <c r="OIH1385" s="1"/>
  <c r="OIR1385"/>
  <c r="OIV1385"/>
  <c r="OJI1385"/>
  <c r="OJM1385"/>
  <c r="OJN1385" s="1"/>
  <c r="OJX1385"/>
  <c r="OKB1385"/>
  <c r="OKO1385"/>
  <c r="OKS1385"/>
  <c r="OKT1385" s="1"/>
  <c r="OLD1385"/>
  <c r="OLH1385"/>
  <c r="OLU1385"/>
  <c r="OLY1385"/>
  <c r="OLZ1385" s="1"/>
  <c r="OMJ1385"/>
  <c r="OMN1385"/>
  <c r="ONA1385"/>
  <c r="ONE1385"/>
  <c r="ONF1385" s="1"/>
  <c r="ONP1385"/>
  <c r="ONT1385"/>
  <c r="OOG1385"/>
  <c r="OOK1385"/>
  <c r="OOL1385" s="1"/>
  <c r="OOV1385"/>
  <c r="OOZ1385"/>
  <c r="OPM1385"/>
  <c r="OPQ1385"/>
  <c r="OPR1385" s="1"/>
  <c r="OQB1385"/>
  <c r="OQF1385"/>
  <c r="OQS1385"/>
  <c r="OQW1385"/>
  <c r="OQX1385" s="1"/>
  <c r="ORH1385"/>
  <c r="ORL1385"/>
  <c r="ORY1385"/>
  <c r="OSC1385"/>
  <c r="OSD1385" s="1"/>
  <c r="OSN1385"/>
  <c r="OSR1385"/>
  <c r="OTE1385"/>
  <c r="OTI1385"/>
  <c r="OTJ1385" s="1"/>
  <c r="OTT1385"/>
  <c r="OTX1385"/>
  <c r="OUK1385"/>
  <c r="OUO1385"/>
  <c r="OUP1385" s="1"/>
  <c r="OUZ1385"/>
  <c r="OVD1385"/>
  <c r="OVQ1385"/>
  <c r="OVU1385"/>
  <c r="OVV1385" s="1"/>
  <c r="OWF1385"/>
  <c r="OWJ1385"/>
  <c r="OWW1385"/>
  <c r="OXA1385"/>
  <c r="OXB1385" s="1"/>
  <c r="OXL1385"/>
  <c r="OXP1385"/>
  <c r="OYC1385"/>
  <c r="OYG1385"/>
  <c r="OYH1385" s="1"/>
  <c r="OYR1385"/>
  <c r="OYV1385"/>
  <c r="OZI1385"/>
  <c r="OZM1385"/>
  <c r="OZN1385" s="1"/>
  <c r="OZX1385"/>
  <c r="PAB1385"/>
  <c r="PAO1385"/>
  <c r="PAS1385"/>
  <c r="PAT1385" s="1"/>
  <c r="PBD1385"/>
  <c r="PBH1385"/>
  <c r="PBU1385"/>
  <c r="PBY1385"/>
  <c r="PBZ1385" s="1"/>
  <c r="PCJ1385"/>
  <c r="PCN1385"/>
  <c r="PDA1385"/>
  <c r="PDE1385"/>
  <c r="PDF1385" s="1"/>
  <c r="PDP1385"/>
  <c r="PDT1385"/>
  <c r="PEG1385"/>
  <c r="PEK1385"/>
  <c r="PEL1385" s="1"/>
  <c r="PEV1385"/>
  <c r="PEZ1385"/>
  <c r="PFM1385"/>
  <c r="PFQ1385"/>
  <c r="PFR1385" s="1"/>
  <c r="PGB1385"/>
  <c r="PGF1385"/>
  <c r="PGS1385"/>
  <c r="PGW1385"/>
  <c r="PGX1385" s="1"/>
  <c r="PHH1385"/>
  <c r="PHL1385"/>
  <c r="PHY1385"/>
  <c r="PIC1385"/>
  <c r="PID1385" s="1"/>
  <c r="PIN1385"/>
  <c r="PIR1385"/>
  <c r="PJE1385"/>
  <c r="PJI1385"/>
  <c r="PJJ1385" s="1"/>
  <c r="PJT1385"/>
  <c r="PJX1385"/>
  <c r="PKK1385"/>
  <c r="PKO1385"/>
  <c r="PKP1385" s="1"/>
  <c r="PKZ1385"/>
  <c r="PLD1385"/>
  <c r="PLQ1385"/>
  <c r="PLU1385"/>
  <c r="PLV1385" s="1"/>
  <c r="PMF1385"/>
  <c r="PMJ1385"/>
  <c r="PMW1385"/>
  <c r="PNA1385"/>
  <c r="PNB1385" s="1"/>
  <c r="PNL1385"/>
  <c r="PNP1385"/>
  <c r="POC1385"/>
  <c r="POG1385"/>
  <c r="POH1385" s="1"/>
  <c r="POR1385"/>
  <c r="POV1385"/>
  <c r="PPI1385"/>
  <c r="PPM1385"/>
  <c r="PPN1385" s="1"/>
  <c r="PPX1385"/>
  <c r="PQB1385"/>
  <c r="PQO1385"/>
  <c r="PQS1385"/>
  <c r="PQT1385" s="1"/>
  <c r="PRD1385"/>
  <c r="PRH1385"/>
  <c r="PRU1385"/>
  <c r="PRY1385"/>
  <c r="PRZ1385" s="1"/>
  <c r="PSJ1385"/>
  <c r="PSN1385"/>
  <c r="PTA1385"/>
  <c r="PTE1385"/>
  <c r="PTF1385" s="1"/>
  <c r="PTP1385"/>
  <c r="PTT1385"/>
  <c r="PUG1385"/>
  <c r="PUK1385"/>
  <c r="PUL1385" s="1"/>
  <c r="PUV1385"/>
  <c r="PUZ1385"/>
  <c r="PVM1385"/>
  <c r="PVQ1385"/>
  <c r="PVR1385" s="1"/>
  <c r="PWB1385"/>
  <c r="PWF1385"/>
  <c r="PWS1385"/>
  <c r="PWW1385"/>
  <c r="PWX1385" s="1"/>
  <c r="PXH1385"/>
  <c r="PXL1385"/>
  <c r="PXY1385"/>
  <c r="PYC1385"/>
  <c r="PYD1385" s="1"/>
  <c r="PYN1385"/>
  <c r="PYR1385"/>
  <c r="PZE1385"/>
  <c r="PZI1385"/>
  <c r="PZJ1385" s="1"/>
  <c r="PZT1385"/>
  <c r="PZX1385"/>
  <c r="QAK1385"/>
  <c r="QAO1385"/>
  <c r="QAP1385" s="1"/>
  <c r="QAZ1385"/>
  <c r="QBD1385"/>
  <c r="QBQ1385"/>
  <c r="QBU1385"/>
  <c r="QBV1385" s="1"/>
  <c r="QCF1385"/>
  <c r="QCJ1385"/>
  <c r="QCW1385"/>
  <c r="QDA1385"/>
  <c r="QDB1385" s="1"/>
  <c r="QDL1385"/>
  <c r="QDP1385"/>
  <c r="QEC1385"/>
  <c r="QEG1385"/>
  <c r="QEH1385" s="1"/>
  <c r="QER1385"/>
  <c r="QEV1385"/>
  <c r="QFI1385"/>
  <c r="QFM1385"/>
  <c r="QFN1385" s="1"/>
  <c r="QFX1385"/>
  <c r="QGB1385"/>
  <c r="QGO1385"/>
  <c r="QGS1385"/>
  <c r="QGT1385" s="1"/>
  <c r="QHD1385"/>
  <c r="QHH1385"/>
  <c r="QHU1385"/>
  <c r="QHY1385"/>
  <c r="QHZ1385" s="1"/>
  <c r="QIJ1385"/>
  <c r="QIN1385"/>
  <c r="QJA1385"/>
  <c r="QJE1385"/>
  <c r="QJF1385" s="1"/>
  <c r="QJP1385"/>
  <c r="QJT1385"/>
  <c r="QKG1385"/>
  <c r="QKK1385"/>
  <c r="QKL1385" s="1"/>
  <c r="QKV1385"/>
  <c r="QKZ1385"/>
  <c r="QLM1385"/>
  <c r="QLQ1385"/>
  <c r="QLR1385" s="1"/>
  <c r="QMB1385"/>
  <c r="QMF1385"/>
  <c r="QMS1385"/>
  <c r="QMW1385"/>
  <c r="QMX1385" s="1"/>
  <c r="QNH1385"/>
  <c r="QNL1385"/>
  <c r="QNY1385"/>
  <c r="QOC1385"/>
  <c r="QOD1385" s="1"/>
  <c r="QON1385"/>
  <c r="QOR1385"/>
  <c r="QPE1385"/>
  <c r="QPI1385"/>
  <c r="QPJ1385" s="1"/>
  <c r="QPT1385"/>
  <c r="QPX1385"/>
  <c r="QQK1385"/>
  <c r="QQO1385"/>
  <c r="QQP1385" s="1"/>
  <c r="QQZ1385"/>
  <c r="QRD1385"/>
  <c r="QRQ1385"/>
  <c r="QRU1385"/>
  <c r="QRV1385" s="1"/>
  <c r="QSF1385"/>
  <c r="QSJ1385"/>
  <c r="QSW1385"/>
  <c r="QTA1385"/>
  <c r="QTB1385" s="1"/>
  <c r="QTL1385"/>
  <c r="QTP1385"/>
  <c r="QUC1385"/>
  <c r="QUG1385"/>
  <c r="QUH1385" s="1"/>
  <c r="QUR1385"/>
  <c r="QUV1385"/>
  <c r="QVI1385"/>
  <c r="QVM1385"/>
  <c r="QVN1385" s="1"/>
  <c r="QVX1385"/>
  <c r="QWB1385"/>
  <c r="QWO1385"/>
  <c r="QWS1385"/>
  <c r="QWT1385" s="1"/>
  <c r="QXD1385"/>
  <c r="QXH1385"/>
  <c r="QXU1385"/>
  <c r="QXY1385"/>
  <c r="QXZ1385" s="1"/>
  <c r="QYJ1385"/>
  <c r="QYN1385"/>
  <c r="QZA1385"/>
  <c r="QZE1385"/>
  <c r="QZF1385" s="1"/>
  <c r="QZP1385"/>
  <c r="QZT1385"/>
  <c r="RAG1385"/>
  <c r="RAK1385"/>
  <c r="RAL1385" s="1"/>
  <c r="RAV1385"/>
  <c r="RAZ1385"/>
  <c r="RBM1385"/>
  <c r="RBQ1385"/>
  <c r="RBR1385" s="1"/>
  <c r="RCB1385"/>
  <c r="RCF1385"/>
  <c r="RCS1385"/>
  <c r="RCW1385"/>
  <c r="RCX1385" s="1"/>
  <c r="RDH1385"/>
  <c r="RDL1385"/>
  <c r="RDY1385"/>
  <c r="REC1385"/>
  <c r="RED1385" s="1"/>
  <c r="REN1385"/>
  <c r="RER1385"/>
  <c r="RFE1385"/>
  <c r="RFI1385"/>
  <c r="RFJ1385" s="1"/>
  <c r="RFT1385"/>
  <c r="RFX1385"/>
  <c r="RGK1385"/>
  <c r="RGO1385"/>
  <c r="RGP1385" s="1"/>
  <c r="RGZ1385"/>
  <c r="RHD1385"/>
  <c r="RHQ1385"/>
  <c r="RHU1385"/>
  <c r="RHV1385" s="1"/>
  <c r="RIF1385"/>
  <c r="RIJ1385"/>
  <c r="RIW1385"/>
  <c r="RJA1385"/>
  <c r="RJB1385" s="1"/>
  <c r="RJL1385"/>
  <c r="RJP1385"/>
  <c r="RKC1385"/>
  <c r="RKG1385"/>
  <c r="RKH1385" s="1"/>
  <c r="RKR1385"/>
  <c r="RKV1385"/>
  <c r="RLI1385"/>
  <c r="RLM1385"/>
  <c r="RLN1385" s="1"/>
  <c r="RLX1385"/>
  <c r="RMB1385"/>
  <c r="RMO1385"/>
  <c r="RMS1385"/>
  <c r="RMT1385" s="1"/>
  <c r="RND1385"/>
  <c r="RNH1385"/>
  <c r="RNU1385"/>
  <c r="RNY1385"/>
  <c r="RNZ1385" s="1"/>
  <c r="ROJ1385"/>
  <c r="RON1385"/>
  <c r="RPA1385"/>
  <c r="RPE1385"/>
  <c r="RPF1385" s="1"/>
  <c r="RPP1385"/>
  <c r="RPT1385"/>
  <c r="RQG1385"/>
  <c r="RQK1385"/>
  <c r="RQL1385" s="1"/>
  <c r="RQV1385"/>
  <c r="RQZ1385"/>
  <c r="RRM1385"/>
  <c r="RRQ1385"/>
  <c r="RRR1385" s="1"/>
  <c r="RSB1385"/>
  <c r="RSF1385"/>
  <c r="RSS1385"/>
  <c r="RSW1385"/>
  <c r="RSX1385" s="1"/>
  <c r="RTH1385"/>
  <c r="RTL1385"/>
  <c r="RTY1385"/>
  <c r="RUC1385"/>
  <c r="RUD1385" s="1"/>
  <c r="RUN1385"/>
  <c r="RUR1385"/>
  <c r="RVE1385"/>
  <c r="RVI1385"/>
  <c r="RVJ1385" s="1"/>
  <c r="RVT1385"/>
  <c r="RVX1385"/>
  <c r="RWK1385"/>
  <c r="RWO1385"/>
  <c r="RWP1385" s="1"/>
  <c r="RWZ1385"/>
  <c r="RXD1385"/>
  <c r="RXQ1385"/>
  <c r="RXU1385"/>
  <c r="RXV1385" s="1"/>
  <c r="RYF1385"/>
  <c r="RYJ1385"/>
  <c r="RYW1385"/>
  <c r="RZA1385"/>
  <c r="RZB1385" s="1"/>
  <c r="RZL1385"/>
  <c r="RZP1385"/>
  <c r="SAC1385"/>
  <c r="SAG1385"/>
  <c r="SAH1385" s="1"/>
  <c r="SAR1385"/>
  <c r="SAV1385"/>
  <c r="SBI1385"/>
  <c r="SBM1385"/>
  <c r="SBN1385" s="1"/>
  <c r="SBX1385"/>
  <c r="SCB1385"/>
  <c r="SCO1385"/>
  <c r="SCS1385"/>
  <c r="SCT1385" s="1"/>
  <c r="SDD1385"/>
  <c r="SDH1385"/>
  <c r="SDU1385"/>
  <c r="SDY1385"/>
  <c r="SDZ1385" s="1"/>
  <c r="SEJ1385"/>
  <c r="SEN1385"/>
  <c r="SFA1385"/>
  <c r="SFE1385"/>
  <c r="SFF1385" s="1"/>
  <c r="SFP1385"/>
  <c r="SFT1385"/>
  <c r="SGG1385"/>
  <c r="SGK1385"/>
  <c r="SGL1385" s="1"/>
  <c r="SGV1385"/>
  <c r="SGZ1385"/>
  <c r="SHM1385"/>
  <c r="SHQ1385"/>
  <c r="SHR1385" s="1"/>
  <c r="SIB1385"/>
  <c r="SIF1385"/>
  <c r="SIS1385"/>
  <c r="SIW1385"/>
  <c r="SIX1385" s="1"/>
  <c r="SJH1385"/>
  <c r="SJL1385"/>
  <c r="SJY1385"/>
  <c r="SKC1385"/>
  <c r="SKD1385" s="1"/>
  <c r="SKN1385"/>
  <c r="SKR1385"/>
  <c r="SLE1385"/>
  <c r="SLI1385"/>
  <c r="SLJ1385" s="1"/>
  <c r="SLT1385"/>
  <c r="SLX1385"/>
  <c r="SMK1385"/>
  <c r="SMO1385"/>
  <c r="SMP1385" s="1"/>
  <c r="SMZ1385"/>
  <c r="SND1385"/>
  <c r="SNQ1385"/>
  <c r="SNU1385"/>
  <c r="SNV1385" s="1"/>
  <c r="SOF1385"/>
  <c r="SOJ1385"/>
  <c r="SOW1385"/>
  <c r="SPA1385"/>
  <c r="SPB1385" s="1"/>
  <c r="SPL1385"/>
  <c r="SPP1385"/>
  <c r="SQC1385"/>
  <c r="SQG1385"/>
  <c r="SQH1385" s="1"/>
  <c r="SQR1385"/>
  <c r="SQV1385"/>
  <c r="SRI1385"/>
  <c r="SRM1385"/>
  <c r="SRN1385" s="1"/>
  <c r="SRX1385"/>
  <c r="SSB1385"/>
  <c r="SSO1385"/>
  <c r="SSS1385"/>
  <c r="SST1385" s="1"/>
  <c r="STD1385"/>
  <c r="STH1385"/>
  <c r="STU1385"/>
  <c r="STY1385"/>
  <c r="STZ1385" s="1"/>
  <c r="SUJ1385"/>
  <c r="SUN1385"/>
  <c r="SVA1385"/>
  <c r="SVE1385"/>
  <c r="SVF1385" s="1"/>
  <c r="SVP1385"/>
  <c r="SVT1385"/>
  <c r="SWG1385"/>
  <c r="SWK1385"/>
  <c r="SWL1385" s="1"/>
  <c r="SWV1385"/>
  <c r="SWZ1385"/>
  <c r="SXM1385"/>
  <c r="SXQ1385"/>
  <c r="SXR1385" s="1"/>
  <c r="SYB1385"/>
  <c r="SYF1385"/>
  <c r="SYS1385"/>
  <c r="SYW1385"/>
  <c r="SYX1385" s="1"/>
  <c r="SZH1385"/>
  <c r="SZL1385"/>
  <c r="SZY1385"/>
  <c r="TAC1385"/>
  <c r="TAD1385" s="1"/>
  <c r="TAN1385"/>
  <c r="TAR1385"/>
  <c r="TBE1385"/>
  <c r="TBI1385"/>
  <c r="TBJ1385" s="1"/>
  <c r="TBT1385"/>
  <c r="TBX1385"/>
  <c r="TCK1385"/>
  <c r="TCO1385"/>
  <c r="TCP1385" s="1"/>
  <c r="TCZ1385"/>
  <c r="TDD1385"/>
  <c r="TDQ1385"/>
  <c r="TDU1385"/>
  <c r="TDV1385" s="1"/>
  <c r="TEF1385"/>
  <c r="TEJ1385"/>
  <c r="TEW1385"/>
  <c r="TFA1385"/>
  <c r="TFB1385" s="1"/>
  <c r="TFL1385"/>
  <c r="TFP1385"/>
  <c r="TGC1385"/>
  <c r="TGG1385"/>
  <c r="TGH1385" s="1"/>
  <c r="TGR1385"/>
  <c r="TGV1385"/>
  <c r="THI1385"/>
  <c r="THM1385"/>
  <c r="THN1385" s="1"/>
  <c r="THX1385"/>
  <c r="TIB1385"/>
  <c r="TIO1385"/>
  <c r="TIS1385"/>
  <c r="TIT1385" s="1"/>
  <c r="TJD1385"/>
  <c r="TJH1385"/>
  <c r="TJU1385"/>
  <c r="TJY1385"/>
  <c r="TJZ1385" s="1"/>
  <c r="TKJ1385"/>
  <c r="TKN1385"/>
  <c r="TLA1385"/>
  <c r="TLE1385"/>
  <c r="TLF1385" s="1"/>
  <c r="TLP1385"/>
  <c r="TLT1385"/>
  <c r="TMG1385"/>
  <c r="TMK1385"/>
  <c r="TML1385" s="1"/>
  <c r="TMV1385"/>
  <c r="TMZ1385"/>
  <c r="TNM1385"/>
  <c r="TNQ1385"/>
  <c r="TNR1385" s="1"/>
  <c r="TOB1385"/>
  <c r="TOF1385"/>
  <c r="TOS1385"/>
  <c r="TOW1385"/>
  <c r="TOX1385" s="1"/>
  <c r="TPH1385"/>
  <c r="TPL1385"/>
  <c r="TPY1385"/>
  <c r="TQC1385"/>
  <c r="TQD1385" s="1"/>
  <c r="TQN1385"/>
  <c r="TQR1385"/>
  <c r="TRE1385"/>
  <c r="TRI1385"/>
  <c r="TRJ1385" s="1"/>
  <c r="TRT1385"/>
  <c r="TRX1385"/>
  <c r="TSK1385"/>
  <c r="TSO1385"/>
  <c r="TSP1385" s="1"/>
  <c r="TSZ1385"/>
  <c r="TTD1385"/>
  <c r="TTQ1385"/>
  <c r="TTU1385"/>
  <c r="TTV1385" s="1"/>
  <c r="TUF1385"/>
  <c r="TUJ1385"/>
  <c r="TUW1385"/>
  <c r="TVA1385"/>
  <c r="TVB1385" s="1"/>
  <c r="TVL1385"/>
  <c r="TVP1385"/>
  <c r="TWC1385"/>
  <c r="TWG1385"/>
  <c r="TWH1385" s="1"/>
  <c r="TWR1385"/>
  <c r="TWV1385"/>
  <c r="TXI1385"/>
  <c r="TXM1385"/>
  <c r="TXN1385" s="1"/>
  <c r="TXX1385"/>
  <c r="TYB1385"/>
  <c r="TYO1385"/>
  <c r="TYS1385"/>
  <c r="TYT1385" s="1"/>
  <c r="TZD1385"/>
  <c r="TZH1385"/>
  <c r="TZU1385"/>
  <c r="TZY1385"/>
  <c r="TZZ1385" s="1"/>
  <c r="UAJ1385"/>
  <c r="UAN1385"/>
  <c r="UBA1385"/>
  <c r="UBE1385"/>
  <c r="UBF1385" s="1"/>
  <c r="UBP1385"/>
  <c r="UBT1385"/>
  <c r="UCG1385"/>
  <c r="UCK1385"/>
  <c r="UCL1385" s="1"/>
  <c r="UCV1385"/>
  <c r="UCZ1385"/>
  <c r="UDM1385"/>
  <c r="UDQ1385"/>
  <c r="UDR1385" s="1"/>
  <c r="UEB1385"/>
  <c r="UEF1385"/>
  <c r="UES1385"/>
  <c r="UEW1385"/>
  <c r="UEX1385" s="1"/>
  <c r="UFH1385"/>
  <c r="UFL1385"/>
  <c r="UFY1385"/>
  <c r="UGC1385"/>
  <c r="UGD1385" s="1"/>
  <c r="UGN1385"/>
  <c r="UGR1385"/>
  <c r="UHE1385"/>
  <c r="UHI1385"/>
  <c r="UHJ1385" s="1"/>
  <c r="UHT1385"/>
  <c r="UHX1385"/>
  <c r="UIK1385"/>
  <c r="UIO1385"/>
  <c r="UIP1385" s="1"/>
  <c r="UIZ1385"/>
  <c r="UJD1385"/>
  <c r="UJQ1385"/>
  <c r="UJU1385"/>
  <c r="UJV1385" s="1"/>
  <c r="UKF1385"/>
  <c r="UKJ1385"/>
  <c r="UKW1385"/>
  <c r="ULA1385"/>
  <c r="ULB1385" s="1"/>
  <c r="ULL1385"/>
  <c r="ULP1385"/>
  <c r="UMC1385"/>
  <c r="UMG1385"/>
  <c r="UMH1385" s="1"/>
  <c r="UMR1385"/>
  <c r="UMV1385"/>
  <c r="UNI1385"/>
  <c r="UNM1385"/>
  <c r="UNN1385" s="1"/>
  <c r="UNX1385"/>
  <c r="UOB1385"/>
  <c r="UOO1385"/>
  <c r="UOS1385"/>
  <c r="UOT1385" s="1"/>
  <c r="UPD1385"/>
  <c r="UPH1385"/>
  <c r="UPU1385"/>
  <c r="UPY1385"/>
  <c r="UPZ1385" s="1"/>
  <c r="UQJ1385"/>
  <c r="UQN1385"/>
  <c r="URA1385"/>
  <c r="URE1385"/>
  <c r="URF1385" s="1"/>
  <c r="URP1385"/>
  <c r="URT1385"/>
  <c r="USG1385"/>
  <c r="USK1385"/>
  <c r="USL1385" s="1"/>
  <c r="USV1385"/>
  <c r="USZ1385"/>
  <c r="UTM1385"/>
  <c r="UTQ1385"/>
  <c r="UTR1385" s="1"/>
  <c r="UUB1385"/>
  <c r="UUF1385"/>
  <c r="UUS1385"/>
  <c r="UUW1385"/>
  <c r="UUX1385" s="1"/>
  <c r="UVH1385"/>
  <c r="UVL1385"/>
  <c r="UVY1385"/>
  <c r="UWC1385"/>
  <c r="UWD1385" s="1"/>
  <c r="UWN1385"/>
  <c r="UWR1385"/>
  <c r="UXE1385"/>
  <c r="UXI1385"/>
  <c r="UXJ1385" s="1"/>
  <c r="UXT1385"/>
  <c r="UXX1385"/>
  <c r="UYK1385"/>
  <c r="UYO1385"/>
  <c r="UYP1385" s="1"/>
  <c r="UYZ1385"/>
  <c r="UZD1385"/>
  <c r="UZQ1385"/>
  <c r="UZU1385"/>
  <c r="UZV1385" s="1"/>
  <c r="VAF1385"/>
  <c r="VAJ1385"/>
  <c r="VAW1385"/>
  <c r="VBA1385"/>
  <c r="VBB1385" s="1"/>
  <c r="VBL1385"/>
  <c r="VBP1385"/>
  <c r="VCC1385"/>
  <c r="VCG1385"/>
  <c r="VCH1385" s="1"/>
  <c r="VCR1385"/>
  <c r="VCV1385"/>
  <c r="VDI1385"/>
  <c r="VDM1385"/>
  <c r="VDN1385" s="1"/>
  <c r="VDX1385"/>
  <c r="VEB1385"/>
  <c r="VEO1385"/>
  <c r="VES1385"/>
  <c r="VET1385" s="1"/>
  <c r="VFD1385"/>
  <c r="VFH1385"/>
  <c r="VFU1385"/>
  <c r="VFY1385"/>
  <c r="VFZ1385" s="1"/>
  <c r="VGJ1385"/>
  <c r="VGN1385"/>
  <c r="VHA1385"/>
  <c r="VHE1385"/>
  <c r="VHF1385" s="1"/>
  <c r="VHP1385"/>
  <c r="VHT1385"/>
  <c r="VIG1385"/>
  <c r="VIK1385"/>
  <c r="VIL1385" s="1"/>
  <c r="VIV1385"/>
  <c r="VIZ1385"/>
  <c r="VJM1385"/>
  <c r="VJQ1385"/>
  <c r="VJR1385" s="1"/>
  <c r="VKB1385"/>
  <c r="VKF1385"/>
  <c r="VKS1385"/>
  <c r="VKW1385"/>
  <c r="VKX1385" s="1"/>
  <c r="VLH1385"/>
  <c r="VLL1385"/>
  <c r="VLY1385"/>
  <c r="VMC1385"/>
  <c r="VMD1385" s="1"/>
  <c r="VMN1385"/>
  <c r="VMR1385"/>
  <c r="VNE1385"/>
  <c r="VNI1385"/>
  <c r="VNJ1385" s="1"/>
  <c r="VNT1385"/>
  <c r="VNX1385"/>
  <c r="VOK1385"/>
  <c r="VOO1385"/>
  <c r="VOP1385" s="1"/>
  <c r="VOZ1385"/>
  <c r="VPD1385"/>
  <c r="VPQ1385"/>
  <c r="VPU1385"/>
  <c r="VPV1385" s="1"/>
  <c r="VQF1385"/>
  <c r="VQJ1385"/>
  <c r="VQW1385"/>
  <c r="VRA1385"/>
  <c r="VRB1385" s="1"/>
  <c r="VRL1385"/>
  <c r="VRP1385"/>
  <c r="VSC1385"/>
  <c r="VSG1385"/>
  <c r="VSH1385" s="1"/>
  <c r="VSR1385"/>
  <c r="VSV1385"/>
  <c r="VTI1385"/>
  <c r="VTM1385"/>
  <c r="VTN1385" s="1"/>
  <c r="VTX1385"/>
  <c r="VUB1385"/>
  <c r="VUO1385"/>
  <c r="VUS1385"/>
  <c r="VUT1385" s="1"/>
  <c r="VVD1385"/>
  <c r="VVH1385"/>
  <c r="VVU1385"/>
  <c r="VVY1385"/>
  <c r="VVZ1385" s="1"/>
  <c r="VWJ1385"/>
  <c r="VWN1385"/>
  <c r="VXA1385"/>
  <c r="VXE1385"/>
  <c r="VXF1385" s="1"/>
  <c r="VXP1385"/>
  <c r="VXT1385"/>
  <c r="VYG1385"/>
  <c r="VYK1385"/>
  <c r="VYL1385" s="1"/>
  <c r="VYV1385"/>
  <c r="VYZ1385"/>
  <c r="VZM1385"/>
  <c r="VZQ1385"/>
  <c r="VZR1385" s="1"/>
  <c r="WAB1385"/>
  <c r="WAF1385"/>
  <c r="WAS1385"/>
  <c r="WAW1385"/>
  <c r="WAX1385" s="1"/>
  <c r="WBH1385"/>
  <c r="WBL1385"/>
  <c r="WBY1385"/>
  <c r="WCC1385"/>
  <c r="WCD1385" s="1"/>
  <c r="WCN1385"/>
  <c r="WCR1385"/>
  <c r="WDE1385"/>
  <c r="WDI1385"/>
  <c r="WDJ1385" s="1"/>
  <c r="WDT1385"/>
  <c r="WDX1385"/>
  <c r="WEK1385"/>
  <c r="WEO1385"/>
  <c r="WEP1385" s="1"/>
  <c r="WEZ1385"/>
  <c r="WFD1385"/>
  <c r="WFQ1385"/>
  <c r="WFU1385"/>
  <c r="WFV1385" s="1"/>
  <c r="WGF1385"/>
  <c r="WGJ1385"/>
  <c r="WGW1385"/>
  <c r="WHA1385"/>
  <c r="WHB1385" s="1"/>
  <c r="WHL1385"/>
  <c r="WHP1385"/>
  <c r="WIC1385"/>
  <c r="WIG1385"/>
  <c r="WIH1385" s="1"/>
  <c r="WIR1385"/>
  <c r="WIV1385"/>
  <c r="WJI1385"/>
  <c r="WJM1385"/>
  <c r="WJN1385" s="1"/>
  <c r="WJX1385"/>
  <c r="WKB1385"/>
  <c r="WKO1385"/>
  <c r="WKS1385"/>
  <c r="WKT1385" s="1"/>
  <c r="WLD1385"/>
  <c r="WLH1385"/>
  <c r="WLU1385"/>
  <c r="WLY1385"/>
  <c r="WLZ1385" s="1"/>
  <c r="WMJ1385"/>
  <c r="WMN1385"/>
  <c r="WNA1385"/>
  <c r="WNE1385"/>
  <c r="WNF1385" s="1"/>
  <c r="WNP1385"/>
  <c r="WNT1385"/>
  <c r="WOG1385"/>
  <c r="WOK1385"/>
  <c r="WOL1385" s="1"/>
  <c r="WOV1385"/>
  <c r="WOZ1385"/>
  <c r="WPM1385"/>
  <c r="WPQ1385"/>
  <c r="WPR1385" s="1"/>
  <c r="WQB1385"/>
  <c r="WQF1385"/>
  <c r="WQS1385"/>
  <c r="WQW1385"/>
  <c r="WQX1385" s="1"/>
  <c r="WRH1385"/>
  <c r="WRL1385"/>
  <c r="WRY1385"/>
  <c r="WSC1385"/>
  <c r="WSD1385" s="1"/>
  <c r="WSN1385"/>
  <c r="WSR1385"/>
  <c r="WTE1385"/>
  <c r="WTI1385"/>
  <c r="WTJ1385" s="1"/>
  <c r="WTT1385"/>
  <c r="WTX1385"/>
  <c r="WUK1385"/>
  <c r="WUO1385"/>
  <c r="WUP1385" s="1"/>
  <c r="WUZ1385"/>
  <c r="WVD1385"/>
  <c r="WVQ1385"/>
  <c r="WVU1385"/>
  <c r="WVV1385" s="1"/>
  <c r="WWF1385"/>
  <c r="WWJ1385"/>
  <c r="WWW1385"/>
  <c r="WXA1385"/>
  <c r="WXB1385" s="1"/>
  <c r="WXL1385"/>
  <c r="WXP1385"/>
  <c r="WYC1385"/>
  <c r="WYG1385"/>
  <c r="WYH1385" s="1"/>
  <c r="WYR1385"/>
  <c r="WYV1385"/>
  <c r="WZI1385"/>
  <c r="WZM1385"/>
  <c r="WZN1385" s="1"/>
  <c r="WZX1385"/>
  <c r="XAB1385"/>
  <c r="XAO1385"/>
  <c r="XAS1385"/>
  <c r="XAT1385" s="1"/>
  <c r="XBD1385"/>
  <c r="XBH1385"/>
  <c r="XBU1385"/>
  <c r="XBY1385"/>
  <c r="XBZ1385" s="1"/>
  <c r="XCJ1385"/>
  <c r="XCN1385"/>
  <c r="XDA1385"/>
  <c r="XDE1385"/>
  <c r="XDF1385" s="1"/>
  <c r="XDP1385"/>
  <c r="XDT1385"/>
  <c r="XEG1385"/>
  <c r="XEK1385"/>
  <c r="XEL1385" s="1"/>
  <c r="XEV1385"/>
  <c r="XEZ1385"/>
  <c r="M1393"/>
  <c r="M1390"/>
  <c r="AB1393"/>
  <c r="AB1390"/>
  <c r="AS1393"/>
  <c r="AS1390"/>
  <c r="BH1393"/>
  <c r="BH1390"/>
  <c r="BY1393"/>
  <c r="BY1390"/>
  <c r="CN1393"/>
  <c r="CN1390"/>
  <c r="DE1393"/>
  <c r="DE1390"/>
  <c r="DT1393"/>
  <c r="DT1390"/>
  <c r="EK1393"/>
  <c r="EK1390"/>
  <c r="EZ1393"/>
  <c r="EZ1390"/>
  <c r="FQ1393"/>
  <c r="FQ1390"/>
  <c r="GF1393"/>
  <c r="GF1390"/>
  <c r="GW1393"/>
  <c r="GW1390"/>
  <c r="HL1393"/>
  <c r="HL1390"/>
  <c r="IC1393"/>
  <c r="IC1390"/>
  <c r="IR1393"/>
  <c r="IR1390"/>
  <c r="JI1393"/>
  <c r="JI1390"/>
  <c r="JX1393"/>
  <c r="JX1390"/>
  <c r="KO1393"/>
  <c r="KO1390"/>
  <c r="LD1393"/>
  <c r="LD1390"/>
  <c r="LU1393"/>
  <c r="LU1390"/>
  <c r="MJ1393"/>
  <c r="MJ1390"/>
  <c r="NA1393"/>
  <c r="NA1390"/>
  <c r="NP1393"/>
  <c r="NP1390"/>
  <c r="OG1393"/>
  <c r="OG1390"/>
  <c r="OV1393"/>
  <c r="OV1390"/>
  <c r="PM1393"/>
  <c r="PM1390"/>
  <c r="QB1393"/>
  <c r="QB1390"/>
  <c r="QS1393"/>
  <c r="QS1390"/>
  <c r="RH1393"/>
  <c r="RH1390"/>
  <c r="RY1393"/>
  <c r="RY1390"/>
  <c r="SN1393"/>
  <c r="SN1390"/>
  <c r="TE1393"/>
  <c r="TE1390"/>
  <c r="TT1393"/>
  <c r="TT1390"/>
  <c r="UK1393"/>
  <c r="UK1390"/>
  <c r="UZ1393"/>
  <c r="UZ1390"/>
  <c r="VQ1393"/>
  <c r="VQ1390"/>
  <c r="WF1393"/>
  <c r="WF1390"/>
  <c r="WW1393"/>
  <c r="WW1390"/>
  <c r="XL1393"/>
  <c r="XL1390"/>
  <c r="YC1393"/>
  <c r="YC1390"/>
  <c r="YR1393"/>
  <c r="YR1390"/>
  <c r="ZI1393"/>
  <c r="ZI1390"/>
  <c r="ZX1393"/>
  <c r="ZX1390"/>
  <c r="AAO1393"/>
  <c r="AAO1390"/>
  <c r="ABD1393"/>
  <c r="ABD1390"/>
  <c r="ABU1393"/>
  <c r="ABU1390"/>
  <c r="ACJ1393"/>
  <c r="ACJ1390"/>
  <c r="ADA1393"/>
  <c r="ADA1390"/>
  <c r="ADP1393"/>
  <c r="ADP1390"/>
  <c r="AEG1393"/>
  <c r="AEG1390"/>
  <c r="AEV1393"/>
  <c r="AEV1390"/>
  <c r="AFM1393"/>
  <c r="AFM1390"/>
  <c r="AGB1393"/>
  <c r="AGB1390"/>
  <c r="AGS1393"/>
  <c r="AGS1390"/>
  <c r="AHH1393"/>
  <c r="AHH1390"/>
  <c r="AHY1393"/>
  <c r="AHY1390"/>
  <c r="AIN1393"/>
  <c r="AIN1390"/>
  <c r="AJE1393"/>
  <c r="AJE1390"/>
  <c r="AJT1393"/>
  <c r="AJT1390"/>
  <c r="AKK1393"/>
  <c r="AKK1390"/>
  <c r="AKZ1393"/>
  <c r="AKZ1390"/>
  <c r="ALQ1393"/>
  <c r="ALQ1390"/>
  <c r="AMF1393"/>
  <c r="AMF1390"/>
  <c r="AMW1393"/>
  <c r="AMW1390"/>
  <c r="ANL1393"/>
  <c r="ANL1390"/>
  <c r="AOC1393"/>
  <c r="AOC1390"/>
  <c r="AOR1393"/>
  <c r="AOR1390"/>
  <c r="API1393"/>
  <c r="API1390"/>
  <c r="APX1393"/>
  <c r="APX1390"/>
  <c r="AQO1393"/>
  <c r="AQO1390"/>
  <c r="ARD1393"/>
  <c r="ARD1390"/>
  <c r="ARU1393"/>
  <c r="ARU1390"/>
  <c r="ASJ1393"/>
  <c r="ASJ1390"/>
  <c r="ATA1393"/>
  <c r="ATA1390"/>
  <c r="ATP1393"/>
  <c r="ATP1390"/>
  <c r="AUG1393"/>
  <c r="AUG1390"/>
  <c r="AUV1393"/>
  <c r="AUV1390"/>
  <c r="AVM1393"/>
  <c r="AVM1390"/>
  <c r="AWB1393"/>
  <c r="AWB1390"/>
  <c r="AWS1393"/>
  <c r="AWS1390"/>
  <c r="AXH1393"/>
  <c r="AXH1390"/>
  <c r="AXY1393"/>
  <c r="AXY1390"/>
  <c r="AYN1393"/>
  <c r="AYN1390"/>
  <c r="AZE1393"/>
  <c r="AZE1390"/>
  <c r="AZT1393"/>
  <c r="AZT1390"/>
  <c r="BAK1393"/>
  <c r="BAK1390"/>
  <c r="BAZ1393"/>
  <c r="BAZ1390"/>
  <c r="BBQ1393"/>
  <c r="BBQ1390"/>
  <c r="BCF1393"/>
  <c r="BCF1390"/>
  <c r="BCW1393"/>
  <c r="BCW1390"/>
  <c r="BDL1393"/>
  <c r="BDL1390"/>
  <c r="BEC1393"/>
  <c r="BEC1390"/>
  <c r="BER1393"/>
  <c r="BER1390"/>
  <c r="BFI1393"/>
  <c r="BFI1390"/>
  <c r="BFX1393"/>
  <c r="BFX1390"/>
  <c r="BGO1393"/>
  <c r="BGO1390"/>
  <c r="BHD1393"/>
  <c r="BHD1390"/>
  <c r="BHU1393"/>
  <c r="BHU1390"/>
  <c r="BIJ1393"/>
  <c r="BIJ1390"/>
  <c r="BJA1393"/>
  <c r="BJA1390"/>
  <c r="BJP1393"/>
  <c r="BJP1390"/>
  <c r="BKG1393"/>
  <c r="BKG1390"/>
  <c r="BKV1393"/>
  <c r="BKV1390"/>
  <c r="BLM1393"/>
  <c r="BLM1390"/>
  <c r="BMB1393"/>
  <c r="BMB1390"/>
  <c r="BMS1393"/>
  <c r="BMS1390"/>
  <c r="BNH1393"/>
  <c r="BNH1390"/>
  <c r="BNY1393"/>
  <c r="BNY1390"/>
  <c r="BON1393"/>
  <c r="BON1390"/>
  <c r="BPE1393"/>
  <c r="BPE1390"/>
  <c r="BPT1393"/>
  <c r="BPT1390"/>
  <c r="BQK1393"/>
  <c r="BQK1390"/>
  <c r="BQZ1393"/>
  <c r="BQZ1390"/>
  <c r="BRQ1393"/>
  <c r="BRQ1390"/>
  <c r="BSF1393"/>
  <c r="BSF1390"/>
  <c r="BSW1393"/>
  <c r="BSW1390"/>
  <c r="BTL1393"/>
  <c r="BTL1390"/>
  <c r="BUC1393"/>
  <c r="BUC1390"/>
  <c r="BUR1393"/>
  <c r="BUR1390"/>
  <c r="BVI1393"/>
  <c r="BVI1390"/>
  <c r="BVX1393"/>
  <c r="BVX1390"/>
  <c r="BWO1393"/>
  <c r="BWO1390"/>
  <c r="BXD1393"/>
  <c r="BXD1390"/>
  <c r="BXU1393"/>
  <c r="BXU1390"/>
  <c r="BYJ1393"/>
  <c r="BYJ1390"/>
  <c r="BZA1393"/>
  <c r="BZA1390"/>
  <c r="BZP1393"/>
  <c r="BZP1390"/>
  <c r="CAG1393"/>
  <c r="CAG1390"/>
  <c r="CAV1393"/>
  <c r="CAV1390"/>
  <c r="CBM1393"/>
  <c r="CBM1390"/>
  <c r="CCB1393"/>
  <c r="CCB1390"/>
  <c r="CCS1393"/>
  <c r="CCS1390"/>
  <c r="CDH1393"/>
  <c r="CDH1390"/>
  <c r="CDY1393"/>
  <c r="CDY1390"/>
  <c r="CEN1393"/>
  <c r="CEN1390"/>
  <c r="CFE1393"/>
  <c r="CFE1390"/>
  <c r="CFT1393"/>
  <c r="CFT1390"/>
  <c r="CGK1393"/>
  <c r="CGK1390"/>
  <c r="CGZ1393"/>
  <c r="CGZ1390"/>
  <c r="CHQ1393"/>
  <c r="CHQ1390"/>
  <c r="CIF1393"/>
  <c r="CIF1390"/>
  <c r="CIW1393"/>
  <c r="CIW1390"/>
  <c r="CJL1393"/>
  <c r="CJL1390"/>
  <c r="CKC1393"/>
  <c r="CKC1390"/>
  <c r="CKR1393"/>
  <c r="CKR1390"/>
  <c r="CLI1393"/>
  <c r="CLI1390"/>
  <c r="CLX1393"/>
  <c r="CLX1390"/>
  <c r="CMO1393"/>
  <c r="CMO1390"/>
  <c r="CND1393"/>
  <c r="CND1390"/>
  <c r="CNU1393"/>
  <c r="CNU1390"/>
  <c r="COJ1393"/>
  <c r="COJ1390"/>
  <c r="CPA1393"/>
  <c r="CPA1390"/>
  <c r="CPP1393"/>
  <c r="CPP1390"/>
  <c r="CQG1393"/>
  <c r="CQG1390"/>
  <c r="CQV1393"/>
  <c r="CQV1390"/>
  <c r="CRM1393"/>
  <c r="CRM1390"/>
  <c r="CSB1393"/>
  <c r="CSB1390"/>
  <c r="CSS1393"/>
  <c r="CSS1390"/>
  <c r="CTH1393"/>
  <c r="CTH1390"/>
  <c r="CTY1393"/>
  <c r="CTY1390"/>
  <c r="CUN1393"/>
  <c r="CUN1390"/>
  <c r="CVE1393"/>
  <c r="CVE1390"/>
  <c r="CVT1393"/>
  <c r="CVT1390"/>
  <c r="CWK1393"/>
  <c r="CWK1390"/>
  <c r="CWZ1393"/>
  <c r="CWZ1390"/>
  <c r="CXQ1393"/>
  <c r="CXQ1390"/>
  <c r="CYF1393"/>
  <c r="CYF1390"/>
  <c r="CYW1393"/>
  <c r="CYW1390"/>
  <c r="CZL1393"/>
  <c r="CZL1390"/>
  <c r="DAC1393"/>
  <c r="DAC1390"/>
  <c r="DAR1393"/>
  <c r="DAR1390"/>
  <c r="DBI1393"/>
  <c r="DBI1390"/>
  <c r="DBX1393"/>
  <c r="DBX1390"/>
  <c r="DCO1393"/>
  <c r="DCO1390"/>
  <c r="DDD1393"/>
  <c r="DDD1390"/>
  <c r="DDU1393"/>
  <c r="DDU1390"/>
  <c r="DEJ1393"/>
  <c r="DEJ1390"/>
  <c r="DFA1393"/>
  <c r="DFA1390"/>
  <c r="DFP1393"/>
  <c r="DFP1390"/>
  <c r="DGG1393"/>
  <c r="DGG1390"/>
  <c r="DGV1393"/>
  <c r="DGV1390"/>
  <c r="DHM1393"/>
  <c r="DHM1390"/>
  <c r="DIB1393"/>
  <c r="DIB1390"/>
  <c r="DIS1393"/>
  <c r="DIS1390"/>
  <c r="DJH1393"/>
  <c r="DJH1390"/>
  <c r="DJY1393"/>
  <c r="DJY1390"/>
  <c r="DKN1393"/>
  <c r="DKN1390"/>
  <c r="DLE1393"/>
  <c r="DLE1390"/>
  <c r="DLT1393"/>
  <c r="DLT1390"/>
  <c r="DMK1393"/>
  <c r="DMK1390"/>
  <c r="DMZ1393"/>
  <c r="DMZ1390"/>
  <c r="DNQ1393"/>
  <c r="DNQ1390"/>
  <c r="DOF1393"/>
  <c r="DOF1390"/>
  <c r="DOW1393"/>
  <c r="DOW1390"/>
  <c r="DPL1393"/>
  <c r="DPL1390"/>
  <c r="DQC1393"/>
  <c r="DQC1390"/>
  <c r="DQR1393"/>
  <c r="DQR1390"/>
  <c r="DRI1393"/>
  <c r="DRI1390"/>
  <c r="DRX1393"/>
  <c r="DRX1390"/>
  <c r="DSO1393"/>
  <c r="DSO1390"/>
  <c r="DTD1393"/>
  <c r="DTD1390"/>
  <c r="DTU1393"/>
  <c r="DTU1390"/>
  <c r="DUJ1393"/>
  <c r="DUJ1390"/>
  <c r="DVA1393"/>
  <c r="DVA1390"/>
  <c r="DVP1393"/>
  <c r="DVP1390"/>
  <c r="DWG1393"/>
  <c r="DWG1390"/>
  <c r="DWV1393"/>
  <c r="DWV1390"/>
  <c r="DXM1393"/>
  <c r="DXM1390"/>
  <c r="DYB1393"/>
  <c r="DYB1390"/>
  <c r="DYS1393"/>
  <c r="DYS1390"/>
  <c r="DZH1393"/>
  <c r="DZH1390"/>
  <c r="DZY1393"/>
  <c r="DZY1390"/>
  <c r="EAN1393"/>
  <c r="EAN1390"/>
  <c r="EBE1393"/>
  <c r="EBE1390"/>
  <c r="EBT1393"/>
  <c r="EBT1390"/>
  <c r="ECK1393"/>
  <c r="ECK1390"/>
  <c r="ECZ1393"/>
  <c r="ECZ1390"/>
  <c r="EDQ1393"/>
  <c r="EDQ1390"/>
  <c r="EEF1393"/>
  <c r="EEF1390"/>
  <c r="EEW1393"/>
  <c r="EEW1390"/>
  <c r="EFL1393"/>
  <c r="EFL1390"/>
  <c r="EGC1393"/>
  <c r="EGC1390"/>
  <c r="EGR1393"/>
  <c r="EGR1390"/>
  <c r="EHI1393"/>
  <c r="EHI1390"/>
  <c r="EHX1393"/>
  <c r="EHX1390"/>
  <c r="EIO1393"/>
  <c r="EIO1390"/>
  <c r="EJD1393"/>
  <c r="EJD1390"/>
  <c r="EJU1393"/>
  <c r="EJU1390"/>
  <c r="EKJ1393"/>
  <c r="EKJ1390"/>
  <c r="ELA1393"/>
  <c r="ELA1390"/>
  <c r="ELP1393"/>
  <c r="ELP1390"/>
  <c r="EMG1393"/>
  <c r="EMG1390"/>
  <c r="EMV1393"/>
  <c r="EMV1390"/>
  <c r="ENM1393"/>
  <c r="ENM1390"/>
  <c r="EOB1393"/>
  <c r="EOB1390"/>
  <c r="EOS1393"/>
  <c r="EOS1390"/>
  <c r="EPH1393"/>
  <c r="EPH1390"/>
  <c r="EPY1393"/>
  <c r="EPY1390"/>
  <c r="EQN1393"/>
  <c r="EQN1390"/>
  <c r="ERE1393"/>
  <c r="ERE1390"/>
  <c r="ERT1393"/>
  <c r="ERT1390"/>
  <c r="ESK1393"/>
  <c r="ESK1390"/>
  <c r="ESZ1393"/>
  <c r="ESZ1390"/>
  <c r="ETQ1393"/>
  <c r="ETQ1390"/>
  <c r="EUF1393"/>
  <c r="EUF1390"/>
  <c r="EUW1393"/>
  <c r="EUW1390"/>
  <c r="EVL1393"/>
  <c r="EVL1390"/>
  <c r="EWC1393"/>
  <c r="EWC1390"/>
  <c r="EWR1393"/>
  <c r="EWR1390"/>
  <c r="EXI1393"/>
  <c r="EXI1390"/>
  <c r="EXX1393"/>
  <c r="EXX1390"/>
  <c r="EYO1393"/>
  <c r="EYO1390"/>
  <c r="EZD1393"/>
  <c r="EZD1390"/>
  <c r="EZU1393"/>
  <c r="EZU1390"/>
  <c r="FAJ1393"/>
  <c r="FAJ1390"/>
  <c r="FBA1393"/>
  <c r="FBA1390"/>
  <c r="FBP1393"/>
  <c r="FBP1390"/>
  <c r="FCG1393"/>
  <c r="FCG1390"/>
  <c r="FCV1393"/>
  <c r="FCV1390"/>
  <c r="FDM1393"/>
  <c r="FDM1390"/>
  <c r="FEB1393"/>
  <c r="FEB1390"/>
  <c r="FES1393"/>
  <c r="FES1390"/>
  <c r="FFH1393"/>
  <c r="FFH1390"/>
  <c r="FFY1393"/>
  <c r="FFY1390"/>
  <c r="FGN1393"/>
  <c r="FGN1390"/>
  <c r="FHE1393"/>
  <c r="FHE1390"/>
  <c r="FHT1393"/>
  <c r="FHT1390"/>
  <c r="FIK1393"/>
  <c r="FIK1390"/>
  <c r="FIZ1393"/>
  <c r="FIZ1390"/>
  <c r="FJQ1393"/>
  <c r="FJQ1390"/>
  <c r="FKF1393"/>
  <c r="FKF1390"/>
  <c r="FKW1393"/>
  <c r="FKW1390"/>
  <c r="FLL1393"/>
  <c r="FLL1390"/>
  <c r="FMC1393"/>
  <c r="FMC1390"/>
  <c r="FMR1393"/>
  <c r="FMR1390"/>
  <c r="FNI1393"/>
  <c r="FNI1390"/>
  <c r="FNX1393"/>
  <c r="FNX1390"/>
  <c r="FOO1393"/>
  <c r="FOO1390"/>
  <c r="FPD1393"/>
  <c r="FPD1390"/>
  <c r="FPU1393"/>
  <c r="FPU1390"/>
  <c r="FQJ1393"/>
  <c r="FQJ1390"/>
  <c r="FRA1393"/>
  <c r="FRA1390"/>
  <c r="FRP1393"/>
  <c r="FRP1390"/>
  <c r="FSG1393"/>
  <c r="FSG1390"/>
  <c r="FSV1393"/>
  <c r="FSV1390"/>
  <c r="FTM1393"/>
  <c r="FTM1390"/>
  <c r="FUB1393"/>
  <c r="FUB1390"/>
  <c r="FUS1393"/>
  <c r="FUS1390"/>
  <c r="FVH1393"/>
  <c r="FVH1390"/>
  <c r="FVY1393"/>
  <c r="FVY1390"/>
  <c r="FWN1393"/>
  <c r="FWN1390"/>
  <c r="FXE1393"/>
  <c r="FXE1390"/>
  <c r="FXT1393"/>
  <c r="FXT1390"/>
  <c r="FYK1393"/>
  <c r="FYK1390"/>
  <c r="FYZ1393"/>
  <c r="FYZ1390"/>
  <c r="FZQ1393"/>
  <c r="FZQ1390"/>
  <c r="GAF1393"/>
  <c r="GAF1390"/>
  <c r="GAW1393"/>
  <c r="GAW1390"/>
  <c r="GBL1393"/>
  <c r="GBL1390"/>
  <c r="GCC1393"/>
  <c r="GCC1390"/>
  <c r="GCR1393"/>
  <c r="GCR1390"/>
  <c r="GDI1393"/>
  <c r="GDI1390"/>
  <c r="GDX1393"/>
  <c r="GDX1390"/>
  <c r="GEO1393"/>
  <c r="GEO1390"/>
  <c r="GFD1393"/>
  <c r="GFD1390"/>
  <c r="GFU1393"/>
  <c r="GFU1390"/>
  <c r="GGJ1393"/>
  <c r="GGJ1390"/>
  <c r="GHA1393"/>
  <c r="GHA1390"/>
  <c r="GHP1393"/>
  <c r="GHP1390"/>
  <c r="GIG1393"/>
  <c r="GIG1390"/>
  <c r="GIV1393"/>
  <c r="GIV1390"/>
  <c r="GJM1393"/>
  <c r="GJM1390"/>
  <c r="GKB1393"/>
  <c r="GKB1390"/>
  <c r="GKS1393"/>
  <c r="GKS1390"/>
  <c r="GLH1393"/>
  <c r="GLH1390"/>
  <c r="GLY1393"/>
  <c r="GLY1390"/>
  <c r="GMN1393"/>
  <c r="GMN1390"/>
  <c r="GNE1393"/>
  <c r="GNE1390"/>
  <c r="GNT1393"/>
  <c r="GNT1390"/>
  <c r="GOK1393"/>
  <c r="GOK1390"/>
  <c r="GOZ1393"/>
  <c r="GOZ1390"/>
  <c r="GPQ1393"/>
  <c r="GPQ1390"/>
  <c r="GQF1393"/>
  <c r="GQF1390"/>
  <c r="GQW1393"/>
  <c r="GQW1390"/>
  <c r="GRL1393"/>
  <c r="GRL1390"/>
  <c r="GSC1393"/>
  <c r="GSC1390"/>
  <c r="GSR1393"/>
  <c r="GSR1390"/>
  <c r="GTI1393"/>
  <c r="GTI1390"/>
  <c r="GTX1393"/>
  <c r="GTX1390"/>
  <c r="GUO1393"/>
  <c r="GUO1390"/>
  <c r="GVD1393"/>
  <c r="GVD1390"/>
  <c r="GVU1393"/>
  <c r="GVU1390"/>
  <c r="GWJ1393"/>
  <c r="GWJ1390"/>
  <c r="GXA1393"/>
  <c r="GXA1390"/>
  <c r="GXP1393"/>
  <c r="GXP1390"/>
  <c r="GYG1393"/>
  <c r="GYG1390"/>
  <c r="GYV1393"/>
  <c r="GYV1390"/>
  <c r="GZM1393"/>
  <c r="GZM1390"/>
  <c r="HAB1393"/>
  <c r="HAB1390"/>
  <c r="HAS1393"/>
  <c r="HAS1390"/>
  <c r="HBH1393"/>
  <c r="HBH1390"/>
  <c r="HBY1393"/>
  <c r="HBY1390"/>
  <c r="HCN1393"/>
  <c r="HCN1390"/>
  <c r="HDE1393"/>
  <c r="HDE1390"/>
  <c r="HDT1393"/>
  <c r="HDT1390"/>
  <c r="HEK1393"/>
  <c r="HEK1390"/>
  <c r="HEZ1393"/>
  <c r="HEZ1390"/>
  <c r="HFQ1393"/>
  <c r="HFQ1390"/>
  <c r="HGF1393"/>
  <c r="HGF1390"/>
  <c r="HGW1393"/>
  <c r="HGW1390"/>
  <c r="HHL1393"/>
  <c r="HHL1390"/>
  <c r="HIC1393"/>
  <c r="HIC1390"/>
  <c r="HIR1393"/>
  <c r="HIR1390"/>
  <c r="HJI1393"/>
  <c r="HJI1390"/>
  <c r="HJX1393"/>
  <c r="HJX1390"/>
  <c r="HKO1393"/>
  <c r="HKO1390"/>
  <c r="HLD1393"/>
  <c r="HLD1390"/>
  <c r="HLU1393"/>
  <c r="HLU1390"/>
  <c r="HMJ1393"/>
  <c r="HMJ1390"/>
  <c r="HNA1393"/>
  <c r="HNA1390"/>
  <c r="HNP1393"/>
  <c r="HNP1390"/>
  <c r="HOG1393"/>
  <c r="HOG1390"/>
  <c r="HOV1393"/>
  <c r="HOV1390"/>
  <c r="HPM1393"/>
  <c r="HPM1390"/>
  <c r="HQB1393"/>
  <c r="HQB1390"/>
  <c r="HQS1393"/>
  <c r="HQS1390"/>
  <c r="HRH1393"/>
  <c r="HRH1390"/>
  <c r="HRY1393"/>
  <c r="HRY1390"/>
  <c r="HSN1393"/>
  <c r="HSN1390"/>
  <c r="HTE1393"/>
  <c r="HTE1390"/>
  <c r="HTT1393"/>
  <c r="HTT1390"/>
  <c r="HUK1393"/>
  <c r="HUK1390"/>
  <c r="HUZ1393"/>
  <c r="HUZ1390"/>
  <c r="HVQ1393"/>
  <c r="HVQ1390"/>
  <c r="HWF1393"/>
  <c r="HWF1390"/>
  <c r="HWW1393"/>
  <c r="HWW1390"/>
  <c r="HXL1393"/>
  <c r="HXL1390"/>
  <c r="HYC1393"/>
  <c r="HYC1390"/>
  <c r="HYR1393"/>
  <c r="HYR1390"/>
  <c r="HZI1393"/>
  <c r="HZI1390"/>
  <c r="HZX1393"/>
  <c r="HZX1390"/>
  <c r="IAO1393"/>
  <c r="IAO1390"/>
  <c r="IBD1393"/>
  <c r="IBD1390"/>
  <c r="IBU1393"/>
  <c r="IBU1390"/>
  <c r="ICJ1393"/>
  <c r="ICJ1390"/>
  <c r="IDA1393"/>
  <c r="IDA1390"/>
  <c r="IDP1393"/>
  <c r="IDP1390"/>
  <c r="IEG1393"/>
  <c r="IEG1390"/>
  <c r="IEV1393"/>
  <c r="IEV1390"/>
  <c r="IFM1393"/>
  <c r="IFM1390"/>
  <c r="IGB1393"/>
  <c r="IGB1390"/>
  <c r="IGS1393"/>
  <c r="IGS1390"/>
  <c r="IHH1393"/>
  <c r="IHH1390"/>
  <c r="IHY1393"/>
  <c r="IHY1390"/>
  <c r="IIN1393"/>
  <c r="IIN1390"/>
  <c r="IJE1393"/>
  <c r="IJE1390"/>
  <c r="IJT1393"/>
  <c r="IJT1390"/>
  <c r="IKK1393"/>
  <c r="IKK1390"/>
  <c r="IKZ1393"/>
  <c r="IKZ1390"/>
  <c r="ILQ1393"/>
  <c r="ILQ1390"/>
  <c r="IMF1393"/>
  <c r="IMF1390"/>
  <c r="IMW1393"/>
  <c r="IMW1390"/>
  <c r="INL1393"/>
  <c r="INL1390"/>
  <c r="IOC1393"/>
  <c r="IOC1390"/>
  <c r="IOR1393"/>
  <c r="IOR1390"/>
  <c r="IPI1393"/>
  <c r="IPI1390"/>
  <c r="IPX1393"/>
  <c r="IPX1390"/>
  <c r="IQO1393"/>
  <c r="IQO1390"/>
  <c r="IRD1393"/>
  <c r="IRD1390"/>
  <c r="IRU1393"/>
  <c r="IRU1390"/>
  <c r="ISJ1393"/>
  <c r="ISJ1390"/>
  <c r="ITA1393"/>
  <c r="ITA1390"/>
  <c r="ITP1393"/>
  <c r="ITP1390"/>
  <c r="IUG1393"/>
  <c r="IUG1390"/>
  <c r="IUV1393"/>
  <c r="IUV1390"/>
  <c r="IVM1393"/>
  <c r="IVM1390"/>
  <c r="IWB1393"/>
  <c r="IWB1390"/>
  <c r="IWS1393"/>
  <c r="IWS1390"/>
  <c r="IXH1393"/>
  <c r="IXH1390"/>
  <c r="IXY1393"/>
  <c r="IXY1390"/>
  <c r="IYN1393"/>
  <c r="IYN1390"/>
  <c r="IZE1393"/>
  <c r="IZE1390"/>
  <c r="IZT1393"/>
  <c r="IZT1390"/>
  <c r="JAK1393"/>
  <c r="JAK1390"/>
  <c r="JAZ1393"/>
  <c r="JAZ1390"/>
  <c r="JBQ1393"/>
  <c r="JBQ1390"/>
  <c r="JCF1393"/>
  <c r="JCF1390"/>
  <c r="JCW1393"/>
  <c r="JCW1390"/>
  <c r="JDL1393"/>
  <c r="JDL1390"/>
  <c r="JEC1393"/>
  <c r="JEC1390"/>
  <c r="JER1393"/>
  <c r="JER1390"/>
  <c r="JFI1393"/>
  <c r="JFI1390"/>
  <c r="JFX1393"/>
  <c r="JFX1390"/>
  <c r="JGO1393"/>
  <c r="JGO1390"/>
  <c r="JHD1393"/>
  <c r="JHD1390"/>
  <c r="JHU1393"/>
  <c r="JHU1390"/>
  <c r="JIJ1393"/>
  <c r="JIJ1390"/>
  <c r="JJA1393"/>
  <c r="JJA1390"/>
  <c r="JJP1393"/>
  <c r="JJP1390"/>
  <c r="JKG1393"/>
  <c r="JKG1390"/>
  <c r="JKV1393"/>
  <c r="JKV1390"/>
  <c r="JLM1393"/>
  <c r="JLM1390"/>
  <c r="JMB1393"/>
  <c r="JMB1390"/>
  <c r="JMS1393"/>
  <c r="JMS1390"/>
  <c r="JNH1393"/>
  <c r="JNH1390"/>
  <c r="JNY1393"/>
  <c r="JNY1390"/>
  <c r="JON1393"/>
  <c r="JON1390"/>
  <c r="JPE1393"/>
  <c r="JPE1390"/>
  <c r="JPT1393"/>
  <c r="JPT1390"/>
  <c r="JQK1393"/>
  <c r="JQK1390"/>
  <c r="JQZ1393"/>
  <c r="JQZ1390"/>
  <c r="JRQ1393"/>
  <c r="JRQ1390"/>
  <c r="JSF1393"/>
  <c r="JSF1390"/>
  <c r="JSW1393"/>
  <c r="JSW1390"/>
  <c r="JTL1393"/>
  <c r="JTL1390"/>
  <c r="JUC1393"/>
  <c r="JUC1390"/>
  <c r="JUR1393"/>
  <c r="JUR1390"/>
  <c r="JVI1393"/>
  <c r="JVI1390"/>
  <c r="JVX1393"/>
  <c r="JVX1390"/>
  <c r="JWO1393"/>
  <c r="JWO1390"/>
  <c r="JXD1393"/>
  <c r="JXD1390"/>
  <c r="JXU1393"/>
  <c r="JXU1390"/>
  <c r="JYJ1393"/>
  <c r="JYJ1390"/>
  <c r="JZA1393"/>
  <c r="JZA1390"/>
  <c r="JZP1393"/>
  <c r="JZP1390"/>
  <c r="KAG1393"/>
  <c r="KAG1390"/>
  <c r="KAV1393"/>
  <c r="KAV1390"/>
  <c r="KBM1393"/>
  <c r="KBM1390"/>
  <c r="KCB1393"/>
  <c r="KCB1390"/>
  <c r="KCS1393"/>
  <c r="KCS1390"/>
  <c r="KDH1393"/>
  <c r="KDH1390"/>
  <c r="KDY1393"/>
  <c r="KDY1390"/>
  <c r="KEN1393"/>
  <c r="KEN1390"/>
  <c r="KFE1393"/>
  <c r="KFE1390"/>
  <c r="KFT1393"/>
  <c r="KFT1390"/>
  <c r="KGK1393"/>
  <c r="KGK1390"/>
  <c r="KGZ1393"/>
  <c r="KGZ1390"/>
  <c r="KHQ1393"/>
  <c r="KHQ1390"/>
  <c r="KIF1393"/>
  <c r="KIF1390"/>
  <c r="KIW1393"/>
  <c r="KIW1390"/>
  <c r="KJL1393"/>
  <c r="KJL1390"/>
  <c r="KKC1393"/>
  <c r="KKC1390"/>
  <c r="KKR1393"/>
  <c r="KKR1390"/>
  <c r="KLI1393"/>
  <c r="KLI1390"/>
  <c r="KLX1393"/>
  <c r="KLX1390"/>
  <c r="KMO1393"/>
  <c r="KMO1390"/>
  <c r="KND1393"/>
  <c r="KND1390"/>
  <c r="KNU1393"/>
  <c r="KNU1390"/>
  <c r="KOJ1393"/>
  <c r="KOJ1390"/>
  <c r="KPA1393"/>
  <c r="KPA1390"/>
  <c r="KPP1393"/>
  <c r="KPP1390"/>
  <c r="KQG1393"/>
  <c r="KQG1390"/>
  <c r="KQV1393"/>
  <c r="KQV1390"/>
  <c r="KRM1393"/>
  <c r="KRM1390"/>
  <c r="KSB1393"/>
  <c r="KSB1390"/>
  <c r="KSS1393"/>
  <c r="KSS1390"/>
  <c r="KTH1393"/>
  <c r="KTH1390"/>
  <c r="KTY1393"/>
  <c r="KTY1390"/>
  <c r="KUN1393"/>
  <c r="KUN1390"/>
  <c r="KVE1393"/>
  <c r="KVE1390"/>
  <c r="KVT1393"/>
  <c r="KVT1390"/>
  <c r="KWK1393"/>
  <c r="KWK1390"/>
  <c r="KWZ1393"/>
  <c r="KWZ1390"/>
  <c r="KXQ1393"/>
  <c r="KXQ1390"/>
  <c r="KYF1393"/>
  <c r="KYF1390"/>
  <c r="KYW1393"/>
  <c r="KYW1390"/>
  <c r="KZL1393"/>
  <c r="KZL1390"/>
  <c r="LAC1393"/>
  <c r="LAC1390"/>
  <c r="LAR1393"/>
  <c r="LAR1390"/>
  <c r="LBI1393"/>
  <c r="LBI1390"/>
  <c r="LBX1393"/>
  <c r="LBX1390"/>
  <c r="LCO1393"/>
  <c r="LCO1390"/>
  <c r="LDD1393"/>
  <c r="LDD1390"/>
  <c r="LDU1393"/>
  <c r="LDU1390"/>
  <c r="LEJ1393"/>
  <c r="LEJ1390"/>
  <c r="LFA1393"/>
  <c r="LFA1390"/>
  <c r="LFP1393"/>
  <c r="LFP1390"/>
  <c r="LGG1393"/>
  <c r="LGG1390"/>
  <c r="LGV1393"/>
  <c r="LGV1390"/>
  <c r="LHM1393"/>
  <c r="LHM1390"/>
  <c r="LIB1393"/>
  <c r="LIB1390"/>
  <c r="LIS1393"/>
  <c r="LIS1390"/>
  <c r="LJH1393"/>
  <c r="LJH1390"/>
  <c r="LJY1393"/>
  <c r="LJY1390"/>
  <c r="LKN1393"/>
  <c r="LKN1390"/>
  <c r="LLE1393"/>
  <c r="LLE1390"/>
  <c r="LLT1393"/>
  <c r="LLT1390"/>
  <c r="LMK1393"/>
  <c r="LMK1390"/>
  <c r="LMZ1393"/>
  <c r="LMZ1390"/>
  <c r="LNQ1393"/>
  <c r="LNQ1390"/>
  <c r="LOF1393"/>
  <c r="LOF1390"/>
  <c r="LOW1393"/>
  <c r="LOW1390"/>
  <c r="LPL1393"/>
  <c r="LPL1390"/>
  <c r="LQC1393"/>
  <c r="LQC1390"/>
  <c r="LQR1393"/>
  <c r="LQR1390"/>
  <c r="LRI1393"/>
  <c r="LRI1390"/>
  <c r="LRX1393"/>
  <c r="LRX1390"/>
  <c r="LSO1393"/>
  <c r="LSO1390"/>
  <c r="LTD1393"/>
  <c r="LTD1390"/>
  <c r="LTU1393"/>
  <c r="LTU1390"/>
  <c r="LUJ1393"/>
  <c r="LUJ1390"/>
  <c r="LVA1393"/>
  <c r="LVA1390"/>
  <c r="LVP1393"/>
  <c r="LVP1390"/>
  <c r="LWG1393"/>
  <c r="LWG1390"/>
  <c r="LWV1393"/>
  <c r="LWV1390"/>
  <c r="LXM1393"/>
  <c r="LXM1390"/>
  <c r="LYB1393"/>
  <c r="LYB1390"/>
  <c r="LYS1393"/>
  <c r="LYS1390"/>
  <c r="LZH1393"/>
  <c r="LZH1390"/>
  <c r="LZY1393"/>
  <c r="LZY1390"/>
  <c r="MAN1393"/>
  <c r="MAN1390"/>
  <c r="MBE1393"/>
  <c r="MBE1390"/>
  <c r="MBT1393"/>
  <c r="MBT1390"/>
  <c r="MCK1393"/>
  <c r="MCK1390"/>
  <c r="MCZ1393"/>
  <c r="MCZ1390"/>
  <c r="MDQ1393"/>
  <c r="MDQ1390"/>
  <c r="MEF1393"/>
  <c r="MEF1390"/>
  <c r="MEW1393"/>
  <c r="MEW1390"/>
  <c r="MFL1393"/>
  <c r="MFL1390"/>
  <c r="MGC1393"/>
  <c r="MGC1390"/>
  <c r="MGR1393"/>
  <c r="MGR1390"/>
  <c r="MHI1393"/>
  <c r="MHI1390"/>
  <c r="MHX1393"/>
  <c r="MHX1390"/>
  <c r="MIO1393"/>
  <c r="MIO1390"/>
  <c r="MJD1393"/>
  <c r="MJD1390"/>
  <c r="MJU1393"/>
  <c r="MJU1390"/>
  <c r="MKJ1393"/>
  <c r="MKJ1390"/>
  <c r="MLA1393"/>
  <c r="MLA1390"/>
  <c r="MLP1393"/>
  <c r="MLP1390"/>
  <c r="MMG1393"/>
  <c r="MMG1390"/>
  <c r="MMV1393"/>
  <c r="MMV1390"/>
  <c r="MNM1393"/>
  <c r="MNM1390"/>
  <c r="MOB1393"/>
  <c r="MOB1390"/>
  <c r="MOS1393"/>
  <c r="MOS1390"/>
  <c r="MPH1393"/>
  <c r="MPH1390"/>
  <c r="MPY1393"/>
  <c r="MPY1390"/>
  <c r="MQN1393"/>
  <c r="MQN1390"/>
  <c r="MRE1393"/>
  <c r="MRE1390"/>
  <c r="MRT1393"/>
  <c r="MRT1390"/>
  <c r="MSK1393"/>
  <c r="MSK1390"/>
  <c r="MSZ1393"/>
  <c r="MSZ1390"/>
  <c r="MTQ1393"/>
  <c r="MTQ1390"/>
  <c r="MUF1393"/>
  <c r="MUF1390"/>
  <c r="MUW1393"/>
  <c r="MUW1390"/>
  <c r="MVL1393"/>
  <c r="MVL1390"/>
  <c r="MWC1393"/>
  <c r="MWC1390"/>
  <c r="MWR1393"/>
  <c r="MWR1390"/>
  <c r="MXI1393"/>
  <c r="MXI1390"/>
  <c r="MXX1393"/>
  <c r="MXX1390"/>
  <c r="MYO1393"/>
  <c r="MYO1390"/>
  <c r="MZD1393"/>
  <c r="MZD1390"/>
  <c r="MZU1393"/>
  <c r="MZU1390"/>
  <c r="NAJ1393"/>
  <c r="NAJ1390"/>
  <c r="NBA1393"/>
  <c r="NBA1390"/>
  <c r="NBP1393"/>
  <c r="NBP1390"/>
  <c r="NCG1393"/>
  <c r="NCG1390"/>
  <c r="NCV1393"/>
  <c r="NCV1390"/>
  <c r="NDM1393"/>
  <c r="NDM1390"/>
  <c r="NEB1393"/>
  <c r="NEB1390"/>
  <c r="NES1393"/>
  <c r="NES1390"/>
  <c r="NFH1393"/>
  <c r="NFH1390"/>
  <c r="NFY1393"/>
  <c r="NFY1390"/>
  <c r="NGN1393"/>
  <c r="NGN1390"/>
  <c r="NHE1393"/>
  <c r="NHE1390"/>
  <c r="NHT1393"/>
  <c r="NHT1390"/>
  <c r="NIK1393"/>
  <c r="NIK1390"/>
  <c r="NIZ1393"/>
  <c r="NIZ1390"/>
  <c r="NJQ1393"/>
  <c r="NJQ1390"/>
  <c r="NKF1393"/>
  <c r="NKF1390"/>
  <c r="NKW1393"/>
  <c r="NKW1390"/>
  <c r="NLL1393"/>
  <c r="NLL1390"/>
  <c r="NMC1393"/>
  <c r="NMC1390"/>
  <c r="NMR1393"/>
  <c r="NMR1390"/>
  <c r="NNI1393"/>
  <c r="NNI1390"/>
  <c r="NNX1393"/>
  <c r="NNX1390"/>
  <c r="NOO1393"/>
  <c r="NOO1390"/>
  <c r="NPD1393"/>
  <c r="NPD1390"/>
  <c r="NPU1393"/>
  <c r="NPU1390"/>
  <c r="NQJ1393"/>
  <c r="NQJ1390"/>
  <c r="NRA1393"/>
  <c r="NRA1390"/>
  <c r="NRP1393"/>
  <c r="NRP1390"/>
  <c r="NSG1393"/>
  <c r="NSG1390"/>
  <c r="NSV1393"/>
  <c r="NSV1390"/>
  <c r="NTM1393"/>
  <c r="NTM1390"/>
  <c r="NUB1393"/>
  <c r="NUB1390"/>
  <c r="NUS1393"/>
  <c r="NUS1390"/>
  <c r="NVH1393"/>
  <c r="NVH1390"/>
  <c r="NVY1393"/>
  <c r="NVY1390"/>
  <c r="NWN1393"/>
  <c r="NWN1390"/>
  <c r="NXE1393"/>
  <c r="NXE1390"/>
  <c r="NXT1393"/>
  <c r="NXT1390"/>
  <c r="NYK1393"/>
  <c r="NYK1390"/>
  <c r="NYZ1393"/>
  <c r="NYZ1390"/>
  <c r="NZQ1393"/>
  <c r="NZQ1390"/>
  <c r="OAF1393"/>
  <c r="OAF1390"/>
  <c r="OAW1393"/>
  <c r="OAW1390"/>
  <c r="OBL1393"/>
  <c r="OBL1390"/>
  <c r="OCC1393"/>
  <c r="OCC1390"/>
  <c r="OCR1393"/>
  <c r="OCR1390"/>
  <c r="ODI1393"/>
  <c r="ODI1390"/>
  <c r="ODX1393"/>
  <c r="ODX1390"/>
  <c r="OEO1393"/>
  <c r="OEO1390"/>
  <c r="OFD1393"/>
  <c r="OFD1390"/>
  <c r="OFU1393"/>
  <c r="OFU1390"/>
  <c r="OGJ1393"/>
  <c r="OGJ1390"/>
  <c r="OHA1393"/>
  <c r="OHA1390"/>
  <c r="OHP1393"/>
  <c r="OHP1390"/>
  <c r="OIG1393"/>
  <c r="OIG1390"/>
  <c r="OIV1393"/>
  <c r="OIV1390"/>
  <c r="OJM1393"/>
  <c r="OJM1390"/>
  <c r="OKB1393"/>
  <c r="OKB1390"/>
  <c r="OKS1393"/>
  <c r="OKS1390"/>
  <c r="OLH1393"/>
  <c r="OLH1390"/>
  <c r="OLY1393"/>
  <c r="OLY1390"/>
  <c r="OMN1393"/>
  <c r="OMN1390"/>
  <c r="ONE1393"/>
  <c r="ONE1390"/>
  <c r="ONT1393"/>
  <c r="ONT1390"/>
  <c r="OOK1393"/>
  <c r="OOK1390"/>
  <c r="OOZ1393"/>
  <c r="OOZ1390"/>
  <c r="OPQ1393"/>
  <c r="OPQ1390"/>
  <c r="OQF1393"/>
  <c r="OQF1390"/>
  <c r="OQW1393"/>
  <c r="OQW1390"/>
  <c r="ORL1393"/>
  <c r="ORL1390"/>
  <c r="OSC1393"/>
  <c r="OSC1390"/>
  <c r="OSR1393"/>
  <c r="OSR1390"/>
  <c r="OTI1393"/>
  <c r="OTI1390"/>
  <c r="OTX1393"/>
  <c r="OTX1390"/>
  <c r="OUO1393"/>
  <c r="OUO1390"/>
  <c r="OVD1393"/>
  <c r="OVD1390"/>
  <c r="OVU1393"/>
  <c r="OVU1390"/>
  <c r="OWJ1393"/>
  <c r="OWJ1390"/>
  <c r="OXA1393"/>
  <c r="OXA1390"/>
  <c r="OXP1393"/>
  <c r="OXP1390"/>
  <c r="OYG1393"/>
  <c r="OYG1390"/>
  <c r="OYV1393"/>
  <c r="OYV1390"/>
  <c r="OZM1393"/>
  <c r="OZM1390"/>
  <c r="PAB1393"/>
  <c r="PAB1390"/>
  <c r="PAS1393"/>
  <c r="PAS1390"/>
  <c r="PBH1393"/>
  <c r="PBH1390"/>
  <c r="PBY1393"/>
  <c r="PBY1390"/>
  <c r="PCN1393"/>
  <c r="PCN1390"/>
  <c r="PDE1393"/>
  <c r="PDE1390"/>
  <c r="PDT1393"/>
  <c r="PDT1390"/>
  <c r="PEK1393"/>
  <c r="PEK1390"/>
  <c r="PEZ1393"/>
  <c r="PEZ1390"/>
  <c r="PFQ1393"/>
  <c r="PFQ1390"/>
  <c r="PGF1393"/>
  <c r="PGF1390"/>
  <c r="PGW1393"/>
  <c r="PGW1390"/>
  <c r="PHL1393"/>
  <c r="PHL1390"/>
  <c r="PIC1393"/>
  <c r="PIC1390"/>
  <c r="PIR1393"/>
  <c r="PIR1390"/>
  <c r="PJI1393"/>
  <c r="PJI1390"/>
  <c r="PJX1393"/>
  <c r="PJX1390"/>
  <c r="PKO1393"/>
  <c r="PKO1390"/>
  <c r="PLD1393"/>
  <c r="PLD1390"/>
  <c r="PLU1393"/>
  <c r="PLU1390"/>
  <c r="PMJ1393"/>
  <c r="PMJ1390"/>
  <c r="PNA1393"/>
  <c r="PNA1390"/>
  <c r="PNP1393"/>
  <c r="PNP1390"/>
  <c r="POG1393"/>
  <c r="POG1390"/>
  <c r="POV1393"/>
  <c r="POV1390"/>
  <c r="PPM1393"/>
  <c r="PPM1390"/>
  <c r="PQB1393"/>
  <c r="PQB1390"/>
  <c r="PQS1393"/>
  <c r="PQS1390"/>
  <c r="PRH1393"/>
  <c r="PRH1390"/>
  <c r="PRY1393"/>
  <c r="PRY1390"/>
  <c r="PSN1393"/>
  <c r="PSN1390"/>
  <c r="PTE1393"/>
  <c r="PTE1390"/>
  <c r="PTT1393"/>
  <c r="PTT1390"/>
  <c r="PUK1393"/>
  <c r="PUK1390"/>
  <c r="PUZ1393"/>
  <c r="PUZ1390"/>
  <c r="PVQ1393"/>
  <c r="PVQ1390"/>
  <c r="PWF1393"/>
  <c r="PWF1390"/>
  <c r="PWW1393"/>
  <c r="PWW1390"/>
  <c r="PXL1393"/>
  <c r="PXL1390"/>
  <c r="PYC1393"/>
  <c r="PYC1390"/>
  <c r="PYR1393"/>
  <c r="PYR1390"/>
  <c r="PZI1393"/>
  <c r="PZI1390"/>
  <c r="PZX1393"/>
  <c r="PZX1390"/>
  <c r="QAO1393"/>
  <c r="QAO1390"/>
  <c r="QBD1393"/>
  <c r="QBD1390"/>
  <c r="QBU1393"/>
  <c r="QBU1390"/>
  <c r="QCJ1393"/>
  <c r="QCJ1390"/>
  <c r="QDA1393"/>
  <c r="QDA1390"/>
  <c r="QDP1393"/>
  <c r="QDP1390"/>
  <c r="QEG1393"/>
  <c r="QEG1390"/>
  <c r="QEV1393"/>
  <c r="QEV1390"/>
  <c r="QFM1393"/>
  <c r="QFM1390"/>
  <c r="QGB1393"/>
  <c r="QGB1390"/>
  <c r="QGS1393"/>
  <c r="QGS1390"/>
  <c r="QHH1393"/>
  <c r="QHH1390"/>
  <c r="QHY1393"/>
  <c r="QHY1390"/>
  <c r="QIN1393"/>
  <c r="QIN1390"/>
  <c r="QJE1393"/>
  <c r="QJE1390"/>
  <c r="QJT1393"/>
  <c r="QJT1390"/>
  <c r="QKK1393"/>
  <c r="QKK1390"/>
  <c r="QKZ1393"/>
  <c r="QKZ1390"/>
  <c r="QLQ1393"/>
  <c r="QLQ1390"/>
  <c r="QMF1393"/>
  <c r="QMF1390"/>
  <c r="QMW1393"/>
  <c r="QMW1390"/>
  <c r="QNL1393"/>
  <c r="QNL1390"/>
  <c r="QOC1393"/>
  <c r="QOC1390"/>
  <c r="QOR1393"/>
  <c r="QOR1390"/>
  <c r="QPI1393"/>
  <c r="QPI1390"/>
  <c r="QPX1393"/>
  <c r="QPX1390"/>
  <c r="QQO1393"/>
  <c r="QQO1390"/>
  <c r="QRD1393"/>
  <c r="QRD1390"/>
  <c r="QRU1393"/>
  <c r="QRU1390"/>
  <c r="QSJ1393"/>
  <c r="QSJ1390"/>
  <c r="QTA1393"/>
  <c r="QTA1390"/>
  <c r="QTP1393"/>
  <c r="QTP1390"/>
  <c r="QUG1393"/>
  <c r="QUG1390"/>
  <c r="QUV1393"/>
  <c r="QUV1390"/>
  <c r="QVM1393"/>
  <c r="QVM1390"/>
  <c r="QWB1393"/>
  <c r="QWB1390"/>
  <c r="QWS1393"/>
  <c r="QWS1390"/>
  <c r="QXH1393"/>
  <c r="QXH1390"/>
  <c r="QXY1393"/>
  <c r="QXY1390"/>
  <c r="QYN1393"/>
  <c r="QYN1390"/>
  <c r="QZE1393"/>
  <c r="QZE1390"/>
  <c r="QZT1393"/>
  <c r="QZT1390"/>
  <c r="RAK1393"/>
  <c r="RAK1390"/>
  <c r="RAZ1393"/>
  <c r="RAZ1390"/>
  <c r="RBQ1393"/>
  <c r="RBQ1390"/>
  <c r="RCF1393"/>
  <c r="RCF1390"/>
  <c r="RCW1393"/>
  <c r="RCW1390"/>
  <c r="RDL1393"/>
  <c r="RDL1390"/>
  <c r="REC1393"/>
  <c r="REC1390"/>
  <c r="RER1393"/>
  <c r="RER1390"/>
  <c r="RFI1393"/>
  <c r="RFI1390"/>
  <c r="RFX1393"/>
  <c r="RFX1390"/>
  <c r="RGO1393"/>
  <c r="RGO1390"/>
  <c r="RHD1393"/>
  <c r="RHD1390"/>
  <c r="RHU1393"/>
  <c r="RHU1390"/>
  <c r="RIJ1393"/>
  <c r="RIJ1390"/>
  <c r="RJA1393"/>
  <c r="RJA1390"/>
  <c r="RJP1393"/>
  <c r="RJP1390"/>
  <c r="RKG1393"/>
  <c r="RKG1390"/>
  <c r="RKV1393"/>
  <c r="RKV1390"/>
  <c r="RLM1393"/>
  <c r="RLM1390"/>
  <c r="RMB1393"/>
  <c r="RMB1390"/>
  <c r="RMS1393"/>
  <c r="RMS1390"/>
  <c r="RNH1393"/>
  <c r="RNH1390"/>
  <c r="RNY1393"/>
  <c r="RNY1390"/>
  <c r="RON1393"/>
  <c r="RON1390"/>
  <c r="RPE1393"/>
  <c r="RPE1390"/>
  <c r="RPT1393"/>
  <c r="RPT1390"/>
  <c r="RQK1393"/>
  <c r="RQK1390"/>
  <c r="RQZ1393"/>
  <c r="RQZ1390"/>
  <c r="RRQ1393"/>
  <c r="RRQ1390"/>
  <c r="RSF1393"/>
  <c r="RSF1390"/>
  <c r="RSW1393"/>
  <c r="RSW1390"/>
  <c r="RTL1393"/>
  <c r="RTL1390"/>
  <c r="RUC1393"/>
  <c r="RUC1390"/>
  <c r="RUR1393"/>
  <c r="RUR1390"/>
  <c r="RVI1393"/>
  <c r="RVI1390"/>
  <c r="RVX1393"/>
  <c r="RVX1390"/>
  <c r="RWO1393"/>
  <c r="RWO1390"/>
  <c r="RXD1393"/>
  <c r="RXD1390"/>
  <c r="RXU1393"/>
  <c r="RXU1390"/>
  <c r="RYJ1393"/>
  <c r="RYJ1390"/>
  <c r="RZA1393"/>
  <c r="RZA1390"/>
  <c r="RZP1393"/>
  <c r="RZP1390"/>
  <c r="SAG1393"/>
  <c r="SAG1390"/>
  <c r="SAV1393"/>
  <c r="SAV1390"/>
  <c r="SBM1393"/>
  <c r="SBM1390"/>
  <c r="SCB1393"/>
  <c r="SCB1390"/>
  <c r="SCS1393"/>
  <c r="SCS1390"/>
  <c r="SDH1393"/>
  <c r="SDH1390"/>
  <c r="SDY1393"/>
  <c r="SDY1390"/>
  <c r="SEN1393"/>
  <c r="SEN1390"/>
  <c r="SFE1393"/>
  <c r="SFE1390"/>
  <c r="SFT1393"/>
  <c r="SFT1390"/>
  <c r="SGK1393"/>
  <c r="SGK1390"/>
  <c r="SGZ1393"/>
  <c r="SGZ1390"/>
  <c r="SHQ1393"/>
  <c r="SHQ1390"/>
  <c r="SIF1393"/>
  <c r="SIF1390"/>
  <c r="SIW1393"/>
  <c r="SIW1390"/>
  <c r="SJL1393"/>
  <c r="SJL1390"/>
  <c r="SKC1393"/>
  <c r="SKC1390"/>
  <c r="SKR1393"/>
  <c r="SKR1390"/>
  <c r="SLI1393"/>
  <c r="SLI1390"/>
  <c r="SLX1393"/>
  <c r="SLX1390"/>
  <c r="SMO1393"/>
  <c r="SMO1390"/>
  <c r="SND1393"/>
  <c r="SND1390"/>
  <c r="SNU1393"/>
  <c r="SNU1390"/>
  <c r="SOJ1393"/>
  <c r="SOJ1390"/>
  <c r="SPA1393"/>
  <c r="SPA1390"/>
  <c r="SPP1393"/>
  <c r="SPP1390"/>
  <c r="SQG1393"/>
  <c r="SQG1390"/>
  <c r="SQV1393"/>
  <c r="SQV1390"/>
  <c r="SRM1393"/>
  <c r="SRM1390"/>
  <c r="SSB1393"/>
  <c r="SSB1390"/>
  <c r="SSS1393"/>
  <c r="SSS1390"/>
  <c r="STH1393"/>
  <c r="STH1390"/>
  <c r="STY1393"/>
  <c r="STY1390"/>
  <c r="SUN1393"/>
  <c r="SUN1390"/>
  <c r="SVE1393"/>
  <c r="SVE1390"/>
  <c r="SVT1393"/>
  <c r="SVT1390"/>
  <c r="SWK1393"/>
  <c r="SWK1390"/>
  <c r="SWZ1393"/>
  <c r="SWZ1390"/>
  <c r="SXQ1393"/>
  <c r="SXQ1390"/>
  <c r="SYF1393"/>
  <c r="SYF1390"/>
  <c r="SYW1393"/>
  <c r="SYW1390"/>
  <c r="SZL1393"/>
  <c r="SZL1390"/>
  <c r="TAC1393"/>
  <c r="TAC1390"/>
  <c r="TAR1393"/>
  <c r="TAR1390"/>
  <c r="TBI1393"/>
  <c r="TBI1390"/>
  <c r="TBX1393"/>
  <c r="TBX1390"/>
  <c r="TCO1393"/>
  <c r="TCO1390"/>
  <c r="TDD1393"/>
  <c r="TDD1390"/>
  <c r="TDU1393"/>
  <c r="TDU1390"/>
  <c r="TEJ1393"/>
  <c r="TEJ1390"/>
  <c r="TFA1393"/>
  <c r="TFA1390"/>
  <c r="TFP1393"/>
  <c r="TFP1390"/>
  <c r="TGG1393"/>
  <c r="TGG1390"/>
  <c r="TGV1393"/>
  <c r="TGV1390"/>
  <c r="THM1393"/>
  <c r="THM1390"/>
  <c r="TIB1393"/>
  <c r="TIB1390"/>
  <c r="TIS1393"/>
  <c r="TIS1390"/>
  <c r="TJH1393"/>
  <c r="TJH1390"/>
  <c r="TJY1393"/>
  <c r="TJY1390"/>
  <c r="TKN1393"/>
  <c r="TKN1390"/>
  <c r="TLE1393"/>
  <c r="TLE1390"/>
  <c r="TLT1393"/>
  <c r="TLT1390"/>
  <c r="TMK1393"/>
  <c r="TMK1390"/>
  <c r="TMZ1393"/>
  <c r="TMZ1390"/>
  <c r="TNQ1393"/>
  <c r="TNQ1390"/>
  <c r="TOF1393"/>
  <c r="TOF1390"/>
  <c r="TOW1393"/>
  <c r="TOW1390"/>
  <c r="TPL1393"/>
  <c r="TPL1390"/>
  <c r="TQC1393"/>
  <c r="TQC1390"/>
  <c r="TQR1393"/>
  <c r="TQR1390"/>
  <c r="TRI1393"/>
  <c r="TRI1390"/>
  <c r="TRX1393"/>
  <c r="TRX1390"/>
  <c r="TSO1393"/>
  <c r="TSO1390"/>
  <c r="TTD1393"/>
  <c r="TTD1390"/>
  <c r="TTU1393"/>
  <c r="TTU1390"/>
  <c r="TUJ1393"/>
  <c r="TUJ1390"/>
  <c r="TVA1393"/>
  <c r="TVA1390"/>
  <c r="TVP1393"/>
  <c r="TVP1390"/>
  <c r="TWG1393"/>
  <c r="TWG1390"/>
  <c r="TWV1393"/>
  <c r="TWV1390"/>
  <c r="TXM1393"/>
  <c r="TXM1390"/>
  <c r="TYB1393"/>
  <c r="TYB1390"/>
  <c r="TYS1393"/>
  <c r="TYS1390"/>
  <c r="TZH1393"/>
  <c r="TZH1390"/>
  <c r="TZY1393"/>
  <c r="TZY1390"/>
  <c r="UAN1393"/>
  <c r="UAN1390"/>
  <c r="UBE1393"/>
  <c r="UBE1390"/>
  <c r="UBT1393"/>
  <c r="UBT1390"/>
  <c r="UCK1393"/>
  <c r="UCK1390"/>
  <c r="UCZ1393"/>
  <c r="UCZ1390"/>
  <c r="UDQ1393"/>
  <c r="UDQ1390"/>
  <c r="UEF1393"/>
  <c r="UEF1390"/>
  <c r="UEW1393"/>
  <c r="UEW1390"/>
  <c r="UFL1393"/>
  <c r="UFL1390"/>
  <c r="UGC1393"/>
  <c r="UGC1390"/>
  <c r="UGR1393"/>
  <c r="UGR1390"/>
  <c r="UHI1393"/>
  <c r="UHI1390"/>
  <c r="UHX1393"/>
  <c r="UHX1390"/>
  <c r="UIO1393"/>
  <c r="UIO1390"/>
  <c r="UJD1393"/>
  <c r="UJD1390"/>
  <c r="UJU1393"/>
  <c r="UJU1390"/>
  <c r="UKJ1393"/>
  <c r="UKJ1390"/>
  <c r="ULA1393"/>
  <c r="ULA1390"/>
  <c r="ULP1393"/>
  <c r="ULP1390"/>
  <c r="UMG1393"/>
  <c r="UMG1390"/>
  <c r="UMV1393"/>
  <c r="UMV1390"/>
  <c r="UNM1393"/>
  <c r="UNM1390"/>
  <c r="UOB1393"/>
  <c r="UOB1390"/>
  <c r="UOS1393"/>
  <c r="UOS1390"/>
  <c r="UPH1393"/>
  <c r="UPH1390"/>
  <c r="UPY1393"/>
  <c r="UPY1390"/>
  <c r="UQN1393"/>
  <c r="UQN1390"/>
  <c r="URE1393"/>
  <c r="URE1390"/>
  <c r="URT1393"/>
  <c r="URT1390"/>
  <c r="USK1393"/>
  <c r="USK1390"/>
  <c r="USZ1393"/>
  <c r="USZ1390"/>
  <c r="UTQ1393"/>
  <c r="UTQ1390"/>
  <c r="UUF1393"/>
  <c r="UUF1390"/>
  <c r="UUW1393"/>
  <c r="UUW1390"/>
  <c r="UVL1393"/>
  <c r="UVL1390"/>
  <c r="UWC1393"/>
  <c r="UWC1390"/>
  <c r="UWR1393"/>
  <c r="UWR1390"/>
  <c r="UXI1393"/>
  <c r="UXI1390"/>
  <c r="UXX1393"/>
  <c r="UXX1390"/>
  <c r="UYO1393"/>
  <c r="UYO1390"/>
  <c r="UZD1393"/>
  <c r="UZD1390"/>
  <c r="UZU1393"/>
  <c r="UZU1390"/>
  <c r="VAJ1393"/>
  <c r="VAJ1390"/>
  <c r="VBA1393"/>
  <c r="VBA1390"/>
  <c r="VBP1393"/>
  <c r="VBP1390"/>
  <c r="VCG1393"/>
  <c r="VCG1390"/>
  <c r="VCV1393"/>
  <c r="VCV1390"/>
  <c r="VDM1393"/>
  <c r="VDM1390"/>
  <c r="VEB1393"/>
  <c r="VEB1390"/>
  <c r="VES1393"/>
  <c r="VES1390"/>
  <c r="VFH1393"/>
  <c r="VFH1390"/>
  <c r="VFY1393"/>
  <c r="VFY1390"/>
  <c r="VGN1393"/>
  <c r="VGN1390"/>
  <c r="VHE1393"/>
  <c r="VHE1390"/>
  <c r="VHT1393"/>
  <c r="VHT1390"/>
  <c r="VIK1393"/>
  <c r="VIK1390"/>
  <c r="VIZ1393"/>
  <c r="VIZ1390"/>
  <c r="VJQ1393"/>
  <c r="VJQ1390"/>
  <c r="VKF1393"/>
  <c r="VKF1390"/>
  <c r="VKW1393"/>
  <c r="VKW1390"/>
  <c r="VLL1393"/>
  <c r="VLL1390"/>
  <c r="VMC1393"/>
  <c r="VMC1390"/>
  <c r="VMR1393"/>
  <c r="VMR1390"/>
  <c r="VNI1393"/>
  <c r="VNI1390"/>
  <c r="VNX1393"/>
  <c r="VNX1390"/>
  <c r="VOO1393"/>
  <c r="VOO1390"/>
  <c r="VPD1393"/>
  <c r="VPD1390"/>
  <c r="VPU1393"/>
  <c r="VPU1390"/>
  <c r="VQJ1393"/>
  <c r="VQJ1390"/>
  <c r="VRA1393"/>
  <c r="VRA1390"/>
  <c r="VRP1393"/>
  <c r="VRP1390"/>
  <c r="VSG1393"/>
  <c r="VSG1390"/>
  <c r="VSV1393"/>
  <c r="VSV1390"/>
  <c r="VTM1393"/>
  <c r="VTM1390"/>
  <c r="VUB1393"/>
  <c r="VUB1390"/>
  <c r="VUS1393"/>
  <c r="VUS1390"/>
  <c r="VVH1393"/>
  <c r="VVH1390"/>
  <c r="VVY1393"/>
  <c r="VVY1390"/>
  <c r="VWN1393"/>
  <c r="VWN1390"/>
  <c r="VXE1393"/>
  <c r="VXE1390"/>
  <c r="VXT1393"/>
  <c r="VXT1390"/>
  <c r="VYK1393"/>
  <c r="VYK1390"/>
  <c r="VYZ1393"/>
  <c r="VYZ1390"/>
  <c r="VZQ1393"/>
  <c r="VZQ1390"/>
  <c r="WAF1393"/>
  <c r="WAF1390"/>
  <c r="WAW1393"/>
  <c r="WAW1390"/>
  <c r="WBL1393"/>
  <c r="WBL1390"/>
  <c r="WCC1393"/>
  <c r="WCC1390"/>
  <c r="WCR1393"/>
  <c r="WCR1390"/>
  <c r="WDI1393"/>
  <c r="WDI1390"/>
  <c r="WDX1393"/>
  <c r="WDX1390"/>
  <c r="WEO1393"/>
  <c r="WEO1390"/>
  <c r="WFD1393"/>
  <c r="WFD1390"/>
  <c r="WFU1393"/>
  <c r="WFU1390"/>
  <c r="WGJ1393"/>
  <c r="WGJ1390"/>
  <c r="WHA1393"/>
  <c r="WHA1390"/>
  <c r="WHP1393"/>
  <c r="WHP1390"/>
  <c r="WIG1393"/>
  <c r="WIG1390"/>
  <c r="WIV1393"/>
  <c r="WIV1390"/>
  <c r="WJM1393"/>
  <c r="WJM1390"/>
  <c r="WKB1393"/>
  <c r="WKB1390"/>
  <c r="WKS1393"/>
  <c r="WKS1390"/>
  <c r="WLH1393"/>
  <c r="WLH1390"/>
  <c r="WLY1393"/>
  <c r="WLY1390"/>
  <c r="WMN1393"/>
  <c r="WMN1390"/>
  <c r="WNE1393"/>
  <c r="WNE1390"/>
  <c r="WNT1393"/>
  <c r="WNT1390"/>
  <c r="WOK1393"/>
  <c r="WOK1390"/>
  <c r="WOZ1393"/>
  <c r="WOZ1390"/>
  <c r="WPQ1393"/>
  <c r="WPQ1390"/>
  <c r="WQF1393"/>
  <c r="WQF1390"/>
  <c r="WQW1393"/>
  <c r="WQW1390"/>
  <c r="WRL1393"/>
  <c r="WRL1390"/>
  <c r="WSC1393"/>
  <c r="WSC1390"/>
  <c r="WSR1393"/>
  <c r="WSR1390"/>
  <c r="WTI1393"/>
  <c r="WTI1390"/>
  <c r="WTX1393"/>
  <c r="WTX1390"/>
  <c r="WUO1393"/>
  <c r="WUO1390"/>
  <c r="WVD1393"/>
  <c r="WVD1390"/>
  <c r="WVU1393"/>
  <c r="WVU1390"/>
  <c r="WWJ1393"/>
  <c r="WWJ1390"/>
  <c r="WXA1393"/>
  <c r="WXA1390"/>
  <c r="WXP1393"/>
  <c r="WXP1390"/>
  <c r="WYG1393"/>
  <c r="WYG1390"/>
  <c r="WYV1393"/>
  <c r="WYV1390"/>
  <c r="WZM1393"/>
  <c r="WZM1390"/>
  <c r="XAB1393"/>
  <c r="XAB1390"/>
  <c r="XAS1393"/>
  <c r="XAS1390"/>
  <c r="XBH1393"/>
  <c r="XBH1390"/>
  <c r="XBY1393"/>
  <c r="XBY1390"/>
  <c r="XCN1393"/>
  <c r="XCN1390"/>
  <c r="XDE1393"/>
  <c r="XDE1390"/>
  <c r="XDT1393"/>
  <c r="XDT1390"/>
  <c r="XEK1393"/>
  <c r="XEK1390"/>
  <c r="XEZ1393"/>
  <c r="XEZ1390"/>
  <c r="TMH1385" l="1"/>
  <c r="TLB1385"/>
  <c r="TJV1385"/>
  <c r="TIP1385"/>
  <c r="THJ1385"/>
  <c r="TGD1385"/>
  <c r="TEX1385"/>
  <c r="TDR1385"/>
  <c r="TCL1385"/>
  <c r="TBF1385"/>
  <c r="SZZ1385"/>
  <c r="SYT1385"/>
  <c r="SXN1385"/>
  <c r="SWH1385"/>
  <c r="SVB1385"/>
  <c r="STV1385"/>
  <c r="SSP1385"/>
  <c r="SRJ1385"/>
  <c r="SQD1385"/>
  <c r="SOX1385"/>
  <c r="SNR1385"/>
  <c r="SML1385"/>
  <c r="SLF1385"/>
  <c r="SJZ1385"/>
  <c r="SIT1385"/>
  <c r="SHN1385"/>
  <c r="SGH1385"/>
  <c r="SFB1385"/>
  <c r="SDV1385"/>
  <c r="SCP1385"/>
  <c r="SBJ1385"/>
  <c r="SAD1385"/>
  <c r="RYX1385"/>
  <c r="RXR1385"/>
  <c r="RWL1385"/>
  <c r="RVF1385"/>
  <c r="RTZ1385"/>
  <c r="RST1385"/>
  <c r="RRN1385"/>
  <c r="RQH1385"/>
  <c r="RPB1385"/>
  <c r="RNV1385"/>
  <c r="RMP1385"/>
  <c r="RLJ1385"/>
  <c r="RKD1385"/>
  <c r="RIX1385"/>
  <c r="RHR1385"/>
  <c r="RGL1385"/>
  <c r="RFF1385"/>
  <c r="RDZ1385"/>
  <c r="RCT1385"/>
  <c r="RBN1385"/>
  <c r="RAH1385"/>
  <c r="QZB1385"/>
  <c r="QXV1385"/>
  <c r="QWP1385"/>
  <c r="QVJ1385"/>
  <c r="QUD1385"/>
  <c r="QSX1385"/>
  <c r="QRR1385"/>
  <c r="QQL1385"/>
  <c r="QPF1385"/>
  <c r="QNZ1385"/>
  <c r="QMT1385"/>
  <c r="QLN1385"/>
  <c r="QKH1385"/>
  <c r="QJB1385"/>
  <c r="QHV1385"/>
  <c r="QGP1385"/>
  <c r="QFJ1385"/>
  <c r="QED1385"/>
  <c r="QCX1385"/>
  <c r="QBR1385"/>
  <c r="QAL1385"/>
  <c r="PZF1385"/>
  <c r="PXZ1385"/>
  <c r="PWT1385"/>
  <c r="PVN1385"/>
  <c r="PUH1385"/>
  <c r="PTB1385"/>
  <c r="PRV1385"/>
  <c r="PQP1385"/>
  <c r="PPJ1385"/>
  <c r="POD1385"/>
  <c r="PMX1385"/>
  <c r="PLR1385"/>
  <c r="PKL1385"/>
  <c r="PJF1385"/>
  <c r="PHZ1385"/>
  <c r="PGT1385"/>
  <c r="PFN1385"/>
  <c r="PEH1385"/>
  <c r="PDB1385"/>
  <c r="PBV1385"/>
  <c r="PAP1385"/>
  <c r="OZJ1385"/>
  <c r="OYD1385"/>
  <c r="OWX1385"/>
  <c r="OVR1385"/>
  <c r="OUL1385"/>
  <c r="OTF1385"/>
  <c r="ORZ1385"/>
  <c r="OQT1385"/>
  <c r="OPN1385"/>
  <c r="OOH1385"/>
  <c r="ONB1385"/>
  <c r="OLV1385"/>
  <c r="OKP1385"/>
  <c r="OJJ1385"/>
  <c r="OID1385"/>
  <c r="OGX1385"/>
  <c r="OFR1385"/>
  <c r="OEL1385"/>
  <c r="ODF1385"/>
  <c r="OBZ1385"/>
  <c r="OAT1385"/>
  <c r="NZN1385"/>
  <c r="NYH1385"/>
  <c r="NXB1385"/>
  <c r="NVV1385"/>
  <c r="NUP1385"/>
  <c r="NTJ1385"/>
  <c r="NSD1385"/>
  <c r="NQX1385"/>
  <c r="NPR1385"/>
  <c r="NOL1385"/>
  <c r="NNF1385"/>
  <c r="NLZ1385"/>
  <c r="NKT1385"/>
  <c r="NJN1385"/>
  <c r="NIH1385"/>
  <c r="NHB1385"/>
  <c r="NFV1385"/>
  <c r="NEP1385"/>
  <c r="NDJ1385"/>
  <c r="NCD1385"/>
  <c r="NAX1385"/>
  <c r="MZR1385"/>
  <c r="MYL1385"/>
  <c r="MXF1385"/>
  <c r="MVZ1385"/>
  <c r="MUT1385"/>
  <c r="MTN1385"/>
  <c r="MSH1385"/>
  <c r="MRB1385"/>
  <c r="MPV1385"/>
  <c r="MOP1385"/>
  <c r="MNJ1385"/>
  <c r="MMD1385"/>
  <c r="MKX1385"/>
  <c r="MJR1385"/>
  <c r="MIL1385"/>
  <c r="MHF1385"/>
  <c r="MFZ1385"/>
  <c r="MET1385"/>
  <c r="MDN1385"/>
  <c r="MCH1385"/>
  <c r="MBB1385"/>
  <c r="LZV1385"/>
  <c r="LYP1385"/>
  <c r="LXJ1385"/>
  <c r="LWD1385"/>
  <c r="LUX1385"/>
  <c r="LTR1385"/>
  <c r="LSL1385"/>
  <c r="LRF1385"/>
  <c r="LPZ1385"/>
  <c r="LOT1385"/>
  <c r="LNN1385"/>
  <c r="LMH1385"/>
  <c r="LLB1385"/>
  <c r="LJV1385"/>
  <c r="LIP1385"/>
  <c r="LHJ1385"/>
  <c r="LGD1385"/>
  <c r="LEX1385"/>
  <c r="LDR1385"/>
  <c r="LCL1385"/>
  <c r="LBF1385"/>
  <c r="KZZ1385"/>
  <c r="KYT1385"/>
  <c r="KXN1385"/>
  <c r="KWH1385"/>
  <c r="KVB1385"/>
  <c r="KTV1385"/>
  <c r="KSP1385"/>
  <c r="KRJ1385"/>
  <c r="KQD1385"/>
  <c r="KOX1385"/>
  <c r="KNR1385"/>
  <c r="KML1385"/>
  <c r="KLF1385"/>
  <c r="KJZ1385"/>
  <c r="KIT1385"/>
  <c r="KHN1385"/>
  <c r="KGH1385"/>
  <c r="KFB1385"/>
  <c r="KDV1385"/>
  <c r="KCP1385"/>
  <c r="KBJ1385"/>
  <c r="KAD1385"/>
  <c r="JYX1385"/>
  <c r="JXR1385"/>
  <c r="JWL1385"/>
  <c r="JVF1385"/>
  <c r="JTZ1385"/>
  <c r="JST1385"/>
  <c r="JRN1385"/>
  <c r="JQH1385"/>
  <c r="JPB1385"/>
  <c r="JNV1385"/>
  <c r="JMP1385"/>
  <c r="JLJ1385"/>
  <c r="JKD1385"/>
  <c r="JIX1385"/>
  <c r="JHR1385"/>
  <c r="JGL1385"/>
  <c r="JFF1385"/>
  <c r="JDZ1385"/>
  <c r="JCT1385"/>
  <c r="JBN1385"/>
  <c r="JAH1385"/>
  <c r="IZB1385"/>
  <c r="IXV1385"/>
  <c r="IWP1385"/>
  <c r="IVJ1385"/>
  <c r="IUD1385"/>
  <c r="ISX1385"/>
  <c r="IRR1385"/>
  <c r="IQL1385"/>
  <c r="IPF1385"/>
  <c r="INZ1385"/>
  <c r="IMT1385"/>
  <c r="ILN1385"/>
  <c r="IKH1385"/>
  <c r="IJB1385"/>
  <c r="IHV1385"/>
  <c r="IGP1385"/>
  <c r="IFJ1385"/>
  <c r="IED1385"/>
  <c r="ICX1385"/>
  <c r="IBR1385"/>
  <c r="IAL1385"/>
  <c r="HZF1385"/>
  <c r="HXZ1385"/>
  <c r="HWT1385"/>
  <c r="HVN1385"/>
  <c r="HUH1385"/>
  <c r="HTB1385"/>
  <c r="HRV1385"/>
  <c r="HQP1385"/>
  <c r="HPJ1385"/>
  <c r="HOD1385"/>
  <c r="HMX1385"/>
  <c r="HLR1385"/>
  <c r="HKL1385"/>
  <c r="HJF1385"/>
  <c r="HHZ1385"/>
  <c r="HGT1385"/>
  <c r="HFN1385"/>
  <c r="HEH1385"/>
  <c r="HDB1385"/>
  <c r="HBV1385"/>
  <c r="HAP1385"/>
  <c r="GZJ1385"/>
  <c r="GYD1385"/>
  <c r="GWX1385"/>
  <c r="GVR1385"/>
  <c r="GUL1385"/>
  <c r="GTF1385"/>
  <c r="GRZ1385"/>
  <c r="GQT1385"/>
  <c r="GPN1385"/>
  <c r="GOH1385"/>
  <c r="GNB1385"/>
  <c r="GLV1385"/>
  <c r="GKP1385"/>
  <c r="GJJ1385"/>
  <c r="GID1385"/>
  <c r="GGX1385"/>
  <c r="GFR1385"/>
  <c r="GEL1385"/>
  <c r="GDF1385"/>
  <c r="GBZ1385"/>
  <c r="GAT1385"/>
  <c r="FZN1385"/>
  <c r="FYH1385"/>
  <c r="FXB1385"/>
  <c r="FVV1385"/>
  <c r="FUP1385"/>
  <c r="FTJ1385"/>
  <c r="FSD1385"/>
  <c r="FQX1385"/>
  <c r="FPR1385"/>
  <c r="FOL1385"/>
  <c r="FNF1385"/>
  <c r="FLZ1385"/>
  <c r="FHF1385"/>
  <c r="FCH1385"/>
  <c r="EXJ1385"/>
  <c r="ESL1385"/>
  <c r="ENN1385"/>
  <c r="EIP1385"/>
  <c r="EDR1385"/>
  <c r="DYT1385"/>
  <c r="DTV1385"/>
  <c r="DOX1385"/>
  <c r="DJZ1385"/>
  <c r="DFB1385"/>
  <c r="DAD1385"/>
  <c r="CWL1385"/>
  <c r="CTZ1385"/>
  <c r="CRN1385"/>
  <c r="CPB1385"/>
  <c r="CMP1385"/>
  <c r="CKD1385"/>
  <c r="CHR1385"/>
  <c r="CFF1385"/>
  <c r="CCT1385"/>
  <c r="CAH1385"/>
  <c r="BXV1385"/>
  <c r="BVJ1385"/>
  <c r="BSX1385"/>
  <c r="BQL1385"/>
  <c r="BNZ1385"/>
  <c r="BLN1385"/>
  <c r="BJB1385"/>
  <c r="BGP1385"/>
  <c r="BED1385"/>
  <c r="BBR1385"/>
  <c r="AZF1385"/>
  <c r="AWT1385"/>
  <c r="AUH1385"/>
  <c r="ARV1385"/>
  <c r="APJ1385"/>
  <c r="AMX1385"/>
  <c r="AKL1385"/>
  <c r="AHZ1385"/>
  <c r="AFN1385"/>
  <c r="ADB1385"/>
  <c r="AAP1385"/>
  <c r="YD1385"/>
  <c r="VR1385"/>
  <c r="TF1385"/>
  <c r="QT1385"/>
  <c r="OH1385"/>
  <c r="LV1385"/>
  <c r="JJ1385"/>
  <c r="GX1385"/>
  <c r="EL1385"/>
  <c r="BZ1385"/>
  <c r="CXN1385"/>
  <c r="CWH1385"/>
  <c r="CVB1385"/>
  <c r="CTV1385"/>
  <c r="CSP1385"/>
  <c r="CRJ1385"/>
  <c r="CQD1385"/>
  <c r="COX1385"/>
  <c r="CNR1385"/>
  <c r="CML1385"/>
  <c r="CLF1385"/>
  <c r="CJZ1385"/>
  <c r="CIT1385"/>
  <c r="CHN1385"/>
  <c r="CGH1385"/>
  <c r="CFB1385"/>
  <c r="CDV1385"/>
  <c r="CCP1385"/>
  <c r="CBJ1385"/>
  <c r="CAD1385"/>
  <c r="BYX1385"/>
  <c r="BXR1385"/>
  <c r="BWL1385"/>
  <c r="BVF1385"/>
  <c r="BTZ1385"/>
  <c r="BST1385"/>
  <c r="BRN1385"/>
  <c r="BQH1385"/>
  <c r="BPB1385"/>
  <c r="BNV1385"/>
  <c r="BMP1385"/>
  <c r="BLJ1385"/>
  <c r="BKD1385"/>
  <c r="BIX1385"/>
  <c r="BHR1385"/>
  <c r="BGL1385"/>
  <c r="BFF1385"/>
  <c r="BDZ1385"/>
  <c r="BCT1385"/>
  <c r="BBN1385"/>
  <c r="BAH1385"/>
  <c r="AZB1385"/>
  <c r="AXV1385"/>
  <c r="AWP1385"/>
  <c r="AVJ1385"/>
  <c r="AUD1385"/>
  <c r="ASX1385"/>
  <c r="ARR1385"/>
  <c r="AQL1385"/>
  <c r="APF1385"/>
  <c r="AOP1385"/>
  <c r="AMD1385"/>
  <c r="AJR1385"/>
  <c r="AHF1385"/>
  <c r="AET1385"/>
  <c r="ACH1385"/>
  <c r="ZV1385"/>
  <c r="XJ1385"/>
  <c r="UX1385"/>
  <c r="SL1385"/>
  <c r="PZ1385"/>
  <c r="NN1385"/>
  <c r="LB1385"/>
  <c r="IP1385"/>
  <c r="GD1385"/>
  <c r="DR1385"/>
  <c r="BF1385"/>
  <c r="XEH1385"/>
  <c r="XDB1385"/>
  <c r="XBV1385"/>
  <c r="XAP1385"/>
  <c r="WZJ1385"/>
  <c r="WYD1385"/>
  <c r="WWX1385"/>
  <c r="WVR1385"/>
  <c r="WUL1385"/>
  <c r="WTF1385"/>
  <c r="WRZ1385"/>
  <c r="WQT1385"/>
  <c r="WPN1385"/>
  <c r="WOH1385"/>
  <c r="WNB1385"/>
  <c r="WLV1385"/>
  <c r="WKP1385"/>
  <c r="WJJ1385"/>
  <c r="WID1385"/>
  <c r="WGX1385"/>
  <c r="WFR1385"/>
  <c r="WEL1385"/>
  <c r="WDF1385"/>
  <c r="WBZ1385"/>
  <c r="WAT1385"/>
  <c r="VZN1385"/>
  <c r="VYH1385"/>
  <c r="VXB1385"/>
  <c r="VVV1385"/>
  <c r="VUP1385"/>
  <c r="VTJ1385"/>
  <c r="VSD1385"/>
  <c r="VQX1385"/>
  <c r="VPR1385"/>
  <c r="VOL1385"/>
  <c r="VNF1385"/>
  <c r="VLZ1385"/>
  <c r="VKT1385"/>
  <c r="VJN1385"/>
  <c r="VIH1385"/>
  <c r="VHB1385"/>
  <c r="VFV1385"/>
  <c r="VEP1385"/>
  <c r="VDJ1385"/>
  <c r="VCD1385"/>
  <c r="VAX1385"/>
  <c r="UZR1385"/>
  <c r="UYL1385"/>
  <c r="UXF1385"/>
  <c r="UVZ1385"/>
  <c r="UUT1385"/>
  <c r="UTN1385"/>
  <c r="USH1385"/>
  <c r="URB1385"/>
  <c r="UPV1385"/>
  <c r="UOP1385"/>
  <c r="UNJ1385"/>
  <c r="UMD1385"/>
  <c r="UKX1385"/>
  <c r="UJR1385"/>
  <c r="UIL1385"/>
  <c r="UHF1385"/>
  <c r="UFZ1385"/>
  <c r="UET1385"/>
  <c r="UDN1385"/>
  <c r="UCH1385"/>
  <c r="UBB1385"/>
  <c r="TZV1385"/>
  <c r="TYP1385"/>
  <c r="TXJ1385"/>
  <c r="TWD1385"/>
  <c r="TUX1385"/>
  <c r="TTR1385"/>
  <c r="TSL1385"/>
  <c r="TRF1385"/>
  <c r="TPZ1385"/>
  <c r="TOT1385"/>
  <c r="TNN1385"/>
  <c r="ANJ1385"/>
  <c r="AKX1385"/>
  <c r="AIL1385"/>
  <c r="AFZ1385"/>
  <c r="ADN1385"/>
  <c r="ABB1385"/>
  <c r="YP1385"/>
  <c r="WD1385"/>
  <c r="TR1385"/>
  <c r="RF1385"/>
  <c r="OT1385"/>
  <c r="MH1385"/>
  <c r="JV1385"/>
  <c r="HJ1385"/>
  <c r="EX1385"/>
  <c r="CL1385"/>
  <c r="Z1385"/>
  <c r="ANZ1385"/>
  <c r="AMT1385"/>
  <c r="ALN1385"/>
  <c r="AKH1385"/>
  <c r="AJB1385"/>
  <c r="AHV1385"/>
  <c r="AGP1385"/>
  <c r="AFJ1385"/>
  <c r="AED1385"/>
  <c r="ACX1385"/>
  <c r="ABR1385"/>
  <c r="AAL1385"/>
  <c r="ZF1385"/>
  <c r="XZ1385"/>
  <c r="WT1385"/>
  <c r="VN1385"/>
  <c r="UH1385"/>
  <c r="TB1385"/>
  <c r="RV1385"/>
  <c r="QP1385"/>
  <c r="PJ1385"/>
  <c r="OD1385"/>
  <c r="MX1385"/>
  <c r="LR1385"/>
  <c r="KL1385"/>
  <c r="JF1385"/>
  <c r="HZ1385"/>
  <c r="GT1385"/>
  <c r="FN1385"/>
  <c r="EH1385"/>
  <c r="DB1385"/>
  <c r="BV1385"/>
  <c r="AP1385"/>
  <c r="J1385"/>
  <c r="N1385"/>
  <c r="XEZ1396"/>
  <c r="XFD1390"/>
  <c r="XFD1396" s="1"/>
  <c r="XFC1390"/>
  <c r="XFC1396" s="1"/>
  <c r="XEK1396"/>
  <c r="XEL1390"/>
  <c r="XEL1396" s="1"/>
  <c r="XDT1396"/>
  <c r="XDX1390"/>
  <c r="XDX1396" s="1"/>
  <c r="XDW1390"/>
  <c r="XDW1396" s="1"/>
  <c r="XDE1396"/>
  <c r="XDF1390"/>
  <c r="XDF1396" s="1"/>
  <c r="XCN1396"/>
  <c r="XCR1390"/>
  <c r="XCR1396" s="1"/>
  <c r="XCQ1390"/>
  <c r="XCQ1396" s="1"/>
  <c r="XBY1396"/>
  <c r="XBZ1390"/>
  <c r="XBZ1396" s="1"/>
  <c r="XBH1396"/>
  <c r="XBL1390"/>
  <c r="XBL1396" s="1"/>
  <c r="XBK1390"/>
  <c r="XBK1396" s="1"/>
  <c r="XAS1396"/>
  <c r="XAT1390"/>
  <c r="XAT1396" s="1"/>
  <c r="XAB1396"/>
  <c r="XAF1390"/>
  <c r="XAF1396" s="1"/>
  <c r="XAE1390"/>
  <c r="XAE1396" s="1"/>
  <c r="WZM1396"/>
  <c r="WZN1390"/>
  <c r="WZN1396" s="1"/>
  <c r="WYV1396"/>
  <c r="WYZ1390"/>
  <c r="WYZ1396" s="1"/>
  <c r="WYY1390"/>
  <c r="WYY1396" s="1"/>
  <c r="WYG1396"/>
  <c r="WYH1390"/>
  <c r="WYH1396" s="1"/>
  <c r="WXP1396"/>
  <c r="WXT1390"/>
  <c r="WXT1396" s="1"/>
  <c r="WXS1390"/>
  <c r="WXS1396" s="1"/>
  <c r="WXA1396"/>
  <c r="WXB1390"/>
  <c r="WXB1396" s="1"/>
  <c r="WWJ1396"/>
  <c r="WWN1390"/>
  <c r="WWN1396" s="1"/>
  <c r="WWM1390"/>
  <c r="WWM1396" s="1"/>
  <c r="WVU1396"/>
  <c r="WVV1390"/>
  <c r="WVV1396" s="1"/>
  <c r="WVD1396"/>
  <c r="WVH1390"/>
  <c r="WVH1396" s="1"/>
  <c r="WVG1390"/>
  <c r="WVG1396" s="1"/>
  <c r="WUO1396"/>
  <c r="WUP1390"/>
  <c r="WUP1396" s="1"/>
  <c r="WTX1396"/>
  <c r="WUB1390"/>
  <c r="WUB1396" s="1"/>
  <c r="WUA1390"/>
  <c r="WUA1396" s="1"/>
  <c r="WTI1396"/>
  <c r="WTJ1390"/>
  <c r="WTJ1396" s="1"/>
  <c r="WSR1396"/>
  <c r="WSV1390"/>
  <c r="WSV1396" s="1"/>
  <c r="WSU1390"/>
  <c r="WSU1396" s="1"/>
  <c r="WSC1396"/>
  <c r="WSD1390"/>
  <c r="WSD1396" s="1"/>
  <c r="WRL1396"/>
  <c r="WRP1390"/>
  <c r="WRP1396" s="1"/>
  <c r="WRO1390"/>
  <c r="WRO1396" s="1"/>
  <c r="WQW1396"/>
  <c r="WQX1390"/>
  <c r="WQX1396" s="1"/>
  <c r="WQF1396"/>
  <c r="WQJ1390"/>
  <c r="WQJ1396" s="1"/>
  <c r="WQI1390"/>
  <c r="WQI1396" s="1"/>
  <c r="WPQ1396"/>
  <c r="WPR1390"/>
  <c r="WPR1396" s="1"/>
  <c r="WOZ1396"/>
  <c r="WPD1390"/>
  <c r="WPD1396" s="1"/>
  <c r="WPC1390"/>
  <c r="WPC1396" s="1"/>
  <c r="WOK1396"/>
  <c r="WOL1390"/>
  <c r="WOL1396" s="1"/>
  <c r="WNT1396"/>
  <c r="WNX1390"/>
  <c r="WNX1396" s="1"/>
  <c r="WNW1390"/>
  <c r="WNW1396" s="1"/>
  <c r="WNE1396"/>
  <c r="WNF1390"/>
  <c r="WNF1396" s="1"/>
  <c r="WMN1396"/>
  <c r="WMR1390"/>
  <c r="WMR1396" s="1"/>
  <c r="WMQ1390"/>
  <c r="WMQ1396" s="1"/>
  <c r="WLY1396"/>
  <c r="WLZ1390"/>
  <c r="WLZ1396" s="1"/>
  <c r="WLH1396"/>
  <c r="WLL1390"/>
  <c r="WLL1396" s="1"/>
  <c r="WLK1390"/>
  <c r="WLK1396" s="1"/>
  <c r="WKS1396"/>
  <c r="WKT1390"/>
  <c r="WKT1396" s="1"/>
  <c r="WKB1396"/>
  <c r="WKF1390"/>
  <c r="WKF1396" s="1"/>
  <c r="WKE1390"/>
  <c r="WKE1396" s="1"/>
  <c r="WJM1396"/>
  <c r="WJN1390"/>
  <c r="WJN1396" s="1"/>
  <c r="WIV1396"/>
  <c r="WIZ1390"/>
  <c r="WIZ1396" s="1"/>
  <c r="WIY1390"/>
  <c r="WIY1396" s="1"/>
  <c r="WIG1396"/>
  <c r="WIH1390"/>
  <c r="WIH1396" s="1"/>
  <c r="WHP1396"/>
  <c r="WHT1390"/>
  <c r="WHT1396" s="1"/>
  <c r="WHS1390"/>
  <c r="WHS1396" s="1"/>
  <c r="WHA1396"/>
  <c r="WHB1390"/>
  <c r="WHB1396" s="1"/>
  <c r="WGJ1396"/>
  <c r="WGN1390"/>
  <c r="WGN1396" s="1"/>
  <c r="WGM1390"/>
  <c r="WGM1396" s="1"/>
  <c r="WFU1396"/>
  <c r="WFV1390"/>
  <c r="WFV1396" s="1"/>
  <c r="WFD1396"/>
  <c r="WFH1390"/>
  <c r="WFH1396" s="1"/>
  <c r="WFG1390"/>
  <c r="WFG1396" s="1"/>
  <c r="WEO1396"/>
  <c r="WEP1390"/>
  <c r="WEP1396" s="1"/>
  <c r="WDX1396"/>
  <c r="WEB1390"/>
  <c r="WEB1396" s="1"/>
  <c r="WEA1390"/>
  <c r="WEA1396" s="1"/>
  <c r="WDI1396"/>
  <c r="WDJ1390"/>
  <c r="WDJ1396" s="1"/>
  <c r="WCR1396"/>
  <c r="WCV1390"/>
  <c r="WCV1396" s="1"/>
  <c r="WCU1390"/>
  <c r="WCU1396" s="1"/>
  <c r="WCC1396"/>
  <c r="WCD1390"/>
  <c r="WCD1396" s="1"/>
  <c r="WBL1396"/>
  <c r="WBP1390"/>
  <c r="WBP1396" s="1"/>
  <c r="WBO1390"/>
  <c r="WBO1396" s="1"/>
  <c r="WAW1396"/>
  <c r="WAX1390"/>
  <c r="WAX1396" s="1"/>
  <c r="WAF1396"/>
  <c r="WAJ1390"/>
  <c r="WAJ1396" s="1"/>
  <c r="WAI1390"/>
  <c r="WAI1396" s="1"/>
  <c r="VZQ1396"/>
  <c r="VZR1390"/>
  <c r="VZR1396" s="1"/>
  <c r="VYZ1396"/>
  <c r="VZD1390"/>
  <c r="VZD1396" s="1"/>
  <c r="VZC1390"/>
  <c r="VZC1396" s="1"/>
  <c r="VYK1396"/>
  <c r="VYL1390"/>
  <c r="VYL1396" s="1"/>
  <c r="VXT1396"/>
  <c r="VXX1390"/>
  <c r="VXX1396" s="1"/>
  <c r="VXW1390"/>
  <c r="VXW1396" s="1"/>
  <c r="VXE1396"/>
  <c r="VXF1390"/>
  <c r="VXF1396" s="1"/>
  <c r="VWN1396"/>
  <c r="VWR1390"/>
  <c r="VWR1396" s="1"/>
  <c r="VWQ1390"/>
  <c r="VWQ1396" s="1"/>
  <c r="VVY1396"/>
  <c r="VVZ1390"/>
  <c r="VVZ1396" s="1"/>
  <c r="VVH1396"/>
  <c r="VVL1390"/>
  <c r="VVL1396" s="1"/>
  <c r="VVK1390"/>
  <c r="VVK1396" s="1"/>
  <c r="VUS1396"/>
  <c r="VUT1390"/>
  <c r="VUT1396" s="1"/>
  <c r="VUB1396"/>
  <c r="VUF1390"/>
  <c r="VUF1396" s="1"/>
  <c r="VUE1390"/>
  <c r="VUE1396" s="1"/>
  <c r="VTM1396"/>
  <c r="VTN1390"/>
  <c r="VTN1396" s="1"/>
  <c r="VSV1396"/>
  <c r="VSZ1390"/>
  <c r="VSZ1396" s="1"/>
  <c r="VSY1390"/>
  <c r="VSY1396" s="1"/>
  <c r="VSG1396"/>
  <c r="VSH1390"/>
  <c r="VSH1396" s="1"/>
  <c r="VRP1396"/>
  <c r="VRT1390"/>
  <c r="VRT1396" s="1"/>
  <c r="VRS1390"/>
  <c r="VRS1396" s="1"/>
  <c r="VRA1396"/>
  <c r="VRB1390"/>
  <c r="VRB1396" s="1"/>
  <c r="VQJ1396"/>
  <c r="VQN1390"/>
  <c r="VQN1396" s="1"/>
  <c r="VQM1390"/>
  <c r="VQM1396" s="1"/>
  <c r="VPU1396"/>
  <c r="VPV1390"/>
  <c r="VPV1396" s="1"/>
  <c r="VPD1396"/>
  <c r="VPH1390"/>
  <c r="VPH1396" s="1"/>
  <c r="VPG1390"/>
  <c r="VPG1396" s="1"/>
  <c r="VOO1396"/>
  <c r="VOP1390"/>
  <c r="VOP1396" s="1"/>
  <c r="VNX1396"/>
  <c r="VOB1390"/>
  <c r="VOB1396" s="1"/>
  <c r="VOA1390"/>
  <c r="VOA1396" s="1"/>
  <c r="VNI1396"/>
  <c r="VNJ1390"/>
  <c r="VNJ1396" s="1"/>
  <c r="VMR1396"/>
  <c r="VMV1390"/>
  <c r="VMV1396" s="1"/>
  <c r="VMU1390"/>
  <c r="VMU1396" s="1"/>
  <c r="VMC1396"/>
  <c r="VMD1390"/>
  <c r="VMD1396" s="1"/>
  <c r="VLL1396"/>
  <c r="VLP1390"/>
  <c r="VLP1396" s="1"/>
  <c r="VLO1390"/>
  <c r="VLO1396" s="1"/>
  <c r="VKW1396"/>
  <c r="VKX1390"/>
  <c r="VKX1396" s="1"/>
  <c r="VKF1396"/>
  <c r="VKJ1390"/>
  <c r="VKJ1396" s="1"/>
  <c r="VKI1390"/>
  <c r="VKI1396" s="1"/>
  <c r="VJQ1396"/>
  <c r="VJR1390"/>
  <c r="VJR1396" s="1"/>
  <c r="VIZ1396"/>
  <c r="VJD1390"/>
  <c r="VJD1396" s="1"/>
  <c r="VJC1390"/>
  <c r="VJC1396" s="1"/>
  <c r="VIK1396"/>
  <c r="VIL1390"/>
  <c r="VIL1396" s="1"/>
  <c r="VHT1396"/>
  <c r="VHX1390"/>
  <c r="VHX1396" s="1"/>
  <c r="VHW1390"/>
  <c r="VHW1396" s="1"/>
  <c r="VHE1396"/>
  <c r="VHF1390"/>
  <c r="VHF1396" s="1"/>
  <c r="VGN1396"/>
  <c r="VGR1390"/>
  <c r="VGR1396" s="1"/>
  <c r="VGQ1390"/>
  <c r="VGQ1396" s="1"/>
  <c r="VFY1396"/>
  <c r="VFZ1390"/>
  <c r="VFZ1396" s="1"/>
  <c r="VFH1396"/>
  <c r="VFL1390"/>
  <c r="VFL1396" s="1"/>
  <c r="VFK1390"/>
  <c r="VFK1396" s="1"/>
  <c r="VES1396"/>
  <c r="VET1390"/>
  <c r="VET1396" s="1"/>
  <c r="VEB1396"/>
  <c r="VEF1390"/>
  <c r="VEF1396" s="1"/>
  <c r="VEE1390"/>
  <c r="VEE1396" s="1"/>
  <c r="VDM1396"/>
  <c r="VDN1390"/>
  <c r="VDN1396" s="1"/>
  <c r="VCV1396"/>
  <c r="VCZ1390"/>
  <c r="VCZ1396" s="1"/>
  <c r="VCY1390"/>
  <c r="VCY1396" s="1"/>
  <c r="VCG1396"/>
  <c r="VCH1390"/>
  <c r="VCH1396" s="1"/>
  <c r="VBP1396"/>
  <c r="VBT1390"/>
  <c r="VBT1396" s="1"/>
  <c r="VBS1390"/>
  <c r="VBS1396" s="1"/>
  <c r="VBA1396"/>
  <c r="VBB1390"/>
  <c r="VBB1396" s="1"/>
  <c r="VAJ1396"/>
  <c r="VAN1390"/>
  <c r="VAN1396" s="1"/>
  <c r="VAM1390"/>
  <c r="VAM1396" s="1"/>
  <c r="UZU1396"/>
  <c r="UZV1390"/>
  <c r="UZV1396" s="1"/>
  <c r="UZD1396"/>
  <c r="UZH1390"/>
  <c r="UZH1396" s="1"/>
  <c r="UZG1390"/>
  <c r="UZG1396" s="1"/>
  <c r="UYO1396"/>
  <c r="UYP1390"/>
  <c r="UYP1396" s="1"/>
  <c r="UXX1396"/>
  <c r="UYB1390"/>
  <c r="UYB1396" s="1"/>
  <c r="UYA1390"/>
  <c r="UYA1396" s="1"/>
  <c r="UXI1396"/>
  <c r="UXJ1390"/>
  <c r="UXJ1396" s="1"/>
  <c r="UWR1396"/>
  <c r="UWV1390"/>
  <c r="UWV1396" s="1"/>
  <c r="UWU1390"/>
  <c r="UWU1396" s="1"/>
  <c r="UWC1396"/>
  <c r="UWD1390"/>
  <c r="UWD1396" s="1"/>
  <c r="UVL1396"/>
  <c r="UVP1390"/>
  <c r="UVP1396" s="1"/>
  <c r="UVO1390"/>
  <c r="UVO1396" s="1"/>
  <c r="UUW1396"/>
  <c r="UUX1390"/>
  <c r="UUX1396" s="1"/>
  <c r="UUF1396"/>
  <c r="UUJ1390"/>
  <c r="UUJ1396" s="1"/>
  <c r="UUI1390"/>
  <c r="UUI1396" s="1"/>
  <c r="UTQ1396"/>
  <c r="UTR1390"/>
  <c r="UTR1396" s="1"/>
  <c r="USZ1396"/>
  <c r="UTD1390"/>
  <c r="UTD1396" s="1"/>
  <c r="UTC1390"/>
  <c r="UTC1396" s="1"/>
  <c r="USK1396"/>
  <c r="USL1390"/>
  <c r="USL1396" s="1"/>
  <c r="URT1396"/>
  <c r="URX1390"/>
  <c r="URX1396" s="1"/>
  <c r="URW1390"/>
  <c r="URW1396" s="1"/>
  <c r="URE1396"/>
  <c r="URF1390"/>
  <c r="URF1396" s="1"/>
  <c r="UQN1396"/>
  <c r="UQR1390"/>
  <c r="UQR1396" s="1"/>
  <c r="UQQ1390"/>
  <c r="UQQ1396" s="1"/>
  <c r="UPY1396"/>
  <c r="UPZ1390"/>
  <c r="UPZ1396" s="1"/>
  <c r="UPH1396"/>
  <c r="UPL1390"/>
  <c r="UPL1396" s="1"/>
  <c r="UPK1390"/>
  <c r="UPK1396" s="1"/>
  <c r="UOS1396"/>
  <c r="UOT1390"/>
  <c r="UOT1396" s="1"/>
  <c r="UOB1396"/>
  <c r="UOF1390"/>
  <c r="UOF1396" s="1"/>
  <c r="UOE1390"/>
  <c r="UOE1396" s="1"/>
  <c r="UNM1396"/>
  <c r="UNN1390"/>
  <c r="UNN1396" s="1"/>
  <c r="UMV1396"/>
  <c r="UMZ1390"/>
  <c r="UMZ1396" s="1"/>
  <c r="UMY1390"/>
  <c r="UMY1396" s="1"/>
  <c r="UMG1396"/>
  <c r="UMH1390"/>
  <c r="UMH1396" s="1"/>
  <c r="ULP1396"/>
  <c r="ULT1390"/>
  <c r="ULT1396" s="1"/>
  <c r="ULS1390"/>
  <c r="ULS1396" s="1"/>
  <c r="ULA1396"/>
  <c r="ULB1390"/>
  <c r="ULB1396" s="1"/>
  <c r="UKJ1396"/>
  <c r="UKN1390"/>
  <c r="UKN1396" s="1"/>
  <c r="UKM1390"/>
  <c r="UKM1396" s="1"/>
  <c r="UJU1396"/>
  <c r="UJV1390"/>
  <c r="UJV1396" s="1"/>
  <c r="UJD1396"/>
  <c r="UJH1390"/>
  <c r="UJH1396" s="1"/>
  <c r="UJG1390"/>
  <c r="UJG1396" s="1"/>
  <c r="UIO1396"/>
  <c r="UIP1390"/>
  <c r="UIP1396" s="1"/>
  <c r="UHX1396"/>
  <c r="UIB1390"/>
  <c r="UIB1396" s="1"/>
  <c r="UIA1390"/>
  <c r="UIA1396" s="1"/>
  <c r="UHI1396"/>
  <c r="UHJ1390"/>
  <c r="UHJ1396" s="1"/>
  <c r="UGR1396"/>
  <c r="UGV1390"/>
  <c r="UGV1396" s="1"/>
  <c r="UGU1390"/>
  <c r="UGU1396" s="1"/>
  <c r="UGC1396"/>
  <c r="UGD1390"/>
  <c r="UGD1396" s="1"/>
  <c r="UFL1396"/>
  <c r="UFP1390"/>
  <c r="UFP1396" s="1"/>
  <c r="UFO1390"/>
  <c r="UFO1396" s="1"/>
  <c r="UEW1396"/>
  <c r="UEX1390"/>
  <c r="UEX1396" s="1"/>
  <c r="UEF1396"/>
  <c r="UEJ1390"/>
  <c r="UEJ1396" s="1"/>
  <c r="UEI1390"/>
  <c r="UEI1396" s="1"/>
  <c r="UDQ1396"/>
  <c r="UDR1390"/>
  <c r="UDR1396" s="1"/>
  <c r="UCZ1396"/>
  <c r="UDD1390"/>
  <c r="UDD1396" s="1"/>
  <c r="UDC1390"/>
  <c r="UDC1396" s="1"/>
  <c r="UCK1396"/>
  <c r="UCL1390"/>
  <c r="UCL1396" s="1"/>
  <c r="UBT1396"/>
  <c r="UBX1390"/>
  <c r="UBX1396" s="1"/>
  <c r="UBW1390"/>
  <c r="UBW1396" s="1"/>
  <c r="UBE1396"/>
  <c r="UBF1390"/>
  <c r="UBF1396" s="1"/>
  <c r="UAN1396"/>
  <c r="UAR1390"/>
  <c r="UAR1396" s="1"/>
  <c r="UAQ1390"/>
  <c r="UAQ1396" s="1"/>
  <c r="TZY1396"/>
  <c r="TZZ1390"/>
  <c r="TZZ1396" s="1"/>
  <c r="TZH1396"/>
  <c r="TZL1390"/>
  <c r="TZL1396" s="1"/>
  <c r="TZK1390"/>
  <c r="TZK1396" s="1"/>
  <c r="TYS1396"/>
  <c r="TYT1390"/>
  <c r="TYT1396" s="1"/>
  <c r="TYB1396"/>
  <c r="TYF1390"/>
  <c r="TYF1396" s="1"/>
  <c r="TYE1390"/>
  <c r="TYE1396" s="1"/>
  <c r="TXM1396"/>
  <c r="TXN1390"/>
  <c r="TXN1396" s="1"/>
  <c r="TWV1396"/>
  <c r="TWZ1390"/>
  <c r="TWZ1396" s="1"/>
  <c r="TWY1390"/>
  <c r="TWY1396" s="1"/>
  <c r="TWG1396"/>
  <c r="TWH1390"/>
  <c r="TWH1396" s="1"/>
  <c r="TVP1396"/>
  <c r="TVT1390"/>
  <c r="TVT1396" s="1"/>
  <c r="TVS1390"/>
  <c r="TVS1396" s="1"/>
  <c r="TVA1396"/>
  <c r="TVB1390"/>
  <c r="TVB1396" s="1"/>
  <c r="TUJ1396"/>
  <c r="TUN1390"/>
  <c r="TUN1396" s="1"/>
  <c r="TUM1390"/>
  <c r="TUM1396" s="1"/>
  <c r="TTU1396"/>
  <c r="TTV1390"/>
  <c r="TTV1396" s="1"/>
  <c r="TTD1396"/>
  <c r="TTH1390"/>
  <c r="TTH1396" s="1"/>
  <c r="TTG1390"/>
  <c r="TTG1396" s="1"/>
  <c r="TSO1396"/>
  <c r="TSP1390"/>
  <c r="TSP1396" s="1"/>
  <c r="TRX1396"/>
  <c r="TSB1390"/>
  <c r="TSB1396" s="1"/>
  <c r="TSA1390"/>
  <c r="TSA1396" s="1"/>
  <c r="TRI1396"/>
  <c r="TRJ1390"/>
  <c r="TRJ1396" s="1"/>
  <c r="TQR1396"/>
  <c r="TQV1390"/>
  <c r="TQV1396" s="1"/>
  <c r="TQU1390"/>
  <c r="TQU1396" s="1"/>
  <c r="TQC1396"/>
  <c r="TQD1390"/>
  <c r="TQD1396" s="1"/>
  <c r="TPL1396"/>
  <c r="TPP1390"/>
  <c r="TPP1396" s="1"/>
  <c r="TPO1390"/>
  <c r="TPO1396" s="1"/>
  <c r="TOW1396"/>
  <c r="TOX1390"/>
  <c r="TOX1396" s="1"/>
  <c r="TOF1396"/>
  <c r="TOJ1390"/>
  <c r="TOJ1396" s="1"/>
  <c r="TOI1390"/>
  <c r="TOI1396" s="1"/>
  <c r="TNQ1396"/>
  <c r="TNR1390"/>
  <c r="TNR1396" s="1"/>
  <c r="TMZ1396"/>
  <c r="TND1390"/>
  <c r="TND1396" s="1"/>
  <c r="TNC1390"/>
  <c r="TNC1396" s="1"/>
  <c r="TMK1396"/>
  <c r="TML1390"/>
  <c r="TML1396" s="1"/>
  <c r="TLT1396"/>
  <c r="TLX1390"/>
  <c r="TLX1396" s="1"/>
  <c r="TLW1390"/>
  <c r="TLW1396" s="1"/>
  <c r="TLE1396"/>
  <c r="TLF1390"/>
  <c r="TLF1396" s="1"/>
  <c r="TKN1396"/>
  <c r="TKR1390"/>
  <c r="TKR1396" s="1"/>
  <c r="TKQ1390"/>
  <c r="TKQ1396" s="1"/>
  <c r="TJY1396"/>
  <c r="TJZ1390"/>
  <c r="TJZ1396" s="1"/>
  <c r="TJH1396"/>
  <c r="TJL1390"/>
  <c r="TJL1396" s="1"/>
  <c r="TJK1390"/>
  <c r="TJK1396" s="1"/>
  <c r="TIS1396"/>
  <c r="TIT1390"/>
  <c r="TIT1396" s="1"/>
  <c r="TIB1396"/>
  <c r="TIF1390"/>
  <c r="TIF1396" s="1"/>
  <c r="TIE1390"/>
  <c r="TIE1396" s="1"/>
  <c r="THM1396"/>
  <c r="THN1390"/>
  <c r="THN1396" s="1"/>
  <c r="TGV1396"/>
  <c r="TGZ1390"/>
  <c r="TGZ1396" s="1"/>
  <c r="TGY1390"/>
  <c r="TGY1396" s="1"/>
  <c r="TGG1396"/>
  <c r="TGH1390"/>
  <c r="TGH1396" s="1"/>
  <c r="TFP1396"/>
  <c r="TFT1390"/>
  <c r="TFT1396" s="1"/>
  <c r="TFS1390"/>
  <c r="TFS1396" s="1"/>
  <c r="TFA1396"/>
  <c r="TFB1390"/>
  <c r="TFB1396" s="1"/>
  <c r="TEJ1396"/>
  <c r="TEN1390"/>
  <c r="TEN1396" s="1"/>
  <c r="TEM1390"/>
  <c r="TEM1396" s="1"/>
  <c r="TDU1396"/>
  <c r="TDV1390"/>
  <c r="TDV1396" s="1"/>
  <c r="TDD1396"/>
  <c r="TDH1390"/>
  <c r="TDH1396" s="1"/>
  <c r="TDG1390"/>
  <c r="TDG1396" s="1"/>
  <c r="TCO1396"/>
  <c r="TCP1390"/>
  <c r="TCP1396" s="1"/>
  <c r="TBX1396"/>
  <c r="TCB1390"/>
  <c r="TCB1396" s="1"/>
  <c r="TCA1390"/>
  <c r="TCA1396" s="1"/>
  <c r="TBI1396"/>
  <c r="TBJ1390"/>
  <c r="TBJ1396" s="1"/>
  <c r="TAR1396"/>
  <c r="TAV1390"/>
  <c r="TAV1396" s="1"/>
  <c r="TAU1390"/>
  <c r="TAU1396" s="1"/>
  <c r="TAC1396"/>
  <c r="TAD1390"/>
  <c r="TAD1396" s="1"/>
  <c r="SZL1396"/>
  <c r="SZP1390"/>
  <c r="SZP1396" s="1"/>
  <c r="SZO1390"/>
  <c r="SZO1396" s="1"/>
  <c r="SYW1396"/>
  <c r="SYX1390"/>
  <c r="SYX1396" s="1"/>
  <c r="SYF1396"/>
  <c r="SYJ1390"/>
  <c r="SYJ1396" s="1"/>
  <c r="SYI1390"/>
  <c r="SYI1396" s="1"/>
  <c r="SXQ1396"/>
  <c r="SXR1390"/>
  <c r="SXR1396" s="1"/>
  <c r="SWZ1396"/>
  <c r="SXD1390"/>
  <c r="SXD1396" s="1"/>
  <c r="SXC1390"/>
  <c r="SXC1396" s="1"/>
  <c r="SWK1396"/>
  <c r="SWL1390"/>
  <c r="SWL1396" s="1"/>
  <c r="SVT1396"/>
  <c r="SVX1390"/>
  <c r="SVX1396" s="1"/>
  <c r="SVW1390"/>
  <c r="SVW1396" s="1"/>
  <c r="SVE1396"/>
  <c r="SVF1390"/>
  <c r="SVF1396" s="1"/>
  <c r="SUN1396"/>
  <c r="SUR1390"/>
  <c r="SUR1396" s="1"/>
  <c r="SUQ1390"/>
  <c r="SUQ1396" s="1"/>
  <c r="STY1396"/>
  <c r="STZ1390"/>
  <c r="STZ1396" s="1"/>
  <c r="STH1396"/>
  <c r="STL1390"/>
  <c r="STL1396" s="1"/>
  <c r="STK1390"/>
  <c r="STK1396" s="1"/>
  <c r="SSS1396"/>
  <c r="SST1390"/>
  <c r="SST1396" s="1"/>
  <c r="SSB1396"/>
  <c r="SSF1390"/>
  <c r="SSF1396" s="1"/>
  <c r="SSE1390"/>
  <c r="SSE1396" s="1"/>
  <c r="SRM1396"/>
  <c r="SRN1390"/>
  <c r="SRN1396" s="1"/>
  <c r="SQV1396"/>
  <c r="SQZ1390"/>
  <c r="SQZ1396" s="1"/>
  <c r="SQY1390"/>
  <c r="SQY1396" s="1"/>
  <c r="SQG1396"/>
  <c r="SQH1390"/>
  <c r="SQH1396" s="1"/>
  <c r="SPP1396"/>
  <c r="SPT1390"/>
  <c r="SPT1396" s="1"/>
  <c r="SPS1390"/>
  <c r="SPS1396" s="1"/>
  <c r="SPA1396"/>
  <c r="SPB1390"/>
  <c r="SPB1396" s="1"/>
  <c r="SOJ1396"/>
  <c r="SON1390"/>
  <c r="SON1396" s="1"/>
  <c r="SOM1390"/>
  <c r="SOM1396" s="1"/>
  <c r="SNU1396"/>
  <c r="SNV1390"/>
  <c r="SNV1396" s="1"/>
  <c r="SND1396"/>
  <c r="SNH1390"/>
  <c r="SNH1396" s="1"/>
  <c r="SNG1390"/>
  <c r="SNG1396" s="1"/>
  <c r="SMO1396"/>
  <c r="SMP1390"/>
  <c r="SMP1396" s="1"/>
  <c r="SLX1396"/>
  <c r="SMB1390"/>
  <c r="SMB1396" s="1"/>
  <c r="SMA1390"/>
  <c r="SMA1396" s="1"/>
  <c r="SLI1396"/>
  <c r="SLJ1390"/>
  <c r="SLJ1396" s="1"/>
  <c r="SKR1396"/>
  <c r="SKV1390"/>
  <c r="SKV1396" s="1"/>
  <c r="SKU1390"/>
  <c r="SKU1396" s="1"/>
  <c r="SKC1396"/>
  <c r="SKD1390"/>
  <c r="SKD1396" s="1"/>
  <c r="SJL1396"/>
  <c r="SJP1390"/>
  <c r="SJP1396" s="1"/>
  <c r="SJO1390"/>
  <c r="SJO1396" s="1"/>
  <c r="SIW1396"/>
  <c r="SIX1390"/>
  <c r="SIX1396" s="1"/>
  <c r="SIF1396"/>
  <c r="SIJ1390"/>
  <c r="SIJ1396" s="1"/>
  <c r="SII1390"/>
  <c r="SII1396" s="1"/>
  <c r="SHQ1396"/>
  <c r="SHR1390"/>
  <c r="SHR1396" s="1"/>
  <c r="SGZ1396"/>
  <c r="SHD1390"/>
  <c r="SHD1396" s="1"/>
  <c r="SHC1390"/>
  <c r="SHC1396" s="1"/>
  <c r="SGK1396"/>
  <c r="SGL1390"/>
  <c r="SGL1396" s="1"/>
  <c r="SFT1396"/>
  <c r="SFX1390"/>
  <c r="SFX1396" s="1"/>
  <c r="SFW1390"/>
  <c r="SFW1396" s="1"/>
  <c r="SFE1396"/>
  <c r="SFF1390"/>
  <c r="SFF1396" s="1"/>
  <c r="SEN1396"/>
  <c r="SER1390"/>
  <c r="SER1396" s="1"/>
  <c r="SEQ1390"/>
  <c r="SEQ1396" s="1"/>
  <c r="SDY1396"/>
  <c r="SDZ1390"/>
  <c r="SDZ1396" s="1"/>
  <c r="SDH1396"/>
  <c r="SDL1390"/>
  <c r="SDL1396" s="1"/>
  <c r="SDK1390"/>
  <c r="SDK1396" s="1"/>
  <c r="SCS1396"/>
  <c r="SCT1390"/>
  <c r="SCT1396" s="1"/>
  <c r="SCB1396"/>
  <c r="SCF1390"/>
  <c r="SCF1396" s="1"/>
  <c r="SCE1390"/>
  <c r="SCE1396" s="1"/>
  <c r="SBM1396"/>
  <c r="SBN1390"/>
  <c r="SBN1396" s="1"/>
  <c r="SAV1396"/>
  <c r="SAZ1390"/>
  <c r="SAZ1396" s="1"/>
  <c r="SAY1390"/>
  <c r="SAY1396" s="1"/>
  <c r="SAG1396"/>
  <c r="SAH1390"/>
  <c r="SAH1396" s="1"/>
  <c r="RZP1396"/>
  <c r="RZT1390"/>
  <c r="RZT1396" s="1"/>
  <c r="RZS1390"/>
  <c r="RZS1396" s="1"/>
  <c r="RZA1396"/>
  <c r="RZB1390"/>
  <c r="RZB1396" s="1"/>
  <c r="RYJ1396"/>
  <c r="RYN1390"/>
  <c r="RYN1396" s="1"/>
  <c r="RYM1390"/>
  <c r="RYM1396" s="1"/>
  <c r="RXU1396"/>
  <c r="RXV1390"/>
  <c r="RXV1396" s="1"/>
  <c r="RXD1396"/>
  <c r="RXH1390"/>
  <c r="RXH1396" s="1"/>
  <c r="RXG1390"/>
  <c r="RXG1396" s="1"/>
  <c r="RWO1396"/>
  <c r="RWP1390"/>
  <c r="RWP1396" s="1"/>
  <c r="RVX1396"/>
  <c r="RWB1390"/>
  <c r="RWB1396" s="1"/>
  <c r="RWA1390"/>
  <c r="RWA1396" s="1"/>
  <c r="RVI1396"/>
  <c r="RVJ1390"/>
  <c r="RVJ1396" s="1"/>
  <c r="RUR1396"/>
  <c r="RUV1390"/>
  <c r="RUV1396" s="1"/>
  <c r="RUU1390"/>
  <c r="RUU1396" s="1"/>
  <c r="RUC1396"/>
  <c r="RUD1390"/>
  <c r="RUD1396" s="1"/>
  <c r="RTL1396"/>
  <c r="RTP1390"/>
  <c r="RTP1396" s="1"/>
  <c r="RTO1390"/>
  <c r="RTO1396" s="1"/>
  <c r="RSW1396"/>
  <c r="RSX1390"/>
  <c r="RSX1396" s="1"/>
  <c r="RSF1396"/>
  <c r="RSJ1390"/>
  <c r="RSJ1396" s="1"/>
  <c r="RSI1390"/>
  <c r="RSI1396" s="1"/>
  <c r="RRQ1396"/>
  <c r="RRR1390"/>
  <c r="RRR1396" s="1"/>
  <c r="RQZ1396"/>
  <c r="RRD1390"/>
  <c r="RRD1396" s="1"/>
  <c r="RRC1390"/>
  <c r="RRC1396" s="1"/>
  <c r="RQK1396"/>
  <c r="RQL1390"/>
  <c r="RQL1396" s="1"/>
  <c r="RPT1396"/>
  <c r="RPX1390"/>
  <c r="RPX1396" s="1"/>
  <c r="RPW1390"/>
  <c r="RPW1396" s="1"/>
  <c r="RPE1396"/>
  <c r="RPF1390"/>
  <c r="RPF1396" s="1"/>
  <c r="RON1396"/>
  <c r="ROR1390"/>
  <c r="ROR1396" s="1"/>
  <c r="ROQ1390"/>
  <c r="ROQ1396" s="1"/>
  <c r="RNY1396"/>
  <c r="RNZ1390"/>
  <c r="RNZ1396" s="1"/>
  <c r="RNH1396"/>
  <c r="RNL1390"/>
  <c r="RNL1396" s="1"/>
  <c r="RNK1390"/>
  <c r="RNK1396" s="1"/>
  <c r="RMS1396"/>
  <c r="RMT1390"/>
  <c r="RMT1396" s="1"/>
  <c r="RMB1396"/>
  <c r="RMF1390"/>
  <c r="RMF1396" s="1"/>
  <c r="RME1390"/>
  <c r="RME1396" s="1"/>
  <c r="RLM1396"/>
  <c r="RLN1390"/>
  <c r="RLN1396" s="1"/>
  <c r="RKV1396"/>
  <c r="RKZ1390"/>
  <c r="RKZ1396" s="1"/>
  <c r="RKY1390"/>
  <c r="RKY1396" s="1"/>
  <c r="RKG1396"/>
  <c r="RKH1390"/>
  <c r="RKH1396" s="1"/>
  <c r="RJP1396"/>
  <c r="RJT1390"/>
  <c r="RJT1396" s="1"/>
  <c r="RJS1390"/>
  <c r="RJS1396" s="1"/>
  <c r="RJA1396"/>
  <c r="RJB1390"/>
  <c r="RJB1396" s="1"/>
  <c r="RIJ1396"/>
  <c r="RIN1390"/>
  <c r="RIN1396" s="1"/>
  <c r="RIM1390"/>
  <c r="RIM1396" s="1"/>
  <c r="RHU1396"/>
  <c r="RHV1390"/>
  <c r="RHV1396" s="1"/>
  <c r="RHD1396"/>
  <c r="RHH1390"/>
  <c r="RHH1396" s="1"/>
  <c r="RHG1390"/>
  <c r="RHG1396" s="1"/>
  <c r="RGO1396"/>
  <c r="RGP1390"/>
  <c r="RGP1396" s="1"/>
  <c r="RFX1396"/>
  <c r="RGB1390"/>
  <c r="RGB1396" s="1"/>
  <c r="RGA1390"/>
  <c r="RGA1396" s="1"/>
  <c r="RFI1396"/>
  <c r="RFJ1390"/>
  <c r="RFJ1396" s="1"/>
  <c r="RER1396"/>
  <c r="REV1390"/>
  <c r="REV1396" s="1"/>
  <c r="REU1390"/>
  <c r="REU1396" s="1"/>
  <c r="REC1396"/>
  <c r="RED1390"/>
  <c r="RED1396" s="1"/>
  <c r="RDL1396"/>
  <c r="RDP1390"/>
  <c r="RDP1396" s="1"/>
  <c r="RDO1390"/>
  <c r="RDO1396" s="1"/>
  <c r="RCW1396"/>
  <c r="RCX1390"/>
  <c r="RCX1396" s="1"/>
  <c r="RCF1396"/>
  <c r="RCJ1390"/>
  <c r="RCJ1396" s="1"/>
  <c r="RCI1390"/>
  <c r="RCI1396" s="1"/>
  <c r="RBQ1396"/>
  <c r="RBR1390"/>
  <c r="RBR1396" s="1"/>
  <c r="RAZ1396"/>
  <c r="RBD1390"/>
  <c r="RBD1396" s="1"/>
  <c r="RBC1390"/>
  <c r="RBC1396" s="1"/>
  <c r="RAK1396"/>
  <c r="RAL1390"/>
  <c r="RAL1396" s="1"/>
  <c r="QZT1396"/>
  <c r="QZX1390"/>
  <c r="QZX1396" s="1"/>
  <c r="QZW1390"/>
  <c r="QZW1396" s="1"/>
  <c r="QZE1396"/>
  <c r="QZF1390"/>
  <c r="QZF1396" s="1"/>
  <c r="QYN1396"/>
  <c r="QYR1390"/>
  <c r="QYR1396" s="1"/>
  <c r="QYQ1390"/>
  <c r="QYQ1396" s="1"/>
  <c r="QXY1396"/>
  <c r="QXZ1390"/>
  <c r="QXZ1396" s="1"/>
  <c r="QXH1396"/>
  <c r="QXL1390"/>
  <c r="QXL1396" s="1"/>
  <c r="QXK1390"/>
  <c r="QXK1396" s="1"/>
  <c r="QWS1396"/>
  <c r="QWT1390"/>
  <c r="QWT1396" s="1"/>
  <c r="QWB1396"/>
  <c r="QWF1390"/>
  <c r="QWF1396" s="1"/>
  <c r="QWE1390"/>
  <c r="QWE1396" s="1"/>
  <c r="QVM1396"/>
  <c r="QVN1390"/>
  <c r="QVN1396" s="1"/>
  <c r="QUV1396"/>
  <c r="QUZ1390"/>
  <c r="QUZ1396" s="1"/>
  <c r="QUY1390"/>
  <c r="QUY1396" s="1"/>
  <c r="QUG1396"/>
  <c r="QUH1390"/>
  <c r="QUH1396" s="1"/>
  <c r="QTP1396"/>
  <c r="QTT1390"/>
  <c r="QTT1396" s="1"/>
  <c r="QTS1390"/>
  <c r="QTS1396" s="1"/>
  <c r="QTA1396"/>
  <c r="QTB1390"/>
  <c r="QTB1396" s="1"/>
  <c r="QSJ1396"/>
  <c r="QSN1390"/>
  <c r="QSN1396" s="1"/>
  <c r="QSM1390"/>
  <c r="QSM1396" s="1"/>
  <c r="QRU1396"/>
  <c r="QRV1390"/>
  <c r="QRV1396" s="1"/>
  <c r="QRD1396"/>
  <c r="QRH1390"/>
  <c r="QRH1396" s="1"/>
  <c r="QRG1390"/>
  <c r="QRG1396" s="1"/>
  <c r="QQO1396"/>
  <c r="QQP1390"/>
  <c r="QQP1396" s="1"/>
  <c r="QPX1396"/>
  <c r="QQB1390"/>
  <c r="QQB1396" s="1"/>
  <c r="QQA1390"/>
  <c r="QQA1396" s="1"/>
  <c r="QPI1396"/>
  <c r="QPJ1390"/>
  <c r="QPJ1396" s="1"/>
  <c r="QOR1396"/>
  <c r="QOV1390"/>
  <c r="QOV1396" s="1"/>
  <c r="QOU1390"/>
  <c r="QOU1396" s="1"/>
  <c r="QOC1396"/>
  <c r="QOD1390"/>
  <c r="QOD1396" s="1"/>
  <c r="QNL1396"/>
  <c r="QNP1390"/>
  <c r="QNP1396" s="1"/>
  <c r="QNO1390"/>
  <c r="QNO1396" s="1"/>
  <c r="QMW1396"/>
  <c r="QMX1390"/>
  <c r="QMX1396" s="1"/>
  <c r="QMF1396"/>
  <c r="QMJ1390"/>
  <c r="QMJ1396" s="1"/>
  <c r="QMI1390"/>
  <c r="QMI1396" s="1"/>
  <c r="QLQ1396"/>
  <c r="QLR1390"/>
  <c r="QLR1396" s="1"/>
  <c r="QKZ1396"/>
  <c r="QLD1390"/>
  <c r="QLD1396" s="1"/>
  <c r="QLC1390"/>
  <c r="QLC1396" s="1"/>
  <c r="QKK1396"/>
  <c r="QKL1390"/>
  <c r="QKL1396" s="1"/>
  <c r="QJT1396"/>
  <c r="QJX1390"/>
  <c r="QJX1396" s="1"/>
  <c r="QJW1390"/>
  <c r="QJW1396" s="1"/>
  <c r="QJE1396"/>
  <c r="QJF1390"/>
  <c r="QJF1396" s="1"/>
  <c r="QIN1396"/>
  <c r="QIR1390"/>
  <c r="QIR1396" s="1"/>
  <c r="QIQ1390"/>
  <c r="QIQ1396" s="1"/>
  <c r="QHY1396"/>
  <c r="QHZ1390"/>
  <c r="QHZ1396" s="1"/>
  <c r="QHH1396"/>
  <c r="QHL1390"/>
  <c r="QHL1396" s="1"/>
  <c r="QHK1390"/>
  <c r="QHK1396" s="1"/>
  <c r="QGS1396"/>
  <c r="QGT1390"/>
  <c r="QGT1396" s="1"/>
  <c r="QGB1396"/>
  <c r="QGF1390"/>
  <c r="QGF1396" s="1"/>
  <c r="QGE1390"/>
  <c r="QGE1396" s="1"/>
  <c r="QFM1396"/>
  <c r="QFN1390"/>
  <c r="QFN1396" s="1"/>
  <c r="QEV1396"/>
  <c r="QEZ1390"/>
  <c r="QEZ1396" s="1"/>
  <c r="QEY1390"/>
  <c r="QEY1396" s="1"/>
  <c r="QEG1396"/>
  <c r="QEH1390"/>
  <c r="QEH1396" s="1"/>
  <c r="QDP1396"/>
  <c r="QDT1390"/>
  <c r="QDT1396" s="1"/>
  <c r="QDS1390"/>
  <c r="QDS1396" s="1"/>
  <c r="QDA1396"/>
  <c r="QDB1390"/>
  <c r="QDB1396" s="1"/>
  <c r="QCJ1396"/>
  <c r="QCN1390"/>
  <c r="QCN1396" s="1"/>
  <c r="QCM1390"/>
  <c r="QCM1396" s="1"/>
  <c r="QBU1396"/>
  <c r="QBV1390"/>
  <c r="QBV1396" s="1"/>
  <c r="QBD1396"/>
  <c r="QBH1390"/>
  <c r="QBH1396" s="1"/>
  <c r="QBG1390"/>
  <c r="QBG1396" s="1"/>
  <c r="QAO1396"/>
  <c r="QAP1390"/>
  <c r="QAP1396" s="1"/>
  <c r="PZX1396"/>
  <c r="QAB1390"/>
  <c r="QAB1396" s="1"/>
  <c r="QAA1390"/>
  <c r="QAA1396" s="1"/>
  <c r="PZI1396"/>
  <c r="PZJ1390"/>
  <c r="PZJ1396" s="1"/>
  <c r="PYR1396"/>
  <c r="PYV1390"/>
  <c r="PYV1396" s="1"/>
  <c r="PYU1390"/>
  <c r="PYU1396" s="1"/>
  <c r="PYC1396"/>
  <c r="PYD1390"/>
  <c r="PYD1396" s="1"/>
  <c r="PXL1396"/>
  <c r="PXP1390"/>
  <c r="PXP1396" s="1"/>
  <c r="PXO1390"/>
  <c r="PXO1396" s="1"/>
  <c r="PWW1396"/>
  <c r="PWX1390"/>
  <c r="PWX1396" s="1"/>
  <c r="PWF1396"/>
  <c r="PWJ1390"/>
  <c r="PWJ1396" s="1"/>
  <c r="PWI1390"/>
  <c r="PWI1396" s="1"/>
  <c r="PVQ1396"/>
  <c r="PVR1390"/>
  <c r="PVR1396" s="1"/>
  <c r="PUZ1396"/>
  <c r="PVD1390"/>
  <c r="PVD1396" s="1"/>
  <c r="PVC1390"/>
  <c r="PVC1396" s="1"/>
  <c r="PUK1396"/>
  <c r="PUL1390"/>
  <c r="PUL1396" s="1"/>
  <c r="PTT1396"/>
  <c r="PTX1390"/>
  <c r="PTX1396" s="1"/>
  <c r="PTW1390"/>
  <c r="PTW1396" s="1"/>
  <c r="PTE1396"/>
  <c r="PTF1390"/>
  <c r="PTF1396" s="1"/>
  <c r="PSN1396"/>
  <c r="PSR1390"/>
  <c r="PSR1396" s="1"/>
  <c r="PSQ1390"/>
  <c r="PSQ1396" s="1"/>
  <c r="PRY1396"/>
  <c r="PRZ1390"/>
  <c r="PRZ1396" s="1"/>
  <c r="PRH1396"/>
  <c r="PRL1390"/>
  <c r="PRL1396" s="1"/>
  <c r="PRK1390"/>
  <c r="PRK1396" s="1"/>
  <c r="PQS1396"/>
  <c r="PQT1390"/>
  <c r="PQT1396" s="1"/>
  <c r="PQB1396"/>
  <c r="PQF1390"/>
  <c r="PQF1396" s="1"/>
  <c r="PQE1390"/>
  <c r="PQE1396" s="1"/>
  <c r="PPM1396"/>
  <c r="PPN1390"/>
  <c r="PPN1396" s="1"/>
  <c r="POV1396"/>
  <c r="POZ1390"/>
  <c r="POZ1396" s="1"/>
  <c r="POY1390"/>
  <c r="POY1396" s="1"/>
  <c r="POG1396"/>
  <c r="POH1390"/>
  <c r="POH1396" s="1"/>
  <c r="PNP1396"/>
  <c r="PNT1390"/>
  <c r="PNT1396" s="1"/>
  <c r="PNS1390"/>
  <c r="PNS1396" s="1"/>
  <c r="PNA1396"/>
  <c r="PNB1390"/>
  <c r="PNB1396" s="1"/>
  <c r="PMJ1396"/>
  <c r="PMN1390"/>
  <c r="PMN1396" s="1"/>
  <c r="PMM1390"/>
  <c r="PMM1396" s="1"/>
  <c r="PLU1396"/>
  <c r="PLV1390"/>
  <c r="PLV1396" s="1"/>
  <c r="PLD1396"/>
  <c r="PLH1390"/>
  <c r="PLH1396" s="1"/>
  <c r="PLG1390"/>
  <c r="PLG1396" s="1"/>
  <c r="PKO1396"/>
  <c r="PKP1390"/>
  <c r="PKP1396" s="1"/>
  <c r="PJX1396"/>
  <c r="PKB1390"/>
  <c r="PKB1396" s="1"/>
  <c r="PKA1390"/>
  <c r="PKA1396" s="1"/>
  <c r="PJI1396"/>
  <c r="PJJ1390"/>
  <c r="PJJ1396" s="1"/>
  <c r="PIR1396"/>
  <c r="PIV1390"/>
  <c r="PIV1396" s="1"/>
  <c r="PIU1390"/>
  <c r="PIU1396" s="1"/>
  <c r="PIC1396"/>
  <c r="PID1390"/>
  <c r="PID1396" s="1"/>
  <c r="PHL1396"/>
  <c r="PHP1390"/>
  <c r="PHP1396" s="1"/>
  <c r="PHO1390"/>
  <c r="PHO1396" s="1"/>
  <c r="PGW1396"/>
  <c r="PGX1390"/>
  <c r="PGX1396" s="1"/>
  <c r="PGF1396"/>
  <c r="PGJ1390"/>
  <c r="PGJ1396" s="1"/>
  <c r="PGI1390"/>
  <c r="PGI1396" s="1"/>
  <c r="PFQ1396"/>
  <c r="PFR1390"/>
  <c r="PFR1396" s="1"/>
  <c r="PEZ1396"/>
  <c r="PFD1390"/>
  <c r="PFD1396" s="1"/>
  <c r="PFC1390"/>
  <c r="PFC1396" s="1"/>
  <c r="PEK1396"/>
  <c r="PEL1390"/>
  <c r="PEL1396" s="1"/>
  <c r="PDT1396"/>
  <c r="PDX1390"/>
  <c r="PDX1396" s="1"/>
  <c r="PDW1390"/>
  <c r="PDW1396" s="1"/>
  <c r="PDE1396"/>
  <c r="PDF1390"/>
  <c r="PDF1396" s="1"/>
  <c r="PCN1396"/>
  <c r="PCR1390"/>
  <c r="PCR1396" s="1"/>
  <c r="PCQ1390"/>
  <c r="PCQ1396" s="1"/>
  <c r="PBY1396"/>
  <c r="PBZ1390"/>
  <c r="PBZ1396" s="1"/>
  <c r="PBH1396"/>
  <c r="PBL1390"/>
  <c r="PBL1396" s="1"/>
  <c r="PBK1390"/>
  <c r="PBK1396" s="1"/>
  <c r="PAS1396"/>
  <c r="PAT1390"/>
  <c r="PAT1396" s="1"/>
  <c r="PAB1396"/>
  <c r="PAF1390"/>
  <c r="PAF1396" s="1"/>
  <c r="PAE1390"/>
  <c r="PAE1396" s="1"/>
  <c r="OZM1396"/>
  <c r="OZN1390"/>
  <c r="OZN1396" s="1"/>
  <c r="OYV1396"/>
  <c r="OYZ1390"/>
  <c r="OYZ1396" s="1"/>
  <c r="OYY1390"/>
  <c r="OYY1396" s="1"/>
  <c r="OYG1396"/>
  <c r="OYH1390"/>
  <c r="OYH1396" s="1"/>
  <c r="OXP1396"/>
  <c r="OXT1390"/>
  <c r="OXT1396" s="1"/>
  <c r="OXS1390"/>
  <c r="OXS1396" s="1"/>
  <c r="OXA1396"/>
  <c r="OXB1390"/>
  <c r="OXB1396" s="1"/>
  <c r="OWJ1396"/>
  <c r="OWN1390"/>
  <c r="OWN1396" s="1"/>
  <c r="OWM1390"/>
  <c r="OWM1396" s="1"/>
  <c r="OVU1396"/>
  <c r="OVV1390"/>
  <c r="OVV1396" s="1"/>
  <c r="OVD1396"/>
  <c r="OVH1390"/>
  <c r="OVH1396" s="1"/>
  <c r="OVG1390"/>
  <c r="OVG1396" s="1"/>
  <c r="OUO1396"/>
  <c r="OUP1390"/>
  <c r="OUP1396" s="1"/>
  <c r="OTX1396"/>
  <c r="OUB1390"/>
  <c r="OUB1396" s="1"/>
  <c r="OUA1390"/>
  <c r="OUA1396" s="1"/>
  <c r="OTI1396"/>
  <c r="OTJ1390"/>
  <c r="OTJ1396" s="1"/>
  <c r="OSR1396"/>
  <c r="OSV1390"/>
  <c r="OSV1396" s="1"/>
  <c r="OSU1390"/>
  <c r="OSU1396" s="1"/>
  <c r="OSC1396"/>
  <c r="OSD1390"/>
  <c r="OSD1396" s="1"/>
  <c r="ORL1396"/>
  <c r="ORP1390"/>
  <c r="ORP1396" s="1"/>
  <c r="ORO1390"/>
  <c r="ORO1396" s="1"/>
  <c r="OQW1396"/>
  <c r="OQX1390"/>
  <c r="OQX1396" s="1"/>
  <c r="OQF1396"/>
  <c r="OQJ1390"/>
  <c r="OQJ1396" s="1"/>
  <c r="OQI1390"/>
  <c r="OQI1396" s="1"/>
  <c r="OPQ1396"/>
  <c r="OPR1390"/>
  <c r="OPR1396" s="1"/>
  <c r="OOZ1396"/>
  <c r="OPD1390"/>
  <c r="OPD1396" s="1"/>
  <c r="OPC1390"/>
  <c r="OPC1396" s="1"/>
  <c r="OOK1396"/>
  <c r="OOL1390"/>
  <c r="OOL1396" s="1"/>
  <c r="ONT1396"/>
  <c r="ONX1390"/>
  <c r="ONX1396" s="1"/>
  <c r="ONW1390"/>
  <c r="ONW1396" s="1"/>
  <c r="ONE1396"/>
  <c r="ONF1390"/>
  <c r="ONF1396" s="1"/>
  <c r="OMN1396"/>
  <c r="OMR1390"/>
  <c r="OMR1396" s="1"/>
  <c r="OMQ1390"/>
  <c r="OMQ1396" s="1"/>
  <c r="OLY1396"/>
  <c r="OLZ1390"/>
  <c r="OLZ1396" s="1"/>
  <c r="OLH1396"/>
  <c r="OLL1390"/>
  <c r="OLL1396" s="1"/>
  <c r="OLK1390"/>
  <c r="OLK1396" s="1"/>
  <c r="OKS1396"/>
  <c r="OKT1390"/>
  <c r="OKT1396" s="1"/>
  <c r="OKB1396"/>
  <c r="OKF1390"/>
  <c r="OKF1396" s="1"/>
  <c r="OKE1390"/>
  <c r="OKE1396" s="1"/>
  <c r="OJM1396"/>
  <c r="OJN1390"/>
  <c r="OJN1396" s="1"/>
  <c r="OIV1396"/>
  <c r="OIZ1390"/>
  <c r="OIZ1396" s="1"/>
  <c r="OIY1390"/>
  <c r="OIY1396" s="1"/>
  <c r="OIG1396"/>
  <c r="OIH1390"/>
  <c r="OIH1396" s="1"/>
  <c r="OHP1396"/>
  <c r="OHT1390"/>
  <c r="OHT1396" s="1"/>
  <c r="OHS1390"/>
  <c r="OHS1396" s="1"/>
  <c r="OHA1396"/>
  <c r="OHB1390"/>
  <c r="OHB1396" s="1"/>
  <c r="OGJ1396"/>
  <c r="OGN1390"/>
  <c r="OGN1396" s="1"/>
  <c r="OGM1390"/>
  <c r="OGM1396" s="1"/>
  <c r="OFU1396"/>
  <c r="OFV1390"/>
  <c r="OFV1396" s="1"/>
  <c r="OFD1396"/>
  <c r="OFH1390"/>
  <c r="OFH1396" s="1"/>
  <c r="OFG1390"/>
  <c r="OFG1396" s="1"/>
  <c r="OEO1396"/>
  <c r="OEP1390"/>
  <c r="OEP1396" s="1"/>
  <c r="ODX1396"/>
  <c r="OEB1390"/>
  <c r="OEB1396" s="1"/>
  <c r="OEA1390"/>
  <c r="OEA1396" s="1"/>
  <c r="ODI1396"/>
  <c r="ODJ1390"/>
  <c r="ODJ1396" s="1"/>
  <c r="OCR1396"/>
  <c r="OCV1390"/>
  <c r="OCV1396" s="1"/>
  <c r="OCU1390"/>
  <c r="OCU1396" s="1"/>
  <c r="OCC1396"/>
  <c r="OCD1390"/>
  <c r="OCD1396" s="1"/>
  <c r="OBL1396"/>
  <c r="OBP1390"/>
  <c r="OBP1396" s="1"/>
  <c r="OBO1390"/>
  <c r="OBO1396" s="1"/>
  <c r="OAW1396"/>
  <c r="OAX1390"/>
  <c r="OAX1396" s="1"/>
  <c r="OAF1396"/>
  <c r="OAJ1390"/>
  <c r="OAJ1396" s="1"/>
  <c r="OAI1390"/>
  <c r="OAI1396" s="1"/>
  <c r="NZQ1396"/>
  <c r="NZR1390"/>
  <c r="NZR1396" s="1"/>
  <c r="NYZ1396"/>
  <c r="NZD1390"/>
  <c r="NZD1396" s="1"/>
  <c r="NZC1390"/>
  <c r="NZC1396" s="1"/>
  <c r="NYK1396"/>
  <c r="NYL1390"/>
  <c r="NYL1396" s="1"/>
  <c r="NXT1396"/>
  <c r="NXX1390"/>
  <c r="NXX1396" s="1"/>
  <c r="NXW1390"/>
  <c r="NXW1396" s="1"/>
  <c r="NXE1396"/>
  <c r="NXF1390"/>
  <c r="NXF1396" s="1"/>
  <c r="NWN1396"/>
  <c r="NWR1390"/>
  <c r="NWR1396" s="1"/>
  <c r="NWQ1390"/>
  <c r="NWQ1396" s="1"/>
  <c r="NVY1396"/>
  <c r="NVZ1390"/>
  <c r="NVZ1396" s="1"/>
  <c r="NVH1396"/>
  <c r="NVL1390"/>
  <c r="NVL1396" s="1"/>
  <c r="NVK1390"/>
  <c r="NVK1396" s="1"/>
  <c r="NUS1396"/>
  <c r="NUT1390"/>
  <c r="NUT1396" s="1"/>
  <c r="NUB1396"/>
  <c r="NUF1390"/>
  <c r="NUF1396" s="1"/>
  <c r="NUE1390"/>
  <c r="NUE1396" s="1"/>
  <c r="NTM1396"/>
  <c r="NTN1390"/>
  <c r="NTN1396" s="1"/>
  <c r="NSV1396"/>
  <c r="NSZ1390"/>
  <c r="NSZ1396" s="1"/>
  <c r="NSY1390"/>
  <c r="NSY1396" s="1"/>
  <c r="NSG1396"/>
  <c r="NSH1390"/>
  <c r="NSH1396" s="1"/>
  <c r="NRP1396"/>
  <c r="NRT1390"/>
  <c r="NRT1396" s="1"/>
  <c r="NRS1390"/>
  <c r="NRS1396" s="1"/>
  <c r="NRA1396"/>
  <c r="NRB1390"/>
  <c r="NRB1396" s="1"/>
  <c r="NQJ1396"/>
  <c r="NQN1390"/>
  <c r="NQN1396" s="1"/>
  <c r="NQM1390"/>
  <c r="NQM1396" s="1"/>
  <c r="NPU1396"/>
  <c r="NPV1390"/>
  <c r="NPV1396" s="1"/>
  <c r="NPD1396"/>
  <c r="NPH1390"/>
  <c r="NPH1396" s="1"/>
  <c r="NPG1390"/>
  <c r="NPG1396" s="1"/>
  <c r="NOO1396"/>
  <c r="NOP1390"/>
  <c r="NOP1396" s="1"/>
  <c r="NNX1396"/>
  <c r="NOB1390"/>
  <c r="NOB1396" s="1"/>
  <c r="NOA1390"/>
  <c r="NOA1396" s="1"/>
  <c r="NNI1396"/>
  <c r="NNJ1390"/>
  <c r="NNJ1396" s="1"/>
  <c r="NMR1396"/>
  <c r="NMV1390"/>
  <c r="NMV1396" s="1"/>
  <c r="NMU1390"/>
  <c r="NMU1396" s="1"/>
  <c r="NMC1396"/>
  <c r="NMD1390"/>
  <c r="NMD1396" s="1"/>
  <c r="NLL1396"/>
  <c r="NLP1390"/>
  <c r="NLP1396" s="1"/>
  <c r="NLO1390"/>
  <c r="NLO1396" s="1"/>
  <c r="NKW1396"/>
  <c r="NKX1390"/>
  <c r="NKX1396" s="1"/>
  <c r="NKF1396"/>
  <c r="NKJ1390"/>
  <c r="NKJ1396" s="1"/>
  <c r="NKI1390"/>
  <c r="NKI1396" s="1"/>
  <c r="NJQ1396"/>
  <c r="NJR1390"/>
  <c r="NJR1396" s="1"/>
  <c r="NIZ1396"/>
  <c r="NJD1390"/>
  <c r="NJD1396" s="1"/>
  <c r="NJC1390"/>
  <c r="NJC1396" s="1"/>
  <c r="NIK1396"/>
  <c r="NIL1390"/>
  <c r="NIL1396" s="1"/>
  <c r="NHT1396"/>
  <c r="NHX1390"/>
  <c r="NHX1396" s="1"/>
  <c r="NHW1390"/>
  <c r="NHW1396" s="1"/>
  <c r="NHE1396"/>
  <c r="NHF1390"/>
  <c r="NHF1396" s="1"/>
  <c r="NGN1396"/>
  <c r="NGR1390"/>
  <c r="NGR1396" s="1"/>
  <c r="NGQ1390"/>
  <c r="NGQ1396" s="1"/>
  <c r="NFY1396"/>
  <c r="NFZ1390"/>
  <c r="NFZ1396" s="1"/>
  <c r="NFH1396"/>
  <c r="NFL1390"/>
  <c r="NFL1396" s="1"/>
  <c r="NFK1390"/>
  <c r="NFK1396" s="1"/>
  <c r="NES1396"/>
  <c r="NET1390"/>
  <c r="NET1396" s="1"/>
  <c r="NEB1396"/>
  <c r="NEF1390"/>
  <c r="NEF1396" s="1"/>
  <c r="NEE1390"/>
  <c r="NEE1396" s="1"/>
  <c r="NDM1396"/>
  <c r="NDN1390"/>
  <c r="NDN1396" s="1"/>
  <c r="NCV1396"/>
  <c r="NCZ1390"/>
  <c r="NCZ1396" s="1"/>
  <c r="NCY1390"/>
  <c r="NCY1396" s="1"/>
  <c r="NCG1396"/>
  <c r="NCH1390"/>
  <c r="NCH1396" s="1"/>
  <c r="NBP1396"/>
  <c r="NBT1390"/>
  <c r="NBT1396" s="1"/>
  <c r="NBS1390"/>
  <c r="NBS1396" s="1"/>
  <c r="NBA1396"/>
  <c r="NBB1390"/>
  <c r="NBB1396" s="1"/>
  <c r="NAJ1396"/>
  <c r="NAN1390"/>
  <c r="NAN1396" s="1"/>
  <c r="NAM1390"/>
  <c r="NAM1396" s="1"/>
  <c r="MZU1396"/>
  <c r="MZV1390"/>
  <c r="MZV1396" s="1"/>
  <c r="MZD1396"/>
  <c r="MZH1390"/>
  <c r="MZH1396" s="1"/>
  <c r="MZG1390"/>
  <c r="MZG1396" s="1"/>
  <c r="MYO1396"/>
  <c r="MYP1390"/>
  <c r="MYP1396" s="1"/>
  <c r="MXX1396"/>
  <c r="MYB1390"/>
  <c r="MYB1396" s="1"/>
  <c r="MYA1390"/>
  <c r="MYA1396" s="1"/>
  <c r="MXI1396"/>
  <c r="MXJ1390"/>
  <c r="MXJ1396" s="1"/>
  <c r="MWR1396"/>
  <c r="MWV1390"/>
  <c r="MWV1396" s="1"/>
  <c r="MWU1390"/>
  <c r="MWU1396" s="1"/>
  <c r="MWC1396"/>
  <c r="MWD1390"/>
  <c r="MWD1396" s="1"/>
  <c r="MVL1396"/>
  <c r="MVP1390"/>
  <c r="MVP1396" s="1"/>
  <c r="MVO1390"/>
  <c r="MVO1396" s="1"/>
  <c r="MUW1396"/>
  <c r="MUX1390"/>
  <c r="MUX1396" s="1"/>
  <c r="MUF1396"/>
  <c r="MUJ1390"/>
  <c r="MUJ1396" s="1"/>
  <c r="MUI1390"/>
  <c r="MUI1396" s="1"/>
  <c r="MTQ1396"/>
  <c r="MTR1390"/>
  <c r="MTR1396" s="1"/>
  <c r="MSZ1396"/>
  <c r="MTD1390"/>
  <c r="MTD1396" s="1"/>
  <c r="MTC1390"/>
  <c r="MTC1396" s="1"/>
  <c r="MSK1396"/>
  <c r="MSL1390"/>
  <c r="MSL1396" s="1"/>
  <c r="MRT1396"/>
  <c r="MRX1390"/>
  <c r="MRX1396" s="1"/>
  <c r="MRW1390"/>
  <c r="MRW1396" s="1"/>
  <c r="MRE1396"/>
  <c r="MRF1390"/>
  <c r="MRF1396" s="1"/>
  <c r="MQN1396"/>
  <c r="MQR1390"/>
  <c r="MQR1396" s="1"/>
  <c r="MQQ1390"/>
  <c r="MQQ1396" s="1"/>
  <c r="MPY1396"/>
  <c r="MPZ1390"/>
  <c r="MPZ1396" s="1"/>
  <c r="MPH1396"/>
  <c r="MPL1390"/>
  <c r="MPL1396" s="1"/>
  <c r="MPK1390"/>
  <c r="MPK1396" s="1"/>
  <c r="MOS1396"/>
  <c r="MOT1390"/>
  <c r="MOT1396" s="1"/>
  <c r="MOB1396"/>
  <c r="MOF1390"/>
  <c r="MOF1396" s="1"/>
  <c r="MOE1390"/>
  <c r="MOE1396" s="1"/>
  <c r="MNM1396"/>
  <c r="MNN1390"/>
  <c r="MNN1396" s="1"/>
  <c r="MMV1396"/>
  <c r="MMZ1390"/>
  <c r="MMZ1396" s="1"/>
  <c r="MMY1390"/>
  <c r="MMY1396" s="1"/>
  <c r="MMG1396"/>
  <c r="MMH1390"/>
  <c r="MMH1396" s="1"/>
  <c r="MLP1396"/>
  <c r="MLT1390"/>
  <c r="MLT1396" s="1"/>
  <c r="MLS1390"/>
  <c r="MLS1396" s="1"/>
  <c r="MLA1396"/>
  <c r="MLB1390"/>
  <c r="MLB1396" s="1"/>
  <c r="MKJ1396"/>
  <c r="MKN1390"/>
  <c r="MKN1396" s="1"/>
  <c r="MKM1390"/>
  <c r="MKM1396" s="1"/>
  <c r="MJU1396"/>
  <c r="MJV1390"/>
  <c r="MJV1396" s="1"/>
  <c r="MJD1396"/>
  <c r="MJH1390"/>
  <c r="MJH1396" s="1"/>
  <c r="MJG1390"/>
  <c r="MJG1396" s="1"/>
  <c r="MIO1396"/>
  <c r="MIP1390"/>
  <c r="MIP1396" s="1"/>
  <c r="MHX1396"/>
  <c r="MIB1390"/>
  <c r="MIB1396" s="1"/>
  <c r="MIA1390"/>
  <c r="MIA1396" s="1"/>
  <c r="MHI1396"/>
  <c r="MHJ1390"/>
  <c r="MHJ1396" s="1"/>
  <c r="MGR1396"/>
  <c r="MGV1390"/>
  <c r="MGV1396" s="1"/>
  <c r="MGU1390"/>
  <c r="MGU1396" s="1"/>
  <c r="MGC1396"/>
  <c r="MGD1390"/>
  <c r="MGD1396" s="1"/>
  <c r="MFL1396"/>
  <c r="MFP1390"/>
  <c r="MFP1396" s="1"/>
  <c r="MFO1390"/>
  <c r="MFO1396" s="1"/>
  <c r="MEW1396"/>
  <c r="MEX1390"/>
  <c r="MEX1396" s="1"/>
  <c r="MEF1396"/>
  <c r="MEJ1390"/>
  <c r="MEJ1396" s="1"/>
  <c r="MEI1390"/>
  <c r="MEI1396" s="1"/>
  <c r="MDQ1396"/>
  <c r="MDR1390"/>
  <c r="MDR1396" s="1"/>
  <c r="MCZ1396"/>
  <c r="MDD1390"/>
  <c r="MDD1396" s="1"/>
  <c r="MDC1390"/>
  <c r="MDC1396" s="1"/>
  <c r="MCK1396"/>
  <c r="MCL1390"/>
  <c r="MCL1396" s="1"/>
  <c r="MBT1396"/>
  <c r="MBX1390"/>
  <c r="MBX1396" s="1"/>
  <c r="MBW1390"/>
  <c r="MBW1396" s="1"/>
  <c r="MBE1396"/>
  <c r="MBF1390"/>
  <c r="MBF1396" s="1"/>
  <c r="MAN1396"/>
  <c r="MAR1390"/>
  <c r="MAR1396" s="1"/>
  <c r="MAQ1390"/>
  <c r="MAQ1396" s="1"/>
  <c r="LZY1396"/>
  <c r="LZZ1390"/>
  <c r="LZZ1396" s="1"/>
  <c r="LZH1396"/>
  <c r="LZL1390"/>
  <c r="LZL1396" s="1"/>
  <c r="LZK1390"/>
  <c r="LZK1396" s="1"/>
  <c r="LYS1396"/>
  <c r="LYT1390"/>
  <c r="LYT1396" s="1"/>
  <c r="LYB1396"/>
  <c r="LYF1390"/>
  <c r="LYF1396" s="1"/>
  <c r="LYE1390"/>
  <c r="LYE1396" s="1"/>
  <c r="LXM1396"/>
  <c r="LXN1390"/>
  <c r="LXN1396" s="1"/>
  <c r="LWV1396"/>
  <c r="LWZ1390"/>
  <c r="LWZ1396" s="1"/>
  <c r="LWY1390"/>
  <c r="LWY1396" s="1"/>
  <c r="LWG1396"/>
  <c r="LWH1390"/>
  <c r="LWH1396" s="1"/>
  <c r="LVP1396"/>
  <c r="LVT1390"/>
  <c r="LVT1396" s="1"/>
  <c r="LVS1390"/>
  <c r="LVS1396" s="1"/>
  <c r="LVA1396"/>
  <c r="LVB1390"/>
  <c r="LVB1396" s="1"/>
  <c r="LUJ1396"/>
  <c r="LUN1390"/>
  <c r="LUN1396" s="1"/>
  <c r="LUM1390"/>
  <c r="LUM1396" s="1"/>
  <c r="LTU1396"/>
  <c r="LTV1390"/>
  <c r="LTV1396" s="1"/>
  <c r="LTD1396"/>
  <c r="LTH1390"/>
  <c r="LTH1396" s="1"/>
  <c r="LTG1390"/>
  <c r="LTG1396" s="1"/>
  <c r="LSO1396"/>
  <c r="LSP1390"/>
  <c r="LSP1396" s="1"/>
  <c r="LRX1396"/>
  <c r="LSB1390"/>
  <c r="LSB1396" s="1"/>
  <c r="LSA1390"/>
  <c r="LSA1396" s="1"/>
  <c r="LRI1396"/>
  <c r="LRJ1390"/>
  <c r="LRJ1396" s="1"/>
  <c r="LQR1396"/>
  <c r="LQV1390"/>
  <c r="LQV1396" s="1"/>
  <c r="LQU1390"/>
  <c r="LQU1396" s="1"/>
  <c r="LQC1396"/>
  <c r="LQD1390"/>
  <c r="LQD1396" s="1"/>
  <c r="LPL1396"/>
  <c r="LPP1390"/>
  <c r="LPP1396" s="1"/>
  <c r="LPO1390"/>
  <c r="LPO1396" s="1"/>
  <c r="LOW1396"/>
  <c r="LOX1390"/>
  <c r="LOX1396" s="1"/>
  <c r="LOF1396"/>
  <c r="LOJ1390"/>
  <c r="LOJ1396" s="1"/>
  <c r="LOI1390"/>
  <c r="LOI1396" s="1"/>
  <c r="LNQ1396"/>
  <c r="LNR1390"/>
  <c r="LNR1396" s="1"/>
  <c r="LMZ1396"/>
  <c r="LND1390"/>
  <c r="LND1396" s="1"/>
  <c r="LNC1390"/>
  <c r="LNC1396" s="1"/>
  <c r="LMK1396"/>
  <c r="LML1390"/>
  <c r="LML1396" s="1"/>
  <c r="LLT1396"/>
  <c r="LLX1390"/>
  <c r="LLX1396" s="1"/>
  <c r="LLW1390"/>
  <c r="LLW1396" s="1"/>
  <c r="LLE1396"/>
  <c r="LLF1390"/>
  <c r="LLF1396" s="1"/>
  <c r="LKN1396"/>
  <c r="LKR1390"/>
  <c r="LKR1396" s="1"/>
  <c r="LKQ1390"/>
  <c r="LKQ1396" s="1"/>
  <c r="LJY1396"/>
  <c r="LJZ1390"/>
  <c r="LJZ1396" s="1"/>
  <c r="LJH1396"/>
  <c r="LJL1390"/>
  <c r="LJL1396" s="1"/>
  <c r="LJK1390"/>
  <c r="LJK1396" s="1"/>
  <c r="LIS1396"/>
  <c r="LIT1390"/>
  <c r="LIT1396" s="1"/>
  <c r="LIB1396"/>
  <c r="LIF1390"/>
  <c r="LIF1396" s="1"/>
  <c r="LIE1390"/>
  <c r="LIE1396" s="1"/>
  <c r="LHM1396"/>
  <c r="LHN1390"/>
  <c r="LHN1396" s="1"/>
  <c r="LGV1396"/>
  <c r="LGZ1390"/>
  <c r="LGZ1396" s="1"/>
  <c r="LGY1390"/>
  <c r="LGY1396" s="1"/>
  <c r="LGG1396"/>
  <c r="LGH1390"/>
  <c r="LGH1396" s="1"/>
  <c r="LFP1396"/>
  <c r="LFT1390"/>
  <c r="LFT1396" s="1"/>
  <c r="LFS1390"/>
  <c r="LFS1396" s="1"/>
  <c r="LFA1396"/>
  <c r="LFB1390"/>
  <c r="LFB1396" s="1"/>
  <c r="LEJ1396"/>
  <c r="LEN1390"/>
  <c r="LEN1396" s="1"/>
  <c r="LEM1390"/>
  <c r="LEM1396" s="1"/>
  <c r="LDU1396"/>
  <c r="LDV1390"/>
  <c r="LDV1396" s="1"/>
  <c r="LDD1396"/>
  <c r="LDH1390"/>
  <c r="LDH1396" s="1"/>
  <c r="LDG1390"/>
  <c r="LDG1396" s="1"/>
  <c r="LCO1396"/>
  <c r="LCP1390"/>
  <c r="LCP1396" s="1"/>
  <c r="LBX1396"/>
  <c r="LCB1390"/>
  <c r="LCB1396" s="1"/>
  <c r="LCA1390"/>
  <c r="LCA1396" s="1"/>
  <c r="LBI1396"/>
  <c r="LBJ1390"/>
  <c r="LBJ1396" s="1"/>
  <c r="LAR1396"/>
  <c r="LAV1390"/>
  <c r="LAV1396" s="1"/>
  <c r="LAU1390"/>
  <c r="LAU1396" s="1"/>
  <c r="LAC1396"/>
  <c r="LAD1390"/>
  <c r="LAD1396" s="1"/>
  <c r="KZL1396"/>
  <c r="KZP1390"/>
  <c r="KZP1396" s="1"/>
  <c r="KZO1390"/>
  <c r="KZO1396" s="1"/>
  <c r="KYW1396"/>
  <c r="KYX1390"/>
  <c r="KYX1396" s="1"/>
  <c r="KYF1396"/>
  <c r="KYJ1390"/>
  <c r="KYJ1396" s="1"/>
  <c r="KYI1390"/>
  <c r="KYI1396" s="1"/>
  <c r="KXQ1396"/>
  <c r="KXR1390"/>
  <c r="KXR1396" s="1"/>
  <c r="KWZ1396"/>
  <c r="KXC1390"/>
  <c r="KXC1396" s="1"/>
  <c r="KXD1390"/>
  <c r="KXD1396" s="1"/>
  <c r="KWK1396"/>
  <c r="KWL1390"/>
  <c r="KWL1396" s="1"/>
  <c r="KVT1396"/>
  <c r="KVW1390"/>
  <c r="KVW1396" s="1"/>
  <c r="KVX1390"/>
  <c r="KVX1396" s="1"/>
  <c r="KVE1396"/>
  <c r="KVF1390"/>
  <c r="KVF1396" s="1"/>
  <c r="KUN1396"/>
  <c r="KUQ1390"/>
  <c r="KUQ1396" s="1"/>
  <c r="KUR1390"/>
  <c r="KUR1396" s="1"/>
  <c r="KTY1396"/>
  <c r="KTZ1390"/>
  <c r="KTZ1396" s="1"/>
  <c r="KTH1396"/>
  <c r="KTK1390"/>
  <c r="KTK1396" s="1"/>
  <c r="KTL1390"/>
  <c r="KTL1396" s="1"/>
  <c r="KSS1396"/>
  <c r="KST1390"/>
  <c r="KST1396" s="1"/>
  <c r="KSB1396"/>
  <c r="KSE1390"/>
  <c r="KSE1396" s="1"/>
  <c r="KSF1390"/>
  <c r="KSF1396" s="1"/>
  <c r="KRM1396"/>
  <c r="KRN1390"/>
  <c r="KRN1396" s="1"/>
  <c r="KQV1396"/>
  <c r="KQY1390"/>
  <c r="KQY1396" s="1"/>
  <c r="KQZ1390"/>
  <c r="KQZ1396" s="1"/>
  <c r="KQG1396"/>
  <c r="KQH1390"/>
  <c r="KQH1396" s="1"/>
  <c r="KPP1396"/>
  <c r="KPS1390"/>
  <c r="KPS1396" s="1"/>
  <c r="KPT1390"/>
  <c r="KPT1396" s="1"/>
  <c r="KPA1396"/>
  <c r="KPB1390"/>
  <c r="KPB1396" s="1"/>
  <c r="KOJ1396"/>
  <c r="KOM1390"/>
  <c r="KOM1396" s="1"/>
  <c r="KON1390"/>
  <c r="KON1396" s="1"/>
  <c r="KNU1396"/>
  <c r="KNV1390"/>
  <c r="KNV1396" s="1"/>
  <c r="KND1396"/>
  <c r="KNG1390"/>
  <c r="KNG1396" s="1"/>
  <c r="KNH1390"/>
  <c r="KNH1396" s="1"/>
  <c r="KMO1396"/>
  <c r="KMP1390"/>
  <c r="KMP1396" s="1"/>
  <c r="KLX1396"/>
  <c r="KMA1390"/>
  <c r="KMA1396" s="1"/>
  <c r="KMB1390"/>
  <c r="KMB1396" s="1"/>
  <c r="KLI1396"/>
  <c r="KLJ1390"/>
  <c r="KLJ1396" s="1"/>
  <c r="KKR1396"/>
  <c r="KKU1390"/>
  <c r="KKU1396" s="1"/>
  <c r="KKV1390"/>
  <c r="KKV1396" s="1"/>
  <c r="KKC1396"/>
  <c r="KKD1390"/>
  <c r="KKD1396" s="1"/>
  <c r="KJL1396"/>
  <c r="KJO1390"/>
  <c r="KJO1396" s="1"/>
  <c r="KJP1390"/>
  <c r="KJP1396" s="1"/>
  <c r="KIW1396"/>
  <c r="KIX1390"/>
  <c r="KIX1396" s="1"/>
  <c r="KIF1396"/>
  <c r="KII1390"/>
  <c r="KII1396" s="1"/>
  <c r="KIJ1390"/>
  <c r="KIJ1396" s="1"/>
  <c r="KHQ1396"/>
  <c r="KHR1390"/>
  <c r="KHR1396" s="1"/>
  <c r="KGZ1396"/>
  <c r="KHC1390"/>
  <c r="KHC1396" s="1"/>
  <c r="KHD1390"/>
  <c r="KHD1396" s="1"/>
  <c r="KGK1396"/>
  <c r="KGL1390"/>
  <c r="KGL1396" s="1"/>
  <c r="KFT1396"/>
  <c r="KFW1390"/>
  <c r="KFW1396" s="1"/>
  <c r="KFX1390"/>
  <c r="KFX1396" s="1"/>
  <c r="KFE1396"/>
  <c r="KFF1390"/>
  <c r="KFF1396" s="1"/>
  <c r="KEN1396"/>
  <c r="KEQ1390"/>
  <c r="KEQ1396" s="1"/>
  <c r="KER1390"/>
  <c r="KER1396" s="1"/>
  <c r="KDY1396"/>
  <c r="KDZ1390"/>
  <c r="KDZ1396" s="1"/>
  <c r="KDH1396"/>
  <c r="KDK1390"/>
  <c r="KDK1396" s="1"/>
  <c r="KDL1390"/>
  <c r="KDL1396" s="1"/>
  <c r="KCS1396"/>
  <c r="KCT1390"/>
  <c r="KCT1396" s="1"/>
  <c r="KCB1396"/>
  <c r="KCE1390"/>
  <c r="KCE1396" s="1"/>
  <c r="KCF1390"/>
  <c r="KCF1396" s="1"/>
  <c r="KBM1396"/>
  <c r="KBN1390"/>
  <c r="KBN1396" s="1"/>
  <c r="KAV1396"/>
  <c r="KAY1390"/>
  <c r="KAY1396" s="1"/>
  <c r="KAZ1390"/>
  <c r="KAZ1396" s="1"/>
  <c r="KAG1396"/>
  <c r="KAH1390"/>
  <c r="KAH1396" s="1"/>
  <c r="JZP1396"/>
  <c r="JZS1390"/>
  <c r="JZS1396" s="1"/>
  <c r="JZT1390"/>
  <c r="JZT1396" s="1"/>
  <c r="JZA1396"/>
  <c r="JZB1390"/>
  <c r="JZB1396" s="1"/>
  <c r="JYJ1396"/>
  <c r="JYM1390"/>
  <c r="JYM1396" s="1"/>
  <c r="JYN1390"/>
  <c r="JYN1396" s="1"/>
  <c r="JXU1396"/>
  <c r="JXV1390"/>
  <c r="JXV1396" s="1"/>
  <c r="JXD1396"/>
  <c r="JXG1390"/>
  <c r="JXG1396" s="1"/>
  <c r="JXH1390"/>
  <c r="JXH1396" s="1"/>
  <c r="JWO1396"/>
  <c r="JWP1390"/>
  <c r="JWP1396" s="1"/>
  <c r="JVX1396"/>
  <c r="JWA1390"/>
  <c r="JWA1396" s="1"/>
  <c r="JWB1390"/>
  <c r="JWB1396" s="1"/>
  <c r="JVI1396"/>
  <c r="JVJ1390"/>
  <c r="JVJ1396" s="1"/>
  <c r="JUR1396"/>
  <c r="JUU1390"/>
  <c r="JUU1396" s="1"/>
  <c r="JUV1390"/>
  <c r="JUV1396" s="1"/>
  <c r="JUC1396"/>
  <c r="JUD1390"/>
  <c r="JUD1396" s="1"/>
  <c r="JTL1396"/>
  <c r="JTO1390"/>
  <c r="JTO1396" s="1"/>
  <c r="JTP1390"/>
  <c r="JTP1396" s="1"/>
  <c r="JSW1396"/>
  <c r="JSX1390"/>
  <c r="JSX1396" s="1"/>
  <c r="JSF1396"/>
  <c r="JSI1390"/>
  <c r="JSI1396" s="1"/>
  <c r="JSJ1390"/>
  <c r="JSJ1396" s="1"/>
  <c r="JRQ1396"/>
  <c r="JRR1390"/>
  <c r="JRR1396" s="1"/>
  <c r="JQZ1396"/>
  <c r="JRC1390"/>
  <c r="JRC1396" s="1"/>
  <c r="JRD1390"/>
  <c r="JRD1396" s="1"/>
  <c r="JQK1396"/>
  <c r="JQL1390"/>
  <c r="JQL1396" s="1"/>
  <c r="JPT1396"/>
  <c r="JPW1390"/>
  <c r="JPW1396" s="1"/>
  <c r="JPX1390"/>
  <c r="JPX1396" s="1"/>
  <c r="JPE1396"/>
  <c r="JPF1390"/>
  <c r="JPF1396" s="1"/>
  <c r="JON1396"/>
  <c r="JOQ1390"/>
  <c r="JOQ1396" s="1"/>
  <c r="JOR1390"/>
  <c r="JOR1396" s="1"/>
  <c r="JNY1396"/>
  <c r="JNZ1390"/>
  <c r="JNZ1396" s="1"/>
  <c r="JNH1396"/>
  <c r="JNK1390"/>
  <c r="JNK1396" s="1"/>
  <c r="JNL1390"/>
  <c r="JNL1396" s="1"/>
  <c r="JMS1396"/>
  <c r="JMT1390"/>
  <c r="JMT1396" s="1"/>
  <c r="JMB1396"/>
  <c r="JME1390"/>
  <c r="JME1396" s="1"/>
  <c r="JMF1390"/>
  <c r="JMF1396" s="1"/>
  <c r="JLM1396"/>
  <c r="JLN1390"/>
  <c r="JLN1396" s="1"/>
  <c r="JKV1396"/>
  <c r="JKY1390"/>
  <c r="JKY1396" s="1"/>
  <c r="JKZ1390"/>
  <c r="JKZ1396" s="1"/>
  <c r="JKG1396"/>
  <c r="JKH1390"/>
  <c r="JKH1396" s="1"/>
  <c r="JJP1396"/>
  <c r="JJS1390"/>
  <c r="JJS1396" s="1"/>
  <c r="JJT1390"/>
  <c r="JJT1396" s="1"/>
  <c r="JJA1396"/>
  <c r="JJB1390"/>
  <c r="JJB1396" s="1"/>
  <c r="JIJ1396"/>
  <c r="JIM1390"/>
  <c r="JIM1396" s="1"/>
  <c r="JIN1390"/>
  <c r="JIN1396" s="1"/>
  <c r="JHU1396"/>
  <c r="JHV1390"/>
  <c r="JHV1396" s="1"/>
  <c r="JHD1396"/>
  <c r="JHG1390"/>
  <c r="JHG1396" s="1"/>
  <c r="JHH1390"/>
  <c r="JHH1396" s="1"/>
  <c r="JGO1396"/>
  <c r="JGP1390"/>
  <c r="JGP1396" s="1"/>
  <c r="JFX1396"/>
  <c r="JGA1390"/>
  <c r="JGA1396" s="1"/>
  <c r="JGB1390"/>
  <c r="JGB1396" s="1"/>
  <c r="JFI1396"/>
  <c r="JFJ1390"/>
  <c r="JFJ1396" s="1"/>
  <c r="JER1396"/>
  <c r="JEU1390"/>
  <c r="JEU1396" s="1"/>
  <c r="JEV1390"/>
  <c r="JEV1396" s="1"/>
  <c r="JEC1396"/>
  <c r="JED1390"/>
  <c r="JED1396" s="1"/>
  <c r="JDL1396"/>
  <c r="JDO1390"/>
  <c r="JDO1396" s="1"/>
  <c r="JDP1390"/>
  <c r="JDP1396" s="1"/>
  <c r="JCW1396"/>
  <c r="JCX1390"/>
  <c r="JCX1396" s="1"/>
  <c r="JCF1396"/>
  <c r="JCI1390"/>
  <c r="JCI1396" s="1"/>
  <c r="JCJ1390"/>
  <c r="JCJ1396" s="1"/>
  <c r="JBQ1396"/>
  <c r="JBR1390"/>
  <c r="JBR1396" s="1"/>
  <c r="JAZ1396"/>
  <c r="JBC1390"/>
  <c r="JBC1396" s="1"/>
  <c r="JBD1390"/>
  <c r="JBD1396" s="1"/>
  <c r="JAK1396"/>
  <c r="JAL1390"/>
  <c r="JAL1396" s="1"/>
  <c r="IZT1396"/>
  <c r="IZW1390"/>
  <c r="IZW1396" s="1"/>
  <c r="IZX1390"/>
  <c r="IZX1396" s="1"/>
  <c r="IZE1396"/>
  <c r="IZF1390"/>
  <c r="IZF1396" s="1"/>
  <c r="IYN1396"/>
  <c r="IYQ1390"/>
  <c r="IYQ1396" s="1"/>
  <c r="IYR1390"/>
  <c r="IYR1396" s="1"/>
  <c r="IXY1396"/>
  <c r="IXZ1390"/>
  <c r="IXZ1396" s="1"/>
  <c r="IXH1396"/>
  <c r="IXK1390"/>
  <c r="IXK1396" s="1"/>
  <c r="IXL1390"/>
  <c r="IXL1396" s="1"/>
  <c r="IWS1396"/>
  <c r="IWT1390"/>
  <c r="IWT1396" s="1"/>
  <c r="IWB1396"/>
  <c r="IWE1390"/>
  <c r="IWE1396" s="1"/>
  <c r="IWF1390"/>
  <c r="IWF1396" s="1"/>
  <c r="IVM1396"/>
  <c r="IVN1390"/>
  <c r="IVN1396" s="1"/>
  <c r="IUV1396"/>
  <c r="IUY1390"/>
  <c r="IUY1396" s="1"/>
  <c r="IUZ1390"/>
  <c r="IUZ1396" s="1"/>
  <c r="IUG1396"/>
  <c r="IUH1390"/>
  <c r="IUH1396" s="1"/>
  <c r="ITP1396"/>
  <c r="ITS1390"/>
  <c r="ITS1396" s="1"/>
  <c r="ITT1390"/>
  <c r="ITT1396" s="1"/>
  <c r="ITA1396"/>
  <c r="ITB1390"/>
  <c r="ITB1396" s="1"/>
  <c r="ISJ1396"/>
  <c r="ISM1390"/>
  <c r="ISM1396" s="1"/>
  <c r="ISN1390"/>
  <c r="ISN1396" s="1"/>
  <c r="IRU1396"/>
  <c r="IRV1390"/>
  <c r="IRV1396" s="1"/>
  <c r="IRD1396"/>
  <c r="IRG1390"/>
  <c r="IRG1396" s="1"/>
  <c r="IRH1390"/>
  <c r="IRH1396" s="1"/>
  <c r="IQO1396"/>
  <c r="IQP1390"/>
  <c r="IQP1396" s="1"/>
  <c r="IPX1396"/>
  <c r="IQA1390"/>
  <c r="IQA1396" s="1"/>
  <c r="IQB1390"/>
  <c r="IQB1396" s="1"/>
  <c r="IPI1396"/>
  <c r="IPJ1390"/>
  <c r="IPJ1396" s="1"/>
  <c r="IOR1396"/>
  <c r="IOU1390"/>
  <c r="IOU1396" s="1"/>
  <c r="IOV1390"/>
  <c r="IOV1396" s="1"/>
  <c r="IOC1396"/>
  <c r="IOD1390"/>
  <c r="IOD1396" s="1"/>
  <c r="INL1396"/>
  <c r="INO1390"/>
  <c r="INO1396" s="1"/>
  <c r="INP1390"/>
  <c r="INP1396" s="1"/>
  <c r="IMW1396"/>
  <c r="IMX1390"/>
  <c r="IMX1396" s="1"/>
  <c r="IMF1396"/>
  <c r="IMI1390"/>
  <c r="IMI1396" s="1"/>
  <c r="IMJ1390"/>
  <c r="IMJ1396" s="1"/>
  <c r="ILQ1396"/>
  <c r="ILR1390"/>
  <c r="ILR1396" s="1"/>
  <c r="IKZ1396"/>
  <c r="ILC1390"/>
  <c r="ILC1396" s="1"/>
  <c r="ILD1390"/>
  <c r="ILD1396" s="1"/>
  <c r="IKK1396"/>
  <c r="IKL1390"/>
  <c r="IKL1396" s="1"/>
  <c r="IJT1396"/>
  <c r="IJW1390"/>
  <c r="IJW1396" s="1"/>
  <c r="IJX1390"/>
  <c r="IJX1396" s="1"/>
  <c r="IJE1396"/>
  <c r="IJF1390"/>
  <c r="IJF1396" s="1"/>
  <c r="IIN1396"/>
  <c r="IIQ1390"/>
  <c r="IIQ1396" s="1"/>
  <c r="IIR1390"/>
  <c r="IIR1396" s="1"/>
  <c r="IHY1396"/>
  <c r="IHZ1390"/>
  <c r="IHZ1396" s="1"/>
  <c r="IHH1396"/>
  <c r="IHK1390"/>
  <c r="IHK1396" s="1"/>
  <c r="IHL1390"/>
  <c r="IHL1396" s="1"/>
  <c r="IGS1396"/>
  <c r="IGT1390"/>
  <c r="IGT1396" s="1"/>
  <c r="IGB1396"/>
  <c r="IGE1390"/>
  <c r="IGE1396" s="1"/>
  <c r="IGF1390"/>
  <c r="IGF1396" s="1"/>
  <c r="IFM1396"/>
  <c r="IFN1390"/>
  <c r="IFN1396" s="1"/>
  <c r="IEV1396"/>
  <c r="IEY1390"/>
  <c r="IEY1396" s="1"/>
  <c r="IEZ1390"/>
  <c r="IEZ1396" s="1"/>
  <c r="IEG1396"/>
  <c r="IEH1390"/>
  <c r="IEH1396" s="1"/>
  <c r="IDP1396"/>
  <c r="IDS1390"/>
  <c r="IDS1396" s="1"/>
  <c r="IDT1390"/>
  <c r="IDT1396" s="1"/>
  <c r="IDA1396"/>
  <c r="IDB1390"/>
  <c r="IDB1396" s="1"/>
  <c r="ICJ1396"/>
  <c r="ICM1390"/>
  <c r="ICM1396" s="1"/>
  <c r="ICN1390"/>
  <c r="ICN1396" s="1"/>
  <c r="IBU1396"/>
  <c r="IBV1390"/>
  <c r="IBV1396" s="1"/>
  <c r="IBD1396"/>
  <c r="IBG1390"/>
  <c r="IBG1396" s="1"/>
  <c r="IBH1390"/>
  <c r="IBH1396" s="1"/>
  <c r="IAO1396"/>
  <c r="IAP1390"/>
  <c r="IAP1396" s="1"/>
  <c r="HZX1396"/>
  <c r="IAA1390"/>
  <c r="IAA1396" s="1"/>
  <c r="IAB1390"/>
  <c r="IAB1396" s="1"/>
  <c r="HZI1396"/>
  <c r="HZJ1390"/>
  <c r="HZJ1396" s="1"/>
  <c r="HYR1396"/>
  <c r="HYU1390"/>
  <c r="HYU1396" s="1"/>
  <c r="HYV1390"/>
  <c r="HYV1396" s="1"/>
  <c r="HYC1396"/>
  <c r="HYD1390"/>
  <c r="HYD1396" s="1"/>
  <c r="HXL1396"/>
  <c r="HXO1390"/>
  <c r="HXO1396" s="1"/>
  <c r="HXP1390"/>
  <c r="HXP1396" s="1"/>
  <c r="HWW1396"/>
  <c r="HWX1390"/>
  <c r="HWX1396" s="1"/>
  <c r="HWF1396"/>
  <c r="HWI1390"/>
  <c r="HWI1396" s="1"/>
  <c r="HWJ1390"/>
  <c r="HWJ1396" s="1"/>
  <c r="HVQ1396"/>
  <c r="HVR1390"/>
  <c r="HVR1396" s="1"/>
  <c r="HUZ1396"/>
  <c r="HVC1390"/>
  <c r="HVC1396" s="1"/>
  <c r="HVD1390"/>
  <c r="HVD1396" s="1"/>
  <c r="HUK1396"/>
  <c r="HUL1390"/>
  <c r="HUL1396" s="1"/>
  <c r="HTT1396"/>
  <c r="HTW1390"/>
  <c r="HTW1396" s="1"/>
  <c r="HTX1390"/>
  <c r="HTX1396" s="1"/>
  <c r="HTE1396"/>
  <c r="HTF1390"/>
  <c r="HTF1396" s="1"/>
  <c r="HSN1396"/>
  <c r="HSQ1390"/>
  <c r="HSQ1396" s="1"/>
  <c r="HSR1390"/>
  <c r="HSR1396" s="1"/>
  <c r="HRY1396"/>
  <c r="HRZ1390"/>
  <c r="HRZ1396" s="1"/>
  <c r="HRH1396"/>
  <c r="HRK1390"/>
  <c r="HRK1396" s="1"/>
  <c r="HRL1390"/>
  <c r="HRL1396" s="1"/>
  <c r="HQS1396"/>
  <c r="HQT1390"/>
  <c r="HQT1396" s="1"/>
  <c r="HQB1396"/>
  <c r="HQE1390"/>
  <c r="HQE1396" s="1"/>
  <c r="HQF1390"/>
  <c r="HQF1396" s="1"/>
  <c r="HPM1396"/>
  <c r="HPN1390"/>
  <c r="HPN1396" s="1"/>
  <c r="HOV1396"/>
  <c r="HOY1390"/>
  <c r="HOY1396" s="1"/>
  <c r="HOZ1390"/>
  <c r="HOZ1396" s="1"/>
  <c r="HOG1396"/>
  <c r="HOH1390"/>
  <c r="HOH1396" s="1"/>
  <c r="HNP1396"/>
  <c r="HNS1390"/>
  <c r="HNS1396" s="1"/>
  <c r="HNT1390"/>
  <c r="HNT1396" s="1"/>
  <c r="HNA1396"/>
  <c r="HNB1390"/>
  <c r="HNB1396" s="1"/>
  <c r="HMJ1396"/>
  <c r="HMM1390"/>
  <c r="HMM1396" s="1"/>
  <c r="HMN1390"/>
  <c r="HMN1396" s="1"/>
  <c r="HLU1396"/>
  <c r="HLV1390"/>
  <c r="HLV1396" s="1"/>
  <c r="HLD1396"/>
  <c r="HLG1390"/>
  <c r="HLG1396" s="1"/>
  <c r="HLH1390"/>
  <c r="HLH1396" s="1"/>
  <c r="HKO1396"/>
  <c r="HKP1390"/>
  <c r="HKP1396" s="1"/>
  <c r="HJX1396"/>
  <c r="HKA1390"/>
  <c r="HKA1396" s="1"/>
  <c r="HKB1390"/>
  <c r="HKB1396" s="1"/>
  <c r="HJI1396"/>
  <c r="HJJ1390"/>
  <c r="HJJ1396" s="1"/>
  <c r="HIR1396"/>
  <c r="HIU1390"/>
  <c r="HIU1396" s="1"/>
  <c r="HIV1390"/>
  <c r="HIV1396" s="1"/>
  <c r="HIC1396"/>
  <c r="HID1390"/>
  <c r="HID1396" s="1"/>
  <c r="HHL1396"/>
  <c r="HHP1390"/>
  <c r="HHP1396" s="1"/>
  <c r="HGW1396"/>
  <c r="HGX1390"/>
  <c r="HGX1396" s="1"/>
  <c r="HGF1396"/>
  <c r="HGI1390"/>
  <c r="HGI1396" s="1"/>
  <c r="HGJ1390"/>
  <c r="HGJ1396" s="1"/>
  <c r="HFQ1396"/>
  <c r="HFR1390"/>
  <c r="HFR1396" s="1"/>
  <c r="HEZ1396"/>
  <c r="HFC1390"/>
  <c r="HFC1396" s="1"/>
  <c r="HFD1390"/>
  <c r="HFD1396" s="1"/>
  <c r="HEK1396"/>
  <c r="HEL1390"/>
  <c r="HEL1396" s="1"/>
  <c r="HDT1396"/>
  <c r="HDW1390"/>
  <c r="HDW1396" s="1"/>
  <c r="HDX1390"/>
  <c r="HDX1396" s="1"/>
  <c r="HDE1396"/>
  <c r="HDF1390"/>
  <c r="HDF1396" s="1"/>
  <c r="HCN1396"/>
  <c r="HCQ1390"/>
  <c r="HCQ1396" s="1"/>
  <c r="HCR1390"/>
  <c r="HCR1396" s="1"/>
  <c r="HBY1396"/>
  <c r="HBZ1390"/>
  <c r="HBZ1396" s="1"/>
  <c r="HBH1396"/>
  <c r="HBK1390"/>
  <c r="HBK1396" s="1"/>
  <c r="HBL1390"/>
  <c r="HBL1396" s="1"/>
  <c r="HAS1396"/>
  <c r="HAT1390"/>
  <c r="HAT1396" s="1"/>
  <c r="HAB1396"/>
  <c r="HAE1390"/>
  <c r="HAE1396" s="1"/>
  <c r="HAF1390"/>
  <c r="HAF1396" s="1"/>
  <c r="GZM1396"/>
  <c r="GZN1390"/>
  <c r="GZN1396" s="1"/>
  <c r="GYV1396"/>
  <c r="GYY1390"/>
  <c r="GYY1396" s="1"/>
  <c r="GYZ1390"/>
  <c r="GYZ1396" s="1"/>
  <c r="GYG1396"/>
  <c r="GYH1390"/>
  <c r="GYH1396" s="1"/>
  <c r="GXP1396"/>
  <c r="GXS1390"/>
  <c r="GXS1396" s="1"/>
  <c r="GXT1390"/>
  <c r="GXT1396" s="1"/>
  <c r="GXA1396"/>
  <c r="GXB1390"/>
  <c r="GXB1396" s="1"/>
  <c r="GWJ1396"/>
  <c r="GWM1390"/>
  <c r="GWM1396" s="1"/>
  <c r="GWN1390"/>
  <c r="GWN1396" s="1"/>
  <c r="GVU1396"/>
  <c r="GVV1390"/>
  <c r="GVV1396" s="1"/>
  <c r="GVD1396"/>
  <c r="GVG1390"/>
  <c r="GVG1396" s="1"/>
  <c r="GVH1390"/>
  <c r="GVH1396" s="1"/>
  <c r="GUO1396"/>
  <c r="GUP1390"/>
  <c r="GUP1396" s="1"/>
  <c r="GTX1396"/>
  <c r="GUA1390"/>
  <c r="GUA1396" s="1"/>
  <c r="GUB1390"/>
  <c r="GUB1396" s="1"/>
  <c r="GTI1396"/>
  <c r="GTJ1390"/>
  <c r="GTJ1396" s="1"/>
  <c r="GSR1396"/>
  <c r="GSU1390"/>
  <c r="GSU1396" s="1"/>
  <c r="GSV1390"/>
  <c r="GSV1396" s="1"/>
  <c r="GSC1396"/>
  <c r="GSD1390"/>
  <c r="GSD1396" s="1"/>
  <c r="GRL1396"/>
  <c r="GRO1390"/>
  <c r="GRO1396" s="1"/>
  <c r="GRP1390"/>
  <c r="GRP1396" s="1"/>
  <c r="GQW1396"/>
  <c r="GQX1390"/>
  <c r="GQX1396" s="1"/>
  <c r="GQF1396"/>
  <c r="GQI1390"/>
  <c r="GQI1396" s="1"/>
  <c r="GQJ1390"/>
  <c r="GQJ1396" s="1"/>
  <c r="GPQ1396"/>
  <c r="GPR1390"/>
  <c r="GPR1396" s="1"/>
  <c r="GOZ1396"/>
  <c r="GPC1390"/>
  <c r="GPC1396" s="1"/>
  <c r="GPD1390"/>
  <c r="GPD1396" s="1"/>
  <c r="GOK1396"/>
  <c r="GOL1390"/>
  <c r="GOL1396" s="1"/>
  <c r="GNT1396"/>
  <c r="GNW1390"/>
  <c r="GNW1396" s="1"/>
  <c r="GNX1390"/>
  <c r="GNX1396" s="1"/>
  <c r="GNE1396"/>
  <c r="GNF1390"/>
  <c r="GNF1396" s="1"/>
  <c r="GMN1396"/>
  <c r="GMQ1390"/>
  <c r="GMQ1396" s="1"/>
  <c r="GMR1390"/>
  <c r="GMR1396" s="1"/>
  <c r="GLY1396"/>
  <c r="GLZ1390"/>
  <c r="GLZ1396" s="1"/>
  <c r="GLH1396"/>
  <c r="GLK1390"/>
  <c r="GLK1396" s="1"/>
  <c r="GLL1390"/>
  <c r="GLL1396" s="1"/>
  <c r="GKS1396"/>
  <c r="GKT1390"/>
  <c r="GKT1396" s="1"/>
  <c r="GKB1396"/>
  <c r="GKE1390"/>
  <c r="GKE1396" s="1"/>
  <c r="GKF1390"/>
  <c r="GKF1396" s="1"/>
  <c r="GJM1396"/>
  <c r="GJN1390"/>
  <c r="GJN1396" s="1"/>
  <c r="GIV1396"/>
  <c r="GIY1390"/>
  <c r="GIY1396" s="1"/>
  <c r="GIZ1390"/>
  <c r="GIZ1396" s="1"/>
  <c r="GIG1396"/>
  <c r="GIH1390"/>
  <c r="GIH1396" s="1"/>
  <c r="GHP1396"/>
  <c r="GHS1390"/>
  <c r="GHS1396" s="1"/>
  <c r="GHT1390"/>
  <c r="GHT1396" s="1"/>
  <c r="GHA1396"/>
  <c r="GHB1390"/>
  <c r="GHB1396" s="1"/>
  <c r="GGJ1396"/>
  <c r="GGM1390"/>
  <c r="GGM1396" s="1"/>
  <c r="GGN1390"/>
  <c r="GGN1396" s="1"/>
  <c r="GFU1396"/>
  <c r="GFV1390"/>
  <c r="GFV1396" s="1"/>
  <c r="GFD1396"/>
  <c r="GFG1390"/>
  <c r="GFG1396" s="1"/>
  <c r="GFH1390"/>
  <c r="GFH1396" s="1"/>
  <c r="GEO1396"/>
  <c r="GEP1390"/>
  <c r="GEP1396" s="1"/>
  <c r="GDX1396"/>
  <c r="GEA1390"/>
  <c r="GEA1396" s="1"/>
  <c r="GEB1390"/>
  <c r="GEB1396" s="1"/>
  <c r="GDI1396"/>
  <c r="GDJ1390"/>
  <c r="GDJ1396" s="1"/>
  <c r="GCR1396"/>
  <c r="GCU1390"/>
  <c r="GCU1396" s="1"/>
  <c r="GCV1390"/>
  <c r="GCV1396" s="1"/>
  <c r="GCC1396"/>
  <c r="GCD1390"/>
  <c r="GCD1396" s="1"/>
  <c r="GBL1396"/>
  <c r="GBO1390"/>
  <c r="GBO1396" s="1"/>
  <c r="GBP1390"/>
  <c r="GBP1396" s="1"/>
  <c r="GAW1396"/>
  <c r="GAX1390"/>
  <c r="GAX1396" s="1"/>
  <c r="GAF1396"/>
  <c r="GAI1390"/>
  <c r="GAI1396" s="1"/>
  <c r="GAJ1390"/>
  <c r="GAJ1396" s="1"/>
  <c r="FZQ1396"/>
  <c r="FZR1390"/>
  <c r="FZR1396" s="1"/>
  <c r="FYZ1396"/>
  <c r="FZC1390"/>
  <c r="FZC1396" s="1"/>
  <c r="FZD1390"/>
  <c r="FZD1396" s="1"/>
  <c r="FYK1396"/>
  <c r="FYL1390"/>
  <c r="FYL1396" s="1"/>
  <c r="FXT1396"/>
  <c r="FXW1390"/>
  <c r="FXW1396" s="1"/>
  <c r="FXX1390"/>
  <c r="FXX1396" s="1"/>
  <c r="FXE1396"/>
  <c r="FXF1390"/>
  <c r="FXF1396" s="1"/>
  <c r="FWN1396"/>
  <c r="FWQ1390"/>
  <c r="FWQ1396" s="1"/>
  <c r="FWR1390"/>
  <c r="FWR1396" s="1"/>
  <c r="FVY1396"/>
  <c r="FVZ1390"/>
  <c r="FVZ1396" s="1"/>
  <c r="FVH1396"/>
  <c r="FVK1390"/>
  <c r="FVK1396" s="1"/>
  <c r="FVL1390"/>
  <c r="FVL1396" s="1"/>
  <c r="FUS1396"/>
  <c r="FUT1390"/>
  <c r="FUT1396" s="1"/>
  <c r="FUB1396"/>
  <c r="FUE1390"/>
  <c r="FUE1396" s="1"/>
  <c r="FUF1390"/>
  <c r="FUF1396" s="1"/>
  <c r="FTM1396"/>
  <c r="FTN1390"/>
  <c r="FTN1396" s="1"/>
  <c r="FSV1396"/>
  <c r="FSY1390"/>
  <c r="FSY1396" s="1"/>
  <c r="FSZ1390"/>
  <c r="FSZ1396" s="1"/>
  <c r="FSG1396"/>
  <c r="FSH1390"/>
  <c r="FSH1396" s="1"/>
  <c r="FRP1396"/>
  <c r="FRS1390"/>
  <c r="FRS1396" s="1"/>
  <c r="FRT1390"/>
  <c r="FRT1396" s="1"/>
  <c r="FRA1396"/>
  <c r="FRB1390"/>
  <c r="FRB1396" s="1"/>
  <c r="FQJ1396"/>
  <c r="FQM1390"/>
  <c r="FQM1396" s="1"/>
  <c r="FQN1390"/>
  <c r="FQN1396" s="1"/>
  <c r="FPU1396"/>
  <c r="FPV1390"/>
  <c r="FPV1396" s="1"/>
  <c r="FPD1396"/>
  <c r="FPG1390"/>
  <c r="FPG1396" s="1"/>
  <c r="FPH1390"/>
  <c r="FPH1396" s="1"/>
  <c r="FOO1396"/>
  <c r="FOP1390"/>
  <c r="FOP1396" s="1"/>
  <c r="FNX1396"/>
  <c r="FOA1390"/>
  <c r="FOA1396" s="1"/>
  <c r="FOB1390"/>
  <c r="FOB1396" s="1"/>
  <c r="FNI1396"/>
  <c r="FNJ1390"/>
  <c r="FNJ1396" s="1"/>
  <c r="FMR1396"/>
  <c r="FMU1390"/>
  <c r="FMU1396" s="1"/>
  <c r="FMV1390"/>
  <c r="FMV1396" s="1"/>
  <c r="FMC1396"/>
  <c r="FMD1390"/>
  <c r="FMD1396" s="1"/>
  <c r="FLL1396"/>
  <c r="FLO1390"/>
  <c r="FLO1396" s="1"/>
  <c r="FLP1390"/>
  <c r="FLP1396" s="1"/>
  <c r="FKW1396"/>
  <c r="FKX1390"/>
  <c r="FKX1396" s="1"/>
  <c r="FKF1396"/>
  <c r="FKI1390"/>
  <c r="FKI1396" s="1"/>
  <c r="FKJ1390"/>
  <c r="FKJ1396" s="1"/>
  <c r="FJQ1396"/>
  <c r="FJR1390"/>
  <c r="FJR1396" s="1"/>
  <c r="FIZ1396"/>
  <c r="FJC1390"/>
  <c r="FJC1396" s="1"/>
  <c r="FJD1390"/>
  <c r="FJD1396" s="1"/>
  <c r="FIK1396"/>
  <c r="FIL1390"/>
  <c r="FIL1396" s="1"/>
  <c r="FHT1396"/>
  <c r="FHW1390"/>
  <c r="FHW1396" s="1"/>
  <c r="FHX1390"/>
  <c r="FHX1396" s="1"/>
  <c r="FHE1396"/>
  <c r="FHF1390"/>
  <c r="FHF1396" s="1"/>
  <c r="FGN1396"/>
  <c r="FGQ1390"/>
  <c r="FGQ1396" s="1"/>
  <c r="FGR1390"/>
  <c r="FGR1396" s="1"/>
  <c r="FFY1396"/>
  <c r="FFZ1390"/>
  <c r="FFZ1396" s="1"/>
  <c r="FFH1396"/>
  <c r="FFK1390"/>
  <c r="FFK1396" s="1"/>
  <c r="FFL1390"/>
  <c r="FFL1396" s="1"/>
  <c r="FES1396"/>
  <c r="FET1390"/>
  <c r="FET1396" s="1"/>
  <c r="FEB1396"/>
  <c r="FEE1390"/>
  <c r="FEE1396" s="1"/>
  <c r="FEF1390"/>
  <c r="FEF1396" s="1"/>
  <c r="FDM1396"/>
  <c r="FDN1390"/>
  <c r="FDN1396" s="1"/>
  <c r="FCV1396"/>
  <c r="FCY1390"/>
  <c r="FCY1396" s="1"/>
  <c r="FCZ1390"/>
  <c r="FCZ1396" s="1"/>
  <c r="FCG1396"/>
  <c r="FCH1390"/>
  <c r="FCH1396" s="1"/>
  <c r="FBP1396"/>
  <c r="FBS1390"/>
  <c r="FBS1396" s="1"/>
  <c r="FBT1390"/>
  <c r="FBT1396" s="1"/>
  <c r="FBA1396"/>
  <c r="FBB1390"/>
  <c r="FBB1396" s="1"/>
  <c r="FAJ1396"/>
  <c r="FAM1390"/>
  <c r="FAM1396" s="1"/>
  <c r="FAN1390"/>
  <c r="FAN1396" s="1"/>
  <c r="EZU1396"/>
  <c r="EZV1390"/>
  <c r="EZV1396" s="1"/>
  <c r="EZD1396"/>
  <c r="EZG1390"/>
  <c r="EZG1396" s="1"/>
  <c r="EZH1390"/>
  <c r="EZH1396" s="1"/>
  <c r="EYO1396"/>
  <c r="EYP1390"/>
  <c r="EYP1396" s="1"/>
  <c r="EXX1396"/>
  <c r="EYA1390"/>
  <c r="EYA1396" s="1"/>
  <c r="EYB1390"/>
  <c r="EYB1396" s="1"/>
  <c r="EXI1396"/>
  <c r="EXJ1390"/>
  <c r="EXJ1396" s="1"/>
  <c r="EWR1396"/>
  <c r="EWU1390"/>
  <c r="EWU1396" s="1"/>
  <c r="EWV1390"/>
  <c r="EWV1396" s="1"/>
  <c r="EWC1396"/>
  <c r="EWD1390"/>
  <c r="EWD1396" s="1"/>
  <c r="EVL1396"/>
  <c r="EVO1390"/>
  <c r="EVO1396" s="1"/>
  <c r="EVP1390"/>
  <c r="EVP1396" s="1"/>
  <c r="EUW1396"/>
  <c r="EUX1390"/>
  <c r="EUX1396" s="1"/>
  <c r="EUF1396"/>
  <c r="EUI1390"/>
  <c r="EUI1396" s="1"/>
  <c r="EUJ1390"/>
  <c r="EUJ1396" s="1"/>
  <c r="ETQ1396"/>
  <c r="ETR1390"/>
  <c r="ETR1396" s="1"/>
  <c r="ESZ1396"/>
  <c r="ETC1390"/>
  <c r="ETC1396" s="1"/>
  <c r="ETD1390"/>
  <c r="ETD1396" s="1"/>
  <c r="ESK1396"/>
  <c r="ESL1390"/>
  <c r="ESL1396" s="1"/>
  <c r="ERT1396"/>
  <c r="ERW1390"/>
  <c r="ERW1396" s="1"/>
  <c r="ERX1390"/>
  <c r="ERX1396" s="1"/>
  <c r="ERE1396"/>
  <c r="ERF1390"/>
  <c r="ERF1396" s="1"/>
  <c r="EQN1396"/>
  <c r="EQQ1390"/>
  <c r="EQQ1396" s="1"/>
  <c r="EQR1390"/>
  <c r="EQR1396" s="1"/>
  <c r="EPY1396"/>
  <c r="EPZ1390"/>
  <c r="EPZ1396" s="1"/>
  <c r="EPH1396"/>
  <c r="EPK1390"/>
  <c r="EPK1396" s="1"/>
  <c r="EPL1390"/>
  <c r="EPL1396" s="1"/>
  <c r="EOS1396"/>
  <c r="EOT1390"/>
  <c r="EOT1396" s="1"/>
  <c r="EOB1396"/>
  <c r="EOE1390"/>
  <c r="EOE1396" s="1"/>
  <c r="EOF1390"/>
  <c r="EOF1396" s="1"/>
  <c r="ENM1396"/>
  <c r="ENN1390"/>
  <c r="ENN1396" s="1"/>
  <c r="EMV1396"/>
  <c r="EMY1390"/>
  <c r="EMY1396" s="1"/>
  <c r="EMZ1390"/>
  <c r="EMZ1396" s="1"/>
  <c r="EMG1396"/>
  <c r="EMH1390"/>
  <c r="EMH1396" s="1"/>
  <c r="ELP1396"/>
  <c r="ELS1390"/>
  <c r="ELS1396" s="1"/>
  <c r="ELT1390"/>
  <c r="ELT1396" s="1"/>
  <c r="ELA1396"/>
  <c r="ELB1390"/>
  <c r="ELB1396" s="1"/>
  <c r="EKJ1396"/>
  <c r="EKM1390"/>
  <c r="EKM1396" s="1"/>
  <c r="EKN1390"/>
  <c r="EKN1396" s="1"/>
  <c r="EJU1396"/>
  <c r="EJV1390"/>
  <c r="EJV1396" s="1"/>
  <c r="EJD1396"/>
  <c r="EJG1390"/>
  <c r="EJG1396" s="1"/>
  <c r="EJH1390"/>
  <c r="EJH1396" s="1"/>
  <c r="EIO1396"/>
  <c r="EIP1390"/>
  <c r="EIP1396" s="1"/>
  <c r="EHX1396"/>
  <c r="EIA1390"/>
  <c r="EIA1396" s="1"/>
  <c r="EIB1390"/>
  <c r="EIB1396" s="1"/>
  <c r="EHI1396"/>
  <c r="EHJ1390"/>
  <c r="EHJ1396" s="1"/>
  <c r="EGR1396"/>
  <c r="EGU1390"/>
  <c r="EGU1396" s="1"/>
  <c r="EGV1390"/>
  <c r="EGV1396" s="1"/>
  <c r="EGC1396"/>
  <c r="EGD1390"/>
  <c r="EGD1396" s="1"/>
  <c r="EFL1396"/>
  <c r="EFO1390"/>
  <c r="EFO1396" s="1"/>
  <c r="EFP1390"/>
  <c r="EFP1396" s="1"/>
  <c r="EEW1396"/>
  <c r="EEX1390"/>
  <c r="EEX1396" s="1"/>
  <c r="EEF1396"/>
  <c r="EEI1390"/>
  <c r="EEI1396" s="1"/>
  <c r="EEJ1390"/>
  <c r="EEJ1396" s="1"/>
  <c r="EDQ1396"/>
  <c r="EDR1390"/>
  <c r="EDR1396" s="1"/>
  <c r="ECZ1396"/>
  <c r="EDC1390"/>
  <c r="EDC1396" s="1"/>
  <c r="EDD1390"/>
  <c r="EDD1396" s="1"/>
  <c r="ECK1396"/>
  <c r="ECL1390"/>
  <c r="ECL1396" s="1"/>
  <c r="EBT1396"/>
  <c r="EBW1390"/>
  <c r="EBW1396" s="1"/>
  <c r="EBX1390"/>
  <c r="EBX1396" s="1"/>
  <c r="EBE1396"/>
  <c r="EBF1390"/>
  <c r="EBF1396" s="1"/>
  <c r="EAN1396"/>
  <c r="EAQ1390"/>
  <c r="EAQ1396" s="1"/>
  <c r="EAR1390"/>
  <c r="EAR1396" s="1"/>
  <c r="DZY1396"/>
  <c r="DZZ1390"/>
  <c r="DZZ1396" s="1"/>
  <c r="DZH1396"/>
  <c r="DZK1390"/>
  <c r="DZK1396" s="1"/>
  <c r="DZL1390"/>
  <c r="DZL1396" s="1"/>
  <c r="DYS1396"/>
  <c r="DYT1390"/>
  <c r="DYT1396" s="1"/>
  <c r="DYB1396"/>
  <c r="DYE1390"/>
  <c r="DYE1396" s="1"/>
  <c r="DYF1390"/>
  <c r="DYF1396" s="1"/>
  <c r="DXM1396"/>
  <c r="DXN1390"/>
  <c r="DXN1396" s="1"/>
  <c r="DWV1396"/>
  <c r="DWY1390"/>
  <c r="DWY1396" s="1"/>
  <c r="DWZ1390"/>
  <c r="DWZ1396" s="1"/>
  <c r="DWG1396"/>
  <c r="DWH1390"/>
  <c r="DWH1396" s="1"/>
  <c r="DVP1396"/>
  <c r="DVS1390"/>
  <c r="DVS1396" s="1"/>
  <c r="DVT1390"/>
  <c r="DVT1396" s="1"/>
  <c r="DVA1396"/>
  <c r="DVB1390"/>
  <c r="DVB1396" s="1"/>
  <c r="DUJ1396"/>
  <c r="DUM1390"/>
  <c r="DUM1396" s="1"/>
  <c r="DUN1390"/>
  <c r="DUN1396" s="1"/>
  <c r="DTU1396"/>
  <c r="DTV1390"/>
  <c r="DTV1396" s="1"/>
  <c r="DTD1396"/>
  <c r="DTG1390"/>
  <c r="DTG1396" s="1"/>
  <c r="DTH1390"/>
  <c r="DTH1396" s="1"/>
  <c r="DSO1396"/>
  <c r="DSP1390"/>
  <c r="DSP1396" s="1"/>
  <c r="DRX1396"/>
  <c r="DSA1390"/>
  <c r="DSA1396" s="1"/>
  <c r="DSB1390"/>
  <c r="DSB1396" s="1"/>
  <c r="DRI1396"/>
  <c r="DRJ1390"/>
  <c r="DRJ1396" s="1"/>
  <c r="DQR1396"/>
  <c r="DQU1390"/>
  <c r="DQU1396" s="1"/>
  <c r="DQV1390"/>
  <c r="DQV1396" s="1"/>
  <c r="DQC1396"/>
  <c r="DQD1390"/>
  <c r="DQD1396" s="1"/>
  <c r="DPL1396"/>
  <c r="DPO1390"/>
  <c r="DPO1396" s="1"/>
  <c r="DPP1390"/>
  <c r="DPP1396" s="1"/>
  <c r="DOW1396"/>
  <c r="DOX1390"/>
  <c r="DOX1396" s="1"/>
  <c r="DOF1396"/>
  <c r="DOI1390"/>
  <c r="DOI1396" s="1"/>
  <c r="DOJ1390"/>
  <c r="DOJ1396" s="1"/>
  <c r="DNQ1396"/>
  <c r="DNR1390"/>
  <c r="DNR1396" s="1"/>
  <c r="DMZ1396"/>
  <c r="DNC1390"/>
  <c r="DNC1396" s="1"/>
  <c r="DND1390"/>
  <c r="DND1396" s="1"/>
  <c r="DMK1396"/>
  <c r="DML1390"/>
  <c r="DML1396" s="1"/>
  <c r="DLT1396"/>
  <c r="DLW1390"/>
  <c r="DLW1396" s="1"/>
  <c r="DLX1390"/>
  <c r="DLX1396" s="1"/>
  <c r="DLE1396"/>
  <c r="DLF1390"/>
  <c r="DLF1396" s="1"/>
  <c r="DKN1396"/>
  <c r="DKQ1390"/>
  <c r="DKQ1396" s="1"/>
  <c r="DKR1390"/>
  <c r="DKR1396" s="1"/>
  <c r="DJY1396"/>
  <c r="DJZ1390"/>
  <c r="DJZ1396" s="1"/>
  <c r="DJH1396"/>
  <c r="DJK1390"/>
  <c r="DJK1396" s="1"/>
  <c r="DJL1390"/>
  <c r="DJL1396" s="1"/>
  <c r="DIS1396"/>
  <c r="DIT1390"/>
  <c r="DIT1396" s="1"/>
  <c r="DIB1396"/>
  <c r="DIE1390"/>
  <c r="DIE1396" s="1"/>
  <c r="DIF1390"/>
  <c r="DIF1396" s="1"/>
  <c r="DHM1396"/>
  <c r="DHN1390"/>
  <c r="DHN1396" s="1"/>
  <c r="DGV1396"/>
  <c r="DGY1390"/>
  <c r="DGY1396" s="1"/>
  <c r="DGZ1390"/>
  <c r="DGZ1396" s="1"/>
  <c r="DGG1396"/>
  <c r="DGH1390"/>
  <c r="DGH1396" s="1"/>
  <c r="DFP1396"/>
  <c r="DFS1390"/>
  <c r="DFS1396" s="1"/>
  <c r="DFT1390"/>
  <c r="DFT1396" s="1"/>
  <c r="DFA1396"/>
  <c r="DFB1390"/>
  <c r="DFB1396" s="1"/>
  <c r="DEJ1396"/>
  <c r="DEM1390"/>
  <c r="DEM1396" s="1"/>
  <c r="DEN1390"/>
  <c r="DEN1396" s="1"/>
  <c r="DDU1396"/>
  <c r="DDV1390"/>
  <c r="DDV1396" s="1"/>
  <c r="DDD1396"/>
  <c r="DDG1390"/>
  <c r="DDG1396" s="1"/>
  <c r="DDH1390"/>
  <c r="DDH1396" s="1"/>
  <c r="DCO1396"/>
  <c r="DCP1390"/>
  <c r="DCP1396" s="1"/>
  <c r="DBX1396"/>
  <c r="DCA1390"/>
  <c r="DCA1396" s="1"/>
  <c r="DCB1390"/>
  <c r="DCB1396" s="1"/>
  <c r="DBI1396"/>
  <c r="DBJ1390"/>
  <c r="DBJ1396" s="1"/>
  <c r="DAR1396"/>
  <c r="DAU1390"/>
  <c r="DAU1396" s="1"/>
  <c r="DAV1390"/>
  <c r="DAV1396" s="1"/>
  <c r="DAC1396"/>
  <c r="DAD1390"/>
  <c r="DAD1396" s="1"/>
  <c r="CZL1396"/>
  <c r="CZO1390"/>
  <c r="CZO1396" s="1"/>
  <c r="CZP1390"/>
  <c r="CZP1396" s="1"/>
  <c r="CYW1396"/>
  <c r="CYX1390"/>
  <c r="CYX1396" s="1"/>
  <c r="CYF1396"/>
  <c r="CYI1390"/>
  <c r="CYI1396" s="1"/>
  <c r="CXQ1396"/>
  <c r="CXR1390"/>
  <c r="CXR1396" s="1"/>
  <c r="CWZ1396"/>
  <c r="CXC1390"/>
  <c r="CXC1396" s="1"/>
  <c r="CWK1396"/>
  <c r="CWL1390"/>
  <c r="CWL1396" s="1"/>
  <c r="CVT1396"/>
  <c r="CVW1390"/>
  <c r="CVW1396" s="1"/>
  <c r="CVE1396"/>
  <c r="CVF1390"/>
  <c r="CVF1396" s="1"/>
  <c r="CUN1396"/>
  <c r="CUQ1390"/>
  <c r="CUQ1396" s="1"/>
  <c r="CTY1396"/>
  <c r="CTZ1390"/>
  <c r="CTZ1396" s="1"/>
  <c r="CTH1396"/>
  <c r="CTK1390"/>
  <c r="CTK1396" s="1"/>
  <c r="CSS1396"/>
  <c r="CST1390"/>
  <c r="CST1396" s="1"/>
  <c r="CSB1396"/>
  <c r="CSE1390"/>
  <c r="CSE1396" s="1"/>
  <c r="CRM1396"/>
  <c r="CRN1390"/>
  <c r="CRN1396" s="1"/>
  <c r="CQV1396"/>
  <c r="CQY1390"/>
  <c r="CQY1396" s="1"/>
  <c r="CQG1396"/>
  <c r="CQH1390"/>
  <c r="CQH1396" s="1"/>
  <c r="CPP1396"/>
  <c r="CPS1390"/>
  <c r="CPS1396" s="1"/>
  <c r="CPA1396"/>
  <c r="CPB1390"/>
  <c r="CPB1396" s="1"/>
  <c r="COJ1396"/>
  <c r="COM1390"/>
  <c r="COM1396" s="1"/>
  <c r="CNU1396"/>
  <c r="CNV1390"/>
  <c r="CNV1396" s="1"/>
  <c r="CND1396"/>
  <c r="CNG1390"/>
  <c r="CNG1396" s="1"/>
  <c r="CMO1396"/>
  <c r="CMP1390"/>
  <c r="CMP1396" s="1"/>
  <c r="CLX1396"/>
  <c r="CMA1390"/>
  <c r="CMA1396" s="1"/>
  <c r="CLI1396"/>
  <c r="CLJ1390"/>
  <c r="CLJ1396" s="1"/>
  <c r="CKR1396"/>
  <c r="CKU1390"/>
  <c r="CKU1396" s="1"/>
  <c r="CKC1396"/>
  <c r="CKD1390"/>
  <c r="CKD1396" s="1"/>
  <c r="CJL1396"/>
  <c r="CJO1390"/>
  <c r="CJO1396" s="1"/>
  <c r="CIW1396"/>
  <c r="CIX1390"/>
  <c r="CIX1396" s="1"/>
  <c r="CIF1396"/>
  <c r="CII1390"/>
  <c r="CII1396" s="1"/>
  <c r="CHQ1396"/>
  <c r="CHR1390"/>
  <c r="CHR1396" s="1"/>
  <c r="CGZ1396"/>
  <c r="CHC1390"/>
  <c r="CHC1396" s="1"/>
  <c r="CGK1396"/>
  <c r="CGL1390"/>
  <c r="CGL1396" s="1"/>
  <c r="CFT1396"/>
  <c r="CFW1390"/>
  <c r="CFW1396" s="1"/>
  <c r="CFE1396"/>
  <c r="CFF1390"/>
  <c r="CFF1396" s="1"/>
  <c r="CEN1396"/>
  <c r="CEQ1390"/>
  <c r="CEQ1396" s="1"/>
  <c r="CDY1396"/>
  <c r="CDZ1390"/>
  <c r="CDZ1396" s="1"/>
  <c r="CDH1396"/>
  <c r="CDK1390"/>
  <c r="CDK1396" s="1"/>
  <c r="CCS1396"/>
  <c r="CCT1390"/>
  <c r="CCT1396" s="1"/>
  <c r="CCB1396"/>
  <c r="CCE1390"/>
  <c r="CCE1396" s="1"/>
  <c r="CBM1396"/>
  <c r="CBN1390"/>
  <c r="CBN1396" s="1"/>
  <c r="CAV1396"/>
  <c r="CAY1390"/>
  <c r="CAY1396" s="1"/>
  <c r="CAG1396"/>
  <c r="CAH1390"/>
  <c r="CAH1396" s="1"/>
  <c r="BZP1396"/>
  <c r="BZS1390"/>
  <c r="BZS1396" s="1"/>
  <c r="BZA1396"/>
  <c r="BZB1390"/>
  <c r="BZB1396" s="1"/>
  <c r="BYJ1396"/>
  <c r="BYM1390"/>
  <c r="BYM1396" s="1"/>
  <c r="BXU1396"/>
  <c r="BXV1390"/>
  <c r="BXV1396" s="1"/>
  <c r="BXD1396"/>
  <c r="BXG1390"/>
  <c r="BXG1396" s="1"/>
  <c r="BWO1396"/>
  <c r="BWP1390"/>
  <c r="BWP1396" s="1"/>
  <c r="BVX1396"/>
  <c r="BWA1390"/>
  <c r="BWA1396" s="1"/>
  <c r="BVI1396"/>
  <c r="BVJ1390"/>
  <c r="BVJ1396" s="1"/>
  <c r="BUR1396"/>
  <c r="BUU1390"/>
  <c r="BUU1396" s="1"/>
  <c r="BUC1396"/>
  <c r="BUD1390"/>
  <c r="BUD1396" s="1"/>
  <c r="BTL1396"/>
  <c r="BTO1390"/>
  <c r="BTO1396" s="1"/>
  <c r="BSW1396"/>
  <c r="BSX1390"/>
  <c r="BSX1396" s="1"/>
  <c r="BSF1396"/>
  <c r="BSI1390"/>
  <c r="BSI1396" s="1"/>
  <c r="BRQ1396"/>
  <c r="BRR1390"/>
  <c r="BRR1396" s="1"/>
  <c r="BQZ1396"/>
  <c r="BRC1390"/>
  <c r="BRC1396" s="1"/>
  <c r="BQK1396"/>
  <c r="BQL1390"/>
  <c r="BQL1396" s="1"/>
  <c r="BPT1396"/>
  <c r="BPW1390"/>
  <c r="BPW1396" s="1"/>
  <c r="BPE1396"/>
  <c r="BPF1390"/>
  <c r="BPF1396" s="1"/>
  <c r="BON1396"/>
  <c r="BOQ1390"/>
  <c r="BOQ1396" s="1"/>
  <c r="BNY1396"/>
  <c r="BNZ1390"/>
  <c r="BNZ1396" s="1"/>
  <c r="BNH1396"/>
  <c r="BNK1390"/>
  <c r="BNK1396" s="1"/>
  <c r="BMS1396"/>
  <c r="BMT1390"/>
  <c r="BMT1396" s="1"/>
  <c r="BMB1396"/>
  <c r="BME1390"/>
  <c r="BME1396" s="1"/>
  <c r="BLM1396"/>
  <c r="BLN1390"/>
  <c r="BLN1396" s="1"/>
  <c r="BKV1396"/>
  <c r="BKY1390"/>
  <c r="BKY1396" s="1"/>
  <c r="BKG1396"/>
  <c r="BKH1390"/>
  <c r="BKH1396" s="1"/>
  <c r="BJP1396"/>
  <c r="BJS1390"/>
  <c r="BJS1396" s="1"/>
  <c r="BJA1396"/>
  <c r="BJB1390"/>
  <c r="BJB1396" s="1"/>
  <c r="BIJ1396"/>
  <c r="BIM1390"/>
  <c r="BIM1396" s="1"/>
  <c r="BHU1396"/>
  <c r="BHV1390"/>
  <c r="BHV1396" s="1"/>
  <c r="BHD1396"/>
  <c r="BHG1390"/>
  <c r="BHG1396" s="1"/>
  <c r="BGO1396"/>
  <c r="BGP1390"/>
  <c r="BGP1396" s="1"/>
  <c r="BFX1396"/>
  <c r="BGA1390"/>
  <c r="BGA1396" s="1"/>
  <c r="BFI1396"/>
  <c r="BFJ1390"/>
  <c r="BFJ1396" s="1"/>
  <c r="BER1396"/>
  <c r="BEU1390"/>
  <c r="BEU1396" s="1"/>
  <c r="BEC1396"/>
  <c r="BED1390"/>
  <c r="BED1396" s="1"/>
  <c r="BDL1396"/>
  <c r="BDO1390"/>
  <c r="BDO1396" s="1"/>
  <c r="BCW1396"/>
  <c r="BCX1390"/>
  <c r="BCX1396" s="1"/>
  <c r="BCF1396"/>
  <c r="BCI1390"/>
  <c r="BCI1396" s="1"/>
  <c r="BBQ1396"/>
  <c r="BBR1390"/>
  <c r="BBR1396" s="1"/>
  <c r="BAZ1396"/>
  <c r="BBC1390"/>
  <c r="BBC1396" s="1"/>
  <c r="BAK1396"/>
  <c r="BAL1390"/>
  <c r="BAL1396" s="1"/>
  <c r="AZT1396"/>
  <c r="AZW1390"/>
  <c r="AZW1396" s="1"/>
  <c r="AZE1396"/>
  <c r="AZF1390"/>
  <c r="AZF1396" s="1"/>
  <c r="AYN1396"/>
  <c r="AYQ1390"/>
  <c r="AYQ1396" s="1"/>
  <c r="AXY1396"/>
  <c r="AXZ1390"/>
  <c r="AXZ1396" s="1"/>
  <c r="AXH1396"/>
  <c r="AXK1390"/>
  <c r="AXK1396" s="1"/>
  <c r="AWS1396"/>
  <c r="AWT1390"/>
  <c r="AWT1396" s="1"/>
  <c r="AWB1396"/>
  <c r="AWE1390"/>
  <c r="AWE1396" s="1"/>
  <c r="AVM1396"/>
  <c r="AVN1390"/>
  <c r="AVN1396" s="1"/>
  <c r="AUV1396"/>
  <c r="AUY1390"/>
  <c r="AUY1396" s="1"/>
  <c r="AUG1396"/>
  <c r="AUH1390"/>
  <c r="AUH1396" s="1"/>
  <c r="ATP1396"/>
  <c r="ATS1390"/>
  <c r="ATS1396" s="1"/>
  <c r="ATA1396"/>
  <c r="ATB1390"/>
  <c r="ATB1396" s="1"/>
  <c r="ASJ1396"/>
  <c r="ASM1390"/>
  <c r="ASM1396" s="1"/>
  <c r="ARU1396"/>
  <c r="ARV1390"/>
  <c r="ARV1396" s="1"/>
  <c r="ARD1396"/>
  <c r="ARG1390"/>
  <c r="ARG1396" s="1"/>
  <c r="AQO1396"/>
  <c r="AQP1390"/>
  <c r="AQP1396" s="1"/>
  <c r="APX1396"/>
  <c r="AQA1390"/>
  <c r="AQA1396" s="1"/>
  <c r="API1396"/>
  <c r="APJ1390"/>
  <c r="APJ1396" s="1"/>
  <c r="AOR1396"/>
  <c r="AOU1390"/>
  <c r="AOU1396" s="1"/>
  <c r="AOC1396"/>
  <c r="AOD1390"/>
  <c r="AOD1396" s="1"/>
  <c r="ANL1396"/>
  <c r="ANO1390"/>
  <c r="ANO1396" s="1"/>
  <c r="AMW1396"/>
  <c r="AMX1390"/>
  <c r="AMX1396" s="1"/>
  <c r="AMF1396"/>
  <c r="AMI1390"/>
  <c r="AMI1396" s="1"/>
  <c r="ALQ1396"/>
  <c r="ALR1390"/>
  <c r="ALR1396" s="1"/>
  <c r="AKZ1396"/>
  <c r="ALC1390"/>
  <c r="ALC1396" s="1"/>
  <c r="AKK1396"/>
  <c r="AKL1390"/>
  <c r="AKL1396" s="1"/>
  <c r="AJT1396"/>
  <c r="AJW1390"/>
  <c r="AJW1396" s="1"/>
  <c r="AJE1396"/>
  <c r="AJF1390"/>
  <c r="AJF1396" s="1"/>
  <c r="AIN1396"/>
  <c r="AIQ1390"/>
  <c r="AIQ1396" s="1"/>
  <c r="AHY1396"/>
  <c r="AHZ1390"/>
  <c r="AHZ1396" s="1"/>
  <c r="AHH1396"/>
  <c r="AHK1390"/>
  <c r="AHK1396" s="1"/>
  <c r="AGS1396"/>
  <c r="AGT1390"/>
  <c r="AGT1396" s="1"/>
  <c r="AGB1396"/>
  <c r="AGE1390"/>
  <c r="AGE1396" s="1"/>
  <c r="AFM1396"/>
  <c r="AFN1390"/>
  <c r="AFN1396" s="1"/>
  <c r="AEV1396"/>
  <c r="AEY1390"/>
  <c r="AEY1396" s="1"/>
  <c r="AEG1396"/>
  <c r="AEH1390"/>
  <c r="AEH1396" s="1"/>
  <c r="ADP1396"/>
  <c r="ADS1390"/>
  <c r="ADS1396" s="1"/>
  <c r="ADA1396"/>
  <c r="ADB1390"/>
  <c r="ADB1396" s="1"/>
  <c r="ACJ1396"/>
  <c r="ACM1390"/>
  <c r="ACM1396" s="1"/>
  <c r="ABU1396"/>
  <c r="ABV1390"/>
  <c r="ABV1396" s="1"/>
  <c r="ABD1396"/>
  <c r="ABG1390"/>
  <c r="ABG1396" s="1"/>
  <c r="AAO1396"/>
  <c r="AAP1390"/>
  <c r="AAP1396" s="1"/>
  <c r="ZX1396"/>
  <c r="AAA1390"/>
  <c r="AAA1396" s="1"/>
  <c r="ZI1396"/>
  <c r="ZJ1390"/>
  <c r="ZJ1396" s="1"/>
  <c r="YR1396"/>
  <c r="YU1390"/>
  <c r="YU1396" s="1"/>
  <c r="YC1396"/>
  <c r="YD1390"/>
  <c r="YD1396" s="1"/>
  <c r="XL1396"/>
  <c r="XO1390"/>
  <c r="XO1396" s="1"/>
  <c r="WW1396"/>
  <c r="WX1390"/>
  <c r="WX1396" s="1"/>
  <c r="WF1396"/>
  <c r="WI1390"/>
  <c r="WI1396" s="1"/>
  <c r="VQ1396"/>
  <c r="VR1390"/>
  <c r="VR1396" s="1"/>
  <c r="UZ1396"/>
  <c r="VC1390"/>
  <c r="VC1396" s="1"/>
  <c r="UK1396"/>
  <c r="UL1390"/>
  <c r="UL1396" s="1"/>
  <c r="TT1396"/>
  <c r="TW1390"/>
  <c r="TW1396" s="1"/>
  <c r="TE1396"/>
  <c r="TF1390"/>
  <c r="TF1396" s="1"/>
  <c r="SN1396"/>
  <c r="SQ1390"/>
  <c r="SQ1396" s="1"/>
  <c r="RY1396"/>
  <c r="RZ1390"/>
  <c r="RZ1396" s="1"/>
  <c r="RH1396"/>
  <c r="RK1390"/>
  <c r="RK1396" s="1"/>
  <c r="QS1396"/>
  <c r="QT1390"/>
  <c r="QT1396" s="1"/>
  <c r="QB1396"/>
  <c r="QE1390"/>
  <c r="QE1396" s="1"/>
  <c r="PM1396"/>
  <c r="PN1390"/>
  <c r="PN1396" s="1"/>
  <c r="OV1396"/>
  <c r="OY1390"/>
  <c r="OY1396" s="1"/>
  <c r="OG1396"/>
  <c r="OH1390"/>
  <c r="OH1396" s="1"/>
  <c r="NP1396"/>
  <c r="NS1390"/>
  <c r="NS1396" s="1"/>
  <c r="NA1396"/>
  <c r="NB1390"/>
  <c r="NB1396" s="1"/>
  <c r="MJ1396"/>
  <c r="MM1390"/>
  <c r="MM1396" s="1"/>
  <c r="LU1396"/>
  <c r="LV1390"/>
  <c r="LV1396" s="1"/>
  <c r="LD1396"/>
  <c r="LG1390"/>
  <c r="LG1396" s="1"/>
  <c r="KO1396"/>
  <c r="KP1390"/>
  <c r="KP1396" s="1"/>
  <c r="JX1396"/>
  <c r="KA1390"/>
  <c r="KA1396" s="1"/>
  <c r="JI1396"/>
  <c r="JJ1390"/>
  <c r="JJ1396" s="1"/>
  <c r="IR1396"/>
  <c r="IU1390"/>
  <c r="IU1396" s="1"/>
  <c r="IC1396"/>
  <c r="ID1390"/>
  <c r="ID1396" s="1"/>
  <c r="HL1396"/>
  <c r="HO1390"/>
  <c r="HO1396" s="1"/>
  <c r="GW1396"/>
  <c r="GX1390"/>
  <c r="GX1396" s="1"/>
  <c r="GF1396"/>
  <c r="GI1390"/>
  <c r="GI1396" s="1"/>
  <c r="FQ1396"/>
  <c r="FR1390"/>
  <c r="FR1396" s="1"/>
  <c r="EZ1396"/>
  <c r="FC1390"/>
  <c r="FC1396" s="1"/>
  <c r="EK1396"/>
  <c r="EL1390"/>
  <c r="EL1396" s="1"/>
  <c r="DT1396"/>
  <c r="DW1390"/>
  <c r="DW1396" s="1"/>
  <c r="DE1396"/>
  <c r="DF1390"/>
  <c r="DF1396" s="1"/>
  <c r="CN1396"/>
  <c r="CQ1390"/>
  <c r="CQ1396" s="1"/>
  <c r="BY1396"/>
  <c r="BZ1390"/>
  <c r="BZ1396" s="1"/>
  <c r="BH1396"/>
  <c r="BK1390"/>
  <c r="BK1396" s="1"/>
  <c r="AS1396"/>
  <c r="AT1390"/>
  <c r="AT1396" s="1"/>
  <c r="AB1396"/>
  <c r="AE1390"/>
  <c r="AE1396" s="1"/>
  <c r="M1396"/>
  <c r="N1390"/>
  <c r="N1396" s="1"/>
  <c r="XFD1385"/>
  <c r="XFC1385"/>
  <c r="XDX1385"/>
  <c r="XDW1385"/>
  <c r="XCR1385"/>
  <c r="XCQ1385"/>
  <c r="XBL1385"/>
  <c r="XBK1385"/>
  <c r="XAF1385"/>
  <c r="XAE1385"/>
  <c r="WYZ1385"/>
  <c r="WYY1385"/>
  <c r="WXT1385"/>
  <c r="WXS1385"/>
  <c r="WWN1385"/>
  <c r="WWM1385"/>
  <c r="WVH1385"/>
  <c r="WVG1385"/>
  <c r="WUB1385"/>
  <c r="WUA1385"/>
  <c r="WSV1385"/>
  <c r="WSU1385"/>
  <c r="WRP1385"/>
  <c r="WRO1385"/>
  <c r="WQJ1385"/>
  <c r="WQI1385"/>
  <c r="WPD1385"/>
  <c r="WPC1385"/>
  <c r="WNX1385"/>
  <c r="WNW1385"/>
  <c r="WMR1385"/>
  <c r="WMQ1385"/>
  <c r="WLL1385"/>
  <c r="WLK1385"/>
  <c r="WKF1385"/>
  <c r="WKE1385"/>
  <c r="WIZ1385"/>
  <c r="WIY1385"/>
  <c r="WHT1385"/>
  <c r="WHS1385"/>
  <c r="WGN1385"/>
  <c r="WGM1385"/>
  <c r="WFH1385"/>
  <c r="WFG1385"/>
  <c r="WEB1385"/>
  <c r="WEA1385"/>
  <c r="WCV1385"/>
  <c r="WCU1385"/>
  <c r="WBP1385"/>
  <c r="WBO1385"/>
  <c r="WAJ1385"/>
  <c r="WAI1385"/>
  <c r="VZD1385"/>
  <c r="VZC1385"/>
  <c r="VXX1385"/>
  <c r="VXW1385"/>
  <c r="VWR1385"/>
  <c r="VWQ1385"/>
  <c r="VVL1385"/>
  <c r="VVK1385"/>
  <c r="VUF1385"/>
  <c r="VUE1385"/>
  <c r="VSZ1385"/>
  <c r="VSY1385"/>
  <c r="VRT1385"/>
  <c r="VRS1385"/>
  <c r="VQN1385"/>
  <c r="VQM1385"/>
  <c r="VPH1385"/>
  <c r="VPG1385"/>
  <c r="VOB1385"/>
  <c r="VOA1385"/>
  <c r="VMV1385"/>
  <c r="VMU1385"/>
  <c r="VLP1385"/>
  <c r="VLO1385"/>
  <c r="VKJ1385"/>
  <c r="VKI1385"/>
  <c r="VJD1385"/>
  <c r="VJC1385"/>
  <c r="VHX1385"/>
  <c r="VHW1385"/>
  <c r="VGR1385"/>
  <c r="VGQ1385"/>
  <c r="VFL1385"/>
  <c r="VFK1385"/>
  <c r="VEF1385"/>
  <c r="VEE1385"/>
  <c r="VCZ1385"/>
  <c r="VCY1385"/>
  <c r="VBT1385"/>
  <c r="VBS1385"/>
  <c r="VAN1385"/>
  <c r="VAM1385"/>
  <c r="UZH1385"/>
  <c r="UZG1385"/>
  <c r="UYB1385"/>
  <c r="UYA1385"/>
  <c r="UWV1385"/>
  <c r="UWU1385"/>
  <c r="UVP1385"/>
  <c r="UVO1385"/>
  <c r="UUJ1385"/>
  <c r="UUI1385"/>
  <c r="UTD1385"/>
  <c r="UTC1385"/>
  <c r="URX1385"/>
  <c r="URW1385"/>
  <c r="UQR1385"/>
  <c r="UQQ1385"/>
  <c r="UPL1385"/>
  <c r="UPK1385"/>
  <c r="UOF1385"/>
  <c r="UOE1385"/>
  <c r="UMZ1385"/>
  <c r="UMY1385"/>
  <c r="ULT1385"/>
  <c r="ULS1385"/>
  <c r="UKN1385"/>
  <c r="UKM1385"/>
  <c r="UJH1385"/>
  <c r="UJG1385"/>
  <c r="UIB1385"/>
  <c r="UIA1385"/>
  <c r="UGV1385"/>
  <c r="UGU1385"/>
  <c r="UFP1385"/>
  <c r="UFO1385"/>
  <c r="UEJ1385"/>
  <c r="UEI1385"/>
  <c r="UDD1385"/>
  <c r="UDC1385"/>
  <c r="UBX1385"/>
  <c r="UBW1385"/>
  <c r="UAR1385"/>
  <c r="UAQ1385"/>
  <c r="TZL1385"/>
  <c r="TZK1385"/>
  <c r="TYF1385"/>
  <c r="TYE1385"/>
  <c r="TWZ1385"/>
  <c r="TWY1385"/>
  <c r="TVT1385"/>
  <c r="TVS1385"/>
  <c r="TUN1385"/>
  <c r="TUM1385"/>
  <c r="TTH1385"/>
  <c r="TTG1385"/>
  <c r="TSB1385"/>
  <c r="TSA1385"/>
  <c r="TQV1385"/>
  <c r="TQU1385"/>
  <c r="TPP1385"/>
  <c r="TPO1385"/>
  <c r="TOJ1385"/>
  <c r="TOI1385"/>
  <c r="TND1385"/>
  <c r="TNC1385"/>
  <c r="TLX1385"/>
  <c r="TLW1385"/>
  <c r="TKR1385"/>
  <c r="TKQ1385"/>
  <c r="TJL1385"/>
  <c r="TJK1385"/>
  <c r="TIF1385"/>
  <c r="TIE1385"/>
  <c r="TGZ1385"/>
  <c r="TGY1385"/>
  <c r="TFT1385"/>
  <c r="TFS1385"/>
  <c r="TEN1385"/>
  <c r="TEM1385"/>
  <c r="TDH1385"/>
  <c r="TDG1385"/>
  <c r="TCB1385"/>
  <c r="TCA1385"/>
  <c r="TAV1385"/>
  <c r="TAU1385"/>
  <c r="SZP1385"/>
  <c r="SZO1385"/>
  <c r="SYJ1385"/>
  <c r="SYI1385"/>
  <c r="SXD1385"/>
  <c r="SXC1385"/>
  <c r="SVX1385"/>
  <c r="SVW1385"/>
  <c r="SUR1385"/>
  <c r="SUQ1385"/>
  <c r="STL1385"/>
  <c r="STK1385"/>
  <c r="SSF1385"/>
  <c r="SSE1385"/>
  <c r="SQZ1385"/>
  <c r="SQY1385"/>
  <c r="SPT1385"/>
  <c r="SPS1385"/>
  <c r="SON1385"/>
  <c r="SOM1385"/>
  <c r="SNH1385"/>
  <c r="SNG1385"/>
  <c r="SMB1385"/>
  <c r="SMA1385"/>
  <c r="SKV1385"/>
  <c r="SKU1385"/>
  <c r="SJP1385"/>
  <c r="SJO1385"/>
  <c r="SIJ1385"/>
  <c r="SII1385"/>
  <c r="SHD1385"/>
  <c r="SHC1385"/>
  <c r="SFX1385"/>
  <c r="SFW1385"/>
  <c r="SER1385"/>
  <c r="SEQ1385"/>
  <c r="SDL1385"/>
  <c r="SDK1385"/>
  <c r="SCF1385"/>
  <c r="SCE1385"/>
  <c r="SAZ1385"/>
  <c r="SAY1385"/>
  <c r="RZT1385"/>
  <c r="RZS1385"/>
  <c r="RYN1385"/>
  <c r="RYM1385"/>
  <c r="RXH1385"/>
  <c r="RXG1385"/>
  <c r="RWB1385"/>
  <c r="RWA1385"/>
  <c r="RUV1385"/>
  <c r="RUU1385"/>
  <c r="RTP1385"/>
  <c r="RTO1385"/>
  <c r="RSJ1385"/>
  <c r="RSI1385"/>
  <c r="RRD1385"/>
  <c r="RRC1385"/>
  <c r="RPX1385"/>
  <c r="RPW1385"/>
  <c r="ROR1385"/>
  <c r="ROQ1385"/>
  <c r="RNL1385"/>
  <c r="RNK1385"/>
  <c r="RMF1385"/>
  <c r="RME1385"/>
  <c r="RKZ1385"/>
  <c r="RKY1385"/>
  <c r="RJT1385"/>
  <c r="RJS1385"/>
  <c r="RIN1385"/>
  <c r="RIM1385"/>
  <c r="RHH1385"/>
  <c r="RHG1385"/>
  <c r="RGB1385"/>
  <c r="RGA1385"/>
  <c r="REV1385"/>
  <c r="REU1385"/>
  <c r="RDP1385"/>
  <c r="RDO1385"/>
  <c r="RCJ1385"/>
  <c r="RCI1385"/>
  <c r="RBD1385"/>
  <c r="RBC1385"/>
  <c r="QZX1385"/>
  <c r="QZW1385"/>
  <c r="QYR1385"/>
  <c r="QYQ1385"/>
  <c r="QXL1385"/>
  <c r="QXK1385"/>
  <c r="QWF1385"/>
  <c r="QWE1385"/>
  <c r="QUZ1385"/>
  <c r="QUY1385"/>
  <c r="QTT1385"/>
  <c r="QTS1385"/>
  <c r="QSN1385"/>
  <c r="QSM1385"/>
  <c r="QRH1385"/>
  <c r="QRG1385"/>
  <c r="QQB1385"/>
  <c r="QQA1385"/>
  <c r="QOV1385"/>
  <c r="QOU1385"/>
  <c r="QNP1385"/>
  <c r="QNO1385"/>
  <c r="QMJ1385"/>
  <c r="QMI1385"/>
  <c r="QLD1385"/>
  <c r="QLC1385"/>
  <c r="QJX1385"/>
  <c r="QJW1385"/>
  <c r="QIR1385"/>
  <c r="QIQ1385"/>
  <c r="QHL1385"/>
  <c r="QHK1385"/>
  <c r="QGF1385"/>
  <c r="QGE1385"/>
  <c r="QEZ1385"/>
  <c r="QEY1385"/>
  <c r="QDT1385"/>
  <c r="QDS1385"/>
  <c r="QCN1385"/>
  <c r="QCM1385"/>
  <c r="QBH1385"/>
  <c r="QBG1385"/>
  <c r="QAB1385"/>
  <c r="QAA1385"/>
  <c r="PYV1385"/>
  <c r="PYU1385"/>
  <c r="PXP1385"/>
  <c r="PXO1385"/>
  <c r="PWJ1385"/>
  <c r="PWI1385"/>
  <c r="PVD1385"/>
  <c r="PVC1385"/>
  <c r="PTX1385"/>
  <c r="PTW1385"/>
  <c r="PSR1385"/>
  <c r="PSQ1385"/>
  <c r="PRL1385"/>
  <c r="PRK1385"/>
  <c r="PQF1385"/>
  <c r="PQE1385"/>
  <c r="POZ1385"/>
  <c r="POY1385"/>
  <c r="PNT1385"/>
  <c r="PNS1385"/>
  <c r="PMN1385"/>
  <c r="PMM1385"/>
  <c r="PLH1385"/>
  <c r="PLG1385"/>
  <c r="PKB1385"/>
  <c r="PKA1385"/>
  <c r="PIV1385"/>
  <c r="PIU1385"/>
  <c r="PHP1385"/>
  <c r="PHO1385"/>
  <c r="PGJ1385"/>
  <c r="PGI1385"/>
  <c r="PFD1385"/>
  <c r="PFC1385"/>
  <c r="PDX1385"/>
  <c r="PDW1385"/>
  <c r="PCR1385"/>
  <c r="PCQ1385"/>
  <c r="PBL1385"/>
  <c r="PBK1385"/>
  <c r="PAF1385"/>
  <c r="PAE1385"/>
  <c r="OYZ1385"/>
  <c r="OYY1385"/>
  <c r="OXT1385"/>
  <c r="OXS1385"/>
  <c r="OWN1385"/>
  <c r="OWM1385"/>
  <c r="OVH1385"/>
  <c r="OVG1385"/>
  <c r="OUB1385"/>
  <c r="OUA1385"/>
  <c r="OSV1385"/>
  <c r="OSU1385"/>
  <c r="ORP1385"/>
  <c r="ORO1385"/>
  <c r="OQJ1385"/>
  <c r="OQI1385"/>
  <c r="OPD1385"/>
  <c r="OPC1385"/>
  <c r="ONX1385"/>
  <c r="ONW1385"/>
  <c r="OMR1385"/>
  <c r="OMQ1385"/>
  <c r="OLL1385"/>
  <c r="OLK1385"/>
  <c r="OKF1385"/>
  <c r="OKE1385"/>
  <c r="OIZ1385"/>
  <c r="OIY1385"/>
  <c r="OHT1385"/>
  <c r="OHS1385"/>
  <c r="OGN1385"/>
  <c r="OGM1385"/>
  <c r="OFH1385"/>
  <c r="OFG1385"/>
  <c r="OEB1385"/>
  <c r="OEA1385"/>
  <c r="OCV1385"/>
  <c r="OCU1385"/>
  <c r="OBP1385"/>
  <c r="OBO1385"/>
  <c r="OAJ1385"/>
  <c r="OAI1385"/>
  <c r="NZD1385"/>
  <c r="NZC1385"/>
  <c r="NXX1385"/>
  <c r="NXW1385"/>
  <c r="NWR1385"/>
  <c r="NWQ1385"/>
  <c r="NVL1385"/>
  <c r="NVK1385"/>
  <c r="NUF1385"/>
  <c r="NUE1385"/>
  <c r="NSZ1385"/>
  <c r="NSY1385"/>
  <c r="NRT1385"/>
  <c r="NRS1385"/>
  <c r="NQN1385"/>
  <c r="NQM1385"/>
  <c r="NPH1385"/>
  <c r="NPG1385"/>
  <c r="NOB1385"/>
  <c r="NOA1385"/>
  <c r="NMV1385"/>
  <c r="NMU1385"/>
  <c r="NLP1385"/>
  <c r="NLO1385"/>
  <c r="NKJ1385"/>
  <c r="NKI1385"/>
  <c r="NJD1385"/>
  <c r="NJC1385"/>
  <c r="NHX1385"/>
  <c r="NHW1385"/>
  <c r="NGR1385"/>
  <c r="NGQ1385"/>
  <c r="NFL1385"/>
  <c r="NFK1385"/>
  <c r="NEF1385"/>
  <c r="NEE1385"/>
  <c r="NCZ1385"/>
  <c r="NCY1385"/>
  <c r="NBT1385"/>
  <c r="NBS1385"/>
  <c r="NAN1385"/>
  <c r="NAM1385"/>
  <c r="MZH1385"/>
  <c r="MZG1385"/>
  <c r="MYB1385"/>
  <c r="MYA1385"/>
  <c r="MWV1385"/>
  <c r="MWU1385"/>
  <c r="MVP1385"/>
  <c r="MVO1385"/>
  <c r="MUJ1385"/>
  <c r="MUI1385"/>
  <c r="MTD1385"/>
  <c r="MTC1385"/>
  <c r="MRX1385"/>
  <c r="MRW1385"/>
  <c r="MQR1385"/>
  <c r="MQQ1385"/>
  <c r="MPL1385"/>
  <c r="MPK1385"/>
  <c r="MOF1385"/>
  <c r="MOE1385"/>
  <c r="MMZ1385"/>
  <c r="MMY1385"/>
  <c r="MLT1385"/>
  <c r="MLS1385"/>
  <c r="MKN1385"/>
  <c r="MKM1385"/>
  <c r="MJH1385"/>
  <c r="MJG1385"/>
  <c r="MIB1385"/>
  <c r="MIA1385"/>
  <c r="MGV1385"/>
  <c r="MGU1385"/>
  <c r="MFP1385"/>
  <c r="MFO1385"/>
  <c r="MEJ1385"/>
  <c r="MEI1385"/>
  <c r="MDD1385"/>
  <c r="MDC1385"/>
  <c r="MBX1385"/>
  <c r="MBW1385"/>
  <c r="MAR1385"/>
  <c r="MAQ1385"/>
  <c r="LZL1385"/>
  <c r="LZK1385"/>
  <c r="LYF1385"/>
  <c r="LYE1385"/>
  <c r="LWZ1385"/>
  <c r="LWY1385"/>
  <c r="LVT1385"/>
  <c r="LVS1385"/>
  <c r="LUN1385"/>
  <c r="LUM1385"/>
  <c r="LTH1385"/>
  <c r="LTG1385"/>
  <c r="LSB1385"/>
  <c r="LSA1385"/>
  <c r="LQV1385"/>
  <c r="LQU1385"/>
  <c r="LPP1385"/>
  <c r="LPO1385"/>
  <c r="LOJ1385"/>
  <c r="LOI1385"/>
  <c r="LND1385"/>
  <c r="LNC1385"/>
  <c r="LLX1385"/>
  <c r="LLW1385"/>
  <c r="LKR1385"/>
  <c r="LKQ1385"/>
  <c r="LJL1385"/>
  <c r="LJK1385"/>
  <c r="LIF1385"/>
  <c r="LIE1385"/>
  <c r="LGZ1385"/>
  <c r="LGY1385"/>
  <c r="LFT1385"/>
  <c r="LFS1385"/>
  <c r="LEN1385"/>
  <c r="LEM1385"/>
  <c r="LDH1385"/>
  <c r="LDG1385"/>
  <c r="LCB1385"/>
  <c r="LCA1385"/>
  <c r="LAV1385"/>
  <c r="LAU1385"/>
  <c r="KZP1385"/>
  <c r="KZO1385"/>
  <c r="KYJ1385"/>
  <c r="KYI1385"/>
  <c r="KXD1385"/>
  <c r="KXC1385"/>
  <c r="KVX1385"/>
  <c r="KVW1385"/>
  <c r="KUR1385"/>
  <c r="KUQ1385"/>
  <c r="KTL1385"/>
  <c r="KTK1385"/>
  <c r="KSF1385"/>
  <c r="KSE1385"/>
  <c r="KQZ1385"/>
  <c r="KQY1385"/>
  <c r="KPT1385"/>
  <c r="KPS1385"/>
  <c r="KON1385"/>
  <c r="KOM1385"/>
  <c r="KNH1385"/>
  <c r="KNG1385"/>
  <c r="KMB1385"/>
  <c r="KMA1385"/>
  <c r="KKV1385"/>
  <c r="KKU1385"/>
  <c r="KJP1385"/>
  <c r="KJO1385"/>
  <c r="KIJ1385"/>
  <c r="KII1385"/>
  <c r="KHD1385"/>
  <c r="KHC1385"/>
  <c r="KFX1385"/>
  <c r="KFW1385"/>
  <c r="KER1385"/>
  <c r="KEQ1385"/>
  <c r="KDL1385"/>
  <c r="KDK1385"/>
  <c r="KCF1385"/>
  <c r="KCE1385"/>
  <c r="KAZ1385"/>
  <c r="KAY1385"/>
  <c r="JZT1385"/>
  <c r="JZS1385"/>
  <c r="JYN1385"/>
  <c r="JYM1385"/>
  <c r="JXH1385"/>
  <c r="JXG1385"/>
  <c r="JWB1385"/>
  <c r="JWA1385"/>
  <c r="JUV1385"/>
  <c r="JUU1385"/>
  <c r="JTP1385"/>
  <c r="JTO1385"/>
  <c r="JSJ1385"/>
  <c r="JSI1385"/>
  <c r="JRD1385"/>
  <c r="JRC1385"/>
  <c r="JPX1385"/>
  <c r="JPW1385"/>
  <c r="JOR1385"/>
  <c r="JOQ1385"/>
  <c r="JNL1385"/>
  <c r="JNK1385"/>
  <c r="JMF1385"/>
  <c r="JME1385"/>
  <c r="JKZ1385"/>
  <c r="JKY1385"/>
  <c r="JJT1385"/>
  <c r="JJS1385"/>
  <c r="JIN1385"/>
  <c r="JIM1385"/>
  <c r="JHH1385"/>
  <c r="JHG1385"/>
  <c r="JGB1385"/>
  <c r="JGA1385"/>
  <c r="JEV1385"/>
  <c r="JEU1385"/>
  <c r="JDP1385"/>
  <c r="JDO1385"/>
  <c r="JCJ1385"/>
  <c r="JCI1385"/>
  <c r="JBD1385"/>
  <c r="JBC1385"/>
  <c r="IZX1385"/>
  <c r="IZW1385"/>
  <c r="IYR1385"/>
  <c r="IYQ1385"/>
  <c r="IXL1385"/>
  <c r="IXK1385"/>
  <c r="IWF1385"/>
  <c r="IWE1385"/>
  <c r="IUZ1385"/>
  <c r="IUY1385"/>
  <c r="ITT1385"/>
  <c r="ITS1385"/>
  <c r="ISN1385"/>
  <c r="ISM1385"/>
  <c r="IRH1385"/>
  <c r="IRG1385"/>
  <c r="IQB1385"/>
  <c r="IQA1385"/>
  <c r="IOV1385"/>
  <c r="IOU1385"/>
  <c r="INP1385"/>
  <c r="INO1385"/>
  <c r="IMJ1385"/>
  <c r="IMI1385"/>
  <c r="ILD1385"/>
  <c r="ILC1385"/>
  <c r="IJX1385"/>
  <c r="IJW1385"/>
  <c r="IIR1385"/>
  <c r="IIQ1385"/>
  <c r="IHL1385"/>
  <c r="IHK1385"/>
  <c r="IGF1385"/>
  <c r="IGE1385"/>
  <c r="IEZ1385"/>
  <c r="IEY1385"/>
  <c r="IDT1385"/>
  <c r="IDS1385"/>
  <c r="ICN1385"/>
  <c r="ICM1385"/>
  <c r="IBH1385"/>
  <c r="IBG1385"/>
  <c r="IAB1385"/>
  <c r="IAA1385"/>
  <c r="HYV1385"/>
  <c r="HYU1385"/>
  <c r="HXP1385"/>
  <c r="HXO1385"/>
  <c r="HWJ1385"/>
  <c r="HWI1385"/>
  <c r="HVD1385"/>
  <c r="HVC1385"/>
  <c r="HTX1385"/>
  <c r="HTW1385"/>
  <c r="HSR1385"/>
  <c r="HSQ1385"/>
  <c r="HRL1385"/>
  <c r="HRK1385"/>
  <c r="HQF1385"/>
  <c r="HQE1385"/>
  <c r="HOZ1385"/>
  <c r="HOY1385"/>
  <c r="HNT1385"/>
  <c r="HNS1385"/>
  <c r="HMN1385"/>
  <c r="HMM1385"/>
  <c r="HLH1385"/>
  <c r="HLG1385"/>
  <c r="HKB1385"/>
  <c r="HKA1385"/>
  <c r="HIV1385"/>
  <c r="HIU1385"/>
  <c r="HHP1385"/>
  <c r="HHO1385"/>
  <c r="HGJ1385"/>
  <c r="HGI1385"/>
  <c r="HFD1385"/>
  <c r="HFC1385"/>
  <c r="HDX1385"/>
  <c r="HDW1385"/>
  <c r="HCR1385"/>
  <c r="HCQ1385"/>
  <c r="HBL1385"/>
  <c r="HBK1385"/>
  <c r="HAF1385"/>
  <c r="HAE1385"/>
  <c r="GYZ1385"/>
  <c r="GYY1385"/>
  <c r="GXT1385"/>
  <c r="GXS1385"/>
  <c r="GWN1385"/>
  <c r="GWM1385"/>
  <c r="GVH1385"/>
  <c r="GVG1385"/>
  <c r="GUB1385"/>
  <c r="GUA1385"/>
  <c r="GSV1385"/>
  <c r="GSU1385"/>
  <c r="GRP1385"/>
  <c r="GRO1385"/>
  <c r="GQJ1385"/>
  <c r="GQI1385"/>
  <c r="GPD1385"/>
  <c r="GPC1385"/>
  <c r="GNX1385"/>
  <c r="GNW1385"/>
  <c r="GMR1385"/>
  <c r="GMQ1385"/>
  <c r="GLL1385"/>
  <c r="GLK1385"/>
  <c r="GKF1385"/>
  <c r="GKE1385"/>
  <c r="GIZ1385"/>
  <c r="GIY1385"/>
  <c r="GHT1385"/>
  <c r="GHS1385"/>
  <c r="GGN1385"/>
  <c r="GGM1385"/>
  <c r="GFH1385"/>
  <c r="GFG1385"/>
  <c r="GEB1385"/>
  <c r="GEA1385"/>
  <c r="GCV1385"/>
  <c r="GCU1385"/>
  <c r="GBP1385"/>
  <c r="GBO1385"/>
  <c r="GAJ1385"/>
  <c r="GAI1385"/>
  <c r="FZD1385"/>
  <c r="FZC1385"/>
  <c r="FXX1385"/>
  <c r="FXW1385"/>
  <c r="FWR1385"/>
  <c r="FWQ1385"/>
  <c r="FVL1385"/>
  <c r="FVK1385"/>
  <c r="FUF1385"/>
  <c r="FUE1385"/>
  <c r="FSZ1385"/>
  <c r="FSY1385"/>
  <c r="FRT1385"/>
  <c r="FRS1385"/>
  <c r="FQN1385"/>
  <c r="FQM1385"/>
  <c r="FPH1385"/>
  <c r="FPG1385"/>
  <c r="FOB1385"/>
  <c r="FOA1385"/>
  <c r="FMV1385"/>
  <c r="FMU1385"/>
  <c r="FLP1385"/>
  <c r="FLO1385"/>
  <c r="FJD1385"/>
  <c r="FJC1385"/>
  <c r="FGR1385"/>
  <c r="FGQ1385"/>
  <c r="FEF1385"/>
  <c r="FEE1385"/>
  <c r="FBT1385"/>
  <c r="FBS1385"/>
  <c r="EZH1385"/>
  <c r="EZG1385"/>
  <c r="EWV1385"/>
  <c r="EWU1385"/>
  <c r="EUJ1385"/>
  <c r="EUI1385"/>
  <c r="ERX1385"/>
  <c r="ERW1385"/>
  <c r="EPL1385"/>
  <c r="EPK1385"/>
  <c r="EMZ1385"/>
  <c r="EMY1385"/>
  <c r="EKN1385"/>
  <c r="EKM1385"/>
  <c r="EIB1385"/>
  <c r="EIA1385"/>
  <c r="EFP1385"/>
  <c r="EFO1385"/>
  <c r="EDD1385"/>
  <c r="EDC1385"/>
  <c r="EAR1385"/>
  <c r="EAQ1385"/>
  <c r="DYF1385"/>
  <c r="DYE1385"/>
  <c r="DVT1385"/>
  <c r="DVS1385"/>
  <c r="DTH1385"/>
  <c r="DTG1385"/>
  <c r="DQV1385"/>
  <c r="DQU1385"/>
  <c r="DOJ1385"/>
  <c r="DOI1385"/>
  <c r="DLX1385"/>
  <c r="DLW1385"/>
  <c r="DJL1385"/>
  <c r="DJK1385"/>
  <c r="DGZ1385"/>
  <c r="DGY1385"/>
  <c r="DEN1385"/>
  <c r="DEM1385"/>
  <c r="DCB1385"/>
  <c r="DCA1385"/>
  <c r="CZP1385"/>
  <c r="CZO1385"/>
  <c r="XEX1385"/>
  <c r="XDR1385"/>
  <c r="XCL1385"/>
  <c r="XBF1385"/>
  <c r="WZZ1385"/>
  <c r="WYT1385"/>
  <c r="WXN1385"/>
  <c r="WWH1385"/>
  <c r="WVB1385"/>
  <c r="WTV1385"/>
  <c r="WSP1385"/>
  <c r="WRJ1385"/>
  <c r="WQD1385"/>
  <c r="WOX1385"/>
  <c r="WNR1385"/>
  <c r="WML1385"/>
  <c r="WLF1385"/>
  <c r="WJZ1385"/>
  <c r="WIT1385"/>
  <c r="WHN1385"/>
  <c r="WGH1385"/>
  <c r="WFB1385"/>
  <c r="WDV1385"/>
  <c r="WCP1385"/>
  <c r="WBJ1385"/>
  <c r="WAD1385"/>
  <c r="VYX1385"/>
  <c r="VXR1385"/>
  <c r="VWL1385"/>
  <c r="VVF1385"/>
  <c r="VTZ1385"/>
  <c r="VST1385"/>
  <c r="VRN1385"/>
  <c r="VQH1385"/>
  <c r="VPB1385"/>
  <c r="VNV1385"/>
  <c r="VMP1385"/>
  <c r="VLJ1385"/>
  <c r="VKD1385"/>
  <c r="VIX1385"/>
  <c r="VHR1385"/>
  <c r="VGL1385"/>
  <c r="VFF1385"/>
  <c r="VDZ1385"/>
  <c r="VCT1385"/>
  <c r="VBN1385"/>
  <c r="VAH1385"/>
  <c r="UZB1385"/>
  <c r="UXV1385"/>
  <c r="UWP1385"/>
  <c r="UVJ1385"/>
  <c r="UUD1385"/>
  <c r="USX1385"/>
  <c r="URR1385"/>
  <c r="UQL1385"/>
  <c r="UPF1385"/>
  <c r="UNZ1385"/>
  <c r="UMT1385"/>
  <c r="ULN1385"/>
  <c r="UKH1385"/>
  <c r="UJB1385"/>
  <c r="UHV1385"/>
  <c r="UGP1385"/>
  <c r="UFJ1385"/>
  <c r="UED1385"/>
  <c r="UCX1385"/>
  <c r="UBR1385"/>
  <c r="UAL1385"/>
  <c r="TZF1385"/>
  <c r="TXZ1385"/>
  <c r="TWT1385"/>
  <c r="TVN1385"/>
  <c r="TUH1385"/>
  <c r="TTB1385"/>
  <c r="TRV1385"/>
  <c r="TQP1385"/>
  <c r="TPJ1385"/>
  <c r="TOD1385"/>
  <c r="TMX1385"/>
  <c r="TLR1385"/>
  <c r="TKL1385"/>
  <c r="TJF1385"/>
  <c r="THZ1385"/>
  <c r="TGT1385"/>
  <c r="TFN1385"/>
  <c r="TEH1385"/>
  <c r="TDB1385"/>
  <c r="TBV1385"/>
  <c r="TAP1385"/>
  <c r="SZJ1385"/>
  <c r="SYD1385"/>
  <c r="SWX1385"/>
  <c r="SVR1385"/>
  <c r="SUL1385"/>
  <c r="STF1385"/>
  <c r="SRZ1385"/>
  <c r="SQT1385"/>
  <c r="SPN1385"/>
  <c r="SOH1385"/>
  <c r="SNB1385"/>
  <c r="SLV1385"/>
  <c r="SKP1385"/>
  <c r="SJJ1385"/>
  <c r="SID1385"/>
  <c r="SGX1385"/>
  <c r="SFR1385"/>
  <c r="SEL1385"/>
  <c r="SDF1385"/>
  <c r="SBZ1385"/>
  <c r="SAT1385"/>
  <c r="RZN1385"/>
  <c r="RYH1385"/>
  <c r="RXB1385"/>
  <c r="RVV1385"/>
  <c r="RUP1385"/>
  <c r="RTJ1385"/>
  <c r="RSD1385"/>
  <c r="RQX1385"/>
  <c r="RPR1385"/>
  <c r="ROL1385"/>
  <c r="RNF1385"/>
  <c r="RLZ1385"/>
  <c r="RKT1385"/>
  <c r="RJN1385"/>
  <c r="RIH1385"/>
  <c r="RHB1385"/>
  <c r="RFV1385"/>
  <c r="REP1385"/>
  <c r="RDJ1385"/>
  <c r="RCD1385"/>
  <c r="RAX1385"/>
  <c r="QZR1385"/>
  <c r="QYL1385"/>
  <c r="QXF1385"/>
  <c r="QVZ1385"/>
  <c r="QUT1385"/>
  <c r="QTN1385"/>
  <c r="QSH1385"/>
  <c r="QRB1385"/>
  <c r="QPV1385"/>
  <c r="QOP1385"/>
  <c r="QNJ1385"/>
  <c r="QMD1385"/>
  <c r="QKX1385"/>
  <c r="QJR1385"/>
  <c r="QIL1385"/>
  <c r="QHF1385"/>
  <c r="QFZ1385"/>
  <c r="QET1385"/>
  <c r="QDN1385"/>
  <c r="QCH1385"/>
  <c r="QBB1385"/>
  <c r="PZV1385"/>
  <c r="PYP1385"/>
  <c r="PXJ1385"/>
  <c r="PWD1385"/>
  <c r="PUX1385"/>
  <c r="PTR1385"/>
  <c r="PSL1385"/>
  <c r="PRF1385"/>
  <c r="PPZ1385"/>
  <c r="POT1385"/>
  <c r="PNN1385"/>
  <c r="PMH1385"/>
  <c r="PLB1385"/>
  <c r="PJV1385"/>
  <c r="PIP1385"/>
  <c r="PHJ1385"/>
  <c r="PGD1385"/>
  <c r="PEX1385"/>
  <c r="PDR1385"/>
  <c r="PCL1385"/>
  <c r="PBF1385"/>
  <c r="OZZ1385"/>
  <c r="OYT1385"/>
  <c r="OXN1385"/>
  <c r="OWH1385"/>
  <c r="OVB1385"/>
  <c r="OTV1385"/>
  <c r="OSP1385"/>
  <c r="ORJ1385"/>
  <c r="OQD1385"/>
  <c r="OOX1385"/>
  <c r="ONR1385"/>
  <c r="OML1385"/>
  <c r="OLF1385"/>
  <c r="OJZ1385"/>
  <c r="OIT1385"/>
  <c r="OHN1385"/>
  <c r="OGH1385"/>
  <c r="OFB1385"/>
  <c r="ODV1385"/>
  <c r="OCP1385"/>
  <c r="OBJ1385"/>
  <c r="OAD1385"/>
  <c r="NYX1385"/>
  <c r="NXR1385"/>
  <c r="NWL1385"/>
  <c r="NVF1385"/>
  <c r="NTZ1385"/>
  <c r="NST1385"/>
  <c r="NRN1385"/>
  <c r="NQH1385"/>
  <c r="NPB1385"/>
  <c r="NNV1385"/>
  <c r="NMP1385"/>
  <c r="NLJ1385"/>
  <c r="NKD1385"/>
  <c r="NIX1385"/>
  <c r="NHR1385"/>
  <c r="NGL1385"/>
  <c r="NFF1385"/>
  <c r="NDZ1385"/>
  <c r="NCT1385"/>
  <c r="NBN1385"/>
  <c r="NAH1385"/>
  <c r="MZB1385"/>
  <c r="MXV1385"/>
  <c r="MWP1385"/>
  <c r="MVJ1385"/>
  <c r="MUD1385"/>
  <c r="MSX1385"/>
  <c r="MRR1385"/>
  <c r="MQL1385"/>
  <c r="MPF1385"/>
  <c r="MNZ1385"/>
  <c r="MMT1385"/>
  <c r="MLN1385"/>
  <c r="MKH1385"/>
  <c r="MJB1385"/>
  <c r="MHV1385"/>
  <c r="MGP1385"/>
  <c r="MFJ1385"/>
  <c r="MED1385"/>
  <c r="MCX1385"/>
  <c r="MBR1385"/>
  <c r="MAL1385"/>
  <c r="LZF1385"/>
  <c r="LXZ1385"/>
  <c r="LWT1385"/>
  <c r="LVN1385"/>
  <c r="LUH1385"/>
  <c r="LTB1385"/>
  <c r="LRV1385"/>
  <c r="LQP1385"/>
  <c r="LPJ1385"/>
  <c r="LOD1385"/>
  <c r="LMX1385"/>
  <c r="LLR1385"/>
  <c r="LKL1385"/>
  <c r="LJF1385"/>
  <c r="LHZ1385"/>
  <c r="LGT1385"/>
  <c r="LFN1385"/>
  <c r="LEH1385"/>
  <c r="LDB1385"/>
  <c r="LBV1385"/>
  <c r="LAP1385"/>
  <c r="KZJ1385"/>
  <c r="KYD1385"/>
  <c r="KWX1385"/>
  <c r="KVR1385"/>
  <c r="KUL1385"/>
  <c r="KTF1385"/>
  <c r="KRZ1385"/>
  <c r="KQT1385"/>
  <c r="KPN1385"/>
  <c r="KOH1385"/>
  <c r="KNB1385"/>
  <c r="KLV1385"/>
  <c r="KKP1385"/>
  <c r="KJJ1385"/>
  <c r="KID1385"/>
  <c r="KGX1385"/>
  <c r="KFR1385"/>
  <c r="KEL1385"/>
  <c r="KDF1385"/>
  <c r="KBZ1385"/>
  <c r="KAT1385"/>
  <c r="JZN1385"/>
  <c r="JYH1385"/>
  <c r="JXB1385"/>
  <c r="JVV1385"/>
  <c r="JUP1385"/>
  <c r="JTJ1385"/>
  <c r="JSD1385"/>
  <c r="JQX1385"/>
  <c r="JPR1385"/>
  <c r="JOL1385"/>
  <c r="JNF1385"/>
  <c r="JLZ1385"/>
  <c r="JKT1385"/>
  <c r="JJN1385"/>
  <c r="JIH1385"/>
  <c r="JHB1385"/>
  <c r="JFV1385"/>
  <c r="JEP1385"/>
  <c r="JDJ1385"/>
  <c r="JCD1385"/>
  <c r="JAX1385"/>
  <c r="IZR1385"/>
  <c r="IYL1385"/>
  <c r="IXF1385"/>
  <c r="IVZ1385"/>
  <c r="IUT1385"/>
  <c r="ITN1385"/>
  <c r="ISH1385"/>
  <c r="IRB1385"/>
  <c r="IPV1385"/>
  <c r="IOP1385"/>
  <c r="INJ1385"/>
  <c r="IMD1385"/>
  <c r="IKX1385"/>
  <c r="IJR1385"/>
  <c r="IIL1385"/>
  <c r="IHF1385"/>
  <c r="IFZ1385"/>
  <c r="IET1385"/>
  <c r="IDN1385"/>
  <c r="ICH1385"/>
  <c r="IBB1385"/>
  <c r="HZV1385"/>
  <c r="HYP1385"/>
  <c r="HXJ1385"/>
  <c r="HWD1385"/>
  <c r="HUX1385"/>
  <c r="HTR1385"/>
  <c r="HSL1385"/>
  <c r="HRF1385"/>
  <c r="HPZ1385"/>
  <c r="HOT1385"/>
  <c r="HNN1385"/>
  <c r="HMH1385"/>
  <c r="HLB1385"/>
  <c r="HJV1385"/>
  <c r="HIP1385"/>
  <c r="HHJ1385"/>
  <c r="HGD1385"/>
  <c r="HEX1385"/>
  <c r="HDR1385"/>
  <c r="HCL1385"/>
  <c r="HBF1385"/>
  <c r="GZZ1385"/>
  <c r="GYT1385"/>
  <c r="GXN1385"/>
  <c r="GWH1385"/>
  <c r="GVB1385"/>
  <c r="GTV1385"/>
  <c r="GSP1385"/>
  <c r="GRJ1385"/>
  <c r="GQD1385"/>
  <c r="GOX1385"/>
  <c r="GNR1385"/>
  <c r="GML1385"/>
  <c r="GLF1385"/>
  <c r="GJZ1385"/>
  <c r="GIT1385"/>
  <c r="GHN1385"/>
  <c r="GGH1385"/>
  <c r="GFB1385"/>
  <c r="GDV1385"/>
  <c r="GCP1385"/>
  <c r="GBJ1385"/>
  <c r="GAD1385"/>
  <c r="FYX1385"/>
  <c r="FXR1385"/>
  <c r="FWL1385"/>
  <c r="FVF1385"/>
  <c r="FTZ1385"/>
  <c r="FST1385"/>
  <c r="FRN1385"/>
  <c r="FQH1385"/>
  <c r="FPB1385"/>
  <c r="FNV1385"/>
  <c r="FMP1385"/>
  <c r="FLJ1385"/>
  <c r="FJS1385"/>
  <c r="FJT1385"/>
  <c r="FJB1385"/>
  <c r="FHG1385"/>
  <c r="FHH1385"/>
  <c r="FGP1385"/>
  <c r="FEU1385"/>
  <c r="FEV1385"/>
  <c r="FED1385"/>
  <c r="FCI1385"/>
  <c r="FCJ1385"/>
  <c r="FBR1385"/>
  <c r="EZW1385"/>
  <c r="EZX1385"/>
  <c r="EZF1385"/>
  <c r="EXK1385"/>
  <c r="EXL1385"/>
  <c r="EWT1385"/>
  <c r="EUY1385"/>
  <c r="EUZ1385"/>
  <c r="EUH1385"/>
  <c r="ESM1385"/>
  <c r="ESN1385"/>
  <c r="ERV1385"/>
  <c r="EQA1385"/>
  <c r="EQB1385"/>
  <c r="EPJ1385"/>
  <c r="ENO1385"/>
  <c r="ENP1385"/>
  <c r="EMX1385"/>
  <c r="ELC1385"/>
  <c r="ELD1385"/>
  <c r="EKL1385"/>
  <c r="EIQ1385"/>
  <c r="EIR1385"/>
  <c r="EHZ1385"/>
  <c r="EGE1385"/>
  <c r="EGF1385"/>
  <c r="EFN1385"/>
  <c r="EDS1385"/>
  <c r="EDT1385"/>
  <c r="EDB1385"/>
  <c r="EBG1385"/>
  <c r="EBH1385"/>
  <c r="EAP1385"/>
  <c r="DYU1385"/>
  <c r="DYV1385"/>
  <c r="DYD1385"/>
  <c r="DWI1385"/>
  <c r="DWJ1385"/>
  <c r="DVR1385"/>
  <c r="DTW1385"/>
  <c r="DTX1385"/>
  <c r="DTF1385"/>
  <c r="DRK1385"/>
  <c r="DRL1385"/>
  <c r="DQT1385"/>
  <c r="DOY1385"/>
  <c r="DOZ1385"/>
  <c r="DOH1385"/>
  <c r="DMM1385"/>
  <c r="DMN1385"/>
  <c r="DLV1385"/>
  <c r="DKA1385"/>
  <c r="DKB1385"/>
  <c r="DJJ1385"/>
  <c r="DHO1385"/>
  <c r="DHP1385"/>
  <c r="DGX1385"/>
  <c r="DFC1385"/>
  <c r="DFD1385"/>
  <c r="DEL1385"/>
  <c r="DCQ1385"/>
  <c r="DCR1385"/>
  <c r="DBZ1385"/>
  <c r="DAE1385"/>
  <c r="DAF1385"/>
  <c r="CZN1385"/>
  <c r="CXS1385"/>
  <c r="CXT1385"/>
  <c r="CWM1385"/>
  <c r="CWN1385"/>
  <c r="CVG1385"/>
  <c r="CVH1385"/>
  <c r="CUA1385"/>
  <c r="CUB1385"/>
  <c r="CSU1385"/>
  <c r="CSV1385"/>
  <c r="CRO1385"/>
  <c r="CRP1385"/>
  <c r="CQI1385"/>
  <c r="CQJ1385"/>
  <c r="CPC1385"/>
  <c r="CPD1385"/>
  <c r="CNW1385"/>
  <c r="CNX1385"/>
  <c r="CMQ1385"/>
  <c r="CMR1385"/>
  <c r="CLK1385"/>
  <c r="CLL1385"/>
  <c r="CKE1385"/>
  <c r="CKF1385"/>
  <c r="CIY1385"/>
  <c r="CIZ1385"/>
  <c r="CHS1385"/>
  <c r="CHT1385"/>
  <c r="CGM1385"/>
  <c r="CGN1385"/>
  <c r="CFG1385"/>
  <c r="CFH1385"/>
  <c r="CEA1385"/>
  <c r="CEB1385"/>
  <c r="CCU1385"/>
  <c r="CCV1385"/>
  <c r="CBO1385"/>
  <c r="CBP1385"/>
  <c r="CAI1385"/>
  <c r="CAJ1385"/>
  <c r="BZC1385"/>
  <c r="BZD1385"/>
  <c r="BXW1385"/>
  <c r="BXX1385"/>
  <c r="BWQ1385"/>
  <c r="BWR1385"/>
  <c r="BVK1385"/>
  <c r="BVL1385"/>
  <c r="BUE1385"/>
  <c r="BUF1385"/>
  <c r="BSY1385"/>
  <c r="BSZ1385"/>
  <c r="BRS1385"/>
  <c r="BRT1385"/>
  <c r="BQM1385"/>
  <c r="BQN1385"/>
  <c r="BPG1385"/>
  <c r="BPH1385"/>
  <c r="BOA1385"/>
  <c r="BOB1385"/>
  <c r="BMU1385"/>
  <c r="BMV1385"/>
  <c r="BLO1385"/>
  <c r="BLP1385"/>
  <c r="BKI1385"/>
  <c r="BKJ1385"/>
  <c r="BJC1385"/>
  <c r="BJD1385"/>
  <c r="BHW1385"/>
  <c r="BHX1385"/>
  <c r="BGQ1385"/>
  <c r="BGR1385"/>
  <c r="BFK1385"/>
  <c r="BFL1385"/>
  <c r="BEE1385"/>
  <c r="BEF1385"/>
  <c r="BCY1385"/>
  <c r="BCZ1385"/>
  <c r="BBS1385"/>
  <c r="BBT1385"/>
  <c r="BAM1385"/>
  <c r="BAN1385"/>
  <c r="AZG1385"/>
  <c r="AZH1385"/>
  <c r="AYA1385"/>
  <c r="AYB1385"/>
  <c r="AWU1385"/>
  <c r="AWV1385"/>
  <c r="AVO1385"/>
  <c r="AVP1385"/>
  <c r="AUI1385"/>
  <c r="AUJ1385"/>
  <c r="ATC1385"/>
  <c r="ATD1385"/>
  <c r="ARW1385"/>
  <c r="ARX1385"/>
  <c r="AQQ1385"/>
  <c r="AQR1385"/>
  <c r="APK1385"/>
  <c r="APL1385"/>
  <c r="AOE1385"/>
  <c r="AOF1385"/>
  <c r="AMY1385"/>
  <c r="AMZ1385"/>
  <c r="ALS1385"/>
  <c r="ALT1385"/>
  <c r="AKM1385"/>
  <c r="AKN1385"/>
  <c r="AJG1385"/>
  <c r="AJH1385"/>
  <c r="AIA1385"/>
  <c r="AIB1385"/>
  <c r="AGU1385"/>
  <c r="AGV1385"/>
  <c r="AFO1385"/>
  <c r="AFP1385"/>
  <c r="AEI1385"/>
  <c r="AEJ1385"/>
  <c r="ADC1385"/>
  <c r="ADD1385"/>
  <c r="ABW1385"/>
  <c r="ABX1385"/>
  <c r="AAQ1385"/>
  <c r="AAR1385"/>
  <c r="ZK1385"/>
  <c r="ZL1385"/>
  <c r="YE1385"/>
  <c r="YF1385"/>
  <c r="WY1385"/>
  <c r="WZ1385"/>
  <c r="VS1385"/>
  <c r="VT1385"/>
  <c r="UM1385"/>
  <c r="UN1385"/>
  <c r="TG1385"/>
  <c r="TH1385"/>
  <c r="SA1385"/>
  <c r="SB1385"/>
  <c r="QU1385"/>
  <c r="QV1385"/>
  <c r="PO1385"/>
  <c r="PP1385"/>
  <c r="OI1385"/>
  <c r="OJ1385"/>
  <c r="NC1385"/>
  <c r="ND1385"/>
  <c r="LW1385"/>
  <c r="LX1385"/>
  <c r="KQ1385"/>
  <c r="KR1385"/>
  <c r="JK1385"/>
  <c r="JL1385"/>
  <c r="IE1385"/>
  <c r="IF1385"/>
  <c r="GY1385"/>
  <c r="GZ1385"/>
  <c r="FS1385"/>
  <c r="FT1385"/>
  <c r="EM1385"/>
  <c r="EN1385"/>
  <c r="DG1385"/>
  <c r="DH1385"/>
  <c r="CA1385"/>
  <c r="CB1385"/>
  <c r="AU1385"/>
  <c r="AV1385"/>
  <c r="O1385"/>
  <c r="P1385"/>
  <c r="XEW1396"/>
  <c r="XEX1390"/>
  <c r="XEX1396" s="1"/>
  <c r="XEG1396"/>
  <c r="XEH1390"/>
  <c r="XEH1396" s="1"/>
  <c r="XDQ1396"/>
  <c r="XDR1390"/>
  <c r="XDR1396" s="1"/>
  <c r="XDA1396"/>
  <c r="XDB1390"/>
  <c r="XDB1396" s="1"/>
  <c r="XCK1396"/>
  <c r="XCL1390"/>
  <c r="XCL1396" s="1"/>
  <c r="XBU1396"/>
  <c r="XBV1390"/>
  <c r="XBV1396" s="1"/>
  <c r="XBE1396"/>
  <c r="XBF1390"/>
  <c r="XBF1396" s="1"/>
  <c r="XAO1396"/>
  <c r="XAP1390"/>
  <c r="XAP1396" s="1"/>
  <c r="WZY1396"/>
  <c r="WZZ1390"/>
  <c r="WZZ1396" s="1"/>
  <c r="WZI1396"/>
  <c r="WZJ1390"/>
  <c r="WZJ1396" s="1"/>
  <c r="WYS1396"/>
  <c r="WYT1390"/>
  <c r="WYT1396" s="1"/>
  <c r="WYC1396"/>
  <c r="WYD1390"/>
  <c r="WYD1396" s="1"/>
  <c r="WXM1396"/>
  <c r="WXN1390"/>
  <c r="WXN1396" s="1"/>
  <c r="WWW1396"/>
  <c r="WWX1390"/>
  <c r="WWX1396" s="1"/>
  <c r="WWG1396"/>
  <c r="WWH1390"/>
  <c r="WWH1396" s="1"/>
  <c r="WVQ1396"/>
  <c r="WVR1390"/>
  <c r="WVR1396" s="1"/>
  <c r="WVA1396"/>
  <c r="WVB1390"/>
  <c r="WVB1396" s="1"/>
  <c r="WUK1396"/>
  <c r="WUL1390"/>
  <c r="WUL1396" s="1"/>
  <c r="WTU1396"/>
  <c r="WTV1390"/>
  <c r="WTV1396" s="1"/>
  <c r="WTE1396"/>
  <c r="WTF1390"/>
  <c r="WTF1396" s="1"/>
  <c r="WSO1396"/>
  <c r="WSP1390"/>
  <c r="WSP1396" s="1"/>
  <c r="WRY1396"/>
  <c r="WRZ1390"/>
  <c r="WRZ1396" s="1"/>
  <c r="WRI1396"/>
  <c r="WRJ1390"/>
  <c r="WRJ1396" s="1"/>
  <c r="WQS1396"/>
  <c r="WQT1390"/>
  <c r="WQT1396" s="1"/>
  <c r="WQC1396"/>
  <c r="WQD1390"/>
  <c r="WQD1396" s="1"/>
  <c r="WPM1396"/>
  <c r="WPN1390"/>
  <c r="WPN1396" s="1"/>
  <c r="WOW1396"/>
  <c r="WOX1390"/>
  <c r="WOX1396" s="1"/>
  <c r="WOG1396"/>
  <c r="WOH1390"/>
  <c r="WOH1396" s="1"/>
  <c r="WNQ1396"/>
  <c r="WNR1390"/>
  <c r="WNR1396" s="1"/>
  <c r="WNA1396"/>
  <c r="WNB1390"/>
  <c r="WNB1396" s="1"/>
  <c r="WMK1396"/>
  <c r="WML1390"/>
  <c r="WML1396" s="1"/>
  <c r="WLU1396"/>
  <c r="WLV1390"/>
  <c r="WLV1396" s="1"/>
  <c r="WLE1396"/>
  <c r="WLF1390"/>
  <c r="WLF1396" s="1"/>
  <c r="WKO1396"/>
  <c r="WKP1390"/>
  <c r="WKP1396" s="1"/>
  <c r="WJY1396"/>
  <c r="WJZ1390"/>
  <c r="WJZ1396" s="1"/>
  <c r="WJI1396"/>
  <c r="WJJ1390"/>
  <c r="WJJ1396" s="1"/>
  <c r="WIS1396"/>
  <c r="WIT1390"/>
  <c r="WIT1396" s="1"/>
  <c r="WIC1396"/>
  <c r="WID1390"/>
  <c r="WID1396" s="1"/>
  <c r="WHM1396"/>
  <c r="WHN1390"/>
  <c r="WHN1396" s="1"/>
  <c r="WGW1396"/>
  <c r="WGX1390"/>
  <c r="WGX1396" s="1"/>
  <c r="WGG1396"/>
  <c r="WGH1390"/>
  <c r="WGH1396" s="1"/>
  <c r="WFQ1396"/>
  <c r="WFR1390"/>
  <c r="WFR1396" s="1"/>
  <c r="WFA1396"/>
  <c r="WFB1390"/>
  <c r="WFB1396" s="1"/>
  <c r="WEK1396"/>
  <c r="WEL1390"/>
  <c r="WEL1396" s="1"/>
  <c r="WDU1396"/>
  <c r="WDV1390"/>
  <c r="WDV1396" s="1"/>
  <c r="WDE1396"/>
  <c r="WDF1390"/>
  <c r="WDF1396" s="1"/>
  <c r="WCO1396"/>
  <c r="WCP1390"/>
  <c r="WCP1396" s="1"/>
  <c r="WBY1396"/>
  <c r="WBZ1390"/>
  <c r="WBZ1396" s="1"/>
  <c r="WBI1396"/>
  <c r="WBJ1390"/>
  <c r="WBJ1396" s="1"/>
  <c r="WAS1396"/>
  <c r="WAT1390"/>
  <c r="WAT1396" s="1"/>
  <c r="WAC1396"/>
  <c r="WAD1390"/>
  <c r="WAD1396" s="1"/>
  <c r="VZM1396"/>
  <c r="VZN1390"/>
  <c r="VZN1396" s="1"/>
  <c r="VYW1396"/>
  <c r="VYX1390"/>
  <c r="VYX1396" s="1"/>
  <c r="VYG1396"/>
  <c r="VYH1390"/>
  <c r="VYH1396" s="1"/>
  <c r="VXQ1396"/>
  <c r="VXR1390"/>
  <c r="VXR1396" s="1"/>
  <c r="VXA1396"/>
  <c r="VXB1390"/>
  <c r="VXB1396" s="1"/>
  <c r="VWK1396"/>
  <c r="VWL1390"/>
  <c r="VWL1396" s="1"/>
  <c r="VVU1396"/>
  <c r="VVV1390"/>
  <c r="VVV1396" s="1"/>
  <c r="VVE1396"/>
  <c r="VVF1390"/>
  <c r="VVF1396" s="1"/>
  <c r="VUO1396"/>
  <c r="VUP1390"/>
  <c r="VUP1396" s="1"/>
  <c r="VTY1396"/>
  <c r="VTZ1390"/>
  <c r="VTZ1396" s="1"/>
  <c r="VTI1396"/>
  <c r="VTJ1390"/>
  <c r="VTJ1396" s="1"/>
  <c r="VSS1396"/>
  <c r="VST1390"/>
  <c r="VST1396" s="1"/>
  <c r="VSC1396"/>
  <c r="VSD1390"/>
  <c r="VSD1396" s="1"/>
  <c r="VRM1396"/>
  <c r="VRN1390"/>
  <c r="VRN1396" s="1"/>
  <c r="VQW1396"/>
  <c r="VQX1390"/>
  <c r="VQX1396" s="1"/>
  <c r="VQG1396"/>
  <c r="VQH1390"/>
  <c r="VQH1396" s="1"/>
  <c r="VPQ1396"/>
  <c r="VPR1390"/>
  <c r="VPR1396" s="1"/>
  <c r="VPA1396"/>
  <c r="VPB1390"/>
  <c r="VPB1396" s="1"/>
  <c r="VOK1396"/>
  <c r="VOL1390"/>
  <c r="VOL1396" s="1"/>
  <c r="VNU1396"/>
  <c r="VNV1390"/>
  <c r="VNV1396" s="1"/>
  <c r="VNE1396"/>
  <c r="VNF1390"/>
  <c r="VNF1396" s="1"/>
  <c r="VMO1396"/>
  <c r="VMP1390"/>
  <c r="VMP1396" s="1"/>
  <c r="VLY1396"/>
  <c r="VLZ1390"/>
  <c r="VLZ1396" s="1"/>
  <c r="VLI1396"/>
  <c r="VLJ1390"/>
  <c r="VLJ1396" s="1"/>
  <c r="VKS1396"/>
  <c r="VKT1390"/>
  <c r="VKT1396" s="1"/>
  <c r="VKC1396"/>
  <c r="VKD1390"/>
  <c r="VKD1396" s="1"/>
  <c r="VJM1396"/>
  <c r="VJN1390"/>
  <c r="VJN1396" s="1"/>
  <c r="VIW1396"/>
  <c r="VIX1390"/>
  <c r="VIX1396" s="1"/>
  <c r="VIG1396"/>
  <c r="VIH1390"/>
  <c r="VIH1396" s="1"/>
  <c r="VHQ1396"/>
  <c r="VHR1390"/>
  <c r="VHR1396" s="1"/>
  <c r="VHA1396"/>
  <c r="VHB1390"/>
  <c r="VHB1396" s="1"/>
  <c r="VGK1396"/>
  <c r="VGL1390"/>
  <c r="VGL1396" s="1"/>
  <c r="VFU1396"/>
  <c r="VFV1390"/>
  <c r="VFV1396" s="1"/>
  <c r="VFE1396"/>
  <c r="VFF1390"/>
  <c r="VFF1396" s="1"/>
  <c r="VEO1396"/>
  <c r="VEP1390"/>
  <c r="VEP1396" s="1"/>
  <c r="VDY1396"/>
  <c r="VDZ1390"/>
  <c r="VDZ1396" s="1"/>
  <c r="VDI1396"/>
  <c r="VDJ1390"/>
  <c r="VDJ1396" s="1"/>
  <c r="VCS1396"/>
  <c r="VCT1390"/>
  <c r="VCT1396" s="1"/>
  <c r="VCC1396"/>
  <c r="VCD1390"/>
  <c r="VCD1396" s="1"/>
  <c r="VBM1396"/>
  <c r="VBN1390"/>
  <c r="VBN1396" s="1"/>
  <c r="VAW1396"/>
  <c r="VAX1390"/>
  <c r="VAX1396" s="1"/>
  <c r="VAG1396"/>
  <c r="VAH1390"/>
  <c r="VAH1396" s="1"/>
  <c r="UZQ1396"/>
  <c r="UZR1390"/>
  <c r="UZR1396" s="1"/>
  <c r="UZA1396"/>
  <c r="UZB1390"/>
  <c r="UZB1396" s="1"/>
  <c r="UYK1396"/>
  <c r="UYL1390"/>
  <c r="UYL1396" s="1"/>
  <c r="UXU1396"/>
  <c r="UXV1390"/>
  <c r="UXV1396" s="1"/>
  <c r="UXE1396"/>
  <c r="UXF1390"/>
  <c r="UXF1396" s="1"/>
  <c r="UWO1396"/>
  <c r="UWP1390"/>
  <c r="UWP1396" s="1"/>
  <c r="UVY1396"/>
  <c r="UVZ1390"/>
  <c r="UVZ1396" s="1"/>
  <c r="UVI1396"/>
  <c r="UVJ1390"/>
  <c r="UVJ1396" s="1"/>
  <c r="UUS1396"/>
  <c r="UUT1390"/>
  <c r="UUT1396" s="1"/>
  <c r="UUC1396"/>
  <c r="UUD1390"/>
  <c r="UUD1396" s="1"/>
  <c r="UTM1396"/>
  <c r="UTN1390"/>
  <c r="UTN1396" s="1"/>
  <c r="USW1396"/>
  <c r="USX1390"/>
  <c r="USX1396" s="1"/>
  <c r="USG1396"/>
  <c r="USH1390"/>
  <c r="USH1396" s="1"/>
  <c r="URQ1396"/>
  <c r="URR1390"/>
  <c r="URR1396" s="1"/>
  <c r="URA1396"/>
  <c r="URB1390"/>
  <c r="URB1396" s="1"/>
  <c r="UQK1396"/>
  <c r="UQL1390"/>
  <c r="UQL1396" s="1"/>
  <c r="UPU1396"/>
  <c r="UPV1390"/>
  <c r="UPV1396" s="1"/>
  <c r="UPE1396"/>
  <c r="UPF1390"/>
  <c r="UPF1396" s="1"/>
  <c r="UOO1396"/>
  <c r="UOP1390"/>
  <c r="UOP1396" s="1"/>
  <c r="UNY1396"/>
  <c r="UNZ1390"/>
  <c r="UNZ1396" s="1"/>
  <c r="UNI1396"/>
  <c r="UNJ1390"/>
  <c r="UNJ1396" s="1"/>
  <c r="UMS1396"/>
  <c r="UMT1390"/>
  <c r="UMT1396" s="1"/>
  <c r="UMC1396"/>
  <c r="UMD1390"/>
  <c r="UMD1396" s="1"/>
  <c r="ULM1396"/>
  <c r="ULN1390"/>
  <c r="ULN1396" s="1"/>
  <c r="UKW1396"/>
  <c r="UKX1390"/>
  <c r="UKX1396" s="1"/>
  <c r="UKG1396"/>
  <c r="UKH1390"/>
  <c r="UKH1396" s="1"/>
  <c r="UJQ1396"/>
  <c r="UJR1390"/>
  <c r="UJR1396" s="1"/>
  <c r="UJA1396"/>
  <c r="UJB1390"/>
  <c r="UJB1396" s="1"/>
  <c r="UIK1396"/>
  <c r="UIL1390"/>
  <c r="UIL1396" s="1"/>
  <c r="UHU1396"/>
  <c r="UHV1390"/>
  <c r="UHV1396" s="1"/>
  <c r="UHE1396"/>
  <c r="UHF1390"/>
  <c r="UHF1396" s="1"/>
  <c r="UGO1396"/>
  <c r="UGP1390"/>
  <c r="UGP1396" s="1"/>
  <c r="UFY1396"/>
  <c r="UFZ1390"/>
  <c r="UFZ1396" s="1"/>
  <c r="UFI1396"/>
  <c r="UFJ1390"/>
  <c r="UFJ1396" s="1"/>
  <c r="UES1396"/>
  <c r="UET1390"/>
  <c r="UET1396" s="1"/>
  <c r="UEC1396"/>
  <c r="UED1390"/>
  <c r="UED1396" s="1"/>
  <c r="UDM1396"/>
  <c r="UDN1390"/>
  <c r="UDN1396" s="1"/>
  <c r="UCW1396"/>
  <c r="UCX1390"/>
  <c r="UCX1396" s="1"/>
  <c r="UCG1396"/>
  <c r="UCH1390"/>
  <c r="UCH1396" s="1"/>
  <c r="UBQ1396"/>
  <c r="UBR1390"/>
  <c r="UBR1396" s="1"/>
  <c r="UBA1396"/>
  <c r="UBB1390"/>
  <c r="UBB1396" s="1"/>
  <c r="UAK1396"/>
  <c r="UAL1390"/>
  <c r="UAL1396" s="1"/>
  <c r="TZU1396"/>
  <c r="TZV1390"/>
  <c r="TZV1396" s="1"/>
  <c r="TZE1396"/>
  <c r="TZF1390"/>
  <c r="TZF1396" s="1"/>
  <c r="TYO1396"/>
  <c r="TYP1390"/>
  <c r="TYP1396" s="1"/>
  <c r="TXY1396"/>
  <c r="TXZ1390"/>
  <c r="TXZ1396" s="1"/>
  <c r="TXI1396"/>
  <c r="TXJ1390"/>
  <c r="TXJ1396" s="1"/>
  <c r="TWS1396"/>
  <c r="TWT1390"/>
  <c r="TWT1396" s="1"/>
  <c r="TWC1396"/>
  <c r="TWD1390"/>
  <c r="TWD1396" s="1"/>
  <c r="TVM1396"/>
  <c r="TVN1390"/>
  <c r="TVN1396" s="1"/>
  <c r="TUW1396"/>
  <c r="TUX1390"/>
  <c r="TUX1396" s="1"/>
  <c r="TUG1396"/>
  <c r="TUH1390"/>
  <c r="TUH1396" s="1"/>
  <c r="TTQ1396"/>
  <c r="TTR1390"/>
  <c r="TTR1396" s="1"/>
  <c r="TTA1396"/>
  <c r="TTB1390"/>
  <c r="TTB1396" s="1"/>
  <c r="TSK1396"/>
  <c r="TSL1390"/>
  <c r="TSL1396" s="1"/>
  <c r="TRU1396"/>
  <c r="TRV1390"/>
  <c r="TRV1396" s="1"/>
  <c r="TRE1396"/>
  <c r="TRF1390"/>
  <c r="TRF1396" s="1"/>
  <c r="TQO1396"/>
  <c r="TQP1390"/>
  <c r="TQP1396" s="1"/>
  <c r="TPY1396"/>
  <c r="TPZ1390"/>
  <c r="TPZ1396" s="1"/>
  <c r="TPI1396"/>
  <c r="TPJ1390"/>
  <c r="TPJ1396" s="1"/>
  <c r="TOS1396"/>
  <c r="TOT1390"/>
  <c r="TOT1396" s="1"/>
  <c r="TOC1396"/>
  <c r="TOD1390"/>
  <c r="TOD1396" s="1"/>
  <c r="TNM1396"/>
  <c r="TNN1390"/>
  <c r="TNN1396" s="1"/>
  <c r="TMW1396"/>
  <c r="TMX1390"/>
  <c r="TMX1396" s="1"/>
  <c r="TMG1396"/>
  <c r="TMH1390"/>
  <c r="TMH1396" s="1"/>
  <c r="TLQ1396"/>
  <c r="TLR1390"/>
  <c r="TLR1396" s="1"/>
  <c r="TLA1396"/>
  <c r="TLB1390"/>
  <c r="TLB1396" s="1"/>
  <c r="TKK1396"/>
  <c r="TKL1390"/>
  <c r="TKL1396" s="1"/>
  <c r="TJU1396"/>
  <c r="TJV1390"/>
  <c r="TJV1396" s="1"/>
  <c r="TJE1396"/>
  <c r="TJF1390"/>
  <c r="TJF1396" s="1"/>
  <c r="TIO1396"/>
  <c r="TIP1390"/>
  <c r="TIP1396" s="1"/>
  <c r="THY1396"/>
  <c r="THZ1390"/>
  <c r="THZ1396" s="1"/>
  <c r="THI1396"/>
  <c r="THJ1390"/>
  <c r="THJ1396" s="1"/>
  <c r="TGS1396"/>
  <c r="TGT1390"/>
  <c r="TGT1396" s="1"/>
  <c r="TGC1396"/>
  <c r="TGD1390"/>
  <c r="TGD1396" s="1"/>
  <c r="TFM1396"/>
  <c r="TFN1390"/>
  <c r="TFN1396" s="1"/>
  <c r="TEW1396"/>
  <c r="TEX1390"/>
  <c r="TEX1396" s="1"/>
  <c r="TEG1396"/>
  <c r="TEH1390"/>
  <c r="TEH1396" s="1"/>
  <c r="TDQ1396"/>
  <c r="TDR1390"/>
  <c r="TDR1396" s="1"/>
  <c r="TDA1396"/>
  <c r="TDB1390"/>
  <c r="TDB1396" s="1"/>
  <c r="TCK1396"/>
  <c r="TCL1390"/>
  <c r="TCL1396" s="1"/>
  <c r="TBU1396"/>
  <c r="TBV1390"/>
  <c r="TBV1396" s="1"/>
  <c r="TBE1396"/>
  <c r="TBF1390"/>
  <c r="TBF1396" s="1"/>
  <c r="TAO1396"/>
  <c r="TAP1390"/>
  <c r="TAP1396" s="1"/>
  <c r="SZY1396"/>
  <c r="SZZ1390"/>
  <c r="SZZ1396" s="1"/>
  <c r="SZI1396"/>
  <c r="SZJ1390"/>
  <c r="SZJ1396" s="1"/>
  <c r="SYS1396"/>
  <c r="SYT1390"/>
  <c r="SYT1396" s="1"/>
  <c r="SYC1396"/>
  <c r="SYD1390"/>
  <c r="SYD1396" s="1"/>
  <c r="SXM1396"/>
  <c r="SXN1390"/>
  <c r="SXN1396" s="1"/>
  <c r="SWW1396"/>
  <c r="SWX1390"/>
  <c r="SWX1396" s="1"/>
  <c r="SWG1396"/>
  <c r="SWH1390"/>
  <c r="SWH1396" s="1"/>
  <c r="SVQ1396"/>
  <c r="SVR1390"/>
  <c r="SVR1396" s="1"/>
  <c r="SVA1396"/>
  <c r="SVB1390"/>
  <c r="SVB1396" s="1"/>
  <c r="SUK1396"/>
  <c r="SUL1390"/>
  <c r="SUL1396" s="1"/>
  <c r="STU1396"/>
  <c r="STV1390"/>
  <c r="STV1396" s="1"/>
  <c r="STE1396"/>
  <c r="STF1390"/>
  <c r="STF1396" s="1"/>
  <c r="SSO1396"/>
  <c r="SSP1390"/>
  <c r="SSP1396" s="1"/>
  <c r="SRY1396"/>
  <c r="SRZ1390"/>
  <c r="SRZ1396" s="1"/>
  <c r="SRI1396"/>
  <c r="SRJ1390"/>
  <c r="SRJ1396" s="1"/>
  <c r="SQS1396"/>
  <c r="SQT1390"/>
  <c r="SQT1396" s="1"/>
  <c r="SQC1396"/>
  <c r="SQD1390"/>
  <c r="SQD1396" s="1"/>
  <c r="SPM1396"/>
  <c r="SPN1390"/>
  <c r="SPN1396" s="1"/>
  <c r="SOW1396"/>
  <c r="SOX1390"/>
  <c r="SOX1396" s="1"/>
  <c r="SOG1396"/>
  <c r="SOH1390"/>
  <c r="SOH1396" s="1"/>
  <c r="SNQ1396"/>
  <c r="SNR1390"/>
  <c r="SNR1396" s="1"/>
  <c r="SNA1396"/>
  <c r="SNB1390"/>
  <c r="SNB1396" s="1"/>
  <c r="SMK1396"/>
  <c r="SML1390"/>
  <c r="SML1396" s="1"/>
  <c r="SLU1396"/>
  <c r="SLV1390"/>
  <c r="SLV1396" s="1"/>
  <c r="SLE1396"/>
  <c r="SLF1390"/>
  <c r="SLF1396" s="1"/>
  <c r="SKO1396"/>
  <c r="SKP1390"/>
  <c r="SKP1396" s="1"/>
  <c r="SJY1396"/>
  <c r="SJZ1390"/>
  <c r="SJZ1396" s="1"/>
  <c r="SJI1396"/>
  <c r="SJJ1390"/>
  <c r="SJJ1396" s="1"/>
  <c r="SIS1396"/>
  <c r="SIT1390"/>
  <c r="SIT1396" s="1"/>
  <c r="SIC1396"/>
  <c r="SID1390"/>
  <c r="SID1396" s="1"/>
  <c r="SHM1396"/>
  <c r="SHN1390"/>
  <c r="SHN1396" s="1"/>
  <c r="SGW1396"/>
  <c r="SGX1390"/>
  <c r="SGX1396" s="1"/>
  <c r="SGG1396"/>
  <c r="SGH1390"/>
  <c r="SGH1396" s="1"/>
  <c r="SFQ1396"/>
  <c r="SFR1390"/>
  <c r="SFR1396" s="1"/>
  <c r="SFA1396"/>
  <c r="SFB1390"/>
  <c r="SFB1396" s="1"/>
  <c r="SEK1396"/>
  <c r="SEL1390"/>
  <c r="SEL1396" s="1"/>
  <c r="SDU1396"/>
  <c r="SDV1390"/>
  <c r="SDV1396" s="1"/>
  <c r="SDE1396"/>
  <c r="SDF1390"/>
  <c r="SDF1396" s="1"/>
  <c r="SCO1396"/>
  <c r="SCP1390"/>
  <c r="SCP1396" s="1"/>
  <c r="SBY1396"/>
  <c r="SBZ1390"/>
  <c r="SBZ1396" s="1"/>
  <c r="SBI1396"/>
  <c r="SBJ1390"/>
  <c r="SBJ1396" s="1"/>
  <c r="SAS1396"/>
  <c r="SAT1390"/>
  <c r="SAT1396" s="1"/>
  <c r="SAC1396"/>
  <c r="SAD1390"/>
  <c r="SAD1396" s="1"/>
  <c r="RZM1396"/>
  <c r="RZN1390"/>
  <c r="RZN1396" s="1"/>
  <c r="RYW1396"/>
  <c r="RYX1390"/>
  <c r="RYX1396" s="1"/>
  <c r="RYG1396"/>
  <c r="RYH1390"/>
  <c r="RYH1396" s="1"/>
  <c r="RXQ1396"/>
  <c r="RXR1390"/>
  <c r="RXR1396" s="1"/>
  <c r="RXA1396"/>
  <c r="RXB1390"/>
  <c r="RXB1396" s="1"/>
  <c r="RWK1396"/>
  <c r="RWL1390"/>
  <c r="RWL1396" s="1"/>
  <c r="RVU1396"/>
  <c r="RVV1390"/>
  <c r="RVV1396" s="1"/>
  <c r="RVE1396"/>
  <c r="RVF1390"/>
  <c r="RVF1396" s="1"/>
  <c r="RUO1396"/>
  <c r="RUP1390"/>
  <c r="RUP1396" s="1"/>
  <c r="RTY1396"/>
  <c r="RTZ1390"/>
  <c r="RTZ1396" s="1"/>
  <c r="RTI1396"/>
  <c r="RTJ1390"/>
  <c r="RTJ1396" s="1"/>
  <c r="RSS1396"/>
  <c r="RST1390"/>
  <c r="RST1396" s="1"/>
  <c r="RSC1396"/>
  <c r="RSD1390"/>
  <c r="RSD1396" s="1"/>
  <c r="RRM1396"/>
  <c r="RRN1390"/>
  <c r="RRN1396" s="1"/>
  <c r="RQW1396"/>
  <c r="RQX1390"/>
  <c r="RQX1396" s="1"/>
  <c r="RQG1396"/>
  <c r="RQH1390"/>
  <c r="RQH1396" s="1"/>
  <c r="RPQ1396"/>
  <c r="RPR1390"/>
  <c r="RPR1396" s="1"/>
  <c r="RPA1396"/>
  <c r="RPB1390"/>
  <c r="RPB1396" s="1"/>
  <c r="ROK1396"/>
  <c r="ROL1390"/>
  <c r="ROL1396" s="1"/>
  <c r="RNU1396"/>
  <c r="RNV1390"/>
  <c r="RNV1396" s="1"/>
  <c r="RNE1396"/>
  <c r="RNF1390"/>
  <c r="RNF1396" s="1"/>
  <c r="RMO1396"/>
  <c r="RMP1390"/>
  <c r="RMP1396" s="1"/>
  <c r="RLY1396"/>
  <c r="RLZ1390"/>
  <c r="RLZ1396" s="1"/>
  <c r="RLI1396"/>
  <c r="RLJ1390"/>
  <c r="RLJ1396" s="1"/>
  <c r="RKS1396"/>
  <c r="RKT1390"/>
  <c r="RKT1396" s="1"/>
  <c r="RKC1396"/>
  <c r="RKD1390"/>
  <c r="RKD1396" s="1"/>
  <c r="RJM1396"/>
  <c r="RJN1390"/>
  <c r="RJN1396" s="1"/>
  <c r="RIW1396"/>
  <c r="RIX1390"/>
  <c r="RIX1396" s="1"/>
  <c r="RIG1396"/>
  <c r="RIH1390"/>
  <c r="RIH1396" s="1"/>
  <c r="RHQ1396"/>
  <c r="RHR1390"/>
  <c r="RHR1396" s="1"/>
  <c r="RHA1396"/>
  <c r="RHB1390"/>
  <c r="RHB1396" s="1"/>
  <c r="RGK1396"/>
  <c r="RGL1390"/>
  <c r="RGL1396" s="1"/>
  <c r="RFU1396"/>
  <c r="RFV1390"/>
  <c r="RFV1396" s="1"/>
  <c r="RFE1396"/>
  <c r="RFF1390"/>
  <c r="RFF1396" s="1"/>
  <c r="REO1396"/>
  <c r="REP1390"/>
  <c r="REP1396" s="1"/>
  <c r="RDY1396"/>
  <c r="RDZ1390"/>
  <c r="RDZ1396" s="1"/>
  <c r="RDI1396"/>
  <c r="RDJ1390"/>
  <c r="RDJ1396" s="1"/>
  <c r="RCS1396"/>
  <c r="RCT1390"/>
  <c r="RCT1396" s="1"/>
  <c r="RCC1396"/>
  <c r="RCD1390"/>
  <c r="RCD1396" s="1"/>
  <c r="RBM1396"/>
  <c r="RBN1390"/>
  <c r="RBN1396" s="1"/>
  <c r="RAW1396"/>
  <c r="RAX1390"/>
  <c r="RAX1396" s="1"/>
  <c r="RAG1396"/>
  <c r="RAH1390"/>
  <c r="RAH1396" s="1"/>
  <c r="QZQ1396"/>
  <c r="QZR1390"/>
  <c r="QZR1396" s="1"/>
  <c r="QZA1396"/>
  <c r="QZB1390"/>
  <c r="QZB1396" s="1"/>
  <c r="QYK1396"/>
  <c r="QYL1390"/>
  <c r="QYL1396" s="1"/>
  <c r="QXU1396"/>
  <c r="QXV1390"/>
  <c r="QXV1396" s="1"/>
  <c r="QXE1396"/>
  <c r="QXF1390"/>
  <c r="QXF1396" s="1"/>
  <c r="QWO1396"/>
  <c r="QWP1390"/>
  <c r="QWP1396" s="1"/>
  <c r="QVY1396"/>
  <c r="QVZ1390"/>
  <c r="QVZ1396" s="1"/>
  <c r="QVI1396"/>
  <c r="QVJ1390"/>
  <c r="QVJ1396" s="1"/>
  <c r="QUS1396"/>
  <c r="QUT1390"/>
  <c r="QUT1396" s="1"/>
  <c r="QUC1396"/>
  <c r="QUD1390"/>
  <c r="QUD1396" s="1"/>
  <c r="QTM1396"/>
  <c r="QTN1390"/>
  <c r="QTN1396" s="1"/>
  <c r="QSW1396"/>
  <c r="QSX1390"/>
  <c r="QSX1396" s="1"/>
  <c r="QSG1396"/>
  <c r="QSH1390"/>
  <c r="QSH1396" s="1"/>
  <c r="QRQ1396"/>
  <c r="QRR1390"/>
  <c r="QRR1396" s="1"/>
  <c r="QRA1396"/>
  <c r="QRB1390"/>
  <c r="QRB1396" s="1"/>
  <c r="QQK1396"/>
  <c r="QQL1390"/>
  <c r="QQL1396" s="1"/>
  <c r="QPU1396"/>
  <c r="QPV1390"/>
  <c r="QPV1396" s="1"/>
  <c r="QPE1396"/>
  <c r="QPF1390"/>
  <c r="QPF1396" s="1"/>
  <c r="QOO1396"/>
  <c r="QOP1390"/>
  <c r="QOP1396" s="1"/>
  <c r="QNY1396"/>
  <c r="QNZ1390"/>
  <c r="QNZ1396" s="1"/>
  <c r="QNI1396"/>
  <c r="QNJ1390"/>
  <c r="QNJ1396" s="1"/>
  <c r="QMS1396"/>
  <c r="QMT1390"/>
  <c r="QMT1396" s="1"/>
  <c r="QMC1396"/>
  <c r="QMD1390"/>
  <c r="QMD1396" s="1"/>
  <c r="QLM1396"/>
  <c r="QLN1390"/>
  <c r="QLN1396" s="1"/>
  <c r="QKW1396"/>
  <c r="QKX1390"/>
  <c r="QKX1396" s="1"/>
  <c r="QKG1396"/>
  <c r="QKH1390"/>
  <c r="QKH1396" s="1"/>
  <c r="QJQ1396"/>
  <c r="QJR1390"/>
  <c r="QJR1396" s="1"/>
  <c r="QJA1396"/>
  <c r="QJB1390"/>
  <c r="QJB1396" s="1"/>
  <c r="QIK1396"/>
  <c r="QIL1390"/>
  <c r="QIL1396" s="1"/>
  <c r="QHU1396"/>
  <c r="QHV1390"/>
  <c r="QHV1396" s="1"/>
  <c r="QHE1396"/>
  <c r="QHF1390"/>
  <c r="QHF1396" s="1"/>
  <c r="QGO1396"/>
  <c r="QGP1390"/>
  <c r="QGP1396" s="1"/>
  <c r="QFY1396"/>
  <c r="QFZ1390"/>
  <c r="QFZ1396" s="1"/>
  <c r="QFI1396"/>
  <c r="QFJ1390"/>
  <c r="QFJ1396" s="1"/>
  <c r="QES1396"/>
  <c r="QET1390"/>
  <c r="QET1396" s="1"/>
  <c r="QEC1396"/>
  <c r="QED1390"/>
  <c r="QED1396" s="1"/>
  <c r="QDM1396"/>
  <c r="QDN1390"/>
  <c r="QDN1396" s="1"/>
  <c r="QCW1396"/>
  <c r="QCX1390"/>
  <c r="QCX1396" s="1"/>
  <c r="QCG1396"/>
  <c r="QCH1390"/>
  <c r="QCH1396" s="1"/>
  <c r="QBQ1396"/>
  <c r="QBR1390"/>
  <c r="QBR1396" s="1"/>
  <c r="QBA1396"/>
  <c r="QBB1390"/>
  <c r="QBB1396" s="1"/>
  <c r="QAK1396"/>
  <c r="QAL1390"/>
  <c r="QAL1396" s="1"/>
  <c r="PZU1396"/>
  <c r="PZV1390"/>
  <c r="PZV1396" s="1"/>
  <c r="PZE1396"/>
  <c r="PZF1390"/>
  <c r="PZF1396" s="1"/>
  <c r="PYO1396"/>
  <c r="PYP1390"/>
  <c r="PYP1396" s="1"/>
  <c r="PXY1396"/>
  <c r="PXZ1390"/>
  <c r="PXZ1396" s="1"/>
  <c r="PXI1396"/>
  <c r="PXJ1390"/>
  <c r="PXJ1396" s="1"/>
  <c r="PWS1396"/>
  <c r="PWT1390"/>
  <c r="PWT1396" s="1"/>
  <c r="PWC1396"/>
  <c r="PWD1390"/>
  <c r="PWD1396" s="1"/>
  <c r="PVM1396"/>
  <c r="PVN1390"/>
  <c r="PVN1396" s="1"/>
  <c r="PUW1396"/>
  <c r="PUX1390"/>
  <c r="PUX1396" s="1"/>
  <c r="PUG1396"/>
  <c r="PUH1390"/>
  <c r="PUH1396" s="1"/>
  <c r="PTQ1396"/>
  <c r="PTR1390"/>
  <c r="PTR1396" s="1"/>
  <c r="PTA1396"/>
  <c r="PTB1390"/>
  <c r="PTB1396" s="1"/>
  <c r="PSK1396"/>
  <c r="PSL1390"/>
  <c r="PSL1396" s="1"/>
  <c r="PRU1396"/>
  <c r="PRV1390"/>
  <c r="PRV1396" s="1"/>
  <c r="PRE1396"/>
  <c r="PRF1390"/>
  <c r="PRF1396" s="1"/>
  <c r="PQO1396"/>
  <c r="PQP1390"/>
  <c r="PQP1396" s="1"/>
  <c r="PPY1396"/>
  <c r="PPZ1390"/>
  <c r="PPZ1396" s="1"/>
  <c r="PPI1396"/>
  <c r="PPJ1390"/>
  <c r="PPJ1396" s="1"/>
  <c r="POS1396"/>
  <c r="POT1390"/>
  <c r="POT1396" s="1"/>
  <c r="POC1396"/>
  <c r="POD1390"/>
  <c r="POD1396" s="1"/>
  <c r="PNM1396"/>
  <c r="PNN1390"/>
  <c r="PNN1396" s="1"/>
  <c r="PMW1396"/>
  <c r="PMX1390"/>
  <c r="PMX1396" s="1"/>
  <c r="PMG1396"/>
  <c r="PMH1390"/>
  <c r="PMH1396" s="1"/>
  <c r="PLQ1396"/>
  <c r="PLR1390"/>
  <c r="PLR1396" s="1"/>
  <c r="PLA1396"/>
  <c r="PLB1390"/>
  <c r="PLB1396" s="1"/>
  <c r="PKK1396"/>
  <c r="PKL1390"/>
  <c r="PKL1396" s="1"/>
  <c r="PJU1396"/>
  <c r="PJV1390"/>
  <c r="PJV1396" s="1"/>
  <c r="PJE1396"/>
  <c r="PJF1390"/>
  <c r="PJF1396" s="1"/>
  <c r="PIO1396"/>
  <c r="PIP1390"/>
  <c r="PIP1396" s="1"/>
  <c r="PHY1396"/>
  <c r="PHZ1390"/>
  <c r="PHZ1396" s="1"/>
  <c r="PHI1396"/>
  <c r="PHJ1390"/>
  <c r="PHJ1396" s="1"/>
  <c r="PGS1396"/>
  <c r="PGT1390"/>
  <c r="PGT1396" s="1"/>
  <c r="PGC1396"/>
  <c r="PGD1390"/>
  <c r="PGD1396" s="1"/>
  <c r="PFM1396"/>
  <c r="PFN1390"/>
  <c r="PFN1396" s="1"/>
  <c r="PEW1396"/>
  <c r="PEX1390"/>
  <c r="PEX1396" s="1"/>
  <c r="PEG1396"/>
  <c r="PEH1390"/>
  <c r="PEH1396" s="1"/>
  <c r="PDQ1396"/>
  <c r="PDR1390"/>
  <c r="PDR1396" s="1"/>
  <c r="PDA1396"/>
  <c r="PDB1390"/>
  <c r="PDB1396" s="1"/>
  <c r="PCK1396"/>
  <c r="PCL1390"/>
  <c r="PCL1396" s="1"/>
  <c r="PBU1396"/>
  <c r="PBV1390"/>
  <c r="PBV1396" s="1"/>
  <c r="PBE1396"/>
  <c r="PBF1390"/>
  <c r="PBF1396" s="1"/>
  <c r="PAO1396"/>
  <c r="PAP1390"/>
  <c r="PAP1396" s="1"/>
  <c r="OZY1396"/>
  <c r="OZZ1390"/>
  <c r="OZZ1396" s="1"/>
  <c r="OZI1396"/>
  <c r="OZJ1390"/>
  <c r="OZJ1396" s="1"/>
  <c r="OYS1396"/>
  <c r="OYT1390"/>
  <c r="OYT1396" s="1"/>
  <c r="OYC1396"/>
  <c r="OYD1390"/>
  <c r="OYD1396" s="1"/>
  <c r="OXM1396"/>
  <c r="OXN1390"/>
  <c r="OXN1396" s="1"/>
  <c r="OWW1396"/>
  <c r="OWX1390"/>
  <c r="OWX1396" s="1"/>
  <c r="OWG1396"/>
  <c r="OWH1390"/>
  <c r="OWH1396" s="1"/>
  <c r="OVQ1396"/>
  <c r="OVR1390"/>
  <c r="OVR1396" s="1"/>
  <c r="OVA1396"/>
  <c r="OVB1390"/>
  <c r="OVB1396" s="1"/>
  <c r="OUK1396"/>
  <c r="OUL1390"/>
  <c r="OUL1396" s="1"/>
  <c r="OTU1396"/>
  <c r="OTV1390"/>
  <c r="OTV1396" s="1"/>
  <c r="OTE1396"/>
  <c r="OTF1390"/>
  <c r="OTF1396" s="1"/>
  <c r="OSO1396"/>
  <c r="OSP1390"/>
  <c r="OSP1396" s="1"/>
  <c r="ORY1396"/>
  <c r="ORZ1390"/>
  <c r="ORZ1396" s="1"/>
  <c r="ORI1396"/>
  <c r="ORJ1390"/>
  <c r="ORJ1396" s="1"/>
  <c r="OQS1396"/>
  <c r="OQT1390"/>
  <c r="OQT1396" s="1"/>
  <c r="OQC1396"/>
  <c r="OQD1390"/>
  <c r="OQD1396" s="1"/>
  <c r="OPM1396"/>
  <c r="OPN1390"/>
  <c r="OPN1396" s="1"/>
  <c r="OOW1396"/>
  <c r="OOX1390"/>
  <c r="OOX1396" s="1"/>
  <c r="OOG1396"/>
  <c r="OOH1390"/>
  <c r="OOH1396" s="1"/>
  <c r="ONQ1396"/>
  <c r="ONR1390"/>
  <c r="ONR1396" s="1"/>
  <c r="ONA1396"/>
  <c r="ONB1390"/>
  <c r="ONB1396" s="1"/>
  <c r="OMK1396"/>
  <c r="OML1390"/>
  <c r="OML1396" s="1"/>
  <c r="OLU1396"/>
  <c r="OLV1390"/>
  <c r="OLV1396" s="1"/>
  <c r="OLE1396"/>
  <c r="OLF1390"/>
  <c r="OLF1396" s="1"/>
  <c r="OKO1396"/>
  <c r="OKP1390"/>
  <c r="OKP1396" s="1"/>
  <c r="OJY1396"/>
  <c r="OJZ1390"/>
  <c r="OJZ1396" s="1"/>
  <c r="OJI1396"/>
  <c r="OJJ1390"/>
  <c r="OJJ1396" s="1"/>
  <c r="OIS1396"/>
  <c r="OIT1390"/>
  <c r="OIT1396" s="1"/>
  <c r="OIC1396"/>
  <c r="OID1390"/>
  <c r="OID1396" s="1"/>
  <c r="OHM1396"/>
  <c r="OHN1390"/>
  <c r="OHN1396" s="1"/>
  <c r="OGW1396"/>
  <c r="OGX1390"/>
  <c r="OGX1396" s="1"/>
  <c r="OGG1396"/>
  <c r="OGH1390"/>
  <c r="OGH1396" s="1"/>
  <c r="OFQ1396"/>
  <c r="OFR1390"/>
  <c r="OFR1396" s="1"/>
  <c r="OFA1396"/>
  <c r="OFB1390"/>
  <c r="OFB1396" s="1"/>
  <c r="OEK1396"/>
  <c r="OEL1390"/>
  <c r="OEL1396" s="1"/>
  <c r="ODU1396"/>
  <c r="ODV1390"/>
  <c r="ODV1396" s="1"/>
  <c r="ODE1396"/>
  <c r="ODF1390"/>
  <c r="ODF1396" s="1"/>
  <c r="OCO1396"/>
  <c r="OCP1390"/>
  <c r="OCP1396" s="1"/>
  <c r="OBY1396"/>
  <c r="OBZ1390"/>
  <c r="OBZ1396" s="1"/>
  <c r="OBI1396"/>
  <c r="OBJ1390"/>
  <c r="OBJ1396" s="1"/>
  <c r="OAS1396"/>
  <c r="OAT1390"/>
  <c r="OAT1396" s="1"/>
  <c r="OAC1396"/>
  <c r="OAD1390"/>
  <c r="OAD1396" s="1"/>
  <c r="NZM1396"/>
  <c r="NZN1390"/>
  <c r="NZN1396" s="1"/>
  <c r="NYW1396"/>
  <c r="NYX1390"/>
  <c r="NYX1396" s="1"/>
  <c r="NYG1396"/>
  <c r="NYH1390"/>
  <c r="NYH1396" s="1"/>
  <c r="NXQ1396"/>
  <c r="NXR1390"/>
  <c r="NXR1396" s="1"/>
  <c r="NXA1396"/>
  <c r="NXB1390"/>
  <c r="NXB1396" s="1"/>
  <c r="NWK1396"/>
  <c r="NWL1390"/>
  <c r="NWL1396" s="1"/>
  <c r="NVU1396"/>
  <c r="NVV1390"/>
  <c r="NVV1396" s="1"/>
  <c r="NVE1396"/>
  <c r="NVF1390"/>
  <c r="NVF1396" s="1"/>
  <c r="NUO1396"/>
  <c r="NUP1390"/>
  <c r="NUP1396" s="1"/>
  <c r="NTY1396"/>
  <c r="NTZ1390"/>
  <c r="NTZ1396" s="1"/>
  <c r="NTI1396"/>
  <c r="NTJ1390"/>
  <c r="NTJ1396" s="1"/>
  <c r="NSS1396"/>
  <c r="NST1390"/>
  <c r="NST1396" s="1"/>
  <c r="NSC1396"/>
  <c r="NSD1390"/>
  <c r="NSD1396" s="1"/>
  <c r="NRM1396"/>
  <c r="NRN1390"/>
  <c r="NRN1396" s="1"/>
  <c r="NQW1396"/>
  <c r="NQX1390"/>
  <c r="NQX1396" s="1"/>
  <c r="NQG1396"/>
  <c r="NQH1390"/>
  <c r="NQH1396" s="1"/>
  <c r="NPQ1396"/>
  <c r="NPR1390"/>
  <c r="NPR1396" s="1"/>
  <c r="NPA1396"/>
  <c r="NPB1390"/>
  <c r="NPB1396" s="1"/>
  <c r="NOK1396"/>
  <c r="NOL1390"/>
  <c r="NOL1396" s="1"/>
  <c r="NNU1396"/>
  <c r="NNV1390"/>
  <c r="NNV1396" s="1"/>
  <c r="NNE1396"/>
  <c r="NNF1390"/>
  <c r="NNF1396" s="1"/>
  <c r="NMO1396"/>
  <c r="NMP1390"/>
  <c r="NMP1396" s="1"/>
  <c r="NLY1396"/>
  <c r="NLZ1390"/>
  <c r="NLZ1396" s="1"/>
  <c r="NLI1396"/>
  <c r="NLJ1390"/>
  <c r="NLJ1396" s="1"/>
  <c r="NKS1396"/>
  <c r="NKT1390"/>
  <c r="NKT1396" s="1"/>
  <c r="NKC1396"/>
  <c r="NKD1390"/>
  <c r="NKD1396" s="1"/>
  <c r="NJM1396"/>
  <c r="NJN1390"/>
  <c r="NJN1396" s="1"/>
  <c r="NIW1396"/>
  <c r="NIX1390"/>
  <c r="NIX1396" s="1"/>
  <c r="NIG1396"/>
  <c r="NIH1390"/>
  <c r="NIH1396" s="1"/>
  <c r="NHQ1396"/>
  <c r="NHR1390"/>
  <c r="NHR1396" s="1"/>
  <c r="NHA1396"/>
  <c r="NHB1390"/>
  <c r="NHB1396" s="1"/>
  <c r="NGK1396"/>
  <c r="NGL1390"/>
  <c r="NGL1396" s="1"/>
  <c r="NFU1396"/>
  <c r="NFV1390"/>
  <c r="NFV1396" s="1"/>
  <c r="NFE1396"/>
  <c r="NFF1390"/>
  <c r="NFF1396" s="1"/>
  <c r="NEO1396"/>
  <c r="NEP1390"/>
  <c r="NEP1396" s="1"/>
  <c r="NDY1396"/>
  <c r="NDZ1390"/>
  <c r="NDZ1396" s="1"/>
  <c r="NDI1396"/>
  <c r="NDJ1390"/>
  <c r="NDJ1396" s="1"/>
  <c r="NCS1396"/>
  <c r="NCT1390"/>
  <c r="NCT1396" s="1"/>
  <c r="NCC1396"/>
  <c r="NCD1390"/>
  <c r="NCD1396" s="1"/>
  <c r="NBM1396"/>
  <c r="NBN1390"/>
  <c r="NBN1396" s="1"/>
  <c r="NAW1396"/>
  <c r="NAX1390"/>
  <c r="NAX1396" s="1"/>
  <c r="NAG1396"/>
  <c r="NAH1390"/>
  <c r="NAH1396" s="1"/>
  <c r="MZQ1396"/>
  <c r="MZR1390"/>
  <c r="MZR1396" s="1"/>
  <c r="MZA1396"/>
  <c r="MZB1390"/>
  <c r="MZB1396" s="1"/>
  <c r="MYK1396"/>
  <c r="MYL1390"/>
  <c r="MYL1396" s="1"/>
  <c r="MXU1396"/>
  <c r="MXV1390"/>
  <c r="MXV1396" s="1"/>
  <c r="MXE1396"/>
  <c r="MXF1390"/>
  <c r="MXF1396" s="1"/>
  <c r="MWO1396"/>
  <c r="MWP1390"/>
  <c r="MWP1396" s="1"/>
  <c r="MVY1396"/>
  <c r="MVZ1390"/>
  <c r="MVZ1396" s="1"/>
  <c r="MVI1396"/>
  <c r="MVJ1390"/>
  <c r="MVJ1396" s="1"/>
  <c r="MUS1396"/>
  <c r="MUT1390"/>
  <c r="MUT1396" s="1"/>
  <c r="MUC1396"/>
  <c r="MUD1390"/>
  <c r="MUD1396" s="1"/>
  <c r="MTM1396"/>
  <c r="MTN1390"/>
  <c r="MTN1396" s="1"/>
  <c r="MSW1396"/>
  <c r="MSX1390"/>
  <c r="MSX1396" s="1"/>
  <c r="MSG1396"/>
  <c r="MSH1390"/>
  <c r="MSH1396" s="1"/>
  <c r="MRQ1396"/>
  <c r="MRR1390"/>
  <c r="MRR1396" s="1"/>
  <c r="MRA1396"/>
  <c r="MRB1390"/>
  <c r="MRB1396" s="1"/>
  <c r="MQK1396"/>
  <c r="MQL1390"/>
  <c r="MQL1396" s="1"/>
  <c r="MPU1396"/>
  <c r="MPV1390"/>
  <c r="MPV1396" s="1"/>
  <c r="MPE1396"/>
  <c r="MPF1390"/>
  <c r="MPF1396" s="1"/>
  <c r="MOO1396"/>
  <c r="MOP1390"/>
  <c r="MOP1396" s="1"/>
  <c r="MNY1396"/>
  <c r="MNZ1390"/>
  <c r="MNZ1396" s="1"/>
  <c r="MNI1396"/>
  <c r="MNJ1390"/>
  <c r="MNJ1396" s="1"/>
  <c r="MMS1396"/>
  <c r="MMT1390"/>
  <c r="MMT1396" s="1"/>
  <c r="MMC1396"/>
  <c r="MMD1390"/>
  <c r="MMD1396" s="1"/>
  <c r="MLM1396"/>
  <c r="MLN1390"/>
  <c r="MLN1396" s="1"/>
  <c r="MKW1396"/>
  <c r="MKX1390"/>
  <c r="MKX1396" s="1"/>
  <c r="MKG1396"/>
  <c r="MKH1390"/>
  <c r="MKH1396" s="1"/>
  <c r="MJQ1396"/>
  <c r="MJR1390"/>
  <c r="MJR1396" s="1"/>
  <c r="MJA1396"/>
  <c r="MJB1390"/>
  <c r="MJB1396" s="1"/>
  <c r="MIK1396"/>
  <c r="MIL1390"/>
  <c r="MIL1396" s="1"/>
  <c r="MHU1396"/>
  <c r="MHV1390"/>
  <c r="MHV1396" s="1"/>
  <c r="MHE1396"/>
  <c r="MHF1390"/>
  <c r="MHF1396" s="1"/>
  <c r="MGO1396"/>
  <c r="MGP1390"/>
  <c r="MGP1396" s="1"/>
  <c r="MFY1396"/>
  <c r="MFZ1390"/>
  <c r="MFZ1396" s="1"/>
  <c r="MFI1396"/>
  <c r="MFJ1390"/>
  <c r="MFJ1396" s="1"/>
  <c r="MES1396"/>
  <c r="MET1390"/>
  <c r="MET1396" s="1"/>
  <c r="MEC1396"/>
  <c r="MED1390"/>
  <c r="MED1396" s="1"/>
  <c r="MDM1396"/>
  <c r="MDN1390"/>
  <c r="MDN1396" s="1"/>
  <c r="MCW1396"/>
  <c r="MCX1390"/>
  <c r="MCX1396" s="1"/>
  <c r="MCG1396"/>
  <c r="MCH1390"/>
  <c r="MCH1396" s="1"/>
  <c r="MBQ1396"/>
  <c r="MBR1390"/>
  <c r="MBR1396" s="1"/>
  <c r="MBA1396"/>
  <c r="MBB1390"/>
  <c r="MBB1396" s="1"/>
  <c r="MAK1396"/>
  <c r="MAL1390"/>
  <c r="MAL1396" s="1"/>
  <c r="LZU1396"/>
  <c r="LZV1390"/>
  <c r="LZV1396" s="1"/>
  <c r="LZE1396"/>
  <c r="LZF1390"/>
  <c r="LZF1396" s="1"/>
  <c r="LYO1396"/>
  <c r="LYP1390"/>
  <c r="LYP1396" s="1"/>
  <c r="LXY1396"/>
  <c r="LXZ1390"/>
  <c r="LXZ1396" s="1"/>
  <c r="LXI1396"/>
  <c r="LXJ1390"/>
  <c r="LXJ1396" s="1"/>
  <c r="LWS1396"/>
  <c r="LWT1390"/>
  <c r="LWT1396" s="1"/>
  <c r="LWC1396"/>
  <c r="LWD1390"/>
  <c r="LWD1396" s="1"/>
  <c r="LVM1396"/>
  <c r="LVN1390"/>
  <c r="LVN1396" s="1"/>
  <c r="LUW1396"/>
  <c r="LUX1390"/>
  <c r="LUX1396" s="1"/>
  <c r="LUG1396"/>
  <c r="LUH1390"/>
  <c r="LUH1396" s="1"/>
  <c r="LTQ1396"/>
  <c r="LTR1390"/>
  <c r="LTR1396" s="1"/>
  <c r="LTA1396"/>
  <c r="LTB1390"/>
  <c r="LTB1396" s="1"/>
  <c r="LSK1396"/>
  <c r="LSL1390"/>
  <c r="LSL1396" s="1"/>
  <c r="LRU1396"/>
  <c r="LRV1390"/>
  <c r="LRV1396" s="1"/>
  <c r="LRE1396"/>
  <c r="LRF1390"/>
  <c r="LRF1396" s="1"/>
  <c r="LQO1396"/>
  <c r="LQP1390"/>
  <c r="LQP1396" s="1"/>
  <c r="LPY1396"/>
  <c r="LPZ1390"/>
  <c r="LPZ1396" s="1"/>
  <c r="LPI1396"/>
  <c r="LPJ1390"/>
  <c r="LPJ1396" s="1"/>
  <c r="LOS1396"/>
  <c r="LOT1390"/>
  <c r="LOT1396" s="1"/>
  <c r="LOC1396"/>
  <c r="LOD1390"/>
  <c r="LOD1396" s="1"/>
  <c r="LNM1396"/>
  <c r="LNN1390"/>
  <c r="LNN1396" s="1"/>
  <c r="LMW1396"/>
  <c r="LMX1390"/>
  <c r="LMX1396" s="1"/>
  <c r="LMG1396"/>
  <c r="LMH1390"/>
  <c r="LMH1396" s="1"/>
  <c r="LLQ1396"/>
  <c r="LLR1390"/>
  <c r="LLR1396" s="1"/>
  <c r="LLA1396"/>
  <c r="LLB1390"/>
  <c r="LLB1396" s="1"/>
  <c r="LKK1396"/>
  <c r="LKL1390"/>
  <c r="LKL1396" s="1"/>
  <c r="LJU1396"/>
  <c r="LJV1390"/>
  <c r="LJV1396" s="1"/>
  <c r="LJE1396"/>
  <c r="LJF1390"/>
  <c r="LJF1396" s="1"/>
  <c r="LIO1396"/>
  <c r="LIP1390"/>
  <c r="LIP1396" s="1"/>
  <c r="LHY1396"/>
  <c r="LHZ1390"/>
  <c r="LHZ1396" s="1"/>
  <c r="LHI1396"/>
  <c r="LHJ1390"/>
  <c r="LHJ1396" s="1"/>
  <c r="LGS1396"/>
  <c r="LGT1390"/>
  <c r="LGT1396" s="1"/>
  <c r="LGC1396"/>
  <c r="LGD1390"/>
  <c r="LGD1396" s="1"/>
  <c r="LFM1396"/>
  <c r="LFN1390"/>
  <c r="LFN1396" s="1"/>
  <c r="LEW1396"/>
  <c r="LEX1390"/>
  <c r="LEX1396" s="1"/>
  <c r="LEG1396"/>
  <c r="LEH1390"/>
  <c r="LEH1396" s="1"/>
  <c r="LDQ1396"/>
  <c r="LDR1390"/>
  <c r="LDR1396" s="1"/>
  <c r="LDA1396"/>
  <c r="LDB1390"/>
  <c r="LDB1396" s="1"/>
  <c r="LCK1396"/>
  <c r="LCL1390"/>
  <c r="LCL1396" s="1"/>
  <c r="LBU1396"/>
  <c r="LBV1390"/>
  <c r="LBV1396" s="1"/>
  <c r="LBE1396"/>
  <c r="LBF1390"/>
  <c r="LBF1396" s="1"/>
  <c r="LAO1396"/>
  <c r="LAP1390"/>
  <c r="LAP1396" s="1"/>
  <c r="KZY1396"/>
  <c r="KZZ1390"/>
  <c r="KZZ1396" s="1"/>
  <c r="KZI1396"/>
  <c r="KZJ1390"/>
  <c r="KZJ1396" s="1"/>
  <c r="KYS1396"/>
  <c r="KYT1390"/>
  <c r="KYT1396" s="1"/>
  <c r="KYC1396"/>
  <c r="KYD1390"/>
  <c r="KYD1396" s="1"/>
  <c r="KXM1396"/>
  <c r="KXN1390"/>
  <c r="KXN1396" s="1"/>
  <c r="KWW1396"/>
  <c r="KWX1390"/>
  <c r="KWX1396" s="1"/>
  <c r="KWG1396"/>
  <c r="KWH1390"/>
  <c r="KWH1396" s="1"/>
  <c r="KVQ1396"/>
  <c r="KVR1390"/>
  <c r="KVR1396" s="1"/>
  <c r="KVA1396"/>
  <c r="KVB1390"/>
  <c r="KVB1396" s="1"/>
  <c r="KUK1396"/>
  <c r="KUL1390"/>
  <c r="KUL1396" s="1"/>
  <c r="KTU1396"/>
  <c r="KTV1390"/>
  <c r="KTV1396" s="1"/>
  <c r="KTE1396"/>
  <c r="KTF1390"/>
  <c r="KTF1396" s="1"/>
  <c r="KSO1396"/>
  <c r="KSP1390"/>
  <c r="KSP1396" s="1"/>
  <c r="KRY1396"/>
  <c r="KRZ1390"/>
  <c r="KRZ1396" s="1"/>
  <c r="KRI1396"/>
  <c r="KRJ1390"/>
  <c r="KRJ1396" s="1"/>
  <c r="KQS1396"/>
  <c r="KQT1390"/>
  <c r="KQT1396" s="1"/>
  <c r="KQC1396"/>
  <c r="KQD1390"/>
  <c r="KQD1396" s="1"/>
  <c r="KPM1396"/>
  <c r="KPN1390"/>
  <c r="KPN1396" s="1"/>
  <c r="KOW1396"/>
  <c r="KOX1390"/>
  <c r="KOX1396" s="1"/>
  <c r="KOG1396"/>
  <c r="KOH1390"/>
  <c r="KOH1396" s="1"/>
  <c r="KNQ1396"/>
  <c r="KNR1390"/>
  <c r="KNR1396" s="1"/>
  <c r="KNA1396"/>
  <c r="KNB1390"/>
  <c r="KNB1396" s="1"/>
  <c r="KMK1396"/>
  <c r="KML1390"/>
  <c r="KML1396" s="1"/>
  <c r="KLU1396"/>
  <c r="KLV1390"/>
  <c r="KLV1396" s="1"/>
  <c r="KLE1396"/>
  <c r="KLF1390"/>
  <c r="KLF1396" s="1"/>
  <c r="KKO1396"/>
  <c r="KKP1390"/>
  <c r="KKP1396" s="1"/>
  <c r="KJY1396"/>
  <c r="KJZ1390"/>
  <c r="KJZ1396" s="1"/>
  <c r="KJI1396"/>
  <c r="KJJ1390"/>
  <c r="KJJ1396" s="1"/>
  <c r="KIS1396"/>
  <c r="KIT1390"/>
  <c r="KIT1396" s="1"/>
  <c r="KIC1396"/>
  <c r="KID1390"/>
  <c r="KID1396" s="1"/>
  <c r="KHM1396"/>
  <c r="KHN1390"/>
  <c r="KHN1396" s="1"/>
  <c r="KGW1396"/>
  <c r="KGX1390"/>
  <c r="KGX1396" s="1"/>
  <c r="KGG1396"/>
  <c r="KGH1390"/>
  <c r="KGH1396" s="1"/>
  <c r="KFQ1396"/>
  <c r="KFR1390"/>
  <c r="KFR1396" s="1"/>
  <c r="KFA1396"/>
  <c r="KFB1390"/>
  <c r="KFB1396" s="1"/>
  <c r="KEK1396"/>
  <c r="KEL1390"/>
  <c r="KEL1396" s="1"/>
  <c r="KDU1396"/>
  <c r="KDV1390"/>
  <c r="KDV1396" s="1"/>
  <c r="KDE1396"/>
  <c r="KDF1390"/>
  <c r="KDF1396" s="1"/>
  <c r="KCO1396"/>
  <c r="KCP1390"/>
  <c r="KCP1396" s="1"/>
  <c r="KBY1396"/>
  <c r="KBZ1390"/>
  <c r="KBZ1396" s="1"/>
  <c r="KBI1396"/>
  <c r="KBJ1390"/>
  <c r="KBJ1396" s="1"/>
  <c r="KAS1396"/>
  <c r="KAT1390"/>
  <c r="KAT1396" s="1"/>
  <c r="KAC1396"/>
  <c r="KAD1390"/>
  <c r="KAD1396" s="1"/>
  <c r="JZM1396"/>
  <c r="JZN1390"/>
  <c r="JZN1396" s="1"/>
  <c r="JYW1396"/>
  <c r="JYX1390"/>
  <c r="JYX1396" s="1"/>
  <c r="JYG1396"/>
  <c r="JYH1390"/>
  <c r="JYH1396" s="1"/>
  <c r="JXQ1396"/>
  <c r="JXR1390"/>
  <c r="JXR1396" s="1"/>
  <c r="JXA1396"/>
  <c r="JXB1390"/>
  <c r="JXB1396" s="1"/>
  <c r="JWK1396"/>
  <c r="JWL1390"/>
  <c r="JWL1396" s="1"/>
  <c r="JVU1396"/>
  <c r="JVV1390"/>
  <c r="JVV1396" s="1"/>
  <c r="JVE1396"/>
  <c r="JVF1390"/>
  <c r="JVF1396" s="1"/>
  <c r="JUO1396"/>
  <c r="JUP1390"/>
  <c r="JUP1396" s="1"/>
  <c r="JTY1396"/>
  <c r="JTZ1390"/>
  <c r="JTZ1396" s="1"/>
  <c r="JTI1396"/>
  <c r="JTJ1390"/>
  <c r="JTJ1396" s="1"/>
  <c r="JSS1396"/>
  <c r="JST1390"/>
  <c r="JST1396" s="1"/>
  <c r="JSC1396"/>
  <c r="JSD1390"/>
  <c r="JSD1396" s="1"/>
  <c r="JRM1396"/>
  <c r="JRN1390"/>
  <c r="JRN1396" s="1"/>
  <c r="JQW1396"/>
  <c r="JQX1390"/>
  <c r="JQX1396" s="1"/>
  <c r="JQG1396"/>
  <c r="JQH1390"/>
  <c r="JQH1396" s="1"/>
  <c r="JPQ1396"/>
  <c r="JPR1390"/>
  <c r="JPR1396" s="1"/>
  <c r="JPA1396"/>
  <c r="JPB1390"/>
  <c r="JPB1396" s="1"/>
  <c r="JOK1396"/>
  <c r="JOL1390"/>
  <c r="JOL1396" s="1"/>
  <c r="JNU1396"/>
  <c r="JNV1390"/>
  <c r="JNV1396" s="1"/>
  <c r="JNE1396"/>
  <c r="JNF1390"/>
  <c r="JNF1396" s="1"/>
  <c r="JMO1396"/>
  <c r="JMP1390"/>
  <c r="JMP1396" s="1"/>
  <c r="JLY1396"/>
  <c r="JLZ1390"/>
  <c r="JLZ1396" s="1"/>
  <c r="JLI1396"/>
  <c r="JLJ1390"/>
  <c r="JLJ1396" s="1"/>
  <c r="JKS1396"/>
  <c r="JKT1390"/>
  <c r="JKT1396" s="1"/>
  <c r="JKC1396"/>
  <c r="JKD1390"/>
  <c r="JKD1396" s="1"/>
  <c r="JJM1396"/>
  <c r="JJN1390"/>
  <c r="JJN1396" s="1"/>
  <c r="JIW1396"/>
  <c r="JIX1390"/>
  <c r="JIX1396" s="1"/>
  <c r="JIG1396"/>
  <c r="JIH1390"/>
  <c r="JIH1396" s="1"/>
  <c r="JHQ1396"/>
  <c r="JHR1390"/>
  <c r="JHR1396" s="1"/>
  <c r="JHA1396"/>
  <c r="JHB1390"/>
  <c r="JHB1396" s="1"/>
  <c r="JGK1396"/>
  <c r="JGL1390"/>
  <c r="JGL1396" s="1"/>
  <c r="JFU1396"/>
  <c r="JFV1390"/>
  <c r="JFV1396" s="1"/>
  <c r="JFE1396"/>
  <c r="JFF1390"/>
  <c r="JFF1396" s="1"/>
  <c r="JEO1396"/>
  <c r="JEP1390"/>
  <c r="JEP1396" s="1"/>
  <c r="JDY1396"/>
  <c r="JDZ1390"/>
  <c r="JDZ1396" s="1"/>
  <c r="JDI1396"/>
  <c r="JDJ1390"/>
  <c r="JDJ1396" s="1"/>
  <c r="JCS1396"/>
  <c r="JCT1390"/>
  <c r="JCT1396" s="1"/>
  <c r="JCC1396"/>
  <c r="JCD1390"/>
  <c r="JCD1396" s="1"/>
  <c r="JBM1396"/>
  <c r="JBN1390"/>
  <c r="JBN1396" s="1"/>
  <c r="JAW1396"/>
  <c r="JAX1390"/>
  <c r="JAX1396" s="1"/>
  <c r="JAG1396"/>
  <c r="JAH1390"/>
  <c r="JAH1396" s="1"/>
  <c r="IZQ1396"/>
  <c r="IZR1390"/>
  <c r="IZR1396" s="1"/>
  <c r="IZA1396"/>
  <c r="IZB1390"/>
  <c r="IZB1396" s="1"/>
  <c r="IYK1396"/>
  <c r="IYL1390"/>
  <c r="IYL1396" s="1"/>
  <c r="IXU1396"/>
  <c r="IXV1390"/>
  <c r="IXV1396" s="1"/>
  <c r="IXE1396"/>
  <c r="IXF1390"/>
  <c r="IXF1396" s="1"/>
  <c r="IWO1396"/>
  <c r="IWP1390"/>
  <c r="IWP1396" s="1"/>
  <c r="IVY1396"/>
  <c r="IVZ1390"/>
  <c r="IVZ1396" s="1"/>
  <c r="IVI1396"/>
  <c r="IVJ1390"/>
  <c r="IVJ1396" s="1"/>
  <c r="IUS1396"/>
  <c r="IUT1390"/>
  <c r="IUT1396" s="1"/>
  <c r="IUC1396"/>
  <c r="IUD1390"/>
  <c r="IUD1396" s="1"/>
  <c r="ITM1396"/>
  <c r="ITN1390"/>
  <c r="ITN1396" s="1"/>
  <c r="ISW1396"/>
  <c r="ISX1390"/>
  <c r="ISX1396" s="1"/>
  <c r="ISG1396"/>
  <c r="ISH1390"/>
  <c r="ISH1396" s="1"/>
  <c r="IRQ1396"/>
  <c r="IRR1390"/>
  <c r="IRR1396" s="1"/>
  <c r="IRA1396"/>
  <c r="IRB1390"/>
  <c r="IRB1396" s="1"/>
  <c r="IQK1396"/>
  <c r="IQL1390"/>
  <c r="IQL1396" s="1"/>
  <c r="IPU1396"/>
  <c r="IPV1390"/>
  <c r="IPV1396" s="1"/>
  <c r="IPE1396"/>
  <c r="IPF1390"/>
  <c r="IPF1396" s="1"/>
  <c r="IOO1396"/>
  <c r="IOP1390"/>
  <c r="IOP1396" s="1"/>
  <c r="INY1396"/>
  <c r="INZ1390"/>
  <c r="INZ1396" s="1"/>
  <c r="INI1396"/>
  <c r="INJ1390"/>
  <c r="INJ1396" s="1"/>
  <c r="IMS1396"/>
  <c r="IMT1390"/>
  <c r="IMT1396" s="1"/>
  <c r="IMC1396"/>
  <c r="IMD1390"/>
  <c r="IMD1396" s="1"/>
  <c r="ILM1396"/>
  <c r="ILN1390"/>
  <c r="ILN1396" s="1"/>
  <c r="IKW1396"/>
  <c r="IKX1390"/>
  <c r="IKX1396" s="1"/>
  <c r="IKG1396"/>
  <c r="IKH1390"/>
  <c r="IKH1396" s="1"/>
  <c r="IJQ1396"/>
  <c r="IJR1390"/>
  <c r="IJR1396" s="1"/>
  <c r="IJA1396"/>
  <c r="IJB1390"/>
  <c r="IJB1396" s="1"/>
  <c r="IIK1396"/>
  <c r="IIL1390"/>
  <c r="IIL1396" s="1"/>
  <c r="IHU1396"/>
  <c r="IHV1390"/>
  <c r="IHV1396" s="1"/>
  <c r="IHE1396"/>
  <c r="IHF1390"/>
  <c r="IHF1396" s="1"/>
  <c r="IGO1396"/>
  <c r="IGP1390"/>
  <c r="IGP1396" s="1"/>
  <c r="IFY1396"/>
  <c r="IFZ1390"/>
  <c r="IFZ1396" s="1"/>
  <c r="IFI1396"/>
  <c r="IFJ1390"/>
  <c r="IFJ1396" s="1"/>
  <c r="IES1396"/>
  <c r="IET1390"/>
  <c r="IET1396" s="1"/>
  <c r="IEC1396"/>
  <c r="IED1390"/>
  <c r="IED1396" s="1"/>
  <c r="IDM1396"/>
  <c r="IDN1390"/>
  <c r="IDN1396" s="1"/>
  <c r="ICW1396"/>
  <c r="ICX1390"/>
  <c r="ICX1396" s="1"/>
  <c r="ICG1396"/>
  <c r="ICH1390"/>
  <c r="ICH1396" s="1"/>
  <c r="IBQ1396"/>
  <c r="IBR1390"/>
  <c r="IBR1396" s="1"/>
  <c r="IBA1396"/>
  <c r="IBB1390"/>
  <c r="IBB1396" s="1"/>
  <c r="IAK1396"/>
  <c r="IAL1390"/>
  <c r="IAL1396" s="1"/>
  <c r="HZU1396"/>
  <c r="HZV1390"/>
  <c r="HZV1396" s="1"/>
  <c r="HZE1396"/>
  <c r="HZF1390"/>
  <c r="HZF1396" s="1"/>
  <c r="HYO1396"/>
  <c r="HYP1390"/>
  <c r="HYP1396" s="1"/>
  <c r="HXY1396"/>
  <c r="HXZ1390"/>
  <c r="HXZ1396" s="1"/>
  <c r="HXI1396"/>
  <c r="HXJ1390"/>
  <c r="HXJ1396" s="1"/>
  <c r="HWS1396"/>
  <c r="HWT1390"/>
  <c r="HWT1396" s="1"/>
  <c r="HWC1396"/>
  <c r="HWD1390"/>
  <c r="HWD1396" s="1"/>
  <c r="HVM1396"/>
  <c r="HVN1390"/>
  <c r="HVN1396" s="1"/>
  <c r="HUW1396"/>
  <c r="HUX1390"/>
  <c r="HUX1396" s="1"/>
  <c r="HUG1396"/>
  <c r="HUH1390"/>
  <c r="HUH1396" s="1"/>
  <c r="HTQ1396"/>
  <c r="HTR1390"/>
  <c r="HTR1396" s="1"/>
  <c r="HTA1396"/>
  <c r="HTB1390"/>
  <c r="HTB1396" s="1"/>
  <c r="HSK1396"/>
  <c r="HSL1390"/>
  <c r="HSL1396" s="1"/>
  <c r="HRU1396"/>
  <c r="HRV1390"/>
  <c r="HRV1396" s="1"/>
  <c r="HRE1396"/>
  <c r="HRF1390"/>
  <c r="HRF1396" s="1"/>
  <c r="HQO1396"/>
  <c r="HQP1390"/>
  <c r="HQP1396" s="1"/>
  <c r="HPY1396"/>
  <c r="HPZ1390"/>
  <c r="HPZ1396" s="1"/>
  <c r="HPI1396"/>
  <c r="HPJ1390"/>
  <c r="HPJ1396" s="1"/>
  <c r="HOS1396"/>
  <c r="HOT1390"/>
  <c r="HOT1396" s="1"/>
  <c r="HOC1396"/>
  <c r="HOD1390"/>
  <c r="HOD1396" s="1"/>
  <c r="HNM1396"/>
  <c r="HNN1390"/>
  <c r="HNN1396" s="1"/>
  <c r="HMW1396"/>
  <c r="HMX1390"/>
  <c r="HMX1396" s="1"/>
  <c r="HMG1396"/>
  <c r="HMH1390"/>
  <c r="HMH1396" s="1"/>
  <c r="HLQ1396"/>
  <c r="HLR1390"/>
  <c r="HLR1396" s="1"/>
  <c r="HLA1396"/>
  <c r="HLB1390"/>
  <c r="HLB1396" s="1"/>
  <c r="HKK1396"/>
  <c r="HKL1390"/>
  <c r="HKL1396" s="1"/>
  <c r="HJU1396"/>
  <c r="HJV1390"/>
  <c r="HJV1396" s="1"/>
  <c r="HJE1396"/>
  <c r="HJF1390"/>
  <c r="HJF1396" s="1"/>
  <c r="HIO1396"/>
  <c r="HIP1390"/>
  <c r="HIP1396" s="1"/>
  <c r="HHY1396"/>
  <c r="HHZ1390"/>
  <c r="HHZ1396" s="1"/>
  <c r="HHI1396"/>
  <c r="HHJ1390"/>
  <c r="HHJ1396" s="1"/>
  <c r="HGS1396"/>
  <c r="HGT1390"/>
  <c r="HGT1396" s="1"/>
  <c r="HGC1396"/>
  <c r="HGD1390"/>
  <c r="HGD1396" s="1"/>
  <c r="HFM1396"/>
  <c r="HFN1390"/>
  <c r="HFN1396" s="1"/>
  <c r="HEW1396"/>
  <c r="HEX1390"/>
  <c r="HEX1396" s="1"/>
  <c r="HEG1396"/>
  <c r="HEH1390"/>
  <c r="HEH1396" s="1"/>
  <c r="HDQ1396"/>
  <c r="HDR1390"/>
  <c r="HDR1396" s="1"/>
  <c r="HDA1396"/>
  <c r="HDB1390"/>
  <c r="HDB1396" s="1"/>
  <c r="HCK1396"/>
  <c r="HCL1390"/>
  <c r="HCL1396" s="1"/>
  <c r="HBU1396"/>
  <c r="HBV1390"/>
  <c r="HBV1396" s="1"/>
  <c r="HBE1396"/>
  <c r="HBF1390"/>
  <c r="HBF1396" s="1"/>
  <c r="HAO1396"/>
  <c r="HAP1390"/>
  <c r="HAP1396" s="1"/>
  <c r="GZY1396"/>
  <c r="GZZ1390"/>
  <c r="GZZ1396" s="1"/>
  <c r="GZI1396"/>
  <c r="GZJ1390"/>
  <c r="GZJ1396" s="1"/>
  <c r="GYS1396"/>
  <c r="GYT1390"/>
  <c r="GYT1396" s="1"/>
  <c r="GYC1396"/>
  <c r="GYD1390"/>
  <c r="GYD1396" s="1"/>
  <c r="GXM1396"/>
  <c r="GXN1390"/>
  <c r="GXN1396" s="1"/>
  <c r="GWW1396"/>
  <c r="GWX1390"/>
  <c r="GWX1396" s="1"/>
  <c r="GWG1396"/>
  <c r="GWH1390"/>
  <c r="GWH1396" s="1"/>
  <c r="GVQ1396"/>
  <c r="GVR1390"/>
  <c r="GVR1396" s="1"/>
  <c r="GVA1396"/>
  <c r="GVB1390"/>
  <c r="GVB1396" s="1"/>
  <c r="GUK1396"/>
  <c r="GUL1390"/>
  <c r="GUL1396" s="1"/>
  <c r="GTU1396"/>
  <c r="GTV1390"/>
  <c r="GTV1396" s="1"/>
  <c r="GTE1396"/>
  <c r="GTF1390"/>
  <c r="GTF1396" s="1"/>
  <c r="GSO1396"/>
  <c r="GSP1390"/>
  <c r="GSP1396" s="1"/>
  <c r="GRY1396"/>
  <c r="GRZ1390"/>
  <c r="GRZ1396" s="1"/>
  <c r="GRI1396"/>
  <c r="GRJ1390"/>
  <c r="GRJ1396" s="1"/>
  <c r="GQS1396"/>
  <c r="GQT1390"/>
  <c r="GQT1396" s="1"/>
  <c r="GQC1396"/>
  <c r="GQD1390"/>
  <c r="GQD1396" s="1"/>
  <c r="GPM1396"/>
  <c r="GPN1390"/>
  <c r="GPN1396" s="1"/>
  <c r="GOW1396"/>
  <c r="GOX1390"/>
  <c r="GOX1396" s="1"/>
  <c r="GOG1396"/>
  <c r="GOH1390"/>
  <c r="GOH1396" s="1"/>
  <c r="GNQ1396"/>
  <c r="GNR1390"/>
  <c r="GNR1396" s="1"/>
  <c r="GNA1396"/>
  <c r="GNB1390"/>
  <c r="GNB1396" s="1"/>
  <c r="GMK1396"/>
  <c r="GML1390"/>
  <c r="GML1396" s="1"/>
  <c r="GLU1396"/>
  <c r="GLV1390"/>
  <c r="GLV1396" s="1"/>
  <c r="GLE1396"/>
  <c r="GLF1390"/>
  <c r="GLF1396" s="1"/>
  <c r="GKO1396"/>
  <c r="GKP1390"/>
  <c r="GKP1396" s="1"/>
  <c r="GJY1396"/>
  <c r="GJZ1390"/>
  <c r="GJZ1396" s="1"/>
  <c r="GJI1396"/>
  <c r="GJJ1390"/>
  <c r="GJJ1396" s="1"/>
  <c r="GIS1396"/>
  <c r="GIT1390"/>
  <c r="GIT1396" s="1"/>
  <c r="GIC1396"/>
  <c r="GID1390"/>
  <c r="GID1396" s="1"/>
  <c r="GHM1396"/>
  <c r="GHN1390"/>
  <c r="GHN1396" s="1"/>
  <c r="GGW1396"/>
  <c r="GGX1390"/>
  <c r="GGX1396" s="1"/>
  <c r="GGG1396"/>
  <c r="GGH1390"/>
  <c r="GGH1396" s="1"/>
  <c r="GFQ1396"/>
  <c r="GFR1390"/>
  <c r="GFR1396" s="1"/>
  <c r="GFA1396"/>
  <c r="GFB1390"/>
  <c r="GFB1396" s="1"/>
  <c r="GEK1396"/>
  <c r="GEL1390"/>
  <c r="GEL1396" s="1"/>
  <c r="GDU1396"/>
  <c r="GDV1390"/>
  <c r="GDV1396" s="1"/>
  <c r="GDE1396"/>
  <c r="GDF1390"/>
  <c r="GDF1396" s="1"/>
  <c r="GCO1396"/>
  <c r="GCP1390"/>
  <c r="GCP1396" s="1"/>
  <c r="GBY1396"/>
  <c r="GBZ1390"/>
  <c r="GBZ1396" s="1"/>
  <c r="GBI1396"/>
  <c r="GBJ1390"/>
  <c r="GBJ1396" s="1"/>
  <c r="GAS1396"/>
  <c r="GAT1390"/>
  <c r="GAT1396" s="1"/>
  <c r="GAC1396"/>
  <c r="GAD1390"/>
  <c r="GAD1396" s="1"/>
  <c r="FZM1396"/>
  <c r="FZN1390"/>
  <c r="FZN1396" s="1"/>
  <c r="FYW1396"/>
  <c r="FYX1390"/>
  <c r="FYX1396" s="1"/>
  <c r="FYG1396"/>
  <c r="FYH1390"/>
  <c r="FYH1396" s="1"/>
  <c r="FXQ1396"/>
  <c r="FXR1390"/>
  <c r="FXR1396" s="1"/>
  <c r="FXA1396"/>
  <c r="FXB1390"/>
  <c r="FXB1396" s="1"/>
  <c r="FWK1396"/>
  <c r="FWL1390"/>
  <c r="FWL1396" s="1"/>
  <c r="FVU1396"/>
  <c r="FVV1390"/>
  <c r="FVV1396" s="1"/>
  <c r="FVE1396"/>
  <c r="FVF1390"/>
  <c r="FVF1396" s="1"/>
  <c r="FUO1396"/>
  <c r="FUP1390"/>
  <c r="FUP1396" s="1"/>
  <c r="FTY1396"/>
  <c r="FTZ1390"/>
  <c r="FTZ1396" s="1"/>
  <c r="FTI1396"/>
  <c r="FTJ1390"/>
  <c r="FTJ1396" s="1"/>
  <c r="FSS1396"/>
  <c r="FST1390"/>
  <c r="FST1396" s="1"/>
  <c r="FSC1396"/>
  <c r="FSD1390"/>
  <c r="FSD1396" s="1"/>
  <c r="FRM1396"/>
  <c r="FRN1390"/>
  <c r="FRN1396" s="1"/>
  <c r="FQW1396"/>
  <c r="FQX1390"/>
  <c r="FQX1396" s="1"/>
  <c r="FQG1396"/>
  <c r="FQH1390"/>
  <c r="FQH1396" s="1"/>
  <c r="FPQ1396"/>
  <c r="FPR1390"/>
  <c r="FPR1396" s="1"/>
  <c r="FPA1396"/>
  <c r="FPB1390"/>
  <c r="FPB1396" s="1"/>
  <c r="FOK1396"/>
  <c r="FOL1390"/>
  <c r="FOL1396" s="1"/>
  <c r="FNU1396"/>
  <c r="FNV1390"/>
  <c r="FNV1396" s="1"/>
  <c r="FNE1396"/>
  <c r="FNF1390"/>
  <c r="FNF1396" s="1"/>
  <c r="FMO1396"/>
  <c r="FMP1390"/>
  <c r="FMP1396" s="1"/>
  <c r="FLY1396"/>
  <c r="FLZ1390"/>
  <c r="FLZ1396" s="1"/>
  <c r="FLI1396"/>
  <c r="FLJ1390"/>
  <c r="FLJ1396" s="1"/>
  <c r="FKR1396"/>
  <c r="FKC1393"/>
  <c r="FKC1390"/>
  <c r="FKE1390" s="1"/>
  <c r="FKE1396" s="1"/>
  <c r="FIX1385"/>
  <c r="FIF1396"/>
  <c r="FHQ1393"/>
  <c r="FHQ1390"/>
  <c r="FHS1390" s="1"/>
  <c r="FHS1396" s="1"/>
  <c r="FGL1385"/>
  <c r="FFT1396"/>
  <c r="FFE1393"/>
  <c r="FFE1390"/>
  <c r="FFG1390" s="1"/>
  <c r="FFG1396" s="1"/>
  <c r="FDZ1385"/>
  <c r="FDH1396"/>
  <c r="FCS1393"/>
  <c r="FCS1390"/>
  <c r="FCU1390" s="1"/>
  <c r="FCU1396" s="1"/>
  <c r="FBN1385"/>
  <c r="FAV1396"/>
  <c r="FAG1393"/>
  <c r="FAG1390"/>
  <c r="FAI1390" s="1"/>
  <c r="FAI1396" s="1"/>
  <c r="EZB1385"/>
  <c r="EYJ1396"/>
  <c r="EXU1393"/>
  <c r="EXU1390"/>
  <c r="EXW1390" s="1"/>
  <c r="EXW1396" s="1"/>
  <c r="EWP1385"/>
  <c r="EVX1396"/>
  <c r="EVI1393"/>
  <c r="EVI1390"/>
  <c r="EVK1390" s="1"/>
  <c r="EVK1396" s="1"/>
  <c r="EUD1385"/>
  <c r="ETL1396"/>
  <c r="ESW1393"/>
  <c r="ESW1390"/>
  <c r="ESY1390" s="1"/>
  <c r="ESY1396" s="1"/>
  <c r="ERR1385"/>
  <c r="EQZ1396"/>
  <c r="EQK1393"/>
  <c r="EQK1390"/>
  <c r="EQM1390" s="1"/>
  <c r="EQM1396" s="1"/>
  <c r="EPF1385"/>
  <c r="EON1396"/>
  <c r="ENY1393"/>
  <c r="ENY1390"/>
  <c r="EOA1390" s="1"/>
  <c r="EOA1396" s="1"/>
  <c r="EMT1385"/>
  <c r="EMB1396"/>
  <c r="ELM1393"/>
  <c r="ELM1390"/>
  <c r="ELO1390" s="1"/>
  <c r="ELO1396" s="1"/>
  <c r="EKH1385"/>
  <c r="EJP1396"/>
  <c r="EJA1393"/>
  <c r="EJA1390"/>
  <c r="EJC1390" s="1"/>
  <c r="EJC1396" s="1"/>
  <c r="EHV1385"/>
  <c r="EHD1396"/>
  <c r="EGO1393"/>
  <c r="EGO1390"/>
  <c r="EGQ1390" s="1"/>
  <c r="EGQ1396" s="1"/>
  <c r="EFJ1385"/>
  <c r="EER1396"/>
  <c r="EEC1393"/>
  <c r="EEC1390"/>
  <c r="EEE1390" s="1"/>
  <c r="EEE1396" s="1"/>
  <c r="ECX1385"/>
  <c r="ECF1396"/>
  <c r="EBQ1393"/>
  <c r="EBQ1390"/>
  <c r="EAL1385"/>
  <c r="DZT1396"/>
  <c r="DZE1393"/>
  <c r="DZE1390"/>
  <c r="DZG1390" s="1"/>
  <c r="DZG1396" s="1"/>
  <c r="DXZ1385"/>
  <c r="DXH1396"/>
  <c r="DWS1393"/>
  <c r="DWS1390"/>
  <c r="DWU1390" s="1"/>
  <c r="DWU1396" s="1"/>
  <c r="DVN1385"/>
  <c r="DUV1396"/>
  <c r="DUG1393"/>
  <c r="DUG1390"/>
  <c r="DUI1390" s="1"/>
  <c r="DUI1396" s="1"/>
  <c r="DTB1385"/>
  <c r="DSJ1396"/>
  <c r="DRU1393"/>
  <c r="DRU1390"/>
  <c r="DRW1390" s="1"/>
  <c r="DRW1396" s="1"/>
  <c r="DQP1385"/>
  <c r="DPX1396"/>
  <c r="DPI1393"/>
  <c r="DPI1390"/>
  <c r="DPK1390" s="1"/>
  <c r="DPK1396" s="1"/>
  <c r="DOD1385"/>
  <c r="DNL1396"/>
  <c r="DMW1393"/>
  <c r="DMW1390"/>
  <c r="DMY1390" s="1"/>
  <c r="DMY1396" s="1"/>
  <c r="DLR1385"/>
  <c r="DKZ1396"/>
  <c r="DKK1393"/>
  <c r="DKK1390"/>
  <c r="DKM1390" s="1"/>
  <c r="DKM1396" s="1"/>
  <c r="DJF1385"/>
  <c r="DIN1396"/>
  <c r="DHY1393"/>
  <c r="DHY1390"/>
  <c r="DIA1390" s="1"/>
  <c r="DIA1396" s="1"/>
  <c r="DGT1385"/>
  <c r="DGB1396"/>
  <c r="DFM1393"/>
  <c r="DFM1390"/>
  <c r="DFO1390" s="1"/>
  <c r="DFO1396" s="1"/>
  <c r="DEH1385"/>
  <c r="DDP1396"/>
  <c r="DDA1393"/>
  <c r="DDA1390"/>
  <c r="DDC1390" s="1"/>
  <c r="DDC1396" s="1"/>
  <c r="DBV1385"/>
  <c r="DBD1396"/>
  <c r="DAO1393"/>
  <c r="DAO1390"/>
  <c r="DAQ1390" s="1"/>
  <c r="DAQ1396" s="1"/>
  <c r="CZJ1385"/>
  <c r="CYR1396"/>
  <c r="CYC1393"/>
  <c r="CYC1390"/>
  <c r="CWW1393"/>
  <c r="CWW1390"/>
  <c r="CVQ1393"/>
  <c r="CVQ1390"/>
  <c r="CUK1393"/>
  <c r="CUK1390"/>
  <c r="CTE1393"/>
  <c r="CTE1390"/>
  <c r="CRY1393"/>
  <c r="CRY1390"/>
  <c r="CQS1393"/>
  <c r="CQS1390"/>
  <c r="CPM1393"/>
  <c r="CPM1390"/>
  <c r="COG1393"/>
  <c r="COG1390"/>
  <c r="CNA1393"/>
  <c r="CNA1390"/>
  <c r="CLU1393"/>
  <c r="CLU1390"/>
  <c r="CKO1393"/>
  <c r="CKO1390"/>
  <c r="CJI1393"/>
  <c r="CJI1390"/>
  <c r="CIC1393"/>
  <c r="CIC1390"/>
  <c r="CGW1393"/>
  <c r="CGW1390"/>
  <c r="CFQ1393"/>
  <c r="CFQ1390"/>
  <c r="CEK1393"/>
  <c r="CEK1390"/>
  <c r="CDE1393"/>
  <c r="CDE1390"/>
  <c r="CBY1393"/>
  <c r="CBY1390"/>
  <c r="CAS1393"/>
  <c r="CAS1390"/>
  <c r="BZM1393"/>
  <c r="BZM1390"/>
  <c r="BYG1393"/>
  <c r="BYG1390"/>
  <c r="BXA1393"/>
  <c r="BXA1390"/>
  <c r="BVU1393"/>
  <c r="BVU1390"/>
  <c r="BUO1393"/>
  <c r="BUO1390"/>
  <c r="BTI1393"/>
  <c r="BTI1390"/>
  <c r="BSC1393"/>
  <c r="BSC1390"/>
  <c r="BQW1393"/>
  <c r="BQW1390"/>
  <c r="BPQ1393"/>
  <c r="BPQ1390"/>
  <c r="BOK1393"/>
  <c r="BOK1390"/>
  <c r="BNE1393"/>
  <c r="BNE1390"/>
  <c r="BLY1393"/>
  <c r="BLY1390"/>
  <c r="BKS1393"/>
  <c r="BKS1390"/>
  <c r="BJM1393"/>
  <c r="BJM1390"/>
  <c r="BIG1393"/>
  <c r="BIG1390"/>
  <c r="BHA1393"/>
  <c r="BHA1390"/>
  <c r="BFU1393"/>
  <c r="BFU1390"/>
  <c r="BEO1393"/>
  <c r="BEO1390"/>
  <c r="BDI1393"/>
  <c r="BDI1390"/>
  <c r="BCC1393"/>
  <c r="BCC1390"/>
  <c r="BAW1393"/>
  <c r="BAW1390"/>
  <c r="AZQ1393"/>
  <c r="AZQ1390"/>
  <c r="AYK1393"/>
  <c r="AYK1390"/>
  <c r="AXE1393"/>
  <c r="AXE1390"/>
  <c r="AVY1393"/>
  <c r="AVY1390"/>
  <c r="AUS1393"/>
  <c r="AUS1390"/>
  <c r="ATM1393"/>
  <c r="ATM1390"/>
  <c r="ASG1393"/>
  <c r="ASG1390"/>
  <c r="ARA1393"/>
  <c r="ARA1390"/>
  <c r="APU1393"/>
  <c r="APU1390"/>
  <c r="AOO1393"/>
  <c r="AOO1390"/>
  <c r="ANI1393"/>
  <c r="ANI1390"/>
  <c r="AMC1393"/>
  <c r="AMC1390"/>
  <c r="AKW1393"/>
  <c r="AKW1390"/>
  <c r="AJQ1393"/>
  <c r="AJQ1390"/>
  <c r="AIK1393"/>
  <c r="AIK1390"/>
  <c r="AHE1393"/>
  <c r="AHE1390"/>
  <c r="AFY1393"/>
  <c r="AFY1390"/>
  <c r="AES1393"/>
  <c r="AES1390"/>
  <c r="ADM1393"/>
  <c r="ADM1390"/>
  <c r="ACG1393"/>
  <c r="ACG1390"/>
  <c r="ABA1393"/>
  <c r="ABA1390"/>
  <c r="ZU1393"/>
  <c r="ZU1390"/>
  <c r="YO1393"/>
  <c r="YO1390"/>
  <c r="XI1393"/>
  <c r="XI1390"/>
  <c r="WC1393"/>
  <c r="WC1390"/>
  <c r="UW1393"/>
  <c r="UW1390"/>
  <c r="TQ1393"/>
  <c r="TQ1390"/>
  <c r="SK1393"/>
  <c r="SK1390"/>
  <c r="RE1393"/>
  <c r="RE1390"/>
  <c r="PY1393"/>
  <c r="PY1390"/>
  <c r="OS1393"/>
  <c r="OS1390"/>
  <c r="NM1393"/>
  <c r="NM1390"/>
  <c r="MG1393"/>
  <c r="MG1390"/>
  <c r="LA1393"/>
  <c r="LA1390"/>
  <c r="JU1393"/>
  <c r="JU1390"/>
  <c r="IO1393"/>
  <c r="IO1390"/>
  <c r="HI1393"/>
  <c r="HI1390"/>
  <c r="GC1393"/>
  <c r="GC1390"/>
  <c r="EW1393"/>
  <c r="EW1390"/>
  <c r="DQ1393"/>
  <c r="DQ1390"/>
  <c r="CK1393"/>
  <c r="CK1390"/>
  <c r="BE1393"/>
  <c r="BE1390"/>
  <c r="Y1393"/>
  <c r="Y1390"/>
  <c r="ANX1393"/>
  <c r="ANX1390"/>
  <c r="AOF1390" s="1"/>
  <c r="AOF1396" s="1"/>
  <c r="AMR1393"/>
  <c r="AMR1390"/>
  <c r="ALL1393"/>
  <c r="ALL1390"/>
  <c r="ALT1390" s="1"/>
  <c r="ALT1396" s="1"/>
  <c r="AKF1393"/>
  <c r="AKF1390"/>
  <c r="AKN1390" s="1"/>
  <c r="AKN1396" s="1"/>
  <c r="AIZ1393"/>
  <c r="AIZ1390"/>
  <c r="AJH1390" s="1"/>
  <c r="AJH1396" s="1"/>
  <c r="AHT1393"/>
  <c r="AHT1390"/>
  <c r="AGN1393"/>
  <c r="AGN1390"/>
  <c r="AGV1390" s="1"/>
  <c r="AGV1396" s="1"/>
  <c r="AFH1393"/>
  <c r="AFH1390"/>
  <c r="AFP1390" s="1"/>
  <c r="AFP1396" s="1"/>
  <c r="AEB1393"/>
  <c r="AEB1390"/>
  <c r="AEJ1390" s="1"/>
  <c r="AEJ1396" s="1"/>
  <c r="ACV1393"/>
  <c r="ACV1390"/>
  <c r="ABP1393"/>
  <c r="ABP1390"/>
  <c r="ABX1390" s="1"/>
  <c r="ABX1396" s="1"/>
  <c r="AAJ1393"/>
  <c r="AAJ1390"/>
  <c r="AAR1390" s="1"/>
  <c r="AAR1396" s="1"/>
  <c r="ZD1393"/>
  <c r="ZD1390"/>
  <c r="ZL1390" s="1"/>
  <c r="ZL1396" s="1"/>
  <c r="XX1393"/>
  <c r="XX1390"/>
  <c r="WR1393"/>
  <c r="WR1390"/>
  <c r="WZ1390" s="1"/>
  <c r="WZ1396" s="1"/>
  <c r="VL1393"/>
  <c r="VL1390"/>
  <c r="VT1390" s="1"/>
  <c r="VT1396" s="1"/>
  <c r="UF1393"/>
  <c r="UF1390"/>
  <c r="UN1390" s="1"/>
  <c r="UN1396" s="1"/>
  <c r="SZ1393"/>
  <c r="SZ1390"/>
  <c r="RT1393"/>
  <c r="RT1390"/>
  <c r="SB1390" s="1"/>
  <c r="SB1396" s="1"/>
  <c r="QN1393"/>
  <c r="QN1390"/>
  <c r="QV1390" s="1"/>
  <c r="QV1396" s="1"/>
  <c r="PH1393"/>
  <c r="PH1390"/>
  <c r="PP1390" s="1"/>
  <c r="PP1396" s="1"/>
  <c r="OB1393"/>
  <c r="OB1390"/>
  <c r="MV1393"/>
  <c r="MV1390"/>
  <c r="ND1390" s="1"/>
  <c r="ND1396" s="1"/>
  <c r="LP1393"/>
  <c r="LP1390"/>
  <c r="LX1390" s="1"/>
  <c r="LX1396" s="1"/>
  <c r="KJ1393"/>
  <c r="KJ1390"/>
  <c r="KR1390" s="1"/>
  <c r="KR1396" s="1"/>
  <c r="JD1393"/>
  <c r="JD1390"/>
  <c r="HX1393"/>
  <c r="HX1390"/>
  <c r="IF1390" s="1"/>
  <c r="IF1396" s="1"/>
  <c r="GR1393"/>
  <c r="GR1390"/>
  <c r="GZ1390" s="1"/>
  <c r="GZ1396" s="1"/>
  <c r="FL1393"/>
  <c r="FL1390"/>
  <c r="FT1390" s="1"/>
  <c r="FT1396" s="1"/>
  <c r="EF1393"/>
  <c r="EF1390"/>
  <c r="CZ1393"/>
  <c r="CZ1390"/>
  <c r="DH1390" s="1"/>
  <c r="DH1396" s="1"/>
  <c r="BT1393"/>
  <c r="BT1390"/>
  <c r="CB1390" s="1"/>
  <c r="CB1396" s="1"/>
  <c r="AN1393"/>
  <c r="AN1390"/>
  <c r="AV1390" s="1"/>
  <c r="AV1396" s="1"/>
  <c r="H1393"/>
  <c r="H1390"/>
  <c r="D593" i="7" s="1"/>
  <c r="FKT1385" i="8"/>
  <c r="FKB1396"/>
  <c r="FJM1393"/>
  <c r="FJM1390"/>
  <c r="FJO1390" s="1"/>
  <c r="FJO1396" s="1"/>
  <c r="FIH1385"/>
  <c r="FHP1396"/>
  <c r="FHA1393"/>
  <c r="FHA1390"/>
  <c r="FHC1390" s="1"/>
  <c r="FHC1396" s="1"/>
  <c r="FFV1385"/>
  <c r="FFD1396"/>
  <c r="FEO1393"/>
  <c r="FEO1390"/>
  <c r="FEQ1390" s="1"/>
  <c r="FEQ1396" s="1"/>
  <c r="FDJ1385"/>
  <c r="FCR1396"/>
  <c r="FCC1393"/>
  <c r="FCC1390"/>
  <c r="FCE1390" s="1"/>
  <c r="FCE1396" s="1"/>
  <c r="FAX1385"/>
  <c r="FAF1396"/>
  <c r="EZQ1393"/>
  <c r="EZQ1390"/>
  <c r="EZS1390" s="1"/>
  <c r="EZS1396" s="1"/>
  <c r="EYL1385"/>
  <c r="EXT1396"/>
  <c r="EXE1393"/>
  <c r="EXE1390"/>
  <c r="EXG1390" s="1"/>
  <c r="EXG1396" s="1"/>
  <c r="EVZ1385"/>
  <c r="EVH1396"/>
  <c r="EUS1393"/>
  <c r="EUS1390"/>
  <c r="EUU1390" s="1"/>
  <c r="EUU1396" s="1"/>
  <c r="ETN1385"/>
  <c r="ESV1396"/>
  <c r="ESG1393"/>
  <c r="ESG1390"/>
  <c r="ESI1390" s="1"/>
  <c r="ESI1396" s="1"/>
  <c r="ERB1385"/>
  <c r="EQJ1396"/>
  <c r="EPU1393"/>
  <c r="EPU1390"/>
  <c r="EPW1390" s="1"/>
  <c r="EPW1396" s="1"/>
  <c r="EOP1385"/>
  <c r="ENX1396"/>
  <c r="ENI1393"/>
  <c r="ENI1390"/>
  <c r="ENK1390" s="1"/>
  <c r="ENK1396" s="1"/>
  <c r="EMD1385"/>
  <c r="ELL1396"/>
  <c r="EKW1393"/>
  <c r="EKW1390"/>
  <c r="EKY1390" s="1"/>
  <c r="EKY1396" s="1"/>
  <c r="EJR1385"/>
  <c r="EIZ1396"/>
  <c r="EIK1393"/>
  <c r="EIK1390"/>
  <c r="EIM1390" s="1"/>
  <c r="EIM1396" s="1"/>
  <c r="EHF1385"/>
  <c r="EGN1396"/>
  <c r="EFY1393"/>
  <c r="EFY1390"/>
  <c r="EGA1390" s="1"/>
  <c r="EGA1396" s="1"/>
  <c r="EET1385"/>
  <c r="EEB1396"/>
  <c r="EDM1393"/>
  <c r="EDM1390"/>
  <c r="EDO1390" s="1"/>
  <c r="EDO1396" s="1"/>
  <c r="ECH1385"/>
  <c r="EBP1396"/>
  <c r="EBS1390"/>
  <c r="EBS1396" s="1"/>
  <c r="EBA1393"/>
  <c r="EBA1390"/>
  <c r="EBC1390" s="1"/>
  <c r="EBC1396" s="1"/>
  <c r="DZV1385"/>
  <c r="DZD1396"/>
  <c r="DYO1393"/>
  <c r="DYO1390"/>
  <c r="DYQ1390" s="1"/>
  <c r="DYQ1396" s="1"/>
  <c r="DXJ1385"/>
  <c r="DWR1396"/>
  <c r="DWC1393"/>
  <c r="DWC1390"/>
  <c r="DWE1390" s="1"/>
  <c r="DWE1396" s="1"/>
  <c r="DUX1385"/>
  <c r="DUF1396"/>
  <c r="DTQ1393"/>
  <c r="DTQ1390"/>
  <c r="DSL1385"/>
  <c r="DRT1396"/>
  <c r="DRE1393"/>
  <c r="DRE1390"/>
  <c r="DRG1390" s="1"/>
  <c r="DRG1396" s="1"/>
  <c r="DPZ1385"/>
  <c r="DPH1396"/>
  <c r="DOS1393"/>
  <c r="DOS1390"/>
  <c r="DOU1390" s="1"/>
  <c r="DOU1396" s="1"/>
  <c r="DNN1385"/>
  <c r="DMV1396"/>
  <c r="DMG1393"/>
  <c r="DMG1390"/>
  <c r="DMI1390" s="1"/>
  <c r="DMI1396" s="1"/>
  <c r="DLB1385"/>
  <c r="DKJ1396"/>
  <c r="DJU1393"/>
  <c r="DJU1390"/>
  <c r="DIP1385"/>
  <c r="DHX1396"/>
  <c r="DHI1393"/>
  <c r="DHI1390"/>
  <c r="DHK1390" s="1"/>
  <c r="DHK1396" s="1"/>
  <c r="DGD1385"/>
  <c r="DFL1396"/>
  <c r="DEW1393"/>
  <c r="DEW1390"/>
  <c r="DEY1390" s="1"/>
  <c r="DEY1396" s="1"/>
  <c r="DDR1385"/>
  <c r="DCZ1396"/>
  <c r="DCK1393"/>
  <c r="DCK1390"/>
  <c r="DCM1390" s="1"/>
  <c r="DCM1396" s="1"/>
  <c r="DBF1385"/>
  <c r="DAN1396"/>
  <c r="CZY1393"/>
  <c r="CZY1390"/>
  <c r="CYT1385"/>
  <c r="CYB1393"/>
  <c r="CYB1390"/>
  <c r="CWV1393"/>
  <c r="CWV1390"/>
  <c r="CXD1390" s="1"/>
  <c r="CXD1396" s="1"/>
  <c r="CVP1393"/>
  <c r="CVP1390"/>
  <c r="CUJ1393"/>
  <c r="CUJ1390"/>
  <c r="CUR1390" s="1"/>
  <c r="CUR1396" s="1"/>
  <c r="CTD1393"/>
  <c r="CTD1390"/>
  <c r="CRX1393"/>
  <c r="CRX1390"/>
  <c r="CSF1390" s="1"/>
  <c r="CSF1396" s="1"/>
  <c r="CQR1393"/>
  <c r="CQR1390"/>
  <c r="CPL1393"/>
  <c r="CPL1390"/>
  <c r="CPT1390" s="1"/>
  <c r="CPT1396" s="1"/>
  <c r="COF1393"/>
  <c r="COF1390"/>
  <c r="CMZ1393"/>
  <c r="CMZ1390"/>
  <c r="CNH1390" s="1"/>
  <c r="CNH1396" s="1"/>
  <c r="CLT1393"/>
  <c r="CLT1390"/>
  <c r="CKN1393"/>
  <c r="CKN1390"/>
  <c r="CKV1390" s="1"/>
  <c r="CKV1396" s="1"/>
  <c r="CJH1393"/>
  <c r="CJH1390"/>
  <c r="CIB1393"/>
  <c r="CIB1390"/>
  <c r="CIJ1390" s="1"/>
  <c r="CIJ1396" s="1"/>
  <c r="CGV1393"/>
  <c r="CGV1390"/>
  <c r="CFP1393"/>
  <c r="CFP1390"/>
  <c r="CFX1390" s="1"/>
  <c r="CFX1396" s="1"/>
  <c r="CEJ1393"/>
  <c r="CEJ1390"/>
  <c r="CDD1393"/>
  <c r="CDD1390"/>
  <c r="CDL1390" s="1"/>
  <c r="CDL1396" s="1"/>
  <c r="CBX1393"/>
  <c r="CBX1390"/>
  <c r="CAR1393"/>
  <c r="CAR1390"/>
  <c r="CAZ1390" s="1"/>
  <c r="CAZ1396" s="1"/>
  <c r="BZL1393"/>
  <c r="BZL1390"/>
  <c r="BYF1393"/>
  <c r="BYF1390"/>
  <c r="BYN1390" s="1"/>
  <c r="BYN1396" s="1"/>
  <c r="BWZ1393"/>
  <c r="BWZ1390"/>
  <c r="BVT1393"/>
  <c r="BVT1390"/>
  <c r="BWB1390" s="1"/>
  <c r="BWB1396" s="1"/>
  <c r="BUN1393"/>
  <c r="BUN1390"/>
  <c r="BTH1393"/>
  <c r="BTH1390"/>
  <c r="BTP1390" s="1"/>
  <c r="BTP1396" s="1"/>
  <c r="BSB1393"/>
  <c r="BSB1390"/>
  <c r="BQV1393"/>
  <c r="BQV1390"/>
  <c r="BRD1390" s="1"/>
  <c r="BRD1396" s="1"/>
  <c r="BPP1393"/>
  <c r="BPP1390"/>
  <c r="BOJ1393"/>
  <c r="BOJ1390"/>
  <c r="BOR1390" s="1"/>
  <c r="BOR1396" s="1"/>
  <c r="BND1393"/>
  <c r="BND1390"/>
  <c r="BLX1393"/>
  <c r="BLX1390"/>
  <c r="BMF1390" s="1"/>
  <c r="BMF1396" s="1"/>
  <c r="BKR1393"/>
  <c r="BKR1390"/>
  <c r="BJL1393"/>
  <c r="BJL1390"/>
  <c r="BJT1390" s="1"/>
  <c r="BJT1396" s="1"/>
  <c r="BIF1393"/>
  <c r="BIF1390"/>
  <c r="BGZ1393"/>
  <c r="BGZ1390"/>
  <c r="BHH1390" s="1"/>
  <c r="BHH1396" s="1"/>
  <c r="BFT1393"/>
  <c r="BFT1390"/>
  <c r="BEN1393"/>
  <c r="BEN1390"/>
  <c r="BEV1390" s="1"/>
  <c r="BEV1396" s="1"/>
  <c r="BDH1393"/>
  <c r="BDH1390"/>
  <c r="BCB1393"/>
  <c r="BCB1390"/>
  <c r="BCJ1390" s="1"/>
  <c r="BCJ1396" s="1"/>
  <c r="BAV1393"/>
  <c r="BAV1390"/>
  <c r="AZP1393"/>
  <c r="AZP1390"/>
  <c r="AZX1390" s="1"/>
  <c r="AZX1396" s="1"/>
  <c r="AYJ1393"/>
  <c r="AYJ1390"/>
  <c r="AXD1393"/>
  <c r="AXD1390"/>
  <c r="AXL1390" s="1"/>
  <c r="AXL1396" s="1"/>
  <c r="AVX1393"/>
  <c r="AVX1390"/>
  <c r="AUR1393"/>
  <c r="AUR1390"/>
  <c r="AUZ1390" s="1"/>
  <c r="AUZ1396" s="1"/>
  <c r="ATL1393"/>
  <c r="ATL1390"/>
  <c r="ASF1393"/>
  <c r="ASF1390"/>
  <c r="ASN1390" s="1"/>
  <c r="ASN1396" s="1"/>
  <c r="AQZ1393"/>
  <c r="AQZ1390"/>
  <c r="APT1393"/>
  <c r="APT1390"/>
  <c r="AQB1390" s="1"/>
  <c r="AQB1396" s="1"/>
  <c r="FKJ1385"/>
  <c r="FKI1385"/>
  <c r="FHX1385"/>
  <c r="FHW1385"/>
  <c r="FFL1385"/>
  <c r="FFK1385"/>
  <c r="FCZ1385"/>
  <c r="FCY1385"/>
  <c r="FAN1385"/>
  <c r="FAM1385"/>
  <c r="EYB1385"/>
  <c r="EYA1385"/>
  <c r="EVP1385"/>
  <c r="EVO1385"/>
  <c r="ETD1385"/>
  <c r="ETC1385"/>
  <c r="EQR1385"/>
  <c r="EQQ1385"/>
  <c r="EOF1385"/>
  <c r="EOE1385"/>
  <c r="ELT1385"/>
  <c r="ELS1385"/>
  <c r="EJH1385"/>
  <c r="EJG1385"/>
  <c r="EGV1385"/>
  <c r="EGU1385"/>
  <c r="EEJ1385"/>
  <c r="EEI1385"/>
  <c r="EBX1385"/>
  <c r="EBW1385"/>
  <c r="DZL1385"/>
  <c r="DZK1385"/>
  <c r="DWZ1385"/>
  <c r="DWY1385"/>
  <c r="DUN1385"/>
  <c r="DUM1385"/>
  <c r="DSB1385"/>
  <c r="DSA1385"/>
  <c r="DPP1385"/>
  <c r="DPO1385"/>
  <c r="DND1385"/>
  <c r="DNC1385"/>
  <c r="DKR1385"/>
  <c r="DKQ1385"/>
  <c r="DIF1385"/>
  <c r="DIE1385"/>
  <c r="DFT1385"/>
  <c r="DFS1385"/>
  <c r="DDH1385"/>
  <c r="DDG1385"/>
  <c r="DAV1385"/>
  <c r="DAU1385"/>
  <c r="CYJ1385"/>
  <c r="CYI1385"/>
  <c r="CXD1385"/>
  <c r="CXC1385"/>
  <c r="CVX1385"/>
  <c r="CVW1385"/>
  <c r="CUR1385"/>
  <c r="CUQ1385"/>
  <c r="CTL1385"/>
  <c r="CTK1385"/>
  <c r="CSF1385"/>
  <c r="CSE1385"/>
  <c r="CQZ1385"/>
  <c r="CQY1385"/>
  <c r="CPT1385"/>
  <c r="CPS1385"/>
  <c r="CON1385"/>
  <c r="COM1385"/>
  <c r="CNH1385"/>
  <c r="CNG1385"/>
  <c r="CMB1385"/>
  <c r="CMA1385"/>
  <c r="CKV1385"/>
  <c r="CKU1385"/>
  <c r="CJP1385"/>
  <c r="CJO1385"/>
  <c r="CIJ1385"/>
  <c r="CII1385"/>
  <c r="CHD1385"/>
  <c r="CHC1385"/>
  <c r="CFX1385"/>
  <c r="CFW1385"/>
  <c r="CER1385"/>
  <c r="CEQ1385"/>
  <c r="CDL1385"/>
  <c r="CDK1385"/>
  <c r="CCF1385"/>
  <c r="CCE1385"/>
  <c r="CAZ1385"/>
  <c r="CAY1385"/>
  <c r="BZT1385"/>
  <c r="BZS1385"/>
  <c r="BYN1385"/>
  <c r="BYM1385"/>
  <c r="BXH1385"/>
  <c r="BXG1385"/>
  <c r="BWB1385"/>
  <c r="BWA1385"/>
  <c r="BUV1385"/>
  <c r="BUU1385"/>
  <c r="BTP1385"/>
  <c r="BTO1385"/>
  <c r="BSJ1385"/>
  <c r="BSI1385"/>
  <c r="BRD1385"/>
  <c r="BRC1385"/>
  <c r="BPX1385"/>
  <c r="BPW1385"/>
  <c r="BOR1385"/>
  <c r="BOQ1385"/>
  <c r="BNL1385"/>
  <c r="BNK1385"/>
  <c r="BMF1385"/>
  <c r="BME1385"/>
  <c r="BKZ1385"/>
  <c r="BKY1385"/>
  <c r="BJT1385"/>
  <c r="BJS1385"/>
  <c r="BIN1385"/>
  <c r="BIM1385"/>
  <c r="BHH1385"/>
  <c r="BHG1385"/>
  <c r="BGB1385"/>
  <c r="BGA1385"/>
  <c r="BEV1385"/>
  <c r="BEU1385"/>
  <c r="BDP1385"/>
  <c r="BDO1385"/>
  <c r="BCJ1385"/>
  <c r="BCI1385"/>
  <c r="BBD1385"/>
  <c r="BBC1385"/>
  <c r="AZX1385"/>
  <c r="AZW1385"/>
  <c r="AYR1385"/>
  <c r="AYQ1385"/>
  <c r="AXL1385"/>
  <c r="AXK1385"/>
  <c r="AWF1385"/>
  <c r="AWE1385"/>
  <c r="AUZ1385"/>
  <c r="AUY1385"/>
  <c r="ATT1385"/>
  <c r="ATS1385"/>
  <c r="ASN1385"/>
  <c r="ASM1385"/>
  <c r="ARH1385"/>
  <c r="ARG1385"/>
  <c r="AQB1385"/>
  <c r="AQA1385"/>
  <c r="AOV1385"/>
  <c r="AOU1385"/>
  <c r="ANP1385"/>
  <c r="ANO1385"/>
  <c r="AMJ1385"/>
  <c r="AMI1385"/>
  <c r="ALD1385"/>
  <c r="ALC1385"/>
  <c r="AJX1385"/>
  <c r="AJW1385"/>
  <c r="AIR1385"/>
  <c r="AIQ1385"/>
  <c r="AHL1385"/>
  <c r="AHK1385"/>
  <c r="AGF1385"/>
  <c r="AGE1385"/>
  <c r="AEZ1385"/>
  <c r="AEY1385"/>
  <c r="ADT1385"/>
  <c r="ADS1385"/>
  <c r="ACN1385"/>
  <c r="ACM1385"/>
  <c r="ABH1385"/>
  <c r="ABG1385"/>
  <c r="AAB1385"/>
  <c r="AAA1385"/>
  <c r="YV1385"/>
  <c r="YU1385"/>
  <c r="XP1385"/>
  <c r="XO1385"/>
  <c r="WJ1385"/>
  <c r="WI1385"/>
  <c r="VD1385"/>
  <c r="VC1385"/>
  <c r="TX1385"/>
  <c r="TW1385"/>
  <c r="SR1385"/>
  <c r="SQ1385"/>
  <c r="RL1385"/>
  <c r="RK1385"/>
  <c r="QF1385"/>
  <c r="QE1385"/>
  <c r="OZ1385"/>
  <c r="OY1385"/>
  <c r="NT1385"/>
  <c r="NS1385"/>
  <c r="MN1385"/>
  <c r="MM1385"/>
  <c r="LH1385"/>
  <c r="LG1385"/>
  <c r="KB1385"/>
  <c r="KA1385"/>
  <c r="IV1385"/>
  <c r="IU1385"/>
  <c r="HP1385"/>
  <c r="HO1385"/>
  <c r="GJ1385"/>
  <c r="GI1385"/>
  <c r="FD1385"/>
  <c r="FC1385"/>
  <c r="DX1385"/>
  <c r="DW1385"/>
  <c r="CR1385"/>
  <c r="CQ1385"/>
  <c r="BL1385"/>
  <c r="BK1385"/>
  <c r="AF1385"/>
  <c r="AE1385"/>
  <c r="XFA1396"/>
  <c r="XFB1390"/>
  <c r="XFB1396" s="1"/>
  <c r="XEJ1396"/>
  <c r="XEM1390"/>
  <c r="XEM1396" s="1"/>
  <c r="XEN1390"/>
  <c r="XEN1396" s="1"/>
  <c r="XDU1396"/>
  <c r="XDV1390"/>
  <c r="XDV1396" s="1"/>
  <c r="XDD1396"/>
  <c r="XDG1390"/>
  <c r="XDG1396" s="1"/>
  <c r="XDH1390"/>
  <c r="XDH1396" s="1"/>
  <c r="XCO1396"/>
  <c r="XCP1390"/>
  <c r="XCP1396" s="1"/>
  <c r="XBX1396"/>
  <c r="XCA1390"/>
  <c r="XCA1396" s="1"/>
  <c r="XCB1390"/>
  <c r="XCB1396" s="1"/>
  <c r="XBI1396"/>
  <c r="XBJ1390"/>
  <c r="XBJ1396" s="1"/>
  <c r="XAR1396"/>
  <c r="XAU1390"/>
  <c r="XAU1396" s="1"/>
  <c r="XAV1390"/>
  <c r="XAV1396" s="1"/>
  <c r="XAC1396"/>
  <c r="XAD1390"/>
  <c r="XAD1396" s="1"/>
  <c r="WZL1396"/>
  <c r="WZO1390"/>
  <c r="WZO1396" s="1"/>
  <c r="WZP1390"/>
  <c r="WZP1396" s="1"/>
  <c r="WYW1396"/>
  <c r="WYX1390"/>
  <c r="WYX1396" s="1"/>
  <c r="WYF1396"/>
  <c r="WYI1390"/>
  <c r="WYI1396" s="1"/>
  <c r="WYJ1390"/>
  <c r="WYJ1396" s="1"/>
  <c r="WXQ1396"/>
  <c r="WXR1390"/>
  <c r="WXR1396" s="1"/>
  <c r="WWZ1396"/>
  <c r="WXC1390"/>
  <c r="WXC1396" s="1"/>
  <c r="WXD1390"/>
  <c r="WXD1396" s="1"/>
  <c r="WWK1396"/>
  <c r="WWL1390"/>
  <c r="WWL1396" s="1"/>
  <c r="WVT1396"/>
  <c r="WVW1390"/>
  <c r="WVW1396" s="1"/>
  <c r="WVX1390"/>
  <c r="WVX1396" s="1"/>
  <c r="WVE1396"/>
  <c r="WVF1390"/>
  <c r="WVF1396" s="1"/>
  <c r="WUN1396"/>
  <c r="WUQ1390"/>
  <c r="WUQ1396" s="1"/>
  <c r="WUR1390"/>
  <c r="WUR1396" s="1"/>
  <c r="WTY1396"/>
  <c r="WTZ1390"/>
  <c r="WTZ1396" s="1"/>
  <c r="WTH1396"/>
  <c r="WTK1390"/>
  <c r="WTK1396" s="1"/>
  <c r="WTL1390"/>
  <c r="WTL1396" s="1"/>
  <c r="WSS1396"/>
  <c r="WST1390"/>
  <c r="WST1396" s="1"/>
  <c r="WSB1396"/>
  <c r="WSE1390"/>
  <c r="WSE1396" s="1"/>
  <c r="WSF1390"/>
  <c r="WSF1396" s="1"/>
  <c r="WRM1396"/>
  <c r="WRN1390"/>
  <c r="WRN1396" s="1"/>
  <c r="WQV1396"/>
  <c r="WQY1390"/>
  <c r="WQY1396" s="1"/>
  <c r="WQZ1390"/>
  <c r="WQZ1396" s="1"/>
  <c r="WQG1396"/>
  <c r="WQH1390"/>
  <c r="WQH1396" s="1"/>
  <c r="WPP1396"/>
  <c r="WPS1390"/>
  <c r="WPS1396" s="1"/>
  <c r="WPT1390"/>
  <c r="WPT1396" s="1"/>
  <c r="WPA1396"/>
  <c r="WPB1390"/>
  <c r="WPB1396" s="1"/>
  <c r="WOJ1396"/>
  <c r="WOM1390"/>
  <c r="WOM1396" s="1"/>
  <c r="WON1390"/>
  <c r="WON1396" s="1"/>
  <c r="WNU1396"/>
  <c r="WNV1390"/>
  <c r="WNV1396" s="1"/>
  <c r="WND1396"/>
  <c r="WNG1390"/>
  <c r="WNG1396" s="1"/>
  <c r="WNH1390"/>
  <c r="WNH1396" s="1"/>
  <c r="WMO1396"/>
  <c r="WMP1390"/>
  <c r="WMP1396" s="1"/>
  <c r="WLX1396"/>
  <c r="WMA1390"/>
  <c r="WMA1396" s="1"/>
  <c r="WMB1390"/>
  <c r="WMB1396" s="1"/>
  <c r="WLI1396"/>
  <c r="WLJ1390"/>
  <c r="WLJ1396" s="1"/>
  <c r="WKR1396"/>
  <c r="WKU1390"/>
  <c r="WKU1396" s="1"/>
  <c r="WKV1390"/>
  <c r="WKV1396" s="1"/>
  <c r="WKC1396"/>
  <c r="WKD1390"/>
  <c r="WKD1396" s="1"/>
  <c r="WJL1396"/>
  <c r="WJO1390"/>
  <c r="WJO1396" s="1"/>
  <c r="WJP1390"/>
  <c r="WJP1396" s="1"/>
  <c r="WIW1396"/>
  <c r="WIX1390"/>
  <c r="WIX1396" s="1"/>
  <c r="WIF1396"/>
  <c r="WII1390"/>
  <c r="WII1396" s="1"/>
  <c r="WIJ1390"/>
  <c r="WIJ1396" s="1"/>
  <c r="WHQ1396"/>
  <c r="WHR1390"/>
  <c r="WHR1396" s="1"/>
  <c r="WGZ1396"/>
  <c r="WHC1390"/>
  <c r="WHC1396" s="1"/>
  <c r="WHD1390"/>
  <c r="WHD1396" s="1"/>
  <c r="WGK1396"/>
  <c r="WGL1390"/>
  <c r="WGL1396" s="1"/>
  <c r="WFT1396"/>
  <c r="WFW1390"/>
  <c r="WFW1396" s="1"/>
  <c r="WFX1390"/>
  <c r="WFX1396" s="1"/>
  <c r="WFE1396"/>
  <c r="WFF1390"/>
  <c r="WFF1396" s="1"/>
  <c r="WEN1396"/>
  <c r="WEQ1390"/>
  <c r="WEQ1396" s="1"/>
  <c r="WER1390"/>
  <c r="WER1396" s="1"/>
  <c r="WDY1396"/>
  <c r="WDZ1390"/>
  <c r="WDZ1396" s="1"/>
  <c r="WDH1396"/>
  <c r="WDK1390"/>
  <c r="WDK1396" s="1"/>
  <c r="WDL1390"/>
  <c r="WDL1396" s="1"/>
  <c r="WCS1396"/>
  <c r="WCT1390"/>
  <c r="WCT1396" s="1"/>
  <c r="WCB1396"/>
  <c r="WCE1390"/>
  <c r="WCE1396" s="1"/>
  <c r="WCF1390"/>
  <c r="WCF1396" s="1"/>
  <c r="WBM1396"/>
  <c r="WBN1390"/>
  <c r="WBN1396" s="1"/>
  <c r="WAV1396"/>
  <c r="WAY1390"/>
  <c r="WAY1396" s="1"/>
  <c r="WAZ1390"/>
  <c r="WAZ1396" s="1"/>
  <c r="WAG1396"/>
  <c r="WAH1390"/>
  <c r="WAH1396" s="1"/>
  <c r="VZP1396"/>
  <c r="VZS1390"/>
  <c r="VZS1396" s="1"/>
  <c r="VZT1390"/>
  <c r="VZT1396" s="1"/>
  <c r="VZA1396"/>
  <c r="VZB1390"/>
  <c r="VZB1396" s="1"/>
  <c r="VYJ1396"/>
  <c r="VYM1390"/>
  <c r="VYM1396" s="1"/>
  <c r="VYN1390"/>
  <c r="VYN1396" s="1"/>
  <c r="VXU1396"/>
  <c r="VXV1390"/>
  <c r="VXV1396" s="1"/>
  <c r="VXD1396"/>
  <c r="VXG1390"/>
  <c r="VXG1396" s="1"/>
  <c r="VXH1390"/>
  <c r="VXH1396" s="1"/>
  <c r="VWO1396"/>
  <c r="VWP1390"/>
  <c r="VWP1396" s="1"/>
  <c r="VVX1396"/>
  <c r="VWA1390"/>
  <c r="VWA1396" s="1"/>
  <c r="VWB1390"/>
  <c r="VWB1396" s="1"/>
  <c r="VVI1396"/>
  <c r="VVJ1390"/>
  <c r="VVJ1396" s="1"/>
  <c r="VUR1396"/>
  <c r="VUU1390"/>
  <c r="VUU1396" s="1"/>
  <c r="VUV1390"/>
  <c r="VUV1396" s="1"/>
  <c r="VUC1396"/>
  <c r="VUD1390"/>
  <c r="VUD1396" s="1"/>
  <c r="VTL1396"/>
  <c r="VTO1390"/>
  <c r="VTO1396" s="1"/>
  <c r="VTP1390"/>
  <c r="VTP1396" s="1"/>
  <c r="VSW1396"/>
  <c r="VSX1390"/>
  <c r="VSX1396" s="1"/>
  <c r="VSF1396"/>
  <c r="VSI1390"/>
  <c r="VSI1396" s="1"/>
  <c r="VSJ1390"/>
  <c r="VSJ1396" s="1"/>
  <c r="VRQ1396"/>
  <c r="VRR1390"/>
  <c r="VRR1396" s="1"/>
  <c r="VQZ1396"/>
  <c r="VRC1390"/>
  <c r="VRC1396" s="1"/>
  <c r="VRD1390"/>
  <c r="VRD1396" s="1"/>
  <c r="VQK1396"/>
  <c r="VQL1390"/>
  <c r="VQL1396" s="1"/>
  <c r="VPT1396"/>
  <c r="VPW1390"/>
  <c r="VPW1396" s="1"/>
  <c r="VPX1390"/>
  <c r="VPX1396" s="1"/>
  <c r="VPE1396"/>
  <c r="VPF1390"/>
  <c r="VPF1396" s="1"/>
  <c r="VON1396"/>
  <c r="VOQ1390"/>
  <c r="VOQ1396" s="1"/>
  <c r="VOR1390"/>
  <c r="VOR1396" s="1"/>
  <c r="VNY1396"/>
  <c r="VNZ1390"/>
  <c r="VNZ1396" s="1"/>
  <c r="VNH1396"/>
  <c r="VNK1390"/>
  <c r="VNK1396" s="1"/>
  <c r="VNL1390"/>
  <c r="VNL1396" s="1"/>
  <c r="VMS1396"/>
  <c r="VMT1390"/>
  <c r="VMT1396" s="1"/>
  <c r="VMB1396"/>
  <c r="VME1390"/>
  <c r="VME1396" s="1"/>
  <c r="VMF1390"/>
  <c r="VMF1396" s="1"/>
  <c r="VLM1396"/>
  <c r="VLN1390"/>
  <c r="VLN1396" s="1"/>
  <c r="VKV1396"/>
  <c r="VKY1390"/>
  <c r="VKY1396" s="1"/>
  <c r="VKZ1390"/>
  <c r="VKZ1396" s="1"/>
  <c r="VKG1396"/>
  <c r="VKH1390"/>
  <c r="VKH1396" s="1"/>
  <c r="VJP1396"/>
  <c r="VJS1390"/>
  <c r="VJS1396" s="1"/>
  <c r="VJT1390"/>
  <c r="VJT1396" s="1"/>
  <c r="VJA1396"/>
  <c r="VJB1390"/>
  <c r="VJB1396" s="1"/>
  <c r="VIJ1396"/>
  <c r="VIM1390"/>
  <c r="VIM1396" s="1"/>
  <c r="VIN1390"/>
  <c r="VIN1396" s="1"/>
  <c r="VHU1396"/>
  <c r="VHV1390"/>
  <c r="VHV1396" s="1"/>
  <c r="VHD1396"/>
  <c r="VHG1390"/>
  <c r="VHG1396" s="1"/>
  <c r="VHH1390"/>
  <c r="VHH1396" s="1"/>
  <c r="VGO1396"/>
  <c r="VGP1390"/>
  <c r="VGP1396" s="1"/>
  <c r="VFX1396"/>
  <c r="VGA1390"/>
  <c r="VGA1396" s="1"/>
  <c r="VGB1390"/>
  <c r="VGB1396" s="1"/>
  <c r="VFI1396"/>
  <c r="VFJ1390"/>
  <c r="VFJ1396" s="1"/>
  <c r="VER1396"/>
  <c r="VEU1390"/>
  <c r="VEU1396" s="1"/>
  <c r="VEV1390"/>
  <c r="VEV1396" s="1"/>
  <c r="VEC1396"/>
  <c r="VED1390"/>
  <c r="VED1396" s="1"/>
  <c r="VDL1396"/>
  <c r="VDO1390"/>
  <c r="VDO1396" s="1"/>
  <c r="VDP1390"/>
  <c r="VDP1396" s="1"/>
  <c r="VCW1396"/>
  <c r="VCX1390"/>
  <c r="VCX1396" s="1"/>
  <c r="VCF1396"/>
  <c r="VCI1390"/>
  <c r="VCI1396" s="1"/>
  <c r="VCJ1390"/>
  <c r="VCJ1396" s="1"/>
  <c r="VBQ1396"/>
  <c r="VBR1390"/>
  <c r="VBR1396" s="1"/>
  <c r="VAZ1396"/>
  <c r="VBC1390"/>
  <c r="VBC1396" s="1"/>
  <c r="VBD1390"/>
  <c r="VBD1396" s="1"/>
  <c r="VAK1396"/>
  <c r="VAL1390"/>
  <c r="VAL1396" s="1"/>
  <c r="UZT1396"/>
  <c r="UZW1390"/>
  <c r="UZW1396" s="1"/>
  <c r="UZX1390"/>
  <c r="UZX1396" s="1"/>
  <c r="UZE1396"/>
  <c r="UZF1390"/>
  <c r="UZF1396" s="1"/>
  <c r="UYN1396"/>
  <c r="UYQ1390"/>
  <c r="UYQ1396" s="1"/>
  <c r="UYR1390"/>
  <c r="UYR1396" s="1"/>
  <c r="UXY1396"/>
  <c r="UXZ1390"/>
  <c r="UXZ1396" s="1"/>
  <c r="UXH1396"/>
  <c r="UXK1390"/>
  <c r="UXK1396" s="1"/>
  <c r="UXL1390"/>
  <c r="UXL1396" s="1"/>
  <c r="UWS1396"/>
  <c r="UWT1390"/>
  <c r="UWT1396" s="1"/>
  <c r="UWB1396"/>
  <c r="UWE1390"/>
  <c r="UWE1396" s="1"/>
  <c r="UWF1390"/>
  <c r="UWF1396" s="1"/>
  <c r="UVM1396"/>
  <c r="UVN1390"/>
  <c r="UVN1396" s="1"/>
  <c r="UUV1396"/>
  <c r="UUY1390"/>
  <c r="UUY1396" s="1"/>
  <c r="UUZ1390"/>
  <c r="UUZ1396" s="1"/>
  <c r="UUG1396"/>
  <c r="UUH1390"/>
  <c r="UUH1396" s="1"/>
  <c r="UTP1396"/>
  <c r="UTS1390"/>
  <c r="UTS1396" s="1"/>
  <c r="UTT1390"/>
  <c r="UTT1396" s="1"/>
  <c r="UTA1396"/>
  <c r="UTB1390"/>
  <c r="UTB1396" s="1"/>
  <c r="USJ1396"/>
  <c r="USM1390"/>
  <c r="USM1396" s="1"/>
  <c r="USN1390"/>
  <c r="USN1396" s="1"/>
  <c r="URU1396"/>
  <c r="URV1390"/>
  <c r="URV1396" s="1"/>
  <c r="URD1396"/>
  <c r="URG1390"/>
  <c r="URG1396" s="1"/>
  <c r="URH1390"/>
  <c r="URH1396" s="1"/>
  <c r="UQO1396"/>
  <c r="UQP1390"/>
  <c r="UQP1396" s="1"/>
  <c r="UPX1396"/>
  <c r="UQA1390"/>
  <c r="UQA1396" s="1"/>
  <c r="UQB1390"/>
  <c r="UQB1396" s="1"/>
  <c r="UPI1396"/>
  <c r="UPJ1390"/>
  <c r="UPJ1396" s="1"/>
  <c r="UOR1396"/>
  <c r="UOU1390"/>
  <c r="UOU1396" s="1"/>
  <c r="UOV1390"/>
  <c r="UOV1396" s="1"/>
  <c r="UOC1396"/>
  <c r="UOD1390"/>
  <c r="UOD1396" s="1"/>
  <c r="UNL1396"/>
  <c r="UNO1390"/>
  <c r="UNO1396" s="1"/>
  <c r="UNP1390"/>
  <c r="UNP1396" s="1"/>
  <c r="UMW1396"/>
  <c r="UMX1390"/>
  <c r="UMX1396" s="1"/>
  <c r="UMF1396"/>
  <c r="UMI1390"/>
  <c r="UMI1396" s="1"/>
  <c r="UMJ1390"/>
  <c r="UMJ1396" s="1"/>
  <c r="ULQ1396"/>
  <c r="ULR1390"/>
  <c r="ULR1396" s="1"/>
  <c r="UKZ1396"/>
  <c r="ULC1390"/>
  <c r="ULC1396" s="1"/>
  <c r="ULD1390"/>
  <c r="ULD1396" s="1"/>
  <c r="UKK1396"/>
  <c r="UKL1390"/>
  <c r="UKL1396" s="1"/>
  <c r="UJT1396"/>
  <c r="UJW1390"/>
  <c r="UJW1396" s="1"/>
  <c r="UJX1390"/>
  <c r="UJX1396" s="1"/>
  <c r="UJE1396"/>
  <c r="UJF1390"/>
  <c r="UJF1396" s="1"/>
  <c r="UIN1396"/>
  <c r="UIQ1390"/>
  <c r="UIQ1396" s="1"/>
  <c r="UIR1390"/>
  <c r="UIR1396" s="1"/>
  <c r="UHY1396"/>
  <c r="UHZ1390"/>
  <c r="UHZ1396" s="1"/>
  <c r="UHH1396"/>
  <c r="UHK1390"/>
  <c r="UHK1396" s="1"/>
  <c r="UHL1390"/>
  <c r="UHL1396" s="1"/>
  <c r="UGS1396"/>
  <c r="UGT1390"/>
  <c r="UGT1396" s="1"/>
  <c r="UGB1396"/>
  <c r="UGE1390"/>
  <c r="UGE1396" s="1"/>
  <c r="UGF1390"/>
  <c r="UGF1396" s="1"/>
  <c r="UFM1396"/>
  <c r="UFN1390"/>
  <c r="UFN1396" s="1"/>
  <c r="UEV1396"/>
  <c r="UEY1390"/>
  <c r="UEY1396" s="1"/>
  <c r="UEZ1390"/>
  <c r="UEZ1396" s="1"/>
  <c r="UEG1396"/>
  <c r="UEH1390"/>
  <c r="UEH1396" s="1"/>
  <c r="UDP1396"/>
  <c r="UDS1390"/>
  <c r="UDS1396" s="1"/>
  <c r="UDT1390"/>
  <c r="UDT1396" s="1"/>
  <c r="UDA1396"/>
  <c r="UDB1390"/>
  <c r="UDB1396" s="1"/>
  <c r="UCJ1396"/>
  <c r="UCM1390"/>
  <c r="UCM1396" s="1"/>
  <c r="UCN1390"/>
  <c r="UCN1396" s="1"/>
  <c r="UBU1396"/>
  <c r="UBV1390"/>
  <c r="UBV1396" s="1"/>
  <c r="UBD1396"/>
  <c r="UBG1390"/>
  <c r="UBG1396" s="1"/>
  <c r="UBH1390"/>
  <c r="UBH1396" s="1"/>
  <c r="UAO1396"/>
  <c r="UAP1390"/>
  <c r="UAP1396" s="1"/>
  <c r="TZX1396"/>
  <c r="UAA1390"/>
  <c r="UAA1396" s="1"/>
  <c r="UAB1390"/>
  <c r="UAB1396" s="1"/>
  <c r="TZI1396"/>
  <c r="TZJ1390"/>
  <c r="TZJ1396" s="1"/>
  <c r="TYR1396"/>
  <c r="TYU1390"/>
  <c r="TYU1396" s="1"/>
  <c r="TYV1390"/>
  <c r="TYV1396" s="1"/>
  <c r="TYC1396"/>
  <c r="TYD1390"/>
  <c r="TYD1396" s="1"/>
  <c r="TXL1396"/>
  <c r="TXO1390"/>
  <c r="TXO1396" s="1"/>
  <c r="TXP1390"/>
  <c r="TXP1396" s="1"/>
  <c r="TWW1396"/>
  <c r="TWX1390"/>
  <c r="TWX1396" s="1"/>
  <c r="TWF1396"/>
  <c r="TWI1390"/>
  <c r="TWI1396" s="1"/>
  <c r="TWJ1390"/>
  <c r="TWJ1396" s="1"/>
  <c r="TVQ1396"/>
  <c r="TVR1390"/>
  <c r="TVR1396" s="1"/>
  <c r="TUZ1396"/>
  <c r="TVC1390"/>
  <c r="TVC1396" s="1"/>
  <c r="TVD1390"/>
  <c r="TVD1396" s="1"/>
  <c r="TUK1396"/>
  <c r="TUL1390"/>
  <c r="TUL1396" s="1"/>
  <c r="TTT1396"/>
  <c r="TTW1390"/>
  <c r="TTW1396" s="1"/>
  <c r="TTX1390"/>
  <c r="TTX1396" s="1"/>
  <c r="TTE1396"/>
  <c r="TTF1390"/>
  <c r="TTF1396" s="1"/>
  <c r="TSN1396"/>
  <c r="TSQ1390"/>
  <c r="TSQ1396" s="1"/>
  <c r="TSR1390"/>
  <c r="TSR1396" s="1"/>
  <c r="TRY1396"/>
  <c r="TRZ1390"/>
  <c r="TRZ1396" s="1"/>
  <c r="TRH1396"/>
  <c r="TRK1390"/>
  <c r="TRK1396" s="1"/>
  <c r="TRL1390"/>
  <c r="TRL1396" s="1"/>
  <c r="TQS1396"/>
  <c r="TQT1390"/>
  <c r="TQT1396" s="1"/>
  <c r="TQB1396"/>
  <c r="TQE1390"/>
  <c r="TQE1396" s="1"/>
  <c r="TQF1390"/>
  <c r="TQF1396" s="1"/>
  <c r="TPM1396"/>
  <c r="TPN1390"/>
  <c r="TPN1396" s="1"/>
  <c r="TOV1396"/>
  <c r="TOY1390"/>
  <c r="TOY1396" s="1"/>
  <c r="TOZ1390"/>
  <c r="TOZ1396" s="1"/>
  <c r="TOG1396"/>
  <c r="TOH1390"/>
  <c r="TOH1396" s="1"/>
  <c r="TNP1396"/>
  <c r="TNS1390"/>
  <c r="TNS1396" s="1"/>
  <c r="TNT1390"/>
  <c r="TNT1396" s="1"/>
  <c r="TNA1396"/>
  <c r="TNB1390"/>
  <c r="TNB1396" s="1"/>
  <c r="TMJ1396"/>
  <c r="TMM1390"/>
  <c r="TMM1396" s="1"/>
  <c r="TMN1390"/>
  <c r="TMN1396" s="1"/>
  <c r="TLU1396"/>
  <c r="TLV1390"/>
  <c r="TLV1396" s="1"/>
  <c r="TLD1396"/>
  <c r="TLG1390"/>
  <c r="TLG1396" s="1"/>
  <c r="TLH1390"/>
  <c r="TLH1396" s="1"/>
  <c r="TKO1396"/>
  <c r="TKP1390"/>
  <c r="TKP1396" s="1"/>
  <c r="TJX1396"/>
  <c r="TKA1390"/>
  <c r="TKA1396" s="1"/>
  <c r="TKB1390"/>
  <c r="TKB1396" s="1"/>
  <c r="TJI1396"/>
  <c r="TJJ1390"/>
  <c r="TJJ1396" s="1"/>
  <c r="TIR1396"/>
  <c r="TIU1390"/>
  <c r="TIU1396" s="1"/>
  <c r="TIV1390"/>
  <c r="TIV1396" s="1"/>
  <c r="TIC1396"/>
  <c r="TID1390"/>
  <c r="TID1396" s="1"/>
  <c r="THL1396"/>
  <c r="THO1390"/>
  <c r="THO1396" s="1"/>
  <c r="THP1390"/>
  <c r="THP1396" s="1"/>
  <c r="TGW1396"/>
  <c r="TGX1390"/>
  <c r="TGX1396" s="1"/>
  <c r="TGF1396"/>
  <c r="TGI1390"/>
  <c r="TGI1396" s="1"/>
  <c r="TGJ1390"/>
  <c r="TGJ1396" s="1"/>
  <c r="TFQ1396"/>
  <c r="TFR1390"/>
  <c r="TFR1396" s="1"/>
  <c r="TEZ1396"/>
  <c r="TFC1390"/>
  <c r="TFC1396" s="1"/>
  <c r="TFD1390"/>
  <c r="TFD1396" s="1"/>
  <c r="TEK1396"/>
  <c r="TEL1390"/>
  <c r="TEL1396" s="1"/>
  <c r="TDT1396"/>
  <c r="TDW1390"/>
  <c r="TDW1396" s="1"/>
  <c r="TDX1390"/>
  <c r="TDX1396" s="1"/>
  <c r="TDE1396"/>
  <c r="TDF1390"/>
  <c r="TDF1396" s="1"/>
  <c r="TCN1396"/>
  <c r="TCQ1390"/>
  <c r="TCQ1396" s="1"/>
  <c r="TCR1390"/>
  <c r="TCR1396" s="1"/>
  <c r="TBY1396"/>
  <c r="TBZ1390"/>
  <c r="TBZ1396" s="1"/>
  <c r="TBH1396"/>
  <c r="TBK1390"/>
  <c r="TBK1396" s="1"/>
  <c r="TBL1390"/>
  <c r="TBL1396" s="1"/>
  <c r="TAS1396"/>
  <c r="TAT1390"/>
  <c r="TAT1396" s="1"/>
  <c r="TAB1396"/>
  <c r="TAE1390"/>
  <c r="TAE1396" s="1"/>
  <c r="TAF1390"/>
  <c r="TAF1396" s="1"/>
  <c r="SZM1396"/>
  <c r="SZN1390"/>
  <c r="SZN1396" s="1"/>
  <c r="SYV1396"/>
  <c r="SYY1390"/>
  <c r="SYY1396" s="1"/>
  <c r="SYZ1390"/>
  <c r="SYZ1396" s="1"/>
  <c r="SYG1396"/>
  <c r="SYH1390"/>
  <c r="SYH1396" s="1"/>
  <c r="SXP1396"/>
  <c r="SXS1390"/>
  <c r="SXS1396" s="1"/>
  <c r="SXT1390"/>
  <c r="SXT1396" s="1"/>
  <c r="SXA1396"/>
  <c r="SXB1390"/>
  <c r="SXB1396" s="1"/>
  <c r="SWJ1396"/>
  <c r="SWM1390"/>
  <c r="SWM1396" s="1"/>
  <c r="SWN1390"/>
  <c r="SWN1396" s="1"/>
  <c r="SVU1396"/>
  <c r="SVV1390"/>
  <c r="SVV1396" s="1"/>
  <c r="SVD1396"/>
  <c r="SVG1390"/>
  <c r="SVG1396" s="1"/>
  <c r="SVH1390"/>
  <c r="SVH1396" s="1"/>
  <c r="SUO1396"/>
  <c r="SUP1390"/>
  <c r="SUP1396" s="1"/>
  <c r="STX1396"/>
  <c r="SUA1390"/>
  <c r="SUA1396" s="1"/>
  <c r="SUB1390"/>
  <c r="SUB1396" s="1"/>
  <c r="STI1396"/>
  <c r="STJ1390"/>
  <c r="STJ1396" s="1"/>
  <c r="SSR1396"/>
  <c r="SSU1390"/>
  <c r="SSU1396" s="1"/>
  <c r="SSV1390"/>
  <c r="SSV1396" s="1"/>
  <c r="SSC1396"/>
  <c r="SSD1390"/>
  <c r="SSD1396" s="1"/>
  <c r="SRL1396"/>
  <c r="SRO1390"/>
  <c r="SRO1396" s="1"/>
  <c r="SRP1390"/>
  <c r="SRP1396" s="1"/>
  <c r="SQW1396"/>
  <c r="SQX1390"/>
  <c r="SQX1396" s="1"/>
  <c r="SQF1396"/>
  <c r="SQI1390"/>
  <c r="SQI1396" s="1"/>
  <c r="SQJ1390"/>
  <c r="SQJ1396" s="1"/>
  <c r="SPQ1396"/>
  <c r="SPR1390"/>
  <c r="SPR1396" s="1"/>
  <c r="SOZ1396"/>
  <c r="SPC1390"/>
  <c r="SPC1396" s="1"/>
  <c r="SPD1390"/>
  <c r="SPD1396" s="1"/>
  <c r="SOK1396"/>
  <c r="SOL1390"/>
  <c r="SOL1396" s="1"/>
  <c r="SNT1396"/>
  <c r="SNW1390"/>
  <c r="SNW1396" s="1"/>
  <c r="SNX1390"/>
  <c r="SNX1396" s="1"/>
  <c r="SNE1396"/>
  <c r="SNF1390"/>
  <c r="SNF1396" s="1"/>
  <c r="SMN1396"/>
  <c r="SMQ1390"/>
  <c r="SMQ1396" s="1"/>
  <c r="SMR1390"/>
  <c r="SMR1396" s="1"/>
  <c r="SLY1396"/>
  <c r="SLZ1390"/>
  <c r="SLZ1396" s="1"/>
  <c r="SLH1396"/>
  <c r="SLK1390"/>
  <c r="SLK1396" s="1"/>
  <c r="SLL1390"/>
  <c r="SLL1396" s="1"/>
  <c r="SKS1396"/>
  <c r="SKT1390"/>
  <c r="SKT1396" s="1"/>
  <c r="SKB1396"/>
  <c r="SKE1390"/>
  <c r="SKE1396" s="1"/>
  <c r="SKF1390"/>
  <c r="SKF1396" s="1"/>
  <c r="SJM1396"/>
  <c r="SJN1390"/>
  <c r="SJN1396" s="1"/>
  <c r="SIV1396"/>
  <c r="SIY1390"/>
  <c r="SIY1396" s="1"/>
  <c r="SIZ1390"/>
  <c r="SIZ1396" s="1"/>
  <c r="SIG1396"/>
  <c r="SIH1390"/>
  <c r="SIH1396" s="1"/>
  <c r="SHP1396"/>
  <c r="SHS1390"/>
  <c r="SHS1396" s="1"/>
  <c r="SHT1390"/>
  <c r="SHT1396" s="1"/>
  <c r="SHA1396"/>
  <c r="SHB1390"/>
  <c r="SHB1396" s="1"/>
  <c r="SGJ1396"/>
  <c r="SGM1390"/>
  <c r="SGM1396" s="1"/>
  <c r="SGN1390"/>
  <c r="SGN1396" s="1"/>
  <c r="SFU1396"/>
  <c r="SFV1390"/>
  <c r="SFV1396" s="1"/>
  <c r="SFD1396"/>
  <c r="SFG1390"/>
  <c r="SFG1396" s="1"/>
  <c r="SFH1390"/>
  <c r="SFH1396" s="1"/>
  <c r="SEO1396"/>
  <c r="SEP1390"/>
  <c r="SEP1396" s="1"/>
  <c r="SDX1396"/>
  <c r="SEA1390"/>
  <c r="SEA1396" s="1"/>
  <c r="SEB1390"/>
  <c r="SEB1396" s="1"/>
  <c r="SDI1396"/>
  <c r="SDJ1390"/>
  <c r="SDJ1396" s="1"/>
  <c r="SCR1396"/>
  <c r="SCU1390"/>
  <c r="SCU1396" s="1"/>
  <c r="SCV1390"/>
  <c r="SCV1396" s="1"/>
  <c r="SCC1396"/>
  <c r="SCD1390"/>
  <c r="SCD1396" s="1"/>
  <c r="SBL1396"/>
  <c r="SBO1390"/>
  <c r="SBO1396" s="1"/>
  <c r="SBP1390"/>
  <c r="SBP1396" s="1"/>
  <c r="SAW1396"/>
  <c r="SAX1390"/>
  <c r="SAX1396" s="1"/>
  <c r="SAF1396"/>
  <c r="SAI1390"/>
  <c r="SAI1396" s="1"/>
  <c r="SAJ1390"/>
  <c r="SAJ1396" s="1"/>
  <c r="RZQ1396"/>
  <c r="RZR1390"/>
  <c r="RZR1396" s="1"/>
  <c r="RYZ1396"/>
  <c r="RZC1390"/>
  <c r="RZC1396" s="1"/>
  <c r="RZD1390"/>
  <c r="RZD1396" s="1"/>
  <c r="RYK1396"/>
  <c r="RYL1390"/>
  <c r="RYL1396" s="1"/>
  <c r="RXT1396"/>
  <c r="RXW1390"/>
  <c r="RXW1396" s="1"/>
  <c r="RXX1390"/>
  <c r="RXX1396" s="1"/>
  <c r="RXE1396"/>
  <c r="RXF1390"/>
  <c r="RXF1396" s="1"/>
  <c r="RWN1396"/>
  <c r="RWQ1390"/>
  <c r="RWQ1396" s="1"/>
  <c r="RWR1390"/>
  <c r="RWR1396" s="1"/>
  <c r="RVY1396"/>
  <c r="RVZ1390"/>
  <c r="RVZ1396" s="1"/>
  <c r="RVH1396"/>
  <c r="RVK1390"/>
  <c r="RVK1396" s="1"/>
  <c r="RVL1390"/>
  <c r="RVL1396" s="1"/>
  <c r="RUS1396"/>
  <c r="RUT1390"/>
  <c r="RUT1396" s="1"/>
  <c r="RUB1396"/>
  <c r="RUE1390"/>
  <c r="RUE1396" s="1"/>
  <c r="RUF1390"/>
  <c r="RUF1396" s="1"/>
  <c r="RTM1396"/>
  <c r="RTN1390"/>
  <c r="RTN1396" s="1"/>
  <c r="RSV1396"/>
  <c r="RSY1390"/>
  <c r="RSY1396" s="1"/>
  <c r="RSZ1390"/>
  <c r="RSZ1396" s="1"/>
  <c r="RSG1396"/>
  <c r="RSH1390"/>
  <c r="RSH1396" s="1"/>
  <c r="RRP1396"/>
  <c r="RRS1390"/>
  <c r="RRS1396" s="1"/>
  <c r="RRT1390"/>
  <c r="RRT1396" s="1"/>
  <c r="RRA1396"/>
  <c r="RRB1390"/>
  <c r="RRB1396" s="1"/>
  <c r="RQJ1396"/>
  <c r="RQM1390"/>
  <c r="RQM1396" s="1"/>
  <c r="RQN1390"/>
  <c r="RQN1396" s="1"/>
  <c r="RPU1396"/>
  <c r="RPV1390"/>
  <c r="RPV1396" s="1"/>
  <c r="RPD1396"/>
  <c r="RPG1390"/>
  <c r="RPG1396" s="1"/>
  <c r="RPH1390"/>
  <c r="RPH1396" s="1"/>
  <c r="ROO1396"/>
  <c r="ROP1390"/>
  <c r="ROP1396" s="1"/>
  <c r="RNX1396"/>
  <c r="ROA1390"/>
  <c r="ROA1396" s="1"/>
  <c r="ROB1390"/>
  <c r="ROB1396" s="1"/>
  <c r="RNI1396"/>
  <c r="RNJ1390"/>
  <c r="RNJ1396" s="1"/>
  <c r="RMR1396"/>
  <c r="RMU1390"/>
  <c r="RMU1396" s="1"/>
  <c r="RMV1390"/>
  <c r="RMV1396" s="1"/>
  <c r="RMC1396"/>
  <c r="RMD1390"/>
  <c r="RMD1396" s="1"/>
  <c r="RLL1396"/>
  <c r="RLO1390"/>
  <c r="RLO1396" s="1"/>
  <c r="RLP1390"/>
  <c r="RLP1396" s="1"/>
  <c r="RKW1396"/>
  <c r="RKX1390"/>
  <c r="RKX1396" s="1"/>
  <c r="RKF1396"/>
  <c r="RKI1390"/>
  <c r="RKI1396" s="1"/>
  <c r="RKJ1390"/>
  <c r="RKJ1396" s="1"/>
  <c r="RJQ1396"/>
  <c r="RJR1390"/>
  <c r="RJR1396" s="1"/>
  <c r="RIZ1396"/>
  <c r="RJC1390"/>
  <c r="RJC1396" s="1"/>
  <c r="RJD1390"/>
  <c r="RJD1396" s="1"/>
  <c r="RIK1396"/>
  <c r="RIL1390"/>
  <c r="RIL1396" s="1"/>
  <c r="RHT1396"/>
  <c r="RHW1390"/>
  <c r="RHW1396" s="1"/>
  <c r="RHX1390"/>
  <c r="RHX1396" s="1"/>
  <c r="RHE1396"/>
  <c r="RHF1390"/>
  <c r="RHF1396" s="1"/>
  <c r="RGN1396"/>
  <c r="RGQ1390"/>
  <c r="RGQ1396" s="1"/>
  <c r="RGR1390"/>
  <c r="RGR1396" s="1"/>
  <c r="RFY1396"/>
  <c r="RFZ1390"/>
  <c r="RFZ1396" s="1"/>
  <c r="RFH1396"/>
  <c r="RFK1390"/>
  <c r="RFK1396" s="1"/>
  <c r="RFL1390"/>
  <c r="RFL1396" s="1"/>
  <c r="RES1396"/>
  <c r="RET1390"/>
  <c r="RET1396" s="1"/>
  <c r="REB1396"/>
  <c r="REE1390"/>
  <c r="REE1396" s="1"/>
  <c r="REF1390"/>
  <c r="REF1396" s="1"/>
  <c r="RDM1396"/>
  <c r="RDN1390"/>
  <c r="RDN1396" s="1"/>
  <c r="RCV1396"/>
  <c r="RCY1390"/>
  <c r="RCY1396" s="1"/>
  <c r="RCZ1390"/>
  <c r="RCZ1396" s="1"/>
  <c r="RCG1396"/>
  <c r="RCH1390"/>
  <c r="RCH1396" s="1"/>
  <c r="RBP1396"/>
  <c r="RBS1390"/>
  <c r="RBS1396" s="1"/>
  <c r="RBT1390"/>
  <c r="RBT1396" s="1"/>
  <c r="RBA1396"/>
  <c r="RBB1390"/>
  <c r="RBB1396" s="1"/>
  <c r="RAJ1396"/>
  <c r="RAM1390"/>
  <c r="RAM1396" s="1"/>
  <c r="RAN1390"/>
  <c r="RAN1396" s="1"/>
  <c r="QZU1396"/>
  <c r="QZV1390"/>
  <c r="QZV1396" s="1"/>
  <c r="QZD1396"/>
  <c r="QZG1390"/>
  <c r="QZG1396" s="1"/>
  <c r="QZH1390"/>
  <c r="QZH1396" s="1"/>
  <c r="QYO1396"/>
  <c r="QYP1390"/>
  <c r="QYP1396" s="1"/>
  <c r="QXX1396"/>
  <c r="QYA1390"/>
  <c r="QYA1396" s="1"/>
  <c r="QYB1390"/>
  <c r="QYB1396" s="1"/>
  <c r="QXI1396"/>
  <c r="QXJ1390"/>
  <c r="QXJ1396" s="1"/>
  <c r="QWR1396"/>
  <c r="QWU1390"/>
  <c r="QWU1396" s="1"/>
  <c r="QWV1390"/>
  <c r="QWV1396" s="1"/>
  <c r="QWC1396"/>
  <c r="QWD1390"/>
  <c r="QWD1396" s="1"/>
  <c r="QVL1396"/>
  <c r="QVO1390"/>
  <c r="QVO1396" s="1"/>
  <c r="QVP1390"/>
  <c r="QVP1396" s="1"/>
  <c r="QUW1396"/>
  <c r="QUX1390"/>
  <c r="QUX1396" s="1"/>
  <c r="QUF1396"/>
  <c r="QUI1390"/>
  <c r="QUI1396" s="1"/>
  <c r="QUJ1390"/>
  <c r="QUJ1396" s="1"/>
  <c r="QTQ1396"/>
  <c r="QTR1390"/>
  <c r="QTR1396" s="1"/>
  <c r="QSZ1396"/>
  <c r="QTC1390"/>
  <c r="QTC1396" s="1"/>
  <c r="QTD1390"/>
  <c r="QTD1396" s="1"/>
  <c r="QSK1396"/>
  <c r="QSL1390"/>
  <c r="QSL1396" s="1"/>
  <c r="QRT1396"/>
  <c r="QRW1390"/>
  <c r="QRW1396" s="1"/>
  <c r="QRX1390"/>
  <c r="QRX1396" s="1"/>
  <c r="QRE1396"/>
  <c r="QRF1390"/>
  <c r="QRF1396" s="1"/>
  <c r="QQN1396"/>
  <c r="QQQ1390"/>
  <c r="QQQ1396" s="1"/>
  <c r="QQR1390"/>
  <c r="QQR1396" s="1"/>
  <c r="QPY1396"/>
  <c r="QPZ1390"/>
  <c r="QPZ1396" s="1"/>
  <c r="QPH1396"/>
  <c r="QPK1390"/>
  <c r="QPK1396" s="1"/>
  <c r="QPL1390"/>
  <c r="QPL1396" s="1"/>
  <c r="QOS1396"/>
  <c r="QOT1390"/>
  <c r="QOT1396" s="1"/>
  <c r="QOB1396"/>
  <c r="QOE1390"/>
  <c r="QOE1396" s="1"/>
  <c r="QOF1390"/>
  <c r="QOF1396" s="1"/>
  <c r="QNM1396"/>
  <c r="QNN1390"/>
  <c r="QNN1396" s="1"/>
  <c r="QMV1396"/>
  <c r="QMY1390"/>
  <c r="QMY1396" s="1"/>
  <c r="QMZ1390"/>
  <c r="QMZ1396" s="1"/>
  <c r="QMG1396"/>
  <c r="QMH1390"/>
  <c r="QMH1396" s="1"/>
  <c r="QLP1396"/>
  <c r="QLS1390"/>
  <c r="QLS1396" s="1"/>
  <c r="QLT1390"/>
  <c r="QLT1396" s="1"/>
  <c r="QLA1396"/>
  <c r="QLB1390"/>
  <c r="QLB1396" s="1"/>
  <c r="QKJ1396"/>
  <c r="QKM1390"/>
  <c r="QKM1396" s="1"/>
  <c r="QKN1390"/>
  <c r="QKN1396" s="1"/>
  <c r="QJU1396"/>
  <c r="QJV1390"/>
  <c r="QJV1396" s="1"/>
  <c r="QJD1396"/>
  <c r="QJG1390"/>
  <c r="QJG1396" s="1"/>
  <c r="QJH1390"/>
  <c r="QJH1396" s="1"/>
  <c r="QIO1396"/>
  <c r="QIP1390"/>
  <c r="QIP1396" s="1"/>
  <c r="QHX1396"/>
  <c r="QIA1390"/>
  <c r="QIA1396" s="1"/>
  <c r="QIB1390"/>
  <c r="QIB1396" s="1"/>
  <c r="QHI1396"/>
  <c r="QHJ1390"/>
  <c r="QHJ1396" s="1"/>
  <c r="QGR1396"/>
  <c r="QGU1390"/>
  <c r="QGU1396" s="1"/>
  <c r="QGV1390"/>
  <c r="QGV1396" s="1"/>
  <c r="QGC1396"/>
  <c r="QGD1390"/>
  <c r="QGD1396" s="1"/>
  <c r="QFL1396"/>
  <c r="QFO1390"/>
  <c r="QFO1396" s="1"/>
  <c r="QFP1390"/>
  <c r="QFP1396" s="1"/>
  <c r="QEW1396"/>
  <c r="QEX1390"/>
  <c r="QEX1396" s="1"/>
  <c r="QEF1396"/>
  <c r="QEI1390"/>
  <c r="QEI1396" s="1"/>
  <c r="QEJ1390"/>
  <c r="QEJ1396" s="1"/>
  <c r="QDQ1396"/>
  <c r="QDR1390"/>
  <c r="QDR1396" s="1"/>
  <c r="QCZ1396"/>
  <c r="QDC1390"/>
  <c r="QDC1396" s="1"/>
  <c r="QDD1390"/>
  <c r="QDD1396" s="1"/>
  <c r="QCK1396"/>
  <c r="QCL1390"/>
  <c r="QCL1396" s="1"/>
  <c r="QBT1396"/>
  <c r="QBW1390"/>
  <c r="QBW1396" s="1"/>
  <c r="QBX1390"/>
  <c r="QBX1396" s="1"/>
  <c r="QBE1396"/>
  <c r="QBF1390"/>
  <c r="QBF1396" s="1"/>
  <c r="QAN1396"/>
  <c r="QAQ1390"/>
  <c r="QAQ1396" s="1"/>
  <c r="QAR1390"/>
  <c r="QAR1396" s="1"/>
  <c r="PZY1396"/>
  <c r="PZZ1390"/>
  <c r="PZZ1396" s="1"/>
  <c r="PZH1396"/>
  <c r="PZK1390"/>
  <c r="PZK1396" s="1"/>
  <c r="PZL1390"/>
  <c r="PZL1396" s="1"/>
  <c r="PYS1396"/>
  <c r="PYT1390"/>
  <c r="PYT1396" s="1"/>
  <c r="PYB1396"/>
  <c r="PYE1390"/>
  <c r="PYE1396" s="1"/>
  <c r="PYF1390"/>
  <c r="PYF1396" s="1"/>
  <c r="PXM1396"/>
  <c r="PXN1390"/>
  <c r="PXN1396" s="1"/>
  <c r="PWV1396"/>
  <c r="PWY1390"/>
  <c r="PWY1396" s="1"/>
  <c r="PWZ1390"/>
  <c r="PWZ1396" s="1"/>
  <c r="PWG1396"/>
  <c r="PWH1390"/>
  <c r="PWH1396" s="1"/>
  <c r="PVP1396"/>
  <c r="PVS1390"/>
  <c r="PVS1396" s="1"/>
  <c r="PVT1390"/>
  <c r="PVT1396" s="1"/>
  <c r="PVA1396"/>
  <c r="PVB1390"/>
  <c r="PVB1396" s="1"/>
  <c r="PUJ1396"/>
  <c r="PUM1390"/>
  <c r="PUM1396" s="1"/>
  <c r="PUN1390"/>
  <c r="PUN1396" s="1"/>
  <c r="PTU1396"/>
  <c r="PTV1390"/>
  <c r="PTV1396" s="1"/>
  <c r="PTD1396"/>
  <c r="PTG1390"/>
  <c r="PTG1396" s="1"/>
  <c r="PTH1390"/>
  <c r="PTH1396" s="1"/>
  <c r="PSO1396"/>
  <c r="PSP1390"/>
  <c r="PSP1396" s="1"/>
  <c r="PRX1396"/>
  <c r="PSA1390"/>
  <c r="PSA1396" s="1"/>
  <c r="PSB1390"/>
  <c r="PSB1396" s="1"/>
  <c r="PRI1396"/>
  <c r="PRJ1390"/>
  <c r="PRJ1396" s="1"/>
  <c r="PQR1396"/>
  <c r="PQU1390"/>
  <c r="PQU1396" s="1"/>
  <c r="PQV1390"/>
  <c r="PQV1396" s="1"/>
  <c r="PQC1396"/>
  <c r="PQD1390"/>
  <c r="PQD1396" s="1"/>
  <c r="PPL1396"/>
  <c r="PPO1390"/>
  <c r="PPO1396" s="1"/>
  <c r="PPP1390"/>
  <c r="PPP1396" s="1"/>
  <c r="POW1396"/>
  <c r="POX1390"/>
  <c r="POX1396" s="1"/>
  <c r="POF1396"/>
  <c r="POI1390"/>
  <c r="POI1396" s="1"/>
  <c r="POJ1390"/>
  <c r="POJ1396" s="1"/>
  <c r="PNQ1396"/>
  <c r="PNR1390"/>
  <c r="PNR1396" s="1"/>
  <c r="PMZ1396"/>
  <c r="PNC1390"/>
  <c r="PNC1396" s="1"/>
  <c r="PND1390"/>
  <c r="PND1396" s="1"/>
  <c r="PMK1396"/>
  <c r="PML1390"/>
  <c r="PML1396" s="1"/>
  <c r="PLT1396"/>
  <c r="PLW1390"/>
  <c r="PLW1396" s="1"/>
  <c r="PLX1390"/>
  <c r="PLX1396" s="1"/>
  <c r="PLE1396"/>
  <c r="PLF1390"/>
  <c r="PLF1396" s="1"/>
  <c r="PKN1396"/>
  <c r="PKQ1390"/>
  <c r="PKQ1396" s="1"/>
  <c r="PKR1390"/>
  <c r="PKR1396" s="1"/>
  <c r="PJY1396"/>
  <c r="PJZ1390"/>
  <c r="PJZ1396" s="1"/>
  <c r="PJH1396"/>
  <c r="PJK1390"/>
  <c r="PJK1396" s="1"/>
  <c r="PJL1390"/>
  <c r="PJL1396" s="1"/>
  <c r="PIS1396"/>
  <c r="PIT1390"/>
  <c r="PIT1396" s="1"/>
  <c r="PIB1396"/>
  <c r="PIE1390"/>
  <c r="PIE1396" s="1"/>
  <c r="PIF1390"/>
  <c r="PIF1396" s="1"/>
  <c r="PHM1396"/>
  <c r="PHN1390"/>
  <c r="PHN1396" s="1"/>
  <c r="PGV1396"/>
  <c r="PGY1390"/>
  <c r="PGY1396" s="1"/>
  <c r="PGZ1390"/>
  <c r="PGZ1396" s="1"/>
  <c r="PGG1396"/>
  <c r="PGH1390"/>
  <c r="PGH1396" s="1"/>
  <c r="PFP1396"/>
  <c r="PFS1390"/>
  <c r="PFS1396" s="1"/>
  <c r="PFT1390"/>
  <c r="PFT1396" s="1"/>
  <c r="PFA1396"/>
  <c r="PFB1390"/>
  <c r="PFB1396" s="1"/>
  <c r="PEJ1396"/>
  <c r="PEM1390"/>
  <c r="PEM1396" s="1"/>
  <c r="PEN1390"/>
  <c r="PEN1396" s="1"/>
  <c r="PDU1396"/>
  <c r="PDV1390"/>
  <c r="PDV1396" s="1"/>
  <c r="PDD1396"/>
  <c r="PDG1390"/>
  <c r="PDG1396" s="1"/>
  <c r="PDH1390"/>
  <c r="PDH1396" s="1"/>
  <c r="PCO1396"/>
  <c r="PCP1390"/>
  <c r="PCP1396" s="1"/>
  <c r="PBX1396"/>
  <c r="PCA1390"/>
  <c r="PCA1396" s="1"/>
  <c r="PCB1390"/>
  <c r="PCB1396" s="1"/>
  <c r="PBI1396"/>
  <c r="PBJ1390"/>
  <c r="PBJ1396" s="1"/>
  <c r="PAR1396"/>
  <c r="PAU1390"/>
  <c r="PAU1396" s="1"/>
  <c r="PAV1390"/>
  <c r="PAV1396" s="1"/>
  <c r="PAC1396"/>
  <c r="PAD1390"/>
  <c r="PAD1396" s="1"/>
  <c r="OZL1396"/>
  <c r="OZO1390"/>
  <c r="OZO1396" s="1"/>
  <c r="OZP1390"/>
  <c r="OZP1396" s="1"/>
  <c r="OYW1396"/>
  <c r="OYX1390"/>
  <c r="OYX1396" s="1"/>
  <c r="OYF1396"/>
  <c r="OYI1390"/>
  <c r="OYI1396" s="1"/>
  <c r="OYJ1390"/>
  <c r="OYJ1396" s="1"/>
  <c r="OXQ1396"/>
  <c r="OXR1390"/>
  <c r="OXR1396" s="1"/>
  <c r="OWZ1396"/>
  <c r="OXC1390"/>
  <c r="OXC1396" s="1"/>
  <c r="OXD1390"/>
  <c r="OXD1396" s="1"/>
  <c r="OWK1396"/>
  <c r="OWL1390"/>
  <c r="OWL1396" s="1"/>
  <c r="OVT1396"/>
  <c r="OVW1390"/>
  <c r="OVW1396" s="1"/>
  <c r="OVX1390"/>
  <c r="OVX1396" s="1"/>
  <c r="OVE1396"/>
  <c r="OVF1390"/>
  <c r="OVF1396" s="1"/>
  <c r="OUN1396"/>
  <c r="OUQ1390"/>
  <c r="OUQ1396" s="1"/>
  <c r="OUR1390"/>
  <c r="OUR1396" s="1"/>
  <c r="OTY1396"/>
  <c r="OTZ1390"/>
  <c r="OTZ1396" s="1"/>
  <c r="OTH1396"/>
  <c r="OTK1390"/>
  <c r="OTK1396" s="1"/>
  <c r="OTL1390"/>
  <c r="OTL1396" s="1"/>
  <c r="OSS1396"/>
  <c r="OST1390"/>
  <c r="OST1396" s="1"/>
  <c r="OSB1396"/>
  <c r="OSE1390"/>
  <c r="OSE1396" s="1"/>
  <c r="OSF1390"/>
  <c r="OSF1396" s="1"/>
  <c r="ORM1396"/>
  <c r="ORN1390"/>
  <c r="ORN1396" s="1"/>
  <c r="OQV1396"/>
  <c r="OQY1390"/>
  <c r="OQY1396" s="1"/>
  <c r="OQZ1390"/>
  <c r="OQZ1396" s="1"/>
  <c r="OQG1396"/>
  <c r="OQH1390"/>
  <c r="OQH1396" s="1"/>
  <c r="OPP1396"/>
  <c r="OPS1390"/>
  <c r="OPS1396" s="1"/>
  <c r="OPT1390"/>
  <c r="OPT1396" s="1"/>
  <c r="OPA1396"/>
  <c r="OPB1390"/>
  <c r="OPB1396" s="1"/>
  <c r="OOJ1396"/>
  <c r="OOM1390"/>
  <c r="OOM1396" s="1"/>
  <c r="OON1390"/>
  <c r="OON1396" s="1"/>
  <c r="ONU1396"/>
  <c r="ONV1390"/>
  <c r="ONV1396" s="1"/>
  <c r="OND1396"/>
  <c r="ONG1390"/>
  <c r="ONG1396" s="1"/>
  <c r="ONH1390"/>
  <c r="ONH1396" s="1"/>
  <c r="OMO1396"/>
  <c r="OMP1390"/>
  <c r="OMP1396" s="1"/>
  <c r="OLX1396"/>
  <c r="OMA1390"/>
  <c r="OMA1396" s="1"/>
  <c r="OMB1390"/>
  <c r="OMB1396" s="1"/>
  <c r="OLI1396"/>
  <c r="OLJ1390"/>
  <c r="OLJ1396" s="1"/>
  <c r="OKR1396"/>
  <c r="OKU1390"/>
  <c r="OKU1396" s="1"/>
  <c r="OKV1390"/>
  <c r="OKV1396" s="1"/>
  <c r="OKC1396"/>
  <c r="OKD1390"/>
  <c r="OKD1396" s="1"/>
  <c r="OJL1396"/>
  <c r="OJO1390"/>
  <c r="OJO1396" s="1"/>
  <c r="OJP1390"/>
  <c r="OJP1396" s="1"/>
  <c r="OIW1396"/>
  <c r="OIX1390"/>
  <c r="OIX1396" s="1"/>
  <c r="OIF1396"/>
  <c r="OII1390"/>
  <c r="OII1396" s="1"/>
  <c r="OIJ1390"/>
  <c r="OIJ1396" s="1"/>
  <c r="OHQ1396"/>
  <c r="OHR1390"/>
  <c r="OHR1396" s="1"/>
  <c r="OGZ1396"/>
  <c r="OHC1390"/>
  <c r="OHC1396" s="1"/>
  <c r="OHD1390"/>
  <c r="OHD1396" s="1"/>
  <c r="OGK1396"/>
  <c r="OGL1390"/>
  <c r="OGL1396" s="1"/>
  <c r="OFT1396"/>
  <c r="OFW1390"/>
  <c r="OFW1396" s="1"/>
  <c r="OFX1390"/>
  <c r="OFX1396" s="1"/>
  <c r="OFE1396"/>
  <c r="OFF1390"/>
  <c r="OFF1396" s="1"/>
  <c r="OEN1396"/>
  <c r="OEQ1390"/>
  <c r="OEQ1396" s="1"/>
  <c r="OER1390"/>
  <c r="OER1396" s="1"/>
  <c r="ODY1396"/>
  <c r="ODZ1390"/>
  <c r="ODZ1396" s="1"/>
  <c r="ODH1396"/>
  <c r="ODK1390"/>
  <c r="ODK1396" s="1"/>
  <c r="ODL1390"/>
  <c r="ODL1396" s="1"/>
  <c r="OCS1396"/>
  <c r="OCT1390"/>
  <c r="OCT1396" s="1"/>
  <c r="OCB1396"/>
  <c r="OCE1390"/>
  <c r="OCE1396" s="1"/>
  <c r="OCF1390"/>
  <c r="OCF1396" s="1"/>
  <c r="OBM1396"/>
  <c r="OBN1390"/>
  <c r="OBN1396" s="1"/>
  <c r="OAV1396"/>
  <c r="OAY1390"/>
  <c r="OAY1396" s="1"/>
  <c r="OAZ1390"/>
  <c r="OAZ1396" s="1"/>
  <c r="OAG1396"/>
  <c r="OAH1390"/>
  <c r="OAH1396" s="1"/>
  <c r="NZP1396"/>
  <c r="NZS1390"/>
  <c r="NZS1396" s="1"/>
  <c r="NZT1390"/>
  <c r="NZT1396" s="1"/>
  <c r="NZA1396"/>
  <c r="NZB1390"/>
  <c r="NZB1396" s="1"/>
  <c r="NYJ1396"/>
  <c r="NYM1390"/>
  <c r="NYM1396" s="1"/>
  <c r="NYN1390"/>
  <c r="NYN1396" s="1"/>
  <c r="NXU1396"/>
  <c r="NXV1390"/>
  <c r="NXV1396" s="1"/>
  <c r="NXD1396"/>
  <c r="NXG1390"/>
  <c r="NXG1396" s="1"/>
  <c r="NXH1390"/>
  <c r="NXH1396" s="1"/>
  <c r="NWO1396"/>
  <c r="NWP1390"/>
  <c r="NWP1396" s="1"/>
  <c r="NVX1396"/>
  <c r="NWA1390"/>
  <c r="NWA1396" s="1"/>
  <c r="NWB1390"/>
  <c r="NWB1396" s="1"/>
  <c r="NVI1396"/>
  <c r="NVJ1390"/>
  <c r="NVJ1396" s="1"/>
  <c r="NUR1396"/>
  <c r="NUU1390"/>
  <c r="NUU1396" s="1"/>
  <c r="NUV1390"/>
  <c r="NUV1396" s="1"/>
  <c r="NUC1396"/>
  <c r="NUD1390"/>
  <c r="NUD1396" s="1"/>
  <c r="NTL1396"/>
  <c r="NTO1390"/>
  <c r="NTO1396" s="1"/>
  <c r="NTP1390"/>
  <c r="NTP1396" s="1"/>
  <c r="NSW1396"/>
  <c r="NSX1390"/>
  <c r="NSX1396" s="1"/>
  <c r="NSF1396"/>
  <c r="NSI1390"/>
  <c r="NSI1396" s="1"/>
  <c r="NSJ1390"/>
  <c r="NSJ1396" s="1"/>
  <c r="NRQ1396"/>
  <c r="NRR1390"/>
  <c r="NRR1396" s="1"/>
  <c r="NQZ1396"/>
  <c r="NRC1390"/>
  <c r="NRC1396" s="1"/>
  <c r="NRD1390"/>
  <c r="NRD1396" s="1"/>
  <c r="NQK1396"/>
  <c r="NQL1390"/>
  <c r="NQL1396" s="1"/>
  <c r="NPT1396"/>
  <c r="NPW1390"/>
  <c r="NPW1396" s="1"/>
  <c r="NPX1390"/>
  <c r="NPX1396" s="1"/>
  <c r="NPE1396"/>
  <c r="NPF1390"/>
  <c r="NPF1396" s="1"/>
  <c r="NON1396"/>
  <c r="NOQ1390"/>
  <c r="NOQ1396" s="1"/>
  <c r="NOR1390"/>
  <c r="NOR1396" s="1"/>
  <c r="NNY1396"/>
  <c r="NNZ1390"/>
  <c r="NNZ1396" s="1"/>
  <c r="NNH1396"/>
  <c r="NNK1390"/>
  <c r="NNK1396" s="1"/>
  <c r="NNL1390"/>
  <c r="NNL1396" s="1"/>
  <c r="NMS1396"/>
  <c r="NMT1390"/>
  <c r="NMT1396" s="1"/>
  <c r="NMB1396"/>
  <c r="NME1390"/>
  <c r="NME1396" s="1"/>
  <c r="NMF1390"/>
  <c r="NMF1396" s="1"/>
  <c r="NLM1396"/>
  <c r="NLN1390"/>
  <c r="NLN1396" s="1"/>
  <c r="NKV1396"/>
  <c r="NKY1390"/>
  <c r="NKY1396" s="1"/>
  <c r="NKZ1390"/>
  <c r="NKZ1396" s="1"/>
  <c r="NKG1396"/>
  <c r="NKH1390"/>
  <c r="NKH1396" s="1"/>
  <c r="NJP1396"/>
  <c r="NJS1390"/>
  <c r="NJS1396" s="1"/>
  <c r="NJT1390"/>
  <c r="NJT1396" s="1"/>
  <c r="NJA1396"/>
  <c r="NJB1390"/>
  <c r="NJB1396" s="1"/>
  <c r="NIJ1396"/>
  <c r="NIM1390"/>
  <c r="NIM1396" s="1"/>
  <c r="NIN1390"/>
  <c r="NIN1396" s="1"/>
  <c r="NHU1396"/>
  <c r="NHV1390"/>
  <c r="NHV1396" s="1"/>
  <c r="NHD1396"/>
  <c r="NHG1390"/>
  <c r="NHG1396" s="1"/>
  <c r="NHH1390"/>
  <c r="NHH1396" s="1"/>
  <c r="NGO1396"/>
  <c r="NGP1390"/>
  <c r="NGP1396" s="1"/>
  <c r="NFX1396"/>
  <c r="NGA1390"/>
  <c r="NGA1396" s="1"/>
  <c r="NGB1390"/>
  <c r="NGB1396" s="1"/>
  <c r="NFI1396"/>
  <c r="NFJ1390"/>
  <c r="NFJ1396" s="1"/>
  <c r="NER1396"/>
  <c r="NEU1390"/>
  <c r="NEU1396" s="1"/>
  <c r="NEV1390"/>
  <c r="NEV1396" s="1"/>
  <c r="NEC1396"/>
  <c r="NED1390"/>
  <c r="NED1396" s="1"/>
  <c r="NDL1396"/>
  <c r="NDO1390"/>
  <c r="NDO1396" s="1"/>
  <c r="NDP1390"/>
  <c r="NDP1396" s="1"/>
  <c r="NCW1396"/>
  <c r="NCX1390"/>
  <c r="NCX1396" s="1"/>
  <c r="NCF1396"/>
  <c r="NCI1390"/>
  <c r="NCI1396" s="1"/>
  <c r="NCJ1390"/>
  <c r="NCJ1396" s="1"/>
  <c r="NBQ1396"/>
  <c r="NBR1390"/>
  <c r="NBR1396" s="1"/>
  <c r="NAZ1396"/>
  <c r="NBC1390"/>
  <c r="NBC1396" s="1"/>
  <c r="NBD1390"/>
  <c r="NBD1396" s="1"/>
  <c r="NAK1396"/>
  <c r="NAL1390"/>
  <c r="NAL1396" s="1"/>
  <c r="MZT1396"/>
  <c r="MZW1390"/>
  <c r="MZW1396" s="1"/>
  <c r="MZX1390"/>
  <c r="MZX1396" s="1"/>
  <c r="MZE1396"/>
  <c r="MZF1390"/>
  <c r="MZF1396" s="1"/>
  <c r="MYN1396"/>
  <c r="MYQ1390"/>
  <c r="MYQ1396" s="1"/>
  <c r="MYR1390"/>
  <c r="MYR1396" s="1"/>
  <c r="MXY1396"/>
  <c r="MXZ1390"/>
  <c r="MXZ1396" s="1"/>
  <c r="MXH1396"/>
  <c r="MXK1390"/>
  <c r="MXK1396" s="1"/>
  <c r="MXL1390"/>
  <c r="MXL1396" s="1"/>
  <c r="MWS1396"/>
  <c r="MWT1390"/>
  <c r="MWT1396" s="1"/>
  <c r="MWB1396"/>
  <c r="MWE1390"/>
  <c r="MWE1396" s="1"/>
  <c r="MWF1390"/>
  <c r="MWF1396" s="1"/>
  <c r="MVM1396"/>
  <c r="MVN1390"/>
  <c r="MVN1396" s="1"/>
  <c r="MUV1396"/>
  <c r="MUY1390"/>
  <c r="MUY1396" s="1"/>
  <c r="MUZ1390"/>
  <c r="MUZ1396" s="1"/>
  <c r="MUG1396"/>
  <c r="MUH1390"/>
  <c r="MUH1396" s="1"/>
  <c r="MTP1396"/>
  <c r="MTS1390"/>
  <c r="MTS1396" s="1"/>
  <c r="MTT1390"/>
  <c r="MTT1396" s="1"/>
  <c r="MTA1396"/>
  <c r="MTB1390"/>
  <c r="MTB1396" s="1"/>
  <c r="MSJ1396"/>
  <c r="MSM1390"/>
  <c r="MSM1396" s="1"/>
  <c r="MSN1390"/>
  <c r="MSN1396" s="1"/>
  <c r="MRU1396"/>
  <c r="MRV1390"/>
  <c r="MRV1396" s="1"/>
  <c r="MRD1396"/>
  <c r="MRG1390"/>
  <c r="MRG1396" s="1"/>
  <c r="MRH1390"/>
  <c r="MRH1396" s="1"/>
  <c r="MQO1396"/>
  <c r="MQP1390"/>
  <c r="MQP1396" s="1"/>
  <c r="MPX1396"/>
  <c r="MQA1390"/>
  <c r="MQA1396" s="1"/>
  <c r="MQB1390"/>
  <c r="MQB1396" s="1"/>
  <c r="MPI1396"/>
  <c r="MPJ1390"/>
  <c r="MPJ1396" s="1"/>
  <c r="MOR1396"/>
  <c r="MOU1390"/>
  <c r="MOU1396" s="1"/>
  <c r="MOV1390"/>
  <c r="MOV1396" s="1"/>
  <c r="MOC1396"/>
  <c r="MOD1390"/>
  <c r="MOD1396" s="1"/>
  <c r="MNL1396"/>
  <c r="MNO1390"/>
  <c r="MNO1396" s="1"/>
  <c r="MNP1390"/>
  <c r="MNP1396" s="1"/>
  <c r="MMW1396"/>
  <c r="MMX1390"/>
  <c r="MMX1396" s="1"/>
  <c r="MMF1396"/>
  <c r="MMI1390"/>
  <c r="MMI1396" s="1"/>
  <c r="MMJ1390"/>
  <c r="MMJ1396" s="1"/>
  <c r="MLQ1396"/>
  <c r="MLR1390"/>
  <c r="MLR1396" s="1"/>
  <c r="MKZ1396"/>
  <c r="MLC1390"/>
  <c r="MLC1396" s="1"/>
  <c r="MLD1390"/>
  <c r="MLD1396" s="1"/>
  <c r="MKK1396"/>
  <c r="MKL1390"/>
  <c r="MKL1396" s="1"/>
  <c r="MJT1396"/>
  <c r="MJW1390"/>
  <c r="MJW1396" s="1"/>
  <c r="MJX1390"/>
  <c r="MJX1396" s="1"/>
  <c r="MJE1396"/>
  <c r="MJF1390"/>
  <c r="MJF1396" s="1"/>
  <c r="MIN1396"/>
  <c r="MIQ1390"/>
  <c r="MIQ1396" s="1"/>
  <c r="MIR1390"/>
  <c r="MIR1396" s="1"/>
  <c r="MHY1396"/>
  <c r="MHZ1390"/>
  <c r="MHZ1396" s="1"/>
  <c r="MHH1396"/>
  <c r="MHK1390"/>
  <c r="MHK1396" s="1"/>
  <c r="MHL1390"/>
  <c r="MHL1396" s="1"/>
  <c r="MGS1396"/>
  <c r="MGT1390"/>
  <c r="MGT1396" s="1"/>
  <c r="MGB1396"/>
  <c r="MGE1390"/>
  <c r="MGE1396" s="1"/>
  <c r="MGF1390"/>
  <c r="MGF1396" s="1"/>
  <c r="MFM1396"/>
  <c r="MFN1390"/>
  <c r="MFN1396" s="1"/>
  <c r="MEV1396"/>
  <c r="MEY1390"/>
  <c r="MEY1396" s="1"/>
  <c r="MEZ1390"/>
  <c r="MEZ1396" s="1"/>
  <c r="MEG1396"/>
  <c r="MEH1390"/>
  <c r="MEH1396" s="1"/>
  <c r="MDP1396"/>
  <c r="MDS1390"/>
  <c r="MDS1396" s="1"/>
  <c r="MDT1390"/>
  <c r="MDT1396" s="1"/>
  <c r="MDA1396"/>
  <c r="MDB1390"/>
  <c r="MDB1396" s="1"/>
  <c r="MCJ1396"/>
  <c r="MCM1390"/>
  <c r="MCM1396" s="1"/>
  <c r="MCN1390"/>
  <c r="MCN1396" s="1"/>
  <c r="MBU1396"/>
  <c r="MBV1390"/>
  <c r="MBV1396" s="1"/>
  <c r="MBD1396"/>
  <c r="MBG1390"/>
  <c r="MBG1396" s="1"/>
  <c r="MBH1390"/>
  <c r="MBH1396" s="1"/>
  <c r="MAO1396"/>
  <c r="MAP1390"/>
  <c r="MAP1396" s="1"/>
  <c r="LZX1396"/>
  <c r="MAA1390"/>
  <c r="MAA1396" s="1"/>
  <c r="MAB1390"/>
  <c r="MAB1396" s="1"/>
  <c r="LZI1396"/>
  <c r="LZJ1390"/>
  <c r="LZJ1396" s="1"/>
  <c r="LYR1396"/>
  <c r="LYU1390"/>
  <c r="LYU1396" s="1"/>
  <c r="LYV1390"/>
  <c r="LYV1396" s="1"/>
  <c r="LYC1396"/>
  <c r="LYD1390"/>
  <c r="LYD1396" s="1"/>
  <c r="LXL1396"/>
  <c r="LXO1390"/>
  <c r="LXO1396" s="1"/>
  <c r="LXP1390"/>
  <c r="LXP1396" s="1"/>
  <c r="LWW1396"/>
  <c r="LWX1390"/>
  <c r="LWX1396" s="1"/>
  <c r="LWF1396"/>
  <c r="LWI1390"/>
  <c r="LWI1396" s="1"/>
  <c r="LWJ1390"/>
  <c r="LWJ1396" s="1"/>
  <c r="LVQ1396"/>
  <c r="LVR1390"/>
  <c r="LVR1396" s="1"/>
  <c r="LUZ1396"/>
  <c r="LVC1390"/>
  <c r="LVC1396" s="1"/>
  <c r="LVD1390"/>
  <c r="LVD1396" s="1"/>
  <c r="LUK1396"/>
  <c r="LUL1390"/>
  <c r="LUL1396" s="1"/>
  <c r="LTT1396"/>
  <c r="LTW1390"/>
  <c r="LTW1396" s="1"/>
  <c r="LTX1390"/>
  <c r="LTX1396" s="1"/>
  <c r="LTE1396"/>
  <c r="LTF1390"/>
  <c r="LTF1396" s="1"/>
  <c r="LSN1396"/>
  <c r="LSQ1390"/>
  <c r="LSQ1396" s="1"/>
  <c r="LSR1390"/>
  <c r="LSR1396" s="1"/>
  <c r="LRY1396"/>
  <c r="LRZ1390"/>
  <c r="LRZ1396" s="1"/>
  <c r="LRH1396"/>
  <c r="LRK1390"/>
  <c r="LRK1396" s="1"/>
  <c r="LRL1390"/>
  <c r="LRL1396" s="1"/>
  <c r="LQS1396"/>
  <c r="LQT1390"/>
  <c r="LQT1396" s="1"/>
  <c r="LQB1396"/>
  <c r="LQE1390"/>
  <c r="LQE1396" s="1"/>
  <c r="LQF1390"/>
  <c r="LQF1396" s="1"/>
  <c r="LPM1396"/>
  <c r="LPN1390"/>
  <c r="LPN1396" s="1"/>
  <c r="LOV1396"/>
  <c r="LOY1390"/>
  <c r="LOY1396" s="1"/>
  <c r="LOZ1390"/>
  <c r="LOZ1396" s="1"/>
  <c r="LOG1396"/>
  <c r="LOH1390"/>
  <c r="LOH1396" s="1"/>
  <c r="LNP1396"/>
  <c r="LNS1390"/>
  <c r="LNS1396" s="1"/>
  <c r="LNT1390"/>
  <c r="LNT1396" s="1"/>
  <c r="LNA1396"/>
  <c r="LNB1390"/>
  <c r="LNB1396" s="1"/>
  <c r="LMJ1396"/>
  <c r="LMM1390"/>
  <c r="LMM1396" s="1"/>
  <c r="LMN1390"/>
  <c r="LMN1396" s="1"/>
  <c r="LLU1396"/>
  <c r="LLV1390"/>
  <c r="LLV1396" s="1"/>
  <c r="LLD1396"/>
  <c r="LLG1390"/>
  <c r="LLG1396" s="1"/>
  <c r="LLH1390"/>
  <c r="LLH1396" s="1"/>
  <c r="LKO1396"/>
  <c r="LKP1390"/>
  <c r="LKP1396" s="1"/>
  <c r="LJX1396"/>
  <c r="LKA1390"/>
  <c r="LKA1396" s="1"/>
  <c r="LKB1390"/>
  <c r="LKB1396" s="1"/>
  <c r="LJI1396"/>
  <c r="LJJ1390"/>
  <c r="LJJ1396" s="1"/>
  <c r="LIR1396"/>
  <c r="LIU1390"/>
  <c r="LIU1396" s="1"/>
  <c r="LIV1390"/>
  <c r="LIV1396" s="1"/>
  <c r="LIC1396"/>
  <c r="LID1390"/>
  <c r="LID1396" s="1"/>
  <c r="LHL1396"/>
  <c r="LHO1390"/>
  <c r="LHO1396" s="1"/>
  <c r="LHP1390"/>
  <c r="LHP1396" s="1"/>
  <c r="LGW1396"/>
  <c r="LGX1390"/>
  <c r="LGX1396" s="1"/>
  <c r="LGF1396"/>
  <c r="LGI1390"/>
  <c r="LGI1396" s="1"/>
  <c r="LGJ1390"/>
  <c r="LGJ1396" s="1"/>
  <c r="LFQ1396"/>
  <c r="LFR1390"/>
  <c r="LFR1396" s="1"/>
  <c r="LEZ1396"/>
  <c r="LFC1390"/>
  <c r="LFC1396" s="1"/>
  <c r="LFD1390"/>
  <c r="LFD1396" s="1"/>
  <c r="LEK1396"/>
  <c r="LEL1390"/>
  <c r="LEL1396" s="1"/>
  <c r="LDT1396"/>
  <c r="LDW1390"/>
  <c r="LDW1396" s="1"/>
  <c r="LDX1390"/>
  <c r="LDX1396" s="1"/>
  <c r="LDE1396"/>
  <c r="LDF1390"/>
  <c r="LDF1396" s="1"/>
  <c r="LCN1396"/>
  <c r="LCQ1390"/>
  <c r="LCQ1396" s="1"/>
  <c r="LCR1390"/>
  <c r="LCR1396" s="1"/>
  <c r="LBY1396"/>
  <c r="LBZ1390"/>
  <c r="LBZ1396" s="1"/>
  <c r="LBH1396"/>
  <c r="LBK1390"/>
  <c r="LBK1396" s="1"/>
  <c r="LBL1390"/>
  <c r="LBL1396" s="1"/>
  <c r="LAS1396"/>
  <c r="LAT1390"/>
  <c r="LAT1396" s="1"/>
  <c r="LAB1396"/>
  <c r="LAE1390"/>
  <c r="LAE1396" s="1"/>
  <c r="LAF1390"/>
  <c r="LAF1396" s="1"/>
  <c r="KZM1396"/>
  <c r="KZN1390"/>
  <c r="KZN1396" s="1"/>
  <c r="KYV1396"/>
  <c r="KYY1390"/>
  <c r="KYY1396" s="1"/>
  <c r="KYZ1390"/>
  <c r="KYZ1396" s="1"/>
  <c r="KYG1396"/>
  <c r="KYH1390"/>
  <c r="KYH1396" s="1"/>
  <c r="KXP1396"/>
  <c r="KXS1390"/>
  <c r="KXS1396" s="1"/>
  <c r="KXT1390"/>
  <c r="KXT1396" s="1"/>
  <c r="KXA1396"/>
  <c r="KXB1390"/>
  <c r="KXB1396" s="1"/>
  <c r="KWJ1396"/>
  <c r="KWN1390"/>
  <c r="KWN1396" s="1"/>
  <c r="KWM1390"/>
  <c r="KWM1396" s="1"/>
  <c r="KVU1396"/>
  <c r="KVV1390"/>
  <c r="KVV1396" s="1"/>
  <c r="KVD1396"/>
  <c r="KVH1390"/>
  <c r="KVH1396" s="1"/>
  <c r="KVG1390"/>
  <c r="KVG1396" s="1"/>
  <c r="KUO1396"/>
  <c r="KUP1390"/>
  <c r="KUP1396" s="1"/>
  <c r="KTX1396"/>
  <c r="KUB1390"/>
  <c r="KUB1396" s="1"/>
  <c r="KUA1390"/>
  <c r="KUA1396" s="1"/>
  <c r="KTI1396"/>
  <c r="KTJ1390"/>
  <c r="KTJ1396" s="1"/>
  <c r="KSR1396"/>
  <c r="KSV1390"/>
  <c r="KSV1396" s="1"/>
  <c r="KSU1390"/>
  <c r="KSU1396" s="1"/>
  <c r="KSC1396"/>
  <c r="KSD1390"/>
  <c r="KSD1396" s="1"/>
  <c r="KRL1396"/>
  <c r="KRP1390"/>
  <c r="KRP1396" s="1"/>
  <c r="KRO1390"/>
  <c r="KRO1396" s="1"/>
  <c r="KQW1396"/>
  <c r="KQX1390"/>
  <c r="KQX1396" s="1"/>
  <c r="KQF1396"/>
  <c r="KQJ1390"/>
  <c r="KQJ1396" s="1"/>
  <c r="KQI1390"/>
  <c r="KQI1396" s="1"/>
  <c r="KPQ1396"/>
  <c r="KPR1390"/>
  <c r="KPR1396" s="1"/>
  <c r="KOZ1396"/>
  <c r="KPD1390"/>
  <c r="KPD1396" s="1"/>
  <c r="KPC1390"/>
  <c r="KPC1396" s="1"/>
  <c r="KOK1396"/>
  <c r="KOL1390"/>
  <c r="KOL1396" s="1"/>
  <c r="KNT1396"/>
  <c r="KNX1390"/>
  <c r="KNX1396" s="1"/>
  <c r="KNW1390"/>
  <c r="KNW1396" s="1"/>
  <c r="KNE1396"/>
  <c r="KNF1390"/>
  <c r="KNF1396" s="1"/>
  <c r="KMN1396"/>
  <c r="KMR1390"/>
  <c r="KMR1396" s="1"/>
  <c r="KMQ1390"/>
  <c r="KMQ1396" s="1"/>
  <c r="KLY1396"/>
  <c r="KLZ1390"/>
  <c r="KLZ1396" s="1"/>
  <c r="KLH1396"/>
  <c r="KLL1390"/>
  <c r="KLL1396" s="1"/>
  <c r="KLK1390"/>
  <c r="KLK1396" s="1"/>
  <c r="KKS1396"/>
  <c r="KKT1390"/>
  <c r="KKT1396" s="1"/>
  <c r="KKB1396"/>
  <c r="KKF1390"/>
  <c r="KKF1396" s="1"/>
  <c r="KKE1390"/>
  <c r="KKE1396" s="1"/>
  <c r="KJM1396"/>
  <c r="KJN1390"/>
  <c r="KJN1396" s="1"/>
  <c r="KIV1396"/>
  <c r="KIZ1390"/>
  <c r="KIZ1396" s="1"/>
  <c r="KIY1390"/>
  <c r="KIY1396" s="1"/>
  <c r="KIG1396"/>
  <c r="KIH1390"/>
  <c r="KIH1396" s="1"/>
  <c r="KHP1396"/>
  <c r="KHT1390"/>
  <c r="KHT1396" s="1"/>
  <c r="KHS1390"/>
  <c r="KHS1396" s="1"/>
  <c r="KHA1396"/>
  <c r="KHB1390"/>
  <c r="KHB1396" s="1"/>
  <c r="KGJ1396"/>
  <c r="KGN1390"/>
  <c r="KGN1396" s="1"/>
  <c r="KGM1390"/>
  <c r="KGM1396" s="1"/>
  <c r="KFU1396"/>
  <c r="KFV1390"/>
  <c r="KFV1396" s="1"/>
  <c r="KFD1396"/>
  <c r="KFH1390"/>
  <c r="KFH1396" s="1"/>
  <c r="KFG1390"/>
  <c r="KFG1396" s="1"/>
  <c r="KEO1396"/>
  <c r="KEP1390"/>
  <c r="KEP1396" s="1"/>
  <c r="KDX1396"/>
  <c r="KEB1390"/>
  <c r="KEB1396" s="1"/>
  <c r="KEA1390"/>
  <c r="KEA1396" s="1"/>
  <c r="KDI1396"/>
  <c r="KDJ1390"/>
  <c r="KDJ1396" s="1"/>
  <c r="KCR1396"/>
  <c r="KCV1390"/>
  <c r="KCV1396" s="1"/>
  <c r="KCU1390"/>
  <c r="KCU1396" s="1"/>
  <c r="KCC1396"/>
  <c r="KCD1390"/>
  <c r="KCD1396" s="1"/>
  <c r="KBL1396"/>
  <c r="KBP1390"/>
  <c r="KBP1396" s="1"/>
  <c r="KBO1390"/>
  <c r="KBO1396" s="1"/>
  <c r="KAW1396"/>
  <c r="KAX1390"/>
  <c r="KAX1396" s="1"/>
  <c r="KAF1396"/>
  <c r="KAJ1390"/>
  <c r="KAJ1396" s="1"/>
  <c r="KAI1390"/>
  <c r="KAI1396" s="1"/>
  <c r="JZQ1396"/>
  <c r="JZR1390"/>
  <c r="JZR1396" s="1"/>
  <c r="JYZ1396"/>
  <c r="JZD1390"/>
  <c r="JZD1396" s="1"/>
  <c r="JZC1390"/>
  <c r="JZC1396" s="1"/>
  <c r="JYK1396"/>
  <c r="JYL1390"/>
  <c r="JYL1396" s="1"/>
  <c r="JXT1396"/>
  <c r="JXX1390"/>
  <c r="JXX1396" s="1"/>
  <c r="JXW1390"/>
  <c r="JXW1396" s="1"/>
  <c r="JXE1396"/>
  <c r="JXF1390"/>
  <c r="JXF1396" s="1"/>
  <c r="JWN1396"/>
  <c r="JWR1390"/>
  <c r="JWR1396" s="1"/>
  <c r="JWQ1390"/>
  <c r="JWQ1396" s="1"/>
  <c r="JVY1396"/>
  <c r="JVZ1390"/>
  <c r="JVZ1396" s="1"/>
  <c r="JVH1396"/>
  <c r="JVL1390"/>
  <c r="JVL1396" s="1"/>
  <c r="JVK1390"/>
  <c r="JVK1396" s="1"/>
  <c r="JUS1396"/>
  <c r="JUT1390"/>
  <c r="JUT1396" s="1"/>
  <c r="JUB1396"/>
  <c r="JUF1390"/>
  <c r="JUF1396" s="1"/>
  <c r="JUE1390"/>
  <c r="JUE1396" s="1"/>
  <c r="JTM1396"/>
  <c r="JTN1390"/>
  <c r="JTN1396" s="1"/>
  <c r="JSV1396"/>
  <c r="JSZ1390"/>
  <c r="JSZ1396" s="1"/>
  <c r="JSY1390"/>
  <c r="JSY1396" s="1"/>
  <c r="JSG1396"/>
  <c r="JSH1390"/>
  <c r="JSH1396" s="1"/>
  <c r="JRP1396"/>
  <c r="JRT1390"/>
  <c r="JRT1396" s="1"/>
  <c r="JRS1390"/>
  <c r="JRS1396" s="1"/>
  <c r="JRA1396"/>
  <c r="JRB1390"/>
  <c r="JRB1396" s="1"/>
  <c r="JQJ1396"/>
  <c r="JQN1390"/>
  <c r="JQN1396" s="1"/>
  <c r="JQM1390"/>
  <c r="JQM1396" s="1"/>
  <c r="JPU1396"/>
  <c r="JPV1390"/>
  <c r="JPV1396" s="1"/>
  <c r="JPD1396"/>
  <c r="JPH1390"/>
  <c r="JPH1396" s="1"/>
  <c r="JPG1390"/>
  <c r="JPG1396" s="1"/>
  <c r="JOO1396"/>
  <c r="JOP1390"/>
  <c r="JOP1396" s="1"/>
  <c r="JNX1396"/>
  <c r="JOB1390"/>
  <c r="JOB1396" s="1"/>
  <c r="JOA1390"/>
  <c r="JOA1396" s="1"/>
  <c r="JNI1396"/>
  <c r="JNJ1390"/>
  <c r="JNJ1396" s="1"/>
  <c r="JMR1396"/>
  <c r="JMV1390"/>
  <c r="JMV1396" s="1"/>
  <c r="JMU1390"/>
  <c r="JMU1396" s="1"/>
  <c r="JMC1396"/>
  <c r="JMD1390"/>
  <c r="JMD1396" s="1"/>
  <c r="JLL1396"/>
  <c r="JLP1390"/>
  <c r="JLP1396" s="1"/>
  <c r="JLO1390"/>
  <c r="JLO1396" s="1"/>
  <c r="JKW1396"/>
  <c r="JKX1390"/>
  <c r="JKX1396" s="1"/>
  <c r="JKF1396"/>
  <c r="JKJ1390"/>
  <c r="JKJ1396" s="1"/>
  <c r="JKI1390"/>
  <c r="JKI1396" s="1"/>
  <c r="JJQ1396"/>
  <c r="JJR1390"/>
  <c r="JJR1396" s="1"/>
  <c r="JIZ1396"/>
  <c r="JJD1390"/>
  <c r="JJD1396" s="1"/>
  <c r="JJC1390"/>
  <c r="JJC1396" s="1"/>
  <c r="JIK1396"/>
  <c r="JIL1390"/>
  <c r="JIL1396" s="1"/>
  <c r="JHT1396"/>
  <c r="JHX1390"/>
  <c r="JHX1396" s="1"/>
  <c r="JHW1390"/>
  <c r="JHW1396" s="1"/>
  <c r="JHE1396"/>
  <c r="JHF1390"/>
  <c r="JHF1396" s="1"/>
  <c r="JGN1396"/>
  <c r="JGR1390"/>
  <c r="JGR1396" s="1"/>
  <c r="JGQ1390"/>
  <c r="JGQ1396" s="1"/>
  <c r="JFY1396"/>
  <c r="JFZ1390"/>
  <c r="JFZ1396" s="1"/>
  <c r="JFH1396"/>
  <c r="JFL1390"/>
  <c r="JFL1396" s="1"/>
  <c r="JFK1390"/>
  <c r="JFK1396" s="1"/>
  <c r="JES1396"/>
  <c r="JET1390"/>
  <c r="JET1396" s="1"/>
  <c r="JEB1396"/>
  <c r="JEF1390"/>
  <c r="JEF1396" s="1"/>
  <c r="JEE1390"/>
  <c r="JEE1396" s="1"/>
  <c r="JDM1396"/>
  <c r="JDN1390"/>
  <c r="JDN1396" s="1"/>
  <c r="JCV1396"/>
  <c r="JCZ1390"/>
  <c r="JCZ1396" s="1"/>
  <c r="JCY1390"/>
  <c r="JCY1396" s="1"/>
  <c r="JCG1396"/>
  <c r="JCH1390"/>
  <c r="JCH1396" s="1"/>
  <c r="JBP1396"/>
  <c r="JBT1390"/>
  <c r="JBT1396" s="1"/>
  <c r="JBS1390"/>
  <c r="JBS1396" s="1"/>
  <c r="JBA1396"/>
  <c r="JBB1390"/>
  <c r="JBB1396" s="1"/>
  <c r="JAJ1396"/>
  <c r="JAN1390"/>
  <c r="JAN1396" s="1"/>
  <c r="JAM1390"/>
  <c r="JAM1396" s="1"/>
  <c r="IZU1396"/>
  <c r="IZV1390"/>
  <c r="IZV1396" s="1"/>
  <c r="IZD1396"/>
  <c r="IZH1390"/>
  <c r="IZH1396" s="1"/>
  <c r="IZG1390"/>
  <c r="IZG1396" s="1"/>
  <c r="IYO1396"/>
  <c r="IYP1390"/>
  <c r="IYP1396" s="1"/>
  <c r="IXX1396"/>
  <c r="IYB1390"/>
  <c r="IYB1396" s="1"/>
  <c r="IYA1390"/>
  <c r="IYA1396" s="1"/>
  <c r="IXI1396"/>
  <c r="IXJ1390"/>
  <c r="IXJ1396" s="1"/>
  <c r="IWR1396"/>
  <c r="IWV1390"/>
  <c r="IWV1396" s="1"/>
  <c r="IWU1390"/>
  <c r="IWU1396" s="1"/>
  <c r="IWC1396"/>
  <c r="IWD1390"/>
  <c r="IWD1396" s="1"/>
  <c r="IVL1396"/>
  <c r="IVP1390"/>
  <c r="IVP1396" s="1"/>
  <c r="IVO1390"/>
  <c r="IVO1396" s="1"/>
  <c r="IUW1396"/>
  <c r="IUX1390"/>
  <c r="IUX1396" s="1"/>
  <c r="IUF1396"/>
  <c r="IUJ1390"/>
  <c r="IUJ1396" s="1"/>
  <c r="IUI1390"/>
  <c r="IUI1396" s="1"/>
  <c r="ITQ1396"/>
  <c r="ITR1390"/>
  <c r="ITR1396" s="1"/>
  <c r="ISZ1396"/>
  <c r="ITD1390"/>
  <c r="ITD1396" s="1"/>
  <c r="ITC1390"/>
  <c r="ITC1396" s="1"/>
  <c r="ISK1396"/>
  <c r="ISL1390"/>
  <c r="ISL1396" s="1"/>
  <c r="IRT1396"/>
  <c r="IRX1390"/>
  <c r="IRX1396" s="1"/>
  <c r="IRW1390"/>
  <c r="IRW1396" s="1"/>
  <c r="IRE1396"/>
  <c r="IRF1390"/>
  <c r="IRF1396" s="1"/>
  <c r="IQN1396"/>
  <c r="IQR1390"/>
  <c r="IQR1396" s="1"/>
  <c r="IQQ1390"/>
  <c r="IQQ1396" s="1"/>
  <c r="IPY1396"/>
  <c r="IPZ1390"/>
  <c r="IPZ1396" s="1"/>
  <c r="IPH1396"/>
  <c r="IPL1390"/>
  <c r="IPL1396" s="1"/>
  <c r="IPK1390"/>
  <c r="IPK1396" s="1"/>
  <c r="IOS1396"/>
  <c r="IOT1390"/>
  <c r="IOT1396" s="1"/>
  <c r="IOB1396"/>
  <c r="IOF1390"/>
  <c r="IOF1396" s="1"/>
  <c r="IOE1390"/>
  <c r="IOE1396" s="1"/>
  <c r="INM1396"/>
  <c r="INN1390"/>
  <c r="INN1396" s="1"/>
  <c r="IMV1396"/>
  <c r="IMZ1390"/>
  <c r="IMZ1396" s="1"/>
  <c r="IMY1390"/>
  <c r="IMY1396" s="1"/>
  <c r="IMG1396"/>
  <c r="IMH1390"/>
  <c r="IMH1396" s="1"/>
  <c r="ILP1396"/>
  <c r="ILT1390"/>
  <c r="ILT1396" s="1"/>
  <c r="ILS1390"/>
  <c r="ILS1396" s="1"/>
  <c r="ILA1396"/>
  <c r="ILB1390"/>
  <c r="ILB1396" s="1"/>
  <c r="IKJ1396"/>
  <c r="IKN1390"/>
  <c r="IKN1396" s="1"/>
  <c r="IKM1390"/>
  <c r="IKM1396" s="1"/>
  <c r="IJU1396"/>
  <c r="IJV1390"/>
  <c r="IJV1396" s="1"/>
  <c r="IJD1396"/>
  <c r="IJH1390"/>
  <c r="IJH1396" s="1"/>
  <c r="IJG1390"/>
  <c r="IJG1396" s="1"/>
  <c r="IIO1396"/>
  <c r="IIP1390"/>
  <c r="IIP1396" s="1"/>
  <c r="IHX1396"/>
  <c r="IIB1390"/>
  <c r="IIB1396" s="1"/>
  <c r="IIA1390"/>
  <c r="IIA1396" s="1"/>
  <c r="IHI1396"/>
  <c r="IHJ1390"/>
  <c r="IHJ1396" s="1"/>
  <c r="IGR1396"/>
  <c r="IGV1390"/>
  <c r="IGV1396" s="1"/>
  <c r="IGU1390"/>
  <c r="IGU1396" s="1"/>
  <c r="IGC1396"/>
  <c r="IGD1390"/>
  <c r="IGD1396" s="1"/>
  <c r="IFL1396"/>
  <c r="IFP1390"/>
  <c r="IFP1396" s="1"/>
  <c r="IFO1390"/>
  <c r="IFO1396" s="1"/>
  <c r="IEW1396"/>
  <c r="IEX1390"/>
  <c r="IEX1396" s="1"/>
  <c r="IEF1396"/>
  <c r="IEJ1390"/>
  <c r="IEJ1396" s="1"/>
  <c r="IEI1390"/>
  <c r="IEI1396" s="1"/>
  <c r="IDQ1396"/>
  <c r="IDR1390"/>
  <c r="IDR1396" s="1"/>
  <c r="ICZ1396"/>
  <c r="IDD1390"/>
  <c r="IDD1396" s="1"/>
  <c r="IDC1390"/>
  <c r="IDC1396" s="1"/>
  <c r="ICK1396"/>
  <c r="ICL1390"/>
  <c r="ICL1396" s="1"/>
  <c r="IBT1396"/>
  <c r="IBX1390"/>
  <c r="IBX1396" s="1"/>
  <c r="IBW1390"/>
  <c r="IBW1396" s="1"/>
  <c r="IBE1396"/>
  <c r="IBF1390"/>
  <c r="IBF1396" s="1"/>
  <c r="IAN1396"/>
  <c r="IAR1390"/>
  <c r="IAR1396" s="1"/>
  <c r="IAQ1390"/>
  <c r="IAQ1396" s="1"/>
  <c r="HZY1396"/>
  <c r="HZZ1390"/>
  <c r="HZZ1396" s="1"/>
  <c r="HZH1396"/>
  <c r="HZL1390"/>
  <c r="HZL1396" s="1"/>
  <c r="HZK1390"/>
  <c r="HZK1396" s="1"/>
  <c r="HYS1396"/>
  <c r="HYT1390"/>
  <c r="HYT1396" s="1"/>
  <c r="HYB1396"/>
  <c r="HYF1390"/>
  <c r="HYF1396" s="1"/>
  <c r="HYE1390"/>
  <c r="HYE1396" s="1"/>
  <c r="HXM1396"/>
  <c r="HXN1390"/>
  <c r="HXN1396" s="1"/>
  <c r="HWV1396"/>
  <c r="HWZ1390"/>
  <c r="HWZ1396" s="1"/>
  <c r="HWY1390"/>
  <c r="HWY1396" s="1"/>
  <c r="HWG1396"/>
  <c r="HWH1390"/>
  <c r="HWH1396" s="1"/>
  <c r="HVP1396"/>
  <c r="HVT1390"/>
  <c r="HVT1396" s="1"/>
  <c r="HVS1390"/>
  <c r="HVS1396" s="1"/>
  <c r="HVA1396"/>
  <c r="HVB1390"/>
  <c r="HVB1396" s="1"/>
  <c r="HUJ1396"/>
  <c r="HUN1390"/>
  <c r="HUN1396" s="1"/>
  <c r="HUM1390"/>
  <c r="HUM1396" s="1"/>
  <c r="HTU1396"/>
  <c r="HTV1390"/>
  <c r="HTV1396" s="1"/>
  <c r="HTD1396"/>
  <c r="HTH1390"/>
  <c r="HTH1396" s="1"/>
  <c r="HTG1390"/>
  <c r="HTG1396" s="1"/>
  <c r="HSO1396"/>
  <c r="HSP1390"/>
  <c r="HSP1396" s="1"/>
  <c r="HRX1396"/>
  <c r="HSB1390"/>
  <c r="HSB1396" s="1"/>
  <c r="HSA1390"/>
  <c r="HSA1396" s="1"/>
  <c r="HRI1396"/>
  <c r="HRJ1390"/>
  <c r="HRJ1396" s="1"/>
  <c r="HQR1396"/>
  <c r="HQV1390"/>
  <c r="HQV1396" s="1"/>
  <c r="HQU1390"/>
  <c r="HQU1396" s="1"/>
  <c r="HQC1396"/>
  <c r="HQD1390"/>
  <c r="HQD1396" s="1"/>
  <c r="HPL1396"/>
  <c r="HPP1390"/>
  <c r="HPP1396" s="1"/>
  <c r="HPO1390"/>
  <c r="HPO1396" s="1"/>
  <c r="HOW1396"/>
  <c r="HOX1390"/>
  <c r="HOX1396" s="1"/>
  <c r="HOF1396"/>
  <c r="HOJ1390"/>
  <c r="HOJ1396" s="1"/>
  <c r="HOI1390"/>
  <c r="HOI1396" s="1"/>
  <c r="HNQ1396"/>
  <c r="HNR1390"/>
  <c r="HNR1396" s="1"/>
  <c r="HMZ1396"/>
  <c r="HND1390"/>
  <c r="HND1396" s="1"/>
  <c r="HNC1390"/>
  <c r="HNC1396" s="1"/>
  <c r="HMK1396"/>
  <c r="HML1390"/>
  <c r="HML1396" s="1"/>
  <c r="HLT1396"/>
  <c r="HLX1390"/>
  <c r="HLX1396" s="1"/>
  <c r="HLW1390"/>
  <c r="HLW1396" s="1"/>
  <c r="HLE1396"/>
  <c r="HLF1390"/>
  <c r="HLF1396" s="1"/>
  <c r="HKN1396"/>
  <c r="HKR1390"/>
  <c r="HKR1396" s="1"/>
  <c r="HKQ1390"/>
  <c r="HKQ1396" s="1"/>
  <c r="HJY1396"/>
  <c r="HJZ1390"/>
  <c r="HJZ1396" s="1"/>
  <c r="HJH1396"/>
  <c r="HJL1390"/>
  <c r="HJL1396" s="1"/>
  <c r="HJK1390"/>
  <c r="HJK1396" s="1"/>
  <c r="HIS1396"/>
  <c r="HIT1390"/>
  <c r="HIT1396" s="1"/>
  <c r="HIB1396"/>
  <c r="HIF1390"/>
  <c r="HIF1396" s="1"/>
  <c r="HIE1390"/>
  <c r="HIE1396" s="1"/>
  <c r="HHM1390"/>
  <c r="HGV1396"/>
  <c r="HGZ1390"/>
  <c r="HGZ1396" s="1"/>
  <c r="HGY1390"/>
  <c r="HGY1396" s="1"/>
  <c r="HGG1396"/>
  <c r="HGH1390"/>
  <c r="HGH1396" s="1"/>
  <c r="HFP1396"/>
  <c r="HFT1390"/>
  <c r="HFT1396" s="1"/>
  <c r="HFS1390"/>
  <c r="HFS1396" s="1"/>
  <c r="HFA1396"/>
  <c r="HFB1390"/>
  <c r="HFB1396" s="1"/>
  <c r="HEJ1396"/>
  <c r="HEN1390"/>
  <c r="HEN1396" s="1"/>
  <c r="HEM1390"/>
  <c r="HEM1396" s="1"/>
  <c r="HDU1396"/>
  <c r="HDV1390"/>
  <c r="HDV1396" s="1"/>
  <c r="HDD1396"/>
  <c r="HDH1390"/>
  <c r="HDH1396" s="1"/>
  <c r="HDG1390"/>
  <c r="HDG1396" s="1"/>
  <c r="HCO1396"/>
  <c r="HCP1390"/>
  <c r="HCP1396" s="1"/>
  <c r="HBX1396"/>
  <c r="HCB1390"/>
  <c r="HCB1396" s="1"/>
  <c r="HCA1390"/>
  <c r="HCA1396" s="1"/>
  <c r="HBI1396"/>
  <c r="HBJ1390"/>
  <c r="HBJ1396" s="1"/>
  <c r="HAR1396"/>
  <c r="HAV1390"/>
  <c r="HAV1396" s="1"/>
  <c r="HAU1390"/>
  <c r="HAU1396" s="1"/>
  <c r="HAC1396"/>
  <c r="HAD1390"/>
  <c r="HAD1396" s="1"/>
  <c r="GZL1396"/>
  <c r="GZP1390"/>
  <c r="GZP1396" s="1"/>
  <c r="GZO1390"/>
  <c r="GZO1396" s="1"/>
  <c r="GYW1396"/>
  <c r="GYX1390"/>
  <c r="GYX1396" s="1"/>
  <c r="GYF1396"/>
  <c r="GYJ1390"/>
  <c r="GYJ1396" s="1"/>
  <c r="GYI1390"/>
  <c r="GYI1396" s="1"/>
  <c r="GXQ1396"/>
  <c r="GXR1390"/>
  <c r="GXR1396" s="1"/>
  <c r="GWZ1396"/>
  <c r="GXD1390"/>
  <c r="GXD1396" s="1"/>
  <c r="GXC1390"/>
  <c r="GXC1396" s="1"/>
  <c r="GWK1396"/>
  <c r="GWL1390"/>
  <c r="GWL1396" s="1"/>
  <c r="GVT1396"/>
  <c r="GVX1390"/>
  <c r="GVX1396" s="1"/>
  <c r="GVW1390"/>
  <c r="GVW1396" s="1"/>
  <c r="GVE1396"/>
  <c r="GVF1390"/>
  <c r="GVF1396" s="1"/>
  <c r="GUN1396"/>
  <c r="GUR1390"/>
  <c r="GUR1396" s="1"/>
  <c r="GUQ1390"/>
  <c r="GUQ1396" s="1"/>
  <c r="GTY1396"/>
  <c r="GTZ1390"/>
  <c r="GTZ1396" s="1"/>
  <c r="GTH1396"/>
  <c r="GTL1390"/>
  <c r="GTL1396" s="1"/>
  <c r="GTK1390"/>
  <c r="GTK1396" s="1"/>
  <c r="GSS1396"/>
  <c r="GST1390"/>
  <c r="GST1396" s="1"/>
  <c r="GSB1396"/>
  <c r="GSF1390"/>
  <c r="GSF1396" s="1"/>
  <c r="GSE1390"/>
  <c r="GSE1396" s="1"/>
  <c r="GRM1396"/>
  <c r="GRN1390"/>
  <c r="GRN1396" s="1"/>
  <c r="GQV1396"/>
  <c r="GQZ1390"/>
  <c r="GQZ1396" s="1"/>
  <c r="GQY1390"/>
  <c r="GQY1396" s="1"/>
  <c r="GQG1396"/>
  <c r="GQH1390"/>
  <c r="GQH1396" s="1"/>
  <c r="GPP1396"/>
  <c r="GPT1390"/>
  <c r="GPT1396" s="1"/>
  <c r="GPS1390"/>
  <c r="GPS1396" s="1"/>
  <c r="GPA1396"/>
  <c r="GPB1390"/>
  <c r="GPB1396" s="1"/>
  <c r="GOJ1396"/>
  <c r="GON1390"/>
  <c r="GON1396" s="1"/>
  <c r="GOM1390"/>
  <c r="GOM1396" s="1"/>
  <c r="GNU1396"/>
  <c r="GNV1390"/>
  <c r="GNV1396" s="1"/>
  <c r="GND1396"/>
  <c r="GNH1390"/>
  <c r="GNH1396" s="1"/>
  <c r="GNG1390"/>
  <c r="GNG1396" s="1"/>
  <c r="GMO1396"/>
  <c r="GMP1390"/>
  <c r="GMP1396" s="1"/>
  <c r="GLX1396"/>
  <c r="GMB1390"/>
  <c r="GMB1396" s="1"/>
  <c r="GMA1390"/>
  <c r="GMA1396" s="1"/>
  <c r="GLI1396"/>
  <c r="GLJ1390"/>
  <c r="GLJ1396" s="1"/>
  <c r="GKR1396"/>
  <c r="GKV1390"/>
  <c r="GKV1396" s="1"/>
  <c r="GKU1390"/>
  <c r="GKU1396" s="1"/>
  <c r="GKC1396"/>
  <c r="GKD1390"/>
  <c r="GKD1396" s="1"/>
  <c r="GJL1396"/>
  <c r="GJP1390"/>
  <c r="GJP1396" s="1"/>
  <c r="GJO1390"/>
  <c r="GJO1396" s="1"/>
  <c r="GIW1396"/>
  <c r="GIX1390"/>
  <c r="GIX1396" s="1"/>
  <c r="GIF1396"/>
  <c r="GIJ1390"/>
  <c r="GIJ1396" s="1"/>
  <c r="GII1390"/>
  <c r="GII1396" s="1"/>
  <c r="GHQ1396"/>
  <c r="GHR1390"/>
  <c r="GHR1396" s="1"/>
  <c r="GGZ1396"/>
  <c r="GHD1390"/>
  <c r="GHD1396" s="1"/>
  <c r="GHC1390"/>
  <c r="GHC1396" s="1"/>
  <c r="GGK1396"/>
  <c r="GGL1390"/>
  <c r="GGL1396" s="1"/>
  <c r="GFT1396"/>
  <c r="GFX1390"/>
  <c r="GFX1396" s="1"/>
  <c r="GFW1390"/>
  <c r="GFW1396" s="1"/>
  <c r="GFE1396"/>
  <c r="GFF1390"/>
  <c r="GFF1396" s="1"/>
  <c r="GEN1396"/>
  <c r="GER1390"/>
  <c r="GER1396" s="1"/>
  <c r="GEQ1390"/>
  <c r="GEQ1396" s="1"/>
  <c r="GDY1396"/>
  <c r="GDZ1390"/>
  <c r="GDZ1396" s="1"/>
  <c r="GDH1396"/>
  <c r="GDL1390"/>
  <c r="GDL1396" s="1"/>
  <c r="GDK1390"/>
  <c r="GDK1396" s="1"/>
  <c r="GCS1396"/>
  <c r="GCT1390"/>
  <c r="GCT1396" s="1"/>
  <c r="GCB1396"/>
  <c r="GCF1390"/>
  <c r="GCF1396" s="1"/>
  <c r="GCE1390"/>
  <c r="GCE1396" s="1"/>
  <c r="GBM1396"/>
  <c r="GBN1390"/>
  <c r="GBN1396" s="1"/>
  <c r="GAV1396"/>
  <c r="GAZ1390"/>
  <c r="GAZ1396" s="1"/>
  <c r="GAY1390"/>
  <c r="GAY1396" s="1"/>
  <c r="GAG1396"/>
  <c r="GAH1390"/>
  <c r="GAH1396" s="1"/>
  <c r="FZP1396"/>
  <c r="FZT1390"/>
  <c r="FZT1396" s="1"/>
  <c r="FZS1390"/>
  <c r="FZS1396" s="1"/>
  <c r="FZA1396"/>
  <c r="FZB1390"/>
  <c r="FZB1396" s="1"/>
  <c r="FYJ1396"/>
  <c r="FYN1390"/>
  <c r="FYN1396" s="1"/>
  <c r="FYM1390"/>
  <c r="FYM1396" s="1"/>
  <c r="FXU1396"/>
  <c r="FXV1390"/>
  <c r="FXV1396" s="1"/>
  <c r="FXD1396"/>
  <c r="FXH1390"/>
  <c r="FXH1396" s="1"/>
  <c r="FXG1390"/>
  <c r="FXG1396" s="1"/>
  <c r="FWO1396"/>
  <c r="FWP1390"/>
  <c r="FWP1396" s="1"/>
  <c r="FVX1396"/>
  <c r="FWB1390"/>
  <c r="FWB1396" s="1"/>
  <c r="FWA1390"/>
  <c r="FWA1396" s="1"/>
  <c r="FVI1396"/>
  <c r="FVJ1390"/>
  <c r="FVJ1396" s="1"/>
  <c r="FUR1396"/>
  <c r="FUV1390"/>
  <c r="FUV1396" s="1"/>
  <c r="FUU1390"/>
  <c r="FUU1396" s="1"/>
  <c r="FUC1396"/>
  <c r="FUD1390"/>
  <c r="FUD1396" s="1"/>
  <c r="FTL1396"/>
  <c r="FTP1390"/>
  <c r="FTP1396" s="1"/>
  <c r="FTO1390"/>
  <c r="FTO1396" s="1"/>
  <c r="FSW1396"/>
  <c r="FSX1390"/>
  <c r="FSX1396" s="1"/>
  <c r="FSF1396"/>
  <c r="FSJ1390"/>
  <c r="FSJ1396" s="1"/>
  <c r="FSI1390"/>
  <c r="FSI1396" s="1"/>
  <c r="FRQ1396"/>
  <c r="FRR1390"/>
  <c r="FRR1396" s="1"/>
  <c r="FQZ1396"/>
  <c r="FRD1390"/>
  <c r="FRD1396" s="1"/>
  <c r="FRC1390"/>
  <c r="FRC1396" s="1"/>
  <c r="FQK1396"/>
  <c r="FQL1390"/>
  <c r="FQL1396" s="1"/>
  <c r="FPT1396"/>
  <c r="FPX1390"/>
  <c r="FPX1396" s="1"/>
  <c r="FPW1390"/>
  <c r="FPW1396" s="1"/>
  <c r="FPE1396"/>
  <c r="FPF1390"/>
  <c r="FPF1396" s="1"/>
  <c r="FON1396"/>
  <c r="FOR1390"/>
  <c r="FOR1396" s="1"/>
  <c r="FOQ1390"/>
  <c r="FOQ1396" s="1"/>
  <c r="FNY1396"/>
  <c r="FNZ1390"/>
  <c r="FNZ1396" s="1"/>
  <c r="FNH1396"/>
  <c r="FNL1390"/>
  <c r="FNL1396" s="1"/>
  <c r="FNK1390"/>
  <c r="FNK1396" s="1"/>
  <c r="FMS1396"/>
  <c r="FMT1390"/>
  <c r="FMT1396" s="1"/>
  <c r="FMB1396"/>
  <c r="FMF1390"/>
  <c r="FMF1396" s="1"/>
  <c r="FME1390"/>
  <c r="FME1396" s="1"/>
  <c r="FLM1396"/>
  <c r="FLN1390"/>
  <c r="FLN1396" s="1"/>
  <c r="FKV1396"/>
  <c r="FKZ1390"/>
  <c r="FKZ1396" s="1"/>
  <c r="FKY1390"/>
  <c r="FKY1396" s="1"/>
  <c r="FKG1396"/>
  <c r="FKH1390"/>
  <c r="FKH1396" s="1"/>
  <c r="FJP1396"/>
  <c r="FJT1390"/>
  <c r="FJT1396" s="1"/>
  <c r="FJS1390"/>
  <c r="FJS1396" s="1"/>
  <c r="FJA1396"/>
  <c r="FJB1390"/>
  <c r="FJB1396" s="1"/>
  <c r="FIJ1396"/>
  <c r="FIN1390"/>
  <c r="FIN1396" s="1"/>
  <c r="FIM1390"/>
  <c r="FIM1396" s="1"/>
  <c r="FHU1396"/>
  <c r="FHV1390"/>
  <c r="FHV1396" s="1"/>
  <c r="FHD1396"/>
  <c r="FHH1390"/>
  <c r="FHH1396" s="1"/>
  <c r="FHG1390"/>
  <c r="FHG1396" s="1"/>
  <c r="FGO1396"/>
  <c r="FGP1390"/>
  <c r="FGP1396" s="1"/>
  <c r="FFX1396"/>
  <c r="FGB1390"/>
  <c r="FGB1396" s="1"/>
  <c r="FGA1390"/>
  <c r="FGA1396" s="1"/>
  <c r="FFI1396"/>
  <c r="FFJ1390"/>
  <c r="FFJ1396" s="1"/>
  <c r="FER1396"/>
  <c r="FEV1390"/>
  <c r="FEV1396" s="1"/>
  <c r="FEU1390"/>
  <c r="FEU1396" s="1"/>
  <c r="FEC1396"/>
  <c r="FED1390"/>
  <c r="FED1396" s="1"/>
  <c r="FDL1396"/>
  <c r="FDP1390"/>
  <c r="FDP1396" s="1"/>
  <c r="FDO1390"/>
  <c r="FDO1396" s="1"/>
  <c r="FCW1396"/>
  <c r="FCX1390"/>
  <c r="FCX1396" s="1"/>
  <c r="FCF1396"/>
  <c r="FCJ1390"/>
  <c r="FCJ1396" s="1"/>
  <c r="FCI1390"/>
  <c r="FCI1396" s="1"/>
  <c r="FBQ1396"/>
  <c r="FBR1390"/>
  <c r="FBR1396" s="1"/>
  <c r="FAZ1396"/>
  <c r="FBD1390"/>
  <c r="FBD1396" s="1"/>
  <c r="FBC1390"/>
  <c r="FBC1396" s="1"/>
  <c r="FAK1396"/>
  <c r="FAL1390"/>
  <c r="FAL1396" s="1"/>
  <c r="EZT1396"/>
  <c r="EZX1390"/>
  <c r="EZX1396" s="1"/>
  <c r="EZW1390"/>
  <c r="EZW1396" s="1"/>
  <c r="EZE1396"/>
  <c r="EZF1390"/>
  <c r="EZF1396" s="1"/>
  <c r="EYN1396"/>
  <c r="EYR1390"/>
  <c r="EYR1396" s="1"/>
  <c r="EYQ1390"/>
  <c r="EYQ1396" s="1"/>
  <c r="EXY1396"/>
  <c r="EXZ1390"/>
  <c r="EXZ1396" s="1"/>
  <c r="EXH1396"/>
  <c r="EXL1390"/>
  <c r="EXL1396" s="1"/>
  <c r="EXK1390"/>
  <c r="EXK1396" s="1"/>
  <c r="EWS1396"/>
  <c r="EWT1390"/>
  <c r="EWT1396" s="1"/>
  <c r="EWB1396"/>
  <c r="EWF1390"/>
  <c r="EWF1396" s="1"/>
  <c r="EWE1390"/>
  <c r="EWE1396" s="1"/>
  <c r="EVM1396"/>
  <c r="EVN1390"/>
  <c r="EVN1396" s="1"/>
  <c r="EUV1396"/>
  <c r="EUZ1390"/>
  <c r="EUZ1396" s="1"/>
  <c r="EUY1390"/>
  <c r="EUY1396" s="1"/>
  <c r="EUG1396"/>
  <c r="EUH1390"/>
  <c r="EUH1396" s="1"/>
  <c r="ETP1396"/>
  <c r="ETT1390"/>
  <c r="ETT1396" s="1"/>
  <c r="ETS1390"/>
  <c r="ETS1396" s="1"/>
  <c r="ETA1396"/>
  <c r="ETB1390"/>
  <c r="ETB1396" s="1"/>
  <c r="ESJ1396"/>
  <c r="ESN1390"/>
  <c r="ESN1396" s="1"/>
  <c r="ESM1390"/>
  <c r="ESM1396" s="1"/>
  <c r="ERU1396"/>
  <c r="ERV1390"/>
  <c r="ERV1396" s="1"/>
  <c r="ERD1396"/>
  <c r="ERH1390"/>
  <c r="ERH1396" s="1"/>
  <c r="ERG1390"/>
  <c r="ERG1396" s="1"/>
  <c r="EQO1396"/>
  <c r="EQP1390"/>
  <c r="EQP1396" s="1"/>
  <c r="EPX1396"/>
  <c r="EQB1390"/>
  <c r="EQB1396" s="1"/>
  <c r="EQA1390"/>
  <c r="EQA1396" s="1"/>
  <c r="EPI1396"/>
  <c r="EPJ1390"/>
  <c r="EPJ1396" s="1"/>
  <c r="EOR1396"/>
  <c r="EOV1390"/>
  <c r="EOV1396" s="1"/>
  <c r="EOU1390"/>
  <c r="EOU1396" s="1"/>
  <c r="EOC1396"/>
  <c r="EOD1390"/>
  <c r="EOD1396" s="1"/>
  <c r="ENL1396"/>
  <c r="ENP1390"/>
  <c r="ENP1396" s="1"/>
  <c r="ENO1390"/>
  <c r="ENO1396" s="1"/>
  <c r="EMW1396"/>
  <c r="EMX1390"/>
  <c r="EMX1396" s="1"/>
  <c r="EMF1396"/>
  <c r="EMJ1390"/>
  <c r="EMJ1396" s="1"/>
  <c r="EMI1390"/>
  <c r="EMI1396" s="1"/>
  <c r="ELQ1396"/>
  <c r="ELR1390"/>
  <c r="ELR1396" s="1"/>
  <c r="EKZ1396"/>
  <c r="ELD1390"/>
  <c r="ELD1396" s="1"/>
  <c r="ELC1390"/>
  <c r="ELC1396" s="1"/>
  <c r="EKK1396"/>
  <c r="EKL1390"/>
  <c r="EKL1396" s="1"/>
  <c r="EJT1396"/>
  <c r="EJX1390"/>
  <c r="EJX1396" s="1"/>
  <c r="EJW1390"/>
  <c r="EJW1396" s="1"/>
  <c r="EJE1396"/>
  <c r="EJF1390"/>
  <c r="EJF1396" s="1"/>
  <c r="EIN1396"/>
  <c r="EIR1390"/>
  <c r="EIR1396" s="1"/>
  <c r="EIQ1390"/>
  <c r="EIQ1396" s="1"/>
  <c r="EHY1396"/>
  <c r="EHZ1390"/>
  <c r="EHZ1396" s="1"/>
  <c r="EHH1396"/>
  <c r="EHL1390"/>
  <c r="EHL1396" s="1"/>
  <c r="EHK1390"/>
  <c r="EHK1396" s="1"/>
  <c r="EGS1396"/>
  <c r="EGT1390"/>
  <c r="EGT1396" s="1"/>
  <c r="EGB1396"/>
  <c r="EGF1390"/>
  <c r="EGF1396" s="1"/>
  <c r="EGE1390"/>
  <c r="EGE1396" s="1"/>
  <c r="EFM1396"/>
  <c r="EFN1390"/>
  <c r="EFN1396" s="1"/>
  <c r="EEV1396"/>
  <c r="EEZ1390"/>
  <c r="EEZ1396" s="1"/>
  <c r="EEY1390"/>
  <c r="EEY1396" s="1"/>
  <c r="EEG1396"/>
  <c r="EEH1390"/>
  <c r="EEH1396" s="1"/>
  <c r="EDP1396"/>
  <c r="EDT1390"/>
  <c r="EDT1396" s="1"/>
  <c r="EDS1390"/>
  <c r="EDS1396" s="1"/>
  <c r="EDA1396"/>
  <c r="EDB1390"/>
  <c r="EDB1396" s="1"/>
  <c r="ECJ1396"/>
  <c r="ECN1390"/>
  <c r="ECN1396" s="1"/>
  <c r="ECM1390"/>
  <c r="ECM1396" s="1"/>
  <c r="EBU1396"/>
  <c r="EBV1390"/>
  <c r="EBV1396" s="1"/>
  <c r="EBD1396"/>
  <c r="EBH1390"/>
  <c r="EBH1396" s="1"/>
  <c r="EBG1390"/>
  <c r="EBG1396" s="1"/>
  <c r="EAO1396"/>
  <c r="EAP1390"/>
  <c r="EAP1396" s="1"/>
  <c r="DZX1396"/>
  <c r="EAB1390"/>
  <c r="EAB1396" s="1"/>
  <c r="EAA1390"/>
  <c r="EAA1396" s="1"/>
  <c r="DZI1396"/>
  <c r="DZJ1390"/>
  <c r="DZJ1396" s="1"/>
  <c r="DYR1396"/>
  <c r="DYV1390"/>
  <c r="DYV1396" s="1"/>
  <c r="DYU1390"/>
  <c r="DYU1396" s="1"/>
  <c r="DYC1396"/>
  <c r="DYD1390"/>
  <c r="DYD1396" s="1"/>
  <c r="DXL1396"/>
  <c r="DXP1390"/>
  <c r="DXP1396" s="1"/>
  <c r="DXO1390"/>
  <c r="DXO1396" s="1"/>
  <c r="DWW1396"/>
  <c r="DWX1390"/>
  <c r="DWX1396" s="1"/>
  <c r="DWF1396"/>
  <c r="DWJ1390"/>
  <c r="DWJ1396" s="1"/>
  <c r="DWI1390"/>
  <c r="DWI1396" s="1"/>
  <c r="DVQ1396"/>
  <c r="DVR1390"/>
  <c r="DVR1396" s="1"/>
  <c r="DUZ1396"/>
  <c r="DVD1390"/>
  <c r="DVD1396" s="1"/>
  <c r="DVC1390"/>
  <c r="DVC1396" s="1"/>
  <c r="DUK1396"/>
  <c r="DUL1390"/>
  <c r="DUL1396" s="1"/>
  <c r="DTT1396"/>
  <c r="DTX1390"/>
  <c r="DTX1396" s="1"/>
  <c r="DTW1390"/>
  <c r="DTW1396" s="1"/>
  <c r="DTE1396"/>
  <c r="DTF1390"/>
  <c r="DTF1396" s="1"/>
  <c r="DSN1396"/>
  <c r="DSR1390"/>
  <c r="DSR1396" s="1"/>
  <c r="DSQ1390"/>
  <c r="DSQ1396" s="1"/>
  <c r="DRY1396"/>
  <c r="DRZ1390"/>
  <c r="DRZ1396" s="1"/>
  <c r="DRH1396"/>
  <c r="DRL1390"/>
  <c r="DRL1396" s="1"/>
  <c r="DRK1390"/>
  <c r="DRK1396" s="1"/>
  <c r="DQS1396"/>
  <c r="DQT1390"/>
  <c r="DQT1396" s="1"/>
  <c r="DQB1396"/>
  <c r="DQF1390"/>
  <c r="DQF1396" s="1"/>
  <c r="DQE1390"/>
  <c r="DQE1396" s="1"/>
  <c r="DPM1396"/>
  <c r="DPN1390"/>
  <c r="DPN1396" s="1"/>
  <c r="DOV1396"/>
  <c r="DOZ1390"/>
  <c r="DOZ1396" s="1"/>
  <c r="DOY1390"/>
  <c r="DOY1396" s="1"/>
  <c r="DOG1396"/>
  <c r="DOH1390"/>
  <c r="DOH1396" s="1"/>
  <c r="DNP1396"/>
  <c r="DNT1390"/>
  <c r="DNT1396" s="1"/>
  <c r="DNS1390"/>
  <c r="DNS1396" s="1"/>
  <c r="DNA1396"/>
  <c r="DNB1390"/>
  <c r="DNB1396" s="1"/>
  <c r="DMJ1396"/>
  <c r="DMN1390"/>
  <c r="DMN1396" s="1"/>
  <c r="DMM1390"/>
  <c r="DMM1396" s="1"/>
  <c r="DLU1396"/>
  <c r="DLV1390"/>
  <c r="DLV1396" s="1"/>
  <c r="DLD1396"/>
  <c r="DLH1390"/>
  <c r="DLH1396" s="1"/>
  <c r="DLG1390"/>
  <c r="DLG1396" s="1"/>
  <c r="DKO1396"/>
  <c r="DKP1390"/>
  <c r="DKP1396" s="1"/>
  <c r="DJX1396"/>
  <c r="DKB1390"/>
  <c r="DKB1396" s="1"/>
  <c r="DKA1390"/>
  <c r="DKA1396" s="1"/>
  <c r="DJI1396"/>
  <c r="DJJ1390"/>
  <c r="DJJ1396" s="1"/>
  <c r="DIR1396"/>
  <c r="DIV1390"/>
  <c r="DIV1396" s="1"/>
  <c r="DIU1390"/>
  <c r="DIU1396" s="1"/>
  <c r="DIC1396"/>
  <c r="DID1390"/>
  <c r="DID1396" s="1"/>
  <c r="DHL1396"/>
  <c r="DHP1390"/>
  <c r="DHP1396" s="1"/>
  <c r="DHO1390"/>
  <c r="DHO1396" s="1"/>
  <c r="DGW1396"/>
  <c r="DGX1390"/>
  <c r="DGX1396" s="1"/>
  <c r="DGF1396"/>
  <c r="DGJ1390"/>
  <c r="DGJ1396" s="1"/>
  <c r="DGI1390"/>
  <c r="DGI1396" s="1"/>
  <c r="DFQ1396"/>
  <c r="DFR1390"/>
  <c r="DFR1396" s="1"/>
  <c r="DEZ1396"/>
  <c r="DFD1390"/>
  <c r="DFD1396" s="1"/>
  <c r="DFC1390"/>
  <c r="DFC1396" s="1"/>
  <c r="DEK1396"/>
  <c r="DEL1390"/>
  <c r="DEL1396" s="1"/>
  <c r="DDT1396"/>
  <c r="DDX1390"/>
  <c r="DDX1396" s="1"/>
  <c r="DDW1390"/>
  <c r="DDW1396" s="1"/>
  <c r="DDE1396"/>
  <c r="DDF1390"/>
  <c r="DDF1396" s="1"/>
  <c r="DCN1396"/>
  <c r="DCR1390"/>
  <c r="DCR1396" s="1"/>
  <c r="DCQ1390"/>
  <c r="DCQ1396" s="1"/>
  <c r="DBY1396"/>
  <c r="DBZ1390"/>
  <c r="DBZ1396" s="1"/>
  <c r="DBH1396"/>
  <c r="DBL1390"/>
  <c r="DBL1396" s="1"/>
  <c r="DBK1390"/>
  <c r="DBK1396" s="1"/>
  <c r="DAS1396"/>
  <c r="DAT1390"/>
  <c r="DAT1396" s="1"/>
  <c r="DAB1396"/>
  <c r="DAF1390"/>
  <c r="DAF1396" s="1"/>
  <c r="DAE1390"/>
  <c r="DAE1396" s="1"/>
  <c r="CZM1396"/>
  <c r="CZN1390"/>
  <c r="CZN1396" s="1"/>
  <c r="CYV1396"/>
  <c r="CYZ1390"/>
  <c r="CYZ1396" s="1"/>
  <c r="CYY1390"/>
  <c r="CYY1396" s="1"/>
  <c r="CYG1396"/>
  <c r="CYH1390"/>
  <c r="CYH1396" s="1"/>
  <c r="CXP1396"/>
  <c r="CXS1390"/>
  <c r="CXS1396" s="1"/>
  <c r="CXA1396"/>
  <c r="CXB1390"/>
  <c r="CXB1396" s="1"/>
  <c r="CWJ1396"/>
  <c r="CWM1390"/>
  <c r="CWM1396" s="1"/>
  <c r="CVU1396"/>
  <c r="CVV1390"/>
  <c r="CVV1396" s="1"/>
  <c r="CVD1396"/>
  <c r="CVG1390"/>
  <c r="CVG1396" s="1"/>
  <c r="CUO1396"/>
  <c r="CUP1390"/>
  <c r="CUP1396" s="1"/>
  <c r="CTX1396"/>
  <c r="CUA1390"/>
  <c r="CUA1396" s="1"/>
  <c r="CTI1396"/>
  <c r="CTJ1390"/>
  <c r="CTJ1396" s="1"/>
  <c r="CSR1396"/>
  <c r="CSU1390"/>
  <c r="CSU1396" s="1"/>
  <c r="CSC1396"/>
  <c r="CSD1390"/>
  <c r="CSD1396" s="1"/>
  <c r="CRL1396"/>
  <c r="CRO1390"/>
  <c r="CRO1396" s="1"/>
  <c r="CQW1396"/>
  <c r="CQX1390"/>
  <c r="CQX1396" s="1"/>
  <c r="CQF1396"/>
  <c r="CQI1390"/>
  <c r="CQI1396" s="1"/>
  <c r="CPQ1396"/>
  <c r="CPR1390"/>
  <c r="CPR1396" s="1"/>
  <c r="COZ1396"/>
  <c r="CPC1390"/>
  <c r="CPC1396" s="1"/>
  <c r="COK1396"/>
  <c r="COL1390"/>
  <c r="COL1396" s="1"/>
  <c r="CNT1396"/>
  <c r="CNW1390"/>
  <c r="CNW1396" s="1"/>
  <c r="CNE1396"/>
  <c r="CNF1390"/>
  <c r="CNF1396" s="1"/>
  <c r="CMN1396"/>
  <c r="CMQ1390"/>
  <c r="CMQ1396" s="1"/>
  <c r="CLY1396"/>
  <c r="CLZ1390"/>
  <c r="CLZ1396" s="1"/>
  <c r="CLH1396"/>
  <c r="CLK1390"/>
  <c r="CLK1396" s="1"/>
  <c r="CKS1396"/>
  <c r="CKT1390"/>
  <c r="CKT1396" s="1"/>
  <c r="CKB1396"/>
  <c r="CKE1390"/>
  <c r="CKE1396" s="1"/>
  <c r="CJM1396"/>
  <c r="CJN1390"/>
  <c r="CJN1396" s="1"/>
  <c r="CIV1396"/>
  <c r="CIY1390"/>
  <c r="CIY1396" s="1"/>
  <c r="CIG1396"/>
  <c r="CIH1390"/>
  <c r="CIH1396" s="1"/>
  <c r="CHP1396"/>
  <c r="CHS1390"/>
  <c r="CHS1396" s="1"/>
  <c r="CHA1396"/>
  <c r="CHB1390"/>
  <c r="CHB1396" s="1"/>
  <c r="CGJ1396"/>
  <c r="CGM1390"/>
  <c r="CGM1396" s="1"/>
  <c r="CFU1396"/>
  <c r="CFV1390"/>
  <c r="CFV1396" s="1"/>
  <c r="CFD1396"/>
  <c r="CFG1390"/>
  <c r="CFG1396" s="1"/>
  <c r="CEO1396"/>
  <c r="CEP1390"/>
  <c r="CEP1396" s="1"/>
  <c r="CDX1396"/>
  <c r="CEA1390"/>
  <c r="CEA1396" s="1"/>
  <c r="CDI1396"/>
  <c r="CDJ1390"/>
  <c r="CDJ1396" s="1"/>
  <c r="CCR1396"/>
  <c r="CCU1390"/>
  <c r="CCU1396" s="1"/>
  <c r="CCC1396"/>
  <c r="CCD1390"/>
  <c r="CCD1396" s="1"/>
  <c r="CBL1396"/>
  <c r="CBO1390"/>
  <c r="CBO1396" s="1"/>
  <c r="CAW1396"/>
  <c r="CAX1390"/>
  <c r="CAX1396" s="1"/>
  <c r="CAF1396"/>
  <c r="CAI1390"/>
  <c r="CAI1396" s="1"/>
  <c r="BZQ1396"/>
  <c r="BZR1390"/>
  <c r="BZR1396" s="1"/>
  <c r="BYZ1396"/>
  <c r="BZC1390"/>
  <c r="BZC1396" s="1"/>
  <c r="BYK1396"/>
  <c r="BYL1390"/>
  <c r="BYL1396" s="1"/>
  <c r="BXT1396"/>
  <c r="BXW1390"/>
  <c r="BXW1396" s="1"/>
  <c r="BXE1396"/>
  <c r="BXF1390"/>
  <c r="BXF1396" s="1"/>
  <c r="BWN1396"/>
  <c r="BWQ1390"/>
  <c r="BWQ1396" s="1"/>
  <c r="BVY1396"/>
  <c r="BVZ1390"/>
  <c r="BVZ1396" s="1"/>
  <c r="BVH1396"/>
  <c r="BVK1390"/>
  <c r="BVK1396" s="1"/>
  <c r="BUS1396"/>
  <c r="BUT1390"/>
  <c r="BUT1396" s="1"/>
  <c r="BUB1396"/>
  <c r="BUE1390"/>
  <c r="BUE1396" s="1"/>
  <c r="BTM1396"/>
  <c r="BTN1390"/>
  <c r="BTN1396" s="1"/>
  <c r="BSV1396"/>
  <c r="BSY1390"/>
  <c r="BSY1396" s="1"/>
  <c r="BSG1396"/>
  <c r="BSH1390"/>
  <c r="BSH1396" s="1"/>
  <c r="BRP1396"/>
  <c r="BRS1390"/>
  <c r="BRS1396" s="1"/>
  <c r="BRA1396"/>
  <c r="BRB1390"/>
  <c r="BRB1396" s="1"/>
  <c r="BQJ1396"/>
  <c r="BQM1390"/>
  <c r="BQM1396" s="1"/>
  <c r="BPU1396"/>
  <c r="BPV1390"/>
  <c r="BPV1396" s="1"/>
  <c r="BPD1396"/>
  <c r="BPG1390"/>
  <c r="BPG1396" s="1"/>
  <c r="BOO1396"/>
  <c r="BOP1390"/>
  <c r="BOP1396" s="1"/>
  <c r="BNX1396"/>
  <c r="BOA1390"/>
  <c r="BOA1396" s="1"/>
  <c r="BNI1396"/>
  <c r="BNJ1390"/>
  <c r="BNJ1396" s="1"/>
  <c r="BMR1396"/>
  <c r="BMU1390"/>
  <c r="BMU1396" s="1"/>
  <c r="BMC1396"/>
  <c r="BMD1390"/>
  <c r="BMD1396" s="1"/>
  <c r="BLL1396"/>
  <c r="BLO1390"/>
  <c r="BLO1396" s="1"/>
  <c r="BKW1396"/>
  <c r="BKX1390"/>
  <c r="BKX1396" s="1"/>
  <c r="BKF1396"/>
  <c r="BKI1390"/>
  <c r="BKI1396" s="1"/>
  <c r="BJQ1396"/>
  <c r="BJR1390"/>
  <c r="BJR1396" s="1"/>
  <c r="BIZ1396"/>
  <c r="BJC1390"/>
  <c r="BJC1396" s="1"/>
  <c r="BIK1396"/>
  <c r="BIL1390"/>
  <c r="BIL1396" s="1"/>
  <c r="BHT1396"/>
  <c r="BHW1390"/>
  <c r="BHW1396" s="1"/>
  <c r="BHE1396"/>
  <c r="BHF1390"/>
  <c r="BHF1396" s="1"/>
  <c r="BGN1396"/>
  <c r="BGQ1390"/>
  <c r="BGQ1396" s="1"/>
  <c r="BFY1396"/>
  <c r="BFZ1390"/>
  <c r="BFZ1396" s="1"/>
  <c r="BFH1396"/>
  <c r="BFK1390"/>
  <c r="BFK1396" s="1"/>
  <c r="BES1396"/>
  <c r="BET1390"/>
  <c r="BET1396" s="1"/>
  <c r="BEB1396"/>
  <c r="BEE1390"/>
  <c r="BEE1396" s="1"/>
  <c r="BDM1396"/>
  <c r="BDN1390"/>
  <c r="BDN1396" s="1"/>
  <c r="BCV1396"/>
  <c r="BCY1390"/>
  <c r="BCY1396" s="1"/>
  <c r="BCG1396"/>
  <c r="BCH1390"/>
  <c r="BCH1396" s="1"/>
  <c r="BBP1396"/>
  <c r="BBS1390"/>
  <c r="BBS1396" s="1"/>
  <c r="BBA1396"/>
  <c r="BBB1390"/>
  <c r="BBB1396" s="1"/>
  <c r="BAJ1396"/>
  <c r="BAM1390"/>
  <c r="BAM1396" s="1"/>
  <c r="AZU1396"/>
  <c r="AZV1390"/>
  <c r="AZV1396" s="1"/>
  <c r="AZD1396"/>
  <c r="AZG1390"/>
  <c r="AZG1396" s="1"/>
  <c r="AYO1396"/>
  <c r="AYP1390"/>
  <c r="AYP1396" s="1"/>
  <c r="AXX1396"/>
  <c r="AYA1390"/>
  <c r="AYA1396" s="1"/>
  <c r="AXI1396"/>
  <c r="AXJ1390"/>
  <c r="AXJ1396" s="1"/>
  <c r="AWR1396"/>
  <c r="AWU1390"/>
  <c r="AWU1396" s="1"/>
  <c r="AWC1396"/>
  <c r="AWD1390"/>
  <c r="AWD1396" s="1"/>
  <c r="AVL1396"/>
  <c r="AVO1390"/>
  <c r="AVO1396" s="1"/>
  <c r="AUW1396"/>
  <c r="AUX1390"/>
  <c r="AUX1396" s="1"/>
  <c r="AUF1396"/>
  <c r="AUI1390"/>
  <c r="AUI1396" s="1"/>
  <c r="ATQ1396"/>
  <c r="ATR1390"/>
  <c r="ATR1396" s="1"/>
  <c r="ASZ1396"/>
  <c r="ATC1390"/>
  <c r="ATC1396" s="1"/>
  <c r="ASK1396"/>
  <c r="ASL1390"/>
  <c r="ASL1396" s="1"/>
  <c r="ART1396"/>
  <c r="ARW1390"/>
  <c r="ARW1396" s="1"/>
  <c r="ARE1396"/>
  <c r="ARF1390"/>
  <c r="ARF1396" s="1"/>
  <c r="AQN1396"/>
  <c r="AQQ1390"/>
  <c r="AQQ1396" s="1"/>
  <c r="APY1396"/>
  <c r="APZ1390"/>
  <c r="APZ1396" s="1"/>
  <c r="APH1396"/>
  <c r="APK1390"/>
  <c r="APK1396" s="1"/>
  <c r="AOS1396"/>
  <c r="AOT1390"/>
  <c r="AOT1396" s="1"/>
  <c r="AOB1396"/>
  <c r="AOE1390"/>
  <c r="AOE1396" s="1"/>
  <c r="ANM1396"/>
  <c r="ANN1390"/>
  <c r="ANN1396" s="1"/>
  <c r="AMV1396"/>
  <c r="AMZ1390"/>
  <c r="AMZ1396" s="1"/>
  <c r="AMY1390"/>
  <c r="AMY1396" s="1"/>
  <c r="AMG1396"/>
  <c r="AMH1390"/>
  <c r="AMH1396" s="1"/>
  <c r="ALP1396"/>
  <c r="ALS1390"/>
  <c r="ALS1396" s="1"/>
  <c r="ALA1396"/>
  <c r="ALB1390"/>
  <c r="ALB1396" s="1"/>
  <c r="AKJ1396"/>
  <c r="AKM1390"/>
  <c r="AKM1396" s="1"/>
  <c r="AJU1396"/>
  <c r="AJV1390"/>
  <c r="AJV1396" s="1"/>
  <c r="AJD1396"/>
  <c r="AJG1390"/>
  <c r="AJG1396" s="1"/>
  <c r="AIO1396"/>
  <c r="AIP1390"/>
  <c r="AIP1396" s="1"/>
  <c r="AHX1396"/>
  <c r="AIB1390"/>
  <c r="AIB1396" s="1"/>
  <c r="AIA1390"/>
  <c r="AIA1396" s="1"/>
  <c r="AHI1396"/>
  <c r="AHJ1390"/>
  <c r="AHJ1396" s="1"/>
  <c r="AGR1396"/>
  <c r="AGU1390"/>
  <c r="AGU1396" s="1"/>
  <c r="AGC1396"/>
  <c r="AGD1390"/>
  <c r="AGD1396" s="1"/>
  <c r="AFL1396"/>
  <c r="AFO1390"/>
  <c r="AFO1396" s="1"/>
  <c r="AEW1396"/>
  <c r="AEX1390"/>
  <c r="AEX1396" s="1"/>
  <c r="AEF1396"/>
  <c r="AEI1390"/>
  <c r="AEI1396" s="1"/>
  <c r="ADQ1396"/>
  <c r="ADR1390"/>
  <c r="ADR1396" s="1"/>
  <c r="ACZ1396"/>
  <c r="ADD1390"/>
  <c r="ADD1396" s="1"/>
  <c r="ADC1390"/>
  <c r="ADC1396" s="1"/>
  <c r="ACK1396"/>
  <c r="ACL1390"/>
  <c r="ACL1396" s="1"/>
  <c r="ABT1396"/>
  <c r="ABW1390"/>
  <c r="ABW1396" s="1"/>
  <c r="ABE1396"/>
  <c r="ABF1390"/>
  <c r="ABF1396" s="1"/>
  <c r="AAN1396"/>
  <c r="AAQ1390"/>
  <c r="AAQ1396" s="1"/>
  <c r="ZY1396"/>
  <c r="ZZ1390"/>
  <c r="ZZ1396" s="1"/>
  <c r="ZH1396"/>
  <c r="ZK1390"/>
  <c r="ZK1396" s="1"/>
  <c r="YS1396"/>
  <c r="YT1390"/>
  <c r="YT1396" s="1"/>
  <c r="YB1396"/>
  <c r="YF1390"/>
  <c r="YF1396" s="1"/>
  <c r="YE1390"/>
  <c r="YE1396" s="1"/>
  <c r="XM1396"/>
  <c r="XN1390"/>
  <c r="XN1396" s="1"/>
  <c r="WV1396"/>
  <c r="WY1390"/>
  <c r="WY1396" s="1"/>
  <c r="WG1396"/>
  <c r="WH1390"/>
  <c r="WH1396" s="1"/>
  <c r="VP1396"/>
  <c r="VS1390"/>
  <c r="VS1396" s="1"/>
  <c r="VA1396"/>
  <c r="VB1390"/>
  <c r="VB1396" s="1"/>
  <c r="UJ1396"/>
  <c r="UM1390"/>
  <c r="UM1396" s="1"/>
  <c r="TU1396"/>
  <c r="TV1390"/>
  <c r="TV1396" s="1"/>
  <c r="TD1396"/>
  <c r="TH1390"/>
  <c r="TH1396" s="1"/>
  <c r="TG1390"/>
  <c r="TG1396" s="1"/>
  <c r="SO1396"/>
  <c r="SP1390"/>
  <c r="SP1396" s="1"/>
  <c r="RX1396"/>
  <c r="SA1390"/>
  <c r="SA1396" s="1"/>
  <c r="RI1396"/>
  <c r="RJ1390"/>
  <c r="RJ1396" s="1"/>
  <c r="QR1396"/>
  <c r="QU1390"/>
  <c r="QU1396" s="1"/>
  <c r="QC1396"/>
  <c r="QD1390"/>
  <c r="QD1396" s="1"/>
  <c r="PL1396"/>
  <c r="PO1390"/>
  <c r="PO1396" s="1"/>
  <c r="OW1396"/>
  <c r="OX1390"/>
  <c r="OX1396" s="1"/>
  <c r="OF1396"/>
  <c r="OJ1390"/>
  <c r="OJ1396" s="1"/>
  <c r="OI1390"/>
  <c r="OI1396" s="1"/>
  <c r="NQ1396"/>
  <c r="NR1390"/>
  <c r="NR1396" s="1"/>
  <c r="MZ1396"/>
  <c r="NC1390"/>
  <c r="NC1396" s="1"/>
  <c r="MK1396"/>
  <c r="ML1390"/>
  <c r="ML1396" s="1"/>
  <c r="LT1396"/>
  <c r="LW1390"/>
  <c r="LW1396" s="1"/>
  <c r="LE1396"/>
  <c r="LF1390"/>
  <c r="LF1396" s="1"/>
  <c r="KN1396"/>
  <c r="KQ1390"/>
  <c r="KQ1396" s="1"/>
  <c r="JY1396"/>
  <c r="JZ1390"/>
  <c r="JZ1396" s="1"/>
  <c r="JH1396"/>
  <c r="JL1390"/>
  <c r="JL1396" s="1"/>
  <c r="JK1390"/>
  <c r="JK1396" s="1"/>
  <c r="IS1396"/>
  <c r="IT1390"/>
  <c r="IT1396" s="1"/>
  <c r="IB1396"/>
  <c r="IE1390"/>
  <c r="IE1396" s="1"/>
  <c r="HM1396"/>
  <c r="HN1390"/>
  <c r="HN1396" s="1"/>
  <c r="GV1396"/>
  <c r="GY1390"/>
  <c r="GY1396" s="1"/>
  <c r="GG1396"/>
  <c r="GH1390"/>
  <c r="GH1396" s="1"/>
  <c r="FP1396"/>
  <c r="FS1390"/>
  <c r="FS1396" s="1"/>
  <c r="FA1396"/>
  <c r="FB1390"/>
  <c r="FB1396" s="1"/>
  <c r="EJ1396"/>
  <c r="EN1390"/>
  <c r="EN1396" s="1"/>
  <c r="EM1390"/>
  <c r="EM1396" s="1"/>
  <c r="DU1396"/>
  <c r="DV1390"/>
  <c r="DV1396" s="1"/>
  <c r="DD1396"/>
  <c r="DG1390"/>
  <c r="DG1396" s="1"/>
  <c r="CO1396"/>
  <c r="CP1390"/>
  <c r="CP1396" s="1"/>
  <c r="BX1396"/>
  <c r="CA1390"/>
  <c r="CA1396" s="1"/>
  <c r="BI1396"/>
  <c r="BJ1390"/>
  <c r="BJ1396" s="1"/>
  <c r="AR1396"/>
  <c r="AU1390"/>
  <c r="AU1396" s="1"/>
  <c r="AC1396"/>
  <c r="AD1390"/>
  <c r="AD1396" s="1"/>
  <c r="L1396"/>
  <c r="P1390"/>
  <c r="P1396" s="1"/>
  <c r="O1390"/>
  <c r="O1396" s="1"/>
  <c r="XFB1385"/>
  <c r="XEM1385"/>
  <c r="XEN1385"/>
  <c r="XDV1385"/>
  <c r="XDG1385"/>
  <c r="XDH1385"/>
  <c r="XCP1385"/>
  <c r="XCA1385"/>
  <c r="XCB1385"/>
  <c r="XBJ1385"/>
  <c r="XAU1385"/>
  <c r="XAV1385"/>
  <c r="XAD1385"/>
  <c r="WZO1385"/>
  <c r="WZP1385"/>
  <c r="WYX1385"/>
  <c r="WYI1385"/>
  <c r="WYJ1385"/>
  <c r="WXR1385"/>
  <c r="WXC1385"/>
  <c r="WXD1385"/>
  <c r="WWL1385"/>
  <c r="WVW1385"/>
  <c r="WVX1385"/>
  <c r="WVF1385"/>
  <c r="WUQ1385"/>
  <c r="WUR1385"/>
  <c r="WTZ1385"/>
  <c r="WTK1385"/>
  <c r="WTL1385"/>
  <c r="WST1385"/>
  <c r="WSE1385"/>
  <c r="WSF1385"/>
  <c r="WRN1385"/>
  <c r="WQY1385"/>
  <c r="WQZ1385"/>
  <c r="WQH1385"/>
  <c r="WPS1385"/>
  <c r="WPT1385"/>
  <c r="WPB1385"/>
  <c r="WOM1385"/>
  <c r="WON1385"/>
  <c r="WNV1385"/>
  <c r="WNG1385"/>
  <c r="WNH1385"/>
  <c r="WMP1385"/>
  <c r="WMA1385"/>
  <c r="WMB1385"/>
  <c r="WLJ1385"/>
  <c r="WKU1385"/>
  <c r="WKV1385"/>
  <c r="WKD1385"/>
  <c r="WJO1385"/>
  <c r="WJP1385"/>
  <c r="WIX1385"/>
  <c r="WII1385"/>
  <c r="WIJ1385"/>
  <c r="WHR1385"/>
  <c r="WHC1385"/>
  <c r="WHD1385"/>
  <c r="WGL1385"/>
  <c r="WFW1385"/>
  <c r="WFX1385"/>
  <c r="WFF1385"/>
  <c r="WEQ1385"/>
  <c r="WER1385"/>
  <c r="WDZ1385"/>
  <c r="WDK1385"/>
  <c r="WDL1385"/>
  <c r="WCT1385"/>
  <c r="WCE1385"/>
  <c r="WCF1385"/>
  <c r="WBN1385"/>
  <c r="WAY1385"/>
  <c r="WAZ1385"/>
  <c r="WAH1385"/>
  <c r="VZS1385"/>
  <c r="VZT1385"/>
  <c r="VZB1385"/>
  <c r="VYM1385"/>
  <c r="VYN1385"/>
  <c r="VXV1385"/>
  <c r="VXG1385"/>
  <c r="VXH1385"/>
  <c r="VWP1385"/>
  <c r="VWA1385"/>
  <c r="VWB1385"/>
  <c r="VVJ1385"/>
  <c r="VUU1385"/>
  <c r="VUV1385"/>
  <c r="VUD1385"/>
  <c r="VTO1385"/>
  <c r="VTP1385"/>
  <c r="VSX1385"/>
  <c r="VSI1385"/>
  <c r="VSJ1385"/>
  <c r="VRR1385"/>
  <c r="VRC1385"/>
  <c r="VRD1385"/>
  <c r="VQL1385"/>
  <c r="VPW1385"/>
  <c r="VPX1385"/>
  <c r="VPF1385"/>
  <c r="VOQ1385"/>
  <c r="VOR1385"/>
  <c r="VNZ1385"/>
  <c r="VNK1385"/>
  <c r="VNL1385"/>
  <c r="VMT1385"/>
  <c r="VME1385"/>
  <c r="VMF1385"/>
  <c r="VLN1385"/>
  <c r="VKY1385"/>
  <c r="VKZ1385"/>
  <c r="VKH1385"/>
  <c r="VJS1385"/>
  <c r="VJT1385"/>
  <c r="VJB1385"/>
  <c r="VIM1385"/>
  <c r="VIN1385"/>
  <c r="VHV1385"/>
  <c r="VHG1385"/>
  <c r="VHH1385"/>
  <c r="VGP1385"/>
  <c r="VGA1385"/>
  <c r="VGB1385"/>
  <c r="VFJ1385"/>
  <c r="VEU1385"/>
  <c r="VEV1385"/>
  <c r="VED1385"/>
  <c r="VDO1385"/>
  <c r="VDP1385"/>
  <c r="VCX1385"/>
  <c r="VCI1385"/>
  <c r="VCJ1385"/>
  <c r="VBR1385"/>
  <c r="VBC1385"/>
  <c r="VBD1385"/>
  <c r="VAL1385"/>
  <c r="UZW1385"/>
  <c r="UZX1385"/>
  <c r="UZF1385"/>
  <c r="UYQ1385"/>
  <c r="UYR1385"/>
  <c r="UXZ1385"/>
  <c r="UXK1385"/>
  <c r="UXL1385"/>
  <c r="UWT1385"/>
  <c r="UWE1385"/>
  <c r="UWF1385"/>
  <c r="UVN1385"/>
  <c r="UUY1385"/>
  <c r="UUZ1385"/>
  <c r="UUH1385"/>
  <c r="UTS1385"/>
  <c r="UTT1385"/>
  <c r="UTB1385"/>
  <c r="USM1385"/>
  <c r="USN1385"/>
  <c r="URV1385"/>
  <c r="URG1385"/>
  <c r="URH1385"/>
  <c r="UQP1385"/>
  <c r="UQA1385"/>
  <c r="UQB1385"/>
  <c r="UPJ1385"/>
  <c r="UOU1385"/>
  <c r="UOV1385"/>
  <c r="UOD1385"/>
  <c r="UNO1385"/>
  <c r="UNP1385"/>
  <c r="UMX1385"/>
  <c r="UMI1385"/>
  <c r="UMJ1385"/>
  <c r="ULR1385"/>
  <c r="ULC1385"/>
  <c r="ULD1385"/>
  <c r="UKL1385"/>
  <c r="UJW1385"/>
  <c r="UJX1385"/>
  <c r="UJF1385"/>
  <c r="UIQ1385"/>
  <c r="UIR1385"/>
  <c r="UHZ1385"/>
  <c r="UHK1385"/>
  <c r="UHL1385"/>
  <c r="UGT1385"/>
  <c r="UGE1385"/>
  <c r="UGF1385"/>
  <c r="UFN1385"/>
  <c r="UEY1385"/>
  <c r="UEZ1385"/>
  <c r="UEH1385"/>
  <c r="UDS1385"/>
  <c r="UDT1385"/>
  <c r="UDB1385"/>
  <c r="UCM1385"/>
  <c r="UCN1385"/>
  <c r="UBV1385"/>
  <c r="UBG1385"/>
  <c r="UBH1385"/>
  <c r="UAP1385"/>
  <c r="UAA1385"/>
  <c r="UAB1385"/>
  <c r="TZJ1385"/>
  <c r="TYU1385"/>
  <c r="TYV1385"/>
  <c r="TYD1385"/>
  <c r="TXO1385"/>
  <c r="TXP1385"/>
  <c r="TWX1385"/>
  <c r="TWI1385"/>
  <c r="TWJ1385"/>
  <c r="TVR1385"/>
  <c r="TVC1385"/>
  <c r="TVD1385"/>
  <c r="TUL1385"/>
  <c r="TTW1385"/>
  <c r="TTX1385"/>
  <c r="TTF1385"/>
  <c r="TSQ1385"/>
  <c r="TSR1385"/>
  <c r="TRZ1385"/>
  <c r="TRK1385"/>
  <c r="TRL1385"/>
  <c r="TQT1385"/>
  <c r="TQE1385"/>
  <c r="TQF1385"/>
  <c r="TPN1385"/>
  <c r="TOY1385"/>
  <c r="TOZ1385"/>
  <c r="TOH1385"/>
  <c r="TNS1385"/>
  <c r="TNT1385"/>
  <c r="TNB1385"/>
  <c r="TMM1385"/>
  <c r="TMN1385"/>
  <c r="TLV1385"/>
  <c r="TLG1385"/>
  <c r="TLH1385"/>
  <c r="TKP1385"/>
  <c r="TKA1385"/>
  <c r="TKB1385"/>
  <c r="TJJ1385"/>
  <c r="TIU1385"/>
  <c r="TIV1385"/>
  <c r="TID1385"/>
  <c r="THO1385"/>
  <c r="THP1385"/>
  <c r="TGX1385"/>
  <c r="TGI1385"/>
  <c r="TGJ1385"/>
  <c r="TFR1385"/>
  <c r="TFC1385"/>
  <c r="TFD1385"/>
  <c r="TEL1385"/>
  <c r="TDW1385"/>
  <c r="TDX1385"/>
  <c r="TDF1385"/>
  <c r="TCQ1385"/>
  <c r="TCR1385"/>
  <c r="TBZ1385"/>
  <c r="TBK1385"/>
  <c r="TBL1385"/>
  <c r="TAT1385"/>
  <c r="TAE1385"/>
  <c r="TAF1385"/>
  <c r="SZN1385"/>
  <c r="SYY1385"/>
  <c r="SYZ1385"/>
  <c r="SYH1385"/>
  <c r="SXS1385"/>
  <c r="SXT1385"/>
  <c r="SXB1385"/>
  <c r="SWM1385"/>
  <c r="SWN1385"/>
  <c r="SVV1385"/>
  <c r="SVG1385"/>
  <c r="SVH1385"/>
  <c r="SUP1385"/>
  <c r="SUA1385"/>
  <c r="SUB1385"/>
  <c r="STJ1385"/>
  <c r="SSU1385"/>
  <c r="SSV1385"/>
  <c r="SSD1385"/>
  <c r="SRO1385"/>
  <c r="SRP1385"/>
  <c r="SQX1385"/>
  <c r="SQI1385"/>
  <c r="SQJ1385"/>
  <c r="SPR1385"/>
  <c r="SPC1385"/>
  <c r="SPD1385"/>
  <c r="SOL1385"/>
  <c r="SNW1385"/>
  <c r="SNX1385"/>
  <c r="SNF1385"/>
  <c r="SMQ1385"/>
  <c r="SMR1385"/>
  <c r="SLZ1385"/>
  <c r="SLK1385"/>
  <c r="SLL1385"/>
  <c r="SKT1385"/>
  <c r="SKE1385"/>
  <c r="SKF1385"/>
  <c r="SJN1385"/>
  <c r="SIY1385"/>
  <c r="SIZ1385"/>
  <c r="SIH1385"/>
  <c r="SHS1385"/>
  <c r="SHT1385"/>
  <c r="SHB1385"/>
  <c r="SGM1385"/>
  <c r="SGN1385"/>
  <c r="SFV1385"/>
  <c r="SFG1385"/>
  <c r="SFH1385"/>
  <c r="SEP1385"/>
  <c r="SEA1385"/>
  <c r="SEB1385"/>
  <c r="SDJ1385"/>
  <c r="SCU1385"/>
  <c r="SCV1385"/>
  <c r="SCD1385"/>
  <c r="SBO1385"/>
  <c r="SBP1385"/>
  <c r="SAX1385"/>
  <c r="SAI1385"/>
  <c r="SAJ1385"/>
  <c r="RZR1385"/>
  <c r="RZC1385"/>
  <c r="RZD1385"/>
  <c r="RYL1385"/>
  <c r="RXW1385"/>
  <c r="RXX1385"/>
  <c r="RXF1385"/>
  <c r="RWQ1385"/>
  <c r="RWR1385"/>
  <c r="RVZ1385"/>
  <c r="RVK1385"/>
  <c r="RVL1385"/>
  <c r="RUT1385"/>
  <c r="RUE1385"/>
  <c r="RUF1385"/>
  <c r="RTN1385"/>
  <c r="RSY1385"/>
  <c r="RSZ1385"/>
  <c r="RSH1385"/>
  <c r="RRS1385"/>
  <c r="RRT1385"/>
  <c r="RRB1385"/>
  <c r="RQM1385"/>
  <c r="RQN1385"/>
  <c r="RPV1385"/>
  <c r="RPG1385"/>
  <c r="RPH1385"/>
  <c r="ROP1385"/>
  <c r="ROA1385"/>
  <c r="ROB1385"/>
  <c r="RNJ1385"/>
  <c r="RMU1385"/>
  <c r="RMV1385"/>
  <c r="RMD1385"/>
  <c r="RLO1385"/>
  <c r="RLP1385"/>
  <c r="RKX1385"/>
  <c r="RKI1385"/>
  <c r="RKJ1385"/>
  <c r="RJR1385"/>
  <c r="RJC1385"/>
  <c r="RJD1385"/>
  <c r="RIL1385"/>
  <c r="RHW1385"/>
  <c r="RHX1385"/>
  <c r="RHF1385"/>
  <c r="RGQ1385"/>
  <c r="RGR1385"/>
  <c r="RFZ1385"/>
  <c r="RFK1385"/>
  <c r="RFL1385"/>
  <c r="RET1385"/>
  <c r="REE1385"/>
  <c r="REF1385"/>
  <c r="RDN1385"/>
  <c r="RCY1385"/>
  <c r="RCZ1385"/>
  <c r="RCH1385"/>
  <c r="RBS1385"/>
  <c r="RBT1385"/>
  <c r="RBB1385"/>
  <c r="RAM1385"/>
  <c r="RAN1385"/>
  <c r="QZV1385"/>
  <c r="QZG1385"/>
  <c r="QZH1385"/>
  <c r="QYP1385"/>
  <c r="QYA1385"/>
  <c r="QYB1385"/>
  <c r="QXJ1385"/>
  <c r="QWU1385"/>
  <c r="QWV1385"/>
  <c r="QWD1385"/>
  <c r="QVO1385"/>
  <c r="QVP1385"/>
  <c r="QUX1385"/>
  <c r="QUI1385"/>
  <c r="QUJ1385"/>
  <c r="QTR1385"/>
  <c r="QTC1385"/>
  <c r="QTD1385"/>
  <c r="QSL1385"/>
  <c r="QRW1385"/>
  <c r="QRX1385"/>
  <c r="QRF1385"/>
  <c r="QQQ1385"/>
  <c r="QQR1385"/>
  <c r="QPZ1385"/>
  <c r="QPK1385"/>
  <c r="QPL1385"/>
  <c r="QOT1385"/>
  <c r="QOE1385"/>
  <c r="QOF1385"/>
  <c r="QNN1385"/>
  <c r="QMY1385"/>
  <c r="QMZ1385"/>
  <c r="QMH1385"/>
  <c r="QLS1385"/>
  <c r="QLT1385"/>
  <c r="QLB1385"/>
  <c r="QKM1385"/>
  <c r="QKN1385"/>
  <c r="QJV1385"/>
  <c r="QJG1385"/>
  <c r="QJH1385"/>
  <c r="QIP1385"/>
  <c r="QIA1385"/>
  <c r="QIB1385"/>
  <c r="QHJ1385"/>
  <c r="QGU1385"/>
  <c r="QGV1385"/>
  <c r="QGD1385"/>
  <c r="QFO1385"/>
  <c r="QFP1385"/>
  <c r="QEX1385"/>
  <c r="QEI1385"/>
  <c r="QEJ1385"/>
  <c r="QDR1385"/>
  <c r="QDC1385"/>
  <c r="QDD1385"/>
  <c r="QCL1385"/>
  <c r="QBW1385"/>
  <c r="QBX1385"/>
  <c r="QBF1385"/>
  <c r="QAQ1385"/>
  <c r="QAR1385"/>
  <c r="PZZ1385"/>
  <c r="PZK1385"/>
  <c r="PZL1385"/>
  <c r="PYT1385"/>
  <c r="PYE1385"/>
  <c r="PYF1385"/>
  <c r="PXN1385"/>
  <c r="PWY1385"/>
  <c r="PWZ1385"/>
  <c r="PWH1385"/>
  <c r="PVS1385"/>
  <c r="PVT1385"/>
  <c r="PVB1385"/>
  <c r="PUM1385"/>
  <c r="PUN1385"/>
  <c r="PTV1385"/>
  <c r="PTG1385"/>
  <c r="PTH1385"/>
  <c r="PSP1385"/>
  <c r="PSA1385"/>
  <c r="PSB1385"/>
  <c r="PRJ1385"/>
  <c r="PQU1385"/>
  <c r="PQV1385"/>
  <c r="PQD1385"/>
  <c r="PPO1385"/>
  <c r="PPP1385"/>
  <c r="POX1385"/>
  <c r="POI1385"/>
  <c r="POJ1385"/>
  <c r="PNR1385"/>
  <c r="PNC1385"/>
  <c r="PND1385"/>
  <c r="PML1385"/>
  <c r="PLW1385"/>
  <c r="PLX1385"/>
  <c r="PLF1385"/>
  <c r="PKQ1385"/>
  <c r="PKR1385"/>
  <c r="PJZ1385"/>
  <c r="PJK1385"/>
  <c r="PJL1385"/>
  <c r="PIT1385"/>
  <c r="PIE1385"/>
  <c r="PIF1385"/>
  <c r="PHN1385"/>
  <c r="PGY1385"/>
  <c r="PGZ1385"/>
  <c r="PGH1385"/>
  <c r="PFS1385"/>
  <c r="PFT1385"/>
  <c r="PFB1385"/>
  <c r="PEM1385"/>
  <c r="PEN1385"/>
  <c r="PDV1385"/>
  <c r="PDG1385"/>
  <c r="PDH1385"/>
  <c r="PCP1385"/>
  <c r="PCA1385"/>
  <c r="PCB1385"/>
  <c r="PBJ1385"/>
  <c r="PAU1385"/>
  <c r="PAV1385"/>
  <c r="PAD1385"/>
  <c r="OZO1385"/>
  <c r="OZP1385"/>
  <c r="OYX1385"/>
  <c r="OYI1385"/>
  <c r="OYJ1385"/>
  <c r="OXR1385"/>
  <c r="OXC1385"/>
  <c r="OXD1385"/>
  <c r="OWL1385"/>
  <c r="OVW1385"/>
  <c r="OVX1385"/>
  <c r="OVF1385"/>
  <c r="OUQ1385"/>
  <c r="OUR1385"/>
  <c r="OTZ1385"/>
  <c r="OTK1385"/>
  <c r="OTL1385"/>
  <c r="OST1385"/>
  <c r="OSE1385"/>
  <c r="OSF1385"/>
  <c r="ORN1385"/>
  <c r="OQY1385"/>
  <c r="OQZ1385"/>
  <c r="OQH1385"/>
  <c r="OPS1385"/>
  <c r="OPT1385"/>
  <c r="OPB1385"/>
  <c r="OOM1385"/>
  <c r="OON1385"/>
  <c r="ONV1385"/>
  <c r="ONG1385"/>
  <c r="ONH1385"/>
  <c r="OMP1385"/>
  <c r="OMA1385"/>
  <c r="OMB1385"/>
  <c r="OLJ1385"/>
  <c r="OKU1385"/>
  <c r="OKV1385"/>
  <c r="OKD1385"/>
  <c r="OJO1385"/>
  <c r="OJP1385"/>
  <c r="OIX1385"/>
  <c r="OII1385"/>
  <c r="OIJ1385"/>
  <c r="OHR1385"/>
  <c r="OHC1385"/>
  <c r="OHD1385"/>
  <c r="OGL1385"/>
  <c r="OFW1385"/>
  <c r="OFX1385"/>
  <c r="OFF1385"/>
  <c r="OEQ1385"/>
  <c r="OER1385"/>
  <c r="ODZ1385"/>
  <c r="ODK1385"/>
  <c r="ODL1385"/>
  <c r="OCT1385"/>
  <c r="OCE1385"/>
  <c r="OCF1385"/>
  <c r="OBN1385"/>
  <c r="OAY1385"/>
  <c r="OAZ1385"/>
  <c r="OAH1385"/>
  <c r="NZS1385"/>
  <c r="NZT1385"/>
  <c r="NZB1385"/>
  <c r="NYM1385"/>
  <c r="NYN1385"/>
  <c r="NXV1385"/>
  <c r="NXG1385"/>
  <c r="NXH1385"/>
  <c r="NWP1385"/>
  <c r="NWA1385"/>
  <c r="NWB1385"/>
  <c r="NVJ1385"/>
  <c r="NUU1385"/>
  <c r="NUV1385"/>
  <c r="NUD1385"/>
  <c r="NTO1385"/>
  <c r="NTP1385"/>
  <c r="NSX1385"/>
  <c r="NSI1385"/>
  <c r="NSJ1385"/>
  <c r="NRR1385"/>
  <c r="NRC1385"/>
  <c r="NRD1385"/>
  <c r="NQL1385"/>
  <c r="NPW1385"/>
  <c r="NPX1385"/>
  <c r="NPF1385"/>
  <c r="NOQ1385"/>
  <c r="NOR1385"/>
  <c r="NNZ1385"/>
  <c r="NNK1385"/>
  <c r="NNL1385"/>
  <c r="NMT1385"/>
  <c r="NME1385"/>
  <c r="NMF1385"/>
  <c r="NLN1385"/>
  <c r="NKY1385"/>
  <c r="NKZ1385"/>
  <c r="NKH1385"/>
  <c r="NJS1385"/>
  <c r="NJT1385"/>
  <c r="NJB1385"/>
  <c r="NIM1385"/>
  <c r="NIN1385"/>
  <c r="NHV1385"/>
  <c r="NHG1385"/>
  <c r="NHH1385"/>
  <c r="NGP1385"/>
  <c r="NGA1385"/>
  <c r="NGB1385"/>
  <c r="NFJ1385"/>
  <c r="NEU1385"/>
  <c r="NEV1385"/>
  <c r="NED1385"/>
  <c r="NDO1385"/>
  <c r="NDP1385"/>
  <c r="NCX1385"/>
  <c r="NCI1385"/>
  <c r="NCJ1385"/>
  <c r="NBR1385"/>
  <c r="NBC1385"/>
  <c r="NBD1385"/>
  <c r="NAL1385"/>
  <c r="MZW1385"/>
  <c r="MZX1385"/>
  <c r="MZF1385"/>
  <c r="MYQ1385"/>
  <c r="MYR1385"/>
  <c r="MXZ1385"/>
  <c r="MXK1385"/>
  <c r="MXL1385"/>
  <c r="MWT1385"/>
  <c r="MWE1385"/>
  <c r="MWF1385"/>
  <c r="MVN1385"/>
  <c r="MUY1385"/>
  <c r="MUZ1385"/>
  <c r="MUH1385"/>
  <c r="MTS1385"/>
  <c r="MTT1385"/>
  <c r="MTB1385"/>
  <c r="MSM1385"/>
  <c r="MSN1385"/>
  <c r="MRV1385"/>
  <c r="MRG1385"/>
  <c r="MRH1385"/>
  <c r="MQP1385"/>
  <c r="MQA1385"/>
  <c r="MQB1385"/>
  <c r="MPJ1385"/>
  <c r="MOU1385"/>
  <c r="MOV1385"/>
  <c r="MOD1385"/>
  <c r="MNO1385"/>
  <c r="MNP1385"/>
  <c r="MMX1385"/>
  <c r="MMI1385"/>
  <c r="MMJ1385"/>
  <c r="MLR1385"/>
  <c r="MLC1385"/>
  <c r="MLD1385"/>
  <c r="MKL1385"/>
  <c r="MJW1385"/>
  <c r="MJX1385"/>
  <c r="MJF1385"/>
  <c r="MIQ1385"/>
  <c r="MIR1385"/>
  <c r="MHZ1385"/>
  <c r="MHK1385"/>
  <c r="MHL1385"/>
  <c r="MGT1385"/>
  <c r="MGE1385"/>
  <c r="MGF1385"/>
  <c r="MFN1385"/>
  <c r="MEY1385"/>
  <c r="MEZ1385"/>
  <c r="MEH1385"/>
  <c r="MDS1385"/>
  <c r="MDT1385"/>
  <c r="MDB1385"/>
  <c r="MCM1385"/>
  <c r="MCN1385"/>
  <c r="MBV1385"/>
  <c r="MBG1385"/>
  <c r="MBH1385"/>
  <c r="MAP1385"/>
  <c r="MAA1385"/>
  <c r="MAB1385"/>
  <c r="LZJ1385"/>
  <c r="LYU1385"/>
  <c r="LYV1385"/>
  <c r="LYD1385"/>
  <c r="LXO1385"/>
  <c r="LXP1385"/>
  <c r="LWX1385"/>
  <c r="LWI1385"/>
  <c r="LWJ1385"/>
  <c r="LVR1385"/>
  <c r="LVC1385"/>
  <c r="LVD1385"/>
  <c r="LUL1385"/>
  <c r="LTW1385"/>
  <c r="LTX1385"/>
  <c r="LTF1385"/>
  <c r="LSQ1385"/>
  <c r="LSR1385"/>
  <c r="LRZ1385"/>
  <c r="LRK1385"/>
  <c r="LRL1385"/>
  <c r="LQT1385"/>
  <c r="LQE1385"/>
  <c r="LQF1385"/>
  <c r="LPN1385"/>
  <c r="LOY1385"/>
  <c r="LOZ1385"/>
  <c r="LOH1385"/>
  <c r="LNS1385"/>
  <c r="LNT1385"/>
  <c r="LNB1385"/>
  <c r="LMM1385"/>
  <c r="LMN1385"/>
  <c r="LLV1385"/>
  <c r="LLG1385"/>
  <c r="LLH1385"/>
  <c r="LKP1385"/>
  <c r="LKA1385"/>
  <c r="LKB1385"/>
  <c r="LJJ1385"/>
  <c r="LIU1385"/>
  <c r="LIV1385"/>
  <c r="LID1385"/>
  <c r="LHO1385"/>
  <c r="LHP1385"/>
  <c r="LGX1385"/>
  <c r="LGI1385"/>
  <c r="LGJ1385"/>
  <c r="LFR1385"/>
  <c r="LFC1385"/>
  <c r="LFD1385"/>
  <c r="LEL1385"/>
  <c r="LDW1385"/>
  <c r="LDX1385"/>
  <c r="LDF1385"/>
  <c r="LCQ1385"/>
  <c r="LCR1385"/>
  <c r="LBZ1385"/>
  <c r="LBK1385"/>
  <c r="LBL1385"/>
  <c r="LAT1385"/>
  <c r="LAE1385"/>
  <c r="LAF1385"/>
  <c r="KZN1385"/>
  <c r="KYY1385"/>
  <c r="KYZ1385"/>
  <c r="KYH1385"/>
  <c r="KXS1385"/>
  <c r="KXT1385"/>
  <c r="KXB1385"/>
  <c r="KWM1385"/>
  <c r="KWN1385"/>
  <c r="KVV1385"/>
  <c r="KVG1385"/>
  <c r="KVH1385"/>
  <c r="KUP1385"/>
  <c r="KUA1385"/>
  <c r="KUB1385"/>
  <c r="KTJ1385"/>
  <c r="KSU1385"/>
  <c r="KSV1385"/>
  <c r="KSD1385"/>
  <c r="KRO1385"/>
  <c r="KRP1385"/>
  <c r="KQX1385"/>
  <c r="KQI1385"/>
  <c r="KQJ1385"/>
  <c r="KPR1385"/>
  <c r="KPC1385"/>
  <c r="KPD1385"/>
  <c r="KOL1385"/>
  <c r="KNW1385"/>
  <c r="KNX1385"/>
  <c r="KNF1385"/>
  <c r="KMQ1385"/>
  <c r="KMR1385"/>
  <c r="KLZ1385"/>
  <c r="KLK1385"/>
  <c r="KLL1385"/>
  <c r="KKT1385"/>
  <c r="KKE1385"/>
  <c r="KKF1385"/>
  <c r="KJN1385"/>
  <c r="KIY1385"/>
  <c r="KIZ1385"/>
  <c r="KIH1385"/>
  <c r="KHS1385"/>
  <c r="KHT1385"/>
  <c r="KHB1385"/>
  <c r="KGM1385"/>
  <c r="KGN1385"/>
  <c r="KFV1385"/>
  <c r="KFG1385"/>
  <c r="KFH1385"/>
  <c r="KEP1385"/>
  <c r="KEA1385"/>
  <c r="KEB1385"/>
  <c r="KDJ1385"/>
  <c r="KCU1385"/>
  <c r="KCV1385"/>
  <c r="KCD1385"/>
  <c r="KBO1385"/>
  <c r="KBP1385"/>
  <c r="KAX1385"/>
  <c r="KAI1385"/>
  <c r="KAJ1385"/>
  <c r="JZR1385"/>
  <c r="JZC1385"/>
  <c r="JZD1385"/>
  <c r="JYL1385"/>
  <c r="JXW1385"/>
  <c r="JXX1385"/>
  <c r="JXF1385"/>
  <c r="JWQ1385"/>
  <c r="JWR1385"/>
  <c r="JVZ1385"/>
  <c r="JVK1385"/>
  <c r="JVL1385"/>
  <c r="JUT1385"/>
  <c r="JUE1385"/>
  <c r="JUF1385"/>
  <c r="JTN1385"/>
  <c r="JSY1385"/>
  <c r="JSZ1385"/>
  <c r="JSH1385"/>
  <c r="JRS1385"/>
  <c r="JRT1385"/>
  <c r="JRB1385"/>
  <c r="JQM1385"/>
  <c r="JQN1385"/>
  <c r="JPV1385"/>
  <c r="JPG1385"/>
  <c r="JPH1385"/>
  <c r="JOP1385"/>
  <c r="JOA1385"/>
  <c r="JOB1385"/>
  <c r="JNJ1385"/>
  <c r="JMU1385"/>
  <c r="JMV1385"/>
  <c r="JMD1385"/>
  <c r="JLO1385"/>
  <c r="JLP1385"/>
  <c r="JKX1385"/>
  <c r="JKI1385"/>
  <c r="JKJ1385"/>
  <c r="JJR1385"/>
  <c r="JJC1385"/>
  <c r="JJD1385"/>
  <c r="JIL1385"/>
  <c r="JHW1385"/>
  <c r="JHX1385"/>
  <c r="JHF1385"/>
  <c r="JGQ1385"/>
  <c r="JGR1385"/>
  <c r="JFZ1385"/>
  <c r="JFK1385"/>
  <c r="JFL1385"/>
  <c r="JET1385"/>
  <c r="JEE1385"/>
  <c r="JEF1385"/>
  <c r="JDN1385"/>
  <c r="JCY1385"/>
  <c r="JCZ1385"/>
  <c r="JCH1385"/>
  <c r="JBS1385"/>
  <c r="JBT1385"/>
  <c r="JBB1385"/>
  <c r="JAM1385"/>
  <c r="JAN1385"/>
  <c r="IZV1385"/>
  <c r="IZG1385"/>
  <c r="IZH1385"/>
  <c r="IYP1385"/>
  <c r="IYA1385"/>
  <c r="IYB1385"/>
  <c r="IXJ1385"/>
  <c r="IWU1385"/>
  <c r="IWV1385"/>
  <c r="IWD1385"/>
  <c r="IVO1385"/>
  <c r="IVP1385"/>
  <c r="IUX1385"/>
  <c r="IUI1385"/>
  <c r="IUJ1385"/>
  <c r="ITR1385"/>
  <c r="ITC1385"/>
  <c r="ITD1385"/>
  <c r="ISL1385"/>
  <c r="IRW1385"/>
  <c r="IRX1385"/>
  <c r="IRF1385"/>
  <c r="IQQ1385"/>
  <c r="IQR1385"/>
  <c r="IPZ1385"/>
  <c r="IPK1385"/>
  <c r="IPL1385"/>
  <c r="IOT1385"/>
  <c r="IOE1385"/>
  <c r="IOF1385"/>
  <c r="INN1385"/>
  <c r="IMY1385"/>
  <c r="IMZ1385"/>
  <c r="IMH1385"/>
  <c r="ILS1385"/>
  <c r="ILT1385"/>
  <c r="ILB1385"/>
  <c r="IKM1385"/>
  <c r="IKN1385"/>
  <c r="IJV1385"/>
  <c r="IJG1385"/>
  <c r="IJH1385"/>
  <c r="IIP1385"/>
  <c r="IIA1385"/>
  <c r="IIB1385"/>
  <c r="IHJ1385"/>
  <c r="IGU1385"/>
  <c r="IGV1385"/>
  <c r="IGD1385"/>
  <c r="IFO1385"/>
  <c r="IFP1385"/>
  <c r="IEX1385"/>
  <c r="IEI1385"/>
  <c r="IEJ1385"/>
  <c r="IDR1385"/>
  <c r="IDC1385"/>
  <c r="IDD1385"/>
  <c r="ICL1385"/>
  <c r="IBW1385"/>
  <c r="IBX1385"/>
  <c r="IBF1385"/>
  <c r="IAQ1385"/>
  <c r="IAR1385"/>
  <c r="HZZ1385"/>
  <c r="HZK1385"/>
  <c r="HZL1385"/>
  <c r="HYT1385"/>
  <c r="HYE1385"/>
  <c r="HYF1385"/>
  <c r="HXN1385"/>
  <c r="HWY1385"/>
  <c r="HWZ1385"/>
  <c r="HWH1385"/>
  <c r="HVS1385"/>
  <c r="HVT1385"/>
  <c r="HVB1385"/>
  <c r="HUM1385"/>
  <c r="HUN1385"/>
  <c r="HTV1385"/>
  <c r="HTG1385"/>
  <c r="HTH1385"/>
  <c r="HSP1385"/>
  <c r="HSA1385"/>
  <c r="HSB1385"/>
  <c r="HRJ1385"/>
  <c r="HQU1385"/>
  <c r="HQV1385"/>
  <c r="HQD1385"/>
  <c r="HPO1385"/>
  <c r="HPP1385"/>
  <c r="HOX1385"/>
  <c r="HOI1385"/>
  <c r="HOJ1385"/>
  <c r="HNR1385"/>
  <c r="HNC1385"/>
  <c r="HND1385"/>
  <c r="HML1385"/>
  <c r="HLW1385"/>
  <c r="HLX1385"/>
  <c r="HLF1385"/>
  <c r="HKQ1385"/>
  <c r="HKR1385"/>
  <c r="HJZ1385"/>
  <c r="HJK1385"/>
  <c r="HJL1385"/>
  <c r="HIT1385"/>
  <c r="HIE1385"/>
  <c r="HIF1385"/>
  <c r="HHN1385"/>
  <c r="HGY1385"/>
  <c r="HGZ1385"/>
  <c r="HGH1385"/>
  <c r="HFS1385"/>
  <c r="HFT1385"/>
  <c r="HFB1385"/>
  <c r="HEM1385"/>
  <c r="HEN1385"/>
  <c r="HDV1385"/>
  <c r="HDG1385"/>
  <c r="HDH1385"/>
  <c r="HCP1385"/>
  <c r="HCA1385"/>
  <c r="HCB1385"/>
  <c r="HBJ1385"/>
  <c r="HAU1385"/>
  <c r="HAV1385"/>
  <c r="HAD1385"/>
  <c r="GZO1385"/>
  <c r="GZP1385"/>
  <c r="GYX1385"/>
  <c r="GYI1385"/>
  <c r="GYJ1385"/>
  <c r="GXR1385"/>
  <c r="GXC1385"/>
  <c r="GXD1385"/>
  <c r="GWL1385"/>
  <c r="GVW1385"/>
  <c r="GVX1385"/>
  <c r="GVF1385"/>
  <c r="GUQ1385"/>
  <c r="GUR1385"/>
  <c r="GTZ1385"/>
  <c r="GTK1385"/>
  <c r="GTL1385"/>
  <c r="GST1385"/>
  <c r="GSE1385"/>
  <c r="GSF1385"/>
  <c r="GRN1385"/>
  <c r="GQY1385"/>
  <c r="GQZ1385"/>
  <c r="GQH1385"/>
  <c r="GPS1385"/>
  <c r="GPT1385"/>
  <c r="GPB1385"/>
  <c r="GOM1385"/>
  <c r="GON1385"/>
  <c r="GNV1385"/>
  <c r="GNG1385"/>
  <c r="GNH1385"/>
  <c r="GMP1385"/>
  <c r="GMA1385"/>
  <c r="GMB1385"/>
  <c r="GLJ1385"/>
  <c r="GKU1385"/>
  <c r="GKV1385"/>
  <c r="GKD1385"/>
  <c r="GJO1385"/>
  <c r="GJP1385"/>
  <c r="GIX1385"/>
  <c r="GII1385"/>
  <c r="GIJ1385"/>
  <c r="GHR1385"/>
  <c r="GHC1385"/>
  <c r="GHD1385"/>
  <c r="GGL1385"/>
  <c r="GFW1385"/>
  <c r="GFX1385"/>
  <c r="GFF1385"/>
  <c r="GEQ1385"/>
  <c r="GER1385"/>
  <c r="GDZ1385"/>
  <c r="GDK1385"/>
  <c r="GDL1385"/>
  <c r="GCT1385"/>
  <c r="GCE1385"/>
  <c r="GCF1385"/>
  <c r="GBN1385"/>
  <c r="GAY1385"/>
  <c r="GAZ1385"/>
  <c r="GAH1385"/>
  <c r="FZS1385"/>
  <c r="FZT1385"/>
  <c r="FZB1385"/>
  <c r="FYM1385"/>
  <c r="FYN1385"/>
  <c r="FXV1385"/>
  <c r="FXG1385"/>
  <c r="FXH1385"/>
  <c r="FWP1385"/>
  <c r="FWA1385"/>
  <c r="FWB1385"/>
  <c r="FVJ1385"/>
  <c r="FUU1385"/>
  <c r="FUV1385"/>
  <c r="FUD1385"/>
  <c r="FTO1385"/>
  <c r="FTP1385"/>
  <c r="FSX1385"/>
  <c r="FSI1385"/>
  <c r="FSJ1385"/>
  <c r="FRR1385"/>
  <c r="FRC1385"/>
  <c r="FRD1385"/>
  <c r="FQL1385"/>
  <c r="FPW1385"/>
  <c r="FPX1385"/>
  <c r="FPF1385"/>
  <c r="FOQ1385"/>
  <c r="FOR1385"/>
  <c r="FNZ1385"/>
  <c r="FNK1385"/>
  <c r="FNL1385"/>
  <c r="FMT1385"/>
  <c r="FME1385"/>
  <c r="FMF1385"/>
  <c r="FLN1385"/>
  <c r="FKY1385"/>
  <c r="FKZ1385"/>
  <c r="FKH1385"/>
  <c r="FIM1385"/>
  <c r="FIN1385"/>
  <c r="FHV1385"/>
  <c r="FGA1385"/>
  <c r="FGB1385"/>
  <c r="FFJ1385"/>
  <c r="FDO1385"/>
  <c r="FDP1385"/>
  <c r="FCX1385"/>
  <c r="FBC1385"/>
  <c r="FBD1385"/>
  <c r="FAL1385"/>
  <c r="EYQ1385"/>
  <c r="EYR1385"/>
  <c r="EXZ1385"/>
  <c r="EWE1385"/>
  <c r="EWF1385"/>
  <c r="EVN1385"/>
  <c r="ETS1385"/>
  <c r="ETT1385"/>
  <c r="ETB1385"/>
  <c r="ERG1385"/>
  <c r="ERH1385"/>
  <c r="EQP1385"/>
  <c r="EOU1385"/>
  <c r="EOV1385"/>
  <c r="EOD1385"/>
  <c r="EMI1385"/>
  <c r="EMJ1385"/>
  <c r="ELR1385"/>
  <c r="EJW1385"/>
  <c r="EJX1385"/>
  <c r="EJF1385"/>
  <c r="EHK1385"/>
  <c r="EHL1385"/>
  <c r="EGT1385"/>
  <c r="EEY1385"/>
  <c r="EEZ1385"/>
  <c r="EEH1385"/>
  <c r="ECM1385"/>
  <c r="ECN1385"/>
  <c r="EBV1385"/>
  <c r="EAA1385"/>
  <c r="EAB1385"/>
  <c r="DZJ1385"/>
  <c r="DXO1385"/>
  <c r="DXP1385"/>
  <c r="DWX1385"/>
  <c r="DVC1385"/>
  <c r="DVD1385"/>
  <c r="DUL1385"/>
  <c r="DSQ1385"/>
  <c r="DSR1385"/>
  <c r="DRZ1385"/>
  <c r="DQE1385"/>
  <c r="DQF1385"/>
  <c r="DPN1385"/>
  <c r="DNS1385"/>
  <c r="DNT1385"/>
  <c r="DNB1385"/>
  <c r="DLG1385"/>
  <c r="DLH1385"/>
  <c r="DKP1385"/>
  <c r="DIU1385"/>
  <c r="DIV1385"/>
  <c r="DID1385"/>
  <c r="DGI1385"/>
  <c r="DGJ1385"/>
  <c r="DFR1385"/>
  <c r="DDW1385"/>
  <c r="DDX1385"/>
  <c r="DDF1385"/>
  <c r="DBK1385"/>
  <c r="DBL1385"/>
  <c r="DAT1385"/>
  <c r="CYY1385"/>
  <c r="CYZ1385"/>
  <c r="CYH1385"/>
  <c r="CXB1385"/>
  <c r="CVV1385"/>
  <c r="CUP1385"/>
  <c r="CTJ1385"/>
  <c r="CSD1385"/>
  <c r="CQX1385"/>
  <c r="CPR1385"/>
  <c r="COL1385"/>
  <c r="CNF1385"/>
  <c r="CLZ1385"/>
  <c r="CKT1385"/>
  <c r="CJN1385"/>
  <c r="CIH1385"/>
  <c r="CHB1385"/>
  <c r="CFV1385"/>
  <c r="CEP1385"/>
  <c r="CDJ1385"/>
  <c r="CCD1385"/>
  <c r="CAX1385"/>
  <c r="BZR1385"/>
  <c r="BYL1385"/>
  <c r="BXF1385"/>
  <c r="BVZ1385"/>
  <c r="BUT1385"/>
  <c r="BTN1385"/>
  <c r="BSH1385"/>
  <c r="BRB1385"/>
  <c r="BPV1385"/>
  <c r="BOP1385"/>
  <c r="BNJ1385"/>
  <c r="BMD1385"/>
  <c r="BKX1385"/>
  <c r="BJR1385"/>
  <c r="BIL1385"/>
  <c r="BHF1385"/>
  <c r="BFZ1385"/>
  <c r="BET1385"/>
  <c r="BDN1385"/>
  <c r="BCH1385"/>
  <c r="BBB1385"/>
  <c r="AZV1385"/>
  <c r="AYP1385"/>
  <c r="AXJ1385"/>
  <c r="AWD1385"/>
  <c r="AUX1385"/>
  <c r="ATR1385"/>
  <c r="ASL1385"/>
  <c r="ARF1385"/>
  <c r="APZ1385"/>
  <c r="AOT1385"/>
  <c r="ANN1385"/>
  <c r="AMH1385"/>
  <c r="ALB1385"/>
  <c r="AJV1385"/>
  <c r="AIP1385"/>
  <c r="AHJ1385"/>
  <c r="AGD1385"/>
  <c r="AEX1385"/>
  <c r="ADR1385"/>
  <c r="ACL1385"/>
  <c r="ABF1385"/>
  <c r="ZZ1385"/>
  <c r="YT1385"/>
  <c r="XN1385"/>
  <c r="WH1385"/>
  <c r="VB1385"/>
  <c r="TV1385"/>
  <c r="SP1385"/>
  <c r="RJ1385"/>
  <c r="QD1385"/>
  <c r="OX1385"/>
  <c r="NR1385"/>
  <c r="ML1385"/>
  <c r="LF1385"/>
  <c r="JZ1385"/>
  <c r="IT1385"/>
  <c r="HN1385"/>
  <c r="GH1385"/>
  <c r="FB1385"/>
  <c r="DV1385"/>
  <c r="CP1385"/>
  <c r="BJ1385"/>
  <c r="AD1385"/>
  <c r="FKD1385"/>
  <c r="FJL1396"/>
  <c r="FIW1393"/>
  <c r="FIW1390"/>
  <c r="FIY1390" s="1"/>
  <c r="FIY1396" s="1"/>
  <c r="FHR1385"/>
  <c r="FGZ1396"/>
  <c r="FGK1393"/>
  <c r="FGK1390"/>
  <c r="FGM1390" s="1"/>
  <c r="FGM1396" s="1"/>
  <c r="FFF1385"/>
  <c r="FEN1396"/>
  <c r="FDY1393"/>
  <c r="FDY1390"/>
  <c r="FEA1390" s="1"/>
  <c r="FEA1396" s="1"/>
  <c r="FCT1385"/>
  <c r="FCB1396"/>
  <c r="FBM1393"/>
  <c r="FBM1390"/>
  <c r="FBO1390" s="1"/>
  <c r="FBO1396" s="1"/>
  <c r="FAH1385"/>
  <c r="EZP1396"/>
  <c r="EZA1393"/>
  <c r="EZA1390"/>
  <c r="EZC1390" s="1"/>
  <c r="EZC1396" s="1"/>
  <c r="EXV1385"/>
  <c r="EXD1396"/>
  <c r="EWO1393"/>
  <c r="EWO1390"/>
  <c r="EWQ1390" s="1"/>
  <c r="EWQ1396" s="1"/>
  <c r="EVJ1385"/>
  <c r="EUR1396"/>
  <c r="EUC1393"/>
  <c r="EUC1390"/>
  <c r="EUE1390" s="1"/>
  <c r="EUE1396" s="1"/>
  <c r="ESX1385"/>
  <c r="ESF1396"/>
  <c r="ERQ1393"/>
  <c r="ERQ1390"/>
  <c r="ERS1390" s="1"/>
  <c r="ERS1396" s="1"/>
  <c r="EQL1385"/>
  <c r="EPT1396"/>
  <c r="EPE1393"/>
  <c r="EPE1390"/>
  <c r="EPG1390" s="1"/>
  <c r="EPG1396" s="1"/>
  <c r="ENZ1385"/>
  <c r="ENH1396"/>
  <c r="EMS1393"/>
  <c r="EMS1390"/>
  <c r="EMU1390" s="1"/>
  <c r="EMU1396" s="1"/>
  <c r="ELN1385"/>
  <c r="EKV1396"/>
  <c r="EKG1393"/>
  <c r="EKG1390"/>
  <c r="EKI1390" s="1"/>
  <c r="EKI1396" s="1"/>
  <c r="EJB1385"/>
  <c r="EIJ1396"/>
  <c r="EHU1393"/>
  <c r="EHU1390"/>
  <c r="EHW1390" s="1"/>
  <c r="EHW1396" s="1"/>
  <c r="EGP1385"/>
  <c r="EFX1396"/>
  <c r="EFI1393"/>
  <c r="EFI1390"/>
  <c r="EFK1390" s="1"/>
  <c r="EFK1396" s="1"/>
  <c r="EED1385"/>
  <c r="EDL1396"/>
  <c r="ECW1393"/>
  <c r="ECW1390"/>
  <c r="ECY1390" s="1"/>
  <c r="ECY1396" s="1"/>
  <c r="EBR1385"/>
  <c r="EAZ1396"/>
  <c r="EAK1393"/>
  <c r="EAK1390"/>
  <c r="EAM1390" s="1"/>
  <c r="EAM1396" s="1"/>
  <c r="DZF1385"/>
  <c r="DYN1396"/>
  <c r="DXY1393"/>
  <c r="DXY1390"/>
  <c r="DYA1390" s="1"/>
  <c r="DYA1396" s="1"/>
  <c r="DWT1385"/>
  <c r="DWB1396"/>
  <c r="DVM1393"/>
  <c r="DVM1390"/>
  <c r="DVO1390" s="1"/>
  <c r="DVO1396" s="1"/>
  <c r="DUH1385"/>
  <c r="DTP1396"/>
  <c r="DTS1390"/>
  <c r="DTS1396" s="1"/>
  <c r="DTA1393"/>
  <c r="DTA1390"/>
  <c r="DTC1390" s="1"/>
  <c r="DTC1396" s="1"/>
  <c r="DRV1385"/>
  <c r="DRD1396"/>
  <c r="DQO1393"/>
  <c r="DQO1390"/>
  <c r="DQQ1390" s="1"/>
  <c r="DQQ1396" s="1"/>
  <c r="DPJ1385"/>
  <c r="DOR1396"/>
  <c r="DOC1393"/>
  <c r="DOC1390"/>
  <c r="DOE1390" s="1"/>
  <c r="DOE1396" s="1"/>
  <c r="DMX1385"/>
  <c r="DMF1396"/>
  <c r="DLQ1393"/>
  <c r="DLQ1390"/>
  <c r="DLS1390" s="1"/>
  <c r="DLS1396" s="1"/>
  <c r="DKL1385"/>
  <c r="DJT1396"/>
  <c r="DJW1390"/>
  <c r="DJW1396" s="1"/>
  <c r="DJE1393"/>
  <c r="DJE1390"/>
  <c r="DJG1390" s="1"/>
  <c r="DJG1396" s="1"/>
  <c r="DHZ1385"/>
  <c r="DHH1396"/>
  <c r="DGS1393"/>
  <c r="DGS1390"/>
  <c r="DGU1390" s="1"/>
  <c r="DGU1396" s="1"/>
  <c r="DFN1385"/>
  <c r="DEV1396"/>
  <c r="DEG1393"/>
  <c r="DEG1390"/>
  <c r="DEI1390" s="1"/>
  <c r="DEI1396" s="1"/>
  <c r="DDB1385"/>
  <c r="DCJ1396"/>
  <c r="DBU1393"/>
  <c r="DBU1390"/>
  <c r="DBW1390" s="1"/>
  <c r="DBW1396" s="1"/>
  <c r="DAP1385"/>
  <c r="CZX1396"/>
  <c r="DAA1390"/>
  <c r="DAA1396" s="1"/>
  <c r="CZI1393"/>
  <c r="CZI1390"/>
  <c r="CZK1390" s="1"/>
  <c r="CZK1396" s="1"/>
  <c r="CXM1393"/>
  <c r="CXM1390"/>
  <c r="CWG1393"/>
  <c r="CWG1390"/>
  <c r="CVA1393"/>
  <c r="CVA1390"/>
  <c r="CTU1393"/>
  <c r="CTU1390"/>
  <c r="CSO1393"/>
  <c r="CSO1390"/>
  <c r="CRI1393"/>
  <c r="CRI1390"/>
  <c r="CQC1393"/>
  <c r="CQC1390"/>
  <c r="COW1393"/>
  <c r="COW1390"/>
  <c r="CNQ1393"/>
  <c r="CNQ1390"/>
  <c r="CMK1393"/>
  <c r="CMK1390"/>
  <c r="CLE1393"/>
  <c r="CLE1390"/>
  <c r="CJY1393"/>
  <c r="CJY1390"/>
  <c r="CIS1393"/>
  <c r="CIS1390"/>
  <c r="CHM1393"/>
  <c r="CHM1390"/>
  <c r="CGG1393"/>
  <c r="CGG1390"/>
  <c r="CFA1393"/>
  <c r="CFA1390"/>
  <c r="CDU1393"/>
  <c r="CDU1390"/>
  <c r="CCO1393"/>
  <c r="CCO1390"/>
  <c r="CBI1393"/>
  <c r="CBI1390"/>
  <c r="CAC1393"/>
  <c r="CAC1390"/>
  <c r="BYW1393"/>
  <c r="BYW1390"/>
  <c r="BXQ1393"/>
  <c r="BXQ1390"/>
  <c r="BWK1393"/>
  <c r="BWK1390"/>
  <c r="BVE1393"/>
  <c r="BVE1390"/>
  <c r="BTY1393"/>
  <c r="BTY1390"/>
  <c r="BSS1393"/>
  <c r="BSS1390"/>
  <c r="BRM1393"/>
  <c r="BRM1390"/>
  <c r="BQG1393"/>
  <c r="BQG1390"/>
  <c r="BPA1393"/>
  <c r="BPA1390"/>
  <c r="BNU1393"/>
  <c r="BNU1390"/>
  <c r="BMO1393"/>
  <c r="BMO1390"/>
  <c r="BLI1393"/>
  <c r="BLI1390"/>
  <c r="BKC1393"/>
  <c r="BKC1390"/>
  <c r="BIW1393"/>
  <c r="BIW1390"/>
  <c r="BHQ1393"/>
  <c r="BHQ1390"/>
  <c r="BGK1393"/>
  <c r="BGK1390"/>
  <c r="BFE1393"/>
  <c r="BFE1390"/>
  <c r="BDY1393"/>
  <c r="BDY1390"/>
  <c r="BCS1393"/>
  <c r="BCS1390"/>
  <c r="BBM1393"/>
  <c r="BBM1390"/>
  <c r="BAG1393"/>
  <c r="BAG1390"/>
  <c r="AZA1393"/>
  <c r="AZA1390"/>
  <c r="AXU1393"/>
  <c r="AXU1390"/>
  <c r="AWO1393"/>
  <c r="AWO1390"/>
  <c r="AVI1393"/>
  <c r="AVI1390"/>
  <c r="AUC1393"/>
  <c r="AUC1390"/>
  <c r="ASW1393"/>
  <c r="ASW1390"/>
  <c r="ARQ1393"/>
  <c r="ARQ1390"/>
  <c r="AQK1393"/>
  <c r="AQK1390"/>
  <c r="APE1393"/>
  <c r="APE1390"/>
  <c r="ANY1393"/>
  <c r="ANY1390"/>
  <c r="AMS1393"/>
  <c r="AMS1390"/>
  <c r="ALM1393"/>
  <c r="ALM1390"/>
  <c r="AKG1393"/>
  <c r="AKG1390"/>
  <c r="AJA1393"/>
  <c r="AJA1390"/>
  <c r="AHU1393"/>
  <c r="AHU1390"/>
  <c r="AGO1393"/>
  <c r="AGO1390"/>
  <c r="AFI1393"/>
  <c r="AFI1390"/>
  <c r="AEC1393"/>
  <c r="AEC1390"/>
  <c r="ACW1393"/>
  <c r="ACW1390"/>
  <c r="ABQ1393"/>
  <c r="ABQ1390"/>
  <c r="AAK1393"/>
  <c r="AAK1390"/>
  <c r="ZE1393"/>
  <c r="ZE1390"/>
  <c r="XY1393"/>
  <c r="XY1390"/>
  <c r="WS1393"/>
  <c r="WS1390"/>
  <c r="VM1393"/>
  <c r="VM1390"/>
  <c r="UG1393"/>
  <c r="UG1390"/>
  <c r="TA1393"/>
  <c r="TA1390"/>
  <c r="RU1393"/>
  <c r="RU1390"/>
  <c r="QO1393"/>
  <c r="QO1390"/>
  <c r="PI1393"/>
  <c r="PI1390"/>
  <c r="OC1393"/>
  <c r="OC1390"/>
  <c r="MW1393"/>
  <c r="MW1390"/>
  <c r="LQ1393"/>
  <c r="LQ1390"/>
  <c r="KK1393"/>
  <c r="KK1390"/>
  <c r="JE1393"/>
  <c r="JE1390"/>
  <c r="HY1393"/>
  <c r="HY1390"/>
  <c r="GS1393"/>
  <c r="GS1390"/>
  <c r="FM1393"/>
  <c r="FM1390"/>
  <c r="EG1393"/>
  <c r="EG1390"/>
  <c r="DA1393"/>
  <c r="DA1390"/>
  <c r="BU1393"/>
  <c r="BU1390"/>
  <c r="AO1393"/>
  <c r="AO1390"/>
  <c r="I1393"/>
  <c r="I1390"/>
  <c r="AON1393"/>
  <c r="AON1390"/>
  <c r="ANH1393"/>
  <c r="ANH1390"/>
  <c r="AMB1393"/>
  <c r="AMB1390"/>
  <c r="AKV1393"/>
  <c r="AKV1390"/>
  <c r="AJP1393"/>
  <c r="AJP1390"/>
  <c r="AIJ1393"/>
  <c r="AIJ1390"/>
  <c r="AHD1393"/>
  <c r="AHD1390"/>
  <c r="AFX1393"/>
  <c r="AFX1390"/>
  <c r="AER1393"/>
  <c r="AER1390"/>
  <c r="ADL1393"/>
  <c r="ADL1390"/>
  <c r="ACF1393"/>
  <c r="ACF1390"/>
  <c r="AAZ1393"/>
  <c r="AAZ1390"/>
  <c r="ZT1393"/>
  <c r="ZT1390"/>
  <c r="YN1393"/>
  <c r="YN1390"/>
  <c r="XH1393"/>
  <c r="XH1390"/>
  <c r="WB1393"/>
  <c r="WB1390"/>
  <c r="UV1393"/>
  <c r="UV1390"/>
  <c r="TP1393"/>
  <c r="TP1390"/>
  <c r="SJ1393"/>
  <c r="SJ1390"/>
  <c r="RD1393"/>
  <c r="RD1390"/>
  <c r="PX1393"/>
  <c r="PX1390"/>
  <c r="OR1393"/>
  <c r="OR1390"/>
  <c r="NL1393"/>
  <c r="NL1390"/>
  <c r="MF1393"/>
  <c r="MF1390"/>
  <c r="KZ1393"/>
  <c r="KZ1390"/>
  <c r="JT1393"/>
  <c r="JT1390"/>
  <c r="IN1393"/>
  <c r="IN1390"/>
  <c r="HH1393"/>
  <c r="HH1390"/>
  <c r="GB1393"/>
  <c r="GB1390"/>
  <c r="EV1393"/>
  <c r="EV1390"/>
  <c r="DP1393"/>
  <c r="DP1390"/>
  <c r="CJ1393"/>
  <c r="CJ1390"/>
  <c r="BD1393"/>
  <c r="BD1390"/>
  <c r="X1393"/>
  <c r="X1390"/>
  <c r="XEV1396"/>
  <c r="XEY1390"/>
  <c r="XEY1396" s="1"/>
  <c r="XEF1396"/>
  <c r="XEI1390"/>
  <c r="XEI1396" s="1"/>
  <c r="XDP1396"/>
  <c r="XDS1390"/>
  <c r="XDS1396" s="1"/>
  <c r="XCZ1396"/>
  <c r="XDC1390"/>
  <c r="XDC1396" s="1"/>
  <c r="XCJ1396"/>
  <c r="XCM1390"/>
  <c r="XCM1396" s="1"/>
  <c r="XBT1396"/>
  <c r="XBW1390"/>
  <c r="XBW1396" s="1"/>
  <c r="XBD1396"/>
  <c r="XBG1390"/>
  <c r="XBG1396" s="1"/>
  <c r="XAN1396"/>
  <c r="XAQ1390"/>
  <c r="XAQ1396" s="1"/>
  <c r="WZX1396"/>
  <c r="XAA1390"/>
  <c r="XAA1396" s="1"/>
  <c r="WZH1396"/>
  <c r="WZK1390"/>
  <c r="WZK1396" s="1"/>
  <c r="WYR1396"/>
  <c r="WYU1390"/>
  <c r="WYU1396" s="1"/>
  <c r="WYB1396"/>
  <c r="WYE1390"/>
  <c r="WYE1396" s="1"/>
  <c r="WXL1396"/>
  <c r="WXO1390"/>
  <c r="WXO1396" s="1"/>
  <c r="WWV1396"/>
  <c r="WWY1390"/>
  <c r="WWY1396" s="1"/>
  <c r="WWF1396"/>
  <c r="WWI1390"/>
  <c r="WWI1396" s="1"/>
  <c r="WVP1396"/>
  <c r="WVS1390"/>
  <c r="WVS1396" s="1"/>
  <c r="WUZ1396"/>
  <c r="WVC1390"/>
  <c r="WVC1396" s="1"/>
  <c r="WUJ1396"/>
  <c r="WUM1390"/>
  <c r="WUM1396" s="1"/>
  <c r="WTT1396"/>
  <c r="WTW1390"/>
  <c r="WTW1396" s="1"/>
  <c r="WTD1396"/>
  <c r="WTG1390"/>
  <c r="WTG1396" s="1"/>
  <c r="WSN1396"/>
  <c r="WSQ1390"/>
  <c r="WSQ1396" s="1"/>
  <c r="WRX1396"/>
  <c r="WSA1390"/>
  <c r="WSA1396" s="1"/>
  <c r="WRH1396"/>
  <c r="WRK1390"/>
  <c r="WRK1396" s="1"/>
  <c r="WQR1396"/>
  <c r="WQU1390"/>
  <c r="WQU1396" s="1"/>
  <c r="WQB1396"/>
  <c r="WQE1390"/>
  <c r="WQE1396" s="1"/>
  <c r="WPL1396"/>
  <c r="WPO1390"/>
  <c r="WPO1396" s="1"/>
  <c r="WOV1396"/>
  <c r="WOY1390"/>
  <c r="WOY1396" s="1"/>
  <c r="WOF1396"/>
  <c r="WOI1390"/>
  <c r="WOI1396" s="1"/>
  <c r="WNP1396"/>
  <c r="WNS1390"/>
  <c r="WNS1396" s="1"/>
  <c r="WMZ1396"/>
  <c r="WNC1390"/>
  <c r="WNC1396" s="1"/>
  <c r="WMJ1396"/>
  <c r="WMM1390"/>
  <c r="WMM1396" s="1"/>
  <c r="WLT1396"/>
  <c r="WLW1390"/>
  <c r="WLW1396" s="1"/>
  <c r="WLD1396"/>
  <c r="WLG1390"/>
  <c r="WLG1396" s="1"/>
  <c r="WKN1396"/>
  <c r="WKQ1390"/>
  <c r="WKQ1396" s="1"/>
  <c r="WJX1396"/>
  <c r="WKA1390"/>
  <c r="WKA1396" s="1"/>
  <c r="WJH1396"/>
  <c r="WJK1390"/>
  <c r="WJK1396" s="1"/>
  <c r="WIR1396"/>
  <c r="WIU1390"/>
  <c r="WIU1396" s="1"/>
  <c r="WIB1396"/>
  <c r="WIE1390"/>
  <c r="WIE1396" s="1"/>
  <c r="WHL1396"/>
  <c r="WHO1390"/>
  <c r="WHO1396" s="1"/>
  <c r="WGV1396"/>
  <c r="WGY1390"/>
  <c r="WGY1396" s="1"/>
  <c r="WGF1396"/>
  <c r="WGI1390"/>
  <c r="WGI1396" s="1"/>
  <c r="WFP1396"/>
  <c r="WFS1390"/>
  <c r="WFS1396" s="1"/>
  <c r="WEZ1396"/>
  <c r="WFC1390"/>
  <c r="WFC1396" s="1"/>
  <c r="WEJ1396"/>
  <c r="WEM1390"/>
  <c r="WEM1396" s="1"/>
  <c r="WDT1396"/>
  <c r="WDW1390"/>
  <c r="WDW1396" s="1"/>
  <c r="WDD1396"/>
  <c r="WDG1390"/>
  <c r="WDG1396" s="1"/>
  <c r="WCN1396"/>
  <c r="WCQ1390"/>
  <c r="WCQ1396" s="1"/>
  <c r="WBX1396"/>
  <c r="WCA1390"/>
  <c r="WCA1396" s="1"/>
  <c r="WBH1396"/>
  <c r="WBK1390"/>
  <c r="WBK1396" s="1"/>
  <c r="WAR1396"/>
  <c r="WAU1390"/>
  <c r="WAU1396" s="1"/>
  <c r="WAB1396"/>
  <c r="WAE1390"/>
  <c r="WAE1396" s="1"/>
  <c r="VZL1396"/>
  <c r="VZO1390"/>
  <c r="VZO1396" s="1"/>
  <c r="VYV1396"/>
  <c r="VYY1390"/>
  <c r="VYY1396" s="1"/>
  <c r="VYF1396"/>
  <c r="VYI1390"/>
  <c r="VYI1396" s="1"/>
  <c r="VXP1396"/>
  <c r="VXS1390"/>
  <c r="VXS1396" s="1"/>
  <c r="VWZ1396"/>
  <c r="VXC1390"/>
  <c r="VXC1396" s="1"/>
  <c r="VWJ1396"/>
  <c r="VWM1390"/>
  <c r="VWM1396" s="1"/>
  <c r="VVT1396"/>
  <c r="VVW1390"/>
  <c r="VVW1396" s="1"/>
  <c r="VVD1396"/>
  <c r="VVG1390"/>
  <c r="VVG1396" s="1"/>
  <c r="VUN1396"/>
  <c r="VUQ1390"/>
  <c r="VUQ1396" s="1"/>
  <c r="VTX1396"/>
  <c r="VUA1390"/>
  <c r="VUA1396" s="1"/>
  <c r="VTH1396"/>
  <c r="VTK1390"/>
  <c r="VTK1396" s="1"/>
  <c r="VSR1396"/>
  <c r="VSU1390"/>
  <c r="VSU1396" s="1"/>
  <c r="VSB1396"/>
  <c r="VSE1390"/>
  <c r="VSE1396" s="1"/>
  <c r="VRL1396"/>
  <c r="VRO1390"/>
  <c r="VRO1396" s="1"/>
  <c r="VQV1396"/>
  <c r="VQY1390"/>
  <c r="VQY1396" s="1"/>
  <c r="VQF1396"/>
  <c r="VQI1390"/>
  <c r="VQI1396" s="1"/>
  <c r="VPP1396"/>
  <c r="VPS1390"/>
  <c r="VPS1396" s="1"/>
  <c r="VOZ1396"/>
  <c r="VPC1390"/>
  <c r="VPC1396" s="1"/>
  <c r="VOJ1396"/>
  <c r="VOM1390"/>
  <c r="VOM1396" s="1"/>
  <c r="VNT1396"/>
  <c r="VNW1390"/>
  <c r="VNW1396" s="1"/>
  <c r="VND1396"/>
  <c r="VNG1390"/>
  <c r="VNG1396" s="1"/>
  <c r="VMN1396"/>
  <c r="VMQ1390"/>
  <c r="VMQ1396" s="1"/>
  <c r="VLX1396"/>
  <c r="VMA1390"/>
  <c r="VMA1396" s="1"/>
  <c r="VLH1396"/>
  <c r="VLK1390"/>
  <c r="VLK1396" s="1"/>
  <c r="VKR1396"/>
  <c r="VKU1390"/>
  <c r="VKU1396" s="1"/>
  <c r="VKB1396"/>
  <c r="VKE1390"/>
  <c r="VKE1396" s="1"/>
  <c r="VJL1396"/>
  <c r="VJO1390"/>
  <c r="VJO1396" s="1"/>
  <c r="VIV1396"/>
  <c r="VIY1390"/>
  <c r="VIY1396" s="1"/>
  <c r="VIF1396"/>
  <c r="VII1390"/>
  <c r="VII1396" s="1"/>
  <c r="VHP1396"/>
  <c r="VHS1390"/>
  <c r="VHS1396" s="1"/>
  <c r="VGZ1396"/>
  <c r="VHC1390"/>
  <c r="VHC1396" s="1"/>
  <c r="VGJ1396"/>
  <c r="VGM1390"/>
  <c r="VGM1396" s="1"/>
  <c r="VFT1396"/>
  <c r="VFW1390"/>
  <c r="VFW1396" s="1"/>
  <c r="VFD1396"/>
  <c r="VFG1390"/>
  <c r="VFG1396" s="1"/>
  <c r="VEN1396"/>
  <c r="VEQ1390"/>
  <c r="VEQ1396" s="1"/>
  <c r="VDX1396"/>
  <c r="VEA1390"/>
  <c r="VEA1396" s="1"/>
  <c r="VDH1396"/>
  <c r="VDK1390"/>
  <c r="VDK1396" s="1"/>
  <c r="VCR1396"/>
  <c r="VCU1390"/>
  <c r="VCU1396" s="1"/>
  <c r="VCB1396"/>
  <c r="VCE1390"/>
  <c r="VCE1396" s="1"/>
  <c r="VBL1396"/>
  <c r="VBO1390"/>
  <c r="VBO1396" s="1"/>
  <c r="VAV1396"/>
  <c r="VAY1390"/>
  <c r="VAY1396" s="1"/>
  <c r="VAF1396"/>
  <c r="VAI1390"/>
  <c r="VAI1396" s="1"/>
  <c r="UZP1396"/>
  <c r="UZS1390"/>
  <c r="UZS1396" s="1"/>
  <c r="UYZ1396"/>
  <c r="UZC1390"/>
  <c r="UZC1396" s="1"/>
  <c r="UYJ1396"/>
  <c r="UYM1390"/>
  <c r="UYM1396" s="1"/>
  <c r="UXT1396"/>
  <c r="UXW1390"/>
  <c r="UXW1396" s="1"/>
  <c r="UXD1396"/>
  <c r="UXG1390"/>
  <c r="UXG1396" s="1"/>
  <c r="UWN1396"/>
  <c r="UWQ1390"/>
  <c r="UWQ1396" s="1"/>
  <c r="UVX1396"/>
  <c r="UWA1390"/>
  <c r="UWA1396" s="1"/>
  <c r="UVH1396"/>
  <c r="UVK1390"/>
  <c r="UVK1396" s="1"/>
  <c r="UUR1396"/>
  <c r="UUU1390"/>
  <c r="UUU1396" s="1"/>
  <c r="UUB1396"/>
  <c r="UUE1390"/>
  <c r="UUE1396" s="1"/>
  <c r="UTL1396"/>
  <c r="UTO1390"/>
  <c r="UTO1396" s="1"/>
  <c r="USV1396"/>
  <c r="USY1390"/>
  <c r="USY1396" s="1"/>
  <c r="USF1396"/>
  <c r="USI1390"/>
  <c r="USI1396" s="1"/>
  <c r="URP1396"/>
  <c r="URS1390"/>
  <c r="URS1396" s="1"/>
  <c r="UQZ1396"/>
  <c r="URC1390"/>
  <c r="URC1396" s="1"/>
  <c r="UQJ1396"/>
  <c r="UQM1390"/>
  <c r="UQM1396" s="1"/>
  <c r="UPT1396"/>
  <c r="UPW1390"/>
  <c r="UPW1396" s="1"/>
  <c r="UPD1396"/>
  <c r="UPG1390"/>
  <c r="UPG1396" s="1"/>
  <c r="UON1396"/>
  <c r="UOQ1390"/>
  <c r="UOQ1396" s="1"/>
  <c r="UNX1396"/>
  <c r="UOA1390"/>
  <c r="UOA1396" s="1"/>
  <c r="UNH1396"/>
  <c r="UNK1390"/>
  <c r="UNK1396" s="1"/>
  <c r="UMR1396"/>
  <c r="UMU1390"/>
  <c r="UMU1396" s="1"/>
  <c r="UMB1396"/>
  <c r="UME1390"/>
  <c r="UME1396" s="1"/>
  <c r="ULL1396"/>
  <c r="ULO1390"/>
  <c r="ULO1396" s="1"/>
  <c r="UKV1396"/>
  <c r="UKY1390"/>
  <c r="UKY1396" s="1"/>
  <c r="UKF1396"/>
  <c r="UKI1390"/>
  <c r="UKI1396" s="1"/>
  <c r="UJP1396"/>
  <c r="UJS1390"/>
  <c r="UJS1396" s="1"/>
  <c r="UIZ1396"/>
  <c r="UJC1390"/>
  <c r="UJC1396" s="1"/>
  <c r="UIJ1396"/>
  <c r="UIM1390"/>
  <c r="UIM1396" s="1"/>
  <c r="UHT1396"/>
  <c r="UHW1390"/>
  <c r="UHW1396" s="1"/>
  <c r="UHD1396"/>
  <c r="UHG1390"/>
  <c r="UHG1396" s="1"/>
  <c r="UGN1396"/>
  <c r="UGQ1390"/>
  <c r="UGQ1396" s="1"/>
  <c r="UFX1396"/>
  <c r="UGA1390"/>
  <c r="UGA1396" s="1"/>
  <c r="UFH1396"/>
  <c r="UFK1390"/>
  <c r="UFK1396" s="1"/>
  <c r="UER1396"/>
  <c r="UEU1390"/>
  <c r="UEU1396" s="1"/>
  <c r="UEB1396"/>
  <c r="UEE1390"/>
  <c r="UEE1396" s="1"/>
  <c r="UDL1396"/>
  <c r="UDO1390"/>
  <c r="UDO1396" s="1"/>
  <c r="UCV1396"/>
  <c r="UCY1390"/>
  <c r="UCY1396" s="1"/>
  <c r="UCF1396"/>
  <c r="UCI1390"/>
  <c r="UCI1396" s="1"/>
  <c r="UBP1396"/>
  <c r="UBS1390"/>
  <c r="UBS1396" s="1"/>
  <c r="UAZ1396"/>
  <c r="UBC1390"/>
  <c r="UBC1396" s="1"/>
  <c r="UAJ1396"/>
  <c r="UAM1390"/>
  <c r="UAM1396" s="1"/>
  <c r="TZT1396"/>
  <c r="TZW1390"/>
  <c r="TZW1396" s="1"/>
  <c r="TZD1396"/>
  <c r="TZG1390"/>
  <c r="TZG1396" s="1"/>
  <c r="TYN1396"/>
  <c r="TYQ1390"/>
  <c r="TYQ1396" s="1"/>
  <c r="TXX1396"/>
  <c r="TYA1390"/>
  <c r="TYA1396" s="1"/>
  <c r="TXH1396"/>
  <c r="TXK1390"/>
  <c r="TXK1396" s="1"/>
  <c r="TWR1396"/>
  <c r="TWU1390"/>
  <c r="TWU1396" s="1"/>
  <c r="TWB1396"/>
  <c r="TWE1390"/>
  <c r="TWE1396" s="1"/>
  <c r="TVL1396"/>
  <c r="TVO1390"/>
  <c r="TVO1396" s="1"/>
  <c r="TUV1396"/>
  <c r="TUY1390"/>
  <c r="TUY1396" s="1"/>
  <c r="TUF1396"/>
  <c r="TUI1390"/>
  <c r="TUI1396" s="1"/>
  <c r="TTP1396"/>
  <c r="TTS1390"/>
  <c r="TTS1396" s="1"/>
  <c r="TSZ1396"/>
  <c r="TTC1390"/>
  <c r="TTC1396" s="1"/>
  <c r="TSJ1396"/>
  <c r="TSM1390"/>
  <c r="TSM1396" s="1"/>
  <c r="TRT1396"/>
  <c r="TRW1390"/>
  <c r="TRW1396" s="1"/>
  <c r="TRD1396"/>
  <c r="TRG1390"/>
  <c r="TRG1396" s="1"/>
  <c r="TQN1396"/>
  <c r="TQQ1390"/>
  <c r="TQQ1396" s="1"/>
  <c r="TPX1396"/>
  <c r="TQA1390"/>
  <c r="TQA1396" s="1"/>
  <c r="TPH1396"/>
  <c r="TPK1390"/>
  <c r="TPK1396" s="1"/>
  <c r="TOR1396"/>
  <c r="TOU1390"/>
  <c r="TOU1396" s="1"/>
  <c r="TOB1396"/>
  <c r="TOE1390"/>
  <c r="TOE1396" s="1"/>
  <c r="TNL1396"/>
  <c r="TNO1390"/>
  <c r="TNO1396" s="1"/>
  <c r="TMV1396"/>
  <c r="TMY1390"/>
  <c r="TMY1396" s="1"/>
  <c r="TMF1396"/>
  <c r="TMI1390"/>
  <c r="TMI1396" s="1"/>
  <c r="TLP1396"/>
  <c r="TLS1390"/>
  <c r="TLS1396" s="1"/>
  <c r="TKZ1396"/>
  <c r="TLC1390"/>
  <c r="TLC1396" s="1"/>
  <c r="TKJ1396"/>
  <c r="TKM1390"/>
  <c r="TKM1396" s="1"/>
  <c r="TJT1396"/>
  <c r="TJW1390"/>
  <c r="TJW1396" s="1"/>
  <c r="TJD1396"/>
  <c r="TJG1390"/>
  <c r="TJG1396" s="1"/>
  <c r="TIN1396"/>
  <c r="TIQ1390"/>
  <c r="TIQ1396" s="1"/>
  <c r="THX1396"/>
  <c r="TIA1390"/>
  <c r="TIA1396" s="1"/>
  <c r="THH1396"/>
  <c r="THK1390"/>
  <c r="THK1396" s="1"/>
  <c r="TGR1396"/>
  <c r="TGU1390"/>
  <c r="TGU1396" s="1"/>
  <c r="TGB1396"/>
  <c r="TGE1390"/>
  <c r="TGE1396" s="1"/>
  <c r="TFL1396"/>
  <c r="TFO1390"/>
  <c r="TFO1396" s="1"/>
  <c r="TEV1396"/>
  <c r="TEY1390"/>
  <c r="TEY1396" s="1"/>
  <c r="TEF1396"/>
  <c r="TEI1390"/>
  <c r="TEI1396" s="1"/>
  <c r="TDP1396"/>
  <c r="TDS1390"/>
  <c r="TDS1396" s="1"/>
  <c r="TCZ1396"/>
  <c r="TDC1390"/>
  <c r="TDC1396" s="1"/>
  <c r="TCJ1396"/>
  <c r="TCM1390"/>
  <c r="TCM1396" s="1"/>
  <c r="TBT1396"/>
  <c r="TBW1390"/>
  <c r="TBW1396" s="1"/>
  <c r="TBD1396"/>
  <c r="TBG1390"/>
  <c r="TBG1396" s="1"/>
  <c r="TAN1396"/>
  <c r="TAQ1390"/>
  <c r="TAQ1396" s="1"/>
  <c r="SZX1396"/>
  <c r="TAA1390"/>
  <c r="TAA1396" s="1"/>
  <c r="SZH1396"/>
  <c r="SZK1390"/>
  <c r="SZK1396" s="1"/>
  <c r="SYR1396"/>
  <c r="SYU1390"/>
  <c r="SYU1396" s="1"/>
  <c r="SYB1396"/>
  <c r="SYE1390"/>
  <c r="SYE1396" s="1"/>
  <c r="SXL1396"/>
  <c r="SXO1390"/>
  <c r="SXO1396" s="1"/>
  <c r="SWV1396"/>
  <c r="SWY1390"/>
  <c r="SWY1396" s="1"/>
  <c r="SWF1396"/>
  <c r="SWI1390"/>
  <c r="SWI1396" s="1"/>
  <c r="SVP1396"/>
  <c r="SVS1390"/>
  <c r="SVS1396" s="1"/>
  <c r="SUZ1396"/>
  <c r="SVC1390"/>
  <c r="SVC1396" s="1"/>
  <c r="SUJ1396"/>
  <c r="SUM1390"/>
  <c r="SUM1396" s="1"/>
  <c r="STT1396"/>
  <c r="STW1390"/>
  <c r="STW1396" s="1"/>
  <c r="STD1396"/>
  <c r="STG1390"/>
  <c r="STG1396" s="1"/>
  <c r="SSN1396"/>
  <c r="SSQ1390"/>
  <c r="SSQ1396" s="1"/>
  <c r="SRX1396"/>
  <c r="SSA1390"/>
  <c r="SSA1396" s="1"/>
  <c r="SRH1396"/>
  <c r="SRK1390"/>
  <c r="SRK1396" s="1"/>
  <c r="SQR1396"/>
  <c r="SQU1390"/>
  <c r="SQU1396" s="1"/>
  <c r="SQB1396"/>
  <c r="SQE1390"/>
  <c r="SQE1396" s="1"/>
  <c r="SPL1396"/>
  <c r="SPO1390"/>
  <c r="SPO1396" s="1"/>
  <c r="SOV1396"/>
  <c r="SOY1390"/>
  <c r="SOY1396" s="1"/>
  <c r="SOF1396"/>
  <c r="SOI1390"/>
  <c r="SOI1396" s="1"/>
  <c r="SNP1396"/>
  <c r="SNS1390"/>
  <c r="SNS1396" s="1"/>
  <c r="SMZ1396"/>
  <c r="SNC1390"/>
  <c r="SNC1396" s="1"/>
  <c r="SMJ1396"/>
  <c r="SMM1390"/>
  <c r="SMM1396" s="1"/>
  <c r="SLT1396"/>
  <c r="SLW1390"/>
  <c r="SLW1396" s="1"/>
  <c r="SLD1396"/>
  <c r="SLG1390"/>
  <c r="SLG1396" s="1"/>
  <c r="SKN1396"/>
  <c r="SKQ1390"/>
  <c r="SKQ1396" s="1"/>
  <c r="SJX1396"/>
  <c r="SKA1390"/>
  <c r="SKA1396" s="1"/>
  <c r="SJH1396"/>
  <c r="SJK1390"/>
  <c r="SJK1396" s="1"/>
  <c r="SIR1396"/>
  <c r="SIU1390"/>
  <c r="SIU1396" s="1"/>
  <c r="SIB1396"/>
  <c r="SIE1390"/>
  <c r="SIE1396" s="1"/>
  <c r="SHL1396"/>
  <c r="SHO1390"/>
  <c r="SHO1396" s="1"/>
  <c r="SGV1396"/>
  <c r="SGY1390"/>
  <c r="SGY1396" s="1"/>
  <c r="SGF1396"/>
  <c r="SGI1390"/>
  <c r="SGI1396" s="1"/>
  <c r="SFP1396"/>
  <c r="SFS1390"/>
  <c r="SFS1396" s="1"/>
  <c r="SEZ1396"/>
  <c r="SFC1390"/>
  <c r="SFC1396" s="1"/>
  <c r="SEJ1396"/>
  <c r="SEM1390"/>
  <c r="SEM1396" s="1"/>
  <c r="SDT1396"/>
  <c r="SDW1390"/>
  <c r="SDW1396" s="1"/>
  <c r="SDD1396"/>
  <c r="SDG1390"/>
  <c r="SDG1396" s="1"/>
  <c r="SCN1396"/>
  <c r="SCQ1390"/>
  <c r="SCQ1396" s="1"/>
  <c r="SBX1396"/>
  <c r="SCA1390"/>
  <c r="SCA1396" s="1"/>
  <c r="SBH1396"/>
  <c r="SBK1390"/>
  <c r="SBK1396" s="1"/>
  <c r="SAR1396"/>
  <c r="SAU1390"/>
  <c r="SAU1396" s="1"/>
  <c r="SAB1396"/>
  <c r="SAE1390"/>
  <c r="SAE1396" s="1"/>
  <c r="RZL1396"/>
  <c r="RZO1390"/>
  <c r="RZO1396" s="1"/>
  <c r="RYV1396"/>
  <c r="RYY1390"/>
  <c r="RYY1396" s="1"/>
  <c r="RYF1396"/>
  <c r="RYI1390"/>
  <c r="RYI1396" s="1"/>
  <c r="RXP1396"/>
  <c r="RXS1390"/>
  <c r="RXS1396" s="1"/>
  <c r="RWZ1396"/>
  <c r="RXC1390"/>
  <c r="RXC1396" s="1"/>
  <c r="RWJ1396"/>
  <c r="RWM1390"/>
  <c r="RWM1396" s="1"/>
  <c r="RVT1396"/>
  <c r="RVW1390"/>
  <c r="RVW1396" s="1"/>
  <c r="RVD1396"/>
  <c r="RVG1390"/>
  <c r="RVG1396" s="1"/>
  <c r="RUN1396"/>
  <c r="RUQ1390"/>
  <c r="RUQ1396" s="1"/>
  <c r="RTX1396"/>
  <c r="RUA1390"/>
  <c r="RUA1396" s="1"/>
  <c r="RTH1396"/>
  <c r="RTK1390"/>
  <c r="RTK1396" s="1"/>
  <c r="RSR1396"/>
  <c r="RSU1390"/>
  <c r="RSU1396" s="1"/>
  <c r="RSB1396"/>
  <c r="RSE1390"/>
  <c r="RSE1396" s="1"/>
  <c r="RRL1396"/>
  <c r="RRO1390"/>
  <c r="RRO1396" s="1"/>
  <c r="RQV1396"/>
  <c r="RQY1390"/>
  <c r="RQY1396" s="1"/>
  <c r="RQF1396"/>
  <c r="RQI1390"/>
  <c r="RQI1396" s="1"/>
  <c r="RPP1396"/>
  <c r="RPS1390"/>
  <c r="RPS1396" s="1"/>
  <c r="ROZ1396"/>
  <c r="RPC1390"/>
  <c r="RPC1396" s="1"/>
  <c r="ROJ1396"/>
  <c r="ROM1390"/>
  <c r="ROM1396" s="1"/>
  <c r="RNT1396"/>
  <c r="RNW1390"/>
  <c r="RNW1396" s="1"/>
  <c r="RND1396"/>
  <c r="RNG1390"/>
  <c r="RNG1396" s="1"/>
  <c r="RMN1396"/>
  <c r="RMQ1390"/>
  <c r="RMQ1396" s="1"/>
  <c r="RLX1396"/>
  <c r="RMA1390"/>
  <c r="RMA1396" s="1"/>
  <c r="RLH1396"/>
  <c r="RLK1390"/>
  <c r="RLK1396" s="1"/>
  <c r="RKR1396"/>
  <c r="RKU1390"/>
  <c r="RKU1396" s="1"/>
  <c r="RKB1396"/>
  <c r="RKE1390"/>
  <c r="RKE1396" s="1"/>
  <c r="RJL1396"/>
  <c r="RJO1390"/>
  <c r="RJO1396" s="1"/>
  <c r="RIV1396"/>
  <c r="RIY1390"/>
  <c r="RIY1396" s="1"/>
  <c r="RIF1396"/>
  <c r="RII1390"/>
  <c r="RII1396" s="1"/>
  <c r="RHP1396"/>
  <c r="RHS1390"/>
  <c r="RHS1396" s="1"/>
  <c r="RGZ1396"/>
  <c r="RHC1390"/>
  <c r="RHC1396" s="1"/>
  <c r="RGJ1396"/>
  <c r="RGM1390"/>
  <c r="RGM1396" s="1"/>
  <c r="RFT1396"/>
  <c r="RFW1390"/>
  <c r="RFW1396" s="1"/>
  <c r="RFD1396"/>
  <c r="RFG1390"/>
  <c r="RFG1396" s="1"/>
  <c r="REN1396"/>
  <c r="REQ1390"/>
  <c r="REQ1396" s="1"/>
  <c r="RDX1396"/>
  <c r="REA1390"/>
  <c r="REA1396" s="1"/>
  <c r="RDH1396"/>
  <c r="RDK1390"/>
  <c r="RDK1396" s="1"/>
  <c r="RCR1396"/>
  <c r="RCU1390"/>
  <c r="RCU1396" s="1"/>
  <c r="RCB1396"/>
  <c r="RCE1390"/>
  <c r="RCE1396" s="1"/>
  <c r="RBL1396"/>
  <c r="RBO1390"/>
  <c r="RBO1396" s="1"/>
  <c r="RAV1396"/>
  <c r="RAY1390"/>
  <c r="RAY1396" s="1"/>
  <c r="RAF1396"/>
  <c r="RAI1390"/>
  <c r="RAI1396" s="1"/>
  <c r="QZP1396"/>
  <c r="QZS1390"/>
  <c r="QZS1396" s="1"/>
  <c r="QYZ1396"/>
  <c r="QZC1390"/>
  <c r="QZC1396" s="1"/>
  <c r="QYJ1396"/>
  <c r="QYM1390"/>
  <c r="QYM1396" s="1"/>
  <c r="QXT1396"/>
  <c r="QXW1390"/>
  <c r="QXW1396" s="1"/>
  <c r="QXD1396"/>
  <c r="QXG1390"/>
  <c r="QXG1396" s="1"/>
  <c r="QWN1396"/>
  <c r="QWQ1390"/>
  <c r="QWQ1396" s="1"/>
  <c r="QVX1396"/>
  <c r="QWA1390"/>
  <c r="QWA1396" s="1"/>
  <c r="QVH1396"/>
  <c r="QVK1390"/>
  <c r="QVK1396" s="1"/>
  <c r="QUR1396"/>
  <c r="QUU1390"/>
  <c r="QUU1396" s="1"/>
  <c r="QUB1396"/>
  <c r="QUE1390"/>
  <c r="QUE1396" s="1"/>
  <c r="QTL1396"/>
  <c r="QTO1390"/>
  <c r="QTO1396" s="1"/>
  <c r="QSV1396"/>
  <c r="QSY1390"/>
  <c r="QSY1396" s="1"/>
  <c r="QSF1396"/>
  <c r="QSI1390"/>
  <c r="QSI1396" s="1"/>
  <c r="QRP1396"/>
  <c r="QRS1390"/>
  <c r="QRS1396" s="1"/>
  <c r="QQZ1396"/>
  <c r="QRC1390"/>
  <c r="QRC1396" s="1"/>
  <c r="QQJ1396"/>
  <c r="QQM1390"/>
  <c r="QQM1396" s="1"/>
  <c r="QPT1396"/>
  <c r="QPW1390"/>
  <c r="QPW1396" s="1"/>
  <c r="QPD1396"/>
  <c r="QPG1390"/>
  <c r="QPG1396" s="1"/>
  <c r="QON1396"/>
  <c r="QOQ1390"/>
  <c r="QOQ1396" s="1"/>
  <c r="QNX1396"/>
  <c r="QOA1390"/>
  <c r="QOA1396" s="1"/>
  <c r="QNH1396"/>
  <c r="QNK1390"/>
  <c r="QNK1396" s="1"/>
  <c r="QMR1396"/>
  <c r="QMU1390"/>
  <c r="QMU1396" s="1"/>
  <c r="QMB1396"/>
  <c r="QME1390"/>
  <c r="QME1396" s="1"/>
  <c r="QLL1396"/>
  <c r="QLO1390"/>
  <c r="QLO1396" s="1"/>
  <c r="QKV1396"/>
  <c r="QKY1390"/>
  <c r="QKY1396" s="1"/>
  <c r="QKF1396"/>
  <c r="QKI1390"/>
  <c r="QKI1396" s="1"/>
  <c r="QJP1396"/>
  <c r="QJS1390"/>
  <c r="QJS1396" s="1"/>
  <c r="QIZ1396"/>
  <c r="QJC1390"/>
  <c r="QJC1396" s="1"/>
  <c r="QIJ1396"/>
  <c r="QIM1390"/>
  <c r="QIM1396" s="1"/>
  <c r="QHT1396"/>
  <c r="QHW1390"/>
  <c r="QHW1396" s="1"/>
  <c r="QHD1396"/>
  <c r="QHG1390"/>
  <c r="QHG1396" s="1"/>
  <c r="QGN1396"/>
  <c r="QGQ1390"/>
  <c r="QGQ1396" s="1"/>
  <c r="QFX1396"/>
  <c r="QGA1390"/>
  <c r="QGA1396" s="1"/>
  <c r="QFH1396"/>
  <c r="QFK1390"/>
  <c r="QFK1396" s="1"/>
  <c r="QER1396"/>
  <c r="QEU1390"/>
  <c r="QEU1396" s="1"/>
  <c r="QEB1396"/>
  <c r="QEE1390"/>
  <c r="QEE1396" s="1"/>
  <c r="QDL1396"/>
  <c r="QDO1390"/>
  <c r="QDO1396" s="1"/>
  <c r="QCV1396"/>
  <c r="QCY1390"/>
  <c r="QCY1396" s="1"/>
  <c r="QCF1396"/>
  <c r="QCI1390"/>
  <c r="QCI1396" s="1"/>
  <c r="QBP1396"/>
  <c r="QBS1390"/>
  <c r="QBS1396" s="1"/>
  <c r="QAZ1396"/>
  <c r="QBC1390"/>
  <c r="QBC1396" s="1"/>
  <c r="QAJ1396"/>
  <c r="QAM1390"/>
  <c r="QAM1396" s="1"/>
  <c r="PZT1396"/>
  <c r="PZW1390"/>
  <c r="PZW1396" s="1"/>
  <c r="PZD1396"/>
  <c r="PZG1390"/>
  <c r="PZG1396" s="1"/>
  <c r="PYN1396"/>
  <c r="PYQ1390"/>
  <c r="PYQ1396" s="1"/>
  <c r="PXX1396"/>
  <c r="PYA1390"/>
  <c r="PYA1396" s="1"/>
  <c r="PXH1396"/>
  <c r="PXK1390"/>
  <c r="PXK1396" s="1"/>
  <c r="PWR1396"/>
  <c r="PWU1390"/>
  <c r="PWU1396" s="1"/>
  <c r="PWB1396"/>
  <c r="PWE1390"/>
  <c r="PWE1396" s="1"/>
  <c r="PVL1396"/>
  <c r="PVO1390"/>
  <c r="PVO1396" s="1"/>
  <c r="PUV1396"/>
  <c r="PUY1390"/>
  <c r="PUY1396" s="1"/>
  <c r="PUF1396"/>
  <c r="PUI1390"/>
  <c r="PUI1396" s="1"/>
  <c r="PTP1396"/>
  <c r="PTS1390"/>
  <c r="PTS1396" s="1"/>
  <c r="PSZ1396"/>
  <c r="PTC1390"/>
  <c r="PTC1396" s="1"/>
  <c r="PSJ1396"/>
  <c r="PSM1390"/>
  <c r="PSM1396" s="1"/>
  <c r="PRT1396"/>
  <c r="PRW1390"/>
  <c r="PRW1396" s="1"/>
  <c r="PRD1396"/>
  <c r="PRG1390"/>
  <c r="PRG1396" s="1"/>
  <c r="PQN1396"/>
  <c r="PQQ1390"/>
  <c r="PQQ1396" s="1"/>
  <c r="PPX1396"/>
  <c r="PQA1390"/>
  <c r="PQA1396" s="1"/>
  <c r="PPH1396"/>
  <c r="PPK1390"/>
  <c r="PPK1396" s="1"/>
  <c r="POR1396"/>
  <c r="POU1390"/>
  <c r="POU1396" s="1"/>
  <c r="POB1396"/>
  <c r="POE1390"/>
  <c r="POE1396" s="1"/>
  <c r="PNL1396"/>
  <c r="PNO1390"/>
  <c r="PNO1396" s="1"/>
  <c r="PMV1396"/>
  <c r="PMY1390"/>
  <c r="PMY1396" s="1"/>
  <c r="PMF1396"/>
  <c r="PMI1390"/>
  <c r="PMI1396" s="1"/>
  <c r="PLP1396"/>
  <c r="PLS1390"/>
  <c r="PLS1396" s="1"/>
  <c r="PKZ1396"/>
  <c r="PLC1390"/>
  <c r="PLC1396" s="1"/>
  <c r="PKJ1396"/>
  <c r="PKM1390"/>
  <c r="PKM1396" s="1"/>
  <c r="PJT1396"/>
  <c r="PJW1390"/>
  <c r="PJW1396" s="1"/>
  <c r="PJD1396"/>
  <c r="PJG1390"/>
  <c r="PJG1396" s="1"/>
  <c r="PIN1396"/>
  <c r="PIQ1390"/>
  <c r="PIQ1396" s="1"/>
  <c r="PHX1396"/>
  <c r="PIA1390"/>
  <c r="PIA1396" s="1"/>
  <c r="PHH1396"/>
  <c r="PHK1390"/>
  <c r="PHK1396" s="1"/>
  <c r="PGR1396"/>
  <c r="PGU1390"/>
  <c r="PGU1396" s="1"/>
  <c r="PGB1396"/>
  <c r="PGE1390"/>
  <c r="PGE1396" s="1"/>
  <c r="PFL1396"/>
  <c r="PFO1390"/>
  <c r="PFO1396" s="1"/>
  <c r="PEV1396"/>
  <c r="PEY1390"/>
  <c r="PEY1396" s="1"/>
  <c r="PEF1396"/>
  <c r="PEI1390"/>
  <c r="PEI1396" s="1"/>
  <c r="PDP1396"/>
  <c r="PDS1390"/>
  <c r="PDS1396" s="1"/>
  <c r="PCZ1396"/>
  <c r="PDC1390"/>
  <c r="PDC1396" s="1"/>
  <c r="PCJ1396"/>
  <c r="PCM1390"/>
  <c r="PCM1396" s="1"/>
  <c r="PBT1396"/>
  <c r="PBW1390"/>
  <c r="PBW1396" s="1"/>
  <c r="PBD1396"/>
  <c r="PBG1390"/>
  <c r="PBG1396" s="1"/>
  <c r="PAN1396"/>
  <c r="PAQ1390"/>
  <c r="PAQ1396" s="1"/>
  <c r="OZX1396"/>
  <c r="PAA1390"/>
  <c r="PAA1396" s="1"/>
  <c r="OZH1396"/>
  <c r="OZK1390"/>
  <c r="OZK1396" s="1"/>
  <c r="OYR1396"/>
  <c r="OYU1390"/>
  <c r="OYU1396" s="1"/>
  <c r="OYB1396"/>
  <c r="OYE1390"/>
  <c r="OYE1396" s="1"/>
  <c r="OXL1396"/>
  <c r="OXO1390"/>
  <c r="OXO1396" s="1"/>
  <c r="OWV1396"/>
  <c r="OWY1390"/>
  <c r="OWY1396" s="1"/>
  <c r="OWF1396"/>
  <c r="OWI1390"/>
  <c r="OWI1396" s="1"/>
  <c r="OVP1396"/>
  <c r="OVS1390"/>
  <c r="OVS1396" s="1"/>
  <c r="OUZ1396"/>
  <c r="OVC1390"/>
  <c r="OVC1396" s="1"/>
  <c r="OUJ1396"/>
  <c r="OUM1390"/>
  <c r="OUM1396" s="1"/>
  <c r="OTT1396"/>
  <c r="OTW1390"/>
  <c r="OTW1396" s="1"/>
  <c r="OTD1396"/>
  <c r="OTG1390"/>
  <c r="OTG1396" s="1"/>
  <c r="OSN1396"/>
  <c r="OSQ1390"/>
  <c r="OSQ1396" s="1"/>
  <c r="ORX1396"/>
  <c r="OSA1390"/>
  <c r="OSA1396" s="1"/>
  <c r="ORH1396"/>
  <c r="ORK1390"/>
  <c r="ORK1396" s="1"/>
  <c r="OQR1396"/>
  <c r="OQU1390"/>
  <c r="OQU1396" s="1"/>
  <c r="OQB1396"/>
  <c r="OQE1390"/>
  <c r="OQE1396" s="1"/>
  <c r="OPL1396"/>
  <c r="OPO1390"/>
  <c r="OPO1396" s="1"/>
  <c r="OOV1396"/>
  <c r="OOY1390"/>
  <c r="OOY1396" s="1"/>
  <c r="OOF1396"/>
  <c r="OOI1390"/>
  <c r="OOI1396" s="1"/>
  <c r="ONP1396"/>
  <c r="ONS1390"/>
  <c r="ONS1396" s="1"/>
  <c r="OMZ1396"/>
  <c r="ONC1390"/>
  <c r="ONC1396" s="1"/>
  <c r="OMJ1396"/>
  <c r="OMM1390"/>
  <c r="OMM1396" s="1"/>
  <c r="OLT1396"/>
  <c r="OLW1390"/>
  <c r="OLW1396" s="1"/>
  <c r="OLD1396"/>
  <c r="OLG1390"/>
  <c r="OLG1396" s="1"/>
  <c r="OKN1396"/>
  <c r="OKQ1390"/>
  <c r="OKQ1396" s="1"/>
  <c r="OJX1396"/>
  <c r="OKA1390"/>
  <c r="OKA1396" s="1"/>
  <c r="OJH1396"/>
  <c r="OJK1390"/>
  <c r="OJK1396" s="1"/>
  <c r="OIR1396"/>
  <c r="OIU1390"/>
  <c r="OIU1396" s="1"/>
  <c r="OIB1396"/>
  <c r="OIE1390"/>
  <c r="OIE1396" s="1"/>
  <c r="OHL1396"/>
  <c r="OHO1390"/>
  <c r="OHO1396" s="1"/>
  <c r="OGV1396"/>
  <c r="OGY1390"/>
  <c r="OGY1396" s="1"/>
  <c r="OGF1396"/>
  <c r="OGI1390"/>
  <c r="OGI1396" s="1"/>
  <c r="OFP1396"/>
  <c r="OFS1390"/>
  <c r="OFS1396" s="1"/>
  <c r="OEZ1396"/>
  <c r="OFC1390"/>
  <c r="OFC1396" s="1"/>
  <c r="OEJ1396"/>
  <c r="OEM1390"/>
  <c r="OEM1396" s="1"/>
  <c r="ODT1396"/>
  <c r="ODW1390"/>
  <c r="ODW1396" s="1"/>
  <c r="ODD1396"/>
  <c r="ODG1390"/>
  <c r="ODG1396" s="1"/>
  <c r="OCN1396"/>
  <c r="OCQ1390"/>
  <c r="OCQ1396" s="1"/>
  <c r="OBX1396"/>
  <c r="OCA1390"/>
  <c r="OCA1396" s="1"/>
  <c r="OBH1396"/>
  <c r="OBK1390"/>
  <c r="OBK1396" s="1"/>
  <c r="OAR1396"/>
  <c r="OAU1390"/>
  <c r="OAU1396" s="1"/>
  <c r="OAB1396"/>
  <c r="OAE1390"/>
  <c r="OAE1396" s="1"/>
  <c r="NZL1396"/>
  <c r="NZO1390"/>
  <c r="NZO1396" s="1"/>
  <c r="NYV1396"/>
  <c r="NYY1390"/>
  <c r="NYY1396" s="1"/>
  <c r="NYF1396"/>
  <c r="NYI1390"/>
  <c r="NYI1396" s="1"/>
  <c r="NXP1396"/>
  <c r="NXS1390"/>
  <c r="NXS1396" s="1"/>
  <c r="NWZ1396"/>
  <c r="NXC1390"/>
  <c r="NXC1396" s="1"/>
  <c r="NWJ1396"/>
  <c r="NWM1390"/>
  <c r="NWM1396" s="1"/>
  <c r="NVT1396"/>
  <c r="NVW1390"/>
  <c r="NVW1396" s="1"/>
  <c r="NVD1396"/>
  <c r="NVG1390"/>
  <c r="NVG1396" s="1"/>
  <c r="NUN1396"/>
  <c r="NUQ1390"/>
  <c r="NUQ1396" s="1"/>
  <c r="NTX1396"/>
  <c r="NUA1390"/>
  <c r="NUA1396" s="1"/>
  <c r="NTH1396"/>
  <c r="NTK1390"/>
  <c r="NTK1396" s="1"/>
  <c r="NSR1396"/>
  <c r="NSU1390"/>
  <c r="NSU1396" s="1"/>
  <c r="NSB1396"/>
  <c r="NSE1390"/>
  <c r="NSE1396" s="1"/>
  <c r="NRL1396"/>
  <c r="NRO1390"/>
  <c r="NRO1396" s="1"/>
  <c r="NQV1396"/>
  <c r="NQY1390"/>
  <c r="NQY1396" s="1"/>
  <c r="NQF1396"/>
  <c r="NQI1390"/>
  <c r="NQI1396" s="1"/>
  <c r="NPP1396"/>
  <c r="NPS1390"/>
  <c r="NPS1396" s="1"/>
  <c r="NOZ1396"/>
  <c r="NPC1390"/>
  <c r="NPC1396" s="1"/>
  <c r="NOJ1396"/>
  <c r="NOM1390"/>
  <c r="NOM1396" s="1"/>
  <c r="NNT1396"/>
  <c r="NNW1390"/>
  <c r="NNW1396" s="1"/>
  <c r="NND1396"/>
  <c r="NNG1390"/>
  <c r="NNG1396" s="1"/>
  <c r="NMN1396"/>
  <c r="NMQ1390"/>
  <c r="NMQ1396" s="1"/>
  <c r="NLX1396"/>
  <c r="NMA1390"/>
  <c r="NMA1396" s="1"/>
  <c r="NLH1396"/>
  <c r="NLK1390"/>
  <c r="NLK1396" s="1"/>
  <c r="NKR1396"/>
  <c r="NKU1390"/>
  <c r="NKU1396" s="1"/>
  <c r="NKB1396"/>
  <c r="NKE1390"/>
  <c r="NKE1396" s="1"/>
  <c r="NJL1396"/>
  <c r="NJO1390"/>
  <c r="NJO1396" s="1"/>
  <c r="NIV1396"/>
  <c r="NIY1390"/>
  <c r="NIY1396" s="1"/>
  <c r="NIF1396"/>
  <c r="NII1390"/>
  <c r="NII1396" s="1"/>
  <c r="NHP1396"/>
  <c r="NHS1390"/>
  <c r="NHS1396" s="1"/>
  <c r="NGZ1396"/>
  <c r="NHC1390"/>
  <c r="NHC1396" s="1"/>
  <c r="NGJ1396"/>
  <c r="NGM1390"/>
  <c r="NGM1396" s="1"/>
  <c r="NFT1396"/>
  <c r="NFW1390"/>
  <c r="NFW1396" s="1"/>
  <c r="NFD1396"/>
  <c r="NFG1390"/>
  <c r="NFG1396" s="1"/>
  <c r="NEN1396"/>
  <c r="NEQ1390"/>
  <c r="NEQ1396" s="1"/>
  <c r="NDX1396"/>
  <c r="NEA1390"/>
  <c r="NEA1396" s="1"/>
  <c r="NDH1396"/>
  <c r="NDK1390"/>
  <c r="NDK1396" s="1"/>
  <c r="NCR1396"/>
  <c r="NCU1390"/>
  <c r="NCU1396" s="1"/>
  <c r="NCB1396"/>
  <c r="NCE1390"/>
  <c r="NCE1396" s="1"/>
  <c r="NBL1396"/>
  <c r="NBO1390"/>
  <c r="NBO1396" s="1"/>
  <c r="NAV1396"/>
  <c r="NAY1390"/>
  <c r="NAY1396" s="1"/>
  <c r="NAF1396"/>
  <c r="NAI1390"/>
  <c r="NAI1396" s="1"/>
  <c r="MZP1396"/>
  <c r="MZS1390"/>
  <c r="MZS1396" s="1"/>
  <c r="MYZ1396"/>
  <c r="MZC1390"/>
  <c r="MZC1396" s="1"/>
  <c r="MYJ1396"/>
  <c r="MYM1390"/>
  <c r="MYM1396" s="1"/>
  <c r="MXT1396"/>
  <c r="MXW1390"/>
  <c r="MXW1396" s="1"/>
  <c r="MXD1396"/>
  <c r="MXG1390"/>
  <c r="MXG1396" s="1"/>
  <c r="MWN1396"/>
  <c r="MWQ1390"/>
  <c r="MWQ1396" s="1"/>
  <c r="MVX1396"/>
  <c r="MWA1390"/>
  <c r="MWA1396" s="1"/>
  <c r="MVH1396"/>
  <c r="MVK1390"/>
  <c r="MVK1396" s="1"/>
  <c r="MUR1396"/>
  <c r="MUU1390"/>
  <c r="MUU1396" s="1"/>
  <c r="MUB1396"/>
  <c r="MUE1390"/>
  <c r="MUE1396" s="1"/>
  <c r="MTL1396"/>
  <c r="MTO1390"/>
  <c r="MTO1396" s="1"/>
  <c r="MSV1396"/>
  <c r="MSY1390"/>
  <c r="MSY1396" s="1"/>
  <c r="MSF1396"/>
  <c r="MSI1390"/>
  <c r="MSI1396" s="1"/>
  <c r="MRP1396"/>
  <c r="MRS1390"/>
  <c r="MRS1396" s="1"/>
  <c r="MQZ1396"/>
  <c r="MRC1390"/>
  <c r="MRC1396" s="1"/>
  <c r="MQJ1396"/>
  <c r="MQM1390"/>
  <c r="MQM1396" s="1"/>
  <c r="MPT1396"/>
  <c r="MPW1390"/>
  <c r="MPW1396" s="1"/>
  <c r="MPD1396"/>
  <c r="MPG1390"/>
  <c r="MPG1396" s="1"/>
  <c r="MON1396"/>
  <c r="MOQ1390"/>
  <c r="MOQ1396" s="1"/>
  <c r="MNX1396"/>
  <c r="MOA1390"/>
  <c r="MOA1396" s="1"/>
  <c r="MNH1396"/>
  <c r="MNK1390"/>
  <c r="MNK1396" s="1"/>
  <c r="MMR1396"/>
  <c r="MMU1390"/>
  <c r="MMU1396" s="1"/>
  <c r="MMB1396"/>
  <c r="MME1390"/>
  <c r="MME1396" s="1"/>
  <c r="MLL1396"/>
  <c r="MLO1390"/>
  <c r="MLO1396" s="1"/>
  <c r="MKV1396"/>
  <c r="MKY1390"/>
  <c r="MKY1396" s="1"/>
  <c r="MKF1396"/>
  <c r="MKI1390"/>
  <c r="MKI1396" s="1"/>
  <c r="MJP1396"/>
  <c r="MJS1390"/>
  <c r="MJS1396" s="1"/>
  <c r="MIZ1396"/>
  <c r="MJC1390"/>
  <c r="MJC1396" s="1"/>
  <c r="MIJ1396"/>
  <c r="MIM1390"/>
  <c r="MIM1396" s="1"/>
  <c r="MHT1396"/>
  <c r="MHW1390"/>
  <c r="MHW1396" s="1"/>
  <c r="MHD1396"/>
  <c r="MHG1390"/>
  <c r="MHG1396" s="1"/>
  <c r="MGN1396"/>
  <c r="MGQ1390"/>
  <c r="MGQ1396" s="1"/>
  <c r="MFX1396"/>
  <c r="MGA1390"/>
  <c r="MGA1396" s="1"/>
  <c r="MFH1396"/>
  <c r="MFK1390"/>
  <c r="MFK1396" s="1"/>
  <c r="MER1396"/>
  <c r="MEU1390"/>
  <c r="MEU1396" s="1"/>
  <c r="MEB1396"/>
  <c r="MEE1390"/>
  <c r="MEE1396" s="1"/>
  <c r="MDL1396"/>
  <c r="MDO1390"/>
  <c r="MDO1396" s="1"/>
  <c r="MCV1396"/>
  <c r="MCY1390"/>
  <c r="MCY1396" s="1"/>
  <c r="MCF1396"/>
  <c r="MCI1390"/>
  <c r="MCI1396" s="1"/>
  <c r="MBP1396"/>
  <c r="MBS1390"/>
  <c r="MBS1396" s="1"/>
  <c r="MAZ1396"/>
  <c r="MBC1390"/>
  <c r="MBC1396" s="1"/>
  <c r="MAJ1396"/>
  <c r="MAM1390"/>
  <c r="MAM1396" s="1"/>
  <c r="LZT1396"/>
  <c r="LZW1390"/>
  <c r="LZW1396" s="1"/>
  <c r="LZD1396"/>
  <c r="LZG1390"/>
  <c r="LZG1396" s="1"/>
  <c r="LYN1396"/>
  <c r="LYQ1390"/>
  <c r="LYQ1396" s="1"/>
  <c r="LXX1396"/>
  <c r="LYA1390"/>
  <c r="LYA1396" s="1"/>
  <c r="LXH1396"/>
  <c r="LXK1390"/>
  <c r="LXK1396" s="1"/>
  <c r="LWR1396"/>
  <c r="LWU1390"/>
  <c r="LWU1396" s="1"/>
  <c r="LWB1396"/>
  <c r="LWE1390"/>
  <c r="LWE1396" s="1"/>
  <c r="LVL1396"/>
  <c r="LVO1390"/>
  <c r="LVO1396" s="1"/>
  <c r="LUV1396"/>
  <c r="LUY1390"/>
  <c r="LUY1396" s="1"/>
  <c r="LUF1396"/>
  <c r="LUI1390"/>
  <c r="LUI1396" s="1"/>
  <c r="LTP1396"/>
  <c r="LTS1390"/>
  <c r="LTS1396" s="1"/>
  <c r="LSZ1396"/>
  <c r="LTC1390"/>
  <c r="LTC1396" s="1"/>
  <c r="LSJ1396"/>
  <c r="LSM1390"/>
  <c r="LSM1396" s="1"/>
  <c r="LRT1396"/>
  <c r="LRW1390"/>
  <c r="LRW1396" s="1"/>
  <c r="LRD1396"/>
  <c r="LRG1390"/>
  <c r="LRG1396" s="1"/>
  <c r="LQN1396"/>
  <c r="LQQ1390"/>
  <c r="LQQ1396" s="1"/>
  <c r="LPX1396"/>
  <c r="LQA1390"/>
  <c r="LQA1396" s="1"/>
  <c r="LPH1396"/>
  <c r="LPK1390"/>
  <c r="LPK1396" s="1"/>
  <c r="LOR1396"/>
  <c r="LOU1390"/>
  <c r="LOU1396" s="1"/>
  <c r="LOB1396"/>
  <c r="LOE1390"/>
  <c r="LOE1396" s="1"/>
  <c r="LNL1396"/>
  <c r="LNO1390"/>
  <c r="LNO1396" s="1"/>
  <c r="LMV1396"/>
  <c r="LMY1390"/>
  <c r="LMY1396" s="1"/>
  <c r="LMF1396"/>
  <c r="LMI1390"/>
  <c r="LMI1396" s="1"/>
  <c r="LLP1396"/>
  <c r="LLS1390"/>
  <c r="LLS1396" s="1"/>
  <c r="LKZ1396"/>
  <c r="LLC1390"/>
  <c r="LLC1396" s="1"/>
  <c r="LKJ1396"/>
  <c r="LKM1390"/>
  <c r="LKM1396" s="1"/>
  <c r="LJT1396"/>
  <c r="LJW1390"/>
  <c r="LJW1396" s="1"/>
  <c r="LJD1396"/>
  <c r="LJG1390"/>
  <c r="LJG1396" s="1"/>
  <c r="LIN1396"/>
  <c r="LIQ1390"/>
  <c r="LIQ1396" s="1"/>
  <c r="LHX1396"/>
  <c r="LIA1390"/>
  <c r="LIA1396" s="1"/>
  <c r="LHH1396"/>
  <c r="LHK1390"/>
  <c r="LHK1396" s="1"/>
  <c r="LGR1396"/>
  <c r="LGU1390"/>
  <c r="LGU1396" s="1"/>
  <c r="LGB1396"/>
  <c r="LGE1390"/>
  <c r="LGE1396" s="1"/>
  <c r="LFL1396"/>
  <c r="LFO1390"/>
  <c r="LFO1396" s="1"/>
  <c r="LEV1396"/>
  <c r="LEY1390"/>
  <c r="LEY1396" s="1"/>
  <c r="LEF1396"/>
  <c r="LEI1390"/>
  <c r="LEI1396" s="1"/>
  <c r="LDP1396"/>
  <c r="LDS1390"/>
  <c r="LDS1396" s="1"/>
  <c r="LCZ1396"/>
  <c r="LDC1390"/>
  <c r="LDC1396" s="1"/>
  <c r="LCJ1396"/>
  <c r="LCM1390"/>
  <c r="LCM1396" s="1"/>
  <c r="LBT1396"/>
  <c r="LBW1390"/>
  <c r="LBW1396" s="1"/>
  <c r="LBD1396"/>
  <c r="LBG1390"/>
  <c r="LBG1396" s="1"/>
  <c r="LAN1396"/>
  <c r="LAQ1390"/>
  <c r="LAQ1396" s="1"/>
  <c r="KZX1396"/>
  <c r="LAA1390"/>
  <c r="LAA1396" s="1"/>
  <c r="KZH1396"/>
  <c r="KZK1390"/>
  <c r="KZK1396" s="1"/>
  <c r="KYR1396"/>
  <c r="KYU1390"/>
  <c r="KYU1396" s="1"/>
  <c r="KYB1396"/>
  <c r="KYE1390"/>
  <c r="KYE1396" s="1"/>
  <c r="KXL1396"/>
  <c r="KXO1390"/>
  <c r="KXO1396" s="1"/>
  <c r="KWV1396"/>
  <c r="KWY1390"/>
  <c r="KWY1396" s="1"/>
  <c r="KWF1396"/>
  <c r="KWI1390"/>
  <c r="KWI1396" s="1"/>
  <c r="KVP1396"/>
  <c r="KVS1390"/>
  <c r="KVS1396" s="1"/>
  <c r="KUZ1396"/>
  <c r="KVC1390"/>
  <c r="KVC1396" s="1"/>
  <c r="KUJ1396"/>
  <c r="KUM1390"/>
  <c r="KUM1396" s="1"/>
  <c r="KTT1396"/>
  <c r="KTW1390"/>
  <c r="KTW1396" s="1"/>
  <c r="KTD1396"/>
  <c r="KTG1390"/>
  <c r="KTG1396" s="1"/>
  <c r="KSN1396"/>
  <c r="KSQ1390"/>
  <c r="KSQ1396" s="1"/>
  <c r="KRX1396"/>
  <c r="KSA1390"/>
  <c r="KSA1396" s="1"/>
  <c r="KRH1396"/>
  <c r="KRK1390"/>
  <c r="KRK1396" s="1"/>
  <c r="KQR1396"/>
  <c r="KQU1390"/>
  <c r="KQU1396" s="1"/>
  <c r="KQB1396"/>
  <c r="KQE1390"/>
  <c r="KQE1396" s="1"/>
  <c r="KPL1396"/>
  <c r="KPO1390"/>
  <c r="KPO1396" s="1"/>
  <c r="KOV1396"/>
  <c r="KOY1390"/>
  <c r="KOY1396" s="1"/>
  <c r="KOF1396"/>
  <c r="KOI1390"/>
  <c r="KOI1396" s="1"/>
  <c r="KNP1396"/>
  <c r="KNS1390"/>
  <c r="KNS1396" s="1"/>
  <c r="KMZ1396"/>
  <c r="KNC1390"/>
  <c r="KNC1396" s="1"/>
  <c r="KMJ1396"/>
  <c r="KMM1390"/>
  <c r="KMM1396" s="1"/>
  <c r="KLT1396"/>
  <c r="KLW1390"/>
  <c r="KLW1396" s="1"/>
  <c r="KLD1396"/>
  <c r="KLG1390"/>
  <c r="KLG1396" s="1"/>
  <c r="KKN1396"/>
  <c r="KKQ1390"/>
  <c r="KKQ1396" s="1"/>
  <c r="KJX1396"/>
  <c r="KKA1390"/>
  <c r="KKA1396" s="1"/>
  <c r="KJH1396"/>
  <c r="KJK1390"/>
  <c r="KJK1396" s="1"/>
  <c r="KIR1396"/>
  <c r="KIU1390"/>
  <c r="KIU1396" s="1"/>
  <c r="KIB1396"/>
  <c r="KIE1390"/>
  <c r="KIE1396" s="1"/>
  <c r="KHL1396"/>
  <c r="KHO1390"/>
  <c r="KHO1396" s="1"/>
  <c r="KGV1396"/>
  <c r="KGY1390"/>
  <c r="KGY1396" s="1"/>
  <c r="KGF1396"/>
  <c r="KGI1390"/>
  <c r="KGI1396" s="1"/>
  <c r="KFP1396"/>
  <c r="KFS1390"/>
  <c r="KFS1396" s="1"/>
  <c r="KEZ1396"/>
  <c r="KFC1390"/>
  <c r="KFC1396" s="1"/>
  <c r="KEJ1396"/>
  <c r="KEM1390"/>
  <c r="KEM1396" s="1"/>
  <c r="KDT1396"/>
  <c r="KDW1390"/>
  <c r="KDW1396" s="1"/>
  <c r="KDD1396"/>
  <c r="KDG1390"/>
  <c r="KDG1396" s="1"/>
  <c r="KCN1396"/>
  <c r="KCQ1390"/>
  <c r="KCQ1396" s="1"/>
  <c r="KBX1396"/>
  <c r="KCA1390"/>
  <c r="KCA1396" s="1"/>
  <c r="KBH1396"/>
  <c r="KBK1390"/>
  <c r="KBK1396" s="1"/>
  <c r="KAR1396"/>
  <c r="KAU1390"/>
  <c r="KAU1396" s="1"/>
  <c r="KAB1396"/>
  <c r="KAE1390"/>
  <c r="KAE1396" s="1"/>
  <c r="JZL1396"/>
  <c r="JZO1390"/>
  <c r="JZO1396" s="1"/>
  <c r="JYV1396"/>
  <c r="JYY1390"/>
  <c r="JYY1396" s="1"/>
  <c r="JYF1396"/>
  <c r="JYI1390"/>
  <c r="JYI1396" s="1"/>
  <c r="JXP1396"/>
  <c r="JXS1390"/>
  <c r="JXS1396" s="1"/>
  <c r="JWZ1396"/>
  <c r="JXC1390"/>
  <c r="JXC1396" s="1"/>
  <c r="JWJ1396"/>
  <c r="JWM1390"/>
  <c r="JWM1396" s="1"/>
  <c r="JVT1396"/>
  <c r="JVW1390"/>
  <c r="JVW1396" s="1"/>
  <c r="JVD1396"/>
  <c r="JVG1390"/>
  <c r="JVG1396" s="1"/>
  <c r="JUN1396"/>
  <c r="JUQ1390"/>
  <c r="JUQ1396" s="1"/>
  <c r="JTX1396"/>
  <c r="JUA1390"/>
  <c r="JUA1396" s="1"/>
  <c r="JTH1396"/>
  <c r="JTK1390"/>
  <c r="JTK1396" s="1"/>
  <c r="JSR1396"/>
  <c r="JSU1390"/>
  <c r="JSU1396" s="1"/>
  <c r="JSB1396"/>
  <c r="JSE1390"/>
  <c r="JSE1396" s="1"/>
  <c r="JRL1396"/>
  <c r="JRO1390"/>
  <c r="JRO1396" s="1"/>
  <c r="JQV1396"/>
  <c r="JQY1390"/>
  <c r="JQY1396" s="1"/>
  <c r="JQF1396"/>
  <c r="JQI1390"/>
  <c r="JQI1396" s="1"/>
  <c r="JPP1396"/>
  <c r="JPS1390"/>
  <c r="JPS1396" s="1"/>
  <c r="JOZ1396"/>
  <c r="JPC1390"/>
  <c r="JPC1396" s="1"/>
  <c r="JOJ1396"/>
  <c r="JOM1390"/>
  <c r="JOM1396" s="1"/>
  <c r="JNT1396"/>
  <c r="JNW1390"/>
  <c r="JNW1396" s="1"/>
  <c r="JND1396"/>
  <c r="JNG1390"/>
  <c r="JNG1396" s="1"/>
  <c r="JMN1396"/>
  <c r="JMQ1390"/>
  <c r="JMQ1396" s="1"/>
  <c r="JLX1396"/>
  <c r="JMA1390"/>
  <c r="JMA1396" s="1"/>
  <c r="JLH1396"/>
  <c r="JLK1390"/>
  <c r="JLK1396" s="1"/>
  <c r="JKR1396"/>
  <c r="JKU1390"/>
  <c r="JKU1396" s="1"/>
  <c r="JKB1396"/>
  <c r="JKE1390"/>
  <c r="JKE1396" s="1"/>
  <c r="JJL1396"/>
  <c r="JJO1390"/>
  <c r="JJO1396" s="1"/>
  <c r="JIV1396"/>
  <c r="JIY1390"/>
  <c r="JIY1396" s="1"/>
  <c r="JIF1396"/>
  <c r="JII1390"/>
  <c r="JII1396" s="1"/>
  <c r="JHP1396"/>
  <c r="JHS1390"/>
  <c r="JHS1396" s="1"/>
  <c r="JGZ1396"/>
  <c r="JHC1390"/>
  <c r="JHC1396" s="1"/>
  <c r="JGJ1396"/>
  <c r="JGM1390"/>
  <c r="JGM1396" s="1"/>
  <c r="JFT1396"/>
  <c r="JFW1390"/>
  <c r="JFW1396" s="1"/>
  <c r="JFD1396"/>
  <c r="JFG1390"/>
  <c r="JFG1396" s="1"/>
  <c r="JEN1396"/>
  <c r="JEQ1390"/>
  <c r="JEQ1396" s="1"/>
  <c r="JDX1396"/>
  <c r="JEA1390"/>
  <c r="JEA1396" s="1"/>
  <c r="JDH1396"/>
  <c r="JDK1390"/>
  <c r="JDK1396" s="1"/>
  <c r="JCR1396"/>
  <c r="JCU1390"/>
  <c r="JCU1396" s="1"/>
  <c r="JCB1396"/>
  <c r="JCE1390"/>
  <c r="JCE1396" s="1"/>
  <c r="JBL1396"/>
  <c r="JBO1390"/>
  <c r="JBO1396" s="1"/>
  <c r="JAV1396"/>
  <c r="JAY1390"/>
  <c r="JAY1396" s="1"/>
  <c r="JAF1396"/>
  <c r="JAI1390"/>
  <c r="JAI1396" s="1"/>
  <c r="IZP1396"/>
  <c r="IZS1390"/>
  <c r="IZS1396" s="1"/>
  <c r="IYZ1396"/>
  <c r="IZC1390"/>
  <c r="IZC1396" s="1"/>
  <c r="IYJ1396"/>
  <c r="IYM1390"/>
  <c r="IYM1396" s="1"/>
  <c r="IXT1396"/>
  <c r="IXW1390"/>
  <c r="IXW1396" s="1"/>
  <c r="IXD1396"/>
  <c r="IXG1390"/>
  <c r="IXG1396" s="1"/>
  <c r="IWN1396"/>
  <c r="IWQ1390"/>
  <c r="IWQ1396" s="1"/>
  <c r="IVX1396"/>
  <c r="IWA1390"/>
  <c r="IWA1396" s="1"/>
  <c r="IVH1396"/>
  <c r="IVK1390"/>
  <c r="IVK1396" s="1"/>
  <c r="IUR1396"/>
  <c r="IUU1390"/>
  <c r="IUU1396" s="1"/>
  <c r="IUB1396"/>
  <c r="IUE1390"/>
  <c r="IUE1396" s="1"/>
  <c r="ITL1396"/>
  <c r="ITO1390"/>
  <c r="ITO1396" s="1"/>
  <c r="ISV1396"/>
  <c r="ISY1390"/>
  <c r="ISY1396" s="1"/>
  <c r="ISF1396"/>
  <c r="ISI1390"/>
  <c r="ISI1396" s="1"/>
  <c r="IRP1396"/>
  <c r="IRS1390"/>
  <c r="IRS1396" s="1"/>
  <c r="IQZ1396"/>
  <c r="IRC1390"/>
  <c r="IRC1396" s="1"/>
  <c r="IQJ1396"/>
  <c r="IQM1390"/>
  <c r="IQM1396" s="1"/>
  <c r="IPT1396"/>
  <c r="IPW1390"/>
  <c r="IPW1396" s="1"/>
  <c r="IPD1396"/>
  <c r="IPG1390"/>
  <c r="IPG1396" s="1"/>
  <c r="ION1396"/>
  <c r="IOQ1390"/>
  <c r="IOQ1396" s="1"/>
  <c r="INX1396"/>
  <c r="IOA1390"/>
  <c r="IOA1396" s="1"/>
  <c r="INH1396"/>
  <c r="INK1390"/>
  <c r="INK1396" s="1"/>
  <c r="IMR1396"/>
  <c r="IMU1390"/>
  <c r="IMU1396" s="1"/>
  <c r="IMB1396"/>
  <c r="IME1390"/>
  <c r="IME1396" s="1"/>
  <c r="ILL1396"/>
  <c r="ILO1390"/>
  <c r="ILO1396" s="1"/>
  <c r="IKV1396"/>
  <c r="IKY1390"/>
  <c r="IKY1396" s="1"/>
  <c r="IKF1396"/>
  <c r="IKI1390"/>
  <c r="IKI1396" s="1"/>
  <c r="IJP1396"/>
  <c r="IJS1390"/>
  <c r="IJS1396" s="1"/>
  <c r="IIZ1396"/>
  <c r="IJC1390"/>
  <c r="IJC1396" s="1"/>
  <c r="IIJ1396"/>
  <c r="IIM1390"/>
  <c r="IIM1396" s="1"/>
  <c r="IHT1396"/>
  <c r="IHW1390"/>
  <c r="IHW1396" s="1"/>
  <c r="IHD1396"/>
  <c r="IHG1390"/>
  <c r="IHG1396" s="1"/>
  <c r="IGN1396"/>
  <c r="IGQ1390"/>
  <c r="IGQ1396" s="1"/>
  <c r="IFX1396"/>
  <c r="IGA1390"/>
  <c r="IGA1396" s="1"/>
  <c r="IFH1396"/>
  <c r="IFK1390"/>
  <c r="IFK1396" s="1"/>
  <c r="IER1396"/>
  <c r="IEU1390"/>
  <c r="IEU1396" s="1"/>
  <c r="IEB1396"/>
  <c r="IEE1390"/>
  <c r="IEE1396" s="1"/>
  <c r="IDL1396"/>
  <c r="IDO1390"/>
  <c r="IDO1396" s="1"/>
  <c r="ICV1396"/>
  <c r="ICY1390"/>
  <c r="ICY1396" s="1"/>
  <c r="ICF1396"/>
  <c r="ICI1390"/>
  <c r="ICI1396" s="1"/>
  <c r="IBP1396"/>
  <c r="IBS1390"/>
  <c r="IBS1396" s="1"/>
  <c r="IAZ1396"/>
  <c r="IBC1390"/>
  <c r="IBC1396" s="1"/>
  <c r="IAJ1396"/>
  <c r="IAM1390"/>
  <c r="IAM1396" s="1"/>
  <c r="HZT1396"/>
  <c r="HZW1390"/>
  <c r="HZW1396" s="1"/>
  <c r="HZD1396"/>
  <c r="HZG1390"/>
  <c r="HZG1396" s="1"/>
  <c r="HYN1396"/>
  <c r="HYQ1390"/>
  <c r="HYQ1396" s="1"/>
  <c r="HXX1396"/>
  <c r="HYA1390"/>
  <c r="HYA1396" s="1"/>
  <c r="HXH1396"/>
  <c r="HXK1390"/>
  <c r="HXK1396" s="1"/>
  <c r="HWR1396"/>
  <c r="HWU1390"/>
  <c r="HWU1396" s="1"/>
  <c r="HWB1396"/>
  <c r="HWE1390"/>
  <c r="HWE1396" s="1"/>
  <c r="HVL1396"/>
  <c r="HVO1390"/>
  <c r="HVO1396" s="1"/>
  <c r="HUV1396"/>
  <c r="HUY1390"/>
  <c r="HUY1396" s="1"/>
  <c r="HUF1396"/>
  <c r="HUI1390"/>
  <c r="HUI1396" s="1"/>
  <c r="HTP1396"/>
  <c r="HTS1390"/>
  <c r="HTS1396" s="1"/>
  <c r="HSZ1396"/>
  <c r="HTC1390"/>
  <c r="HTC1396" s="1"/>
  <c r="HSJ1396"/>
  <c r="HSM1390"/>
  <c r="HSM1396" s="1"/>
  <c r="HRT1396"/>
  <c r="HRW1390"/>
  <c r="HRW1396" s="1"/>
  <c r="HRD1396"/>
  <c r="HRG1390"/>
  <c r="HRG1396" s="1"/>
  <c r="HQN1396"/>
  <c r="HQQ1390"/>
  <c r="HQQ1396" s="1"/>
  <c r="HPX1396"/>
  <c r="HQA1390"/>
  <c r="HQA1396" s="1"/>
  <c r="HPH1396"/>
  <c r="HPK1390"/>
  <c r="HPK1396" s="1"/>
  <c r="HOR1396"/>
  <c r="HOU1390"/>
  <c r="HOU1396" s="1"/>
  <c r="HOB1396"/>
  <c r="HOE1390"/>
  <c r="HOE1396" s="1"/>
  <c r="HNL1396"/>
  <c r="HNO1390"/>
  <c r="HNO1396" s="1"/>
  <c r="HMV1396"/>
  <c r="HMY1390"/>
  <c r="HMY1396" s="1"/>
  <c r="HMF1396"/>
  <c r="HMI1390"/>
  <c r="HMI1396" s="1"/>
  <c r="HLP1396"/>
  <c r="HLS1390"/>
  <c r="HLS1396" s="1"/>
  <c r="HKZ1396"/>
  <c r="HLC1390"/>
  <c r="HLC1396" s="1"/>
  <c r="HKJ1396"/>
  <c r="HKM1390"/>
  <c r="HKM1396" s="1"/>
  <c r="HJT1396"/>
  <c r="HJW1390"/>
  <c r="HJW1396" s="1"/>
  <c r="HJD1396"/>
  <c r="HJG1390"/>
  <c r="HJG1396" s="1"/>
  <c r="HIN1396"/>
  <c r="HIQ1390"/>
  <c r="HIQ1396" s="1"/>
  <c r="HHX1396"/>
  <c r="HIA1390"/>
  <c r="HIA1396" s="1"/>
  <c r="HHH1396"/>
  <c r="HHK1390"/>
  <c r="HHK1396" s="1"/>
  <c r="HGR1396"/>
  <c r="HGU1390"/>
  <c r="HGU1396" s="1"/>
  <c r="HGB1396"/>
  <c r="HGE1390"/>
  <c r="HGE1396" s="1"/>
  <c r="HFL1396"/>
  <c r="HFO1390"/>
  <c r="HFO1396" s="1"/>
  <c r="HEV1396"/>
  <c r="HEY1390"/>
  <c r="HEY1396" s="1"/>
  <c r="HEF1396"/>
  <c r="HEI1390"/>
  <c r="HEI1396" s="1"/>
  <c r="HDP1396"/>
  <c r="HDS1390"/>
  <c r="HDS1396" s="1"/>
  <c r="HCZ1396"/>
  <c r="HDC1390"/>
  <c r="HDC1396" s="1"/>
  <c r="HCJ1396"/>
  <c r="HCM1390"/>
  <c r="HCM1396" s="1"/>
  <c r="HBT1396"/>
  <c r="HBW1390"/>
  <c r="HBW1396" s="1"/>
  <c r="HBD1396"/>
  <c r="HBG1390"/>
  <c r="HBG1396" s="1"/>
  <c r="HAN1396"/>
  <c r="HAQ1390"/>
  <c r="HAQ1396" s="1"/>
  <c r="GZX1396"/>
  <c r="HAA1390"/>
  <c r="HAA1396" s="1"/>
  <c r="GZH1396"/>
  <c r="GZK1390"/>
  <c r="GZK1396" s="1"/>
  <c r="GYR1396"/>
  <c r="GYU1390"/>
  <c r="GYU1396" s="1"/>
  <c r="GYB1396"/>
  <c r="GYE1390"/>
  <c r="GYE1396" s="1"/>
  <c r="GXL1396"/>
  <c r="GXO1390"/>
  <c r="GXO1396" s="1"/>
  <c r="GWV1396"/>
  <c r="GWY1390"/>
  <c r="GWY1396" s="1"/>
  <c r="GWF1396"/>
  <c r="GWI1390"/>
  <c r="GWI1396" s="1"/>
  <c r="GVP1396"/>
  <c r="GVS1390"/>
  <c r="GVS1396" s="1"/>
  <c r="GUZ1396"/>
  <c r="GVC1390"/>
  <c r="GVC1396" s="1"/>
  <c r="GUJ1396"/>
  <c r="GUM1390"/>
  <c r="GUM1396" s="1"/>
  <c r="GTT1396"/>
  <c r="GTW1390"/>
  <c r="GTW1396" s="1"/>
  <c r="GTD1396"/>
  <c r="GTG1390"/>
  <c r="GTG1396" s="1"/>
  <c r="GSN1396"/>
  <c r="GSQ1390"/>
  <c r="GSQ1396" s="1"/>
  <c r="GRX1396"/>
  <c r="GSA1390"/>
  <c r="GSA1396" s="1"/>
  <c r="GRH1396"/>
  <c r="GRK1390"/>
  <c r="GRK1396" s="1"/>
  <c r="GQR1396"/>
  <c r="GQU1390"/>
  <c r="GQU1396" s="1"/>
  <c r="GQB1396"/>
  <c r="GQE1390"/>
  <c r="GQE1396" s="1"/>
  <c r="GPL1396"/>
  <c r="GPO1390"/>
  <c r="GPO1396" s="1"/>
  <c r="GOV1396"/>
  <c r="GOY1390"/>
  <c r="GOY1396" s="1"/>
  <c r="GOF1396"/>
  <c r="GOI1390"/>
  <c r="GOI1396" s="1"/>
  <c r="GNP1396"/>
  <c r="GNS1390"/>
  <c r="GNS1396" s="1"/>
  <c r="GMZ1396"/>
  <c r="GNC1390"/>
  <c r="GNC1396" s="1"/>
  <c r="GMJ1396"/>
  <c r="GMM1390"/>
  <c r="GMM1396" s="1"/>
  <c r="GLT1396"/>
  <c r="GLW1390"/>
  <c r="GLW1396" s="1"/>
  <c r="GLD1396"/>
  <c r="GLG1390"/>
  <c r="GLG1396" s="1"/>
  <c r="GKN1396"/>
  <c r="GKQ1390"/>
  <c r="GKQ1396" s="1"/>
  <c r="GJX1396"/>
  <c r="GKA1390"/>
  <c r="GKA1396" s="1"/>
  <c r="GJH1396"/>
  <c r="GJK1390"/>
  <c r="GJK1396" s="1"/>
  <c r="GIR1396"/>
  <c r="GIU1390"/>
  <c r="GIU1396" s="1"/>
  <c r="GIB1396"/>
  <c r="GIE1390"/>
  <c r="GIE1396" s="1"/>
  <c r="GHL1396"/>
  <c r="GHO1390"/>
  <c r="GHO1396" s="1"/>
  <c r="GGV1396"/>
  <c r="GGY1390"/>
  <c r="GGY1396" s="1"/>
  <c r="GGF1396"/>
  <c r="GGI1390"/>
  <c r="GGI1396" s="1"/>
  <c r="GFP1396"/>
  <c r="GFS1390"/>
  <c r="GFS1396" s="1"/>
  <c r="GEZ1396"/>
  <c r="GFC1390"/>
  <c r="GFC1396" s="1"/>
  <c r="GEJ1396"/>
  <c r="GEM1390"/>
  <c r="GEM1396" s="1"/>
  <c r="GDT1396"/>
  <c r="GDW1390"/>
  <c r="GDW1396" s="1"/>
  <c r="GDD1396"/>
  <c r="GDG1390"/>
  <c r="GDG1396" s="1"/>
  <c r="GCN1396"/>
  <c r="GCQ1390"/>
  <c r="GCQ1396" s="1"/>
  <c r="GBX1396"/>
  <c r="GCA1390"/>
  <c r="GCA1396" s="1"/>
  <c r="GBH1396"/>
  <c r="GBK1390"/>
  <c r="GBK1396" s="1"/>
  <c r="GAR1396"/>
  <c r="GAU1390"/>
  <c r="GAU1396" s="1"/>
  <c r="GAB1396"/>
  <c r="GAE1390"/>
  <c r="GAE1396" s="1"/>
  <c r="FZL1396"/>
  <c r="FZO1390"/>
  <c r="FZO1396" s="1"/>
  <c r="FYV1396"/>
  <c r="FYY1390"/>
  <c r="FYY1396" s="1"/>
  <c r="FYF1396"/>
  <c r="FYI1390"/>
  <c r="FYI1396" s="1"/>
  <c r="FXP1396"/>
  <c r="FXS1390"/>
  <c r="FXS1396" s="1"/>
  <c r="FWZ1396"/>
  <c r="FXC1390"/>
  <c r="FXC1396" s="1"/>
  <c r="FWJ1396"/>
  <c r="FWM1390"/>
  <c r="FWM1396" s="1"/>
  <c r="FVT1396"/>
  <c r="FVW1390"/>
  <c r="FVW1396" s="1"/>
  <c r="FVD1396"/>
  <c r="FVG1390"/>
  <c r="FVG1396" s="1"/>
  <c r="FUN1396"/>
  <c r="FUQ1390"/>
  <c r="FUQ1396" s="1"/>
  <c r="FTX1396"/>
  <c r="FUA1390"/>
  <c r="FUA1396" s="1"/>
  <c r="FTH1396"/>
  <c r="FTK1390"/>
  <c r="FTK1396" s="1"/>
  <c r="FSR1396"/>
  <c r="FSU1390"/>
  <c r="FSU1396" s="1"/>
  <c r="FSB1396"/>
  <c r="FSE1390"/>
  <c r="FSE1396" s="1"/>
  <c r="FRL1396"/>
  <c r="FRO1390"/>
  <c r="FRO1396" s="1"/>
  <c r="FQV1396"/>
  <c r="FQY1390"/>
  <c r="FQY1396" s="1"/>
  <c r="FQF1396"/>
  <c r="FQI1390"/>
  <c r="FQI1396" s="1"/>
  <c r="FPP1396"/>
  <c r="FPS1390"/>
  <c r="FPS1396" s="1"/>
  <c r="FOZ1396"/>
  <c r="FPC1390"/>
  <c r="FPC1396" s="1"/>
  <c r="FOJ1396"/>
  <c r="FOM1390"/>
  <c r="FOM1396" s="1"/>
  <c r="FNT1396"/>
  <c r="FNW1390"/>
  <c r="FNW1396" s="1"/>
  <c r="FND1396"/>
  <c r="FNG1390"/>
  <c r="FNG1396" s="1"/>
  <c r="FMN1396"/>
  <c r="FMQ1390"/>
  <c r="FMQ1396" s="1"/>
  <c r="FLX1396"/>
  <c r="FMA1390"/>
  <c r="FMA1396" s="1"/>
  <c r="FLH1396"/>
  <c r="FLK1390"/>
  <c r="FLK1396" s="1"/>
  <c r="FKS1393"/>
  <c r="FKS1390"/>
  <c r="FJN1385"/>
  <c r="FIV1396"/>
  <c r="FIG1393"/>
  <c r="FIG1390"/>
  <c r="FHB1385"/>
  <c r="FGJ1396"/>
  <c r="FFU1393"/>
  <c r="FFU1390"/>
  <c r="FEP1385"/>
  <c r="FDX1396"/>
  <c r="FDI1393"/>
  <c r="FDI1390"/>
  <c r="FCD1385"/>
  <c r="FBL1396"/>
  <c r="FAW1393"/>
  <c r="FAW1390"/>
  <c r="EZR1385"/>
  <c r="EYZ1396"/>
  <c r="EYK1393"/>
  <c r="EYK1390"/>
  <c r="EXF1385"/>
  <c r="EWN1396"/>
  <c r="EVY1393"/>
  <c r="EVY1390"/>
  <c r="EUT1385"/>
  <c r="EUB1396"/>
  <c r="ETM1393"/>
  <c r="ETM1390"/>
  <c r="ESH1385"/>
  <c r="ERP1396"/>
  <c r="ERA1393"/>
  <c r="ERA1390"/>
  <c r="EPV1385"/>
  <c r="EPD1396"/>
  <c r="EOO1393"/>
  <c r="EOO1390"/>
  <c r="ENJ1385"/>
  <c r="EMR1396"/>
  <c r="EMC1393"/>
  <c r="EMC1390"/>
  <c r="EKX1385"/>
  <c r="EKF1396"/>
  <c r="EJQ1393"/>
  <c r="EJQ1390"/>
  <c r="EIL1385"/>
  <c r="EHT1396"/>
  <c r="EHE1393"/>
  <c r="EHE1390"/>
  <c r="EFZ1385"/>
  <c r="EFH1396"/>
  <c r="EES1393"/>
  <c r="EES1390"/>
  <c r="EDN1385"/>
  <c r="ECV1396"/>
  <c r="ECG1393"/>
  <c r="ECG1390"/>
  <c r="EBB1385"/>
  <c r="EAJ1396"/>
  <c r="DZU1393"/>
  <c r="DZU1390"/>
  <c r="DYP1385"/>
  <c r="DXX1396"/>
  <c r="DXI1393"/>
  <c r="DXI1390"/>
  <c r="DWD1385"/>
  <c r="DVL1396"/>
  <c r="DUW1393"/>
  <c r="DUW1390"/>
  <c r="DTR1385"/>
  <c r="DSZ1396"/>
  <c r="DSK1393"/>
  <c r="DSK1390"/>
  <c r="DRF1385"/>
  <c r="DQN1396"/>
  <c r="DPY1393"/>
  <c r="DPY1390"/>
  <c r="DOT1385"/>
  <c r="DOB1396"/>
  <c r="DNM1393"/>
  <c r="DNM1390"/>
  <c r="DMH1385"/>
  <c r="DLP1396"/>
  <c r="DLA1393"/>
  <c r="DLA1390"/>
  <c r="DJV1385"/>
  <c r="DJD1396"/>
  <c r="DIO1393"/>
  <c r="DIO1390"/>
  <c r="DHJ1385"/>
  <c r="DGR1396"/>
  <c r="DGC1393"/>
  <c r="DGC1390"/>
  <c r="DEX1385"/>
  <c r="DEF1396"/>
  <c r="DDQ1393"/>
  <c r="DDQ1390"/>
  <c r="DCL1385"/>
  <c r="DBT1396"/>
  <c r="DBE1393"/>
  <c r="DBE1390"/>
  <c r="CZZ1385"/>
  <c r="CZH1396"/>
  <c r="CYS1393"/>
  <c r="CYS1390"/>
  <c r="CXL1393"/>
  <c r="CXL1390"/>
  <c r="CWF1393"/>
  <c r="CWF1390"/>
  <c r="CUZ1393"/>
  <c r="CUZ1390"/>
  <c r="CTT1393"/>
  <c r="CTT1390"/>
  <c r="CSN1393"/>
  <c r="CSN1390"/>
  <c r="CRH1393"/>
  <c r="CRH1390"/>
  <c r="CQB1393"/>
  <c r="CQB1390"/>
  <c r="COV1393"/>
  <c r="COV1390"/>
  <c r="CNP1393"/>
  <c r="CNP1390"/>
  <c r="CMJ1393"/>
  <c r="CMJ1390"/>
  <c r="CLD1393"/>
  <c r="CLD1390"/>
  <c r="CJX1393"/>
  <c r="CJX1390"/>
  <c r="CIR1393"/>
  <c r="CIR1390"/>
  <c r="CHL1393"/>
  <c r="CHL1390"/>
  <c r="CGF1393"/>
  <c r="CGF1390"/>
  <c r="CEZ1393"/>
  <c r="CEZ1390"/>
  <c r="CDT1393"/>
  <c r="CDT1390"/>
  <c r="CCN1393"/>
  <c r="CCN1390"/>
  <c r="CBH1393"/>
  <c r="CBH1390"/>
  <c r="CAB1393"/>
  <c r="CAB1390"/>
  <c r="BYV1393"/>
  <c r="BYV1390"/>
  <c r="BXP1393"/>
  <c r="BXP1390"/>
  <c r="BWJ1393"/>
  <c r="BWJ1390"/>
  <c r="BVD1393"/>
  <c r="BVD1390"/>
  <c r="BTX1393"/>
  <c r="BTX1390"/>
  <c r="BSR1393"/>
  <c r="BSR1390"/>
  <c r="BRL1393"/>
  <c r="BRL1390"/>
  <c r="BQF1393"/>
  <c r="BQF1390"/>
  <c r="BOZ1393"/>
  <c r="BOZ1390"/>
  <c r="BNT1393"/>
  <c r="BNT1390"/>
  <c r="BMN1393"/>
  <c r="BMN1390"/>
  <c r="BLH1393"/>
  <c r="BLH1390"/>
  <c r="BKB1393"/>
  <c r="BKB1390"/>
  <c r="BIV1393"/>
  <c r="BIV1390"/>
  <c r="BHP1393"/>
  <c r="BHP1390"/>
  <c r="BGJ1393"/>
  <c r="BGJ1390"/>
  <c r="BFD1393"/>
  <c r="BFD1390"/>
  <c r="BDX1393"/>
  <c r="BDX1390"/>
  <c r="BCR1393"/>
  <c r="BCR1390"/>
  <c r="BBL1393"/>
  <c r="BBL1390"/>
  <c r="BAF1393"/>
  <c r="BAF1390"/>
  <c r="AYZ1393"/>
  <c r="AYZ1390"/>
  <c r="AXT1393"/>
  <c r="AXT1390"/>
  <c r="AWN1393"/>
  <c r="AWN1390"/>
  <c r="AVH1393"/>
  <c r="AVH1390"/>
  <c r="AUB1393"/>
  <c r="AUB1390"/>
  <c r="ASV1393"/>
  <c r="ASV1390"/>
  <c r="ARP1393"/>
  <c r="ARP1390"/>
  <c r="AQJ1393"/>
  <c r="AQJ1390"/>
  <c r="APD1393"/>
  <c r="APD1390"/>
  <c r="DLA1396" l="1"/>
  <c r="DLB1390"/>
  <c r="DLB1396" s="1"/>
  <c r="DPY1396"/>
  <c r="DPZ1390"/>
  <c r="DPZ1396" s="1"/>
  <c r="DZU1396"/>
  <c r="DZV1390"/>
  <c r="DZV1396" s="1"/>
  <c r="EES1396"/>
  <c r="EET1390"/>
  <c r="EET1396" s="1"/>
  <c r="EJQ1396"/>
  <c r="EJR1390"/>
  <c r="EJR1396" s="1"/>
  <c r="ETM1396"/>
  <c r="ETN1390"/>
  <c r="ETN1396" s="1"/>
  <c r="EYK1396"/>
  <c r="EYL1390"/>
  <c r="EYL1396" s="1"/>
  <c r="FIG1396"/>
  <c r="FIH1390"/>
  <c r="FIH1396" s="1"/>
  <c r="APD1396"/>
  <c r="APG1390"/>
  <c r="APG1396" s="1"/>
  <c r="AQJ1396"/>
  <c r="AQM1390"/>
  <c r="AQM1396" s="1"/>
  <c r="ARP1396"/>
  <c r="ARS1390"/>
  <c r="ARS1396" s="1"/>
  <c r="ASV1396"/>
  <c r="ASY1390"/>
  <c r="ASY1396" s="1"/>
  <c r="AUB1396"/>
  <c r="AUE1390"/>
  <c r="AUE1396" s="1"/>
  <c r="AVH1396"/>
  <c r="AVK1390"/>
  <c r="AVK1396" s="1"/>
  <c r="AWN1396"/>
  <c r="AWQ1390"/>
  <c r="AWQ1396" s="1"/>
  <c r="AXT1396"/>
  <c r="AXW1390"/>
  <c r="AXW1396" s="1"/>
  <c r="AYZ1396"/>
  <c r="AZC1390"/>
  <c r="AZC1396" s="1"/>
  <c r="BAF1396"/>
  <c r="BAI1390"/>
  <c r="BAI1396" s="1"/>
  <c r="BBL1396"/>
  <c r="BBO1390"/>
  <c r="BBO1396" s="1"/>
  <c r="BCR1396"/>
  <c r="BCU1390"/>
  <c r="BCU1396" s="1"/>
  <c r="BDX1396"/>
  <c r="BEA1390"/>
  <c r="BEA1396" s="1"/>
  <c r="BFD1396"/>
  <c r="BFG1390"/>
  <c r="BFG1396" s="1"/>
  <c r="BGJ1396"/>
  <c r="BGM1390"/>
  <c r="BGM1396" s="1"/>
  <c r="BHP1396"/>
  <c r="BHS1390"/>
  <c r="BHS1396" s="1"/>
  <c r="BIV1396"/>
  <c r="BIY1390"/>
  <c r="BIY1396" s="1"/>
  <c r="BKB1396"/>
  <c r="BKE1390"/>
  <c r="BKE1396" s="1"/>
  <c r="BLH1396"/>
  <c r="BLK1390"/>
  <c r="BLK1396" s="1"/>
  <c r="BMN1396"/>
  <c r="BMQ1390"/>
  <c r="BMQ1396" s="1"/>
  <c r="BNT1396"/>
  <c r="BNW1390"/>
  <c r="BNW1396" s="1"/>
  <c r="BOZ1396"/>
  <c r="BPC1390"/>
  <c r="BPC1396" s="1"/>
  <c r="BQF1396"/>
  <c r="BQI1390"/>
  <c r="BQI1396" s="1"/>
  <c r="BRL1396"/>
  <c r="BRO1390"/>
  <c r="BRO1396" s="1"/>
  <c r="BSR1396"/>
  <c r="BSU1390"/>
  <c r="BSU1396" s="1"/>
  <c r="BTX1396"/>
  <c r="BUA1390"/>
  <c r="BUA1396" s="1"/>
  <c r="BVD1396"/>
  <c r="BVG1390"/>
  <c r="BVG1396" s="1"/>
  <c r="BWJ1396"/>
  <c r="BWM1390"/>
  <c r="BWM1396" s="1"/>
  <c r="BXP1396"/>
  <c r="BXS1390"/>
  <c r="BXS1396" s="1"/>
  <c r="BYV1396"/>
  <c r="BYY1390"/>
  <c r="BYY1396" s="1"/>
  <c r="CAB1396"/>
  <c r="CAE1390"/>
  <c r="CAE1396" s="1"/>
  <c r="CBH1396"/>
  <c r="CBK1390"/>
  <c r="CBK1396" s="1"/>
  <c r="CCN1396"/>
  <c r="CCQ1390"/>
  <c r="CCQ1396" s="1"/>
  <c r="CDT1396"/>
  <c r="CDW1390"/>
  <c r="CDW1396" s="1"/>
  <c r="CEZ1396"/>
  <c r="CFC1390"/>
  <c r="CFC1396" s="1"/>
  <c r="CGF1396"/>
  <c r="CGI1390"/>
  <c r="CGI1396" s="1"/>
  <c r="CHL1396"/>
  <c r="CHO1390"/>
  <c r="CHO1396" s="1"/>
  <c r="CIR1396"/>
  <c r="CIU1390"/>
  <c r="CIU1396" s="1"/>
  <c r="CJX1396"/>
  <c r="CKA1390"/>
  <c r="CKA1396" s="1"/>
  <c r="CLD1396"/>
  <c r="CLG1390"/>
  <c r="CLG1396" s="1"/>
  <c r="CMJ1396"/>
  <c r="CMM1390"/>
  <c r="CMM1396" s="1"/>
  <c r="CNP1396"/>
  <c r="CNS1390"/>
  <c r="CNS1396" s="1"/>
  <c r="COV1396"/>
  <c r="COY1390"/>
  <c r="COY1396" s="1"/>
  <c r="CQB1396"/>
  <c r="CQE1390"/>
  <c r="CQE1396" s="1"/>
  <c r="CRH1396"/>
  <c r="CRK1390"/>
  <c r="CRK1396" s="1"/>
  <c r="CSN1396"/>
  <c r="CSQ1390"/>
  <c r="CSQ1396" s="1"/>
  <c r="CTT1396"/>
  <c r="CTW1390"/>
  <c r="CTW1396" s="1"/>
  <c r="CUZ1396"/>
  <c r="CVC1390"/>
  <c r="CVC1396" s="1"/>
  <c r="CWF1396"/>
  <c r="CWI1390"/>
  <c r="CWI1396" s="1"/>
  <c r="CXL1396"/>
  <c r="CXO1390"/>
  <c r="CXO1396" s="1"/>
  <c r="CYS1396"/>
  <c r="CYT1390"/>
  <c r="CYT1396" s="1"/>
  <c r="DDQ1396"/>
  <c r="DDR1390"/>
  <c r="DDR1396" s="1"/>
  <c r="DIO1396"/>
  <c r="DIP1390"/>
  <c r="DIP1396" s="1"/>
  <c r="DNM1396"/>
  <c r="DNN1390"/>
  <c r="DNN1396" s="1"/>
  <c r="DSK1396"/>
  <c r="DSL1390"/>
  <c r="DSL1396" s="1"/>
  <c r="DXI1396"/>
  <c r="DXJ1390"/>
  <c r="DXJ1396" s="1"/>
  <c r="ECG1396"/>
  <c r="ECH1390"/>
  <c r="ECH1396" s="1"/>
  <c r="EHE1396"/>
  <c r="EHF1390"/>
  <c r="EHF1396" s="1"/>
  <c r="EMC1396"/>
  <c r="EMD1390"/>
  <c r="EMD1396" s="1"/>
  <c r="ERA1396"/>
  <c r="ERB1390"/>
  <c r="ERB1396" s="1"/>
  <c r="EVY1396"/>
  <c r="EVZ1390"/>
  <c r="EVZ1396" s="1"/>
  <c r="FAW1396"/>
  <c r="FAX1390"/>
  <c r="FAX1396" s="1"/>
  <c r="FFU1396"/>
  <c r="FFV1390"/>
  <c r="FFV1396" s="1"/>
  <c r="FKS1396"/>
  <c r="FKT1390"/>
  <c r="FKT1396" s="1"/>
  <c r="X1396"/>
  <c r="AA1390"/>
  <c r="AA1396" s="1"/>
  <c r="BD1396"/>
  <c r="BG1390"/>
  <c r="BG1396" s="1"/>
  <c r="CJ1396"/>
  <c r="CM1390"/>
  <c r="CM1396" s="1"/>
  <c r="DP1396"/>
  <c r="DS1390"/>
  <c r="DS1396" s="1"/>
  <c r="EV1396"/>
  <c r="EY1390"/>
  <c r="EY1396" s="1"/>
  <c r="GB1396"/>
  <c r="GE1390"/>
  <c r="GE1396" s="1"/>
  <c r="HH1396"/>
  <c r="HK1390"/>
  <c r="HK1396" s="1"/>
  <c r="IN1396"/>
  <c r="IQ1390"/>
  <c r="IQ1396" s="1"/>
  <c r="JT1396"/>
  <c r="JW1390"/>
  <c r="JW1396" s="1"/>
  <c r="KZ1396"/>
  <c r="LC1390"/>
  <c r="LC1396" s="1"/>
  <c r="MF1396"/>
  <c r="MI1390"/>
  <c r="MI1396" s="1"/>
  <c r="NL1396"/>
  <c r="NO1390"/>
  <c r="NO1396" s="1"/>
  <c r="OR1396"/>
  <c r="OU1390"/>
  <c r="OU1396" s="1"/>
  <c r="PX1396"/>
  <c r="QA1390"/>
  <c r="QA1396" s="1"/>
  <c r="RD1396"/>
  <c r="RG1390"/>
  <c r="RG1396" s="1"/>
  <c r="SJ1396"/>
  <c r="SM1390"/>
  <c r="SM1396" s="1"/>
  <c r="TP1396"/>
  <c r="TS1390"/>
  <c r="TS1396" s="1"/>
  <c r="UV1396"/>
  <c r="UY1390"/>
  <c r="UY1396" s="1"/>
  <c r="WB1396"/>
  <c r="WE1390"/>
  <c r="WE1396" s="1"/>
  <c r="XH1396"/>
  <c r="XK1390"/>
  <c r="XK1396" s="1"/>
  <c r="YN1396"/>
  <c r="YQ1390"/>
  <c r="YQ1396" s="1"/>
  <c r="ZT1396"/>
  <c r="ZW1390"/>
  <c r="ZW1396" s="1"/>
  <c r="AAZ1396"/>
  <c r="ABC1390"/>
  <c r="ABC1396" s="1"/>
  <c r="ACF1396"/>
  <c r="ACI1390"/>
  <c r="ACI1396" s="1"/>
  <c r="ADL1396"/>
  <c r="ADO1390"/>
  <c r="ADO1396" s="1"/>
  <c r="AER1396"/>
  <c r="AEU1390"/>
  <c r="AEU1396" s="1"/>
  <c r="AFX1396"/>
  <c r="AGA1390"/>
  <c r="AGA1396" s="1"/>
  <c r="AHD1396"/>
  <c r="AHG1390"/>
  <c r="AHG1396" s="1"/>
  <c r="AIJ1396"/>
  <c r="AIM1390"/>
  <c r="AIM1396" s="1"/>
  <c r="AJP1396"/>
  <c r="AJS1390"/>
  <c r="AJS1396" s="1"/>
  <c r="AKV1396"/>
  <c r="AKY1390"/>
  <c r="AKY1396" s="1"/>
  <c r="AMB1396"/>
  <c r="AME1390"/>
  <c r="AME1396" s="1"/>
  <c r="ANH1396"/>
  <c r="ANK1390"/>
  <c r="ANK1396" s="1"/>
  <c r="AON1396"/>
  <c r="AOQ1390"/>
  <c r="AOQ1396" s="1"/>
  <c r="I1396"/>
  <c r="J1390"/>
  <c r="J1396" s="1"/>
  <c r="AO1396"/>
  <c r="AP1390"/>
  <c r="AP1396" s="1"/>
  <c r="BU1396"/>
  <c r="BV1390"/>
  <c r="BV1396" s="1"/>
  <c r="DA1396"/>
  <c r="DB1390"/>
  <c r="DB1396" s="1"/>
  <c r="EG1396"/>
  <c r="EH1390"/>
  <c r="EH1396" s="1"/>
  <c r="FM1396"/>
  <c r="FN1390"/>
  <c r="FN1396" s="1"/>
  <c r="GS1396"/>
  <c r="GT1390"/>
  <c r="GT1396" s="1"/>
  <c r="HY1396"/>
  <c r="HZ1390"/>
  <c r="HZ1396" s="1"/>
  <c r="JE1396"/>
  <c r="JF1390"/>
  <c r="JF1396" s="1"/>
  <c r="KK1396"/>
  <c r="KL1390"/>
  <c r="KL1396" s="1"/>
  <c r="LQ1396"/>
  <c r="LR1390"/>
  <c r="LR1396" s="1"/>
  <c r="MW1396"/>
  <c r="MX1390"/>
  <c r="MX1396" s="1"/>
  <c r="OC1396"/>
  <c r="OD1390"/>
  <c r="OD1396" s="1"/>
  <c r="PI1396"/>
  <c r="PJ1390"/>
  <c r="PJ1396" s="1"/>
  <c r="QO1396"/>
  <c r="QP1390"/>
  <c r="QP1396" s="1"/>
  <c r="RU1396"/>
  <c r="RV1390"/>
  <c r="RV1396" s="1"/>
  <c r="TA1396"/>
  <c r="TB1390"/>
  <c r="TB1396" s="1"/>
  <c r="UG1396"/>
  <c r="UH1390"/>
  <c r="UH1396" s="1"/>
  <c r="VM1396"/>
  <c r="VN1390"/>
  <c r="VN1396" s="1"/>
  <c r="WS1396"/>
  <c r="WT1390"/>
  <c r="WT1396" s="1"/>
  <c r="XY1396"/>
  <c r="XZ1390"/>
  <c r="XZ1396" s="1"/>
  <c r="ZE1396"/>
  <c r="ZF1390"/>
  <c r="ZF1396" s="1"/>
  <c r="AAK1396"/>
  <c r="AAL1390"/>
  <c r="AAL1396" s="1"/>
  <c r="ABQ1396"/>
  <c r="ABR1390"/>
  <c r="ABR1396" s="1"/>
  <c r="ACW1396"/>
  <c r="ACX1390"/>
  <c r="ACX1396" s="1"/>
  <c r="AEC1396"/>
  <c r="AED1390"/>
  <c r="AED1396" s="1"/>
  <c r="AFI1396"/>
  <c r="AFJ1390"/>
  <c r="AFJ1396" s="1"/>
  <c r="AGO1396"/>
  <c r="AGP1390"/>
  <c r="AGP1396" s="1"/>
  <c r="AHU1396"/>
  <c r="AHV1390"/>
  <c r="AHV1396" s="1"/>
  <c r="AJA1396"/>
  <c r="AJB1390"/>
  <c r="AJB1396" s="1"/>
  <c r="AKG1396"/>
  <c r="AKH1390"/>
  <c r="AKH1396" s="1"/>
  <c r="ALM1396"/>
  <c r="ALN1390"/>
  <c r="ALN1396" s="1"/>
  <c r="AMS1396"/>
  <c r="AMT1390"/>
  <c r="AMT1396" s="1"/>
  <c r="ANY1396"/>
  <c r="ANZ1390"/>
  <c r="ANZ1396" s="1"/>
  <c r="APE1396"/>
  <c r="APF1390"/>
  <c r="APF1396" s="1"/>
  <c r="AQK1396"/>
  <c r="AQL1390"/>
  <c r="AQL1396" s="1"/>
  <c r="ARQ1396"/>
  <c r="ARR1390"/>
  <c r="ARR1396" s="1"/>
  <c r="ASW1396"/>
  <c r="ASX1390"/>
  <c r="ASX1396" s="1"/>
  <c r="AUC1396"/>
  <c r="AUD1390"/>
  <c r="AUD1396" s="1"/>
  <c r="AVI1396"/>
  <c r="AVJ1390"/>
  <c r="AVJ1396" s="1"/>
  <c r="AWO1396"/>
  <c r="AWP1390"/>
  <c r="AWP1396" s="1"/>
  <c r="AXU1396"/>
  <c r="AXV1390"/>
  <c r="AXV1396" s="1"/>
  <c r="AZA1396"/>
  <c r="AZB1390"/>
  <c r="AZB1396" s="1"/>
  <c r="BAG1396"/>
  <c r="BAH1390"/>
  <c r="BAH1396" s="1"/>
  <c r="BBM1396"/>
  <c r="BBN1390"/>
  <c r="BBN1396" s="1"/>
  <c r="BCS1396"/>
  <c r="BCT1390"/>
  <c r="BCT1396" s="1"/>
  <c r="BDY1396"/>
  <c r="BDZ1390"/>
  <c r="BDZ1396" s="1"/>
  <c r="BFE1396"/>
  <c r="BFF1390"/>
  <c r="BFF1396" s="1"/>
  <c r="BGK1396"/>
  <c r="BGL1390"/>
  <c r="BGL1396" s="1"/>
  <c r="BHQ1396"/>
  <c r="BHR1390"/>
  <c r="BHR1396" s="1"/>
  <c r="BIW1396"/>
  <c r="BIX1390"/>
  <c r="BIX1396" s="1"/>
  <c r="BKC1396"/>
  <c r="BKD1390"/>
  <c r="BKD1396" s="1"/>
  <c r="BLI1396"/>
  <c r="BLJ1390"/>
  <c r="BLJ1396" s="1"/>
  <c r="BMO1396"/>
  <c r="BMP1390"/>
  <c r="BMP1396" s="1"/>
  <c r="BNU1396"/>
  <c r="BNV1390"/>
  <c r="BNV1396" s="1"/>
  <c r="BPA1396"/>
  <c r="BPB1390"/>
  <c r="BPB1396" s="1"/>
  <c r="BQG1396"/>
  <c r="BQH1390"/>
  <c r="BQH1396" s="1"/>
  <c r="BRM1396"/>
  <c r="BRN1390"/>
  <c r="BRN1396" s="1"/>
  <c r="BSS1396"/>
  <c r="BST1390"/>
  <c r="BST1396" s="1"/>
  <c r="BTY1396"/>
  <c r="BTZ1390"/>
  <c r="BTZ1396" s="1"/>
  <c r="BVE1396"/>
  <c r="BVF1390"/>
  <c r="BVF1396" s="1"/>
  <c r="BWK1396"/>
  <c r="BWL1390"/>
  <c r="BWL1396" s="1"/>
  <c r="BXQ1396"/>
  <c r="BXR1390"/>
  <c r="BXR1396" s="1"/>
  <c r="BYW1396"/>
  <c r="BYX1390"/>
  <c r="BYX1396" s="1"/>
  <c r="CAC1396"/>
  <c r="CAD1390"/>
  <c r="CAD1396" s="1"/>
  <c r="CBI1396"/>
  <c r="CBJ1390"/>
  <c r="CBJ1396" s="1"/>
  <c r="CCO1396"/>
  <c r="CCP1390"/>
  <c r="CCP1396" s="1"/>
  <c r="CDU1396"/>
  <c r="CDV1390"/>
  <c r="CDV1396" s="1"/>
  <c r="CFA1396"/>
  <c r="CFB1390"/>
  <c r="CFB1396" s="1"/>
  <c r="CGG1396"/>
  <c r="CGH1390"/>
  <c r="CGH1396" s="1"/>
  <c r="CHM1396"/>
  <c r="CHN1390"/>
  <c r="CHN1396" s="1"/>
  <c r="CIS1396"/>
  <c r="CIT1390"/>
  <c r="CIT1396" s="1"/>
  <c r="CJY1396"/>
  <c r="CJZ1390"/>
  <c r="CJZ1396" s="1"/>
  <c r="CLE1396"/>
  <c r="CLF1390"/>
  <c r="CLF1396" s="1"/>
  <c r="CMK1396"/>
  <c r="CML1390"/>
  <c r="CML1396" s="1"/>
  <c r="CNQ1396"/>
  <c r="CNR1390"/>
  <c r="CNR1396" s="1"/>
  <c r="COW1396"/>
  <c r="COX1390"/>
  <c r="COX1396" s="1"/>
  <c r="CQC1396"/>
  <c r="CQD1390"/>
  <c r="CQD1396" s="1"/>
  <c r="CRI1396"/>
  <c r="CRJ1390"/>
  <c r="CRJ1396" s="1"/>
  <c r="CSO1396"/>
  <c r="CSP1390"/>
  <c r="CSP1396" s="1"/>
  <c r="CTU1396"/>
  <c r="CTV1390"/>
  <c r="CTV1396" s="1"/>
  <c r="CVA1396"/>
  <c r="CVB1390"/>
  <c r="CVB1396" s="1"/>
  <c r="CWG1396"/>
  <c r="CWH1390"/>
  <c r="CWH1396" s="1"/>
  <c r="CXM1396"/>
  <c r="CXN1390"/>
  <c r="CXN1396" s="1"/>
  <c r="CZI1396"/>
  <c r="CZJ1390"/>
  <c r="CZJ1396" s="1"/>
  <c r="DEG1396"/>
  <c r="DEH1390"/>
  <c r="DEH1396" s="1"/>
  <c r="DJE1396"/>
  <c r="DJF1390"/>
  <c r="DJF1396" s="1"/>
  <c r="DOC1396"/>
  <c r="DOD1390"/>
  <c r="DOD1396" s="1"/>
  <c r="DTA1396"/>
  <c r="DTB1390"/>
  <c r="DTB1396" s="1"/>
  <c r="DXY1396"/>
  <c r="DXZ1390"/>
  <c r="DXZ1396" s="1"/>
  <c r="ECW1396"/>
  <c r="ECX1390"/>
  <c r="ECX1396" s="1"/>
  <c r="EHU1396"/>
  <c r="EHV1390"/>
  <c r="EHV1396" s="1"/>
  <c r="EMS1396"/>
  <c r="EMT1390"/>
  <c r="EMT1396" s="1"/>
  <c r="ERQ1396"/>
  <c r="ERR1390"/>
  <c r="ERR1396" s="1"/>
  <c r="EWO1396"/>
  <c r="EWP1390"/>
  <c r="EWP1396" s="1"/>
  <c r="FBM1396"/>
  <c r="FBN1390"/>
  <c r="FBN1396" s="1"/>
  <c r="FGK1396"/>
  <c r="FGL1390"/>
  <c r="FGL1396" s="1"/>
  <c r="AQR1390"/>
  <c r="AQR1396" s="1"/>
  <c r="ATD1390"/>
  <c r="ATD1396" s="1"/>
  <c r="AVP1390"/>
  <c r="AVP1396" s="1"/>
  <c r="AYB1390"/>
  <c r="AYB1396" s="1"/>
  <c r="BAN1390"/>
  <c r="BAN1396" s="1"/>
  <c r="BCZ1390"/>
  <c r="BCZ1396" s="1"/>
  <c r="BFL1390"/>
  <c r="BFL1396" s="1"/>
  <c r="BHX1390"/>
  <c r="BHX1396" s="1"/>
  <c r="BKJ1390"/>
  <c r="BKJ1396" s="1"/>
  <c r="BMV1390"/>
  <c r="BMV1396" s="1"/>
  <c r="BPH1390"/>
  <c r="BPH1396" s="1"/>
  <c r="BRT1390"/>
  <c r="BRT1396" s="1"/>
  <c r="BUF1390"/>
  <c r="BUF1396" s="1"/>
  <c r="BWR1390"/>
  <c r="BWR1396" s="1"/>
  <c r="BZD1390"/>
  <c r="BZD1396" s="1"/>
  <c r="CBP1390"/>
  <c r="CBP1396" s="1"/>
  <c r="CEB1390"/>
  <c r="CEB1396" s="1"/>
  <c r="CGN1390"/>
  <c r="CGN1396" s="1"/>
  <c r="CIZ1390"/>
  <c r="CIZ1396" s="1"/>
  <c r="CLL1390"/>
  <c r="CLL1396" s="1"/>
  <c r="CNX1390"/>
  <c r="CNX1396" s="1"/>
  <c r="CQJ1390"/>
  <c r="CQJ1396" s="1"/>
  <c r="CSV1390"/>
  <c r="CSV1396" s="1"/>
  <c r="CVH1390"/>
  <c r="CVH1396" s="1"/>
  <c r="CXT1390"/>
  <c r="CXT1396" s="1"/>
  <c r="HHM1396"/>
  <c r="HHN1390"/>
  <c r="HHN1396" s="1"/>
  <c r="CZY1396"/>
  <c r="CZZ1390"/>
  <c r="CZZ1396" s="1"/>
  <c r="DEW1396"/>
  <c r="DEX1390"/>
  <c r="DEX1396" s="1"/>
  <c r="DJU1396"/>
  <c r="DJV1390"/>
  <c r="DJV1396" s="1"/>
  <c r="DOS1396"/>
  <c r="DOT1390"/>
  <c r="DOT1396" s="1"/>
  <c r="DTQ1396"/>
  <c r="DTR1390"/>
  <c r="DTR1396" s="1"/>
  <c r="DYO1396"/>
  <c r="DYP1390"/>
  <c r="DYP1396" s="1"/>
  <c r="EDM1396"/>
  <c r="EDN1390"/>
  <c r="EDN1396" s="1"/>
  <c r="EIK1396"/>
  <c r="EIL1390"/>
  <c r="EIL1396" s="1"/>
  <c r="ENI1396"/>
  <c r="ENJ1390"/>
  <c r="ENJ1396" s="1"/>
  <c r="ESG1396"/>
  <c r="ESH1390"/>
  <c r="ESH1396" s="1"/>
  <c r="EXE1396"/>
  <c r="EXF1390"/>
  <c r="EXF1396" s="1"/>
  <c r="FCC1396"/>
  <c r="FCD1390"/>
  <c r="FCD1396" s="1"/>
  <c r="FHA1396"/>
  <c r="FHB1390"/>
  <c r="FHB1396" s="1"/>
  <c r="H1396"/>
  <c r="K1390"/>
  <c r="K1396" s="1"/>
  <c r="AN1396"/>
  <c r="AQ1390"/>
  <c r="AQ1396" s="1"/>
  <c r="BT1396"/>
  <c r="BW1390"/>
  <c r="BW1396" s="1"/>
  <c r="CZ1396"/>
  <c r="DC1390"/>
  <c r="DC1396" s="1"/>
  <c r="EF1396"/>
  <c r="EI1390"/>
  <c r="EI1396" s="1"/>
  <c r="FL1396"/>
  <c r="FO1390"/>
  <c r="FO1396" s="1"/>
  <c r="GR1396"/>
  <c r="GU1390"/>
  <c r="GU1396" s="1"/>
  <c r="HX1396"/>
  <c r="IA1390"/>
  <c r="IA1396" s="1"/>
  <c r="JD1396"/>
  <c r="JG1390"/>
  <c r="JG1396" s="1"/>
  <c r="KJ1396"/>
  <c r="KM1390"/>
  <c r="KM1396" s="1"/>
  <c r="LP1396"/>
  <c r="LS1390"/>
  <c r="LS1396" s="1"/>
  <c r="MV1396"/>
  <c r="MY1390"/>
  <c r="MY1396" s="1"/>
  <c r="OB1396"/>
  <c r="OE1390"/>
  <c r="OE1396" s="1"/>
  <c r="PH1396"/>
  <c r="PK1390"/>
  <c r="PK1396" s="1"/>
  <c r="QN1396"/>
  <c r="QQ1390"/>
  <c r="QQ1396" s="1"/>
  <c r="RT1396"/>
  <c r="RW1390"/>
  <c r="RW1396" s="1"/>
  <c r="SZ1396"/>
  <c r="TC1390"/>
  <c r="TC1396" s="1"/>
  <c r="UF1396"/>
  <c r="UI1390"/>
  <c r="UI1396" s="1"/>
  <c r="VL1396"/>
  <c r="VO1390"/>
  <c r="VO1396" s="1"/>
  <c r="WR1396"/>
  <c r="WU1390"/>
  <c r="WU1396" s="1"/>
  <c r="XX1396"/>
  <c r="YA1390"/>
  <c r="YA1396" s="1"/>
  <c r="ZD1396"/>
  <c r="ZG1390"/>
  <c r="ZG1396" s="1"/>
  <c r="AAJ1396"/>
  <c r="AAM1390"/>
  <c r="AAM1396" s="1"/>
  <c r="ABP1396"/>
  <c r="ABS1390"/>
  <c r="ABS1396" s="1"/>
  <c r="ACV1396"/>
  <c r="ACY1390"/>
  <c r="ACY1396" s="1"/>
  <c r="AEB1396"/>
  <c r="AEE1390"/>
  <c r="AEE1396" s="1"/>
  <c r="AFH1396"/>
  <c r="AFK1390"/>
  <c r="AFK1396" s="1"/>
  <c r="AGN1396"/>
  <c r="AGQ1390"/>
  <c r="AGQ1396" s="1"/>
  <c r="AHT1396"/>
  <c r="AHW1390"/>
  <c r="AHW1396" s="1"/>
  <c r="AIZ1396"/>
  <c r="AJC1390"/>
  <c r="AJC1396" s="1"/>
  <c r="AKF1396"/>
  <c r="AKI1390"/>
  <c r="AKI1396" s="1"/>
  <c r="ALL1396"/>
  <c r="ALO1390"/>
  <c r="ALO1396" s="1"/>
  <c r="AMR1396"/>
  <c r="AMU1390"/>
  <c r="AMU1396" s="1"/>
  <c r="ANX1396"/>
  <c r="AOA1390"/>
  <c r="AOA1396" s="1"/>
  <c r="Y1396"/>
  <c r="Z1390"/>
  <c r="Z1396" s="1"/>
  <c r="BE1396"/>
  <c r="BF1390"/>
  <c r="BF1396" s="1"/>
  <c r="CK1396"/>
  <c r="CL1390"/>
  <c r="CL1396" s="1"/>
  <c r="DQ1396"/>
  <c r="DR1390"/>
  <c r="DR1396" s="1"/>
  <c r="EW1396"/>
  <c r="EX1390"/>
  <c r="EX1396" s="1"/>
  <c r="GC1396"/>
  <c r="GD1390"/>
  <c r="GD1396" s="1"/>
  <c r="HI1396"/>
  <c r="HJ1390"/>
  <c r="HJ1396" s="1"/>
  <c r="IO1396"/>
  <c r="IP1390"/>
  <c r="IP1396" s="1"/>
  <c r="JU1396"/>
  <c r="JV1390"/>
  <c r="JV1396" s="1"/>
  <c r="LA1396"/>
  <c r="LB1390"/>
  <c r="LB1396" s="1"/>
  <c r="MG1396"/>
  <c r="MH1390"/>
  <c r="MH1396" s="1"/>
  <c r="NM1396"/>
  <c r="NN1390"/>
  <c r="NN1396" s="1"/>
  <c r="OS1396"/>
  <c r="OT1390"/>
  <c r="OT1396" s="1"/>
  <c r="PY1396"/>
  <c r="PZ1390"/>
  <c r="PZ1396" s="1"/>
  <c r="RE1396"/>
  <c r="RF1390"/>
  <c r="RF1396" s="1"/>
  <c r="SK1396"/>
  <c r="SL1390"/>
  <c r="SL1396" s="1"/>
  <c r="TQ1396"/>
  <c r="TR1390"/>
  <c r="TR1396" s="1"/>
  <c r="UW1396"/>
  <c r="UX1390"/>
  <c r="UX1396" s="1"/>
  <c r="WC1396"/>
  <c r="WD1390"/>
  <c r="WD1396" s="1"/>
  <c r="XI1396"/>
  <c r="XJ1390"/>
  <c r="XJ1396" s="1"/>
  <c r="YO1396"/>
  <c r="YP1390"/>
  <c r="YP1396" s="1"/>
  <c r="ZU1396"/>
  <c r="ZV1390"/>
  <c r="ZV1396" s="1"/>
  <c r="ABA1396"/>
  <c r="ABB1390"/>
  <c r="ABB1396" s="1"/>
  <c r="ACG1396"/>
  <c r="ACH1390"/>
  <c r="ACH1396" s="1"/>
  <c r="ADM1396"/>
  <c r="ADN1390"/>
  <c r="ADN1396" s="1"/>
  <c r="AES1396"/>
  <c r="AET1390"/>
  <c r="AET1396" s="1"/>
  <c r="AFY1396"/>
  <c r="AFZ1390"/>
  <c r="AFZ1396" s="1"/>
  <c r="AHE1396"/>
  <c r="AHF1390"/>
  <c r="AHF1396" s="1"/>
  <c r="AIK1396"/>
  <c r="AIL1390"/>
  <c r="AIL1396" s="1"/>
  <c r="AJQ1396"/>
  <c r="AJR1390"/>
  <c r="AJR1396" s="1"/>
  <c r="AKW1396"/>
  <c r="AKX1390"/>
  <c r="AKX1396" s="1"/>
  <c r="AMC1396"/>
  <c r="AMD1390"/>
  <c r="AMD1396" s="1"/>
  <c r="ANI1396"/>
  <c r="ANJ1390"/>
  <c r="ANJ1396" s="1"/>
  <c r="AOO1396"/>
  <c r="AOP1390"/>
  <c r="AOP1396" s="1"/>
  <c r="APU1396"/>
  <c r="APV1390"/>
  <c r="APV1396" s="1"/>
  <c r="ARA1396"/>
  <c r="ARB1390"/>
  <c r="ARB1396" s="1"/>
  <c r="ASG1396"/>
  <c r="ASH1390"/>
  <c r="ASH1396" s="1"/>
  <c r="ATM1396"/>
  <c r="ATN1390"/>
  <c r="ATN1396" s="1"/>
  <c r="AUS1396"/>
  <c r="AUT1390"/>
  <c r="AUT1396" s="1"/>
  <c r="AVY1396"/>
  <c r="AVZ1390"/>
  <c r="AVZ1396" s="1"/>
  <c r="AXE1396"/>
  <c r="AXF1390"/>
  <c r="AXF1396" s="1"/>
  <c r="AYK1396"/>
  <c r="AYL1390"/>
  <c r="AYL1396" s="1"/>
  <c r="AZQ1396"/>
  <c r="AZR1390"/>
  <c r="AZR1396" s="1"/>
  <c r="BAW1396"/>
  <c r="BAX1390"/>
  <c r="BAX1396" s="1"/>
  <c r="BCC1396"/>
  <c r="BCD1390"/>
  <c r="BCD1396" s="1"/>
  <c r="BDI1396"/>
  <c r="BDJ1390"/>
  <c r="BDJ1396" s="1"/>
  <c r="BEO1396"/>
  <c r="BEP1390"/>
  <c r="BEP1396" s="1"/>
  <c r="BFU1396"/>
  <c r="BFV1390"/>
  <c r="BFV1396" s="1"/>
  <c r="BHA1396"/>
  <c r="BHB1390"/>
  <c r="BHB1396" s="1"/>
  <c r="BIG1396"/>
  <c r="BIH1390"/>
  <c r="BIH1396" s="1"/>
  <c r="BJM1396"/>
  <c r="BJN1390"/>
  <c r="BJN1396" s="1"/>
  <c r="BKS1396"/>
  <c r="BKT1390"/>
  <c r="BKT1396" s="1"/>
  <c r="BLY1396"/>
  <c r="BLZ1390"/>
  <c r="BLZ1396" s="1"/>
  <c r="BNE1396"/>
  <c r="BNF1390"/>
  <c r="BNF1396" s="1"/>
  <c r="BOK1396"/>
  <c r="BOL1390"/>
  <c r="BOL1396" s="1"/>
  <c r="BPQ1396"/>
  <c r="BPR1390"/>
  <c r="BPR1396" s="1"/>
  <c r="BQW1396"/>
  <c r="BQX1390"/>
  <c r="BQX1396" s="1"/>
  <c r="BSC1396"/>
  <c r="BSD1390"/>
  <c r="BSD1396" s="1"/>
  <c r="BTI1396"/>
  <c r="BTJ1390"/>
  <c r="BTJ1396" s="1"/>
  <c r="BUO1396"/>
  <c r="BUP1390"/>
  <c r="BUP1396" s="1"/>
  <c r="BVU1396"/>
  <c r="BVV1390"/>
  <c r="BVV1396" s="1"/>
  <c r="BXA1396"/>
  <c r="BXB1390"/>
  <c r="BXB1396" s="1"/>
  <c r="BYG1396"/>
  <c r="BYH1390"/>
  <c r="BYH1396" s="1"/>
  <c r="BZM1396"/>
  <c r="BZN1390"/>
  <c r="BZN1396" s="1"/>
  <c r="CAS1396"/>
  <c r="CAT1390"/>
  <c r="CAT1396" s="1"/>
  <c r="CBY1396"/>
  <c r="CBZ1390"/>
  <c r="CBZ1396" s="1"/>
  <c r="CDE1396"/>
  <c r="CDF1390"/>
  <c r="CDF1396" s="1"/>
  <c r="CEK1396"/>
  <c r="CEL1390"/>
  <c r="CEL1396" s="1"/>
  <c r="CFQ1396"/>
  <c r="CFR1390"/>
  <c r="CFR1396" s="1"/>
  <c r="CGW1396"/>
  <c r="CGX1390"/>
  <c r="CGX1396" s="1"/>
  <c r="CIC1396"/>
  <c r="CID1390"/>
  <c r="CID1396" s="1"/>
  <c r="CJI1396"/>
  <c r="CJJ1390"/>
  <c r="CJJ1396" s="1"/>
  <c r="CKO1396"/>
  <c r="CKP1390"/>
  <c r="CKP1396" s="1"/>
  <c r="CLU1396"/>
  <c r="CLV1390"/>
  <c r="CLV1396" s="1"/>
  <c r="CNA1396"/>
  <c r="CNB1390"/>
  <c r="CNB1396" s="1"/>
  <c r="COG1396"/>
  <c r="COH1390"/>
  <c r="COH1396" s="1"/>
  <c r="CPM1396"/>
  <c r="CPN1390"/>
  <c r="CPN1396" s="1"/>
  <c r="CQS1396"/>
  <c r="CQT1390"/>
  <c r="CQT1396" s="1"/>
  <c r="CRY1396"/>
  <c r="CRZ1390"/>
  <c r="CRZ1396" s="1"/>
  <c r="CTE1396"/>
  <c r="CTF1390"/>
  <c r="CTF1396" s="1"/>
  <c r="CUK1396"/>
  <c r="CUL1390"/>
  <c r="CUL1396" s="1"/>
  <c r="CVQ1396"/>
  <c r="CVR1390"/>
  <c r="CVR1396" s="1"/>
  <c r="CWW1396"/>
  <c r="CWX1390"/>
  <c r="CWX1396" s="1"/>
  <c r="CYC1396"/>
  <c r="CYD1390"/>
  <c r="CYD1396" s="1"/>
  <c r="CYU1390"/>
  <c r="CYU1396" s="1"/>
  <c r="DDA1396"/>
  <c r="DDB1390"/>
  <c r="DDB1396" s="1"/>
  <c r="DDS1390"/>
  <c r="DDS1396" s="1"/>
  <c r="DHY1396"/>
  <c r="DHZ1390"/>
  <c r="DHZ1396" s="1"/>
  <c r="DIQ1390"/>
  <c r="DIQ1396" s="1"/>
  <c r="DMW1396"/>
  <c r="DMX1390"/>
  <c r="DMX1396" s="1"/>
  <c r="DNO1390"/>
  <c r="DNO1396" s="1"/>
  <c r="DRU1396"/>
  <c r="DRV1390"/>
  <c r="DRV1396" s="1"/>
  <c r="DSM1390"/>
  <c r="DSM1396" s="1"/>
  <c r="DWS1396"/>
  <c r="DWT1390"/>
  <c r="DWT1396" s="1"/>
  <c r="DXK1390"/>
  <c r="DXK1396" s="1"/>
  <c r="EBQ1396"/>
  <c r="EBR1390"/>
  <c r="EBR1396" s="1"/>
  <c r="ECI1390"/>
  <c r="ECI1396" s="1"/>
  <c r="EGO1396"/>
  <c r="EGP1390"/>
  <c r="EGP1396" s="1"/>
  <c r="EHG1390"/>
  <c r="EHG1396" s="1"/>
  <c r="ELM1396"/>
  <c r="ELN1390"/>
  <c r="ELN1396" s="1"/>
  <c r="EME1390"/>
  <c r="EME1396" s="1"/>
  <c r="EQK1396"/>
  <c r="EQL1390"/>
  <c r="EQL1396" s="1"/>
  <c r="ERC1390"/>
  <c r="ERC1396" s="1"/>
  <c r="EVI1396"/>
  <c r="EVJ1390"/>
  <c r="EVJ1396" s="1"/>
  <c r="EWA1390"/>
  <c r="EWA1396" s="1"/>
  <c r="FAG1396"/>
  <c r="FAH1390"/>
  <c r="FAH1396" s="1"/>
  <c r="FAY1390"/>
  <c r="FAY1396" s="1"/>
  <c r="FFE1396"/>
  <c r="FFF1390"/>
  <c r="FFF1396" s="1"/>
  <c r="FFW1390"/>
  <c r="FFW1396" s="1"/>
  <c r="FKC1396"/>
  <c r="FKD1390"/>
  <c r="FKD1396" s="1"/>
  <c r="FKU1390"/>
  <c r="FKU1396" s="1"/>
  <c r="AF1390"/>
  <c r="AF1396" s="1"/>
  <c r="CR1390"/>
  <c r="CR1396" s="1"/>
  <c r="FD1390"/>
  <c r="FD1396" s="1"/>
  <c r="HP1390"/>
  <c r="HP1396" s="1"/>
  <c r="KB1390"/>
  <c r="KB1396" s="1"/>
  <c r="MN1390"/>
  <c r="MN1396" s="1"/>
  <c r="OZ1390"/>
  <c r="OZ1396" s="1"/>
  <c r="RL1390"/>
  <c r="RL1396" s="1"/>
  <c r="TX1390"/>
  <c r="TX1396" s="1"/>
  <c r="WJ1390"/>
  <c r="WJ1396" s="1"/>
  <c r="YV1390"/>
  <c r="YV1396" s="1"/>
  <c r="ABH1390"/>
  <c r="ABH1396" s="1"/>
  <c r="ADT1390"/>
  <c r="ADT1396" s="1"/>
  <c r="AGF1390"/>
  <c r="AGF1396" s="1"/>
  <c r="AIR1390"/>
  <c r="AIR1396" s="1"/>
  <c r="ALD1390"/>
  <c r="ALD1396" s="1"/>
  <c r="ANP1390"/>
  <c r="ANP1396" s="1"/>
  <c r="HHO1390"/>
  <c r="HHO1396" s="1"/>
  <c r="DBE1396"/>
  <c r="DBF1390"/>
  <c r="DBF1396" s="1"/>
  <c r="DGC1396"/>
  <c r="DGD1390"/>
  <c r="DGD1396" s="1"/>
  <c r="DUW1396"/>
  <c r="DUX1390"/>
  <c r="DUX1396" s="1"/>
  <c r="EOO1396"/>
  <c r="EOP1390"/>
  <c r="EOP1396" s="1"/>
  <c r="FDI1396"/>
  <c r="FDJ1390"/>
  <c r="FDJ1396" s="1"/>
  <c r="DBU1396"/>
  <c r="DBV1390"/>
  <c r="DBV1396" s="1"/>
  <c r="DGS1396"/>
  <c r="DGT1390"/>
  <c r="DGT1396" s="1"/>
  <c r="DLQ1396"/>
  <c r="DLR1390"/>
  <c r="DLR1396" s="1"/>
  <c r="DQO1396"/>
  <c r="DQP1390"/>
  <c r="DQP1396" s="1"/>
  <c r="DVM1396"/>
  <c r="DVN1390"/>
  <c r="DVN1396" s="1"/>
  <c r="EAK1396"/>
  <c r="EAL1390"/>
  <c r="EAL1396" s="1"/>
  <c r="EFI1396"/>
  <c r="EFJ1390"/>
  <c r="EFJ1396" s="1"/>
  <c r="EKG1396"/>
  <c r="EKH1390"/>
  <c r="EKH1396" s="1"/>
  <c r="EPE1396"/>
  <c r="EPF1390"/>
  <c r="EPF1396" s="1"/>
  <c r="EUC1396"/>
  <c r="EUD1390"/>
  <c r="EUD1396" s="1"/>
  <c r="EZA1396"/>
  <c r="EZB1390"/>
  <c r="EZB1396" s="1"/>
  <c r="FDY1396"/>
  <c r="FDZ1390"/>
  <c r="FDZ1396" s="1"/>
  <c r="FIW1396"/>
  <c r="FIX1390"/>
  <c r="FIX1396" s="1"/>
  <c r="APL1390"/>
  <c r="APL1396" s="1"/>
  <c r="ARX1390"/>
  <c r="ARX1396" s="1"/>
  <c r="AUJ1390"/>
  <c r="AUJ1396" s="1"/>
  <c r="AWV1390"/>
  <c r="AWV1396" s="1"/>
  <c r="AZH1390"/>
  <c r="AZH1396" s="1"/>
  <c r="BBT1390"/>
  <c r="BBT1396" s="1"/>
  <c r="BEF1390"/>
  <c r="BEF1396" s="1"/>
  <c r="BGR1390"/>
  <c r="BGR1396" s="1"/>
  <c r="BJD1390"/>
  <c r="BJD1396" s="1"/>
  <c r="BLP1390"/>
  <c r="BLP1396" s="1"/>
  <c r="BOB1390"/>
  <c r="BOB1396" s="1"/>
  <c r="BQN1390"/>
  <c r="BQN1396" s="1"/>
  <c r="BSZ1390"/>
  <c r="BSZ1396" s="1"/>
  <c r="BVL1390"/>
  <c r="BVL1396" s="1"/>
  <c r="BXX1390"/>
  <c r="BXX1396" s="1"/>
  <c r="CAJ1390"/>
  <c r="CAJ1396" s="1"/>
  <c r="CCV1390"/>
  <c r="CCV1396" s="1"/>
  <c r="CFH1390"/>
  <c r="CFH1396" s="1"/>
  <c r="CHT1390"/>
  <c r="CHT1396" s="1"/>
  <c r="CKF1390"/>
  <c r="CKF1396" s="1"/>
  <c r="CMR1390"/>
  <c r="CMR1396" s="1"/>
  <c r="CPD1390"/>
  <c r="CPD1396" s="1"/>
  <c r="CRP1390"/>
  <c r="CRP1396" s="1"/>
  <c r="CUB1390"/>
  <c r="CUB1396" s="1"/>
  <c r="CWN1390"/>
  <c r="CWN1396" s="1"/>
  <c r="APT1396"/>
  <c r="APW1390"/>
  <c r="APW1396" s="1"/>
  <c r="AQZ1396"/>
  <c r="ARC1390"/>
  <c r="ARC1396" s="1"/>
  <c r="ASF1396"/>
  <c r="ASI1390"/>
  <c r="ASI1396" s="1"/>
  <c r="ATL1396"/>
  <c r="ATO1390"/>
  <c r="ATO1396" s="1"/>
  <c r="AUR1396"/>
  <c r="AUU1390"/>
  <c r="AUU1396" s="1"/>
  <c r="AVX1396"/>
  <c r="AWA1390"/>
  <c r="AWA1396" s="1"/>
  <c r="AXD1396"/>
  <c r="AXG1390"/>
  <c r="AXG1396" s="1"/>
  <c r="AYJ1396"/>
  <c r="AYM1390"/>
  <c r="AYM1396" s="1"/>
  <c r="AZP1396"/>
  <c r="AZS1390"/>
  <c r="AZS1396" s="1"/>
  <c r="BAV1396"/>
  <c r="BAY1390"/>
  <c r="BAY1396" s="1"/>
  <c r="BCB1396"/>
  <c r="BCE1390"/>
  <c r="BCE1396" s="1"/>
  <c r="BDH1396"/>
  <c r="BDK1390"/>
  <c r="BDK1396" s="1"/>
  <c r="BEN1396"/>
  <c r="BEQ1390"/>
  <c r="BEQ1396" s="1"/>
  <c r="BFT1396"/>
  <c r="BFW1390"/>
  <c r="BFW1396" s="1"/>
  <c r="BGZ1396"/>
  <c r="BHC1390"/>
  <c r="BHC1396" s="1"/>
  <c r="BIF1396"/>
  <c r="BII1390"/>
  <c r="BII1396" s="1"/>
  <c r="BJL1396"/>
  <c r="BJO1390"/>
  <c r="BJO1396" s="1"/>
  <c r="BKR1396"/>
  <c r="BKU1390"/>
  <c r="BKU1396" s="1"/>
  <c r="BLX1396"/>
  <c r="BMA1390"/>
  <c r="BMA1396" s="1"/>
  <c r="BND1396"/>
  <c r="BNG1390"/>
  <c r="BNG1396" s="1"/>
  <c r="BOJ1396"/>
  <c r="BOM1390"/>
  <c r="BOM1396" s="1"/>
  <c r="BPP1396"/>
  <c r="BPS1390"/>
  <c r="BPS1396" s="1"/>
  <c r="BQV1396"/>
  <c r="BQY1390"/>
  <c r="BQY1396" s="1"/>
  <c r="BSB1396"/>
  <c r="BSE1390"/>
  <c r="BSE1396" s="1"/>
  <c r="BTH1396"/>
  <c r="BTK1390"/>
  <c r="BTK1396" s="1"/>
  <c r="BUN1396"/>
  <c r="BUQ1390"/>
  <c r="BUQ1396" s="1"/>
  <c r="BVT1396"/>
  <c r="BVW1390"/>
  <c r="BVW1396" s="1"/>
  <c r="BWZ1396"/>
  <c r="BXC1390"/>
  <c r="BXC1396" s="1"/>
  <c r="BYF1396"/>
  <c r="BYI1390"/>
  <c r="BYI1396" s="1"/>
  <c r="BZL1396"/>
  <c r="BZO1390"/>
  <c r="BZO1396" s="1"/>
  <c r="CAR1396"/>
  <c r="CAU1390"/>
  <c r="CAU1396" s="1"/>
  <c r="CBX1396"/>
  <c r="CCA1390"/>
  <c r="CCA1396" s="1"/>
  <c r="CDD1396"/>
  <c r="CDG1390"/>
  <c r="CDG1396" s="1"/>
  <c r="CEJ1396"/>
  <c r="CEM1390"/>
  <c r="CEM1396" s="1"/>
  <c r="CFP1396"/>
  <c r="CFS1390"/>
  <c r="CFS1396" s="1"/>
  <c r="CGV1396"/>
  <c r="CGY1390"/>
  <c r="CGY1396" s="1"/>
  <c r="CIB1396"/>
  <c r="CIE1390"/>
  <c r="CIE1396" s="1"/>
  <c r="CJH1396"/>
  <c r="CJK1390"/>
  <c r="CJK1396" s="1"/>
  <c r="CKN1396"/>
  <c r="CKQ1390"/>
  <c r="CKQ1396" s="1"/>
  <c r="CLT1396"/>
  <c r="CLW1390"/>
  <c r="CLW1396" s="1"/>
  <c r="CMZ1396"/>
  <c r="CNC1390"/>
  <c r="CNC1396" s="1"/>
  <c r="COF1396"/>
  <c r="COI1390"/>
  <c r="COI1396" s="1"/>
  <c r="CPL1396"/>
  <c r="CPO1390"/>
  <c r="CPO1396" s="1"/>
  <c r="CQR1396"/>
  <c r="CQU1390"/>
  <c r="CQU1396" s="1"/>
  <c r="CRX1396"/>
  <c r="CSA1390"/>
  <c r="CSA1396" s="1"/>
  <c r="CTD1396"/>
  <c r="CTG1390"/>
  <c r="CTG1396" s="1"/>
  <c r="CUJ1396"/>
  <c r="CUM1390"/>
  <c r="CUM1396" s="1"/>
  <c r="CVP1396"/>
  <c r="CVS1390"/>
  <c r="CVS1396" s="1"/>
  <c r="CWV1396"/>
  <c r="CWY1390"/>
  <c r="CWY1396" s="1"/>
  <c r="CYB1396"/>
  <c r="CYE1390"/>
  <c r="CYE1396" s="1"/>
  <c r="DCK1396"/>
  <c r="DCL1390"/>
  <c r="DCL1396" s="1"/>
  <c r="DHI1396"/>
  <c r="DHJ1390"/>
  <c r="DHJ1396" s="1"/>
  <c r="DMG1396"/>
  <c r="DMH1390"/>
  <c r="DMH1396" s="1"/>
  <c r="DRE1396"/>
  <c r="DRF1390"/>
  <c r="DRF1396" s="1"/>
  <c r="DWC1396"/>
  <c r="DWD1390"/>
  <c r="DWD1396" s="1"/>
  <c r="EBA1396"/>
  <c r="EBB1390"/>
  <c r="EBB1396" s="1"/>
  <c r="EFY1396"/>
  <c r="EFZ1390"/>
  <c r="EFZ1396" s="1"/>
  <c r="EKW1396"/>
  <c r="EKX1390"/>
  <c r="EKX1396" s="1"/>
  <c r="EPU1396"/>
  <c r="EPV1390"/>
  <c r="EPV1396" s="1"/>
  <c r="EUS1396"/>
  <c r="EUT1390"/>
  <c r="EUT1396" s="1"/>
  <c r="EZQ1396"/>
  <c r="EZR1390"/>
  <c r="EZR1396" s="1"/>
  <c r="FEO1396"/>
  <c r="FEP1390"/>
  <c r="FEP1396" s="1"/>
  <c r="FJM1396"/>
  <c r="FJN1390"/>
  <c r="FJN1396" s="1"/>
  <c r="DAO1396"/>
  <c r="DAP1390"/>
  <c r="DAP1396" s="1"/>
  <c r="DBG1390"/>
  <c r="DBG1396" s="1"/>
  <c r="DFM1396"/>
  <c r="DFN1390"/>
  <c r="DFN1396" s="1"/>
  <c r="DGE1390"/>
  <c r="DGE1396" s="1"/>
  <c r="DKK1396"/>
  <c r="DKL1390"/>
  <c r="DKL1396" s="1"/>
  <c r="DLC1390"/>
  <c r="DLC1396" s="1"/>
  <c r="DPI1396"/>
  <c r="DPJ1390"/>
  <c r="DPJ1396" s="1"/>
  <c r="DQA1390"/>
  <c r="DQA1396" s="1"/>
  <c r="DUG1396"/>
  <c r="DUH1390"/>
  <c r="DUH1396" s="1"/>
  <c r="DUY1390"/>
  <c r="DUY1396" s="1"/>
  <c r="DZE1396"/>
  <c r="DZF1390"/>
  <c r="DZF1396" s="1"/>
  <c r="DZW1390"/>
  <c r="DZW1396" s="1"/>
  <c r="EEC1396"/>
  <c r="EED1390"/>
  <c r="EED1396" s="1"/>
  <c r="EEU1390"/>
  <c r="EEU1396" s="1"/>
  <c r="EJA1396"/>
  <c r="EJB1390"/>
  <c r="EJB1396" s="1"/>
  <c r="EJS1390"/>
  <c r="EJS1396" s="1"/>
  <c r="ENY1396"/>
  <c r="ENZ1390"/>
  <c r="ENZ1396" s="1"/>
  <c r="EOQ1390"/>
  <c r="EOQ1396" s="1"/>
  <c r="ESW1396"/>
  <c r="ESX1390"/>
  <c r="ESX1396" s="1"/>
  <c r="ETO1390"/>
  <c r="ETO1396" s="1"/>
  <c r="EXU1396"/>
  <c r="EXV1390"/>
  <c r="EXV1396" s="1"/>
  <c r="EYM1390"/>
  <c r="EYM1396" s="1"/>
  <c r="FCS1396"/>
  <c r="FCT1390"/>
  <c r="FCT1396" s="1"/>
  <c r="FDK1390"/>
  <c r="FDK1396" s="1"/>
  <c r="FHQ1396"/>
  <c r="FHR1390"/>
  <c r="FHR1396" s="1"/>
  <c r="FII1390"/>
  <c r="FII1396" s="1"/>
  <c r="BL1390"/>
  <c r="BL1396" s="1"/>
  <c r="DX1390"/>
  <c r="DX1396" s="1"/>
  <c r="GJ1390"/>
  <c r="GJ1396" s="1"/>
  <c r="IV1390"/>
  <c r="IV1396" s="1"/>
  <c r="LH1390"/>
  <c r="LH1396" s="1"/>
  <c r="NT1390"/>
  <c r="NT1396" s="1"/>
  <c r="QF1390"/>
  <c r="QF1396" s="1"/>
  <c r="SR1390"/>
  <c r="SR1396" s="1"/>
  <c r="VD1390"/>
  <c r="VD1396" s="1"/>
  <c r="XP1390"/>
  <c r="XP1396" s="1"/>
  <c r="AAB1390"/>
  <c r="AAB1396" s="1"/>
  <c r="ACN1390"/>
  <c r="ACN1396" s="1"/>
  <c r="AEZ1390"/>
  <c r="AEZ1396" s="1"/>
  <c r="AHL1390"/>
  <c r="AHL1396" s="1"/>
  <c r="AJX1390"/>
  <c r="AJX1396" s="1"/>
  <c r="AMJ1390"/>
  <c r="AMJ1396" s="1"/>
  <c r="AOV1390"/>
  <c r="AOV1396" s="1"/>
  <c r="ARH1390"/>
  <c r="ARH1396" s="1"/>
  <c r="ATT1390"/>
  <c r="ATT1396" s="1"/>
  <c r="AWF1390"/>
  <c r="AWF1396" s="1"/>
  <c r="AYR1390"/>
  <c r="AYR1396" s="1"/>
  <c r="BBD1390"/>
  <c r="BBD1396" s="1"/>
  <c r="BDP1390"/>
  <c r="BDP1396" s="1"/>
  <c r="BGB1390"/>
  <c r="BGB1396" s="1"/>
  <c r="BIN1390"/>
  <c r="BIN1396" s="1"/>
  <c r="BKZ1390"/>
  <c r="BKZ1396" s="1"/>
  <c r="BNL1390"/>
  <c r="BNL1396" s="1"/>
  <c r="BPX1390"/>
  <c r="BPX1396" s="1"/>
  <c r="BSJ1390"/>
  <c r="BSJ1396" s="1"/>
  <c r="BUV1390"/>
  <c r="BUV1396" s="1"/>
  <c r="BXH1390"/>
  <c r="BXH1396" s="1"/>
  <c r="BZT1390"/>
  <c r="BZT1396" s="1"/>
  <c r="CCF1390"/>
  <c r="CCF1396" s="1"/>
  <c r="CER1390"/>
  <c r="CER1396" s="1"/>
  <c r="CHD1390"/>
  <c r="CHD1396" s="1"/>
  <c r="CJP1390"/>
  <c r="CJP1396" s="1"/>
  <c r="CMB1390"/>
  <c r="CMB1396" s="1"/>
  <c r="CON1390"/>
  <c r="CON1396" s="1"/>
  <c r="CQZ1390"/>
  <c r="CQZ1396" s="1"/>
  <c r="CTL1390"/>
  <c r="CTL1396" s="1"/>
  <c r="CVX1390"/>
  <c r="CVX1396" s="1"/>
  <c r="CYJ1390"/>
  <c r="CYJ1396" s="1"/>
  <c r="H58" i="18" l="1"/>
  <c r="G54"/>
  <c r="G55"/>
  <c r="G58" l="1"/>
  <c r="K8" i="8" l="1"/>
  <c r="C16" i="19" l="1"/>
  <c r="A16"/>
  <c r="B17" s="1"/>
  <c r="B15"/>
  <c r="B14"/>
  <c r="B16" l="1"/>
  <c r="P1767" i="8"/>
  <c r="H1287" l="1"/>
  <c r="H1335" s="1"/>
  <c r="H1338" l="1"/>
  <c r="K1335"/>
  <c r="K1338" s="1"/>
  <c r="P1335"/>
  <c r="P1338" s="1"/>
  <c r="C87" i="5"/>
  <c r="I87" s="1"/>
  <c r="C86"/>
  <c r="P614" i="8"/>
  <c r="H617"/>
  <c r="L1173" l="1"/>
  <c r="L1172"/>
  <c r="P1172" s="1"/>
  <c r="AB1173"/>
  <c r="P1168"/>
  <c r="P1167"/>
  <c r="L1169"/>
  <c r="L1174" s="1"/>
  <c r="AB1168"/>
  <c r="M1168"/>
  <c r="O1168" s="1"/>
  <c r="P848"/>
  <c r="P1173" l="1"/>
  <c r="F117" i="3"/>
  <c r="E64"/>
  <c r="AG98"/>
  <c r="AM98"/>
  <c r="AF86"/>
  <c r="AF70" s="1"/>
  <c r="AF14" s="1"/>
  <c r="AF136" s="1"/>
  <c r="AF137" s="1"/>
  <c r="I97"/>
  <c r="AM12"/>
  <c r="AC137"/>
  <c r="AD12"/>
  <c r="AD137" s="1"/>
  <c r="AC11"/>
  <c r="AA12"/>
  <c r="AA13"/>
  <c r="AM125"/>
  <c r="U135"/>
  <c r="U134"/>
  <c r="U133"/>
  <c r="U132"/>
  <c r="U131"/>
  <c r="U130"/>
  <c r="U129"/>
  <c r="U128"/>
  <c r="U127"/>
  <c r="U126"/>
  <c r="U125"/>
  <c r="U124"/>
  <c r="T123"/>
  <c r="AM123" s="1"/>
  <c r="L67"/>
  <c r="AM108"/>
  <c r="AM107" s="1"/>
  <c r="R108"/>
  <c r="Q107"/>
  <c r="Q70" s="1"/>
  <c r="Q14" s="1"/>
  <c r="AM61"/>
  <c r="AM60"/>
  <c r="AJ61"/>
  <c r="AI59"/>
  <c r="AI58" s="1"/>
  <c r="F101"/>
  <c r="E86"/>
  <c r="F91"/>
  <c r="E71"/>
  <c r="D34"/>
  <c r="E34"/>
  <c r="E16"/>
  <c r="M1744" i="8"/>
  <c r="M1678"/>
  <c r="M1677"/>
  <c r="M1676"/>
  <c r="M1669"/>
  <c r="M1668"/>
  <c r="I1672"/>
  <c r="I1676"/>
  <c r="I1713"/>
  <c r="I1703"/>
  <c r="I1681"/>
  <c r="I1680"/>
  <c r="I1679"/>
  <c r="I1678"/>
  <c r="I1677"/>
  <c r="I1673"/>
  <c r="I1669"/>
  <c r="I1668"/>
  <c r="I1832"/>
  <c r="AM59" i="3" l="1"/>
  <c r="AI136"/>
  <c r="AI137" s="1"/>
  <c r="AI14"/>
  <c r="Q136"/>
  <c r="Q137" s="1"/>
  <c r="T122"/>
  <c r="I1728" i="8"/>
  <c r="M1432"/>
  <c r="AM83" i="3"/>
  <c r="I1427" i="8"/>
  <c r="I1863"/>
  <c r="N1198"/>
  <c r="G49" i="5"/>
  <c r="Q1226" i="8"/>
  <c r="M1229"/>
  <c r="M631"/>
  <c r="I602"/>
  <c r="T121" i="3" l="1"/>
  <c r="AM122"/>
  <c r="Q1927" i="8"/>
  <c r="R1927" s="1"/>
  <c r="Q1925"/>
  <c r="R1925" s="1"/>
  <c r="Q1924"/>
  <c r="R1924" s="1"/>
  <c r="Q1918"/>
  <c r="R1918" s="1"/>
  <c r="Q1906"/>
  <c r="Q1904"/>
  <c r="Q1903"/>
  <c r="Q1897"/>
  <c r="N1906"/>
  <c r="N1904"/>
  <c r="N1903"/>
  <c r="M1902"/>
  <c r="M1923" s="1"/>
  <c r="Q1923" s="1"/>
  <c r="N1671"/>
  <c r="Q1418"/>
  <c r="Q1404"/>
  <c r="Q1240"/>
  <c r="P1226"/>
  <c r="R1226" s="1"/>
  <c r="Q1200"/>
  <c r="M1186"/>
  <c r="Q1186" s="1"/>
  <c r="Q1183"/>
  <c r="Q1182"/>
  <c r="Q1181"/>
  <c r="Q1180"/>
  <c r="Q1179"/>
  <c r="Q1178"/>
  <c r="N1183"/>
  <c r="N1180"/>
  <c r="N1181"/>
  <c r="N1179"/>
  <c r="N1178"/>
  <c r="N1164"/>
  <c r="N1168" s="1"/>
  <c r="Q1164"/>
  <c r="Q1168" s="1"/>
  <c r="M1167"/>
  <c r="Q1167" s="1"/>
  <c r="I1166"/>
  <c r="Q1166" s="1"/>
  <c r="M1158"/>
  <c r="Q1158" s="1"/>
  <c r="M1157"/>
  <c r="N1150"/>
  <c r="N1154" s="1"/>
  <c r="M1155"/>
  <c r="M1159" s="1"/>
  <c r="O1159" s="1"/>
  <c r="Q1153"/>
  <c r="Q828"/>
  <c r="Q826"/>
  <c r="Q825"/>
  <c r="Q824"/>
  <c r="Q822"/>
  <c r="N828"/>
  <c r="N826"/>
  <c r="N825"/>
  <c r="N824"/>
  <c r="N822"/>
  <c r="M820"/>
  <c r="Q790"/>
  <c r="Q713"/>
  <c r="Q712"/>
  <c r="Q711"/>
  <c r="Q710"/>
  <c r="Q709"/>
  <c r="Q708"/>
  <c r="Q707"/>
  <c r="Q706"/>
  <c r="Q705"/>
  <c r="Q704"/>
  <c r="Q703"/>
  <c r="Q702"/>
  <c r="Q701"/>
  <c r="Q700"/>
  <c r="Q699"/>
  <c r="Q698"/>
  <c r="Q697"/>
  <c r="Q696"/>
  <c r="Q695"/>
  <c r="Q694"/>
  <c r="Q693"/>
  <c r="Q692"/>
  <c r="Q691"/>
  <c r="Q690"/>
  <c r="Q689"/>
  <c r="Q688"/>
  <c r="Q687"/>
  <c r="Q686"/>
  <c r="Q685"/>
  <c r="Q684"/>
  <c r="Q683"/>
  <c r="Q682"/>
  <c r="Q681"/>
  <c r="Q680"/>
  <c r="Q679"/>
  <c r="Q678"/>
  <c r="Q677"/>
  <c r="Q674"/>
  <c r="N648"/>
  <c r="N646"/>
  <c r="N645"/>
  <c r="N644"/>
  <c r="N642"/>
  <c r="M649"/>
  <c r="M829" s="1"/>
  <c r="M643"/>
  <c r="M823" s="1"/>
  <c r="M1403" s="1"/>
  <c r="M641"/>
  <c r="M821" s="1"/>
  <c r="M640"/>
  <c r="L649"/>
  <c r="Q631"/>
  <c r="Q649" s="1"/>
  <c r="Q630"/>
  <c r="Q648" s="1"/>
  <c r="Q628"/>
  <c r="Q646" s="1"/>
  <c r="Q627"/>
  <c r="Q645" s="1"/>
  <c r="Q626"/>
  <c r="Q644" s="1"/>
  <c r="Q625"/>
  <c r="Q643" s="1"/>
  <c r="Q624"/>
  <c r="Q642" s="1"/>
  <c r="Q623"/>
  <c r="Q641" s="1"/>
  <c r="Q622"/>
  <c r="Q640" s="1"/>
  <c r="N605"/>
  <c r="N604"/>
  <c r="N603"/>
  <c r="N602"/>
  <c r="N566"/>
  <c r="Q380"/>
  <c r="M1169" l="1"/>
  <c r="M1173" s="1"/>
  <c r="O1173" s="1"/>
  <c r="S1168"/>
  <c r="R1168"/>
  <c r="AM121" i="3"/>
  <c r="T136"/>
  <c r="T137" s="1"/>
  <c r="M1160" i="8"/>
  <c r="M1190"/>
  <c r="M1187"/>
  <c r="Q1902"/>
  <c r="M1901"/>
  <c r="Q1403"/>
  <c r="Q823"/>
  <c r="Q829"/>
  <c r="M1406"/>
  <c r="N649"/>
  <c r="Q821"/>
  <c r="M1922" l="1"/>
  <c r="Q1922" s="1"/>
  <c r="Q1901"/>
  <c r="Q1406"/>
  <c r="M1907"/>
  <c r="M1928" l="1"/>
  <c r="Q1928" s="1"/>
  <c r="Q1907"/>
  <c r="H1972" l="1"/>
  <c r="L641" l="1"/>
  <c r="N641" l="1"/>
  <c r="H1943" l="1"/>
  <c r="H1942" s="1"/>
  <c r="AB11" i="3" l="1"/>
  <c r="AD11" s="1"/>
  <c r="P828" i="8"/>
  <c r="R828" s="1"/>
  <c r="P826"/>
  <c r="R826" s="1"/>
  <c r="P825"/>
  <c r="R825" s="1"/>
  <c r="P824"/>
  <c r="R824" s="1"/>
  <c r="L820"/>
  <c r="N820" s="1"/>
  <c r="P648"/>
  <c r="R648" s="1"/>
  <c r="P646"/>
  <c r="R646" s="1"/>
  <c r="P645"/>
  <c r="R645" s="1"/>
  <c r="P644"/>
  <c r="R644" s="1"/>
  <c r="P642"/>
  <c r="R642" s="1"/>
  <c r="P641"/>
  <c r="R641" s="1"/>
  <c r="P639"/>
  <c r="P638"/>
  <c r="P637"/>
  <c r="P636"/>
  <c r="P631"/>
  <c r="P630"/>
  <c r="P629"/>
  <c r="P628"/>
  <c r="P627"/>
  <c r="P626"/>
  <c r="P625"/>
  <c r="P624"/>
  <c r="P623"/>
  <c r="P622"/>
  <c r="L829"/>
  <c r="L640"/>
  <c r="L633"/>
  <c r="N829" l="1"/>
  <c r="P640"/>
  <c r="R640" s="1"/>
  <c r="N640"/>
  <c r="L1406"/>
  <c r="P829"/>
  <c r="R829" s="1"/>
  <c r="P649"/>
  <c r="R649" s="1"/>
  <c r="P1406" l="1"/>
  <c r="R1406" s="1"/>
  <c r="L1907"/>
  <c r="N1907" l="1"/>
  <c r="L1928"/>
  <c r="P1907"/>
  <c r="P1928" s="1"/>
  <c r="R1928" s="1"/>
  <c r="H1069" l="1"/>
  <c r="AN108" i="3" l="1"/>
  <c r="P107"/>
  <c r="R107" s="1"/>
  <c r="H1900" i="8"/>
  <c r="AB1234"/>
  <c r="AB1233"/>
  <c r="M1233"/>
  <c r="M1241" s="1"/>
  <c r="K1233"/>
  <c r="J1233"/>
  <c r="I1233"/>
  <c r="AB1232"/>
  <c r="M1232"/>
  <c r="L1232"/>
  <c r="AB1231"/>
  <c r="AB1230"/>
  <c r="M1230"/>
  <c r="AB1229"/>
  <c r="Q1229"/>
  <c r="Q1233" s="1"/>
  <c r="L1229"/>
  <c r="L1230" s="1"/>
  <c r="AB1228"/>
  <c r="O1228"/>
  <c r="O1232" s="1"/>
  <c r="I1228"/>
  <c r="Q1228" s="1"/>
  <c r="Q1232" s="1"/>
  <c r="H1230"/>
  <c r="AB1227"/>
  <c r="O1226"/>
  <c r="N1226"/>
  <c r="K1226"/>
  <c r="J1226"/>
  <c r="AL107" i="3" l="1"/>
  <c r="AN107" s="1"/>
  <c r="P136"/>
  <c r="P70"/>
  <c r="Q1241" i="8"/>
  <c r="M1402"/>
  <c r="P1228"/>
  <c r="R1228" s="1"/>
  <c r="R1232" s="1"/>
  <c r="L1233"/>
  <c r="P1233" s="1"/>
  <c r="L1241"/>
  <c r="N1241" s="1"/>
  <c r="P1229"/>
  <c r="S1229" s="1"/>
  <c r="S1233" s="1"/>
  <c r="N1229"/>
  <c r="N1233" s="1"/>
  <c r="N1230"/>
  <c r="I1232"/>
  <c r="I1234" s="1"/>
  <c r="E336" i="7" s="1"/>
  <c r="M1234" i="8"/>
  <c r="H336" i="7" s="1"/>
  <c r="P1232" i="8"/>
  <c r="Q1230"/>
  <c r="K1228"/>
  <c r="I1230"/>
  <c r="J1230" s="1"/>
  <c r="J1228"/>
  <c r="J1232" s="1"/>
  <c r="O1229"/>
  <c r="S1228" l="1"/>
  <c r="S1232" s="1"/>
  <c r="R136" i="3"/>
  <c r="P137"/>
  <c r="R137" s="1"/>
  <c r="R70"/>
  <c r="P14"/>
  <c r="R14" s="1"/>
  <c r="Q1402" i="8"/>
  <c r="M1900"/>
  <c r="R1229"/>
  <c r="R1233" s="1"/>
  <c r="Q1234"/>
  <c r="K336" i="7"/>
  <c r="H1234" i="8"/>
  <c r="L1234"/>
  <c r="O1234" s="1"/>
  <c r="P1241"/>
  <c r="R1241" s="1"/>
  <c r="L1402"/>
  <c r="K1230"/>
  <c r="K1232"/>
  <c r="K1234" s="1"/>
  <c r="O1230"/>
  <c r="O1233"/>
  <c r="P1230"/>
  <c r="S1230" s="1"/>
  <c r="M1921" l="1"/>
  <c r="Q1921" s="1"/>
  <c r="Q1900"/>
  <c r="N1234"/>
  <c r="P1234"/>
  <c r="J1234"/>
  <c r="L1900"/>
  <c r="L1921" s="1"/>
  <c r="P1402"/>
  <c r="P1900" s="1"/>
  <c r="R1230"/>
  <c r="R1402" l="1"/>
  <c r="N1900"/>
  <c r="R1234"/>
  <c r="S1234"/>
  <c r="K1256"/>
  <c r="J1256"/>
  <c r="I1256"/>
  <c r="H1256"/>
  <c r="L1252"/>
  <c r="P1252" s="1"/>
  <c r="L1255"/>
  <c r="N1153" l="1"/>
  <c r="L1253"/>
  <c r="F116" i="6" s="1"/>
  <c r="F99" s="1"/>
  <c r="L1256" i="8"/>
  <c r="L1257" s="1"/>
  <c r="L1281" s="1"/>
  <c r="P1153"/>
  <c r="N1155"/>
  <c r="N1159" s="1"/>
  <c r="O1256" l="1"/>
  <c r="N1158"/>
  <c r="L1160"/>
  <c r="N1160" s="1"/>
  <c r="P1158"/>
  <c r="R1158" s="1"/>
  <c r="P1256"/>
  <c r="P1281"/>
  <c r="L1282"/>
  <c r="L1782"/>
  <c r="L1778"/>
  <c r="K1782"/>
  <c r="J1782"/>
  <c r="I1782"/>
  <c r="H1782"/>
  <c r="N1780"/>
  <c r="M1780"/>
  <c r="L1780"/>
  <c r="L1783" s="1"/>
  <c r="O1782"/>
  <c r="I1775"/>
  <c r="I1778" s="1"/>
  <c r="H1780"/>
  <c r="AB1783"/>
  <c r="J1783"/>
  <c r="AB1782"/>
  <c r="AB1780"/>
  <c r="AB1779"/>
  <c r="AB1778"/>
  <c r="Q1782"/>
  <c r="P1782"/>
  <c r="N1782"/>
  <c r="AB1775"/>
  <c r="P1775"/>
  <c r="O1775"/>
  <c r="AB1774"/>
  <c r="Q1772"/>
  <c r="P1772"/>
  <c r="O1772"/>
  <c r="N1772"/>
  <c r="K1772"/>
  <c r="N1771"/>
  <c r="Q1771"/>
  <c r="P1771"/>
  <c r="O1771"/>
  <c r="K1771"/>
  <c r="J1771"/>
  <c r="Q1770"/>
  <c r="P1770"/>
  <c r="O1770"/>
  <c r="K1770"/>
  <c r="J1770"/>
  <c r="Q1769"/>
  <c r="P1769"/>
  <c r="O1769"/>
  <c r="N1769"/>
  <c r="K1769"/>
  <c r="Q1768"/>
  <c r="P1768"/>
  <c r="O1768"/>
  <c r="N1768"/>
  <c r="K1768"/>
  <c r="J1768"/>
  <c r="Q1766"/>
  <c r="P1766"/>
  <c r="O1766"/>
  <c r="N1766"/>
  <c r="K1766"/>
  <c r="J1766"/>
  <c r="I851"/>
  <c r="H851"/>
  <c r="Q849"/>
  <c r="P849"/>
  <c r="O849"/>
  <c r="K849"/>
  <c r="J849"/>
  <c r="H1783" l="1"/>
  <c r="S1768"/>
  <c r="K1775"/>
  <c r="K1780" s="1"/>
  <c r="S1770"/>
  <c r="R1772"/>
  <c r="Q1775"/>
  <c r="R1775" s="1"/>
  <c r="R1780" s="1"/>
  <c r="P1778"/>
  <c r="I1780"/>
  <c r="O1778"/>
  <c r="P1780"/>
  <c r="P1783" s="1"/>
  <c r="M1782"/>
  <c r="M1783" s="1"/>
  <c r="H1778"/>
  <c r="J1778" s="1"/>
  <c r="M1778"/>
  <c r="N1778" s="1"/>
  <c r="S849"/>
  <c r="S1769"/>
  <c r="S1771"/>
  <c r="S1782"/>
  <c r="O1780"/>
  <c r="R1782"/>
  <c r="J1775"/>
  <c r="J1780" s="1"/>
  <c r="S1772"/>
  <c r="R1771"/>
  <c r="R1770"/>
  <c r="R1769"/>
  <c r="R1768"/>
  <c r="R1766"/>
  <c r="S1766"/>
  <c r="R849"/>
  <c r="S1775" l="1"/>
  <c r="S1780" s="1"/>
  <c r="Q1778"/>
  <c r="Q1780"/>
  <c r="L1186"/>
  <c r="N1186" s="1"/>
  <c r="P1183"/>
  <c r="O1183"/>
  <c r="K1183"/>
  <c r="J1183"/>
  <c r="P1181"/>
  <c r="O1181"/>
  <c r="K1181"/>
  <c r="P1179"/>
  <c r="P1180"/>
  <c r="O1180"/>
  <c r="K1180"/>
  <c r="J1180"/>
  <c r="O1179"/>
  <c r="J1179"/>
  <c r="P1178"/>
  <c r="O1178"/>
  <c r="K1178"/>
  <c r="J1178"/>
  <c r="R1183" l="1"/>
  <c r="H1185"/>
  <c r="H1189" s="1"/>
  <c r="H1191" s="1"/>
  <c r="K1179"/>
  <c r="S1181"/>
  <c r="S1183"/>
  <c r="R1181"/>
  <c r="S1178"/>
  <c r="S1180"/>
  <c r="R1179"/>
  <c r="R1178"/>
  <c r="S1179"/>
  <c r="R1180"/>
  <c r="H1938" l="1"/>
  <c r="M1205" l="1"/>
  <c r="M1238" s="1"/>
  <c r="L1400"/>
  <c r="L1898" s="1"/>
  <c r="J1205"/>
  <c r="I1205"/>
  <c r="H1205"/>
  <c r="Q1198"/>
  <c r="P1198"/>
  <c r="O1198"/>
  <c r="O1205" s="1"/>
  <c r="O1238" s="1"/>
  <c r="N1205"/>
  <c r="N1238" s="1"/>
  <c r="K1198"/>
  <c r="K1205" s="1"/>
  <c r="N1421"/>
  <c r="I80"/>
  <c r="I617"/>
  <c r="Q617" s="1"/>
  <c r="Q635" s="1"/>
  <c r="I385"/>
  <c r="J1871"/>
  <c r="J1866"/>
  <c r="J1862"/>
  <c r="J1099"/>
  <c r="Q793"/>
  <c r="M794"/>
  <c r="J878"/>
  <c r="J534"/>
  <c r="J523"/>
  <c r="J522"/>
  <c r="J519"/>
  <c r="R1907"/>
  <c r="R1906"/>
  <c r="R1904"/>
  <c r="R1903"/>
  <c r="R1900"/>
  <c r="K1930"/>
  <c r="O1399"/>
  <c r="J1833"/>
  <c r="J1714"/>
  <c r="R1375"/>
  <c r="I1185"/>
  <c r="Q1185" s="1"/>
  <c r="J1074"/>
  <c r="Q950"/>
  <c r="Q949"/>
  <c r="P617"/>
  <c r="P633" s="1"/>
  <c r="Q543"/>
  <c r="Q538"/>
  <c r="M550"/>
  <c r="Q550" s="1"/>
  <c r="I511"/>
  <c r="I512" s="1"/>
  <c r="I447"/>
  <c r="J400"/>
  <c r="J399"/>
  <c r="J398"/>
  <c r="J396"/>
  <c r="J395"/>
  <c r="J394"/>
  <c r="J393"/>
  <c r="J392"/>
  <c r="J391"/>
  <c r="J390"/>
  <c r="J389"/>
  <c r="J388"/>
  <c r="J387"/>
  <c r="J386"/>
  <c r="J383"/>
  <c r="J381"/>
  <c r="J380"/>
  <c r="K380"/>
  <c r="Q362"/>
  <c r="P362"/>
  <c r="I364"/>
  <c r="I367" s="1"/>
  <c r="I371" s="1"/>
  <c r="I372" s="1"/>
  <c r="I270"/>
  <c r="S203"/>
  <c r="S202"/>
  <c r="S201"/>
  <c r="S199"/>
  <c r="S198"/>
  <c r="S197"/>
  <c r="S196"/>
  <c r="S195"/>
  <c r="S194"/>
  <c r="S193"/>
  <c r="S192"/>
  <c r="S191"/>
  <c r="S190"/>
  <c r="R203"/>
  <c r="R202"/>
  <c r="R201"/>
  <c r="Q200"/>
  <c r="Q199"/>
  <c r="Q198"/>
  <c r="Q197"/>
  <c r="Q196"/>
  <c r="Q195"/>
  <c r="Q194"/>
  <c r="Q193"/>
  <c r="Q192"/>
  <c r="Q191"/>
  <c r="Q190"/>
  <c r="Q189"/>
  <c r="S129"/>
  <c r="I121"/>
  <c r="I122" s="1"/>
  <c r="I124"/>
  <c r="I125" s="1"/>
  <c r="Q1238" l="1"/>
  <c r="M1400"/>
  <c r="L1919"/>
  <c r="S362"/>
  <c r="S1198"/>
  <c r="S1205" s="1"/>
  <c r="S1238" s="1"/>
  <c r="R1198"/>
  <c r="R1205" s="1"/>
  <c r="R1238" s="1"/>
  <c r="P1205"/>
  <c r="P1238" s="1"/>
  <c r="Q1205"/>
  <c r="I365"/>
  <c r="H952"/>
  <c r="S950"/>
  <c r="M1898" l="1"/>
  <c r="I368"/>
  <c r="AL98" i="3"/>
  <c r="AN98" s="1"/>
  <c r="AE86"/>
  <c r="L1497" i="8"/>
  <c r="AE70" i="3" l="1"/>
  <c r="AG86"/>
  <c r="AG70" s="1"/>
  <c r="M1919" i="8"/>
  <c r="N1898"/>
  <c r="AB1370"/>
  <c r="AB1369"/>
  <c r="AB1368"/>
  <c r="AB1367"/>
  <c r="AB1366"/>
  <c r="M1366"/>
  <c r="M1367" s="1"/>
  <c r="L1366"/>
  <c r="L1369" s="1"/>
  <c r="L1370" s="1"/>
  <c r="I1366"/>
  <c r="I1367" s="1"/>
  <c r="H1366"/>
  <c r="H1369" s="1"/>
  <c r="H1370" s="1"/>
  <c r="AB1365"/>
  <c r="AE1364"/>
  <c r="Z1364"/>
  <c r="AB1364" s="1"/>
  <c r="V1364"/>
  <c r="W1364" s="1"/>
  <c r="Q1364"/>
  <c r="Q1366" s="1"/>
  <c r="Q1369" s="1"/>
  <c r="Q1370" s="1"/>
  <c r="P1364"/>
  <c r="P1366" s="1"/>
  <c r="O1364"/>
  <c r="O1366" s="1"/>
  <c r="O1369" s="1"/>
  <c r="O1370" s="1"/>
  <c r="K1364"/>
  <c r="K1366" s="1"/>
  <c r="AB1363"/>
  <c r="AB1362"/>
  <c r="M1369" l="1"/>
  <c r="M1370" s="1"/>
  <c r="I1369"/>
  <c r="I1370" s="1"/>
  <c r="K1367"/>
  <c r="K1369"/>
  <c r="K1370" s="1"/>
  <c r="P1367"/>
  <c r="P1369"/>
  <c r="P1370" s="1"/>
  <c r="H1367"/>
  <c r="L1367"/>
  <c r="O1367"/>
  <c r="Q1367"/>
  <c r="S1364"/>
  <c r="S1366" s="1"/>
  <c r="P1212"/>
  <c r="H1214"/>
  <c r="H1217" s="1"/>
  <c r="P1215"/>
  <c r="AB1222"/>
  <c r="AB1220"/>
  <c r="M1220"/>
  <c r="AB1219"/>
  <c r="S1219"/>
  <c r="Q1219"/>
  <c r="O1219"/>
  <c r="M1219"/>
  <c r="L1219"/>
  <c r="K1219"/>
  <c r="I1219"/>
  <c r="AB1218"/>
  <c r="AB1217"/>
  <c r="M1217"/>
  <c r="M1221" s="1"/>
  <c r="O1221" s="1"/>
  <c r="AB1215"/>
  <c r="Q1215"/>
  <c r="AB1214"/>
  <c r="O1214"/>
  <c r="O1220" s="1"/>
  <c r="I1214"/>
  <c r="Q1214" s="1"/>
  <c r="AB1213"/>
  <c r="AE1212"/>
  <c r="Z1212"/>
  <c r="AB1212" s="1"/>
  <c r="Q1212"/>
  <c r="Q1216" s="1"/>
  <c r="O1212"/>
  <c r="K1212"/>
  <c r="AB1211"/>
  <c r="AB1210"/>
  <c r="M1222" l="1"/>
  <c r="R1216"/>
  <c r="S1216"/>
  <c r="O1215"/>
  <c r="O1217" s="1"/>
  <c r="L1220"/>
  <c r="P1220" s="1"/>
  <c r="S1369"/>
  <c r="S1370" s="1"/>
  <c r="S1367"/>
  <c r="P1214"/>
  <c r="P1217" s="1"/>
  <c r="H1219"/>
  <c r="S1215"/>
  <c r="I1217"/>
  <c r="Q1217"/>
  <c r="Q1221" s="1"/>
  <c r="I1220"/>
  <c r="I1222" s="1"/>
  <c r="Q1220"/>
  <c r="S1212"/>
  <c r="K1214"/>
  <c r="Q1222" l="1"/>
  <c r="R1221"/>
  <c r="S1221"/>
  <c r="L1222"/>
  <c r="S1214"/>
  <c r="S1220" s="1"/>
  <c r="H1222"/>
  <c r="P1219"/>
  <c r="S1217"/>
  <c r="K1217"/>
  <c r="K1220"/>
  <c r="K1222" s="1"/>
  <c r="P538"/>
  <c r="L543"/>
  <c r="L550" s="1"/>
  <c r="O550" l="1"/>
  <c r="P1222"/>
  <c r="P543"/>
  <c r="P550" s="1"/>
  <c r="S550" s="1"/>
  <c r="S538"/>
  <c r="S543" s="1"/>
  <c r="O1222"/>
  <c r="H121"/>
  <c r="H122" s="1"/>
  <c r="AB125"/>
  <c r="AB124"/>
  <c r="AB123"/>
  <c r="AB122"/>
  <c r="AB121"/>
  <c r="O121"/>
  <c r="AB120"/>
  <c r="AE119"/>
  <c r="Z119"/>
  <c r="AB119" s="1"/>
  <c r="Q119"/>
  <c r="P119"/>
  <c r="O119"/>
  <c r="K119"/>
  <c r="J119"/>
  <c r="AE118"/>
  <c r="Z118"/>
  <c r="AB118" s="1"/>
  <c r="P118"/>
  <c r="O118"/>
  <c r="K118"/>
  <c r="AB372"/>
  <c r="AB371"/>
  <c r="O371"/>
  <c r="M371"/>
  <c r="Q371" s="1"/>
  <c r="L371"/>
  <c r="AB370"/>
  <c r="AB368"/>
  <c r="AB367"/>
  <c r="AB366"/>
  <c r="AB365"/>
  <c r="AB364"/>
  <c r="AB363"/>
  <c r="AE362"/>
  <c r="Z362"/>
  <c r="AB362" s="1"/>
  <c r="O362"/>
  <c r="K362"/>
  <c r="AB361"/>
  <c r="AB360"/>
  <c r="AB359"/>
  <c r="AB358"/>
  <c r="S1222" l="1"/>
  <c r="H367"/>
  <c r="H368" s="1"/>
  <c r="K364"/>
  <c r="J364"/>
  <c r="J362"/>
  <c r="H124"/>
  <c r="H125" s="1"/>
  <c r="R362"/>
  <c r="J118"/>
  <c r="H365"/>
  <c r="Q118"/>
  <c r="P121"/>
  <c r="P124" s="1"/>
  <c r="R119"/>
  <c r="S119"/>
  <c r="H371" l="1"/>
  <c r="K371" s="1"/>
  <c r="S118"/>
  <c r="Q121"/>
  <c r="K368"/>
  <c r="J368"/>
  <c r="J365"/>
  <c r="K365"/>
  <c r="K367"/>
  <c r="J367"/>
  <c r="R118"/>
  <c r="P122"/>
  <c r="P125"/>
  <c r="P380"/>
  <c r="R380" s="1"/>
  <c r="H385"/>
  <c r="H521"/>
  <c r="J371" l="1"/>
  <c r="H372"/>
  <c r="J372" s="1"/>
  <c r="P371"/>
  <c r="R371" s="1"/>
  <c r="Q124"/>
  <c r="Q122"/>
  <c r="Q125" s="1"/>
  <c r="K372"/>
  <c r="L852"/>
  <c r="S371" l="1"/>
  <c r="S122"/>
  <c r="L854"/>
  <c r="D99" i="3"/>
  <c r="G71"/>
  <c r="D71"/>
  <c r="F48"/>
  <c r="S123"/>
  <c r="U123" s="1"/>
  <c r="L519" i="8" l="1"/>
  <c r="AL13" i="3" l="1"/>
  <c r="AL11" s="1"/>
  <c r="K1909" i="8" l="1"/>
  <c r="I1909"/>
  <c r="H1909"/>
  <c r="H1993" l="1"/>
  <c r="AH59" i="3" l="1"/>
  <c r="AN61"/>
  <c r="P822" i="8"/>
  <c r="R822" s="1"/>
  <c r="O798"/>
  <c r="H798"/>
  <c r="H793"/>
  <c r="H795" s="1"/>
  <c r="L795" l="1"/>
  <c r="F84" i="6" s="1"/>
  <c r="L798" i="8"/>
  <c r="L830" s="1"/>
  <c r="AH58" i="3"/>
  <c r="AJ59"/>
  <c r="P820" i="8"/>
  <c r="P793"/>
  <c r="P830" l="1"/>
  <c r="L799"/>
  <c r="AH136" i="3"/>
  <c r="AH14"/>
  <c r="AJ14" s="1"/>
  <c r="AJ58"/>
  <c r="P1400" i="8"/>
  <c r="H1984"/>
  <c r="H1936" s="1"/>
  <c r="AH137" i="3" l="1"/>
  <c r="AJ137" s="1"/>
  <c r="AJ136"/>
  <c r="P1898" i="8"/>
  <c r="P1919" s="1"/>
  <c r="H524"/>
  <c r="P851" l="1"/>
  <c r="A7" i="19"/>
  <c r="A9" s="1"/>
  <c r="H459" i="8" l="1"/>
  <c r="P456"/>
  <c r="O456"/>
  <c r="K456"/>
  <c r="J456"/>
  <c r="AL125" i="3" l="1"/>
  <c r="AN125" s="1"/>
  <c r="AL124"/>
  <c r="AL123"/>
  <c r="AN123" s="1"/>
  <c r="O643" i="8"/>
  <c r="L643"/>
  <c r="H643"/>
  <c r="L651"/>
  <c r="L823" l="1"/>
  <c r="N643"/>
  <c r="P643"/>
  <c r="R643" s="1"/>
  <c r="S122" i="3"/>
  <c r="U122" s="1"/>
  <c r="N823" i="8" l="1"/>
  <c r="L1403"/>
  <c r="N1403" s="1"/>
  <c r="P823"/>
  <c r="R823" s="1"/>
  <c r="AL122" i="3"/>
  <c r="AN122" s="1"/>
  <c r="S121"/>
  <c r="U121" s="1"/>
  <c r="O1403" i="8" l="1"/>
  <c r="L1901"/>
  <c r="N1901" s="1"/>
  <c r="AL121" i="3"/>
  <c r="AN121" s="1"/>
  <c r="L1922" i="8" l="1"/>
  <c r="O1901"/>
  <c r="S137" i="3"/>
  <c r="U137" s="1"/>
  <c r="U136"/>
  <c r="AB1172" i="8"/>
  <c r="M1172"/>
  <c r="Q1172" s="1"/>
  <c r="AB1167"/>
  <c r="N1167"/>
  <c r="O1167" l="1"/>
  <c r="S1167"/>
  <c r="N1172"/>
  <c r="N1174" l="1"/>
  <c r="N1169"/>
  <c r="N1173" s="1"/>
  <c r="R1167"/>
  <c r="O1172"/>
  <c r="P790"/>
  <c r="O790"/>
  <c r="N790"/>
  <c r="K790"/>
  <c r="R790" l="1"/>
  <c r="S790"/>
  <c r="S1172"/>
  <c r="R1172"/>
  <c r="AL120" i="3"/>
  <c r="AL117"/>
  <c r="AL116" s="1"/>
  <c r="AL115" s="1"/>
  <c r="AL114"/>
  <c r="AL113"/>
  <c r="AL112"/>
  <c r="AL111"/>
  <c r="AL106"/>
  <c r="AL105"/>
  <c r="AL104"/>
  <c r="AL102"/>
  <c r="AL101"/>
  <c r="AL97"/>
  <c r="AL95"/>
  <c r="AL93"/>
  <c r="AL92"/>
  <c r="AL91"/>
  <c r="AL88"/>
  <c r="AL87"/>
  <c r="AL82"/>
  <c r="AL81"/>
  <c r="AL80"/>
  <c r="AL79"/>
  <c r="AL78"/>
  <c r="AL76"/>
  <c r="AL74"/>
  <c r="AL73"/>
  <c r="AL67"/>
  <c r="AL65"/>
  <c r="AL64"/>
  <c r="AL60"/>
  <c r="AL59" s="1"/>
  <c r="AL57"/>
  <c r="AL52"/>
  <c r="AL51"/>
  <c r="AL50"/>
  <c r="AL49"/>
  <c r="AL48"/>
  <c r="AL46"/>
  <c r="AL43"/>
  <c r="AL42"/>
  <c r="AL40"/>
  <c r="AL38"/>
  <c r="AL37"/>
  <c r="AL33"/>
  <c r="AL31"/>
  <c r="AL29"/>
  <c r="AL28"/>
  <c r="AL27"/>
  <c r="AL26"/>
  <c r="AL25"/>
  <c r="AL24"/>
  <c r="AL23"/>
  <c r="AL22"/>
  <c r="AL21"/>
  <c r="AL18"/>
  <c r="N780" i="8"/>
  <c r="N785" s="1"/>
  <c r="N786" s="1"/>
  <c r="M780"/>
  <c r="M785" s="1"/>
  <c r="M786" s="1"/>
  <c r="M827" s="1"/>
  <c r="L785"/>
  <c r="H780"/>
  <c r="H785" s="1"/>
  <c r="H786" s="1"/>
  <c r="L524"/>
  <c r="L529" s="1"/>
  <c r="H529"/>
  <c r="N544"/>
  <c r="N542"/>
  <c r="M542"/>
  <c r="Q542" s="1"/>
  <c r="I537"/>
  <c r="Q537" s="1"/>
  <c r="H537"/>
  <c r="P523"/>
  <c r="P528" s="1"/>
  <c r="M523"/>
  <c r="O523" s="1"/>
  <c r="O528" s="1"/>
  <c r="L528"/>
  <c r="L549" s="1"/>
  <c r="K528"/>
  <c r="I528"/>
  <c r="H528"/>
  <c r="AL17" i="3"/>
  <c r="AL56"/>
  <c r="AL41"/>
  <c r="AL20"/>
  <c r="AL53"/>
  <c r="AL36"/>
  <c r="AL35"/>
  <c r="AL89"/>
  <c r="AL77"/>
  <c r="AL96"/>
  <c r="AL100"/>
  <c r="AL75"/>
  <c r="AL94"/>
  <c r="AL90"/>
  <c r="AL19"/>
  <c r="AL30"/>
  <c r="AL47"/>
  <c r="AL39"/>
  <c r="Q827" i="8" l="1"/>
  <c r="N827"/>
  <c r="P827"/>
  <c r="J528"/>
  <c r="AL86" i="3"/>
  <c r="L542" i="8"/>
  <c r="L1923" s="1"/>
  <c r="P537"/>
  <c r="L539"/>
  <c r="P549"/>
  <c r="K537"/>
  <c r="M528"/>
  <c r="M549" s="1"/>
  <c r="H542"/>
  <c r="O537"/>
  <c r="O542" s="1"/>
  <c r="R827" l="1"/>
  <c r="O549"/>
  <c r="Q549"/>
  <c r="P542"/>
  <c r="S537"/>
  <c r="S542" s="1"/>
  <c r="H1083" l="1"/>
  <c r="AB1080"/>
  <c r="AB1079"/>
  <c r="M1079"/>
  <c r="L1079"/>
  <c r="L1080" s="1"/>
  <c r="I1079"/>
  <c r="H1079"/>
  <c r="H1080" s="1"/>
  <c r="AB1078"/>
  <c r="AB1077"/>
  <c r="AB1076"/>
  <c r="M1076"/>
  <c r="M1077" s="1"/>
  <c r="L1076"/>
  <c r="L1077" s="1"/>
  <c r="I1076"/>
  <c r="H1076"/>
  <c r="AB1075"/>
  <c r="AE1074"/>
  <c r="Z1074"/>
  <c r="AB1074" s="1"/>
  <c r="Q1074"/>
  <c r="P1074"/>
  <c r="O1074"/>
  <c r="O1076" s="1"/>
  <c r="O1077" s="1"/>
  <c r="K1074"/>
  <c r="AB1073"/>
  <c r="AB1072"/>
  <c r="J1079" l="1"/>
  <c r="I1077"/>
  <c r="J1076"/>
  <c r="R1074"/>
  <c r="O1079"/>
  <c r="Q1079"/>
  <c r="K1076"/>
  <c r="P1080"/>
  <c r="P1076"/>
  <c r="S1074"/>
  <c r="Q1076"/>
  <c r="H1077"/>
  <c r="I1080"/>
  <c r="E263" i="7" s="1"/>
  <c r="K263" s="1"/>
  <c r="K1079" i="8"/>
  <c r="P1079"/>
  <c r="H905"/>
  <c r="M952"/>
  <c r="L952"/>
  <c r="H953"/>
  <c r="AE948"/>
  <c r="Z948"/>
  <c r="AB948" s="1"/>
  <c r="Q948"/>
  <c r="P1668"/>
  <c r="L484"/>
  <c r="P483"/>
  <c r="J1077" l="1"/>
  <c r="Q1080"/>
  <c r="S1080" s="1"/>
  <c r="J1080"/>
  <c r="K1077"/>
  <c r="Q1077"/>
  <c r="S1076"/>
  <c r="S1079"/>
  <c r="K1080"/>
  <c r="R1076"/>
  <c r="R1079"/>
  <c r="P1077"/>
  <c r="H955"/>
  <c r="S948"/>
  <c r="E35" i="22"/>
  <c r="I35" s="1"/>
  <c r="I32"/>
  <c r="E34"/>
  <c r="I34" s="1"/>
  <c r="E33"/>
  <c r="I33" s="1"/>
  <c r="I14"/>
  <c r="H16"/>
  <c r="G16"/>
  <c r="F16"/>
  <c r="E16"/>
  <c r="F5"/>
  <c r="H12"/>
  <c r="G12"/>
  <c r="F12"/>
  <c r="E12"/>
  <c r="I11"/>
  <c r="I10"/>
  <c r="C28"/>
  <c r="C20"/>
  <c r="C12"/>
  <c r="F3"/>
  <c r="F2"/>
  <c r="E4"/>
  <c r="D4"/>
  <c r="C4"/>
  <c r="R1080" i="8" l="1"/>
  <c r="F4" i="22"/>
  <c r="I12"/>
  <c r="I36"/>
  <c r="S1077" i="8"/>
  <c r="R1077"/>
  <c r="K58" i="18"/>
  <c r="J58"/>
  <c r="I58"/>
  <c r="Z1872" i="8" l="1"/>
  <c r="Z1871"/>
  <c r="J1870"/>
  <c r="AE20"/>
  <c r="Z1874"/>
  <c r="Z1873"/>
  <c r="Z1870"/>
  <c r="Z1869"/>
  <c r="Z1867"/>
  <c r="Z1865"/>
  <c r="Z1863"/>
  <c r="Z1860"/>
  <c r="Z1859"/>
  <c r="Z1833"/>
  <c r="Z1832"/>
  <c r="Z1831"/>
  <c r="Z1830"/>
  <c r="Z1829"/>
  <c r="H1728"/>
  <c r="Z1714"/>
  <c r="Z1713"/>
  <c r="Z1712"/>
  <c r="Z1711"/>
  <c r="Z1710"/>
  <c r="Z1709"/>
  <c r="Z1708"/>
  <c r="Z1707"/>
  <c r="Z1706"/>
  <c r="Z1705"/>
  <c r="Z1704"/>
  <c r="Z1703"/>
  <c r="Z1700"/>
  <c r="Z1681"/>
  <c r="Z1680"/>
  <c r="Z1679"/>
  <c r="Z1678"/>
  <c r="Z1677"/>
  <c r="Z1676"/>
  <c r="Z1673"/>
  <c r="Z1672"/>
  <c r="Z1671"/>
  <c r="Z1669"/>
  <c r="Z1668"/>
  <c r="Z1618"/>
  <c r="Z1565"/>
  <c r="Z1564"/>
  <c r="Z1563"/>
  <c r="Z1562"/>
  <c r="Z1561"/>
  <c r="Z1560"/>
  <c r="Z1559"/>
  <c r="Z1558"/>
  <c r="Z1557"/>
  <c r="Z1556"/>
  <c r="Z1555"/>
  <c r="Z1554"/>
  <c r="Z1553"/>
  <c r="Z1552"/>
  <c r="Z1551"/>
  <c r="Z1550"/>
  <c r="Z1549"/>
  <c r="Z1548"/>
  <c r="Z1547"/>
  <c r="Z1546"/>
  <c r="Z1545"/>
  <c r="Z1544"/>
  <c r="Z1543"/>
  <c r="Z1542"/>
  <c r="Z1541"/>
  <c r="Z1540"/>
  <c r="Z1539"/>
  <c r="Z1538"/>
  <c r="Z1537"/>
  <c r="Z1536"/>
  <c r="Z1535"/>
  <c r="Z1534"/>
  <c r="Z1533"/>
  <c r="Z1532"/>
  <c r="Z1531"/>
  <c r="Z1530"/>
  <c r="Z1529"/>
  <c r="Z1528"/>
  <c r="Z1467"/>
  <c r="Z1466"/>
  <c r="Z1465"/>
  <c r="Z1464"/>
  <c r="Z1463"/>
  <c r="Z1462"/>
  <c r="Z1461"/>
  <c r="Z1460"/>
  <c r="Z1459"/>
  <c r="Z1458"/>
  <c r="Z1457"/>
  <c r="Z1456"/>
  <c r="Z1455"/>
  <c r="Z1454"/>
  <c r="Z1453"/>
  <c r="Z1452"/>
  <c r="Z1451"/>
  <c r="Z1450"/>
  <c r="Z1449"/>
  <c r="Z1448"/>
  <c r="Z1447"/>
  <c r="Z1446"/>
  <c r="Z1445"/>
  <c r="Z1444"/>
  <c r="Z1443"/>
  <c r="Z1442"/>
  <c r="Z1441"/>
  <c r="Z1440"/>
  <c r="Z1439"/>
  <c r="Z1438"/>
  <c r="Z1437"/>
  <c r="Z1436"/>
  <c r="Z1435"/>
  <c r="Z1434"/>
  <c r="Z1433"/>
  <c r="Z1432"/>
  <c r="Z1431"/>
  <c r="Z1430"/>
  <c r="Z1429"/>
  <c r="Z1428"/>
  <c r="Z1427"/>
  <c r="Z1425"/>
  <c r="Z1424"/>
  <c r="Z1423"/>
  <c r="Z1422"/>
  <c r="Z1421"/>
  <c r="Z1420"/>
  <c r="Z1419"/>
  <c r="Z1418"/>
  <c r="Z1354"/>
  <c r="Z1344"/>
  <c r="Z1297"/>
  <c r="Z1287"/>
  <c r="Z1271"/>
  <c r="Z1261"/>
  <c r="Z1249"/>
  <c r="Z1195"/>
  <c r="Z1182"/>
  <c r="Z1164"/>
  <c r="Z1150"/>
  <c r="Z1136"/>
  <c r="Z1124"/>
  <c r="Z1114"/>
  <c r="Z1099"/>
  <c r="Z1089"/>
  <c r="Z1064"/>
  <c r="Z1048"/>
  <c r="Z1047"/>
  <c r="Z1046"/>
  <c r="Z983"/>
  <c r="Z982"/>
  <c r="Z981"/>
  <c r="Z960"/>
  <c r="Z949"/>
  <c r="Z902"/>
  <c r="Z901"/>
  <c r="Z898"/>
  <c r="Z878"/>
  <c r="Z877"/>
  <c r="Z860"/>
  <c r="Z859"/>
  <c r="Z838"/>
  <c r="Z791"/>
  <c r="Z775"/>
  <c r="Z764"/>
  <c r="Z754"/>
  <c r="Z713"/>
  <c r="Z712"/>
  <c r="Z711"/>
  <c r="Z710"/>
  <c r="Z709"/>
  <c r="Z708"/>
  <c r="Z707"/>
  <c r="Z706"/>
  <c r="Z705"/>
  <c r="Z704"/>
  <c r="Z703"/>
  <c r="Z702"/>
  <c r="Z701"/>
  <c r="Z700"/>
  <c r="Z699"/>
  <c r="Z698"/>
  <c r="Z697"/>
  <c r="Z696"/>
  <c r="Z695"/>
  <c r="Z694"/>
  <c r="Z693"/>
  <c r="Z692"/>
  <c r="Z691"/>
  <c r="Z690"/>
  <c r="Z689"/>
  <c r="Z688"/>
  <c r="Z687"/>
  <c r="Z686"/>
  <c r="Z685"/>
  <c r="Z684"/>
  <c r="Z683"/>
  <c r="Z682"/>
  <c r="Z681"/>
  <c r="Z680"/>
  <c r="Z679"/>
  <c r="Z678"/>
  <c r="Z677"/>
  <c r="Z676"/>
  <c r="Z675"/>
  <c r="Z674"/>
  <c r="Z610"/>
  <c r="Z609"/>
  <c r="Z608"/>
  <c r="Z607"/>
  <c r="Z606"/>
  <c r="Z605"/>
  <c r="Z604"/>
  <c r="Z603"/>
  <c r="Z602"/>
  <c r="Z601"/>
  <c r="Z600"/>
  <c r="Z599"/>
  <c r="Z598"/>
  <c r="Z597"/>
  <c r="Z596"/>
  <c r="Z595"/>
  <c r="Z594"/>
  <c r="Z593"/>
  <c r="Z592"/>
  <c r="Z591"/>
  <c r="Z590"/>
  <c r="Z589"/>
  <c r="Z588"/>
  <c r="Z587"/>
  <c r="Z586"/>
  <c r="Z585"/>
  <c r="Z584"/>
  <c r="Z583"/>
  <c r="Z582"/>
  <c r="Z581"/>
  <c r="Z580"/>
  <c r="Z579"/>
  <c r="Z578"/>
  <c r="Z577"/>
  <c r="Z576"/>
  <c r="Z575"/>
  <c r="Z574"/>
  <c r="Z573"/>
  <c r="Z572"/>
  <c r="Z571"/>
  <c r="Z570"/>
  <c r="Z569"/>
  <c r="Z567"/>
  <c r="Z566"/>
  <c r="Z565"/>
  <c r="Z564"/>
  <c r="Z563"/>
  <c r="Z562"/>
  <c r="Z561"/>
  <c r="Z560"/>
  <c r="Z559"/>
  <c r="Z558"/>
  <c r="Z557"/>
  <c r="Z556"/>
  <c r="Z534"/>
  <c r="Z519"/>
  <c r="Z509"/>
  <c r="Z508"/>
  <c r="Z479"/>
  <c r="Z467"/>
  <c r="Z455"/>
  <c r="Z445"/>
  <c r="Z444"/>
  <c r="Z434"/>
  <c r="Z424"/>
  <c r="Z423"/>
  <c r="Z383"/>
  <c r="Z381"/>
  <c r="Z379"/>
  <c r="Z244"/>
  <c r="Z243"/>
  <c r="Z242"/>
  <c r="Z241"/>
  <c r="Z240"/>
  <c r="Z239"/>
  <c r="Z238"/>
  <c r="Z237"/>
  <c r="Z236"/>
  <c r="Z235"/>
  <c r="Z234"/>
  <c r="Z233"/>
  <c r="Z232"/>
  <c r="Z231"/>
  <c r="Z230"/>
  <c r="Z229"/>
  <c r="Z228"/>
  <c r="Z227"/>
  <c r="Z226"/>
  <c r="Z225"/>
  <c r="Z224"/>
  <c r="Z223"/>
  <c r="Z222"/>
  <c r="Z221"/>
  <c r="Z220"/>
  <c r="Z219"/>
  <c r="Z218"/>
  <c r="Z217"/>
  <c r="Z216"/>
  <c r="Z215"/>
  <c r="Z214"/>
  <c r="Z213"/>
  <c r="Z212"/>
  <c r="Z211"/>
  <c r="Z54"/>
  <c r="Z53"/>
  <c r="Z52"/>
  <c r="Z51"/>
  <c r="Z50"/>
  <c r="Z49"/>
  <c r="Z48"/>
  <c r="Z47"/>
  <c r="Z46"/>
  <c r="Z45"/>
  <c r="Z44"/>
  <c r="Z43"/>
  <c r="Z42"/>
  <c r="Z41"/>
  <c r="Z40"/>
  <c r="Z39"/>
  <c r="Z38"/>
  <c r="Z37"/>
  <c r="Z36"/>
  <c r="Z35"/>
  <c r="Z34"/>
  <c r="Z33"/>
  <c r="Z32"/>
  <c r="Z31"/>
  <c r="AB31" s="1"/>
  <c r="Z30"/>
  <c r="Z29"/>
  <c r="Z28"/>
  <c r="Z27"/>
  <c r="Z26"/>
  <c r="Z25"/>
  <c r="Z24"/>
  <c r="Z23"/>
  <c r="Z22"/>
  <c r="Z21"/>
  <c r="Z20"/>
  <c r="AE1874"/>
  <c r="AE1873"/>
  <c r="AE1872"/>
  <c r="AE1871"/>
  <c r="AE1870"/>
  <c r="AE1869"/>
  <c r="AE1867"/>
  <c r="AE1866"/>
  <c r="AE1865"/>
  <c r="AE1864"/>
  <c r="AE1863"/>
  <c r="AE1862"/>
  <c r="AE1860"/>
  <c r="AE1859"/>
  <c r="AE1833"/>
  <c r="AE1829"/>
  <c r="AE1714"/>
  <c r="AE1713"/>
  <c r="AE1712"/>
  <c r="AE1711"/>
  <c r="AE1710"/>
  <c r="AE1709"/>
  <c r="AE1708"/>
  <c r="AE1707"/>
  <c r="AE1706"/>
  <c r="AE1705"/>
  <c r="AE1704"/>
  <c r="AE1703"/>
  <c r="AE1702"/>
  <c r="AE1701"/>
  <c r="AE1700"/>
  <c r="AE1699"/>
  <c r="AE1698"/>
  <c r="AE1697"/>
  <c r="AE1696"/>
  <c r="AE1695"/>
  <c r="AE1694"/>
  <c r="AE1693"/>
  <c r="AE1692"/>
  <c r="AE1691"/>
  <c r="AE1690"/>
  <c r="AE1689"/>
  <c r="AE1688"/>
  <c r="AE1687"/>
  <c r="AE1686"/>
  <c r="AE1685"/>
  <c r="AE1684"/>
  <c r="AE1683"/>
  <c r="AE1682"/>
  <c r="AE1681"/>
  <c r="AE1680"/>
  <c r="AE1679"/>
  <c r="AE1678"/>
  <c r="AE1677"/>
  <c r="AE1676"/>
  <c r="AE1675"/>
  <c r="AE1674"/>
  <c r="AE1673"/>
  <c r="AE1672"/>
  <c r="AE1671"/>
  <c r="AE1670"/>
  <c r="AE1669"/>
  <c r="AE1668"/>
  <c r="AE1618"/>
  <c r="AE1565"/>
  <c r="AE1564"/>
  <c r="AE1563"/>
  <c r="AE1562"/>
  <c r="AE1561"/>
  <c r="AE1560"/>
  <c r="AE1559"/>
  <c r="AE1558"/>
  <c r="AE1557"/>
  <c r="AE1556"/>
  <c r="AE1555"/>
  <c r="AE1554"/>
  <c r="AE1553"/>
  <c r="AE1552"/>
  <c r="AE1551"/>
  <c r="AE1550"/>
  <c r="AE1549"/>
  <c r="AE1548"/>
  <c r="AE1547"/>
  <c r="AE1546"/>
  <c r="AE1545"/>
  <c r="AE1544"/>
  <c r="AE1543"/>
  <c r="AE1542"/>
  <c r="AE1541"/>
  <c r="AE1540"/>
  <c r="AE1539"/>
  <c r="AE1538"/>
  <c r="AE1537"/>
  <c r="AE1536"/>
  <c r="AE1535"/>
  <c r="AE1534"/>
  <c r="AE1533"/>
  <c r="AE1532"/>
  <c r="AE1531"/>
  <c r="AE1530"/>
  <c r="AE1529"/>
  <c r="AE1528"/>
  <c r="AE1467"/>
  <c r="AE1466"/>
  <c r="AE1465"/>
  <c r="AE1464"/>
  <c r="AE1463"/>
  <c r="AE1462"/>
  <c r="AE1461"/>
  <c r="AE1460"/>
  <c r="AE1459"/>
  <c r="AE1458"/>
  <c r="AE1457"/>
  <c r="AE1456"/>
  <c r="AE1455"/>
  <c r="AE1454"/>
  <c r="AE1453"/>
  <c r="AE1452"/>
  <c r="AE1451"/>
  <c r="AE1450"/>
  <c r="AE1449"/>
  <c r="AE1448"/>
  <c r="AE1447"/>
  <c r="AE1446"/>
  <c r="AE1445"/>
  <c r="AE1444"/>
  <c r="AE1443"/>
  <c r="AE1442"/>
  <c r="AE1441"/>
  <c r="AE1440"/>
  <c r="AE1439"/>
  <c r="AE1438"/>
  <c r="AE1437"/>
  <c r="AE1436"/>
  <c r="AE1435"/>
  <c r="AE1434"/>
  <c r="AE1433"/>
  <c r="AE1432"/>
  <c r="AE1431"/>
  <c r="AE1430"/>
  <c r="AE1429"/>
  <c r="AE1428"/>
  <c r="AE1427"/>
  <c r="AE1425"/>
  <c r="AE1424"/>
  <c r="AE1423"/>
  <c r="AE1422"/>
  <c r="AE1421"/>
  <c r="AE1420"/>
  <c r="AE1419"/>
  <c r="AE1418"/>
  <c r="AE1354"/>
  <c r="AE1344"/>
  <c r="AE1297"/>
  <c r="AE1287"/>
  <c r="AE1271"/>
  <c r="AE1261"/>
  <c r="AE1249"/>
  <c r="AE1195"/>
  <c r="AE1182"/>
  <c r="AE1164"/>
  <c r="AE1150"/>
  <c r="AE1136"/>
  <c r="AE1124"/>
  <c r="AE1114"/>
  <c r="AE1099"/>
  <c r="AE1089"/>
  <c r="AE1064"/>
  <c r="AE1048"/>
  <c r="AE1047"/>
  <c r="AE1046"/>
  <c r="AE983"/>
  <c r="AE982"/>
  <c r="AE981"/>
  <c r="AE960"/>
  <c r="AE949"/>
  <c r="AE902"/>
  <c r="AE901"/>
  <c r="AE898"/>
  <c r="AE878"/>
  <c r="AE877"/>
  <c r="AE860"/>
  <c r="AE859"/>
  <c r="AE838"/>
  <c r="AE791"/>
  <c r="AE775"/>
  <c r="AE764"/>
  <c r="AE754"/>
  <c r="AE713"/>
  <c r="AE712"/>
  <c r="AE711"/>
  <c r="AE710"/>
  <c r="AE709"/>
  <c r="AE708"/>
  <c r="AE707"/>
  <c r="AE706"/>
  <c r="AE705"/>
  <c r="AE704"/>
  <c r="AE703"/>
  <c r="AE702"/>
  <c r="AE701"/>
  <c r="AE700"/>
  <c r="AE699"/>
  <c r="AE698"/>
  <c r="AE697"/>
  <c r="AE696"/>
  <c r="AE695"/>
  <c r="AE694"/>
  <c r="AE693"/>
  <c r="AE692"/>
  <c r="AE691"/>
  <c r="AE690"/>
  <c r="AE689"/>
  <c r="AE688"/>
  <c r="AE687"/>
  <c r="AE686"/>
  <c r="AE685"/>
  <c r="AE684"/>
  <c r="AE683"/>
  <c r="AE682"/>
  <c r="AE681"/>
  <c r="AE680"/>
  <c r="AE679"/>
  <c r="AE678"/>
  <c r="AE677"/>
  <c r="AE676"/>
  <c r="AE675"/>
  <c r="AE674"/>
  <c r="AE610"/>
  <c r="AE609"/>
  <c r="AE608"/>
  <c r="AE607"/>
  <c r="AE606"/>
  <c r="AE605"/>
  <c r="AE604"/>
  <c r="AE603"/>
  <c r="AE602"/>
  <c r="AE601"/>
  <c r="AE600"/>
  <c r="AE599"/>
  <c r="AE598"/>
  <c r="AE597"/>
  <c r="AE596"/>
  <c r="AE595"/>
  <c r="AE594"/>
  <c r="AE593"/>
  <c r="AE592"/>
  <c r="AE591"/>
  <c r="AE590"/>
  <c r="AE589"/>
  <c r="AE588"/>
  <c r="AE587"/>
  <c r="AE586"/>
  <c r="AE585"/>
  <c r="AE584"/>
  <c r="AE583"/>
  <c r="AE582"/>
  <c r="AE581"/>
  <c r="AE580"/>
  <c r="AE579"/>
  <c r="AE578"/>
  <c r="AE577"/>
  <c r="AE576"/>
  <c r="AE575"/>
  <c r="AE574"/>
  <c r="AE573"/>
  <c r="AE572"/>
  <c r="AE571"/>
  <c r="AE570"/>
  <c r="AE569"/>
  <c r="AE568"/>
  <c r="AE567"/>
  <c r="AE566"/>
  <c r="AE565"/>
  <c r="AE564"/>
  <c r="AE563"/>
  <c r="AE562"/>
  <c r="AE561"/>
  <c r="AE560"/>
  <c r="AE559"/>
  <c r="AE558"/>
  <c r="AE557"/>
  <c r="AE556"/>
  <c r="AE534"/>
  <c r="AE519"/>
  <c r="AE509"/>
  <c r="AE508"/>
  <c r="AE479"/>
  <c r="AE467"/>
  <c r="AE455"/>
  <c r="AE445"/>
  <c r="AE444"/>
  <c r="AE434"/>
  <c r="AE424"/>
  <c r="AE423"/>
  <c r="AE383"/>
  <c r="AE381"/>
  <c r="AE379"/>
  <c r="AE244"/>
  <c r="AE243"/>
  <c r="AE242"/>
  <c r="AE241"/>
  <c r="AE240"/>
  <c r="AE239"/>
  <c r="AE238"/>
  <c r="AE237"/>
  <c r="AE236"/>
  <c r="AE235"/>
  <c r="AE234"/>
  <c r="AE233"/>
  <c r="AE232"/>
  <c r="AE231"/>
  <c r="AE230"/>
  <c r="AE229"/>
  <c r="AE228"/>
  <c r="AE227"/>
  <c r="AE226"/>
  <c r="AE225"/>
  <c r="AE224"/>
  <c r="AE223"/>
  <c r="AE222"/>
  <c r="AE221"/>
  <c r="AE220"/>
  <c r="AE219"/>
  <c r="AE218"/>
  <c r="AE217"/>
  <c r="AE216"/>
  <c r="AE215"/>
  <c r="AE214"/>
  <c r="AE213"/>
  <c r="AE212"/>
  <c r="AE211"/>
  <c r="AE54"/>
  <c r="AE53"/>
  <c r="AE52"/>
  <c r="AE51"/>
  <c r="AE50"/>
  <c r="AE49"/>
  <c r="AE48"/>
  <c r="AE47"/>
  <c r="AE46"/>
  <c r="AE45"/>
  <c r="AE44"/>
  <c r="AE43"/>
  <c r="AE42"/>
  <c r="AE41"/>
  <c r="AE40"/>
  <c r="AE39"/>
  <c r="AE38"/>
  <c r="AE37"/>
  <c r="AE36"/>
  <c r="AE35"/>
  <c r="AE34"/>
  <c r="AE33"/>
  <c r="AE32"/>
  <c r="AE31"/>
  <c r="AE30"/>
  <c r="AE29"/>
  <c r="AE28"/>
  <c r="AE27"/>
  <c r="AE26"/>
  <c r="AE25"/>
  <c r="AE24"/>
  <c r="AE23"/>
  <c r="AE22"/>
  <c r="AE21"/>
  <c r="Y568"/>
  <c r="Z568" s="1"/>
  <c r="V568"/>
  <c r="F9" i="5" l="1"/>
  <c r="N1740" i="8" l="1"/>
  <c r="L1758"/>
  <c r="O1740"/>
  <c r="O1758" s="1"/>
  <c r="I24" i="21"/>
  <c r="I23"/>
  <c r="H25"/>
  <c r="I25" s="1"/>
  <c r="D24"/>
  <c r="C24"/>
  <c r="D23"/>
  <c r="D25" s="1"/>
  <c r="C23"/>
  <c r="G11"/>
  <c r="H8" s="1"/>
  <c r="I8" s="1"/>
  <c r="J4"/>
  <c r="J3"/>
  <c r="D5"/>
  <c r="C5"/>
  <c r="H5"/>
  <c r="F4"/>
  <c r="I4" s="1"/>
  <c r="F3"/>
  <c r="I3" s="1"/>
  <c r="G5"/>
  <c r="D18"/>
  <c r="C18"/>
  <c r="E17"/>
  <c r="E16"/>
  <c r="E15"/>
  <c r="E12"/>
  <c r="E24" s="1"/>
  <c r="E11"/>
  <c r="E10"/>
  <c r="E9"/>
  <c r="D8"/>
  <c r="D13" s="1"/>
  <c r="C8"/>
  <c r="C13" s="1"/>
  <c r="C20" s="1"/>
  <c r="E4"/>
  <c r="E3"/>
  <c r="E5" l="1"/>
  <c r="K3"/>
  <c r="D20"/>
  <c r="J5"/>
  <c r="K4"/>
  <c r="H9"/>
  <c r="I9" s="1"/>
  <c r="I11" s="1"/>
  <c r="E18"/>
  <c r="F5"/>
  <c r="I5" s="1"/>
  <c r="C25"/>
  <c r="E8"/>
  <c r="E13" s="1"/>
  <c r="E23"/>
  <c r="E25" s="1"/>
  <c r="V877" i="8"/>
  <c r="V1832"/>
  <c r="V1046"/>
  <c r="V1354"/>
  <c r="W1354" s="1"/>
  <c r="W602"/>
  <c r="V601"/>
  <c r="W610"/>
  <c r="V561"/>
  <c r="W561" s="1"/>
  <c r="V589"/>
  <c r="E20" i="21" l="1"/>
  <c r="K5"/>
  <c r="V674" i="8"/>
  <c r="W674" s="1"/>
  <c r="V713"/>
  <c r="W713" s="1"/>
  <c r="W589"/>
  <c r="V560"/>
  <c r="W560" s="1"/>
  <c r="V558"/>
  <c r="W558" s="1"/>
  <c r="V444"/>
  <c r="V467"/>
  <c r="AB25"/>
  <c r="M1752"/>
  <c r="M1793" s="1"/>
  <c r="Q1831"/>
  <c r="V445"/>
  <c r="W445" s="1"/>
  <c r="I952"/>
  <c r="J952" s="1"/>
  <c r="V567"/>
  <c r="J28"/>
  <c r="J27"/>
  <c r="J26"/>
  <c r="AM114" i="3"/>
  <c r="AM113"/>
  <c r="AM112"/>
  <c r="AM132"/>
  <c r="AM120"/>
  <c r="AN120" s="1"/>
  <c r="AM117"/>
  <c r="AN117" s="1"/>
  <c r="AM106"/>
  <c r="AN106" s="1"/>
  <c r="AM105"/>
  <c r="AN105" s="1"/>
  <c r="AM104"/>
  <c r="AN104" s="1"/>
  <c r="AM103"/>
  <c r="AM102"/>
  <c r="AN102" s="1"/>
  <c r="AM101"/>
  <c r="AN101" s="1"/>
  <c r="AM100"/>
  <c r="AM97"/>
  <c r="AN97" s="1"/>
  <c r="AM96"/>
  <c r="AM95"/>
  <c r="AM94"/>
  <c r="AM93"/>
  <c r="AM92"/>
  <c r="AM91"/>
  <c r="AM90"/>
  <c r="AM89"/>
  <c r="AM88"/>
  <c r="AM87"/>
  <c r="AM82"/>
  <c r="AM81"/>
  <c r="AM80"/>
  <c r="AM79"/>
  <c r="AM78"/>
  <c r="AM77"/>
  <c r="AM76"/>
  <c r="AM75"/>
  <c r="AN75" s="1"/>
  <c r="AM74"/>
  <c r="AM73"/>
  <c r="AM67"/>
  <c r="AN67" s="1"/>
  <c r="AM66"/>
  <c r="AM65"/>
  <c r="AM57"/>
  <c r="AM56"/>
  <c r="AM53"/>
  <c r="AM52"/>
  <c r="AM51"/>
  <c r="AM50"/>
  <c r="AM49"/>
  <c r="AM48"/>
  <c r="AM47"/>
  <c r="AM46"/>
  <c r="AM43"/>
  <c r="AM42"/>
  <c r="AM41"/>
  <c r="AM40"/>
  <c r="AM39"/>
  <c r="AM38"/>
  <c r="AM37"/>
  <c r="AM36"/>
  <c r="AM35"/>
  <c r="AM33"/>
  <c r="AM31"/>
  <c r="AM30"/>
  <c r="AM29"/>
  <c r="AM28"/>
  <c r="AM27"/>
  <c r="AM26"/>
  <c r="AM25"/>
  <c r="AM24"/>
  <c r="AM23"/>
  <c r="AM22"/>
  <c r="AM21"/>
  <c r="AM20"/>
  <c r="AM19"/>
  <c r="AM18"/>
  <c r="AM17"/>
  <c r="Z137"/>
  <c r="AM145" s="1"/>
  <c r="H115"/>
  <c r="E124"/>
  <c r="AM64"/>
  <c r="H82" i="5"/>
  <c r="P1801" i="8"/>
  <c r="P1800"/>
  <c r="P1798"/>
  <c r="P1797"/>
  <c r="P1796"/>
  <c r="P1795"/>
  <c r="P1794"/>
  <c r="P1792"/>
  <c r="P1791"/>
  <c r="P1790"/>
  <c r="Q1743"/>
  <c r="Q1742"/>
  <c r="Q1741"/>
  <c r="Q1740"/>
  <c r="Q1739"/>
  <c r="Q1738"/>
  <c r="Q1737"/>
  <c r="Q1736"/>
  <c r="Q1735"/>
  <c r="Q1733"/>
  <c r="Q1732"/>
  <c r="Q1731"/>
  <c r="S1731" s="1"/>
  <c r="O1731"/>
  <c r="M1761"/>
  <c r="M1802" s="1"/>
  <c r="M1758"/>
  <c r="M1749"/>
  <c r="M1790" s="1"/>
  <c r="AM86" i="3" l="1"/>
  <c r="E123"/>
  <c r="E122" s="1"/>
  <c r="E121" s="1"/>
  <c r="I1835" i="8"/>
  <c r="Q1835" s="1"/>
  <c r="AN12" i="3"/>
  <c r="Q1734" i="8"/>
  <c r="AM16" i="3"/>
  <c r="AM99"/>
  <c r="K1831" i="8"/>
  <c r="AE1831"/>
  <c r="P1831"/>
  <c r="S1831" s="1"/>
  <c r="M1799"/>
  <c r="N1758"/>
  <c r="Q1790"/>
  <c r="S1790" s="1"/>
  <c r="M1809"/>
  <c r="AM13" i="3"/>
  <c r="AN13" s="1"/>
  <c r="AM124"/>
  <c r="AN124" s="1"/>
  <c r="J1831" i="8"/>
  <c r="I1580"/>
  <c r="O1140"/>
  <c r="N1136"/>
  <c r="N855"/>
  <c r="N791"/>
  <c r="J508"/>
  <c r="G34" i="5"/>
  <c r="M496" i="8"/>
  <c r="R1831" l="1"/>
  <c r="AM11" i="3"/>
  <c r="AB1831" i="8"/>
  <c r="AB799"/>
  <c r="AB798"/>
  <c r="O799"/>
  <c r="O820" s="1"/>
  <c r="K798"/>
  <c r="K799" s="1"/>
  <c r="K820" s="1"/>
  <c r="I798"/>
  <c r="I799" s="1"/>
  <c r="I820" s="1"/>
  <c r="Q820" s="1"/>
  <c r="R820" s="1"/>
  <c r="H799"/>
  <c r="AB796"/>
  <c r="AB795"/>
  <c r="O795"/>
  <c r="AB794"/>
  <c r="M798"/>
  <c r="K794"/>
  <c r="K795" s="1"/>
  <c r="I794"/>
  <c r="AB792"/>
  <c r="AB791"/>
  <c r="Q791"/>
  <c r="P791"/>
  <c r="O791"/>
  <c r="K791"/>
  <c r="AB789"/>
  <c r="AB788"/>
  <c r="Q798" l="1"/>
  <c r="M830"/>
  <c r="M799"/>
  <c r="I795"/>
  <c r="P794"/>
  <c r="N794"/>
  <c r="N798" s="1"/>
  <c r="R791"/>
  <c r="Q794"/>
  <c r="M795"/>
  <c r="S791"/>
  <c r="W568"/>
  <c r="AE1832"/>
  <c r="AA1932"/>
  <c r="W601"/>
  <c r="W567"/>
  <c r="P798" l="1"/>
  <c r="P799" s="1"/>
  <c r="P795"/>
  <c r="Q830"/>
  <c r="R830" s="1"/>
  <c r="M1407"/>
  <c r="N830"/>
  <c r="M832"/>
  <c r="N799"/>
  <c r="Q799"/>
  <c r="Q795"/>
  <c r="R794"/>
  <c r="S794"/>
  <c r="N795"/>
  <c r="AE1830"/>
  <c r="H1835"/>
  <c r="R798" l="1"/>
  <c r="M1909"/>
  <c r="Q1407"/>
  <c r="S795"/>
  <c r="R795"/>
  <c r="S799"/>
  <c r="S798"/>
  <c r="J687" i="7"/>
  <c r="J693" s="1"/>
  <c r="J676"/>
  <c r="J658"/>
  <c r="J634"/>
  <c r="J632"/>
  <c r="J630"/>
  <c r="R799" i="8" l="1"/>
  <c r="M1930"/>
  <c r="Q1909"/>
  <c r="J642" i="7"/>
  <c r="J615"/>
  <c r="J616"/>
  <c r="J614"/>
  <c r="Q1930" i="8" l="1"/>
  <c r="J622" i="7"/>
  <c r="N1618" i="8" l="1"/>
  <c r="M1620"/>
  <c r="M1621" s="1"/>
  <c r="L1620"/>
  <c r="L1623" s="1"/>
  <c r="L1624" s="1"/>
  <c r="J1620"/>
  <c r="J1621" s="1"/>
  <c r="I1620"/>
  <c r="I1623" s="1"/>
  <c r="I1624" s="1"/>
  <c r="H1620"/>
  <c r="H1621" s="1"/>
  <c r="AB1624"/>
  <c r="AB1623"/>
  <c r="AB1622"/>
  <c r="AB1621"/>
  <c r="AB1620"/>
  <c r="AB1619"/>
  <c r="AB1618"/>
  <c r="Q1618"/>
  <c r="Q1620" s="1"/>
  <c r="P1618"/>
  <c r="O1618"/>
  <c r="N1620"/>
  <c r="N1623" s="1"/>
  <c r="N1624" s="1"/>
  <c r="K1618"/>
  <c r="K1620" s="1"/>
  <c r="K1623" s="1"/>
  <c r="K1624" s="1"/>
  <c r="AB1617"/>
  <c r="AB1616"/>
  <c r="AB1890"/>
  <c r="AB1889"/>
  <c r="AB1888"/>
  <c r="I1878"/>
  <c r="I1879" s="1"/>
  <c r="N1882"/>
  <c r="N1886" s="1"/>
  <c r="N1890" s="1"/>
  <c r="N1881"/>
  <c r="N1885" s="1"/>
  <c r="N1889" s="1"/>
  <c r="M1878"/>
  <c r="M1881" s="1"/>
  <c r="M1885" s="1"/>
  <c r="M1889" s="1"/>
  <c r="L1881"/>
  <c r="L1885" s="1"/>
  <c r="L1889" s="1"/>
  <c r="Q1874"/>
  <c r="P1874"/>
  <c r="O1874"/>
  <c r="K1874"/>
  <c r="J1874"/>
  <c r="Q1873"/>
  <c r="P1873"/>
  <c r="O1873"/>
  <c r="K1873"/>
  <c r="J1873"/>
  <c r="Q1872"/>
  <c r="P1872"/>
  <c r="O1872"/>
  <c r="K1872"/>
  <c r="Q1871"/>
  <c r="P1871"/>
  <c r="O1871"/>
  <c r="K1871"/>
  <c r="Q1870"/>
  <c r="P1870"/>
  <c r="O1870"/>
  <c r="K1870"/>
  <c r="Q1869"/>
  <c r="P1869"/>
  <c r="O1869"/>
  <c r="K1869"/>
  <c r="J1869"/>
  <c r="Q1867"/>
  <c r="P1867"/>
  <c r="O1867"/>
  <c r="K1867"/>
  <c r="J1867"/>
  <c r="Q1866"/>
  <c r="P1866"/>
  <c r="O1866"/>
  <c r="K1866"/>
  <c r="Q1865"/>
  <c r="P1865"/>
  <c r="O1865"/>
  <c r="K1865"/>
  <c r="J1865"/>
  <c r="Q1864"/>
  <c r="P1864"/>
  <c r="O1864"/>
  <c r="K1864"/>
  <c r="Q1863"/>
  <c r="P1863"/>
  <c r="O1863"/>
  <c r="K1863"/>
  <c r="J1863"/>
  <c r="Q1862"/>
  <c r="P1862"/>
  <c r="O1862"/>
  <c r="K1862"/>
  <c r="Q1860"/>
  <c r="P1860"/>
  <c r="O1860"/>
  <c r="K1860"/>
  <c r="J1860"/>
  <c r="AB1886"/>
  <c r="AB1885"/>
  <c r="AB1884"/>
  <c r="AB1883"/>
  <c r="AB1882"/>
  <c r="AB1881"/>
  <c r="AB1880"/>
  <c r="AB1879"/>
  <c r="AB1878"/>
  <c r="AB1877"/>
  <c r="AB1863"/>
  <c r="AB1862"/>
  <c r="AB1860"/>
  <c r="AB1859"/>
  <c r="Q1859"/>
  <c r="P1859"/>
  <c r="O1859"/>
  <c r="K1859"/>
  <c r="J1859"/>
  <c r="AB1858"/>
  <c r="AB1857"/>
  <c r="AB1856"/>
  <c r="AB1855"/>
  <c r="S1618" l="1"/>
  <c r="S1620" s="1"/>
  <c r="S1623" s="1"/>
  <c r="S1624" s="1"/>
  <c r="S1859"/>
  <c r="H1623"/>
  <c r="H1624" s="1"/>
  <c r="J1623"/>
  <c r="J1624" s="1"/>
  <c r="I1882"/>
  <c r="D74" i="6"/>
  <c r="Q1623" i="8"/>
  <c r="Q1624" s="1"/>
  <c r="Q1621"/>
  <c r="K1621"/>
  <c r="M1623"/>
  <c r="M1624" s="1"/>
  <c r="K1878"/>
  <c r="K1881" s="1"/>
  <c r="K1885" s="1"/>
  <c r="K1889" s="1"/>
  <c r="I1621"/>
  <c r="N1621"/>
  <c r="L1621"/>
  <c r="O1620"/>
  <c r="P1620"/>
  <c r="R1620"/>
  <c r="I1881"/>
  <c r="I1885" s="1"/>
  <c r="I1889" s="1"/>
  <c r="Q1878"/>
  <c r="Q1881" s="1"/>
  <c r="Q1885" s="1"/>
  <c r="Q1889" s="1"/>
  <c r="P1878"/>
  <c r="P1881" s="1"/>
  <c r="P1885" s="1"/>
  <c r="P1889" s="1"/>
  <c r="O1878"/>
  <c r="O1881" s="1"/>
  <c r="O1885" s="1"/>
  <c r="O1889" s="1"/>
  <c r="H1881"/>
  <c r="H1885" s="1"/>
  <c r="H1889" s="1"/>
  <c r="H1879"/>
  <c r="H1882" s="1"/>
  <c r="H1886" s="1"/>
  <c r="H1890" s="1"/>
  <c r="R1870"/>
  <c r="S1874"/>
  <c r="R1873"/>
  <c r="R1872"/>
  <c r="R1871"/>
  <c r="R1869"/>
  <c r="R1867"/>
  <c r="R1866"/>
  <c r="R1865"/>
  <c r="R1864"/>
  <c r="R1863"/>
  <c r="R1862"/>
  <c r="R1860"/>
  <c r="R1874"/>
  <c r="S1860"/>
  <c r="S1862"/>
  <c r="S1863"/>
  <c r="S1864"/>
  <c r="S1865"/>
  <c r="S1866"/>
  <c r="S1867"/>
  <c r="S1869"/>
  <c r="S1870"/>
  <c r="S1871"/>
  <c r="S1872"/>
  <c r="S1873"/>
  <c r="R1859"/>
  <c r="L1879"/>
  <c r="J1878"/>
  <c r="M1879"/>
  <c r="M1882" s="1"/>
  <c r="M1886" s="1"/>
  <c r="M1890" s="1"/>
  <c r="S1621" l="1"/>
  <c r="I1886"/>
  <c r="I1890" s="1"/>
  <c r="E130" i="7"/>
  <c r="R1621" i="8"/>
  <c r="R1623"/>
  <c r="R1624" s="1"/>
  <c r="O1623"/>
  <c r="O1624" s="1"/>
  <c r="O1621"/>
  <c r="P1623"/>
  <c r="P1624" s="1"/>
  <c r="P1621"/>
  <c r="L1882"/>
  <c r="L1886" s="1"/>
  <c r="L1890" s="1"/>
  <c r="P1879"/>
  <c r="P1882" s="1"/>
  <c r="P1886" s="1"/>
  <c r="P1890" s="1"/>
  <c r="J1881"/>
  <c r="J1885" s="1"/>
  <c r="J1889" s="1"/>
  <c r="S1878"/>
  <c r="C74" i="6"/>
  <c r="Q1879" i="8"/>
  <c r="Q1882" s="1"/>
  <c r="Q1886" s="1"/>
  <c r="Q1890" s="1"/>
  <c r="R1878"/>
  <c r="O1879"/>
  <c r="K1879"/>
  <c r="J1879"/>
  <c r="E129" i="7" l="1"/>
  <c r="K130"/>
  <c r="O1882" i="8"/>
  <c r="O1886" s="1"/>
  <c r="O1890" s="1"/>
  <c r="R1881"/>
  <c r="R1885" s="1"/>
  <c r="R1889" s="1"/>
  <c r="S1881"/>
  <c r="S1885" s="1"/>
  <c r="S1889" s="1"/>
  <c r="K1882"/>
  <c r="K1886" s="1"/>
  <c r="K1890" s="1"/>
  <c r="J1882"/>
  <c r="J1886" s="1"/>
  <c r="J1890" s="1"/>
  <c r="S1879"/>
  <c r="R1879"/>
  <c r="O1131"/>
  <c r="M1131"/>
  <c r="H1131"/>
  <c r="L1130"/>
  <c r="L1127"/>
  <c r="L1128" s="1"/>
  <c r="AD1919"/>
  <c r="AB616"/>
  <c r="AB1929"/>
  <c r="AB1928"/>
  <c r="AB1927"/>
  <c r="AB1926"/>
  <c r="AB1925"/>
  <c r="AB1924"/>
  <c r="AB1923"/>
  <c r="AB1922"/>
  <c r="AB1921"/>
  <c r="AB1920"/>
  <c r="AB1919"/>
  <c r="AB1918"/>
  <c r="AB1917"/>
  <c r="AB1916"/>
  <c r="AB1915"/>
  <c r="AB1914"/>
  <c r="AB1913"/>
  <c r="AB1912"/>
  <c r="AB1911"/>
  <c r="AB1910"/>
  <c r="AB1908"/>
  <c r="AB1907"/>
  <c r="AB1906"/>
  <c r="AB1905"/>
  <c r="AB1904"/>
  <c r="AB1903"/>
  <c r="AB1902"/>
  <c r="AB1901"/>
  <c r="AB1900"/>
  <c r="AB1899"/>
  <c r="AB1898"/>
  <c r="AB1897"/>
  <c r="AB1896"/>
  <c r="AB1895"/>
  <c r="AB1894"/>
  <c r="AB1893"/>
  <c r="AB1892"/>
  <c r="AB1887"/>
  <c r="AB1851"/>
  <c r="AB1850"/>
  <c r="AB1849"/>
  <c r="AB1848"/>
  <c r="AB1847"/>
  <c r="AB1846"/>
  <c r="AB1845"/>
  <c r="AB1844"/>
  <c r="AB1843"/>
  <c r="AB1842"/>
  <c r="AB1841"/>
  <c r="AB1840"/>
  <c r="AB1839"/>
  <c r="AB1838"/>
  <c r="AB1837"/>
  <c r="AB1836"/>
  <c r="AB1835"/>
  <c r="AB1834"/>
  <c r="AB1828"/>
  <c r="AB1827"/>
  <c r="AB1826"/>
  <c r="AB1825"/>
  <c r="AB1824"/>
  <c r="AB1823"/>
  <c r="AB1822"/>
  <c r="AB1821"/>
  <c r="AB1820"/>
  <c r="AB1819"/>
  <c r="AB1818"/>
  <c r="AB1817"/>
  <c r="AB1816"/>
  <c r="AB1815"/>
  <c r="AB1814"/>
  <c r="AB1813"/>
  <c r="AB1812"/>
  <c r="AB1811"/>
  <c r="AB1810"/>
  <c r="AB1809"/>
  <c r="AB1808"/>
  <c r="AB1807"/>
  <c r="AB1806"/>
  <c r="AB1805"/>
  <c r="AB1804"/>
  <c r="AB1803"/>
  <c r="AB1802"/>
  <c r="AB1801"/>
  <c r="AB1800"/>
  <c r="AB1799"/>
  <c r="AB1798"/>
  <c r="AB1797"/>
  <c r="AB1796"/>
  <c r="AB1795"/>
  <c r="AB1794"/>
  <c r="AB1793"/>
  <c r="AB1792"/>
  <c r="AB1791"/>
  <c r="AB1790"/>
  <c r="AB1789"/>
  <c r="AB1788"/>
  <c r="AB1787"/>
  <c r="AB1786"/>
  <c r="AB1785"/>
  <c r="AB1784"/>
  <c r="AB1762"/>
  <c r="AB1761"/>
  <c r="AB1760"/>
  <c r="AB1759"/>
  <c r="AB1758"/>
  <c r="AB1757"/>
  <c r="AB1756"/>
  <c r="AB1755"/>
  <c r="AB1754"/>
  <c r="AB1753"/>
  <c r="AB1752"/>
  <c r="AB1751"/>
  <c r="AB1750"/>
  <c r="AB1749"/>
  <c r="AB1748"/>
  <c r="AB1747"/>
  <c r="AB1746"/>
  <c r="AB1745"/>
  <c r="AB1744"/>
  <c r="AB1743"/>
  <c r="AB1742"/>
  <c r="AB1741"/>
  <c r="AB1740"/>
  <c r="AB1739"/>
  <c r="AB1738"/>
  <c r="AB1737"/>
  <c r="AB1736"/>
  <c r="AB1735"/>
  <c r="AB1734"/>
  <c r="AB1733"/>
  <c r="AB1732"/>
  <c r="AB1731"/>
  <c r="AB1730"/>
  <c r="AB1729"/>
  <c r="AB1728"/>
  <c r="AB1727"/>
  <c r="AB1726"/>
  <c r="AB1725"/>
  <c r="AB1724"/>
  <c r="AB1723"/>
  <c r="AB1722"/>
  <c r="AB1721"/>
  <c r="AB1720"/>
  <c r="AB1719"/>
  <c r="AB1718"/>
  <c r="AB1717"/>
  <c r="AB1716"/>
  <c r="AB1715"/>
  <c r="AB1712"/>
  <c r="AB1711"/>
  <c r="AB1710"/>
  <c r="AB1709"/>
  <c r="AB1708"/>
  <c r="AB1707"/>
  <c r="AB1706"/>
  <c r="AB1705"/>
  <c r="AB1667"/>
  <c r="AB1666"/>
  <c r="AB1665"/>
  <c r="AB1664"/>
  <c r="AB1663"/>
  <c r="AB1662"/>
  <c r="AB1661"/>
  <c r="AB1660"/>
  <c r="AB1659"/>
  <c r="AB1658"/>
  <c r="AB1657"/>
  <c r="AB1656"/>
  <c r="AB1655"/>
  <c r="AB1654"/>
  <c r="AB1653"/>
  <c r="AB1652"/>
  <c r="AB1651"/>
  <c r="AB1650"/>
  <c r="AB1649"/>
  <c r="AB1648"/>
  <c r="AB1647"/>
  <c r="AB1646"/>
  <c r="AB1645"/>
  <c r="AB1644"/>
  <c r="AB1643"/>
  <c r="AB1642"/>
  <c r="AB1641"/>
  <c r="AB1640"/>
  <c r="AB1639"/>
  <c r="AB1638"/>
  <c r="AB1637"/>
  <c r="AB1636"/>
  <c r="AB1635"/>
  <c r="AB1634"/>
  <c r="AB1633"/>
  <c r="AB1632"/>
  <c r="AB1631"/>
  <c r="AB1630"/>
  <c r="AB1629"/>
  <c r="AB1628"/>
  <c r="AB1627"/>
  <c r="AB1626"/>
  <c r="AB1615"/>
  <c r="AB1614"/>
  <c r="AB1613"/>
  <c r="AB1612"/>
  <c r="AB1611"/>
  <c r="AB1610"/>
  <c r="AB1609"/>
  <c r="AB1608"/>
  <c r="AB1607"/>
  <c r="AB1606"/>
  <c r="AB1605"/>
  <c r="AB1604"/>
  <c r="AB1603"/>
  <c r="AB1602"/>
  <c r="AB1601"/>
  <c r="AB1600"/>
  <c r="AB1599"/>
  <c r="AB1598"/>
  <c r="AB1597"/>
  <c r="AB1596"/>
  <c r="AB1595"/>
  <c r="AB1594"/>
  <c r="AB1593"/>
  <c r="AB1592"/>
  <c r="AB1591"/>
  <c r="AB1590"/>
  <c r="AB1589"/>
  <c r="AB1588"/>
  <c r="AB1587"/>
  <c r="AB1586"/>
  <c r="AB1585"/>
  <c r="AB1584"/>
  <c r="AB1583"/>
  <c r="AB1582"/>
  <c r="AB1581"/>
  <c r="AB1580"/>
  <c r="AB1579"/>
  <c r="AB1578"/>
  <c r="AB1577"/>
  <c r="AB1576"/>
  <c r="AB1575"/>
  <c r="AB1574"/>
  <c r="AB1573"/>
  <c r="AB1572"/>
  <c r="AB1571"/>
  <c r="AB1570"/>
  <c r="AB1569"/>
  <c r="AB1568"/>
  <c r="AB1567"/>
  <c r="AB1566"/>
  <c r="AB1564"/>
  <c r="AB1563"/>
  <c r="AB1562"/>
  <c r="AB1561"/>
  <c r="AB1560"/>
  <c r="AB1559"/>
  <c r="AB1558"/>
  <c r="AB1557"/>
  <c r="AB1556"/>
  <c r="AB1555"/>
  <c r="AB1554"/>
  <c r="AB1553"/>
  <c r="AB1552"/>
  <c r="AB1551"/>
  <c r="AB1550"/>
  <c r="AB1549"/>
  <c r="AB1548"/>
  <c r="AB1547"/>
  <c r="AB1546"/>
  <c r="AB1545"/>
  <c r="AB1544"/>
  <c r="AB1543"/>
  <c r="AB1542"/>
  <c r="AB1541"/>
  <c r="AB1540"/>
  <c r="AB1539"/>
  <c r="AB1538"/>
  <c r="AB1537"/>
  <c r="AB1536"/>
  <c r="AB1535"/>
  <c r="AB1534"/>
  <c r="AB1533"/>
  <c r="AB1527"/>
  <c r="AB1526"/>
  <c r="AB1525"/>
  <c r="AB1524"/>
  <c r="AB1523"/>
  <c r="AB1522"/>
  <c r="AB1521"/>
  <c r="AB1520"/>
  <c r="AB1519"/>
  <c r="AB1518"/>
  <c r="AB1517"/>
  <c r="AB1516"/>
  <c r="AB1515"/>
  <c r="AB1514"/>
  <c r="AB1513"/>
  <c r="AB1512"/>
  <c r="AB1511"/>
  <c r="AB1510"/>
  <c r="AB1509"/>
  <c r="AB1508"/>
  <c r="AB1507"/>
  <c r="AB1506"/>
  <c r="AB1505"/>
  <c r="AB1504"/>
  <c r="AB1503"/>
  <c r="AB1502"/>
  <c r="AB1501"/>
  <c r="AB1500"/>
  <c r="AB1499"/>
  <c r="AB1498"/>
  <c r="AB1497"/>
  <c r="AB1496"/>
  <c r="AB1495"/>
  <c r="AB1494"/>
  <c r="AB1493"/>
  <c r="AB1492"/>
  <c r="AB1491"/>
  <c r="AB1490"/>
  <c r="AB1489"/>
  <c r="AB1488"/>
  <c r="AB1487"/>
  <c r="AB1486"/>
  <c r="AB1485"/>
  <c r="AB1484"/>
  <c r="AB1483"/>
  <c r="AB1482"/>
  <c r="AB1481"/>
  <c r="AB1480"/>
  <c r="AB1479"/>
  <c r="AB1478"/>
  <c r="AB1477"/>
  <c r="AB1476"/>
  <c r="AB1475"/>
  <c r="AB1474"/>
  <c r="AB1473"/>
  <c r="AB1472"/>
  <c r="AB1471"/>
  <c r="AB1470"/>
  <c r="AB1417"/>
  <c r="AB1416"/>
  <c r="AB1415"/>
  <c r="AB1414"/>
  <c r="AB1409"/>
  <c r="AB1408"/>
  <c r="AB1405"/>
  <c r="AB1404"/>
  <c r="AB1401"/>
  <c r="AB1400"/>
  <c r="AB1399"/>
  <c r="AB1398"/>
  <c r="AB1397"/>
  <c r="AB1376"/>
  <c r="AB1375"/>
  <c r="AB1374"/>
  <c r="AB1373"/>
  <c r="AB1372"/>
  <c r="AB1361"/>
  <c r="AB1360"/>
  <c r="AB1359"/>
  <c r="AB1358"/>
  <c r="AB1357"/>
  <c r="AB1356"/>
  <c r="AB1355"/>
  <c r="AB1353"/>
  <c r="AB1352"/>
  <c r="AB1351"/>
  <c r="AB1350"/>
  <c r="AB1349"/>
  <c r="AB1348"/>
  <c r="AB1347"/>
  <c r="AB1346"/>
  <c r="AB1345"/>
  <c r="AB1343"/>
  <c r="AB1342"/>
  <c r="AB1341"/>
  <c r="AB1340"/>
  <c r="AB1304"/>
  <c r="AB1303"/>
  <c r="AB1302"/>
  <c r="AB1301"/>
  <c r="AB1300"/>
  <c r="AB1299"/>
  <c r="AB1298"/>
  <c r="AB1296"/>
  <c r="AB1295"/>
  <c r="AB1294"/>
  <c r="AB1293"/>
  <c r="AB1292"/>
  <c r="AB1291"/>
  <c r="AB1290"/>
  <c r="AB1289"/>
  <c r="AB1288"/>
  <c r="AB1286"/>
  <c r="AB1285"/>
  <c r="AB1284"/>
  <c r="AB1283"/>
  <c r="AB1282"/>
  <c r="AB1280"/>
  <c r="AB1279"/>
  <c r="AB1278"/>
  <c r="AB1277"/>
  <c r="AB1276"/>
  <c r="AB1275"/>
  <c r="AB1274"/>
  <c r="AB1273"/>
  <c r="AB1272"/>
  <c r="AB1270"/>
  <c r="AB1269"/>
  <c r="AB1268"/>
  <c r="AB1267"/>
  <c r="AB1266"/>
  <c r="AB1265"/>
  <c r="AB1264"/>
  <c r="AB1263"/>
  <c r="AB1262"/>
  <c r="AB1260"/>
  <c r="AB1259"/>
  <c r="AB1258"/>
  <c r="AB1257"/>
  <c r="AB1255"/>
  <c r="AB1254"/>
  <c r="AB1253"/>
  <c r="AB1251"/>
  <c r="AB1250"/>
  <c r="AB1248"/>
  <c r="AB1247"/>
  <c r="AB1246"/>
  <c r="AB1245"/>
  <c r="AB1244"/>
  <c r="AB1242"/>
  <c r="AB1240"/>
  <c r="AB1239"/>
  <c r="AB1237"/>
  <c r="AB1236"/>
  <c r="AB1209"/>
  <c r="AB1208"/>
  <c r="AB1207"/>
  <c r="AB1206"/>
  <c r="AB1204"/>
  <c r="AB1203"/>
  <c r="AB1202"/>
  <c r="AB1201"/>
  <c r="AB1200"/>
  <c r="AB1197"/>
  <c r="AB1196"/>
  <c r="AB1194"/>
  <c r="AB1193"/>
  <c r="AB1192"/>
  <c r="AB1191"/>
  <c r="AB1190"/>
  <c r="AB1189"/>
  <c r="AB1188"/>
  <c r="AB1187"/>
  <c r="AB1186"/>
  <c r="AB1185"/>
  <c r="AB1184"/>
  <c r="AB1177"/>
  <c r="AB1176"/>
  <c r="AB1175"/>
  <c r="AB1174"/>
  <c r="AB1171"/>
  <c r="AB1170"/>
  <c r="AB1169"/>
  <c r="AB1166"/>
  <c r="AB1165"/>
  <c r="AB1163"/>
  <c r="AB1162"/>
  <c r="AB1161"/>
  <c r="AB1160"/>
  <c r="AB1157"/>
  <c r="AB1156"/>
  <c r="AB1155"/>
  <c r="AB1152"/>
  <c r="AB1151"/>
  <c r="AB1149"/>
  <c r="AB1148"/>
  <c r="AB1147"/>
  <c r="AB1146"/>
  <c r="AB1145"/>
  <c r="AB1144"/>
  <c r="AB1142"/>
  <c r="AB1141"/>
  <c r="AB1140"/>
  <c r="AB1139"/>
  <c r="AB1137"/>
  <c r="AB1135"/>
  <c r="AB1134"/>
  <c r="AB1133"/>
  <c r="AB1132"/>
  <c r="AB1130"/>
  <c r="AB1129"/>
  <c r="AB1128"/>
  <c r="AB1126"/>
  <c r="AB1125"/>
  <c r="AB1123"/>
  <c r="AB1122"/>
  <c r="AB1121"/>
  <c r="AB1120"/>
  <c r="AB1119"/>
  <c r="AB1118"/>
  <c r="AB1117"/>
  <c r="AB1116"/>
  <c r="AB1115"/>
  <c r="AB1113"/>
  <c r="AB1112"/>
  <c r="AB1111"/>
  <c r="AB1110"/>
  <c r="AB1109"/>
  <c r="AB1108"/>
  <c r="AB1107"/>
  <c r="AB1106"/>
  <c r="AB1105"/>
  <c r="AB1104"/>
  <c r="AB1103"/>
  <c r="AB1102"/>
  <c r="AB1101"/>
  <c r="AB1100"/>
  <c r="AB1098"/>
  <c r="AB1097"/>
  <c r="AB1096"/>
  <c r="AB1095"/>
  <c r="AB1094"/>
  <c r="AB1093"/>
  <c r="AB1092"/>
  <c r="AB1091"/>
  <c r="AB1090"/>
  <c r="AB1088"/>
  <c r="AB1087"/>
  <c r="AB1086"/>
  <c r="AB1085"/>
  <c r="AB1084"/>
  <c r="AB1083"/>
  <c r="AB1082"/>
  <c r="AB1071"/>
  <c r="AB1070"/>
  <c r="AB1069"/>
  <c r="AB1068"/>
  <c r="AB1067"/>
  <c r="AB1066"/>
  <c r="AB1065"/>
  <c r="AB1063"/>
  <c r="AB1062"/>
  <c r="AB1061"/>
  <c r="AB1060"/>
  <c r="AB1059"/>
  <c r="AB1057"/>
  <c r="AB1056"/>
  <c r="AB1055"/>
  <c r="AB1054"/>
  <c r="AB1053"/>
  <c r="AB1052"/>
  <c r="AB1051"/>
  <c r="AB1050"/>
  <c r="AB1049"/>
  <c r="AB1045"/>
  <c r="AB1044"/>
  <c r="AB1029"/>
  <c r="AB991"/>
  <c r="AB990"/>
  <c r="AB989"/>
  <c r="AB988"/>
  <c r="AB987"/>
  <c r="AB986"/>
  <c r="AB980"/>
  <c r="AB979"/>
  <c r="AB978"/>
  <c r="AB977"/>
  <c r="AB976"/>
  <c r="AB973"/>
  <c r="AB972"/>
  <c r="AB971"/>
  <c r="AB970"/>
  <c r="AB967"/>
  <c r="AB966"/>
  <c r="AB962"/>
  <c r="AB961"/>
  <c r="AB959"/>
  <c r="AB958"/>
  <c r="AB957"/>
  <c r="AB956"/>
  <c r="AB955"/>
  <c r="AB954"/>
  <c r="AB953"/>
  <c r="AB952"/>
  <c r="AB951"/>
  <c r="AB947"/>
  <c r="AB946"/>
  <c r="AB945"/>
  <c r="AB944"/>
  <c r="AB942"/>
  <c r="AB940"/>
  <c r="AB939"/>
  <c r="AB938"/>
  <c r="AB937"/>
  <c r="AB927"/>
  <c r="AB926"/>
  <c r="AB924"/>
  <c r="AB923"/>
  <c r="AB922"/>
  <c r="AB921"/>
  <c r="AB920"/>
  <c r="AB919"/>
  <c r="AB918"/>
  <c r="AB917"/>
  <c r="AB916"/>
  <c r="AB915"/>
  <c r="AB914"/>
  <c r="AB913"/>
  <c r="AB912"/>
  <c r="AB911"/>
  <c r="AB910"/>
  <c r="AB909"/>
  <c r="AB908"/>
  <c r="AB907"/>
  <c r="AB905"/>
  <c r="AB904"/>
  <c r="AB897"/>
  <c r="AB896"/>
  <c r="AB895"/>
  <c r="AB894"/>
  <c r="AB893"/>
  <c r="AB892"/>
  <c r="AB891"/>
  <c r="AB890"/>
  <c r="AB889"/>
  <c r="AB888"/>
  <c r="AB887"/>
  <c r="AB886"/>
  <c r="AB885"/>
  <c r="AB884"/>
  <c r="AB883"/>
  <c r="AB882"/>
  <c r="AB881"/>
  <c r="AB880"/>
  <c r="AB879"/>
  <c r="AB876"/>
  <c r="AB875"/>
  <c r="AB874"/>
  <c r="AB873"/>
  <c r="AB872"/>
  <c r="AB871"/>
  <c r="AB870"/>
  <c r="AB869"/>
  <c r="AB868"/>
  <c r="AB867"/>
  <c r="AB866"/>
  <c r="AB865"/>
  <c r="AB864"/>
  <c r="AB863"/>
  <c r="AB862"/>
  <c r="AB861"/>
  <c r="AB858"/>
  <c r="AB857"/>
  <c r="AB856"/>
  <c r="AB855"/>
  <c r="AB854"/>
  <c r="AB853"/>
  <c r="AB852"/>
  <c r="AB851"/>
  <c r="AB850"/>
  <c r="AB847"/>
  <c r="AB846"/>
  <c r="AB845"/>
  <c r="AB844"/>
  <c r="AB843"/>
  <c r="AB842"/>
  <c r="AB841"/>
  <c r="AB840"/>
  <c r="AB839"/>
  <c r="AB837"/>
  <c r="AB836"/>
  <c r="AB835"/>
  <c r="AB834"/>
  <c r="AB833"/>
  <c r="AB832"/>
  <c r="AB830"/>
  <c r="AB829"/>
  <c r="AB828"/>
  <c r="AB827"/>
  <c r="AB826"/>
  <c r="AB825"/>
  <c r="AB824"/>
  <c r="AB823"/>
  <c r="AB822"/>
  <c r="AB821"/>
  <c r="AB820"/>
  <c r="AB819"/>
  <c r="AB818"/>
  <c r="AB817"/>
  <c r="AB816"/>
  <c r="AB815"/>
  <c r="AB814"/>
  <c r="AB813"/>
  <c r="AB787"/>
  <c r="AB786"/>
  <c r="AB784"/>
  <c r="AB783"/>
  <c r="AB782"/>
  <c r="AB781"/>
  <c r="AB779"/>
  <c r="AB778"/>
  <c r="AB777"/>
  <c r="AB773"/>
  <c r="AB772"/>
  <c r="AB771"/>
  <c r="AB770"/>
  <c r="AB769"/>
  <c r="AB768"/>
  <c r="AB767"/>
  <c r="AB766"/>
  <c r="AB765"/>
  <c r="AB763"/>
  <c r="AB762"/>
  <c r="AB761"/>
  <c r="AB760"/>
  <c r="AB759"/>
  <c r="AB758"/>
  <c r="AB757"/>
  <c r="AB756"/>
  <c r="AB755"/>
  <c r="AB753"/>
  <c r="AB752"/>
  <c r="AB751"/>
  <c r="AB750"/>
  <c r="AB749"/>
  <c r="AB748"/>
  <c r="AB747"/>
  <c r="AB746"/>
  <c r="AB745"/>
  <c r="AB744"/>
  <c r="AB743"/>
  <c r="AB742"/>
  <c r="AB741"/>
  <c r="AB740"/>
  <c r="AB739"/>
  <c r="AB738"/>
  <c r="AB737"/>
  <c r="AB736"/>
  <c r="AB735"/>
  <c r="AB734"/>
  <c r="AB733"/>
  <c r="AB732"/>
  <c r="AB731"/>
  <c r="AB730"/>
  <c r="AB729"/>
  <c r="AB728"/>
  <c r="AB727"/>
  <c r="AB726"/>
  <c r="AB725"/>
  <c r="AB724"/>
  <c r="AB723"/>
  <c r="AB722"/>
  <c r="AB721"/>
  <c r="AB720"/>
  <c r="AB719"/>
  <c r="AB718"/>
  <c r="AB717"/>
  <c r="AB716"/>
  <c r="AB715"/>
  <c r="AB714"/>
  <c r="AB673"/>
  <c r="AB672"/>
  <c r="AB671"/>
  <c r="AB670"/>
  <c r="AB669"/>
  <c r="AB668"/>
  <c r="AB667"/>
  <c r="AB666"/>
  <c r="AB665"/>
  <c r="AB664"/>
  <c r="AB663"/>
  <c r="AB662"/>
  <c r="AB661"/>
  <c r="AB660"/>
  <c r="AB659"/>
  <c r="AB658"/>
  <c r="AB657"/>
  <c r="AB656"/>
  <c r="AB655"/>
  <c r="AB654"/>
  <c r="AB653"/>
  <c r="AB652"/>
  <c r="AB651"/>
  <c r="AB650"/>
  <c r="AB649"/>
  <c r="AB648"/>
  <c r="AB647"/>
  <c r="AB646"/>
  <c r="AB645"/>
  <c r="AB644"/>
  <c r="AB643"/>
  <c r="AB642"/>
  <c r="AB641"/>
  <c r="AB640"/>
  <c r="AB639"/>
  <c r="AB638"/>
  <c r="AB637"/>
  <c r="AB636"/>
  <c r="AB635"/>
  <c r="AB634"/>
  <c r="AB633"/>
  <c r="AB632"/>
  <c r="AB631"/>
  <c r="AB630"/>
  <c r="AB629"/>
  <c r="AB628"/>
  <c r="AB627"/>
  <c r="AB626"/>
  <c r="AB625"/>
  <c r="AB624"/>
  <c r="AB623"/>
  <c r="AB622"/>
  <c r="AB621"/>
  <c r="AB620"/>
  <c r="AB619"/>
  <c r="AB618"/>
  <c r="AB617"/>
  <c r="AB615"/>
  <c r="AB614"/>
  <c r="AB613"/>
  <c r="AB612"/>
  <c r="AB611"/>
  <c r="AB555"/>
  <c r="AB554"/>
  <c r="AB553"/>
  <c r="AB552"/>
  <c r="AB551"/>
  <c r="AB548"/>
  <c r="AB547"/>
  <c r="AB546"/>
  <c r="AB545"/>
  <c r="AB544"/>
  <c r="AB541"/>
  <c r="AB540"/>
  <c r="AB539"/>
  <c r="AB536"/>
  <c r="AB535"/>
  <c r="AB533"/>
  <c r="AB532"/>
  <c r="AB530"/>
  <c r="AB529"/>
  <c r="AB527"/>
  <c r="AB526"/>
  <c r="AB525"/>
  <c r="AB524"/>
  <c r="AB522"/>
  <c r="AB521"/>
  <c r="AB520"/>
  <c r="AB518"/>
  <c r="AB517"/>
  <c r="AB516"/>
  <c r="AB515"/>
  <c r="AB514"/>
  <c r="AB513"/>
  <c r="AB512"/>
  <c r="AB511"/>
  <c r="AB510"/>
  <c r="AB507"/>
  <c r="AB506"/>
  <c r="AB505"/>
  <c r="AB504"/>
  <c r="AB503"/>
  <c r="AB502"/>
  <c r="AB501"/>
  <c r="AB500"/>
  <c r="AB499"/>
  <c r="AB498"/>
  <c r="AB497"/>
  <c r="AB496"/>
  <c r="AB495"/>
  <c r="AB494"/>
  <c r="AB493"/>
  <c r="AB492"/>
  <c r="AB491"/>
  <c r="AB490"/>
  <c r="AB489"/>
  <c r="AB488"/>
  <c r="AB487"/>
  <c r="AB486"/>
  <c r="AB485"/>
  <c r="AB484"/>
  <c r="AB483"/>
  <c r="AB482"/>
  <c r="AB481"/>
  <c r="AB480"/>
  <c r="AB478"/>
  <c r="AB477"/>
  <c r="AB476"/>
  <c r="AB475"/>
  <c r="AB474"/>
  <c r="AB473"/>
  <c r="AB472"/>
  <c r="AB471"/>
  <c r="AB470"/>
  <c r="AB469"/>
  <c r="AB468"/>
  <c r="AB466"/>
  <c r="AB465"/>
  <c r="AB464"/>
  <c r="AB463"/>
  <c r="AB462"/>
  <c r="AB461"/>
  <c r="AB460"/>
  <c r="AB459"/>
  <c r="AB458"/>
  <c r="AB454"/>
  <c r="AB453"/>
  <c r="AB452"/>
  <c r="AB451"/>
  <c r="AB450"/>
  <c r="AB449"/>
  <c r="AB448"/>
  <c r="AB447"/>
  <c r="AB446"/>
  <c r="AB443"/>
  <c r="AB442"/>
  <c r="AB441"/>
  <c r="AB440"/>
  <c r="AB439"/>
  <c r="AB438"/>
  <c r="AB437"/>
  <c r="AB436"/>
  <c r="AB435"/>
  <c r="AB433"/>
  <c r="AB432"/>
  <c r="AB431"/>
  <c r="AB430"/>
  <c r="AB429"/>
  <c r="AB428"/>
  <c r="AB427"/>
  <c r="AB426"/>
  <c r="AB425"/>
  <c r="AB422"/>
  <c r="AB421"/>
  <c r="AB420"/>
  <c r="AB419"/>
  <c r="AB418"/>
  <c r="AB417"/>
  <c r="AB416"/>
  <c r="AB415"/>
  <c r="AB414"/>
  <c r="AB413"/>
  <c r="AB412"/>
  <c r="AB411"/>
  <c r="AB410"/>
  <c r="AB409"/>
  <c r="AB408"/>
  <c r="AB407"/>
  <c r="AB406"/>
  <c r="AB405"/>
  <c r="AB404"/>
  <c r="AB403"/>
  <c r="AB402"/>
  <c r="AB401"/>
  <c r="AB400"/>
  <c r="AB399"/>
  <c r="AB398"/>
  <c r="AB397"/>
  <c r="AB396"/>
  <c r="AB395"/>
  <c r="AB394"/>
  <c r="AB393"/>
  <c r="AB392"/>
  <c r="AB391"/>
  <c r="AB390"/>
  <c r="AB389"/>
  <c r="AB388"/>
  <c r="AB387"/>
  <c r="AB386"/>
  <c r="AB385"/>
  <c r="AB384"/>
  <c r="AB378"/>
  <c r="AB377"/>
  <c r="AB376"/>
  <c r="AB375"/>
  <c r="AB374"/>
  <c r="AB373"/>
  <c r="AB356"/>
  <c r="AB355"/>
  <c r="AB354"/>
  <c r="AB353"/>
  <c r="AB352"/>
  <c r="AB351"/>
  <c r="AB350"/>
  <c r="AB349"/>
  <c r="AB348"/>
  <c r="AB347"/>
  <c r="AB346"/>
  <c r="AB345"/>
  <c r="AB344"/>
  <c r="AB343"/>
  <c r="AB342"/>
  <c r="AB341"/>
  <c r="AB340"/>
  <c r="AB339"/>
  <c r="AB338"/>
  <c r="AB337"/>
  <c r="AB336"/>
  <c r="AB335"/>
  <c r="AB334"/>
  <c r="AB333"/>
  <c r="AB332"/>
  <c r="AB331"/>
  <c r="AB330"/>
  <c r="AB329"/>
  <c r="AB328"/>
  <c r="AB327"/>
  <c r="AB326"/>
  <c r="AB325"/>
  <c r="AB324"/>
  <c r="AB323"/>
  <c r="AB322"/>
  <c r="AB321"/>
  <c r="AB320"/>
  <c r="AB319"/>
  <c r="AB318"/>
  <c r="AB317"/>
  <c r="AB316"/>
  <c r="AB315"/>
  <c r="AB314"/>
  <c r="AB313"/>
  <c r="AB312"/>
  <c r="AB311"/>
  <c r="AB310"/>
  <c r="AB309"/>
  <c r="AB307"/>
  <c r="AB306"/>
  <c r="AB305"/>
  <c r="AB304"/>
  <c r="AB303"/>
  <c r="AB302"/>
  <c r="AB301"/>
  <c r="AB300"/>
  <c r="AB299"/>
  <c r="AB298"/>
  <c r="AB297"/>
  <c r="AB296"/>
  <c r="AB295"/>
  <c r="AB294"/>
  <c r="AB293"/>
  <c r="AB292"/>
  <c r="AB291"/>
  <c r="AB290"/>
  <c r="AB289"/>
  <c r="AB288"/>
  <c r="AB287"/>
  <c r="AB286"/>
  <c r="AB285"/>
  <c r="AB284"/>
  <c r="AB283"/>
  <c r="AB282"/>
  <c r="AB281"/>
  <c r="AB280"/>
  <c r="AB279"/>
  <c r="AB278"/>
  <c r="AB277"/>
  <c r="AB276"/>
  <c r="AB275"/>
  <c r="AB274"/>
  <c r="AB273"/>
  <c r="AB272"/>
  <c r="AB271"/>
  <c r="AB270"/>
  <c r="AB269"/>
  <c r="AB268"/>
  <c r="AB267"/>
  <c r="AB266"/>
  <c r="AB265"/>
  <c r="AB264"/>
  <c r="AB263"/>
  <c r="AB262"/>
  <c r="AB261"/>
  <c r="AB260"/>
  <c r="AB259"/>
  <c r="AB258"/>
  <c r="AB257"/>
  <c r="AB256"/>
  <c r="AB255"/>
  <c r="AB254"/>
  <c r="AB253"/>
  <c r="AB252"/>
  <c r="AB251"/>
  <c r="AB250"/>
  <c r="AB249"/>
  <c r="AB248"/>
  <c r="AB247"/>
  <c r="AB210"/>
  <c r="AB209"/>
  <c r="AB208"/>
  <c r="AB207"/>
  <c r="AB206"/>
  <c r="AB205"/>
  <c r="AB204"/>
  <c r="AB203"/>
  <c r="AB202"/>
  <c r="AB201"/>
  <c r="AB200"/>
  <c r="AB199"/>
  <c r="AB198"/>
  <c r="AB197"/>
  <c r="AB196"/>
  <c r="AB195"/>
  <c r="AB194"/>
  <c r="AB193"/>
  <c r="AB192"/>
  <c r="AB191"/>
  <c r="AB190"/>
  <c r="AB189"/>
  <c r="AB188"/>
  <c r="AB187"/>
  <c r="AB186"/>
  <c r="AB185"/>
  <c r="AB184"/>
  <c r="AB183"/>
  <c r="AB182"/>
  <c r="AB181"/>
  <c r="AB180"/>
  <c r="AB179"/>
  <c r="AB178"/>
  <c r="AB177"/>
  <c r="AB176"/>
  <c r="AB175"/>
  <c r="AB174"/>
  <c r="AB173"/>
  <c r="AB172"/>
  <c r="AB171"/>
  <c r="AB170"/>
  <c r="AB169"/>
  <c r="AB168"/>
  <c r="AB167"/>
  <c r="AB166"/>
  <c r="AB165"/>
  <c r="AB164"/>
  <c r="AB163"/>
  <c r="AB162"/>
  <c r="AB161"/>
  <c r="AB160"/>
  <c r="AB159"/>
  <c r="AB158"/>
  <c r="AB157"/>
  <c r="AB156"/>
  <c r="AB155"/>
  <c r="AB154"/>
  <c r="AB153"/>
  <c r="AB152"/>
  <c r="AB151"/>
  <c r="AB150"/>
  <c r="AB149"/>
  <c r="AB148"/>
  <c r="AB147"/>
  <c r="AB146"/>
  <c r="AB145"/>
  <c r="AB144"/>
  <c r="AB143"/>
  <c r="AB142"/>
  <c r="AB141"/>
  <c r="AB140"/>
  <c r="AB139"/>
  <c r="AB138"/>
  <c r="AB137"/>
  <c r="AB136"/>
  <c r="AB135"/>
  <c r="AB134"/>
  <c r="AB133"/>
  <c r="AB132"/>
  <c r="AB131"/>
  <c r="AB130"/>
  <c r="AB129"/>
  <c r="AB128"/>
  <c r="AB127"/>
  <c r="AB115"/>
  <c r="AB114"/>
  <c r="AB113"/>
  <c r="AB112"/>
  <c r="AB111"/>
  <c r="AB110"/>
  <c r="AB109"/>
  <c r="AB108"/>
  <c r="AB107"/>
  <c r="AB106"/>
  <c r="AB105"/>
  <c r="AB104"/>
  <c r="AB103"/>
  <c r="AB102"/>
  <c r="AB101"/>
  <c r="AB100"/>
  <c r="AB99"/>
  <c r="AB98"/>
  <c r="AB97"/>
  <c r="AB96"/>
  <c r="AB95"/>
  <c r="AB94"/>
  <c r="AB93"/>
  <c r="AB92"/>
  <c r="AB91"/>
  <c r="AB90"/>
  <c r="AB89"/>
  <c r="AB88"/>
  <c r="AB87"/>
  <c r="AB86"/>
  <c r="AB85"/>
  <c r="AB84"/>
  <c r="AB83"/>
  <c r="AB82"/>
  <c r="AB81"/>
  <c r="AB80"/>
  <c r="AB79"/>
  <c r="AB78"/>
  <c r="AB77"/>
  <c r="AB76"/>
  <c r="AB75"/>
  <c r="AB74"/>
  <c r="AB73"/>
  <c r="AB72"/>
  <c r="AB71"/>
  <c r="AB70"/>
  <c r="AB69"/>
  <c r="AB68"/>
  <c r="AB67"/>
  <c r="AB66"/>
  <c r="AB65"/>
  <c r="AB64"/>
  <c r="AB63"/>
  <c r="AB62"/>
  <c r="AB61"/>
  <c r="AB60"/>
  <c r="AB59"/>
  <c r="AB58"/>
  <c r="AB57"/>
  <c r="AB56"/>
  <c r="AB55"/>
  <c r="K129" i="7" l="1"/>
  <c r="R1882" i="8"/>
  <c r="R1886" s="1"/>
  <c r="R1890" s="1"/>
  <c r="S1882"/>
  <c r="S1886" s="1"/>
  <c r="S1890" s="1"/>
  <c r="P1127"/>
  <c r="P1131" s="1"/>
  <c r="L1131"/>
  <c r="AB1714"/>
  <c r="AB1713"/>
  <c r="AB1565"/>
  <c r="AB902"/>
  <c r="AB901"/>
  <c r="AB898"/>
  <c r="AB878"/>
  <c r="AB424"/>
  <c r="L1132" l="1"/>
  <c r="H202" i="7"/>
  <c r="AB860" i="8"/>
  <c r="AB1048"/>
  <c r="AB445"/>
  <c r="AB509"/>
  <c r="AB508"/>
  <c r="AB53"/>
  <c r="AB32"/>
  <c r="AB21"/>
  <c r="AB20"/>
  <c r="E202" i="7" l="1"/>
  <c r="M1050" i="8" l="1"/>
  <c r="L1050"/>
  <c r="I1050"/>
  <c r="Q1048"/>
  <c r="P1048"/>
  <c r="O1048"/>
  <c r="K1048"/>
  <c r="J1048"/>
  <c r="I514"/>
  <c r="J219"/>
  <c r="J1421"/>
  <c r="N514"/>
  <c r="Q508"/>
  <c r="P508"/>
  <c r="O508"/>
  <c r="K508"/>
  <c r="M511"/>
  <c r="M514" s="1"/>
  <c r="L511"/>
  <c r="L514" s="1"/>
  <c r="H511"/>
  <c r="H512" s="1"/>
  <c r="J385"/>
  <c r="I1481"/>
  <c r="Q1481" s="1"/>
  <c r="P512" l="1"/>
  <c r="J512"/>
  <c r="Q1050"/>
  <c r="R1048"/>
  <c r="O1050"/>
  <c r="H514"/>
  <c r="J514" s="1"/>
  <c r="S1048"/>
  <c r="S508"/>
  <c r="H25" i="20" l="1"/>
  <c r="M25"/>
  <c r="L25"/>
  <c r="K25"/>
  <c r="J25"/>
  <c r="I25"/>
  <c r="G25"/>
  <c r="M889" i="8" l="1"/>
  <c r="M896" s="1"/>
  <c r="L889"/>
  <c r="L918" s="1"/>
  <c r="H880"/>
  <c r="H909" s="1"/>
  <c r="H938" s="1"/>
  <c r="N865"/>
  <c r="N866" s="1"/>
  <c r="I862"/>
  <c r="I865" s="1"/>
  <c r="I866" s="1"/>
  <c r="H862"/>
  <c r="H865" s="1"/>
  <c r="H866" s="1"/>
  <c r="Q860"/>
  <c r="P860"/>
  <c r="O860"/>
  <c r="K860"/>
  <c r="M541"/>
  <c r="L541"/>
  <c r="L544" s="1"/>
  <c r="O536"/>
  <c r="O541" s="1"/>
  <c r="I536"/>
  <c r="AB534"/>
  <c r="Q534"/>
  <c r="P534"/>
  <c r="O534"/>
  <c r="K534"/>
  <c r="I854"/>
  <c r="I855" s="1"/>
  <c r="E15" i="7" s="1"/>
  <c r="K15" s="1"/>
  <c r="M851" i="8"/>
  <c r="I852"/>
  <c r="J851"/>
  <c r="J852" s="1"/>
  <c r="H942" l="1"/>
  <c r="P938"/>
  <c r="P942" s="1"/>
  <c r="Q854"/>
  <c r="Q851"/>
  <c r="K854"/>
  <c r="K855" s="1"/>
  <c r="K851"/>
  <c r="K852" s="1"/>
  <c r="I541"/>
  <c r="J536"/>
  <c r="Q536"/>
  <c r="H541"/>
  <c r="H539"/>
  <c r="H896"/>
  <c r="H854"/>
  <c r="H855" s="1"/>
  <c r="D15" i="7" s="1"/>
  <c r="F15" s="1"/>
  <c r="H852" i="8"/>
  <c r="M852"/>
  <c r="M854"/>
  <c r="M855" s="1"/>
  <c r="P852"/>
  <c r="S860"/>
  <c r="J862"/>
  <c r="J865" s="1"/>
  <c r="J866" s="1"/>
  <c r="M918"/>
  <c r="N918" s="1"/>
  <c r="N889"/>
  <c r="S851"/>
  <c r="S534"/>
  <c r="I539"/>
  <c r="M539"/>
  <c r="M544" s="1"/>
  <c r="H106" i="7" s="1"/>
  <c r="K536" i="8"/>
  <c r="K541" s="1"/>
  <c r="K544" s="1"/>
  <c r="P536"/>
  <c r="Q855"/>
  <c r="R851"/>
  <c r="R852" s="1"/>
  <c r="O851"/>
  <c r="J539" l="1"/>
  <c r="H544"/>
  <c r="K539"/>
  <c r="I544"/>
  <c r="Q544" s="1"/>
  <c r="J541"/>
  <c r="L855"/>
  <c r="G15" i="7" s="1"/>
  <c r="J15" s="1"/>
  <c r="L15" s="1"/>
  <c r="P896" i="8"/>
  <c r="Q852"/>
  <c r="J854"/>
  <c r="J855" s="1"/>
  <c r="O852"/>
  <c r="O854"/>
  <c r="O855" s="1"/>
  <c r="P854"/>
  <c r="P855" s="1"/>
  <c r="G106" i="7"/>
  <c r="P539" i="8"/>
  <c r="P544" s="1"/>
  <c r="O539"/>
  <c r="O544" s="1"/>
  <c r="Q539"/>
  <c r="Q541"/>
  <c r="P541"/>
  <c r="S536"/>
  <c r="S541" s="1"/>
  <c r="E106" i="7" l="1"/>
  <c r="K106" s="1"/>
  <c r="J544" i="8"/>
  <c r="S854"/>
  <c r="S855" s="1"/>
  <c r="S852"/>
  <c r="R854"/>
  <c r="R855" s="1"/>
  <c r="S544"/>
  <c r="S539"/>
  <c r="M1356" l="1"/>
  <c r="M1357" s="1"/>
  <c r="L1356"/>
  <c r="L1359" s="1"/>
  <c r="L1360" s="1"/>
  <c r="I1356"/>
  <c r="I1357" s="1"/>
  <c r="H1356"/>
  <c r="H1359" s="1"/>
  <c r="H1360" s="1"/>
  <c r="AB1354"/>
  <c r="Q1354"/>
  <c r="Q1356" s="1"/>
  <c r="P1354"/>
  <c r="O1354"/>
  <c r="O1356" s="1"/>
  <c r="K1354"/>
  <c r="K1356" s="1"/>
  <c r="J1354"/>
  <c r="J1356" s="1"/>
  <c r="Q1046"/>
  <c r="P1046"/>
  <c r="N1841"/>
  <c r="N1846" s="1"/>
  <c r="N1851" s="1"/>
  <c r="K1840"/>
  <c r="K1845" s="1"/>
  <c r="K1850" s="1"/>
  <c r="I1840"/>
  <c r="I1845" s="1"/>
  <c r="I1850" s="1"/>
  <c r="H1840"/>
  <c r="H1845" s="1"/>
  <c r="H1850" s="1"/>
  <c r="N1839"/>
  <c r="N1844" s="1"/>
  <c r="N1849" s="1"/>
  <c r="M1839"/>
  <c r="M1844" s="1"/>
  <c r="M1849" s="1"/>
  <c r="L1839"/>
  <c r="L1844" s="1"/>
  <c r="L1849" s="1"/>
  <c r="O1829"/>
  <c r="L1836"/>
  <c r="L1840" s="1"/>
  <c r="L1845" s="1"/>
  <c r="L1850" s="1"/>
  <c r="I1839"/>
  <c r="I1844" s="1"/>
  <c r="I1849" s="1"/>
  <c r="H1837"/>
  <c r="H1841" s="1"/>
  <c r="H1846" s="1"/>
  <c r="H1851" s="1"/>
  <c r="M1806"/>
  <c r="L1806"/>
  <c r="K1761"/>
  <c r="I1761"/>
  <c r="H1761"/>
  <c r="H1802" s="1"/>
  <c r="K1752"/>
  <c r="I1752"/>
  <c r="H1752"/>
  <c r="N1746"/>
  <c r="M1746"/>
  <c r="L1746"/>
  <c r="N1681"/>
  <c r="N1678"/>
  <c r="N1677"/>
  <c r="N1676"/>
  <c r="N1669"/>
  <c r="N1668"/>
  <c r="M1812"/>
  <c r="L1761"/>
  <c r="L1802" s="1"/>
  <c r="L1821" s="1"/>
  <c r="J1713"/>
  <c r="J1712"/>
  <c r="J1711"/>
  <c r="J1710"/>
  <c r="J1709"/>
  <c r="J1708"/>
  <c r="J1707"/>
  <c r="J1706"/>
  <c r="J1705"/>
  <c r="J1704"/>
  <c r="I1746"/>
  <c r="I1787" s="1"/>
  <c r="H1746"/>
  <c r="H1787" s="1"/>
  <c r="Q1714"/>
  <c r="P1714"/>
  <c r="O1714"/>
  <c r="K1714"/>
  <c r="Q1713"/>
  <c r="P1713"/>
  <c r="O1713"/>
  <c r="K1713"/>
  <c r="I1802" l="1"/>
  <c r="I1821" s="1"/>
  <c r="I1783"/>
  <c r="K1802"/>
  <c r="K1821" s="1"/>
  <c r="K1783"/>
  <c r="P1787"/>
  <c r="K1046"/>
  <c r="W1046"/>
  <c r="L1752"/>
  <c r="L1793" s="1"/>
  <c r="L1744"/>
  <c r="L1762" s="1"/>
  <c r="H1821"/>
  <c r="P1802"/>
  <c r="J1046"/>
  <c r="AB1046"/>
  <c r="H1050"/>
  <c r="S1354"/>
  <c r="S1356" s="1"/>
  <c r="S1357" s="1"/>
  <c r="R1713"/>
  <c r="R1714"/>
  <c r="M1762"/>
  <c r="N1743"/>
  <c r="N1761" s="1"/>
  <c r="H1839"/>
  <c r="H1844" s="1"/>
  <c r="H1849" s="1"/>
  <c r="M1821"/>
  <c r="M1908" s="1"/>
  <c r="K1835"/>
  <c r="J1835"/>
  <c r="J1839" s="1"/>
  <c r="J1844" s="1"/>
  <c r="J1849" s="1"/>
  <c r="I1837"/>
  <c r="R1046"/>
  <c r="K1357"/>
  <c r="K1359"/>
  <c r="K1360" s="1"/>
  <c r="J1359"/>
  <c r="J1360" s="1"/>
  <c r="J1357"/>
  <c r="O1359"/>
  <c r="O1360" s="1"/>
  <c r="O1357"/>
  <c r="Q1359"/>
  <c r="Q1360" s="1"/>
  <c r="Q1357"/>
  <c r="R1354"/>
  <c r="R1356" s="1"/>
  <c r="P1356"/>
  <c r="H1357"/>
  <c r="L1357"/>
  <c r="I1359"/>
  <c r="I1360" s="1"/>
  <c r="M1359"/>
  <c r="M1360" s="1"/>
  <c r="S1046"/>
  <c r="L1837"/>
  <c r="L1841" s="1"/>
  <c r="L1846" s="1"/>
  <c r="L1851" s="1"/>
  <c r="J1728"/>
  <c r="J1746" s="1"/>
  <c r="H1744"/>
  <c r="H1762" s="1"/>
  <c r="S1713"/>
  <c r="S1714"/>
  <c r="M1929" l="1"/>
  <c r="N1793"/>
  <c r="N1812" s="1"/>
  <c r="N1802"/>
  <c r="N1821" s="1"/>
  <c r="N1783"/>
  <c r="S1359"/>
  <c r="S1360" s="1"/>
  <c r="H1806"/>
  <c r="P1050"/>
  <c r="S1050" s="1"/>
  <c r="K1050"/>
  <c r="J1050"/>
  <c r="Q1787"/>
  <c r="J1787"/>
  <c r="J1806" s="1"/>
  <c r="K1787"/>
  <c r="K1806" s="1"/>
  <c r="I1806"/>
  <c r="I1841"/>
  <c r="I1846" s="1"/>
  <c r="I1851" s="1"/>
  <c r="J1837"/>
  <c r="J1841" s="1"/>
  <c r="J1846" s="1"/>
  <c r="J1851" s="1"/>
  <c r="P1806"/>
  <c r="K1839"/>
  <c r="K1844" s="1"/>
  <c r="K1849" s="1"/>
  <c r="K1837"/>
  <c r="K1841" s="1"/>
  <c r="K1846" s="1"/>
  <c r="K1851" s="1"/>
  <c r="R1357"/>
  <c r="R1359"/>
  <c r="R1360" s="1"/>
  <c r="P1357"/>
  <c r="P1359"/>
  <c r="P1360" s="1"/>
  <c r="P1837"/>
  <c r="P1841" s="1"/>
  <c r="P1846" s="1"/>
  <c r="P1851" s="1"/>
  <c r="L1812" l="1"/>
  <c r="Q1806"/>
  <c r="S1787"/>
  <c r="S1806" s="1"/>
  <c r="M1502" l="1"/>
  <c r="L1502"/>
  <c r="L1511"/>
  <c r="L1639" s="1"/>
  <c r="L1658" s="1"/>
  <c r="K1604"/>
  <c r="J1604"/>
  <c r="I1604"/>
  <c r="H1604"/>
  <c r="O1598"/>
  <c r="N1598"/>
  <c r="M1598"/>
  <c r="L1598"/>
  <c r="I1598"/>
  <c r="M1586"/>
  <c r="L1586"/>
  <c r="H1580"/>
  <c r="H1598" s="1"/>
  <c r="Q1565"/>
  <c r="P1565"/>
  <c r="O1565"/>
  <c r="K1565"/>
  <c r="L1630" l="1"/>
  <c r="M1604"/>
  <c r="M1633" s="1"/>
  <c r="L1604"/>
  <c r="L1633" s="1"/>
  <c r="L1652" s="1"/>
  <c r="P1580"/>
  <c r="P1598" s="1"/>
  <c r="R1565"/>
  <c r="S1565"/>
  <c r="N1302"/>
  <c r="N1303" s="1"/>
  <c r="C460" i="7"/>
  <c r="M1289" i="8"/>
  <c r="M1290" s="1"/>
  <c r="G123" i="6" s="1"/>
  <c r="L1289" i="8"/>
  <c r="L1292" s="1"/>
  <c r="L1293" s="1"/>
  <c r="G398" i="7" s="1"/>
  <c r="I1289" i="8"/>
  <c r="I1290" s="1"/>
  <c r="D123" i="6" s="1"/>
  <c r="H1289" i="8"/>
  <c r="H1292" s="1"/>
  <c r="H1293" s="1"/>
  <c r="D398" i="7" s="1"/>
  <c r="AB1287" i="8"/>
  <c r="Q1287"/>
  <c r="Q1289" s="1"/>
  <c r="P1287"/>
  <c r="O1287"/>
  <c r="O1289" s="1"/>
  <c r="K1287"/>
  <c r="K1289" s="1"/>
  <c r="J1287"/>
  <c r="J1289" s="1"/>
  <c r="M909"/>
  <c r="M926" s="1"/>
  <c r="L909"/>
  <c r="M907"/>
  <c r="O905"/>
  <c r="O907" s="1"/>
  <c r="I905"/>
  <c r="Q905" s="1"/>
  <c r="P905"/>
  <c r="Q902"/>
  <c r="P902"/>
  <c r="O902"/>
  <c r="K902"/>
  <c r="Q901"/>
  <c r="P901"/>
  <c r="O901"/>
  <c r="K901"/>
  <c r="J901"/>
  <c r="Q898"/>
  <c r="P898"/>
  <c r="O898"/>
  <c r="K898"/>
  <c r="J898"/>
  <c r="M459"/>
  <c r="M460" s="1"/>
  <c r="L459"/>
  <c r="I459"/>
  <c r="I460" s="1"/>
  <c r="H460"/>
  <c r="H462" s="1"/>
  <c r="H463" s="1"/>
  <c r="AB455"/>
  <c r="Q455"/>
  <c r="P455"/>
  <c r="O455"/>
  <c r="K455"/>
  <c r="K459" s="1"/>
  <c r="K460" s="1"/>
  <c r="K462" s="1"/>
  <c r="K463" s="1"/>
  <c r="J455"/>
  <c r="E104" i="7"/>
  <c r="E103"/>
  <c r="K103" s="1"/>
  <c r="E102"/>
  <c r="K102" s="1"/>
  <c r="M526" i="8"/>
  <c r="L526"/>
  <c r="K527"/>
  <c r="I527"/>
  <c r="H527"/>
  <c r="M522"/>
  <c r="M527" s="1"/>
  <c r="M548" s="1"/>
  <c r="P522"/>
  <c r="O521"/>
  <c r="O526" s="1"/>
  <c r="I521"/>
  <c r="H526"/>
  <c r="H547" s="1"/>
  <c r="P547" s="1"/>
  <c r="AB519"/>
  <c r="Q519"/>
  <c r="P519"/>
  <c r="O519"/>
  <c r="K519"/>
  <c r="O547"/>
  <c r="O515"/>
  <c r="I515"/>
  <c r="O512"/>
  <c r="D48" i="6"/>
  <c r="Q509" i="8"/>
  <c r="Q511" s="1"/>
  <c r="Q514" s="1"/>
  <c r="P509"/>
  <c r="P511" s="1"/>
  <c r="P514" s="1"/>
  <c r="O509"/>
  <c r="O511" s="1"/>
  <c r="O514" s="1"/>
  <c r="K509"/>
  <c r="K511" s="1"/>
  <c r="K514" s="1"/>
  <c r="J509"/>
  <c r="O1277"/>
  <c r="O1276"/>
  <c r="I1276"/>
  <c r="I1277" s="1"/>
  <c r="E366" i="7" s="1"/>
  <c r="H1276" i="8"/>
  <c r="H1277" s="1"/>
  <c r="O1274"/>
  <c r="O1273"/>
  <c r="I1273"/>
  <c r="I1274" s="1"/>
  <c r="H1273"/>
  <c r="H1274" s="1"/>
  <c r="P1274" s="1"/>
  <c r="AB1271"/>
  <c r="Q1271"/>
  <c r="P1271"/>
  <c r="O1271"/>
  <c r="K1271"/>
  <c r="K1276" s="1"/>
  <c r="K1277" s="1"/>
  <c r="H365" i="7"/>
  <c r="G365"/>
  <c r="O896" i="8"/>
  <c r="O880"/>
  <c r="I880"/>
  <c r="Q880" s="1"/>
  <c r="Q876"/>
  <c r="P876"/>
  <c r="O876"/>
  <c r="K876"/>
  <c r="J876"/>
  <c r="Q878"/>
  <c r="Q889" s="1"/>
  <c r="Q918" s="1"/>
  <c r="P878"/>
  <c r="P918" s="1"/>
  <c r="O878"/>
  <c r="O889" s="1"/>
  <c r="O918" s="1"/>
  <c r="K878"/>
  <c r="D454" i="7"/>
  <c r="N1108" i="8"/>
  <c r="M1104"/>
  <c r="L1104"/>
  <c r="L1105" s="1"/>
  <c r="I1104"/>
  <c r="H1104"/>
  <c r="H1105" s="1"/>
  <c r="M1101"/>
  <c r="M1102" s="1"/>
  <c r="L1101"/>
  <c r="L1102" s="1"/>
  <c r="I1101"/>
  <c r="H1101"/>
  <c r="H1102" s="1"/>
  <c r="AB1099"/>
  <c r="Q1099"/>
  <c r="P1099"/>
  <c r="O1099"/>
  <c r="O1104" s="1"/>
  <c r="K1099"/>
  <c r="H333" i="7"/>
  <c r="E333"/>
  <c r="E329"/>
  <c r="I1191" i="8"/>
  <c r="E332" i="7" s="1"/>
  <c r="L1190" i="8"/>
  <c r="M1189"/>
  <c r="M1191" s="1"/>
  <c r="L1189"/>
  <c r="I1189"/>
  <c r="Q1189" s="1"/>
  <c r="O1185"/>
  <c r="P1185"/>
  <c r="AB1182"/>
  <c r="P1182"/>
  <c r="O1182"/>
  <c r="K1182"/>
  <c r="J1182"/>
  <c r="I1130"/>
  <c r="I1132" s="1"/>
  <c r="E327" i="7" s="1"/>
  <c r="M1126" i="8"/>
  <c r="I1126"/>
  <c r="I1128" s="1"/>
  <c r="H1126"/>
  <c r="AB1124"/>
  <c r="Q1124"/>
  <c r="Q1130" s="1"/>
  <c r="Q1132" s="1"/>
  <c r="P1124"/>
  <c r="O1124"/>
  <c r="K1124"/>
  <c r="K1130" s="1"/>
  <c r="K1132" s="1"/>
  <c r="I1146"/>
  <c r="H1146"/>
  <c r="M1145"/>
  <c r="M1144"/>
  <c r="L1144"/>
  <c r="I1144"/>
  <c r="M1141"/>
  <c r="L1141"/>
  <c r="Q1140"/>
  <c r="Q1145" s="1"/>
  <c r="P1140"/>
  <c r="N1140"/>
  <c r="N1145" s="1"/>
  <c r="O1139"/>
  <c r="N1139"/>
  <c r="I1139"/>
  <c r="I1141" s="1"/>
  <c r="P1139"/>
  <c r="AB1136"/>
  <c r="Q1136"/>
  <c r="P1136"/>
  <c r="O1136"/>
  <c r="K1136"/>
  <c r="M1207"/>
  <c r="M1242" s="1"/>
  <c r="L1207"/>
  <c r="K1207"/>
  <c r="I1207"/>
  <c r="H1207"/>
  <c r="M1206"/>
  <c r="K1206"/>
  <c r="J1206"/>
  <c r="I1206"/>
  <c r="H1206"/>
  <c r="M1204"/>
  <c r="L1204"/>
  <c r="M1202"/>
  <c r="Q1201"/>
  <c r="P1201"/>
  <c r="P1207" s="1"/>
  <c r="O1201"/>
  <c r="O1207" s="1"/>
  <c r="N1201"/>
  <c r="Q1206"/>
  <c r="O1197"/>
  <c r="O1204" s="1"/>
  <c r="I1197"/>
  <c r="Q1197" s="1"/>
  <c r="H1197"/>
  <c r="H1204" s="1"/>
  <c r="AB1195"/>
  <c r="Q1195"/>
  <c r="P1195"/>
  <c r="O1195"/>
  <c r="N1195"/>
  <c r="K1195"/>
  <c r="J1195"/>
  <c r="J527" l="1"/>
  <c r="M1239"/>
  <c r="Q1242"/>
  <c r="I1102"/>
  <c r="J1102" s="1"/>
  <c r="J1101"/>
  <c r="I1105"/>
  <c r="Q1105" s="1"/>
  <c r="J1104"/>
  <c r="I526"/>
  <c r="J526" s="1"/>
  <c r="J521"/>
  <c r="E101" i="7"/>
  <c r="K101" s="1"/>
  <c r="M551" i="8"/>
  <c r="Q548"/>
  <c r="Q907"/>
  <c r="S905"/>
  <c r="S907" s="1"/>
  <c r="L1649"/>
  <c r="L1896" s="1"/>
  <c r="L1191"/>
  <c r="G332" i="7" s="1"/>
  <c r="P1145" i="8"/>
  <c r="S1145" s="1"/>
  <c r="S1140"/>
  <c r="I1187"/>
  <c r="Q1187" s="1"/>
  <c r="J1185"/>
  <c r="N1144"/>
  <c r="P1186"/>
  <c r="P1190" s="1"/>
  <c r="O1186"/>
  <c r="L1146"/>
  <c r="H1128"/>
  <c r="P1128" s="1"/>
  <c r="H1130"/>
  <c r="H1132" s="1"/>
  <c r="P1132" s="1"/>
  <c r="P1126"/>
  <c r="P1130" s="1"/>
  <c r="M1128"/>
  <c r="M1130"/>
  <c r="M1132" s="1"/>
  <c r="M1146"/>
  <c r="Q1146" s="1"/>
  <c r="Q909"/>
  <c r="Q1274"/>
  <c r="S1274" s="1"/>
  <c r="D100" i="6"/>
  <c r="J100" s="1"/>
  <c r="H551" i="8"/>
  <c r="M1374"/>
  <c r="R1271"/>
  <c r="J123" i="6"/>
  <c r="S509" i="8"/>
  <c r="S511" s="1"/>
  <c r="S514" s="1"/>
  <c r="O459"/>
  <c r="S901"/>
  <c r="S1287"/>
  <c r="S1289" s="1"/>
  <c r="S1292" s="1"/>
  <c r="S1293" s="1"/>
  <c r="K1290"/>
  <c r="K1292"/>
  <c r="K1293" s="1"/>
  <c r="J1292"/>
  <c r="J1293" s="1"/>
  <c r="J1290"/>
  <c r="O1292"/>
  <c r="O1293" s="1"/>
  <c r="O1290"/>
  <c r="Q1292"/>
  <c r="Q1293" s="1"/>
  <c r="Q1290"/>
  <c r="R1287"/>
  <c r="R1289" s="1"/>
  <c r="P1289"/>
  <c r="H1290"/>
  <c r="L1290"/>
  <c r="I1292"/>
  <c r="M1292"/>
  <c r="M1293" s="1"/>
  <c r="H398" i="7" s="1"/>
  <c r="S898" i="8"/>
  <c r="S902"/>
  <c r="I907"/>
  <c r="H907"/>
  <c r="P907" s="1"/>
  <c r="O909"/>
  <c r="O926" s="1"/>
  <c r="I909"/>
  <c r="I938" s="1"/>
  <c r="K905"/>
  <c r="K907" s="1"/>
  <c r="R898"/>
  <c r="R905"/>
  <c r="R907" s="1"/>
  <c r="J905"/>
  <c r="J907" s="1"/>
  <c r="R901"/>
  <c r="S455"/>
  <c r="I462"/>
  <c r="I463" s="1"/>
  <c r="J463" s="1"/>
  <c r="J460"/>
  <c r="J462" s="1"/>
  <c r="M462"/>
  <c r="M463" s="1"/>
  <c r="Q460"/>
  <c r="R455"/>
  <c r="P459"/>
  <c r="L460"/>
  <c r="J459"/>
  <c r="Q459"/>
  <c r="P527"/>
  <c r="I529"/>
  <c r="M529"/>
  <c r="H105" i="7" s="1"/>
  <c r="O522" i="8"/>
  <c r="O527" s="1"/>
  <c r="O529" s="1"/>
  <c r="Q522"/>
  <c r="I524"/>
  <c r="L527"/>
  <c r="L548" s="1"/>
  <c r="M524"/>
  <c r="G47" i="6" s="1"/>
  <c r="S519" i="8"/>
  <c r="K521"/>
  <c r="K526" s="1"/>
  <c r="K529" s="1"/>
  <c r="P521"/>
  <c r="P526" s="1"/>
  <c r="Q521"/>
  <c r="R876"/>
  <c r="S1271"/>
  <c r="Q512"/>
  <c r="Q515"/>
  <c r="K512"/>
  <c r="R509"/>
  <c r="XFD509" s="1"/>
  <c r="H515"/>
  <c r="J515" s="1"/>
  <c r="J511"/>
  <c r="Q1277"/>
  <c r="P1277"/>
  <c r="K1273"/>
  <c r="K1274" s="1"/>
  <c r="P1273"/>
  <c r="P1276"/>
  <c r="Q1273"/>
  <c r="Q1276"/>
  <c r="R1182"/>
  <c r="P880"/>
  <c r="P909" s="1"/>
  <c r="R878"/>
  <c r="R889" s="1"/>
  <c r="R918" s="1"/>
  <c r="S876"/>
  <c r="S878"/>
  <c r="S889" s="1"/>
  <c r="S918" s="1"/>
  <c r="M1208"/>
  <c r="H335" i="7" s="1"/>
  <c r="N1207" i="8"/>
  <c r="S1136"/>
  <c r="O1141"/>
  <c r="K1144"/>
  <c r="K1146"/>
  <c r="K1189"/>
  <c r="K1191"/>
  <c r="S1099"/>
  <c r="H201" i="7"/>
  <c r="L1187" i="8"/>
  <c r="O1145"/>
  <c r="S1124"/>
  <c r="S1130" s="1"/>
  <c r="S1132" s="1"/>
  <c r="E328" i="7"/>
  <c r="R1099" i="8"/>
  <c r="Q1104"/>
  <c r="K1105"/>
  <c r="Q1102"/>
  <c r="P1102"/>
  <c r="P1105"/>
  <c r="K1101"/>
  <c r="P1101"/>
  <c r="K1104"/>
  <c r="P1104"/>
  <c r="O1101"/>
  <c r="O1102" s="1"/>
  <c r="Q1101"/>
  <c r="J1189"/>
  <c r="J1191"/>
  <c r="S1182"/>
  <c r="K1185"/>
  <c r="R1185"/>
  <c r="H1187"/>
  <c r="K1187" s="1"/>
  <c r="O1189"/>
  <c r="P1189"/>
  <c r="R1145"/>
  <c r="K1126"/>
  <c r="K1128" s="1"/>
  <c r="O1126"/>
  <c r="Q1126"/>
  <c r="Q1128" s="1"/>
  <c r="R1136"/>
  <c r="Q1141"/>
  <c r="K1139"/>
  <c r="Q1139"/>
  <c r="R1139" s="1"/>
  <c r="R1140"/>
  <c r="K1141"/>
  <c r="N1141"/>
  <c r="O1144"/>
  <c r="Q1144"/>
  <c r="P1144"/>
  <c r="P1146" s="1"/>
  <c r="R1195"/>
  <c r="H1208"/>
  <c r="R1201"/>
  <c r="R1207" s="1"/>
  <c r="S1195"/>
  <c r="Q1204"/>
  <c r="Q1202"/>
  <c r="N1202"/>
  <c r="K1197"/>
  <c r="P1197"/>
  <c r="O1200"/>
  <c r="O1206" s="1"/>
  <c r="S1201"/>
  <c r="S1207" s="1"/>
  <c r="I1202"/>
  <c r="I1204"/>
  <c r="I1208" s="1"/>
  <c r="Q1208" s="1"/>
  <c r="Q1207"/>
  <c r="J1197"/>
  <c r="J1204" s="1"/>
  <c r="N1200"/>
  <c r="N1206" s="1"/>
  <c r="P1200"/>
  <c r="H1202"/>
  <c r="E16" i="7"/>
  <c r="M862" i="8"/>
  <c r="L862"/>
  <c r="I863"/>
  <c r="D32" i="6" s="1"/>
  <c r="H863" i="8"/>
  <c r="AB859"/>
  <c r="Q859"/>
  <c r="Q862" s="1"/>
  <c r="P859"/>
  <c r="P862" s="1"/>
  <c r="P865" s="1"/>
  <c r="P866" s="1"/>
  <c r="O859"/>
  <c r="K859"/>
  <c r="K862" s="1"/>
  <c r="K865" s="1"/>
  <c r="K866" s="1"/>
  <c r="J859"/>
  <c r="J863" s="1"/>
  <c r="L479"/>
  <c r="F66" i="5" s="1"/>
  <c r="M490" i="8"/>
  <c r="L490"/>
  <c r="K490"/>
  <c r="I490"/>
  <c r="H490"/>
  <c r="Q484"/>
  <c r="P484"/>
  <c r="O484"/>
  <c r="O490" s="1"/>
  <c r="N484"/>
  <c r="N490" s="1"/>
  <c r="L485"/>
  <c r="Q445"/>
  <c r="P445"/>
  <c r="O445"/>
  <c r="K445"/>
  <c r="J445"/>
  <c r="H447"/>
  <c r="K447" s="1"/>
  <c r="I426"/>
  <c r="H426"/>
  <c r="Q424"/>
  <c r="P424"/>
  <c r="O424"/>
  <c r="K424"/>
  <c r="K308"/>
  <c r="K1102" l="1"/>
  <c r="P1242"/>
  <c r="S1242" s="1"/>
  <c r="L1244"/>
  <c r="R1274"/>
  <c r="J938"/>
  <c r="I942"/>
  <c r="K938"/>
  <c r="H332" i="7"/>
  <c r="I332" s="1"/>
  <c r="Q1191" i="8"/>
  <c r="N1191"/>
  <c r="Q1190"/>
  <c r="R1190" s="1"/>
  <c r="N1190"/>
  <c r="N1187"/>
  <c r="I547"/>
  <c r="I551" s="1"/>
  <c r="J551" s="1"/>
  <c r="E295" i="7"/>
  <c r="K295" s="1"/>
  <c r="J1105" i="8"/>
  <c r="D47" i="6"/>
  <c r="J47" s="1"/>
  <c r="J524" i="8"/>
  <c r="E105" i="7"/>
  <c r="K105" s="1"/>
  <c r="J529" i="8"/>
  <c r="Q938"/>
  <c r="Q926"/>
  <c r="S909"/>
  <c r="P548"/>
  <c r="P551" s="1"/>
  <c r="L551"/>
  <c r="S1186"/>
  <c r="R1186"/>
  <c r="O1146"/>
  <c r="O1190"/>
  <c r="P1141"/>
  <c r="R1141" s="1"/>
  <c r="O1191"/>
  <c r="P1374"/>
  <c r="S1104"/>
  <c r="S880"/>
  <c r="N1146"/>
  <c r="O1187"/>
  <c r="J332" i="7"/>
  <c r="K524" i="8"/>
  <c r="O1128"/>
  <c r="O1130"/>
  <c r="O1132" s="1"/>
  <c r="I926"/>
  <c r="H926"/>
  <c r="P926" s="1"/>
  <c r="R862"/>
  <c r="R865" s="1"/>
  <c r="R866" s="1"/>
  <c r="Q865"/>
  <c r="Q866" s="1"/>
  <c r="L863"/>
  <c r="L865"/>
  <c r="L866" s="1"/>
  <c r="M863"/>
  <c r="M865"/>
  <c r="M866" s="1"/>
  <c r="I1293"/>
  <c r="E398" i="7" s="1"/>
  <c r="S1290" i="8"/>
  <c r="R1290"/>
  <c r="R1292"/>
  <c r="R1293" s="1"/>
  <c r="P1290"/>
  <c r="P1292"/>
  <c r="P1293" s="1"/>
  <c r="R459"/>
  <c r="L462"/>
  <c r="L463" s="1"/>
  <c r="O460"/>
  <c r="O462" s="1"/>
  <c r="O463" s="1"/>
  <c r="P460"/>
  <c r="S459"/>
  <c r="Q462"/>
  <c r="Q463" s="1"/>
  <c r="R1276"/>
  <c r="S1277"/>
  <c r="R511"/>
  <c r="R514" s="1"/>
  <c r="Q524"/>
  <c r="O524"/>
  <c r="P524"/>
  <c r="Q527"/>
  <c r="Q529"/>
  <c r="S522"/>
  <c r="S527" s="1"/>
  <c r="Q526"/>
  <c r="O548"/>
  <c r="O551" s="1"/>
  <c r="P529"/>
  <c r="S521"/>
  <c r="S526" s="1"/>
  <c r="R512"/>
  <c r="S1273"/>
  <c r="P1187"/>
  <c r="S512"/>
  <c r="P515"/>
  <c r="S515" s="1"/>
  <c r="K515"/>
  <c r="J547"/>
  <c r="R1273"/>
  <c r="S1276"/>
  <c r="R1277"/>
  <c r="R880"/>
  <c r="R909" s="1"/>
  <c r="S1126"/>
  <c r="S1128" s="1"/>
  <c r="R1242"/>
  <c r="S1105"/>
  <c r="O1374"/>
  <c r="Q1374"/>
  <c r="N1374"/>
  <c r="F332" i="7"/>
  <c r="S1101" i="8"/>
  <c r="J1208"/>
  <c r="E335" i="7"/>
  <c r="S1102" i="8"/>
  <c r="R1104"/>
  <c r="R1105"/>
  <c r="R1101"/>
  <c r="R1102"/>
  <c r="J1187"/>
  <c r="S1185"/>
  <c r="P1191"/>
  <c r="S1191" s="1"/>
  <c r="S1189"/>
  <c r="R1189"/>
  <c r="L1208"/>
  <c r="O1202"/>
  <c r="S1139"/>
  <c r="O1242"/>
  <c r="S1144"/>
  <c r="R1144"/>
  <c r="S859"/>
  <c r="P1206"/>
  <c r="S1200"/>
  <c r="S1206" s="1"/>
  <c r="P1202"/>
  <c r="S1202" s="1"/>
  <c r="S1197"/>
  <c r="S1204" s="1"/>
  <c r="P1204"/>
  <c r="R1197"/>
  <c r="R1204" s="1"/>
  <c r="K1204"/>
  <c r="K1208" s="1"/>
  <c r="K1202"/>
  <c r="R1200"/>
  <c r="R1206" s="1"/>
  <c r="J1202"/>
  <c r="R859"/>
  <c r="K863"/>
  <c r="P863"/>
  <c r="O862"/>
  <c r="Q863"/>
  <c r="R424"/>
  <c r="J426"/>
  <c r="R445"/>
  <c r="R484"/>
  <c r="R490" s="1"/>
  <c r="S445"/>
  <c r="S484"/>
  <c r="S490" s="1"/>
  <c r="Q490"/>
  <c r="P490"/>
  <c r="S424"/>
  <c r="S1190" l="1"/>
  <c r="J942"/>
  <c r="K942"/>
  <c r="R926"/>
  <c r="S926"/>
  <c r="M1244"/>
  <c r="Q1239"/>
  <c r="Q547"/>
  <c r="Q551" s="1"/>
  <c r="R551" s="1"/>
  <c r="K547"/>
  <c r="K551" s="1"/>
  <c r="S1141"/>
  <c r="Q942"/>
  <c r="S1187"/>
  <c r="S548"/>
  <c r="P1239"/>
  <c r="R863"/>
  <c r="S529"/>
  <c r="S862"/>
  <c r="S865" s="1"/>
  <c r="S866" s="1"/>
  <c r="O863"/>
  <c r="O865"/>
  <c r="O866" s="1"/>
  <c r="O1208"/>
  <c r="N1208"/>
  <c r="P1208"/>
  <c r="R1208" s="1"/>
  <c r="R1191"/>
  <c r="R1187"/>
  <c r="P462"/>
  <c r="P463" s="1"/>
  <c r="R463" s="1"/>
  <c r="S460"/>
  <c r="S462" s="1"/>
  <c r="S463" s="1"/>
  <c r="R460"/>
  <c r="R462" s="1"/>
  <c r="R515"/>
  <c r="S524"/>
  <c r="R1374"/>
  <c r="S1374"/>
  <c r="R1202"/>
  <c r="I778"/>
  <c r="H778"/>
  <c r="P778" s="1"/>
  <c r="J444"/>
  <c r="H80"/>
  <c r="S1239" l="1"/>
  <c r="S547"/>
  <c r="S551" s="1"/>
  <c r="R547"/>
  <c r="R1239"/>
  <c r="S863"/>
  <c r="S1208"/>
  <c r="AE14" i="3" l="1"/>
  <c r="AG111"/>
  <c r="AE109"/>
  <c r="S1907" i="8"/>
  <c r="S1906"/>
  <c r="S1904"/>
  <c r="S1903"/>
  <c r="S1900"/>
  <c r="S1897"/>
  <c r="S1928"/>
  <c r="S1927"/>
  <c r="S1925"/>
  <c r="S1924"/>
  <c r="S1918"/>
  <c r="S489"/>
  <c r="P489"/>
  <c r="O489"/>
  <c r="L489"/>
  <c r="K489"/>
  <c r="I489"/>
  <c r="H489"/>
  <c r="M488"/>
  <c r="M495" s="1"/>
  <c r="M1401" s="1"/>
  <c r="L488"/>
  <c r="K488"/>
  <c r="K495" s="1"/>
  <c r="I488"/>
  <c r="I495" s="1"/>
  <c r="H488"/>
  <c r="H495" s="1"/>
  <c r="Q482"/>
  <c r="Q488" s="1"/>
  <c r="Q495" s="1"/>
  <c r="P482"/>
  <c r="O482"/>
  <c r="O485" s="1"/>
  <c r="N482"/>
  <c r="N488" s="1"/>
  <c r="N495" s="1"/>
  <c r="M1511"/>
  <c r="K1511"/>
  <c r="J1511"/>
  <c r="I1511"/>
  <c r="H1511"/>
  <c r="N1493"/>
  <c r="N1511" s="1"/>
  <c r="P1430"/>
  <c r="AE136" i="3" l="1"/>
  <c r="AE137" s="1"/>
  <c r="AG14"/>
  <c r="AN11"/>
  <c r="AN111"/>
  <c r="L495" i="8"/>
  <c r="S482"/>
  <c r="S488" s="1"/>
  <c r="S495" s="1"/>
  <c r="O488"/>
  <c r="O495" s="1"/>
  <c r="P488"/>
  <c r="P495" s="1"/>
  <c r="R482"/>
  <c r="R488" s="1"/>
  <c r="R495" s="1"/>
  <c r="M1818"/>
  <c r="K1758"/>
  <c r="K1799" s="1"/>
  <c r="K1818" s="1"/>
  <c r="I1758"/>
  <c r="I1799" s="1"/>
  <c r="I1818" s="1"/>
  <c r="H1758"/>
  <c r="H1799" s="1"/>
  <c r="P1740"/>
  <c r="O1799"/>
  <c r="O1818" s="1"/>
  <c r="N59" i="3"/>
  <c r="M59"/>
  <c r="M58" s="1"/>
  <c r="O60"/>
  <c r="S1740" i="8" l="1"/>
  <c r="S1758" s="1"/>
  <c r="S1799" s="1"/>
  <c r="S1818" s="1"/>
  <c r="R1740"/>
  <c r="L1803"/>
  <c r="L1822" s="1"/>
  <c r="N1799"/>
  <c r="N1818" s="1"/>
  <c r="H1818"/>
  <c r="P1799"/>
  <c r="L1818"/>
  <c r="M1803"/>
  <c r="P1758"/>
  <c r="R1818"/>
  <c r="O59" i="3"/>
  <c r="M14"/>
  <c r="M136"/>
  <c r="M137" s="1"/>
  <c r="N58"/>
  <c r="Q1758" i="8"/>
  <c r="AB1833"/>
  <c r="AB1830"/>
  <c r="AB1829"/>
  <c r="AB1704"/>
  <c r="AB1703"/>
  <c r="AB1702"/>
  <c r="AB1701"/>
  <c r="AB1700"/>
  <c r="AB1699"/>
  <c r="AB1698"/>
  <c r="AB1697"/>
  <c r="AB1696"/>
  <c r="AB1695"/>
  <c r="AB1694"/>
  <c r="AB1693"/>
  <c r="AB1692"/>
  <c r="AB1691"/>
  <c r="AB1690"/>
  <c r="AB1689"/>
  <c r="AB1688"/>
  <c r="AB1687"/>
  <c r="AB1686"/>
  <c r="AB1685"/>
  <c r="AB1684"/>
  <c r="AB1683"/>
  <c r="AB1682"/>
  <c r="AB1680"/>
  <c r="AB1679"/>
  <c r="AB1678"/>
  <c r="AB1677"/>
  <c r="AB1676"/>
  <c r="AB1675"/>
  <c r="AB1674"/>
  <c r="AB1673"/>
  <c r="AB1672"/>
  <c r="AB1671"/>
  <c r="AB1670"/>
  <c r="AB1669"/>
  <c r="AB1668"/>
  <c r="AB1532"/>
  <c r="AB1531"/>
  <c r="AB1530"/>
  <c r="AB1529"/>
  <c r="AB1528"/>
  <c r="AB1467"/>
  <c r="AB1466"/>
  <c r="AB1465"/>
  <c r="AB1464"/>
  <c r="AB1463"/>
  <c r="AB1462"/>
  <c r="AB1461"/>
  <c r="AB1460"/>
  <c r="AB1459"/>
  <c r="AB1458"/>
  <c r="AB1457"/>
  <c r="AB1456"/>
  <c r="AB1455"/>
  <c r="AB1454"/>
  <c r="AB1453"/>
  <c r="AB1452"/>
  <c r="AB1451"/>
  <c r="AB1450"/>
  <c r="AB1449"/>
  <c r="AB1448"/>
  <c r="AB1447"/>
  <c r="AB1446"/>
  <c r="AB1445"/>
  <c r="AB1444"/>
  <c r="AB1443"/>
  <c r="AB1442"/>
  <c r="AB1441"/>
  <c r="AB1440"/>
  <c r="AB1439"/>
  <c r="AB1438"/>
  <c r="AB1437"/>
  <c r="AB1436"/>
  <c r="AB1435"/>
  <c r="AB1434"/>
  <c r="AB1433"/>
  <c r="AB1432"/>
  <c r="AB1431"/>
  <c r="AB1430"/>
  <c r="AB1428"/>
  <c r="AB1427"/>
  <c r="AB1425"/>
  <c r="AB1424"/>
  <c r="AB1423"/>
  <c r="AB1422"/>
  <c r="AB1421"/>
  <c r="AB1420"/>
  <c r="AB1419"/>
  <c r="AB1418"/>
  <c r="AB1344"/>
  <c r="AB1261"/>
  <c r="AB1249"/>
  <c r="AB1150"/>
  <c r="AB1114"/>
  <c r="AB1089"/>
  <c r="AB1064"/>
  <c r="AB960"/>
  <c r="Z985"/>
  <c r="AB985" s="1"/>
  <c r="Z984"/>
  <c r="AB984" s="1"/>
  <c r="AB983"/>
  <c r="AB982"/>
  <c r="AB981"/>
  <c r="AB949"/>
  <c r="AB838"/>
  <c r="Z776"/>
  <c r="AB776" s="1"/>
  <c r="AB775"/>
  <c r="AB764"/>
  <c r="AB713"/>
  <c r="AB712"/>
  <c r="AB711"/>
  <c r="AB710"/>
  <c r="AB709"/>
  <c r="AB708"/>
  <c r="AB707"/>
  <c r="AB706"/>
  <c r="AB705"/>
  <c r="AB704"/>
  <c r="AB703"/>
  <c r="AB702"/>
  <c r="AB701"/>
  <c r="AB700"/>
  <c r="AB699"/>
  <c r="AB698"/>
  <c r="AB697"/>
  <c r="AB696"/>
  <c r="AB695"/>
  <c r="AB694"/>
  <c r="AB693"/>
  <c r="AB692"/>
  <c r="AB691"/>
  <c r="AB690"/>
  <c r="AB689"/>
  <c r="AB688"/>
  <c r="AB687"/>
  <c r="AB686"/>
  <c r="AB685"/>
  <c r="AB684"/>
  <c r="AB683"/>
  <c r="AB682"/>
  <c r="AB681"/>
  <c r="AB680"/>
  <c r="AB679"/>
  <c r="AB678"/>
  <c r="AB677"/>
  <c r="AB676"/>
  <c r="AB675"/>
  <c r="AB674"/>
  <c r="AB610"/>
  <c r="AB609"/>
  <c r="AB608"/>
  <c r="AB607"/>
  <c r="AB606"/>
  <c r="AB605"/>
  <c r="AB604"/>
  <c r="AB603"/>
  <c r="AB602"/>
  <c r="AB601"/>
  <c r="AB600"/>
  <c r="AB599"/>
  <c r="AB598"/>
  <c r="AB597"/>
  <c r="AB596"/>
  <c r="AB595"/>
  <c r="AB594"/>
  <c r="AB593"/>
  <c r="AB592"/>
  <c r="AB591"/>
  <c r="AB590"/>
  <c r="AB587"/>
  <c r="AB586"/>
  <c r="AB585"/>
  <c r="AB584"/>
  <c r="AB583"/>
  <c r="AB582"/>
  <c r="AB581"/>
  <c r="AB580"/>
  <c r="AB579"/>
  <c r="AB578"/>
  <c r="AB577"/>
  <c r="AB576"/>
  <c r="AB575"/>
  <c r="AB574"/>
  <c r="AB573"/>
  <c r="AB572"/>
  <c r="AB571"/>
  <c r="AB570"/>
  <c r="AB565"/>
  <c r="AB563"/>
  <c r="AB562"/>
  <c r="AB561"/>
  <c r="AB560"/>
  <c r="AB559"/>
  <c r="AB558"/>
  <c r="AB557"/>
  <c r="AB556"/>
  <c r="AB479"/>
  <c r="AB467"/>
  <c r="AB444"/>
  <c r="AB383"/>
  <c r="AB381"/>
  <c r="AB379"/>
  <c r="Z308"/>
  <c r="AB308" s="1"/>
  <c r="Z246"/>
  <c r="AB246" s="1"/>
  <c r="Z245"/>
  <c r="AB244"/>
  <c r="AB243"/>
  <c r="AB242"/>
  <c r="AB241"/>
  <c r="AB240"/>
  <c r="AB239"/>
  <c r="AB238"/>
  <c r="AB237"/>
  <c r="AB236"/>
  <c r="AB235"/>
  <c r="AB234"/>
  <c r="AB233"/>
  <c r="AB232"/>
  <c r="AB231"/>
  <c r="AB230"/>
  <c r="AB229"/>
  <c r="AB228"/>
  <c r="AB227"/>
  <c r="AB226"/>
  <c r="AB225"/>
  <c r="AB224"/>
  <c r="AB223"/>
  <c r="AB222"/>
  <c r="AB221"/>
  <c r="AB220"/>
  <c r="AB219"/>
  <c r="AB218"/>
  <c r="AB217"/>
  <c r="AB216"/>
  <c r="AB215"/>
  <c r="AB214"/>
  <c r="AB213"/>
  <c r="AB212"/>
  <c r="AB211"/>
  <c r="AB54"/>
  <c r="AB52"/>
  <c r="AB51"/>
  <c r="AB50"/>
  <c r="AB49"/>
  <c r="AB48"/>
  <c r="AB47"/>
  <c r="AB46"/>
  <c r="AB45"/>
  <c r="AB44"/>
  <c r="AB43"/>
  <c r="AB42"/>
  <c r="AB41"/>
  <c r="AB40"/>
  <c r="AB39"/>
  <c r="AB38"/>
  <c r="AB37"/>
  <c r="AB36"/>
  <c r="AB35"/>
  <c r="AB34"/>
  <c r="AB33"/>
  <c r="AB30"/>
  <c r="AB29"/>
  <c r="AB28"/>
  <c r="AB27"/>
  <c r="AB26"/>
  <c r="AB24"/>
  <c r="AB23"/>
  <c r="AB22"/>
  <c r="AB1832"/>
  <c r="AB245" l="1"/>
  <c r="P1818"/>
  <c r="Q1799"/>
  <c r="Q1818" s="1"/>
  <c r="N1803"/>
  <c r="N1822" s="1"/>
  <c r="M1822"/>
  <c r="O58" i="3"/>
  <c r="N14"/>
  <c r="O14" s="1"/>
  <c r="N136"/>
  <c r="AB1429" i="8"/>
  <c r="Q776"/>
  <c r="P776"/>
  <c r="O776"/>
  <c r="K776"/>
  <c r="J776"/>
  <c r="K775"/>
  <c r="O775"/>
  <c r="P775"/>
  <c r="Q775"/>
  <c r="Z774" l="1"/>
  <c r="X1932"/>
  <c r="N137" i="3"/>
  <c r="O137" s="1"/>
  <c r="O136"/>
  <c r="S776" i="8"/>
  <c r="E201" i="7"/>
  <c r="K201" s="1"/>
  <c r="S775" i="8"/>
  <c r="R776"/>
  <c r="AB774" l="1"/>
  <c r="Z1933"/>
  <c r="V246"/>
  <c r="W246" s="1"/>
  <c r="V245"/>
  <c r="W245" s="1"/>
  <c r="V24"/>
  <c r="W24" s="1"/>
  <c r="V23"/>
  <c r="W23" s="1"/>
  <c r="V22"/>
  <c r="W22" s="1"/>
  <c r="K1400" l="1"/>
  <c r="K1898" s="1"/>
  <c r="K1919" s="1"/>
  <c r="I1400"/>
  <c r="H1400"/>
  <c r="H1898" s="1"/>
  <c r="H1919" s="1"/>
  <c r="E334" i="7"/>
  <c r="I1898" i="8" l="1"/>
  <c r="Q1400"/>
  <c r="R1400" s="1"/>
  <c r="D10" i="5"/>
  <c r="Z11" i="3"/>
  <c r="Y11"/>
  <c r="AA11" l="1"/>
  <c r="I1919" i="8"/>
  <c r="Q1919" s="1"/>
  <c r="R1919" s="1"/>
  <c r="Q1898"/>
  <c r="J334" i="7"/>
  <c r="F334"/>
  <c r="P1836" i="8"/>
  <c r="P1840" s="1"/>
  <c r="P1845" s="1"/>
  <c r="P1850" s="1"/>
  <c r="M1836"/>
  <c r="Q1829"/>
  <c r="Q1836" l="1"/>
  <c r="Q1840" s="1"/>
  <c r="Q1845" s="1"/>
  <c r="Q1850" s="1"/>
  <c r="M1840"/>
  <c r="M1845" s="1"/>
  <c r="M1850" s="1"/>
  <c r="M1837"/>
  <c r="O1837" s="1"/>
  <c r="O1841" s="1"/>
  <c r="O1846" s="1"/>
  <c r="O1851" s="1"/>
  <c r="H334" i="7"/>
  <c r="N1836" i="8"/>
  <c r="N1840" s="1"/>
  <c r="N1845" s="1"/>
  <c r="N1850" s="1"/>
  <c r="P1240"/>
  <c r="O1836"/>
  <c r="O1840" s="1"/>
  <c r="O1845" s="1"/>
  <c r="O1850" s="1"/>
  <c r="R1836" l="1"/>
  <c r="R1840" s="1"/>
  <c r="R1845" s="1"/>
  <c r="R1850" s="1"/>
  <c r="Q1837"/>
  <c r="M1841"/>
  <c r="M1846" s="1"/>
  <c r="M1851" s="1"/>
  <c r="N1240"/>
  <c r="S1240"/>
  <c r="R1240"/>
  <c r="O1240"/>
  <c r="I334" i="7"/>
  <c r="K334"/>
  <c r="L334" s="1"/>
  <c r="N1400" i="8"/>
  <c r="S1836"/>
  <c r="S1840" s="1"/>
  <c r="S1845" s="1"/>
  <c r="S1850" s="1"/>
  <c r="O1493"/>
  <c r="M1497"/>
  <c r="Q1427"/>
  <c r="M1639"/>
  <c r="M1658" s="1"/>
  <c r="N1639"/>
  <c r="N1658" s="1"/>
  <c r="P1493"/>
  <c r="P1511" s="1"/>
  <c r="P1639" s="1"/>
  <c r="P1658" s="1"/>
  <c r="O1400" l="1"/>
  <c r="O1898" s="1"/>
  <c r="O1919" s="1"/>
  <c r="Q1841"/>
  <c r="Q1846" s="1"/>
  <c r="Q1851" s="1"/>
  <c r="S1837"/>
  <c r="S1841" s="1"/>
  <c r="S1846" s="1"/>
  <c r="S1851" s="1"/>
  <c r="M1515"/>
  <c r="M1630"/>
  <c r="M1649" s="1"/>
  <c r="M1896" s="1"/>
  <c r="O1502"/>
  <c r="O1630" s="1"/>
  <c r="O1511"/>
  <c r="O1639" s="1"/>
  <c r="O1658" s="1"/>
  <c r="Q1896" l="1"/>
  <c r="M1917"/>
  <c r="Q1917" s="1"/>
  <c r="S1400"/>
  <c r="O1896"/>
  <c r="S1898"/>
  <c r="S1919"/>
  <c r="Q1511"/>
  <c r="Q1639" s="1"/>
  <c r="Q1658" s="1"/>
  <c r="R1493"/>
  <c r="R1511" s="1"/>
  <c r="R1639" s="1"/>
  <c r="R1658" s="1"/>
  <c r="S1493"/>
  <c r="S1511" s="1"/>
  <c r="Q379" l="1"/>
  <c r="D333" i="7"/>
  <c r="F333" l="1"/>
  <c r="H1401" i="8"/>
  <c r="I1401"/>
  <c r="Q1401" s="1"/>
  <c r="I987"/>
  <c r="Q983"/>
  <c r="P983"/>
  <c r="K983"/>
  <c r="P1403" l="1"/>
  <c r="G333" i="7"/>
  <c r="J333" s="1"/>
  <c r="K333"/>
  <c r="K1401" i="8"/>
  <c r="S983"/>
  <c r="R1403" l="1"/>
  <c r="P1901"/>
  <c r="S1403"/>
  <c r="I333" i="7"/>
  <c r="L333"/>
  <c r="O1239" i="8"/>
  <c r="O1244" s="1"/>
  <c r="N1239"/>
  <c r="N1401" s="1"/>
  <c r="AB754"/>
  <c r="P1922" l="1"/>
  <c r="R1922" s="1"/>
  <c r="R1901"/>
  <c r="S1901"/>
  <c r="R1898"/>
  <c r="AF109" i="3"/>
  <c r="AM109" l="1"/>
  <c r="AA119"/>
  <c r="AA118" s="1"/>
  <c r="Z119"/>
  <c r="Z118" s="1"/>
  <c r="X119"/>
  <c r="W119"/>
  <c r="W118" s="1"/>
  <c r="V119"/>
  <c r="V118" s="1"/>
  <c r="K119"/>
  <c r="K118" s="1"/>
  <c r="J119"/>
  <c r="J118" s="1"/>
  <c r="H119"/>
  <c r="H118" s="1"/>
  <c r="G119"/>
  <c r="G118" s="1"/>
  <c r="E119"/>
  <c r="E118" s="1"/>
  <c r="X118"/>
  <c r="D119"/>
  <c r="D118" s="1"/>
  <c r="AM119" l="1"/>
  <c r="AG137"/>
  <c r="AG136"/>
  <c r="AB877" i="8"/>
  <c r="AB1297"/>
  <c r="AB589"/>
  <c r="AM118" i="3" l="1"/>
  <c r="L1908" i="8"/>
  <c r="K1908"/>
  <c r="K1929" s="1"/>
  <c r="I1908"/>
  <c r="H1908"/>
  <c r="H1929" s="1"/>
  <c r="P1743"/>
  <c r="Q1669"/>
  <c r="Q1668"/>
  <c r="O1669"/>
  <c r="I1929" l="1"/>
  <c r="Q1929" s="1"/>
  <c r="Q1908"/>
  <c r="L1929"/>
  <c r="N1908"/>
  <c r="P1761"/>
  <c r="P1821" s="1"/>
  <c r="P1908" s="1"/>
  <c r="S1743"/>
  <c r="R1743"/>
  <c r="R1761" s="1"/>
  <c r="H230" i="7"/>
  <c r="O1743" i="8"/>
  <c r="H86" i="3"/>
  <c r="G86"/>
  <c r="I86" l="1"/>
  <c r="R1802" i="8"/>
  <c r="R1821" s="1"/>
  <c r="R1783"/>
  <c r="R1908"/>
  <c r="Q1761"/>
  <c r="Q1783" s="1"/>
  <c r="O1761"/>
  <c r="O1783" s="1"/>
  <c r="P1929"/>
  <c r="R1929" s="1"/>
  <c r="S1761"/>
  <c r="S1802" s="1"/>
  <c r="S1821" s="1"/>
  <c r="J36" i="16"/>
  <c r="J27"/>
  <c r="J29" s="1"/>
  <c r="Q1802" i="8" l="1"/>
  <c r="Q1821" s="1"/>
  <c r="S1929"/>
  <c r="S1908"/>
  <c r="O1802"/>
  <c r="O1821" s="1"/>
  <c r="O1908" s="1"/>
  <c r="O1929" s="1"/>
  <c r="J38" i="16"/>
  <c r="AM116" i="3" l="1"/>
  <c r="Q1839" i="8"/>
  <c r="Q1844" s="1"/>
  <c r="Q1849" s="1"/>
  <c r="E116" i="3"/>
  <c r="E115" s="1"/>
  <c r="D116"/>
  <c r="F96"/>
  <c r="F95"/>
  <c r="F94"/>
  <c r="F93"/>
  <c r="F92"/>
  <c r="F90"/>
  <c r="F82"/>
  <c r="F81"/>
  <c r="F80"/>
  <c r="F78"/>
  <c r="F77"/>
  <c r="F75"/>
  <c r="F53"/>
  <c r="F52"/>
  <c r="F51"/>
  <c r="F50"/>
  <c r="F49"/>
  <c r="F46"/>
  <c r="D115" l="1"/>
  <c r="F115" s="1"/>
  <c r="F116"/>
  <c r="AM115"/>
  <c r="AN115" s="1"/>
  <c r="AN116"/>
  <c r="N1242" i="8"/>
  <c r="F29" i="3"/>
  <c r="F106" l="1"/>
  <c r="F105"/>
  <c r="F104"/>
  <c r="F103"/>
  <c r="F102"/>
  <c r="E32"/>
  <c r="Q1833" i="8"/>
  <c r="P1833"/>
  <c r="K1833"/>
  <c r="O1668"/>
  <c r="J1703"/>
  <c r="J1702"/>
  <c r="J1700"/>
  <c r="J1699"/>
  <c r="J1698"/>
  <c r="J1697"/>
  <c r="J1696"/>
  <c r="J1695"/>
  <c r="J1694"/>
  <c r="J1693"/>
  <c r="J1692"/>
  <c r="J1691"/>
  <c r="J1690"/>
  <c r="J1689"/>
  <c r="J1688"/>
  <c r="J1687"/>
  <c r="J1686"/>
  <c r="J1685"/>
  <c r="J1684"/>
  <c r="J1683"/>
  <c r="J1682"/>
  <c r="J1680"/>
  <c r="J1679"/>
  <c r="J1678"/>
  <c r="J1677"/>
  <c r="J1676"/>
  <c r="J1675"/>
  <c r="J1674"/>
  <c r="J1673"/>
  <c r="J1672"/>
  <c r="J1671"/>
  <c r="R1833" l="1"/>
  <c r="P1835"/>
  <c r="S1835" s="1"/>
  <c r="S1833"/>
  <c r="Q985"/>
  <c r="P985"/>
  <c r="M987"/>
  <c r="L987"/>
  <c r="K985"/>
  <c r="H987"/>
  <c r="J556"/>
  <c r="K556"/>
  <c r="O617"/>
  <c r="I635"/>
  <c r="O498"/>
  <c r="O497"/>
  <c r="M647" l="1"/>
  <c r="Q629"/>
  <c r="Q647" s="1"/>
  <c r="S1839"/>
  <c r="S1844" s="1"/>
  <c r="S1849" s="1"/>
  <c r="P1839"/>
  <c r="P1844" s="1"/>
  <c r="P1849" s="1"/>
  <c r="S985"/>
  <c r="H415"/>
  <c r="M397"/>
  <c r="I403"/>
  <c r="I419" s="1"/>
  <c r="H401"/>
  <c r="Q383"/>
  <c r="Q381"/>
  <c r="P383"/>
  <c r="P381"/>
  <c r="P379"/>
  <c r="J379"/>
  <c r="K379"/>
  <c r="M385"/>
  <c r="O379"/>
  <c r="L397"/>
  <c r="K383"/>
  <c r="I313"/>
  <c r="I314" s="1"/>
  <c r="E591" i="7" s="1"/>
  <c r="I310" i="8"/>
  <c r="I311" s="1"/>
  <c r="K26"/>
  <c r="K29"/>
  <c r="O677"/>
  <c r="K677"/>
  <c r="J677"/>
  <c r="J31"/>
  <c r="Q651" l="1"/>
  <c r="L415"/>
  <c r="M415"/>
  <c r="Q397"/>
  <c r="M401"/>
  <c r="Q385"/>
  <c r="I401"/>
  <c r="J401" s="1"/>
  <c r="N397"/>
  <c r="N415" s="1"/>
  <c r="R379"/>
  <c r="R383"/>
  <c r="S383"/>
  <c r="S379"/>
  <c r="J403"/>
  <c r="H403"/>
  <c r="H419" s="1"/>
  <c r="O397"/>
  <c r="O415" s="1"/>
  <c r="P397"/>
  <c r="J121" l="1"/>
  <c r="K121"/>
  <c r="Q401"/>
  <c r="L499"/>
  <c r="M419"/>
  <c r="Q419" s="1"/>
  <c r="M499"/>
  <c r="M1405" s="1"/>
  <c r="J419"/>
  <c r="Q415"/>
  <c r="P415"/>
  <c r="R397"/>
  <c r="S397"/>
  <c r="AB564"/>
  <c r="Q1405" l="1"/>
  <c r="M1905"/>
  <c r="K122"/>
  <c r="K124"/>
  <c r="N499"/>
  <c r="S415"/>
  <c r="P199"/>
  <c r="R199" s="1"/>
  <c r="P198"/>
  <c r="R198" s="1"/>
  <c r="P197"/>
  <c r="R197" s="1"/>
  <c r="P196"/>
  <c r="R196" s="1"/>
  <c r="P195"/>
  <c r="R195" s="1"/>
  <c r="P194"/>
  <c r="R194" s="1"/>
  <c r="P193"/>
  <c r="R193" s="1"/>
  <c r="P192"/>
  <c r="R192" s="1"/>
  <c r="P191"/>
  <c r="R191" s="1"/>
  <c r="P190"/>
  <c r="R190" s="1"/>
  <c r="P189"/>
  <c r="L200"/>
  <c r="S200" s="1"/>
  <c r="P184"/>
  <c r="L158"/>
  <c r="M159"/>
  <c r="I159"/>
  <c r="O158"/>
  <c r="N158"/>
  <c r="M158"/>
  <c r="M162" s="1"/>
  <c r="H158"/>
  <c r="O157"/>
  <c r="N157"/>
  <c r="M157"/>
  <c r="L157"/>
  <c r="K157"/>
  <c r="I157"/>
  <c r="M155"/>
  <c r="G96" i="6" s="1"/>
  <c r="K155" i="8"/>
  <c r="I155"/>
  <c r="D96" i="6" s="1"/>
  <c r="M153" i="8"/>
  <c r="L153"/>
  <c r="I153"/>
  <c r="H153"/>
  <c r="H157" s="1"/>
  <c r="P151"/>
  <c r="Q150"/>
  <c r="P150"/>
  <c r="O150"/>
  <c r="N150"/>
  <c r="K150"/>
  <c r="P149"/>
  <c r="O149"/>
  <c r="N149"/>
  <c r="K149"/>
  <c r="K153" s="1"/>
  <c r="S169"/>
  <c r="S170"/>
  <c r="S171"/>
  <c r="S172"/>
  <c r="S173"/>
  <c r="S174"/>
  <c r="S175"/>
  <c r="P1405" l="1"/>
  <c r="P1905" s="1"/>
  <c r="M1926"/>
  <c r="Q1926" s="1"/>
  <c r="Q1905"/>
  <c r="N1905"/>
  <c r="R189"/>
  <c r="S189"/>
  <c r="K125"/>
  <c r="P200"/>
  <c r="R200" s="1"/>
  <c r="Q159"/>
  <c r="L159"/>
  <c r="I164"/>
  <c r="M164"/>
  <c r="P158"/>
  <c r="H159"/>
  <c r="H162"/>
  <c r="J162" s="1"/>
  <c r="J164" s="1"/>
  <c r="P157"/>
  <c r="H155"/>
  <c r="O153"/>
  <c r="Q157"/>
  <c r="S158"/>
  <c r="S150"/>
  <c r="Q153"/>
  <c r="Q155"/>
  <c r="S149"/>
  <c r="R150"/>
  <c r="R164" s="1"/>
  <c r="N153"/>
  <c r="P153"/>
  <c r="AB566"/>
  <c r="R1405" l="1"/>
  <c r="P159"/>
  <c r="R157"/>
  <c r="P163"/>
  <c r="L164"/>
  <c r="H164"/>
  <c r="P162"/>
  <c r="S153"/>
  <c r="S157"/>
  <c r="R153"/>
  <c r="P164" l="1"/>
  <c r="AB1164"/>
  <c r="J1681" l="1"/>
  <c r="AB1681"/>
  <c r="AB434"/>
  <c r="AB423"/>
  <c r="H310" l="1"/>
  <c r="Q308"/>
  <c r="Q313" s="1"/>
  <c r="P308"/>
  <c r="K313"/>
  <c r="K314" s="1"/>
  <c r="J308"/>
  <c r="F89" i="3" l="1"/>
  <c r="D86"/>
  <c r="R308" i="8"/>
  <c r="J310"/>
  <c r="J311" s="1"/>
  <c r="Q314"/>
  <c r="S308"/>
  <c r="K310"/>
  <c r="K311" s="1"/>
  <c r="P310"/>
  <c r="P311" s="1"/>
  <c r="H311"/>
  <c r="H313" s="1"/>
  <c r="P313"/>
  <c r="P314" s="1"/>
  <c r="Q310"/>
  <c r="AB568"/>
  <c r="AB567"/>
  <c r="AB588"/>
  <c r="AB569"/>
  <c r="S313" l="1"/>
  <c r="S314" s="1"/>
  <c r="S310"/>
  <c r="S311" s="1"/>
  <c r="Q311"/>
  <c r="R310"/>
  <c r="R311" s="1"/>
  <c r="J313"/>
  <c r="J314" s="1"/>
  <c r="H314"/>
  <c r="D591" i="7" s="1"/>
  <c r="R313" i="8"/>
  <c r="R314" s="1"/>
  <c r="Y137" i="3" l="1"/>
  <c r="P1532" i="8"/>
  <c r="P1531"/>
  <c r="P1530"/>
  <c r="P1529"/>
  <c r="P1528"/>
  <c r="L1596"/>
  <c r="P1467"/>
  <c r="P1466"/>
  <c r="P1465"/>
  <c r="P1464"/>
  <c r="P1463"/>
  <c r="P1462"/>
  <c r="P1461"/>
  <c r="P1460"/>
  <c r="P1459"/>
  <c r="P1458"/>
  <c r="P1457"/>
  <c r="P1456"/>
  <c r="P1455"/>
  <c r="P1454"/>
  <c r="P1453"/>
  <c r="P1452"/>
  <c r="P1451"/>
  <c r="P1450"/>
  <c r="P1449"/>
  <c r="P1448"/>
  <c r="P1447"/>
  <c r="P1446"/>
  <c r="P1445"/>
  <c r="P1444"/>
  <c r="P1443"/>
  <c r="P1442"/>
  <c r="P1441"/>
  <c r="P1440"/>
  <c r="P1439"/>
  <c r="P1438"/>
  <c r="P1437"/>
  <c r="P1436"/>
  <c r="P1435"/>
  <c r="P1434"/>
  <c r="P1433"/>
  <c r="P1432"/>
  <c r="P1431"/>
  <c r="P1429"/>
  <c r="P1428"/>
  <c r="P1427"/>
  <c r="P1425"/>
  <c r="P1424"/>
  <c r="P1423"/>
  <c r="P1422"/>
  <c r="P1421"/>
  <c r="P1420"/>
  <c r="P1419"/>
  <c r="P1418"/>
  <c r="H1481"/>
  <c r="P498"/>
  <c r="P497"/>
  <c r="P677"/>
  <c r="R677" s="1"/>
  <c r="H647"/>
  <c r="L635"/>
  <c r="M1408" l="1"/>
  <c r="O1405"/>
  <c r="S1405"/>
  <c r="L1614"/>
  <c r="AA137" i="3"/>
  <c r="P1484" i="8"/>
  <c r="S1484" s="1"/>
  <c r="O1484"/>
  <c r="L647"/>
  <c r="O629"/>
  <c r="N629"/>
  <c r="F79" i="3"/>
  <c r="O827" i="8" l="1"/>
  <c r="P647"/>
  <c r="R1905"/>
  <c r="S629"/>
  <c r="O633"/>
  <c r="O647"/>
  <c r="R415"/>
  <c r="P593" i="7"/>
  <c r="S827" i="8" l="1"/>
  <c r="P651"/>
  <c r="P499" l="1"/>
  <c r="R499" s="1"/>
  <c r="O499"/>
  <c r="S617"/>
  <c r="S633" s="1"/>
  <c r="R617"/>
  <c r="H633"/>
  <c r="H635"/>
  <c r="J1807"/>
  <c r="S1807" s="1"/>
  <c r="N1807"/>
  <c r="R1807"/>
  <c r="J1808"/>
  <c r="S1808" s="1"/>
  <c r="N1808"/>
  <c r="R1808"/>
  <c r="H1809"/>
  <c r="L1809"/>
  <c r="P1809"/>
  <c r="N1810"/>
  <c r="R1810"/>
  <c r="S1810"/>
  <c r="N1811"/>
  <c r="R1811"/>
  <c r="S1813"/>
  <c r="S1815"/>
  <c r="S1816"/>
  <c r="S1817"/>
  <c r="S1819"/>
  <c r="S1820"/>
  <c r="H651" l="1"/>
  <c r="P635"/>
  <c r="R635" s="1"/>
  <c r="N1405"/>
  <c r="N1408"/>
  <c r="AB1047" l="1"/>
  <c r="O1905"/>
  <c r="S1905"/>
  <c r="AN90" i="3"/>
  <c r="J575" i="8"/>
  <c r="K575"/>
  <c r="O575"/>
  <c r="P575"/>
  <c r="Q575"/>
  <c r="J576"/>
  <c r="K576"/>
  <c r="O576"/>
  <c r="P576"/>
  <c r="Q576"/>
  <c r="J577"/>
  <c r="K577"/>
  <c r="O577"/>
  <c r="P577"/>
  <c r="Q577"/>
  <c r="P1926" l="1"/>
  <c r="R1926" s="1"/>
  <c r="O1926"/>
  <c r="S575"/>
  <c r="S576"/>
  <c r="R576"/>
  <c r="S577"/>
  <c r="R575"/>
  <c r="R577"/>
  <c r="S1926" l="1"/>
  <c r="H270" l="1"/>
  <c r="K784" l="1"/>
  <c r="I784"/>
  <c r="H784"/>
  <c r="S783"/>
  <c r="O783"/>
  <c r="L783"/>
  <c r="M779"/>
  <c r="M784" s="1"/>
  <c r="L779"/>
  <c r="L831" s="1"/>
  <c r="K774"/>
  <c r="M778"/>
  <c r="I781"/>
  <c r="H781"/>
  <c r="Q774"/>
  <c r="Q778" s="1"/>
  <c r="P774"/>
  <c r="O774"/>
  <c r="O780" s="1"/>
  <c r="O785" s="1"/>
  <c r="O786" s="1"/>
  <c r="J774"/>
  <c r="M766"/>
  <c r="M767" s="1"/>
  <c r="L766"/>
  <c r="L769" s="1"/>
  <c r="L770" s="1"/>
  <c r="I766"/>
  <c r="I767" s="1"/>
  <c r="H766"/>
  <c r="H769" s="1"/>
  <c r="Q764"/>
  <c r="P764"/>
  <c r="P766" s="1"/>
  <c r="O764"/>
  <c r="O766" s="1"/>
  <c r="K764"/>
  <c r="K766" s="1"/>
  <c r="M756"/>
  <c r="M757" s="1"/>
  <c r="L756"/>
  <c r="L759" s="1"/>
  <c r="L760" s="1"/>
  <c r="I756"/>
  <c r="I757" s="1"/>
  <c r="H756"/>
  <c r="H759" s="1"/>
  <c r="Q754"/>
  <c r="Q756" s="1"/>
  <c r="P754"/>
  <c r="P756" s="1"/>
  <c r="O754"/>
  <c r="O756" s="1"/>
  <c r="K754"/>
  <c r="K756" s="1"/>
  <c r="J754"/>
  <c r="J756" s="1"/>
  <c r="D508" i="7"/>
  <c r="E508"/>
  <c r="G508"/>
  <c r="H508"/>
  <c r="D509"/>
  <c r="E509"/>
  <c r="G509"/>
  <c r="H509"/>
  <c r="D510"/>
  <c r="E510"/>
  <c r="G510"/>
  <c r="H510"/>
  <c r="D511"/>
  <c r="E511"/>
  <c r="G511"/>
  <c r="H511"/>
  <c r="D512"/>
  <c r="E512"/>
  <c r="G512"/>
  <c r="H512"/>
  <c r="P831" i="8" l="1"/>
  <c r="L1407"/>
  <c r="L832"/>
  <c r="L784"/>
  <c r="P779"/>
  <c r="P784" s="1"/>
  <c r="F508" i="7"/>
  <c r="F509"/>
  <c r="F512"/>
  <c r="F511"/>
  <c r="F510"/>
  <c r="Q766" i="8"/>
  <c r="Q769" s="1"/>
  <c r="Q770" s="1"/>
  <c r="H770"/>
  <c r="H760"/>
  <c r="P783"/>
  <c r="P780"/>
  <c r="P785" s="1"/>
  <c r="P786" s="1"/>
  <c r="G592" i="7"/>
  <c r="M781" i="8"/>
  <c r="K509" i="7"/>
  <c r="L781" i="8"/>
  <c r="I783"/>
  <c r="M783"/>
  <c r="H783"/>
  <c r="K510" i="7"/>
  <c r="K508"/>
  <c r="O779" i="8"/>
  <c r="Q784"/>
  <c r="S774"/>
  <c r="S779" s="1"/>
  <c r="K778"/>
  <c r="R774"/>
  <c r="Q783"/>
  <c r="O769"/>
  <c r="O770" s="1"/>
  <c r="O767"/>
  <c r="K767"/>
  <c r="K769"/>
  <c r="K770" s="1"/>
  <c r="P767"/>
  <c r="P769"/>
  <c r="P770" s="1"/>
  <c r="S764"/>
  <c r="S766" s="1"/>
  <c r="H767"/>
  <c r="L767"/>
  <c r="I769"/>
  <c r="I770" s="1"/>
  <c r="M769"/>
  <c r="M770" s="1"/>
  <c r="J509" i="7"/>
  <c r="J510"/>
  <c r="J508"/>
  <c r="J511"/>
  <c r="J759" i="8"/>
  <c r="J760" s="1"/>
  <c r="J757"/>
  <c r="O759"/>
  <c r="O760" s="1"/>
  <c r="O757"/>
  <c r="Q759"/>
  <c r="Q760" s="1"/>
  <c r="Q757"/>
  <c r="K757"/>
  <c r="K759"/>
  <c r="K760" s="1"/>
  <c r="P757"/>
  <c r="P759"/>
  <c r="P760" s="1"/>
  <c r="S754"/>
  <c r="S756" s="1"/>
  <c r="H757"/>
  <c r="L757"/>
  <c r="I759"/>
  <c r="I760" s="1"/>
  <c r="M759"/>
  <c r="M760" s="1"/>
  <c r="R754"/>
  <c r="R756" s="1"/>
  <c r="J512" i="7"/>
  <c r="K512"/>
  <c r="K511"/>
  <c r="M1346" i="8"/>
  <c r="M1347" s="1"/>
  <c r="L1346"/>
  <c r="L1349" s="1"/>
  <c r="I1346"/>
  <c r="I1347" s="1"/>
  <c r="H1346"/>
  <c r="H1349" s="1"/>
  <c r="H1373" s="1"/>
  <c r="Q1344"/>
  <c r="Q1346" s="1"/>
  <c r="P1344"/>
  <c r="P1346" s="1"/>
  <c r="O1344"/>
  <c r="O1346" s="1"/>
  <c r="K1344"/>
  <c r="K1346" s="1"/>
  <c r="J1344"/>
  <c r="J1346" s="1"/>
  <c r="M1299"/>
  <c r="L1299"/>
  <c r="L1302" s="1"/>
  <c r="L1303" s="1"/>
  <c r="I1299"/>
  <c r="H1299"/>
  <c r="H1302" s="1"/>
  <c r="Q1297"/>
  <c r="Q1299" s="1"/>
  <c r="Q1302" s="1"/>
  <c r="Q1303" s="1"/>
  <c r="P1297"/>
  <c r="P1299" s="1"/>
  <c r="O1297"/>
  <c r="O1299" s="1"/>
  <c r="O1302" s="1"/>
  <c r="K1297"/>
  <c r="K1299" s="1"/>
  <c r="J1297"/>
  <c r="J1299" s="1"/>
  <c r="J1302" s="1"/>
  <c r="G99" i="6"/>
  <c r="O1267" i="8"/>
  <c r="O1266"/>
  <c r="I1266"/>
  <c r="H1266"/>
  <c r="O1264"/>
  <c r="O1263"/>
  <c r="I1263"/>
  <c r="I1264" s="1"/>
  <c r="H1263"/>
  <c r="H1264" s="1"/>
  <c r="P1264" s="1"/>
  <c r="Q1261"/>
  <c r="P1261"/>
  <c r="O1261"/>
  <c r="K1261"/>
  <c r="K1266" s="1"/>
  <c r="K1267" s="1"/>
  <c r="J1261"/>
  <c r="J1266" s="1"/>
  <c r="J1267" s="1"/>
  <c r="O1282"/>
  <c r="O1280"/>
  <c r="O1257"/>
  <c r="O1255"/>
  <c r="I1255"/>
  <c r="I1257" s="1"/>
  <c r="Q1257" s="1"/>
  <c r="H1255"/>
  <c r="H1257" s="1"/>
  <c r="P1257" s="1"/>
  <c r="O1253"/>
  <c r="O1251"/>
  <c r="I1251"/>
  <c r="I1253" s="1"/>
  <c r="Q1253" s="1"/>
  <c r="H1251"/>
  <c r="H1253" s="1"/>
  <c r="P1253" s="1"/>
  <c r="Q1249"/>
  <c r="P1249"/>
  <c r="O1249"/>
  <c r="K1249"/>
  <c r="J1249"/>
  <c r="K1164"/>
  <c r="O1174"/>
  <c r="I1174"/>
  <c r="H1174"/>
  <c r="P1174" s="1"/>
  <c r="O1171"/>
  <c r="I1171"/>
  <c r="H1171"/>
  <c r="O1169"/>
  <c r="O1166"/>
  <c r="I1169"/>
  <c r="Q1169" s="1"/>
  <c r="Q1173" s="1"/>
  <c r="H1166"/>
  <c r="H1169" s="1"/>
  <c r="P1164"/>
  <c r="O1164"/>
  <c r="J1164"/>
  <c r="O1160"/>
  <c r="H1160"/>
  <c r="P1160" s="1"/>
  <c r="O1157"/>
  <c r="I1157"/>
  <c r="H1157"/>
  <c r="O1155"/>
  <c r="O1152"/>
  <c r="I1152"/>
  <c r="H1152"/>
  <c r="H1155" s="1"/>
  <c r="P1155" s="1"/>
  <c r="P1159" s="1"/>
  <c r="Q1150"/>
  <c r="Q1154" s="1"/>
  <c r="P1150"/>
  <c r="O1150"/>
  <c r="K1150"/>
  <c r="J1150"/>
  <c r="H331" i="7"/>
  <c r="H330"/>
  <c r="M1119" i="8"/>
  <c r="M1120" s="1"/>
  <c r="L1119"/>
  <c r="L1120" s="1"/>
  <c r="I1119"/>
  <c r="I1120" s="1"/>
  <c r="E326" i="7" s="1"/>
  <c r="H1119" i="8"/>
  <c r="H1120" s="1"/>
  <c r="M1116"/>
  <c r="M1117" s="1"/>
  <c r="L1116"/>
  <c r="L1117" s="1"/>
  <c r="I1116"/>
  <c r="I1117" s="1"/>
  <c r="H1116"/>
  <c r="H1117" s="1"/>
  <c r="Q1114"/>
  <c r="P1114"/>
  <c r="O1114"/>
  <c r="K1114"/>
  <c r="J1114"/>
  <c r="J1418"/>
  <c r="O1418"/>
  <c r="J1419"/>
  <c r="O1419"/>
  <c r="Q1419"/>
  <c r="J1420"/>
  <c r="K1420"/>
  <c r="O1420"/>
  <c r="Q1420"/>
  <c r="K1421"/>
  <c r="O1421"/>
  <c r="Q1421"/>
  <c r="J1422"/>
  <c r="K1422"/>
  <c r="O1422"/>
  <c r="Q1422"/>
  <c r="J1423"/>
  <c r="K1423"/>
  <c r="O1423"/>
  <c r="Q1423"/>
  <c r="J1424"/>
  <c r="K1424"/>
  <c r="O1424"/>
  <c r="Q1424"/>
  <c r="J1425"/>
  <c r="K1425"/>
  <c r="O1425"/>
  <c r="Q1425"/>
  <c r="J1427"/>
  <c r="K1427"/>
  <c r="N1427"/>
  <c r="O1427"/>
  <c r="J1428"/>
  <c r="K1428"/>
  <c r="N1428"/>
  <c r="O1428"/>
  <c r="Q1428"/>
  <c r="J1429"/>
  <c r="K1429"/>
  <c r="N1429"/>
  <c r="O1429"/>
  <c r="Q1429"/>
  <c r="J1430"/>
  <c r="K1430"/>
  <c r="O1430"/>
  <c r="Q1430"/>
  <c r="J1431"/>
  <c r="K1431"/>
  <c r="O1431"/>
  <c r="Q1431"/>
  <c r="J1432"/>
  <c r="K1432"/>
  <c r="N1432"/>
  <c r="O1432"/>
  <c r="Q1432"/>
  <c r="J1433"/>
  <c r="K1433"/>
  <c r="O1433"/>
  <c r="Q1433"/>
  <c r="J1434"/>
  <c r="K1434"/>
  <c r="O1434"/>
  <c r="Q1434"/>
  <c r="J1435"/>
  <c r="K1435"/>
  <c r="O1435"/>
  <c r="Q1435"/>
  <c r="J1436"/>
  <c r="K1436"/>
  <c r="O1436"/>
  <c r="Q1436"/>
  <c r="J1437"/>
  <c r="K1437"/>
  <c r="O1437"/>
  <c r="Q1437"/>
  <c r="O1109"/>
  <c r="M1094"/>
  <c r="M1108" s="1"/>
  <c r="L1094"/>
  <c r="I1094"/>
  <c r="I1108" s="1"/>
  <c r="H1094"/>
  <c r="M1091"/>
  <c r="M1092" s="1"/>
  <c r="L1091"/>
  <c r="L1092" s="1"/>
  <c r="I1091"/>
  <c r="H1091"/>
  <c r="H1092" s="1"/>
  <c r="Q1089"/>
  <c r="P1089"/>
  <c r="O1089"/>
  <c r="O1094" s="1"/>
  <c r="O1108" s="1"/>
  <c r="K1089"/>
  <c r="J1089"/>
  <c r="P1069"/>
  <c r="O1084"/>
  <c r="O1083"/>
  <c r="O1070"/>
  <c r="O1069"/>
  <c r="I1069"/>
  <c r="I1083" s="1"/>
  <c r="I1084" s="1"/>
  <c r="O1067"/>
  <c r="O1066"/>
  <c r="I1066"/>
  <c r="I1067" s="1"/>
  <c r="H1066"/>
  <c r="H1067" s="1"/>
  <c r="P1067" s="1"/>
  <c r="Q1064"/>
  <c r="P1064"/>
  <c r="O1064"/>
  <c r="K1064"/>
  <c r="J1064"/>
  <c r="H179" i="7"/>
  <c r="G179"/>
  <c r="L1909" i="8" l="1"/>
  <c r="P1407"/>
  <c r="N1407"/>
  <c r="O1407"/>
  <c r="O1909" s="1"/>
  <c r="O1930" s="1"/>
  <c r="H1237"/>
  <c r="R1154"/>
  <c r="S1154"/>
  <c r="L786"/>
  <c r="Q767"/>
  <c r="S1173"/>
  <c r="R1173"/>
  <c r="I1237"/>
  <c r="Q1237" s="1"/>
  <c r="Q1152"/>
  <c r="I1155"/>
  <c r="Q1155" s="1"/>
  <c r="Q1159" s="1"/>
  <c r="R1159" s="1"/>
  <c r="I1160"/>
  <c r="Q1160" s="1"/>
  <c r="R1160" s="1"/>
  <c r="Q1157"/>
  <c r="I1070"/>
  <c r="J1069"/>
  <c r="P781"/>
  <c r="I1109"/>
  <c r="Q1264"/>
  <c r="D106" i="6"/>
  <c r="J106" s="1"/>
  <c r="P1373" i="8"/>
  <c r="H1084"/>
  <c r="P1084" s="1"/>
  <c r="K1300"/>
  <c r="K1302"/>
  <c r="K1303" s="1"/>
  <c r="P1300"/>
  <c r="P1302"/>
  <c r="P1303" s="1"/>
  <c r="H1303"/>
  <c r="D399" i="7" s="1"/>
  <c r="J1303" i="8"/>
  <c r="O1303"/>
  <c r="I1300"/>
  <c r="D120" i="6" s="1"/>
  <c r="I1302" i="8"/>
  <c r="M1300"/>
  <c r="G120" i="6" s="1"/>
  <c r="M1302" i="8"/>
  <c r="M1303" s="1"/>
  <c r="P1266"/>
  <c r="H1280"/>
  <c r="I1267"/>
  <c r="I1280"/>
  <c r="H1095"/>
  <c r="H1108"/>
  <c r="H1109" s="1"/>
  <c r="P1109" s="1"/>
  <c r="L1095"/>
  <c r="L1108"/>
  <c r="E330" i="7"/>
  <c r="K330" s="1"/>
  <c r="Q1174" i="8"/>
  <c r="R1174" s="1"/>
  <c r="E331" i="7"/>
  <c r="K331" s="1"/>
  <c r="I786" i="8"/>
  <c r="Q1171"/>
  <c r="N1244"/>
  <c r="I330" i="7"/>
  <c r="I331"/>
  <c r="P1171" i="8"/>
  <c r="P1157"/>
  <c r="S1157" s="1"/>
  <c r="J331" i="7"/>
  <c r="L510"/>
  <c r="H1070" i="8"/>
  <c r="P1070" s="1"/>
  <c r="S1423"/>
  <c r="S1421"/>
  <c r="Q786"/>
  <c r="K781"/>
  <c r="K783"/>
  <c r="S781"/>
  <c r="S784"/>
  <c r="S786" s="1"/>
  <c r="O781"/>
  <c r="O784"/>
  <c r="Q781"/>
  <c r="S769"/>
  <c r="S770" s="1"/>
  <c r="S767"/>
  <c r="S759"/>
  <c r="S760" s="1"/>
  <c r="S757"/>
  <c r="R757"/>
  <c r="R759"/>
  <c r="R760" s="1"/>
  <c r="H1350"/>
  <c r="H1375"/>
  <c r="L1350"/>
  <c r="L1373"/>
  <c r="L1375" s="1"/>
  <c r="D59" i="6"/>
  <c r="K1347" i="8"/>
  <c r="K1349"/>
  <c r="P1347"/>
  <c r="P1349"/>
  <c r="J1349"/>
  <c r="J1347"/>
  <c r="O1349"/>
  <c r="O1347"/>
  <c r="Q1349"/>
  <c r="Q1347"/>
  <c r="G399" i="7"/>
  <c r="S1344" i="8"/>
  <c r="S1346" s="1"/>
  <c r="H1347"/>
  <c r="L1347"/>
  <c r="I1349"/>
  <c r="M1349"/>
  <c r="R1344"/>
  <c r="R1346" s="1"/>
  <c r="R1261"/>
  <c r="L1300"/>
  <c r="F120" i="6" s="1"/>
  <c r="H1300" i="8"/>
  <c r="C120" i="6" s="1"/>
  <c r="J1300" i="8"/>
  <c r="O1300"/>
  <c r="Q1300"/>
  <c r="S1297"/>
  <c r="S1299" s="1"/>
  <c r="S1302" s="1"/>
  <c r="R1297"/>
  <c r="R1299" s="1"/>
  <c r="R1302" s="1"/>
  <c r="K1263"/>
  <c r="K1264" s="1"/>
  <c r="P1263"/>
  <c r="H1267"/>
  <c r="C116" i="6"/>
  <c r="I116" s="1"/>
  <c r="R1264" i="8"/>
  <c r="D116" i="6"/>
  <c r="S1264" i="8"/>
  <c r="S1261"/>
  <c r="J1263"/>
  <c r="J1264" s="1"/>
  <c r="Q1263"/>
  <c r="Q1266"/>
  <c r="S1249"/>
  <c r="S1253"/>
  <c r="S1257"/>
  <c r="R1249"/>
  <c r="R1253"/>
  <c r="R1257"/>
  <c r="S1431"/>
  <c r="S1422"/>
  <c r="K1251"/>
  <c r="K1253" s="1"/>
  <c r="P1251"/>
  <c r="K1255"/>
  <c r="K1257" s="1"/>
  <c r="P1255"/>
  <c r="J1251"/>
  <c r="J1253" s="1"/>
  <c r="Q1251"/>
  <c r="J1255"/>
  <c r="J1257" s="1"/>
  <c r="Q1255"/>
  <c r="R1434"/>
  <c r="R1432"/>
  <c r="R1428"/>
  <c r="R1427"/>
  <c r="S1425"/>
  <c r="R1420"/>
  <c r="S1419"/>
  <c r="K1419"/>
  <c r="S1418"/>
  <c r="K1418"/>
  <c r="K1166"/>
  <c r="R1164"/>
  <c r="P1166"/>
  <c r="P1169" s="1"/>
  <c r="R1169" s="1"/>
  <c r="J1169"/>
  <c r="S1164"/>
  <c r="K1171"/>
  <c r="J1174"/>
  <c r="J330" i="7"/>
  <c r="J1166" i="8"/>
  <c r="K1169"/>
  <c r="J1171"/>
  <c r="K1174"/>
  <c r="R1419"/>
  <c r="S1160"/>
  <c r="R1150"/>
  <c r="P1152"/>
  <c r="R1155"/>
  <c r="J1155"/>
  <c r="S1150"/>
  <c r="K1152"/>
  <c r="K1157"/>
  <c r="J1160"/>
  <c r="J1152"/>
  <c r="J1157"/>
  <c r="K1160"/>
  <c r="S1424"/>
  <c r="R1429"/>
  <c r="R1437"/>
  <c r="R1435"/>
  <c r="S1433"/>
  <c r="S1428"/>
  <c r="R1423"/>
  <c r="R1422"/>
  <c r="R1421"/>
  <c r="R1436"/>
  <c r="S1434"/>
  <c r="S1432"/>
  <c r="R1430"/>
  <c r="S1114"/>
  <c r="K1116"/>
  <c r="K1117" s="1"/>
  <c r="P1116"/>
  <c r="P1117" s="1"/>
  <c r="K1119"/>
  <c r="K1120" s="1"/>
  <c r="P1119"/>
  <c r="P1120" s="1"/>
  <c r="R1114"/>
  <c r="J1116"/>
  <c r="J1117" s="1"/>
  <c r="O1116"/>
  <c r="O1117" s="1"/>
  <c r="Q1116"/>
  <c r="Q1117" s="1"/>
  <c r="J1119"/>
  <c r="J1120" s="1"/>
  <c r="O1119"/>
  <c r="O1120" s="1"/>
  <c r="Q1119"/>
  <c r="Q1120" s="1"/>
  <c r="S1437"/>
  <c r="S1436"/>
  <c r="S1435"/>
  <c r="R1433"/>
  <c r="R1431"/>
  <c r="S1430"/>
  <c r="S1429"/>
  <c r="S1427"/>
  <c r="R1425"/>
  <c r="R1424"/>
  <c r="S1420"/>
  <c r="P1094"/>
  <c r="P1108" s="1"/>
  <c r="S1089"/>
  <c r="K1091"/>
  <c r="R1064"/>
  <c r="P1091"/>
  <c r="K1094"/>
  <c r="K1108" s="1"/>
  <c r="Q1094"/>
  <c r="Q1108" s="1"/>
  <c r="Q1109"/>
  <c r="P1092"/>
  <c r="R1089"/>
  <c r="J1091"/>
  <c r="O1091"/>
  <c r="O1092" s="1"/>
  <c r="Q1091"/>
  <c r="I1092"/>
  <c r="J1092" s="1"/>
  <c r="J1094"/>
  <c r="I1095"/>
  <c r="P1066"/>
  <c r="P1083"/>
  <c r="Q1070"/>
  <c r="Q1084"/>
  <c r="J1084"/>
  <c r="Q1067"/>
  <c r="R1067" s="1"/>
  <c r="J1067"/>
  <c r="S1064"/>
  <c r="K1066"/>
  <c r="K1069"/>
  <c r="K1083"/>
  <c r="J1066"/>
  <c r="Q1066"/>
  <c r="K1067"/>
  <c r="Q1069"/>
  <c r="R1069" s="1"/>
  <c r="J1083"/>
  <c r="Q1083"/>
  <c r="K1084"/>
  <c r="O1054"/>
  <c r="M1051"/>
  <c r="I1051"/>
  <c r="D86" i="6" s="1"/>
  <c r="Q1047" i="8"/>
  <c r="P1047"/>
  <c r="O1047"/>
  <c r="K1047"/>
  <c r="J1047"/>
  <c r="O991"/>
  <c r="L990"/>
  <c r="M988"/>
  <c r="I988"/>
  <c r="H988"/>
  <c r="Q981"/>
  <c r="P981"/>
  <c r="O981"/>
  <c r="K981"/>
  <c r="J981"/>
  <c r="O1059"/>
  <c r="O1057"/>
  <c r="Q984"/>
  <c r="P984"/>
  <c r="O984"/>
  <c r="K984"/>
  <c r="J984"/>
  <c r="Q982"/>
  <c r="P982"/>
  <c r="O982"/>
  <c r="K982"/>
  <c r="J982"/>
  <c r="O487"/>
  <c r="L487"/>
  <c r="L491" s="1"/>
  <c r="M485"/>
  <c r="M487"/>
  <c r="I481"/>
  <c r="H481"/>
  <c r="H485" s="1"/>
  <c r="Q479"/>
  <c r="P479"/>
  <c r="O479"/>
  <c r="N479"/>
  <c r="K479"/>
  <c r="N973"/>
  <c r="C158" i="7"/>
  <c r="M967" i="8"/>
  <c r="M970" s="1"/>
  <c r="H157" i="7" s="1"/>
  <c r="I967" i="8"/>
  <c r="I970" s="1"/>
  <c r="H967"/>
  <c r="M962"/>
  <c r="I962"/>
  <c r="H962"/>
  <c r="P962" s="1"/>
  <c r="Q960"/>
  <c r="K960"/>
  <c r="K965" s="1"/>
  <c r="J960"/>
  <c r="O473"/>
  <c r="L473"/>
  <c r="M470"/>
  <c r="Q470" s="1"/>
  <c r="L470"/>
  <c r="G49" i="7"/>
  <c r="E49"/>
  <c r="D49"/>
  <c r="M447" i="8"/>
  <c r="L447"/>
  <c r="L448" s="1"/>
  <c r="H448"/>
  <c r="Q444"/>
  <c r="P444"/>
  <c r="O444"/>
  <c r="K444"/>
  <c r="H436"/>
  <c r="H437" s="1"/>
  <c r="H439" s="1"/>
  <c r="H440" s="1"/>
  <c r="M436"/>
  <c r="L436"/>
  <c r="L437" s="1"/>
  <c r="I436"/>
  <c r="Q434"/>
  <c r="P434"/>
  <c r="O434"/>
  <c r="K434"/>
  <c r="K436" s="1"/>
  <c r="K437" s="1"/>
  <c r="K439" s="1"/>
  <c r="K440" s="1"/>
  <c r="O423"/>
  <c r="J423"/>
  <c r="P1095" l="1"/>
  <c r="K1155"/>
  <c r="P1909"/>
  <c r="R1407"/>
  <c r="S1407"/>
  <c r="C94" i="6"/>
  <c r="L1931" i="8"/>
  <c r="L1930"/>
  <c r="P1930" s="1"/>
  <c r="N1909"/>
  <c r="P1280"/>
  <c r="P1282" s="1"/>
  <c r="H970"/>
  <c r="P967"/>
  <c r="Q967"/>
  <c r="Q970" s="1"/>
  <c r="Q965"/>
  <c r="S1159"/>
  <c r="N821"/>
  <c r="P821"/>
  <c r="E325" i="7"/>
  <c r="P1375" i="8"/>
  <c r="I1373"/>
  <c r="I1375" s="1"/>
  <c r="H450"/>
  <c r="H451" s="1"/>
  <c r="D44" i="7" s="1"/>
  <c r="R1084" i="8"/>
  <c r="H1244"/>
  <c r="L474"/>
  <c r="L475" s="1"/>
  <c r="J1108"/>
  <c r="Q1280"/>
  <c r="R1280" s="1"/>
  <c r="J1280"/>
  <c r="J1282" s="1"/>
  <c r="D99" i="6"/>
  <c r="J116"/>
  <c r="H593" i="7"/>
  <c r="L1053" i="8"/>
  <c r="K1373"/>
  <c r="S1303"/>
  <c r="R1303"/>
  <c r="I1303"/>
  <c r="E399" i="7" s="1"/>
  <c r="F399" s="1"/>
  <c r="J1109" i="8"/>
  <c r="R1157"/>
  <c r="S1174"/>
  <c r="R1266"/>
  <c r="P1237"/>
  <c r="P1244" s="1"/>
  <c r="K1109"/>
  <c r="P1267"/>
  <c r="D365" i="7"/>
  <c r="J365" s="1"/>
  <c r="Q1267" i="8"/>
  <c r="E365" i="7"/>
  <c r="K1237" i="8"/>
  <c r="I487"/>
  <c r="I491" s="1"/>
  <c r="I485"/>
  <c r="K786"/>
  <c r="J447"/>
  <c r="Q483"/>
  <c r="Q489" s="1"/>
  <c r="M489"/>
  <c r="M491" s="1"/>
  <c r="N491" s="1"/>
  <c r="O491" s="1"/>
  <c r="H487"/>
  <c r="R1171"/>
  <c r="S1171"/>
  <c r="D118" i="6"/>
  <c r="J86"/>
  <c r="S1109" i="8"/>
  <c r="S1067"/>
  <c r="F331" i="7"/>
  <c r="K1070" i="8"/>
  <c r="R1070"/>
  <c r="J1070"/>
  <c r="H399" i="7"/>
  <c r="M1350" i="8"/>
  <c r="M1373"/>
  <c r="M1375" s="1"/>
  <c r="Q1350"/>
  <c r="O1350"/>
  <c r="O1373"/>
  <c r="J1350"/>
  <c r="J1373"/>
  <c r="J1375" s="1"/>
  <c r="I1350"/>
  <c r="P1350"/>
  <c r="K1350"/>
  <c r="H120" i="6"/>
  <c r="J399" i="7"/>
  <c r="S1349" i="8"/>
  <c r="S1347"/>
  <c r="R1347"/>
  <c r="R1349"/>
  <c r="I120" i="6"/>
  <c r="E120"/>
  <c r="R1263" i="8"/>
  <c r="S1300"/>
  <c r="R1300"/>
  <c r="I1282"/>
  <c r="Q1282" s="1"/>
  <c r="H1282"/>
  <c r="K1280"/>
  <c r="K1282" s="1"/>
  <c r="R1166"/>
  <c r="E116" i="6"/>
  <c r="S1263" i="8"/>
  <c r="S1266"/>
  <c r="R1255"/>
  <c r="R1251"/>
  <c r="R1418"/>
  <c r="S1255"/>
  <c r="S1251"/>
  <c r="S984"/>
  <c r="R1066"/>
  <c r="S1084"/>
  <c r="R1152"/>
  <c r="F330" i="7"/>
  <c r="S1166" i="8"/>
  <c r="S1169"/>
  <c r="S1152"/>
  <c r="S1155"/>
  <c r="L331" i="7"/>
  <c r="L330"/>
  <c r="S1119" i="8"/>
  <c r="S1120" s="1"/>
  <c r="S1116"/>
  <c r="S1117" s="1"/>
  <c r="R1119"/>
  <c r="R1120" s="1"/>
  <c r="R1116"/>
  <c r="R1117" s="1"/>
  <c r="S1070"/>
  <c r="R1094"/>
  <c r="R1108" s="1"/>
  <c r="R1083"/>
  <c r="R1091"/>
  <c r="S1094"/>
  <c r="S1108" s="1"/>
  <c r="Q1095"/>
  <c r="J1095"/>
  <c r="S1091"/>
  <c r="K1092"/>
  <c r="Q1092"/>
  <c r="R1092" s="1"/>
  <c r="R1109"/>
  <c r="K1095"/>
  <c r="S1083"/>
  <c r="S1066"/>
  <c r="S1069"/>
  <c r="S1047"/>
  <c r="R1047"/>
  <c r="R984"/>
  <c r="Q1051"/>
  <c r="L1051"/>
  <c r="F86" i="6" s="1"/>
  <c r="I1053" i="8"/>
  <c r="M1053"/>
  <c r="H990"/>
  <c r="P990" s="1"/>
  <c r="M990"/>
  <c r="L988"/>
  <c r="P988" s="1"/>
  <c r="O987"/>
  <c r="I990"/>
  <c r="S982"/>
  <c r="Q987"/>
  <c r="S981"/>
  <c r="J987"/>
  <c r="K987"/>
  <c r="P987"/>
  <c r="R981"/>
  <c r="Q988"/>
  <c r="J988"/>
  <c r="K988"/>
  <c r="R982"/>
  <c r="P481"/>
  <c r="P485" s="1"/>
  <c r="R479"/>
  <c r="G51" i="7"/>
  <c r="S479" i="8"/>
  <c r="K481"/>
  <c r="N483"/>
  <c r="N489" s="1"/>
  <c r="J481"/>
  <c r="Q481"/>
  <c r="G65" i="6"/>
  <c r="J962" i="8"/>
  <c r="J970"/>
  <c r="J967"/>
  <c r="K962"/>
  <c r="K967"/>
  <c r="K970" s="1"/>
  <c r="Q962"/>
  <c r="P470"/>
  <c r="M474"/>
  <c r="L471"/>
  <c r="Q474"/>
  <c r="S444"/>
  <c r="R444"/>
  <c r="D43" i="7"/>
  <c r="L450" i="8"/>
  <c r="L451" s="1"/>
  <c r="O447"/>
  <c r="Q447"/>
  <c r="I448"/>
  <c r="I450" s="1"/>
  <c r="M448"/>
  <c r="P447"/>
  <c r="S434"/>
  <c r="R434"/>
  <c r="L439"/>
  <c r="L440" s="1"/>
  <c r="O436"/>
  <c r="Q436"/>
  <c r="I437"/>
  <c r="M437"/>
  <c r="P436"/>
  <c r="R1930" l="1"/>
  <c r="S1930"/>
  <c r="R1909"/>
  <c r="S1909"/>
  <c r="R967"/>
  <c r="R821"/>
  <c r="O1053"/>
  <c r="Q1373"/>
  <c r="S1373" s="1"/>
  <c r="Q1375"/>
  <c r="K448"/>
  <c r="K450" s="1"/>
  <c r="K451" s="1"/>
  <c r="S1280"/>
  <c r="S1237"/>
  <c r="S1244" s="1"/>
  <c r="G50" i="7"/>
  <c r="L496" i="8"/>
  <c r="E200" i="7"/>
  <c r="H200"/>
  <c r="E593"/>
  <c r="E592" s="1"/>
  <c r="Q485" i="8"/>
  <c r="R485" s="1"/>
  <c r="J487"/>
  <c r="S1267"/>
  <c r="F365" i="7"/>
  <c r="R1267" i="8"/>
  <c r="O1375"/>
  <c r="R1237"/>
  <c r="H491"/>
  <c r="D51" i="7" s="1"/>
  <c r="J51" s="1"/>
  <c r="P487" i="8"/>
  <c r="P491" s="1"/>
  <c r="I1057"/>
  <c r="I1244"/>
  <c r="K1244"/>
  <c r="P496"/>
  <c r="S1095"/>
  <c r="R1095"/>
  <c r="K1375"/>
  <c r="S481"/>
  <c r="H592" i="7"/>
  <c r="S1350" i="8"/>
  <c r="R1350"/>
  <c r="R1373"/>
  <c r="K399" i="7"/>
  <c r="L399" s="1"/>
  <c r="S1282" i="8"/>
  <c r="R1282"/>
  <c r="R987"/>
  <c r="S988"/>
  <c r="S1092"/>
  <c r="Q990"/>
  <c r="R990" s="1"/>
  <c r="I1054"/>
  <c r="E179" i="7" s="1"/>
  <c r="O1051" i="8"/>
  <c r="Q1053"/>
  <c r="O988"/>
  <c r="I991"/>
  <c r="J990"/>
  <c r="K990"/>
  <c r="H991"/>
  <c r="S987"/>
  <c r="O990"/>
  <c r="R988"/>
  <c r="N485"/>
  <c r="E51" i="7"/>
  <c r="Q487" i="8"/>
  <c r="Q491" s="1"/>
  <c r="R481"/>
  <c r="K487"/>
  <c r="K491" s="1"/>
  <c r="K485"/>
  <c r="R483"/>
  <c r="R489" s="1"/>
  <c r="R962"/>
  <c r="Q496"/>
  <c r="S470"/>
  <c r="S474" s="1"/>
  <c r="S496" s="1"/>
  <c r="P474"/>
  <c r="R470"/>
  <c r="G43" i="7"/>
  <c r="G44"/>
  <c r="P448" i="8"/>
  <c r="S447"/>
  <c r="J448"/>
  <c r="J450" s="1"/>
  <c r="I451"/>
  <c r="J451" s="1"/>
  <c r="M450"/>
  <c r="M451" s="1"/>
  <c r="Q448"/>
  <c r="R447"/>
  <c r="O448"/>
  <c r="O450" s="1"/>
  <c r="O451" s="1"/>
  <c r="P437"/>
  <c r="S436"/>
  <c r="I439"/>
  <c r="I440" s="1"/>
  <c r="M439"/>
  <c r="M440" s="1"/>
  <c r="Q437"/>
  <c r="R436"/>
  <c r="O437"/>
  <c r="O439" s="1"/>
  <c r="O440" s="1"/>
  <c r="J1244" l="1"/>
  <c r="Q1244"/>
  <c r="R1244" s="1"/>
  <c r="S942"/>
  <c r="S938"/>
  <c r="K200" i="7"/>
  <c r="S1375" i="8"/>
  <c r="R491"/>
  <c r="N496"/>
  <c r="S939"/>
  <c r="S487"/>
  <c r="S491" s="1"/>
  <c r="S485"/>
  <c r="O496"/>
  <c r="E43" i="7"/>
  <c r="K593"/>
  <c r="J593"/>
  <c r="J592" s="1"/>
  <c r="D592"/>
  <c r="F592" s="1"/>
  <c r="F593"/>
  <c r="S990" i="8"/>
  <c r="I1059"/>
  <c r="Q1059" s="1"/>
  <c r="Q1057"/>
  <c r="K179" i="7"/>
  <c r="Q1054" i="8"/>
  <c r="Q991"/>
  <c r="J991"/>
  <c r="P991"/>
  <c r="K991"/>
  <c r="H51" i="7"/>
  <c r="I51" s="1"/>
  <c r="F51"/>
  <c r="R487" i="8"/>
  <c r="R474"/>
  <c r="R496"/>
  <c r="E44" i="7"/>
  <c r="H44"/>
  <c r="R448" i="8"/>
  <c r="R450" s="1"/>
  <c r="Q450"/>
  <c r="Q451" s="1"/>
  <c r="P450"/>
  <c r="P451" s="1"/>
  <c r="S448"/>
  <c r="S450" s="1"/>
  <c r="S451" s="1"/>
  <c r="H43" i="7"/>
  <c r="R437" i="8"/>
  <c r="R439" s="1"/>
  <c r="Q439"/>
  <c r="Q440" s="1"/>
  <c r="P439"/>
  <c r="P440" s="1"/>
  <c r="S437"/>
  <c r="S439" s="1"/>
  <c r="S440" s="1"/>
  <c r="O1404" l="1"/>
  <c r="P1404"/>
  <c r="L1902"/>
  <c r="S991"/>
  <c r="L593" i="7"/>
  <c r="R991" i="8"/>
  <c r="K51" i="7"/>
  <c r="L51" s="1"/>
  <c r="R451" i="8"/>
  <c r="R440"/>
  <c r="M426"/>
  <c r="Q426" s="1"/>
  <c r="L426"/>
  <c r="H427"/>
  <c r="Q423"/>
  <c r="P423"/>
  <c r="K423"/>
  <c r="K426" s="1"/>
  <c r="K427" s="1"/>
  <c r="K429" s="1"/>
  <c r="K430" s="1"/>
  <c r="N379"/>
  <c r="H429" l="1"/>
  <c r="H430" s="1"/>
  <c r="D42" i="7" s="1"/>
  <c r="C89" i="6"/>
  <c r="N1902" i="8"/>
  <c r="P1902"/>
  <c r="R1902" s="1"/>
  <c r="S1404"/>
  <c r="O426"/>
  <c r="L427"/>
  <c r="I427"/>
  <c r="M427"/>
  <c r="S423"/>
  <c r="P426"/>
  <c r="P427" s="1"/>
  <c r="P429" s="1"/>
  <c r="P430" s="1"/>
  <c r="R423"/>
  <c r="J427" l="1"/>
  <c r="J429" s="1"/>
  <c r="D89" i="6"/>
  <c r="I429" i="8"/>
  <c r="I430" s="1"/>
  <c r="J430" s="1"/>
  <c r="Q427"/>
  <c r="Q429" s="1"/>
  <c r="Q430" s="1"/>
  <c r="R430" s="1"/>
  <c r="R426"/>
  <c r="M429"/>
  <c r="M430" s="1"/>
  <c r="O427"/>
  <c r="O429" s="1"/>
  <c r="O430" s="1"/>
  <c r="L429"/>
  <c r="L430" s="1"/>
  <c r="G42" i="7" s="1"/>
  <c r="S426" i="8"/>
  <c r="H52" i="7"/>
  <c r="G52"/>
  <c r="D52"/>
  <c r="E42" l="1"/>
  <c r="S427" i="8"/>
  <c r="S429" s="1"/>
  <c r="S430" s="1"/>
  <c r="R427"/>
  <c r="R429" s="1"/>
  <c r="H42" i="7"/>
  <c r="J52"/>
  <c r="E52" l="1"/>
  <c r="F52" s="1"/>
  <c r="D55" i="3" l="1"/>
  <c r="D44"/>
  <c r="D32"/>
  <c r="D16"/>
  <c r="D15" l="1"/>
  <c r="L66" l="1"/>
  <c r="I113" l="1"/>
  <c r="I112"/>
  <c r="I110"/>
  <c r="AN113"/>
  <c r="AN60"/>
  <c r="AN95"/>
  <c r="G34"/>
  <c r="G32"/>
  <c r="X132"/>
  <c r="X130" s="1"/>
  <c r="X129" s="1"/>
  <c r="X128" s="1"/>
  <c r="E99"/>
  <c r="E44"/>
  <c r="F44" s="1"/>
  <c r="F34"/>
  <c r="AN29" l="1"/>
  <c r="F71"/>
  <c r="AN17"/>
  <c r="AM34"/>
  <c r="F135"/>
  <c r="F133"/>
  <c r="F131"/>
  <c r="F127"/>
  <c r="F114"/>
  <c r="F113"/>
  <c r="F112"/>
  <c r="F110"/>
  <c r="F100"/>
  <c r="F88"/>
  <c r="F87"/>
  <c r="F85"/>
  <c r="F84"/>
  <c r="F83"/>
  <c r="F73"/>
  <c r="F72"/>
  <c r="F69"/>
  <c r="F68"/>
  <c r="F64"/>
  <c r="F63"/>
  <c r="F57"/>
  <c r="F56"/>
  <c r="F54"/>
  <c r="F47"/>
  <c r="F45"/>
  <c r="F41"/>
  <c r="F40"/>
  <c r="F39"/>
  <c r="F38"/>
  <c r="F37"/>
  <c r="F36"/>
  <c r="F35"/>
  <c r="F33"/>
  <c r="F31"/>
  <c r="F30"/>
  <c r="F28"/>
  <c r="F24"/>
  <c r="F22"/>
  <c r="F20"/>
  <c r="F19"/>
  <c r="F18"/>
  <c r="F17"/>
  <c r="AL132"/>
  <c r="AN132" s="1"/>
  <c r="AN114"/>
  <c r="G130"/>
  <c r="AM130"/>
  <c r="W130"/>
  <c r="W129" s="1"/>
  <c r="W128" s="1"/>
  <c r="V130"/>
  <c r="V129" s="1"/>
  <c r="V128" s="1"/>
  <c r="K130"/>
  <c r="K129" s="1"/>
  <c r="K128" s="1"/>
  <c r="J130"/>
  <c r="J129" s="1"/>
  <c r="J128" s="1"/>
  <c r="H130"/>
  <c r="H129" s="1"/>
  <c r="H128" s="1"/>
  <c r="E130"/>
  <c r="E129" s="1"/>
  <c r="E128" s="1"/>
  <c r="D130"/>
  <c r="AM129"/>
  <c r="W109"/>
  <c r="V109"/>
  <c r="K109"/>
  <c r="J109"/>
  <c r="H109"/>
  <c r="G109"/>
  <c r="E109"/>
  <c r="D109"/>
  <c r="V99"/>
  <c r="W99"/>
  <c r="K99"/>
  <c r="J99"/>
  <c r="H99"/>
  <c r="W86"/>
  <c r="V86"/>
  <c r="K86"/>
  <c r="J86"/>
  <c r="E70"/>
  <c r="AL135"/>
  <c r="AN135" s="1"/>
  <c r="AL133"/>
  <c r="AN133" s="1"/>
  <c r="AL131"/>
  <c r="AL127"/>
  <c r="AN127" s="1"/>
  <c r="AL119"/>
  <c r="AN112"/>
  <c r="AL110"/>
  <c r="AN110" s="1"/>
  <c r="AN96"/>
  <c r="AN94"/>
  <c r="AN93"/>
  <c r="AN89"/>
  <c r="AN82"/>
  <c r="AN81"/>
  <c r="AN80"/>
  <c r="AN79"/>
  <c r="AN78"/>
  <c r="AN77"/>
  <c r="AN73"/>
  <c r="AN64"/>
  <c r="AM71"/>
  <c r="AM70" s="1"/>
  <c r="W71"/>
  <c r="V71"/>
  <c r="K71"/>
  <c r="J71"/>
  <c r="H71"/>
  <c r="W62"/>
  <c r="AM62"/>
  <c r="V62"/>
  <c r="W59"/>
  <c r="V59"/>
  <c r="K62"/>
  <c r="J62"/>
  <c r="K59"/>
  <c r="J59"/>
  <c r="H62"/>
  <c r="H59"/>
  <c r="E62"/>
  <c r="E59"/>
  <c r="AM55"/>
  <c r="W55"/>
  <c r="V55"/>
  <c r="K55"/>
  <c r="J55"/>
  <c r="H55"/>
  <c r="G55"/>
  <c r="E55"/>
  <c r="F55" s="1"/>
  <c r="AM44"/>
  <c r="W44"/>
  <c r="V44"/>
  <c r="K44"/>
  <c r="J44"/>
  <c r="H44"/>
  <c r="G44"/>
  <c r="W34"/>
  <c r="V34"/>
  <c r="K34"/>
  <c r="J34"/>
  <c r="H34"/>
  <c r="AM32"/>
  <c r="W32"/>
  <c r="V32"/>
  <c r="K32"/>
  <c r="J32"/>
  <c r="H32"/>
  <c r="W16"/>
  <c r="V16"/>
  <c r="J16"/>
  <c r="K16"/>
  <c r="H16"/>
  <c r="F16"/>
  <c r="H70" l="1"/>
  <c r="AN66"/>
  <c r="D70"/>
  <c r="AL118"/>
  <c r="AN118" s="1"/>
  <c r="AN119"/>
  <c r="V70"/>
  <c r="D62"/>
  <c r="K58"/>
  <c r="V58"/>
  <c r="AM58"/>
  <c r="H58"/>
  <c r="W58"/>
  <c r="J70"/>
  <c r="L59"/>
  <c r="L62"/>
  <c r="AN59"/>
  <c r="W70"/>
  <c r="AN100"/>
  <c r="D129"/>
  <c r="F32"/>
  <c r="J15"/>
  <c r="V15"/>
  <c r="J58"/>
  <c r="H15"/>
  <c r="K15"/>
  <c r="W15"/>
  <c r="AL109"/>
  <c r="AN109" s="1"/>
  <c r="AL130"/>
  <c r="AN130" s="1"/>
  <c r="AN131"/>
  <c r="F109"/>
  <c r="AM128"/>
  <c r="F86"/>
  <c r="K70"/>
  <c r="E58"/>
  <c r="E15"/>
  <c r="AM15"/>
  <c r="O1922" i="8"/>
  <c r="P1921"/>
  <c r="R1921" s="1"/>
  <c r="O1921"/>
  <c r="S1915"/>
  <c r="O1914"/>
  <c r="S1894"/>
  <c r="O1835"/>
  <c r="O1839" s="1"/>
  <c r="O1844" s="1"/>
  <c r="O1849" s="1"/>
  <c r="C35" i="6"/>
  <c r="Q1832" i="8"/>
  <c r="P1832"/>
  <c r="O1832"/>
  <c r="K1832"/>
  <c r="J1832"/>
  <c r="Q1830"/>
  <c r="P1830"/>
  <c r="O1830"/>
  <c r="K1830"/>
  <c r="J1830"/>
  <c r="P1829"/>
  <c r="K1829"/>
  <c r="J1829"/>
  <c r="C18" i="6"/>
  <c r="F132"/>
  <c r="C132"/>
  <c r="S1801" i="8"/>
  <c r="S1800"/>
  <c r="S1798"/>
  <c r="S1797"/>
  <c r="S1796"/>
  <c r="S1794"/>
  <c r="K1793"/>
  <c r="K1812" s="1"/>
  <c r="I1793"/>
  <c r="H1793"/>
  <c r="P1793" s="1"/>
  <c r="P1803" s="1"/>
  <c r="S1792"/>
  <c r="S1791"/>
  <c r="S1789"/>
  <c r="S1788"/>
  <c r="H231" i="7"/>
  <c r="H229" s="1"/>
  <c r="S1760" i="8"/>
  <c r="R1760"/>
  <c r="S1759"/>
  <c r="R1759"/>
  <c r="S1757"/>
  <c r="R1757"/>
  <c r="S1756"/>
  <c r="R1756"/>
  <c r="S1755"/>
  <c r="R1755"/>
  <c r="S1754"/>
  <c r="R1754"/>
  <c r="S1753"/>
  <c r="R1753"/>
  <c r="S1751"/>
  <c r="R1751"/>
  <c r="S1750"/>
  <c r="R1750"/>
  <c r="S1748"/>
  <c r="S1747"/>
  <c r="S1742"/>
  <c r="S1741"/>
  <c r="S1739"/>
  <c r="S1738"/>
  <c r="S1737"/>
  <c r="S1736"/>
  <c r="S1735"/>
  <c r="P1734"/>
  <c r="S1733"/>
  <c r="S1732"/>
  <c r="S1730"/>
  <c r="S1729"/>
  <c r="S1726"/>
  <c r="S1725"/>
  <c r="S1724"/>
  <c r="S1723"/>
  <c r="S1722"/>
  <c r="S1721"/>
  <c r="S1720"/>
  <c r="S1719"/>
  <c r="S1718"/>
  <c r="S1717"/>
  <c r="S1716"/>
  <c r="S1715"/>
  <c r="S1712"/>
  <c r="S1711"/>
  <c r="S1710"/>
  <c r="S1709"/>
  <c r="S1708"/>
  <c r="S1707"/>
  <c r="S1706"/>
  <c r="S1705"/>
  <c r="Q1704"/>
  <c r="P1704"/>
  <c r="O1704"/>
  <c r="K1704"/>
  <c r="Q1703"/>
  <c r="P1703"/>
  <c r="O1703"/>
  <c r="K1703"/>
  <c r="Q1702"/>
  <c r="P1702"/>
  <c r="O1702"/>
  <c r="N1702"/>
  <c r="K1702"/>
  <c r="Q1701"/>
  <c r="P1701"/>
  <c r="O1701"/>
  <c r="K1701"/>
  <c r="Q1700"/>
  <c r="P1700"/>
  <c r="O1700"/>
  <c r="K1700"/>
  <c r="Q1699"/>
  <c r="P1699"/>
  <c r="O1699"/>
  <c r="N1699"/>
  <c r="K1699"/>
  <c r="Q1698"/>
  <c r="P1698"/>
  <c r="O1698"/>
  <c r="N1698"/>
  <c r="K1698"/>
  <c r="Q1697"/>
  <c r="P1697"/>
  <c r="O1697"/>
  <c r="N1697"/>
  <c r="K1697"/>
  <c r="Q1696"/>
  <c r="P1696"/>
  <c r="O1696"/>
  <c r="N1696"/>
  <c r="K1696"/>
  <c r="Q1695"/>
  <c r="P1695"/>
  <c r="O1695"/>
  <c r="N1695"/>
  <c r="K1695"/>
  <c r="Q1694"/>
  <c r="P1694"/>
  <c r="O1694"/>
  <c r="N1694"/>
  <c r="K1694"/>
  <c r="Q1693"/>
  <c r="P1693"/>
  <c r="O1693"/>
  <c r="N1693"/>
  <c r="K1693"/>
  <c r="Q1692"/>
  <c r="P1692"/>
  <c r="O1692"/>
  <c r="N1692"/>
  <c r="K1692"/>
  <c r="Q1691"/>
  <c r="P1691"/>
  <c r="O1691"/>
  <c r="N1691"/>
  <c r="K1691"/>
  <c r="Q1690"/>
  <c r="P1690"/>
  <c r="O1690"/>
  <c r="N1690"/>
  <c r="K1690"/>
  <c r="Q1689"/>
  <c r="P1689"/>
  <c r="O1689"/>
  <c r="N1689"/>
  <c r="K1689"/>
  <c r="Q1688"/>
  <c r="P1688"/>
  <c r="O1688"/>
  <c r="N1688"/>
  <c r="K1688"/>
  <c r="Q1687"/>
  <c r="P1687"/>
  <c r="O1687"/>
  <c r="N1687"/>
  <c r="K1687"/>
  <c r="Q1686"/>
  <c r="P1686"/>
  <c r="O1686"/>
  <c r="N1686"/>
  <c r="K1686"/>
  <c r="Q1685"/>
  <c r="P1685"/>
  <c r="O1685"/>
  <c r="N1685"/>
  <c r="K1685"/>
  <c r="Q1684"/>
  <c r="P1684"/>
  <c r="O1684"/>
  <c r="N1684"/>
  <c r="K1684"/>
  <c r="Q1683"/>
  <c r="P1683"/>
  <c r="O1683"/>
  <c r="N1683"/>
  <c r="K1683"/>
  <c r="Q1682"/>
  <c r="P1682"/>
  <c r="O1682"/>
  <c r="N1682"/>
  <c r="K1682"/>
  <c r="Q1681"/>
  <c r="P1681"/>
  <c r="O1681"/>
  <c r="K1681"/>
  <c r="Q1680"/>
  <c r="P1680"/>
  <c r="O1680"/>
  <c r="K1680"/>
  <c r="Q1679"/>
  <c r="P1679"/>
  <c r="O1679"/>
  <c r="K1679"/>
  <c r="Q1678"/>
  <c r="P1678"/>
  <c r="O1678"/>
  <c r="K1678"/>
  <c r="Q1677"/>
  <c r="P1677"/>
  <c r="O1677"/>
  <c r="K1677"/>
  <c r="Q1676"/>
  <c r="P1676"/>
  <c r="O1676"/>
  <c r="K1676"/>
  <c r="Q1675"/>
  <c r="P1675"/>
  <c r="O1675"/>
  <c r="N1675"/>
  <c r="K1675"/>
  <c r="Q1674"/>
  <c r="P1674"/>
  <c r="O1674"/>
  <c r="N1674"/>
  <c r="K1674"/>
  <c r="Q1673"/>
  <c r="P1673"/>
  <c r="O1673"/>
  <c r="K1673"/>
  <c r="Q1672"/>
  <c r="P1672"/>
  <c r="O1672"/>
  <c r="K1672"/>
  <c r="Q1671"/>
  <c r="P1671"/>
  <c r="O1671"/>
  <c r="K1671"/>
  <c r="Q1670"/>
  <c r="P1670"/>
  <c r="O1670"/>
  <c r="N1670"/>
  <c r="K1670"/>
  <c r="J1670"/>
  <c r="P1669"/>
  <c r="K1669"/>
  <c r="J1669"/>
  <c r="K1668"/>
  <c r="J1668"/>
  <c r="S1661"/>
  <c r="S1660"/>
  <c r="S1659"/>
  <c r="S1657"/>
  <c r="S1656"/>
  <c r="S1655"/>
  <c r="S1653"/>
  <c r="S1650"/>
  <c r="S1647"/>
  <c r="S1642"/>
  <c r="S1641"/>
  <c r="S1640"/>
  <c r="S1638"/>
  <c r="S1637"/>
  <c r="S1636"/>
  <c r="S1634"/>
  <c r="K1633"/>
  <c r="K1652" s="1"/>
  <c r="I1633"/>
  <c r="I1652" s="1"/>
  <c r="H1633"/>
  <c r="H1652" s="1"/>
  <c r="S1654" s="1"/>
  <c r="S1631"/>
  <c r="K1630"/>
  <c r="K1649" s="1"/>
  <c r="I1630"/>
  <c r="I1649" s="1"/>
  <c r="H1630"/>
  <c r="H1649" s="1"/>
  <c r="S1651" s="1"/>
  <c r="S1628"/>
  <c r="O1627"/>
  <c r="M1627"/>
  <c r="L1627"/>
  <c r="S1613"/>
  <c r="S1612"/>
  <c r="S1611"/>
  <c r="S1610"/>
  <c r="S1609"/>
  <c r="S1608"/>
  <c r="S1607"/>
  <c r="S1606"/>
  <c r="S1605"/>
  <c r="S1603"/>
  <c r="S1602"/>
  <c r="S1601"/>
  <c r="S1599"/>
  <c r="S1595"/>
  <c r="S1594"/>
  <c r="S1593"/>
  <c r="S1592"/>
  <c r="S1591"/>
  <c r="S1590"/>
  <c r="S1589"/>
  <c r="S1588"/>
  <c r="S1587"/>
  <c r="Q1586"/>
  <c r="Q1604" s="1"/>
  <c r="P1586"/>
  <c r="P1604" s="1"/>
  <c r="P1633" s="1"/>
  <c r="S1585"/>
  <c r="S1584"/>
  <c r="S1583"/>
  <c r="S1581"/>
  <c r="I1596"/>
  <c r="I1614" s="1"/>
  <c r="H1596"/>
  <c r="H1614" s="1"/>
  <c r="S1578"/>
  <c r="S1577"/>
  <c r="S1576"/>
  <c r="S1575"/>
  <c r="S1574"/>
  <c r="S1573"/>
  <c r="S1572"/>
  <c r="S1571"/>
  <c r="S1570"/>
  <c r="S1569"/>
  <c r="S1568"/>
  <c r="S1567"/>
  <c r="S1566"/>
  <c r="S1564"/>
  <c r="S1563"/>
  <c r="S1562"/>
  <c r="S1561"/>
  <c r="S1560"/>
  <c r="S1559"/>
  <c r="S1558"/>
  <c r="S1557"/>
  <c r="S1556"/>
  <c r="S1555"/>
  <c r="S1554"/>
  <c r="S1553"/>
  <c r="S1552"/>
  <c r="S1551"/>
  <c r="S1550"/>
  <c r="S1549"/>
  <c r="S1548"/>
  <c r="S1547"/>
  <c r="S1546"/>
  <c r="S1545"/>
  <c r="S1544"/>
  <c r="S1543"/>
  <c r="S1542"/>
  <c r="S1541"/>
  <c r="S1540"/>
  <c r="S1539"/>
  <c r="S1538"/>
  <c r="S1537"/>
  <c r="S1536"/>
  <c r="S1535"/>
  <c r="Q1532"/>
  <c r="O1532"/>
  <c r="N1532"/>
  <c r="K1532"/>
  <c r="J1532"/>
  <c r="S1534" s="1"/>
  <c r="Q1531"/>
  <c r="O1531"/>
  <c r="K1531"/>
  <c r="J1531"/>
  <c r="S1533" s="1"/>
  <c r="Q1530"/>
  <c r="O1530"/>
  <c r="K1530"/>
  <c r="J1530"/>
  <c r="Q1529"/>
  <c r="O1529"/>
  <c r="N1529"/>
  <c r="K1529"/>
  <c r="J1529"/>
  <c r="Q1528"/>
  <c r="O1528"/>
  <c r="N1528"/>
  <c r="K1528"/>
  <c r="S1527"/>
  <c r="S1526"/>
  <c r="S1525"/>
  <c r="S1524"/>
  <c r="S1523"/>
  <c r="S1522"/>
  <c r="S1521"/>
  <c r="S1520"/>
  <c r="S1519"/>
  <c r="S1514"/>
  <c r="S1513"/>
  <c r="S1512"/>
  <c r="S1639"/>
  <c r="S1658" s="1"/>
  <c r="S1510"/>
  <c r="S1509"/>
  <c r="S1508"/>
  <c r="S1507"/>
  <c r="S1506"/>
  <c r="S1505"/>
  <c r="S1504"/>
  <c r="S1503"/>
  <c r="S1500"/>
  <c r="I1499"/>
  <c r="H1499"/>
  <c r="H1627" s="1"/>
  <c r="S1496"/>
  <c r="S1495"/>
  <c r="S1494"/>
  <c r="S1492"/>
  <c r="S1491"/>
  <c r="S1490"/>
  <c r="S1489"/>
  <c r="S1488"/>
  <c r="S1487"/>
  <c r="S1486"/>
  <c r="S1485"/>
  <c r="S1482"/>
  <c r="Q1497"/>
  <c r="S1479"/>
  <c r="S1478"/>
  <c r="S1477"/>
  <c r="S1476"/>
  <c r="S1475"/>
  <c r="S1474"/>
  <c r="S1473"/>
  <c r="S1472"/>
  <c r="S1471"/>
  <c r="Q1467"/>
  <c r="O1467"/>
  <c r="N1467"/>
  <c r="K1467"/>
  <c r="J1467"/>
  <c r="S1470" s="1"/>
  <c r="Q1466"/>
  <c r="O1466"/>
  <c r="N1466"/>
  <c r="K1466"/>
  <c r="J1466"/>
  <c r="Q1465"/>
  <c r="O1465"/>
  <c r="N1465"/>
  <c r="K1465"/>
  <c r="Q1464"/>
  <c r="O1464"/>
  <c r="N1464"/>
  <c r="K1464"/>
  <c r="J1464"/>
  <c r="Q1463"/>
  <c r="O1463"/>
  <c r="N1463"/>
  <c r="K1463"/>
  <c r="J1463"/>
  <c r="Q1462"/>
  <c r="O1462"/>
  <c r="N1462"/>
  <c r="K1462"/>
  <c r="J1462"/>
  <c r="Q1461"/>
  <c r="O1461"/>
  <c r="N1461"/>
  <c r="K1461"/>
  <c r="J1461"/>
  <c r="Q1460"/>
  <c r="O1460"/>
  <c r="N1460"/>
  <c r="K1460"/>
  <c r="J1460"/>
  <c r="Q1459"/>
  <c r="O1459"/>
  <c r="N1459"/>
  <c r="K1459"/>
  <c r="J1459"/>
  <c r="Q1458"/>
  <c r="O1458"/>
  <c r="N1458"/>
  <c r="K1458"/>
  <c r="J1458"/>
  <c r="Q1457"/>
  <c r="O1457"/>
  <c r="N1457"/>
  <c r="K1457"/>
  <c r="J1457"/>
  <c r="Q1456"/>
  <c r="O1456"/>
  <c r="N1456"/>
  <c r="K1456"/>
  <c r="J1456"/>
  <c r="Q1455"/>
  <c r="O1455"/>
  <c r="N1455"/>
  <c r="K1455"/>
  <c r="Q1454"/>
  <c r="O1454"/>
  <c r="K1454"/>
  <c r="J1454"/>
  <c r="Q1453"/>
  <c r="O1453"/>
  <c r="K1453"/>
  <c r="J1453"/>
  <c r="Q1452"/>
  <c r="O1452"/>
  <c r="K1452"/>
  <c r="J1452"/>
  <c r="Q1451"/>
  <c r="O1451"/>
  <c r="K1451"/>
  <c r="J1451"/>
  <c r="Q1450"/>
  <c r="O1450"/>
  <c r="K1450"/>
  <c r="J1450"/>
  <c r="Q1449"/>
  <c r="O1449"/>
  <c r="K1449"/>
  <c r="J1449"/>
  <c r="Q1448"/>
  <c r="O1448"/>
  <c r="K1448"/>
  <c r="J1448"/>
  <c r="Q1447"/>
  <c r="O1447"/>
  <c r="K1447"/>
  <c r="J1447"/>
  <c r="Q1446"/>
  <c r="O1446"/>
  <c r="K1446"/>
  <c r="J1446"/>
  <c r="Q1445"/>
  <c r="O1445"/>
  <c r="K1445"/>
  <c r="J1445"/>
  <c r="Q1444"/>
  <c r="O1444"/>
  <c r="K1444"/>
  <c r="J1444"/>
  <c r="Q1443"/>
  <c r="O1443"/>
  <c r="K1443"/>
  <c r="J1443"/>
  <c r="Q1442"/>
  <c r="O1442"/>
  <c r="K1442"/>
  <c r="J1442"/>
  <c r="Q1441"/>
  <c r="O1441"/>
  <c r="K1441"/>
  <c r="Q1440"/>
  <c r="O1440"/>
  <c r="K1440"/>
  <c r="J1440"/>
  <c r="Q1439"/>
  <c r="O1439"/>
  <c r="K1439"/>
  <c r="J1439"/>
  <c r="Q1438"/>
  <c r="O1438"/>
  <c r="K1438"/>
  <c r="J1438"/>
  <c r="M955"/>
  <c r="M973" s="1"/>
  <c r="L955"/>
  <c r="I955"/>
  <c r="I973" s="1"/>
  <c r="H973"/>
  <c r="M953"/>
  <c r="L953"/>
  <c r="I953"/>
  <c r="C49" i="6"/>
  <c r="P952" i="8"/>
  <c r="K952"/>
  <c r="J953"/>
  <c r="Q940"/>
  <c r="R924"/>
  <c r="J924"/>
  <c r="S924" s="1"/>
  <c r="R923"/>
  <c r="J923"/>
  <c r="S923" s="1"/>
  <c r="R922"/>
  <c r="J922"/>
  <c r="S922" s="1"/>
  <c r="R921"/>
  <c r="J921"/>
  <c r="S921" s="1"/>
  <c r="R920"/>
  <c r="J920"/>
  <c r="S920" s="1"/>
  <c r="R919"/>
  <c r="J919"/>
  <c r="S919" s="1"/>
  <c r="R917"/>
  <c r="J917"/>
  <c r="S917" s="1"/>
  <c r="R916"/>
  <c r="J916"/>
  <c r="S916" s="1"/>
  <c r="R915"/>
  <c r="J915"/>
  <c r="S915" s="1"/>
  <c r="R914"/>
  <c r="J914"/>
  <c r="S914" s="1"/>
  <c r="R913"/>
  <c r="J913"/>
  <c r="S913" s="1"/>
  <c r="R912"/>
  <c r="J912"/>
  <c r="S912" s="1"/>
  <c r="R911"/>
  <c r="J911"/>
  <c r="S911" s="1"/>
  <c r="R910"/>
  <c r="J910"/>
  <c r="S910" s="1"/>
  <c r="R895"/>
  <c r="J895"/>
  <c r="S895" s="1"/>
  <c r="R894"/>
  <c r="J894"/>
  <c r="S894" s="1"/>
  <c r="R893"/>
  <c r="J893"/>
  <c r="S893" s="1"/>
  <c r="R892"/>
  <c r="J892"/>
  <c r="S892" s="1"/>
  <c r="R891"/>
  <c r="J891"/>
  <c r="S891" s="1"/>
  <c r="R890"/>
  <c r="J890"/>
  <c r="S890" s="1"/>
  <c r="R888"/>
  <c r="J888"/>
  <c r="S888" s="1"/>
  <c r="R887"/>
  <c r="J887"/>
  <c r="S887" s="1"/>
  <c r="R886"/>
  <c r="J886"/>
  <c r="S886" s="1"/>
  <c r="R885"/>
  <c r="J885"/>
  <c r="S885" s="1"/>
  <c r="R884"/>
  <c r="J884"/>
  <c r="S884" s="1"/>
  <c r="R883"/>
  <c r="J883"/>
  <c r="S883" s="1"/>
  <c r="R882"/>
  <c r="J882"/>
  <c r="S882" s="1"/>
  <c r="R881"/>
  <c r="J881"/>
  <c r="S881" s="1"/>
  <c r="I896"/>
  <c r="Q877"/>
  <c r="P877"/>
  <c r="O877"/>
  <c r="K877"/>
  <c r="K880" s="1"/>
  <c r="K909" s="1"/>
  <c r="K926" s="1"/>
  <c r="J877"/>
  <c r="H198" i="7"/>
  <c r="E198"/>
  <c r="M843" i="8"/>
  <c r="M869" s="1"/>
  <c r="L843"/>
  <c r="L869" s="1"/>
  <c r="L870" s="1"/>
  <c r="I843"/>
  <c r="I869" s="1"/>
  <c r="H843"/>
  <c r="H869" s="1"/>
  <c r="H870" s="1"/>
  <c r="M840"/>
  <c r="M841" s="1"/>
  <c r="L840"/>
  <c r="L841" s="1"/>
  <c r="I840"/>
  <c r="I841" s="1"/>
  <c r="H840"/>
  <c r="H841" s="1"/>
  <c r="C29" i="6" s="1"/>
  <c r="Q838" i="8"/>
  <c r="P838"/>
  <c r="P843" s="1"/>
  <c r="P869" s="1"/>
  <c r="P870" s="1"/>
  <c r="O838"/>
  <c r="O843" s="1"/>
  <c r="O869" s="1"/>
  <c r="K838"/>
  <c r="K843" s="1"/>
  <c r="K869" s="1"/>
  <c r="J838"/>
  <c r="J840" s="1"/>
  <c r="J841" s="1"/>
  <c r="S830"/>
  <c r="S829"/>
  <c r="S828"/>
  <c r="S826"/>
  <c r="S825"/>
  <c r="S823"/>
  <c r="S822"/>
  <c r="S821"/>
  <c r="S820"/>
  <c r="S819"/>
  <c r="S818"/>
  <c r="S817"/>
  <c r="S816"/>
  <c r="E519" i="7"/>
  <c r="D519"/>
  <c r="H518"/>
  <c r="S749" i="8"/>
  <c r="S748"/>
  <c r="S747"/>
  <c r="S746"/>
  <c r="S745"/>
  <c r="S744"/>
  <c r="S743"/>
  <c r="S742"/>
  <c r="S741"/>
  <c r="S740"/>
  <c r="S739"/>
  <c r="S738"/>
  <c r="S737"/>
  <c r="S736"/>
  <c r="S735"/>
  <c r="M734"/>
  <c r="L734"/>
  <c r="I734"/>
  <c r="I815" s="1"/>
  <c r="Q815" s="1"/>
  <c r="H734"/>
  <c r="S731"/>
  <c r="S730"/>
  <c r="S729"/>
  <c r="S728"/>
  <c r="S727"/>
  <c r="S726"/>
  <c r="S725"/>
  <c r="S724"/>
  <c r="S723"/>
  <c r="S722"/>
  <c r="S721"/>
  <c r="S720"/>
  <c r="S719"/>
  <c r="S718"/>
  <c r="S717"/>
  <c r="M716"/>
  <c r="M732" s="1"/>
  <c r="G36" i="6" s="1"/>
  <c r="L716" i="8"/>
  <c r="L732" s="1"/>
  <c r="F36" i="6" s="1"/>
  <c r="I716" i="8"/>
  <c r="I732" s="1"/>
  <c r="D36" i="6" s="1"/>
  <c r="H716" i="8"/>
  <c r="S714"/>
  <c r="P713"/>
  <c r="O713"/>
  <c r="K713"/>
  <c r="J713"/>
  <c r="S712"/>
  <c r="S711"/>
  <c r="S710"/>
  <c r="S709"/>
  <c r="S708"/>
  <c r="S707"/>
  <c r="S706"/>
  <c r="S705"/>
  <c r="S704"/>
  <c r="S703"/>
  <c r="S702"/>
  <c r="S701"/>
  <c r="S700"/>
  <c r="S699"/>
  <c r="S698"/>
  <c r="S697"/>
  <c r="S696"/>
  <c r="S695"/>
  <c r="S694"/>
  <c r="S693"/>
  <c r="S692"/>
  <c r="S691"/>
  <c r="S690"/>
  <c r="S689"/>
  <c r="S688"/>
  <c r="S687"/>
  <c r="S686"/>
  <c r="S685"/>
  <c r="S684"/>
  <c r="S683"/>
  <c r="S682"/>
  <c r="S681"/>
  <c r="S680"/>
  <c r="S679"/>
  <c r="S678"/>
  <c r="S677"/>
  <c r="S676"/>
  <c r="S675"/>
  <c r="P674"/>
  <c r="R674" s="1"/>
  <c r="O674"/>
  <c r="K674"/>
  <c r="J674"/>
  <c r="S673"/>
  <c r="S672"/>
  <c r="S671"/>
  <c r="S670"/>
  <c r="S669"/>
  <c r="S668"/>
  <c r="S667"/>
  <c r="S666"/>
  <c r="S665"/>
  <c r="S664"/>
  <c r="S663"/>
  <c r="S662"/>
  <c r="S661"/>
  <c r="S660"/>
  <c r="S659"/>
  <c r="S658"/>
  <c r="S657"/>
  <c r="S656"/>
  <c r="S655"/>
  <c r="S650"/>
  <c r="S649"/>
  <c r="S648"/>
  <c r="S647"/>
  <c r="S646"/>
  <c r="S645"/>
  <c r="S644"/>
  <c r="S643"/>
  <c r="S642"/>
  <c r="S641"/>
  <c r="S640"/>
  <c r="S639"/>
  <c r="S638"/>
  <c r="S637"/>
  <c r="S636"/>
  <c r="R632"/>
  <c r="J632"/>
  <c r="S632" s="1"/>
  <c r="R631"/>
  <c r="S631"/>
  <c r="R630"/>
  <c r="J630"/>
  <c r="S630" s="1"/>
  <c r="R629"/>
  <c r="R628"/>
  <c r="J628"/>
  <c r="S628" s="1"/>
  <c r="R627"/>
  <c r="J627"/>
  <c r="S627" s="1"/>
  <c r="R626"/>
  <c r="J626"/>
  <c r="S626" s="1"/>
  <c r="R625"/>
  <c r="S625"/>
  <c r="R624"/>
  <c r="J624"/>
  <c r="S624" s="1"/>
  <c r="R623"/>
  <c r="S623"/>
  <c r="R622"/>
  <c r="S622"/>
  <c r="R621"/>
  <c r="J621"/>
  <c r="S621" s="1"/>
  <c r="R620"/>
  <c r="J620"/>
  <c r="S620" s="1"/>
  <c r="R619"/>
  <c r="J619"/>
  <c r="S619" s="1"/>
  <c r="R618"/>
  <c r="J618"/>
  <c r="S618" s="1"/>
  <c r="I633"/>
  <c r="S615"/>
  <c r="S614"/>
  <c r="S613"/>
  <c r="S612"/>
  <c r="S611"/>
  <c r="Q610"/>
  <c r="P610"/>
  <c r="O610"/>
  <c r="K610"/>
  <c r="J610"/>
  <c r="Q609"/>
  <c r="P609"/>
  <c r="O609"/>
  <c r="K609"/>
  <c r="J609"/>
  <c r="Q608"/>
  <c r="P608"/>
  <c r="O608"/>
  <c r="K608"/>
  <c r="J608"/>
  <c r="Q607"/>
  <c r="P607"/>
  <c r="O607"/>
  <c r="K607"/>
  <c r="J607"/>
  <c r="Q606"/>
  <c r="P606"/>
  <c r="O606"/>
  <c r="K606"/>
  <c r="J606"/>
  <c r="Q605"/>
  <c r="P605"/>
  <c r="O605"/>
  <c r="K605"/>
  <c r="Q604"/>
  <c r="P604"/>
  <c r="O604"/>
  <c r="K604"/>
  <c r="J604"/>
  <c r="Q603"/>
  <c r="P603"/>
  <c r="O603"/>
  <c r="K603"/>
  <c r="J603"/>
  <c r="Q602"/>
  <c r="P602"/>
  <c r="O602"/>
  <c r="K602"/>
  <c r="J602"/>
  <c r="Q601"/>
  <c r="P601"/>
  <c r="O601"/>
  <c r="K601"/>
  <c r="J601"/>
  <c r="Q600"/>
  <c r="P600"/>
  <c r="O600"/>
  <c r="K600"/>
  <c r="J600"/>
  <c r="Q599"/>
  <c r="P599"/>
  <c r="O599"/>
  <c r="K599"/>
  <c r="J599"/>
  <c r="Q598"/>
  <c r="P598"/>
  <c r="O598"/>
  <c r="K598"/>
  <c r="J598"/>
  <c r="Q597"/>
  <c r="P597"/>
  <c r="O597"/>
  <c r="K597"/>
  <c r="J597"/>
  <c r="Q596"/>
  <c r="P596"/>
  <c r="O596"/>
  <c r="K596"/>
  <c r="J596"/>
  <c r="Q595"/>
  <c r="P595"/>
  <c r="O595"/>
  <c r="K595"/>
  <c r="J595"/>
  <c r="Q594"/>
  <c r="P594"/>
  <c r="O594"/>
  <c r="K594"/>
  <c r="J594"/>
  <c r="Q593"/>
  <c r="P593"/>
  <c r="O593"/>
  <c r="K593"/>
  <c r="J593"/>
  <c r="Q592"/>
  <c r="P592"/>
  <c r="O592"/>
  <c r="K592"/>
  <c r="J592"/>
  <c r="Q591"/>
  <c r="P591"/>
  <c r="O591"/>
  <c r="K591"/>
  <c r="J591"/>
  <c r="Q590"/>
  <c r="P590"/>
  <c r="O590"/>
  <c r="K590"/>
  <c r="J590"/>
  <c r="Q589"/>
  <c r="P589"/>
  <c r="O589"/>
  <c r="K589"/>
  <c r="J589"/>
  <c r="Q588"/>
  <c r="P588"/>
  <c r="O588"/>
  <c r="K588"/>
  <c r="J588"/>
  <c r="Q587"/>
  <c r="P587"/>
  <c r="O587"/>
  <c r="K587"/>
  <c r="J587"/>
  <c r="Q586"/>
  <c r="P586"/>
  <c r="O586"/>
  <c r="K586"/>
  <c r="J586"/>
  <c r="Q585"/>
  <c r="P585"/>
  <c r="O585"/>
  <c r="K585"/>
  <c r="J585"/>
  <c r="Q584"/>
  <c r="P584"/>
  <c r="O584"/>
  <c r="K584"/>
  <c r="J584"/>
  <c r="Q583"/>
  <c r="P583"/>
  <c r="O583"/>
  <c r="K583"/>
  <c r="J583"/>
  <c r="Q582"/>
  <c r="P582"/>
  <c r="O582"/>
  <c r="K582"/>
  <c r="J582"/>
  <c r="Q581"/>
  <c r="P581"/>
  <c r="O581"/>
  <c r="K581"/>
  <c r="J581"/>
  <c r="Q580"/>
  <c r="P580"/>
  <c r="O580"/>
  <c r="K580"/>
  <c r="J580"/>
  <c r="Q579"/>
  <c r="P579"/>
  <c r="O579"/>
  <c r="K579"/>
  <c r="J579"/>
  <c r="Q578"/>
  <c r="P578"/>
  <c r="O578"/>
  <c r="K578"/>
  <c r="J578"/>
  <c r="Q574"/>
  <c r="P574"/>
  <c r="O574"/>
  <c r="K574"/>
  <c r="J574"/>
  <c r="Q573"/>
  <c r="P573"/>
  <c r="O573"/>
  <c r="K573"/>
  <c r="J573"/>
  <c r="Q572"/>
  <c r="P572"/>
  <c r="O572"/>
  <c r="K572"/>
  <c r="J572"/>
  <c r="Q571"/>
  <c r="P571"/>
  <c r="O571"/>
  <c r="K571"/>
  <c r="J571"/>
  <c r="Q570"/>
  <c r="P570"/>
  <c r="O570"/>
  <c r="K570"/>
  <c r="J570"/>
  <c r="Q569"/>
  <c r="P569"/>
  <c r="O569"/>
  <c r="K569"/>
  <c r="W569" s="1"/>
  <c r="J569"/>
  <c r="Q568"/>
  <c r="P568"/>
  <c r="O568"/>
  <c r="K568"/>
  <c r="J568"/>
  <c r="Q567"/>
  <c r="P567"/>
  <c r="O567"/>
  <c r="K567"/>
  <c r="J567"/>
  <c r="Q566"/>
  <c r="P566"/>
  <c r="O566"/>
  <c r="K566"/>
  <c r="W566" s="1"/>
  <c r="J566"/>
  <c r="Q565"/>
  <c r="P565"/>
  <c r="O565"/>
  <c r="K565"/>
  <c r="Q564"/>
  <c r="P564"/>
  <c r="O564"/>
  <c r="K564"/>
  <c r="W564" s="1"/>
  <c r="J564"/>
  <c r="Q563"/>
  <c r="P563"/>
  <c r="O563"/>
  <c r="K563"/>
  <c r="J563"/>
  <c r="Q562"/>
  <c r="P562"/>
  <c r="O562"/>
  <c r="K562"/>
  <c r="J562"/>
  <c r="Q561"/>
  <c r="P561"/>
  <c r="O561"/>
  <c r="K561"/>
  <c r="J561"/>
  <c r="Q560"/>
  <c r="P560"/>
  <c r="O560"/>
  <c r="K560"/>
  <c r="J560"/>
  <c r="Q559"/>
  <c r="P559"/>
  <c r="O559"/>
  <c r="K559"/>
  <c r="W559" s="1"/>
  <c r="J559"/>
  <c r="Q558"/>
  <c r="P558"/>
  <c r="O558"/>
  <c r="K558"/>
  <c r="J558"/>
  <c r="Q557"/>
  <c r="P557"/>
  <c r="O557"/>
  <c r="K557"/>
  <c r="J557"/>
  <c r="Q556"/>
  <c r="P556"/>
  <c r="O556"/>
  <c r="S502"/>
  <c r="S501"/>
  <c r="S500"/>
  <c r="S499"/>
  <c r="S498"/>
  <c r="S497"/>
  <c r="M469"/>
  <c r="I469"/>
  <c r="H469"/>
  <c r="Q467"/>
  <c r="P467"/>
  <c r="O467"/>
  <c r="O470" s="1"/>
  <c r="K467"/>
  <c r="J467"/>
  <c r="H48" i="7"/>
  <c r="D48"/>
  <c r="S418" i="8"/>
  <c r="N418"/>
  <c r="S417"/>
  <c r="N417"/>
  <c r="S416"/>
  <c r="N416"/>
  <c r="S414"/>
  <c r="N414"/>
  <c r="S413"/>
  <c r="N413"/>
  <c r="S412"/>
  <c r="N412"/>
  <c r="S411"/>
  <c r="N411"/>
  <c r="S410"/>
  <c r="N410"/>
  <c r="S409"/>
  <c r="N409"/>
  <c r="S408"/>
  <c r="N408"/>
  <c r="S407"/>
  <c r="N407"/>
  <c r="S406"/>
  <c r="N406"/>
  <c r="S405"/>
  <c r="N405"/>
  <c r="S404"/>
  <c r="N404"/>
  <c r="S400"/>
  <c r="N400"/>
  <c r="S399"/>
  <c r="N399"/>
  <c r="S398"/>
  <c r="N398"/>
  <c r="S396"/>
  <c r="N396"/>
  <c r="S395"/>
  <c r="N395"/>
  <c r="S394"/>
  <c r="N394"/>
  <c r="S393"/>
  <c r="N393"/>
  <c r="S392"/>
  <c r="N392"/>
  <c r="S391"/>
  <c r="N391"/>
  <c r="S390"/>
  <c r="N390"/>
  <c r="S389"/>
  <c r="N389"/>
  <c r="S388"/>
  <c r="N388"/>
  <c r="S387"/>
  <c r="N387"/>
  <c r="S386"/>
  <c r="N386"/>
  <c r="L385"/>
  <c r="O381"/>
  <c r="K381"/>
  <c r="K385" s="1"/>
  <c r="K403" s="1"/>
  <c r="S355"/>
  <c r="S354"/>
  <c r="S353"/>
  <c r="S352"/>
  <c r="S351"/>
  <c r="S350"/>
  <c r="S349"/>
  <c r="S348"/>
  <c r="S347"/>
  <c r="S346"/>
  <c r="S345"/>
  <c r="S344"/>
  <c r="S343"/>
  <c r="S342"/>
  <c r="S341"/>
  <c r="S336"/>
  <c r="S335"/>
  <c r="S334"/>
  <c r="S333"/>
  <c r="S332"/>
  <c r="S331"/>
  <c r="S330"/>
  <c r="S329"/>
  <c r="S328"/>
  <c r="S327"/>
  <c r="S326"/>
  <c r="S325"/>
  <c r="S324"/>
  <c r="S323"/>
  <c r="S322"/>
  <c r="H514" i="7"/>
  <c r="S303" i="8"/>
  <c r="S302"/>
  <c r="S301"/>
  <c r="S300"/>
  <c r="S299"/>
  <c r="S298"/>
  <c r="S297"/>
  <c r="S296"/>
  <c r="S295"/>
  <c r="S294"/>
  <c r="S293"/>
  <c r="S292"/>
  <c r="S291"/>
  <c r="S290"/>
  <c r="S289"/>
  <c r="M288"/>
  <c r="L288"/>
  <c r="L317" s="1"/>
  <c r="I288"/>
  <c r="H288"/>
  <c r="S285"/>
  <c r="S284"/>
  <c r="S283"/>
  <c r="S282"/>
  <c r="S281"/>
  <c r="S280"/>
  <c r="S279"/>
  <c r="S278"/>
  <c r="S277"/>
  <c r="S276"/>
  <c r="S275"/>
  <c r="S274"/>
  <c r="S273"/>
  <c r="S272"/>
  <c r="S271"/>
  <c r="M270"/>
  <c r="L270"/>
  <c r="I286"/>
  <c r="H286"/>
  <c r="S268"/>
  <c r="S267"/>
  <c r="S266"/>
  <c r="S265"/>
  <c r="S264"/>
  <c r="S263"/>
  <c r="S262"/>
  <c r="S261"/>
  <c r="S260"/>
  <c r="S259"/>
  <c r="S258"/>
  <c r="S257"/>
  <c r="S256"/>
  <c r="S255"/>
  <c r="S254"/>
  <c r="S253"/>
  <c r="S252"/>
  <c r="S251"/>
  <c r="S250"/>
  <c r="S249"/>
  <c r="S248"/>
  <c r="S247"/>
  <c r="Q246"/>
  <c r="P246"/>
  <c r="O246"/>
  <c r="K246"/>
  <c r="Q245"/>
  <c r="P245"/>
  <c r="O245"/>
  <c r="K245"/>
  <c r="Q244"/>
  <c r="P244"/>
  <c r="O244"/>
  <c r="K244"/>
  <c r="J244"/>
  <c r="Q243"/>
  <c r="P243"/>
  <c r="O243"/>
  <c r="K243"/>
  <c r="J243"/>
  <c r="Q242"/>
  <c r="P242"/>
  <c r="O242"/>
  <c r="K242"/>
  <c r="J242"/>
  <c r="Q241"/>
  <c r="P241"/>
  <c r="O241"/>
  <c r="K241"/>
  <c r="J241"/>
  <c r="Q240"/>
  <c r="P240"/>
  <c r="O240"/>
  <c r="K240"/>
  <c r="J240"/>
  <c r="Q239"/>
  <c r="P239"/>
  <c r="O239"/>
  <c r="K239"/>
  <c r="J239"/>
  <c r="Q238"/>
  <c r="P238"/>
  <c r="O238"/>
  <c r="K238"/>
  <c r="J238"/>
  <c r="Q237"/>
  <c r="P237"/>
  <c r="O237"/>
  <c r="K237"/>
  <c r="J237"/>
  <c r="Q236"/>
  <c r="P236"/>
  <c r="O236"/>
  <c r="K236"/>
  <c r="J236"/>
  <c r="Q235"/>
  <c r="P235"/>
  <c r="O235"/>
  <c r="K235"/>
  <c r="J235"/>
  <c r="Q234"/>
  <c r="P234"/>
  <c r="O234"/>
  <c r="K234"/>
  <c r="J234"/>
  <c r="Q233"/>
  <c r="P233"/>
  <c r="O233"/>
  <c r="K233"/>
  <c r="J233"/>
  <c r="Q232"/>
  <c r="P232"/>
  <c r="O232"/>
  <c r="K232"/>
  <c r="J232"/>
  <c r="Q231"/>
  <c r="P231"/>
  <c r="O231"/>
  <c r="K231"/>
  <c r="J231"/>
  <c r="Q230"/>
  <c r="P230"/>
  <c r="O230"/>
  <c r="K230"/>
  <c r="J230"/>
  <c r="Q229"/>
  <c r="P229"/>
  <c r="O229"/>
  <c r="K229"/>
  <c r="J229"/>
  <c r="Q228"/>
  <c r="P228"/>
  <c r="O228"/>
  <c r="K228"/>
  <c r="J228"/>
  <c r="Q227"/>
  <c r="P227"/>
  <c r="O227"/>
  <c r="K227"/>
  <c r="J227"/>
  <c r="Q226"/>
  <c r="P226"/>
  <c r="O226"/>
  <c r="K226"/>
  <c r="J226"/>
  <c r="Q225"/>
  <c r="P225"/>
  <c r="O225"/>
  <c r="K225"/>
  <c r="J225"/>
  <c r="Q224"/>
  <c r="P224"/>
  <c r="O224"/>
  <c r="K224"/>
  <c r="J224"/>
  <c r="Q223"/>
  <c r="P223"/>
  <c r="O223"/>
  <c r="K223"/>
  <c r="J223"/>
  <c r="Q222"/>
  <c r="P222"/>
  <c r="O222"/>
  <c r="K222"/>
  <c r="J222"/>
  <c r="Q221"/>
  <c r="P221"/>
  <c r="O221"/>
  <c r="K221"/>
  <c r="J221"/>
  <c r="Q220"/>
  <c r="P220"/>
  <c r="O220"/>
  <c r="K220"/>
  <c r="Q219"/>
  <c r="P219"/>
  <c r="O219"/>
  <c r="K219"/>
  <c r="Q218"/>
  <c r="P218"/>
  <c r="O218"/>
  <c r="K218"/>
  <c r="J218"/>
  <c r="Q217"/>
  <c r="P217"/>
  <c r="O217"/>
  <c r="K217"/>
  <c r="J217"/>
  <c r="Q216"/>
  <c r="P216"/>
  <c r="O216"/>
  <c r="K216"/>
  <c r="J216"/>
  <c r="Q215"/>
  <c r="P215"/>
  <c r="O215"/>
  <c r="K215"/>
  <c r="J215"/>
  <c r="Q214"/>
  <c r="P214"/>
  <c r="O214"/>
  <c r="K214"/>
  <c r="S213"/>
  <c r="Q212"/>
  <c r="P212"/>
  <c r="O212"/>
  <c r="K212"/>
  <c r="J212"/>
  <c r="Q211"/>
  <c r="P211"/>
  <c r="O211"/>
  <c r="K211"/>
  <c r="J211"/>
  <c r="S183"/>
  <c r="S182"/>
  <c r="S181"/>
  <c r="S180"/>
  <c r="S179"/>
  <c r="S178"/>
  <c r="S177"/>
  <c r="S176"/>
  <c r="S143"/>
  <c r="S142"/>
  <c r="S141"/>
  <c r="S140"/>
  <c r="S139"/>
  <c r="S138"/>
  <c r="S137"/>
  <c r="S136"/>
  <c r="S135"/>
  <c r="S134"/>
  <c r="S133"/>
  <c r="S132"/>
  <c r="L131"/>
  <c r="S131" s="1"/>
  <c r="S130"/>
  <c r="Q164"/>
  <c r="M114"/>
  <c r="L114"/>
  <c r="R113"/>
  <c r="J113"/>
  <c r="S113" s="1"/>
  <c r="R112"/>
  <c r="J112"/>
  <c r="S112" s="1"/>
  <c r="R111"/>
  <c r="J111"/>
  <c r="S111" s="1"/>
  <c r="R110"/>
  <c r="J110"/>
  <c r="S110" s="1"/>
  <c r="R109"/>
  <c r="J109"/>
  <c r="S109" s="1"/>
  <c r="R108"/>
  <c r="J108"/>
  <c r="S108" s="1"/>
  <c r="R107"/>
  <c r="J107"/>
  <c r="S107" s="1"/>
  <c r="R106"/>
  <c r="J106"/>
  <c r="S106" s="1"/>
  <c r="R105"/>
  <c r="J105"/>
  <c r="S105" s="1"/>
  <c r="R104"/>
  <c r="J104"/>
  <c r="S104" s="1"/>
  <c r="R103"/>
  <c r="J103"/>
  <c r="S103" s="1"/>
  <c r="R102"/>
  <c r="J102"/>
  <c r="S102" s="1"/>
  <c r="R101"/>
  <c r="J101"/>
  <c r="S101" s="1"/>
  <c r="R100"/>
  <c r="J100"/>
  <c r="S100" s="1"/>
  <c r="R99"/>
  <c r="J99"/>
  <c r="S99" s="1"/>
  <c r="M98"/>
  <c r="L98"/>
  <c r="L128" s="1"/>
  <c r="L188" s="1"/>
  <c r="I98"/>
  <c r="I128" s="1"/>
  <c r="H98"/>
  <c r="M96"/>
  <c r="M124" s="1"/>
  <c r="L96"/>
  <c r="L124" s="1"/>
  <c r="S95"/>
  <c r="S94"/>
  <c r="S93"/>
  <c r="S92"/>
  <c r="S91"/>
  <c r="S90"/>
  <c r="S89"/>
  <c r="S88"/>
  <c r="S87"/>
  <c r="S86"/>
  <c r="S85"/>
  <c r="S84"/>
  <c r="S83"/>
  <c r="S82"/>
  <c r="S81"/>
  <c r="O80"/>
  <c r="O96" s="1"/>
  <c r="I96"/>
  <c r="J124" s="1"/>
  <c r="H96"/>
  <c r="S78"/>
  <c r="S77"/>
  <c r="S76"/>
  <c r="S75"/>
  <c r="S74"/>
  <c r="S73"/>
  <c r="S72"/>
  <c r="S71"/>
  <c r="S70"/>
  <c r="S69"/>
  <c r="S68"/>
  <c r="S67"/>
  <c r="S66"/>
  <c r="S65"/>
  <c r="S64"/>
  <c r="S63"/>
  <c r="S62"/>
  <c r="S61"/>
  <c r="S60"/>
  <c r="S59"/>
  <c r="S58"/>
  <c r="S57"/>
  <c r="S56"/>
  <c r="S55"/>
  <c r="Q54"/>
  <c r="P54"/>
  <c r="O54"/>
  <c r="K54"/>
  <c r="Q53"/>
  <c r="P53"/>
  <c r="O53"/>
  <c r="K53"/>
  <c r="J53"/>
  <c r="Q52"/>
  <c r="P52"/>
  <c r="O52"/>
  <c r="K52"/>
  <c r="J52"/>
  <c r="Q51"/>
  <c r="P51"/>
  <c r="O51"/>
  <c r="K51"/>
  <c r="J51"/>
  <c r="Q50"/>
  <c r="P50"/>
  <c r="O50"/>
  <c r="K50"/>
  <c r="J50"/>
  <c r="Q49"/>
  <c r="P49"/>
  <c r="O49"/>
  <c r="K49"/>
  <c r="J49"/>
  <c r="Q48"/>
  <c r="P48"/>
  <c r="O48"/>
  <c r="K48"/>
  <c r="J48"/>
  <c r="Q47"/>
  <c r="P47"/>
  <c r="O47"/>
  <c r="K47"/>
  <c r="J47"/>
  <c r="Q46"/>
  <c r="P46"/>
  <c r="O46"/>
  <c r="K46"/>
  <c r="J46"/>
  <c r="Q45"/>
  <c r="P45"/>
  <c r="O45"/>
  <c r="K45"/>
  <c r="J45"/>
  <c r="Q44"/>
  <c r="P44"/>
  <c r="O44"/>
  <c r="K44"/>
  <c r="J44"/>
  <c r="Q43"/>
  <c r="P43"/>
  <c r="O43"/>
  <c r="K43"/>
  <c r="J43"/>
  <c r="Q42"/>
  <c r="P42"/>
  <c r="O42"/>
  <c r="K42"/>
  <c r="J42"/>
  <c r="Q41"/>
  <c r="P41"/>
  <c r="O41"/>
  <c r="K41"/>
  <c r="J41"/>
  <c r="Q40"/>
  <c r="P40"/>
  <c r="O40"/>
  <c r="K40"/>
  <c r="J40"/>
  <c r="Q39"/>
  <c r="P39"/>
  <c r="O39"/>
  <c r="K39"/>
  <c r="J39"/>
  <c r="Q38"/>
  <c r="P38"/>
  <c r="O38"/>
  <c r="K38"/>
  <c r="J38"/>
  <c r="Q37"/>
  <c r="P37"/>
  <c r="O37"/>
  <c r="K37"/>
  <c r="J37"/>
  <c r="Q36"/>
  <c r="P36"/>
  <c r="O36"/>
  <c r="K36"/>
  <c r="J36"/>
  <c r="Q35"/>
  <c r="P35"/>
  <c r="O35"/>
  <c r="K35"/>
  <c r="J35"/>
  <c r="Q34"/>
  <c r="P34"/>
  <c r="O34"/>
  <c r="K34"/>
  <c r="J34"/>
  <c r="Q33"/>
  <c r="P33"/>
  <c r="O33"/>
  <c r="K33"/>
  <c r="J33"/>
  <c r="Q32"/>
  <c r="P32"/>
  <c r="O32"/>
  <c r="K32"/>
  <c r="J32"/>
  <c r="Q31"/>
  <c r="P31"/>
  <c r="O31"/>
  <c r="K31"/>
  <c r="Q30"/>
  <c r="P30"/>
  <c r="O30"/>
  <c r="K30"/>
  <c r="J30"/>
  <c r="Q29"/>
  <c r="P29"/>
  <c r="O29"/>
  <c r="Q28"/>
  <c r="P28"/>
  <c r="O28"/>
  <c r="K28"/>
  <c r="Q27"/>
  <c r="P27"/>
  <c r="O27"/>
  <c r="K27"/>
  <c r="Q26"/>
  <c r="P26"/>
  <c r="O26"/>
  <c r="Q25"/>
  <c r="P25"/>
  <c r="O25"/>
  <c r="K25"/>
  <c r="J25"/>
  <c r="Q24"/>
  <c r="P24"/>
  <c r="O24"/>
  <c r="K24"/>
  <c r="J24"/>
  <c r="Q23"/>
  <c r="P23"/>
  <c r="O23"/>
  <c r="K23"/>
  <c r="J23"/>
  <c r="Q22"/>
  <c r="P22"/>
  <c r="O22"/>
  <c r="K22"/>
  <c r="J22"/>
  <c r="Q21"/>
  <c r="P21"/>
  <c r="O21"/>
  <c r="K21"/>
  <c r="J21"/>
  <c r="Q20"/>
  <c r="P20"/>
  <c r="O20"/>
  <c r="K20"/>
  <c r="J20"/>
  <c r="F145" i="6"/>
  <c r="D145"/>
  <c r="J145" s="1"/>
  <c r="C145"/>
  <c r="F144"/>
  <c r="D144"/>
  <c r="J144" s="1"/>
  <c r="C144"/>
  <c r="F143"/>
  <c r="D143"/>
  <c r="J143" s="1"/>
  <c r="C143"/>
  <c r="F142"/>
  <c r="D142"/>
  <c r="J142" s="1"/>
  <c r="C142"/>
  <c r="F141"/>
  <c r="D141"/>
  <c r="J141" s="1"/>
  <c r="C141"/>
  <c r="F140"/>
  <c r="D140"/>
  <c r="J140" s="1"/>
  <c r="C140"/>
  <c r="F139"/>
  <c r="D139"/>
  <c r="J139" s="1"/>
  <c r="C139"/>
  <c r="F138"/>
  <c r="D138"/>
  <c r="J138" s="1"/>
  <c r="C138"/>
  <c r="F137"/>
  <c r="D137"/>
  <c r="J137" s="1"/>
  <c r="C137"/>
  <c r="F136"/>
  <c r="D136"/>
  <c r="J136" s="1"/>
  <c r="C136"/>
  <c r="F135"/>
  <c r="D135"/>
  <c r="J135" s="1"/>
  <c r="C135"/>
  <c r="F134"/>
  <c r="D134"/>
  <c r="J134" s="1"/>
  <c r="C134"/>
  <c r="F133"/>
  <c r="D133"/>
  <c r="J133" s="1"/>
  <c r="C133"/>
  <c r="F131"/>
  <c r="D131"/>
  <c r="J131" s="1"/>
  <c r="C131"/>
  <c r="F130"/>
  <c r="D130"/>
  <c r="J130" s="1"/>
  <c r="C130"/>
  <c r="F129"/>
  <c r="D129"/>
  <c r="J129" s="1"/>
  <c r="C129"/>
  <c r="F128"/>
  <c r="D128"/>
  <c r="J128" s="1"/>
  <c r="C128"/>
  <c r="F127"/>
  <c r="D127"/>
  <c r="D125"/>
  <c r="C125"/>
  <c r="F123"/>
  <c r="C123"/>
  <c r="F122"/>
  <c r="C122"/>
  <c r="F121"/>
  <c r="C121"/>
  <c r="F118"/>
  <c r="C118"/>
  <c r="C115"/>
  <c r="C114"/>
  <c r="C113"/>
  <c r="C112"/>
  <c r="C111"/>
  <c r="C110"/>
  <c r="C109"/>
  <c r="C108"/>
  <c r="C107"/>
  <c r="C106"/>
  <c r="C105"/>
  <c r="C104"/>
  <c r="C103"/>
  <c r="C102"/>
  <c r="C101"/>
  <c r="C100"/>
  <c r="J97"/>
  <c r="F97"/>
  <c r="C97"/>
  <c r="J96"/>
  <c r="F95"/>
  <c r="J93"/>
  <c r="F93"/>
  <c r="C93"/>
  <c r="F91"/>
  <c r="C91"/>
  <c r="J90"/>
  <c r="F90"/>
  <c r="C90"/>
  <c r="J89"/>
  <c r="F89"/>
  <c r="J88"/>
  <c r="F88"/>
  <c r="C88"/>
  <c r="J87"/>
  <c r="F87"/>
  <c r="C87"/>
  <c r="J84"/>
  <c r="J83"/>
  <c r="F83"/>
  <c r="C83"/>
  <c r="J82"/>
  <c r="F82"/>
  <c r="C82"/>
  <c r="J81"/>
  <c r="F81"/>
  <c r="C81"/>
  <c r="J80"/>
  <c r="F80"/>
  <c r="C80"/>
  <c r="J79"/>
  <c r="F79"/>
  <c r="C79"/>
  <c r="J78"/>
  <c r="F78"/>
  <c r="C78"/>
  <c r="J77"/>
  <c r="F77"/>
  <c r="C77"/>
  <c r="J76"/>
  <c r="F76"/>
  <c r="C76"/>
  <c r="J75"/>
  <c r="F75"/>
  <c r="C75"/>
  <c r="J74"/>
  <c r="F74"/>
  <c r="J73"/>
  <c r="F73"/>
  <c r="C73"/>
  <c r="J72"/>
  <c r="F72"/>
  <c r="C72"/>
  <c r="J71"/>
  <c r="F71"/>
  <c r="C71"/>
  <c r="J70"/>
  <c r="F70"/>
  <c r="C70"/>
  <c r="J69"/>
  <c r="F69"/>
  <c r="C69"/>
  <c r="J68"/>
  <c r="F68"/>
  <c r="C68"/>
  <c r="J67"/>
  <c r="F67"/>
  <c r="C67"/>
  <c r="J66"/>
  <c r="F66"/>
  <c r="C66"/>
  <c r="F65"/>
  <c r="J64"/>
  <c r="C64"/>
  <c r="J63"/>
  <c r="F63"/>
  <c r="C63"/>
  <c r="J62"/>
  <c r="F62"/>
  <c r="C62"/>
  <c r="J61"/>
  <c r="F61"/>
  <c r="C61"/>
  <c r="J60"/>
  <c r="F60"/>
  <c r="C60"/>
  <c r="J59"/>
  <c r="F59"/>
  <c r="C59"/>
  <c r="J58"/>
  <c r="F58"/>
  <c r="C58"/>
  <c r="J57"/>
  <c r="F57"/>
  <c r="C57"/>
  <c r="J56"/>
  <c r="F56"/>
  <c r="C56"/>
  <c r="J55"/>
  <c r="F55"/>
  <c r="C55"/>
  <c r="J54"/>
  <c r="F54"/>
  <c r="C54"/>
  <c r="J53"/>
  <c r="F53"/>
  <c r="C53"/>
  <c r="J52"/>
  <c r="F52"/>
  <c r="C52"/>
  <c r="J51"/>
  <c r="F51"/>
  <c r="C51"/>
  <c r="J50"/>
  <c r="F50"/>
  <c r="C50"/>
  <c r="D49"/>
  <c r="J49" s="1"/>
  <c r="K48"/>
  <c r="J48"/>
  <c r="F48"/>
  <c r="C48"/>
  <c r="K47"/>
  <c r="F47"/>
  <c r="C47"/>
  <c r="K46"/>
  <c r="J46"/>
  <c r="F46"/>
  <c r="C46"/>
  <c r="G45"/>
  <c r="F44"/>
  <c r="F43"/>
  <c r="C43"/>
  <c r="F42"/>
  <c r="C42"/>
  <c r="F41"/>
  <c r="C41"/>
  <c r="F40"/>
  <c r="C40"/>
  <c r="F39"/>
  <c r="C39"/>
  <c r="K37"/>
  <c r="G37"/>
  <c r="F37"/>
  <c r="D37"/>
  <c r="C37"/>
  <c r="K36"/>
  <c r="G35"/>
  <c r="F35"/>
  <c r="K34"/>
  <c r="G34"/>
  <c r="F34"/>
  <c r="D34"/>
  <c r="C34"/>
  <c r="K33"/>
  <c r="G33"/>
  <c r="F33"/>
  <c r="D33"/>
  <c r="C33"/>
  <c r="K32"/>
  <c r="G32"/>
  <c r="F32"/>
  <c r="C32"/>
  <c r="K31"/>
  <c r="G31"/>
  <c r="F31"/>
  <c r="D31"/>
  <c r="C31"/>
  <c r="K30"/>
  <c r="G30"/>
  <c r="F30"/>
  <c r="D30"/>
  <c r="C30"/>
  <c r="G28"/>
  <c r="F28"/>
  <c r="D28"/>
  <c r="C28"/>
  <c r="G27"/>
  <c r="F27"/>
  <c r="D27"/>
  <c r="C27"/>
  <c r="G26"/>
  <c r="F26"/>
  <c r="D26"/>
  <c r="C26"/>
  <c r="G25"/>
  <c r="F25"/>
  <c r="D25"/>
  <c r="C25"/>
  <c r="G24"/>
  <c r="F24"/>
  <c r="D24"/>
  <c r="C24"/>
  <c r="G23"/>
  <c r="F23"/>
  <c r="D23"/>
  <c r="C23"/>
  <c r="G20"/>
  <c r="F20"/>
  <c r="D20"/>
  <c r="C20"/>
  <c r="G19"/>
  <c r="F19"/>
  <c r="D19"/>
  <c r="C19"/>
  <c r="G18"/>
  <c r="D18"/>
  <c r="G17"/>
  <c r="F17"/>
  <c r="D17"/>
  <c r="C17"/>
  <c r="G16"/>
  <c r="F16"/>
  <c r="D16"/>
  <c r="C16"/>
  <c r="G15"/>
  <c r="F15"/>
  <c r="D15"/>
  <c r="C15"/>
  <c r="G14"/>
  <c r="F14"/>
  <c r="D14"/>
  <c r="C14"/>
  <c r="G13"/>
  <c r="F13"/>
  <c r="D13"/>
  <c r="C13"/>
  <c r="G12"/>
  <c r="F12"/>
  <c r="D12"/>
  <c r="C12"/>
  <c r="G584" i="7"/>
  <c r="D584"/>
  <c r="C584"/>
  <c r="G583"/>
  <c r="D583"/>
  <c r="C583"/>
  <c r="G582"/>
  <c r="D582"/>
  <c r="C582"/>
  <c r="G581"/>
  <c r="D581"/>
  <c r="C581"/>
  <c r="G580"/>
  <c r="D580"/>
  <c r="C580"/>
  <c r="G579"/>
  <c r="D579"/>
  <c r="C579"/>
  <c r="G578"/>
  <c r="D578"/>
  <c r="C578"/>
  <c r="G577"/>
  <c r="D577"/>
  <c r="C577"/>
  <c r="G576"/>
  <c r="D576"/>
  <c r="C576"/>
  <c r="G575"/>
  <c r="D575"/>
  <c r="C575"/>
  <c r="G574"/>
  <c r="D574"/>
  <c r="C574"/>
  <c r="G573"/>
  <c r="D573"/>
  <c r="C573"/>
  <c r="G572"/>
  <c r="D572"/>
  <c r="C572"/>
  <c r="G571"/>
  <c r="D571"/>
  <c r="C571"/>
  <c r="G570"/>
  <c r="D570"/>
  <c r="C570"/>
  <c r="G569"/>
  <c r="D569"/>
  <c r="C569"/>
  <c r="G568"/>
  <c r="D568"/>
  <c r="C568"/>
  <c r="G567"/>
  <c r="D567"/>
  <c r="C567"/>
  <c r="G566"/>
  <c r="D566"/>
  <c r="C566"/>
  <c r="G565"/>
  <c r="D565"/>
  <c r="C565"/>
  <c r="G564"/>
  <c r="D564"/>
  <c r="C564"/>
  <c r="G563"/>
  <c r="D563"/>
  <c r="C563"/>
  <c r="G562"/>
  <c r="D562"/>
  <c r="C562"/>
  <c r="G561"/>
  <c r="D561"/>
  <c r="C561"/>
  <c r="G560"/>
  <c r="D560"/>
  <c r="C560"/>
  <c r="G559"/>
  <c r="D559"/>
  <c r="C559"/>
  <c r="G558"/>
  <c r="D558"/>
  <c r="C558"/>
  <c r="G557"/>
  <c r="D557"/>
  <c r="C557"/>
  <c r="G556"/>
  <c r="D556"/>
  <c r="C556"/>
  <c r="G555"/>
  <c r="D555"/>
  <c r="C555"/>
  <c r="G554"/>
  <c r="D554"/>
  <c r="C554"/>
  <c r="G553"/>
  <c r="D553"/>
  <c r="C553"/>
  <c r="G552"/>
  <c r="D552"/>
  <c r="C552"/>
  <c r="G551"/>
  <c r="D551"/>
  <c r="C551"/>
  <c r="G550"/>
  <c r="D550"/>
  <c r="C550"/>
  <c r="G549"/>
  <c r="D549"/>
  <c r="C549"/>
  <c r="G548"/>
  <c r="D548"/>
  <c r="C548"/>
  <c r="G547"/>
  <c r="D547"/>
  <c r="C547"/>
  <c r="G546"/>
  <c r="D546"/>
  <c r="C546"/>
  <c r="G545"/>
  <c r="D545"/>
  <c r="C545"/>
  <c r="G544"/>
  <c r="D544"/>
  <c r="C544"/>
  <c r="G543"/>
  <c r="D543"/>
  <c r="C543"/>
  <c r="G542"/>
  <c r="D542"/>
  <c r="C542"/>
  <c r="G541"/>
  <c r="D541"/>
  <c r="C541"/>
  <c r="G540"/>
  <c r="D540"/>
  <c r="C540"/>
  <c r="G539"/>
  <c r="D539"/>
  <c r="C539"/>
  <c r="G538"/>
  <c r="D538"/>
  <c r="C538"/>
  <c r="G537"/>
  <c r="D537"/>
  <c r="C537"/>
  <c r="G536"/>
  <c r="D536"/>
  <c r="C536"/>
  <c r="G535"/>
  <c r="D535"/>
  <c r="C535"/>
  <c r="G534"/>
  <c r="D534"/>
  <c r="C534"/>
  <c r="G533"/>
  <c r="D533"/>
  <c r="C533"/>
  <c r="G532"/>
  <c r="D532"/>
  <c r="C532"/>
  <c r="G531"/>
  <c r="D531"/>
  <c r="C531"/>
  <c r="G530"/>
  <c r="D530"/>
  <c r="C530"/>
  <c r="G529"/>
  <c r="D529"/>
  <c r="C529"/>
  <c r="G528"/>
  <c r="D528"/>
  <c r="C528"/>
  <c r="G527"/>
  <c r="D527"/>
  <c r="C527"/>
  <c r="G526"/>
  <c r="D526"/>
  <c r="C526"/>
  <c r="G525"/>
  <c r="D525"/>
  <c r="C525"/>
  <c r="G524"/>
  <c r="D524"/>
  <c r="C524"/>
  <c r="G523"/>
  <c r="D523"/>
  <c r="C523"/>
  <c r="G522"/>
  <c r="D522"/>
  <c r="C522"/>
  <c r="G521"/>
  <c r="D521"/>
  <c r="C521"/>
  <c r="G520"/>
  <c r="D520"/>
  <c r="C520"/>
  <c r="C519"/>
  <c r="C518"/>
  <c r="E517"/>
  <c r="H515"/>
  <c r="G515"/>
  <c r="E515"/>
  <c r="H513"/>
  <c r="G513"/>
  <c r="E513"/>
  <c r="D513"/>
  <c r="H506"/>
  <c r="G506"/>
  <c r="G503"/>
  <c r="D503"/>
  <c r="C503"/>
  <c r="G502"/>
  <c r="D502"/>
  <c r="C502"/>
  <c r="G501"/>
  <c r="D501"/>
  <c r="C501"/>
  <c r="G500"/>
  <c r="D500"/>
  <c r="C500"/>
  <c r="G499"/>
  <c r="D499"/>
  <c r="C499"/>
  <c r="G498"/>
  <c r="D498"/>
  <c r="C498"/>
  <c r="G497"/>
  <c r="D497"/>
  <c r="C497"/>
  <c r="G496"/>
  <c r="D496"/>
  <c r="C496"/>
  <c r="G495"/>
  <c r="D495"/>
  <c r="C495"/>
  <c r="G494"/>
  <c r="D494"/>
  <c r="C494"/>
  <c r="G493"/>
  <c r="D493"/>
  <c r="C493"/>
  <c r="G492"/>
  <c r="D492"/>
  <c r="C492"/>
  <c r="G491"/>
  <c r="D491"/>
  <c r="C491"/>
  <c r="G490"/>
  <c r="D490"/>
  <c r="C490"/>
  <c r="G489"/>
  <c r="D489"/>
  <c r="C489"/>
  <c r="G488"/>
  <c r="D488"/>
  <c r="C488"/>
  <c r="G487"/>
  <c r="D487"/>
  <c r="C487"/>
  <c r="G486"/>
  <c r="D486"/>
  <c r="C486"/>
  <c r="G485"/>
  <c r="D485"/>
  <c r="C485"/>
  <c r="G484"/>
  <c r="D484"/>
  <c r="C484"/>
  <c r="G483"/>
  <c r="D483"/>
  <c r="C483"/>
  <c r="G482"/>
  <c r="D482"/>
  <c r="C482"/>
  <c r="G481"/>
  <c r="D481"/>
  <c r="C481"/>
  <c r="G480"/>
  <c r="D480"/>
  <c r="C480"/>
  <c r="G479"/>
  <c r="D479"/>
  <c r="C479"/>
  <c r="G478"/>
  <c r="D478"/>
  <c r="C478"/>
  <c r="G477"/>
  <c r="D477"/>
  <c r="C477"/>
  <c r="G476"/>
  <c r="D476"/>
  <c r="C476"/>
  <c r="G475"/>
  <c r="D475"/>
  <c r="C475"/>
  <c r="G474"/>
  <c r="D474"/>
  <c r="C474"/>
  <c r="G473"/>
  <c r="D473"/>
  <c r="C473"/>
  <c r="G472"/>
  <c r="D472"/>
  <c r="C472"/>
  <c r="G471"/>
  <c r="D471"/>
  <c r="C471"/>
  <c r="G470"/>
  <c r="D470"/>
  <c r="C470"/>
  <c r="G469"/>
  <c r="D469"/>
  <c r="C469"/>
  <c r="G468"/>
  <c r="D468"/>
  <c r="C468"/>
  <c r="G467"/>
  <c r="D467"/>
  <c r="C467"/>
  <c r="G466"/>
  <c r="D466"/>
  <c r="C466"/>
  <c r="G465"/>
  <c r="D465"/>
  <c r="C465"/>
  <c r="G464"/>
  <c r="D464"/>
  <c r="C464"/>
  <c r="G463"/>
  <c r="D463"/>
  <c r="C463"/>
  <c r="G462"/>
  <c r="D462"/>
  <c r="C462"/>
  <c r="G461"/>
  <c r="D461"/>
  <c r="C461"/>
  <c r="G460"/>
  <c r="D460"/>
  <c r="G459"/>
  <c r="D459"/>
  <c r="C459"/>
  <c r="G458"/>
  <c r="D458"/>
  <c r="C458"/>
  <c r="G457"/>
  <c r="D457"/>
  <c r="C457"/>
  <c r="G456"/>
  <c r="D456"/>
  <c r="C456"/>
  <c r="G455"/>
  <c r="D455"/>
  <c r="C455"/>
  <c r="G454"/>
  <c r="C454"/>
  <c r="H453"/>
  <c r="G453"/>
  <c r="E453"/>
  <c r="D453"/>
  <c r="H452"/>
  <c r="G452"/>
  <c r="E452"/>
  <c r="D452"/>
  <c r="H451"/>
  <c r="H450" s="1"/>
  <c r="G451"/>
  <c r="E451"/>
  <c r="D451"/>
  <c r="G449"/>
  <c r="D449"/>
  <c r="C449"/>
  <c r="G448"/>
  <c r="D448"/>
  <c r="C448"/>
  <c r="G447"/>
  <c r="D447"/>
  <c r="C447"/>
  <c r="G446"/>
  <c r="D446"/>
  <c r="C446"/>
  <c r="G445"/>
  <c r="D445"/>
  <c r="C445"/>
  <c r="G444"/>
  <c r="D444"/>
  <c r="C444"/>
  <c r="G443"/>
  <c r="D443"/>
  <c r="C443"/>
  <c r="G442"/>
  <c r="D442"/>
  <c r="C442"/>
  <c r="G441"/>
  <c r="D441"/>
  <c r="C441"/>
  <c r="G440"/>
  <c r="D440"/>
  <c r="C440"/>
  <c r="G439"/>
  <c r="D439"/>
  <c r="C439"/>
  <c r="G438"/>
  <c r="D438"/>
  <c r="C438"/>
  <c r="G437"/>
  <c r="D437"/>
  <c r="C437"/>
  <c r="G436"/>
  <c r="D436"/>
  <c r="C436"/>
  <c r="G435"/>
  <c r="D435"/>
  <c r="C435"/>
  <c r="G434"/>
  <c r="D434"/>
  <c r="C434"/>
  <c r="G433"/>
  <c r="D433"/>
  <c r="C433"/>
  <c r="G432"/>
  <c r="D432"/>
  <c r="C432"/>
  <c r="G431"/>
  <c r="D431"/>
  <c r="C431"/>
  <c r="G430"/>
  <c r="D430"/>
  <c r="C430"/>
  <c r="G429"/>
  <c r="D429"/>
  <c r="C429"/>
  <c r="G428"/>
  <c r="D428"/>
  <c r="C428"/>
  <c r="G427"/>
  <c r="D427"/>
  <c r="C427"/>
  <c r="G426"/>
  <c r="D426"/>
  <c r="C426"/>
  <c r="G425"/>
  <c r="D425"/>
  <c r="C425"/>
  <c r="G424"/>
  <c r="D424"/>
  <c r="C424"/>
  <c r="G423"/>
  <c r="D423"/>
  <c r="C423"/>
  <c r="G422"/>
  <c r="D422"/>
  <c r="C422"/>
  <c r="G421"/>
  <c r="D421"/>
  <c r="C421"/>
  <c r="G420"/>
  <c r="D420"/>
  <c r="C420"/>
  <c r="G419"/>
  <c r="D419"/>
  <c r="C419"/>
  <c r="G418"/>
  <c r="D418"/>
  <c r="C418"/>
  <c r="G417"/>
  <c r="D417"/>
  <c r="C417"/>
  <c r="G416"/>
  <c r="D416"/>
  <c r="C416"/>
  <c r="G415"/>
  <c r="D415"/>
  <c r="C415"/>
  <c r="G414"/>
  <c r="D414"/>
  <c r="C414"/>
  <c r="G413"/>
  <c r="D413"/>
  <c r="C413"/>
  <c r="G412"/>
  <c r="D412"/>
  <c r="C412"/>
  <c r="G411"/>
  <c r="D411"/>
  <c r="C411"/>
  <c r="G410"/>
  <c r="D410"/>
  <c r="C410"/>
  <c r="G409"/>
  <c r="D409"/>
  <c r="C409"/>
  <c r="G408"/>
  <c r="D408"/>
  <c r="C408"/>
  <c r="G407"/>
  <c r="D407"/>
  <c r="C407"/>
  <c r="G406"/>
  <c r="D406"/>
  <c r="C406"/>
  <c r="G405"/>
  <c r="D405"/>
  <c r="C405"/>
  <c r="G404"/>
  <c r="D404"/>
  <c r="C404"/>
  <c r="G403"/>
  <c r="D403"/>
  <c r="C403"/>
  <c r="D402"/>
  <c r="C402"/>
  <c r="C401"/>
  <c r="E400"/>
  <c r="C400"/>
  <c r="G395"/>
  <c r="D395"/>
  <c r="C395"/>
  <c r="G394"/>
  <c r="D394"/>
  <c r="C394"/>
  <c r="G393"/>
  <c r="D393"/>
  <c r="C393"/>
  <c r="G392"/>
  <c r="D392"/>
  <c r="C392"/>
  <c r="G391"/>
  <c r="D391"/>
  <c r="C391"/>
  <c r="G390"/>
  <c r="D390"/>
  <c r="C390"/>
  <c r="G389"/>
  <c r="D389"/>
  <c r="C389"/>
  <c r="G388"/>
  <c r="D388"/>
  <c r="C388"/>
  <c r="G387"/>
  <c r="D387"/>
  <c r="C387"/>
  <c r="G386"/>
  <c r="D386"/>
  <c r="C386"/>
  <c r="G385"/>
  <c r="D385"/>
  <c r="C385"/>
  <c r="G384"/>
  <c r="D384"/>
  <c r="C384"/>
  <c r="G383"/>
  <c r="D383"/>
  <c r="C383"/>
  <c r="G382"/>
  <c r="D382"/>
  <c r="C382"/>
  <c r="G381"/>
  <c r="D381"/>
  <c r="C381"/>
  <c r="G380"/>
  <c r="D380"/>
  <c r="C380"/>
  <c r="G379"/>
  <c r="D379"/>
  <c r="C379"/>
  <c r="G378"/>
  <c r="D378"/>
  <c r="C378"/>
  <c r="G377"/>
  <c r="D377"/>
  <c r="C377"/>
  <c r="G376"/>
  <c r="D376"/>
  <c r="C376"/>
  <c r="G375"/>
  <c r="D375"/>
  <c r="C375"/>
  <c r="G374"/>
  <c r="D374"/>
  <c r="C374"/>
  <c r="G373"/>
  <c r="D373"/>
  <c r="C373"/>
  <c r="G372"/>
  <c r="D372"/>
  <c r="C372"/>
  <c r="G371"/>
  <c r="D371"/>
  <c r="C371"/>
  <c r="G370"/>
  <c r="D370"/>
  <c r="C370"/>
  <c r="G369"/>
  <c r="D369"/>
  <c r="C369"/>
  <c r="G368"/>
  <c r="D368"/>
  <c r="C368"/>
  <c r="G367"/>
  <c r="D367"/>
  <c r="C367"/>
  <c r="G366"/>
  <c r="D366"/>
  <c r="C366"/>
  <c r="H364"/>
  <c r="H363" s="1"/>
  <c r="G364"/>
  <c r="E364"/>
  <c r="E363" s="1"/>
  <c r="G362"/>
  <c r="D362"/>
  <c r="C362"/>
  <c r="G361"/>
  <c r="D361"/>
  <c r="C361"/>
  <c r="G360"/>
  <c r="D360"/>
  <c r="C360"/>
  <c r="G359"/>
  <c r="D359"/>
  <c r="C359"/>
  <c r="G358"/>
  <c r="D358"/>
  <c r="C358"/>
  <c r="G357"/>
  <c r="D357"/>
  <c r="C357"/>
  <c r="G356"/>
  <c r="D356"/>
  <c r="C356"/>
  <c r="G355"/>
  <c r="D355"/>
  <c r="C355"/>
  <c r="G354"/>
  <c r="D354"/>
  <c r="C354"/>
  <c r="G353"/>
  <c r="D353"/>
  <c r="C353"/>
  <c r="G352"/>
  <c r="D352"/>
  <c r="C352"/>
  <c r="G351"/>
  <c r="D351"/>
  <c r="C351"/>
  <c r="G350"/>
  <c r="D350"/>
  <c r="C350"/>
  <c r="G349"/>
  <c r="D349"/>
  <c r="C349"/>
  <c r="G348"/>
  <c r="D348"/>
  <c r="C348"/>
  <c r="G347"/>
  <c r="D347"/>
  <c r="C347"/>
  <c r="G346"/>
  <c r="D346"/>
  <c r="C346"/>
  <c r="G345"/>
  <c r="D345"/>
  <c r="C345"/>
  <c r="G344"/>
  <c r="D344"/>
  <c r="C344"/>
  <c r="G343"/>
  <c r="D343"/>
  <c r="C343"/>
  <c r="G342"/>
  <c r="D342"/>
  <c r="C342"/>
  <c r="G341"/>
  <c r="D341"/>
  <c r="C341"/>
  <c r="G340"/>
  <c r="D340"/>
  <c r="C340"/>
  <c r="G339"/>
  <c r="D339"/>
  <c r="C339"/>
  <c r="G338"/>
  <c r="D338"/>
  <c r="C338"/>
  <c r="G337"/>
  <c r="D337"/>
  <c r="C337"/>
  <c r="C336"/>
  <c r="C335"/>
  <c r="C334"/>
  <c r="H329"/>
  <c r="G329"/>
  <c r="D329"/>
  <c r="H328"/>
  <c r="H327"/>
  <c r="G327"/>
  <c r="D327"/>
  <c r="H326"/>
  <c r="G326"/>
  <c r="G324"/>
  <c r="D324"/>
  <c r="C324"/>
  <c r="G323"/>
  <c r="D323"/>
  <c r="C323"/>
  <c r="G322"/>
  <c r="D322"/>
  <c r="C322"/>
  <c r="G321"/>
  <c r="D321"/>
  <c r="C321"/>
  <c r="G320"/>
  <c r="D320"/>
  <c r="C320"/>
  <c r="G319"/>
  <c r="D319"/>
  <c r="C319"/>
  <c r="G318"/>
  <c r="D318"/>
  <c r="C318"/>
  <c r="G317"/>
  <c r="D317"/>
  <c r="C317"/>
  <c r="G316"/>
  <c r="D316"/>
  <c r="C316"/>
  <c r="G315"/>
  <c r="D315"/>
  <c r="C315"/>
  <c r="G314"/>
  <c r="D314"/>
  <c r="C314"/>
  <c r="G313"/>
  <c r="D313"/>
  <c r="C313"/>
  <c r="G312"/>
  <c r="D312"/>
  <c r="C312"/>
  <c r="G311"/>
  <c r="D311"/>
  <c r="C311"/>
  <c r="G310"/>
  <c r="D310"/>
  <c r="C310"/>
  <c r="G309"/>
  <c r="D309"/>
  <c r="C309"/>
  <c r="G308"/>
  <c r="D308"/>
  <c r="C308"/>
  <c r="G307"/>
  <c r="D307"/>
  <c r="C307"/>
  <c r="G306"/>
  <c r="D306"/>
  <c r="C306"/>
  <c r="G305"/>
  <c r="D305"/>
  <c r="C305"/>
  <c r="G304"/>
  <c r="D304"/>
  <c r="C304"/>
  <c r="G303"/>
  <c r="D303"/>
  <c r="C303"/>
  <c r="G302"/>
  <c r="D302"/>
  <c r="C302"/>
  <c r="G301"/>
  <c r="D301"/>
  <c r="C301"/>
  <c r="G300"/>
  <c r="D300"/>
  <c r="C300"/>
  <c r="G299"/>
  <c r="D299"/>
  <c r="C299"/>
  <c r="G298"/>
  <c r="D298"/>
  <c r="C298"/>
  <c r="G297"/>
  <c r="D297"/>
  <c r="C297"/>
  <c r="G296"/>
  <c r="D296"/>
  <c r="C296"/>
  <c r="F295"/>
  <c r="H294"/>
  <c r="H293" s="1"/>
  <c r="G294"/>
  <c r="G292"/>
  <c r="D292"/>
  <c r="C292"/>
  <c r="G291"/>
  <c r="D291"/>
  <c r="C291"/>
  <c r="G290"/>
  <c r="D290"/>
  <c r="C290"/>
  <c r="G289"/>
  <c r="D289"/>
  <c r="C289"/>
  <c r="G288"/>
  <c r="D288"/>
  <c r="C288"/>
  <c r="G287"/>
  <c r="D287"/>
  <c r="C287"/>
  <c r="G286"/>
  <c r="D286"/>
  <c r="C286"/>
  <c r="G285"/>
  <c r="D285"/>
  <c r="C285"/>
  <c r="G284"/>
  <c r="D284"/>
  <c r="C284"/>
  <c r="G283"/>
  <c r="D283"/>
  <c r="C283"/>
  <c r="G282"/>
  <c r="D282"/>
  <c r="C282"/>
  <c r="G281"/>
  <c r="D281"/>
  <c r="C281"/>
  <c r="G280"/>
  <c r="D280"/>
  <c r="C280"/>
  <c r="G279"/>
  <c r="D279"/>
  <c r="C279"/>
  <c r="G278"/>
  <c r="D278"/>
  <c r="C278"/>
  <c r="G277"/>
  <c r="D277"/>
  <c r="C277"/>
  <c r="G276"/>
  <c r="D276"/>
  <c r="C276"/>
  <c r="G275"/>
  <c r="D275"/>
  <c r="C275"/>
  <c r="G274"/>
  <c r="D274"/>
  <c r="C274"/>
  <c r="G273"/>
  <c r="D273"/>
  <c r="C273"/>
  <c r="G272"/>
  <c r="D272"/>
  <c r="C272"/>
  <c r="G271"/>
  <c r="D271"/>
  <c r="C271"/>
  <c r="G270"/>
  <c r="D270"/>
  <c r="C270"/>
  <c r="G269"/>
  <c r="D269"/>
  <c r="C269"/>
  <c r="G268"/>
  <c r="D268"/>
  <c r="C268"/>
  <c r="G267"/>
  <c r="D267"/>
  <c r="C267"/>
  <c r="G266"/>
  <c r="D266"/>
  <c r="C266"/>
  <c r="G265"/>
  <c r="D265"/>
  <c r="C265"/>
  <c r="G264"/>
  <c r="D264"/>
  <c r="C264"/>
  <c r="G263"/>
  <c r="H262"/>
  <c r="H261" s="1"/>
  <c r="G262"/>
  <c r="E262"/>
  <c r="E261" s="1"/>
  <c r="G260"/>
  <c r="D260"/>
  <c r="C260"/>
  <c r="G259"/>
  <c r="D259"/>
  <c r="C259"/>
  <c r="G258"/>
  <c r="D258"/>
  <c r="C258"/>
  <c r="G257"/>
  <c r="D257"/>
  <c r="C257"/>
  <c r="G256"/>
  <c r="D256"/>
  <c r="C256"/>
  <c r="G255"/>
  <c r="D255"/>
  <c r="C255"/>
  <c r="G254"/>
  <c r="D254"/>
  <c r="C254"/>
  <c r="G253"/>
  <c r="D253"/>
  <c r="C253"/>
  <c r="G252"/>
  <c r="D252"/>
  <c r="C252"/>
  <c r="G251"/>
  <c r="D251"/>
  <c r="C251"/>
  <c r="G250"/>
  <c r="D250"/>
  <c r="C250"/>
  <c r="G249"/>
  <c r="D249"/>
  <c r="C249"/>
  <c r="G248"/>
  <c r="D248"/>
  <c r="C248"/>
  <c r="G247"/>
  <c r="D247"/>
  <c r="C247"/>
  <c r="G246"/>
  <c r="D246"/>
  <c r="C246"/>
  <c r="G245"/>
  <c r="D245"/>
  <c r="C245"/>
  <c r="G244"/>
  <c r="D244"/>
  <c r="C244"/>
  <c r="G243"/>
  <c r="D243"/>
  <c r="C243"/>
  <c r="G242"/>
  <c r="D242"/>
  <c r="C242"/>
  <c r="G241"/>
  <c r="D241"/>
  <c r="C241"/>
  <c r="G240"/>
  <c r="D240"/>
  <c r="C240"/>
  <c r="G239"/>
  <c r="D239"/>
  <c r="C239"/>
  <c r="G238"/>
  <c r="D238"/>
  <c r="C238"/>
  <c r="G237"/>
  <c r="D237"/>
  <c r="C237"/>
  <c r="G236"/>
  <c r="D236"/>
  <c r="C236"/>
  <c r="G235"/>
  <c r="D235"/>
  <c r="C235"/>
  <c r="G234"/>
  <c r="D234"/>
  <c r="C234"/>
  <c r="G233"/>
  <c r="D233"/>
  <c r="C233"/>
  <c r="G232"/>
  <c r="D232"/>
  <c r="C232"/>
  <c r="E231"/>
  <c r="C231"/>
  <c r="G228"/>
  <c r="D228"/>
  <c r="C228"/>
  <c r="G227"/>
  <c r="D227"/>
  <c r="C227"/>
  <c r="G226"/>
  <c r="D226"/>
  <c r="C226"/>
  <c r="G225"/>
  <c r="D225"/>
  <c r="C225"/>
  <c r="G224"/>
  <c r="D224"/>
  <c r="C224"/>
  <c r="G223"/>
  <c r="D223"/>
  <c r="C223"/>
  <c r="G222"/>
  <c r="D222"/>
  <c r="C222"/>
  <c r="G221"/>
  <c r="D221"/>
  <c r="C221"/>
  <c r="G220"/>
  <c r="D220"/>
  <c r="C220"/>
  <c r="G219"/>
  <c r="D219"/>
  <c r="C219"/>
  <c r="G218"/>
  <c r="D218"/>
  <c r="C218"/>
  <c r="G217"/>
  <c r="D217"/>
  <c r="C217"/>
  <c r="G216"/>
  <c r="D216"/>
  <c r="C216"/>
  <c r="G215"/>
  <c r="D215"/>
  <c r="C215"/>
  <c r="G214"/>
  <c r="D214"/>
  <c r="C214"/>
  <c r="G213"/>
  <c r="D213"/>
  <c r="C213"/>
  <c r="G212"/>
  <c r="D212"/>
  <c r="C212"/>
  <c r="G211"/>
  <c r="D211"/>
  <c r="C211"/>
  <c r="G210"/>
  <c r="D210"/>
  <c r="C210"/>
  <c r="G209"/>
  <c r="D209"/>
  <c r="C209"/>
  <c r="G208"/>
  <c r="D208"/>
  <c r="C208"/>
  <c r="G207"/>
  <c r="D207"/>
  <c r="C207"/>
  <c r="G206"/>
  <c r="D206"/>
  <c r="C206"/>
  <c r="G205"/>
  <c r="D205"/>
  <c r="C205"/>
  <c r="G204"/>
  <c r="D204"/>
  <c r="C204"/>
  <c r="G203"/>
  <c r="D203"/>
  <c r="C203"/>
  <c r="G202"/>
  <c r="D202"/>
  <c r="C202"/>
  <c r="G201"/>
  <c r="D201"/>
  <c r="F201" s="1"/>
  <c r="C201"/>
  <c r="I200"/>
  <c r="C200"/>
  <c r="G198"/>
  <c r="G196"/>
  <c r="D196"/>
  <c r="C196"/>
  <c r="G195"/>
  <c r="D195"/>
  <c r="C195"/>
  <c r="G194"/>
  <c r="D194"/>
  <c r="C194"/>
  <c r="G193"/>
  <c r="D193"/>
  <c r="C193"/>
  <c r="G192"/>
  <c r="D192"/>
  <c r="C192"/>
  <c r="G191"/>
  <c r="D191"/>
  <c r="C191"/>
  <c r="G190"/>
  <c r="D190"/>
  <c r="C190"/>
  <c r="G189"/>
  <c r="D189"/>
  <c r="C189"/>
  <c r="G188"/>
  <c r="D188"/>
  <c r="C188"/>
  <c r="G187"/>
  <c r="D187"/>
  <c r="C187"/>
  <c r="G186"/>
  <c r="D186"/>
  <c r="C186"/>
  <c r="G185"/>
  <c r="D185"/>
  <c r="C185"/>
  <c r="G184"/>
  <c r="D184"/>
  <c r="C184"/>
  <c r="C183"/>
  <c r="C180"/>
  <c r="H178"/>
  <c r="G178"/>
  <c r="E178"/>
  <c r="D178"/>
  <c r="H177"/>
  <c r="G177"/>
  <c r="E177"/>
  <c r="D177"/>
  <c r="H176"/>
  <c r="G176"/>
  <c r="E176"/>
  <c r="D176"/>
  <c r="H175"/>
  <c r="G175"/>
  <c r="G173"/>
  <c r="D173"/>
  <c r="C173"/>
  <c r="G172"/>
  <c r="D172"/>
  <c r="C172"/>
  <c r="G171"/>
  <c r="D171"/>
  <c r="C171"/>
  <c r="G170"/>
  <c r="D170"/>
  <c r="C170"/>
  <c r="G169"/>
  <c r="D169"/>
  <c r="C169"/>
  <c r="G168"/>
  <c r="D168"/>
  <c r="C168"/>
  <c r="G167"/>
  <c r="D167"/>
  <c r="C167"/>
  <c r="G166"/>
  <c r="D166"/>
  <c r="C166"/>
  <c r="G165"/>
  <c r="D165"/>
  <c r="C165"/>
  <c r="G164"/>
  <c r="D164"/>
  <c r="C164"/>
  <c r="G163"/>
  <c r="D163"/>
  <c r="C163"/>
  <c r="G162"/>
  <c r="D162"/>
  <c r="C162"/>
  <c r="G161"/>
  <c r="D161"/>
  <c r="C161"/>
  <c r="G160"/>
  <c r="D160"/>
  <c r="C160"/>
  <c r="G159"/>
  <c r="D159"/>
  <c r="C159"/>
  <c r="G155"/>
  <c r="D155"/>
  <c r="C155"/>
  <c r="G154"/>
  <c r="D154"/>
  <c r="C154"/>
  <c r="G153"/>
  <c r="D153"/>
  <c r="C153"/>
  <c r="G152"/>
  <c r="D152"/>
  <c r="C152"/>
  <c r="G151"/>
  <c r="D151"/>
  <c r="C151"/>
  <c r="G150"/>
  <c r="D150"/>
  <c r="C150"/>
  <c r="G149"/>
  <c r="D149"/>
  <c r="C149"/>
  <c r="G148"/>
  <c r="D148"/>
  <c r="C148"/>
  <c r="G147"/>
  <c r="D147"/>
  <c r="C147"/>
  <c r="G146"/>
  <c r="D146"/>
  <c r="C146"/>
  <c r="G145"/>
  <c r="D145"/>
  <c r="C145"/>
  <c r="G144"/>
  <c r="D144"/>
  <c r="C144"/>
  <c r="G143"/>
  <c r="D143"/>
  <c r="C143"/>
  <c r="G142"/>
  <c r="D142"/>
  <c r="C142"/>
  <c r="G141"/>
  <c r="D141"/>
  <c r="C141"/>
  <c r="G140"/>
  <c r="D140"/>
  <c r="C140"/>
  <c r="G139"/>
  <c r="D139"/>
  <c r="C139"/>
  <c r="G138"/>
  <c r="D138"/>
  <c r="C138"/>
  <c r="G137"/>
  <c r="D137"/>
  <c r="C137"/>
  <c r="G136"/>
  <c r="D136"/>
  <c r="C136"/>
  <c r="G135"/>
  <c r="D135"/>
  <c r="C135"/>
  <c r="G134"/>
  <c r="D134"/>
  <c r="C134"/>
  <c r="G133"/>
  <c r="D133"/>
  <c r="C133"/>
  <c r="G132"/>
  <c r="D132"/>
  <c r="C132"/>
  <c r="D131"/>
  <c r="G130"/>
  <c r="D130"/>
  <c r="G128"/>
  <c r="D128"/>
  <c r="G127"/>
  <c r="D127"/>
  <c r="G126"/>
  <c r="D126"/>
  <c r="G125"/>
  <c r="D125"/>
  <c r="G124"/>
  <c r="D124"/>
  <c r="G123"/>
  <c r="D123"/>
  <c r="G122"/>
  <c r="D122"/>
  <c r="G121"/>
  <c r="D121"/>
  <c r="G120"/>
  <c r="D120"/>
  <c r="G119"/>
  <c r="D119"/>
  <c r="G118"/>
  <c r="D118"/>
  <c r="G117"/>
  <c r="D117"/>
  <c r="G116"/>
  <c r="D116"/>
  <c r="G115"/>
  <c r="D115"/>
  <c r="G114"/>
  <c r="D114"/>
  <c r="G113"/>
  <c r="D113"/>
  <c r="G112"/>
  <c r="D112"/>
  <c r="G111"/>
  <c r="D111"/>
  <c r="G110"/>
  <c r="D110"/>
  <c r="G109"/>
  <c r="D109"/>
  <c r="G108"/>
  <c r="D108"/>
  <c r="G107"/>
  <c r="D107"/>
  <c r="C107"/>
  <c r="D106"/>
  <c r="C106"/>
  <c r="G105"/>
  <c r="I105" s="1"/>
  <c r="D105"/>
  <c r="F105" s="1"/>
  <c r="C105"/>
  <c r="H104"/>
  <c r="G104"/>
  <c r="G103"/>
  <c r="D103"/>
  <c r="G102"/>
  <c r="D102"/>
  <c r="G101"/>
  <c r="G98"/>
  <c r="D98"/>
  <c r="C98"/>
  <c r="G97"/>
  <c r="D97"/>
  <c r="C97"/>
  <c r="G96"/>
  <c r="D96"/>
  <c r="C96"/>
  <c r="G95"/>
  <c r="D95"/>
  <c r="C95"/>
  <c r="G94"/>
  <c r="D94"/>
  <c r="C94"/>
  <c r="G93"/>
  <c r="D93"/>
  <c r="C93"/>
  <c r="G92"/>
  <c r="D92"/>
  <c r="C92"/>
  <c r="G91"/>
  <c r="D91"/>
  <c r="C91"/>
  <c r="G90"/>
  <c r="D90"/>
  <c r="C90"/>
  <c r="G89"/>
  <c r="D89"/>
  <c r="C89"/>
  <c r="G88"/>
  <c r="D88"/>
  <c r="C88"/>
  <c r="G87"/>
  <c r="D87"/>
  <c r="C87"/>
  <c r="G86"/>
  <c r="D86"/>
  <c r="C86"/>
  <c r="G85"/>
  <c r="D85"/>
  <c r="C85"/>
  <c r="G84"/>
  <c r="D84"/>
  <c r="C84"/>
  <c r="G83"/>
  <c r="D83"/>
  <c r="C83"/>
  <c r="G82"/>
  <c r="D82"/>
  <c r="C82"/>
  <c r="G81"/>
  <c r="D81"/>
  <c r="C81"/>
  <c r="G80"/>
  <c r="D80"/>
  <c r="C80"/>
  <c r="G79"/>
  <c r="D79"/>
  <c r="C79"/>
  <c r="G78"/>
  <c r="D78"/>
  <c r="C78"/>
  <c r="G77"/>
  <c r="D77"/>
  <c r="C77"/>
  <c r="G76"/>
  <c r="D76"/>
  <c r="C76"/>
  <c r="G75"/>
  <c r="D75"/>
  <c r="C75"/>
  <c r="G74"/>
  <c r="D74"/>
  <c r="C74"/>
  <c r="G73"/>
  <c r="D73"/>
  <c r="C73"/>
  <c r="G72"/>
  <c r="D72"/>
  <c r="C72"/>
  <c r="G71"/>
  <c r="D71"/>
  <c r="C71"/>
  <c r="G70"/>
  <c r="D70"/>
  <c r="C70"/>
  <c r="G69"/>
  <c r="D69"/>
  <c r="C69"/>
  <c r="G68"/>
  <c r="D68"/>
  <c r="C68"/>
  <c r="G67"/>
  <c r="D67"/>
  <c r="C67"/>
  <c r="G66"/>
  <c r="D66"/>
  <c r="C66"/>
  <c r="G65"/>
  <c r="D65"/>
  <c r="C65"/>
  <c r="G64"/>
  <c r="D64"/>
  <c r="C64"/>
  <c r="G63"/>
  <c r="D63"/>
  <c r="C63"/>
  <c r="G62"/>
  <c r="D62"/>
  <c r="C62"/>
  <c r="G61"/>
  <c r="D61"/>
  <c r="C61"/>
  <c r="G60"/>
  <c r="D60"/>
  <c r="C60"/>
  <c r="C59"/>
  <c r="C58"/>
  <c r="C57"/>
  <c r="C56"/>
  <c r="C55"/>
  <c r="C54"/>
  <c r="C53"/>
  <c r="C52"/>
  <c r="K49"/>
  <c r="G47"/>
  <c r="E47"/>
  <c r="K47" s="1"/>
  <c r="D47"/>
  <c r="G46"/>
  <c r="E46"/>
  <c r="K46" s="1"/>
  <c r="D46"/>
  <c r="G45"/>
  <c r="E45"/>
  <c r="K45" s="1"/>
  <c r="D45"/>
  <c r="K44"/>
  <c r="K43"/>
  <c r="K42"/>
  <c r="G39"/>
  <c r="D39"/>
  <c r="C39"/>
  <c r="G38"/>
  <c r="D38"/>
  <c r="C38"/>
  <c r="G37"/>
  <c r="D37"/>
  <c r="C37"/>
  <c r="G36"/>
  <c r="D36"/>
  <c r="C36"/>
  <c r="G35"/>
  <c r="D35"/>
  <c r="C35"/>
  <c r="G34"/>
  <c r="D34"/>
  <c r="C34"/>
  <c r="G33"/>
  <c r="D33"/>
  <c r="C33"/>
  <c r="G32"/>
  <c r="D32"/>
  <c r="C32"/>
  <c r="G31"/>
  <c r="D31"/>
  <c r="C31"/>
  <c r="G30"/>
  <c r="D30"/>
  <c r="C30"/>
  <c r="G29"/>
  <c r="D29"/>
  <c r="C29"/>
  <c r="G28"/>
  <c r="D28"/>
  <c r="C28"/>
  <c r="G27"/>
  <c r="D27"/>
  <c r="C27"/>
  <c r="G26"/>
  <c r="D26"/>
  <c r="C26"/>
  <c r="G25"/>
  <c r="D25"/>
  <c r="C25"/>
  <c r="G24"/>
  <c r="D24"/>
  <c r="C24"/>
  <c r="G23"/>
  <c r="D23"/>
  <c r="C23"/>
  <c r="G22"/>
  <c r="D22"/>
  <c r="C22"/>
  <c r="G21"/>
  <c r="D21"/>
  <c r="C21"/>
  <c r="G20"/>
  <c r="D20"/>
  <c r="C20"/>
  <c r="G19"/>
  <c r="D19"/>
  <c r="C19"/>
  <c r="G18"/>
  <c r="D18"/>
  <c r="C18"/>
  <c r="G17"/>
  <c r="D17"/>
  <c r="C17"/>
  <c r="G16"/>
  <c r="D16"/>
  <c r="C16"/>
  <c r="G14"/>
  <c r="D14"/>
  <c r="H12"/>
  <c r="G89" i="5"/>
  <c r="F89"/>
  <c r="F88" s="1"/>
  <c r="D89"/>
  <c r="D88" s="1"/>
  <c r="C89"/>
  <c r="C88"/>
  <c r="G86"/>
  <c r="F86"/>
  <c r="D86"/>
  <c r="G85"/>
  <c r="F85"/>
  <c r="D85"/>
  <c r="C85"/>
  <c r="G84"/>
  <c r="F84"/>
  <c r="D84"/>
  <c r="C84"/>
  <c r="G81"/>
  <c r="F81"/>
  <c r="F80" s="1"/>
  <c r="D81"/>
  <c r="D80" s="1"/>
  <c r="C81"/>
  <c r="G79"/>
  <c r="F79"/>
  <c r="D79"/>
  <c r="C79"/>
  <c r="G78"/>
  <c r="F78"/>
  <c r="D78"/>
  <c r="C78"/>
  <c r="G77"/>
  <c r="F77"/>
  <c r="D77"/>
  <c r="C77"/>
  <c r="G75"/>
  <c r="D75"/>
  <c r="C75"/>
  <c r="G74"/>
  <c r="F74"/>
  <c r="D74"/>
  <c r="C74"/>
  <c r="G73"/>
  <c r="F73"/>
  <c r="D73"/>
  <c r="C73"/>
  <c r="G72"/>
  <c r="F72"/>
  <c r="D72"/>
  <c r="C72"/>
  <c r="G70"/>
  <c r="F70"/>
  <c r="D70"/>
  <c r="C70"/>
  <c r="G69"/>
  <c r="F69"/>
  <c r="D69"/>
  <c r="C69"/>
  <c r="G68"/>
  <c r="F68"/>
  <c r="D68"/>
  <c r="C68"/>
  <c r="G67"/>
  <c r="F67"/>
  <c r="D67"/>
  <c r="C67"/>
  <c r="G66"/>
  <c r="D66"/>
  <c r="C66"/>
  <c r="G63"/>
  <c r="F63"/>
  <c r="D63"/>
  <c r="G62"/>
  <c r="F62"/>
  <c r="D62"/>
  <c r="G61"/>
  <c r="F61"/>
  <c r="D61"/>
  <c r="C61"/>
  <c r="C63" s="1"/>
  <c r="G60"/>
  <c r="F60"/>
  <c r="D60"/>
  <c r="C60"/>
  <c r="G59"/>
  <c r="F59"/>
  <c r="D59"/>
  <c r="C59"/>
  <c r="G58"/>
  <c r="F58"/>
  <c r="D58"/>
  <c r="C58"/>
  <c r="G56"/>
  <c r="F56"/>
  <c r="D56"/>
  <c r="C56"/>
  <c r="G55"/>
  <c r="F55"/>
  <c r="D55"/>
  <c r="C55"/>
  <c r="G54"/>
  <c r="F54"/>
  <c r="D54"/>
  <c r="C54"/>
  <c r="G53"/>
  <c r="F53"/>
  <c r="D53"/>
  <c r="C53"/>
  <c r="G52"/>
  <c r="F52"/>
  <c r="D52"/>
  <c r="C52"/>
  <c r="G51"/>
  <c r="D51"/>
  <c r="C51"/>
  <c r="F49"/>
  <c r="F48" s="1"/>
  <c r="D49"/>
  <c r="C49"/>
  <c r="G47"/>
  <c r="F47"/>
  <c r="D47"/>
  <c r="C47"/>
  <c r="G46"/>
  <c r="F46"/>
  <c r="D46"/>
  <c r="C46"/>
  <c r="G45"/>
  <c r="F45"/>
  <c r="D45"/>
  <c r="C45"/>
  <c r="G44"/>
  <c r="F44"/>
  <c r="D44"/>
  <c r="C44"/>
  <c r="G43"/>
  <c r="F43"/>
  <c r="D43"/>
  <c r="C43"/>
  <c r="G42"/>
  <c r="F42"/>
  <c r="D42"/>
  <c r="C42"/>
  <c r="G40"/>
  <c r="D40"/>
  <c r="C40"/>
  <c r="G39"/>
  <c r="F39"/>
  <c r="D39"/>
  <c r="C39"/>
  <c r="G38"/>
  <c r="F38"/>
  <c r="D38"/>
  <c r="C38"/>
  <c r="G37"/>
  <c r="F37"/>
  <c r="D37"/>
  <c r="C37"/>
  <c r="G36"/>
  <c r="F36"/>
  <c r="D36"/>
  <c r="C36"/>
  <c r="F34"/>
  <c r="D34"/>
  <c r="C34"/>
  <c r="G33"/>
  <c r="F33"/>
  <c r="D33"/>
  <c r="C33"/>
  <c r="G32"/>
  <c r="F32"/>
  <c r="D32"/>
  <c r="C32"/>
  <c r="G31"/>
  <c r="F31"/>
  <c r="D31"/>
  <c r="C31"/>
  <c r="G29"/>
  <c r="F29"/>
  <c r="D29"/>
  <c r="C29"/>
  <c r="G28"/>
  <c r="F28"/>
  <c r="D28"/>
  <c r="C28"/>
  <c r="G27"/>
  <c r="F27"/>
  <c r="D27"/>
  <c r="C27"/>
  <c r="G26"/>
  <c r="F26"/>
  <c r="D26"/>
  <c r="C26"/>
  <c r="G25"/>
  <c r="F25"/>
  <c r="D25"/>
  <c r="C25"/>
  <c r="G23"/>
  <c r="F23"/>
  <c r="D23"/>
  <c r="C23"/>
  <c r="G22"/>
  <c r="D22"/>
  <c r="C22"/>
  <c r="G21"/>
  <c r="F21"/>
  <c r="D21"/>
  <c r="C21"/>
  <c r="G20"/>
  <c r="D20"/>
  <c r="C20"/>
  <c r="G19"/>
  <c r="F19"/>
  <c r="D19"/>
  <c r="C19"/>
  <c r="G18"/>
  <c r="F18"/>
  <c r="D18"/>
  <c r="C18"/>
  <c r="G16"/>
  <c r="F16"/>
  <c r="D16"/>
  <c r="C16"/>
  <c r="G15"/>
  <c r="F15"/>
  <c r="D15"/>
  <c r="C15"/>
  <c r="G14"/>
  <c r="F14"/>
  <c r="D14"/>
  <c r="C14"/>
  <c r="G13"/>
  <c r="F13"/>
  <c r="D13"/>
  <c r="C13"/>
  <c r="G12"/>
  <c r="F12"/>
  <c r="D12"/>
  <c r="C12"/>
  <c r="G11"/>
  <c r="F11"/>
  <c r="D11"/>
  <c r="C11"/>
  <c r="G10"/>
  <c r="F10"/>
  <c r="C10"/>
  <c r="G9"/>
  <c r="D9"/>
  <c r="C9"/>
  <c r="AL134" i="3"/>
  <c r="G134"/>
  <c r="G129" s="1"/>
  <c r="G128" s="1"/>
  <c r="AS18" s="1"/>
  <c r="D134"/>
  <c r="AL126"/>
  <c r="G126"/>
  <c r="D126"/>
  <c r="F126" s="1"/>
  <c r="G122"/>
  <c r="G115"/>
  <c r="G103"/>
  <c r="AL103" s="1"/>
  <c r="AN103" s="1"/>
  <c r="G99"/>
  <c r="AN92"/>
  <c r="AN88"/>
  <c r="AL85"/>
  <c r="AN85" s="1"/>
  <c r="AL84"/>
  <c r="AN84" s="1"/>
  <c r="AL83"/>
  <c r="AN83" s="1"/>
  <c r="AL72"/>
  <c r="AN72" s="1"/>
  <c r="AL69"/>
  <c r="AN69" s="1"/>
  <c r="AL68"/>
  <c r="AN68" s="1"/>
  <c r="AL63"/>
  <c r="G62"/>
  <c r="G59"/>
  <c r="D59"/>
  <c r="AL54"/>
  <c r="AN54" s="1"/>
  <c r="AN53"/>
  <c r="AN52"/>
  <c r="AN51"/>
  <c r="AN50"/>
  <c r="AN49"/>
  <c r="AN47"/>
  <c r="AN46"/>
  <c r="AL45"/>
  <c r="AN45" s="1"/>
  <c r="AN42"/>
  <c r="AN41"/>
  <c r="AN40"/>
  <c r="AN39"/>
  <c r="AN38"/>
  <c r="AN37"/>
  <c r="AN36"/>
  <c r="AN31"/>
  <c r="AN30"/>
  <c r="AN28"/>
  <c r="AN24"/>
  <c r="AN22"/>
  <c r="AN20"/>
  <c r="AN19"/>
  <c r="AN18"/>
  <c r="AS16"/>
  <c r="AR16"/>
  <c r="G16"/>
  <c r="G15" s="1"/>
  <c r="AS15"/>
  <c r="AR15"/>
  <c r="AS14"/>
  <c r="AR14"/>
  <c r="AS11"/>
  <c r="AR11"/>
  <c r="AN126" l="1"/>
  <c r="H732" i="8"/>
  <c r="H815"/>
  <c r="P815" s="1"/>
  <c r="P832" s="1"/>
  <c r="S1632"/>
  <c r="S1635"/>
  <c r="S1795"/>
  <c r="AM14" i="3"/>
  <c r="AM136" s="1"/>
  <c r="C83" i="5"/>
  <c r="C82" s="1"/>
  <c r="R605" i="8"/>
  <c r="F513" i="7"/>
  <c r="H325"/>
  <c r="D48" i="5"/>
  <c r="J49"/>
  <c r="Q832" i="8"/>
  <c r="G325" i="7"/>
  <c r="D325"/>
  <c r="E14" i="3"/>
  <c r="H14"/>
  <c r="H136" s="1"/>
  <c r="Q80" i="8"/>
  <c r="I144"/>
  <c r="I204" s="1"/>
  <c r="I188"/>
  <c r="Q188" s="1"/>
  <c r="H128"/>
  <c r="H188" s="1"/>
  <c r="K953"/>
  <c r="K955"/>
  <c r="K973" s="1"/>
  <c r="I1627"/>
  <c r="I1646" s="1"/>
  <c r="Q1499"/>
  <c r="M9" i="5"/>
  <c r="G229" i="7"/>
  <c r="D450"/>
  <c r="V14" i="3"/>
  <c r="V136" s="1"/>
  <c r="L122" i="8"/>
  <c r="L125" s="1"/>
  <c r="G588" i="7" s="1"/>
  <c r="M122" i="8"/>
  <c r="M125" s="1"/>
  <c r="H588" i="7" s="1"/>
  <c r="L58" i="3"/>
  <c r="AL99"/>
  <c r="AN99" s="1"/>
  <c r="F62"/>
  <c r="O953" i="8"/>
  <c r="O952"/>
  <c r="Q953"/>
  <c r="Q952"/>
  <c r="K14" i="3"/>
  <c r="K136" s="1"/>
  <c r="P1752" i="8"/>
  <c r="S1734"/>
  <c r="Q896"/>
  <c r="S896" s="1"/>
  <c r="D65" i="6"/>
  <c r="J65" s="1"/>
  <c r="D129" i="7"/>
  <c r="F130"/>
  <c r="O1586" i="8"/>
  <c r="C45" i="6"/>
  <c r="J869" i="8"/>
  <c r="F202" i="7"/>
  <c r="J202"/>
  <c r="P1812" i="8"/>
  <c r="P1822"/>
  <c r="H317"/>
  <c r="J106" i="7"/>
  <c r="L106" s="1"/>
  <c r="F106"/>
  <c r="M1652" i="8"/>
  <c r="M1899" s="1"/>
  <c r="I1812"/>
  <c r="I1803"/>
  <c r="H1812"/>
  <c r="S1814" s="1"/>
  <c r="H1803"/>
  <c r="I123" i="6"/>
  <c r="K123" s="1"/>
  <c r="J105" i="7"/>
  <c r="L105" s="1"/>
  <c r="H99"/>
  <c r="K104"/>
  <c r="G99"/>
  <c r="S940" i="8"/>
  <c r="L1646"/>
  <c r="L1662" s="1"/>
  <c r="O1646"/>
  <c r="H1643"/>
  <c r="M1646"/>
  <c r="M1643"/>
  <c r="S1921"/>
  <c r="S1922"/>
  <c r="I118" i="6"/>
  <c r="I327" i="7"/>
  <c r="I328"/>
  <c r="I329"/>
  <c r="I1515" i="8"/>
  <c r="I326" i="7"/>
  <c r="J9" i="5"/>
  <c r="C57"/>
  <c r="I63"/>
  <c r="I1744" i="8"/>
  <c r="I1762" s="1"/>
  <c r="AN87" i="3"/>
  <c r="AN86"/>
  <c r="F11" i="6"/>
  <c r="G11"/>
  <c r="F15" i="3"/>
  <c r="I91" i="6"/>
  <c r="K419" i="8"/>
  <c r="K401"/>
  <c r="O385"/>
  <c r="O403" s="1"/>
  <c r="L401"/>
  <c r="P385"/>
  <c r="I750"/>
  <c r="E507" i="7" s="1"/>
  <c r="I832" i="8"/>
  <c r="M750"/>
  <c r="H507" i="7" s="1"/>
  <c r="G121" i="3"/>
  <c r="AS17" s="1"/>
  <c r="AS19" s="1"/>
  <c r="I317" i="8"/>
  <c r="L750"/>
  <c r="G507" i="7" s="1"/>
  <c r="I651" i="8"/>
  <c r="H586" i="7"/>
  <c r="G586"/>
  <c r="R162" i="8"/>
  <c r="M286"/>
  <c r="M313" s="1"/>
  <c r="M403"/>
  <c r="Q403" s="1"/>
  <c r="C44" i="6"/>
  <c r="E590" i="7"/>
  <c r="F591"/>
  <c r="L286" i="8"/>
  <c r="L403"/>
  <c r="P716"/>
  <c r="P732" s="1"/>
  <c r="H1515"/>
  <c r="D397" i="7" s="1"/>
  <c r="M633" i="8"/>
  <c r="M635"/>
  <c r="M651" s="1"/>
  <c r="N651" s="1"/>
  <c r="C36" i="6"/>
  <c r="I36" s="1"/>
  <c r="H750" i="8"/>
  <c r="D507" i="7" s="1"/>
  <c r="H304" i="8"/>
  <c r="I144" i="6"/>
  <c r="K451" i="7"/>
  <c r="K452"/>
  <c r="K453"/>
  <c r="K513"/>
  <c r="J451"/>
  <c r="J452"/>
  <c r="J453"/>
  <c r="J513"/>
  <c r="K398"/>
  <c r="J14" i="3"/>
  <c r="J398" i="7"/>
  <c r="I130" i="6"/>
  <c r="H114" i="8"/>
  <c r="D586" i="7" s="1"/>
  <c r="J327"/>
  <c r="J329"/>
  <c r="C99" i="6"/>
  <c r="E99" s="1"/>
  <c r="I142"/>
  <c r="J973" i="8"/>
  <c r="J200" i="7"/>
  <c r="L200" s="1"/>
  <c r="G94" i="6"/>
  <c r="D83" i="5"/>
  <c r="D82" s="1"/>
  <c r="G48" i="7"/>
  <c r="O474" i="8"/>
  <c r="O471"/>
  <c r="I471"/>
  <c r="D95" i="6" s="1"/>
  <c r="I473" i="8"/>
  <c r="K469"/>
  <c r="H473"/>
  <c r="H494" s="1"/>
  <c r="H471"/>
  <c r="C95" i="6" s="1"/>
  <c r="I95" s="1"/>
  <c r="P469" i="8"/>
  <c r="Q469"/>
  <c r="M473"/>
  <c r="M471"/>
  <c r="K327" i="7"/>
  <c r="K329"/>
  <c r="K328"/>
  <c r="D35" i="5"/>
  <c r="G514" i="7"/>
  <c r="S1829" i="8"/>
  <c r="S1832"/>
  <c r="D76" i="5"/>
  <c r="S22" i="8"/>
  <c r="S24"/>
  <c r="S26"/>
  <c r="S28"/>
  <c r="S30"/>
  <c r="S33"/>
  <c r="S35"/>
  <c r="S37"/>
  <c r="S39"/>
  <c r="S41"/>
  <c r="S43"/>
  <c r="S45"/>
  <c r="S47"/>
  <c r="S49"/>
  <c r="S51"/>
  <c r="S53"/>
  <c r="L144"/>
  <c r="L321"/>
  <c r="D516" i="7"/>
  <c r="D589"/>
  <c r="M976" i="8"/>
  <c r="S1438"/>
  <c r="S1440"/>
  <c r="S1442"/>
  <c r="S1444"/>
  <c r="S1446"/>
  <c r="S1448"/>
  <c r="S1450"/>
  <c r="S1452"/>
  <c r="S1454"/>
  <c r="S1455"/>
  <c r="S1456"/>
  <c r="S1457"/>
  <c r="S1458"/>
  <c r="S1459"/>
  <c r="S1460"/>
  <c r="S1461"/>
  <c r="R1462"/>
  <c r="R1463"/>
  <c r="R1464"/>
  <c r="R1466"/>
  <c r="R1467"/>
  <c r="J1481"/>
  <c r="S1483" s="1"/>
  <c r="I1497"/>
  <c r="D119" i="6" s="1"/>
  <c r="D117" s="1"/>
  <c r="R1586" i="8"/>
  <c r="R1604" s="1"/>
  <c r="J176" i="7"/>
  <c r="K326"/>
  <c r="C127" i="6"/>
  <c r="I127" s="1"/>
  <c r="O734" i="8"/>
  <c r="O750" s="1"/>
  <c r="Q734"/>
  <c r="Q750" s="1"/>
  <c r="S1700"/>
  <c r="S1702"/>
  <c r="R1704"/>
  <c r="C126" i="6"/>
  <c r="W14" i="3"/>
  <c r="D58"/>
  <c r="D14" s="1"/>
  <c r="D98" i="6"/>
  <c r="J98" s="1"/>
  <c r="E175" i="7"/>
  <c r="E174" s="1"/>
  <c r="O288" i="8"/>
  <c r="Q288"/>
  <c r="Q304" s="1"/>
  <c r="S212"/>
  <c r="S214"/>
  <c r="S216"/>
  <c r="S218"/>
  <c r="S220"/>
  <c r="S222"/>
  <c r="S224"/>
  <c r="S226"/>
  <c r="S228"/>
  <c r="S230"/>
  <c r="S232"/>
  <c r="S234"/>
  <c r="S236"/>
  <c r="S238"/>
  <c r="S240"/>
  <c r="S242"/>
  <c r="S244"/>
  <c r="S246"/>
  <c r="R467"/>
  <c r="J469"/>
  <c r="R556"/>
  <c r="R558"/>
  <c r="R560"/>
  <c r="R562"/>
  <c r="R564"/>
  <c r="R566"/>
  <c r="R568"/>
  <c r="R570"/>
  <c r="R572"/>
  <c r="R574"/>
  <c r="R579"/>
  <c r="R581"/>
  <c r="R583"/>
  <c r="R585"/>
  <c r="R587"/>
  <c r="R589"/>
  <c r="R591"/>
  <c r="R593"/>
  <c r="R595"/>
  <c r="R597"/>
  <c r="R599"/>
  <c r="R601"/>
  <c r="R603"/>
  <c r="R607"/>
  <c r="R609"/>
  <c r="O716"/>
  <c r="O732" s="1"/>
  <c r="Q716"/>
  <c r="Q732" s="1"/>
  <c r="L844"/>
  <c r="G13" i="7" s="1"/>
  <c r="G12" s="1"/>
  <c r="I976" i="8"/>
  <c r="O955"/>
  <c r="I956"/>
  <c r="S1439"/>
  <c r="S1441"/>
  <c r="S1443"/>
  <c r="S1445"/>
  <c r="S1447"/>
  <c r="S1449"/>
  <c r="S1451"/>
  <c r="S1453"/>
  <c r="R1528"/>
  <c r="R1529"/>
  <c r="R1530"/>
  <c r="S1531"/>
  <c r="S1669"/>
  <c r="S1673"/>
  <c r="S1675"/>
  <c r="S1683"/>
  <c r="S1685"/>
  <c r="S1687"/>
  <c r="S1689"/>
  <c r="S1691"/>
  <c r="S1693"/>
  <c r="S1695"/>
  <c r="S1697"/>
  <c r="S1699"/>
  <c r="J231" i="7"/>
  <c r="S1830" i="8"/>
  <c r="J955"/>
  <c r="J956" s="1"/>
  <c r="Q955"/>
  <c r="M956"/>
  <c r="H158" i="7" s="1"/>
  <c r="H156" s="1"/>
  <c r="M1596" i="8"/>
  <c r="E99" i="7"/>
  <c r="I89" i="5"/>
  <c r="I72"/>
  <c r="F83"/>
  <c r="F82" s="1"/>
  <c r="O832" i="8"/>
  <c r="G519" i="7"/>
  <c r="J519" s="1"/>
  <c r="I74" i="5"/>
  <c r="D71"/>
  <c r="F65"/>
  <c r="J44" i="7"/>
  <c r="L44" s="1"/>
  <c r="F41" i="5"/>
  <c r="J42" i="7"/>
  <c r="L42" s="1"/>
  <c r="J46"/>
  <c r="L46" s="1"/>
  <c r="D57" i="5"/>
  <c r="J177" i="7"/>
  <c r="D8" i="5"/>
  <c r="F76"/>
  <c r="G293" i="7"/>
  <c r="J178"/>
  <c r="J159"/>
  <c r="J161"/>
  <c r="J163"/>
  <c r="J165"/>
  <c r="J167"/>
  <c r="J169"/>
  <c r="J171"/>
  <c r="J173"/>
  <c r="G450"/>
  <c r="S381" i="8"/>
  <c r="G17" i="5"/>
  <c r="J75"/>
  <c r="O98" i="8"/>
  <c r="O114" s="1"/>
  <c r="G70" i="3"/>
  <c r="I70" s="1"/>
  <c r="K270" i="8"/>
  <c r="K286" s="1"/>
  <c r="P270"/>
  <c r="P286" s="1"/>
  <c r="R1829"/>
  <c r="R1669"/>
  <c r="R1674"/>
  <c r="R1675"/>
  <c r="R1684"/>
  <c r="R1685"/>
  <c r="R1688"/>
  <c r="R1689"/>
  <c r="R1692"/>
  <c r="R1693"/>
  <c r="R1696"/>
  <c r="R1697"/>
  <c r="S1703"/>
  <c r="R1445"/>
  <c r="R1449"/>
  <c r="R1453"/>
  <c r="H976"/>
  <c r="C17" i="5"/>
  <c r="J45" i="7"/>
  <c r="L45" s="1"/>
  <c r="J49"/>
  <c r="J43"/>
  <c r="L43" s="1"/>
  <c r="J47"/>
  <c r="L47" s="1"/>
  <c r="J520"/>
  <c r="J522"/>
  <c r="J524"/>
  <c r="J526"/>
  <c r="J536"/>
  <c r="J538"/>
  <c r="J540"/>
  <c r="J542"/>
  <c r="J544"/>
  <c r="J546"/>
  <c r="J548"/>
  <c r="J550"/>
  <c r="J552"/>
  <c r="J560"/>
  <c r="J562"/>
  <c r="J564"/>
  <c r="J566"/>
  <c r="J568"/>
  <c r="J570"/>
  <c r="J572"/>
  <c r="J574"/>
  <c r="J576"/>
  <c r="J578"/>
  <c r="J580"/>
  <c r="J582"/>
  <c r="J584"/>
  <c r="C41" i="5"/>
  <c r="C65"/>
  <c r="C50"/>
  <c r="C11" i="6"/>
  <c r="J896" i="8"/>
  <c r="E450" i="7"/>
  <c r="K450" s="1"/>
  <c r="D11" i="6"/>
  <c r="R1832" i="8"/>
  <c r="R1670"/>
  <c r="R1672"/>
  <c r="R1673"/>
  <c r="R1676"/>
  <c r="R1682"/>
  <c r="R1683"/>
  <c r="R1686"/>
  <c r="R1687"/>
  <c r="R1690"/>
  <c r="R1691"/>
  <c r="R1694"/>
  <c r="R1695"/>
  <c r="R1698"/>
  <c r="R1699"/>
  <c r="P1728"/>
  <c r="S1532"/>
  <c r="R1439"/>
  <c r="R1443"/>
  <c r="R1447"/>
  <c r="R1451"/>
  <c r="I56" i="5"/>
  <c r="I28"/>
  <c r="I33"/>
  <c r="I40"/>
  <c r="I43"/>
  <c r="I45"/>
  <c r="I55"/>
  <c r="I60"/>
  <c r="I62"/>
  <c r="I68"/>
  <c r="I78"/>
  <c r="I81"/>
  <c r="I25"/>
  <c r="I27"/>
  <c r="I29"/>
  <c r="I32"/>
  <c r="I37"/>
  <c r="I39"/>
  <c r="I44"/>
  <c r="F57"/>
  <c r="I59"/>
  <c r="I69"/>
  <c r="I77"/>
  <c r="I79"/>
  <c r="J367" i="7"/>
  <c r="J369"/>
  <c r="J371"/>
  <c r="J373"/>
  <c r="J375"/>
  <c r="J377"/>
  <c r="J379"/>
  <c r="J381"/>
  <c r="J383"/>
  <c r="J385"/>
  <c r="J387"/>
  <c r="J389"/>
  <c r="J391"/>
  <c r="J393"/>
  <c r="J395"/>
  <c r="J433"/>
  <c r="J435"/>
  <c r="J437"/>
  <c r="J439"/>
  <c r="J441"/>
  <c r="J443"/>
  <c r="J445"/>
  <c r="J447"/>
  <c r="J449"/>
  <c r="I10" i="5"/>
  <c r="I12"/>
  <c r="I14"/>
  <c r="I16"/>
  <c r="J14" i="7"/>
  <c r="J17"/>
  <c r="J19"/>
  <c r="J21"/>
  <c r="J23"/>
  <c r="J25"/>
  <c r="J27"/>
  <c r="J29"/>
  <c r="J31"/>
  <c r="J33"/>
  <c r="J35"/>
  <c r="J37"/>
  <c r="J39"/>
  <c r="J61"/>
  <c r="J63"/>
  <c r="J65"/>
  <c r="J67"/>
  <c r="J69"/>
  <c r="J71"/>
  <c r="J73"/>
  <c r="J75"/>
  <c r="J77"/>
  <c r="J79"/>
  <c r="J81"/>
  <c r="J83"/>
  <c r="J85"/>
  <c r="J87"/>
  <c r="J89"/>
  <c r="J91"/>
  <c r="J93"/>
  <c r="J95"/>
  <c r="J97"/>
  <c r="J100"/>
  <c r="L100" s="1"/>
  <c r="J102"/>
  <c r="L102" s="1"/>
  <c r="J103"/>
  <c r="L103" s="1"/>
  <c r="I11" i="5"/>
  <c r="I13"/>
  <c r="I15"/>
  <c r="G129" i="7"/>
  <c r="J132"/>
  <c r="J134"/>
  <c r="J136"/>
  <c r="J138"/>
  <c r="J140"/>
  <c r="J142"/>
  <c r="J144"/>
  <c r="J146"/>
  <c r="J148"/>
  <c r="J150"/>
  <c r="J152"/>
  <c r="J154"/>
  <c r="J183"/>
  <c r="J185"/>
  <c r="J187"/>
  <c r="J189"/>
  <c r="J191"/>
  <c r="J193"/>
  <c r="J195"/>
  <c r="J204"/>
  <c r="J206"/>
  <c r="J208"/>
  <c r="J210"/>
  <c r="J212"/>
  <c r="J214"/>
  <c r="J216"/>
  <c r="J218"/>
  <c r="J220"/>
  <c r="J222"/>
  <c r="J224"/>
  <c r="J226"/>
  <c r="J228"/>
  <c r="G261"/>
  <c r="J265"/>
  <c r="J267"/>
  <c r="J269"/>
  <c r="J271"/>
  <c r="J273"/>
  <c r="J275"/>
  <c r="J277"/>
  <c r="J279"/>
  <c r="J281"/>
  <c r="J283"/>
  <c r="J285"/>
  <c r="J287"/>
  <c r="J289"/>
  <c r="J291"/>
  <c r="J296"/>
  <c r="J298"/>
  <c r="J300"/>
  <c r="J302"/>
  <c r="J304"/>
  <c r="J306"/>
  <c r="J308"/>
  <c r="J310"/>
  <c r="J312"/>
  <c r="J314"/>
  <c r="J316"/>
  <c r="J318"/>
  <c r="J320"/>
  <c r="J322"/>
  <c r="J324"/>
  <c r="J335"/>
  <c r="J337"/>
  <c r="J339"/>
  <c r="J341"/>
  <c r="J343"/>
  <c r="J345"/>
  <c r="J347"/>
  <c r="J349"/>
  <c r="J351"/>
  <c r="J353"/>
  <c r="J355"/>
  <c r="J357"/>
  <c r="J359"/>
  <c r="J361"/>
  <c r="K840" i="8"/>
  <c r="K841" s="1"/>
  <c r="H844"/>
  <c r="D13" i="7" s="1"/>
  <c r="D12" s="1"/>
  <c r="S838" i="8"/>
  <c r="S843" s="1"/>
  <c r="P840"/>
  <c r="P841" s="1"/>
  <c r="K734"/>
  <c r="P734"/>
  <c r="P750" s="1"/>
  <c r="C80" i="5"/>
  <c r="I80" s="1"/>
  <c r="S557" i="8"/>
  <c r="S559"/>
  <c r="S561"/>
  <c r="S563"/>
  <c r="S565"/>
  <c r="S567"/>
  <c r="S569"/>
  <c r="S571"/>
  <c r="S573"/>
  <c r="S578"/>
  <c r="S580"/>
  <c r="S582"/>
  <c r="S584"/>
  <c r="S586"/>
  <c r="S588"/>
  <c r="S590"/>
  <c r="S592"/>
  <c r="S594"/>
  <c r="S596"/>
  <c r="S598"/>
  <c r="S600"/>
  <c r="S604"/>
  <c r="S606"/>
  <c r="S608"/>
  <c r="S610"/>
  <c r="K288"/>
  <c r="R215"/>
  <c r="R217"/>
  <c r="R219"/>
  <c r="R221"/>
  <c r="R223"/>
  <c r="R225"/>
  <c r="R227"/>
  <c r="R229"/>
  <c r="R231"/>
  <c r="R233"/>
  <c r="R235"/>
  <c r="R237"/>
  <c r="R239"/>
  <c r="R241"/>
  <c r="R243"/>
  <c r="R245"/>
  <c r="J288"/>
  <c r="J304" s="1"/>
  <c r="K98"/>
  <c r="P98"/>
  <c r="P128" s="1"/>
  <c r="R21"/>
  <c r="R23"/>
  <c r="R25"/>
  <c r="R27"/>
  <c r="R31"/>
  <c r="R32"/>
  <c r="R34"/>
  <c r="R36"/>
  <c r="R38"/>
  <c r="R40"/>
  <c r="R42"/>
  <c r="R44"/>
  <c r="R46"/>
  <c r="R48"/>
  <c r="R50"/>
  <c r="R52"/>
  <c r="AL32" i="3"/>
  <c r="AN33"/>
  <c r="AN63"/>
  <c r="AL62"/>
  <c r="AL58" s="1"/>
  <c r="F8" i="5"/>
  <c r="F24"/>
  <c r="F35"/>
  <c r="I88"/>
  <c r="J16" i="7"/>
  <c r="J18"/>
  <c r="J20"/>
  <c r="J22"/>
  <c r="J24"/>
  <c r="J26"/>
  <c r="J28"/>
  <c r="J30"/>
  <c r="J32"/>
  <c r="J34"/>
  <c r="J36"/>
  <c r="J38"/>
  <c r="E48"/>
  <c r="K48" s="1"/>
  <c r="M870" i="8"/>
  <c r="AT11" i="3"/>
  <c r="AL34"/>
  <c r="AN35"/>
  <c r="AL55"/>
  <c r="AN55" s="1"/>
  <c r="AN56"/>
  <c r="D128"/>
  <c r="AR18" s="1"/>
  <c r="F134"/>
  <c r="I32" i="16"/>
  <c r="AN134" i="3"/>
  <c r="F71" i="5"/>
  <c r="G591" i="7"/>
  <c r="J591" s="1"/>
  <c r="O844" i="8"/>
  <c r="I870"/>
  <c r="J870"/>
  <c r="J60" i="7"/>
  <c r="J62"/>
  <c r="J64"/>
  <c r="J66"/>
  <c r="J68"/>
  <c r="J70"/>
  <c r="J72"/>
  <c r="J74"/>
  <c r="J76"/>
  <c r="J78"/>
  <c r="J80"/>
  <c r="J82"/>
  <c r="J84"/>
  <c r="J86"/>
  <c r="J88"/>
  <c r="J90"/>
  <c r="J92"/>
  <c r="J94"/>
  <c r="J96"/>
  <c r="J98"/>
  <c r="F100"/>
  <c r="F102"/>
  <c r="J107"/>
  <c r="J108"/>
  <c r="J109"/>
  <c r="J110"/>
  <c r="J111"/>
  <c r="J112"/>
  <c r="J113"/>
  <c r="J114"/>
  <c r="J115"/>
  <c r="J116"/>
  <c r="J117"/>
  <c r="J118"/>
  <c r="J119"/>
  <c r="J120"/>
  <c r="J121"/>
  <c r="J122"/>
  <c r="J123"/>
  <c r="J124"/>
  <c r="J125"/>
  <c r="J126"/>
  <c r="J127"/>
  <c r="J128"/>
  <c r="J130"/>
  <c r="L130" s="1"/>
  <c r="J133"/>
  <c r="J135"/>
  <c r="J137"/>
  <c r="J139"/>
  <c r="J141"/>
  <c r="J143"/>
  <c r="J145"/>
  <c r="J147"/>
  <c r="J149"/>
  <c r="J151"/>
  <c r="J153"/>
  <c r="J155"/>
  <c r="J160"/>
  <c r="J162"/>
  <c r="J164"/>
  <c r="J166"/>
  <c r="J168"/>
  <c r="J170"/>
  <c r="J172"/>
  <c r="J232"/>
  <c r="J234"/>
  <c r="J236"/>
  <c r="J238"/>
  <c r="J240"/>
  <c r="J242"/>
  <c r="J244"/>
  <c r="J246"/>
  <c r="J248"/>
  <c r="J250"/>
  <c r="J252"/>
  <c r="J254"/>
  <c r="J256"/>
  <c r="J258"/>
  <c r="J260"/>
  <c r="J401"/>
  <c r="J403"/>
  <c r="J405"/>
  <c r="J407"/>
  <c r="J409"/>
  <c r="J411"/>
  <c r="J413"/>
  <c r="J415"/>
  <c r="J417"/>
  <c r="J419"/>
  <c r="J421"/>
  <c r="J423"/>
  <c r="J425"/>
  <c r="J427"/>
  <c r="J429"/>
  <c r="J431"/>
  <c r="J528"/>
  <c r="J530"/>
  <c r="J532"/>
  <c r="J534"/>
  <c r="J554"/>
  <c r="J556"/>
  <c r="J558"/>
  <c r="S21" i="8"/>
  <c r="R22"/>
  <c r="S23"/>
  <c r="R24"/>
  <c r="S25"/>
  <c r="R26"/>
  <c r="S27"/>
  <c r="R28"/>
  <c r="S29"/>
  <c r="R30"/>
  <c r="S31"/>
  <c r="S32"/>
  <c r="R33"/>
  <c r="S34"/>
  <c r="R35"/>
  <c r="S36"/>
  <c r="R37"/>
  <c r="S38"/>
  <c r="R39"/>
  <c r="S40"/>
  <c r="R41"/>
  <c r="S42"/>
  <c r="R43"/>
  <c r="S44"/>
  <c r="R45"/>
  <c r="S46"/>
  <c r="R47"/>
  <c r="S48"/>
  <c r="R49"/>
  <c r="S50"/>
  <c r="R51"/>
  <c r="S52"/>
  <c r="R53"/>
  <c r="S54"/>
  <c r="S211"/>
  <c r="R212"/>
  <c r="R214"/>
  <c r="S215"/>
  <c r="R216"/>
  <c r="S217"/>
  <c r="R218"/>
  <c r="S219"/>
  <c r="S221"/>
  <c r="R222"/>
  <c r="S223"/>
  <c r="R224"/>
  <c r="S225"/>
  <c r="R226"/>
  <c r="S227"/>
  <c r="R228"/>
  <c r="S229"/>
  <c r="R230"/>
  <c r="S231"/>
  <c r="R232"/>
  <c r="S233"/>
  <c r="R234"/>
  <c r="S235"/>
  <c r="R236"/>
  <c r="S237"/>
  <c r="R238"/>
  <c r="S239"/>
  <c r="R240"/>
  <c r="S241"/>
  <c r="R242"/>
  <c r="S243"/>
  <c r="R244"/>
  <c r="S245"/>
  <c r="R246"/>
  <c r="J270"/>
  <c r="J286" s="1"/>
  <c r="O270"/>
  <c r="O286" s="1"/>
  <c r="Q270"/>
  <c r="P288"/>
  <c r="P304" s="1"/>
  <c r="I304"/>
  <c r="M304"/>
  <c r="E514" i="7"/>
  <c r="K514" s="1"/>
  <c r="R381" i="8"/>
  <c r="C98" i="6"/>
  <c r="S467" i="8"/>
  <c r="S556"/>
  <c r="R557"/>
  <c r="S558"/>
  <c r="R559"/>
  <c r="S560"/>
  <c r="R561"/>
  <c r="S562"/>
  <c r="R563"/>
  <c r="S564"/>
  <c r="S566"/>
  <c r="R567"/>
  <c r="S568"/>
  <c r="R569"/>
  <c r="S570"/>
  <c r="R571"/>
  <c r="S572"/>
  <c r="R573"/>
  <c r="S574"/>
  <c r="R578"/>
  <c r="S579"/>
  <c r="R580"/>
  <c r="S581"/>
  <c r="R582"/>
  <c r="S583"/>
  <c r="R584"/>
  <c r="S585"/>
  <c r="R586"/>
  <c r="S587"/>
  <c r="R588"/>
  <c r="S589"/>
  <c r="R590"/>
  <c r="S591"/>
  <c r="R592"/>
  <c r="S593"/>
  <c r="R594"/>
  <c r="S595"/>
  <c r="R596"/>
  <c r="S597"/>
  <c r="R598"/>
  <c r="S599"/>
  <c r="R600"/>
  <c r="S601"/>
  <c r="K635"/>
  <c r="S603"/>
  <c r="R604"/>
  <c r="S605"/>
  <c r="R606"/>
  <c r="S607"/>
  <c r="R608"/>
  <c r="S609"/>
  <c r="R610"/>
  <c r="Q633"/>
  <c r="S674"/>
  <c r="R713"/>
  <c r="K716"/>
  <c r="K732" s="1"/>
  <c r="J734"/>
  <c r="J750" s="1"/>
  <c r="E518" i="7"/>
  <c r="K518" s="1"/>
  <c r="R838" i="8"/>
  <c r="R840" s="1"/>
  <c r="R841" s="1"/>
  <c r="O840"/>
  <c r="O841" s="1"/>
  <c r="Q840"/>
  <c r="Q841" s="1"/>
  <c r="J843"/>
  <c r="J844" s="1"/>
  <c r="Q843"/>
  <c r="Q869" s="1"/>
  <c r="S869" s="1"/>
  <c r="I844"/>
  <c r="E13" i="7" s="1"/>
  <c r="K13" s="1"/>
  <c r="K12" s="1"/>
  <c r="K844" i="8"/>
  <c r="M844"/>
  <c r="P844"/>
  <c r="J455" i="7"/>
  <c r="J457"/>
  <c r="J459"/>
  <c r="J467"/>
  <c r="J469"/>
  <c r="J471"/>
  <c r="J473"/>
  <c r="J475"/>
  <c r="J477"/>
  <c r="J479"/>
  <c r="J481"/>
  <c r="J483"/>
  <c r="J485"/>
  <c r="J487"/>
  <c r="J489"/>
  <c r="J491"/>
  <c r="J493"/>
  <c r="J495"/>
  <c r="J497"/>
  <c r="J499"/>
  <c r="J501"/>
  <c r="J503"/>
  <c r="I46" i="6"/>
  <c r="I47"/>
  <c r="I48"/>
  <c r="I51"/>
  <c r="I53"/>
  <c r="I55"/>
  <c r="I57"/>
  <c r="I59"/>
  <c r="I61"/>
  <c r="I63"/>
  <c r="I65"/>
  <c r="I67"/>
  <c r="I69"/>
  <c r="I71"/>
  <c r="I73"/>
  <c r="I75"/>
  <c r="I77"/>
  <c r="I79"/>
  <c r="I81"/>
  <c r="I83"/>
  <c r="I87"/>
  <c r="I89"/>
  <c r="K89" s="1"/>
  <c r="Q98" i="8"/>
  <c r="J80"/>
  <c r="P80"/>
  <c r="R211"/>
  <c r="L304"/>
  <c r="N403"/>
  <c r="S713"/>
  <c r="J716"/>
  <c r="J732" s="1"/>
  <c r="R877"/>
  <c r="K896"/>
  <c r="S949"/>
  <c r="S952" s="1"/>
  <c r="H956"/>
  <c r="L956"/>
  <c r="K1481"/>
  <c r="K1497" s="1"/>
  <c r="R1455"/>
  <c r="R1457"/>
  <c r="R1459"/>
  <c r="R1461"/>
  <c r="J1596"/>
  <c r="J1614" s="1"/>
  <c r="S1586"/>
  <c r="S1604" s="1"/>
  <c r="S1633" s="1"/>
  <c r="S877"/>
  <c r="J880"/>
  <c r="J909" s="1"/>
  <c r="J926" s="1"/>
  <c r="R949"/>
  <c r="O1497"/>
  <c r="R1438"/>
  <c r="R1440"/>
  <c r="R1442"/>
  <c r="R1444"/>
  <c r="R1446"/>
  <c r="R1448"/>
  <c r="R1450"/>
  <c r="R1452"/>
  <c r="R1454"/>
  <c r="R1456"/>
  <c r="R1458"/>
  <c r="R1460"/>
  <c r="S1462"/>
  <c r="S1463"/>
  <c r="S1464"/>
  <c r="S1465"/>
  <c r="S1466"/>
  <c r="S1467"/>
  <c r="P1481"/>
  <c r="P1497" s="1"/>
  <c r="H1497"/>
  <c r="C117" i="6" s="1"/>
  <c r="N1497" i="8"/>
  <c r="P1499"/>
  <c r="P1627" s="1"/>
  <c r="S1528"/>
  <c r="S1529"/>
  <c r="S1530"/>
  <c r="R1531"/>
  <c r="R1532"/>
  <c r="J1580"/>
  <c r="F400" i="7"/>
  <c r="S1670" i="8"/>
  <c r="S1674"/>
  <c r="S1682"/>
  <c r="S1684"/>
  <c r="S1686"/>
  <c r="S1688"/>
  <c r="S1690"/>
  <c r="S1692"/>
  <c r="S1694"/>
  <c r="S1696"/>
  <c r="S1698"/>
  <c r="R1702"/>
  <c r="F126" i="6"/>
  <c r="F124" s="1"/>
  <c r="P1749" i="8"/>
  <c r="I1809"/>
  <c r="S1811" s="1"/>
  <c r="P1502"/>
  <c r="L1515"/>
  <c r="G397" i="7" s="1"/>
  <c r="K1580" i="8"/>
  <c r="Q1580"/>
  <c r="Q1598" s="1"/>
  <c r="N1586"/>
  <c r="R1700"/>
  <c r="D230" i="7"/>
  <c r="J230" s="1"/>
  <c r="D101"/>
  <c r="J101" s="1"/>
  <c r="L101" s="1"/>
  <c r="S1668" i="8"/>
  <c r="R1671"/>
  <c r="S1677"/>
  <c r="S1678"/>
  <c r="S1679"/>
  <c r="S1680"/>
  <c r="S1681"/>
  <c r="S1701"/>
  <c r="S1704"/>
  <c r="N1734"/>
  <c r="N1752" s="1"/>
  <c r="D198" i="7"/>
  <c r="R1830" i="8"/>
  <c r="G126" i="6"/>
  <c r="R1703" i="8"/>
  <c r="R1701"/>
  <c r="R1681"/>
  <c r="R1679"/>
  <c r="R1678"/>
  <c r="R1668"/>
  <c r="C30" i="5"/>
  <c r="E19"/>
  <c r="E20"/>
  <c r="E21"/>
  <c r="E22"/>
  <c r="E23"/>
  <c r="E61"/>
  <c r="J633" i="8"/>
  <c r="I19" i="5"/>
  <c r="I20"/>
  <c r="I21"/>
  <c r="I23"/>
  <c r="C24"/>
  <c r="E34"/>
  <c r="E46"/>
  <c r="E47"/>
  <c r="E52"/>
  <c r="E53"/>
  <c r="E54"/>
  <c r="I61"/>
  <c r="E66"/>
  <c r="E67"/>
  <c r="E70"/>
  <c r="C71"/>
  <c r="R602" i="8"/>
  <c r="K617"/>
  <c r="K633" s="1"/>
  <c r="J635"/>
  <c r="J651" s="1"/>
  <c r="I34" i="5"/>
  <c r="I46"/>
  <c r="I47"/>
  <c r="I52"/>
  <c r="I53"/>
  <c r="I54"/>
  <c r="I67"/>
  <c r="I70"/>
  <c r="I39" i="6"/>
  <c r="I40"/>
  <c r="I41"/>
  <c r="I42"/>
  <c r="I43"/>
  <c r="I93"/>
  <c r="I128"/>
  <c r="S602" i="8"/>
  <c r="J617"/>
  <c r="J96"/>
  <c r="D41" i="5"/>
  <c r="S20" i="8"/>
  <c r="S121"/>
  <c r="I114"/>
  <c r="R20"/>
  <c r="K80"/>
  <c r="K96" s="1"/>
  <c r="J98"/>
  <c r="D24" i="5"/>
  <c r="E84"/>
  <c r="K1728" i="8"/>
  <c r="E397" i="7"/>
  <c r="J10" i="5"/>
  <c r="J11"/>
  <c r="J12"/>
  <c r="J13"/>
  <c r="J14"/>
  <c r="J36"/>
  <c r="J84"/>
  <c r="K1499" i="8"/>
  <c r="J44" i="5"/>
  <c r="J77"/>
  <c r="J1499" i="8"/>
  <c r="S1501" s="1"/>
  <c r="R1465"/>
  <c r="H397" i="7"/>
  <c r="K231"/>
  <c r="K262"/>
  <c r="N1484" i="8"/>
  <c r="N1502"/>
  <c r="N1630" s="1"/>
  <c r="K176" i="7"/>
  <c r="K178"/>
  <c r="Q1502" i="8"/>
  <c r="I9" i="5"/>
  <c r="C8"/>
  <c r="E31"/>
  <c r="D30"/>
  <c r="I36"/>
  <c r="C35"/>
  <c r="I49"/>
  <c r="C48"/>
  <c r="I48" s="1"/>
  <c r="F50"/>
  <c r="I51"/>
  <c r="E9"/>
  <c r="E11"/>
  <c r="E13"/>
  <c r="I18"/>
  <c r="I26"/>
  <c r="J27"/>
  <c r="E36"/>
  <c r="E44"/>
  <c r="E49"/>
  <c r="E18"/>
  <c r="D17"/>
  <c r="E51"/>
  <c r="D50"/>
  <c r="J16"/>
  <c r="E10"/>
  <c r="E12"/>
  <c r="E14"/>
  <c r="J25"/>
  <c r="J29"/>
  <c r="F30"/>
  <c r="I31"/>
  <c r="J32"/>
  <c r="J38"/>
  <c r="J39"/>
  <c r="I42"/>
  <c r="J43"/>
  <c r="J55"/>
  <c r="I58"/>
  <c r="J59"/>
  <c r="J62"/>
  <c r="I66"/>
  <c r="J68"/>
  <c r="J72"/>
  <c r="I73"/>
  <c r="J74"/>
  <c r="E77"/>
  <c r="J15"/>
  <c r="J19"/>
  <c r="J20"/>
  <c r="J21"/>
  <c r="J22"/>
  <c r="J23"/>
  <c r="J26"/>
  <c r="J28"/>
  <c r="J31"/>
  <c r="J33"/>
  <c r="J34"/>
  <c r="J37"/>
  <c r="J40"/>
  <c r="J45"/>
  <c r="J46"/>
  <c r="J47"/>
  <c r="J52"/>
  <c r="J53"/>
  <c r="J54"/>
  <c r="J56"/>
  <c r="J58"/>
  <c r="J60"/>
  <c r="J61"/>
  <c r="J63"/>
  <c r="D65"/>
  <c r="J66"/>
  <c r="J67"/>
  <c r="J69"/>
  <c r="J70"/>
  <c r="J73"/>
  <c r="C76"/>
  <c r="J78"/>
  <c r="J81"/>
  <c r="I84"/>
  <c r="I83" s="1"/>
  <c r="J85"/>
  <c r="J86"/>
  <c r="J89"/>
  <c r="F103" i="7"/>
  <c r="G174"/>
  <c r="J180"/>
  <c r="J184"/>
  <c r="J186"/>
  <c r="J188"/>
  <c r="J190"/>
  <c r="J192"/>
  <c r="J194"/>
  <c r="J196"/>
  <c r="J201"/>
  <c r="L201" s="1"/>
  <c r="J203"/>
  <c r="J205"/>
  <c r="J207"/>
  <c r="J209"/>
  <c r="J211"/>
  <c r="J213"/>
  <c r="J215"/>
  <c r="J217"/>
  <c r="J219"/>
  <c r="J221"/>
  <c r="J223"/>
  <c r="J225"/>
  <c r="J227"/>
  <c r="K261"/>
  <c r="J79" i="5"/>
  <c r="F42" i="7"/>
  <c r="F43"/>
  <c r="F44"/>
  <c r="F45"/>
  <c r="F46"/>
  <c r="F47"/>
  <c r="J294"/>
  <c r="G363"/>
  <c r="K515"/>
  <c r="J518"/>
  <c r="I12" i="6"/>
  <c r="I13"/>
  <c r="I14"/>
  <c r="I15"/>
  <c r="I16"/>
  <c r="I17"/>
  <c r="I18"/>
  <c r="I19"/>
  <c r="I20"/>
  <c r="J23"/>
  <c r="J24"/>
  <c r="J25"/>
  <c r="J26"/>
  <c r="J27"/>
  <c r="J28"/>
  <c r="J30"/>
  <c r="I31"/>
  <c r="J32"/>
  <c r="I33"/>
  <c r="J34"/>
  <c r="I35"/>
  <c r="J37"/>
  <c r="I100"/>
  <c r="I101"/>
  <c r="I102"/>
  <c r="I103"/>
  <c r="I104"/>
  <c r="I105"/>
  <c r="I106"/>
  <c r="I107"/>
  <c r="I108"/>
  <c r="I109"/>
  <c r="I110"/>
  <c r="I111"/>
  <c r="I112"/>
  <c r="I113"/>
  <c r="I114"/>
  <c r="I115"/>
  <c r="I133"/>
  <c r="I135"/>
  <c r="I137"/>
  <c r="I139"/>
  <c r="I141"/>
  <c r="I143"/>
  <c r="I145"/>
  <c r="J233" i="7"/>
  <c r="J235"/>
  <c r="J237"/>
  <c r="J239"/>
  <c r="J241"/>
  <c r="J243"/>
  <c r="J245"/>
  <c r="J247"/>
  <c r="J249"/>
  <c r="J251"/>
  <c r="J253"/>
  <c r="J255"/>
  <c r="J257"/>
  <c r="J259"/>
  <c r="J264"/>
  <c r="J266"/>
  <c r="J268"/>
  <c r="J270"/>
  <c r="J272"/>
  <c r="J274"/>
  <c r="J276"/>
  <c r="J278"/>
  <c r="J280"/>
  <c r="J282"/>
  <c r="J284"/>
  <c r="J286"/>
  <c r="J288"/>
  <c r="J290"/>
  <c r="J292"/>
  <c r="D293"/>
  <c r="J297"/>
  <c r="J299"/>
  <c r="J301"/>
  <c r="J303"/>
  <c r="J305"/>
  <c r="J307"/>
  <c r="J309"/>
  <c r="J311"/>
  <c r="J313"/>
  <c r="J315"/>
  <c r="J317"/>
  <c r="J319"/>
  <c r="J321"/>
  <c r="J323"/>
  <c r="J326"/>
  <c r="J328"/>
  <c r="J336"/>
  <c r="L336" s="1"/>
  <c r="J338"/>
  <c r="J340"/>
  <c r="J342"/>
  <c r="J344"/>
  <c r="J346"/>
  <c r="J348"/>
  <c r="J350"/>
  <c r="J352"/>
  <c r="J354"/>
  <c r="J356"/>
  <c r="J358"/>
  <c r="J360"/>
  <c r="J362"/>
  <c r="K363"/>
  <c r="K364"/>
  <c r="J366"/>
  <c r="J368"/>
  <c r="J370"/>
  <c r="J372"/>
  <c r="J374"/>
  <c r="J376"/>
  <c r="J378"/>
  <c r="J380"/>
  <c r="J382"/>
  <c r="J384"/>
  <c r="J386"/>
  <c r="J388"/>
  <c r="J390"/>
  <c r="J392"/>
  <c r="J394"/>
  <c r="J402"/>
  <c r="J404"/>
  <c r="J406"/>
  <c r="J408"/>
  <c r="J410"/>
  <c r="J412"/>
  <c r="J414"/>
  <c r="J416"/>
  <c r="J418"/>
  <c r="J420"/>
  <c r="J422"/>
  <c r="J424"/>
  <c r="J426"/>
  <c r="J428"/>
  <c r="J430"/>
  <c r="J432"/>
  <c r="J434"/>
  <c r="J436"/>
  <c r="J438"/>
  <c r="J440"/>
  <c r="J442"/>
  <c r="J444"/>
  <c r="J446"/>
  <c r="J448"/>
  <c r="J454"/>
  <c r="J456"/>
  <c r="J458"/>
  <c r="J460"/>
  <c r="J462"/>
  <c r="J464"/>
  <c r="J466"/>
  <c r="J468"/>
  <c r="J470"/>
  <c r="J472"/>
  <c r="J474"/>
  <c r="J476"/>
  <c r="J478"/>
  <c r="J480"/>
  <c r="J482"/>
  <c r="J484"/>
  <c r="J486"/>
  <c r="J488"/>
  <c r="J490"/>
  <c r="J492"/>
  <c r="J494"/>
  <c r="J496"/>
  <c r="J498"/>
  <c r="J500"/>
  <c r="J502"/>
  <c r="J521"/>
  <c r="J523"/>
  <c r="J525"/>
  <c r="J527"/>
  <c r="J529"/>
  <c r="J531"/>
  <c r="J533"/>
  <c r="J535"/>
  <c r="J537"/>
  <c r="J539"/>
  <c r="J541"/>
  <c r="J543"/>
  <c r="J545"/>
  <c r="J547"/>
  <c r="J549"/>
  <c r="J551"/>
  <c r="J553"/>
  <c r="J555"/>
  <c r="J557"/>
  <c r="J559"/>
  <c r="J561"/>
  <c r="J563"/>
  <c r="J565"/>
  <c r="J567"/>
  <c r="J569"/>
  <c r="J571"/>
  <c r="J573"/>
  <c r="J575"/>
  <c r="J577"/>
  <c r="J579"/>
  <c r="J581"/>
  <c r="J583"/>
  <c r="J12" i="6"/>
  <c r="J13"/>
  <c r="J14"/>
  <c r="J15"/>
  <c r="J16"/>
  <c r="J17"/>
  <c r="E18"/>
  <c r="J18"/>
  <c r="J19"/>
  <c r="J20"/>
  <c r="I23"/>
  <c r="I24"/>
  <c r="I25"/>
  <c r="I26"/>
  <c r="I27"/>
  <c r="I28"/>
  <c r="I30"/>
  <c r="J31"/>
  <c r="I32"/>
  <c r="J33"/>
  <c r="I34"/>
  <c r="J36"/>
  <c r="I37"/>
  <c r="I50"/>
  <c r="I52"/>
  <c r="I54"/>
  <c r="I56"/>
  <c r="I58"/>
  <c r="I60"/>
  <c r="I62"/>
  <c r="I64"/>
  <c r="I66"/>
  <c r="I68"/>
  <c r="I70"/>
  <c r="I72"/>
  <c r="I74"/>
  <c r="I76"/>
  <c r="I78"/>
  <c r="I80"/>
  <c r="I82"/>
  <c r="I84"/>
  <c r="I88"/>
  <c r="I90"/>
  <c r="I97"/>
  <c r="I129"/>
  <c r="I131"/>
  <c r="I132"/>
  <c r="I134"/>
  <c r="I136"/>
  <c r="I138"/>
  <c r="I140"/>
  <c r="O1734" i="8"/>
  <c r="O1752" s="1"/>
  <c r="O1793" s="1"/>
  <c r="O1812" s="1"/>
  <c r="Q1752"/>
  <c r="Q1793" s="1"/>
  <c r="Q1803" s="1"/>
  <c r="R1680"/>
  <c r="O1728"/>
  <c r="Q1728"/>
  <c r="K177" i="7"/>
  <c r="R1677" i="8"/>
  <c r="H18" i="5"/>
  <c r="J18"/>
  <c r="H20"/>
  <c r="H23"/>
  <c r="S1676" i="8"/>
  <c r="H25" i="5"/>
  <c r="H53"/>
  <c r="S1672" i="8"/>
  <c r="G24" i="5"/>
  <c r="S1671" i="8"/>
  <c r="O1749"/>
  <c r="O1790" s="1"/>
  <c r="Q1749"/>
  <c r="G8" i="5"/>
  <c r="G80"/>
  <c r="J80" s="1"/>
  <c r="G88"/>
  <c r="J88" s="1"/>
  <c r="G30"/>
  <c r="G35"/>
  <c r="G41"/>
  <c r="G50"/>
  <c r="G57"/>
  <c r="H67"/>
  <c r="G71"/>
  <c r="H174" i="7"/>
  <c r="J42" i="5"/>
  <c r="J51"/>
  <c r="H12"/>
  <c r="H19"/>
  <c r="G48"/>
  <c r="H49"/>
  <c r="H52"/>
  <c r="G65"/>
  <c r="H66"/>
  <c r="H70"/>
  <c r="G76"/>
  <c r="G83"/>
  <c r="G82" s="1"/>
  <c r="AL129" i="3"/>
  <c r="D121"/>
  <c r="G58"/>
  <c r="AL71"/>
  <c r="AT15"/>
  <c r="AL16"/>
  <c r="AT16"/>
  <c r="AT14"/>
  <c r="AL44"/>
  <c r="AN44" s="1"/>
  <c r="I198" i="7"/>
  <c r="K198"/>
  <c r="J263"/>
  <c r="L263" s="1"/>
  <c r="J295"/>
  <c r="L295" s="1"/>
  <c r="F326"/>
  <c r="F328"/>
  <c r="J461"/>
  <c r="J463"/>
  <c r="J465"/>
  <c r="E49" i="6"/>
  <c r="J127"/>
  <c r="F38"/>
  <c r="F85"/>
  <c r="D137" i="3" l="1"/>
  <c r="D136"/>
  <c r="H832" i="8"/>
  <c r="H137" i="3"/>
  <c r="J1598" i="8"/>
  <c r="S1600" s="1"/>
  <c r="S1582"/>
  <c r="AM137" i="3"/>
  <c r="AN71"/>
  <c r="AL70"/>
  <c r="Q1899" i="8"/>
  <c r="M1920"/>
  <c r="M1910"/>
  <c r="R815"/>
  <c r="F507" i="7"/>
  <c r="K325"/>
  <c r="J325"/>
  <c r="H144" i="8"/>
  <c r="V137" i="3"/>
  <c r="K114" i="8"/>
  <c r="K128"/>
  <c r="Q204"/>
  <c r="S953"/>
  <c r="S955"/>
  <c r="S956" s="1"/>
  <c r="G396" i="7"/>
  <c r="I494" i="8"/>
  <c r="I1399" s="1"/>
  <c r="I36" i="16"/>
  <c r="R896" i="8"/>
  <c r="J122"/>
  <c r="O122"/>
  <c r="O124"/>
  <c r="M310"/>
  <c r="P317"/>
  <c r="P96"/>
  <c r="C64" i="5"/>
  <c r="P114" i="8"/>
  <c r="J137" i="3"/>
  <c r="AN16"/>
  <c r="AL15"/>
  <c r="D45" i="6"/>
  <c r="J45" s="1"/>
  <c r="K494" i="8"/>
  <c r="S1728"/>
  <c r="S1746" s="1"/>
  <c r="D64" i="5"/>
  <c r="R952" i="8"/>
  <c r="P955"/>
  <c r="P973" s="1"/>
  <c r="P953"/>
  <c r="C90" i="5"/>
  <c r="S824" i="8"/>
  <c r="G95" i="6"/>
  <c r="J95" s="1"/>
  <c r="F64" i="5"/>
  <c r="G64"/>
  <c r="Q114" i="8"/>
  <c r="D90" i="5"/>
  <c r="J129" i="7"/>
  <c r="L129" s="1"/>
  <c r="F129"/>
  <c r="M1662" i="8"/>
  <c r="N1662" s="1"/>
  <c r="H1822"/>
  <c r="K1803"/>
  <c r="K1822" s="1"/>
  <c r="Q1744"/>
  <c r="Q1746"/>
  <c r="N1596"/>
  <c r="N1614" s="1"/>
  <c r="N1604"/>
  <c r="N1633" s="1"/>
  <c r="N1652" s="1"/>
  <c r="K1596"/>
  <c r="K1614" s="1"/>
  <c r="K1598"/>
  <c r="K1627" s="1"/>
  <c r="O1744"/>
  <c r="O1746"/>
  <c r="O1787" s="1"/>
  <c r="O1806" s="1"/>
  <c r="R1793"/>
  <c r="R1812" s="1"/>
  <c r="Q1812"/>
  <c r="O1596"/>
  <c r="O1614" s="1"/>
  <c r="O1604"/>
  <c r="O1633" s="1"/>
  <c r="O1643" s="1"/>
  <c r="R869"/>
  <c r="G119" i="6"/>
  <c r="G117" s="1"/>
  <c r="J117" s="1"/>
  <c r="M1614" i="8"/>
  <c r="H400" i="7" s="1"/>
  <c r="I400" s="1"/>
  <c r="J1803" i="8"/>
  <c r="J1822" s="1"/>
  <c r="I1822"/>
  <c r="K870"/>
  <c r="K1744"/>
  <c r="K1746"/>
  <c r="P1746"/>
  <c r="P1744"/>
  <c r="P1762" s="1"/>
  <c r="D396" i="7"/>
  <c r="C38" i="6"/>
  <c r="I38" s="1"/>
  <c r="I44"/>
  <c r="R938" i="8"/>
  <c r="I325" i="7"/>
  <c r="F101"/>
  <c r="K815" i="8"/>
  <c r="L1643"/>
  <c r="L419"/>
  <c r="G41" i="7" s="1"/>
  <c r="G40" s="1"/>
  <c r="P1630" i="8"/>
  <c r="P1643" s="1"/>
  <c r="S1502"/>
  <c r="J198" i="7"/>
  <c r="L198" s="1"/>
  <c r="J471" i="8"/>
  <c r="D506" i="7"/>
  <c r="J506" s="1"/>
  <c r="K137" i="3"/>
  <c r="F58"/>
  <c r="F14"/>
  <c r="H503" i="8"/>
  <c r="D44" i="6"/>
  <c r="E158" i="7"/>
  <c r="E157"/>
  <c r="K164" i="8"/>
  <c r="K507" i="7"/>
  <c r="J507"/>
  <c r="M314" i="8"/>
  <c r="M317"/>
  <c r="Q317" s="1"/>
  <c r="K750"/>
  <c r="D588" i="7"/>
  <c r="K168" i="8"/>
  <c r="K185" s="1"/>
  <c r="O304"/>
  <c r="L310"/>
  <c r="O401"/>
  <c r="P401"/>
  <c r="P403"/>
  <c r="S385"/>
  <c r="E41" i="7"/>
  <c r="K304" i="8"/>
  <c r="K317"/>
  <c r="J1515"/>
  <c r="E586" i="7"/>
  <c r="D158"/>
  <c r="D157"/>
  <c r="L155" i="8"/>
  <c r="F96" i="6" s="1"/>
  <c r="L185" i="8"/>
  <c r="G157" i="7"/>
  <c r="G29" i="6"/>
  <c r="L313" i="8"/>
  <c r="L314" s="1"/>
  <c r="O308"/>
  <c r="O313"/>
  <c r="O314" s="1"/>
  <c r="F397" i="7"/>
  <c r="AN129" i="3"/>
  <c r="AL128"/>
  <c r="O635" i="8"/>
  <c r="O651" s="1"/>
  <c r="F198" i="7"/>
  <c r="J136" i="3"/>
  <c r="L14"/>
  <c r="G14"/>
  <c r="G137" s="1"/>
  <c r="E11" i="6"/>
  <c r="I99"/>
  <c r="J83" i="5"/>
  <c r="J82" s="1"/>
  <c r="J35"/>
  <c r="R1835" i="8"/>
  <c r="R1839" s="1"/>
  <c r="R1844" s="1"/>
  <c r="R1849" s="1"/>
  <c r="L318"/>
  <c r="L328" i="7"/>
  <c r="C92" i="6"/>
  <c r="H199" i="7"/>
  <c r="H197" s="1"/>
  <c r="F94" i="6"/>
  <c r="J473" i="8"/>
  <c r="O956"/>
  <c r="J976"/>
  <c r="Q956"/>
  <c r="Q973"/>
  <c r="R973" s="1"/>
  <c r="J815"/>
  <c r="J832" s="1"/>
  <c r="S840"/>
  <c r="S841" s="1"/>
  <c r="J48" i="7"/>
  <c r="L48" s="1"/>
  <c r="R469" i="8"/>
  <c r="Q473"/>
  <c r="Q471"/>
  <c r="K473"/>
  <c r="K471"/>
  <c r="O475"/>
  <c r="M475"/>
  <c r="M503"/>
  <c r="P473"/>
  <c r="P471"/>
  <c r="S469"/>
  <c r="H475"/>
  <c r="D50" i="7" s="1"/>
  <c r="J50" s="1"/>
  <c r="I475" i="8"/>
  <c r="F48" i="7"/>
  <c r="I98" i="6"/>
  <c r="R385" i="8"/>
  <c r="S1481"/>
  <c r="S1497" s="1"/>
  <c r="L326" i="7"/>
  <c r="J76" i="5"/>
  <c r="K175" i="7"/>
  <c r="N1744" i="8"/>
  <c r="N1762" s="1"/>
  <c r="E50" i="5"/>
  <c r="I50"/>
  <c r="N401" i="8"/>
  <c r="I76" i="5"/>
  <c r="E17"/>
  <c r="I28" i="16"/>
  <c r="H505" i="7"/>
  <c r="J516"/>
  <c r="G589"/>
  <c r="J589" s="1"/>
  <c r="P1515" i="8"/>
  <c r="D517" i="7"/>
  <c r="F517" s="1"/>
  <c r="D590"/>
  <c r="G590"/>
  <c r="D515"/>
  <c r="F515" s="1"/>
  <c r="E516"/>
  <c r="E589"/>
  <c r="R1481" i="8"/>
  <c r="K99" i="7"/>
  <c r="K127" i="6"/>
  <c r="E127"/>
  <c r="C124"/>
  <c r="I124" s="1"/>
  <c r="J13" i="7"/>
  <c r="J12" s="1"/>
  <c r="J71" i="5"/>
  <c r="J57"/>
  <c r="I35"/>
  <c r="E8"/>
  <c r="R1728" i="8"/>
  <c r="R1746" s="1"/>
  <c r="J293" i="7"/>
  <c r="N1515" i="8"/>
  <c r="R98"/>
  <c r="I65" i="5"/>
  <c r="I41"/>
  <c r="I24"/>
  <c r="R651" i="8"/>
  <c r="E57" i="5"/>
  <c r="J8"/>
  <c r="J24"/>
  <c r="K49"/>
  <c r="K13"/>
  <c r="F518" i="7"/>
  <c r="L518"/>
  <c r="I71" i="5"/>
  <c r="S98" i="8"/>
  <c r="E41" i="5"/>
  <c r="K25"/>
  <c r="E12" i="7"/>
  <c r="P144" i="8"/>
  <c r="I57" i="5"/>
  <c r="K44"/>
  <c r="K14"/>
  <c r="K10"/>
  <c r="K651" i="8"/>
  <c r="K174" i="7"/>
  <c r="H126" i="6"/>
  <c r="I126"/>
  <c r="K31" i="5"/>
  <c r="K77"/>
  <c r="K12"/>
  <c r="J1497" i="8"/>
  <c r="D505" i="7"/>
  <c r="F13"/>
  <c r="F12" s="1"/>
  <c r="K11" i="5"/>
  <c r="S716" i="8"/>
  <c r="S732" s="1"/>
  <c r="R734"/>
  <c r="R750" s="1"/>
  <c r="F325" i="7"/>
  <c r="E119" i="6"/>
  <c r="J450" i="7"/>
  <c r="K84" i="5"/>
  <c r="E117" i="6"/>
  <c r="Q1596" i="8"/>
  <c r="Q1614" s="1"/>
  <c r="R1580"/>
  <c r="R1598" s="1"/>
  <c r="AR17" i="3"/>
  <c r="AR19" s="1"/>
  <c r="K9" i="5"/>
  <c r="J41"/>
  <c r="K70"/>
  <c r="K61"/>
  <c r="K34"/>
  <c r="D229" i="7"/>
  <c r="E30" i="5"/>
  <c r="I397" i="7"/>
  <c r="D35" i="6"/>
  <c r="D104" i="7"/>
  <c r="D99" s="1"/>
  <c r="E294"/>
  <c r="E293" s="1"/>
  <c r="J1744" i="8"/>
  <c r="D126" i="6"/>
  <c r="J126" s="1"/>
  <c r="D364" i="7"/>
  <c r="S1652" i="8"/>
  <c r="P1652"/>
  <c r="H1646"/>
  <c r="F119" i="6"/>
  <c r="R953" i="8"/>
  <c r="R955"/>
  <c r="R956" s="1"/>
  <c r="K956"/>
  <c r="K976"/>
  <c r="H519" i="7"/>
  <c r="S734" i="8"/>
  <c r="S750" s="1"/>
  <c r="H41" i="7"/>
  <c r="F29" i="6"/>
  <c r="R270" i="8"/>
  <c r="R286" s="1"/>
  <c r="Q286"/>
  <c r="Q168"/>
  <c r="J397" i="7"/>
  <c r="S844" i="8"/>
  <c r="S870"/>
  <c r="R716"/>
  <c r="R732" s="1"/>
  <c r="R288"/>
  <c r="R304" s="1"/>
  <c r="L340"/>
  <c r="L356" s="1"/>
  <c r="L337"/>
  <c r="AN62" i="3"/>
  <c r="AT17"/>
  <c r="D175" i="7"/>
  <c r="Q1633" i="8"/>
  <c r="D91" i="6"/>
  <c r="D262" i="7"/>
  <c r="D132" i="6"/>
  <c r="K1809" i="8"/>
  <c r="J400" i="7"/>
  <c r="S1580" i="8"/>
  <c r="P1596"/>
  <c r="P1614" s="1"/>
  <c r="P956"/>
  <c r="G505" i="7"/>
  <c r="Q844" i="8"/>
  <c r="R843"/>
  <c r="R844" s="1"/>
  <c r="D29" i="6"/>
  <c r="S288" i="8"/>
  <c r="S304" s="1"/>
  <c r="S270"/>
  <c r="S286" s="1"/>
  <c r="O870"/>
  <c r="F99" i="3"/>
  <c r="D514" i="7"/>
  <c r="K51" i="5"/>
  <c r="K18"/>
  <c r="K66"/>
  <c r="K53"/>
  <c r="K47"/>
  <c r="K23"/>
  <c r="K21"/>
  <c r="K19"/>
  <c r="E48"/>
  <c r="R633" i="8"/>
  <c r="K18" i="6"/>
  <c r="K67" i="5"/>
  <c r="K54"/>
  <c r="K52"/>
  <c r="K46"/>
  <c r="K20"/>
  <c r="E35"/>
  <c r="K36"/>
  <c r="S635" i="8"/>
  <c r="S651" s="1"/>
  <c r="R80"/>
  <c r="Q96"/>
  <c r="S80"/>
  <c r="S96" s="1"/>
  <c r="J114"/>
  <c r="E505" i="7"/>
  <c r="S114" i="8"/>
  <c r="R114"/>
  <c r="J50" i="5"/>
  <c r="E230" i="7"/>
  <c r="J17" i="5"/>
  <c r="Q1627" i="8"/>
  <c r="Q1646" s="1"/>
  <c r="R1499"/>
  <c r="S1499"/>
  <c r="J1627"/>
  <c r="J1646" s="1"/>
  <c r="I1643"/>
  <c r="K1515"/>
  <c r="E396" i="7"/>
  <c r="K397"/>
  <c r="J30" i="5"/>
  <c r="O1515" i="8"/>
  <c r="Q1515"/>
  <c r="Q1630"/>
  <c r="R1502"/>
  <c r="R1497"/>
  <c r="R1484"/>
  <c r="N1649"/>
  <c r="N1643"/>
  <c r="H24" i="5"/>
  <c r="I11" i="6"/>
  <c r="E76" i="5"/>
  <c r="I30"/>
  <c r="E65"/>
  <c r="I8"/>
  <c r="C7"/>
  <c r="J11" i="6"/>
  <c r="D7" i="5"/>
  <c r="E83"/>
  <c r="E82" s="1"/>
  <c r="R1734" i="8"/>
  <c r="R1752" s="1"/>
  <c r="S1752"/>
  <c r="S1793" s="1"/>
  <c r="S1812" s="1"/>
  <c r="H8" i="5"/>
  <c r="H50"/>
  <c r="Q1809" i="8"/>
  <c r="R1809" s="1"/>
  <c r="S1749"/>
  <c r="O1809"/>
  <c r="G124" i="6"/>
  <c r="J48" i="5"/>
  <c r="K48" s="1"/>
  <c r="H48"/>
  <c r="J65"/>
  <c r="H65"/>
  <c r="H64" s="1"/>
  <c r="G7"/>
  <c r="G90"/>
  <c r="E136" i="3"/>
  <c r="E137"/>
  <c r="AL137" l="1"/>
  <c r="S1648" i="8"/>
  <c r="S1629"/>
  <c r="AL14" i="3"/>
  <c r="AL136" s="1"/>
  <c r="AL146"/>
  <c r="M1932" i="8"/>
  <c r="Q1920"/>
  <c r="H204"/>
  <c r="H168"/>
  <c r="H185" s="1"/>
  <c r="K144"/>
  <c r="K204" s="1"/>
  <c r="K188"/>
  <c r="R96"/>
  <c r="Q128"/>
  <c r="R128" s="1"/>
  <c r="R144" s="1"/>
  <c r="I137" i="3"/>
  <c r="J125" i="8"/>
  <c r="O125"/>
  <c r="L311"/>
  <c r="L364" s="1"/>
  <c r="P364" s="1"/>
  <c r="M311"/>
  <c r="R121"/>
  <c r="E45" i="6"/>
  <c r="L137" i="3"/>
  <c r="I64" i="5"/>
  <c r="G504" i="7"/>
  <c r="H396"/>
  <c r="I396" s="1"/>
  <c r="E64" i="5"/>
  <c r="G92" i="6"/>
  <c r="J64" i="5"/>
  <c r="I82"/>
  <c r="H119" i="6"/>
  <c r="R1744" i="8"/>
  <c r="R1762" s="1"/>
  <c r="R1803" s="1"/>
  <c r="R1822" s="1"/>
  <c r="K400" i="7"/>
  <c r="J119" i="6"/>
  <c r="S1596" i="8"/>
  <c r="S1614" s="1"/>
  <c r="S1598"/>
  <c r="S1627" s="1"/>
  <c r="S1646" s="1"/>
  <c r="O1762"/>
  <c r="O1803" s="1"/>
  <c r="O1822" s="1"/>
  <c r="Q1762"/>
  <c r="S1762"/>
  <c r="K832"/>
  <c r="J1762"/>
  <c r="K1762"/>
  <c r="K1778" s="1"/>
  <c r="D38" i="6"/>
  <c r="J44"/>
  <c r="E506" i="7"/>
  <c r="F506" s="1"/>
  <c r="S1744" i="8"/>
  <c r="Q1643"/>
  <c r="O1652"/>
  <c r="O419"/>
  <c r="L136" i="3"/>
  <c r="P1649" i="8"/>
  <c r="P1896" s="1"/>
  <c r="S1515"/>
  <c r="AN58" i="3"/>
  <c r="N832" i="8"/>
  <c r="J128"/>
  <c r="J144" s="1"/>
  <c r="R1837"/>
  <c r="R1841" s="1"/>
  <c r="R1846" s="1"/>
  <c r="R1851" s="1"/>
  <c r="I168"/>
  <c r="H94" i="6"/>
  <c r="F92"/>
  <c r="O310" i="8"/>
  <c r="O311" s="1"/>
  <c r="L503"/>
  <c r="O494"/>
  <c r="O503" s="1"/>
  <c r="I503"/>
  <c r="J503" s="1"/>
  <c r="F158" i="7"/>
  <c r="E156"/>
  <c r="K156" s="1"/>
  <c r="K158"/>
  <c r="R832" i="8"/>
  <c r="S815"/>
  <c r="S832" s="1"/>
  <c r="J91" i="6"/>
  <c r="K91" s="1"/>
  <c r="D85"/>
  <c r="D156" i="7"/>
  <c r="L507"/>
  <c r="P419" i="8"/>
  <c r="S403"/>
  <c r="R403"/>
  <c r="O317"/>
  <c r="O318" s="1"/>
  <c r="Q321"/>
  <c r="Q337" s="1"/>
  <c r="Q318"/>
  <c r="S317"/>
  <c r="S168"/>
  <c r="S401"/>
  <c r="R401"/>
  <c r="K586" i="7"/>
  <c r="J29" i="6"/>
  <c r="P168" i="8"/>
  <c r="P185" s="1"/>
  <c r="H1662"/>
  <c r="F41" i="7"/>
  <c r="O159" i="8"/>
  <c r="N159"/>
  <c r="J157" i="7"/>
  <c r="F157"/>
  <c r="H589"/>
  <c r="H29" i="6"/>
  <c r="P155" i="8"/>
  <c r="N155"/>
  <c r="O155"/>
  <c r="R159"/>
  <c r="P494"/>
  <c r="L1917"/>
  <c r="J586" i="7"/>
  <c r="AN70" i="3"/>
  <c r="G136"/>
  <c r="F586" i="7"/>
  <c r="I14" i="3"/>
  <c r="D504" i="7"/>
  <c r="K35" i="5"/>
  <c r="R1515" i="8"/>
  <c r="I94" i="6"/>
  <c r="Q976" i="8"/>
  <c r="Q494"/>
  <c r="Q503" s="1"/>
  <c r="D94" i="6"/>
  <c r="D92" s="1"/>
  <c r="E199" i="7"/>
  <c r="E197" s="1"/>
  <c r="D199"/>
  <c r="D197" s="1"/>
  <c r="O162" i="8"/>
  <c r="K50" i="5"/>
  <c r="K24"/>
  <c r="R471" i="8"/>
  <c r="E50" i="7"/>
  <c r="J475" i="8"/>
  <c r="S473"/>
  <c r="S471"/>
  <c r="P475"/>
  <c r="H50" i="7"/>
  <c r="I50" s="1"/>
  <c r="K475" i="8"/>
  <c r="R473"/>
  <c r="Q475"/>
  <c r="J494"/>
  <c r="S1809"/>
  <c r="K76" i="5"/>
  <c r="L13" i="7"/>
  <c r="L12" s="1"/>
  <c r="J517"/>
  <c r="J515"/>
  <c r="L515" s="1"/>
  <c r="K65" i="5"/>
  <c r="K83"/>
  <c r="K82" s="1"/>
  <c r="I96" i="6"/>
  <c r="J588" i="7"/>
  <c r="J590"/>
  <c r="F590"/>
  <c r="F589"/>
  <c r="K57" i="5"/>
  <c r="K41"/>
  <c r="I29" i="6"/>
  <c r="L325" i="7"/>
  <c r="K8" i="5"/>
  <c r="K126" i="6"/>
  <c r="J229" i="7"/>
  <c r="K30" i="5"/>
  <c r="J1643" i="8"/>
  <c r="J505" i="7"/>
  <c r="L397"/>
  <c r="F396"/>
  <c r="AN15" i="3"/>
  <c r="J132" i="6"/>
  <c r="K132" s="1"/>
  <c r="E132"/>
  <c r="J175" i="7"/>
  <c r="L175" s="1"/>
  <c r="F175"/>
  <c r="E7" i="5"/>
  <c r="M168" i="8"/>
  <c r="H516" i="7"/>
  <c r="R942" i="8"/>
  <c r="J396" i="7"/>
  <c r="E91" i="6"/>
  <c r="L204" i="8"/>
  <c r="F117" i="6"/>
  <c r="I119"/>
  <c r="J99"/>
  <c r="K99" s="1"/>
  <c r="AT18" i="3"/>
  <c r="AT19" s="1"/>
  <c r="AN128"/>
  <c r="F70"/>
  <c r="M321" i="8"/>
  <c r="M318"/>
  <c r="Q870"/>
  <c r="R870"/>
  <c r="D261" i="7"/>
  <c r="J262"/>
  <c r="L262" s="1"/>
  <c r="F262"/>
  <c r="Q1652" i="8"/>
  <c r="R1633"/>
  <c r="R1652" s="1"/>
  <c r="I321"/>
  <c r="I318"/>
  <c r="K519" i="7"/>
  <c r="L519" s="1"/>
  <c r="I519"/>
  <c r="P1646" i="8"/>
  <c r="J364" i="7"/>
  <c r="L364" s="1"/>
  <c r="D363"/>
  <c r="F364"/>
  <c r="D124" i="6"/>
  <c r="E126"/>
  <c r="K294" i="7"/>
  <c r="L294" s="1"/>
  <c r="F294"/>
  <c r="F104"/>
  <c r="J104"/>
  <c r="L104" s="1"/>
  <c r="E35" i="6"/>
  <c r="J35"/>
  <c r="K35" s="1"/>
  <c r="R1596" i="8"/>
  <c r="R1614" s="1"/>
  <c r="E29" i="6"/>
  <c r="K318" i="8"/>
  <c r="K321"/>
  <c r="P318"/>
  <c r="R317"/>
  <c r="P321"/>
  <c r="J514" i="7"/>
  <c r="L514" s="1"/>
  <c r="H321" i="8"/>
  <c r="H318"/>
  <c r="J317"/>
  <c r="E90" i="5"/>
  <c r="K11" i="6"/>
  <c r="Q185" i="8"/>
  <c r="K505" i="7"/>
  <c r="F505"/>
  <c r="F230"/>
  <c r="E229"/>
  <c r="I1662" i="8"/>
  <c r="R1627"/>
  <c r="R1646" s="1"/>
  <c r="K1646"/>
  <c r="K1662" s="1"/>
  <c r="K1643"/>
  <c r="R1630"/>
  <c r="R1649" s="1"/>
  <c r="Q1649"/>
  <c r="S1630"/>
  <c r="O1649"/>
  <c r="AS20" i="3"/>
  <c r="K230" i="7"/>
  <c r="L230" s="1"/>
  <c r="I230"/>
  <c r="R1787" i="8"/>
  <c r="R1806" s="1"/>
  <c r="H124" i="6"/>
  <c r="J7" i="5"/>
  <c r="J90"/>
  <c r="F229" i="7" l="1"/>
  <c r="K229"/>
  <c r="L229" s="1"/>
  <c r="I1893" i="8"/>
  <c r="Q1399"/>
  <c r="S1803"/>
  <c r="S1822" s="1"/>
  <c r="S1778"/>
  <c r="S1783" s="1"/>
  <c r="Q1822"/>
  <c r="R1778"/>
  <c r="Q144"/>
  <c r="S128"/>
  <c r="S144" s="1"/>
  <c r="L367"/>
  <c r="P367" s="1"/>
  <c r="E588" i="7"/>
  <c r="S124" i="8"/>
  <c r="R124"/>
  <c r="L365"/>
  <c r="P365" s="1"/>
  <c r="R122"/>
  <c r="K396" i="7"/>
  <c r="L396" s="1"/>
  <c r="Q1662" i="8"/>
  <c r="K64" i="5"/>
  <c r="P1662" i="8"/>
  <c r="P503"/>
  <c r="S494"/>
  <c r="S503" s="1"/>
  <c r="I1408"/>
  <c r="Q1408" s="1"/>
  <c r="P1917"/>
  <c r="R1917" s="1"/>
  <c r="J168"/>
  <c r="J185" s="1"/>
  <c r="O321"/>
  <c r="O337" s="1"/>
  <c r="E504" i="7"/>
  <c r="F504" s="1"/>
  <c r="S1643" i="8"/>
  <c r="O1662"/>
  <c r="J1662"/>
  <c r="K506" i="7"/>
  <c r="L506" s="1"/>
  <c r="R1643" i="8"/>
  <c r="I136" i="3"/>
  <c r="K119" i="6"/>
  <c r="I117"/>
  <c r="K117" s="1"/>
  <c r="G197" i="7"/>
  <c r="I185" i="8"/>
  <c r="R168"/>
  <c r="F156" i="7"/>
  <c r="J85" i="6"/>
  <c r="S419" i="8"/>
  <c r="R419"/>
  <c r="L586" i="7"/>
  <c r="K29" i="6"/>
  <c r="P188" i="8"/>
  <c r="O164"/>
  <c r="K589" i="7"/>
  <c r="L589" s="1"/>
  <c r="D40"/>
  <c r="S159" i="8"/>
  <c r="S155"/>
  <c r="R155"/>
  <c r="H591" i="7"/>
  <c r="I29" i="16"/>
  <c r="R494" i="8"/>
  <c r="S185"/>
  <c r="J199" i="7"/>
  <c r="J94" i="6"/>
  <c r="K94" s="1"/>
  <c r="E94"/>
  <c r="K199" i="7"/>
  <c r="F199"/>
  <c r="N1896" i="8"/>
  <c r="S475"/>
  <c r="F50" i="7"/>
  <c r="K50"/>
  <c r="L50" s="1"/>
  <c r="E40"/>
  <c r="K503" i="8"/>
  <c r="R1896"/>
  <c r="R475"/>
  <c r="H92" i="6"/>
  <c r="I92"/>
  <c r="H517" i="7"/>
  <c r="K517" s="1"/>
  <c r="L517" s="1"/>
  <c r="H590"/>
  <c r="AN14" i="3"/>
  <c r="J504" i="7"/>
  <c r="L505"/>
  <c r="E124" i="6"/>
  <c r="J363" i="7"/>
  <c r="L363" s="1"/>
  <c r="F363"/>
  <c r="I41"/>
  <c r="I337" i="8"/>
  <c r="I340"/>
  <c r="I356" s="1"/>
  <c r="J261" i="7"/>
  <c r="L261" s="1"/>
  <c r="F261"/>
  <c r="M337" i="8"/>
  <c r="M340"/>
  <c r="M356" s="1"/>
  <c r="F136" i="3"/>
  <c r="AL144"/>
  <c r="N419" i="8"/>
  <c r="J124" i="6"/>
  <c r="K124" s="1"/>
  <c r="F99" i="7"/>
  <c r="J99"/>
  <c r="L99" s="1"/>
  <c r="K293"/>
  <c r="L293" s="1"/>
  <c r="F293"/>
  <c r="N503" i="8"/>
  <c r="H117" i="6"/>
  <c r="K41" i="7"/>
  <c r="H40"/>
  <c r="M185" i="8"/>
  <c r="Q340"/>
  <c r="Q356" s="1"/>
  <c r="K516" i="7"/>
  <c r="L516" s="1"/>
  <c r="S321" i="8"/>
  <c r="S318"/>
  <c r="P340"/>
  <c r="P356" s="1"/>
  <c r="P337"/>
  <c r="J321"/>
  <c r="J318"/>
  <c r="H337"/>
  <c r="H340"/>
  <c r="R318"/>
  <c r="R321"/>
  <c r="K340"/>
  <c r="K356" s="1"/>
  <c r="K337"/>
  <c r="S1649"/>
  <c r="S1662" s="1"/>
  <c r="I229" i="7"/>
  <c r="F22" i="6" l="1"/>
  <c r="F21" s="1"/>
  <c r="I1914" i="8"/>
  <c r="I1932" s="1"/>
  <c r="I1910"/>
  <c r="Q1910" s="1"/>
  <c r="Q1893"/>
  <c r="P204"/>
  <c r="R204" s="1"/>
  <c r="S188"/>
  <c r="S204" s="1"/>
  <c r="R188"/>
  <c r="R1662"/>
  <c r="M364"/>
  <c r="Q364" s="1"/>
  <c r="K588" i="7"/>
  <c r="L588" s="1"/>
  <c r="F588"/>
  <c r="D22" i="6"/>
  <c r="D21" s="1"/>
  <c r="D146" s="1"/>
  <c r="L368" i="8"/>
  <c r="M367"/>
  <c r="S125"/>
  <c r="R125"/>
  <c r="D142" i="3"/>
  <c r="AN136"/>
  <c r="O340" i="8"/>
  <c r="O356" s="1"/>
  <c r="O1917"/>
  <c r="J188"/>
  <c r="J204" s="1"/>
  <c r="AT20" i="3"/>
  <c r="AN137"/>
  <c r="S1896" i="8"/>
  <c r="I197" i="7"/>
  <c r="S164" i="8"/>
  <c r="F40" i="7"/>
  <c r="R185" i="8"/>
  <c r="J92" i="6"/>
  <c r="K92" s="1"/>
  <c r="E92"/>
  <c r="J197" i="7"/>
  <c r="F197"/>
  <c r="K197"/>
  <c r="L199"/>
  <c r="H504"/>
  <c r="I504" s="1"/>
  <c r="K590"/>
  <c r="K40"/>
  <c r="R503" i="8"/>
  <c r="AR20" i="3"/>
  <c r="F137"/>
  <c r="J41" i="7"/>
  <c r="L41" s="1"/>
  <c r="J337" i="8"/>
  <c r="J340"/>
  <c r="J356" s="1"/>
  <c r="S337"/>
  <c r="S340"/>
  <c r="S356" s="1"/>
  <c r="R340"/>
  <c r="R356" s="1"/>
  <c r="R337"/>
  <c r="H356"/>
  <c r="Q1932" l="1"/>
  <c r="Q1914"/>
  <c r="R364"/>
  <c r="S364"/>
  <c r="M365"/>
  <c r="M368" s="1"/>
  <c r="M372" s="1"/>
  <c r="Q372" s="1"/>
  <c r="Q367"/>
  <c r="G587" i="7"/>
  <c r="G585" s="1"/>
  <c r="P368" i="8"/>
  <c r="G22" i="6"/>
  <c r="G21" s="1"/>
  <c r="E587" i="7"/>
  <c r="D174" i="6"/>
  <c r="L372" i="8"/>
  <c r="P372" s="1"/>
  <c r="O367"/>
  <c r="O364"/>
  <c r="O365" s="1"/>
  <c r="S1917"/>
  <c r="S1902"/>
  <c r="I40" i="7"/>
  <c r="L197"/>
  <c r="L590"/>
  <c r="O168" i="8"/>
  <c r="K504" i="7"/>
  <c r="L504" s="1"/>
  <c r="O1902" i="8"/>
  <c r="J40" i="7"/>
  <c r="L40" s="1"/>
  <c r="Q365" i="8" l="1"/>
  <c r="S365" s="1"/>
  <c r="J22" i="6"/>
  <c r="R372" i="8"/>
  <c r="S372"/>
  <c r="R365"/>
  <c r="R367"/>
  <c r="S367"/>
  <c r="H587" i="7"/>
  <c r="H585" s="1"/>
  <c r="H594" s="1"/>
  <c r="H595" s="1"/>
  <c r="Q368" i="8"/>
  <c r="R368" s="1"/>
  <c r="E585" i="7"/>
  <c r="E594" s="1"/>
  <c r="G146" i="6"/>
  <c r="J21"/>
  <c r="H21"/>
  <c r="C22"/>
  <c r="O368" i="8"/>
  <c r="O372" s="1"/>
  <c r="P1923"/>
  <c r="R1923" s="1"/>
  <c r="O1923"/>
  <c r="O185"/>
  <c r="E595" i="7" l="1"/>
  <c r="K587"/>
  <c r="K585" s="1"/>
  <c r="S368" i="8"/>
  <c r="K594" i="7"/>
  <c r="J146" i="6"/>
  <c r="C21"/>
  <c r="E22"/>
  <c r="I22"/>
  <c r="K22" s="1"/>
  <c r="S1923" i="8"/>
  <c r="K595" i="7" l="1"/>
  <c r="K697"/>
  <c r="E21" i="6"/>
  <c r="I21"/>
  <c r="K21" s="1"/>
  <c r="F587" i="7" l="1"/>
  <c r="J587"/>
  <c r="D585"/>
  <c r="F585" s="1"/>
  <c r="H1051" i="8"/>
  <c r="J1051" s="1"/>
  <c r="H1053"/>
  <c r="K1053" l="1"/>
  <c r="C86" i="6"/>
  <c r="E86" s="1"/>
  <c r="L587" i="7"/>
  <c r="J585"/>
  <c r="L585" s="1"/>
  <c r="R1050" i="8"/>
  <c r="P1053"/>
  <c r="K1051"/>
  <c r="J1053"/>
  <c r="H1399"/>
  <c r="H1893" s="1"/>
  <c r="H1054"/>
  <c r="P1051"/>
  <c r="S1895" l="1"/>
  <c r="I86" i="6"/>
  <c r="K86" s="1"/>
  <c r="C85"/>
  <c r="I85" s="1"/>
  <c r="K85" s="1"/>
  <c r="H1408" i="8"/>
  <c r="R1051"/>
  <c r="S1051"/>
  <c r="P1057"/>
  <c r="H1059"/>
  <c r="P1059" s="1"/>
  <c r="K1057"/>
  <c r="J1057"/>
  <c r="J1059" s="1"/>
  <c r="J1054"/>
  <c r="P1054"/>
  <c r="D179" i="7"/>
  <c r="K1054" i="8"/>
  <c r="R1053"/>
  <c r="S1053"/>
  <c r="H1914" l="1"/>
  <c r="H1932" s="1"/>
  <c r="S1916"/>
  <c r="E85" i="6"/>
  <c r="C146"/>
  <c r="C173" s="1"/>
  <c r="C177" s="1"/>
  <c r="F179" i="7"/>
  <c r="D174"/>
  <c r="J179"/>
  <c r="L179" s="1"/>
  <c r="S1054" i="8"/>
  <c r="R1054"/>
  <c r="K1399"/>
  <c r="K1408" s="1"/>
  <c r="K1059"/>
  <c r="R1057"/>
  <c r="S1057"/>
  <c r="P1399"/>
  <c r="J1408"/>
  <c r="J1399"/>
  <c r="R1059"/>
  <c r="S1059"/>
  <c r="P1914" l="1"/>
  <c r="E146" i="6"/>
  <c r="P1945" i="8"/>
  <c r="C147" i="6"/>
  <c r="S1399" i="8"/>
  <c r="S1408" s="1"/>
  <c r="K1893"/>
  <c r="H1910"/>
  <c r="J1893"/>
  <c r="P1893"/>
  <c r="R1399"/>
  <c r="F174" i="7"/>
  <c r="D594"/>
  <c r="J174"/>
  <c r="L174" s="1"/>
  <c r="D595" l="1"/>
  <c r="F594"/>
  <c r="F595" s="1"/>
  <c r="C97" i="5"/>
  <c r="K1910" i="8"/>
  <c r="J1910"/>
  <c r="S1893"/>
  <c r="S1910" s="1"/>
  <c r="R1893"/>
  <c r="K1914"/>
  <c r="J1914"/>
  <c r="C91" i="5" l="1"/>
  <c r="J1932" i="8"/>
  <c r="K1932"/>
  <c r="S1914"/>
  <c r="S1932" s="1"/>
  <c r="R1914"/>
  <c r="Y1932" l="1"/>
  <c r="Z1932" s="1"/>
  <c r="AB1932" l="1"/>
  <c r="AB1933" s="1"/>
  <c r="S1146" l="1"/>
  <c r="R1146"/>
  <c r="O960"/>
  <c r="O962" s="1"/>
  <c r="I22" i="5"/>
  <c r="K22" s="1"/>
  <c r="P960" i="8"/>
  <c r="P965" s="1"/>
  <c r="R965" s="1"/>
  <c r="P963"/>
  <c r="L965"/>
  <c r="F49" i="6"/>
  <c r="I49" s="1"/>
  <c r="K49" s="1"/>
  <c r="O967" i="8" l="1"/>
  <c r="O970" s="1"/>
  <c r="H22" i="5"/>
  <c r="R960" i="8"/>
  <c r="O965"/>
  <c r="L970"/>
  <c r="F45" i="6"/>
  <c r="S960" i="8"/>
  <c r="F17" i="5"/>
  <c r="O973" i="8" l="1"/>
  <c r="O976" s="1"/>
  <c r="F146" i="6"/>
  <c r="I45"/>
  <c r="K45" s="1"/>
  <c r="F90" i="5"/>
  <c r="I17"/>
  <c r="K17" s="1"/>
  <c r="H17"/>
  <c r="F7"/>
  <c r="S965" i="8"/>
  <c r="S967"/>
  <c r="S962"/>
  <c r="L974"/>
  <c r="G158" i="7"/>
  <c r="P968" i="8"/>
  <c r="L1920" l="1"/>
  <c r="L1899"/>
  <c r="P970"/>
  <c r="R970" s="1"/>
  <c r="L976"/>
  <c r="P974"/>
  <c r="S973"/>
  <c r="S976" s="1"/>
  <c r="S970"/>
  <c r="H7" i="5"/>
  <c r="I7"/>
  <c r="J158" i="7"/>
  <c r="L158" s="1"/>
  <c r="G156"/>
  <c r="H90" i="5"/>
  <c r="I90"/>
  <c r="F178" i="6"/>
  <c r="F147"/>
  <c r="I146"/>
  <c r="H146"/>
  <c r="L1910" i="8" l="1"/>
  <c r="N1910" s="1"/>
  <c r="N1899"/>
  <c r="O1899"/>
  <c r="O1910" s="1"/>
  <c r="P976"/>
  <c r="R976" s="1"/>
  <c r="K146" i="6"/>
  <c r="I174"/>
  <c r="K90" i="5"/>
  <c r="I91"/>
  <c r="J156" i="7"/>
  <c r="L156" s="1"/>
  <c r="G594"/>
  <c r="K7" i="5"/>
  <c r="P15"/>
  <c r="P5"/>
  <c r="M70"/>
  <c r="O1401" i="8"/>
  <c r="O1408" s="1"/>
  <c r="P1401"/>
  <c r="L1408"/>
  <c r="S1401" l="1"/>
  <c r="P1899"/>
  <c r="R1401"/>
  <c r="P1408"/>
  <c r="R1408" s="1"/>
  <c r="I594" i="7"/>
  <c r="I595" s="1"/>
  <c r="G595"/>
  <c r="J594"/>
  <c r="L1932" i="8"/>
  <c r="P1920"/>
  <c r="P1932" s="1"/>
  <c r="L1945"/>
  <c r="O1920"/>
  <c r="O1932" s="1"/>
  <c r="N1932" l="1"/>
  <c r="F91" i="5"/>
  <c r="R1899" i="8"/>
  <c r="P1910"/>
  <c r="R1910" s="1"/>
  <c r="S1899"/>
  <c r="R1920"/>
  <c r="R1932"/>
  <c r="S1920"/>
  <c r="J595" i="7"/>
  <c r="L594"/>
  <c r="L595" s="1"/>
</calcChain>
</file>

<file path=xl/sharedStrings.xml><?xml version="1.0" encoding="utf-8"?>
<sst xmlns="http://schemas.openxmlformats.org/spreadsheetml/2006/main" count="35219" uniqueCount="5556">
  <si>
    <t>А.</t>
  </si>
  <si>
    <t>РАЧУН ПРИХОДА И ПРИМАЊА</t>
  </si>
  <si>
    <t>Економска класификација</t>
  </si>
  <si>
    <t>у динарима</t>
  </si>
  <si>
    <t>Укупни приходи и примања остварени по основу продаје нефинансијске имовине</t>
  </si>
  <si>
    <t>7 + 8</t>
  </si>
  <si>
    <t>Укупни расходи и издаци за набавку нефинансијске имовине</t>
  </si>
  <si>
    <t>4 + 5</t>
  </si>
  <si>
    <t>Буџетски суфицит/дефицит</t>
  </si>
  <si>
    <t>(7+8) - (4+5)</t>
  </si>
  <si>
    <t xml:space="preserve">Укупан фискални суфицит/дефицит </t>
  </si>
  <si>
    <t>Б.</t>
  </si>
  <si>
    <t xml:space="preserve"> РАЧУН ФИНАНСИРАЊА</t>
  </si>
  <si>
    <t>Примања од задуживања</t>
  </si>
  <si>
    <t>Издаци за отплату главнице дуга</t>
  </si>
  <si>
    <t>Нето финансирање</t>
  </si>
  <si>
    <t>1.</t>
  </si>
  <si>
    <t>2.</t>
  </si>
  <si>
    <t>3.</t>
  </si>
  <si>
    <t>4.</t>
  </si>
  <si>
    <t>5.</t>
  </si>
  <si>
    <t>6.</t>
  </si>
  <si>
    <t>Р.бр.</t>
  </si>
  <si>
    <t>ОПИС</t>
  </si>
  <si>
    <t>Шифра економске класификације</t>
  </si>
  <si>
    <t>Средства из буџета</t>
  </si>
  <si>
    <t>I</t>
  </si>
  <si>
    <t>УКУПНИ ПРИХОДИ И ПРИМАЊА ОД ПРОДАЈЕ НЕФИНАНСИЈСКЕ ИМОВИНЕ</t>
  </si>
  <si>
    <t>7+8</t>
  </si>
  <si>
    <t>Порески приходи</t>
  </si>
  <si>
    <t>1.1.</t>
  </si>
  <si>
    <t>Порез на доходак, добит и капиталне добитке (осим самодоприноса)</t>
  </si>
  <si>
    <t>1.2.</t>
  </si>
  <si>
    <t>Самодопринос</t>
  </si>
  <si>
    <t>1.3.</t>
  </si>
  <si>
    <t>Порез на имовину</t>
  </si>
  <si>
    <t>1.6.</t>
  </si>
  <si>
    <t>Остали порески приходи</t>
  </si>
  <si>
    <t xml:space="preserve">Непорески приходи </t>
  </si>
  <si>
    <t>2.1</t>
  </si>
  <si>
    <t>Накнада за коришћење природних добара</t>
  </si>
  <si>
    <t>2.2</t>
  </si>
  <si>
    <t>Накнада за коришћење шумског и пољопривредног земљишта</t>
  </si>
  <si>
    <t>Накнада за коришћење грађевинског земљишта</t>
  </si>
  <si>
    <t>Накнада за коришћење природног лековитог фактора</t>
  </si>
  <si>
    <t>2.3</t>
  </si>
  <si>
    <t>Приход од имовине који припада имаоцима полисе осигурања</t>
  </si>
  <si>
    <t>2.4</t>
  </si>
  <si>
    <t>Накнада за обавезни здравствени преглед биља</t>
  </si>
  <si>
    <t>2.5</t>
  </si>
  <si>
    <t>Накнада за уређивање грађевинског земљишта</t>
  </si>
  <si>
    <t>2.6</t>
  </si>
  <si>
    <t>Приходи настали продајом услуга корисника средстава буџета јединице локлане самоуправе чије је пружање уговорено са физичким и правним лицима</t>
  </si>
  <si>
    <t>Остали непорески приходи</t>
  </si>
  <si>
    <t>Донације</t>
  </si>
  <si>
    <t>731+732</t>
  </si>
  <si>
    <t>Трансфери</t>
  </si>
  <si>
    <t>Меморандумске ставке за рефундацију расхода</t>
  </si>
  <si>
    <t>Примања од продаје нефинансијске имовине</t>
  </si>
  <si>
    <t>II</t>
  </si>
  <si>
    <t>УКУПНИ РАСХОДИ И ИЗДАЦИ ЗА НАБАВКУ НЕФИНАНСИЈСКЕ ИМОВИНЕ</t>
  </si>
  <si>
    <t>4+5</t>
  </si>
  <si>
    <t>Текући расходи</t>
  </si>
  <si>
    <t>4 - 463</t>
  </si>
  <si>
    <t>Расходи за запослене</t>
  </si>
  <si>
    <t>Коришћење роба и услуга</t>
  </si>
  <si>
    <t>Употреба основних средстава</t>
  </si>
  <si>
    <t>1.4.</t>
  </si>
  <si>
    <t>Отплата камата</t>
  </si>
  <si>
    <t>1.5.</t>
  </si>
  <si>
    <t>Субвенције</t>
  </si>
  <si>
    <t>Социјална заштита из буџета</t>
  </si>
  <si>
    <t>1.7.</t>
  </si>
  <si>
    <t>Остали расходи</t>
  </si>
  <si>
    <t>48+49</t>
  </si>
  <si>
    <t>Издаци за набавку нефинансијске имовине</t>
  </si>
  <si>
    <t>Издаци за набавку финансијске имовине (осим 6211)</t>
  </si>
  <si>
    <t>III</t>
  </si>
  <si>
    <t>ПРИМАЊА ОД ПРОДАЈЕ ФИНАНСИЈСКЕ ИМОВИНЕ И ЗАДУЖИВАЊА</t>
  </si>
  <si>
    <t>Задуживање</t>
  </si>
  <si>
    <t>Задуживање код домаћих кредитора</t>
  </si>
  <si>
    <t>Задуживање код страних кредитора</t>
  </si>
  <si>
    <t>Примања по основу отплате кредита и продаје финансијске имовине</t>
  </si>
  <si>
    <t>IV</t>
  </si>
  <si>
    <t>ОТПЛАТА ДУГА И НАБАВКА ФИНАНСИЈСКЕ ИМОВИНЕ</t>
  </si>
  <si>
    <t>Отплата дуга</t>
  </si>
  <si>
    <t>Отплата дуга домаћим кредиторима</t>
  </si>
  <si>
    <t>Отплата дуга страним кредиторима</t>
  </si>
  <si>
    <t>Отплата дуга по гаранцијама</t>
  </si>
  <si>
    <t>Набавка финансијске имовине</t>
  </si>
  <si>
    <t>V</t>
  </si>
  <si>
    <t>НЕРАСПОРЕЂЕНИ ВИШАК ПРИХОДА ИЗ РАНИЈИХ ГОДИНА</t>
  </si>
  <si>
    <t>2.7</t>
  </si>
  <si>
    <t>2.8</t>
  </si>
  <si>
    <t>ФУНКЦИОНАЛНА КЛАСИФИКАЦИЈА</t>
  </si>
  <si>
    <t>СОЦИЈАЛНА ЗАШТИТА</t>
  </si>
  <si>
    <t>Болест и инвалидност</t>
  </si>
  <si>
    <t>Старост</t>
  </si>
  <si>
    <t>Корисници породичне пензије</t>
  </si>
  <si>
    <t>Породица и деца</t>
  </si>
  <si>
    <t>Незапосленост</t>
  </si>
  <si>
    <t>Становање</t>
  </si>
  <si>
    <t>Социјална помоћ угроженом становништву, некласификована на другом месту</t>
  </si>
  <si>
    <r>
      <t xml:space="preserve">Социјална заштита - </t>
    </r>
    <r>
      <rPr>
        <sz val="7"/>
        <color rgb="FF000000"/>
        <rFont val="Times New Roman Italic"/>
      </rPr>
      <t xml:space="preserve"> </t>
    </r>
    <r>
      <rPr>
        <sz val="9"/>
        <color rgb="FF000000"/>
        <rFont val="Times New Roman Italic"/>
      </rPr>
      <t>истраживање и развој</t>
    </r>
  </si>
  <si>
    <t>Социјална заштита некласификована на другом месту</t>
  </si>
  <si>
    <t>ОПШТЕ ЈАВНЕ УСЛУГЕ</t>
  </si>
  <si>
    <t>Извршни и законодавни органи, финансијски и фискални послови и спољни послови</t>
  </si>
  <si>
    <t>Извршни и законодавни органи</t>
  </si>
  <si>
    <t>Финансијски и фискални послови</t>
  </si>
  <si>
    <t>Спољни послови</t>
  </si>
  <si>
    <t>Економска помоћ иностранству</t>
  </si>
  <si>
    <t>Економска помоћ земљама у развоју и земљама у транзицији</t>
  </si>
  <si>
    <t>Економска помоћ преко међународних организација</t>
  </si>
  <si>
    <t>Опште услуге</t>
  </si>
  <si>
    <t>Опште кадровске услуге</t>
  </si>
  <si>
    <t>Опште услуге планирања и статистике</t>
  </si>
  <si>
    <t>Остале опште услуге</t>
  </si>
  <si>
    <t>Основно истраживање</t>
  </si>
  <si>
    <r>
      <t xml:space="preserve">Опште јавне услуге - </t>
    </r>
    <r>
      <rPr>
        <sz val="7"/>
        <color rgb="FF000000"/>
        <rFont val="Times New Roman Italic"/>
      </rPr>
      <t xml:space="preserve"> </t>
    </r>
    <r>
      <rPr>
        <sz val="9"/>
        <color rgb="FF000000"/>
        <rFont val="Times New Roman Italic"/>
      </rPr>
      <t>истраживање и развој</t>
    </r>
  </si>
  <si>
    <t>Опште јавне услуге некласификоване на другом месту</t>
  </si>
  <si>
    <t>Трансакције јавног  дуга</t>
  </si>
  <si>
    <t>Трансфери општег карактера између различитих нивоа власти</t>
  </si>
  <si>
    <t>ОДБРАНА</t>
  </si>
  <si>
    <t>Војна одбрана</t>
  </si>
  <si>
    <t>Цивилна одбрана</t>
  </si>
  <si>
    <t>Војна помоћ иностранству</t>
  </si>
  <si>
    <r>
      <t>Одбрана</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</si>
  <si>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Одбрана некласификована на другом месту</t>
  </si>
  <si>
    <t>ЈАВНИ РЕД И БЕЗБЕДНОСТ</t>
  </si>
  <si>
    <t>Услуге полиције</t>
  </si>
  <si>
    <t>Услуге противпожарне заштите</t>
  </si>
  <si>
    <t>Судови</t>
  </si>
  <si>
    <t>Јавни ред и безбедност - истраживање и развој</t>
  </si>
  <si>
    <t>Јавни ред и безбедност  некласификован на другом месту</t>
  </si>
  <si>
    <t>ЕКОНОМСКИ ПОСЛОВИ</t>
  </si>
  <si>
    <t>Општи економски и комерцијални послови и послови по питању рада</t>
  </si>
  <si>
    <t>Општи економски и комерцијални послови</t>
  </si>
  <si>
    <t>Општи послови по питању рада</t>
  </si>
  <si>
    <t>Пољопривреда, шумарство, лов и риболов</t>
  </si>
  <si>
    <t>Пољопривреда</t>
  </si>
  <si>
    <t>Шумарство</t>
  </si>
  <si>
    <t>Лов и риболов</t>
  </si>
  <si>
    <t>Гориво и енергија</t>
  </si>
  <si>
    <t>Угаљ и остала чврста минерална горива</t>
  </si>
  <si>
    <t>Нафта и природни гас</t>
  </si>
  <si>
    <t>Нуклеарно гориво</t>
  </si>
  <si>
    <t>Остала горива</t>
  </si>
  <si>
    <t>Електрична енергија</t>
  </si>
  <si>
    <t>Остала енергија</t>
  </si>
  <si>
    <t>Рударство, производња и изградња</t>
  </si>
  <si>
    <t>Ископавање минералних ресурса, изузев минералних горива</t>
  </si>
  <si>
    <t>Производња</t>
  </si>
  <si>
    <t>Изградња</t>
  </si>
  <si>
    <t>Саобраћај</t>
  </si>
  <si>
    <t>Друмски саобраћај</t>
  </si>
  <si>
    <t>Водени саобраћај</t>
  </si>
  <si>
    <t>Железнички саобраћај</t>
  </si>
  <si>
    <t>Ваздушни саобраћај</t>
  </si>
  <si>
    <t>Цевоводи и други облици саобраћаја</t>
  </si>
  <si>
    <t>Комуникације</t>
  </si>
  <si>
    <t>Остале делатности</t>
  </si>
  <si>
    <t>Трговина, смештај и складиштење</t>
  </si>
  <si>
    <t>Хотели и ресторани</t>
  </si>
  <si>
    <t>Туризам</t>
  </si>
  <si>
    <t>Вишенаменски развојни пројекти</t>
  </si>
  <si>
    <r>
      <t xml:space="preserve">Економски послови - </t>
    </r>
    <r>
      <rPr>
        <sz val="7"/>
        <color rgb="FF000000"/>
        <rFont val="Times New Roman Italic"/>
      </rPr>
      <t xml:space="preserve"> </t>
    </r>
    <r>
      <rPr>
        <sz val="9"/>
        <color rgb="FF000000"/>
        <rFont val="Times New Roman Italic"/>
      </rPr>
      <t>истраживање и развој</t>
    </r>
  </si>
  <si>
    <t>Истраживање и развој - Општи економски и комерцијални послови и послови по питању рада</t>
  </si>
  <si>
    <t>Истраживање и развој - Пољопривреда, шумарство, лов и риболов</t>
  </si>
  <si>
    <t>Истраживање и развој - Гориво и енергија</t>
  </si>
  <si>
    <t>Истраживање и развој - Рударство, производња и изградња</t>
  </si>
  <si>
    <t>Истраживање и развој - Саобраћај</t>
  </si>
  <si>
    <t>Истраживање и развој - Комуникације</t>
  </si>
  <si>
    <t>Истраживање и развој - Остале делатности</t>
  </si>
  <si>
    <t>Економски послови некласификовани на другом месту</t>
  </si>
  <si>
    <t>ЗАШТИТА ЖИВОТНЕ СРЕДИНЕ</t>
  </si>
  <si>
    <t>Управљање отпадом</t>
  </si>
  <si>
    <t>Управљање отпадним водама</t>
  </si>
  <si>
    <t>Смањење загађености</t>
  </si>
  <si>
    <t>Заштита биљног и животињског света  и крајолика</t>
  </si>
  <si>
    <r>
      <t xml:space="preserve">Заштита животне средине - </t>
    </r>
    <r>
      <rPr>
        <sz val="7"/>
        <color rgb="FF000000"/>
        <rFont val="Times New Roman Italic"/>
      </rPr>
      <t xml:space="preserve"> </t>
    </r>
    <r>
      <rPr>
        <sz val="9"/>
        <color rgb="FF000000"/>
        <rFont val="Times New Roman Italic"/>
      </rPr>
      <t>истраживање и развој</t>
    </r>
  </si>
  <si>
    <t>Заштита животне средине некласификована на другом месту</t>
  </si>
  <si>
    <t>ПОСЛОВИ СТАНОВАЊА И  ЗАЈЕДНИЦЕ</t>
  </si>
  <si>
    <t>Стамбени развој</t>
  </si>
  <si>
    <t>Развој заједнице</t>
  </si>
  <si>
    <t>Водоснабдевање</t>
  </si>
  <si>
    <t>Улична расвета</t>
  </si>
  <si>
    <t>Послови становања и заједнице - истраживање и развој</t>
  </si>
  <si>
    <t>Послови становања и заједнице некласификовани на другом месту</t>
  </si>
  <si>
    <t>ЗДРАВСТВО</t>
  </si>
  <si>
    <t>Медицински производи, помагала и опрема</t>
  </si>
  <si>
    <t>Фармацеутски производи</t>
  </si>
  <si>
    <t>Остали медицински производи</t>
  </si>
  <si>
    <t>Терапеутска помагала и опрема</t>
  </si>
  <si>
    <t>Ванболничке услуге</t>
  </si>
  <si>
    <t>Опште медицинске услуге</t>
  </si>
  <si>
    <t>Специјализоване медицинске услуге</t>
  </si>
  <si>
    <t>Стоматолошке услуге</t>
  </si>
  <si>
    <t>Парамедицинске услуге</t>
  </si>
  <si>
    <t>Болничке услуге</t>
  </si>
  <si>
    <t>Опште болничке услуге</t>
  </si>
  <si>
    <t>Специјализоване болничке услуге</t>
  </si>
  <si>
    <t>Услуге медицинских центара и породилишта</t>
  </si>
  <si>
    <t>Услуге домова  за негу и опоравак</t>
  </si>
  <si>
    <t>Услуге јавног здравства</t>
  </si>
  <si>
    <r>
      <t xml:space="preserve">Здравство </t>
    </r>
    <r>
      <rPr>
        <sz val="7"/>
        <color rgb="FF000000"/>
        <rFont val="Times New Roman Italic"/>
      </rPr>
      <t xml:space="preserve"> </t>
    </r>
    <r>
      <rPr>
        <sz val="9"/>
        <color rgb="FF000000"/>
        <rFont val="Times New Roman Italic"/>
      </rPr>
      <t>истраживање и развој</t>
    </r>
  </si>
  <si>
    <t>Здравство некласификовано на другом месту</t>
  </si>
  <si>
    <t>РЕКРЕАЦИЈА, СПОРТ, КУЛТУРА И ВЕРЕ</t>
  </si>
  <si>
    <t>Услуге рекреације и спорта</t>
  </si>
  <si>
    <t>Услуге културе</t>
  </si>
  <si>
    <t>Услуге емитовања и штампања</t>
  </si>
  <si>
    <t>Верске  и остале услуге заједнице</t>
  </si>
  <si>
    <r>
      <t>Рекреација, спорт, култура и вере</t>
    </r>
    <r>
      <rPr>
        <sz val="7"/>
        <color rgb="FF000000"/>
        <rFont val="Times New Roman Italic"/>
      </rPr>
      <t xml:space="preserve">  </t>
    </r>
    <r>
      <rPr>
        <sz val="9"/>
        <color rgb="FF000000"/>
        <rFont val="Times New Roman Italic"/>
      </rPr>
      <t>-</t>
    </r>
    <r>
      <rPr>
        <sz val="7"/>
        <color rgb="FF000000"/>
        <rFont val="Times New Roman Italic"/>
      </rPr>
      <t xml:space="preserve"> </t>
    </r>
    <r>
      <rPr>
        <sz val="9"/>
        <color rgb="FF000000"/>
        <rFont val="Times New Roman Italic"/>
      </rPr>
      <t>истраживање и развој</t>
    </r>
  </si>
  <si>
    <t>Рекреација, спорт, култура и вере, некласификовано на другом месту</t>
  </si>
  <si>
    <t>ОБРАЗОВАЊЕ</t>
  </si>
  <si>
    <t>Предшколско и основно образовање</t>
  </si>
  <si>
    <t>Предшколско образовање</t>
  </si>
  <si>
    <t>Основно образовање</t>
  </si>
  <si>
    <t>Основно образовање са домом ученика</t>
  </si>
  <si>
    <t>Основно образовање са средњом школом</t>
  </si>
  <si>
    <t>Специјално основно образовање</t>
  </si>
  <si>
    <t>Основно образовање са средњом школом и домом ученика</t>
  </si>
  <si>
    <t>Средње образовање</t>
  </si>
  <si>
    <t>Ниже средње образовање</t>
  </si>
  <si>
    <t>Више средње образовање</t>
  </si>
  <si>
    <t>Средње образовање са домом ученика</t>
  </si>
  <si>
    <t>Више образовање</t>
  </si>
  <si>
    <t>Више образовање са студентским домом</t>
  </si>
  <si>
    <t>Високо образовање</t>
  </si>
  <si>
    <t>Високо образовање - први степен</t>
  </si>
  <si>
    <t>Високо образовање -  други степен</t>
  </si>
  <si>
    <t>Образовање које није дефинисано нивоом</t>
  </si>
  <si>
    <t>Помоћне услуге образовању</t>
  </si>
  <si>
    <r>
      <t xml:space="preserve">Образовање - </t>
    </r>
    <r>
      <rPr>
        <sz val="7"/>
        <color rgb="FF000000"/>
        <rFont val="Times New Roman Italic"/>
      </rPr>
      <t xml:space="preserve"> </t>
    </r>
    <r>
      <rPr>
        <sz val="9"/>
        <color rgb="FF000000"/>
        <rFont val="Times New Roman Italic"/>
      </rPr>
      <t>истраживање и развој</t>
    </r>
  </si>
  <si>
    <t>Образовање некласификовано на другом месту</t>
  </si>
  <si>
    <t>КЛАСИФИКАЦИЈА ПО ИЗВОРИМА ФИНАНСИРАЊА</t>
  </si>
  <si>
    <t>01</t>
  </si>
  <si>
    <t>Приходи из буџета</t>
  </si>
  <si>
    <t>02</t>
  </si>
  <si>
    <t>Трансфери између корисника на истом нивоу</t>
  </si>
  <si>
    <t>03</t>
  </si>
  <si>
    <t>Социјални доприноси</t>
  </si>
  <si>
    <t>04</t>
  </si>
  <si>
    <t>Сопствени приходи буџетских корисника</t>
  </si>
  <si>
    <t>05</t>
  </si>
  <si>
    <t>Донације од иностраних земаља</t>
  </si>
  <si>
    <t>06</t>
  </si>
  <si>
    <t>Донације од међународних организација</t>
  </si>
  <si>
    <t>07</t>
  </si>
  <si>
    <t>08</t>
  </si>
  <si>
    <t>09</t>
  </si>
  <si>
    <t>10</t>
  </si>
  <si>
    <t>Примања од домаћих задуживања</t>
  </si>
  <si>
    <t>11</t>
  </si>
  <si>
    <t>Примања од иностраних задуживања</t>
  </si>
  <si>
    <t>12</t>
  </si>
  <si>
    <t>Примања од отплате датих кредита и продаје финансијске имовине</t>
  </si>
  <si>
    <t>13</t>
  </si>
  <si>
    <t>Нераспоређени вишак прихода из ранијих година</t>
  </si>
  <si>
    <t>14</t>
  </si>
  <si>
    <t>Неутрошена средства од приватизације из претходних година</t>
  </si>
  <si>
    <t>15</t>
  </si>
  <si>
    <t>Неутрошена средства донација из претходних година</t>
  </si>
  <si>
    <t>16</t>
  </si>
  <si>
    <t>Родитељски динар за ваннаставне активности</t>
  </si>
  <si>
    <t>Опис</t>
  </si>
  <si>
    <t>ЕКОНОМСКА КЛАСИФИКАЦИЈА</t>
  </si>
  <si>
    <t xml:space="preserve">Нефинансијска имовина                                                                     </t>
  </si>
  <si>
    <t xml:space="preserve">Нефинансијска имовина у сталним средствима                                                                  </t>
  </si>
  <si>
    <t xml:space="preserve">Некретнине и опрема                                                                    </t>
  </si>
  <si>
    <t xml:space="preserve">Зграде и грађевински објекти                                                                   </t>
  </si>
  <si>
    <t xml:space="preserve">Стамбене зграде и станови                                                                   </t>
  </si>
  <si>
    <t xml:space="preserve">Стамбене зграде за јавне службенике                                                                  </t>
  </si>
  <si>
    <t xml:space="preserve">Стамбени простор за социјалне групе                                                                  </t>
  </si>
  <si>
    <t xml:space="preserve">Стамбени простор за избеглице                                                                   </t>
  </si>
  <si>
    <t xml:space="preserve">Остале стамбене зграде                                                                    </t>
  </si>
  <si>
    <t xml:space="preserve">Лизинг стамбених зграда и станова                                                                  </t>
  </si>
  <si>
    <t xml:space="preserve">Добити које су резултат промене вредности стамбених зграда и станова                                                             </t>
  </si>
  <si>
    <t xml:space="preserve">Друге промене у обиму стамбених зграда и станова                                                               </t>
  </si>
  <si>
    <t xml:space="preserve">Исправка вредности стамбених зграда и станова                                                                 </t>
  </si>
  <si>
    <t xml:space="preserve">Пословне зграде                                                                     </t>
  </si>
  <si>
    <t xml:space="preserve">Болнице, домови здравља и старачки домови                                                                 </t>
  </si>
  <si>
    <t xml:space="preserve">Остале пословне зграде                                                                    </t>
  </si>
  <si>
    <t xml:space="preserve">Лизинг пословних зграда                                                                    </t>
  </si>
  <si>
    <t xml:space="preserve">Добити које су резултат промене вредности пословних зграда                                                               </t>
  </si>
  <si>
    <t xml:space="preserve">Друге промене у обиму пословних зграда                                                                 </t>
  </si>
  <si>
    <t xml:space="preserve">Исправка вредности пословних зграда                                                                   </t>
  </si>
  <si>
    <t xml:space="preserve">Пословни простор и други објекти                                                                  </t>
  </si>
  <si>
    <t xml:space="preserve">Објекти за потребе образовања                                                                   </t>
  </si>
  <si>
    <t xml:space="preserve">Ресторани, одмаралишта                                                                     </t>
  </si>
  <si>
    <t xml:space="preserve">Складишта, силоси, гараже и сл.                                                                  </t>
  </si>
  <si>
    <t xml:space="preserve">Гранични прелази                                                                     </t>
  </si>
  <si>
    <t xml:space="preserve">Фабричке хале                                                                     </t>
  </si>
  <si>
    <t xml:space="preserve">Лизинг пословног простора и других објеката                                                                 </t>
  </si>
  <si>
    <t xml:space="preserve">Добити које су резултат промене вредности пословног простора и других објеката                                                            </t>
  </si>
  <si>
    <t xml:space="preserve">Друге промене у обиму пословног простора и других објеката                                                              </t>
  </si>
  <si>
    <t xml:space="preserve">Исправка вредности пословног простора и других објеката                                                                </t>
  </si>
  <si>
    <t xml:space="preserve">Саобраћајни објекти                                                                     </t>
  </si>
  <si>
    <t xml:space="preserve">Аутопутеви, мостови, надвожњаци и тунели                                                                  </t>
  </si>
  <si>
    <t xml:space="preserve">Пруге                                                                      </t>
  </si>
  <si>
    <t xml:space="preserve">Аеродромске писте                                                                     </t>
  </si>
  <si>
    <t xml:space="preserve">Остали саобраћајни објекти                                                                    </t>
  </si>
  <si>
    <t xml:space="preserve">Лизинг саобраћајних објеката                                                                    </t>
  </si>
  <si>
    <t xml:space="preserve">Добити које су резултат промене вредности саобраћајних објеката                                                               </t>
  </si>
  <si>
    <t xml:space="preserve">Друге промене у обиму саобраћајних објеката                                                                 </t>
  </si>
  <si>
    <t xml:space="preserve">Исправка вредности саобраћајних објеката                                                                   </t>
  </si>
  <si>
    <t xml:space="preserve">Водоводна инфраструктура                                                                     </t>
  </si>
  <si>
    <t xml:space="preserve">Водовод                                                                      </t>
  </si>
  <si>
    <t xml:space="preserve">Канализација                                                                      </t>
  </si>
  <si>
    <t xml:space="preserve">Луке                                                                      </t>
  </si>
  <si>
    <t xml:space="preserve">Бране                                                                      </t>
  </si>
  <si>
    <t xml:space="preserve">Остали облици водоводне инфраструктуре                                                                   </t>
  </si>
  <si>
    <t xml:space="preserve">Лизинг водоводне инфраструктуре                                                                    </t>
  </si>
  <si>
    <t xml:space="preserve">Добити које су резултат промене вредности водоводне инфраструктуре                                                               </t>
  </si>
  <si>
    <t xml:space="preserve">Друге промене у обиму водоводне инфраструктуре                                                                 </t>
  </si>
  <si>
    <t xml:space="preserve">Исправка вредности водоводне инфраструктуре                                                                   </t>
  </si>
  <si>
    <t xml:space="preserve">Остали објекти                                                                     </t>
  </si>
  <si>
    <t xml:space="preserve">Плиноводи                                                                      </t>
  </si>
  <si>
    <t xml:space="preserve">Комуникациони и електрични водови                                                                   </t>
  </si>
  <si>
    <t xml:space="preserve">Спортски и рекреациони објекти                                                                   </t>
  </si>
  <si>
    <t xml:space="preserve">Установе културе                                                                     </t>
  </si>
  <si>
    <t xml:space="preserve">Затвори                                                                      </t>
  </si>
  <si>
    <t xml:space="preserve">Лизинг осталих објеката                                                                    </t>
  </si>
  <si>
    <t xml:space="preserve">Добити које су резултат промене вредности осталих објеката                                                               </t>
  </si>
  <si>
    <t xml:space="preserve">Друге промене у обиму осталих објеката                                                                 </t>
  </si>
  <si>
    <t xml:space="preserve">Исправка вредности осталих објеката                                                                   </t>
  </si>
  <si>
    <t xml:space="preserve">Опрема                                                                      </t>
  </si>
  <si>
    <t xml:space="preserve">Опрема за саобраћај                                                                    </t>
  </si>
  <si>
    <t xml:space="preserve">Опрема за копнени саобраћај                                                                   </t>
  </si>
  <si>
    <t xml:space="preserve">Пловни објекти                                                                     </t>
  </si>
  <si>
    <t xml:space="preserve">Опрема за ваздушни саобраћај                                                                   </t>
  </si>
  <si>
    <t xml:space="preserve">Остала опрема за саобраћај                                                                   </t>
  </si>
  <si>
    <t xml:space="preserve">Лизинг опреме за саобраћај                                                                   </t>
  </si>
  <si>
    <t xml:space="preserve">Добити које су резултат промене вредности саобраћајне опреме                                                               </t>
  </si>
  <si>
    <t xml:space="preserve">Друге промене у обиму саобраћајне опреме                                                                 </t>
  </si>
  <si>
    <t xml:space="preserve">Исправка вредности саобраћајне опреме                                                                   </t>
  </si>
  <si>
    <t xml:space="preserve">Административна опрема                                                                     </t>
  </si>
  <si>
    <t xml:space="preserve">Канцеларијска опрема                                                                     </t>
  </si>
  <si>
    <t xml:space="preserve">Рачунарска опрема                                                                     </t>
  </si>
  <si>
    <t xml:space="preserve">Комуникациона опрема                                                                     </t>
  </si>
  <si>
    <t xml:space="preserve">Електронска и фотографска опрема                                                                   </t>
  </si>
  <si>
    <t xml:space="preserve">Опрема за домаћинство и угоститељство                                                                  </t>
  </si>
  <si>
    <t xml:space="preserve">Лизинг административне опреме                                                                    </t>
  </si>
  <si>
    <t xml:space="preserve">Добити које су резултат промене вредности административне опреме                                                               </t>
  </si>
  <si>
    <t xml:space="preserve">Друге промене у обиму административне опреме                                                                 </t>
  </si>
  <si>
    <t xml:space="preserve">Исправка вредности административне опреме                                                                   </t>
  </si>
  <si>
    <t xml:space="preserve">Опрема за пољопривреду                                                                    </t>
  </si>
  <si>
    <t xml:space="preserve">Лизинг опреме за пољопривреду                                                                   </t>
  </si>
  <si>
    <t xml:space="preserve">Добити које су резултат промене вредности пољопривредне опреме                                                               </t>
  </si>
  <si>
    <t xml:space="preserve">Друге промене у обиму пољопривредне опреме                                                                 </t>
  </si>
  <si>
    <t xml:space="preserve">Исправка  вредности пољопривредне опреме                                                                  </t>
  </si>
  <si>
    <t xml:space="preserve">Опрема за заштиту животне средине                                                                  </t>
  </si>
  <si>
    <t xml:space="preserve">Лизинг опреме за заштиту животне средине                                                                 </t>
  </si>
  <si>
    <t xml:space="preserve">Добити које су резултат промене вредности опреме за заштиту животне средине                                                            </t>
  </si>
  <si>
    <t xml:space="preserve">Друге промене у обиму опреме за заштиту животне средине                                                              </t>
  </si>
  <si>
    <t xml:space="preserve">Исправка вредности опреме за заштиту животне околине                                                                </t>
  </si>
  <si>
    <t xml:space="preserve">Медицинска и лабораторијска опрема                                                                   </t>
  </si>
  <si>
    <t xml:space="preserve">Медицинска опрема                                                                     </t>
  </si>
  <si>
    <t xml:space="preserve">Лабораторијска опрема                                                                     </t>
  </si>
  <si>
    <t xml:space="preserve">Мерни и контролни инструменти                                                                   </t>
  </si>
  <si>
    <t xml:space="preserve">Остала медицинска и лабораторијска опрема                                                                  </t>
  </si>
  <si>
    <t xml:space="preserve">Лизинг медицинске и лабораторијске опреме                                                                  </t>
  </si>
  <si>
    <t xml:space="preserve">Добити које су резултат промене вредности медицинске и лабораторијске опреме                                                             </t>
  </si>
  <si>
    <t xml:space="preserve">Друге промене у обиму медицинске и лабораторијске опреме                                                               </t>
  </si>
  <si>
    <t xml:space="preserve">Исправка вредности медицинске и лабораторијске опреме                                                                 </t>
  </si>
  <si>
    <t xml:space="preserve">Опрема за образовање, науку, културу и спорт                                                                </t>
  </si>
  <si>
    <t xml:space="preserve">Опрема за образовање                                                                    </t>
  </si>
  <si>
    <t xml:space="preserve">Опрема за науку                                                                    </t>
  </si>
  <si>
    <t xml:space="preserve">Опрема за културу                                                                    </t>
  </si>
  <si>
    <t xml:space="preserve">Опрема за спорт                                                                    </t>
  </si>
  <si>
    <t xml:space="preserve">Лизинг опреме за образовање, науку, културу и спорт                                                               </t>
  </si>
  <si>
    <t xml:space="preserve">Добити које су резултат промене вредности опреме за образовање, науку, културу и спорт                                                          </t>
  </si>
  <si>
    <t xml:space="preserve">Друге промене у обиму опреме за образовање, науку, културу и спорт                                                            </t>
  </si>
  <si>
    <t xml:space="preserve">Исправка вредности опреме за образовање, науку, културу и спорт                                                              </t>
  </si>
  <si>
    <t xml:space="preserve">Опрема за војску                                                                    </t>
  </si>
  <si>
    <t xml:space="preserve">Лизинг опреме за војску                                                                   </t>
  </si>
  <si>
    <t xml:space="preserve">Добити које су резултат промене вредности опреме за војску                                                              </t>
  </si>
  <si>
    <t xml:space="preserve">Друге промене у обиму опреме за војску                                                                </t>
  </si>
  <si>
    <t xml:space="preserve">Исправка вредности опреме за војску                                                                  </t>
  </si>
  <si>
    <t xml:space="preserve">Опрема за јавну безбедност                                                                   </t>
  </si>
  <si>
    <t xml:space="preserve">Лизинг опреме за јавну безбедност                                                                  </t>
  </si>
  <si>
    <t xml:space="preserve">Добити које су резултат промене вредности опреме за јавну безбедност                                                             </t>
  </si>
  <si>
    <t xml:space="preserve">Друге промене у обиму опреме зa јавну безбедност                                                               </t>
  </si>
  <si>
    <t xml:space="preserve">Исправка вредности опреме за јавну безбедност                                                                 </t>
  </si>
  <si>
    <t xml:space="preserve">Опрема за производњу, моторна, непокретна и немоторна опрема                                                               </t>
  </si>
  <si>
    <t xml:space="preserve">Производна опрема                                                                     </t>
  </si>
  <si>
    <t xml:space="preserve">Моторна опрема                                                                     </t>
  </si>
  <si>
    <t xml:space="preserve">Непокретна опрема                                                                     </t>
  </si>
  <si>
    <t xml:space="preserve">Немоторна опрема                                                                     </t>
  </si>
  <si>
    <t xml:space="preserve">Лизинг опреме за производњу, моторну, непокретну и немоторну опрему                                                              </t>
  </si>
  <si>
    <t xml:space="preserve">Добити које су резултат промене вредности опреме за производњу, моторне, непокретне и немоторне опреме                                                         </t>
  </si>
  <si>
    <t xml:space="preserve">Друге промене у обиму опреме за производњу, моторне, непокретне и немоторне опреме                                                           </t>
  </si>
  <si>
    <t xml:space="preserve">Исправка вредности опреме за производњу, моторне, непокретне и немоторне опреме                                                             </t>
  </si>
  <si>
    <t xml:space="preserve">Остале некретнине и опрема                                                                   </t>
  </si>
  <si>
    <t xml:space="preserve">Лизинг-Остале некретнине и опрема                                                                   </t>
  </si>
  <si>
    <t xml:space="preserve">Добити које су резултат промене вредности-остале некретнине и опрема                                                              </t>
  </si>
  <si>
    <t xml:space="preserve">Друге промене у обиму-остале некретнине и опрема                                                                </t>
  </si>
  <si>
    <t xml:space="preserve">Исправка вредности-остале некретнине и опрема                                                                  </t>
  </si>
  <si>
    <t xml:space="preserve">Култивисана имовина                                                                     </t>
  </si>
  <si>
    <t xml:space="preserve">Основно стадо                                                                     </t>
  </si>
  <si>
    <t xml:space="preserve">Вишегодишњи засади                                                                     </t>
  </si>
  <si>
    <t xml:space="preserve">Добити које су резултат промене вредности култивисане имовине                                                               </t>
  </si>
  <si>
    <t xml:space="preserve">Друге промене у обиму култивисане имовине                                                                 </t>
  </si>
  <si>
    <t xml:space="preserve">Исправка вредности култивисане имовине                                                                   </t>
  </si>
  <si>
    <t xml:space="preserve">Драгоцености                                                                      </t>
  </si>
  <si>
    <t xml:space="preserve">Злато                                                                      </t>
  </si>
  <si>
    <t xml:space="preserve">Сребро                                                                      </t>
  </si>
  <si>
    <t xml:space="preserve">Накит од племенитих метала                                                                   </t>
  </si>
  <si>
    <t xml:space="preserve">Антика и други предмети                                                                   </t>
  </si>
  <si>
    <t xml:space="preserve">Остале драгоцености                                                                     </t>
  </si>
  <si>
    <t xml:space="preserve">Добити које су резултат промене вредности драгоцености                                                                </t>
  </si>
  <si>
    <t xml:space="preserve">Друге промене у обиму драгоцености                                                                  </t>
  </si>
  <si>
    <t xml:space="preserve">Исправка вредности драгоцености                                                                    </t>
  </si>
  <si>
    <t xml:space="preserve">Природна имовина                                                                     </t>
  </si>
  <si>
    <t xml:space="preserve">Земљиште                                                                      </t>
  </si>
  <si>
    <t xml:space="preserve">Пољопривредно земљиште                                                                     </t>
  </si>
  <si>
    <t xml:space="preserve">Грађевинско земљиште                                                                     </t>
  </si>
  <si>
    <t xml:space="preserve">Земља која је испод зграда и објеката                                                                </t>
  </si>
  <si>
    <t xml:space="preserve">Спортски терени и придружена водена површина                                                                 </t>
  </si>
  <si>
    <t xml:space="preserve">Остало земљиште и придружена водена површина                                                                 </t>
  </si>
  <si>
    <t xml:space="preserve">Добити које су резултат промене вредности земљишта                                                                </t>
  </si>
  <si>
    <t xml:space="preserve">Друге промене у обиму земљишта                                                                  </t>
  </si>
  <si>
    <t xml:space="preserve">Исправка вредности земљишта                                                                    </t>
  </si>
  <si>
    <t xml:space="preserve">Подземна блага                                                                     </t>
  </si>
  <si>
    <t xml:space="preserve">Копови                                                                      </t>
  </si>
  <si>
    <t xml:space="preserve">Угаљ, нафта и природни гас                                                                  </t>
  </si>
  <si>
    <t xml:space="preserve">Минералне резерве метала                                                                    </t>
  </si>
  <si>
    <t xml:space="preserve">Добити које су резултат промене вредности подземних блага                                                               </t>
  </si>
  <si>
    <t xml:space="preserve">Друге промене у обиму подземних блага                                                                 </t>
  </si>
  <si>
    <t xml:space="preserve">Исправка вредности подземних блага                                                                   </t>
  </si>
  <si>
    <t xml:space="preserve">Шуме и воде                                                                    </t>
  </si>
  <si>
    <t xml:space="preserve">Шуме                                                                      </t>
  </si>
  <si>
    <t xml:space="preserve">Добити које су резултат промене вредности шума                                                                </t>
  </si>
  <si>
    <t xml:space="preserve">Друге промене у обиму шума                                                                  </t>
  </si>
  <si>
    <t xml:space="preserve">Трошење вредности шума                                                                    </t>
  </si>
  <si>
    <t xml:space="preserve">Воде                                                                      </t>
  </si>
  <si>
    <t xml:space="preserve">Добити које су резултат промене вредности воде                                                                </t>
  </si>
  <si>
    <t xml:space="preserve">Друге промене у обиму воде                                                                  </t>
  </si>
  <si>
    <t xml:space="preserve">Исправка вредности воде                                                                    </t>
  </si>
  <si>
    <t xml:space="preserve">Нефинансијска имовина у припреми и аванси                                                                 </t>
  </si>
  <si>
    <t xml:space="preserve">Нефинансијска имовина у припреми                                                                   </t>
  </si>
  <si>
    <t xml:space="preserve">Грађевински објекти у припреми                                                                   </t>
  </si>
  <si>
    <t xml:space="preserve">Стамбени грађевински објекти у припреми                                                                  </t>
  </si>
  <si>
    <t xml:space="preserve">Пословне зграде и други грађевински објекти у припреми                                                               </t>
  </si>
  <si>
    <t xml:space="preserve">Саобраћајни објекти у припреми                                                                   </t>
  </si>
  <si>
    <t xml:space="preserve">Водоводна инфраструктура у припреми                                                                   </t>
  </si>
  <si>
    <t xml:space="preserve">Други објекти у припреми                                                                   </t>
  </si>
  <si>
    <t xml:space="preserve">Опрема у припреми                                                                    </t>
  </si>
  <si>
    <t xml:space="preserve">Саобраћајна опрема у припреми                                                                   </t>
  </si>
  <si>
    <t xml:space="preserve">Административна опрема у припреми                                                                   </t>
  </si>
  <si>
    <t xml:space="preserve">Пољопривредна опрема у припреми                                                                   </t>
  </si>
  <si>
    <t xml:space="preserve">Опрема за заштиту животне средине у припреми                                                                </t>
  </si>
  <si>
    <t xml:space="preserve">Медицинска и лабораторијска опрема у припреми                                                                 </t>
  </si>
  <si>
    <t xml:space="preserve">Опрема за образовање, науку, културу и спорт у припреми                                                              </t>
  </si>
  <si>
    <t xml:space="preserve">Опрема за војску у припреми                                                                  </t>
  </si>
  <si>
    <t xml:space="preserve">Опрема за јавну безбедност у припреми                                                                 </t>
  </si>
  <si>
    <t xml:space="preserve">Опрема за производњу, моторна, непокретна и немоторна опрема у припреми                                                             </t>
  </si>
  <si>
    <t xml:space="preserve">Остале некретнине и опрема у припреми                                                                 </t>
  </si>
  <si>
    <t xml:space="preserve">Култивисана имовина у припреми                                                                   </t>
  </si>
  <si>
    <t xml:space="preserve">Драгоцености у припреми                                                                    </t>
  </si>
  <si>
    <t xml:space="preserve">Земљиште у припреми                                                                    </t>
  </si>
  <si>
    <t xml:space="preserve">Подземна блага у припреми                                                                   </t>
  </si>
  <si>
    <t xml:space="preserve">Шуме и воде у припреми                                                                  </t>
  </si>
  <si>
    <t xml:space="preserve">Шуме у припреми                                                                    </t>
  </si>
  <si>
    <t xml:space="preserve">Вода у припреми                                                                    </t>
  </si>
  <si>
    <t xml:space="preserve">Аванси за нефинансијску имовину                                                                   </t>
  </si>
  <si>
    <t xml:space="preserve">Аванси за грађевинске објекте                                                                   </t>
  </si>
  <si>
    <t xml:space="preserve">Аванси за стамбене објекте                                                                   </t>
  </si>
  <si>
    <t xml:space="preserve">Аванси за пословне зграде и друге објекте                                                                </t>
  </si>
  <si>
    <t xml:space="preserve">Аванси за саобраћајне објекте                                                                   </t>
  </si>
  <si>
    <t xml:space="preserve">Аванси за водоводну инфраструктуру                                                                   </t>
  </si>
  <si>
    <t xml:space="preserve">Аванси за друге објекте                                                                   </t>
  </si>
  <si>
    <t xml:space="preserve">Аванси за опрему                                                                    </t>
  </si>
  <si>
    <t xml:space="preserve">Аванси за саобраћајну опрему                                                                   </t>
  </si>
  <si>
    <t xml:space="preserve">Аванси за административну опрему                                                                   </t>
  </si>
  <si>
    <t xml:space="preserve">Аванси за пољопривредну опрему                                                                   </t>
  </si>
  <si>
    <t xml:space="preserve">Аванси за опрему за заштиту животне средине                                                                </t>
  </si>
  <si>
    <t xml:space="preserve">Аванси за медицинску и лабораторијску опрему                                                                 </t>
  </si>
  <si>
    <t xml:space="preserve">Аванси за опрему за образовање, науку, културу и спорт                                                              </t>
  </si>
  <si>
    <t xml:space="preserve">Аванси за опрему за војску                                                                  </t>
  </si>
  <si>
    <t xml:space="preserve">Аванси за опрему за јавну безбедност                                                                 </t>
  </si>
  <si>
    <t xml:space="preserve">Аванси за опрему за производњу, моторну, непокретну и немоторну опрему                                                             </t>
  </si>
  <si>
    <t xml:space="preserve">Аванси за остале некретнине и опрему                                                                 </t>
  </si>
  <si>
    <t xml:space="preserve">Аванси за култивисану имовину                                                                   </t>
  </si>
  <si>
    <t xml:space="preserve">Аванси за драгоцености                                                                    </t>
  </si>
  <si>
    <t xml:space="preserve">Аванси за земљиште                                                                    </t>
  </si>
  <si>
    <t xml:space="preserve">Аванси за подземна блага                                                                   </t>
  </si>
  <si>
    <t xml:space="preserve">Аванси за шуме и воде                                                                  </t>
  </si>
  <si>
    <t xml:space="preserve">Аванси за шуме                                                                    </t>
  </si>
  <si>
    <t xml:space="preserve">Аванси за воде                                                                    </t>
  </si>
  <si>
    <t xml:space="preserve">Нематеријална имовина                                                                     </t>
  </si>
  <si>
    <t xml:space="preserve">Компјутерски софтвер                                                                     </t>
  </si>
  <si>
    <t xml:space="preserve">Добити које су резултат промене компјутерског софтвера                                                                </t>
  </si>
  <si>
    <t xml:space="preserve">Друге промене у обиму компјутерског софтвера                                                                 </t>
  </si>
  <si>
    <t xml:space="preserve">Исправка вредности нематеријалних улагања у компјутерски софтвер                                                                </t>
  </si>
  <si>
    <t xml:space="preserve">Књижевна и уметничка дела                                                                   </t>
  </si>
  <si>
    <t xml:space="preserve">Добити које су резултат промене књижевних и уметничких дела                                                              </t>
  </si>
  <si>
    <t xml:space="preserve">Друге промене у обиму нематеријалних књижевних и уметничких дела                                                              </t>
  </si>
  <si>
    <t xml:space="preserve">Исправка вредности нематеријалних улагања у књижевна и уметничка дела                                                              </t>
  </si>
  <si>
    <t xml:space="preserve">Патенти                                                                      </t>
  </si>
  <si>
    <t xml:space="preserve">Добити које су резултат промене патената                                                                 </t>
  </si>
  <si>
    <t xml:space="preserve">Друге промене у обиму нематеријалних патената                                                                 </t>
  </si>
  <si>
    <t xml:space="preserve">Исправка вредности нематеријалних улагања у патенте                                                                 </t>
  </si>
  <si>
    <t xml:space="preserve">Goodwill                                                                      </t>
  </si>
  <si>
    <t xml:space="preserve">Добити које су резултат промене goodwill-а                                                                 </t>
  </si>
  <si>
    <t xml:space="preserve">Друге промене у обиму goodwill-а                                                                  </t>
  </si>
  <si>
    <t xml:space="preserve">Исправка вредности нематеријалних улагања у goodwill                                                                 </t>
  </si>
  <si>
    <t xml:space="preserve">Трошкови за развој                                                                    </t>
  </si>
  <si>
    <t xml:space="preserve">Добити које су резултат промене нематеријалних основних средстава                                                               </t>
  </si>
  <si>
    <t xml:space="preserve">Друге промене у обиму нематеријалних основних средстава                                                                </t>
  </si>
  <si>
    <t xml:space="preserve">Исправка вредности нематеријалних улагања у основна средства                                                                </t>
  </si>
  <si>
    <t xml:space="preserve">Остала нематеријална основна средства                                                                   </t>
  </si>
  <si>
    <t xml:space="preserve">Добити које су резултат промене осталих нематеријалних основних средстава                                                              </t>
  </si>
  <si>
    <t xml:space="preserve">Друге промене у обиму осталих нематеријалних основних средстава                                                               </t>
  </si>
  <si>
    <t xml:space="preserve">Исправка вредности нематеријалних улагања у остала нематеријална основна средстава                                                              </t>
  </si>
  <si>
    <t xml:space="preserve">Остала нематеријална имовина                                                                    </t>
  </si>
  <si>
    <t xml:space="preserve">Добити које су резултат промене остале нематеријалне имовине                                                               </t>
  </si>
  <si>
    <t xml:space="preserve">Друге промене у обиму остале нематеријалне имовине                                                                </t>
  </si>
  <si>
    <t xml:space="preserve">Исправка вредности  нематеријалних улагања у осталу нематеријалну имовину                                                              </t>
  </si>
  <si>
    <t xml:space="preserve">Нематеријална имовина у припреми                                                                   </t>
  </si>
  <si>
    <t xml:space="preserve">Аванси за нематеријалну имовину                                                                   </t>
  </si>
  <si>
    <t xml:space="preserve">Нефинансијска имовина у залихама                                                                   </t>
  </si>
  <si>
    <t xml:space="preserve">Залихе                                                                      </t>
  </si>
  <si>
    <t xml:space="preserve">Робне резерве                                                                     </t>
  </si>
  <si>
    <t xml:space="preserve">Добити које су резултат промене вредности робних резерви                                                               </t>
  </si>
  <si>
    <t xml:space="preserve">Друге промене у обиму робних резерви                                                                 </t>
  </si>
  <si>
    <t xml:space="preserve">Исправка вредности робних резерви                                                                   </t>
  </si>
  <si>
    <t xml:space="preserve">Залихе производње                                                                     </t>
  </si>
  <si>
    <t xml:space="preserve">Материјали                                                                      </t>
  </si>
  <si>
    <t xml:space="preserve">Недовршена производња                                                                     </t>
  </si>
  <si>
    <t xml:space="preserve">Готови производи                                                                     </t>
  </si>
  <si>
    <t xml:space="preserve">Роба за даљу продају                                                                   </t>
  </si>
  <si>
    <t xml:space="preserve">Роба за даљу продају у промету на велико                                                               </t>
  </si>
  <si>
    <t xml:space="preserve">Робa за даљу продају у промету на мало                                                               </t>
  </si>
  <si>
    <t xml:space="preserve">Укалкулисана разлика у цени робе за даљу продају                                                               </t>
  </si>
  <si>
    <t xml:space="preserve">Укалкулисани порез робе за даљу продају                                                                 </t>
  </si>
  <si>
    <t xml:space="preserve">Исправка вредности робе за даљу продају                                                                 </t>
  </si>
  <si>
    <t xml:space="preserve">Залихе ситног инвентара и потрошног материјала                                                                 </t>
  </si>
  <si>
    <t xml:space="preserve">Залихе ситног инвентара                                                                    </t>
  </si>
  <si>
    <t xml:space="preserve">Ситан инвентар у употреби                                                                   </t>
  </si>
  <si>
    <t xml:space="preserve">Исправка вредности ситног инвентара                                                                   </t>
  </si>
  <si>
    <t xml:space="preserve">Залихе потрошног материјала                                                                    </t>
  </si>
  <si>
    <t xml:space="preserve">Залихе материјала за сталне трошкове                                                                  </t>
  </si>
  <si>
    <t xml:space="preserve">Залихе материјала за грејање                                                                   </t>
  </si>
  <si>
    <t xml:space="preserve">Залихе материјала за поправке и одржавање                                                                 </t>
  </si>
  <si>
    <t xml:space="preserve">Залихе материјала за поправке зграда                                                                  </t>
  </si>
  <si>
    <t xml:space="preserve">Залихе материјала за поправке опреме                                                                  </t>
  </si>
  <si>
    <t xml:space="preserve">Залихе материјала у делатности                                                                   </t>
  </si>
  <si>
    <t xml:space="preserve">Залихе административног материјала                                                                    </t>
  </si>
  <si>
    <t xml:space="preserve">Залихе материјала за пољопривреду                                                                   </t>
  </si>
  <si>
    <t xml:space="preserve">Залихе материјала за образовање запослених                                                                  </t>
  </si>
  <si>
    <t xml:space="preserve">Залихе материјала за саобраћај                                                                   </t>
  </si>
  <si>
    <t xml:space="preserve">Залихе материјала за очување животне средине                                                                 </t>
  </si>
  <si>
    <t xml:space="preserve">Залихе материјала за образовање, науку, културу и спорт                                                               </t>
  </si>
  <si>
    <t xml:space="preserve">Залихе медицинског и лабораторијског материјала                                                                  </t>
  </si>
  <si>
    <t xml:space="preserve">Залихе материјала за домаћинство и угоститељство                                                                 </t>
  </si>
  <si>
    <t xml:space="preserve">Залихе материјала за посебне намене                                                                  </t>
  </si>
  <si>
    <t xml:space="preserve">Исправка вредности залиха потрошног материјала                                                                  </t>
  </si>
  <si>
    <t xml:space="preserve">Исправка вредности залиха материјала за сталне трошкове                                                                </t>
  </si>
  <si>
    <t xml:space="preserve">Исправка вредности залиха материјала за поправке и одржавање                                                               </t>
  </si>
  <si>
    <t xml:space="preserve">Исправка вредности залиха материјала делатности                                                                  </t>
  </si>
  <si>
    <t xml:space="preserve">Финансијска имовина                                                                     </t>
  </si>
  <si>
    <t xml:space="preserve">Дугорочна финансијска имовина                                                                    </t>
  </si>
  <si>
    <t xml:space="preserve">Дугорочна домаћа финансијска имовина                                                                   </t>
  </si>
  <si>
    <t xml:space="preserve">Дугорочне домаће хартије од вредности, изузев акција                                                                </t>
  </si>
  <si>
    <t xml:space="preserve">Набавка домаћих дугорочних хартија од вредности, изузев акција                                                               </t>
  </si>
  <si>
    <t xml:space="preserve">Исправка вредности дугорочних домаћих хартија од вредности, изузев акција                                                              </t>
  </si>
  <si>
    <t xml:space="preserve">Кредити осталим нивоима власти                                                                   </t>
  </si>
  <si>
    <t xml:space="preserve">Кредити нивоу републике                                                                    </t>
  </si>
  <si>
    <t xml:space="preserve">Кредити нивоу територијалних аутономија                                                                   </t>
  </si>
  <si>
    <t xml:space="preserve">Кредити нивоу градова                                                                    </t>
  </si>
  <si>
    <t xml:space="preserve">Кредити нивоу општина                                                                    </t>
  </si>
  <si>
    <t xml:space="preserve">Кредити организацијама обавезног социјалног осигурања                                                                  </t>
  </si>
  <si>
    <t xml:space="preserve">Кредити републичком фонду за здравствено осигурање                                                                 </t>
  </si>
  <si>
    <t xml:space="preserve">Кредити републичком фонду за пио                                                                  </t>
  </si>
  <si>
    <t xml:space="preserve">Кредити националној служби за запошљавање                                                                  </t>
  </si>
  <si>
    <t xml:space="preserve">Исправка вредности кредита осталим нивоима власти                                                                 </t>
  </si>
  <si>
    <t xml:space="preserve">Исправка вредности кредита нивоу републике                                                                  </t>
  </si>
  <si>
    <t xml:space="preserve">Исправка вредности кредита нивоу територијалних аутономија                                                                 </t>
  </si>
  <si>
    <t xml:space="preserve">Исправка вредности кредита нивоу градова                                                                  </t>
  </si>
  <si>
    <t xml:space="preserve">Исправка вредности кредита нивоу општина                                                                  </t>
  </si>
  <si>
    <t xml:space="preserve">Исправка вредности кредита организацијама обавезног социјалног осигурања                                                                </t>
  </si>
  <si>
    <t xml:space="preserve">Кредити домаћим јавним финансијским институцијама                                                                  </t>
  </si>
  <si>
    <t xml:space="preserve">Кредити народној банци србије                                                                   </t>
  </si>
  <si>
    <t xml:space="preserve">Кредити осталим домаћим јавним финансијским институцијама                                                                 </t>
  </si>
  <si>
    <t xml:space="preserve">Исправка вредности кредита домаћим јавним финансијским институцијама                                                                </t>
  </si>
  <si>
    <t xml:space="preserve">Исправка вредности кредита народној банци србије                                                                 </t>
  </si>
  <si>
    <t xml:space="preserve">Исправка вредности кредита осталим домаћим јавним финансијским институцијама                                                               </t>
  </si>
  <si>
    <t xml:space="preserve">Кредити домаћим  пословним банкама                                                                  </t>
  </si>
  <si>
    <t xml:space="preserve">Кредити домаћим пословним банкама                                                                   </t>
  </si>
  <si>
    <t xml:space="preserve">Исправка вредности кредита домаћим пословним банкама                                                                 </t>
  </si>
  <si>
    <t xml:space="preserve">Кредити домаћим јавним нефинансијским институцијама                                                                  </t>
  </si>
  <si>
    <t xml:space="preserve">Исправка вредности кредита домаћим јавним нефинансијским институцијама                                                                </t>
  </si>
  <si>
    <t xml:space="preserve">Кредити физичким лицима и домаћинствима у земљи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</si>
  <si>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</si>
  <si>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</si>
  <si>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студентима и ученицима у земљи                                                                 </t>
  </si>
  <si>
    <t xml:space="preserve">Исправка вредности кредита физичким лицима и домаћинствима у земљи                                                              </t>
  </si>
  <si>
    <t xml:space="preserve">Кредити домаћим невладиним организацијама                                                                   </t>
  </si>
  <si>
    <t xml:space="preserve">Кредити удружењима грађана у земљи                                                                  </t>
  </si>
  <si>
    <t xml:space="preserve">Кредити непрофитним организацијама у земљи                                                                  </t>
  </si>
  <si>
    <t xml:space="preserve">Исправка вредности кредита домаћим невладиним организацијама                                                                 </t>
  </si>
  <si>
    <t xml:space="preserve">Кредити домаћим нефинансијским приватним предузећима                                                                  </t>
  </si>
  <si>
    <t xml:space="preserve">Исправка вредности кредита домаћим нефинансијским приватним предузећима                                                                </t>
  </si>
  <si>
    <t xml:space="preserve">Домаће акције и остали капитал                                                                  </t>
  </si>
  <si>
    <t xml:space="preserve">Учешће капитала у домаћим јавним нефинансијским предузећима и институцијама                                                              </t>
  </si>
  <si>
    <t xml:space="preserve">Учешће капитала у домаћим јавним финансијским институцијама                                                                </t>
  </si>
  <si>
    <t xml:space="preserve">Учешће капитала у народној банци србије                                                                 </t>
  </si>
  <si>
    <t xml:space="preserve">Учешће капитала у осталим домаћим финансијским институцијама                                                                </t>
  </si>
  <si>
    <t xml:space="preserve">Учешће капитала у домаћим нефинансијским приватним предузећима                                                                </t>
  </si>
  <si>
    <t xml:space="preserve">Учешће капитала у домаћим пословним банкама                                                                 </t>
  </si>
  <si>
    <t xml:space="preserve">Исправка вредности домаћих акција и осталог капитала                                                                </t>
  </si>
  <si>
    <t xml:space="preserve">Исправка вредности учешћa капитала у домаћим јавним нефинансијским предузећима и институцијама                                                            </t>
  </si>
  <si>
    <t xml:space="preserve">Исправка вредности учешћа капитала у домаћим јавним финансијским институцијама                                                              </t>
  </si>
  <si>
    <t xml:space="preserve">Исправка вредности учешћа капитала у домаћим приватним нефинансијским предузећима                                                              </t>
  </si>
  <si>
    <t xml:space="preserve">Исправка вредности учешћа капитала у домаћим пословним банкама                                                               </t>
  </si>
  <si>
    <t xml:space="preserve">Дугорочна страна финансијска имовина                                                                   </t>
  </si>
  <si>
    <t xml:space="preserve">Дугорочне стране хартије од вредности, изузев акција                                                                </t>
  </si>
  <si>
    <t xml:space="preserve">Исправка вредности дугорочних страних хартија од вредности, изузев акција                                                              </t>
  </si>
  <si>
    <t xml:space="preserve">Кредити страним владама                                                                    </t>
  </si>
  <si>
    <t xml:space="preserve">Исправка вредности кредита датих страним владама                                                                 </t>
  </si>
  <si>
    <t xml:space="preserve">Кредити међународним организацијама                                                                    </t>
  </si>
  <si>
    <t xml:space="preserve">Исправка вредности кредита међународним организацијама                                                                  </t>
  </si>
  <si>
    <t xml:space="preserve">Кредити страним пословним банкама                                                                   </t>
  </si>
  <si>
    <t xml:space="preserve">Исправка вредности кредита страним пословним банкама                                                                 </t>
  </si>
  <si>
    <t xml:space="preserve">Кредити страним нефинансијским институцијама                                                                   </t>
  </si>
  <si>
    <t xml:space="preserve">Исправка вредности кредита страним нефинансијским институцијама                                                                 </t>
  </si>
  <si>
    <t xml:space="preserve">Кредити страним невладиним организацијама                                                                   </t>
  </si>
  <si>
    <t xml:space="preserve">Кредити страним удружењима грађана                                                                   </t>
  </si>
  <si>
    <t xml:space="preserve">Кредити страним непрофитним институцијама                                                                   </t>
  </si>
  <si>
    <t xml:space="preserve">Исправка вредности кредита страним невладиним организацијама                                                                 </t>
  </si>
  <si>
    <t xml:space="preserve">Стране акције и остали капитал                                                                  </t>
  </si>
  <si>
    <t xml:space="preserve">Учешће капитала у међународним финансијским институцијама                                                                 </t>
  </si>
  <si>
    <t xml:space="preserve">Учешће капитала у страним компанијама и нефинансијским институцијама                                                               </t>
  </si>
  <si>
    <t xml:space="preserve">Исправка вредности страних акција и осталог капитала                                                                </t>
  </si>
  <si>
    <t xml:space="preserve">Исправка вредности учешћa капитала у међународним финансијским институцијама                                                               </t>
  </si>
  <si>
    <t xml:space="preserve">Исправка вредности учешћа капитала у страним компанијама и нефинансијским институцијама                                                             </t>
  </si>
  <si>
    <t xml:space="preserve">Страни финансијски деривати                                                                    </t>
  </si>
  <si>
    <t xml:space="preserve">Новчана средства, племенити метали, хартије од вредности, потраживања и краткорочни пласмани                                                            </t>
  </si>
  <si>
    <t xml:space="preserve">Новчана средства, племенити метали, хартије од вредности                                                                </t>
  </si>
  <si>
    <t xml:space="preserve">Жиро и текући рачуни                                                                   </t>
  </si>
  <si>
    <t xml:space="preserve">Жиро рачуни                                                                     </t>
  </si>
  <si>
    <t xml:space="preserve">Текући рачуни                                                                     </t>
  </si>
  <si>
    <t xml:space="preserve">Прелазни рачун                                                                     </t>
  </si>
  <si>
    <t xml:space="preserve">Издвојена новчана средства и акредитиви                                                                  </t>
  </si>
  <si>
    <t xml:space="preserve">Издвојена новчана средства за инвестиције                                                                  </t>
  </si>
  <si>
    <t xml:space="preserve">Издвојена новчана средства за исплату чекова                                                                 </t>
  </si>
  <si>
    <t xml:space="preserve">Издвојена новчана средства за плаћање царина и осталих дажбина                                                              </t>
  </si>
  <si>
    <t xml:space="preserve">Издвојена средства за сталне резерве                                                                  </t>
  </si>
  <si>
    <t xml:space="preserve">Издвојена средства за посебне намене                                                                  </t>
  </si>
  <si>
    <t xml:space="preserve">Издвојена средства за стамбену изградњу                                                                  </t>
  </si>
  <si>
    <t xml:space="preserve">Неопозиви документарни акредитиви                                                                    </t>
  </si>
  <si>
    <t xml:space="preserve">Остали акредитиви                                                                     </t>
  </si>
  <si>
    <t xml:space="preserve">Остала издвојена средства                                                                    </t>
  </si>
  <si>
    <t xml:space="preserve">Благајна                                                                      </t>
  </si>
  <si>
    <t xml:space="preserve">Главна благајна                                                                     </t>
  </si>
  <si>
    <t xml:space="preserve">Помоћна благајна                                                                     </t>
  </si>
  <si>
    <t xml:space="preserve">Благајна поштанских марака                                                                    </t>
  </si>
  <si>
    <t xml:space="preserve">Благајна судских марака                                                                    </t>
  </si>
  <si>
    <t xml:space="preserve">Благајна бонова за гориво                                                                   </t>
  </si>
  <si>
    <t xml:space="preserve">Остале благајне                                                                     </t>
  </si>
  <si>
    <t xml:space="preserve">Девизни рачун                                                                     </t>
  </si>
  <si>
    <t xml:space="preserve">Девизни рачун код домаћих банака                                                                  </t>
  </si>
  <si>
    <t xml:space="preserve">Девизни рачун код банака у иностранству                                                                 </t>
  </si>
  <si>
    <t xml:space="preserve">Девизни рачун за улог страног лица                                                                 </t>
  </si>
  <si>
    <t xml:space="preserve">Остали девизни рачуни                                                                    </t>
  </si>
  <si>
    <t xml:space="preserve">Добити које су резултат промене вредности девизних рачуна                                                               </t>
  </si>
  <si>
    <t xml:space="preserve">Прелазни девизни рачун                                                                    </t>
  </si>
  <si>
    <t xml:space="preserve">Девизни акредитиви                                                                     </t>
  </si>
  <si>
    <t xml:space="preserve">Акредитиви за плаћање увоза робе                                                                  </t>
  </si>
  <si>
    <t xml:space="preserve">Акредитиви за плаћање услуга у иностранству                                                                 </t>
  </si>
  <si>
    <t xml:space="preserve">Остали девизни акредитиви                                                                    </t>
  </si>
  <si>
    <t xml:space="preserve">Добити које су резултат промене вредности девизних акредитива                                                               </t>
  </si>
  <si>
    <t xml:space="preserve">Девизна благајна                                                                     </t>
  </si>
  <si>
    <t xml:space="preserve">Главна девизна благајна                                                                    </t>
  </si>
  <si>
    <t xml:space="preserve">Девизна благајна мењачнице                                                                    </t>
  </si>
  <si>
    <t xml:space="preserve">Добити које су резултат промене вредности девизних средстава у благајни                                                             </t>
  </si>
  <si>
    <t xml:space="preserve">Остале девизне благајне                                                                    </t>
  </si>
  <si>
    <t xml:space="preserve">Остала новчана средства                                                                    </t>
  </si>
  <si>
    <t xml:space="preserve">Новчана средства депонована за неисплаћене зараде запослених                                                                </t>
  </si>
  <si>
    <t xml:space="preserve">Новчана средства за накнаде зарада за рефундирано боловање, војне вежбе и слично                                                           </t>
  </si>
  <si>
    <t xml:space="preserve">Новчана средства евидентног рачуна прихода буџетских корисника                                                                </t>
  </si>
  <si>
    <t xml:space="preserve">Новчана средства судског депозита                                                                   </t>
  </si>
  <si>
    <t xml:space="preserve">Новчана средства код банке за куповину девиза                                                                </t>
  </si>
  <si>
    <t xml:space="preserve">Новчана средства код банке од продаје девиза                                                                </t>
  </si>
  <si>
    <t xml:space="preserve">Новчана средства упутница код поште                                                                  </t>
  </si>
  <si>
    <t xml:space="preserve">Новчана средства упутница код управе за трезор                                                                </t>
  </si>
  <si>
    <t xml:space="preserve">Племенити метали                                                                     </t>
  </si>
  <si>
    <t xml:space="preserve">Монетарно злато                                                                     </t>
  </si>
  <si>
    <t xml:space="preserve">Специјална права вучења                                                                    </t>
  </si>
  <si>
    <t xml:space="preserve">Хартије од вредности                                                                    </t>
  </si>
  <si>
    <t xml:space="preserve">Чекови                                                                      </t>
  </si>
  <si>
    <t xml:space="preserve">Динарски чекови правних лица                                                                   </t>
  </si>
  <si>
    <t xml:space="preserve">Динарски чекови предузетника                                                                    </t>
  </si>
  <si>
    <t xml:space="preserve">Динарски чекови грађана                                                                    </t>
  </si>
  <si>
    <t xml:space="preserve">Остали динарски чекови                                                                    </t>
  </si>
  <si>
    <t xml:space="preserve">Чекови дати на наплату                                                                   </t>
  </si>
  <si>
    <t xml:space="preserve">Протестовани чекови                                                                     </t>
  </si>
  <si>
    <t xml:space="preserve">Чекови у страној валути                                                                   </t>
  </si>
  <si>
    <t xml:space="preserve">Остале хартије од вредности                                                                   </t>
  </si>
  <si>
    <t xml:space="preserve">Обвезнице                                                                      </t>
  </si>
  <si>
    <t xml:space="preserve">Менице                                                                      </t>
  </si>
  <si>
    <t xml:space="preserve">Исправка вредности                                                                     </t>
  </si>
  <si>
    <t xml:space="preserve">Исправка вредности чекова                                                                    </t>
  </si>
  <si>
    <t xml:space="preserve">Исправка вредности осталих хартија од вредности                                                                 </t>
  </si>
  <si>
    <t xml:space="preserve">Краткорочна потраживања                                                                     </t>
  </si>
  <si>
    <t xml:space="preserve">Потраживања по основу продаје и друга потраживања                                                                </t>
  </si>
  <si>
    <t xml:space="preserve">Купци у земљи                                                                    </t>
  </si>
  <si>
    <t xml:space="preserve">Потраживања од купаца                                                                    </t>
  </si>
  <si>
    <t xml:space="preserve">Потраживања за продату комисиону и консигнациону робу                                                                </t>
  </si>
  <si>
    <t xml:space="preserve">Спорна потраживања од купаца                                                                   </t>
  </si>
  <si>
    <t xml:space="preserve">Исправка вредности потраживања од купаца у земљи                                                                </t>
  </si>
  <si>
    <t xml:space="preserve">Купци у иностранству                                                                    </t>
  </si>
  <si>
    <t xml:space="preserve">Исправка вредности потраживања од купаца у иностранству                                                                </t>
  </si>
  <si>
    <t xml:space="preserve">Потраживања за камате и дивиденде                                                                  </t>
  </si>
  <si>
    <t xml:space="preserve">Потраживања за уговорене камате                                                                   </t>
  </si>
  <si>
    <t xml:space="preserve">Потраживања за затезне камате                                                                   </t>
  </si>
  <si>
    <t xml:space="preserve">Потраживања за дивиденде                                                                    </t>
  </si>
  <si>
    <t xml:space="preserve">Исправка вредности потраживања за камате и дивиденде                                                                </t>
  </si>
  <si>
    <t xml:space="preserve">Потраживања од запослених                                                                    </t>
  </si>
  <si>
    <t xml:space="preserve">Аконтације за службено путовање у земљи                                                                 </t>
  </si>
  <si>
    <t xml:space="preserve">Аконтације за службено путовање у иностранство                                                                 </t>
  </si>
  <si>
    <t xml:space="preserve">Потраживања по основу накнаде штете                                                                  </t>
  </si>
  <si>
    <t xml:space="preserve">Потраживања по основу мањкова                                                                   </t>
  </si>
  <si>
    <t xml:space="preserve">Потраживања по основу бензинских бонова                                                                  </t>
  </si>
  <si>
    <t xml:space="preserve">Потраживања за откупљене станове                                                                   </t>
  </si>
  <si>
    <t xml:space="preserve">Потраживања за стамбене кредите                                                                   </t>
  </si>
  <si>
    <t xml:space="preserve">Остала потраживања од запослених                                                                   </t>
  </si>
  <si>
    <t xml:space="preserve">Исправка вредности потраживања од запослених                                                                  </t>
  </si>
  <si>
    <t xml:space="preserve">Потраживања од других органа и организација                                                                 </t>
  </si>
  <si>
    <t xml:space="preserve">Потраживања од јавних прихода за мање дозначена средства                                                               </t>
  </si>
  <si>
    <t xml:space="preserve">Потраживања на основу субвенција и дотација                                                                 </t>
  </si>
  <si>
    <t xml:space="preserve">Потраживања за регресе, премије и компензације                                                                 </t>
  </si>
  <si>
    <t xml:space="preserve">Потраживања за повраћај царина и других дажбина                                                                </t>
  </si>
  <si>
    <t xml:space="preserve">Остала потраживања од државних органа и организација                                                                </t>
  </si>
  <si>
    <t xml:space="preserve">Потраживања за неосигурана лица                                                                   </t>
  </si>
  <si>
    <t xml:space="preserve">Спорна потраживања                                                                     </t>
  </si>
  <si>
    <t xml:space="preserve">Исправка вредности потраживања од других органа и организација                                                               </t>
  </si>
  <si>
    <t xml:space="preserve">Потраживања по основу преплаћених пореза и доприноса                                                                </t>
  </si>
  <si>
    <t xml:space="preserve">Потраживања за преплаћене порезе на промет производа и услуга                                                              </t>
  </si>
  <si>
    <t xml:space="preserve">Потраживања за преплаћене порезе на зараде и накнаде зарада                                                              </t>
  </si>
  <si>
    <t xml:space="preserve">Потраживања за преплаћене доприносе на зараде и накнаде зарада                                                              </t>
  </si>
  <si>
    <t xml:space="preserve">Потраживања за преплаћене остале порезе и доприносе                                                                </t>
  </si>
  <si>
    <t xml:space="preserve">Накнадно враћен порез на додату вредност купцима – страним држављанима                                                             </t>
  </si>
  <si>
    <t xml:space="preserve">Исправка вредности потраживања по основу преплаћених пореза и доприноса                                                              </t>
  </si>
  <si>
    <t xml:space="preserve">Остала потраживања                                                                     </t>
  </si>
  <si>
    <t xml:space="preserve">Потраживања по основу позајмице из сталне буџетске резерве                                                               </t>
  </si>
  <si>
    <t xml:space="preserve">Потраживања од фондова по основу исплаћених накнада запосленима                                                               </t>
  </si>
  <si>
    <t xml:space="preserve">Потраживања од осигуравајућих организација за накнаду штете                                                                </t>
  </si>
  <si>
    <t xml:space="preserve">Потраживања од других правних и физичких лица за накнаду штете                                                             </t>
  </si>
  <si>
    <t xml:space="preserve">Потраживања за доспеле отплате по дугорочним пласманима                                                                </t>
  </si>
  <si>
    <t xml:space="preserve">Депозити код судова за вештачење и за учешће на лицитацији                                                             </t>
  </si>
  <si>
    <t xml:space="preserve">Остала краткорочна потраживања                                                                    </t>
  </si>
  <si>
    <t xml:space="preserve">Исправка вредности осталих потраживања                                                                   </t>
  </si>
  <si>
    <t xml:space="preserve">Краткорочни пласмани                                                                     </t>
  </si>
  <si>
    <t xml:space="preserve">Краткорочни кредити                                                                     </t>
  </si>
  <si>
    <t xml:space="preserve">Краткорочни кредити дати у земљи                                                                  </t>
  </si>
  <si>
    <t xml:space="preserve">Кредити дати осталим нивоима власти                                                                  </t>
  </si>
  <si>
    <t xml:space="preserve">Кредити дати запосленима у складу са прописима                                                                </t>
  </si>
  <si>
    <t xml:space="preserve">Дати потрошачки кредити                                                                    </t>
  </si>
  <si>
    <t xml:space="preserve">Остали домаћи дати кредити                                                                   </t>
  </si>
  <si>
    <t xml:space="preserve">Краткорочни кредити дати у иностранству                                                                  </t>
  </si>
  <si>
    <t xml:space="preserve">Кредити дати страним владама                                                                   </t>
  </si>
  <si>
    <t xml:space="preserve">Кредити дати страним појединцима                                                                   </t>
  </si>
  <si>
    <t xml:space="preserve">Остали страни кредити                                                                    </t>
  </si>
  <si>
    <t xml:space="preserve">Исправка вредности краткорочних кредита                                                                   </t>
  </si>
  <si>
    <t xml:space="preserve">Дати аванси, депозити и кауције                                                                  </t>
  </si>
  <si>
    <t xml:space="preserve">Аванси за набавку материјала                                                                   </t>
  </si>
  <si>
    <t xml:space="preserve">Аванси за набавку робе                                                                   </t>
  </si>
  <si>
    <t xml:space="preserve">Аванси за обављање услуга                                                                   </t>
  </si>
  <si>
    <t xml:space="preserve">Аванси за остале потребе                                                                   </t>
  </si>
  <si>
    <t xml:space="preserve">Краткорочни депозити                                                                     </t>
  </si>
  <si>
    <t xml:space="preserve">Краткорочне кауције                                                                     </t>
  </si>
  <si>
    <t xml:space="preserve">Исправка вредности аванса, депозита и кауција                                                                 </t>
  </si>
  <si>
    <t xml:space="preserve">Хартије од вредности намењене продаји                                                                  </t>
  </si>
  <si>
    <t xml:space="preserve">Акције                                                                      </t>
  </si>
  <si>
    <t xml:space="preserve">Благајнички записи                                                                     </t>
  </si>
  <si>
    <t xml:space="preserve">Комерцијални записи                                                                     </t>
  </si>
  <si>
    <t xml:space="preserve">Државни записи и сертификати о депозиту                                                                 </t>
  </si>
  <si>
    <t xml:space="preserve">Финансијски деривати којима се тргује на берзи                                                                </t>
  </si>
  <si>
    <t xml:space="preserve">Остале краткорочне и дугорочне хартије од вредности намењене продаји                                                              </t>
  </si>
  <si>
    <t xml:space="preserve">Удео у капиталу другог правног лица                                                                 </t>
  </si>
  <si>
    <t xml:space="preserve">Исправка вредности хартија од вредности намењених продаји                                                                </t>
  </si>
  <si>
    <t xml:space="preserve">Остали краткорочни пласмани                                                                    </t>
  </si>
  <si>
    <t xml:space="preserve">Краткорочно орочена динарска средства                                                                   </t>
  </si>
  <si>
    <t xml:space="preserve">Краткорочно орочена девизна средства                                                                   </t>
  </si>
  <si>
    <t xml:space="preserve">Остали краткорочни пласмани у земљи                                                                  </t>
  </si>
  <si>
    <t xml:space="preserve">Остали краткорочни пласмани у иностранству                                                                  </t>
  </si>
  <si>
    <t xml:space="preserve">Спорни остали краткорочни пласмани                                                                   </t>
  </si>
  <si>
    <t xml:space="preserve">Порез на додату вредност                                                                   </t>
  </si>
  <si>
    <t xml:space="preserve">Порез на додату вредност у примљеним фактурама по општој стопи (осим плаћених аванса)                                                          </t>
  </si>
  <si>
    <t xml:space="preserve">Порез на додату вредност у примљеним фактурама по посебној стопи (осим плаћених аванса)                                                          </t>
  </si>
  <si>
    <t xml:space="preserve">Порез на додату вредност у датим авансима по општој стопи                                                             </t>
  </si>
  <si>
    <t xml:space="preserve">Порез на додату вредност у датим авансима по посебној стопи                                                             </t>
  </si>
  <si>
    <t xml:space="preserve">Порез на додату вредност плаћен при увозу добара по општој стопи                                                            </t>
  </si>
  <si>
    <t xml:space="preserve">Порез на додату вредност плаћен при увозу добара по посебној стопи                                                            </t>
  </si>
  <si>
    <t xml:space="preserve">Порез на додату вредност обрачунат на услуге иностраних лица                                                              </t>
  </si>
  <si>
    <t xml:space="preserve">Пдв надокнада плаћена пољопривреднику                                                                   </t>
  </si>
  <si>
    <t xml:space="preserve">Потраживање за више плаћени порез на додату вредност                                                               </t>
  </si>
  <si>
    <t xml:space="preserve">Исправка вредности осталих краткорочних пласмана                                                                  </t>
  </si>
  <si>
    <t xml:space="preserve">Активна временска разграничења                                                                    </t>
  </si>
  <si>
    <t xml:space="preserve">Разграничени расходи до једне године                                                                  </t>
  </si>
  <si>
    <t xml:space="preserve">Унапред плаћена премија осигурања                                                                   </t>
  </si>
  <si>
    <t xml:space="preserve">Унапред плаћена закупнина                                                                    </t>
  </si>
  <si>
    <t xml:space="preserve">Унапред плаћена претплата за стручне часописе и публикације                                                               </t>
  </si>
  <si>
    <t xml:space="preserve">Унапред плаћени расходи грејања                                                                   </t>
  </si>
  <si>
    <t xml:space="preserve">Остали унапред плаћени расходи                                                                   </t>
  </si>
  <si>
    <t xml:space="preserve">Обрачунати неплаћени расходи и издаци                                                                  </t>
  </si>
  <si>
    <t xml:space="preserve">Обрачунати неплаћени расходи                                                                    </t>
  </si>
  <si>
    <t xml:space="preserve">Обрачунати неплаћени издаци                                                                    </t>
  </si>
  <si>
    <t xml:space="preserve">Остала активна временска разграничења                                                                   </t>
  </si>
  <si>
    <t xml:space="preserve">Обрачунати приходи од камата које се односе на обрачунски период а доспевају за наплату у наредном периоду                                                      </t>
  </si>
  <si>
    <t xml:space="preserve">Обавезе                                                                      </t>
  </si>
  <si>
    <t xml:space="preserve">Дугорочне обавезе                                                                     </t>
  </si>
  <si>
    <t xml:space="preserve">Домаће дугорочне обавезе                                                                    </t>
  </si>
  <si>
    <t xml:space="preserve">Обавезе по основу емитованих хартија од вредности, изузев акција                                                              </t>
  </si>
  <si>
    <t xml:space="preserve">Обавезе по основу дугорочних кредита од осталих нивоа власти                                                              </t>
  </si>
  <si>
    <t xml:space="preserve">Обавезе по основу дугорочних кредита од нивоа републике                                                               </t>
  </si>
  <si>
    <t xml:space="preserve">Обавезе по основу дугорочних кредита од нивоа територијалних аутономија                                                              </t>
  </si>
  <si>
    <t xml:space="preserve">Обавезе по основу дугорочних кредита од нивоа градова                                                               </t>
  </si>
  <si>
    <t xml:space="preserve">Обавезе по основу дугорочних кредита од нивоа општина                                                               </t>
  </si>
  <si>
    <t xml:space="preserve">Обавезе по основу дугорочних кредита од организација обавезног социјалног осигурања                                                             </t>
  </si>
  <si>
    <t xml:space="preserve">Обавезе по основу дугорочних кредита од републичког фонда за здравствено осигурање                                                            </t>
  </si>
  <si>
    <t xml:space="preserve">Обавезе по основу дугорочних кредита од републичког фонда за пио                                                             </t>
  </si>
  <si>
    <t xml:space="preserve">Обавезе по основу дугорочних кредита од националне службе за запошљавање                                                             </t>
  </si>
  <si>
    <t xml:space="preserve">Обавезе по основу дугорочних кредита од домаћих јавних финансијских институција                                                             </t>
  </si>
  <si>
    <t xml:space="preserve">Обавезе по основу дугорочних кредита од нбс                                                                </t>
  </si>
  <si>
    <t xml:space="preserve">Обавезе по основу дугорочних кредита од осталих домаћих јавних финансијских институција                                                            </t>
  </si>
  <si>
    <t xml:space="preserve">Обавезе по основу дугорочних кредита од домаћих пословних банака                                                              </t>
  </si>
  <si>
    <t xml:space="preserve">Обавезе по основу дугорочних кредита од осталих домаћих кредитора                                                              </t>
  </si>
  <si>
    <t xml:space="preserve">Обавезе по основу дугорочних кредита од домаћинстава у земљи                                                              </t>
  </si>
  <si>
    <t xml:space="preserve">Дугорочне обавезе по основу домаћих финансијских деривата                                                                </t>
  </si>
  <si>
    <t xml:space="preserve">Дугорочне обавезе по основу домаћих меница                                                                 </t>
  </si>
  <si>
    <t xml:space="preserve">Дугорочне обавезе за финансијске лизинге                                                                  </t>
  </si>
  <si>
    <t xml:space="preserve">Дугорочне обавезе за финансијске лизинге за зграде и грађевинске објекте                                                             </t>
  </si>
  <si>
    <t xml:space="preserve">Дугорочне обавезе за финансијске лизинге за опрему                                                                </t>
  </si>
  <si>
    <t xml:space="preserve">Дугорочне обавезе за финансијске лизинге за осталу нефинансијску имовину                                                              </t>
  </si>
  <si>
    <t xml:space="preserve">Стране дугорочне обавезе                                                                    </t>
  </si>
  <si>
    <t xml:space="preserve">Дугорочне стране обавезе по основу емитованих хартија од вредности, изузев акција                                                            </t>
  </si>
  <si>
    <t xml:space="preserve">Обавезе по основу дугорочних кредита од страних влада                                                               </t>
  </si>
  <si>
    <t xml:space="preserve">Обавезе по основу дугорочних кредита од париског клуба                                                               </t>
  </si>
  <si>
    <t xml:space="preserve">Обавезе по основу дугорочних кредита од извозно увозних банака                                                              </t>
  </si>
  <si>
    <t xml:space="preserve">Обавезе по основу дугорочних кредита од осталих страних влада                                                              </t>
  </si>
  <si>
    <t xml:space="preserve">Обавезе по основу дугорочних кредита од мултилатералних институција                                                               </t>
  </si>
  <si>
    <t xml:space="preserve">Обавезе по основу дугорочних кредита од светске банке                                                               </t>
  </si>
  <si>
    <t xml:space="preserve">Обавезе по основу дугорочних кредита од ibrd                                                                </t>
  </si>
  <si>
    <t xml:space="preserve">Обавезе по основу дугорочних кредита од ebrd                                                                </t>
  </si>
  <si>
    <t xml:space="preserve">Обавезе по основу дугорочних кредита од eib                                                                </t>
  </si>
  <si>
    <t xml:space="preserve">Обавезе по основу дугорочних кредита од ceb                                                                </t>
  </si>
  <si>
    <t xml:space="preserve">Обавезе по основу дугорочних кредита од осталих мултилатералних институција                                                              </t>
  </si>
  <si>
    <t xml:space="preserve">Обавезе по основу дугорочних кредита од страних пословних банака                                                              </t>
  </si>
  <si>
    <t xml:space="preserve">Обавезе по основу дугорочних кредита од лондонског клуба                                                               </t>
  </si>
  <si>
    <t xml:space="preserve">Обавезе по основу дугорочних кредита од осталих страних пословних банака                                                             </t>
  </si>
  <si>
    <t xml:space="preserve">Обавезе по основу дугорочних кредита од осталих страних кредитора                                                              </t>
  </si>
  <si>
    <t xml:space="preserve">Дугорочне обавезе по основу страних финансијских деривата                                                                </t>
  </si>
  <si>
    <t xml:space="preserve">Дугорочне обавезе по основу гаранција                                                                  </t>
  </si>
  <si>
    <t xml:space="preserve">Краткорочне обавезе                                                                     </t>
  </si>
  <si>
    <t xml:space="preserve">Краткорочне домаће обавезе                                                                    </t>
  </si>
  <si>
    <t xml:space="preserve">Краткорочне домаће обавезе по основу емитованих хартија од вредности, изузев акција                                                            </t>
  </si>
  <si>
    <t xml:space="preserve">Обавезе по основу краткорочних кредита од осталих нивоа власти                                                              </t>
  </si>
  <si>
    <t xml:space="preserve">Обавезе по основу краткорочних кредита од нивоа републике                                                               </t>
  </si>
  <si>
    <t xml:space="preserve">Обавезе по основу краткорочних кредита од нивоа територијалних аутономија                                                              </t>
  </si>
  <si>
    <t xml:space="preserve">Обавезе по основу краткорочних кредита од нивоа градова                                                               </t>
  </si>
  <si>
    <t xml:space="preserve">Обавезе по основу краткорочних кредита од нивоа општина                                                               </t>
  </si>
  <si>
    <t xml:space="preserve">Обавезе по основу краткорочних кредита од организација обавезног социјалног осигурања                                                             </t>
  </si>
  <si>
    <t xml:space="preserve">Обавезе по основу краткорочних кредита од републичког фонда за здравствено осигурање                                                            </t>
  </si>
  <si>
    <t xml:space="preserve">Обавезе по основу краткорочних кредита од републичког фонда за пио                                                             </t>
  </si>
  <si>
    <t xml:space="preserve">Обавезе по основу краткорочних кредита од националне службе за запошљавање                                                             </t>
  </si>
  <si>
    <t xml:space="preserve">Обавезе по основу краткорочних кредита од домаћих јавних финансијских институција                                                             </t>
  </si>
  <si>
    <t xml:space="preserve">Обавезе по основу краткорочних кредита од нбс                                                                </t>
  </si>
  <si>
    <t xml:space="preserve">Обавезе по основу краткорочних кредита од осталих домаћих јавних финансијских институција                                                            </t>
  </si>
  <si>
    <t xml:space="preserve">Обавезе по основу краткорочних кредита од домаћих пословних банака                                                              </t>
  </si>
  <si>
    <t xml:space="preserve">Обавезе по основу краткорочних кредита од осталих домаћих кредитора                                                              </t>
  </si>
  <si>
    <t xml:space="preserve">Обавезе по основу краткорочних кредита од домаћинстава у земљи                                                              </t>
  </si>
  <si>
    <t xml:space="preserve">Краткорочне обавезе по основу домаћих финансијских деривата                                                                </t>
  </si>
  <si>
    <t xml:space="preserve">Краткорочне обавезе по основу домаћих меница                                                                 </t>
  </si>
  <si>
    <t xml:space="preserve">Краткорочне стране обавезе                                                                    </t>
  </si>
  <si>
    <t xml:space="preserve">Краткорочне стране обавезе по основу емитованих хартија од вредности, изузев акција                                                            </t>
  </si>
  <si>
    <t xml:space="preserve">Обавезе по основу краткорочних крeдита од страних влада                                                               </t>
  </si>
  <si>
    <t xml:space="preserve">Обавезе по основу краткорочних кредита од париског клуба                                                               </t>
  </si>
  <si>
    <t xml:space="preserve">Обавезе по основу краткорочних кредита од извозно - увозних банака                                                             </t>
  </si>
  <si>
    <t xml:space="preserve">Обавезе по основу краткорочних кредита од осталих страних влада                                                              </t>
  </si>
  <si>
    <t xml:space="preserve">Обавезе по основу краткорочних кредита од мултилатералних институција                                                               </t>
  </si>
  <si>
    <t xml:space="preserve">Обавезе по основу краткорочних кредита од светске банке                                                               </t>
  </si>
  <si>
    <t xml:space="preserve">Обавезе по основу краткорочних кредита од ibrd                                                                </t>
  </si>
  <si>
    <t xml:space="preserve">Обавезе по основу краткорочних кредита од ebrd                                                                </t>
  </si>
  <si>
    <t xml:space="preserve">Обавезе по основу краткорочних кредита од eib                                                                </t>
  </si>
  <si>
    <t xml:space="preserve">Обавезе по основу краткорочних кредита од ceb                                                                </t>
  </si>
  <si>
    <t xml:space="preserve">Обавезе по основу краткорочних кредита од осталих мултилатералних институција                                                              </t>
  </si>
  <si>
    <t xml:space="preserve">Обавезе по основу краткорочних кредита од страних пословних банака                                                              </t>
  </si>
  <si>
    <t xml:space="preserve">Обавезе по основу краткорочних кредита од лондонског клуба                                                               </t>
  </si>
  <si>
    <t xml:space="preserve">Обавезе по основу краткорочних кредита од осталих страних пословних банака                                                             </t>
  </si>
  <si>
    <t xml:space="preserve">Обавезе по основу краткорочних кредита од осталих страних кредитора                                                              </t>
  </si>
  <si>
    <t xml:space="preserve">Краткорочне обавезе по основу страних финансијских деривата                                                                </t>
  </si>
  <si>
    <t xml:space="preserve">Краткорочне обавезе по основу гаранција                                                                  </t>
  </si>
  <si>
    <t xml:space="preserve">Обавезе по основу расхода за запослене                                                                 </t>
  </si>
  <si>
    <t xml:space="preserve">Обавезе за плате и додатке                                                                  </t>
  </si>
  <si>
    <t xml:space="preserve">Обавезе за нето плате и додатке                                                                 </t>
  </si>
  <si>
    <t xml:space="preserve">Обавезе по основу пореза на плате и додатке                                                               </t>
  </si>
  <si>
    <t xml:space="preserve">Обавезе по основу доприноса за пензијско и инвалидско осигурање на плате и додатке                                                          </t>
  </si>
  <si>
    <t xml:space="preserve">Обавезе по основу доприноса за здравствено осигурање на плате и додатке                                                            </t>
  </si>
  <si>
    <t xml:space="preserve">Обавезе по основу доприноса за незапосленост на плате и додатке                                                             </t>
  </si>
  <si>
    <t xml:space="preserve">Обавезе по основу накнада запосленима                                                                  </t>
  </si>
  <si>
    <t xml:space="preserve">Обавезе по основу нето накнада запосленима                                                                 </t>
  </si>
  <si>
    <t xml:space="preserve">Обавезе по основу пореза за накнаде запосленима                                                                </t>
  </si>
  <si>
    <t xml:space="preserve">Обавезе по основу доприноса за пензијско и инвалидско осигурање за накнаде запосленима                                                           </t>
  </si>
  <si>
    <t xml:space="preserve">Обавезе по основу доприноса за здравствено осигурање за накнаде запосленима                                                             </t>
  </si>
  <si>
    <t xml:space="preserve">Обавезе по основу доприноса за незапосленост за накнаде запосленима                                                              </t>
  </si>
  <si>
    <t xml:space="preserve">Обавезе за награде и остале посебне расходе                                                                </t>
  </si>
  <si>
    <t xml:space="preserve">Обавезе по основу нето исплата награда и осталих посебних расхода                                                             </t>
  </si>
  <si>
    <t xml:space="preserve">Обавезе по основу пореза на награде и остале посебне расходе                                                             </t>
  </si>
  <si>
    <t xml:space="preserve">Обавезе по основу доприноса за пензијско и инвалидско осигурање за награде и остале посебне расходе                                                        </t>
  </si>
  <si>
    <t xml:space="preserve">Обавезе по основу доприноса за здравствено осигурање за награде и остале посебне расходе                                                          </t>
  </si>
  <si>
    <t xml:space="preserve">Обавезе по основу доприноса за случај незапослености за награде и остале посебне расходе                                                          </t>
  </si>
  <si>
    <t xml:space="preserve">Обавезе по основу социјалних доприноса на терет послодавца                                                               </t>
  </si>
  <si>
    <t xml:space="preserve">Обавезе по основу доприноса за пензијско и инвалидско осигурање на терет послодавца                                                           </t>
  </si>
  <si>
    <t xml:space="preserve">Обавезе по основу доприноса за здравствено осигурање на терет послодавца                                                             </t>
  </si>
  <si>
    <t xml:space="preserve">Обавезе по основу доприноса за случај незапослености на терет послодавца                                                             </t>
  </si>
  <si>
    <t xml:space="preserve">Обавезе по основу накнада у натури                                                                 </t>
  </si>
  <si>
    <t xml:space="preserve">Обавезе по основу нето накнада у натури                                                                </t>
  </si>
  <si>
    <t xml:space="preserve">Обавезе по основу пореза на накнаде у натури                                                               </t>
  </si>
  <si>
    <t xml:space="preserve">Обавезе по основу доприноса за пензијско и инвалидско осигурање за накнаде у натури                                                          </t>
  </si>
  <si>
    <t xml:space="preserve">Обавезе по основу доприноса за здравствено осигурање за накнаде у натури                                                            </t>
  </si>
  <si>
    <t xml:space="preserve">Обавезе по основу доприноса за случај незапослености за накнаде у натури                                                            </t>
  </si>
  <si>
    <t xml:space="preserve">Обавезе по основу социјалне помоћи запосленима                                                                 </t>
  </si>
  <si>
    <t xml:space="preserve">Обавезе по основу нето исплата социјалне помоћи запосленима                                                               </t>
  </si>
  <si>
    <t xml:space="preserve">Обавезе по основу нето накнада рефундације                                                                 </t>
  </si>
  <si>
    <t xml:space="preserve">Обавезе по основу нето накнада за породиљско одсуство                                                               </t>
  </si>
  <si>
    <t xml:space="preserve">Обавезе по основу нето накнада за боловање преко 30 дана                                                             </t>
  </si>
  <si>
    <t xml:space="preserve">Обавезе по основу нето накнада за инвалидност другог степена                                                              </t>
  </si>
  <si>
    <t xml:space="preserve">Обавезе по основу пореза на социјалну помоћ запосленима                                                               </t>
  </si>
  <si>
    <t xml:space="preserve">Обавезе по основу доприноса за пензијско и инвалидско осигурање за социјалну помоћ запосленима                                                          </t>
  </si>
  <si>
    <t xml:space="preserve">Обавезе по основу доприноса за здравствено осигурање за социјалну помоћ запосленима                                                            </t>
  </si>
  <si>
    <t xml:space="preserve">Обавезе по основу доприноса за случај незапослености за социјалну помоћ запосленима                                                            </t>
  </si>
  <si>
    <t xml:space="preserve">Службена путовања и услуге по уговору                                                                 </t>
  </si>
  <si>
    <t xml:space="preserve">Обавезе по основу нето исплата за службена путовања                                                               </t>
  </si>
  <si>
    <t xml:space="preserve">Обавезе по основу нето исплата за службена путовања  у земљи                                                            </t>
  </si>
  <si>
    <t xml:space="preserve">Обавезе по основу нето исплата за службена путовања  у иностранство                                                            </t>
  </si>
  <si>
    <t xml:space="preserve">Обавезе по основу пореза на исплате за службена путовања                                                              </t>
  </si>
  <si>
    <t xml:space="preserve">Обавезе по основу нето исплата за услуге по уговору                                                              </t>
  </si>
  <si>
    <t xml:space="preserve">Обавезе по основу пореза на исплате за услуге по уговору                                                             </t>
  </si>
  <si>
    <t xml:space="preserve">Обавезе по основу доприноса за пензијско и инвалидско осигурање за услуге по уговору                                                          </t>
  </si>
  <si>
    <t xml:space="preserve">Обавезе по основу доприноса за здравствено осигурање за услуге по уговору                                                            </t>
  </si>
  <si>
    <t xml:space="preserve">Обавезе по основу доприноса за случај незапослености за услуге по уговору                                                            </t>
  </si>
  <si>
    <t xml:space="preserve">Обавезе по основу посланичких додатака                                                                  </t>
  </si>
  <si>
    <t xml:space="preserve">Обавезе за нето исплаћени посланички додатак                                                                 </t>
  </si>
  <si>
    <t xml:space="preserve">Обавезе по основу пореза на исплаћени посланички додатак                                                               </t>
  </si>
  <si>
    <t xml:space="preserve">Обавезе по основу доприноса за пензијско и инвалидско осигурање за посланички додатак                                                           </t>
  </si>
  <si>
    <t xml:space="preserve">Обавезе по основу доприноса за здравствено осигурање за посланички додатак                                                             </t>
  </si>
  <si>
    <t xml:space="preserve">Обавезе по основу доприноса за случај незапослености за посланички додатак                                                             </t>
  </si>
  <si>
    <t xml:space="preserve">Обавезе по основу судијских  додатака                                                                 </t>
  </si>
  <si>
    <t xml:space="preserve">Обавезе за нето исплаћени судијски додатак                                                                 </t>
  </si>
  <si>
    <t xml:space="preserve">Обавезе по основу пореза на исплаћени судијски додатак                                                               </t>
  </si>
  <si>
    <t xml:space="preserve">Обавезе по основу доприноса за пензијско и инвалидско осигурање за судијски додатак                                                           </t>
  </si>
  <si>
    <t xml:space="preserve">Обавезе по основу доприноса за здравствено осигурање за судијски додатак                                                             </t>
  </si>
  <si>
    <t xml:space="preserve">Обавезе по основу доприноса за случај незапослености за судијски додатак                                                             </t>
  </si>
  <si>
    <t xml:space="preserve">Обавезе по основу осталих расхода, изузев расхода за запослене                                                              </t>
  </si>
  <si>
    <t xml:space="preserve">Обавезе по основу отплате камата и пратећих трошкова задуживања                                                              </t>
  </si>
  <si>
    <t xml:space="preserve">Обавезе по основу отплате домаћих камата                                                                 </t>
  </si>
  <si>
    <t xml:space="preserve">Обавезе по основу отплате камата на домаће хартије од вредности                                                             </t>
  </si>
  <si>
    <t xml:space="preserve">Обавезе по основу отплате камата на краткорочне домаће хартије од вредности                                                            </t>
  </si>
  <si>
    <t xml:space="preserve">Обавезе по основу отплате камата на дугорочне домаће хартије од вредности                                                            </t>
  </si>
  <si>
    <t xml:space="preserve">Обавезе по основу отплате камата осталим нивоима власти                                                               </t>
  </si>
  <si>
    <t xml:space="preserve">Обавезе по основу отплате камата нивоу републике                                                                </t>
  </si>
  <si>
    <t xml:space="preserve">Обавезе по основу отплате камата нивоу територијалних аутономија                                                               </t>
  </si>
  <si>
    <t xml:space="preserve">Обавезе по основу отплате камата нивоу градова                                                                </t>
  </si>
  <si>
    <t xml:space="preserve">Обавезе по основу отплате камата нивоу општина                                                                </t>
  </si>
  <si>
    <t xml:space="preserve">Обавезе по основу отплате камата организацијама обавезног социјалног осигурања                                                              </t>
  </si>
  <si>
    <t xml:space="preserve">Обавезе по основу отплате камата домаћим јавним финансијским институцијама                                                              </t>
  </si>
  <si>
    <t xml:space="preserve">Обавезе по основу отплате камата нбс                                                                 </t>
  </si>
  <si>
    <t xml:space="preserve">Обавезе по основу отплате камата осталим домаћим јавним финансијским институцијама                                                             </t>
  </si>
  <si>
    <t xml:space="preserve">Обавезе по основу отплате камата домаћим пословним банкама                                                               </t>
  </si>
  <si>
    <t xml:space="preserve">Обавезе по основу отплате камата осталим домаћим кредиторима                                                               </t>
  </si>
  <si>
    <t xml:space="preserve">Обавезе по основу отплате камата домаћинствима у земљи                                                               </t>
  </si>
  <si>
    <t xml:space="preserve">Обавезе по основу отплате камата на домаће финансијске деривате                                                              </t>
  </si>
  <si>
    <t xml:space="preserve">Обавезе по основу отплате камата на менице                                                                </t>
  </si>
  <si>
    <t xml:space="preserve">Обавезе по основу отплате страних камата                                                                 </t>
  </si>
  <si>
    <t xml:space="preserve">Обавезе по основу отплате камата на стране хартије од вредности                                                             </t>
  </si>
  <si>
    <t xml:space="preserve">Обавезе по основу отплате камата на краткорочне стране хартије од вредности                                                            </t>
  </si>
  <si>
    <t xml:space="preserve">Обавезе по основу отплате камата на дугорочне стране хартије од вредности                                                            </t>
  </si>
  <si>
    <t xml:space="preserve">Обавезе по основу отплате камата страним владама                                                                </t>
  </si>
  <si>
    <t xml:space="preserve">Обавезе по основу отплате камата париском клубу                                                                </t>
  </si>
  <si>
    <t xml:space="preserve">Обавезе по основу отплате камата извозно увозним банкама                                                               </t>
  </si>
  <si>
    <t xml:space="preserve">Обавезе по основу отплате камата осталим страним владама                                                               </t>
  </si>
  <si>
    <t xml:space="preserve">Обавезе по основу отплате камата мултилатералним институцијама                                                                </t>
  </si>
  <si>
    <t xml:space="preserve">Обавезе по основу отплате камата светској банци                                                                </t>
  </si>
  <si>
    <t xml:space="preserve">Обавезе по основу отплате камата ibrd                                                                 </t>
  </si>
  <si>
    <t xml:space="preserve">Обавезе по основу отплате камата ebrd                                                                 </t>
  </si>
  <si>
    <t xml:space="preserve">Обавезе по основу отплате камата eib                                                                 </t>
  </si>
  <si>
    <t xml:space="preserve">Обавезе по основу отплате камата ceb                                                                 </t>
  </si>
  <si>
    <t xml:space="preserve">Обавезе по основу отплате камата осталим мултилатералним институцијама                                                               </t>
  </si>
  <si>
    <t xml:space="preserve">Обавезе по основу отплате камата страним пословним банкама                                                               </t>
  </si>
  <si>
    <t xml:space="preserve">Обавезе по основу отплате камата лондонском клубу                                                                </t>
  </si>
  <si>
    <t xml:space="preserve">Обавезе по основу отплате камата осталим страним пословним банкама                                                              </t>
  </si>
  <si>
    <t xml:space="preserve">Обавезе по основу отплате камата осталим страним кредиторима                                                               </t>
  </si>
  <si>
    <t xml:space="preserve">Обавезе по основу отплате камата на стране финансијске деривате                                                              </t>
  </si>
  <si>
    <t xml:space="preserve">Обавезе по основу отплате камата по гаранцијама                                                                </t>
  </si>
  <si>
    <t xml:space="preserve">Обавезе по основу пратећих трошкова задуживања                                                                 </t>
  </si>
  <si>
    <t xml:space="preserve">Негативна курсна разлика                                                                    </t>
  </si>
  <si>
    <t xml:space="preserve">Затезне камате                                                                     </t>
  </si>
  <si>
    <t xml:space="preserve">Таксе везане за задуживање                                                                   </t>
  </si>
  <si>
    <t xml:space="preserve">Обавезе по основу субвенција                                                                   </t>
  </si>
  <si>
    <t xml:space="preserve">Обавезе по основу субвенција нефинансијским предузећима                                                                 </t>
  </si>
  <si>
    <t xml:space="preserve">Обавезе по основу текућих субвенција нефинансијским предузећима                                                                </t>
  </si>
  <si>
    <t xml:space="preserve">Обавезе по основу текућих субвенција јавном градском саобраћају                                                               </t>
  </si>
  <si>
    <t xml:space="preserve">Обавезе по основу текућих субвенција у јавном железничком саобраћају                                                              </t>
  </si>
  <si>
    <t xml:space="preserve">Обавезе по основу текућих субвенција водопривреди                                                                 </t>
  </si>
  <si>
    <t xml:space="preserve">Обавезе по основу текућих субвенција у пољопривреди                                                                </t>
  </si>
  <si>
    <t xml:space="preserve">Обавезе по основу текућих субвенција осталим јавним нефинансијским предузећима                                                              </t>
  </si>
  <si>
    <t xml:space="preserve">Обавеза по основу капиталних субвенција јавним нефинансијским предузећима                                                               </t>
  </si>
  <si>
    <t xml:space="preserve">Обавезе по основу капиталних субвенција јавном градском саобраћају                                                               </t>
  </si>
  <si>
    <t xml:space="preserve">Обавезе по основу капиталних субвенција у јавном железничком саобраћају                                                              </t>
  </si>
  <si>
    <t xml:space="preserve">Обавезе по основу капиталних субвенција водопривреди                                                                 </t>
  </si>
  <si>
    <t xml:space="preserve">Обавезе по основу капиталних субвенција у пољопривреди                                                                </t>
  </si>
  <si>
    <t xml:space="preserve">Обавезе по основу капиталних субвенција осталим јавним нефинансијским предузећима                                                              </t>
  </si>
  <si>
    <t xml:space="preserve">Обавезе по основу субвенција приватним финансијским предузећима                                                                </t>
  </si>
  <si>
    <t xml:space="preserve">Обавезе по основу текућих субвенција приватним финансијским предузећима                                                               </t>
  </si>
  <si>
    <t xml:space="preserve">Обавезе по основу текућих субвенција пословним и трговачким банкама                                                              </t>
  </si>
  <si>
    <t xml:space="preserve">Обавезе по основу текућих субвенција осталим приватним финансијским предузећима                                                              </t>
  </si>
  <si>
    <t xml:space="preserve">Обавезе по основу капиталних субвенција приватним финансијским предузећима                                                               </t>
  </si>
  <si>
    <t xml:space="preserve">Обавезе по основу капиталних субвенција пословним и трговачким банкама                                                              </t>
  </si>
  <si>
    <t xml:space="preserve">Обавезе по основу капиталних субвенција осталим приватним финансијским предузећима                                                              </t>
  </si>
  <si>
    <t xml:space="preserve">Обавезе по основу субвенција јавним финансијским установама                                                                </t>
  </si>
  <si>
    <t xml:space="preserve">Обавезе по основу текућих субвенција јавним финансијским установама                                                               </t>
  </si>
  <si>
    <t xml:space="preserve">Обавезе по основу текућих субвенција нбс                                                                 </t>
  </si>
  <si>
    <t xml:space="preserve">Обавезе по основу текућих субвенција осталим домаћим јавним финансијским установама                                                             </t>
  </si>
  <si>
    <t xml:space="preserve">Обавезе по основу капиталних субвенција јавним финансијским установама                                                               </t>
  </si>
  <si>
    <t xml:space="preserve">Обавезе по основу капиталних субвенција нбс                                                                 </t>
  </si>
  <si>
    <t xml:space="preserve">Обавезе по основу капиталних субвенција осталим домаћим јавним финансијским установама                                                             </t>
  </si>
  <si>
    <t xml:space="preserve">Обавезе по основу субвенција приватним предузећима                                                                 </t>
  </si>
  <si>
    <t xml:space="preserve">Обавезе по основу текућих субвенција приватним предузећима                                                                </t>
  </si>
  <si>
    <t xml:space="preserve">Обавезе по основу капиталних субвенција приватним предузећима                                                                </t>
  </si>
  <si>
    <t xml:space="preserve">Обавезе по основу донација, дотација и трансфера                                                                </t>
  </si>
  <si>
    <t xml:space="preserve">Обавезе по основу донација страним владама                                                                 </t>
  </si>
  <si>
    <t xml:space="preserve">Обавезе по основу текућих донација страним владама                                                                </t>
  </si>
  <si>
    <t xml:space="preserve">Обавезе по основу капиталних донација страним владама                                                                </t>
  </si>
  <si>
    <t xml:space="preserve">Обавезе по основу дотација међународним организацијама                                                                 </t>
  </si>
  <si>
    <t xml:space="preserve">Обавезе по основу текућих дотација међународним организацијама                                                                </t>
  </si>
  <si>
    <t xml:space="preserve">Обавезе по основу текућих дотација црвеном крсту                                                                </t>
  </si>
  <si>
    <t xml:space="preserve">Обавезе по основу текућих дотација за међународне чланарине                                                               </t>
  </si>
  <si>
    <t xml:space="preserve">Обавезе по основу текућих дотација осталим међународним организацијама                                                               </t>
  </si>
  <si>
    <t xml:space="preserve">Обавезе по основу капиталних дотација међународним организацијама                                                                </t>
  </si>
  <si>
    <t xml:space="preserve">Обавезе по основу капиталних дотација црвеном крсту                                                                </t>
  </si>
  <si>
    <t xml:space="preserve">Обавезе по основу капиталних дотација за међународне чланарине                                                               </t>
  </si>
  <si>
    <t xml:space="preserve">Обавезе по основу капиталних дотација осталим међународним организацијама                                                               </t>
  </si>
  <si>
    <t xml:space="preserve">Обавезе по основу трансфера осталим нивоима власти                                                                </t>
  </si>
  <si>
    <t xml:space="preserve">Обавезе по основу текућих трансфера осталим нивоима власти                                                               </t>
  </si>
  <si>
    <t xml:space="preserve">Обавезе по основу текућих трансфера нивоу републике                                                                </t>
  </si>
  <si>
    <t xml:space="preserve">Обавезе по основу текућих трансфера нивоу територијалних аутономија                                                               </t>
  </si>
  <si>
    <t xml:space="preserve">Обавезе по основу текућих трансфера нивоу градова                                                                </t>
  </si>
  <si>
    <t xml:space="preserve">Обавезе по основу текућих трансфера нивоу општина                                                                </t>
  </si>
  <si>
    <t xml:space="preserve">Обавезе по основу капиталних трансфера осталим нивоима власти                                                               </t>
  </si>
  <si>
    <t xml:space="preserve">Обавезе по основу капиталних трансфера нивоу републике                                                                </t>
  </si>
  <si>
    <t xml:space="preserve">Обавезе по основу капиталних трансфера нивоу територијалних аутономија                                                               </t>
  </si>
  <si>
    <t xml:space="preserve">Обавезе по основу капиталних трансфера нивоу градова                                                                </t>
  </si>
  <si>
    <t xml:space="preserve">Обавезе по основу капиталних трансфера нивоу општина                                                                </t>
  </si>
  <si>
    <t xml:space="preserve">Обавезе по основу дотација организацијама обавезног социјалног осигурања                                                               </t>
  </si>
  <si>
    <t xml:space="preserve">Обавезе по основу текућих дотација организацијама обавезног социјалног осигурања                                                              </t>
  </si>
  <si>
    <t xml:space="preserve">Обавезе по основу текућих дотација републичком фонду за здравствено осигурање                                                             </t>
  </si>
  <si>
    <t xml:space="preserve">Обавезе по основу текућих дотација републичком фонду за пио за осигуранике запослене                                                           </t>
  </si>
  <si>
    <t xml:space="preserve">Обавезе по основу текућих дотација републичком фонду за пио за осигуранике пољопривреднике                                                           </t>
  </si>
  <si>
    <t xml:space="preserve">Обавезе по основу текућих дотација републичком фонду за пио за осигуранике  самосталних делатности                                                         </t>
  </si>
  <si>
    <t xml:space="preserve">Обавезе по основу текућих дотација националној служби за запошљавање                                                              </t>
  </si>
  <si>
    <t xml:space="preserve">Обавезе по основу капиталних дотација организацијама обавезног социјалног осигурања                                                              </t>
  </si>
  <si>
    <t xml:space="preserve">Обавезе по основу капиталних дотација републичком фонду за здравствено осигурање                                                             </t>
  </si>
  <si>
    <t xml:space="preserve">Обавезе по основу капиталних дотација републичком фонду за пио                                                              </t>
  </si>
  <si>
    <t xml:space="preserve">Обавезе по основу капиталних дотација националној служби за запошљавање                                                              </t>
  </si>
  <si>
    <t xml:space="preserve">Обавезе за социјално осигурање                                                                   </t>
  </si>
  <si>
    <t xml:space="preserve">Обавезе по основу права из социјалног осигурања код организација обавезног социјалног осигурања                                                           </t>
  </si>
  <si>
    <t xml:space="preserve">Обавезе по основу социјалног осигурања које се исплаћује непосредно домаћинствима                                                             </t>
  </si>
  <si>
    <t xml:space="preserve">Обавезе по основу накнада зарада осигураницима услед привремене неспособности за рад                                                            </t>
  </si>
  <si>
    <t xml:space="preserve">Обавезе по основу права из пензијског осигурања                                                                </t>
  </si>
  <si>
    <t xml:space="preserve">Обавезе по основу накнада из инвалидског осигурања                                                                </t>
  </si>
  <si>
    <t xml:space="preserve">Обавезе по основу накнада које исплаћује национална служба за запошљавање                                                             </t>
  </si>
  <si>
    <t xml:space="preserve">Обавезе по основу осталих социјалних давања исплаћених непосредно домаћинствима                                                              </t>
  </si>
  <si>
    <t xml:space="preserve">Обавезе по основу права из социјалног осигурања исплаћених непосредно пружаоцима услуга                                                            </t>
  </si>
  <si>
    <t xml:space="preserve">Обавезе по основу трошкова здравствене заштите у земљи плаћених непосредно пружаоцима услуга                                                           </t>
  </si>
  <si>
    <t xml:space="preserve">Обавезе по основу услуга здравствене заштите у иностранству плаћених непосредно пружаоцима услуга                                                           </t>
  </si>
  <si>
    <t xml:space="preserve">Обавезе по основу бриге о пензионисаним лицима                                                                </t>
  </si>
  <si>
    <t xml:space="preserve">Обавезе по основу бриге о инвалидима                                                                 </t>
  </si>
  <si>
    <t xml:space="preserve">Обавезе по основу исплата послодавцима које врши национална служба за запошљавање                                                            </t>
  </si>
  <si>
    <t xml:space="preserve">Обавезе по основу пружања услуга обуке преко националне службе за запошљавање                                                            </t>
  </si>
  <si>
    <t xml:space="preserve">Обавезе по основу осталих права која се плаћају непосредно пружаоцима услуга                                                            </t>
  </si>
  <si>
    <t xml:space="preserve">Обавезе по основу дотација другим организацијама обавезног социјалног осигурања за доприносе за осигурање                                                          </t>
  </si>
  <si>
    <t xml:space="preserve">Обавезе по основу дотација републичком фонду за здравствено осигурање за доприносе за осигурање                                                          </t>
  </si>
  <si>
    <t xml:space="preserve">Обавезе по основу дотација републичком фонду за пио за осигуранике запослене за доприносе за осигурање                                                        </t>
  </si>
  <si>
    <t xml:space="preserve">Обавезе по основу дотација републичком фонду за пио за осигуранике пољопривреднике за доприносе за осигурање                                                        </t>
  </si>
  <si>
    <t xml:space="preserve">Обавезе по основу дотација републичком фонду за пио за осигуранике самосталних делатности за доприносе за осигурање                                                       </t>
  </si>
  <si>
    <t xml:space="preserve">Обавезе по основу дотација националној служби за запошљавање                                                               </t>
  </si>
  <si>
    <t xml:space="preserve">Обавезе по основу социјалне помоћи из буџета                                                                </t>
  </si>
  <si>
    <t xml:space="preserve">Обавезе по основу боловања и инвалиднина из буџета                                                               </t>
  </si>
  <si>
    <t xml:space="preserve">Боловање                                                                      </t>
  </si>
  <si>
    <t xml:space="preserve">Инвалиднине                                                                      </t>
  </si>
  <si>
    <t xml:space="preserve">Инвалиднине ратним инвалидима                                                                    </t>
  </si>
  <si>
    <t xml:space="preserve">Обавезе по основу накнада из буџета за породиљско боловање                                                              </t>
  </si>
  <si>
    <t xml:space="preserve">Обавезе по основу накнада из буџета за децу и породицу                                                             </t>
  </si>
  <si>
    <t xml:space="preserve">Обавезе по основу накнада из буџета за случај незапослености                                                              </t>
  </si>
  <si>
    <t xml:space="preserve">Обавезе по основу старосних и породичних пензија из буџета                                                              </t>
  </si>
  <si>
    <t xml:space="preserve">Обавезе по основу права из редовног пензијског осигурања из буџета                                                             </t>
  </si>
  <si>
    <t xml:space="preserve">Обавезе по основу права из коришћења породичних пензија, из буџета                                                             </t>
  </si>
  <si>
    <t xml:space="preserve">Обавезе по основу накнада из буџета за случај смрти                                                              </t>
  </si>
  <si>
    <t xml:space="preserve">Обавезе по основу накнада из буџета за образовање, културу, науку и спорт                                                           </t>
  </si>
  <si>
    <t xml:space="preserve">Обавезе по основу накнада за образовање                                                                 </t>
  </si>
  <si>
    <t xml:space="preserve">Обавезе по основу накнада за културу                                                                 </t>
  </si>
  <si>
    <t xml:space="preserve">Обавезе по основу накнада за науку                                                                 </t>
  </si>
  <si>
    <t xml:space="preserve">Обавезе по основу накнада за спорт                                                                 </t>
  </si>
  <si>
    <t xml:space="preserve">Обавезе по основу накнада из буџета за становање и живот                                                             </t>
  </si>
  <si>
    <t xml:space="preserve">Обавезе по основу осталих накнада из буџета                                                                </t>
  </si>
  <si>
    <t xml:space="preserve">Обавезе по основу накнада бившим политичким затвореницима                                                                </t>
  </si>
  <si>
    <t xml:space="preserve">Обавезе по основу накнада затвореницима                                                                  </t>
  </si>
  <si>
    <t xml:space="preserve">Обавезе по основу једнократне помоћи из буџета                                                                </t>
  </si>
  <si>
    <t xml:space="preserve">Обавезе за остале расходе                                                                   </t>
  </si>
  <si>
    <t xml:space="preserve">Обавезе по основу дотација невладиним организацијама                                                                 </t>
  </si>
  <si>
    <t xml:space="preserve">Обавезе по основу дотација непрофитним институцијама које пружају услуге домаћинствима                                                             </t>
  </si>
  <si>
    <t xml:space="preserve">Обавезе по основу неновчаних дотација непрофитним организацијама које пружају услуге домаћинствима                                                            </t>
  </si>
  <si>
    <t xml:space="preserve">Обавезе по основу дотација црвеном крсту србије                                                                </t>
  </si>
  <si>
    <t xml:space="preserve">Обавезе по основу дотација осталим непрофитним институцијама                                                                </t>
  </si>
  <si>
    <t xml:space="preserve">Обавезе по основу дотација спортским и омладинским организацијама                                                               </t>
  </si>
  <si>
    <t xml:space="preserve">Обавезе по основу дотација етничким заједницама и мањинама                                                               </t>
  </si>
  <si>
    <t xml:space="preserve">Обавезе по основу дотација верским заједницама                                                                 </t>
  </si>
  <si>
    <t xml:space="preserve">Обавезе по основу дотација осталим удружењима грађана и политичким странкама                                                             </t>
  </si>
  <si>
    <t xml:space="preserve">Обавезе по основу дотација привредној комори                                                                 </t>
  </si>
  <si>
    <t xml:space="preserve">Обавезе по основу дотација приватним и алтернативним школама                                                               </t>
  </si>
  <si>
    <t xml:space="preserve">Обавезе за остале порезе, обавезне таксе и казне                                                               </t>
  </si>
  <si>
    <t xml:space="preserve">Обавезе по основу осталих пореза                                                                  </t>
  </si>
  <si>
    <t xml:space="preserve">Обавезе по основу пореза на имовину                                                                 </t>
  </si>
  <si>
    <t xml:space="preserve">Обавезе по основу пореза на робе и услуге                                                               </t>
  </si>
  <si>
    <t xml:space="preserve">Обавезе по основу пореза на коришћење роба или обављање услуга                                                             </t>
  </si>
  <si>
    <t xml:space="preserve">Обавезе по основу пореза на међународну трговину                                                                </t>
  </si>
  <si>
    <t xml:space="preserve">Обавезе по основу других пореза                                                                  </t>
  </si>
  <si>
    <t xml:space="preserve">Обавезе по основу обавезних такси                                                                  </t>
  </si>
  <si>
    <t xml:space="preserve">Републичке таксе                                                                     </t>
  </si>
  <si>
    <t xml:space="preserve">Покрајинске таксе                                                                     </t>
  </si>
  <si>
    <t xml:space="preserve">Градске таксе                                                                     </t>
  </si>
  <si>
    <t xml:space="preserve">Општинске таксе                                                                     </t>
  </si>
  <si>
    <t xml:space="preserve">Судске таксе                                                                     </t>
  </si>
  <si>
    <t xml:space="preserve">Обавезе за новчане казне                                                                   </t>
  </si>
  <si>
    <t xml:space="preserve">Републичке казне                                                                     </t>
  </si>
  <si>
    <t xml:space="preserve">Покрајинске казне                                                                     </t>
  </si>
  <si>
    <t xml:space="preserve">Градске казне                                                                     </t>
  </si>
  <si>
    <t xml:space="preserve">Општинске казне                                                                     </t>
  </si>
  <si>
    <t xml:space="preserve">Обавезе за порез на додату вредност                                                                 </t>
  </si>
  <si>
    <t xml:space="preserve">Обавеза за порез на додату вредност по издатим фактурама по општој стопи (осим примљених аванса)                                                        </t>
  </si>
  <si>
    <t xml:space="preserve">Обавеза за порез на додату вредност по издатим фактурама по посебној стопи (осим примљених аванса)                                                        </t>
  </si>
  <si>
    <t xml:space="preserve">Обавеза за порез на додату вредност по примљеним авансима по општој стопи                                                           </t>
  </si>
  <si>
    <t xml:space="preserve">Обавеза за порез на додату вредност по примљеним авансима по посебној стопи                                                           </t>
  </si>
  <si>
    <t xml:space="preserve">Обавеза за порез на додату вредност по основу сопствене потрошње по општој стопи                                                          </t>
  </si>
  <si>
    <t xml:space="preserve">Обавеза за порез на додату вредност по основу сопствене потрошње по посебној стопи                                                          </t>
  </si>
  <si>
    <t xml:space="preserve">Обавеза за порез на додату вредност по основу продаје за готовину                                                            </t>
  </si>
  <si>
    <t xml:space="preserve">Обавеза по основу пдв надокнаде пољопривреднику                                                                 </t>
  </si>
  <si>
    <t xml:space="preserve">Обавеза за порез на додату вредност по основу разлике обрачунатог пореза на додату вредност и претходног пореза                                                      </t>
  </si>
  <si>
    <t xml:space="preserve">Обавезе по основу казни и пенала по решењима судова                                                              </t>
  </si>
  <si>
    <t xml:space="preserve">Обавезе по основу накнаде штете за повреде и штете услед елементарних непогода                                                           </t>
  </si>
  <si>
    <t xml:space="preserve">Обавезе по основу накнаде штете од дивљачи                                                                </t>
  </si>
  <si>
    <t xml:space="preserve">Обавезе по основу накнаде штете или повреда нанетих од стране државних органа                                                           </t>
  </si>
  <si>
    <t xml:space="preserve">Обавезе из пословања                                                                    </t>
  </si>
  <si>
    <t xml:space="preserve">Примљени аванси, депозити и кауције                                                                  </t>
  </si>
  <si>
    <t xml:space="preserve">Примљени аванси                                                                     </t>
  </si>
  <si>
    <t xml:space="preserve">Примљени депозити                                                                     </t>
  </si>
  <si>
    <t xml:space="preserve">Примљени судски депозити                                                                    </t>
  </si>
  <si>
    <t xml:space="preserve">Примљени остали депозити                                                                    </t>
  </si>
  <si>
    <t xml:space="preserve">Примљене кауције                                                                     </t>
  </si>
  <si>
    <t xml:space="preserve">Обавезе према добављачима                                                                    </t>
  </si>
  <si>
    <t xml:space="preserve">Добављачи у земљи                                                                    </t>
  </si>
  <si>
    <t xml:space="preserve">Добављачи у иностранству                                                                    </t>
  </si>
  <si>
    <t xml:space="preserve">Обавезе за издате чекове и обвезнице                                                                 </t>
  </si>
  <si>
    <t xml:space="preserve">Обавезе за издате чекове                                                                   </t>
  </si>
  <si>
    <t xml:space="preserve">Обавезе за издате обвезнице                                                                   </t>
  </si>
  <si>
    <t xml:space="preserve">Остале обавезе                                                                     </t>
  </si>
  <si>
    <t xml:space="preserve">Обавезе из односа буџета и буџетских корисника                                                                </t>
  </si>
  <si>
    <t xml:space="preserve">Обавезе према буџету                                                                    </t>
  </si>
  <si>
    <t xml:space="preserve">Обавезе према буџетским корисницима                                                                   </t>
  </si>
  <si>
    <t xml:space="preserve">Обавезе за преузете обавезе из односа буџета и буџетских корисника                                                             </t>
  </si>
  <si>
    <t xml:space="preserve">Oбавезе према  јавним предузећима                                                                  </t>
  </si>
  <si>
    <t xml:space="preserve">Остале обавезе буџета                                                                    </t>
  </si>
  <si>
    <t xml:space="preserve">Остале обавезе из пословања                                                                   </t>
  </si>
  <si>
    <t xml:space="preserve">Обавезе према запосленима                                                                    </t>
  </si>
  <si>
    <t xml:space="preserve">Обавезе по судским и административним забранама                                                                 </t>
  </si>
  <si>
    <t xml:space="preserve">Обавезе за синдикалне чланарине                                                                   </t>
  </si>
  <si>
    <t xml:space="preserve">Обавезе за неисплаћене плате                                                                   </t>
  </si>
  <si>
    <t xml:space="preserve">Обавезе према члановима управног и надзорног одбора и комисија                                                              </t>
  </si>
  <si>
    <t xml:space="preserve">Обавезе према члановима управног и надзорног одбора                                                                </t>
  </si>
  <si>
    <t xml:space="preserve">Обавезе према члановима комисија                                                                   </t>
  </si>
  <si>
    <t xml:space="preserve">Обавезе по упутницама                                                                    </t>
  </si>
  <si>
    <t xml:space="preserve">Обавезе за враћене упутнице                                                                   </t>
  </si>
  <si>
    <t xml:space="preserve">Пасивна временска разграничења                                                                    </t>
  </si>
  <si>
    <t xml:space="preserve">Разграничени приходи и примања                                                                   </t>
  </si>
  <si>
    <t xml:space="preserve">Разграничени приходи из донација                                                                   </t>
  </si>
  <si>
    <t xml:space="preserve">Разграничени остали приходи и примања                                                                  </t>
  </si>
  <si>
    <t xml:space="preserve">Разграничени плаћени расходи и издаци                                                                  </t>
  </si>
  <si>
    <t xml:space="preserve">Плаћени аванси                                                                     </t>
  </si>
  <si>
    <t xml:space="preserve">Плаћени аванси за набавку материјала                                                                  </t>
  </si>
  <si>
    <t xml:space="preserve">Плаћени аванси за нематеријална улагања и основна средства                                                               </t>
  </si>
  <si>
    <t xml:space="preserve">Плаћени аванси за куповину услуга                                                                  </t>
  </si>
  <si>
    <t xml:space="preserve">Аконтације за пословна путовања                                                                   </t>
  </si>
  <si>
    <t xml:space="preserve">Обрачунати ненаплаћени приходи и примања                                                                  </t>
  </si>
  <si>
    <t xml:space="preserve">Обрачунати ненаплаћени приходи                                                                    </t>
  </si>
  <si>
    <t xml:space="preserve">Обрачуната ненаплаћена примања из продаје нефинансијске имовине                                                                </t>
  </si>
  <si>
    <t xml:space="preserve">Остала пасивна временска разграничења                                                                   </t>
  </si>
  <si>
    <t xml:space="preserve">Обавезе фондова за исплаћене обавезе по основу накнада запосленима                                                              </t>
  </si>
  <si>
    <t xml:space="preserve">Капитал, утврђивање резултата пословања и ванбилансна евиденција                                                                </t>
  </si>
  <si>
    <t xml:space="preserve">Капитал                                                                      </t>
  </si>
  <si>
    <t xml:space="preserve">Основна средства                                                                     </t>
  </si>
  <si>
    <t xml:space="preserve">Природна богатства                                                                     </t>
  </si>
  <si>
    <t xml:space="preserve">Залихе робних резерви                                                                    </t>
  </si>
  <si>
    <t xml:space="preserve">Залихе материјала за производњу                                                                   </t>
  </si>
  <si>
    <t xml:space="preserve">Залихе недовршене производње                                                                    </t>
  </si>
  <si>
    <t xml:space="preserve">Залихе готових производа                                                                    </t>
  </si>
  <si>
    <t xml:space="preserve">Залихе робе за даљу продају                                                                  </t>
  </si>
  <si>
    <t xml:space="preserve">Исправка вредности сопствених извора нефинансијске имовине, у сталним средствима, за набавке из кредита                                                          </t>
  </si>
  <si>
    <t xml:space="preserve">Дугорочна финансијска  имовина у страним владама, компанијама, организацијама  и институцијама                                                           </t>
  </si>
  <si>
    <t xml:space="preserve">Остала финансијска имовина                                                                    </t>
  </si>
  <si>
    <t xml:space="preserve">Извори новчаних средстава                                                                    </t>
  </si>
  <si>
    <t xml:space="preserve">Примања од продаје финансијске имовине                                                                  </t>
  </si>
  <si>
    <t xml:space="preserve">Примања од отплате датих кредита                                                                  </t>
  </si>
  <si>
    <t xml:space="preserve">Примања од продаје стране валуте                                                                  </t>
  </si>
  <si>
    <t xml:space="preserve">Остали извори новчаних средстава                                                                   </t>
  </si>
  <si>
    <t xml:space="preserve">Утрошена средства текућих прихода и примања од продаје нефинансијске имовине                                                             </t>
  </si>
  <si>
    <t xml:space="preserve">Утрошена средства текућих прихода и примања од продаје нефинансијске имовине у току једне године                                                         </t>
  </si>
  <si>
    <t xml:space="preserve">Утрошена средства текућих прихода и примања од продаје нефинансијске имовине за отплату обавеза по кредитима                                                        </t>
  </si>
  <si>
    <t xml:space="preserve">Утрошена средства текућих прихода и примања од продаје нефинансијске имовине за набавку финансијске имовине                                                         </t>
  </si>
  <si>
    <t xml:space="preserve">Пренета неутрошена средства из ранијих година                                                                 </t>
  </si>
  <si>
    <t xml:space="preserve">Пренета неутрошена средства од приватизације                                                                  </t>
  </si>
  <si>
    <t xml:space="preserve">Пренета неутрошена средства за посебне намене                                                                 </t>
  </si>
  <si>
    <t xml:space="preserve">Пренета неутрошена средства за стамбену изградњу                                                                 </t>
  </si>
  <si>
    <t xml:space="preserve">Остали сопствени извори                                                                    </t>
  </si>
  <si>
    <t xml:space="preserve">Утврђивање резултата пословања                                                                    </t>
  </si>
  <si>
    <t xml:space="preserve">Обрачун прихода и примања и расхода и издатака пословања                                                              </t>
  </si>
  <si>
    <t xml:space="preserve">Вишак или мањак прихода и примања                                                                 </t>
  </si>
  <si>
    <t xml:space="preserve">Вишак прихода и примања– суфицит                                                                  </t>
  </si>
  <si>
    <t xml:space="preserve">Мањак прихода и примања– дефицит                                                                  </t>
  </si>
  <si>
    <t xml:space="preserve">Распоред вишка прихода и примања                                                                  </t>
  </si>
  <si>
    <t xml:space="preserve">Нераспоређени вишак прихода и примања или дефицит из ранијих година                                                             </t>
  </si>
  <si>
    <t xml:space="preserve">Нераспоређени вишак прихода и примања из ранијих година                                                               </t>
  </si>
  <si>
    <t xml:space="preserve">Дефицит из ранијих година                                                                   </t>
  </si>
  <si>
    <t xml:space="preserve">Добити које су резултат промене вредности                                                                 </t>
  </si>
  <si>
    <t xml:space="preserve">Добити које су резултат промене вредности пословних зграда и других објеката                                                            </t>
  </si>
  <si>
    <t xml:space="preserve">Добити које су резултат промене вредности опреме                                                                </t>
  </si>
  <si>
    <t xml:space="preserve">Добити који су резултат промене вредности култивисане имовине                                                               </t>
  </si>
  <si>
    <t xml:space="preserve">Добити које су резултат промене вредности природног богатства                                                               </t>
  </si>
  <si>
    <t xml:space="preserve">Добити које су резултат промене вредности природне имовине                                                               </t>
  </si>
  <si>
    <t xml:space="preserve">Добити које су резултат промене вредности нематеријалних основних средстава                                                              </t>
  </si>
  <si>
    <t xml:space="preserve">Добити које су резултат промене вредности залиха                                                                </t>
  </si>
  <si>
    <t xml:space="preserve">Друге промене у обиму                                                                   </t>
  </si>
  <si>
    <t xml:space="preserve">Друге промене у обиму пословних зграда и других објеката                                                              </t>
  </si>
  <si>
    <t xml:space="preserve">Друге промене у обиму опреме                                                                  </t>
  </si>
  <si>
    <t xml:space="preserve">Друге промене у обиму природних богатстава                                                                 </t>
  </si>
  <si>
    <t xml:space="preserve">Друге промене у обиму залиха                                                                  </t>
  </si>
  <si>
    <t xml:space="preserve">Ванбилансна евиденција                                                                     </t>
  </si>
  <si>
    <t xml:space="preserve">Ванбилансна актива                                                                     </t>
  </si>
  <si>
    <t xml:space="preserve">Основна средства у закупу                                                                   </t>
  </si>
  <si>
    <t xml:space="preserve">Примљена туђа роба и материјал                                                                  </t>
  </si>
  <si>
    <t xml:space="preserve">Примљена роба у јавном складишту                                                                  </t>
  </si>
  <si>
    <t xml:space="preserve">Примљена роба у комисион                                                                   </t>
  </si>
  <si>
    <t xml:space="preserve">Примљен материјал на обраду и дораду                                                                 </t>
  </si>
  <si>
    <t xml:space="preserve">Хартије од вредности ван промета                                                                  </t>
  </si>
  <si>
    <t xml:space="preserve">Авали и друге гаранције                                                                   </t>
  </si>
  <si>
    <t xml:space="preserve">Остала ванбилансна актива                                                                    </t>
  </si>
  <si>
    <t xml:space="preserve">Ванбилансна пасива                                                                     </t>
  </si>
  <si>
    <t xml:space="preserve">Обавезе за основна средства у закупу                                                                 </t>
  </si>
  <si>
    <t xml:space="preserve">Обавезе за примљену туђу робу и материјал                                                                </t>
  </si>
  <si>
    <t xml:space="preserve">Обавезе за робу у јавном складишту                                                                 </t>
  </si>
  <si>
    <t xml:space="preserve">Обавезе за робу у комисиону                                                                  </t>
  </si>
  <si>
    <t xml:space="preserve">Обавезе за материјале примљене на обраду и дораду                                                               </t>
  </si>
  <si>
    <t xml:space="preserve">Обавезе за хартије од вредности ван промета                                                                </t>
  </si>
  <si>
    <t xml:space="preserve">Обавезе за авале и остале гаранције                                                                 </t>
  </si>
  <si>
    <t xml:space="preserve">Остала ванбилансна пасива                                                                    </t>
  </si>
  <si>
    <t xml:space="preserve">Текући расходи                                                                     </t>
  </si>
  <si>
    <t xml:space="preserve">Расходи за запослене                                                                    </t>
  </si>
  <si>
    <t xml:space="preserve">Плате, додаци и накнаде запослених (зараде)                                                                 </t>
  </si>
  <si>
    <t xml:space="preserve">Плате, додаци и накнаде запослених                                                                  </t>
  </si>
  <si>
    <t xml:space="preserve">Плате по основу цене рада                                                                  </t>
  </si>
  <si>
    <t xml:space="preserve">Додатак за рад дужи од пуног радног времена                                                               </t>
  </si>
  <si>
    <t xml:space="preserve">Додатак за рад на дан државног и верског празника                                                              </t>
  </si>
  <si>
    <t xml:space="preserve">Додатак за рад ноћу                                                                   </t>
  </si>
  <si>
    <t xml:space="preserve">Додатак за време проведено на раду (минули рад)                                                               </t>
  </si>
  <si>
    <t xml:space="preserve">Теренски додатак                                                                     </t>
  </si>
  <si>
    <t xml:space="preserve">Накнада зараде за време привремене спречености за рад до 30 дана услед болести                                                          </t>
  </si>
  <si>
    <t xml:space="preserve">Накнада зараде за време одсуствовања са рада на дан празника који је нерадни дан, годишњег одмора, плаћеног одсуства, војне вежбе и одазивања на позив државног органа                                             </t>
  </si>
  <si>
    <t xml:space="preserve">Остали додаци и накнаде запосленима                                                                  </t>
  </si>
  <si>
    <t xml:space="preserve">Плате приправника                                                                     </t>
  </si>
  <si>
    <t xml:space="preserve">Плате приправника које плаћа послодавац                                                                  </t>
  </si>
  <si>
    <t xml:space="preserve">Плате приправника које плаћа национална служба за запошљавање                                                               </t>
  </si>
  <si>
    <t xml:space="preserve">Плате привремено запослених                                                                    </t>
  </si>
  <si>
    <t xml:space="preserve">Плате по основу судских пресуда                                                                  </t>
  </si>
  <si>
    <t xml:space="preserve">Накнада штете запослених                                                                    </t>
  </si>
  <si>
    <t xml:space="preserve">Накнада штете запосленом за неискоришћени годишњи одмор                                                                </t>
  </si>
  <si>
    <t xml:space="preserve">Остале накнаде штете запосленом                                                                   </t>
  </si>
  <si>
    <t xml:space="preserve">Остале исплате зарада за специјалне задатке или пројекте                                                               </t>
  </si>
  <si>
    <t xml:space="preserve">Социјални доприноси на терет послодавца                                                                  </t>
  </si>
  <si>
    <t xml:space="preserve">Допринос за пензијско и инвалидско осигурање                                                                 </t>
  </si>
  <si>
    <t xml:space="preserve">Допринос за добровољно пензијско и инвалидско осигурање                                                                </t>
  </si>
  <si>
    <t xml:space="preserve">Допринос за пензијско и инвалидско осигурање – за радни стаж који се рачуна са увећаним доприносом                                                       </t>
  </si>
  <si>
    <t xml:space="preserve">Допринос за здравствено осигурање                                                                   </t>
  </si>
  <si>
    <t xml:space="preserve">Допринос за добровољно здравствено осигурање                                                                  </t>
  </si>
  <si>
    <t xml:space="preserve">Допринос за незапосленост                                                                    </t>
  </si>
  <si>
    <t xml:space="preserve">Накнаде у натури                                                                    </t>
  </si>
  <si>
    <t xml:space="preserve">Оброци (храна)                                                                     </t>
  </si>
  <si>
    <t xml:space="preserve">Пиће                                                                      </t>
  </si>
  <si>
    <t xml:space="preserve">Остале накнаде у натури у смислу заштите здравља запослених                                                              </t>
  </si>
  <si>
    <t xml:space="preserve">Обезбеђивање стамбеног простора запосленима                                                                   </t>
  </si>
  <si>
    <t xml:space="preserve">Дуготрајна роба                                                                     </t>
  </si>
  <si>
    <t xml:space="preserve">Возила за приватне и пословне потребе                                                                 </t>
  </si>
  <si>
    <t xml:space="preserve">Остала дуготрајна роба                                                                    </t>
  </si>
  <si>
    <t xml:space="preserve">Роба и услуге које обезбеђује послодавац                                                                 </t>
  </si>
  <si>
    <t xml:space="preserve">Одмаралишта, спортски и рекреациони објекти                                                                  </t>
  </si>
  <si>
    <t xml:space="preserve">Поклони за децу запослених                                                                   </t>
  </si>
  <si>
    <t xml:space="preserve">Превоз на посао и са посла (маркица)                                                                </t>
  </si>
  <si>
    <t xml:space="preserve">Паркирање                                                                      </t>
  </si>
  <si>
    <t xml:space="preserve">Дечији вртић који плаћа послодавац                                                                  </t>
  </si>
  <si>
    <t xml:space="preserve">Износ разлике између редовне и снижене каматне стопе код давања кредита запосленима                                                           </t>
  </si>
  <si>
    <t xml:space="preserve">Социјална давања запосленима                                                                    </t>
  </si>
  <si>
    <t xml:space="preserve">Исплата накнада за време одсуствовања с посла на терет фондова                                                             </t>
  </si>
  <si>
    <t xml:space="preserve">Породиљско боловање                                                                     </t>
  </si>
  <si>
    <t xml:space="preserve">Боловање преко 30 дана                                                                   </t>
  </si>
  <si>
    <t xml:space="preserve">Инвалидност рада другог степена                                                                   </t>
  </si>
  <si>
    <t xml:space="preserve">Расходи за образовање деце запослених                                                                  </t>
  </si>
  <si>
    <t xml:space="preserve">Отпремнине и помоћи                                                                    </t>
  </si>
  <si>
    <t xml:space="preserve">Отпремнина приликом одласка у пензију                                                                  </t>
  </si>
  <si>
    <t xml:space="preserve">Отпремнина у случају отпуштања с посла                                                                 </t>
  </si>
  <si>
    <t xml:space="preserve">Помоћ у случају смрти запосленог или члана уже породице                                                              </t>
  </si>
  <si>
    <t xml:space="preserve">Помоћ у медицинском лечењу запосленог или чланова уже породице и друге помоћи запосленом                                                          </t>
  </si>
  <si>
    <t xml:space="preserve">Помоћ у медицинском лечењу запосленог или члана уже породице                                                              </t>
  </si>
  <si>
    <t xml:space="preserve">Помоћ у случају оштећења или уништења имовине                                                                </t>
  </si>
  <si>
    <t xml:space="preserve">Остале помоћи запосленим радницима                                                                   </t>
  </si>
  <si>
    <t xml:space="preserve">Накнаде трошкова за запослене                                                                   </t>
  </si>
  <si>
    <t xml:space="preserve">Накнаде трошкова за одвојен живот од породице                                                                </t>
  </si>
  <si>
    <t xml:space="preserve">Накнаде трошкова за превоз на посао и са посла                                                              </t>
  </si>
  <si>
    <t xml:space="preserve">Накнаде трошкова за смештај изабраних, постављених и именованих лица                                                              </t>
  </si>
  <si>
    <t xml:space="preserve">Накнаде за селидбене трошкове запослених                                                                  </t>
  </si>
  <si>
    <t xml:space="preserve">Остале накнаде трошкова запослених                                                                   </t>
  </si>
  <si>
    <t xml:space="preserve">Награде запосленима и остали посебни расходи                                                                 </t>
  </si>
  <si>
    <t xml:space="preserve">Награде запосленима                                                                     </t>
  </si>
  <si>
    <t xml:space="preserve">Јубиларне награде                                                                     </t>
  </si>
  <si>
    <t xml:space="preserve">Награде за посебне резултате рада                                                                  </t>
  </si>
  <si>
    <t xml:space="preserve">Остале награде запосленима                                                                    </t>
  </si>
  <si>
    <t xml:space="preserve">Бонуси                                                                      </t>
  </si>
  <si>
    <t xml:space="preserve">Бонуси за државне празнике                                                                   </t>
  </si>
  <si>
    <t xml:space="preserve">Накнаде члановима управних, надзорних одбора и комисија                                                                </t>
  </si>
  <si>
    <t xml:space="preserve">Накнаде члановима управних и надзорних одбора                                                                 </t>
  </si>
  <si>
    <t xml:space="preserve">Накнаде члановима комисија                                                                    </t>
  </si>
  <si>
    <t xml:space="preserve">Посланички додатак                                                                     </t>
  </si>
  <si>
    <t xml:space="preserve">Судијски додатак                                                                     </t>
  </si>
  <si>
    <t xml:space="preserve">Коришћење услуга и роба                                                                   </t>
  </si>
  <si>
    <t xml:space="preserve">Стални трошкови                                                                     </t>
  </si>
  <si>
    <t xml:space="preserve">Трошкови платног промета и банкарских услуга                                                                 </t>
  </si>
  <si>
    <t xml:space="preserve">Трошкови платног промета                                                                    </t>
  </si>
  <si>
    <t xml:space="preserve">Трошкови банкарских услуга                                                                    </t>
  </si>
  <si>
    <t xml:space="preserve">Енергетске услуге                                                                     </t>
  </si>
  <si>
    <t xml:space="preserve">Услуге за електричну енергију                                                                   </t>
  </si>
  <si>
    <t xml:space="preserve">Трошкови грејања                                                                     </t>
  </si>
  <si>
    <t xml:space="preserve">Природни гас                                                                     </t>
  </si>
  <si>
    <t xml:space="preserve">Угаљ                                                                      </t>
  </si>
  <si>
    <t xml:space="preserve">Дрво                                                                      </t>
  </si>
  <si>
    <t xml:space="preserve">Лож-Уље                                                                      </t>
  </si>
  <si>
    <t xml:space="preserve">Централно грејање                                                                     </t>
  </si>
  <si>
    <t xml:space="preserve">Комуналне услуге                                                                     </t>
  </si>
  <si>
    <t xml:space="preserve">Услуге водовода и канализације                                                                   </t>
  </si>
  <si>
    <t xml:space="preserve">Услуге редовног одржавања и старања                                                                  </t>
  </si>
  <si>
    <t xml:space="preserve">Дератизација                                                                      </t>
  </si>
  <si>
    <t xml:space="preserve">Димњачарске услуге                                                                     </t>
  </si>
  <si>
    <t xml:space="preserve">Услуга заштите имовине                                                                    </t>
  </si>
  <si>
    <t xml:space="preserve">Одвоз отпада                                                                     </t>
  </si>
  <si>
    <t xml:space="preserve">Услуге чишћења                                                                     </t>
  </si>
  <si>
    <t xml:space="preserve">Остале комуналне услуге                                                                    </t>
  </si>
  <si>
    <t xml:space="preserve">Допринос за коришћење градског земљишта и слично                                                                </t>
  </si>
  <si>
    <t xml:space="preserve">Допринос за коришћење вода                                                                   </t>
  </si>
  <si>
    <t xml:space="preserve">Услуге комуникација                                                                     </t>
  </si>
  <si>
    <t xml:space="preserve">Телефони                                                                      </t>
  </si>
  <si>
    <t xml:space="preserve">Телефон, телекс и телефакс                                                                   </t>
  </si>
  <si>
    <t xml:space="preserve">Интернет и слично                                                                    </t>
  </si>
  <si>
    <t xml:space="preserve">Претплата на пејџер                                                                    </t>
  </si>
  <si>
    <t xml:space="preserve">Услуге мобилног телефона                                                                    </t>
  </si>
  <si>
    <t xml:space="preserve">Остале услуге комуникације                                                                    </t>
  </si>
  <si>
    <t xml:space="preserve">Услуге поште и доставе                                                                   </t>
  </si>
  <si>
    <t xml:space="preserve">Пошта                                                                      </t>
  </si>
  <si>
    <t xml:space="preserve">Услуге доставе                                                                     </t>
  </si>
  <si>
    <t xml:space="preserve">Остале птт услуге                                                                    </t>
  </si>
  <si>
    <t xml:space="preserve">Трошкови осигурања                                                                     </t>
  </si>
  <si>
    <t xml:space="preserve">Осигурање имовине                                                                     </t>
  </si>
  <si>
    <t xml:space="preserve">Осигурање зграда                                                                     </t>
  </si>
  <si>
    <t xml:space="preserve">Осигурање возила                                                                     </t>
  </si>
  <si>
    <t xml:space="preserve">Осигурање опреме                                                                     </t>
  </si>
  <si>
    <t xml:space="preserve">Осигурање остале дугорочне имовине                                                                   </t>
  </si>
  <si>
    <t xml:space="preserve">Осигурање запослених                                                                     </t>
  </si>
  <si>
    <t xml:space="preserve">Осигурање запослених у случају несреће на раду                                                                </t>
  </si>
  <si>
    <t xml:space="preserve">Здравствено осигурање запослених                                                                    </t>
  </si>
  <si>
    <t xml:space="preserve">Осигурање од одговорности према трећим лицима                                                                 </t>
  </si>
  <si>
    <t xml:space="preserve">Закуп имовине и опреме                                                                   </t>
  </si>
  <si>
    <t xml:space="preserve">Закуп имовине                                                                     </t>
  </si>
  <si>
    <t xml:space="preserve">Закуп стамбеног простора                                                                    </t>
  </si>
  <si>
    <t xml:space="preserve">Закуп нестамбеног простора                                                                    </t>
  </si>
  <si>
    <t xml:space="preserve">Закуп осталог простора                                                                    </t>
  </si>
  <si>
    <t xml:space="preserve">Закуп опреме                                                                     </t>
  </si>
  <si>
    <t xml:space="preserve">Закуп опреме за саобраћај                                                                   </t>
  </si>
  <si>
    <t xml:space="preserve">Закуп административне опреме                                                                    </t>
  </si>
  <si>
    <t xml:space="preserve">Закуп опреме за пољопривреду                                                                   </t>
  </si>
  <si>
    <t xml:space="preserve">Закуп опреме за очување животне средине и науку                                                               </t>
  </si>
  <si>
    <t xml:space="preserve">Закуп медицинске и лабораторијске опреме                                                                  </t>
  </si>
  <si>
    <t xml:space="preserve">Закуп опреме за образовање, културу и спорт                                                                </t>
  </si>
  <si>
    <t xml:space="preserve">Закуп опреме за војску                                                                   </t>
  </si>
  <si>
    <t xml:space="preserve">Закуп опреме за јавну безбедност                                                                  </t>
  </si>
  <si>
    <t xml:space="preserve">Закуп опреме за производњу, моторна, непокретна и немоторна                                                               </t>
  </si>
  <si>
    <t xml:space="preserve">Остали трошкови                                                                     </t>
  </si>
  <si>
    <t xml:space="preserve">Радио – телевизијска претплата                                                                   </t>
  </si>
  <si>
    <t xml:space="preserve">Остали непоменути трошкови                                                                    </t>
  </si>
  <si>
    <t xml:space="preserve">Трошкови путовања                                                                     </t>
  </si>
  <si>
    <t xml:space="preserve">Трошкови службених путовања у земљи                                                                  </t>
  </si>
  <si>
    <t xml:space="preserve">Трошкови дневница (исхране) на службеном путу                                                                 </t>
  </si>
  <si>
    <t xml:space="preserve">Трошкови превоза на службеном путу у земљи (авион, аутобус, воз, и сл.)                                                           </t>
  </si>
  <si>
    <t xml:space="preserve">Трошкови смештаја на службеном путу                                                                  </t>
  </si>
  <si>
    <t xml:space="preserve">Остале услуге службеног превоза                                                                   </t>
  </si>
  <si>
    <t xml:space="preserve">Превоз у јавном саобраћају                                                                   </t>
  </si>
  <si>
    <t xml:space="preserve">Такси превоз                                                                     </t>
  </si>
  <si>
    <t xml:space="preserve">Превоз у граду по службеном послу                                                                 </t>
  </si>
  <si>
    <t xml:space="preserve">Накнада за употребу сопственог возила                                                                  </t>
  </si>
  <si>
    <t xml:space="preserve">Остали трошкови за пословна путовања у земљи                                                                </t>
  </si>
  <si>
    <t xml:space="preserve">Трошкови службених путовања у иностранство                                                                  </t>
  </si>
  <si>
    <t xml:space="preserve">Трошкови дневница за службени пут у иностранство                                                                </t>
  </si>
  <si>
    <t xml:space="preserve">Трошкови превоза за службени пут у иностранство (авион, аутобус, воз и сл.)                                                           </t>
  </si>
  <si>
    <t xml:space="preserve">Трошкови смештаја на службеном путу у иностранство                                                                </t>
  </si>
  <si>
    <t xml:space="preserve">Услуге превоза у јавном саобраћају                                                                  </t>
  </si>
  <si>
    <t xml:space="preserve">Остали трошкови за пословна путовања у иностранство                                                                </t>
  </si>
  <si>
    <t xml:space="preserve">Трошкови путовања у оквиру редовног рада                                                                 </t>
  </si>
  <si>
    <t xml:space="preserve">Дневница (исхрана) за путовање у оквиру редовног рада                                                               </t>
  </si>
  <si>
    <t xml:space="preserve">Трошкови путовања у оквиру редовног рада (авион, аутобус, воз)                                                              </t>
  </si>
  <si>
    <t xml:space="preserve">Трошкови смештаја на путовању у оквиру редовног рада                                                               </t>
  </si>
  <si>
    <t xml:space="preserve">Остале услуге путовања у оквиру редовног рада                                                                </t>
  </si>
  <si>
    <t xml:space="preserve">Превоз средствима јавног превоза                                                                   </t>
  </si>
  <si>
    <t xml:space="preserve">Накнада за превоз у граду по службеном послу                                                               </t>
  </si>
  <si>
    <t xml:space="preserve">Накнада за коришћење сопственог аутомобила                                                                  </t>
  </si>
  <si>
    <t xml:space="preserve">Остали трошкови превоза у оквиру редовног рада                                                                </t>
  </si>
  <si>
    <t xml:space="preserve">Трошкови путовања ученика                                                                    </t>
  </si>
  <si>
    <t xml:space="preserve">Превоз ученика                                                                     </t>
  </si>
  <si>
    <t xml:space="preserve">Трошкови путовања ученика који учествују на републичким и међународним такмичењима                                                             </t>
  </si>
  <si>
    <t xml:space="preserve">Остали трошкови транспорта                                                                    </t>
  </si>
  <si>
    <t xml:space="preserve">Трошкови селидбе и превоза                                                                   </t>
  </si>
  <si>
    <t xml:space="preserve">Услуге по уговору                                                                    </t>
  </si>
  <si>
    <t xml:space="preserve">Административне услуге                                                                     </t>
  </si>
  <si>
    <t xml:space="preserve">Услуге превођења                                                                     </t>
  </si>
  <si>
    <t xml:space="preserve">Секретарске услуге                                                                     </t>
  </si>
  <si>
    <t xml:space="preserve">Рачуноводствене услуге                                                                     </t>
  </si>
  <si>
    <t xml:space="preserve">Остале административне услуге                                                                    </t>
  </si>
  <si>
    <t xml:space="preserve">Компјутерске услуге                                                                     </t>
  </si>
  <si>
    <t xml:space="preserve">Услуге за израду и одржавање софтвера                                                                 </t>
  </si>
  <si>
    <t xml:space="preserve">Услуге за израду софтвера                                                                   </t>
  </si>
  <si>
    <t xml:space="preserve">Услуге за одржавање софтвера                                                                   </t>
  </si>
  <si>
    <t xml:space="preserve">Услуге одржавања рачунара                                                                    </t>
  </si>
  <si>
    <t xml:space="preserve">Остале компјутерске услуге                                                                    </t>
  </si>
  <si>
    <t xml:space="preserve">Услуге образовања и усавршавања запослених                                                                  </t>
  </si>
  <si>
    <t xml:space="preserve">Котизације                                                                      </t>
  </si>
  <si>
    <t xml:space="preserve">Котизација за семинаре                                                                    </t>
  </si>
  <si>
    <t xml:space="preserve">Котизација за стручна саветовања                                                                   </t>
  </si>
  <si>
    <t xml:space="preserve">Котизација за учествовање на сајмовима                                                                  </t>
  </si>
  <si>
    <t xml:space="preserve">Друге услуге образовања и усавршавања запослених                                                                 </t>
  </si>
  <si>
    <t xml:space="preserve">Издаци за стручне испите                                                                   </t>
  </si>
  <si>
    <t xml:space="preserve">Остали издаци за стручно образовање                                                                  </t>
  </si>
  <si>
    <t xml:space="preserve">Услуге информисања                                                                     </t>
  </si>
  <si>
    <t xml:space="preserve">Услуге штампања                                                                     </t>
  </si>
  <si>
    <t xml:space="preserve">Услуге штампања билтена                                                                    </t>
  </si>
  <si>
    <t xml:space="preserve">Услуге штампања часописа                                                                    </t>
  </si>
  <si>
    <t xml:space="preserve">Услуге штампања публикација                                                                    </t>
  </si>
  <si>
    <t xml:space="preserve">Остале услуге штампања                                                                    </t>
  </si>
  <si>
    <t xml:space="preserve">Услуге информисања јавности и односа са јавношћу                                                                </t>
  </si>
  <si>
    <t xml:space="preserve">Услуге информисања јавности                                                                    </t>
  </si>
  <si>
    <t xml:space="preserve">Односи са јавношћу                                                                    </t>
  </si>
  <si>
    <t xml:space="preserve">Услуге рекламе и пропаганде                                                                   </t>
  </si>
  <si>
    <t xml:space="preserve">Објављивање тендера и информативних огласа                                                                  </t>
  </si>
  <si>
    <t xml:space="preserve">Остале услуге рекламе и пропаганде                                                                  </t>
  </si>
  <si>
    <t xml:space="preserve">Медијске услуге                                                                     </t>
  </si>
  <si>
    <t xml:space="preserve">Медијске услуге радија и телевизије                                                                  </t>
  </si>
  <si>
    <t xml:space="preserve">Остале медијске услуге                                                                    </t>
  </si>
  <si>
    <t xml:space="preserve">Стручне услуге                                                                     </t>
  </si>
  <si>
    <t xml:space="preserve">Услуге ревизије                                                                     </t>
  </si>
  <si>
    <t xml:space="preserve">Адвокатске услуге                                                                     </t>
  </si>
  <si>
    <t xml:space="preserve">Правно заступање пред домаћим судовима                                                                  </t>
  </si>
  <si>
    <t xml:space="preserve">Правно заступање пред међународним судовима                                                                  </t>
  </si>
  <si>
    <t xml:space="preserve">Правне услуге                                                                     </t>
  </si>
  <si>
    <t xml:space="preserve">Услуге вештачења                                                                     </t>
  </si>
  <si>
    <t xml:space="preserve">Услуге поротника                                                                     </t>
  </si>
  <si>
    <t xml:space="preserve">Остале правне услуге                                                                    </t>
  </si>
  <si>
    <t xml:space="preserve">Финансијске услуге                                                                     </t>
  </si>
  <si>
    <t xml:space="preserve">Услуге финансијских саветника                                                                    </t>
  </si>
  <si>
    <t xml:space="preserve">Остале финансијске услуге                                                                    </t>
  </si>
  <si>
    <t xml:space="preserve">Остале стручне услуге                                                                    </t>
  </si>
  <si>
    <t xml:space="preserve">Услуге за домаћинство и угоститељство                                                                  </t>
  </si>
  <si>
    <t xml:space="preserve">Услуге за домаћинство                                                                    </t>
  </si>
  <si>
    <t xml:space="preserve">Прање веша                                                                     </t>
  </si>
  <si>
    <t xml:space="preserve">Хемијско чишћење                                                                     </t>
  </si>
  <si>
    <t xml:space="preserve">Угоститељске услуге                                                                     </t>
  </si>
  <si>
    <t xml:space="preserve">Репрезентација                                                                      </t>
  </si>
  <si>
    <t xml:space="preserve">Поклони                                                                      </t>
  </si>
  <si>
    <t xml:space="preserve">Остале опште услуге                                                                    </t>
  </si>
  <si>
    <t xml:space="preserve">Специјализоване услуге                                                                     </t>
  </si>
  <si>
    <t xml:space="preserve">Пољопривредне услуге                                                                     </t>
  </si>
  <si>
    <t xml:space="preserve">Услуге заштите животиња и биља                                                                  </t>
  </si>
  <si>
    <t xml:space="preserve">Услуге ветеринарског прегледа и вакцинације                                                                  </t>
  </si>
  <si>
    <t xml:space="preserve">Заштита биља                                                                     </t>
  </si>
  <si>
    <t xml:space="preserve">Испитивање узорака земљишта и вештачког ђубрива                                                                 </t>
  </si>
  <si>
    <t xml:space="preserve">Остале услуге заштите животиња и биља                                                                 </t>
  </si>
  <si>
    <t xml:space="preserve">Услуге образовања, културе и спорта                                                                  </t>
  </si>
  <si>
    <t xml:space="preserve">Услуге образовања                                                                     </t>
  </si>
  <si>
    <t xml:space="preserve">Образовање деце грађана који живе у иностранству                                                                </t>
  </si>
  <si>
    <t xml:space="preserve">Услуге предшколског образовања                                                                    </t>
  </si>
  <si>
    <t xml:space="preserve">Услуге културе                                                                     </t>
  </si>
  <si>
    <t xml:space="preserve">Услуге спорта                                                                     </t>
  </si>
  <si>
    <t xml:space="preserve">Медицинске услуге                                                                     </t>
  </si>
  <si>
    <t xml:space="preserve">Здравствена заштита по уговору                                                                   </t>
  </si>
  <si>
    <t xml:space="preserve">Здравствена заштита по конвенцији                                                                   </t>
  </si>
  <si>
    <t xml:space="preserve">Услуге јавног здравства – инспекција и анализа                                                                </t>
  </si>
  <si>
    <t xml:space="preserve">Лабораторијске услуге                                                                     </t>
  </si>
  <si>
    <t xml:space="preserve">Остале медицинске услуге                                                                    </t>
  </si>
  <si>
    <t xml:space="preserve">Услуге одржавања аутопутева                                                                    </t>
  </si>
  <si>
    <t xml:space="preserve">Услуге одржавања националних паркова и природних површина                                                                </t>
  </si>
  <si>
    <t xml:space="preserve">Услуге очувања животне средине, науке и геодетске услуге                                                               </t>
  </si>
  <si>
    <t xml:space="preserve">Услуге очувања животне средине                                                                   </t>
  </si>
  <si>
    <t xml:space="preserve">Услуге науке                                                                     </t>
  </si>
  <si>
    <t xml:space="preserve">Геодетске услуге                                                                     </t>
  </si>
  <si>
    <t xml:space="preserve">Остале специјализоване услуге                                                                    </t>
  </si>
  <si>
    <t xml:space="preserve">Текуће поправке и одржавање                                                                   </t>
  </si>
  <si>
    <t xml:space="preserve">Текуће поправке и одржавање зграда и објеката                                                                </t>
  </si>
  <si>
    <t xml:space="preserve">Текуће поправке и одржавање зграда                                                                  </t>
  </si>
  <si>
    <t xml:space="preserve">Зидарски радови                                                                     </t>
  </si>
  <si>
    <t xml:space="preserve">Столарски радови                                                                     </t>
  </si>
  <si>
    <t xml:space="preserve">Молерски радови                                                                     </t>
  </si>
  <si>
    <t xml:space="preserve">Радови на крову                                                                    </t>
  </si>
  <si>
    <t xml:space="preserve">Радови на водоводу и канализацији                                                                  </t>
  </si>
  <si>
    <t xml:space="preserve">Електричне инсталације                                                                     </t>
  </si>
  <si>
    <t xml:space="preserve">Радови на комуникацијским инсталацијама                                                                   </t>
  </si>
  <si>
    <t xml:space="preserve">Остале услуге и материјали за текуће поправке и одржавање зграда                                                             </t>
  </si>
  <si>
    <t xml:space="preserve">Текуће поправке и одржавање осталих објеката                                                                 </t>
  </si>
  <si>
    <t xml:space="preserve">Текуће поправке и одржавање опреме                                                                  </t>
  </si>
  <si>
    <t xml:space="preserve">Текуће поправке и одржавање опреме за саобраћај                                                                </t>
  </si>
  <si>
    <t xml:space="preserve">Механичке поправке                                                                     </t>
  </si>
  <si>
    <t xml:space="preserve">Поправке електричне и електронске опреме                                                                  </t>
  </si>
  <si>
    <t xml:space="preserve">Лимарски радови на возилима                                                                   </t>
  </si>
  <si>
    <t xml:space="preserve">Остале поправке и одржавање опреме за саобраћај                                                                </t>
  </si>
  <si>
    <t xml:space="preserve">Текуће поправке и одржавање административне опреме                                                                 </t>
  </si>
  <si>
    <t xml:space="preserve">Намештај                                                                      </t>
  </si>
  <si>
    <t xml:space="preserve">Опрема за комуникацију                                                                    </t>
  </si>
  <si>
    <t xml:space="preserve">Биротехничка опрема                                                                     </t>
  </si>
  <si>
    <t xml:space="preserve">Уградна опрема                                                                     </t>
  </si>
  <si>
    <t xml:space="preserve">Остале поправке и одржавање административне опреме                                                                 </t>
  </si>
  <si>
    <t xml:space="preserve">Текуће поправке и одржавање опреме за пољопривреду                                                                </t>
  </si>
  <si>
    <t xml:space="preserve">Текуће поправке и одржавање опреме за очување животне средине и науку                                                            </t>
  </si>
  <si>
    <t xml:space="preserve">Текуће поправке и одржавање опреме за очување животне средине                                                              </t>
  </si>
  <si>
    <t xml:space="preserve">Текуће поправке и одржавање опреме за науку                                                                </t>
  </si>
  <si>
    <t xml:space="preserve">Текуће поправке и одржавање медицинске и лабораторијске опреме                                                               </t>
  </si>
  <si>
    <t xml:space="preserve">Текуће поправке и одржавање медицинске опреме                                                                 </t>
  </si>
  <si>
    <t xml:space="preserve">Текуће поправке и одржавање лабораторијске опреме                                                                 </t>
  </si>
  <si>
    <t xml:space="preserve">Текуће поправке и одржавање мерних и контролних инструмената                                                               </t>
  </si>
  <si>
    <t xml:space="preserve">Текуће поправке и одржавање опреме за образовање, културу и спорт                                                             </t>
  </si>
  <si>
    <t xml:space="preserve">Текуће поправке и одржавање опреме за образовање                                                                </t>
  </si>
  <si>
    <t xml:space="preserve">Текуће поправке и одржавање опреме за културу                                                                </t>
  </si>
  <si>
    <t xml:space="preserve">Текуће поправке и одржавање опреме за спорт                                                                </t>
  </si>
  <si>
    <t xml:space="preserve">Текуће поправке и одржавање опреме за војску                                                                </t>
  </si>
  <si>
    <t xml:space="preserve">Текуће поправке и одржавање опреме за јавну безбедност                                                               </t>
  </si>
  <si>
    <t xml:space="preserve">Текуће поправке и одржавање производне, моторне, непокретне и немоторне опреме                                                             </t>
  </si>
  <si>
    <t xml:space="preserve">Материјал                                                                      </t>
  </si>
  <si>
    <t xml:space="preserve">Административни материјал                                                                     </t>
  </si>
  <si>
    <t xml:space="preserve">Канцеларијски материјал                                                                     </t>
  </si>
  <si>
    <t xml:space="preserve">Одећа, обућа и униформе                                                                   </t>
  </si>
  <si>
    <t xml:space="preserve">Расходи за радну униформу                                                                   </t>
  </si>
  <si>
    <t xml:space="preserve">Службена одећа                                                                     </t>
  </si>
  <si>
    <t xml:space="preserve">Униформе                                                                      </t>
  </si>
  <si>
    <t xml:space="preserve">Хтз опрема                                                                     </t>
  </si>
  <si>
    <t xml:space="preserve">Остали расходи за одећу, обућу и униформе                                                                </t>
  </si>
  <si>
    <t xml:space="preserve">Биодекорација                                                                      </t>
  </si>
  <si>
    <t xml:space="preserve">Цвеће и зеленило                                                                    </t>
  </si>
  <si>
    <t xml:space="preserve">Остали административни материјал                                                                    </t>
  </si>
  <si>
    <t xml:space="preserve">Материјали за пољопривреду                                                                    </t>
  </si>
  <si>
    <t xml:space="preserve">Храна за животиње                                                                    </t>
  </si>
  <si>
    <t xml:space="preserve">Стока за експерименте                                                                    </t>
  </si>
  <si>
    <t xml:space="preserve">Природна и вештачка ђубрива и слично                                                                 </t>
  </si>
  <si>
    <t xml:space="preserve">Семе                                                                      </t>
  </si>
  <si>
    <t xml:space="preserve">Биљке                                                                      </t>
  </si>
  <si>
    <t xml:space="preserve">Остали материјал за пољопривреду                                                                   </t>
  </si>
  <si>
    <t xml:space="preserve">Материјали за образовање и усавршавање запослених                                                                 </t>
  </si>
  <si>
    <t xml:space="preserve">Публикације, часописи и гласила                                                                   </t>
  </si>
  <si>
    <t xml:space="preserve">Стручна литература за редовне потребе запослених                                                                 </t>
  </si>
  <si>
    <t xml:space="preserve">Стручна литература за образовање запослених                                                                  </t>
  </si>
  <si>
    <t xml:space="preserve">Материјали за образовање                                                                    </t>
  </si>
  <si>
    <t xml:space="preserve">Материјали за саобраћај                                                                    </t>
  </si>
  <si>
    <t xml:space="preserve">Издаци за гориво                                                                    </t>
  </si>
  <si>
    <t xml:space="preserve">Бензин                                                                      </t>
  </si>
  <si>
    <t xml:space="preserve">Дизел гориво                                                                     </t>
  </si>
  <si>
    <t xml:space="preserve">Уља и мазива                                                                    </t>
  </si>
  <si>
    <t xml:space="preserve">Остали материјал за превозна средства                                                                  </t>
  </si>
  <si>
    <t xml:space="preserve">Материјали за очување животне средине и науку                                                                </t>
  </si>
  <si>
    <t xml:space="preserve">Материјали за метеоролошка мерења                                                                   </t>
  </si>
  <si>
    <t xml:space="preserve">Материјали за истраживање и развој                                                                  </t>
  </si>
  <si>
    <t xml:space="preserve">Материјали за тестирање ваздуха                                                                   </t>
  </si>
  <si>
    <t xml:space="preserve">Материјали за тестирање воде                                                                   </t>
  </si>
  <si>
    <t xml:space="preserve">Материјали за тестирање тла                                                                   </t>
  </si>
  <si>
    <t xml:space="preserve">Остали материјали за очување животне средине и науку                                                               </t>
  </si>
  <si>
    <t xml:space="preserve">Материјали за образовање, културу и спорт                                                                 </t>
  </si>
  <si>
    <t xml:space="preserve">Материјали за културу                                                                    </t>
  </si>
  <si>
    <t xml:space="preserve">Материјали за спорт                                                                    </t>
  </si>
  <si>
    <t xml:space="preserve">Медицински и лабораторијски материјали                                                                   </t>
  </si>
  <si>
    <t xml:space="preserve">Материјали за медицинске тестове                                                                   </t>
  </si>
  <si>
    <t xml:space="preserve">Материјали за лабораторијске тестове                                                                   </t>
  </si>
  <si>
    <t xml:space="preserve">Материјали за вакцинацију                                                                    </t>
  </si>
  <si>
    <t xml:space="preserve">Материјали за имунизацију                                                                    </t>
  </si>
  <si>
    <t xml:space="preserve">Лекови на рецепт                                                                    </t>
  </si>
  <si>
    <t xml:space="preserve">Ортопедски материјали                                                                     </t>
  </si>
  <si>
    <t xml:space="preserve">Остали медицински и лабораторијски материјали                                                                  </t>
  </si>
  <si>
    <t xml:space="preserve">Материјали за одржавање хигијене и угоститељство                                                                 </t>
  </si>
  <si>
    <t xml:space="preserve">Материјали за одржавање хигијене                                                                   </t>
  </si>
  <si>
    <t xml:space="preserve">Хемијска средства за чишћење                                                                   </t>
  </si>
  <si>
    <t xml:space="preserve">Инвентар за одржавање хигијене                                                                   </t>
  </si>
  <si>
    <t xml:space="preserve">Остали материјал за одржавање хигијене                                                                  </t>
  </si>
  <si>
    <t xml:space="preserve">Материјали за угоститељство                                                                    </t>
  </si>
  <si>
    <t xml:space="preserve">Храна                                                                      </t>
  </si>
  <si>
    <t xml:space="preserve">Пића                                                                      </t>
  </si>
  <si>
    <t xml:space="preserve">Намирнице за припремање хране                                                                   </t>
  </si>
  <si>
    <t xml:space="preserve">Остали материјали за угоститељство                                                                   </t>
  </si>
  <si>
    <t xml:space="preserve">Материјали за посебне намене                                                                   </t>
  </si>
  <si>
    <t xml:space="preserve">Потрошни материјал                                                                     </t>
  </si>
  <si>
    <t xml:space="preserve">Резервни делови                                                                     </t>
  </si>
  <si>
    <t xml:space="preserve">Алат и инвентар                                                                    </t>
  </si>
  <si>
    <t xml:space="preserve">Со за путеве                                                                    </t>
  </si>
  <si>
    <t xml:space="preserve">Остали материјали за посебне намене                                                                  </t>
  </si>
  <si>
    <t xml:space="preserve">Амортизација и употреба средстава за рад                                                                 </t>
  </si>
  <si>
    <t xml:space="preserve">Амортизација некретнина и опреме                                                                   </t>
  </si>
  <si>
    <t xml:space="preserve">Амортизација зграда и грађевинских објеката                                                                  </t>
  </si>
  <si>
    <t xml:space="preserve">Амортизација опреме                                                                     </t>
  </si>
  <si>
    <t xml:space="preserve">Амортизација осталих некретнина и опреме                                                                  </t>
  </si>
  <si>
    <t xml:space="preserve">Амортизација култивисане имовине                                                                    </t>
  </si>
  <si>
    <t/>
  </si>
  <si>
    <t xml:space="preserve">Употреба  драгоцености                                                                    </t>
  </si>
  <si>
    <t xml:space="preserve">Употреба драгоцености                                                                     </t>
  </si>
  <si>
    <t xml:space="preserve">Употреба природне имовине                                                                    </t>
  </si>
  <si>
    <t xml:space="preserve">Употреба земљишта                                                                     </t>
  </si>
  <si>
    <t xml:space="preserve">Употреба подземног блага                                                                    </t>
  </si>
  <si>
    <t xml:space="preserve">Употреба шума и вода                                                                   </t>
  </si>
  <si>
    <t xml:space="preserve">Употреба шума                                                                     </t>
  </si>
  <si>
    <t xml:space="preserve">Употреба вода                                                                     </t>
  </si>
  <si>
    <t xml:space="preserve">Амортизација нематеријалне имовине                                                                    </t>
  </si>
  <si>
    <t xml:space="preserve">Отплата камата и пратећи трошкови задуживања                                                                 </t>
  </si>
  <si>
    <t xml:space="preserve">Отплата  домаћих камата                                                                   </t>
  </si>
  <si>
    <t xml:space="preserve">Отплата камата на домаће хартије од вредности                                                                </t>
  </si>
  <si>
    <t xml:space="preserve">Отплата камата на домаће краткорочне хартије од вредности                                                               </t>
  </si>
  <si>
    <t xml:space="preserve">Отплата камата на домаће дугорочне хартије од вредности                                                               </t>
  </si>
  <si>
    <t xml:space="preserve">Отплата камата осталим нивоима власти                                                                  </t>
  </si>
  <si>
    <t xml:space="preserve">Отплата камата нивоу републике                                                                   </t>
  </si>
  <si>
    <t xml:space="preserve">Отплате камата нивоу територијалних аутономија                                                                  </t>
  </si>
  <si>
    <t xml:space="preserve">Отплата камата нивоу градова                                                                   </t>
  </si>
  <si>
    <t xml:space="preserve">Отплата камата нивоу општина                                                                   </t>
  </si>
  <si>
    <t xml:space="preserve">Отплата камата организацијама обавезног социјалног осигурања                                                                 </t>
  </si>
  <si>
    <t xml:space="preserve">Отплата камата републичком фонда за здравствено осигурање                                                                </t>
  </si>
  <si>
    <t xml:space="preserve">Отплата камата републичком фонду за пио                                                                 </t>
  </si>
  <si>
    <t xml:space="preserve">Отплата камата националној служби за запошљавање                                                                 </t>
  </si>
  <si>
    <t xml:space="preserve">Отплата камата домаћим јавним финансијским институцијама                                                                 </t>
  </si>
  <si>
    <t xml:space="preserve">Отплата камата нбс                                                                    </t>
  </si>
  <si>
    <t xml:space="preserve">Отплата камата осталим домаћим јавним финансијским институцијама                                                                </t>
  </si>
  <si>
    <t xml:space="preserve">Отплата камата домаћим пословним банкама                                                                  </t>
  </si>
  <si>
    <t xml:space="preserve">Отплата камата осталим домаћим кредиторима                                                                  </t>
  </si>
  <si>
    <t xml:space="preserve">Отплата камата домаћинствима у земљи                                                                  </t>
  </si>
  <si>
    <t xml:space="preserve">Отплата камата на домаће финансијске деривате                                                                 </t>
  </si>
  <si>
    <t xml:space="preserve">Отплата камата на домаће менице                                                                  </t>
  </si>
  <si>
    <t xml:space="preserve">Финансијске промене на финансијским лизинзима                                                                  </t>
  </si>
  <si>
    <t xml:space="preserve">Камате на куповине путем лизинга                                                                  </t>
  </si>
  <si>
    <t xml:space="preserve">Отплата страних камата                                                                    </t>
  </si>
  <si>
    <t xml:space="preserve">Отплата камата на хартије од вредности емитоване на иностраном финансијском тржишту                                                            </t>
  </si>
  <si>
    <t xml:space="preserve">Отплата камата на краткорочне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</si>
  <si>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финансијском тржишту                                                           </t>
  </si>
  <si>
    <t xml:space="preserve">Отплата камата на дугорочне хартије од вредности емитоване на иностраном тржишту                                                            </t>
  </si>
  <si>
    <t xml:space="preserve">Отплата камата страним владама                                                                   </t>
  </si>
  <si>
    <t xml:space="preserve">Отплата камата париском клубу                                                                   </t>
  </si>
  <si>
    <t xml:space="preserve">Отплата камата страним увозно извозним банкама                                                                 </t>
  </si>
  <si>
    <t xml:space="preserve">Отплата камата осталим страним владама                                                                  </t>
  </si>
  <si>
    <t xml:space="preserve">Отплата камата мултилатералним институцијама                                                                   </t>
  </si>
  <si>
    <t xml:space="preserve">Отплата камата светској банци                                                                   </t>
  </si>
  <si>
    <t xml:space="preserve">Отплата камата ibrd                                                                    </t>
  </si>
  <si>
    <t xml:space="preserve">Отплата камата ebrd                                                                    </t>
  </si>
  <si>
    <t xml:space="preserve">Отплата камата eib                                                                    </t>
  </si>
  <si>
    <t xml:space="preserve">Отплата камата ceb                                                                    </t>
  </si>
  <si>
    <t xml:space="preserve">Отплата камата осталим мултилатералним институцијама                                                                  </t>
  </si>
  <si>
    <t xml:space="preserve">Отплата камата страним пословним банкама                                                                  </t>
  </si>
  <si>
    <t xml:space="preserve">Отплата камата лондонском клубу                                                                   </t>
  </si>
  <si>
    <t xml:space="preserve">Отплата камата осталим страним пословним банкама                                                                 </t>
  </si>
  <si>
    <t xml:space="preserve">Отплата камата осталим страним кредиторима                                                                  </t>
  </si>
  <si>
    <t xml:space="preserve">Отплата камата на стране финансијске деривате                                                                 </t>
  </si>
  <si>
    <t xml:space="preserve">Отплата камата по гаранцијама                                                                   </t>
  </si>
  <si>
    <t xml:space="preserve">Пратећи трошкови задуживања                                                                    </t>
  </si>
  <si>
    <t xml:space="preserve">Негативне курсне разлике                                                                    </t>
  </si>
  <si>
    <t xml:space="preserve">Казне за кашњење                                                                    </t>
  </si>
  <si>
    <t xml:space="preserve">Казне по решењу правосудних органа                                                                  </t>
  </si>
  <si>
    <t xml:space="preserve">Остале казне                                                                     </t>
  </si>
  <si>
    <t xml:space="preserve">Таксе које проистичу из задуживања                                                                  </t>
  </si>
  <si>
    <t xml:space="preserve">Субвенције                                                                      </t>
  </si>
  <si>
    <t xml:space="preserve">Субвенције јавним нефинансијским предузећима и организацијама                                                                 </t>
  </si>
  <si>
    <t xml:space="preserve">Текуће субвенције јавним нефинансијским предузећима и организацијама                                                                </t>
  </si>
  <si>
    <t xml:space="preserve">Текуће субвенције јавном градском саобраћају                                                                  </t>
  </si>
  <si>
    <t xml:space="preserve">Текуће субвенције  јавном железничком саобраћају                                                                 </t>
  </si>
  <si>
    <t xml:space="preserve">Текуће субвенције јавном железничком саобраћају за исплату зарада                                                               </t>
  </si>
  <si>
    <t xml:space="preserve">Текуће субвенције јавном железничком саобраћају за отплату камата                                                               </t>
  </si>
  <si>
    <t xml:space="preserve">Остале текуће субвенције  јавном железничком саобраћају                                                                </t>
  </si>
  <si>
    <t xml:space="preserve">Текуће субвенције за водопривреду                                                                   </t>
  </si>
  <si>
    <t xml:space="preserve">Текуће субвенције за пољопривреду                                                                   </t>
  </si>
  <si>
    <t xml:space="preserve">Текуће субвенције осталим јавним нефинансијским предузећима и организацијама                                                               </t>
  </si>
  <si>
    <t xml:space="preserve">Капиталне субвенције јавним нефинансијским предузећима и организацијама                                                                </t>
  </si>
  <si>
    <t xml:space="preserve">Капиталне субвенције јавном градском саобраћају                                                                  </t>
  </si>
  <si>
    <t xml:space="preserve">Капиталне субвенције јавном железничком саобраћају                                                                  </t>
  </si>
  <si>
    <t xml:space="preserve">Капиталне субвенције  јавном железничком саобраћају                                                                 </t>
  </si>
  <si>
    <t xml:space="preserve">Капиталне субвенције за водопривреду                                                                   </t>
  </si>
  <si>
    <t xml:space="preserve">Капиталне субвенције за пољопривреду                                                                   </t>
  </si>
  <si>
    <t xml:space="preserve">Капиталне субвенције осталим јавним нефинансијским предузећима и организацијама                                                               </t>
  </si>
  <si>
    <t xml:space="preserve">Субвенције приватним финансијским институцијама                                                                   </t>
  </si>
  <si>
    <t xml:space="preserve">Текуће субвенције приватним финансијским институцијама                                                                  </t>
  </si>
  <si>
    <t xml:space="preserve">Текуће субвенције пословним и трговачким банкама                                                                 </t>
  </si>
  <si>
    <t xml:space="preserve">Текуће субвенције осталим финансијским институцијама                                                                  </t>
  </si>
  <si>
    <t xml:space="preserve">Капиталне субвенције приватним финансијским институцијама                                                                  </t>
  </si>
  <si>
    <t xml:space="preserve">Капиталне субвенције пословним и трговачким банкама                                                                 </t>
  </si>
  <si>
    <t xml:space="preserve">Капиталне субвенције осталим финансијским институцијама                                                                  </t>
  </si>
  <si>
    <t xml:space="preserve">Субвенције јавним финансијским институцијама                                                                   </t>
  </si>
  <si>
    <t xml:space="preserve">Текуће субвенције јавним финансијским институцијама                                                                  </t>
  </si>
  <si>
    <t xml:space="preserve">Текуће субвенције  нбс                                                                   </t>
  </si>
  <si>
    <t xml:space="preserve">Текуће субвенције нбс                                                                    </t>
  </si>
  <si>
    <t xml:space="preserve">Текуће субвенције осталим јавним финансијским институцијама                                                                 </t>
  </si>
  <si>
    <t xml:space="preserve">Капиталне субвенције јавним финансијским институцијама                                                                  </t>
  </si>
  <si>
    <t xml:space="preserve">Капиталне субвенције нбс                                                                    </t>
  </si>
  <si>
    <t xml:space="preserve">Капиталне субвенције осталим јавним финансијским институцијама                                                                 </t>
  </si>
  <si>
    <t xml:space="preserve">Субвенције приватним предузећима                                                                    </t>
  </si>
  <si>
    <t xml:space="preserve">Текуће субвенције приватним предузећима                                                                   </t>
  </si>
  <si>
    <t xml:space="preserve">Капиталне субвенције приватним предузећима                                                                   </t>
  </si>
  <si>
    <t xml:space="preserve">Донације, дотације и трансфери                                                                   </t>
  </si>
  <si>
    <t xml:space="preserve">Донације страним владама                                                                    </t>
  </si>
  <si>
    <t xml:space="preserve">Текуће донације страним владама                                                                   </t>
  </si>
  <si>
    <t xml:space="preserve">Капиталне донације страним владама                                                                   </t>
  </si>
  <si>
    <t xml:space="preserve">Дотације међународним организацијама                                                                    </t>
  </si>
  <si>
    <t xml:space="preserve">Текуће дотације међународним организацијама                                                                   </t>
  </si>
  <si>
    <t xml:space="preserve">Текуће дотације међународном црвеном крсту                                                                  </t>
  </si>
  <si>
    <t xml:space="preserve">Текуће дотације за међународне чланарине                                                                  </t>
  </si>
  <si>
    <t xml:space="preserve">Остале текуће дотације  међународним организацијама                                                                 </t>
  </si>
  <si>
    <t xml:space="preserve">Остале текуће дотације међународним организацијама                                                                  </t>
  </si>
  <si>
    <t xml:space="preserve">Капиталне дотације међународним организацијама                                                                   </t>
  </si>
  <si>
    <t xml:space="preserve">Капиталне дотације међународном црвеном крсту                                                                  </t>
  </si>
  <si>
    <t xml:space="preserve">Остале капиталне дотације међународним организацијама                                                                  </t>
  </si>
  <si>
    <t xml:space="preserve">Трансфери осталим нивоима власти                                                                   </t>
  </si>
  <si>
    <t xml:space="preserve">Текући трансфери осталим нивоима власти                                                                  </t>
  </si>
  <si>
    <t xml:space="preserve">Текући трансфери нивоу републике                                                                   </t>
  </si>
  <si>
    <t xml:space="preserve">Текући трансфери нивоу територијалних аутономија                                                                  </t>
  </si>
  <si>
    <t xml:space="preserve">Текући трансфери за ап војводина                                                                  </t>
  </si>
  <si>
    <t xml:space="preserve">Текући трансфери за југ србије и ап косово и метохија                                                             </t>
  </si>
  <si>
    <t xml:space="preserve">Текући трансфери нивоу градова                                                                   </t>
  </si>
  <si>
    <t xml:space="preserve">Наменски трансфери нивоу градова                                                                   </t>
  </si>
  <si>
    <t xml:space="preserve">Ненаменски трансфери нивоу градова                                                                   </t>
  </si>
  <si>
    <t xml:space="preserve">Текући трансфери нивоу општина                                                                   </t>
  </si>
  <si>
    <t xml:space="preserve">Наменски трансфери нивоу општина                                                                   </t>
  </si>
  <si>
    <t xml:space="preserve">Ненаменски трансфери нивоу општина                                                                   </t>
  </si>
  <si>
    <t xml:space="preserve">Капитални трансфери осталим нивоима власти                                                                  </t>
  </si>
  <si>
    <t xml:space="preserve">Капитални трансфери нивоу републике                                                                   </t>
  </si>
  <si>
    <t xml:space="preserve">Капитални трансфери нивоу територијалних аутономија                                                                  </t>
  </si>
  <si>
    <t xml:space="preserve">Капитални трансфери за ап војводина                                                                  </t>
  </si>
  <si>
    <t xml:space="preserve">Капитални трансфери за југ србије и косово и метохију                                                              </t>
  </si>
  <si>
    <t xml:space="preserve">Капитални трансфери нивоу градова                                                                   </t>
  </si>
  <si>
    <t xml:space="preserve">Капитални трансфери нивоу општина                                                                   </t>
  </si>
  <si>
    <t xml:space="preserve">Дотације организацијама обавезног социјалног осигурања                                                                  </t>
  </si>
  <si>
    <t xml:space="preserve">Текуће дотације организацијама обавезног социјалног осигурања                                                                 </t>
  </si>
  <si>
    <t xml:space="preserve">Текуће дотације републичком фонду за здравствено осигурање                                                                </t>
  </si>
  <si>
    <t xml:space="preserve">Текуће дотације здравственим установама за инвестиције и инвестиционо одржавање                                                              </t>
  </si>
  <si>
    <t xml:space="preserve">Текуће дотације здравственим установама за набавку медицинске и друге опреме                                                             </t>
  </si>
  <si>
    <t xml:space="preserve">Текуће дотације републичком фонду за пио запослених                                                                </t>
  </si>
  <si>
    <t xml:space="preserve">Текуће дотације републичком фонду за пио за осигуранике запослене                                                              </t>
  </si>
  <si>
    <t xml:space="preserve">Текуће дотације републичком фонду за пио пољопривредника                                                                </t>
  </si>
  <si>
    <t xml:space="preserve">Текуће дотације републичком фонду за пио за осигуранике пољопривреднике                                                              </t>
  </si>
  <si>
    <t xml:space="preserve">Текуће дотације републичком фонду за пио самосталних делатности                                                               </t>
  </si>
  <si>
    <t xml:space="preserve">Текуће дотације републичком фонду за пио за осигуранике самосталних делатности                                                             </t>
  </si>
  <si>
    <t xml:space="preserve">Текуће дотације националној служби за запошљавање                                                                 </t>
  </si>
  <si>
    <t xml:space="preserve">Капиталне дотације организацијама обавезног социјалног осигурања                                                                 </t>
  </si>
  <si>
    <t xml:space="preserve">Капиталне дотације републичком фонду за здравствено осигурање                                                                </t>
  </si>
  <si>
    <t xml:space="preserve">Капиталне дотације здравственим установама за инвестиције и инвестиционо одржавање                                                              </t>
  </si>
  <si>
    <t xml:space="preserve">Капиталне дотације здравственим установама за набавку медицинске и друге опреме                                                             </t>
  </si>
  <si>
    <t xml:space="preserve">Капиталне дотације републичком фонду за пио                                                                 </t>
  </si>
  <si>
    <t xml:space="preserve">Капиталне дотације националној служби за запошљавање                                                                 </t>
  </si>
  <si>
    <t xml:space="preserve">Остале дотације и трансфери                                                                   </t>
  </si>
  <si>
    <t xml:space="preserve">Остале текуће дотације и трансфери                                                                  </t>
  </si>
  <si>
    <t xml:space="preserve">Остале текуће дотације по закону                                                                  </t>
  </si>
  <si>
    <t xml:space="preserve">Остале капиталне дотације и трансфери                                                                  </t>
  </si>
  <si>
    <t xml:space="preserve">Социјално осигурање и социјална заштита                                                                  </t>
  </si>
  <si>
    <t xml:space="preserve">Права из социјалног осигурања (организације обавезног социјалног осигурања)                                                               </t>
  </si>
  <si>
    <t xml:space="preserve">Права из социјалног осигурања која се исплаћују непосредно домаћинствима                                                              </t>
  </si>
  <si>
    <t xml:space="preserve">Накнаде зарада осигураницима услед привремене неспособности за рад                                                               </t>
  </si>
  <si>
    <t xml:space="preserve">Накнаде зарада у току привремене неспособности за рад проузроковане повредом на раду или професионалном болешћу                                                        </t>
  </si>
  <si>
    <t xml:space="preserve">Накнаде зарада у току привремене неспособности за рад проузроковане болешћу                                                             </t>
  </si>
  <si>
    <t xml:space="preserve">Накнаде зарада у току привремене неспособности за рад услед карантина, неге и сл.                                                          </t>
  </si>
  <si>
    <t xml:space="preserve">Накнаде за продужену негу детета у складу са законом                                                              </t>
  </si>
  <si>
    <t xml:space="preserve">Права из пензијског осигурања                                                                   </t>
  </si>
  <si>
    <t xml:space="preserve">Основне пензије                                                                     </t>
  </si>
  <si>
    <t xml:space="preserve">Пензије по уредби                                                                    </t>
  </si>
  <si>
    <t xml:space="preserve">Иностране пензије                                                                     </t>
  </si>
  <si>
    <t xml:space="preserve">Нега и помоћ пензионера                                                                   </t>
  </si>
  <si>
    <t xml:space="preserve">Телесно оштећење пензионера                                                                    </t>
  </si>
  <si>
    <t xml:space="preserve">Остала права из пензијског осигурања у складу са законом                                                              </t>
  </si>
  <si>
    <t xml:space="preserve">Накнаде из инвалидског осигурања                                                                   </t>
  </si>
  <si>
    <t xml:space="preserve">Накнада за скраћено радно време за инвалиде ii категорије                                                              </t>
  </si>
  <si>
    <t xml:space="preserve">Накнада за инвалиде i и ii категорије                                                                </t>
  </si>
  <si>
    <t xml:space="preserve">Збирна накнада за инвалиде ii категорије                                                                 </t>
  </si>
  <si>
    <t xml:space="preserve">Привремена накнада зараде од дана настајања инвалидности до запошљавања на друго одговарајуће радно место                                                         </t>
  </si>
  <si>
    <t xml:space="preserve">Накнаде за телесно оштећење                                                                   </t>
  </si>
  <si>
    <t xml:space="preserve">Накнаде за инвалиде iii категорије                                                                  </t>
  </si>
  <si>
    <t xml:space="preserve">Нега и помоћ осигураника                                                                   </t>
  </si>
  <si>
    <t xml:space="preserve">Накнаде за друго одговарајуће радно место – остала права из инвалидског осигурања                                                           </t>
  </si>
  <si>
    <t xml:space="preserve">Исплате националне службе за запошљавање                                                                  </t>
  </si>
  <si>
    <t xml:space="preserve">Накнаде за случај незапослености                                                                   </t>
  </si>
  <si>
    <t xml:space="preserve">Накнаде зарада                                                                     </t>
  </si>
  <si>
    <t xml:space="preserve">Средства за обуку и едукацију                                                                  </t>
  </si>
  <si>
    <t xml:space="preserve">Једнократна помоћ                                                                     </t>
  </si>
  <si>
    <t xml:space="preserve">Остале исплате националне службе за запошљавање директно домаћинствима                                                               </t>
  </si>
  <si>
    <t xml:space="preserve">Остала социјална давања непосредно домаћинствима                                                                  </t>
  </si>
  <si>
    <t xml:space="preserve">Исплате дневница и путних трошкова за путовања у земљи                                                              </t>
  </si>
  <si>
    <t xml:space="preserve">Исплате дневница и путних трошкова за путовања у иностранству                                                              </t>
  </si>
  <si>
    <t xml:space="preserve">Погребни трошкови                                                                     </t>
  </si>
  <si>
    <t xml:space="preserve">Накнаде за становање                                                                    </t>
  </si>
  <si>
    <t xml:space="preserve">Услуге рехабилитације и рекреације                                                                   </t>
  </si>
  <si>
    <t xml:space="preserve">Остала права исплаћена непосредно домаћинствима                                                                  </t>
  </si>
  <si>
    <t xml:space="preserve">Права из социјалног осигурања која се исплаћују непосредно пружаоцима услуга                                                             </t>
  </si>
  <si>
    <t xml:space="preserve">Трошкови здравствене заштите у земљи плаћени непосредно пружаоцима услуга                                                              </t>
  </si>
  <si>
    <t xml:space="preserve">Услуге болница, поликлиника и амбуланти                                                                  </t>
  </si>
  <si>
    <t xml:space="preserve">Услуге дијализе                                                                     </t>
  </si>
  <si>
    <t xml:space="preserve">Фармацеутске услуге и материјали                                                                   </t>
  </si>
  <si>
    <t xml:space="preserve">Стоматолошке услуге                                                                     </t>
  </si>
  <si>
    <t xml:space="preserve">Болничке услуге                                                                     </t>
  </si>
  <si>
    <t xml:space="preserve">Помагала и направе                                                                    </t>
  </si>
  <si>
    <t xml:space="preserve">Услуге које пружају установе социјалне заштите                                                                 </t>
  </si>
  <si>
    <t xml:space="preserve">Остале услуге здравствене заштите у земљи                                                                 </t>
  </si>
  <si>
    <t xml:space="preserve">Услуге здравствене заштите у иностранству плаћене непосредно пружаоцима услуга                                                              </t>
  </si>
  <si>
    <t xml:space="preserve">Здравствена заштита по принципу реципроцитета                                                                  </t>
  </si>
  <si>
    <t xml:space="preserve">Здравствена заштита осигураника који живе у иностранству                                                                </t>
  </si>
  <si>
    <t xml:space="preserve">Трошкови слања осигураних лица на лечење у иностранство                                                               </t>
  </si>
  <si>
    <t xml:space="preserve">Остали трошкови здравствене заштите у иностранству                                                                 </t>
  </si>
  <si>
    <t xml:space="preserve">Брига о пензионисаним лицима                                                                   </t>
  </si>
  <si>
    <t xml:space="preserve">Трошкови смештаја пензионера у домове за старе                                                                </t>
  </si>
  <si>
    <t xml:space="preserve">Трошкови дневног смештаја, помоћи у кући и заштићеног становања                                                              </t>
  </si>
  <si>
    <t xml:space="preserve">Брига о инвалидима                                                                    </t>
  </si>
  <si>
    <t xml:space="preserve">Трошкови смештаја деце инвалида                                                                   </t>
  </si>
  <si>
    <t xml:space="preserve">Трошкови образовања деце инвалида                                                                   </t>
  </si>
  <si>
    <t xml:space="preserve">Трошкови за заштитне радионице                                                                   </t>
  </si>
  <si>
    <t xml:space="preserve">Исплате послодавцима које врши национална служба за запошљавање за запошљавање лица са евиденције                                                          </t>
  </si>
  <si>
    <t xml:space="preserve">Учешће у финансирању зарада лица са евиденција која запошљавају фирме                                                             </t>
  </si>
  <si>
    <t xml:space="preserve">Једнократна помоћ фирмама које запошљавају лица са евиденција                                                               </t>
  </si>
  <si>
    <t xml:space="preserve">Средства за целокупни износ зарада фирмама које запошљавају лица са евиденције                                                            </t>
  </si>
  <si>
    <t xml:space="preserve">Услуге обуке преко националне службе за запошљавање                                                                </t>
  </si>
  <si>
    <t xml:space="preserve">Опште услуге обуке                                                                    </t>
  </si>
  <si>
    <t xml:space="preserve">Услуге преквалификације                                                                     </t>
  </si>
  <si>
    <t xml:space="preserve">Специјализована обука                                                                     </t>
  </si>
  <si>
    <t xml:space="preserve">Остала права која се плаћају директно пружаоцима услуга                                                               </t>
  </si>
  <si>
    <t xml:space="preserve">Услуге хитне помоћи                                                                    </t>
  </si>
  <si>
    <t xml:space="preserve">Остала права из социјалног осигурања која се исплаћују непосредно пружаоцима услуга                                                            </t>
  </si>
  <si>
    <t xml:space="preserve">Трансфери другим организацијама обавезног социјалног осигурања за доприносе за осигурање                                                             </t>
  </si>
  <si>
    <t xml:space="preserve">Трансфери републичком фонду за здравствено осигурање за доприносе за осигурање                                                             </t>
  </si>
  <si>
    <t xml:space="preserve">Трансфери за здравствено осигурање инвалида ii и iii категорије                                                              </t>
  </si>
  <si>
    <t xml:space="preserve">Трансфери републичком фонду за здравствено осигурање за накнаде зарада од дана инвалидности до дана правоснажности решења                                                       </t>
  </si>
  <si>
    <t xml:space="preserve">Трансфери републичком фонду за здравствено осигурање за доприносе за осигурање незапослених лица                                                           </t>
  </si>
  <si>
    <t xml:space="preserve">Трансфери републичком фонду за здравствено осигурање за доприносе за осигурање незапослених лица – продужено осигурање                                                        </t>
  </si>
  <si>
    <t xml:space="preserve">Трансфери републичком фонду за пио за осигуранике запослене за доприносе за осигурање                                                           </t>
  </si>
  <si>
    <t xml:space="preserve">Трансфери републичком фонду за пио за осигуранике запослене  за доприносе за осигурање незапослених                                                         </t>
  </si>
  <si>
    <t xml:space="preserve">Трансфери републичком фонду за пио за осигуранике запослене   за доприносе за осигурање незапослених – продужено осигурање                                                     </t>
  </si>
  <si>
    <t xml:space="preserve">Трансфери републичком фонду за пио за осигуранике пољопривредника за доприносе за осигурање                                                           </t>
  </si>
  <si>
    <t xml:space="preserve">Трансфери републичком фонду за пио за осигуранике за осигуранике пољопривреднике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</si>
  <si>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</si>
  <si>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t>
  </si>
  <si>
    <t xml:space="preserve">Трансфери републичком фонду за пио за осигуранике самосталних делатности за доприносе за осигурање незапослених                                                         </t>
  </si>
  <si>
    <t xml:space="preserve">Трансфери републичком фонду за пио за осигуранике самосталних делатности за доприносе за осигурање незапослених – продужено осигурање                                                      </t>
  </si>
  <si>
    <t xml:space="preserve">Трансфери националној служби за запошљавање за доприносе за осигурање                                                              </t>
  </si>
  <si>
    <t xml:space="preserve">Накнаде за социјалну заштиту из буџета                                                                 </t>
  </si>
  <si>
    <t xml:space="preserve">Накнаде из буџета у случају болести и инвалидности                                                               </t>
  </si>
  <si>
    <t xml:space="preserve">Накнаде за боловање                                                                    </t>
  </si>
  <si>
    <t xml:space="preserve">Накнаде за инвалидност                                                                    </t>
  </si>
  <si>
    <t xml:space="preserve">Накнаде ратним инвалидима                                                                    </t>
  </si>
  <si>
    <t xml:space="preserve">Накнаде ратним војним инвалидима                                                                   </t>
  </si>
  <si>
    <t xml:space="preserve">Накнаде ратним цивилним инвалидима                                                                   </t>
  </si>
  <si>
    <t xml:space="preserve">Накнаде из буџета за породиљско одсуство                                                                 </t>
  </si>
  <si>
    <t xml:space="preserve">Накнаде из буџета за децу и породицу                                                                </t>
  </si>
  <si>
    <t xml:space="preserve">Накнаде из буџета за случај незапослености                                                                 </t>
  </si>
  <si>
    <t xml:space="preserve">Старосне и породичне пензије из буџета                                                                 </t>
  </si>
  <si>
    <t xml:space="preserve">Старосне пензије                                                                     </t>
  </si>
  <si>
    <t xml:space="preserve">Породичне пензије                                                                     </t>
  </si>
  <si>
    <t xml:space="preserve">Накнаде из буџета у случају смрти                                                                 </t>
  </si>
  <si>
    <t xml:space="preserve">Накнаде из буџета за образовање, културу, науку и спорт                                                              </t>
  </si>
  <si>
    <t xml:space="preserve">Накнаде из буџета за образовање                                                                  </t>
  </si>
  <si>
    <t xml:space="preserve">Академске награде                                                                     </t>
  </si>
  <si>
    <t xml:space="preserve">Студентске награде                                                                     </t>
  </si>
  <si>
    <t xml:space="preserve">Ученичке награде                                                                     </t>
  </si>
  <si>
    <t xml:space="preserve">Студентске стипендије                                                                     </t>
  </si>
  <si>
    <t xml:space="preserve">Ученичке стипендије                                                                     </t>
  </si>
  <si>
    <t xml:space="preserve">Исхрана и смештај студената                                                                   </t>
  </si>
  <si>
    <t xml:space="preserve">Исхрана и смештај ученика                                                                   </t>
  </si>
  <si>
    <t xml:space="preserve">Остале накнаде за образовање                                                                   </t>
  </si>
  <si>
    <t xml:space="preserve">Накнаде из буџета за културу                                                                  </t>
  </si>
  <si>
    <t xml:space="preserve">Накнаде из буџета за спорт                                                                  </t>
  </si>
  <si>
    <t xml:space="preserve">Спортске награде                                                                     </t>
  </si>
  <si>
    <t xml:space="preserve">Спортске стипендије                                                                     </t>
  </si>
  <si>
    <t xml:space="preserve">Накнаде из буџета за науку                                                                  </t>
  </si>
  <si>
    <t xml:space="preserve">Накнаде за образовање и усавршавање научноистраживачких кадрова                                                                </t>
  </si>
  <si>
    <t xml:space="preserve">Накнаде из буџета за становање и живот                                                                </t>
  </si>
  <si>
    <t xml:space="preserve">Остале накнаде из буџета                                                                   </t>
  </si>
  <si>
    <t xml:space="preserve">Исплате бившим политичким затвореницима                                                                   </t>
  </si>
  <si>
    <t xml:space="preserve">Исплате лицима лишених слободе                                                                   </t>
  </si>
  <si>
    <t xml:space="preserve">Исплате осуђеницима                                                                     </t>
  </si>
  <si>
    <t xml:space="preserve">Накнада трошкова на име остваривања права лица лишених слободе                                                              </t>
  </si>
  <si>
    <t xml:space="preserve">Остали расходи                                                                     </t>
  </si>
  <si>
    <t xml:space="preserve">Дотације невладиним организацијама                                                                    </t>
  </si>
  <si>
    <t xml:space="preserve">Дотације непрофитним организацијама које пружају помоћ домаћинствима                                                                </t>
  </si>
  <si>
    <t xml:space="preserve">Дотације непрофитним здравственим организацијама                                                                   </t>
  </si>
  <si>
    <t xml:space="preserve">Дотације непрофитним здравственим организацијама за лечење особа лишених слободе                                                              </t>
  </si>
  <si>
    <t xml:space="preserve">Дотације непрофитним здравственим организацијама за лечење особа непознатог пребивалишта                                                              </t>
  </si>
  <si>
    <t xml:space="preserve">Дотације у натури непрофитним организацијама које пружају услуге домаћинствима                                                              </t>
  </si>
  <si>
    <t xml:space="preserve">Дотације добротворним организацијама у храни, одећи, ћебадима и лековима за домаћинства                                                            </t>
  </si>
  <si>
    <t xml:space="preserve">Дотације црвеном крсту србије                                                                   </t>
  </si>
  <si>
    <t xml:space="preserve">Дотације осталим непрофитним институцијама                                                                   </t>
  </si>
  <si>
    <t xml:space="preserve">Дотације спортским омладинским организацијама                                                                   </t>
  </si>
  <si>
    <t xml:space="preserve">Дотације етничким заједницама и мањинама                                                                  </t>
  </si>
  <si>
    <t xml:space="preserve">Дотације верским заједницама                                                                    </t>
  </si>
  <si>
    <t xml:space="preserve">Дотације осталим удружењима грађана и политичким странкама                                                                </t>
  </si>
  <si>
    <t xml:space="preserve">Дотације осталим удружењима грађана                                                                   </t>
  </si>
  <si>
    <t xml:space="preserve">Дотације политичким странкама                                                                    </t>
  </si>
  <si>
    <t xml:space="preserve">Дотације привредним коморама                                                                    </t>
  </si>
  <si>
    <t xml:space="preserve">Дотације приватним и алтернативним школама                                                                  </t>
  </si>
  <si>
    <t xml:space="preserve">Дотације приватним и алтернативним основним школама                                                                 </t>
  </si>
  <si>
    <t xml:space="preserve">Дотације приватним и алтернативним средњим школама                                                                 </t>
  </si>
  <si>
    <t xml:space="preserve">Дотације осталим приватним и алтернативним школама                                                                 </t>
  </si>
  <si>
    <t xml:space="preserve">Порези, обавезне таксе, казне и пенали                                                                 </t>
  </si>
  <si>
    <t xml:space="preserve">Остали порези                                                                     </t>
  </si>
  <si>
    <t xml:space="preserve">Порези на имовину                                                                    </t>
  </si>
  <si>
    <t xml:space="preserve">Стални порез на имовину                                                                   </t>
  </si>
  <si>
    <t xml:space="preserve">Порез на финансијске трансакције                                                                   </t>
  </si>
  <si>
    <t xml:space="preserve">Порез на робе и услуге                                                                  </t>
  </si>
  <si>
    <t xml:space="preserve">Порез на робу                                                                    </t>
  </si>
  <si>
    <t xml:space="preserve">Порез на услуге                                                                    </t>
  </si>
  <si>
    <t xml:space="preserve">Акцизе                                                                      </t>
  </si>
  <si>
    <t xml:space="preserve">Порез на коришћење роба или обављање активности                                                                </t>
  </si>
  <si>
    <t xml:space="preserve">Регистрација возила                                                                     </t>
  </si>
  <si>
    <t xml:space="preserve">Порез на мобилне телефоне                                                                   </t>
  </si>
  <si>
    <t xml:space="preserve">Порези на међународну трговину                                                                   </t>
  </si>
  <si>
    <t xml:space="preserve">Царине                                                                      </t>
  </si>
  <si>
    <t xml:space="preserve">Обавезне таксе                                                                     </t>
  </si>
  <si>
    <t xml:space="preserve">Новчане казне и пенали                                                                   </t>
  </si>
  <si>
    <t xml:space="preserve">Републичке казне и пенали                                                                   </t>
  </si>
  <si>
    <t xml:space="preserve">Пенали                                                                      </t>
  </si>
  <si>
    <t xml:space="preserve">Новчане казне и пенали по решењу судова                                                                </t>
  </si>
  <si>
    <t xml:space="preserve">Накнада штете за повреде или штету насталу услед елементарних непогода или других природних узрока                                                         </t>
  </si>
  <si>
    <t xml:space="preserve">Накнада штете за повреде или штету насталу услед елементарних непогода                                                             </t>
  </si>
  <si>
    <t xml:space="preserve">Накнада штете од дивљачи                                                                   </t>
  </si>
  <si>
    <t xml:space="preserve">Накнада штете за повреде или штету нанету од стране државних органа                                                            </t>
  </si>
  <si>
    <t xml:space="preserve">Накнада штете неоправдано осуђених лица                                                                  </t>
  </si>
  <si>
    <t xml:space="preserve">Остале накнаде штете                                                                    </t>
  </si>
  <si>
    <t xml:space="preserve">Расходи који се финансирају из средстава за реализацију националног инвестиционог плана                                                            </t>
  </si>
  <si>
    <t xml:space="preserve">Административни трансфери из буџета, од директних буџетских корисника индиректним буџетским корисницима или између буџетских корисника на истом нивоу  и средства резерве                                                 </t>
  </si>
  <si>
    <t xml:space="preserve">Допринос за случај незапослености                                                                   </t>
  </si>
  <si>
    <t xml:space="preserve">Исплата накнада за време одсуствовања с посла                                                                </t>
  </si>
  <si>
    <t xml:space="preserve">Материјал за пољопривреду                                                                    </t>
  </si>
  <si>
    <t xml:space="preserve">Материјал за образовање и усавршавање запослених                                                                 </t>
  </si>
  <si>
    <t xml:space="preserve">Материјал за саобраћај                                                                    </t>
  </si>
  <si>
    <t xml:space="preserve">Материјал за очување животне средине и науку                                                                </t>
  </si>
  <si>
    <t xml:space="preserve">Материјал за образовање, културу и спорт                                                                 </t>
  </si>
  <si>
    <t xml:space="preserve">Материјал за одржавање хигијене и угоститељство                                                                 </t>
  </si>
  <si>
    <t xml:space="preserve">Материјал за посебне намене                                                                   </t>
  </si>
  <si>
    <t xml:space="preserve">Отплата домаћих камата                                                                    </t>
  </si>
  <si>
    <t xml:space="preserve">Отплата камата пословним банкама                                                                   </t>
  </si>
  <si>
    <t xml:space="preserve">Отплата камата осталим кредиторима                                                                   </t>
  </si>
  <si>
    <t xml:space="preserve">Отплата камата домаћинствима                                                                    </t>
  </si>
  <si>
    <t xml:space="preserve">Отплата камата на менице                                                                   </t>
  </si>
  <si>
    <t xml:space="preserve">Права из социјалног осигурања                                                                   </t>
  </si>
  <si>
    <t xml:space="preserve">Накнаде из буџета за случај  незапослености                                                                </t>
  </si>
  <si>
    <t xml:space="preserve">Остале накнаде за социјалну заштиту из буџета                                                                </t>
  </si>
  <si>
    <t xml:space="preserve">Порези, обавезне таксе и казне                                                                  </t>
  </si>
  <si>
    <t xml:space="preserve">Издаци за нефинансијску имовину                                                                   </t>
  </si>
  <si>
    <t xml:space="preserve">Куповина зграда и објеката                                                                   </t>
  </si>
  <si>
    <t xml:space="preserve">Изградња зграда и објеката                                                                   </t>
  </si>
  <si>
    <t xml:space="preserve">Капитално одржавање зграда и објеката                                                                  </t>
  </si>
  <si>
    <t xml:space="preserve">Пројектно планирање                                                                     </t>
  </si>
  <si>
    <t xml:space="preserve">Машине и опрема                                                                    </t>
  </si>
  <si>
    <t xml:space="preserve">Залихе материјала                                                                     </t>
  </si>
  <si>
    <t xml:space="preserve">Рудна богатства                                                                     </t>
  </si>
  <si>
    <t xml:space="preserve">Издаци за отплату главнице и набавку финансијске имовине                                                               </t>
  </si>
  <si>
    <t xml:space="preserve">Отплата главнице                                                                     </t>
  </si>
  <si>
    <t xml:space="preserve">Отплате главнице домаћим кредиторима                                                                   </t>
  </si>
  <si>
    <t xml:space="preserve">Отплата главнице на домаће хартије од вредности, изузев акција                                                              </t>
  </si>
  <si>
    <t xml:space="preserve">Отплата главнице осталим нивоима власти                                                                  </t>
  </si>
  <si>
    <t xml:space="preserve">Отплата главнице домаћим јавним финансијским институцијама                                                                 </t>
  </si>
  <si>
    <t xml:space="preserve">Отплата главнице домаћим пословним банкама                                                                  </t>
  </si>
  <si>
    <t xml:space="preserve">Отплата главнице осталим домаћим кредиторима                                                                  </t>
  </si>
  <si>
    <t xml:space="preserve">Отплата главнице домаћинствима у земљи                                                                  </t>
  </si>
  <si>
    <t xml:space="preserve">Отплата главнице на домаће финансијске деривате                                                                 </t>
  </si>
  <si>
    <t xml:space="preserve">Отплата домаћих меница                                                                    </t>
  </si>
  <si>
    <t xml:space="preserve">Исправка унутрашњег дуга                                                                    </t>
  </si>
  <si>
    <t xml:space="preserve">Отплата главнице страним кредиторима                                                                   </t>
  </si>
  <si>
    <t xml:space="preserve">Отплата главнице на хартије од вредности, изузев акција, емитоване на иностраном финансијском тржишту                                                          </t>
  </si>
  <si>
    <t xml:space="preserve">Отплата главнице страним владама                                                                   </t>
  </si>
  <si>
    <t xml:space="preserve">Отплата главнице мултилатералним институцијама                                                                   </t>
  </si>
  <si>
    <t xml:space="preserve">Отплате главнице страним пословним банкама                                                                  </t>
  </si>
  <si>
    <t xml:space="preserve">Отплате главнице осталим страним кредиторима                                                                  </t>
  </si>
  <si>
    <t xml:space="preserve">Отплата главнице на стране финансијске деривате                                                                 </t>
  </si>
  <si>
    <t xml:space="preserve">Исправка спољног дуга                                                                    </t>
  </si>
  <si>
    <t xml:space="preserve">Отплата главнице по гаранцијама                                                                   </t>
  </si>
  <si>
    <t xml:space="preserve">Отплата главнице за финансијски лизинг                                                                  </t>
  </si>
  <si>
    <t xml:space="preserve">Набавка финансијске имовине                                                                    </t>
  </si>
  <si>
    <t xml:space="preserve">Набавка домаће финансијске имовине                                                                   </t>
  </si>
  <si>
    <t xml:space="preserve">Набавка домаћих хартија од вредности, изузев акција                                                                </t>
  </si>
  <si>
    <t xml:space="preserve">Кредити домаћим невладиним организацијама у земљи                                                                 </t>
  </si>
  <si>
    <t xml:space="preserve">Набавка домаћих акција и осталог капитала                                                                 </t>
  </si>
  <si>
    <t xml:space="preserve">Набавка стране финансијске имовине                                                                   </t>
  </si>
  <si>
    <t xml:space="preserve">Набавка страних хартија од вредности, изузев акција                                                                </t>
  </si>
  <si>
    <t xml:space="preserve">Набавка страних акција и осталог капитала                                                                 </t>
  </si>
  <si>
    <t xml:space="preserve">Куповина стране валуте                                                                    </t>
  </si>
  <si>
    <t xml:space="preserve">Средства резерве                                                                     </t>
  </si>
  <si>
    <t xml:space="preserve">Стална резерва                                                                     </t>
  </si>
  <si>
    <t xml:space="preserve">Текућа резерва                                                                     </t>
  </si>
  <si>
    <t xml:space="preserve">Куповина стамбеног простора                                                                    </t>
  </si>
  <si>
    <t xml:space="preserve">Куповина стамбеног простора за јавне службенике                                                                 </t>
  </si>
  <si>
    <t xml:space="preserve">Куповина стамбеног простора за социјалне групе                                                                 </t>
  </si>
  <si>
    <t xml:space="preserve">Куповина стамбеног простора за избеглице                                                                  </t>
  </si>
  <si>
    <t xml:space="preserve">Куповина осталог стамбеног простора                                                                   </t>
  </si>
  <si>
    <t xml:space="preserve">Лизинг стамбеног простора                                                                    </t>
  </si>
  <si>
    <t xml:space="preserve">Куповина пословних зграда и пословног простора                                                                 </t>
  </si>
  <si>
    <t xml:space="preserve">Куповина канцеларијских зграда и осталог простора                                                                 </t>
  </si>
  <si>
    <t xml:space="preserve">Куповина болница, домова здравља и старачких домова                                                                </t>
  </si>
  <si>
    <t xml:space="preserve">Куповина објеката за потребе образовања                                                                  </t>
  </si>
  <si>
    <t xml:space="preserve">Куповина ресторана                                                                     </t>
  </si>
  <si>
    <t xml:space="preserve">Куповина одмаралишта                                                                     </t>
  </si>
  <si>
    <t xml:space="preserve">Куповина складишта, силоса, гаража и сл.                                                                 </t>
  </si>
  <si>
    <t xml:space="preserve">Куповина фабричких хала                                                                    </t>
  </si>
  <si>
    <t xml:space="preserve">Лизинг пословних зграда и пословног простора                                                                 </t>
  </si>
  <si>
    <t xml:space="preserve">Куповина осталих објеката                                                                    </t>
  </si>
  <si>
    <t xml:space="preserve">Куповина отворених спортских и рекреационих објеката                                                                 </t>
  </si>
  <si>
    <t xml:space="preserve">Куповина установа културе                                                                    </t>
  </si>
  <si>
    <t xml:space="preserve">Куповина затвора                                                                     </t>
  </si>
  <si>
    <t xml:space="preserve">Изградња стамбеног простора                                                                    </t>
  </si>
  <si>
    <t xml:space="preserve">Изградња стамбеног простора за јавне службенике                                                                 </t>
  </si>
  <si>
    <t xml:space="preserve">Изградња стамбеног простора за социјалне групе                                                                 </t>
  </si>
  <si>
    <t xml:space="preserve">Изградња стамбеног простора за избеглице                                                                  </t>
  </si>
  <si>
    <t xml:space="preserve">Изградња осталих стамбених простора                                                                   </t>
  </si>
  <si>
    <t xml:space="preserve">Изградња пословних зграда и пословног простора                                                                 </t>
  </si>
  <si>
    <t xml:space="preserve">Канцеларијске зграде и пословни простор                                                                  </t>
  </si>
  <si>
    <t xml:space="preserve">Ресторани                                                                      </t>
  </si>
  <si>
    <t xml:space="preserve">Одмаралишта                                                                      </t>
  </si>
  <si>
    <t xml:space="preserve">Складишта, силоси, гараже и слично                                                                  </t>
  </si>
  <si>
    <t xml:space="preserve">Изградња саобраћајних објеката                                                                    </t>
  </si>
  <si>
    <t xml:space="preserve">Аутопутеви, путеви, мостови, надвожњаци и тунели                                                                 </t>
  </si>
  <si>
    <t xml:space="preserve">Изградња водоводне инфраструктуре                                                                    </t>
  </si>
  <si>
    <t xml:space="preserve">Изградња осталих објеката                                                                    </t>
  </si>
  <si>
    <t xml:space="preserve">Плиновод и плинарски радови                                                                   </t>
  </si>
  <si>
    <t xml:space="preserve">Отворени спортски и рекреациони објекти                                                                  </t>
  </si>
  <si>
    <t xml:space="preserve">Изградња система за наводњавање                                                                   </t>
  </si>
  <si>
    <t xml:space="preserve">Капитално одржавање стамбених простора                                                                   </t>
  </si>
  <si>
    <t xml:space="preserve">Капитално одржавање стамбеног простора за јавне службенике                                                                </t>
  </si>
  <si>
    <t xml:space="preserve">Капитално одржавање стамбеног простора за социјалне групе                                                                </t>
  </si>
  <si>
    <t xml:space="preserve">Капитално одржавање стамбеног простора за избеглице                                                                 </t>
  </si>
  <si>
    <t xml:space="preserve">Капитално одржавање другог стамбеног простора                                                                  </t>
  </si>
  <si>
    <t xml:space="preserve">Капитално одржавање пословних зграда и пословног простора                                                                </t>
  </si>
  <si>
    <t xml:space="preserve">Капитално одржавање болница, домова здравља и старачких домова                                                               </t>
  </si>
  <si>
    <t xml:space="preserve">Капитално одржавање објеката за потребе образовања                                                                 </t>
  </si>
  <si>
    <t xml:space="preserve">Капитално одржавање ресторана                                                                    </t>
  </si>
  <si>
    <t xml:space="preserve">Капитално одржавање одмаралишта                                                                    </t>
  </si>
  <si>
    <t xml:space="preserve">Капитално одржавање складишта, силоса, гаража и сл.                                                                </t>
  </si>
  <si>
    <t xml:space="preserve">Капитално одржавање граничних прелаза                                                                   </t>
  </si>
  <si>
    <t xml:space="preserve">Капитално одржавање фабричких хала                                                                   </t>
  </si>
  <si>
    <t xml:space="preserve">Капитално одржавање саобраћајних објеката                                                                   </t>
  </si>
  <si>
    <t xml:space="preserve">Капитално одржавање аутопутева, путева, мостова, надвожњака и тунела                                                               </t>
  </si>
  <si>
    <t xml:space="preserve">Капитално одржавање пруга                                                                    </t>
  </si>
  <si>
    <t xml:space="preserve">Капитално одржавање аеродромских писта                                                                   </t>
  </si>
  <si>
    <t xml:space="preserve">Капитално одржавање водоводне инфраструктуре                                                                   </t>
  </si>
  <si>
    <t xml:space="preserve">Капитално одржавање водовода                                                                    </t>
  </si>
  <si>
    <t xml:space="preserve">Капитално одржавање канализације                                                                    </t>
  </si>
  <si>
    <t xml:space="preserve">Капитално одржавање лука                                                                    </t>
  </si>
  <si>
    <t xml:space="preserve">Капитално одржавање брана                                                                    </t>
  </si>
  <si>
    <t xml:space="preserve">Капитално одржавање осталих објеката                                                                   </t>
  </si>
  <si>
    <t xml:space="preserve">Капитално одржавање плиновода и плинарских радова                                                                 </t>
  </si>
  <si>
    <t xml:space="preserve">Капитално одржавање комуникационих и електричних водова                                                                 </t>
  </si>
  <si>
    <t xml:space="preserve">Капитално одржавање отворених спортских и рекреационих објеката                                                                </t>
  </si>
  <si>
    <t xml:space="preserve">Капитално одржавање установа културе                                                                   </t>
  </si>
  <si>
    <t xml:space="preserve">Капитално одржавање затвора                                                                    </t>
  </si>
  <si>
    <t xml:space="preserve">Капитално одржавање и реконструкција система за наводњавање                                                                </t>
  </si>
  <si>
    <t xml:space="preserve">Планирање и праћење пројекта                                                                   </t>
  </si>
  <si>
    <t xml:space="preserve">Процене изводљивости                                                                     </t>
  </si>
  <si>
    <t xml:space="preserve">Идејни пројекат                                                                     </t>
  </si>
  <si>
    <t xml:space="preserve">Стручна оцена и коментари                                                                   </t>
  </si>
  <si>
    <t xml:space="preserve">Пројектна документација                                                                     </t>
  </si>
  <si>
    <t xml:space="preserve">Аутомобили                                                                      </t>
  </si>
  <si>
    <t xml:space="preserve">Трактори                                                                      </t>
  </si>
  <si>
    <t xml:space="preserve">Комбији                                                                      </t>
  </si>
  <si>
    <t xml:space="preserve">Камиони                                                                      </t>
  </si>
  <si>
    <t xml:space="preserve">Теренска возила                                                                     </t>
  </si>
  <si>
    <t xml:space="preserve">Мотоцикли                                                                      </t>
  </si>
  <si>
    <t xml:space="preserve">Бицикли                                                                      </t>
  </si>
  <si>
    <t xml:space="preserve">Бродови и чамци                                                                    </t>
  </si>
  <si>
    <t xml:space="preserve">Трајекти                                                                      </t>
  </si>
  <si>
    <t xml:space="preserve">Хеликоптери                                                                      </t>
  </si>
  <si>
    <t xml:space="preserve">Авиони                                                                      </t>
  </si>
  <si>
    <t xml:space="preserve">Писаће машине                                                                     </t>
  </si>
  <si>
    <t xml:space="preserve">Штампачи                                                                      </t>
  </si>
  <si>
    <t xml:space="preserve">Мреже                                                                      </t>
  </si>
  <si>
    <t xml:space="preserve">Телефонске централе с припадајућим инсталацијама и апаратима                                                                </t>
  </si>
  <si>
    <t xml:space="preserve">Мобилни телефони                                                                     </t>
  </si>
  <si>
    <t xml:space="preserve">Електронска опрема                                                                     </t>
  </si>
  <si>
    <t xml:space="preserve">Фотографска опрема                                                                     </t>
  </si>
  <si>
    <t xml:space="preserve">Опрема за домаћинство                                                                    </t>
  </si>
  <si>
    <t xml:space="preserve">Опрема за угоститељство                                                                    </t>
  </si>
  <si>
    <t xml:space="preserve">Пољопривредна опрема                                                                     </t>
  </si>
  <si>
    <t xml:space="preserve">Лизинг пољопривредне опреме                                                                    </t>
  </si>
  <si>
    <t xml:space="preserve">Лизинг опремe за војску                                                                   </t>
  </si>
  <si>
    <t xml:space="preserve">Лизинг опремe за јавну безбедност                                                                  </t>
  </si>
  <si>
    <t xml:space="preserve">Опрема за производњу                                                                    </t>
  </si>
  <si>
    <t xml:space="preserve">Уграђена опрема                                                                     </t>
  </si>
  <si>
    <t xml:space="preserve">Монтирана опрема                                                                     </t>
  </si>
  <si>
    <t xml:space="preserve">Механичка опрема                                                                     </t>
  </si>
  <si>
    <t xml:space="preserve">Немоторизовани алати                                                                     </t>
  </si>
  <si>
    <t xml:space="preserve">Лизинг опреме за производњу, моторна, непокретна и немоторна опрема                                                              </t>
  </si>
  <si>
    <t xml:space="preserve">Лизинг остале некретнине и опрема                                                                  </t>
  </si>
  <si>
    <t xml:space="preserve">Стока                                                                      </t>
  </si>
  <si>
    <t xml:space="preserve">Говеда                                                                      </t>
  </si>
  <si>
    <t xml:space="preserve">Коњи                                                                      </t>
  </si>
  <si>
    <t xml:space="preserve">Магарци, муле, мазге                                                                    </t>
  </si>
  <si>
    <t xml:space="preserve">Свиње                                                                      </t>
  </si>
  <si>
    <t xml:space="preserve">Овце и козе                                                                    </t>
  </si>
  <si>
    <t xml:space="preserve">Живина                                                                      </t>
  </si>
  <si>
    <t xml:space="preserve">Рибе                                                                      </t>
  </si>
  <si>
    <t xml:space="preserve">Пчелињаци                                                                      </t>
  </si>
  <si>
    <t xml:space="preserve">Остала стока                                                                     </t>
  </si>
  <si>
    <t xml:space="preserve">Књиге у библиотеци                                                                    </t>
  </si>
  <si>
    <t xml:space="preserve">Музејски експонати и споменици културе                                                                  </t>
  </si>
  <si>
    <t xml:space="preserve">Визуелна уметност                                                                     </t>
  </si>
  <si>
    <t xml:space="preserve">Скулптуре                                                                      </t>
  </si>
  <si>
    <t xml:space="preserve">Архивска грађа                                                                     </t>
  </si>
  <si>
    <t xml:space="preserve">Природне реткости                                                                     </t>
  </si>
  <si>
    <t xml:space="preserve">Остала књижевна и уметничка дела                                                                  </t>
  </si>
  <si>
    <t xml:space="preserve">Издаци за патенте и технологију, техничку и технолошку документацију                                                              </t>
  </si>
  <si>
    <t xml:space="preserve">Лиценце                                                                      </t>
  </si>
  <si>
    <t xml:space="preserve">Концесије                                                                      </t>
  </si>
  <si>
    <t xml:space="preserve">Заштитни знак, индустријска заштитна права, занатска и слична права                                                              </t>
  </si>
  <si>
    <t xml:space="preserve">Остала заштићена права и интелектуална својина (компјутерски програми, трајна ауторска права и слично)                                                          </t>
  </si>
  <si>
    <t xml:space="preserve">Права кориштења имовине у туђем власништву                                                                 </t>
  </si>
  <si>
    <t xml:space="preserve">Прикључак за телефонске линије                                                                   </t>
  </si>
  <si>
    <t xml:space="preserve">Набавка земљишта                                                                     </t>
  </si>
  <si>
    <t xml:space="preserve">Набавка пољопривредног земљишта                                                                    </t>
  </si>
  <si>
    <t xml:space="preserve">Набавка грађевинског земљишта                                                                    </t>
  </si>
  <si>
    <t xml:space="preserve">Набавка земљишта које се налази испод зграда и објеката                                                              </t>
  </si>
  <si>
    <t xml:space="preserve">Набавка спортских терена и придружених водених површина                                                                </t>
  </si>
  <si>
    <t xml:space="preserve">Набавка другог земљишта и придружених водених површина                                                                </t>
  </si>
  <si>
    <t xml:space="preserve">Побољшања земљишта                                                                     </t>
  </si>
  <si>
    <t xml:space="preserve">Побољшања пољопривредног земљишта                                                                    </t>
  </si>
  <si>
    <t xml:space="preserve">Побољшања грађевинског земљишта                                                                    </t>
  </si>
  <si>
    <t xml:space="preserve">Побољшања земљишта које се налази испод зграда и објеката                                                              </t>
  </si>
  <si>
    <t xml:space="preserve">Побољшања спортских терена и придружене водене површине                                                                </t>
  </si>
  <si>
    <t xml:space="preserve">Побољшања другог земљишта и придружене водене површине                                                                </t>
  </si>
  <si>
    <t xml:space="preserve">Набавка угља, нафте и природног гаса                                                                 </t>
  </si>
  <si>
    <t xml:space="preserve">Набавка минералних резерви метала                                                                   </t>
  </si>
  <si>
    <t xml:space="preserve">Побољшања копова                                                                     </t>
  </si>
  <si>
    <t xml:space="preserve">Побољшање копова                                                                     </t>
  </si>
  <si>
    <t xml:space="preserve">Побољшања угља, нафте и природног гаса                                                                 </t>
  </si>
  <si>
    <t xml:space="preserve">Побољшање металних минералних резерви                                                                   </t>
  </si>
  <si>
    <t xml:space="preserve">Набавка шума                                                                     </t>
  </si>
  <si>
    <t xml:space="preserve">Побољшања шуме                                                                     </t>
  </si>
  <si>
    <t xml:space="preserve">Побољшања шума                                                                     </t>
  </si>
  <si>
    <t xml:space="preserve">Набавка воде                                                                     </t>
  </si>
  <si>
    <t xml:space="preserve">Побољшања воде                                                                     </t>
  </si>
  <si>
    <t xml:space="preserve">Нефинансијска имовина која се финансира из средстава за реализацију националног инвестиционог плана                                                           </t>
  </si>
  <si>
    <t xml:space="preserve">Нефинансијска имовина која се финансира из средстава за реализацију националног инвестиционог плана на територији ап војводине                                                       </t>
  </si>
  <si>
    <t xml:space="preserve">Отплата главнице домаћим кредиторима                                                                   </t>
  </si>
  <si>
    <t xml:space="preserve">Отплата главнице на домаће краткорочне хартије од вредности, изузев акција                                                             </t>
  </si>
  <si>
    <t xml:space="preserve">Отплата главнице на домаће дугорочне хартије од вредности, изузев акција                                                             </t>
  </si>
  <si>
    <t xml:space="preserve">Дисконти на домаће дугорочне хартије од вредности, изузев акција                                                              </t>
  </si>
  <si>
    <t xml:space="preserve">Отплата главнице нивоу републике                                                                   </t>
  </si>
  <si>
    <t xml:space="preserve">Отплата главнице нивоу територијалних аутономија                                                                  </t>
  </si>
  <si>
    <t xml:space="preserve">Отплата главнице нивоу градова                                                                   </t>
  </si>
  <si>
    <t xml:space="preserve">Отплата главнице нивоу општина                                                                   </t>
  </si>
  <si>
    <t xml:space="preserve">Отплата главнице организацијама обавезног социјалног осигурања                                                                 </t>
  </si>
  <si>
    <t xml:space="preserve">Отплата главнице републичком фонду за здравствено осигурање                                                                </t>
  </si>
  <si>
    <t xml:space="preserve">Отплата главнице републичком фонду за пио                                                                 </t>
  </si>
  <si>
    <t xml:space="preserve">Отплата главнице националној служби за запошљавање                                                                 </t>
  </si>
  <si>
    <t xml:space="preserve">Отплата главнице нбс                                                                    </t>
  </si>
  <si>
    <t xml:space="preserve">Отплата главнице осталим домаћим јавним финансијским институцијама                                                                </t>
  </si>
  <si>
    <t xml:space="preserve">Исправка унутрашњег дуга од осталих нивоа власти за средства отплаћена у току фискалне године                                                         </t>
  </si>
  <si>
    <t xml:space="preserve">Исправка унутрашњег дуга од осталих домаћих кредитора за средства отплаћена у току фискалне године                                                         </t>
  </si>
  <si>
    <t xml:space="preserve">Отплата главнице на краткорочне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</si>
  <si>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</si>
  <si>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Отплата главнице на дугорочне хартије од вредности, изузев акција, емитоване на иностраном финансијском тржишту                                                         </t>
  </si>
  <si>
    <t xml:space="preserve">Дисконти на дугорочне хартије од вредности, изузев акција, емитоване на иностраном финансијском тржишту                                                          </t>
  </si>
  <si>
    <t xml:space="preserve">Отплата главнице париском клубу                                                                   </t>
  </si>
  <si>
    <t xml:space="preserve">Отплата главнице страним извозно увозним банкама                                                                 </t>
  </si>
  <si>
    <t xml:space="preserve">Отплата главнице осталим страним владама                                                                  </t>
  </si>
  <si>
    <t xml:space="preserve">Отплата главнице светској банци                                                                   </t>
  </si>
  <si>
    <t xml:space="preserve">Отплата главнице ibrd                                                                    </t>
  </si>
  <si>
    <t xml:space="preserve">Отплата главнице ebrd                                                                    </t>
  </si>
  <si>
    <t xml:space="preserve">Отплата главнице eib                                                                    </t>
  </si>
  <si>
    <t xml:space="preserve">Отплата главнице ceb                                                                    </t>
  </si>
  <si>
    <t xml:space="preserve">Отплата главнице осталим мултилатералним институцијама                                                                  </t>
  </si>
  <si>
    <t xml:space="preserve">Отплата главнице страним пословним банкама                                                                  </t>
  </si>
  <si>
    <t xml:space="preserve">Отплата главнице лондонском клубу                                                                   </t>
  </si>
  <si>
    <t xml:space="preserve">Отплата главнице осталим страним пословним банкама                                                                 </t>
  </si>
  <si>
    <t xml:space="preserve">Отплата главнице осталим страним кредиторима                                                                  </t>
  </si>
  <si>
    <t xml:space="preserve">Исправка спољног дуга за средства отплаћена у фискалној години                                                              </t>
  </si>
  <si>
    <t xml:space="preserve">Отплата главнице зa финансијски лизинг                                                                  </t>
  </si>
  <si>
    <t xml:space="preserve">Набавка домаћих краткорочних хартија од вредности, изузев акција                                                               </t>
  </si>
  <si>
    <t xml:space="preserve">Кредити домаћим нефинансијским јавним институцијама                                                                  </t>
  </si>
  <si>
    <t xml:space="preserve">Кредити физичким лицима у земљи, за потребе становања                                                               </t>
  </si>
  <si>
    <t xml:space="preserve">Кредити физичким лицима у земљи, за комерцијалне потребе                                                               </t>
  </si>
  <si>
    <t xml:space="preserve">Кредити невладиним организацијама у земљи                                                                  </t>
  </si>
  <si>
    <t xml:space="preserve">Учешће капитала у домаћим нефинансијским јавним предузећима и институцијама                                                              </t>
  </si>
  <si>
    <t xml:space="preserve">Учешће капитала у осталим јавним финансијским институцијама у земљи                                                              </t>
  </si>
  <si>
    <t xml:space="preserve">Набавка страних краткорочних хартија од вредности, изузев акција                                                               </t>
  </si>
  <si>
    <t xml:space="preserve">Набавка страних дугорочних хартија од вредности, изузев акција                                                               </t>
  </si>
  <si>
    <t xml:space="preserve">Набавка финансијске имовине која се финансира из средстава за реализацију  националног инвестиционог плана                                                         </t>
  </si>
  <si>
    <t xml:space="preserve">Набавка финансијске имовине која се финансира из средстава за реализацију националног инвестиционог плана                                                          </t>
  </si>
  <si>
    <t xml:space="preserve">Контра књижење – издаци за отплату главнице и набавку финансијске имовине                                                            </t>
  </si>
  <si>
    <t>700000</t>
  </si>
  <si>
    <t xml:space="preserve">Текући приходи                                                                     </t>
  </si>
  <si>
    <t xml:space="preserve">Порези                                                                      </t>
  </si>
  <si>
    <t xml:space="preserve">Порез на доходак, добит и капиталне добитке                                                                </t>
  </si>
  <si>
    <t xml:space="preserve">Порези на доходак и капиталне добитке које плаћају физичка лица                                                             </t>
  </si>
  <si>
    <t xml:space="preserve">Порез на зараде                                                                    </t>
  </si>
  <si>
    <t xml:space="preserve">Порез на приходе од самосталних делатности                                                                 </t>
  </si>
  <si>
    <t xml:space="preserve">Порез на приходе од самосталних делатности који се плаћа према стварно оствареном приходу, по решењу пореске управе                                                      </t>
  </si>
  <si>
    <t xml:space="preserve">Порез на приходе од самосталних делатности који се плаћа према паушално утврђеном приходу, по решењу пореске управе                                                      </t>
  </si>
  <si>
    <t xml:space="preserve">Порез на приходе од ауторских права                                                                 </t>
  </si>
  <si>
    <t xml:space="preserve">Порез на приходе од ауторских права, права сродних ауторском праву и права индустријске својине                                                         </t>
  </si>
  <si>
    <t xml:space="preserve">Порез на приходе од имовине                                                                  </t>
  </si>
  <si>
    <t xml:space="preserve">Порез на дивиденде и уделе у добити                                                                </t>
  </si>
  <si>
    <t xml:space="preserve">Порез на приходе од камате                                                                  </t>
  </si>
  <si>
    <t xml:space="preserve">Порез на приходе од непокретности                                                                  </t>
  </si>
  <si>
    <t xml:space="preserve">Порез на капиталне добитке, по решењу пореске управе                                                               </t>
  </si>
  <si>
    <t xml:space="preserve">Порез на приходе од давања у закуп покретних ствари                                                              </t>
  </si>
  <si>
    <t xml:space="preserve">Порез на приход од пољопривреде и шумарства, по решењу пореске управе                                                            </t>
  </si>
  <si>
    <t xml:space="preserve">Порез на земљиште                                                                    </t>
  </si>
  <si>
    <t xml:space="preserve">Порез на приходе од непокретности, по решењу пореске управе                                                              </t>
  </si>
  <si>
    <t xml:space="preserve">Порез на приходе од давања у закуп покретних ствари, по решењу пореске управе                                                          </t>
  </si>
  <si>
    <t xml:space="preserve">Порез на добитке од игара на срећу                                                                </t>
  </si>
  <si>
    <t xml:space="preserve">Порез на приходе од осигурања лица                                                                 </t>
  </si>
  <si>
    <t xml:space="preserve">Годишњи порез на доходак грађана                                                                  </t>
  </si>
  <si>
    <t xml:space="preserve">Самодоприноси                                                                      </t>
  </si>
  <si>
    <t xml:space="preserve">Самодопринос према зарадама запослених и по основу пензија на територији месне заједнице и општине                                                         </t>
  </si>
  <si>
    <t xml:space="preserve">Самодопринос према зарадама запослених и по основу пензија на територији града                                                            </t>
  </si>
  <si>
    <t xml:space="preserve">Самодопринос из прихода од пољопривреде и шумарства                                                                </t>
  </si>
  <si>
    <t xml:space="preserve">Самодопринос из прихода лица која се баве самосталном делатношћу                                                              </t>
  </si>
  <si>
    <t xml:space="preserve">Самодопринос на вредност имовине                                                                   </t>
  </si>
  <si>
    <t xml:space="preserve">Порез на друге приходе                                                                   </t>
  </si>
  <si>
    <t xml:space="preserve">Порез на остале приходе                                                                   </t>
  </si>
  <si>
    <t xml:space="preserve">Порез на непријављени приход утврђен унакрсном проценом                                                                </t>
  </si>
  <si>
    <t xml:space="preserve">Порез на приходе спортиста и спортских стручњака                                                                </t>
  </si>
  <si>
    <t xml:space="preserve">Порез по одбитку за приходе по основу извођења естрадног, забавног, уметничког, спортског или сличног програма                                                        </t>
  </si>
  <si>
    <t xml:space="preserve">Порез по одбитку на накнаду исплаћену по основу промета секундарних сировина и отпада                                                          </t>
  </si>
  <si>
    <t xml:space="preserve">Порези на добит и капиталне добитке које плаћају предузећа и друга правна лица                                                          </t>
  </si>
  <si>
    <t xml:space="preserve">Порез на добит предузећа                                                                   </t>
  </si>
  <si>
    <t xml:space="preserve">Порез на добит правних лица                                                                  </t>
  </si>
  <si>
    <t xml:space="preserve">Порез на добит правних лица који се као порез по одбитку обрачунава на дивиденде које се исплаћују резидентима                                                     </t>
  </si>
  <si>
    <t xml:space="preserve">Порез на добит правних лица који се обрачунава и наплаћује као порез по одбитку на дивиденде које се исплаћују нерезидентима                                                   </t>
  </si>
  <si>
    <t xml:space="preserve">Порез на добит правних лица који се као порез по одбитку обрачунава на камате које се исплаћују нерезидентима                                                     </t>
  </si>
  <si>
    <t xml:space="preserve">Порез на добит правних лица који се као порез по одбитку обрачунава на ауторске накнаде које се исплаћују нерезидентима                                                    </t>
  </si>
  <si>
    <t xml:space="preserve">Порез на добит правних лица који се као порез по одбитку обрачунава на капиталне добитке које остваре нерезиденти                                                     </t>
  </si>
  <si>
    <t xml:space="preserve">Порез на добит правних лица који се као порез по одбитку обрачунава на накнаде по основу закупа непокретности и покретних ствари које се исплаћују нерезидентима                                              </t>
  </si>
  <si>
    <t xml:space="preserve">Порез на добит правних лица који се као порез по одбитку обрачунава на приходе које остварују нерезидентна правна лица, по основу вишка стечајне масе, односно расподеле ликвидационог остатка                                           </t>
  </si>
  <si>
    <t xml:space="preserve">Порези на доходак, добит и капиталне добитке који се не могу разврстати између физичких и правних лица                                                      </t>
  </si>
  <si>
    <t xml:space="preserve">Порез на фонд зарада                                                                   </t>
  </si>
  <si>
    <t xml:space="preserve">Порез на фонд зарада запослених који се финансирају из буџета и фондова обавезног социјалног осигурања                                                        </t>
  </si>
  <si>
    <t xml:space="preserve">Порез на фонд зарада осталих запослених                                                                 </t>
  </si>
  <si>
    <t xml:space="preserve">Порез на фонд зарада лица која остварују приходе од ауторских права и права индустријске својине                                                        </t>
  </si>
  <si>
    <t xml:space="preserve">Порез на имовину                                                                    </t>
  </si>
  <si>
    <t xml:space="preserve">Периодични порези на непокретности                                                                   </t>
  </si>
  <si>
    <t xml:space="preserve">Посебан порез на необрађено обрадиво пољопривредно земљиште                                                                </t>
  </si>
  <si>
    <t xml:space="preserve">Посебан порез на необрађено обрадиво пољопривредно земљиште, по решењу пореске управе                                                            </t>
  </si>
  <si>
    <t xml:space="preserve">Порез на имовину (осим на земљиште, акције и уделе) од физичких лица                                                           </t>
  </si>
  <si>
    <t xml:space="preserve">Порез на имовину (осим на земљиште, акције и уделе) од правних лица                                                           </t>
  </si>
  <si>
    <t xml:space="preserve">Периодични порези на нето имовину                                                                  </t>
  </si>
  <si>
    <t xml:space="preserve">Порези на заоставштину, наслеђе и поклон                                                                 </t>
  </si>
  <si>
    <t xml:space="preserve">Порез на наслеђе и поклон                                                                  </t>
  </si>
  <si>
    <t xml:space="preserve">Порез на наслеђе и поклон по решењу пореске управе                                                              </t>
  </si>
  <si>
    <t xml:space="preserve">Порези на финансијске и капиталне трансакције                                                                 </t>
  </si>
  <si>
    <t xml:space="preserve">Порез на капиталне трансакције                                                                   </t>
  </si>
  <si>
    <t xml:space="preserve">Порез на пренос апсолутних права на непокретности, по решењу пореске управе                                                            </t>
  </si>
  <si>
    <t xml:space="preserve">Порез на пренос апсолутних права на акцијама и другим хартијама од вредности, по решењу пореске управе                                                       </t>
  </si>
  <si>
    <t xml:space="preserve">Порез на пренос апсолутних права на половним моторним возилима и пловним објектима, по решењу пореске управе                                                       </t>
  </si>
  <si>
    <t xml:space="preserve">Порез на пренос апсолутних права на осталим објектима, по решењу пореске управе                                                           </t>
  </si>
  <si>
    <t xml:space="preserve">Други једнократни порези на имовину                                                                  </t>
  </si>
  <si>
    <t xml:space="preserve">Други периодични порези на имовину                                                                  </t>
  </si>
  <si>
    <t xml:space="preserve">Порез на акције на име и уделе                                                                </t>
  </si>
  <si>
    <t xml:space="preserve">Порез на добра и услуге                                                                  </t>
  </si>
  <si>
    <t xml:space="preserve">Општи порези на добра и услуге                                                                 </t>
  </si>
  <si>
    <t xml:space="preserve">Порези на додату вредност                                                                   </t>
  </si>
  <si>
    <t xml:space="preserve">Порез на промет дуванских прерађевина, алкохолних пића и кафе                                                              </t>
  </si>
  <si>
    <t xml:space="preserve">Порез на додату вредност при увозу                                                                 </t>
  </si>
  <si>
    <t xml:space="preserve">Порез на додату вредност за промет добара домаћег порекла са територије ап косово и метохија на територију републике ван територије ап косово и метохија                                               </t>
  </si>
  <si>
    <t xml:space="preserve">Једнофазни порези на промет                                                                   </t>
  </si>
  <si>
    <t xml:space="preserve">Порез на промет производа (општи режим)                                                                 </t>
  </si>
  <si>
    <t xml:space="preserve">Порез на промет лекова са посебне листе                                                                </t>
  </si>
  <si>
    <t xml:space="preserve">Порез на промет осталих лекова, медицинских средстава, ортопедских помагала и слично                                                            </t>
  </si>
  <si>
    <t xml:space="preserve">Порез на промет производа остварен при увозу                                                                </t>
  </si>
  <si>
    <t xml:space="preserve">Такса на продајну цену робе у слободним царинским продавницама                                                              </t>
  </si>
  <si>
    <t xml:space="preserve">Накнада за стављање у промет заштићених дивљих биљних и животињских врста                                                            </t>
  </si>
  <si>
    <t xml:space="preserve">Средства црвеног крста србије по члану 15. закона о црвеном крсту србије – током „недеље црвеног крста” од 8. до 15. маја и „недеље солидарности” од 14. до 21. септембра                                         </t>
  </si>
  <si>
    <t xml:space="preserve">Средства црвеног крста србије по члану 16. закона о црвеном крсту србије – од сваке продате карте за манифестације међународног карактера (културне, забавне, спортске и слично) током целе календарске године                                         </t>
  </si>
  <si>
    <t xml:space="preserve">Порез на промет нових моторних возила                                                                 </t>
  </si>
  <si>
    <t xml:space="preserve">Кумулативни вишефазни порези на промет                                                                  </t>
  </si>
  <si>
    <t xml:space="preserve">Порез на промет услуга промета производа на велико                                                               </t>
  </si>
  <si>
    <t xml:space="preserve">Порез на промет комуналних услуга                                                                  </t>
  </si>
  <si>
    <t xml:space="preserve">Порез на промет финансијских услуга (камате за дате кредите и позајмице, банкарске и друге услуге, услуге платног промета, берзанске услуге и услуге осигурања и реосигурања)                                              </t>
  </si>
  <si>
    <t xml:space="preserve">Порез на промет угоститељских и туристичких услуга                                                                </t>
  </si>
  <si>
    <t xml:space="preserve">Порез на промет услуга организовања приредби и естрада                                                               </t>
  </si>
  <si>
    <t xml:space="preserve">Порез на промет услуга приређивања игара на срећу                                                               </t>
  </si>
  <si>
    <t xml:space="preserve">Порез на промет услуга од приређивања игара на срећу помоћу аутомата, који се плаћа у паушалном износу                                                      </t>
  </si>
  <si>
    <t xml:space="preserve">Порез на промет услуга у годишњем паушалном износу, по решењу пореске  управе                                                          </t>
  </si>
  <si>
    <t xml:space="preserve">Порез на промет осталих услуга                                                                  </t>
  </si>
  <si>
    <t xml:space="preserve">Порез на премије неживотних осигурања                                                                  </t>
  </si>
  <si>
    <t xml:space="preserve">Добит фискалних монопола                                                                    </t>
  </si>
  <si>
    <t xml:space="preserve">Порези на појединачне услуге                                                                   </t>
  </si>
  <si>
    <t xml:space="preserve">Комунална такса за приређивање музичког програма у угоститељским објектима                                                              </t>
  </si>
  <si>
    <t xml:space="preserve">Комунална такса за држање музичких уређаја и приређивање музичког програма у угоститељским објектима                                                          </t>
  </si>
  <si>
    <t xml:space="preserve">Комунална такса за коришћење рекламних паноа                                                                 </t>
  </si>
  <si>
    <t xml:space="preserve">Средства за ванредне ситуације                                                                   </t>
  </si>
  <si>
    <t xml:space="preserve">Средства остварена на основу издвајања осигуравајућих друштава у висини 0,05 од наплаћене премије осигурања од пожара и других опасности у корист буџетског фонда за ванредне ситуације                                             </t>
  </si>
  <si>
    <t xml:space="preserve">Средства правних лица која за осигурање од пожара своје имовине оснивају властите осигуравајуће фондове у висини 0,03 од премије осигурања од пожара у корист буџетског фонда за ванредне ситуације                                          </t>
  </si>
  <si>
    <t xml:space="preserve">Средства остварена на основу издвајања осигуравајућих друштава у висини 0,05 од прихода наплаћеног обавезног осигурања транспорта опасних материја у друмском, железничком, речном и ваздушном саобраћају у корист буџетског фонда за ванредне ситуације                                       </t>
  </si>
  <si>
    <t xml:space="preserve">Средства наплаћена од привредних субјеката на годишњем нивоу, који се баве производњом, прерадом, ускладиштењем, дистрибуцијом и продајом запаљивих течности, експлозивних материја и гасова, по основу укупних инсталационих капацитета ускладиштења и главне мерне регулационе станице на магистралном гасоводу у корист буџетског фонда за ванредне ситуације                           </t>
  </si>
  <si>
    <t xml:space="preserve">Средства остварена на основу издвајања надлежног органа за послове цивилног ваздухопловства, намењена, за потребе службе за трагање и спасавање у случају удеса ваздухоплова у корист буџетског фонда за ванредне ситуације                                         </t>
  </si>
  <si>
    <t xml:space="preserve">Средства остварена по основу 1% прихода од продаје улазница за спортске догађаје, по пријављеном догађају министарству унутрашњих послова у корист буџетског фонда за ванредне ситуације                                              </t>
  </si>
  <si>
    <t xml:space="preserve">Порези, таксе и накнаде на употребу добара, на дозволу да се добра употребљавају или делатности обављају                                                       </t>
  </si>
  <si>
    <t xml:space="preserve">Порези, таксе и накнаде на моторна возила                                                                </t>
  </si>
  <si>
    <t xml:space="preserve">Порез на употребу моторних возила                                                                  </t>
  </si>
  <si>
    <t xml:space="preserve">Посебна такса за регистрацију одређених моторних возила                                                                </t>
  </si>
  <si>
    <t xml:space="preserve">Комунална такса за држање моторних друмских и прикључних возила, осим пољопривредних возила и машина                                                         </t>
  </si>
  <si>
    <t xml:space="preserve">Годишња накнада за моторна возила, тракторе и прикључна возила                                                              </t>
  </si>
  <si>
    <t xml:space="preserve">Годишња накнада за остала возила на моторни погон                                                               </t>
  </si>
  <si>
    <t xml:space="preserve">Посебна накнада за регистрацију одређених возила                                                                 </t>
  </si>
  <si>
    <t xml:space="preserve">Порези на употребу, држање и ношење добара                                                                </t>
  </si>
  <si>
    <t xml:space="preserve">Порез на употребу мобилног телефона                                                                  </t>
  </si>
  <si>
    <t xml:space="preserve">Порез на употребу пловних објеката                                                                  </t>
  </si>
  <si>
    <t xml:space="preserve">Порез на употребу ваздухоплова и летелица                                                                 </t>
  </si>
  <si>
    <t xml:space="preserve">Порез на регистровано оружје                                                                   </t>
  </si>
  <si>
    <t xml:space="preserve">Накнада за ванредни превоз на државном путу                                                                </t>
  </si>
  <si>
    <t xml:space="preserve">Републичке таксе и накнаде за посебне производе и посебне активности                                                             </t>
  </si>
  <si>
    <t xml:space="preserve">Такса за приказивање филмова на телевизији и у средствима јавног превоза                                                            </t>
  </si>
  <si>
    <t xml:space="preserve">Такса за контролну маркицу за видео касете                                                                </t>
  </si>
  <si>
    <t xml:space="preserve">Средства за увођење, функционисање и унапређење система за праћење, контролу и регулисање саобраћаја - видео надзор на путевима од 0,012 бруто премије осигурања од аутоодговорности                                              </t>
  </si>
  <si>
    <t xml:space="preserve">Посебна накнада на цигарете из члана 70. став 2. закона о дувану                                                           </t>
  </si>
  <si>
    <t xml:space="preserve">Накнаде за коришћење добара од општег интереса                                                                </t>
  </si>
  <si>
    <t xml:space="preserve">Накнада за коришћење вода                                                                   </t>
  </si>
  <si>
    <t xml:space="preserve">Накнада за заштиту вода                                                                   </t>
  </si>
  <si>
    <t xml:space="preserve">Накнада за промену намене обрадивог пољопривредног земљишта                                                                </t>
  </si>
  <si>
    <t xml:space="preserve">Накнада за инвестиције у износу од 0,01 предрачунске вредности објекта или радова                                                           </t>
  </si>
  <si>
    <t xml:space="preserve">Накнада за загађивање природних богатстава                                                                  </t>
  </si>
  <si>
    <t xml:space="preserve">Накнада за коришћење рибарских подручја                                                                  </t>
  </si>
  <si>
    <t xml:space="preserve">Накнада за загађивање животне средине                                                                  </t>
  </si>
  <si>
    <t xml:space="preserve">Накнада за супстанце које оштећују озонски омотач и накнада за пластичне кесе                                                           </t>
  </si>
  <si>
    <t xml:space="preserve">Накнада од емисије so2, no2, прашкастих материја и одложеног отпада                                                             </t>
  </si>
  <si>
    <t xml:space="preserve">Концесионе накнаде и боравишне таксе                                                                  </t>
  </si>
  <si>
    <t xml:space="preserve">Концесиона накнада                                                                     </t>
  </si>
  <si>
    <t xml:space="preserve">Боравишна такса                                                                     </t>
  </si>
  <si>
    <t xml:space="preserve">Општинске и градске накнаде                                                                   </t>
  </si>
  <si>
    <t xml:space="preserve">Посебна накнада за заштиту и унапређење животне средине                                                               </t>
  </si>
  <si>
    <t xml:space="preserve">Концесиона накнада за обављање комуналних делатности и приходи од других концесионих послова, које јединице локалне самоуправе закључе у складу са законом                                                  </t>
  </si>
  <si>
    <t xml:space="preserve">Накнада за постављање објеката, односно средстава за оглашавање и других објеката и средстава                                                          </t>
  </si>
  <si>
    <t xml:space="preserve">Општинске и градске комуналне таксе                                                                  </t>
  </si>
  <si>
    <t xml:space="preserve">Комунална такса за држање кућних и егзотичних животиња                                                               </t>
  </si>
  <si>
    <t xml:space="preserve">Комунална такса за држање средстава за игру („забавне игре”)                                                              </t>
  </si>
  <si>
    <t xml:space="preserve">Комунална такса за коришћење витрина ради излагања робе ван пословне просторије                                                            </t>
  </si>
  <si>
    <t xml:space="preserve">Комунална такса за држање и коришћење пловних постројења, пловних направа и других објеката на води, осим пристана који се користе у пограничном речном саобраћају                                               </t>
  </si>
  <si>
    <t xml:space="preserve">Комунална такса за држање и коришћење чамаца и сплавова на води, осим чамаца које користе организације које одржавају и обележавају пловне путеве                                                 </t>
  </si>
  <si>
    <t xml:space="preserve">Комунална такса за држање ресторана и других угоститељских и забавних објеката на води                                                          </t>
  </si>
  <si>
    <t xml:space="preserve">Накнаде за коришћење државних путева                                                                  </t>
  </si>
  <si>
    <t xml:space="preserve">Посебна накнада за употребу државног пута, његовог дела или путног објекта (путарина)                                                           </t>
  </si>
  <si>
    <t xml:space="preserve">Накнада за прикључење прилазног пута на државни пут                                                               </t>
  </si>
  <si>
    <t xml:space="preserve">Накнада за постављање водовода, канализације, електричних, телефонских и телеграфских водова и сл. на државном путу                                                        </t>
  </si>
  <si>
    <t xml:space="preserve">Годишња накнада за коришћење комерцијалних објеката којима је омогућен приступ са државног пута                                                          </t>
  </si>
  <si>
    <t xml:space="preserve">Накнада за употребу државног пута за возила регистрована у иностранству                                                             </t>
  </si>
  <si>
    <t xml:space="preserve">Накнада за прекомерно коришћење државног пута, његовог дела или путног објекта                                                            </t>
  </si>
  <si>
    <t xml:space="preserve">Накнада за изградњу комерцијалних објеката којима је омогућен приступ са државног пута                                                           </t>
  </si>
  <si>
    <t xml:space="preserve">Накнаде за коришћење општинских путева и улица                                                                </t>
  </si>
  <si>
    <t xml:space="preserve">Посебна накнада за употребу општинског пута и улице, њиховог дела или путног објекта, ако је управљач пута надлежни орган локалне самоуправе                                                  </t>
  </si>
  <si>
    <t xml:space="preserve">Накнада за прикључење прилазног пута на општински пут и улицу, ако је управљач пута надлежни орган локалне самоуправе                                                     </t>
  </si>
  <si>
    <t xml:space="preserve">Накнада за постављање водовода, канализације, електричних, телефонских и телеграфских водова и сл. на општинском путу и улици, ако је управљач пута надлежни орган локалне самоуправе                                              </t>
  </si>
  <si>
    <t xml:space="preserve">Годишња накнада за коришћење комерцијалних објеката којима је омогућен приступ са општинског пута и улице, ако је управљач пута надлежни орган локалне самоуправе                                                </t>
  </si>
  <si>
    <t xml:space="preserve">Накнада за постављање објеката и средстава за оглашавање и обавештавање у пределу општинског пута и улице, ако је управљач пута надлежни орган локалне самоуправе                                               </t>
  </si>
  <si>
    <t xml:space="preserve">Накнада за прекомерно коришћење општинског пута, његовог дела или путног објекта, ако је управљач пута надлежни орган локалне самоуправе                                                    </t>
  </si>
  <si>
    <t xml:space="preserve">Накнада за изградњу комерцијалних објеката којима је омогућен приступ са општинског пута , ако је управљач пута надлежни орган локалне самоуправе                                                  </t>
  </si>
  <si>
    <t xml:space="preserve">Накнада за ванредни превоз на општинском путу и улици, ако је управљач пута надлежни орган локалне самоуправе                                                      </t>
  </si>
  <si>
    <t xml:space="preserve">Накнада за закуп делова земљишног појаса општинског пута и улице, ако је управљач пута надлежни орган локалне самоуправе                                                     </t>
  </si>
  <si>
    <t xml:space="preserve">Други порези на добра и услуге                                                                 </t>
  </si>
  <si>
    <t xml:space="preserve">Порез на међународну трговину и трансакције                                                                 </t>
  </si>
  <si>
    <t xml:space="preserve">Царине и друге увозне дажбине                                                                  </t>
  </si>
  <si>
    <t xml:space="preserve">Царинске таксе                                                                     </t>
  </si>
  <si>
    <t xml:space="preserve">Царинске дажбине                                                                     </t>
  </si>
  <si>
    <t xml:space="preserve">Остале увозне дажбине и складиштење                                                                  </t>
  </si>
  <si>
    <t xml:space="preserve">Посебна дажбина на увоз пољопривредних и прехрамбених производа                                                               </t>
  </si>
  <si>
    <t xml:space="preserve">Дажбина за царинско евидентирање                                                                   </t>
  </si>
  <si>
    <t xml:space="preserve">Дажбине за држање роба у царинским магацинима и стовариштима                                                              </t>
  </si>
  <si>
    <t xml:space="preserve">Порези на извоз                                                                    </t>
  </si>
  <si>
    <t xml:space="preserve">Добит извозних или увозних монопола                                                                  </t>
  </si>
  <si>
    <t xml:space="preserve">Добит по основу разлике између куповног и продајног девизног курса                                                             </t>
  </si>
  <si>
    <t xml:space="preserve">Порези на продају или куповину девиза                                                                 </t>
  </si>
  <si>
    <t xml:space="preserve">Други порези на међународну трговину и трансакције                                                                </t>
  </si>
  <si>
    <t>716000</t>
  </si>
  <si>
    <t xml:space="preserve">Други порези                                                                     </t>
  </si>
  <si>
    <t xml:space="preserve">Други порези које искључиво плаћају предузећа, односно предузетници                                                               </t>
  </si>
  <si>
    <t xml:space="preserve">Комунална такса на фирму                                                                   </t>
  </si>
  <si>
    <t>716111</t>
  </si>
  <si>
    <t xml:space="preserve">Комунална такса за истицање фирме на пословном простору                                                               </t>
  </si>
  <si>
    <t xml:space="preserve">Комунална такса за истицање и исписивање фирме ван пословног простора на објектима и просторима који припадају јединици локалне самоуправе (коловози, тротоари, зелене површине, бандере и сл.)                                             </t>
  </si>
  <si>
    <t xml:space="preserve">Други порези које плаћају остала лица или који се не могу идентификовати                                                           </t>
  </si>
  <si>
    <t xml:space="preserve">Средства прикупљена за време „дечије недеље”                                                                 </t>
  </si>
  <si>
    <t xml:space="preserve">Средства остварена продајом доплатне поштанске марке                                                                 </t>
  </si>
  <si>
    <t xml:space="preserve">Средства остварена продајом доплатне поштанске марке „борба против рака”                                                              </t>
  </si>
  <si>
    <t xml:space="preserve">Средства остварена продајом доплатне поштанске марке „борба против сиде”                                                              </t>
  </si>
  <si>
    <t xml:space="preserve">Средства остварена продајом доплатне поштанске марке „изградња спомен-храма светог саве”                                                             </t>
  </si>
  <si>
    <t xml:space="preserve">Средства остварена продајом доплатне поштанске марке „европско првенство у рукомету србија 2012“                                                           </t>
  </si>
  <si>
    <t xml:space="preserve">Средства остварена продајом доплатне поштанске марке „школа без насиља“                                                              </t>
  </si>
  <si>
    <t xml:space="preserve">Средства остварена продајом доплатне поштанске марке „корак напред“                                                               </t>
  </si>
  <si>
    <t xml:space="preserve">Средства остварена продајом доплатне поштанске марке „светско првенство у рвању за кадете србија 2013“                                                         </t>
  </si>
  <si>
    <t xml:space="preserve">Средства остварена продајом доплатне поштанске марке „народна библиотека србије 1832 - 2012“                                                           </t>
  </si>
  <si>
    <t xml:space="preserve">Средства остварена продајом доплатне поштанске марке „медаља се осваја срцем“                                                             </t>
  </si>
  <si>
    <t xml:space="preserve">Aкцизе                                                                      </t>
  </si>
  <si>
    <t xml:space="preserve">Акцизе на деривате нафте                                                                   </t>
  </si>
  <si>
    <t xml:space="preserve">Акцизе на деривате нафте произведене у земљи                                                                </t>
  </si>
  <si>
    <t xml:space="preserve">Акциза на моторни бензин                                                                   </t>
  </si>
  <si>
    <t xml:space="preserve">Акциза на дизел-горива                                                                    </t>
  </si>
  <si>
    <t xml:space="preserve">Акциза на све врсте моторног бензина и све врсте дизел-горива који су продати купцима са територије ап косово и метохија                                                   </t>
  </si>
  <si>
    <t xml:space="preserve">Акциза на остале деривате нафте који се добијају од фракција нафте које имају распон дестилације до 380ºс                                                      </t>
  </si>
  <si>
    <t xml:space="preserve">Акциза на течни нафтни гас                                                                  </t>
  </si>
  <si>
    <t xml:space="preserve">Акциза на оловни бензин                                                                   </t>
  </si>
  <si>
    <t xml:space="preserve">Акциза на безоловни бензин                                                                   </t>
  </si>
  <si>
    <t xml:space="preserve">Акциза на гасна уља                                                                   </t>
  </si>
  <si>
    <t xml:space="preserve">Акциза на керозин                                                                    </t>
  </si>
  <si>
    <t xml:space="preserve">Акцизе на деривате нафте при увозу                                                                 </t>
  </si>
  <si>
    <t xml:space="preserve">Акциза при увозу моторног бензина                                                                  </t>
  </si>
  <si>
    <t xml:space="preserve">Акциза при увозу дизел-горива                                                                   </t>
  </si>
  <si>
    <t xml:space="preserve">Акциза при увозу лож уља                                                                  </t>
  </si>
  <si>
    <t xml:space="preserve">Акциза при увозу осталих деривата нафте који се добијају од фракција нафте које имају распон дестилације до 380ºс                                                     </t>
  </si>
  <si>
    <t xml:space="preserve">Акциза при увозу течног нафтног гаса                                                                 </t>
  </si>
  <si>
    <t xml:space="preserve">Акциза при увозу оловног бензина                                                                  </t>
  </si>
  <si>
    <t xml:space="preserve">Акциза  при увозу безоловног бензина                                                                 </t>
  </si>
  <si>
    <t xml:space="preserve">Акциза при увозу гасних уља                                                                  </t>
  </si>
  <si>
    <t xml:space="preserve">Акциза при увозу керозина                                                                   </t>
  </si>
  <si>
    <t xml:space="preserve">Акцизе на адитиве и екстендере за додавање у погонска горива произведена у земљи                                                          </t>
  </si>
  <si>
    <t xml:space="preserve">Акциза на адитиве и екстендере за безоловни бензин                                                               </t>
  </si>
  <si>
    <t xml:space="preserve">Акциза на адитиве и екстендере за гасна уља                                                               </t>
  </si>
  <si>
    <t xml:space="preserve">Акциза на адитиве и екстендере за керозин                                                                </t>
  </si>
  <si>
    <t xml:space="preserve">Акциза на адитиве и екстендере за течни нафтни гас                                                              </t>
  </si>
  <si>
    <t xml:space="preserve">Акцизе при увозу адитива и екстендера за додавање у погонска горива                                                            </t>
  </si>
  <si>
    <t xml:space="preserve">Акциза при увозу адитива и екстендера за безоловни бензин                                                              </t>
  </si>
  <si>
    <t xml:space="preserve">Акциза при увозу адитива и екстендера за гасна уља                                                              </t>
  </si>
  <si>
    <t xml:space="preserve">Акциза при увозу адитива и екстендера за керозин                                                               </t>
  </si>
  <si>
    <t xml:space="preserve">Акциза при увозу адитива и екстендера за течни нафтни гас                                                             </t>
  </si>
  <si>
    <t xml:space="preserve">Акцизе на биогорива и биотечности                                                                  </t>
  </si>
  <si>
    <t xml:space="preserve">Акциза на биогорива и биотечности произведене у земљи                                                               </t>
  </si>
  <si>
    <t xml:space="preserve">Акциза на биогорива и биотечности из увоза                                                                </t>
  </si>
  <si>
    <t xml:space="preserve">Акцизе на дуванске прерађевине                                                                   </t>
  </si>
  <si>
    <t xml:space="preserve">Акциза на дуванске прерађевине произведене у земљи                                                                </t>
  </si>
  <si>
    <t xml:space="preserve">Акциза на цигарете групе а                                                                  </t>
  </si>
  <si>
    <t xml:space="preserve">Акциза на цигарете групе б                                                                  </t>
  </si>
  <si>
    <t xml:space="preserve">Акциза на цигарете групе ц                                                                  </t>
  </si>
  <si>
    <t xml:space="preserve">Акциза на цигарете произведене у земљи                                                                 </t>
  </si>
  <si>
    <t xml:space="preserve">Акциза на остале дуванске прерађевине                                                                  </t>
  </si>
  <si>
    <t xml:space="preserve">Акциза на дуванске прерађевине при увозу                                                                 </t>
  </si>
  <si>
    <t xml:space="preserve">Акциза при увозу цигарете групе а                                                                 </t>
  </si>
  <si>
    <t xml:space="preserve">Акциза на цигарете из увоза                                                                  </t>
  </si>
  <si>
    <t xml:space="preserve">Акциза при увозу осталих дуванских прерађевина                                                                 </t>
  </si>
  <si>
    <t xml:space="preserve">Акцизе на алкохолна пића                                                                   </t>
  </si>
  <si>
    <t xml:space="preserve">Акциза на алкохолна пића произведена у земљи                                                                </t>
  </si>
  <si>
    <t xml:space="preserve">Акциза на пиво                                                                    </t>
  </si>
  <si>
    <t xml:space="preserve">Акциза на природну ракију и вињак                                                                 </t>
  </si>
  <si>
    <t xml:space="preserve">Акциза на нискоалкохолна пића                                                                   </t>
  </si>
  <si>
    <t xml:space="preserve">Акциза на жестока алкохолна пића и ликере                                                                </t>
  </si>
  <si>
    <t xml:space="preserve">Акциза на ракије од воћа, грожђа, специјалне ракије                                                               </t>
  </si>
  <si>
    <t xml:space="preserve">Акциза на ракије од житарица и осталих пољопривредних сировина                                                              </t>
  </si>
  <si>
    <t xml:space="preserve">Акциза на остала алкохолна пића                                                                  </t>
  </si>
  <si>
    <t xml:space="preserve">Акциза на алкохолна пића при увозу                                                                 </t>
  </si>
  <si>
    <t xml:space="preserve">Акциза при увозу пива                                                                   </t>
  </si>
  <si>
    <t xml:space="preserve">Акциза при увозу природне ракије и вињака                                                                </t>
  </si>
  <si>
    <t xml:space="preserve">Акциза на нискоалкохолна пића из увоза                                                                 </t>
  </si>
  <si>
    <t xml:space="preserve">Акциза при увозу жестоких алкохолних пића и ликера                                                               </t>
  </si>
  <si>
    <t xml:space="preserve">Акциза при увозу вискија, џина, коњака и осталих алкохолних пића                                                             </t>
  </si>
  <si>
    <t xml:space="preserve">Акциза при увозу ракија од воћа, грожђа и специјалних ракија                                                             </t>
  </si>
  <si>
    <t xml:space="preserve">Акциза при увозу ракија од житарица и осталих пољопривредних сировина                                                             </t>
  </si>
  <si>
    <t xml:space="preserve">Акцизе на освежавајућа безалкохолна пића                                                                  </t>
  </si>
  <si>
    <t xml:space="preserve">Акциза при увозу освежавајућих безалкохолних пића                                                                 </t>
  </si>
  <si>
    <t xml:space="preserve">Акциза на кафу                                                                    </t>
  </si>
  <si>
    <t xml:space="preserve">Акциза при увозу кафе                                                                   </t>
  </si>
  <si>
    <t xml:space="preserve">Акциза при увозу кафе (сирова, пржена, млевена и екстракт кафе)                                                             </t>
  </si>
  <si>
    <t xml:space="preserve">Акциза при увозу непржене кафе                                                                  </t>
  </si>
  <si>
    <t xml:space="preserve">Акциза при увозу пржене кафе                                                                  </t>
  </si>
  <si>
    <t xml:space="preserve">Акциза при увозу љуспица и опни од кафе                                                               </t>
  </si>
  <si>
    <t xml:space="preserve">Акциза при увозу екстракта, есенције и концентрата од кафе                                                              </t>
  </si>
  <si>
    <t xml:space="preserve">Акциза при увозу кафе из члана 14. став 1. тач. 5) до 8) закона о акцизама                                                       </t>
  </si>
  <si>
    <t xml:space="preserve">Друге акцизе                                                                     </t>
  </si>
  <si>
    <t xml:space="preserve">Посебна такса за изравнање пореског оптерећења за робу која се упућује на територију аутономне покрајине косово и метохија                                                     </t>
  </si>
  <si>
    <t xml:space="preserve">Такса на добра која се допремају са територије аутономне покрајине косово и метохија, а на која се не плаћа акциза                                                   </t>
  </si>
  <si>
    <t xml:space="preserve">Једнократни порез на екстра профит и екстра имовину стечену коришћењем посебних погодности                                                           </t>
  </si>
  <si>
    <t xml:space="preserve">Порез на доходак, добит и капиталну добит на терет физичких лица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</si>
  <si>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t>
  </si>
  <si>
    <t xml:space="preserve">Једнократни порез по основу привилеговане исплате замрзнуте старе девизне штедње и штедње у пирамидалним банкама у износу већем од 10000 dem по штедном улогу, по решењу пореске управе                                           </t>
  </si>
  <si>
    <t xml:space="preserve">Порез на доходак, добит и капиталну добит на терет предузећа и осталих правних лица                                                         </t>
  </si>
  <si>
    <t xml:space="preserve">Једнократни порез по основу коришћења средстава примарне и сиве емисије новца у финансијским трансакцијама                                                         </t>
  </si>
  <si>
    <t xml:space="preserve">Једнократни порез по основу коришћења средстава примарне и сиве емисије новца у финансијским трансакцијама, по решењу пореске управе                                                     </t>
  </si>
  <si>
    <t xml:space="preserve">Једнократни порез по основу куповине девиза по званичном курсу народне банке југославије у ситуацији када је тржишни курс био виши                                                   </t>
  </si>
  <si>
    <t xml:space="preserve">Једнократни порез по основу куповине девиза по званичном курсу народне банке југославије у ситуацији када је тржишни курс био виши, по решењу пореске управе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</si>
  <si>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t>
  </si>
  <si>
    <t xml:space="preserve">Једнократни порез по основу изношења девиза по основу авансног плаћања увоза који касније није реализован, односно по основу фактурисаних, а неизвршених услуга, по решењу пореске управе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</si>
  <si>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t>
  </si>
  <si>
    <t xml:space="preserve">Једнократни порез по основу увоза и извоза производа на режиму контингента или квоте, остварен коришћењем посебних погодности за добијање контингента, односно квоте по решењу пореске управе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</si>
  <si>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t>
  </si>
  <si>
    <t xml:space="preserve">Једнократни порез по основу коришћења средстава правног лица на која нису плаћене прописане јавне дажбине (коришћење средстава непредатог пазара, других средстава од наплаћених потраживања која нису приказана као приход и др.) , по решењу пореске управе                                   </t>
  </si>
  <si>
    <t xml:space="preserve">Једнократни порез на екстра профит и екстра имовину стечену употребом јавних средстава или других јавних ресурса под привилегованим условима                                                    </t>
  </si>
  <si>
    <t xml:space="preserve">Једнократни порез по основу снабдевања робних резерви и куповине из робних резерви под привилегованим условима (без јавне лицитације, односно непосредном погодбом) , по решењу пореске управе                                             </t>
  </si>
  <si>
    <t xml:space="preserve">Једнократни порез по основу располагања буџетским средствима, средствима организација обавезног социјалног осигурања, средствима јавних фондова и средствима јавних предузећа и јавних установа супротно прописима, односно утврђеној намени, по решењу пореске управе                                        </t>
  </si>
  <si>
    <t xml:space="preserve">Једнократни порез по основу коришћења средстава јавних прихода депонованих по камати нижој од камате која би се у тренутку депоновања могла постићи на тржишту, за пласман по вишој каматној стопи, по решењу пореске управе                                     </t>
  </si>
  <si>
    <t xml:space="preserve">Једнократни порез по основу ненаменског коришћења средстава додељених по основу дневница солидарности, средстава остварених од посебне таксе на пословне трансакције, доприноса солидарности на пословне трансакције за отклањање последица земљотреса у колубарском округу и других јавних прихода са сличном наменом, по решењу пореске управе                            </t>
  </si>
  <si>
    <t xml:space="preserve">Једнократни порез по основу коришћења средстава по основу зајма за привредни развој србије, по решењу пореске управе                                                      </t>
  </si>
  <si>
    <t xml:space="preserve">Порез на доходак, добит и капиталну добит нераспоредив између физичких и правних лица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</si>
  <si>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t>
  </si>
  <si>
    <t xml:space="preserve">Једнократни порез по основу коришћења кредита за стицање пословног простора или других непокретности, односно опреме, под условима повољнијим за дужника од тржишних, по решењу пореске управе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</si>
  <si>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t>
  </si>
  <si>
    <t xml:space="preserve">Једнократни порез по основу пословања јавним средствима или средствима друштвених, мешовитих, односно државних предузећа, или њихово коришћење, од стране физичког или правног лица, по основу трансферисања тих средстава у иностранство на рачун тога лица или на рачун другог физичког или правног лица, по решењу пореске управе                         </t>
  </si>
  <si>
    <t xml:space="preserve">Једнократни порез по основу коришћења средстава депонованих од стране грађана у пирамидалним банкама и штедионицама као позајмица                                                      </t>
  </si>
  <si>
    <t xml:space="preserve">Једнократни порез по основу коришћења средстава депонованих од стране грађана у пирамидалним банкама и штедионицама као позајмица, по решењу пореске управе                                                  </t>
  </si>
  <si>
    <t xml:space="preserve">Остали једнократни порези на имовину                                                                  </t>
  </si>
  <si>
    <t xml:space="preserve">Једнократни порез по основу злоупотреба у приватизацији предузећа од старне директора и чланова органа управљања или чланова њихових породица                                                    </t>
  </si>
  <si>
    <t xml:space="preserve">Једнократни порез по основу злоупотреба у приватизацији предузећа од стране директора и чланова органа управљања или чланова њихових породица, по решењу пореске управе                                                </t>
  </si>
  <si>
    <t xml:space="preserve">Једнократни порез по основу откупа стана (станова) укупне површине веће од 90 метара квадратних од стране изабраног, постављеног или именованог функционера, функционера политичке странке, директора или члана органа управљања правног лица у државној, друштвеној или мешовитој својини са претежним учешћем друштвеног капитала, осим ако одговарајућим општим актом није било предвиђено право на стан веће површине, у којем се случају као припадајућа узима тако предвиђена површина, по решењу пореске управе  </t>
  </si>
  <si>
    <t xml:space="preserve">Једнократни порез по основу коришћења кредита по посебним погодностима за куповину, односно за откуп стана (станова) , по решењу пореске управе                                                  </t>
  </si>
  <si>
    <t xml:space="preserve">Једнократни порез по основу изградње репрезентативног стамбеног, односно пословног објекта, чија је укупна површина већа од прописане и дозвољене, по решењу пореске управе                                                </t>
  </si>
  <si>
    <t xml:space="preserve">Једнократни порез по основу куповине градског грађевинског или пољопривредног земљишта које је било у друштвеној својини од стране изабраног, постављеног или именованог лица, односно функционера локалне самоуправе, те чланова његове породице, када је на лицитацији учествовало само једно лице, по решењу пореске управе                            </t>
  </si>
  <si>
    <t xml:space="preserve">Остали порези које плаћају искључиво предузећа и предузетници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</si>
  <si>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t>
  </si>
  <si>
    <t xml:space="preserve">Једнократни порез по основу увоза и дистрибуције акцизних производа без плаћања царина, других увозних дажбина, акциза, других пореза на потрошњу и пореза на промет, по решењу пореске управе                                           </t>
  </si>
  <si>
    <t xml:space="preserve">Остали порези које плаћају друга или неидентификована лица                                                               </t>
  </si>
  <si>
    <t xml:space="preserve">Једнократни порез по различитим основама                                                                  </t>
  </si>
  <si>
    <t xml:space="preserve">Једнократни порез по различитим основама, по решењу пореске управе                                                              </t>
  </si>
  <si>
    <t xml:space="preserve">Социјални доприноси                                                                     </t>
  </si>
  <si>
    <t xml:space="preserve">Доприноси за социјално осигурање                                                                   </t>
  </si>
  <si>
    <t xml:space="preserve">Доприноси за социјално осигурање на терет запослених                                                                </t>
  </si>
  <si>
    <t xml:space="preserve">Доприноси за пензијско и инвалидско осигурање                                                                 </t>
  </si>
  <si>
    <t xml:space="preserve">Допринос за пензијско и инвалидско осигурање запослених на терет запослених код правних лица                                                          </t>
  </si>
  <si>
    <t xml:space="preserve">Допринос за пензијско и инвалидско осигурање за запослене код физичких лица на терет запослених                                                         </t>
  </si>
  <si>
    <t xml:space="preserve">Допринос за пензијско и инвалидско осигурање запослених који су у радном односу код приватних послодаваца (самосталних делатности) на терет запослених                                                   </t>
  </si>
  <si>
    <t xml:space="preserve">Допринос за пензијско и инвалидско осигурање за лица на продуженом осигурању                                                            </t>
  </si>
  <si>
    <t xml:space="preserve">Допринос за пензијско и инвалидско осигурање за докуп стажа                                                              </t>
  </si>
  <si>
    <t xml:space="preserve">Допринос за пензијско и инвалидско осигурање запослених који обављају послове преко омладинских задруга на терет задругара                                                       </t>
  </si>
  <si>
    <t xml:space="preserve">Допринос за пензијско и инвалидско осигурање запослених који остварују накнаду по основу ауторског права, уговора о делу и других новчаних накнада на терет примаоца накнаде                                              </t>
  </si>
  <si>
    <t xml:space="preserve">Допринос за пензијско и инвалидско осигурање на терет запослених - за војне осигуранике                                                          </t>
  </si>
  <si>
    <t xml:space="preserve">Допринос за пензијско и инвалидско осигурање војних осигураника који остварују накнаду по основу ауторског права, уговора о делу и других новчаних накнада на терет примаоца накнаде                                             </t>
  </si>
  <si>
    <t xml:space="preserve">Доприноси за здравствено осигурање                                                                   </t>
  </si>
  <si>
    <t xml:space="preserve">Допринос за здравствено осигурање запослених на терет запослених                                                               </t>
  </si>
  <si>
    <t xml:space="preserve">Допринос за здравствено осигурање запослених на терет запослених - за војне осигуранике                                                           </t>
  </si>
  <si>
    <t xml:space="preserve">Доприноси за случај незапослености                                                                   </t>
  </si>
  <si>
    <t xml:space="preserve">Допринос за осигурање за случај незапослености на терет запослених                                                              </t>
  </si>
  <si>
    <t xml:space="preserve">Доприноси за социјално осигурање на терет послодавца                                                                </t>
  </si>
  <si>
    <t xml:space="preserve">Допринос за пензијско и инвалидско осигурање запослених на терет послодавца који се финансира из буџета и фондова обавезног социјалног осигурања                                                   </t>
  </si>
  <si>
    <t xml:space="preserve">Допринос за пензијско и инвалидско осигурање запослених на терет послодавца-правног лица које се не финансира из буџета и фондова обавезног социјалног осигурања                                                 </t>
  </si>
  <si>
    <t xml:space="preserve">Допринос за пензијско и инвалидско осигурање за запослене код физичких лица на терет послодавца                                                         </t>
  </si>
  <si>
    <t xml:space="preserve">Допринос за пензијско и инвалидско осигурање запослених који су у радном односу код приватних послодаваца (предузетника) на терет послодавца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</si>
  <si>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t>
  </si>
  <si>
    <t xml:space="preserve">Додатни допринос за пензијско и инвалидско осигурање запослених на исплаћена лична примања и друге приходе запослених, којима се стаж осигурања рачуна са увећаним трајањем који плаћа послодавац који се финансира из буџета и фондова обавезног социјалног осигурања                                  </t>
  </si>
  <si>
    <t xml:space="preserve">Допринос за пензијско и инвалидско осигурање лица на породиљском одсуству који плаћа исплатилац накнаде зараде, односно плате                                                      </t>
  </si>
  <si>
    <t xml:space="preserve">Допринос за пензијско и инвалидско осигурање запослених који обављају послове преко омладинских задруга на терет послодавца                                                       </t>
  </si>
  <si>
    <t xml:space="preserve">Допринос за пензијско и инвалидско осигурање војних осигураника - на терет послодавца, додатни допринос за пензијско и инвалидско осигурање војних осигураника на исплаћена лична примања и друге приходе војних осигураника, којима се стаж осигурања рачуна са увећаним трајањем који плаћа послодавац, допринос за пензијско и инвалидско осигурање војних осигураника на породиљском одсуству који плаћа исплатилац накнаде зараде, односно плате            </t>
  </si>
  <si>
    <t xml:space="preserve">Допринос за здравствено осигурање запослених на терет послодавца који се финансира из буџета и фондова обавезног социјалног осигурања                                                     </t>
  </si>
  <si>
    <t xml:space="preserve">Допринос за здравствено осигурање запослених на терет послодавца који се не финансира из буџета и фондова обавезног социјалног осигурања                                                    </t>
  </si>
  <si>
    <t xml:space="preserve">Допринос за здравствено осигурање лица на породиљском одсуству који плаћа исплатилац накнаде зараде, односно плате                                                        </t>
  </si>
  <si>
    <t xml:space="preserve">Допринос за здравствено осигурање за лица која остварују друге приходе на терет послодавца који се финансира из буџета и фондова обавезног социјалног осигурања                                                </t>
  </si>
  <si>
    <t xml:space="preserve">Допринос за здравствено осигурање за лица која остварују друге приходе на терет послодавца који се не финансира из буџета и фондова обавезног социјалног осигурања                                               </t>
  </si>
  <si>
    <t xml:space="preserve">Допринос за здравствено осигурање запослених на терет послодавца - за војне осигуранике                                                           </t>
  </si>
  <si>
    <t xml:space="preserve">Допринос за осигурање за случај незапослености на терет послодавца који се финансира из буџета и фондова обавезног социјалног осигурања                                                    </t>
  </si>
  <si>
    <t xml:space="preserve">Допринос за осигурање за случај незапослености на терет послодавца који се не финансира из буџета и фондова обавезног социјалног осигурања                                                   </t>
  </si>
  <si>
    <t xml:space="preserve">Допринос за осигурање од незапослености лица на породиљском одсуству који плаћа исплатилац накнаде, односно плате                                                        </t>
  </si>
  <si>
    <t xml:space="preserve">Доприноси за социјално осигурање лица која обављају самосталну делатност и незапослених лица                                                           </t>
  </si>
  <si>
    <t xml:space="preserve">Допринос за пензијско и инвалидско осигурање за лица којима се обезбеђују права за случај инвалидности и телесног оштећења проузрокованих повредом на раду или професионалном болешћу                                              </t>
  </si>
  <si>
    <t xml:space="preserve">Допринос за пензијско и инвалидско осигурање лица која се баве пољопривредом (пољопривредник, члан домаћинства пољопривредника и мешовитог домаћинства, носилац или члан регистрованог пољопривредног газдинства) ,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</si>
  <si>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ако нису обавезно осигурани по основу запослења и лица која су оснивачи, односно власници привредних друштава који у њима раде, по решењу пореске управе                        </t>
  </si>
  <si>
    <t xml:space="preserve">Допринос за пензијско и инвалидско осигурање лица која су оснивачи, односно чланови привредних друштава, који су у радном односу у привредном друштву чији су оснивач, односно члан                                            </t>
  </si>
  <si>
    <t xml:space="preserve">Допринос за пензијско и инвалидско осигурање осигураника самосталних делатности, који обављају послове по основу уговора о делу, ауторских уговора, односно других уговора                                                 </t>
  </si>
  <si>
    <t xml:space="preserve">Допринос за пензијско и инвалидско осигурање пољопривредника који остварују накнаду по основу ауторског права, патената и техничких унапређења, уговора о делу и других уговора                                               </t>
  </si>
  <si>
    <t xml:space="preserve">Допринос за пензијско и инвалидско осигурање лица којима је обавеза плаћања доприноса утврђена од стране пензијског фонда у поступку утврђивања својства осигураника пољопривредника по члану 63. закона о доприносима за обавезно социјално осигурање                                      </t>
  </si>
  <si>
    <t xml:space="preserve">Допринос за пензијско и инвалидско осигурање којима је обавеза плаћања доприноса утврђена од стране пензијског фонда у поступку утврђивања својства осигураника самосталних делатности по члану 63. закона о доприносима за обавезно социјално осигурање                                      </t>
  </si>
  <si>
    <t xml:space="preserve">Додатни допринос за пензијско и инвалидско осигурање за стаж осигураника са увећаним трајањем лица која обављају самосталну делатност, по решењу републичког фонда за пензијско и инвалидско осигурање                                            </t>
  </si>
  <si>
    <t xml:space="preserve">Допринос за здравствено осигурање пољопривредника који се баве пољопривредом ако нису запослени или не обављају самосталну делатност као основно занимање, по решењу пореске управе                                               </t>
  </si>
  <si>
    <t xml:space="preserve">Допринос за здравствено осигурање других физичких лица која су власници, имаоци права коришћења или плодоуживања пољопривредног или шумског земљишта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</si>
  <si>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t>
  </si>
  <si>
    <t xml:space="preserve">Допринос за здравствено осигурање лица која остварују приходе од ауторских права, патената или техничких унапређења                                                        </t>
  </si>
  <si>
    <t xml:space="preserve">Допринос за здравствено осигурање лица која самостално обављају делатност као основно занимање, оснивача, односно власника предузећа и радњи, по решењу пореске управе                                                 </t>
  </si>
  <si>
    <t xml:space="preserve">Допринос за осигурање за случај незапослености лица која самостално обављају делатност, по решењу пореске управе                                                        </t>
  </si>
  <si>
    <t xml:space="preserve">Допринос за осигурање за случај незапослености осигураника који остварују приходе од ауторских права, патената и техничких унапређења                                                      </t>
  </si>
  <si>
    <t xml:space="preserve">Доприноси за социјално осигурање који се не могу разврстати                                                              </t>
  </si>
  <si>
    <t xml:space="preserve">Допринос за пензијско и инвалидско осигурање за осигуранике запослене, за лица којима се накнадно утврђује стаж осигурања по решењу републичког фонда за пио                                                </t>
  </si>
  <si>
    <t xml:space="preserve">Допринос за пензијско и инвалидско осигурање за добровољно осигурање                                                              </t>
  </si>
  <si>
    <t xml:space="preserve">Допринос за пензијско и инвалидско осигурање запослених, за лица која се укључују у обавезно осигурање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</si>
  <si>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самосталних делатности, по решењу пореске управе                                </t>
  </si>
  <si>
    <t xml:space="preserve">Допринос за пензијско и инвалидско осигурање по члану 13. закона о уплати доприноса за пензијско и инвалидско осигурање за поједине категорије осигураника – запослених, који за осигуранике уплаћује републички фонд за пензијско и инвалидско осигурање за осигуранике самосталних делатности                                </t>
  </si>
  <si>
    <t xml:space="preserve">Допринос за пензијско и инвалидско осигурање по члану 120. закона о пензијском и инвалидском осигурању, који за обвезнике, обуставом 41699 месечног износа пензије уплаћује републички фонд за пензијско и инвалидско осигурање за осигуранике пољопривреднике,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</si>
  <si>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самосталне делатности,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</si>
  <si>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по члану 120. закона о пензијском и инвалидском осигурању, који за обвезнике пољопривреднике, обуставом 41699 месечног износа пензија, уплаћује републички фонд за пензијско и инвалидско осигурање по решењу пореске управе                                   </t>
  </si>
  <si>
    <t xml:space="preserve">Допринос за пензијско и инвалидско осигурање за лица која, у складу са законом, самостално обављају привредну или другу делатност, свештеника и верских службеника, а осигурани по другом основу, по решењу пореске управе                                       </t>
  </si>
  <si>
    <t xml:space="preserve">Приходи по основу неуплаћеног доприноса за здравствено осигурање по судским решењима                                                            </t>
  </si>
  <si>
    <t xml:space="preserve">Допринос за здравствено осигурање страних држављана на школовању или стручном усавршавању                                                            </t>
  </si>
  <si>
    <t xml:space="preserve">Допринос за здравствено осигурање лица која се укључују у обавезно здравствено осигурање                                                           </t>
  </si>
  <si>
    <t xml:space="preserve">Остали социјални доприноси                                                                    </t>
  </si>
  <si>
    <t xml:space="preserve">Социјални доприноси на терет осигураника                                                                  </t>
  </si>
  <si>
    <t xml:space="preserve">Социјални доприноси на терет послодаваца                                                                  </t>
  </si>
  <si>
    <t xml:space="preserve">Импутирани социјални доприноси                                                                    </t>
  </si>
  <si>
    <t>730000</t>
  </si>
  <si>
    <t xml:space="preserve">Донације и трансфери                                                                    </t>
  </si>
  <si>
    <t xml:space="preserve">Донације од иностраних држава                                                                   </t>
  </si>
  <si>
    <t xml:space="preserve">Текуће донације од иностраних држава                                                                  </t>
  </si>
  <si>
    <t xml:space="preserve">Текуће донације од иностраних држава у корист нивоа републике                                                              </t>
  </si>
  <si>
    <t xml:space="preserve">Текуће донације од иностраних држава у корист нивоа територијалних аутономија                                                             </t>
  </si>
  <si>
    <t xml:space="preserve">Текуће донације од иностраних држава у корист нивоа ап војводина                                                             </t>
  </si>
  <si>
    <t xml:space="preserve">Текуће донације од иностраних држава у корист нивоа ап косово и метохија                                                           </t>
  </si>
  <si>
    <t xml:space="preserve">Текуће донације од иностраних држава у корист нивоа градова                                                              </t>
  </si>
  <si>
    <t xml:space="preserve">Текуће донације од иностраних држава у корист нивоа општина                                                              </t>
  </si>
  <si>
    <t xml:space="preserve">Текуће донације од иностраних држава у корист организација обавезног социјалног осигурања                                                            </t>
  </si>
  <si>
    <t xml:space="preserve">Текуће донације од иностраних држава у корист републичког фонда за здравствено осигурање                                                           </t>
  </si>
  <si>
    <t xml:space="preserve">Текуће донације од иностраних држава у корист републичког фонда за пио                                                            </t>
  </si>
  <si>
    <t xml:space="preserve">Текуће донације од иностраних држава у корист националне службе за запошљавање                                                            </t>
  </si>
  <si>
    <t xml:space="preserve">Капиталне донације од иностраних држава                                                                  </t>
  </si>
  <si>
    <t xml:space="preserve">Капиталне донације од иностраних држава у корист нивоа републике                                                              </t>
  </si>
  <si>
    <t xml:space="preserve">Капиталне донације од иностраних држава у корист нивоа територијалних аутономија                                                             </t>
  </si>
  <si>
    <t xml:space="preserve">Капиталне донације од иностраних држава у корист нивоа ап војводина                                                             </t>
  </si>
  <si>
    <t xml:space="preserve">Капиталне донације од иностраних држава у корист нивоа ап косово и метохија                                                           </t>
  </si>
  <si>
    <t xml:space="preserve">Капиталне донације од иностраних држава у корист нивоа градова                                                              </t>
  </si>
  <si>
    <t xml:space="preserve">Капиталне донације од иностраних држава у корист нивоа општина                                                              </t>
  </si>
  <si>
    <t xml:space="preserve">Капиталне донације од иностраних држава у корист организација обавезног социјалног осигурања                                                            </t>
  </si>
  <si>
    <t xml:space="preserve">Капиталне донације од иностраних држава у корист републичког фонда за здравствено осигурање                                                           </t>
  </si>
  <si>
    <t xml:space="preserve">Капиталне донације од иностраних држава у корист републичког фонда за пио                                                            </t>
  </si>
  <si>
    <t xml:space="preserve">Капиталне донације од иностраних држава у корист националне службе за запошљавање                                                            </t>
  </si>
  <si>
    <t>732000</t>
  </si>
  <si>
    <t xml:space="preserve">Донације од међународних организација                                                                   </t>
  </si>
  <si>
    <t xml:space="preserve">Текуће донације од међународних организација                                                                  </t>
  </si>
  <si>
    <t xml:space="preserve">Текуће донације од међународних организација у корист нивоа републике                                                              </t>
  </si>
  <si>
    <t xml:space="preserve">Текуће донације од међународних организација у корист нивоа територијалних аутономија                                                             </t>
  </si>
  <si>
    <t xml:space="preserve">Текуће донације од међународних организација у корист нивоа ап војводина                                                             </t>
  </si>
  <si>
    <t xml:space="preserve">Текуће донације од међународних организација у корист нивоа ап косово и метохија                                                           </t>
  </si>
  <si>
    <t xml:space="preserve">Текуће донације од међународних организација у корист нивоа градова                                                              </t>
  </si>
  <si>
    <t xml:space="preserve">Текуће донације од међународних организација у корист нивоа општина                                                              </t>
  </si>
  <si>
    <t xml:space="preserve">Текуће донације од међународних организација у корист организација обавезног социјалног осигурања                                                            </t>
  </si>
  <si>
    <t xml:space="preserve">Текуће донације од међународних организација у корист републичког фонда за здравствено осигурање                                                           </t>
  </si>
  <si>
    <t xml:space="preserve">Текуће донације од међународних организација у корист републичког фонда за пио                                                            </t>
  </si>
  <si>
    <t xml:space="preserve">Текуће донације од међународних организација у корист националнe службe за запошљавање                                                            </t>
  </si>
  <si>
    <t xml:space="preserve">Капиталне донације од међународних организација                                                                  </t>
  </si>
  <si>
    <t xml:space="preserve">Капиталне донације од међународних организација у корист нивоа републике                                                              </t>
  </si>
  <si>
    <t xml:space="preserve">Капиталне донације од међународних организација у корист нивоа територијалних аутономија                                                             </t>
  </si>
  <si>
    <t xml:space="preserve">Капиталне донације од међународних организација у корист нивоа ап војводина                                                             </t>
  </si>
  <si>
    <t xml:space="preserve">Капиталне донације од међународних организација у корист нивоа ап косово и метохија                                                           </t>
  </si>
  <si>
    <t xml:space="preserve">Капиталне донације од међународних организација у корист нивоа градова                                                              </t>
  </si>
  <si>
    <t xml:space="preserve">Капиталне донације од међународних организација у корист нивоа општина                                                              </t>
  </si>
  <si>
    <t xml:space="preserve">Капиталне донације од међународних организација у корист организација обавезног социјалног осигурања                                                            </t>
  </si>
  <si>
    <t xml:space="preserve">Капиталне донације од међународних организација у корист републичког фонда за здравствено осигурање                                                           </t>
  </si>
  <si>
    <t xml:space="preserve">Капиталне донације од међународних организација у корист републичког фонда за пио                                                            </t>
  </si>
  <si>
    <t xml:space="preserve">Капиталне донације од међународних организација у корист националне службе за запошљавање                                                            </t>
  </si>
  <si>
    <t>733000</t>
  </si>
  <si>
    <t xml:space="preserve">Трансфери од других нивоа власти                                                                  </t>
  </si>
  <si>
    <t xml:space="preserve">Текући трансфери од других нивоа власти                                                                 </t>
  </si>
  <si>
    <t xml:space="preserve">Текући трансфери од других нивоа власти у корист нивоа републике                                                             </t>
  </si>
  <si>
    <t xml:space="preserve">Текући трансфери од републике и од других нивоа власти у корист нивоа територијалних аутономија                                                         </t>
  </si>
  <si>
    <t xml:space="preserve">Текући трансфери од републике у корист нивоа ап војводина                                                              </t>
  </si>
  <si>
    <t xml:space="preserve">Текући трансфери од републике у корист нивоа ап косово и метохија                                                            </t>
  </si>
  <si>
    <t xml:space="preserve">Текући трансфери од градова у корист  ап војводина                                                              </t>
  </si>
  <si>
    <t xml:space="preserve">Текући трансфери од градова  у корист  ап косово и метохија                                                           </t>
  </si>
  <si>
    <t xml:space="preserve">Текући трансфери од општина у корист  ап војводина                                                              </t>
  </si>
  <si>
    <t xml:space="preserve">Текући трансфери од општина у корист  ап косово и метохија                                                            </t>
  </si>
  <si>
    <t xml:space="preserve">Текући трансфери од других нивоа власти у корист нивоа градова                                                             </t>
  </si>
  <si>
    <t xml:space="preserve">Ненаменски трансфери од републике у корист нивоа градова                                                               </t>
  </si>
  <si>
    <t xml:space="preserve">Други текући трансфери од републике у корист нивоа градова                                                              </t>
  </si>
  <si>
    <t xml:space="preserve">Функционални трансфери од републике у корист нивоа градова                                                               </t>
  </si>
  <si>
    <t>733144</t>
  </si>
  <si>
    <t xml:space="preserve">Текући наменски трансфери, у ужем смислу, од републике у корист нивоа градова                                                           </t>
  </si>
  <si>
    <t xml:space="preserve">Функционални трансфери од ап војводина у корист нивоа градова                                                              </t>
  </si>
  <si>
    <t xml:space="preserve">Текући наменски трансфери, у ужем смислу, од ап војводина у корист нивоа градова                                                          </t>
  </si>
  <si>
    <t xml:space="preserve">Текући трансфери од општина у корист нивоа градова                                                               </t>
  </si>
  <si>
    <t xml:space="preserve">Ненаменски трансфери од ап војводина у корист нивоа општина                                                              </t>
  </si>
  <si>
    <t xml:space="preserve">Текући трансфери од других нивоа власти у корист нивоа општина                                                             </t>
  </si>
  <si>
    <t xml:space="preserve">Ненаменски трансфери од републике  у корист нивоа општина                                                              </t>
  </si>
  <si>
    <t xml:space="preserve">Други текући трансфери од републике у корист нивоа општина                                                              </t>
  </si>
  <si>
    <t xml:space="preserve">Функционални трансфери од републике у корист нивоа општина                                                               </t>
  </si>
  <si>
    <t xml:space="preserve">Текући наменски трансфери, у ужем смислу, од републике у корист нивоа општина                                                           </t>
  </si>
  <si>
    <t xml:space="preserve">Функционални трансфери од ап војводина у корист нивоа општина                                                              </t>
  </si>
  <si>
    <t xml:space="preserve">Текући наменски трансфери, у ужем смислу, од ап војводина у корист нивоа општина                                                          </t>
  </si>
  <si>
    <t xml:space="preserve">Текући трансфери градова у корист нивоа општина                                                                </t>
  </si>
  <si>
    <t xml:space="preserve">Текући трансфери од других нивоа власти у корист организација обавезног социјалног осигурања                                                           </t>
  </si>
  <si>
    <t xml:space="preserve">Текући трансфери од других нивоа власти у корист републичког фонда за здравствено осигурање                                                          </t>
  </si>
  <si>
    <t xml:space="preserve">Текући трансфери од других нивоа власти у корист републичког фонда за пио за осигуранике запослене                                                        </t>
  </si>
  <si>
    <t xml:space="preserve">Текући трансфери од других нивоа власти у корист републичког фонда за пио за осигуранике пољопривреднике                                                        </t>
  </si>
  <si>
    <t xml:space="preserve">Текући трансфери од других нивоа власти у корист републичког фонда за пио за осигуранике самосталних делатности                                                       </t>
  </si>
  <si>
    <t xml:space="preserve">Текући трансфери од других нивоа власти у корист националне службе за запошљавање                                                           </t>
  </si>
  <si>
    <t xml:space="preserve">Текући трансфери по основу доприноса за пензијско и инвалидско осигурање за поједине категорије осигураника – запослених обезбеђен у буџету републике                                                   </t>
  </si>
  <si>
    <t xml:space="preserve">Текући трансфери по основу доприноса за пензијско и инвалидско осигурање запослених за покриће разлике до најнижег износа пензије утврђене у члану 76. и члану 207. став 2. закона о пензијском и инвалидском осигурању                                      </t>
  </si>
  <si>
    <t xml:space="preserve">Допринос за пензијско и инвалидско осигурање пољопривредника за покриће разлике до најнижег износа пензије сагласно члану 76. и члану 207. став 2. закона о пензијском и инвалидском осигурању                                           </t>
  </si>
  <si>
    <t xml:space="preserve">Капитални трансфери од других нивоа власти                                                                 </t>
  </si>
  <si>
    <t xml:space="preserve">Капитални трансфери од других нивоа власти у корист нивоа републике                                                             </t>
  </si>
  <si>
    <t xml:space="preserve">Капитални трансфери од других нивоа власти у корист нивоа територијалних аутономија                                                            </t>
  </si>
  <si>
    <t xml:space="preserve">Капитални трансфери од републике у корист нивоа ап војводина                                                              </t>
  </si>
  <si>
    <t xml:space="preserve">Капитални трансфери од републике у корист нивоа ап косово и метохија                                                            </t>
  </si>
  <si>
    <t xml:space="preserve">Капитални наменски трансфери, у ужем смислу, од градова у корист нивоа ап војводина                                                          </t>
  </si>
  <si>
    <t xml:space="preserve">Капитални наменски трансфери, у ужем смислу, од градова у корист нивоа ап косово и метохија                                                        </t>
  </si>
  <si>
    <t xml:space="preserve">Капитални наменски трансфери, у ужем смислу, од општина у корист нивоа ап војводина                                                          </t>
  </si>
  <si>
    <t xml:space="preserve">Капитални наменски трансфери, у ужем смислу, од општина у корист нивоа ап косово и метохија                                                        </t>
  </si>
  <si>
    <t xml:space="preserve">Капитални трансфери од других нивоа власти у корист нивоа градова                                                             </t>
  </si>
  <si>
    <t xml:space="preserve">Капитални наменски трансфери, у ужем смислу, од републике у корист нивоа градова                                                           </t>
  </si>
  <si>
    <t xml:space="preserve">Капитални наменски трансфери, у ужем смислу, од ап војводина у корист нивоа градова                                                          </t>
  </si>
  <si>
    <t>733243</t>
  </si>
  <si>
    <t xml:space="preserve">Капитални наменски трансфери, у ужем смислу, од општина у корист нивоа градова                                                           </t>
  </si>
  <si>
    <t xml:space="preserve">Капитални трансфери од других нивоа власти у корист нивоа општина                                                             </t>
  </si>
  <si>
    <t xml:space="preserve">Капитални наменски трансфери, у ужем смислу, од републике у корист нивоа општина                                                           </t>
  </si>
  <si>
    <t xml:space="preserve">Капитални наменски трансфери, у ужем смислу, од ап војводинa у корист нивоа општина                                                          </t>
  </si>
  <si>
    <t xml:space="preserve">Капитални трансфери од градова у корист нивоа општина                                                               </t>
  </si>
  <si>
    <t xml:space="preserve">Капитални трансфери од других нивоа власти у корист организација обавезног социјалног осигурања                                                           </t>
  </si>
  <si>
    <t xml:space="preserve">Капитални трансфери од других нивоа власти у корист републичког фонда за здравствено осигурање                                                          </t>
  </si>
  <si>
    <t xml:space="preserve">Капитални трансфери од других нивоа власти у корист републичког фонда за пио                                                           </t>
  </si>
  <si>
    <t xml:space="preserve">Капитални трансфери од других нивоа власти у корист националне службе за запошљавање                                                           </t>
  </si>
  <si>
    <t>740000</t>
  </si>
  <si>
    <t xml:space="preserve">Други приходи                                                                     </t>
  </si>
  <si>
    <t>741000</t>
  </si>
  <si>
    <t xml:space="preserve">Приходи од имовине                                                                    </t>
  </si>
  <si>
    <t xml:space="preserve">Камате                                                                      </t>
  </si>
  <si>
    <t xml:space="preserve">Камате на средства консолидованог рачуна трезора републике                                                                </t>
  </si>
  <si>
    <t xml:space="preserve">Приходи буџета републике од камата на средства консолидованог рачуна трезора укључена у депозит банака                                                         </t>
  </si>
  <si>
    <t xml:space="preserve">Приходи буџета републике од камата на средства корисника буџета  укључена у депозит банака                                                         </t>
  </si>
  <si>
    <t xml:space="preserve">Камате на средства консолидованог рачуна трезора територијалних аутономија                                                               </t>
  </si>
  <si>
    <t xml:space="preserve">Камате на средства консолидованог рачуна трезора ап војводина укључена у депозит банака                                                           </t>
  </si>
  <si>
    <t xml:space="preserve">Камате на средства консолидованог рачуна трезора ап косово и метохија укључена у депозит банака                                                         </t>
  </si>
  <si>
    <t xml:space="preserve">Камате на средства консолидованог рачуна трезора града                                                                </t>
  </si>
  <si>
    <t>741141</t>
  </si>
  <si>
    <t xml:space="preserve">Приходи буџета града од камата на средства консолидованог рачуна трезора укључена у депозит банака                                                         </t>
  </si>
  <si>
    <t xml:space="preserve">Приходи од камата на средства корисника буџета града која су укључена у депозит пословне банке са којом надлежни орган града закључи уговор о депоновању средстава по виђењу                                            </t>
  </si>
  <si>
    <t xml:space="preserve">Камате на средства консолидованог рачуна трезора општина                                                                </t>
  </si>
  <si>
    <t xml:space="preserve">Приходи буџета општине од камата на средства консолидованог рачуна трезора укључена у депозит банака                                                         </t>
  </si>
  <si>
    <t xml:space="preserve">Приходи од камата на средства корисника буџета општине укључена у депозите код пословних банака код којих овлашћени општински орган потписује уговор о депоновању средстава по виђењу                                             </t>
  </si>
  <si>
    <t xml:space="preserve">Камате на средства организација обавезног социјалног осигурања                                                                </t>
  </si>
  <si>
    <t xml:space="preserve">Камате на средства републичког фонда за здравствено осигурање                                                               </t>
  </si>
  <si>
    <t xml:space="preserve">Камате на средства републичког фонда за пио                                                                </t>
  </si>
  <si>
    <t xml:space="preserve">Камате на средства националне службе за запошљавање                                                                </t>
  </si>
  <si>
    <t xml:space="preserve">Дивиденде                                                                      </t>
  </si>
  <si>
    <t xml:space="preserve">Дивиденде сцг и нбс                                                                   </t>
  </si>
  <si>
    <t xml:space="preserve">Дивиденде сцг                                                                     </t>
  </si>
  <si>
    <t xml:space="preserve">Вишак прихода по завршном рачуну нбс                                                                 </t>
  </si>
  <si>
    <t xml:space="preserve">Дивиденде буџета републике                                                                    </t>
  </si>
  <si>
    <t xml:space="preserve">Вишак прихода над расходима јавне агенције                                                                 </t>
  </si>
  <si>
    <t xml:space="preserve">Вишак прихода над расходима републичке агенције за електронске комуникације                                                              </t>
  </si>
  <si>
    <t xml:space="preserve">Вишак прихода над расходима републичке радиодифузне агенције                                                                </t>
  </si>
  <si>
    <t xml:space="preserve">Дивиденде буџета територијалних аутономија                                                                   </t>
  </si>
  <si>
    <t xml:space="preserve">Дивиденде буџета ап војводина                                                                   </t>
  </si>
  <si>
    <t xml:space="preserve">Дивиденде буџета ап косово и метохија                                                                 </t>
  </si>
  <si>
    <t xml:space="preserve">Дивиденде буџета градова                                                                    </t>
  </si>
  <si>
    <t xml:space="preserve">Дивиденде буџета општина                                                                    </t>
  </si>
  <si>
    <t xml:space="preserve">Дивиденде организација обавезног социјалног осигурања                                                                  </t>
  </si>
  <si>
    <t xml:space="preserve">Дивиденде републичког фонда за здравствено осигурање                                                                 </t>
  </si>
  <si>
    <t xml:space="preserve">Дивиденде републичког фонда за пио                                                                  </t>
  </si>
  <si>
    <t xml:space="preserve">Дивиденде националне службе за запошљавање                                                                  </t>
  </si>
  <si>
    <t xml:space="preserve">Повлачење прихода од квази корпорација                                                                  </t>
  </si>
  <si>
    <t xml:space="preserve">Приход од имовине који припада имаоцима полиса осигурања                                                               </t>
  </si>
  <si>
    <t>741411</t>
  </si>
  <si>
    <t xml:space="preserve">Приход од имовине који припада имаоцима полиса осигурања републике србије                                                             </t>
  </si>
  <si>
    <t xml:space="preserve">Приход од имовине који припада имаоцима полиса осигурања аутономне покрајине                                                             </t>
  </si>
  <si>
    <t xml:space="preserve">Приход од имовине који припада имоцима полиса осигурања градова                                                              </t>
  </si>
  <si>
    <t xml:space="preserve">Приход од имовине који припада имаоцима полиса осигурања општина                                                              </t>
  </si>
  <si>
    <t xml:space="preserve">Закуп непроизведене имовине                                                                    </t>
  </si>
  <si>
    <t xml:space="preserve">Накнада за коришћење природних добара                                                                  </t>
  </si>
  <si>
    <t xml:space="preserve">Накнада за коришћење минералних сировина и геотермалних ресурса                                                               </t>
  </si>
  <si>
    <t xml:space="preserve">Накнада за искрчену шуму                                                                   </t>
  </si>
  <si>
    <t xml:space="preserve">Накнада за посечено дрво                                                                   </t>
  </si>
  <si>
    <t xml:space="preserve">Накнада за коришћење шума и шумског земљишта кад се даје за испашу                                                           </t>
  </si>
  <si>
    <t xml:space="preserve">Накнада за извађени материјал из водотока                                                                 </t>
  </si>
  <si>
    <t xml:space="preserve">Накнада за коришћење минералних сировина и геотермалних ресурса када се експлоатација врши на територији аутономне покрајине                                                       </t>
  </si>
  <si>
    <t xml:space="preserve">Накнада за примењена геолошка истраживања минералних и других геолошких ресурса                                                             </t>
  </si>
  <si>
    <t>741520</t>
  </si>
  <si>
    <t xml:space="preserve">Накнада за коришћење шумског и пољопривредног земљишта                                                                </t>
  </si>
  <si>
    <t xml:space="preserve">Накнада за коришћење шумског земљишта кад се даје у закуп                                                             </t>
  </si>
  <si>
    <t xml:space="preserve">Средства остварена од давања у закуп пољопривредног земљишта, односно пољопривредног објекта у државној својини                                                         </t>
  </si>
  <si>
    <t xml:space="preserve">Накнада за умањену вредност вишегодишњих засада                                                                 </t>
  </si>
  <si>
    <t xml:space="preserve">Накнада за коришћење ловостајем заштићених врста дивљачи                                                                </t>
  </si>
  <si>
    <t xml:space="preserve">Накнада за ловну карту                                                                   </t>
  </si>
  <si>
    <t xml:space="preserve">Накнада за коришћење шума и шумског земљишта                                                                </t>
  </si>
  <si>
    <t xml:space="preserve">Накнада за заштиту, коришћење и унапређивање општекорисних функција шуме                                                              </t>
  </si>
  <si>
    <t xml:space="preserve">Накнада за промену намене шума                                                                  </t>
  </si>
  <si>
    <t xml:space="preserve">Средства остварена отуђењем шума и шумског земљишта у државној својини                                                             </t>
  </si>
  <si>
    <t xml:space="preserve">Накнада за коришћење простора и грађевинског земљишта                                                                </t>
  </si>
  <si>
    <t>741531</t>
  </si>
  <si>
    <t xml:space="preserve">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                                        </t>
  </si>
  <si>
    <t>741532</t>
  </si>
  <si>
    <t xml:space="preserve">Комунална такса за коришћење простора за паркирање друмских моторних и прикључних возила на уређеним и обележеним местима                                                      </t>
  </si>
  <si>
    <t>741533</t>
  </si>
  <si>
    <t xml:space="preserve">Комунална такса за коришћење слободних површина за кампове, постављање шатора или друге облике привременог коришћења                                                        </t>
  </si>
  <si>
    <t>741534</t>
  </si>
  <si>
    <t xml:space="preserve">Накнада за коришћење грађевинског земљишта                                                                  </t>
  </si>
  <si>
    <t xml:space="preserve">Комунална такса за заузеће јавне површине грађевинским материјалом                                                               </t>
  </si>
  <si>
    <t xml:space="preserve">Приходи остварени по основу давања у закуп станова намењених за решавање стамбених потреба избеглица                                                         </t>
  </si>
  <si>
    <t xml:space="preserve">Приходи остварени по основу давања у закуп грађевинског земљишта у јавној својини републике србије                                                         </t>
  </si>
  <si>
    <t xml:space="preserve">Накнаде за коришћење речних обала, туристичких погодности  и бања                                                             </t>
  </si>
  <si>
    <t xml:space="preserve">Комунална такса за коришћење обале у пословне и било које друге сврхе                                                           </t>
  </si>
  <si>
    <t>741542</t>
  </si>
  <si>
    <t xml:space="preserve">Накнада за коришћење природног лековитог фактора                                                                 </t>
  </si>
  <si>
    <t xml:space="preserve">Туристичка накнада                                                                     </t>
  </si>
  <si>
    <t xml:space="preserve">Накнада за коришћење добара од општег интереса у производњи електричне енергије и производњи нафте и гаса                                                       </t>
  </si>
  <si>
    <t>741560</t>
  </si>
  <si>
    <t xml:space="preserve">Коришћење ваздухопловног простора и накнаде за воде                                                                </t>
  </si>
  <si>
    <t xml:space="preserve">Накнада за коришћење ваздухопловног простора                                                                  </t>
  </si>
  <si>
    <t xml:space="preserve">Накнада за коришћење водног добра                                                                  </t>
  </si>
  <si>
    <t xml:space="preserve">Накнада за испуштену воду                                                                   </t>
  </si>
  <si>
    <t xml:space="preserve">Накнада за загађивање вода                                                                   </t>
  </si>
  <si>
    <t xml:space="preserve">Накнада за одводњавање од физичких лица на основу решења пореске управе                                                            </t>
  </si>
  <si>
    <t xml:space="preserve">Накнада за одводњавање од правних лица                                                                 </t>
  </si>
  <si>
    <t xml:space="preserve">Накнада за коришћење водних објеката и система                                                                </t>
  </si>
  <si>
    <t xml:space="preserve">Сливна водна накнада од физичких лица на основу решења пореске управе                                                            </t>
  </si>
  <si>
    <t xml:space="preserve">Сливна водна накнада од правних лица                                                                 </t>
  </si>
  <si>
    <t xml:space="preserve">Накнада за коришћење радио фреквенција и тв канала                                                               </t>
  </si>
  <si>
    <t xml:space="preserve">Средства у износу од 1,5% од укупно остварене месечне претплате радиодифузне установе за развој домаће кинематографије                                                       </t>
  </si>
  <si>
    <t xml:space="preserve">Накнада за коришћење земљишта које припада државном  путу                                                              </t>
  </si>
  <si>
    <t xml:space="preserve">Накнада за постављање рекламних табли, рекламних паноа, уређаја за сликовно и звучно обавештење или оглашавање на државном путу, односно на другом земљишту које користи управљач државног пута, у складу са прописима                                        </t>
  </si>
  <si>
    <t xml:space="preserve">Накнада за закуп делова земљишног појаса државног пута                                                               </t>
  </si>
  <si>
    <t xml:space="preserve">Накнада за закуп другог земљишта које користи управљач државног пута                                                             </t>
  </si>
  <si>
    <t xml:space="preserve">Накнаде за заштиту животне средине                                                                  </t>
  </si>
  <si>
    <t xml:space="preserve">Накнада за производе који после употребе постају посебни токови отпада                                                             </t>
  </si>
  <si>
    <t xml:space="preserve">Накнада за загађивање животне средине у подручјима од посебног државног интереса у области заштите животне средине                                                       </t>
  </si>
  <si>
    <t xml:space="preserve">Накнада за стављање амбалаже у промет                                                                 </t>
  </si>
  <si>
    <t xml:space="preserve">Накнада за компензацијске мере                                                                   </t>
  </si>
  <si>
    <t xml:space="preserve">Накнада за пружање стручних услуга фонда за заштиту животне средине                                                             </t>
  </si>
  <si>
    <t>742000</t>
  </si>
  <si>
    <t xml:space="preserve">Приходи од продаје добара и услуга                                                                 </t>
  </si>
  <si>
    <t xml:space="preserve">Приходи од продаје добара и услуга или закупа од стране тржишних организација                                                           </t>
  </si>
  <si>
    <t xml:space="preserve">Приходи од продаје добара и услуга или закупа од стране тржишних организација у корист нивоа републике                                                       </t>
  </si>
  <si>
    <t xml:space="preserve">Приходи од продаје добара и услуга од стране тржишних организација у корист нивоа републике                                                         </t>
  </si>
  <si>
    <t xml:space="preserve">Приходи од давања у закуп, односно на коришћење непокретности у државној својини које користе државни органи и организације и установе – јавне службе које се финансирају из буџета републике                                          </t>
  </si>
  <si>
    <t xml:space="preserve">Приходи од давања у закуп станова које користе ратни војни инвалиди и породице палих бораца                                                        </t>
  </si>
  <si>
    <t xml:space="preserve">Накнада за лабораторијске анализе узорака хране и хране за животиње узетих током службених контрола                                                         </t>
  </si>
  <si>
    <t xml:space="preserve">Накнада за утврђивање испуњености услова за обављање производње и преглед пошиљки приликом увоза, односно извоза грожђа, шире, вина и других производа                                                  </t>
  </si>
  <si>
    <t xml:space="preserve">Трошкови обављања послова везаних за географско порекло, контроле производње грожђа намењеног за производњу вина са географским пореклом, контроле производње вина са географским пореклом, као и испитивање квалитета и сензорског оцењивања вина                                        </t>
  </si>
  <si>
    <t xml:space="preserve">Накнаде за упис у регистар сорти пољопривредног биља                                                               </t>
  </si>
  <si>
    <t xml:space="preserve">Приходи од давања у закуп непокретности чији је корисник министарство одбране                                                            </t>
  </si>
  <si>
    <t xml:space="preserve">Накнада по основу конверзије права коришћења у право својине у корист фонда за реституцију                                                         </t>
  </si>
  <si>
    <t xml:space="preserve">Приходи од продаје добара и услуга или закупа од стране тржишних организација у корист буџета територијалних аутономија                                                      </t>
  </si>
  <si>
    <t xml:space="preserve">Приходи од продаје добара и услуга од стране тржишних организација у корист буџета ап војводина                                                        </t>
  </si>
  <si>
    <t xml:space="preserve">Приходи од давања у закуп, односно на коришћење непокретности у државној својини које користе органи ап војводина                                                      </t>
  </si>
  <si>
    <t xml:space="preserve">Приходи од продаје добара и услуга од стране тржишних организација у корист буџета ап косово и метохија                                                      </t>
  </si>
  <si>
    <t xml:space="preserve">Приходи од давања у закуп, односно на коришћење непокретности у државној својини које користе органи ап косово и метохија                                                    </t>
  </si>
  <si>
    <t xml:space="preserve">Приходи од давања у закуп, односно на коришћење непокретности у покрајинској  својини које користе органи ап војводина                                                     </t>
  </si>
  <si>
    <t xml:space="preserve">Приходи од давања у закуп, односно на коришћење непокретности у покрајинској својини које користе органи ап косово и метохија                                                    </t>
  </si>
  <si>
    <t xml:space="preserve">Приходи од продаје добара или услуга од стране тржишних организација у корист нивоа градова                                                         </t>
  </si>
  <si>
    <t xml:space="preserve">Приходи од давања у закуп, односно на коришћење непокретности у државној својини које користе градови и индиректни корисници њиховог буџета                                                   </t>
  </si>
  <si>
    <t>742143</t>
  </si>
  <si>
    <t xml:space="preserve">Приходи од закупнине за грађевинско земљиште у корист нивоа градова                                                             </t>
  </si>
  <si>
    <t xml:space="preserve">Накнада по основу конверзије права коришћења у право својине у корист нивоа градова                                                          </t>
  </si>
  <si>
    <t xml:space="preserve">Приходи од давања у закуп, односно на коришћење непокретности у градској својини које користе градови и индиректни корисници њиховог буџета                                                   </t>
  </si>
  <si>
    <t xml:space="preserve">Приходи од продаје добара и услуга или закупа од стране тржишних организација у корист нивоа општина                                                       </t>
  </si>
  <si>
    <t xml:space="preserve">Приходи од продаје добара и услуга од стране тржишних организација у корист нивоа општина                                                         </t>
  </si>
  <si>
    <t xml:space="preserve">Приходи од давања у закуп, односно на коришћење непокретности у државној својини које користе општине и индиректни корисници њиховог буџета                                                   </t>
  </si>
  <si>
    <t xml:space="preserve">Приходи од закупнине за грађевинско земљиште у корист нивоа општина                                                             </t>
  </si>
  <si>
    <t xml:space="preserve">Накнада по основу конверзије права коришћења у право својине у корист нивоа општина                                                          </t>
  </si>
  <si>
    <t xml:space="preserve">Приходи од давања у закуп, односно на коришћење непокретности у општинској својини које користе општине и индиректни корисници њиховог буџета                                                   </t>
  </si>
  <si>
    <t xml:space="preserve">Приходи од закупа од стране тржишних организација у корист организација обавезног социјалног осигурања                                                          </t>
  </si>
  <si>
    <t xml:space="preserve">Приходи од закупа од стране тржишних организација у корист републичког фонда за здравствено осигурање                                                         </t>
  </si>
  <si>
    <t xml:space="preserve">Приходи од закупа од стране тржишних организација у корист републичког фонда за пио                                                          </t>
  </si>
  <si>
    <t xml:space="preserve">Приходи од закупа од стране тржишних организација у корист националнe службe за запошљавање                                                          </t>
  </si>
  <si>
    <t xml:space="preserve">Таксе и накнаде                                                                    </t>
  </si>
  <si>
    <t xml:space="preserve">Конзуларне таксе                                                                     </t>
  </si>
  <si>
    <t xml:space="preserve">Таксе у корист нивоа републике                                                                  </t>
  </si>
  <si>
    <t xml:space="preserve">Републичке административне таксе                                                                    </t>
  </si>
  <si>
    <t xml:space="preserve">Накнада за издавање и продужење уверења о здравственом стању животиња                                                             </t>
  </si>
  <si>
    <t xml:space="preserve">Накнада за извршене ветеринарско - санитарне прегледе                                                                </t>
  </si>
  <si>
    <t xml:space="preserve">Накнада за обавезни здравствени преглед пошиљки биља у промету преко државне границе, издавање уверења о здравственом стању биља у унутрашњем промету и трошкова лабораторијског испитивања узорака биља                                            </t>
  </si>
  <si>
    <t xml:space="preserve">Накнада за обележавање и евиденцију животиња                                                                 </t>
  </si>
  <si>
    <t xml:space="preserve">Средства од наплаћених трошкова за утврђивање испуњености прописаних услова из заштите на раду                                                          </t>
  </si>
  <si>
    <t xml:space="preserve">Трошкови управног поступка                                                                    </t>
  </si>
  <si>
    <t xml:space="preserve">Трошкови за издавање лиценци за обављање послова у области безбедности и здравља на раду                                                         </t>
  </si>
  <si>
    <t xml:space="preserve">Трошкови пореског поступка                                                                    </t>
  </si>
  <si>
    <t xml:space="preserve">Таксе у корист нивоа територијалних аутономија                                                                 </t>
  </si>
  <si>
    <t xml:space="preserve">Административне таксе у корист нивоа ап војводина                                                                </t>
  </si>
  <si>
    <t xml:space="preserve">Административне таксе у корист нивоа ап косово и метохија                                                              </t>
  </si>
  <si>
    <t xml:space="preserve">Таксе у корист нивоа градова                                                                  </t>
  </si>
  <si>
    <t xml:space="preserve">Градске административне таксе                                                                    </t>
  </si>
  <si>
    <t xml:space="preserve">Таксе у корист нивоа општина                                                                  </t>
  </si>
  <si>
    <t xml:space="preserve">Општинске административне таксе                                                                    </t>
  </si>
  <si>
    <t xml:space="preserve">Накнада за обавезни здравствени преглед биља                                                                 </t>
  </si>
  <si>
    <t xml:space="preserve">Накнада за уређивање грађевинског земљишта                                                                  </t>
  </si>
  <si>
    <t xml:space="preserve">Трошкови пореског и прекршајног поступка изворних јавних прихода општина и градова                                                            </t>
  </si>
  <si>
    <t xml:space="preserve">Таксе у корист организација обавезног социјалног осигурања                                                                </t>
  </si>
  <si>
    <t xml:space="preserve">Таксе у корист републичког фонда за здравствено осигурање                                                               </t>
  </si>
  <si>
    <t xml:space="preserve">Таксе у корист републичког фонда за пио                                                                </t>
  </si>
  <si>
    <t xml:space="preserve">Таксе у корист националне службе за запошљавање                                                                </t>
  </si>
  <si>
    <t xml:space="preserve">Таксе у корист републичких судова                                                                  </t>
  </si>
  <si>
    <t xml:space="preserve">Републичке судске таксе                                                                    </t>
  </si>
  <si>
    <t xml:space="preserve">Трошкови заступања у судским и управним поступцима                                                                </t>
  </si>
  <si>
    <t xml:space="preserve">Накнаде за приређивање игара на срећу                                                                 </t>
  </si>
  <si>
    <t xml:space="preserve">Накнада за дозволу за посебне игре на срећу у играчницама                                                             </t>
  </si>
  <si>
    <t xml:space="preserve">Накнада за одобрење за посебне игрe на срећу на аутоматима                                                             </t>
  </si>
  <si>
    <t xml:space="preserve">Накнада за одобрење за посебне игрe на срећу – клађење                                                             </t>
  </si>
  <si>
    <t xml:space="preserve">Накнада за приређивање класичних игара на срећу                                                                </t>
  </si>
  <si>
    <t xml:space="preserve">Накнада за приређивање посебних игара на срећу у играчницама                                                              </t>
  </si>
  <si>
    <t xml:space="preserve">Накнада за приређивање посебних игара на срећу на аутоматима                                                              </t>
  </si>
  <si>
    <t xml:space="preserve">Накнада за приређивање посебних игара на срећу – клађење                                                              </t>
  </si>
  <si>
    <t xml:space="preserve">Накнада за приређивање наградне игре у роби и услугама                                                              </t>
  </si>
  <si>
    <t xml:space="preserve">Накнада за приређивање посебних игара на срећу путем интернета, телефона или на други начин путем телекомуникационих веза                                                      </t>
  </si>
  <si>
    <t xml:space="preserve">Накнаде за дуван                                                                    </t>
  </si>
  <si>
    <t xml:space="preserve">Накнада за давање дозволе за обављање малопродаје дуванских производа                                                              </t>
  </si>
  <si>
    <t xml:space="preserve">Накнада за давање дозволе за обављање осталог промета дуванских производа                                                             </t>
  </si>
  <si>
    <t xml:space="preserve">Споредне продаје добара и услуга које врше државне нетржишне јединице                                                             </t>
  </si>
  <si>
    <t xml:space="preserve">Приходи од споредне продаје добара и услуга које врше државне нетржишне јединице                                                           </t>
  </si>
  <si>
    <t xml:space="preserve">Приходи војске србије од споредне продаје добара и услуга                                                              </t>
  </si>
  <si>
    <t xml:space="preserve">Приходи буџета републике од споредне продаје добара и услуга које врше државне нетржишне јединице                                                         </t>
  </si>
  <si>
    <t xml:space="preserve">Приходи републичких органа и организација                                                                  </t>
  </si>
  <si>
    <t xml:space="preserve">Накнада за коришћење података и документације основних геолошких истраживања                                                              </t>
  </si>
  <si>
    <t xml:space="preserve">Накнада за коришћење података премера, катастра непокретности и водова и за разгледање катастра непокретности, као и за услуге које пружа републички геодетски завод                                                </t>
  </si>
  <si>
    <t xml:space="preserve">Трошкови поступка санитарних и здравствених инспектора по захтеву странке                                                              </t>
  </si>
  <si>
    <t xml:space="preserve">Трошкови полагања стручног испита за здравствене раднике, трошкови доделе назива примаријус и други трошкови                                                         </t>
  </si>
  <si>
    <t xml:space="preserve">Приходи од продаје пригодног кованог новца                                                                 </t>
  </si>
  <si>
    <t xml:space="preserve">Трошкови полагања стручних испита за обављање послова у области безбедности и здравља на раду                                                         </t>
  </si>
  <si>
    <t xml:space="preserve">Накнада нужних трошкова за издавање копије докумената на којима се налазе информације од јавног значаја                                                        </t>
  </si>
  <si>
    <t xml:space="preserve">Накнада за вршење техничког надзора пловних објеката                                                                </t>
  </si>
  <si>
    <t xml:space="preserve">Приходи територијалних аутономија од споредне продаје добара и услуга које врше државне нетржишне јединице                                                         </t>
  </si>
  <si>
    <t xml:space="preserve">Приходи које својом делатношћу остваре органи ап војводина                                                               </t>
  </si>
  <si>
    <t xml:space="preserve">Приходи које својом делатношћу остваре органи ап косово и метохија                                                             </t>
  </si>
  <si>
    <t xml:space="preserve">Приходи буџета града од споредне продаје добара и услуге које врше државне нетржишне јединице                                                         </t>
  </si>
  <si>
    <t xml:space="preserve">Приходи које својом делатношћу остваре органи и организације градова                                                              </t>
  </si>
  <si>
    <t xml:space="preserve">Приходи општинских органа од споредне продаје добара и услуга које врше државне нетржишне јединице                                                         </t>
  </si>
  <si>
    <t xml:space="preserve">Приходи које својом делатношћу остваре органи и организације општина                                                              </t>
  </si>
  <si>
    <t xml:space="preserve">Приходи организација обавезног социјалног осигурања од споредне продаје добара и услуга које врше државне нетржишне јединице                                                       </t>
  </si>
  <si>
    <t xml:space="preserve">Приходи индиректних корисника буџетских средстава који се остварују додатним активностима                                                             </t>
  </si>
  <si>
    <t xml:space="preserve">Приходи индиректних корисника републичког буџета који се остварују додатним активностима                                                             </t>
  </si>
  <si>
    <t xml:space="preserve">Приходи индиректних корисника буџета локалне самоуправе који се остварују додатним активностима                                                            </t>
  </si>
  <si>
    <t xml:space="preserve">Приходи индиректних корисника републичког фонда за здравствено осигурање који се остварују додатним активностима                                                          </t>
  </si>
  <si>
    <t xml:space="preserve">Родитељски динар за ваннаставне активности                                                                  </t>
  </si>
  <si>
    <t xml:space="preserve">Импутиране продаје добара и услуга                                                                  </t>
  </si>
  <si>
    <t>743000</t>
  </si>
  <si>
    <t xml:space="preserve">Новчане казне и одузета имовинска корист                                                                 </t>
  </si>
  <si>
    <t xml:space="preserve">Приходи од новчаних казни за кривична дела                                                                </t>
  </si>
  <si>
    <t xml:space="preserve">Приходи од новчаних казни за кривична дела у корист нивоа републике                                                            </t>
  </si>
  <si>
    <t xml:space="preserve">Трошкови кривичног поступка и паушал код судова                                                                </t>
  </si>
  <si>
    <t xml:space="preserve">Приходи од новчаних казни које повереник за информације од јавног значаја и заштиту података и личности изриче органима јавне власти у поступку административног извршења својих решења                                             </t>
  </si>
  <si>
    <t xml:space="preserve">Приходи од новчаних казни за кривична дела којима је нанета штета шумама                                                           </t>
  </si>
  <si>
    <t xml:space="preserve">Приходи од новчаних казни за кривична дела у корист нивоа територијалних аутономија                                                           </t>
  </si>
  <si>
    <t xml:space="preserve">Приходи од новчаних казни за кривична дела у корист нивоа градова                                                            </t>
  </si>
  <si>
    <t xml:space="preserve">Приходи од новчаних казни за кривична дела у корист нивоа општина                                                            </t>
  </si>
  <si>
    <t xml:space="preserve">Приходи од новчаних казни за кривична дела у корист организација обавезног социјалног осигурања                                                          </t>
  </si>
  <si>
    <t xml:space="preserve">Приходи од новчаних казни за привредне преступе                                                                </t>
  </si>
  <si>
    <t xml:space="preserve">Приходи од новчаних казни за привредне преступе у корист нивоа републике                                                            </t>
  </si>
  <si>
    <t xml:space="preserve">Приходи од новчаних казни за привредне преступе установљене прописима о здравственој заштити животиња                                                          </t>
  </si>
  <si>
    <t xml:space="preserve">Приходи од новчаних казни за привредне преступе или прекршаје установљене прописима о шумама и прописима којима се уређује обезбеђивање репродуктивног материјала шумског дрвећа и прихода од новчаних казни за привредне преступе или прекршаје установљене другим законом, ако је кажњивим делом нанета штета шуми                            </t>
  </si>
  <si>
    <t xml:space="preserve">Новчани износ мере заштите конкуренције                                                                  </t>
  </si>
  <si>
    <t xml:space="preserve">Приходи од новчаних казни за привредне преступе у корист нивоа територијалних аутономија                                                           </t>
  </si>
  <si>
    <t xml:space="preserve">Приходи од новчаних казни за привредне преступе у корист нивоа градова                                                            </t>
  </si>
  <si>
    <t xml:space="preserve">Приходи од новчаних казни за привредне преступе у корист нивоа општина                                                            </t>
  </si>
  <si>
    <t xml:space="preserve">Приходи од новчаних казни за привредне преступе у корист организација обавезног социјалног осигурања                                                          </t>
  </si>
  <si>
    <t xml:space="preserve">Приходи од новчаних казни за прекршаје                                                                 </t>
  </si>
  <si>
    <t xml:space="preserve">Приходи од новчаних казни за прекршаје у корист нивоа републике                                                             </t>
  </si>
  <si>
    <t xml:space="preserve">Приходи од новчаних казни за прекршаје у области рада (по пријавама инспекције рада)                                                          </t>
  </si>
  <si>
    <t xml:space="preserve">Приходи од новчаних казни за прекршаје које изриче инспекција рада (мандатне казне)                                                           </t>
  </si>
  <si>
    <t>743324</t>
  </si>
  <si>
    <t xml:space="preserve">Приходи од новчаних казни за прекршаје, предвиђене прописима о безбедности саобраћаја на путевима                                                          </t>
  </si>
  <si>
    <t xml:space="preserve">Разлика у цени уплаћена по решењима надлежних републичких органа                                                              </t>
  </si>
  <si>
    <t xml:space="preserve">Приходи од новчаних казни за прекршаје које изричу републички инспекцијски органи                                                            </t>
  </si>
  <si>
    <t xml:space="preserve">Приходи од новчаних казни за прекршаје установљене прописима о здравственој заштити животиња                                                           </t>
  </si>
  <si>
    <t xml:space="preserve">Приходи од новчаних казни за прекршаје које изриче републички орган управе надлежан за послове јавних прихода                                                       </t>
  </si>
  <si>
    <t xml:space="preserve">Приходи од новчаних казни за прекршаје предвиђене законом о ванредним ситуацијама и законима који уређују област заштите од пожара, експлозивних и опасних материја                                                </t>
  </si>
  <si>
    <t xml:space="preserve">Приходи од новчаних казни за прекршаје у корист нивоа територијалних аутономија                                                            </t>
  </si>
  <si>
    <t xml:space="preserve">Приходи од новчаних казни за прекршаје у корист нивоа ап војводина                                                            </t>
  </si>
  <si>
    <t xml:space="preserve">Приходи од новчаних казни за прекршаје у корист нивоа ап косово и метохија                                                          </t>
  </si>
  <si>
    <t>743340</t>
  </si>
  <si>
    <t xml:space="preserve">Приходи од новчаних казни за прекршаје у корист нивоа градова                                                             </t>
  </si>
  <si>
    <t xml:space="preserve">Приходи од новчаних казни изречених у прекршајном поступку за прекршаје прописане актом скупштине града, као и одузета имовинска корист у том поступку                                                 </t>
  </si>
  <si>
    <t xml:space="preserve">Приходи од мандатних казни и казни изречених у управном поступку у корист нивоа градова                                                         </t>
  </si>
  <si>
    <t xml:space="preserve">Приходи од новчаних казни за прекршаје које изриче градски орган управе надлежан за изворне јавне приходе                                                       </t>
  </si>
  <si>
    <t xml:space="preserve">Приходи од новчаних казни за прекршаје у корист нивоа општина                                                             </t>
  </si>
  <si>
    <t xml:space="preserve">Приходи од новчаних казни изречених у прекршајном поступку за прекршаје прописане актом скупштине општине, као и одузета имовинска корист у том поступку                                                 </t>
  </si>
  <si>
    <t xml:space="preserve">Приходи од мандатних казни и казни изречених у управном поступку у корист нивоа општина                                                         </t>
  </si>
  <si>
    <t xml:space="preserve">Приходи од новчаних казни за прекршаје које изриче општински орган управе надлежан за изворне јавне приходе                                                       </t>
  </si>
  <si>
    <t xml:space="preserve">Приходи од новчаних казни за прекршаје у корист организација обавезног социјалног осигурања                                                           </t>
  </si>
  <si>
    <t xml:space="preserve">Приходи од пенала                                                                    </t>
  </si>
  <si>
    <t xml:space="preserve">Приходи од пенала у корист нивоа републике                                                                </t>
  </si>
  <si>
    <t xml:space="preserve">Приходи од пенала у корист буџетског фонда за професионалну рехабилитацију и подстицање запошљавања особа са инвалидитетом                                                       </t>
  </si>
  <si>
    <t xml:space="preserve">Процесни пенал из закона о заштити конкуренције                                                                </t>
  </si>
  <si>
    <t xml:space="preserve">Приходи од пенала у корист нивоа територијалних аутономија                                                               </t>
  </si>
  <si>
    <t xml:space="preserve">Приходи од пенала у корист нивоа градова                                                                </t>
  </si>
  <si>
    <t xml:space="preserve">Приходи од пенала у корист нивоа општина                                                                </t>
  </si>
  <si>
    <t xml:space="preserve">Приходи од пенала у корист нивоа организација обавезног социјалног осигурања                                                             </t>
  </si>
  <si>
    <t xml:space="preserve">Приходи од одузете имовинске користи                                                                  </t>
  </si>
  <si>
    <t xml:space="preserve">Приходи од одузете имовинске користи у корист нивоа републике                                                              </t>
  </si>
  <si>
    <t xml:space="preserve">Одузета имовинска корист и средства добијена продајом одузетих предмета у прекршајном, кривичном и другом поступку                                                        </t>
  </si>
  <si>
    <t xml:space="preserve">Средства од продаје одузете робе, наплаћених трошкова за утврђивање услова за обављање делатности и од мандатних казни које изричу тржишни инспектори                                                  </t>
  </si>
  <si>
    <t xml:space="preserve">Новчана казна за царинске преступе и средства остварена од продаје одузете робе                                                           </t>
  </si>
  <si>
    <t xml:space="preserve">Средства од продаје одузете робе у пореском поступку                                                               </t>
  </si>
  <si>
    <t xml:space="preserve">Новчана средства добијена продајом трајно одузете имовине                                                                </t>
  </si>
  <si>
    <t xml:space="preserve">Одузета имовинска корист и средства добијена продајом у поступцима за утврђивање одговорности за кажњива дела из члана 82. став 2. тачка 1) закона о шумама                                              </t>
  </si>
  <si>
    <t xml:space="preserve">Приходи од одузете имовинске користи у корист нивоа територијалних аутономија                                                             </t>
  </si>
  <si>
    <t xml:space="preserve">Приходи од одузете имовинске користи у корист нивоа градова                                                              </t>
  </si>
  <si>
    <t xml:space="preserve">Приходи од одузете имовинске користи у корист нивоа општина                                                              </t>
  </si>
  <si>
    <t xml:space="preserve">Приходи од одузете имовинске користи у корист организација обавезног социјалног осигурања                                                            </t>
  </si>
  <si>
    <t xml:space="preserve">Остале новчане казне, пенали и приходи од одузете имовинске користи                                                             </t>
  </si>
  <si>
    <t xml:space="preserve">Остале новчане казне, пенали и приходи од одузете имовинске користи у корист нивоа републике                                                         </t>
  </si>
  <si>
    <t xml:space="preserve">Трошкови принудне наплате јавних прихода                                                                  </t>
  </si>
  <si>
    <t xml:space="preserve">Трошкови поступака пред органима за прекршаје                                                                 </t>
  </si>
  <si>
    <t xml:space="preserve">Једнократна такса на принудну наплату пореза                                                                 </t>
  </si>
  <si>
    <t xml:space="preserve">Остале новчане казне, пенали и приходи од одузете имовинске користи у корист нивоа територијалних аутономија                                                        </t>
  </si>
  <si>
    <t xml:space="preserve">Остале новчане казне, пенали и приходи од одузете имовинске користи у корист нивоа градова                                                         </t>
  </si>
  <si>
    <t xml:space="preserve">Остале новчане казне, пенали и приходи од одузете имовинске користи у корист нивоа општина                                                         </t>
  </si>
  <si>
    <t xml:space="preserve">Трошкови принудне наплате изворних јавних прихода општина и градова                                                              </t>
  </si>
  <si>
    <t xml:space="preserve">Остале новчане казне, пенали и приходи од одузете имовинске користи у корист организација обавезног социјалног осигурања                                                       </t>
  </si>
  <si>
    <t>744000</t>
  </si>
  <si>
    <t xml:space="preserve">Добровољни трансфери од физичких и правних лица                                                                </t>
  </si>
  <si>
    <t xml:space="preserve">Текући добровољни трансфери од физичких и правних лица                                                               </t>
  </si>
  <si>
    <t xml:space="preserve">Текући добровољни трансфери од физичких и правних лица у корист нивоа републике                                                           </t>
  </si>
  <si>
    <t xml:space="preserve">Приходи по основу донација за санацију штета од елементарних непогода                                                             </t>
  </si>
  <si>
    <t xml:space="preserve">Текући добровољни трансфери од физичких и правних лица у корист нивоа територијалних аутономија                                                          </t>
  </si>
  <si>
    <t xml:space="preserve">Текући добровољни трансфери од физичких и правних лица у корист нивоа ап војводина                                                          </t>
  </si>
  <si>
    <t xml:space="preserve">Текући добровољни трансфери од физичких и правних лица у корист нивоа ап косово и метохија                                                        </t>
  </si>
  <si>
    <t xml:space="preserve">Текући добровољни трансфери од физичких и правних лица у корист нивоа градова                                                           </t>
  </si>
  <si>
    <t>744141</t>
  </si>
  <si>
    <t xml:space="preserve">Текући добровољни трансфери за одлагање кривичног гоњења у корист нивоа градова                                                            </t>
  </si>
  <si>
    <t xml:space="preserve">Текући добровољни трансфери од физичких и правних лица у корист нивоа општина                                                           </t>
  </si>
  <si>
    <t xml:space="preserve">Текући добровољни трансфери од физичких и правних лица у корист организација обавезног социјалног осигурања                                                         </t>
  </si>
  <si>
    <t xml:space="preserve">Текући добровољни трансфери од физичких и правних лица у корист републичког фонда за здравствено осигурање                                                        </t>
  </si>
  <si>
    <t xml:space="preserve">Текући добровољни трансфери од физичких и правних лица у корист републичког фонда за пио                                                         </t>
  </si>
  <si>
    <t xml:space="preserve">Текући добровољни трансфери од физичких и правних лица у корист националне службе за запошљавање                                                         </t>
  </si>
  <si>
    <t xml:space="preserve">Капитални добровољни трансфери од физичких и правних лица                                                               </t>
  </si>
  <si>
    <t xml:space="preserve">Капитални добровољни трансфери од физичких и правних лица у корист нивоа републике                                                           </t>
  </si>
  <si>
    <t xml:space="preserve">Капитални добровољни трансфери од физичких и правних лица у корист нивоа територијалних аутономија                                                          </t>
  </si>
  <si>
    <t xml:space="preserve">Капитални добровољни трансфери од физичких и правних лица у корист нивоа ап војводина                                                          </t>
  </si>
  <si>
    <t xml:space="preserve">Капитални добровољни трансфери у корист нивоа ап косово и метохија                                                             </t>
  </si>
  <si>
    <t xml:space="preserve">Капитални добровољни трансфери од физичких и правних лица у корист нивоа градова                                                           </t>
  </si>
  <si>
    <t>744241</t>
  </si>
  <si>
    <t xml:space="preserve">Капитални добровољни трансфери од физичких и правних лица у корист нивоа општина                                                           </t>
  </si>
  <si>
    <t xml:space="preserve">Капитални добровољни трансфери од физичких и правних лица  у корист организација обавезног социјалног осигурања                                                        </t>
  </si>
  <si>
    <t xml:space="preserve">Капитални добровољни трансфери од физичких и правних лица у корист републичког фонда за здравствено осигурање                                                        </t>
  </si>
  <si>
    <t xml:space="preserve">Капитални добровољни трансфери од физичких и правних лица у корист републичког фонда за пио                                                         </t>
  </si>
  <si>
    <t xml:space="preserve">Капитални добровољни трансфери од физичких и правних лица у корист националне службе за запошљавање                                                         </t>
  </si>
  <si>
    <t>745000</t>
  </si>
  <si>
    <t xml:space="preserve">Мешовити и неодређени приходи                                                                   </t>
  </si>
  <si>
    <t xml:space="preserve">Мешовити и неодређени приходи у корист нивоа републике                                                               </t>
  </si>
  <si>
    <t xml:space="preserve">Укинути приходи буџета републике                                                                   </t>
  </si>
  <si>
    <t xml:space="preserve">Закупнина за стан у државној својини                                                                 </t>
  </si>
  <si>
    <t xml:space="preserve">Део добити јавног предузећа, према одлуци управног одбора јавног предузећа                                                             </t>
  </si>
  <si>
    <t xml:space="preserve">Уплата средстава по основу више обрачунатих зарада према закону о утврђивању максималне зараде у јавном сектору у корист буџета републике србије                                                  </t>
  </si>
  <si>
    <t xml:space="preserve">Приходи од агенције за осигурање депозита по основу наплаћених потраживања                                                             </t>
  </si>
  <si>
    <t xml:space="preserve">Средства на име учешћа у финансирању зарада особа са инвалидитетом запослених у предузећу за професионалну рехабилитацију и запошљавање особа са инвалидитетом или социјалном предузећу или организацији                                             </t>
  </si>
  <si>
    <t xml:space="preserve">Приходи од преузетих потраживања из стечајне масе                                                                </t>
  </si>
  <si>
    <t xml:space="preserve">Остали приходи буџета републике                                                                   </t>
  </si>
  <si>
    <t xml:space="preserve">Мешовити и неодређени приходи у корист нивоа територијалних аутономија                                                              </t>
  </si>
  <si>
    <t xml:space="preserve">Мешовити и неодређени приходи у корист нивоа ап војводина                                                              </t>
  </si>
  <si>
    <t xml:space="preserve">Мешовити и неодређени приходи у корист нивоа ап косово и метохија                                                            </t>
  </si>
  <si>
    <t xml:space="preserve">Закупнина за стан у државној својини у корист нивоа ап војводина                                                            </t>
  </si>
  <si>
    <t xml:space="preserve">Закупнина за стан у државној својини у корист нивоа ап косово и метохија                                                          </t>
  </si>
  <si>
    <t xml:space="preserve">Део добити јавног предузећа, према одлуци управног одбора јавног предузећа, у корист нивоа ап војводина                                                        </t>
  </si>
  <si>
    <t xml:space="preserve">Део добити јавног предузећа, према одлуци управног одбора јавног предузећа, у корист нивоа ап косово и метохија                                                      </t>
  </si>
  <si>
    <t xml:space="preserve">Закупнина за стан у покрајинској својини у корист нивоа ап војводина                                                            </t>
  </si>
  <si>
    <t xml:space="preserve">Закупнина за стан у покрајинској својини у корист нивоа ап косово и метохија                                                          </t>
  </si>
  <si>
    <t xml:space="preserve">Уплата средстава по основу више обрачунатих зарада према закону о утврђивању максималне зараде у јавном сектору у корист буџета аутономне покрајине                                                  </t>
  </si>
  <si>
    <t xml:space="preserve">Мешовити и неодређени приходи у корист нивоа градова                                                               </t>
  </si>
  <si>
    <t>745141</t>
  </si>
  <si>
    <t xml:space="preserve">Остали приходи у корист нивоа градова                                                                 </t>
  </si>
  <si>
    <t>745142</t>
  </si>
  <si>
    <t xml:space="preserve">Закупнина за стан у државној својини у корист нивоа градова                                                             </t>
  </si>
  <si>
    <t>745143</t>
  </si>
  <si>
    <t xml:space="preserve">Део добити јавног предузећа, према одлуци управног одбора јавног предузећа, у корист нивоа градова                                                         </t>
  </si>
  <si>
    <t xml:space="preserve">Закупнина за стан у градској својини у корист нивоа градова                                                             </t>
  </si>
  <si>
    <t xml:space="preserve">Уплата средстава по основу више обрачунатих зарада према закону о утврђивању максималне зараде у јавном сектору у корист буџета града                                                   </t>
  </si>
  <si>
    <t xml:space="preserve">Мешовити и неодређени приходи у корист нивоа општина                                                               </t>
  </si>
  <si>
    <t xml:space="preserve">Остали приходи у корист нивоа општина                                                                 </t>
  </si>
  <si>
    <t xml:space="preserve">Закупнина за стан у државној својини у корист нивоа општина                                                             </t>
  </si>
  <si>
    <t xml:space="preserve">Део добити јавног предузећа, према одлуци управног одбора јавног предузећа, у корист нивоа општина                                                         </t>
  </si>
  <si>
    <t xml:space="preserve">Закупнина за стан у општинској својини у корист нивоа општина                                                             </t>
  </si>
  <si>
    <t xml:space="preserve">Мешовити и неодређени приходи у корист организација обавезног социјалног осигурања                                                             </t>
  </si>
  <si>
    <t xml:space="preserve">Мешовити и неодређени приходи у корист републичког фонда за здравствено осигурање                                                            </t>
  </si>
  <si>
    <t xml:space="preserve">Мешовити и неодређени приходи у корист републичког фонда за пио                                                             </t>
  </si>
  <si>
    <t xml:space="preserve">Мешовити и неодређени приходи у корист националне службе за запошљавање                                                             </t>
  </si>
  <si>
    <t xml:space="preserve">Средства од 5% бруто премије осигурања од аутоодговорности                                                               </t>
  </si>
  <si>
    <t>770000</t>
  </si>
  <si>
    <t xml:space="preserve">Меморандумске ставке за рефундацију расхода                                                                  </t>
  </si>
  <si>
    <t xml:space="preserve">Меморандумске ставке за рефундацију расхода из претходне године                                                               </t>
  </si>
  <si>
    <t xml:space="preserve">Меморандумске ставке за рефундацију расхода буџета републике из претходне године                                                             </t>
  </si>
  <si>
    <t xml:space="preserve">Меморандумске ставке за рефундацију расхода буџета ап војводина из претходне године                                                            </t>
  </si>
  <si>
    <t xml:space="preserve">Меморандумске ставке за рефундацију расхода буџета града из претходне године                                                             </t>
  </si>
  <si>
    <t xml:space="preserve">Меморандумске ставке за рефундацију расхода буџета општине из претходне године                                                             </t>
  </si>
  <si>
    <t xml:space="preserve">Трансфери између буџетских корисника на истом нивоу                                                                </t>
  </si>
  <si>
    <t xml:space="preserve">Трансфери од директних ка индиректним буџетским корисницима на истом нивоу                                                             </t>
  </si>
  <si>
    <t xml:space="preserve">Трансфери између организација обавезног социјалног осигурања                                                                 </t>
  </si>
  <si>
    <t xml:space="preserve">Трансфери од организација обавезног социјалног осигурања у корист републичког фонда за здравствено осигурање                                                          </t>
  </si>
  <si>
    <t xml:space="preserve">Допринос за здравствено осигурање незапослених лица који плаћа национална служба за запошљавање                                                           </t>
  </si>
  <si>
    <t xml:space="preserve">Допринос за здравствено осигурање корисника пензија и корисника других новчаних накнада који плаћа републички фонд за пио за осигуранике запослене                                                   </t>
  </si>
  <si>
    <t xml:space="preserve">Трансфери од републичког фонда за пио за осигуранике пољопривреднике у корист републичког фонда за здравствено осигурање                                                       </t>
  </si>
  <si>
    <t xml:space="preserve">Трансфери од републичког фонда за пио за осигуранике самосталних делатности у корист републичког фонда за здравствено осигурање                                                      </t>
  </si>
  <si>
    <t xml:space="preserve">Допринос за здравствено осигурање корисника новчаних накнада из члана 224. закона о пензијском и инвалидском осигурању                                                       </t>
  </si>
  <si>
    <t xml:space="preserve">Допринос за здравствено осигурање за лица која остварују накнаду зараде за време привремене спречености за рад (боловање) по прописима о здравственом осигурању, који плаћа републички фонд за здравствено осигурање                                          </t>
  </si>
  <si>
    <t xml:space="preserve">Допринос за здравствено осигурање који плаћа национална служба за запошљавање по члану                                                           </t>
  </si>
  <si>
    <t xml:space="preserve">Допринос за зравствено осигурање корисника војне пензије који плаћа републички фонд за пио - за војне осигуранике                                                      </t>
  </si>
  <si>
    <t xml:space="preserve">Трансфери од организација обавезног социјалног осигурања у корист републичког фонда за пио за осигуранике запослене                                                        </t>
  </si>
  <si>
    <t xml:space="preserve">Допринос за пензијско и инвалидско осигурање незапослених који уплаћује национална служба за запошљавање                                                          </t>
  </si>
  <si>
    <t xml:space="preserve">Допринос за пензијско и инвалидско осигурање запослених који примају накнаду за време привремене спречености за рад (боловање) по прописима о здравственом осигурању, који уплаћује републички фонд за здравствено осигурање                                          </t>
  </si>
  <si>
    <t xml:space="preserve">Допринос за пензијско и инвалидско осигурање који плаћа национална служба за запошљавање по члану 45. закона о доприносима за обавезно социјално осигурање                                                 </t>
  </si>
  <si>
    <t xml:space="preserve">Допринос за пензијско и инвалидско осигурање војних осигураника који примају накнаду за време привремене спречености за рад (боловање)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</si>
  <si>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</si>
  <si>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пољопривреднике                                                        </t>
  </si>
  <si>
    <t xml:space="preserve">Трансфери од организација обавезног социјалног осигурања у корист републичког фонда за пио за осигуранике самосталних делатности                                                       </t>
  </si>
  <si>
    <t xml:space="preserve">Допринос за пензијско и инвалидско осигурање за лица која су престала да обављају самосталну делатност, док остварују новчану накнаду према прописима о раду и запошљавању                                              </t>
  </si>
  <si>
    <t xml:space="preserve">Допринос за пензијско и инвалидско осигурање за физичка лица која, у складу са законом, самостално обављају привредну и другу делатност као основно занимање док примају накнаду за време привремене спречености за рад (боловање) по прописима о здравственом осигурању коју плаћа републички фонд за здравствено осигурање или док су на породиљском одсуству                    </t>
  </si>
  <si>
    <t xml:space="preserve">Трансфери од организација обавезног социјалног осигурања у корист националнe службe за запошљавање                                                           </t>
  </si>
  <si>
    <t xml:space="preserve">Допринос за случај незапослености, који плаћа национална служба за запошљавање по члану                                                           </t>
  </si>
  <si>
    <t xml:space="preserve">Приходи из буџета                                                                    </t>
  </si>
  <si>
    <t>800000</t>
  </si>
  <si>
    <t xml:space="preserve">Примања од продаје нефинансијске имовине                                                                  </t>
  </si>
  <si>
    <t xml:space="preserve">Примања од продаје основних средстава                                                                  </t>
  </si>
  <si>
    <t xml:space="preserve">Примања од продаје непокретности                                                                   </t>
  </si>
  <si>
    <t xml:space="preserve">Примања од продаје непокретности у корист нивоа републике                                                               </t>
  </si>
  <si>
    <t xml:space="preserve">Примања од продаје непокретности у државној својини, осим непокретности које користе органи ап                                                          </t>
  </si>
  <si>
    <t xml:space="preserve">Примања од откупа станова у државној својини                                                                </t>
  </si>
  <si>
    <t xml:space="preserve">Примања од продаје непокретности војске србије                                                                 </t>
  </si>
  <si>
    <t xml:space="preserve">Примања од продаје станова у државној својини које користе државни органи и организације                                                          </t>
  </si>
  <si>
    <t xml:space="preserve">Примања остварена по основу продаје станова намењених за решавање стамбених потреба избеглица                                                           </t>
  </si>
  <si>
    <t xml:space="preserve">Примања од продаје непокретности у државној својини које користе органи територијалних аутономија                                                           </t>
  </si>
  <si>
    <t xml:space="preserve">Примања од продаје непокретности у државној својини које користе органи ап војводина                                                           </t>
  </si>
  <si>
    <t xml:space="preserve">Примања од продаје непокретности у државној својини које користе органи ап косово и метохија                                                         </t>
  </si>
  <si>
    <t xml:space="preserve">Примања од продаје станова у корист нивоа територијалних аутономија                                                              </t>
  </si>
  <si>
    <t xml:space="preserve">Примања од отплате станова у корист нивоа територијалних аутономија                                                              </t>
  </si>
  <si>
    <t xml:space="preserve">Примања по основу обавеза за социјално становање у корист нивоа територијалних аутономија                                                           </t>
  </si>
  <si>
    <t xml:space="preserve">Примања од продаје непокретности у корист нивоа градова                                                               </t>
  </si>
  <si>
    <t xml:space="preserve">Примања од продаје станова у корист нивоа градова                                                               </t>
  </si>
  <si>
    <t xml:space="preserve">Примања од отплате станова у корист нивоа градова                                                               </t>
  </si>
  <si>
    <t xml:space="preserve">Примања по основу обавеза за социјално становање у корист нивоа градова                                                            </t>
  </si>
  <si>
    <t xml:space="preserve">Примања од продаје непокретности у корист нивоа општина                                                               </t>
  </si>
  <si>
    <t xml:space="preserve">Примања од продаје станова у корист нивоа општина                                                               </t>
  </si>
  <si>
    <t xml:space="preserve">Примања од отплате станова у корист нивоа општина                                                               </t>
  </si>
  <si>
    <t xml:space="preserve">Примања по основу обавеза за социјално становање у корист нивоа општина                                                            </t>
  </si>
  <si>
    <t xml:space="preserve">Примања од продаје непокретности у корист организација обавезног социјалног осигурања                                                             </t>
  </si>
  <si>
    <t xml:space="preserve">Примања од продаје непокретности у корист републичког фонда за здравствено осигурање                                                            </t>
  </si>
  <si>
    <t xml:space="preserve">Примања од продаје непокретности у корист републичког фонда за пио                                                             </t>
  </si>
  <si>
    <t xml:space="preserve">Примања од продаје непокретности у корист националне службе за запошљавање                                                             </t>
  </si>
  <si>
    <t xml:space="preserve">Примања од продаје непокретности у покрајинској својини које користе органи територијалних аутономија                                                           </t>
  </si>
  <si>
    <t xml:space="preserve">Примања од продаје непокретности у покрајинској својини које користе органи ап војводина                                                           </t>
  </si>
  <si>
    <t xml:space="preserve">Примања од продаје непокретности у покрајинској својини које користе органи ап косово и метохија                                                         </t>
  </si>
  <si>
    <t xml:space="preserve">Примања од продаје покретне имовине                                                                  </t>
  </si>
  <si>
    <t xml:space="preserve">Примања од продаје покретних ствари у корист нивоа републике                                                              </t>
  </si>
  <si>
    <t xml:space="preserve">Примања од продаје покретних ствари у корист нивоа територијалних аутономија                                                             </t>
  </si>
  <si>
    <t xml:space="preserve">Примања од продаје покретних ствари у корист нивоа ап војводина                                                             </t>
  </si>
  <si>
    <t xml:space="preserve">Примања од продаје покретних ствари у корист нивоа ап косово и метохија                                                           </t>
  </si>
  <si>
    <t xml:space="preserve">Примања од продаје покретних ствари у корист нивоа градова                                                              </t>
  </si>
  <si>
    <t xml:space="preserve">Примања од продаје покретних ствари у корист нивоа општина                                                              </t>
  </si>
  <si>
    <t xml:space="preserve">Примања од продаје покретних ствари у корист организација обавезног социјалног осигурања                                                            </t>
  </si>
  <si>
    <t xml:space="preserve">Примања од продаје покретних ствари у корист републичког фонда за здравствено осигурање                                                           </t>
  </si>
  <si>
    <t xml:space="preserve">Примања од продаје покретних ствари у корист републичког фонда за пио                                                            </t>
  </si>
  <si>
    <t xml:space="preserve">Примања од продаје покретних ствари у корист националне службе за запошљавање                                                            </t>
  </si>
  <si>
    <t xml:space="preserve">Примања од продаје осталих основних средстава                                                                 </t>
  </si>
  <si>
    <t xml:space="preserve">Примања од продаје осталих основних средстава у корист нивоа републике                                                             </t>
  </si>
  <si>
    <t xml:space="preserve">Примања од продаје осталих основних средстава у корист нивоа територијалних аутономија                                                            </t>
  </si>
  <si>
    <t xml:space="preserve">Примања од продаје осталих основних средстава у корист нивоа ап војводина                                                            </t>
  </si>
  <si>
    <t xml:space="preserve">Примања од продаје осталих основних средстава у корист нивоа ап косово и метохија                                                          </t>
  </si>
  <si>
    <t xml:space="preserve">Примања од продаје осталих основних средстава у корист нивоа градова                                                             </t>
  </si>
  <si>
    <t xml:space="preserve">Примања од продаје осталих основних средстава у корист нивоа општина                                                             </t>
  </si>
  <si>
    <t xml:space="preserve">Примања од продаје осталих основних средстава у корист организација обавезног социјалног осигурања                                                           </t>
  </si>
  <si>
    <t xml:space="preserve">Примања од продаје осталих основних средстава у корист републичког фонда за здравствено осигурање                                                          </t>
  </si>
  <si>
    <t xml:space="preserve">Примања од продаје осталих основних средстава у корист републичког фонда за пио                                                           </t>
  </si>
  <si>
    <t xml:space="preserve">Примања од продаје осталих основних средстава у корист националне службе за запошљавање                                                           </t>
  </si>
  <si>
    <t xml:space="preserve">Примања од продаје залиха                                                                   </t>
  </si>
  <si>
    <t xml:space="preserve">Примања од продаје робних резерви                                                                  </t>
  </si>
  <si>
    <t xml:space="preserve">Примања од продаје робних резерви у корист буџета републике                                                              </t>
  </si>
  <si>
    <t xml:space="preserve">Примања од продаје робних резерви у корист нивоа територијалних аутономија                                                             </t>
  </si>
  <si>
    <t xml:space="preserve">Примања од продаје робних резерви у корист нивоа ап војводина                                                             </t>
  </si>
  <si>
    <t xml:space="preserve">Примања од продаје робних резерви у корист нивоа ап косово и метохија                                                           </t>
  </si>
  <si>
    <t xml:space="preserve">Примања од продаје робних резерви у корист нивоа градова                                                              </t>
  </si>
  <si>
    <t xml:space="preserve">Примања од продаје робних резерви у корист нивоа општина                                                              </t>
  </si>
  <si>
    <t xml:space="preserve">Примања од продаје робних резерви у корист организација обавезног социјалног осигурања                                                            </t>
  </si>
  <si>
    <t xml:space="preserve">Примања од продаје робних резерви у корист републичког фонда за здравствено осигурање                                                           </t>
  </si>
  <si>
    <t xml:space="preserve">Примања од продаје робних резерви у корист републичког фонда за пио                                                            </t>
  </si>
  <si>
    <t xml:space="preserve">Примања од продаје робних резерви у корист националне службе за запошљавање                                                            </t>
  </si>
  <si>
    <t xml:space="preserve">Примања од продаје залиха производње                                                                  </t>
  </si>
  <si>
    <t xml:space="preserve">Примања од продаје залиха производње у корист нивоа републике                                                              </t>
  </si>
  <si>
    <t xml:space="preserve">Примања од продаје залиха производње у корист нивоа територијалних аутономија                                                             </t>
  </si>
  <si>
    <t xml:space="preserve">Примања од продаје залиха производње у корист нивоа ап војводина                                                             </t>
  </si>
  <si>
    <t xml:space="preserve">Примања од продаје залиха производње у корист нивоа ап косово и метохија                                                           </t>
  </si>
  <si>
    <t xml:space="preserve">Примања од продаје залиха производње у корист нивоа градова                                                              </t>
  </si>
  <si>
    <t xml:space="preserve">Примања од продаје залиха производње у корист нивоа општина                                                              </t>
  </si>
  <si>
    <t xml:space="preserve">Примања од продаје залиха производње у корист нивоа организација обавезног социјалног осигурања                                                           </t>
  </si>
  <si>
    <t xml:space="preserve">Примања од продаје залиха производње у корист републичког фонда за здравствено осигурање                                                           </t>
  </si>
  <si>
    <t xml:space="preserve">Примања од продаје залиха производње у корист републичког фонда за пио                                                            </t>
  </si>
  <si>
    <t xml:space="preserve">Примања од продаје залиха производње у корист националне службе за запошљавање                                                            </t>
  </si>
  <si>
    <t xml:space="preserve">Примања од продаје робе за даљу продају                                                                </t>
  </si>
  <si>
    <t xml:space="preserve">Примања од продаје робе за даљу продају у корист нивоа републике                                                            </t>
  </si>
  <si>
    <t xml:space="preserve">Примања од продаје робе за даљу продају у корист нивоа територијалних аутономија                                                           </t>
  </si>
  <si>
    <t xml:space="preserve">Примања од продаје робе за даљу продају у корист нивоа ап војводина                                                           </t>
  </si>
  <si>
    <t xml:space="preserve">Примања од продаје робе за даљу продају у корист нивоа ап косово и метохија                                                         </t>
  </si>
  <si>
    <t xml:space="preserve">Примања од продаје робе за даљу продају у корист нивоа градова                                                            </t>
  </si>
  <si>
    <t xml:space="preserve">Примања од продаје робе за даљу продају у корист нивоа општина                                                            </t>
  </si>
  <si>
    <t xml:space="preserve">Примања од продаје робе за даљу продају у корист организација обавезног социјалног осигурања                                                          </t>
  </si>
  <si>
    <t xml:space="preserve">Примања од продаје робе за даљу продају у корист републичког фонда за здравствено осигурање                                                         </t>
  </si>
  <si>
    <t xml:space="preserve">Примања од продаје робе за даљу продају у корист републичког фонда за пио                                                          </t>
  </si>
  <si>
    <t xml:space="preserve">Примања од продаје робе за даљу продају у корист националне службе за запошљавање                                                          </t>
  </si>
  <si>
    <t xml:space="preserve">Примања од продаје драгоцености                                                                   </t>
  </si>
  <si>
    <t xml:space="preserve">Примања од продаје драгоцености у корист буџета републике                                                               </t>
  </si>
  <si>
    <t xml:space="preserve">Примања од продаје драгоцености у корист нивоа територијалних аутономија                                                              </t>
  </si>
  <si>
    <t xml:space="preserve">Примања од продаје драгоцености у корист нивоа ап војводина                                                              </t>
  </si>
  <si>
    <t xml:space="preserve">Примања од продаје драгоцености у корист нивоа ап косово и метохија                                                            </t>
  </si>
  <si>
    <t xml:space="preserve">Примања од продаје драгоцености у корист нивоа градова                                                               </t>
  </si>
  <si>
    <t xml:space="preserve">Примања од продаје драгоцености у корист нивоа општина                                                               </t>
  </si>
  <si>
    <t xml:space="preserve">Примања од продаје драгоцености у корист организација обавезног социјалног осигурања                                                             </t>
  </si>
  <si>
    <t xml:space="preserve">Примања од продаје драгоцености у корист републичког фонда за здравствено осигурање                                                            </t>
  </si>
  <si>
    <t xml:space="preserve">Примања од продаје драгоцености у корист републичког фонда за пио                                                             </t>
  </si>
  <si>
    <t xml:space="preserve">Примања од продаје драгоцености у корист националне службе за запошљавање                                                             </t>
  </si>
  <si>
    <t xml:space="preserve">Примања од продаје природне имовине                                                                  </t>
  </si>
  <si>
    <t xml:space="preserve">Примања од продаје земљишта                                                                   </t>
  </si>
  <si>
    <t xml:space="preserve">Примања од продаје земљишта у корист нивоа републике                                                               </t>
  </si>
  <si>
    <t xml:space="preserve">Примања од продаје земљишта у корист нивоа територијалних аутономија                                                              </t>
  </si>
  <si>
    <t xml:space="preserve">Примања од продаје земљишта у корист нивоа градова                                                               </t>
  </si>
  <si>
    <t xml:space="preserve">Примања од продаје земљишта у корист нивоа општина                                                               </t>
  </si>
  <si>
    <t xml:space="preserve">Примања од продаје земљишта у корист организација обавезног социјалног осигурања                                                             </t>
  </si>
  <si>
    <t xml:space="preserve">Примања од продаје земљишта у корист републичког фонда  за здравствено осигурање                                                           </t>
  </si>
  <si>
    <t xml:space="preserve">Примања од продаје земљишта у корист републичког фонда за пио                                                             </t>
  </si>
  <si>
    <t xml:space="preserve">Примања од продаје земљишта у корист националне службе за запошљавање                                                             </t>
  </si>
  <si>
    <t xml:space="preserve">Примања од продаје подземних блага                                                                  </t>
  </si>
  <si>
    <t xml:space="preserve">Примања од продаје подземних блага у корист нивоа републике                                                              </t>
  </si>
  <si>
    <t xml:space="preserve">Примања од продаје подземних блага у корист нивоа територијалних аутономија                                                             </t>
  </si>
  <si>
    <t xml:space="preserve">Примања од продаје подземних блага у корист нивоа градова                                                              </t>
  </si>
  <si>
    <t xml:space="preserve">Примања од продаје подземних блага у корист нивоа општина                                                              </t>
  </si>
  <si>
    <t xml:space="preserve">Примања од продаје подземних блага у корист организација обавезног социјалног осигурања                                                            </t>
  </si>
  <si>
    <t xml:space="preserve">Примања од продаје подземних блага у корист републичког фонда за здравствено осигурање                                                           </t>
  </si>
  <si>
    <t xml:space="preserve">Примања од продаје подземних блага у корист републичког фонда за пио                                                            </t>
  </si>
  <si>
    <t xml:space="preserve">Примања од продаје подземних блага у корист националне службе за запошљавање                                                            </t>
  </si>
  <si>
    <t xml:space="preserve">Примања од продаје шума и вода                                                                 </t>
  </si>
  <si>
    <t xml:space="preserve">Примања од продаје шума и вода у корист нивоа републике                                                             </t>
  </si>
  <si>
    <t xml:space="preserve">Примања од продаје шума и вода у корист нивоа територијалних аутономија                                                            </t>
  </si>
  <si>
    <t xml:space="preserve">Примања од продаје шума и вода у корист нивоа градова                                                             </t>
  </si>
  <si>
    <t xml:space="preserve">Примања од продаје шума и вода у корист нивоа општина                                                             </t>
  </si>
  <si>
    <t xml:space="preserve">Примања од продаје шума и вода у корист организација обавезног социјалног осигурања                                                           </t>
  </si>
  <si>
    <t xml:space="preserve">Примања од продаје шума и вода у корист републичког фонда за здравствено осигурање                                                          </t>
  </si>
  <si>
    <t xml:space="preserve">Примања од продаје шума и вода у корист републичког фонда за пио                                                           </t>
  </si>
  <si>
    <t xml:space="preserve">Примања од продаје шума и вода у корист националне службе за запошљавање                                                           </t>
  </si>
  <si>
    <t>900000</t>
  </si>
  <si>
    <t xml:space="preserve">Примања од задуживања и продаје финансијске имовине                                                                </t>
  </si>
  <si>
    <t>910000</t>
  </si>
  <si>
    <t xml:space="preserve">Примања од задуживања                                                                    </t>
  </si>
  <si>
    <t xml:space="preserve">Примања од домаћих задуживања                                                                   </t>
  </si>
  <si>
    <t xml:space="preserve">Примања од емитовања домаћих хартија од вредности, изузев акција                                                              </t>
  </si>
  <si>
    <t xml:space="preserve">Примања од емитовања домаћих хартија од вредности, изузев акција, у корист нивоа републике                                                          </t>
  </si>
  <si>
    <t xml:space="preserve">Примања од емитовања домаћих хартија од вредности, изузев акција, у корист нивоа територијалних аутономија                                                         </t>
  </si>
  <si>
    <t xml:space="preserve">Примања од емитовања домаћих хартија од вредности, изузев акција, у корист нивоа ап војводина                                                         </t>
  </si>
  <si>
    <t xml:space="preserve">Примања од емитовања домаћих хартија од вредности, изузев акција, у корист нивоа ап косово и метохија                                                       </t>
  </si>
  <si>
    <t xml:space="preserve">Примања од емитовања домаћих хартија од вредности, изузев акција, у корист нивоа градова                                                          </t>
  </si>
  <si>
    <t xml:space="preserve">Примања од емитовања домаћих хартија од вредности, изузев акција, у корист нивоа општина                                                          </t>
  </si>
  <si>
    <t xml:space="preserve">Примања од емитовања домаћих хартија од вредности, изузев акција, у корист организација обавезног социјалног осигурања                                                        </t>
  </si>
  <si>
    <t xml:space="preserve">Примања од емитовања домаћих хартија од вредности, изузев акција, у корист републичког фонда за здравствено осигурање                                                       </t>
  </si>
  <si>
    <t xml:space="preserve">Примања од емитовања домаћих хартија од вредности, изузев акција, у корист републичког фонда за пио                                                        </t>
  </si>
  <si>
    <t xml:space="preserve">Примања од емитовања домаћих хартија од вредности, изузев акција, у корист националне службе за запошљавање                                                        </t>
  </si>
  <si>
    <t xml:space="preserve">Примања од задуживања од осталих нивоа власти                                                                </t>
  </si>
  <si>
    <t xml:space="preserve">Примања од задуживања од осталих нивоа власти у корист нивоа републике                                                            </t>
  </si>
  <si>
    <t xml:space="preserve">Примања од задуживања од осталих нивоа власти у корист нивоа територијалних аутономија                                                           </t>
  </si>
  <si>
    <t xml:space="preserve">Примања од задуживања од осталих нивоа власти у корист нивоа ап војводина                                                           </t>
  </si>
  <si>
    <t xml:space="preserve">Примања од задуживања од осталих нивоа власти у корист нивоа ап косово и метохија                                                         </t>
  </si>
  <si>
    <t xml:space="preserve">Примања од задуживања од осталих нивоа власти у корист нивоа градова                                                            </t>
  </si>
  <si>
    <t xml:space="preserve">Примања од задуживања од осталих нивоа власти у корист нивоа општина                                                            </t>
  </si>
  <si>
    <t xml:space="preserve">Примања од задуживања од осталих нивоа власти у корист организација обавезног социјалног осигурања                                                          </t>
  </si>
  <si>
    <t xml:space="preserve">Примања од задуживања од осталих нивоа власти у корист републичког фонда за здравствено осигурање                                                         </t>
  </si>
  <si>
    <t xml:space="preserve">Примања од задуживања од осталих нивоа власти у корист републичког фонда за пио                                                          </t>
  </si>
  <si>
    <t xml:space="preserve">Примања од задуживања од осталих нивоа власти у корист националне службе за запошљавање                                                          </t>
  </si>
  <si>
    <t xml:space="preserve">Примања од задуживања од јавних финансијских институција у земљи                                                              </t>
  </si>
  <si>
    <t xml:space="preserve">Примања од задуживања од јавних финансијских институција у земљи у корист нивоа републике                                                          </t>
  </si>
  <si>
    <t xml:space="preserve">Примања од задуживања од јавних финансијских институција у земљи у корист нивоа територијалних аутономија                                                         </t>
  </si>
  <si>
    <t xml:space="preserve">Примања од задуживања од јавних финансијских институција у земљи у корист нивоа градова                                                          </t>
  </si>
  <si>
    <t xml:space="preserve">Примања од задуживања од јавних финансијских институција у земљи у корист нивоа општина                                                          </t>
  </si>
  <si>
    <t xml:space="preserve">Примања од задуживања од јавних финансијских институција у земљи у корист организација обавезног социјалног осигурања                                                        </t>
  </si>
  <si>
    <t xml:space="preserve">Примања од задуживања од јавних финансијских институција у земљи у корист републичког фонда за здравствено осигурање                                                       </t>
  </si>
  <si>
    <t xml:space="preserve">Примања од задуживања од јавних финансијских институција у земљи у корист републичког фонда за пио                                                        </t>
  </si>
  <si>
    <t xml:space="preserve">Примања од задуживања од јавних финансијских институција у земљи у корист националне службе за запошљавање                                                        </t>
  </si>
  <si>
    <t xml:space="preserve">Примања од задуживања од пословних банака у земљи                                                               </t>
  </si>
  <si>
    <t xml:space="preserve">Примања од задуживања од пословних банака у земљи у корист нивоа републике                                                           </t>
  </si>
  <si>
    <t xml:space="preserve">Примања од задуживања од пословних банака у земљи у корист нивоа територијалних аутономија                                                          </t>
  </si>
  <si>
    <t xml:space="preserve">Примања од задуживања од пословних банака у земљи у корист нивоа ап војводина                                                          </t>
  </si>
  <si>
    <t xml:space="preserve">Примања од задуживања од пословних банака у земљи у корист нивоа ап косово и метохија                                                        </t>
  </si>
  <si>
    <t xml:space="preserve">Примања од задуживања од пословних банака у земљи у корист нивоа градова                                                           </t>
  </si>
  <si>
    <t>911441</t>
  </si>
  <si>
    <t xml:space="preserve">Примања од задуживања од пословних банака у земљи у корист нивоа општина                                                           </t>
  </si>
  <si>
    <t xml:space="preserve">Примања од задуживања од пословних банака у земљи у корист организација обавезног социјалног осигурања                                                         </t>
  </si>
  <si>
    <t xml:space="preserve">Примања од задуживања од пословних банака у земљи у корист републичког фонда за здравствено осигурање                                                        </t>
  </si>
  <si>
    <t xml:space="preserve">Примања од задуживања од пословних банака у земљи у корист републичког фонда за пио                                                         </t>
  </si>
  <si>
    <t xml:space="preserve">Примања од задуживања од пословних банака у земљи у корист националне службе за запошљавање                                                         </t>
  </si>
  <si>
    <t xml:space="preserve">Примања од задуживања код осталих поверилаца у земљи                                                               </t>
  </si>
  <si>
    <t xml:space="preserve">Примања од задуживања код осталих поверилаца у земљи у корист нивоа републике                                                           </t>
  </si>
  <si>
    <t xml:space="preserve">Примања од задуживања код осталих поверилаца у земљи у корист нивоа територијалних аутономија                                                          </t>
  </si>
  <si>
    <t xml:space="preserve">Примања од задуживања код осталих поверилаца у земљи у корист нивоа ап војводина                                                          </t>
  </si>
  <si>
    <t xml:space="preserve">Примања од задуживања код осталих поверилаца у земљи у корист нивоа ап косово и метохија                                                        </t>
  </si>
  <si>
    <t xml:space="preserve">Примања од задуживања код осталих поверилаца у земљи у корист нивоа градова                                                           </t>
  </si>
  <si>
    <t xml:space="preserve">Примања од задуживања код осталих поверилаца у земљи у корист нивоа општина                                                           </t>
  </si>
  <si>
    <t xml:space="preserve">Примања од задуживања код осталих поверилаца у земљи у корист организација обавезног социјалног осигурања                                                         </t>
  </si>
  <si>
    <t xml:space="preserve">Примања од задуживања код осталих поверилаца у земљи у корист републичког фонда за здравствено осигурање                                                        </t>
  </si>
  <si>
    <t xml:space="preserve">Примања од задуживања код осталих поверилаца у земљи у корист републичког фонда за пио                                                         </t>
  </si>
  <si>
    <t xml:space="preserve">Примања од задуживања код осталих поверилаца у земљи у корист националне службе за запошљавање                                                         </t>
  </si>
  <si>
    <t xml:space="preserve">Примања од задуживања од домаћинстава у земљи                                                                </t>
  </si>
  <si>
    <t xml:space="preserve">Примања од задуживања од домаћинстава у земљи у корист нивоа републике                                                            </t>
  </si>
  <si>
    <t xml:space="preserve">Примања од задуживања од домаћинстава у земљи у корист нивоа територијалних аутономија                                                           </t>
  </si>
  <si>
    <t xml:space="preserve">Примања од задуживања од домаћинстава у земљи у корист нивоа градова                                                            </t>
  </si>
  <si>
    <t xml:space="preserve">Примања од задуживања од домаћинстава у земљи у корист нивоа општина                                                            </t>
  </si>
  <si>
    <t xml:space="preserve">Примања од задуживања од домаћинстава у земљи у корист организација обавезног социјалног осигурања                                                          </t>
  </si>
  <si>
    <t xml:space="preserve">Примања од задуживања од домаћинстава у земљи у корист републичког фонда за здравствено осигурање                                                         </t>
  </si>
  <si>
    <t xml:space="preserve">Примања од задуживања од домаћинстава у земљи у корист републичког фонда за пио                                                          </t>
  </si>
  <si>
    <t xml:space="preserve">Примања од задуживања од домаћинстава у земљи у корист националне службе за запошљавање                                                          </t>
  </si>
  <si>
    <t xml:space="preserve">Примања од домаћих финансијских деривата                                                                  </t>
  </si>
  <si>
    <t xml:space="preserve">Примања од домаћих финансијских деривата у корист нивоа републике                                                              </t>
  </si>
  <si>
    <t xml:space="preserve">Примања од домаћих финансијских деривата у корист нивоа територијалних аутономија                                                             </t>
  </si>
  <si>
    <t xml:space="preserve">Примања од домаћих финансијских деривата у корист нивоа градова                                                              </t>
  </si>
  <si>
    <t xml:space="preserve">Примања од домаћих финансијских деривата у корист нивоа општина                                                              </t>
  </si>
  <si>
    <t xml:space="preserve">Примања од домаћих финансијских деривата у корист организација обавезног социјалног осигурања                                                            </t>
  </si>
  <si>
    <t xml:space="preserve">Примања од домаћих финансијских деривата у корист републичког фонда за здравствено осигурање                                                           </t>
  </si>
  <si>
    <t xml:space="preserve">Примања од домаћих финансијских деривата у корист републичког фонда за пио                                                            </t>
  </si>
  <si>
    <t xml:space="preserve">Примања од домаћих финансијских деривата у корист националне службе за запошљавање                                                            </t>
  </si>
  <si>
    <t xml:space="preserve">Примања од домаћих меница                                                                   </t>
  </si>
  <si>
    <t xml:space="preserve">Примања од домаћих меница у корист нивоа републике                                                               </t>
  </si>
  <si>
    <t xml:space="preserve">Примања од домаћих меница у корист нивоа територијалних аутономија                                                              </t>
  </si>
  <si>
    <t xml:space="preserve">Примања од домаћих меница у корист нивоа ап војводина                                                              </t>
  </si>
  <si>
    <t xml:space="preserve">Примања од домаћих меница у корист нивоа ап косово и метохија                                                            </t>
  </si>
  <si>
    <t xml:space="preserve">Примања од домаћих меница у корист нивоа градова                                                               </t>
  </si>
  <si>
    <t xml:space="preserve">Примања од домаћих меница у корист нивоа општина                                                               </t>
  </si>
  <si>
    <t xml:space="preserve">Примања од домаћих меница у корист организација обавезног социјалног осигурања                                                             </t>
  </si>
  <si>
    <t xml:space="preserve">Примања од домаћих меница у корист републичког фонда за здравствено осигурање                                                            </t>
  </si>
  <si>
    <t xml:space="preserve">Примања од домаћих меница у корист републичког фонда за пио                                                             </t>
  </si>
  <si>
    <t xml:space="preserve">Примања од домаћих меница у корист националне службе за запошљавање                                                             </t>
  </si>
  <si>
    <t xml:space="preserve">Примања од исправке унутрашњег дуга у корист нивоа републике                                                              </t>
  </si>
  <si>
    <t xml:space="preserve">Примања од исправке унутрашњег дуга у корист нивоа територијалних аутономија                                                             </t>
  </si>
  <si>
    <t xml:space="preserve">Примања од исправке унутрашњег дуга у корист нивоа ап војводина                                                             </t>
  </si>
  <si>
    <t xml:space="preserve">Примања од исправке унутрашњег дуга у корист нивоа ап косово и метохија                                                           </t>
  </si>
  <si>
    <t xml:space="preserve">Примања од исправке унутрашњег дуга у корист нивоа градова                                                              </t>
  </si>
  <si>
    <t xml:space="preserve">Примања од исправке унутрашњег дуга у корист нивоа општина                                                              </t>
  </si>
  <si>
    <t xml:space="preserve">Примања од исправке унутрашњег дуга у корист организација обавезног социјалног осигурања                                                            </t>
  </si>
  <si>
    <t xml:space="preserve">Примања од исправке унутрашњег дуга у корист републичког фонда за здравствено осигурање                                                           </t>
  </si>
  <si>
    <t xml:space="preserve">Примања од исправке унутрашњег дуга у корист републичког фонда за пио                                                            </t>
  </si>
  <si>
    <t xml:space="preserve">Примања од исправке унутрашњег дуга у корист националне службе за запошљавање                                                            </t>
  </si>
  <si>
    <t xml:space="preserve">Примања од иностраног задуживања                                                                   </t>
  </si>
  <si>
    <t xml:space="preserve">Примања од емитовања хартија од вредности, изузев акција, на иностраном финансијском тржишту                                                           </t>
  </si>
  <si>
    <t xml:space="preserve">Примања од емитовања хартија од вредности, изузев акција, на иностраном финансијском тржишту у корист нивоа републике                                                       </t>
  </si>
  <si>
    <t xml:space="preserve">Примања од емитовања хартија од вредности, изузев акција, на иностраном финансијском тржишту у корист нивоа територијалних аутономија                                                      </t>
  </si>
  <si>
    <t xml:space="preserve">Примања од емитовања хартија од вредности, изузев акција, на иностраном финансијском тржишту у корист нивоа градова                                                       </t>
  </si>
  <si>
    <t xml:space="preserve">Примања од емитовања хартија од вредности, изузев акција, , на иностраном финансијском тржишту у корист нивоа градова                                                      </t>
  </si>
  <si>
    <t xml:space="preserve">Примања од емитовања хартија од вредности, изузев акција, на иностраном финансијском тржишту у корист нивоа општина                                                       </t>
  </si>
  <si>
    <t xml:space="preserve">Примања од емитовања хартија од вредности, изузев акција,  на иностраном финансијском тржишту у корист организација обавезног социјалног осигурања                                                    </t>
  </si>
  <si>
    <t xml:space="preserve">Примања од емитовања хартија од вредности, изузев акција, на иностраном финансијском тржишту у корист републичког фонда за здравствено осигурање                                                    </t>
  </si>
  <si>
    <t xml:space="preserve">Примања од емитовања  хартија од вредности, изузев акција, на иностраном финансијском тржишту у корист републичког фонда за пио                                                    </t>
  </si>
  <si>
    <t xml:space="preserve">Примања од емитовања хартија од вредности, изузев акција, на иностраном финансијском тржишту у корист националне службе за запошљавање                                                     </t>
  </si>
  <si>
    <t xml:space="preserve">Примања од задуживања од иностраних држава                                                                 </t>
  </si>
  <si>
    <t xml:space="preserve">Примања од задуживања од иностраних држава у корист нивоа републике                                                             </t>
  </si>
  <si>
    <t xml:space="preserve">Примања од задуживања од иностраних држава у корист нивоа територијалних аутономија                                                            </t>
  </si>
  <si>
    <t xml:space="preserve">Примања од задуживања од иностраних држава у корист нивоа ап војводина                                                            </t>
  </si>
  <si>
    <t xml:space="preserve">Примања од задуживања од иностраних држава у корист нивоа ап косово и метохија                                                          </t>
  </si>
  <si>
    <t xml:space="preserve">Примања од задуживања од иностраних држава у корист нивоа градова                                                             </t>
  </si>
  <si>
    <t xml:space="preserve">Примања од задуживања од иностраних држава у корист нивоа општина                                                             </t>
  </si>
  <si>
    <t xml:space="preserve">Примања од задуживања од иностраних држава у корист организација обавезног социјалног осигурања                                                           </t>
  </si>
  <si>
    <t xml:space="preserve">Примања од задуживања од иностраних држава у корист републичког фонда за здравствено осигурање                                                          </t>
  </si>
  <si>
    <t xml:space="preserve">Примања од задуживања од иностраних држава у корист републичког фонда за пио                                                           </t>
  </si>
  <si>
    <t xml:space="preserve">Примања од задуживања од иностраних држава у корист националне службе за запошљавање                                                           </t>
  </si>
  <si>
    <t xml:space="preserve">Примања од задуживања од мултилатералних институција                                                                 </t>
  </si>
  <si>
    <t xml:space="preserve">Примања од задуживања од мултилатералних институција у корист нивоа републике                                                             </t>
  </si>
  <si>
    <t xml:space="preserve">Примања од задуживања од мултилатералних институција у корист нивоа територијалних аутономија                                                            </t>
  </si>
  <si>
    <t xml:space="preserve">Примања од задуживања од мултилатералних институција у корист нивоа ап војводина                                                            </t>
  </si>
  <si>
    <t xml:space="preserve">Примања од задуживања од мултилатералних институција у корист нивоа ап косово и метохија                                                          </t>
  </si>
  <si>
    <t xml:space="preserve">Примања од задуживања од мултилатералних институција у корист нивоа градова                                                             </t>
  </si>
  <si>
    <t xml:space="preserve">Примања од задуживања од мултилатералних институција у корист нивоа општина                                                             </t>
  </si>
  <si>
    <t xml:space="preserve">Примања од задуживања од мултилатералних институција у корист организација обавезног социјалног осигурања                                                           </t>
  </si>
  <si>
    <t xml:space="preserve">Примања од задуживања од мултилатералних институција у корист републичког фонда за здравствено осигурање                                                          </t>
  </si>
  <si>
    <t xml:space="preserve">Примања од задуживања од мултилатералних институција у корист републичког фонда за пио                                                           </t>
  </si>
  <si>
    <t xml:space="preserve">Примања од задуживања од мултилатералних институција у корист националне службе за запошљавање                                                           </t>
  </si>
  <si>
    <t xml:space="preserve">Примања од задуживања од иностраних пословних банака                                                                </t>
  </si>
  <si>
    <t xml:space="preserve">Примања од задуживања од иностраних пословних банака у корист нивоа републике                                                            </t>
  </si>
  <si>
    <t xml:space="preserve">Примања од задуживања од иностраних пословних банака у корист нивоа територијалних аутономија                                                           </t>
  </si>
  <si>
    <t xml:space="preserve">Примања од задуживања од иностраних пословних банака у корист нивоа ап војводина                                                           </t>
  </si>
  <si>
    <t xml:space="preserve">Примања од задуживања од иностраних пословних банака у корист нивоа ап косово и метохија                                                         </t>
  </si>
  <si>
    <t xml:space="preserve">Примања од задуживања од иностраних пословних банака у корист нивоа градова                                                            </t>
  </si>
  <si>
    <t xml:space="preserve">Примања од задуживања од иностраних пословних банака у корист нивоа општина                                                            </t>
  </si>
  <si>
    <t xml:space="preserve">Примања од задуживања од иностраних пословних банака у корист организација обавезног социјалног осигурања                                                          </t>
  </si>
  <si>
    <t xml:space="preserve">Примања од задуживања од иностраних пословних банака у корист републичког фонда за здравствено осигурање                                                         </t>
  </si>
  <si>
    <t xml:space="preserve">Примања од задуживања од иностраних пословних банака у корист републичког фонда за пио                                                          </t>
  </si>
  <si>
    <t xml:space="preserve">Примања од задуживања од иностраних пословних банака у корист националне службе за запошљавање                                                          </t>
  </si>
  <si>
    <t xml:space="preserve">Примања од задуживања од осталих иностраних поверилаца                                                                </t>
  </si>
  <si>
    <t xml:space="preserve">Примања од задуживања од осталих иностраних поверилаца у корист нивоа републике                                                            </t>
  </si>
  <si>
    <t xml:space="preserve">Примања од задуживања од осталих иностраних поверилаца у корист нивоа територијалних аутономија                                                           </t>
  </si>
  <si>
    <t xml:space="preserve">Примања од задуживања од осталих иностраних поверилаца у корист нивоа ап војводина                                                           </t>
  </si>
  <si>
    <t xml:space="preserve">Примања од задуживања од осталих иностраних поверилаца у корист нивоа ап косово и метохија                                                         </t>
  </si>
  <si>
    <t xml:space="preserve">Примања од задуживања од осталих иностраних поверилаца у корист нивоа градова                                                            </t>
  </si>
  <si>
    <t xml:space="preserve">Примања од задуживања од осталих иностраних поверилаца у корист нивоа општина                                                            </t>
  </si>
  <si>
    <t xml:space="preserve">Примања од задуживања од осталих иностраних поверилаца у корист организација обавезног социјалног осигурања                                                          </t>
  </si>
  <si>
    <t xml:space="preserve">Примања од задуживања од осталих иностраних поверилаца у корист републичког фонда за здравствено осигурање                                                         </t>
  </si>
  <si>
    <t xml:space="preserve">Примања од задуживања од осталих иностраних поверилаца у корист републичког фонда за пио                                                          </t>
  </si>
  <si>
    <t xml:space="preserve">Примања од задуживања од осталих иностраних поверилаца у корист националне службе за запошљавање                                                          </t>
  </si>
  <si>
    <t xml:space="preserve">Примања од иностраних финансијских деривата                                                                  </t>
  </si>
  <si>
    <t xml:space="preserve">Примања од иностраних финансијских деривата у корист нивоа републике                                                              </t>
  </si>
  <si>
    <t xml:space="preserve">Примања од иностраних финансијских деривата у корист нивоа територијалних аутономија                                                             </t>
  </si>
  <si>
    <t xml:space="preserve">Примања од иностраних финансијских деривата у корист нивоа градова                                                              </t>
  </si>
  <si>
    <t xml:space="preserve">Примања од иностраних финансијских деривата у корист нивоа општина                                                              </t>
  </si>
  <si>
    <t xml:space="preserve">Примања од иностраних финансијских деривата у корист организација обавезног социјалног осигурања                                                            </t>
  </si>
  <si>
    <t xml:space="preserve">Примања од иностраних финансијских деривата у корист републичког фонда за здравствено осигурање                                                           </t>
  </si>
  <si>
    <t xml:space="preserve">Примања од иностраних финансијских деривата у корист републичког фонда за пио                                                            </t>
  </si>
  <si>
    <t xml:space="preserve">Примања од иностраних финансијских деривата у корист националне службе за запошљавање                                                            </t>
  </si>
  <si>
    <t xml:space="preserve">Примања од исправке спољног дуга у корист нивоа републике                                                              </t>
  </si>
  <si>
    <t xml:space="preserve">Примања од исправке спољног дуга у корист нивоа територијалних аутономија                                                             </t>
  </si>
  <si>
    <t xml:space="preserve">Примања од исправке спољног дуга у корист нивоа ап војводина                                                             </t>
  </si>
  <si>
    <t xml:space="preserve">Примања од исправке спољног дуга у корист нивоа ап косово и метохија                                                           </t>
  </si>
  <si>
    <t xml:space="preserve">Примања од исправке спољног дуга у корист нивоа градова                                                              </t>
  </si>
  <si>
    <t xml:space="preserve">Примања од исправке спољног дуга у корист нивоа општина                                                              </t>
  </si>
  <si>
    <t xml:space="preserve">Примања од исправке спољног дуга у корист организација обавезног социјалног осигурања                                                            </t>
  </si>
  <si>
    <t xml:space="preserve">Примања од исправке спољног дуга у корист републичког фонда за здравствено осигурање                                                           </t>
  </si>
  <si>
    <t xml:space="preserve">Примања од исправке спољног дуга у корист републичког фонда за пио                                                            </t>
  </si>
  <si>
    <t xml:space="preserve">Примања од исправке спољног дуга у корист националне службе за запошљавање                                                            </t>
  </si>
  <si>
    <t>920000</t>
  </si>
  <si>
    <t xml:space="preserve">Примања од продаје домаће финансијске имовине                                                                 </t>
  </si>
  <si>
    <t xml:space="preserve">Примања од продаје домаћих хартија од вредности, изузев акција                                                              </t>
  </si>
  <si>
    <t xml:space="preserve">Примања од продаје домаћих хартија од вредности, изузев акција, у корист нивоа републике                                                          </t>
  </si>
  <si>
    <t xml:space="preserve">Примања од продаје домаћих хартија од вредности, изузев акција, у корист нивоа територијалних аутономија                                                         </t>
  </si>
  <si>
    <t xml:space="preserve">Примања од продаје домаћих хартија од вредности, изузев акција, у корист нивоа ап војводина                                                         </t>
  </si>
  <si>
    <t xml:space="preserve">Примања од продаје домаћих хартија од вредности, изузев акција, у корист нивоа ап косово и метохија                                                       </t>
  </si>
  <si>
    <t xml:space="preserve">Примања од продаје домаћих хартија од вредности, изузев акција, у корист нивоа градова                                                          </t>
  </si>
  <si>
    <t xml:space="preserve">Примања од продаје домаћих хартија од вредности, изузев акција, у корист нивоа општина                                                          </t>
  </si>
  <si>
    <t xml:space="preserve">Примања од продаје домаћих хартија од вредности, изузев акција, у корист организација обавезног социјалног осигурања                                                        </t>
  </si>
  <si>
    <t xml:space="preserve">Примања од продаје домаћих хартија од вредности, изузев акција, у корист републичког фонда за здравствено осигурање                                                       </t>
  </si>
  <si>
    <t xml:space="preserve">Примања од продаје домаћих хартија од вредности, изузев акција, у корист републичког фонда за пио                                                        </t>
  </si>
  <si>
    <t xml:space="preserve">Примања од продаје домаћих хартија од вредности, изузев акција, у корист националне службе за запошљавање                                                        </t>
  </si>
  <si>
    <t xml:space="preserve">Примања од отплате кредита датих осталим нивоима власти у корист нивоа републике                                                           </t>
  </si>
  <si>
    <t xml:space="preserve">Примања од отплате кредита датих осталим нивоима власти у корист нивоа територијалних аутономија                                                          </t>
  </si>
  <si>
    <t xml:space="preserve">Примања од отплате кредита датих осталим нивоима власти у корист нивоа ап војводина                                                          </t>
  </si>
  <si>
    <t xml:space="preserve">Примања од отплате кредита датих осталим нивоима власти у корист нивоа ап косово и метохија                                                        </t>
  </si>
  <si>
    <t xml:space="preserve">Примања од отплате кредита датих осталим нивоима власти у корист нивоа градова                                                           </t>
  </si>
  <si>
    <t xml:space="preserve">Примања од отплате кредита датих осталим нивоима власти у корист нивоа општина                                                           </t>
  </si>
  <si>
    <t xml:space="preserve">Примања од отплате кредита датих осталим нивоима власти у корист организација обавезног социјалног осигурања                                                         </t>
  </si>
  <si>
    <t xml:space="preserve">Примања од отплате кредита датих осталим нивоима власти у корист републичког фонда за здравствено осигурање                                                        </t>
  </si>
  <si>
    <t xml:space="preserve">Примања од отплате кредита датих осталим нивоима власти у корист републичког фонда за пио                                                         </t>
  </si>
  <si>
    <t xml:space="preserve">Примања од отплате кредита датих осталим нивоима власти у корист националне службе за запошљавање                                                         </t>
  </si>
  <si>
    <t xml:space="preserve">Примања од отплате кредита датих домаћим јавним финансијским институцијама                                                              </t>
  </si>
  <si>
    <t xml:space="preserve">Примања од отплате кредита датих домаћим јавним финансијским институцијама у корист нивоа републике                                                          </t>
  </si>
  <si>
    <t xml:space="preserve">Примања од отплате кредита датих домаћим јавним финансијским институцијама у корист нивоа територијалних аутономија                                                         </t>
  </si>
  <si>
    <t xml:space="preserve">Примања од отплате кредита датих домаћим јавним финансијским институцијама у корист нивоа градова                                                          </t>
  </si>
  <si>
    <t xml:space="preserve">Примања од отплате кредита датих домаћим јавним финансијским институцијама у корист нивоа општина                                                          </t>
  </si>
  <si>
    <t xml:space="preserve">Примања од отплате кредита датих домаћим јавним финансијским институцијама у корист организација обавезног социјалног осигурања                                                        </t>
  </si>
  <si>
    <t xml:space="preserve">Примања од отплате кредита датих домаћим јавним финансијским институцијама у корист републичког фонда за здравствено осигурање                                                       </t>
  </si>
  <si>
    <t xml:space="preserve">Примања од отплате кредита датих домаћим јавним финансијским институцијама у корист републичког фонда за пио                                                        </t>
  </si>
  <si>
    <t xml:space="preserve">Примања од отплате кредита датих домаћим јавним финансијским институцијама у корист националне службе за запошљавање                                                        </t>
  </si>
  <si>
    <t xml:space="preserve">Примања од отплате кредита датих домаћим пословним банкама                                                               </t>
  </si>
  <si>
    <t xml:space="preserve">Примања од отплате кредита датих домаћим пословним банкама у корист нивоа републике                                                           </t>
  </si>
  <si>
    <t xml:space="preserve">Примања од отплате кредита датих домаћим пословним банкама у корист нивоа територијалних аутономија                                                          </t>
  </si>
  <si>
    <t xml:space="preserve">Примања од отплате кредита датих домаћим пословним банкама у корист нивоа градова                                                           </t>
  </si>
  <si>
    <t xml:space="preserve">Примања од отплате кредита датих домаћим пословним банкама у корист нивоа општина                                                           </t>
  </si>
  <si>
    <t xml:space="preserve">Примања од отплате кредита датих домаћим пословним банкама у корист организација обавезног социјалног осигурања                                                         </t>
  </si>
  <si>
    <t xml:space="preserve">Примања од отплате кредита датих домаћим пословним банкама у корист републичког фонда за здравствено осигурање                                                        </t>
  </si>
  <si>
    <t xml:space="preserve">Примања од отплате кредита датих домаћим пословним банкама у корист републичког фонда за пио                                                         </t>
  </si>
  <si>
    <t xml:space="preserve">Примања од отплате кредита датих домаћим пословним банкама у корист националне службе за запошљавање                                                         </t>
  </si>
  <si>
    <t xml:space="preserve">Примања од отплате кредита датих домаћим јавним нефинансијским институцијама                                                              </t>
  </si>
  <si>
    <t xml:space="preserve">Примања од отплате кредита датих домаћим јавним нефинансијским институцијама у корист нивоа републике                                                          </t>
  </si>
  <si>
    <t xml:space="preserve">Примања од отплате кредита датих домаћим јавним нефинансијским институцијама у корист нивоа територијалних аутономија                                                         </t>
  </si>
  <si>
    <t xml:space="preserve">Примања од отплате кредита датих домаћим јавним нефинансијским институцијама у корист нивоа ап војводина                                                         </t>
  </si>
  <si>
    <t xml:space="preserve">Примања од отплате кредита датих домаћим јавним нефинансијским институцијама у корист нивоа ап косово и метохија                                                       </t>
  </si>
  <si>
    <t xml:space="preserve">Примања од отплате кредита датих домаћим јавним нефинансијским институцијама у корист нивоа градова                                                          </t>
  </si>
  <si>
    <t xml:space="preserve">Примања од отплате кредита датих домаћим јавним нефинансијским институцијама у корист нивоа општина                                                          </t>
  </si>
  <si>
    <t xml:space="preserve">Примања од отплате кредита датих домаћим јавним нефинансијским институцијама у корист организација обавезног социјалног осигурања                                                        </t>
  </si>
  <si>
    <t xml:space="preserve">Примања од отплате кредита датих домаћим јавним нефинансијским институцијама у корист републичког фонда за здравствено осигурање                                                       </t>
  </si>
  <si>
    <t xml:space="preserve">Примања од отплате кредита датих домаћим јавним нефинансијским институцијама у корист републичког фонда за пио                                                        </t>
  </si>
  <si>
    <t xml:space="preserve">Примања од отплате кредита датих домаћим јавним нефинансијским институцијама у корист националне службе за запошљавање                                                        </t>
  </si>
  <si>
    <t xml:space="preserve">Примања од отплате кредита датих физичким лицима и домаћинствима у земљи                                                            </t>
  </si>
  <si>
    <t xml:space="preserve">Примања од отплате кредита датих домаћинствима у земљи у корист нивоа републике                                                           </t>
  </si>
  <si>
    <t xml:space="preserve">Примања од отплате кредита датих домаћинствима у земљи у корист нивоа територијалних аутономија                                                          </t>
  </si>
  <si>
    <t xml:space="preserve">Примања од отплате кредита датих домаћинствима у земљи у корист нивоа ап војводина                                                          </t>
  </si>
  <si>
    <t xml:space="preserve">Примања од отплате кредита датих домаћинствима у земљи у корист нивоа ап косово и метохија                                                        </t>
  </si>
  <si>
    <t xml:space="preserve">Примања од отплате кредита датих домаћинствима у земљи у корист нивоа градова                                                           </t>
  </si>
  <si>
    <t xml:space="preserve">Примања од отплате кредита датих домаћинствима у земљи у корист нивоа општина                                                           </t>
  </si>
  <si>
    <t xml:space="preserve">Примања од отплате кредита датих домаћинствима у земљи у корист организација обавезног социјалног осигурања                                                         </t>
  </si>
  <si>
    <t xml:space="preserve">Примања од отплате кредита датих домаћинствима у земљи у корист републичког фонда за здравствено осигурање                                                        </t>
  </si>
  <si>
    <t xml:space="preserve">Примања од отплате кредита датих домаћинствима у земљи у корист републичког фонда за пио                                                         </t>
  </si>
  <si>
    <t xml:space="preserve">Примања од отплате кредита датих домаћинствима у земљи у корист националне службе за запошљавање                                                         </t>
  </si>
  <si>
    <t xml:space="preserve">Примања од отплате кредита датих удружењима грађана у земљи                                                              </t>
  </si>
  <si>
    <t xml:space="preserve">Примања од отплате кредита датих удружењима грађана у земљи у корист нивоа републике                                                          </t>
  </si>
  <si>
    <t xml:space="preserve">Примања од отплате кредита датих удружењима грађана у земљи у корист нивоа територијалних аутономија                                                         </t>
  </si>
  <si>
    <t xml:space="preserve">Примања од отплате кредита датих удружењима грађана у земљи у корист нивоа ап војводина                                                         </t>
  </si>
  <si>
    <t xml:space="preserve">Примања од отплате кредита датих удружењима грађана у земљи у корист нивоа ап косово и метохија                                                       </t>
  </si>
  <si>
    <t xml:space="preserve">Примања од отплате кредита датих удружењима грађана у земљи у корист нивоа градова                                                          </t>
  </si>
  <si>
    <t xml:space="preserve">Примања од отплате кредита датих удружењима грађана у земљи у корист нивоа општина                                                          </t>
  </si>
  <si>
    <t xml:space="preserve">Примања од отплате кредита датих удружењима грађана у земљи у корист организација обавезног социјалног осигурања                                                        </t>
  </si>
  <si>
    <t xml:space="preserve">Примања од отплате кредита датих удружењима грађана у земљи у корист републичког фонда за здравствено осигурање                                                       </t>
  </si>
  <si>
    <t xml:space="preserve">Примања од отплате кредита датих удружењима грађана у земљи у корист републичког фонда за пио                                                        </t>
  </si>
  <si>
    <t xml:space="preserve">Примања од отплате кредита датих удружењима грађана у земљи у корист националне службе за запошљавање                                                        </t>
  </si>
  <si>
    <t xml:space="preserve">Примања од отплате кредита датих нефинансијским приватним предузећима у земљи                                                             </t>
  </si>
  <si>
    <t xml:space="preserve">Примања од отплате кредита датих нефинансијским приватним предузећима у земљи у корист нивоа републике                                                         </t>
  </si>
  <si>
    <t xml:space="preserve">Примања од отплате кредита датих нефинансијским приватним предузећима у земљи у корист нивоа територијалних аутономија                                                        </t>
  </si>
  <si>
    <t xml:space="preserve">Примања од отплате кредита датих нефинансијским приватним предузећима у земљи у корист нивоа градова                                                         </t>
  </si>
  <si>
    <t xml:space="preserve">Примања од отплате кредита датих нефинансијским приватним предузећима у земљи у корист нивоа општина                                                         </t>
  </si>
  <si>
    <t xml:space="preserve">Примања од отплате кредита датих нефинансијским приватним предузећима у земљи у корист организација обавезног социјалног осигурања                                                       </t>
  </si>
  <si>
    <t xml:space="preserve">Примања од отплате кредита датих нефинансијским приватним предузећима у земљи у корист републичког фонда за здравствено осигурање                                                      </t>
  </si>
  <si>
    <t xml:space="preserve">Примања од отплате кредита датих нефинансијским приватним предузећима у земљи у корист републичког фонда за пио                                                       </t>
  </si>
  <si>
    <t xml:space="preserve">Примања од отплате кредита датих нефинансијским приватним предузећима у земљи у корист националне службе за запошљавање                                                       </t>
  </si>
  <si>
    <t xml:space="preserve">Примања од продаје домаћих акција и осталог капитала                                                               </t>
  </si>
  <si>
    <t xml:space="preserve">Примања од продаје домаћих акција и осталог капитала у корист нивоа републике                                                           </t>
  </si>
  <si>
    <t xml:space="preserve">Примања од приватизације од продаје акција                                                                 </t>
  </si>
  <si>
    <t xml:space="preserve">Примања од аукцијске приватизације                                                                   </t>
  </si>
  <si>
    <t xml:space="preserve">Примања од продаје капитала у поступку приватизације у корист буџетског фонда за реституцију                                                          </t>
  </si>
  <si>
    <t xml:space="preserve">Примања од продаје домаћих акција и осталог капитала у корист нивоа територијалних аутономија                                                          </t>
  </si>
  <si>
    <t xml:space="preserve">Примања од продаје домаћих акција и осталог капитала у корист нивоа ап војводина                                                          </t>
  </si>
  <si>
    <t xml:space="preserve">Примања од продаје домаћих акција и осталог капитала у корист нивоа ап косово и метохија                                                        </t>
  </si>
  <si>
    <t xml:space="preserve">Примања од продаје домаћих акција и осталог капитала у корист нивоа градова                                                           </t>
  </si>
  <si>
    <t>921941</t>
  </si>
  <si>
    <t xml:space="preserve">Примања од продаје домаћих акција и осталог капитала у корист нивоа општина                                                           </t>
  </si>
  <si>
    <t xml:space="preserve">Примања од продаје домаћих акција и осталог капитала у корист организација обавезног социјалног осигурања                                                         </t>
  </si>
  <si>
    <t xml:space="preserve">Примања од продаје домаћих акција и осталог капитала у корист републичког фонда за здравствено осигурање                                                        </t>
  </si>
  <si>
    <t xml:space="preserve">Примања од продаје домаћих акција и осталог капитала у корист републичког фонда за пио                                                         </t>
  </si>
  <si>
    <t xml:space="preserve">Примања од продаје домаћих акција и осталог капитала у корист националне службе за запошљавање                                                         </t>
  </si>
  <si>
    <t xml:space="preserve">Примања од продаје стране финансијске имовине                                                                 </t>
  </si>
  <si>
    <t xml:space="preserve">Примања од продаје страних хартија од вредности, изузев акција                                                              </t>
  </si>
  <si>
    <t xml:space="preserve">Примања од продаје страних хартија од вредности, изузев акција, у корист нивоа републике                                                          </t>
  </si>
  <si>
    <t xml:space="preserve">Примања од продаје страних хартија од вредности, изузев акција, у корист нивоа територијалних аутономија                                                         </t>
  </si>
  <si>
    <t xml:space="preserve">Примања од продаје страних хартија од вредности, изузев акција, у корист нивоа ап војводина                                                         </t>
  </si>
  <si>
    <t xml:space="preserve">Примања од продаје страних хартија од вредности, изузев акција, у корист нивоа ап косово и метохија                                                       </t>
  </si>
  <si>
    <t xml:space="preserve">Примања од продаје страних хартија од вредности, изузев акција, у корист нивоа градова                                                          </t>
  </si>
  <si>
    <t xml:space="preserve">Примања од продаје страних хартија од вредности, изузев акција, у корист нивоа општина                                                          </t>
  </si>
  <si>
    <t xml:space="preserve">Примања од продаје страних хартија од вредности, изузев акција, у корист организација обавезног социјалног осигурања                                                        </t>
  </si>
  <si>
    <t xml:space="preserve">Примања од продаје страних хартија од вредности, изузев акција, у корист републичког фонда за здравствено осигурање                                                       </t>
  </si>
  <si>
    <t xml:space="preserve">Примања од продаје страних хартија од вредности, изузев акција, у корист републичког фонда за пио                                                        </t>
  </si>
  <si>
    <t xml:space="preserve">Примања од продаје страних хартија од вредности, изузев акција, у корист националне службе за запошљавање                                                        </t>
  </si>
  <si>
    <t xml:space="preserve">Примања од отплате кредита датих страним владама                                                                </t>
  </si>
  <si>
    <t xml:space="preserve">Примања од отплате кредита датих страним владама у корист нивоа републике                                                            </t>
  </si>
  <si>
    <t xml:space="preserve">Примања од отплате кредита датих страним владама у корист нивоа територијалних аутономија                                                           </t>
  </si>
  <si>
    <t xml:space="preserve">Примања од отплате кредита датих страним владама у корист нивоа градова                                                            </t>
  </si>
  <si>
    <t xml:space="preserve">Примања од отплате кредита датих страним владама у корист нивоа општина                                                            </t>
  </si>
  <si>
    <t xml:space="preserve">Примања од отплате кредита датих страним владама у корист организација обавезног социјалног осигурања                                                          </t>
  </si>
  <si>
    <t xml:space="preserve">Примања од отплате кредита датих страним владама у корист републичког фонда за здравствено осигурање                                                         </t>
  </si>
  <si>
    <t xml:space="preserve">Примања од отплате кредита датих страним владама у корист републичког фонда за пио                                                          </t>
  </si>
  <si>
    <t xml:space="preserve">Примања од отплате кредита датих страним владама у корист националне службе за запошљавање                                                          </t>
  </si>
  <si>
    <t xml:space="preserve">Примања од отплате кредита датих међународним организацијама                                                                </t>
  </si>
  <si>
    <t xml:space="preserve">Примања од отплате кредита датих међународним организацијама у корист нивоа републике                                                            </t>
  </si>
  <si>
    <t xml:space="preserve">Примања од отплате кредита датих међународним организацијама у корист нивоа територијалних аутономија                                                           </t>
  </si>
  <si>
    <t xml:space="preserve">Примања од отплате кредита датих међународним организацијама у корист нивоа градова                                                            </t>
  </si>
  <si>
    <t xml:space="preserve">Примања од отплате кредита датих међународним организацијама у корист нивоа општина                                                            </t>
  </si>
  <si>
    <t xml:space="preserve">Примања од отплате кредита датих међународним организацијама у корист организација обавезног социјалног осигурања                                                          </t>
  </si>
  <si>
    <t xml:space="preserve">Примања од отплате кредита датих међународним организацијама у корист републичког фонда за здравствено осигурање                                                         </t>
  </si>
  <si>
    <t xml:space="preserve">Примања од отплате кредита датих међународним организацијама у корист републичког фонда за пио                                                          </t>
  </si>
  <si>
    <t xml:space="preserve">Примања од отплате кредита датих међународним организацијама у корист националне службе за запошљавање                                                          </t>
  </si>
  <si>
    <t xml:space="preserve">Примања од отплате кредита датих страним пословним банкама                                                               </t>
  </si>
  <si>
    <t xml:space="preserve">Примања од отплате кредита датих страним пословним банкама у корист нивоа републике                                                           </t>
  </si>
  <si>
    <t xml:space="preserve">Примања од отплате кредита датих страним пословним банкама у корист нивоа територијалних аутономија                                                          </t>
  </si>
  <si>
    <t xml:space="preserve">Примања од отплате кредита датих страним пословним банкама у корист нивоа градова                                                           </t>
  </si>
  <si>
    <t xml:space="preserve">Примања од отплате кредита датих страним пословним банкама у корист нивоа општина                                                           </t>
  </si>
  <si>
    <t xml:space="preserve">Примања од отплате кредита датих страним пословним банкама у корист организација обавезног социјалног осигурања                                                         </t>
  </si>
  <si>
    <t xml:space="preserve">Примања од отплате кредита датих страним пословним банкама у корист републичког фонда за здравствено осигурање                                                        </t>
  </si>
  <si>
    <t xml:space="preserve">Примања од отплате кредита датих страним пословним банкама у корист републичког фонда за пио                                                         </t>
  </si>
  <si>
    <t xml:space="preserve">Примања од отплате кредита датих страним пословним банкама у корист националне службе за запошљавање                                                         </t>
  </si>
  <si>
    <t xml:space="preserve">Примања од отплате кредита датих страним нефинансијским институцијама                                                               </t>
  </si>
  <si>
    <t xml:space="preserve">Примања од отплате кредита датих страним нефинансијским институцијама у корист нивоа републике                                                           </t>
  </si>
  <si>
    <t xml:space="preserve">Примања од отплате кредита датих страним нефинансијским институцијама у корист нивоа територијалних аутономија                                                          </t>
  </si>
  <si>
    <t xml:space="preserve">Примања од отплате кредита датих страним нефинансијским институцијама у корист нивоа градова                                                           </t>
  </si>
  <si>
    <t xml:space="preserve">Примања од отплате кредита датих страним нефинансијским институцијама у корист нивоа општина                                                           </t>
  </si>
  <si>
    <t xml:space="preserve">Примања од отплате кредита датих страним нефинансијским институцијама у корист организација обавезног социјалног осигурања                                                         </t>
  </si>
  <si>
    <t xml:space="preserve">Примања од отплате кредита датих страним нефинансијским институцијама у корист републичког фонда за здравствено осигурање                                                        </t>
  </si>
  <si>
    <t xml:space="preserve">Примања од отплате кредита датих страним нефинансијским институцијама у корист републичког фонда за пио                                                         </t>
  </si>
  <si>
    <t xml:space="preserve">Примања од отплате кредита датих страним нефинансијским институцијама у корист националне службе за запошљавање                                                         </t>
  </si>
  <si>
    <t xml:space="preserve">Примања од отплате кредита датих страним невладиним организацијама                                                               </t>
  </si>
  <si>
    <t xml:space="preserve">Примања од отплате кредита датих страним невладиним организацијама у корист нивоа републике                                                           </t>
  </si>
  <si>
    <t xml:space="preserve">Примања од отплате кредита датих страним невладиним организацијама у корист нивоа територијалних аутономија                                                          </t>
  </si>
  <si>
    <t xml:space="preserve">Примања од отплате кредита датих страним невладиним организацијама у корист нивоа градова                                                           </t>
  </si>
  <si>
    <t xml:space="preserve">Примања од отплате кредита датих страним невладиним организацијама у корист нивоа општина                                                           </t>
  </si>
  <si>
    <t xml:space="preserve">Примања од отплате кредита датих страним невладиним организацијама у корист организација обавезног социјалног осигурања                                                         </t>
  </si>
  <si>
    <t xml:space="preserve">Примања од отплате кредита датих страним невладиним организацијама у корист републичког фонда за здравствено осигурање                                                        </t>
  </si>
  <si>
    <t xml:space="preserve">Примања од отплате кредита датих страним невладиним организацијама у корист републичког фонда за пио                                                         </t>
  </si>
  <si>
    <t xml:space="preserve">Примања од отплате кредита датих страним невладиним организацијама у корист националне службе за запошљавање                                                         </t>
  </si>
  <si>
    <t xml:space="preserve">Примања од продаје страних акција и осталог капитала                                                               </t>
  </si>
  <si>
    <t xml:space="preserve">Примања од продаје страних акција и осталог капитала у корист нивоа републике                                                           </t>
  </si>
  <si>
    <t xml:space="preserve">Примања од продаје страних акција и осталог капитала у корист нивоа територијалних аутономија                                                          </t>
  </si>
  <si>
    <t xml:space="preserve">Примања од продаје страних акција и осталог капитала у корист нивоа ап војводина                                                          </t>
  </si>
  <si>
    <t xml:space="preserve">Примања од продаје страних акција и осталог капитала у корист нивоа ап косово и метохија                                                        </t>
  </si>
  <si>
    <t xml:space="preserve">Примања од продаје страних акција и осталог капитала у корист нивоа градова                                                           </t>
  </si>
  <si>
    <t xml:space="preserve">Примања од продаје страних акција и осталог капитала у корист нивоа општина                                                           </t>
  </si>
  <si>
    <t xml:space="preserve">Примања од продаје страних акција и осталог капитала у корист организација обавезног социјалног осигурања                                                         </t>
  </si>
  <si>
    <t xml:space="preserve">Примања од продаје страних акција и осталог капитала у корист републичког фонда за здравствено осигурање                                                        </t>
  </si>
  <si>
    <t xml:space="preserve">Примања од продаје страних акција и осталог капитала у корист републичког фонда за пио                                                         </t>
  </si>
  <si>
    <t xml:space="preserve">Примања од продаје страних акција и осталог капитала у корист националне службе за запошљавање                                                         </t>
  </si>
  <si>
    <t xml:space="preserve">Контра књижење – примања од задуживања и продаје финансијске имовине                                                             </t>
  </si>
  <si>
    <t>КОНТО</t>
  </si>
  <si>
    <t>ПРОГРАМСКА КЛАСИФИКАЦИЈА</t>
  </si>
  <si>
    <t>Програм_1__Локални_развој_и_просторно_планирање</t>
  </si>
  <si>
    <t>1101</t>
  </si>
  <si>
    <t>Планско одређивање праваца развоја локалне средине и ефикасно администрирање захтева за издавање грађевинских дозвола</t>
  </si>
  <si>
    <t>Програм_2__Комунална_делатност</t>
  </si>
  <si>
    <t>0601</t>
  </si>
  <si>
    <t>Обезбеђивање рационалног обављања комуналних делатности са што већом обухватношћу територије и становништва ЈЛС и побољшање квалитета живота становништва успостављањем ефикасног система комуналних услуга</t>
  </si>
  <si>
    <t>Програм_3__Локални_економски_развој</t>
  </si>
  <si>
    <t>1501</t>
  </si>
  <si>
    <t>Обезбеђивање стимулативног оквира за пословање и адекватног привредног амбијента за привлачење инвестиција</t>
  </si>
  <si>
    <t>Програм_4__Развој_туризма</t>
  </si>
  <si>
    <t>1502</t>
  </si>
  <si>
    <t>Унапређење туристичке понуде у ЈЛС</t>
  </si>
  <si>
    <t>Програм_5__Развој_пољопривреде</t>
  </si>
  <si>
    <t>0101</t>
  </si>
  <si>
    <t>Унапређење пољопривредне производње у ЈЛС</t>
  </si>
  <si>
    <t>Програм_6__Заштита_животне_средине</t>
  </si>
  <si>
    <t>0401</t>
  </si>
  <si>
    <t>Обезбеђивање услова за одрживи развој локалне заједнице одговорним односом према животној средини</t>
  </si>
  <si>
    <t>Програм_7__Путна_инфраструктура</t>
  </si>
  <si>
    <t>0701</t>
  </si>
  <si>
    <t>Унапређење путне инфраструктуре у ЈЛС</t>
  </si>
  <si>
    <t>Програм_8__Предшколско_васпитање</t>
  </si>
  <si>
    <t>2001</t>
  </si>
  <si>
    <t xml:space="preserve">Омогућавање обухвата предшколске деце у вртићима </t>
  </si>
  <si>
    <t>Програм_9__Основно_образовање</t>
  </si>
  <si>
    <t>2002</t>
  </si>
  <si>
    <t>Доступност основног образовања свој деци са територије ЈЛС у складу са прописаним стандардима</t>
  </si>
  <si>
    <t>Програм_10_Средње_образовање</t>
  </si>
  <si>
    <t>2003</t>
  </si>
  <si>
    <t>Доступност средњег образовања у складу са прописаним стандардима и потребама за образовним профилима који одговарају циљевима развоја ЈЛС и привреде</t>
  </si>
  <si>
    <t>Програм_11__Социјална__и_дечја_заштита</t>
  </si>
  <si>
    <t>0901</t>
  </si>
  <si>
    <t>Обезбеђивање свеобухватне социјалне заштите и помоћи најугроженијем становништву ЈЛС</t>
  </si>
  <si>
    <t>Програм_12__Примарна_здравствена_заштита</t>
  </si>
  <si>
    <t>1801</t>
  </si>
  <si>
    <t>Доступност примарне здравствене заштите у складу са националним стандардима</t>
  </si>
  <si>
    <t>Програм_13__Развој_културе</t>
  </si>
  <si>
    <t>1201</t>
  </si>
  <si>
    <t>Очување, унапређење и представљање локалног културног наслеђа, добара и баштине</t>
  </si>
  <si>
    <t>Програм_14__Развој_спорта_и_омладине</t>
  </si>
  <si>
    <t>1301</t>
  </si>
  <si>
    <t xml:space="preserve">Обезбеђивање приступа спорту и подршка пројектима везаним развој омладине и спорта </t>
  </si>
  <si>
    <t>Програм_15__Локална_самоуправа</t>
  </si>
  <si>
    <t>0602</t>
  </si>
  <si>
    <t>Обезбеђивање услова за остварење права грађана на лакши и бржи начин у ЈЛС</t>
  </si>
  <si>
    <t>Програм:</t>
  </si>
  <si>
    <t>Шифра</t>
  </si>
  <si>
    <t>Сврха</t>
  </si>
  <si>
    <t>1101-0001   Стратешко, просторно и урбанистичко планирање</t>
  </si>
  <si>
    <t>1101-0002   Уређивање грађевинског земљишта</t>
  </si>
  <si>
    <t>0601-0001   Водоснабдевање</t>
  </si>
  <si>
    <t>0601-0002   Управљање отпадним водама  </t>
  </si>
  <si>
    <t>0601-0003   Одржавање депонија</t>
  </si>
  <si>
    <t>0601-0004   Даљинско грејање</t>
  </si>
  <si>
    <t>0601-0005   Јавни превоз</t>
  </si>
  <si>
    <t>0601-0006   Паркинг сервис</t>
  </si>
  <si>
    <t>0601-0007   Уређивање, одржавање и коришћење пијаца</t>
  </si>
  <si>
    <t>0601-0008   Јавна хигијена</t>
  </si>
  <si>
    <t>0601-0009   Уређење и одржавање зеленила</t>
  </si>
  <si>
    <t>0601-0010   Јавна расвета</t>
  </si>
  <si>
    <t>0601-0011   Одржавање гробаља и погребне услуге</t>
  </si>
  <si>
    <t>0601-0012   Одржавање стамбених зграда</t>
  </si>
  <si>
    <t>0601-0013   Ауто-такси превоз путника</t>
  </si>
  <si>
    <t>0601-0014   Остале комуналне услуге</t>
  </si>
  <si>
    <t>1501-0001   Подршка постојећој привреди</t>
  </si>
  <si>
    <t>1501-0002   Унапређење привредног амбијента</t>
  </si>
  <si>
    <t>1501-0003   Подстицаји за развој предузетништва</t>
  </si>
  <si>
    <t>1501-0004   Одржавање економске инфраструктуре</t>
  </si>
  <si>
    <t>1501-0005   Финансијска подршка локалном економском развоју</t>
  </si>
  <si>
    <t>1502-0001   Управљање развојем туризма</t>
  </si>
  <si>
    <t>1502-0002   Туристичка промоција</t>
  </si>
  <si>
    <t>0101-0001   Унапређење  услова за пољопривредну делатност</t>
  </si>
  <si>
    <t>0101-0002   Подстицаји пољопривредној производњи</t>
  </si>
  <si>
    <t>0401-0001   Управљање заштитом животне средине и природних вредности</t>
  </si>
  <si>
    <t>0401-0002   Управљање комуналним отпадом</t>
  </si>
  <si>
    <t>0401-0003   Праћење квалитета елемената животне средине</t>
  </si>
  <si>
    <t>0401-0004   Заштита природних вредности и унапређење подручја са природним својствима</t>
  </si>
  <si>
    <t>0701-0001   Управљање саобраћајном инфраструктуром</t>
  </si>
  <si>
    <t>0701-0002   Одржавање путева</t>
  </si>
  <si>
    <t xml:space="preserve">2001-0001   Функционисање предшколских установа </t>
  </si>
  <si>
    <t>2002-0001   Функционисање основних школа</t>
  </si>
  <si>
    <t>2003-0001   Функционисање средњих школа</t>
  </si>
  <si>
    <t>0901-0001   Социјалне помоћи</t>
  </si>
  <si>
    <t xml:space="preserve">0901-0002   Прихватилишта, прихватне станице и друге врсте смештаја </t>
  </si>
  <si>
    <t>0901-0003   Подршка социо-хуманитарним организацијама</t>
  </si>
  <si>
    <t>0901-0004   Саветодавно-терапијске и социјално-едукативне услуге</t>
  </si>
  <si>
    <t>0901-0005   Активности Црвеног крста</t>
  </si>
  <si>
    <t>0901-0006   Дечја заштита</t>
  </si>
  <si>
    <t>1801-0001   Функционисање установа примарне здравствене заштите</t>
  </si>
  <si>
    <t xml:space="preserve">1201-0001   Функционисање локалних установа културе </t>
  </si>
  <si>
    <t>1201-0002   Подстицаји културном и уметничком стваралаштву</t>
  </si>
  <si>
    <t>1301-0001   Подршка локалним спортским организацијама, удружењима и савезима</t>
  </si>
  <si>
    <t>1301-0002   Подршка предшколском, школском и рекреативном спорту и масовној физичкој култури</t>
  </si>
  <si>
    <t>1301-0003   Одржавање спортске инфраструктуре</t>
  </si>
  <si>
    <t>0602-0001   Функционисање локалне самоуправе и градских општина</t>
  </si>
  <si>
    <t>0602-0002   Месне заједнице</t>
  </si>
  <si>
    <t>0602-0003   Управљање јавним дугом</t>
  </si>
  <si>
    <t>0602-0004   Општинско јавно правобранилаштво</t>
  </si>
  <si>
    <t>0602-0005   Заштитник грађана</t>
  </si>
  <si>
    <t>0602-0006   Информисање</t>
  </si>
  <si>
    <t>0602-0007   Канцеларија за младе</t>
  </si>
  <si>
    <t>0602-0008   Програми националних мањина</t>
  </si>
  <si>
    <t>0602-0009   Правна помоћ</t>
  </si>
  <si>
    <t>0602-0010   Резерве</t>
  </si>
  <si>
    <t>Месне заједнице</t>
  </si>
  <si>
    <t>Канцеларија за младе</t>
  </si>
  <si>
    <t>Заштитник грађана</t>
  </si>
  <si>
    <t>Програм 1.  Локални развој и просторно планирање</t>
  </si>
  <si>
    <t>Програм 2.  Комунална делатност</t>
  </si>
  <si>
    <t>Програм 3.  Локални економски развој</t>
  </si>
  <si>
    <t>Програм 4.  Развој туризма</t>
  </si>
  <si>
    <t>Програм 5.  Развој пољопривреде</t>
  </si>
  <si>
    <t>Програм 6.  Заштита животне средине</t>
  </si>
  <si>
    <t>Програм 7.  Путна инфраструктура</t>
  </si>
  <si>
    <t>Програм 8.  Предшколско васпитање</t>
  </si>
  <si>
    <t>Програм 9.  Основно образовање</t>
  </si>
  <si>
    <t>Програм 10. Средње образовање</t>
  </si>
  <si>
    <t>Програм 11.  Социјална  и дечја заштита</t>
  </si>
  <si>
    <t>Програм 12.  Примарна здравствена заштита</t>
  </si>
  <si>
    <t>Програм 13.  Развој културе</t>
  </si>
  <si>
    <t>Програм 14.  Развој спорта и омладине</t>
  </si>
  <si>
    <t>Програм 15.  Локална самоуправа</t>
  </si>
  <si>
    <t>Класа/Категорија/Група</t>
  </si>
  <si>
    <t>Конто</t>
  </si>
  <si>
    <t>ВРСТЕ ПРИХОДА И ПРИМАЊА</t>
  </si>
  <si>
    <t>Пренета средства из претходне године</t>
  </si>
  <si>
    <t xml:space="preserve">ТЕКУЋИ ПРИХОДИ </t>
  </si>
  <si>
    <t>ПОРЕЗИ</t>
  </si>
  <si>
    <t>ПОРЕЗ НА ДОХОДАК, ДОБИТ И КАПИТАЛНЕ ДОБИТКЕ</t>
  </si>
  <si>
    <t>Порез на зараде</t>
  </si>
  <si>
    <t>Порез на приходе од самосталних делатности који се плаћа према стварно оствареном приходу, по решењу Пореске управе</t>
  </si>
  <si>
    <t>Порез на приходе од самосталних делатности који се плаћа према паушално утврђеном приходу, по решењу Пореске управе</t>
  </si>
  <si>
    <t>Порез на приходе од непокретности</t>
  </si>
  <si>
    <t>Порез на приход од пољопривреде и шумарства, по решењу Пореске управе</t>
  </si>
  <si>
    <t>Порез на земљиште</t>
  </si>
  <si>
    <t>Порез на приходе од непокретности, по решењу Пореске управе</t>
  </si>
  <si>
    <t>Порез на приходе од осигурања лица</t>
  </si>
  <si>
    <t>ПОРЕЗ НА ИМОВИНУ</t>
  </si>
  <si>
    <t>Порез на наслеђе и поклон по решењу Пореске управе</t>
  </si>
  <si>
    <t>Порез на пренос апсолутних права на непокретности, по решењу Пореске управе</t>
  </si>
  <si>
    <t>Порез на пренос апсолутних права на акцијама и другим хартијама од вредности, по решењу Пореске
управе</t>
  </si>
  <si>
    <t>Порез на акције на име и уделе</t>
  </si>
  <si>
    <t>ПОРЕЗ НА ДОБРА И УСЛУГЕ</t>
  </si>
  <si>
    <t>Средства за противпожарну заштиту</t>
  </si>
  <si>
    <t>Комунална такса за држање моторних друмских и прикључних возила, осим пољопривредних возила и машина</t>
  </si>
  <si>
    <t>Накнада за промену намене обрадивог пољопривредног земљишта</t>
  </si>
  <si>
    <t>Накнада од емисије SO2, NO2, прашкастих материја и одложеног отпада</t>
  </si>
  <si>
    <t>Боравишна такса</t>
  </si>
  <si>
    <t>Посебна накнада за заштиту и унапређење животне средине</t>
  </si>
  <si>
    <t>ДРУГИ ПОРЕЗИ</t>
  </si>
  <si>
    <t>Комунална такса за истицање фирме на пословном простору</t>
  </si>
  <si>
    <t>ДОНАЦИЈЕ И ТРАНСФЕРИ</t>
  </si>
  <si>
    <t>ДОНАЦИЈЕ ОД МЕЂ. ОРГАНИЗАЦИЈА</t>
  </si>
  <si>
    <t>ТРАНСФЕРИ ОД ДРУГИХ НИВОА ВЛАСТИ</t>
  </si>
  <si>
    <t>Ненаменски трансфери од Републике у корист нивоа градова</t>
  </si>
  <si>
    <t>Текући наменски трансфери, у ужем смислу, од Републике у корист нивоа градова</t>
  </si>
  <si>
    <t>Капитални трансфери од других нивоа власти у корист нивоа градова</t>
  </si>
  <si>
    <t>ДРУГИ ПРИХОДИ</t>
  </si>
  <si>
    <t>ПРИХОДИ ОД ИМОВИНЕ</t>
  </si>
  <si>
    <t>Приходи буџета града од камата на средства консолидованог рачуна трезора укључена у депозит банака</t>
  </si>
  <si>
    <t>Комунална такса за коришћење простора на јавним површинама или испред пословног простора у пословне сврхе, осим ради продаје штампе, књига и других публикација, производа старих и уметничких заната и домаће радиности</t>
  </si>
  <si>
    <t>Комунална такса за коришћење простора за паркирање друмских моторних и прикључних возила на
уређеним и обележеним местима</t>
  </si>
  <si>
    <t>Комунална такса за коришћење слободних површина за кампове, постављање шатора или друге облике привременог коришћења</t>
  </si>
  <si>
    <t>Накнада за воде</t>
  </si>
  <si>
    <t>ПРИХОДИ ОД ПРОДАЈЕ ДОБАРА И УСЛУГА</t>
  </si>
  <si>
    <t>Приходи од закупнине за грађевинско земљиште у корист нивоа градова</t>
  </si>
  <si>
    <t>НОВЧАНЕ КАЗНЕ И ОДУЗЕТА ИМОВИНСКА КОРИСТ</t>
  </si>
  <si>
    <t>Приходи од новчаних казни за прекршаје, предвиђене прописима о безбедности саобраћаја на путевима</t>
  </si>
  <si>
    <t>Приходи од новчаних казни за прекршаје у корист нивоа градова</t>
  </si>
  <si>
    <t>ДОБРОВОЉНИ ТРАНСФЕРИ ОД ФИЗИЧКИХ И ПРАВНИХ ЛИЦА</t>
  </si>
  <si>
    <t>Текући добровољни трансфери од физичких и правних лица у корист нивоа градова</t>
  </si>
  <si>
    <t>Капитални добровољни трансфери од физичких и правних лица у корист нивоа градова</t>
  </si>
  <si>
    <t>МЕШОВИТИ И НЕОДРЕЂЕНИ ПРИХОДИ</t>
  </si>
  <si>
    <t>МЕМОРАНДУМСКЕ СТАВКЕ ЗА РЕФУНДАЦИЈУ РАСХОДА</t>
  </si>
  <si>
    <t>ПРИМАЊА ОД ПРОДАЈЕ НЕФИНАНСИЈСКЕ ИМОВИНЕ</t>
  </si>
  <si>
    <t>ПРИМАЊА ОД ПРОДАЈЕ ОСНОВНИХ СРЕДСТАВА</t>
  </si>
  <si>
    <t>Примања од продаје непокретности</t>
  </si>
  <si>
    <t>ПРИМАЊА ОД ПРОДАЈЕ ПРИРОДНЕ ИМОВИНЕ</t>
  </si>
  <si>
    <t>Примања од продаје земљишта</t>
  </si>
  <si>
    <t>ПРИМАЊА ОД ЗАДУЖИВАЊА И ПРОДАЈЕ ФИНАНСИЈСКЕ ИМОВИНЕ</t>
  </si>
  <si>
    <t xml:space="preserve">ПРИМАЊА ОД ЗАДУЖИВАЊА </t>
  </si>
  <si>
    <t>Примања од задуживања од пословних банака у земљи у корист нивоа градова</t>
  </si>
  <si>
    <t>912</t>
  </si>
  <si>
    <t>Примања од иностраног задуживања</t>
  </si>
  <si>
    <t>ПРИМАЊА ОД ПРОДАЈЕ ФИН. ИМОВИНЕ</t>
  </si>
  <si>
    <t xml:space="preserve">Примања од продаје домаћих акција и осталог капитала у корист нивоа градова </t>
  </si>
  <si>
    <t>7+8+9</t>
  </si>
  <si>
    <t>ТЕКУЋИ ПРИХОДИ И ПРИМАЊА ОД ЗАДУЖИВАЊА И ПРОДАЈЕ ФИН. ИМОВИНЕ</t>
  </si>
  <si>
    <t>3+7+8+9</t>
  </si>
  <si>
    <t>Порез на приходе од самосталних делатности који се плаћа према стварно оствареном приходу самоопорезивањем</t>
  </si>
  <si>
    <t xml:space="preserve">Порез на приходе од давања у закуп покретних ствари - по основу самоопорезивања и по решењу Пореске управе </t>
  </si>
  <si>
    <t xml:space="preserve">Порез на имовину (осим на неизграђено земљиште), обвезника који воде пословне књиге                                  </t>
  </si>
  <si>
    <t xml:space="preserve">Порез на пренос апсолутних права на моторним возилима, пловилима и ваздухопловима, по решењу Пореске управе        </t>
  </si>
  <si>
    <t>Остали приходи у корист нивоа градова</t>
  </si>
  <si>
    <t>Закупнина за стан у државној својини у корист нивоа града</t>
  </si>
  <si>
    <t>Део добити јавног предузећа према одлуци управног одбора јавног предузећа у корист нивоа градова</t>
  </si>
  <si>
    <t>Средства из осталих извора</t>
  </si>
  <si>
    <t>Екон. клас.</t>
  </si>
  <si>
    <t>ВРСТЕ РАСХОДА И ИЗДАТАКА</t>
  </si>
  <si>
    <t>Сопствени и други приходи</t>
  </si>
  <si>
    <t>Укупна средства</t>
  </si>
  <si>
    <t>1</t>
  </si>
  <si>
    <t>410</t>
  </si>
  <si>
    <t>РАСХОДИ ЗА ЗАПОСЛЕНЕ</t>
  </si>
  <si>
    <t>Плате и додаци запослених</t>
  </si>
  <si>
    <t>Социјални доприноси на терет послодавца</t>
  </si>
  <si>
    <t>Накнаде у натури (превоз)</t>
  </si>
  <si>
    <t>414</t>
  </si>
  <si>
    <t>Социјална давања запосленима</t>
  </si>
  <si>
    <t>415</t>
  </si>
  <si>
    <t>Накнаде за запослене</t>
  </si>
  <si>
    <t>416</t>
  </si>
  <si>
    <t>Награде,бонуси и остали посебни расходи</t>
  </si>
  <si>
    <t>Посланички додатак;</t>
  </si>
  <si>
    <t>Судијски додатак.</t>
  </si>
  <si>
    <t>420</t>
  </si>
  <si>
    <t>КОРИШЋЕЊЕ УСЛУГА И РОБА</t>
  </si>
  <si>
    <t>421</t>
  </si>
  <si>
    <t>Стални трошкови</t>
  </si>
  <si>
    <t>Трошкови путовања</t>
  </si>
  <si>
    <t>Услуге по уговору</t>
  </si>
  <si>
    <t>424</t>
  </si>
  <si>
    <t>Специјализоване услуге</t>
  </si>
  <si>
    <t>425</t>
  </si>
  <si>
    <t>Текуће поправке и одржавање (услуге и мат)</t>
  </si>
  <si>
    <t>426</t>
  </si>
  <si>
    <t>Материјал</t>
  </si>
  <si>
    <t>430</t>
  </si>
  <si>
    <t>УПОТРЕБА ОСНОВНИХ СРЕДСТАВА</t>
  </si>
  <si>
    <t>Амортизација некретнина и опреме;</t>
  </si>
  <si>
    <t>Амортизација култивисане имовине;</t>
  </si>
  <si>
    <t>Употреба драгоцености;</t>
  </si>
  <si>
    <t>Употреба природне имовине;</t>
  </si>
  <si>
    <t>Амортизација нематеријалне имовине</t>
  </si>
  <si>
    <t>440</t>
  </si>
  <si>
    <t>ОТПЛАТА КАМАТА</t>
  </si>
  <si>
    <t>Отплата домаћих камата;</t>
  </si>
  <si>
    <t>Отплата страних камата;</t>
  </si>
  <si>
    <t>Отплата камата по гаранцијама</t>
  </si>
  <si>
    <t>Пратећи трошкови задуживања</t>
  </si>
  <si>
    <t>450</t>
  </si>
  <si>
    <t>СУБВЕНЦИЈЕ</t>
  </si>
  <si>
    <t>Субвенције приватним финансијским институцијама;</t>
  </si>
  <si>
    <t>Субвенције јавним финансијским институцијама;</t>
  </si>
  <si>
    <t>Субвенције приватним предузећима</t>
  </si>
  <si>
    <t>460</t>
  </si>
  <si>
    <t xml:space="preserve">Донације страним владама </t>
  </si>
  <si>
    <t>Донације и дотације међународним организацијама</t>
  </si>
  <si>
    <t>Текући трансфери осталим нивоима власти</t>
  </si>
  <si>
    <t>Капитални трансфери осталим нивоима власти</t>
  </si>
  <si>
    <t>Дотације организацијама обавезног социјалног осигурања</t>
  </si>
  <si>
    <t xml:space="preserve">Остале донације, дотације и трансфери </t>
  </si>
  <si>
    <t>470</t>
  </si>
  <si>
    <t>СОЦИЈАЛНА ПОМОЋ</t>
  </si>
  <si>
    <t>Накнаде за социјалну заштиту из буџета</t>
  </si>
  <si>
    <t>480</t>
  </si>
  <si>
    <t>ОСТАЛИ РАСХОДИ</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</si>
  <si>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</si>
  <si>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</si>
  <si>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</si>
  <si>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</si>
  <si>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</si>
  <si>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Расходи који се финансирају из средстава за реализацију националног инвестиционог плана</t>
  </si>
  <si>
    <t>АДМИНИСТРАТИВНИ ТРАНСФЕРИ БУЏЕТА</t>
  </si>
  <si>
    <t>Стална резерва</t>
  </si>
  <si>
    <t>49912</t>
  </si>
  <si>
    <t>Текућа резерва</t>
  </si>
  <si>
    <t>510</t>
  </si>
  <si>
    <t>ОСНОВНА СРЕДСТВА</t>
  </si>
  <si>
    <t>Зграде и грађевински објекти;</t>
  </si>
  <si>
    <t>Машине и опрема;</t>
  </si>
  <si>
    <t xml:space="preserve"> Остале некретнине и опрема;</t>
  </si>
  <si>
    <t>Култивисана имовина;</t>
  </si>
  <si>
    <t>Нематеријална имовина</t>
  </si>
  <si>
    <t>520</t>
  </si>
  <si>
    <t>ЗАЛИХЕ</t>
  </si>
  <si>
    <t>Робне резерве;</t>
  </si>
  <si>
    <t>Залихе производње;</t>
  </si>
  <si>
    <t>Залихе робе за даљу продају</t>
  </si>
  <si>
    <t>540</t>
  </si>
  <si>
    <t>ПРИРОДНА ИМОВИНА</t>
  </si>
  <si>
    <t>Земљиште;</t>
  </si>
  <si>
    <t>Рудна богатства;</t>
  </si>
  <si>
    <t>Шуме и воде</t>
  </si>
  <si>
    <t>Неф. Имов. која се фин. из сред. за реализ. нип-а</t>
  </si>
  <si>
    <t>Неф. имовина која се фин. из сред. за реализ. нип-а</t>
  </si>
  <si>
    <t>610</t>
  </si>
  <si>
    <t xml:space="preserve">ОТПЛАТА ГЛАВНИЦЕ </t>
  </si>
  <si>
    <t>611</t>
  </si>
  <si>
    <t>Отплата главнице домаћим кредиторима</t>
  </si>
  <si>
    <t>612</t>
  </si>
  <si>
    <t>Отплата главнице страним банкама</t>
  </si>
  <si>
    <t>613</t>
  </si>
  <si>
    <t>620</t>
  </si>
  <si>
    <t xml:space="preserve">УКУПНИ ЈАВНИ РАСХОДИ </t>
  </si>
  <si>
    <t>4512</t>
  </si>
  <si>
    <t>452</t>
  </si>
  <si>
    <t>Редни број</t>
  </si>
  <si>
    <t>Функциje</t>
  </si>
  <si>
    <t xml:space="preserve">Функционална класификација </t>
  </si>
  <si>
    <t>000</t>
  </si>
  <si>
    <t>010</t>
  </si>
  <si>
    <t>Болест и инвалидност;</t>
  </si>
  <si>
    <t>020</t>
  </si>
  <si>
    <t>Старост;</t>
  </si>
  <si>
    <t>030</t>
  </si>
  <si>
    <t>Корисници породичне пензије;</t>
  </si>
  <si>
    <t>040</t>
  </si>
  <si>
    <t>Породица и деца;</t>
  </si>
  <si>
    <t>050</t>
  </si>
  <si>
    <t>Незапосленост;</t>
  </si>
  <si>
    <t>060</t>
  </si>
  <si>
    <t>Становање;</t>
  </si>
  <si>
    <t>070</t>
  </si>
  <si>
    <t>Социјална помоћ угроженом становништву некласификована на другом месту;</t>
  </si>
  <si>
    <t>080</t>
  </si>
  <si>
    <t>Социјална заштита - истраживање и развој;</t>
  </si>
  <si>
    <t>090</t>
  </si>
  <si>
    <t>100</t>
  </si>
  <si>
    <t>110</t>
  </si>
  <si>
    <t>Извршни и законодавни органи, финансијски и фискални послови и спољни послови;</t>
  </si>
  <si>
    <t>111</t>
  </si>
  <si>
    <t>112</t>
  </si>
  <si>
    <t>113</t>
  </si>
  <si>
    <t>120</t>
  </si>
  <si>
    <t>Економска помоћ иностранству;</t>
  </si>
  <si>
    <t>121</t>
  </si>
  <si>
    <t>122</t>
  </si>
  <si>
    <t>130</t>
  </si>
  <si>
    <t>Опште услуге;</t>
  </si>
  <si>
    <t>131</t>
  </si>
  <si>
    <t>132</t>
  </si>
  <si>
    <t>133</t>
  </si>
  <si>
    <t>140</t>
  </si>
  <si>
    <t>Основно истраживање;</t>
  </si>
  <si>
    <t>150</t>
  </si>
  <si>
    <t>Опште јавне услуге - истраживање и развој;</t>
  </si>
  <si>
    <t>160</t>
  </si>
  <si>
    <t>Опште јавне услуге некласификоване на другом месту;</t>
  </si>
  <si>
    <t>170</t>
  </si>
  <si>
    <t>Трансакције јавног дуга;</t>
  </si>
  <si>
    <t>180</t>
  </si>
  <si>
    <t>300</t>
  </si>
  <si>
    <t>310</t>
  </si>
  <si>
    <t>Услуге полиције;</t>
  </si>
  <si>
    <t>320</t>
  </si>
  <si>
    <t>Услуге противпожарне заштите;</t>
  </si>
  <si>
    <t>330</t>
  </si>
  <si>
    <t>Судови;</t>
  </si>
  <si>
    <t>340</t>
  </si>
  <si>
    <t>Затвори;</t>
  </si>
  <si>
    <t>350</t>
  </si>
  <si>
    <t>Јавни ред и безбедност - истраживање и развој;</t>
  </si>
  <si>
    <t>360</t>
  </si>
  <si>
    <t>Јавни ред и безбедност некласификован на другом месту</t>
  </si>
  <si>
    <t>400</t>
  </si>
  <si>
    <t>Општи економски и комерцијални послови и послови по питању рада;</t>
  </si>
  <si>
    <t>411</t>
  </si>
  <si>
    <t>412</t>
  </si>
  <si>
    <t>Пољопривреда, шумарство, лов и риболов;</t>
  </si>
  <si>
    <t>422</t>
  </si>
  <si>
    <t>423</t>
  </si>
  <si>
    <t>Гориво и енергија;</t>
  </si>
  <si>
    <t>431</t>
  </si>
  <si>
    <t>432</t>
  </si>
  <si>
    <t>433</t>
  </si>
  <si>
    <t>434</t>
  </si>
  <si>
    <t>435</t>
  </si>
  <si>
    <t>436</t>
  </si>
  <si>
    <t>Рударство, производња и изградња;</t>
  </si>
  <si>
    <t>441</t>
  </si>
  <si>
    <t>442</t>
  </si>
  <si>
    <t>443</t>
  </si>
  <si>
    <t>Саобраћај;</t>
  </si>
  <si>
    <t>451</t>
  </si>
  <si>
    <t>453</t>
  </si>
  <si>
    <t>454</t>
  </si>
  <si>
    <t>455</t>
  </si>
  <si>
    <t>Комуникације;</t>
  </si>
  <si>
    <t>Остале делатности;</t>
  </si>
  <si>
    <t>471</t>
  </si>
  <si>
    <t>472</t>
  </si>
  <si>
    <t>473</t>
  </si>
  <si>
    <t>474</t>
  </si>
  <si>
    <t>Економски послови - истраживање и развој;</t>
  </si>
  <si>
    <t>481</t>
  </si>
  <si>
    <t>482</t>
  </si>
  <si>
    <t>483</t>
  </si>
  <si>
    <t>484</t>
  </si>
  <si>
    <t>485</t>
  </si>
  <si>
    <t>486</t>
  </si>
  <si>
    <t>487</t>
  </si>
  <si>
    <t>490</t>
  </si>
  <si>
    <t>500</t>
  </si>
  <si>
    <t>Управљање отпадом;</t>
  </si>
  <si>
    <t>Управљање отпадним водама;</t>
  </si>
  <si>
    <t>530</t>
  </si>
  <si>
    <t>Смањење загађености;</t>
  </si>
  <si>
    <t>Заштита биљног и животињског света и крајолика;</t>
  </si>
  <si>
    <t>550</t>
  </si>
  <si>
    <t>Заштита животне средине - истраживање и развој;</t>
  </si>
  <si>
    <t>560</t>
  </si>
  <si>
    <t>600</t>
  </si>
  <si>
    <t>ПОСЛОВИ СТАНОВАЊА И ЗАЈЕДНИЦЕ</t>
  </si>
  <si>
    <t>Стамбени развој;</t>
  </si>
  <si>
    <t>Развој заједнице;</t>
  </si>
  <si>
    <t>630</t>
  </si>
  <si>
    <t>Водоснабдевање;</t>
  </si>
  <si>
    <t>640</t>
  </si>
  <si>
    <t>Улична расвета;</t>
  </si>
  <si>
    <t>650</t>
  </si>
  <si>
    <t>Послови становања и заједнице - истраживање и развој;</t>
  </si>
  <si>
    <t>660</t>
  </si>
  <si>
    <t>710</t>
  </si>
  <si>
    <t>Медицински производи, помагала и опрема;</t>
  </si>
  <si>
    <t>711</t>
  </si>
  <si>
    <t>712</t>
  </si>
  <si>
    <t>713</t>
  </si>
  <si>
    <t>720</t>
  </si>
  <si>
    <t>Ванболничке услуге;</t>
  </si>
  <si>
    <t>721</t>
  </si>
  <si>
    <t>722</t>
  </si>
  <si>
    <t>723</t>
  </si>
  <si>
    <t>724</t>
  </si>
  <si>
    <t>730</t>
  </si>
  <si>
    <t>Болничке услуге;</t>
  </si>
  <si>
    <t>731</t>
  </si>
  <si>
    <t>732</t>
  </si>
  <si>
    <t>733</t>
  </si>
  <si>
    <t>734</t>
  </si>
  <si>
    <t>Услуге домова за негу и опоравак</t>
  </si>
  <si>
    <t>740</t>
  </si>
  <si>
    <t>Услуге јавног здравства;</t>
  </si>
  <si>
    <t>750</t>
  </si>
  <si>
    <t>Здравство - истраживање и развој;</t>
  </si>
  <si>
    <t>760</t>
  </si>
  <si>
    <t>Здравство некласификовано на другом месту.</t>
  </si>
  <si>
    <t>800</t>
  </si>
  <si>
    <t>810</t>
  </si>
  <si>
    <t>Услуге рекреације и спорта;</t>
  </si>
  <si>
    <t>820</t>
  </si>
  <si>
    <t>Услуге културе;</t>
  </si>
  <si>
    <t>830</t>
  </si>
  <si>
    <t>Услуге емитовања и штампања;</t>
  </si>
  <si>
    <t>840</t>
  </si>
  <si>
    <t>Верске и остале услуге заједнице;</t>
  </si>
  <si>
    <t>850</t>
  </si>
  <si>
    <t>Рекреација, спорт, култура и вере - истраживање и развој;</t>
  </si>
  <si>
    <t>860</t>
  </si>
  <si>
    <t>900</t>
  </si>
  <si>
    <t>910</t>
  </si>
  <si>
    <t>Предшколско и основно образовање;</t>
  </si>
  <si>
    <t>911</t>
  </si>
  <si>
    <t>913</t>
  </si>
  <si>
    <t>914</t>
  </si>
  <si>
    <t>915</t>
  </si>
  <si>
    <t>916</t>
  </si>
  <si>
    <t>920</t>
  </si>
  <si>
    <t>Средње образовање;</t>
  </si>
  <si>
    <t>921</t>
  </si>
  <si>
    <t>922</t>
  </si>
  <si>
    <t>923</t>
  </si>
  <si>
    <t>930</t>
  </si>
  <si>
    <t>Више образовање;</t>
  </si>
  <si>
    <t>931</t>
  </si>
  <si>
    <t>932</t>
  </si>
  <si>
    <t>940</t>
  </si>
  <si>
    <t>Високо образовање;</t>
  </si>
  <si>
    <t>941</t>
  </si>
  <si>
    <t>942</t>
  </si>
  <si>
    <t>Високо образовање - други степен</t>
  </si>
  <si>
    <t>950</t>
  </si>
  <si>
    <t>Образовање које није дефинисано нивоом;</t>
  </si>
  <si>
    <t>960</t>
  </si>
  <si>
    <t>Помоћне услуге образовању;</t>
  </si>
  <si>
    <t>970</t>
  </si>
  <si>
    <t>Образовање - истраживање и развој;</t>
  </si>
  <si>
    <t>980</t>
  </si>
  <si>
    <t>УКУПНО</t>
  </si>
  <si>
    <t>Програм</t>
  </si>
  <si>
    <t>2</t>
  </si>
  <si>
    <t>Уређивање грађевинског земљишта</t>
  </si>
  <si>
    <t>Уређење и одржавање зеленила</t>
  </si>
  <si>
    <t>Одржавање гробаља и погребне услуге</t>
  </si>
  <si>
    <t>1501-0002</t>
  </si>
  <si>
    <t>1501-0003</t>
  </si>
  <si>
    <t>Подстицаји за развој предузетништва</t>
  </si>
  <si>
    <t>Управљање развојем туризма</t>
  </si>
  <si>
    <t>0401-0001</t>
  </si>
  <si>
    <t>Управљање заштитом животне средине и природних вредности</t>
  </si>
  <si>
    <t>0401-0002</t>
  </si>
  <si>
    <t>Управљање комуналним отпадом</t>
  </si>
  <si>
    <t>0401-0003</t>
  </si>
  <si>
    <t>Праћење квалитета елемената животне средине</t>
  </si>
  <si>
    <t>0401-0004</t>
  </si>
  <si>
    <t>Заштита природних вредности и унапређење подручја са природним својствима</t>
  </si>
  <si>
    <t xml:space="preserve">Функционисање предшколских установа </t>
  </si>
  <si>
    <t>Функционисање основних школа</t>
  </si>
  <si>
    <t>Функционисање средњих школа</t>
  </si>
  <si>
    <t>0101-0002</t>
  </si>
  <si>
    <t>1502-0001</t>
  </si>
  <si>
    <t>2002-0001</t>
  </si>
  <si>
    <t>0901-0002</t>
  </si>
  <si>
    <t>Прихватилишта, прихватне станице и друге врсте смештаја</t>
  </si>
  <si>
    <t>0901-0004</t>
  </si>
  <si>
    <t>Саветодавно-терапијске и социјално-едукативне услуге</t>
  </si>
  <si>
    <t>Функционисање установа примарне здравствене заштите</t>
  </si>
  <si>
    <t xml:space="preserve">Функционисање локалних установа културе </t>
  </si>
  <si>
    <t>1201-0001</t>
  </si>
  <si>
    <t>1801-0001</t>
  </si>
  <si>
    <t>1301-0001</t>
  </si>
  <si>
    <t>Подршка локалним спортским организацијама, удружењима и савезима</t>
  </si>
  <si>
    <t>1301-0002</t>
  </si>
  <si>
    <t>1301-0003</t>
  </si>
  <si>
    <t>Одржавање спортске инфраструктуре</t>
  </si>
  <si>
    <t>0602-0001</t>
  </si>
  <si>
    <t>Функционисање локалне самоуправе и градских општина</t>
  </si>
  <si>
    <t>0602-0002</t>
  </si>
  <si>
    <t>0602-0003</t>
  </si>
  <si>
    <t>0602-0004</t>
  </si>
  <si>
    <t>Општинско јавно правобранилаштво</t>
  </si>
  <si>
    <t>0602-0005</t>
  </si>
  <si>
    <t>0602-0006</t>
  </si>
  <si>
    <t>Информисање</t>
  </si>
  <si>
    <t>0602-0007</t>
  </si>
  <si>
    <t>0602-0008</t>
  </si>
  <si>
    <t>Програми националних мањина</t>
  </si>
  <si>
    <t>0602-0009</t>
  </si>
  <si>
    <t>0602-0010</t>
  </si>
  <si>
    <t>Резерве</t>
  </si>
  <si>
    <t>0701-0001</t>
  </si>
  <si>
    <t xml:space="preserve"> Програмска активност/  Пројекат</t>
  </si>
  <si>
    <t>Назив</t>
  </si>
  <si>
    <t xml:space="preserve">УКУПНИ ПРОГРАМСКИ ЈАВНИ РАСХОДИ </t>
  </si>
  <si>
    <t>Раздео</t>
  </si>
  <si>
    <t>Глава</t>
  </si>
  <si>
    <t>Функција</t>
  </si>
  <si>
    <t>Позиција</t>
  </si>
  <si>
    <t>Укупна јавна средства</t>
  </si>
  <si>
    <t>Програм-ска Класиф.</t>
  </si>
  <si>
    <t>Економ. Класиф.</t>
  </si>
  <si>
    <t>Укупно</t>
  </si>
  <si>
    <t>УКУПНО ПРЕНЕТА СРЕДСТВА, ТЕКУЋИ ПРИХОДИ И ПРИМАЊА</t>
  </si>
  <si>
    <t>УКУПНА ЈАВНА СРЕДСТВА</t>
  </si>
  <si>
    <t>3</t>
  </si>
  <si>
    <t>Плате, додаци и накнаде запослених (зараде)</t>
  </si>
  <si>
    <t>Накнаде у натури</t>
  </si>
  <si>
    <t>Донације страним владама</t>
  </si>
  <si>
    <t>Остале донације, дотације и трансфери</t>
  </si>
  <si>
    <t>Административни трансфери из буџета - Текући расходи</t>
  </si>
  <si>
    <t>Административни трансфери из буџета - Издаци за нефинансијску имовину</t>
  </si>
  <si>
    <t>Административни трансфери из буџета - Издаци за отплату главнице и набавку финансијске имовине</t>
  </si>
  <si>
    <t>Административни трансфери из буџета - Средства резерве</t>
  </si>
  <si>
    <t>Драгоцености</t>
  </si>
  <si>
    <t>Нефинансијска имовина која се финансира из средстава за реализацију националног инвестиционог плана</t>
  </si>
  <si>
    <t>Накнаде трошкова за запослене</t>
  </si>
  <si>
    <t>Награде запосленима и остали посебни расходи</t>
  </si>
  <si>
    <t>Посланички додатак</t>
  </si>
  <si>
    <t>Текуће поправке и одржавање</t>
  </si>
  <si>
    <t>Амортизација некретнина и опреме</t>
  </si>
  <si>
    <t>Амортизација култивисане имовине</t>
  </si>
  <si>
    <t>Употреба драгоцености</t>
  </si>
  <si>
    <t>Употреба природне имовине</t>
  </si>
  <si>
    <t>Отплата домаћих камата</t>
  </si>
  <si>
    <t>Отплата страних камата</t>
  </si>
  <si>
    <t>Субвенције приватним финансијским институцијама</t>
  </si>
  <si>
    <t>Субвенције јавним финансијским институцијама</t>
  </si>
  <si>
    <t>Дотације невладиним организацијама</t>
  </si>
  <si>
    <t>Порези, обавезне таксе, казне и пенали</t>
  </si>
  <si>
    <t>Новчане казне и пенали по решењу судова</t>
  </si>
  <si>
    <t>Накнада штете за повреде или штету насталу услед елементарних непогода или других природних узрока</t>
  </si>
  <si>
    <t>Накнада штете за повреде или штету нанету од стране државних органа</t>
  </si>
  <si>
    <t>Зграде и грађевински објекти</t>
  </si>
  <si>
    <t>Машине и опрема</t>
  </si>
  <si>
    <t>Остале некретнине и опрема</t>
  </si>
  <si>
    <t>Култивисана имовина</t>
  </si>
  <si>
    <t>Робне резерве</t>
  </si>
  <si>
    <t>Залихе производње</t>
  </si>
  <si>
    <t>Земљиште</t>
  </si>
  <si>
    <t>Рудна богатства</t>
  </si>
  <si>
    <t>ПРОГРАМ 15: ЛОКАЛНА САМОУПРАВА</t>
  </si>
  <si>
    <t>Извори финансирања за Програм 15:</t>
  </si>
  <si>
    <t>Свега за Програм 15:</t>
  </si>
  <si>
    <t>Извори финансирања за Раздео 1:</t>
  </si>
  <si>
    <t>Свега за Главу 1:</t>
  </si>
  <si>
    <t>Свега за Програмску активност 0602-0001:</t>
  </si>
  <si>
    <t>Извори финансирања за Програмску активност 0602-0001:</t>
  </si>
  <si>
    <t>Свега за Раздео 1:</t>
  </si>
  <si>
    <t>Извори финансирања за Раздео 2:</t>
  </si>
  <si>
    <t>Свега за Раздео 2:</t>
  </si>
  <si>
    <t>Уређивање, одржавање и коришћење пијацa</t>
  </si>
  <si>
    <t>Свега за Програмску активност 0602-0003:</t>
  </si>
  <si>
    <t>Извори финансирања за Програм 1:</t>
  </si>
  <si>
    <t>Свега за Програм 1:</t>
  </si>
  <si>
    <t>Извори финансирања за Програм 7:</t>
  </si>
  <si>
    <t>Свега за Програм 7:</t>
  </si>
  <si>
    <t>Извори финансирања за Програм 11:</t>
  </si>
  <si>
    <t>Свега за Програм 11:</t>
  </si>
  <si>
    <t>Функција 110:</t>
  </si>
  <si>
    <t>Социјална помоћ некласификована на другом месту</t>
  </si>
  <si>
    <t>Функција 130:</t>
  </si>
  <si>
    <t>1502-0002</t>
  </si>
  <si>
    <t>Извори финансирања за Програм 2:</t>
  </si>
  <si>
    <t>Свега за Програм 2:</t>
  </si>
  <si>
    <t>УСТАНОВЕ У КУЛТУРИ</t>
  </si>
  <si>
    <t>ПРОГРАМ 13 - РАЗВОЈ КУЛТУРЕ</t>
  </si>
  <si>
    <t>Функционисање локалних установа културе</t>
  </si>
  <si>
    <t>Извори финансирања за Програм 13:</t>
  </si>
  <si>
    <t>Свега за Програм 13:</t>
  </si>
  <si>
    <t>ПРОГРАМ 8 - ПРЕДШКОЛСКО ОБРАЗОВАЊЕ</t>
  </si>
  <si>
    <t>2003-0001</t>
  </si>
  <si>
    <t>Извори финансирања за функцију 110:</t>
  </si>
  <si>
    <t>Извори финансирања за функцију 620:</t>
  </si>
  <si>
    <t>Функција 620:</t>
  </si>
  <si>
    <t>Извори финансирања за функцију 090:</t>
  </si>
  <si>
    <t>Функција 090:</t>
  </si>
  <si>
    <t>Извори финансирања за функцију 130:</t>
  </si>
  <si>
    <t>Извори финансирања за Програмску активност 0602-0003:</t>
  </si>
  <si>
    <t>Извори финансирања за функцију 820:</t>
  </si>
  <si>
    <t>Функција 820:</t>
  </si>
  <si>
    <t>Извори финансирања за програмску активност 1201-0001:</t>
  </si>
  <si>
    <t>Свега за програмску активност 1201-0001:</t>
  </si>
  <si>
    <t>Извори финансирања за функцију 911:</t>
  </si>
  <si>
    <t>Функција 911:</t>
  </si>
  <si>
    <t>Извори финансирања за функцију 912:</t>
  </si>
  <si>
    <t>Функција 912:</t>
  </si>
  <si>
    <t>Извори финансирања за Програм 9:</t>
  </si>
  <si>
    <t>Свега за Програм 9:</t>
  </si>
  <si>
    <t>Извори финансирања за функцију 920:</t>
  </si>
  <si>
    <t>Функција 920:</t>
  </si>
  <si>
    <t>Извори финансирања за програмску активност 2003-0001:</t>
  </si>
  <si>
    <t>Свега за програмску активност 2002-0001:</t>
  </si>
  <si>
    <t>Извори финансирања за програмску активност 2001-0001:</t>
  </si>
  <si>
    <t>Свега за програмску активност 2001-0001:</t>
  </si>
  <si>
    <t>Извори финансирања за Програм 10:</t>
  </si>
  <si>
    <t>Свега за Програм 10:</t>
  </si>
  <si>
    <t>ТЕКУЋИ РАСХОДИ</t>
  </si>
  <si>
    <t>КАПИТАЛНИ ИЗДАЦИ</t>
  </si>
  <si>
    <t>Изворни приходи</t>
  </si>
  <si>
    <t>Уступљени приходи</t>
  </si>
  <si>
    <t>Легенда</t>
  </si>
  <si>
    <t>0701-0002</t>
  </si>
  <si>
    <t>1101-0001</t>
  </si>
  <si>
    <t>1101-0002</t>
  </si>
  <si>
    <t>1101-П1</t>
  </si>
  <si>
    <t>1101-П2</t>
  </si>
  <si>
    <t>1101-П3</t>
  </si>
  <si>
    <t>1101-П4</t>
  </si>
  <si>
    <t>1101-П5</t>
  </si>
  <si>
    <t>1101-П6</t>
  </si>
  <si>
    <t>1101-П7</t>
  </si>
  <si>
    <t>1101-П8</t>
  </si>
  <si>
    <t>1101-П9</t>
  </si>
  <si>
    <t>1101-П10</t>
  </si>
  <si>
    <t>1101-П11</t>
  </si>
  <si>
    <t>1101-П12</t>
  </si>
  <si>
    <t>1101-П13</t>
  </si>
  <si>
    <t>1101-П14</t>
  </si>
  <si>
    <t>1101-П15</t>
  </si>
  <si>
    <t>1101-П16</t>
  </si>
  <si>
    <t>1101-П17</t>
  </si>
  <si>
    <t>1101-П18</t>
  </si>
  <si>
    <t>1101-П19</t>
  </si>
  <si>
    <t>1101-П20</t>
  </si>
  <si>
    <t>1101-П21</t>
  </si>
  <si>
    <t>1101-П22</t>
  </si>
  <si>
    <t>1101-П23</t>
  </si>
  <si>
    <t>1101-П24</t>
  </si>
  <si>
    <t>0601-П4</t>
  </si>
  <si>
    <t>0601-П5</t>
  </si>
  <si>
    <t>0601-П6</t>
  </si>
  <si>
    <t>0601-П7</t>
  </si>
  <si>
    <t>0601-П8</t>
  </si>
  <si>
    <t>0601-П9</t>
  </si>
  <si>
    <t>0601-П10</t>
  </si>
  <si>
    <t>0601-П11</t>
  </si>
  <si>
    <t>0601-П12</t>
  </si>
  <si>
    <t>0601-П13</t>
  </si>
  <si>
    <t>0601-П14</t>
  </si>
  <si>
    <t>0601-П15</t>
  </si>
  <si>
    <t>0601-П16</t>
  </si>
  <si>
    <t>0601-П17</t>
  </si>
  <si>
    <t>0601-П18</t>
  </si>
  <si>
    <t>0601-П19</t>
  </si>
  <si>
    <t>0601-П20</t>
  </si>
  <si>
    <t>0601-П21</t>
  </si>
  <si>
    <t>0601-П22</t>
  </si>
  <si>
    <t>0601-П23</t>
  </si>
  <si>
    <t>0601-П24</t>
  </si>
  <si>
    <t>0601-П25</t>
  </si>
  <si>
    <t>0601-П26</t>
  </si>
  <si>
    <t>0601-П27</t>
  </si>
  <si>
    <t>0601-П28</t>
  </si>
  <si>
    <t>0601-П29</t>
  </si>
  <si>
    <t>0601-П30</t>
  </si>
  <si>
    <t>0601-П31</t>
  </si>
  <si>
    <t>0601-П32</t>
  </si>
  <si>
    <t>0601-П33</t>
  </si>
  <si>
    <t>0601-П34</t>
  </si>
  <si>
    <t>0601-П35</t>
  </si>
  <si>
    <t>0601-П36</t>
  </si>
  <si>
    <t>0601-П37</t>
  </si>
  <si>
    <t>0601-П38</t>
  </si>
  <si>
    <t>0601-П39</t>
  </si>
  <si>
    <t>0601-П40</t>
  </si>
  <si>
    <t>0601-П41</t>
  </si>
  <si>
    <t>0601-П42</t>
  </si>
  <si>
    <t>0601-П43</t>
  </si>
  <si>
    <t>0601-П44</t>
  </si>
  <si>
    <t>0601-П45</t>
  </si>
  <si>
    <t>0601-П46</t>
  </si>
  <si>
    <t>0601-П47</t>
  </si>
  <si>
    <t>0601-П48</t>
  </si>
  <si>
    <t>0601-П49</t>
  </si>
  <si>
    <t>0601-П50</t>
  </si>
  <si>
    <t>1501-П1</t>
  </si>
  <si>
    <t>1501-П2</t>
  </si>
  <si>
    <t>1501-П3</t>
  </si>
  <si>
    <t>1501-П4</t>
  </si>
  <si>
    <t>1501-П5</t>
  </si>
  <si>
    <t>1501-П6</t>
  </si>
  <si>
    <t>1501-П7</t>
  </si>
  <si>
    <t>1501-П8</t>
  </si>
  <si>
    <t>1501-П9</t>
  </si>
  <si>
    <t>1501-П10</t>
  </si>
  <si>
    <t>1501-П11</t>
  </si>
  <si>
    <t>1501-П12</t>
  </si>
  <si>
    <t>1501-П13</t>
  </si>
  <si>
    <t>1501-П14</t>
  </si>
  <si>
    <t>1501-П15</t>
  </si>
  <si>
    <t>1501-П16</t>
  </si>
  <si>
    <t>1501-П17</t>
  </si>
  <si>
    <t>1501-П18</t>
  </si>
  <si>
    <t>1501-П19</t>
  </si>
  <si>
    <t>1501-П20</t>
  </si>
  <si>
    <t>1501-П21</t>
  </si>
  <si>
    <t>1501-П22</t>
  </si>
  <si>
    <t>1501-П23</t>
  </si>
  <si>
    <t>1501-П24</t>
  </si>
  <si>
    <t>1502-П1</t>
  </si>
  <si>
    <t>1502-П2</t>
  </si>
  <si>
    <t>1502-П3</t>
  </si>
  <si>
    <t>1502-П4</t>
  </si>
  <si>
    <t>1502-П5</t>
  </si>
  <si>
    <t>1502-П6</t>
  </si>
  <si>
    <t>1502-П7</t>
  </si>
  <si>
    <t>1502-П8</t>
  </si>
  <si>
    <t>1502-П9</t>
  </si>
  <si>
    <t>1502-П10</t>
  </si>
  <si>
    <t>1502-П11</t>
  </si>
  <si>
    <t>1502-П12</t>
  </si>
  <si>
    <t>1502-П13</t>
  </si>
  <si>
    <t>1502-П14</t>
  </si>
  <si>
    <t>1502-П15</t>
  </si>
  <si>
    <t>1502-П16</t>
  </si>
  <si>
    <t>1502-П17</t>
  </si>
  <si>
    <t>1502-П18</t>
  </si>
  <si>
    <t>1502-П19</t>
  </si>
  <si>
    <t>1502-П20</t>
  </si>
  <si>
    <t>1502-П21</t>
  </si>
  <si>
    <t>1502-П22</t>
  </si>
  <si>
    <t>1502-П23</t>
  </si>
  <si>
    <t>1502-П24</t>
  </si>
  <si>
    <t>0101-П2</t>
  </si>
  <si>
    <t>0101-П3</t>
  </si>
  <si>
    <t>0101-П4</t>
  </si>
  <si>
    <t>0101-П5</t>
  </si>
  <si>
    <t>0101-П6</t>
  </si>
  <si>
    <t>0101-П7</t>
  </si>
  <si>
    <t>0101-П8</t>
  </si>
  <si>
    <t>0101-П9</t>
  </si>
  <si>
    <t>0101-П10</t>
  </si>
  <si>
    <t>0101-П11</t>
  </si>
  <si>
    <t>0101-П12</t>
  </si>
  <si>
    <t>0101-П13</t>
  </si>
  <si>
    <t>0101-П14</t>
  </si>
  <si>
    <t>0101-П15</t>
  </si>
  <si>
    <t>0101-П16</t>
  </si>
  <si>
    <t>0401-П3</t>
  </si>
  <si>
    <t>0401-П4</t>
  </si>
  <si>
    <t>0401-П5</t>
  </si>
  <si>
    <t>0401-П6</t>
  </si>
  <si>
    <t>0401-П7</t>
  </si>
  <si>
    <t>0401-П8</t>
  </si>
  <si>
    <t>0401-П9</t>
  </si>
  <si>
    <t>0401-П10</t>
  </si>
  <si>
    <t>0401-П11</t>
  </si>
  <si>
    <t>0401-П12</t>
  </si>
  <si>
    <t>0401-П13</t>
  </si>
  <si>
    <t>0401-П14</t>
  </si>
  <si>
    <t>0401-П15</t>
  </si>
  <si>
    <t>0701-П2</t>
  </si>
  <si>
    <t>0701-П3</t>
  </si>
  <si>
    <t>0701-П4</t>
  </si>
  <si>
    <t>0701-П5</t>
  </si>
  <si>
    <t>0701-П6</t>
  </si>
  <si>
    <t>0701-П7</t>
  </si>
  <si>
    <t>0701-П8</t>
  </si>
  <si>
    <t>0701-П9</t>
  </si>
  <si>
    <t>0701-П10</t>
  </si>
  <si>
    <t>0701-П11</t>
  </si>
  <si>
    <t>0701-П12</t>
  </si>
  <si>
    <t>0701-П13</t>
  </si>
  <si>
    <t>0701-П14</t>
  </si>
  <si>
    <t>0701-П15</t>
  </si>
  <si>
    <t>0701-П16</t>
  </si>
  <si>
    <t>0701-П17</t>
  </si>
  <si>
    <t>0701-П18</t>
  </si>
  <si>
    <t>0701-П19</t>
  </si>
  <si>
    <t>0701-П20</t>
  </si>
  <si>
    <t>0701-П21</t>
  </si>
  <si>
    <t>0701-П22</t>
  </si>
  <si>
    <t>0701-П23</t>
  </si>
  <si>
    <t>0701-П24</t>
  </si>
  <si>
    <t>0701-П25</t>
  </si>
  <si>
    <t>0701-П26</t>
  </si>
  <si>
    <t>0701-П27</t>
  </si>
  <si>
    <t>0701-П28</t>
  </si>
  <si>
    <t>0701-П29</t>
  </si>
  <si>
    <t>2001-П2</t>
  </si>
  <si>
    <t>2001-П3</t>
  </si>
  <si>
    <t>2001-П4</t>
  </si>
  <si>
    <t>2001-П5</t>
  </si>
  <si>
    <t>2001-П6</t>
  </si>
  <si>
    <t>2001-П7</t>
  </si>
  <si>
    <t>2001-П8</t>
  </si>
  <si>
    <t>2001-П9</t>
  </si>
  <si>
    <t>2001-П10</t>
  </si>
  <si>
    <t>2001-П11</t>
  </si>
  <si>
    <t>2001-П12</t>
  </si>
  <si>
    <t>2001-П13</t>
  </si>
  <si>
    <t>2001-П14</t>
  </si>
  <si>
    <t>2001-П15</t>
  </si>
  <si>
    <t>2001-П16</t>
  </si>
  <si>
    <t>2001-П17</t>
  </si>
  <si>
    <t>2001-П18</t>
  </si>
  <si>
    <t>2001-П19</t>
  </si>
  <si>
    <t>2001-П20</t>
  </si>
  <si>
    <t>2001-П21</t>
  </si>
  <si>
    <t>2001-П22</t>
  </si>
  <si>
    <t>2001-П23</t>
  </si>
  <si>
    <t>2001-П24</t>
  </si>
  <si>
    <t>2001-П25</t>
  </si>
  <si>
    <t>2001-П26</t>
  </si>
  <si>
    <t>2001-П27</t>
  </si>
  <si>
    <t>2001-П28</t>
  </si>
  <si>
    <t>2001-П29</t>
  </si>
  <si>
    <t>2002-П2</t>
  </si>
  <si>
    <t>2002-П3</t>
  </si>
  <si>
    <t>2002-П4</t>
  </si>
  <si>
    <t>2002-П5</t>
  </si>
  <si>
    <t>2002-П6</t>
  </si>
  <si>
    <t>2002-П7</t>
  </si>
  <si>
    <t>2002-П8</t>
  </si>
  <si>
    <t>2002-П9</t>
  </si>
  <si>
    <t>2002-П10</t>
  </si>
  <si>
    <t>2002-П11</t>
  </si>
  <si>
    <t>2002-П12</t>
  </si>
  <si>
    <t>2002-П13</t>
  </si>
  <si>
    <t>2002-П14</t>
  </si>
  <si>
    <t>2002-П15</t>
  </si>
  <si>
    <t>2002-П16</t>
  </si>
  <si>
    <t>2002-П17</t>
  </si>
  <si>
    <t>2002-П18</t>
  </si>
  <si>
    <t>2002-П19</t>
  </si>
  <si>
    <t>2002-П20</t>
  </si>
  <si>
    <t>2002-П21</t>
  </si>
  <si>
    <t>2002-П22</t>
  </si>
  <si>
    <t>2002-П23</t>
  </si>
  <si>
    <t>2002-П24</t>
  </si>
  <si>
    <t>2002-П25</t>
  </si>
  <si>
    <t>2002-П26</t>
  </si>
  <si>
    <t>2002-П27</t>
  </si>
  <si>
    <t>2002-П28</t>
  </si>
  <si>
    <t>2002-П29</t>
  </si>
  <si>
    <t>2002-П30</t>
  </si>
  <si>
    <t>2003-П2</t>
  </si>
  <si>
    <t>2003-П3</t>
  </si>
  <si>
    <t>2003-П4</t>
  </si>
  <si>
    <t>2003-П5</t>
  </si>
  <si>
    <t>2003-П6</t>
  </si>
  <si>
    <t>2003-П7</t>
  </si>
  <si>
    <t>2003-П8</t>
  </si>
  <si>
    <t>2003-П9</t>
  </si>
  <si>
    <t>2003-П10</t>
  </si>
  <si>
    <t>2003-П11</t>
  </si>
  <si>
    <t>2003-П12</t>
  </si>
  <si>
    <t>2003-П13</t>
  </si>
  <si>
    <t>2003-П14</t>
  </si>
  <si>
    <t>2003-П15</t>
  </si>
  <si>
    <t>2003-П16</t>
  </si>
  <si>
    <t>2003-П17</t>
  </si>
  <si>
    <t>2003-П18</t>
  </si>
  <si>
    <t>2003-П19</t>
  </si>
  <si>
    <t>2003-П20</t>
  </si>
  <si>
    <t>2003-П21</t>
  </si>
  <si>
    <t>2003-П22</t>
  </si>
  <si>
    <t>2003-П23</t>
  </si>
  <si>
    <t>2003-П24</t>
  </si>
  <si>
    <t>2003-П25</t>
  </si>
  <si>
    <t>2003-П26</t>
  </si>
  <si>
    <t>2003-П27</t>
  </si>
  <si>
    <t>2003-П28</t>
  </si>
  <si>
    <t>2003-П29</t>
  </si>
  <si>
    <t>2003-П30</t>
  </si>
  <si>
    <t>2001-П30</t>
  </si>
  <si>
    <t>0901-П5</t>
  </si>
  <si>
    <t>0901-П6</t>
  </si>
  <si>
    <t>0901-П7</t>
  </si>
  <si>
    <t>0901-П8</t>
  </si>
  <si>
    <t>0901-П9</t>
  </si>
  <si>
    <t>0901-П10</t>
  </si>
  <si>
    <t>0901-П11</t>
  </si>
  <si>
    <t>0901-П12</t>
  </si>
  <si>
    <t>0901-П13</t>
  </si>
  <si>
    <t>0901-П14</t>
  </si>
  <si>
    <t>0901-П15</t>
  </si>
  <si>
    <t>0901-П16</t>
  </si>
  <si>
    <t>0901-П17</t>
  </si>
  <si>
    <t>0901-П18</t>
  </si>
  <si>
    <t>0901-П19</t>
  </si>
  <si>
    <t>0901-П20</t>
  </si>
  <si>
    <t>0901-П21</t>
  </si>
  <si>
    <t>0901-П22</t>
  </si>
  <si>
    <t>0901-П23</t>
  </si>
  <si>
    <t>0901-П24</t>
  </si>
  <si>
    <t>0901-П25</t>
  </si>
  <si>
    <t>0901-П26</t>
  </si>
  <si>
    <t>0901-П27</t>
  </si>
  <si>
    <t>0901-П28</t>
  </si>
  <si>
    <t>0901-П29</t>
  </si>
  <si>
    <t>0901-П30</t>
  </si>
  <si>
    <t>1801-П1</t>
  </si>
  <si>
    <t>1801-П2</t>
  </si>
  <si>
    <t>1801-П3</t>
  </si>
  <si>
    <t>1801-П4</t>
  </si>
  <si>
    <t>1801-П5</t>
  </si>
  <si>
    <t>1801-П6</t>
  </si>
  <si>
    <t>1801-П7</t>
  </si>
  <si>
    <t>1801-П8</t>
  </si>
  <si>
    <t>1801-П9</t>
  </si>
  <si>
    <t>1801-П10</t>
  </si>
  <si>
    <t>1801-П11</t>
  </si>
  <si>
    <t>1801-П12</t>
  </si>
  <si>
    <t>1801-П13</t>
  </si>
  <si>
    <t>1801-П14</t>
  </si>
  <si>
    <t>1801-П15</t>
  </si>
  <si>
    <t>1801-П16</t>
  </si>
  <si>
    <t>1801-П17</t>
  </si>
  <si>
    <t>1801-П18</t>
  </si>
  <si>
    <t>1801-П19</t>
  </si>
  <si>
    <t>1801-П20</t>
  </si>
  <si>
    <t>1801-П21</t>
  </si>
  <si>
    <t>1801-П22</t>
  </si>
  <si>
    <t>1801-П23</t>
  </si>
  <si>
    <t>1801-П24</t>
  </si>
  <si>
    <t>1801-П25</t>
  </si>
  <si>
    <t>1801-П26</t>
  </si>
  <si>
    <t>1801-П27</t>
  </si>
  <si>
    <t>1801-П28</t>
  </si>
  <si>
    <t>1801-П29</t>
  </si>
  <si>
    <t>1801-П30</t>
  </si>
  <si>
    <t>1201-П2</t>
  </si>
  <si>
    <t>1201-П4</t>
  </si>
  <si>
    <t>1201-П5</t>
  </si>
  <si>
    <t>1201-П6</t>
  </si>
  <si>
    <t>1201-П7</t>
  </si>
  <si>
    <t>1201-П8</t>
  </si>
  <si>
    <t>1201-П9</t>
  </si>
  <si>
    <t>1201-П10</t>
  </si>
  <si>
    <t>1201-П11</t>
  </si>
  <si>
    <t>1201-П12</t>
  </si>
  <si>
    <t>1201-П13</t>
  </si>
  <si>
    <t>1201-П14</t>
  </si>
  <si>
    <t>1201-П15</t>
  </si>
  <si>
    <t>1201-П16</t>
  </si>
  <si>
    <t>1201-П17</t>
  </si>
  <si>
    <t>1201-П18</t>
  </si>
  <si>
    <t>1201-П19</t>
  </si>
  <si>
    <t>1201-П20</t>
  </si>
  <si>
    <t>1201-П21</t>
  </si>
  <si>
    <t>1201-П22</t>
  </si>
  <si>
    <t>1201-П23</t>
  </si>
  <si>
    <t>1201-П24</t>
  </si>
  <si>
    <t>1201-П25</t>
  </si>
  <si>
    <t>1201-П26</t>
  </si>
  <si>
    <t>1201-П27</t>
  </si>
  <si>
    <t>1201-П28</t>
  </si>
  <si>
    <t>1201-П29</t>
  </si>
  <si>
    <t>1201-П30</t>
  </si>
  <si>
    <t>1201-П31</t>
  </si>
  <si>
    <t>1201-П32</t>
  </si>
  <si>
    <t>1201-П33</t>
  </si>
  <si>
    <t>1201-П34</t>
  </si>
  <si>
    <t>1201-П35</t>
  </si>
  <si>
    <t>1201-П36</t>
  </si>
  <si>
    <t>1201-П37</t>
  </si>
  <si>
    <t>1201-П38</t>
  </si>
  <si>
    <t>1201-П39</t>
  </si>
  <si>
    <t>1201-П40</t>
  </si>
  <si>
    <t>1201-П41</t>
  </si>
  <si>
    <t>1201-П42</t>
  </si>
  <si>
    <t>1201-П43</t>
  </si>
  <si>
    <t>1201-П44</t>
  </si>
  <si>
    <t>1201-П45</t>
  </si>
  <si>
    <t>1201-П46</t>
  </si>
  <si>
    <t>1201-П47</t>
  </si>
  <si>
    <t>1201-П48</t>
  </si>
  <si>
    <t>1201-П49</t>
  </si>
  <si>
    <t>1201-П50</t>
  </si>
  <si>
    <t>1301-П1</t>
  </si>
  <si>
    <t>1301-П2</t>
  </si>
  <si>
    <t>1301-П3</t>
  </si>
  <si>
    <t>1301-П4</t>
  </si>
  <si>
    <t>1301-П5</t>
  </si>
  <si>
    <t>1301-П6</t>
  </si>
  <si>
    <t>1301-П7</t>
  </si>
  <si>
    <t>1301-П8</t>
  </si>
  <si>
    <t>1301-П9</t>
  </si>
  <si>
    <t>1301-П10</t>
  </si>
  <si>
    <t>1301-П11</t>
  </si>
  <si>
    <t>1301-П12</t>
  </si>
  <si>
    <t>1301-П13</t>
  </si>
  <si>
    <t>1301-П14</t>
  </si>
  <si>
    <t>1301-П15</t>
  </si>
  <si>
    <t>1301-П16</t>
  </si>
  <si>
    <t>1301-П17</t>
  </si>
  <si>
    <t>1301-П18</t>
  </si>
  <si>
    <t>1301-П19</t>
  </si>
  <si>
    <t>1301-П20</t>
  </si>
  <si>
    <t>1301-П21</t>
  </si>
  <si>
    <t>1301-П22</t>
  </si>
  <si>
    <t>1301-П23</t>
  </si>
  <si>
    <t>1301-П24</t>
  </si>
  <si>
    <t>1301-П25</t>
  </si>
  <si>
    <t>1301-П26</t>
  </si>
  <si>
    <t>1301-П27</t>
  </si>
  <si>
    <t>1301-П28</t>
  </si>
  <si>
    <t>1301-П29</t>
  </si>
  <si>
    <t>1301-П30</t>
  </si>
  <si>
    <t>1301-П31</t>
  </si>
  <si>
    <t>1301-П32</t>
  </si>
  <si>
    <t>1301-П33</t>
  </si>
  <si>
    <t>1301-П34</t>
  </si>
  <si>
    <t>1301-П35</t>
  </si>
  <si>
    <t>1301-П36</t>
  </si>
  <si>
    <t>1301-П37</t>
  </si>
  <si>
    <t>1301-П38</t>
  </si>
  <si>
    <t>1301-П39</t>
  </si>
  <si>
    <t>1301-П40</t>
  </si>
  <si>
    <t>1301-П41</t>
  </si>
  <si>
    <t>1301-П42</t>
  </si>
  <si>
    <t>1301-П43</t>
  </si>
  <si>
    <t>1301-П44</t>
  </si>
  <si>
    <t>1301-П45</t>
  </si>
  <si>
    <t>1301-П46</t>
  </si>
  <si>
    <t>1301-П47</t>
  </si>
  <si>
    <t>1301-П48</t>
  </si>
  <si>
    <t>1301-П49</t>
  </si>
  <si>
    <t>1301-П50</t>
  </si>
  <si>
    <t>0602-П5</t>
  </si>
  <si>
    <t>0602-П6</t>
  </si>
  <si>
    <t>0602-П7</t>
  </si>
  <si>
    <t>0602-П8</t>
  </si>
  <si>
    <t>0602-П9</t>
  </si>
  <si>
    <t>0602-П10</t>
  </si>
  <si>
    <t>0602-П11</t>
  </si>
  <si>
    <t>0602-П12</t>
  </si>
  <si>
    <t>0602-П13</t>
  </si>
  <si>
    <t>0602-П14</t>
  </si>
  <si>
    <t>0602-П15</t>
  </si>
  <si>
    <t>0602-П16</t>
  </si>
  <si>
    <t>0602-П17</t>
  </si>
  <si>
    <t>0602-П18</t>
  </si>
  <si>
    <t>0602-П19</t>
  </si>
  <si>
    <t>0602-П20</t>
  </si>
  <si>
    <t>0602-П21</t>
  </si>
  <si>
    <t>0602-П22</t>
  </si>
  <si>
    <t>0602-П23</t>
  </si>
  <si>
    <t>0602-П24</t>
  </si>
  <si>
    <t>0602-П25</t>
  </si>
  <si>
    <t>0602-П26</t>
  </si>
  <si>
    <t>0602-П27</t>
  </si>
  <si>
    <t>0602-П28</t>
  </si>
  <si>
    <t>0602-П29</t>
  </si>
  <si>
    <t>0602-П30</t>
  </si>
  <si>
    <t>0602-П31</t>
  </si>
  <si>
    <t>0602-П32</t>
  </si>
  <si>
    <t>0602-П33</t>
  </si>
  <si>
    <t>0602-П34</t>
  </si>
  <si>
    <t>0602-П35</t>
  </si>
  <si>
    <t>0602-П36</t>
  </si>
  <si>
    <t>0602-П37</t>
  </si>
  <si>
    <t>0602-П38</t>
  </si>
  <si>
    <t>0602-П39</t>
  </si>
  <si>
    <t>0602-П40</t>
  </si>
  <si>
    <t>0602-П41</t>
  </si>
  <si>
    <t>0602-П42</t>
  </si>
  <si>
    <t>0602-П43</t>
  </si>
  <si>
    <t>0602-П44</t>
  </si>
  <si>
    <t>0602-П45</t>
  </si>
  <si>
    <t>0602-П46</t>
  </si>
  <si>
    <t>0602-П47</t>
  </si>
  <si>
    <t>0602-П48</t>
  </si>
  <si>
    <t>0602-П49</t>
  </si>
  <si>
    <t>0602-П50</t>
  </si>
  <si>
    <t>0602-П51</t>
  </si>
  <si>
    <t>0602-П52</t>
  </si>
  <si>
    <t>0602-П53</t>
  </si>
  <si>
    <t>0602-П54</t>
  </si>
  <si>
    <t>0602-П55</t>
  </si>
  <si>
    <t>0602-П56</t>
  </si>
  <si>
    <t>0602-П57</t>
  </si>
  <si>
    <t>0602-П58</t>
  </si>
  <si>
    <t>0602-П59</t>
  </si>
  <si>
    <t>0602-П60</t>
  </si>
  <si>
    <t>0602-П61</t>
  </si>
  <si>
    <t>0602-П62</t>
  </si>
  <si>
    <t>0602-П63</t>
  </si>
  <si>
    <t>0602-П64</t>
  </si>
  <si>
    <t>0602-П65</t>
  </si>
  <si>
    <t>0602-П66</t>
  </si>
  <si>
    <t>0602-П67</t>
  </si>
  <si>
    <t>0602-П68</t>
  </si>
  <si>
    <t>0602-П69</t>
  </si>
  <si>
    <t>0602-П70</t>
  </si>
  <si>
    <t>Извори финансирања за програмску активност 0701-0002:</t>
  </si>
  <si>
    <t>Свега за програмску активност 0701-0002:</t>
  </si>
  <si>
    <t>Неутрошена средства из претходних година</t>
  </si>
  <si>
    <t>(91+92+3) - (61+6211)</t>
  </si>
  <si>
    <t>B.</t>
  </si>
  <si>
    <t>Трансфери од осталих нивоа власти</t>
  </si>
  <si>
    <t>Добровољни трансфери од физичких и правних лица</t>
  </si>
  <si>
    <t>Трансфери од других нивоа власти</t>
  </si>
  <si>
    <t>Разлика у односу на расходе и издатке</t>
  </si>
  <si>
    <t>Издаци за набавку финансијске имовине (осим за набавку домаћих хартија од вредности 6211)</t>
  </si>
  <si>
    <t>(7+8) - (4+5) - 62</t>
  </si>
  <si>
    <t>6211</t>
  </si>
  <si>
    <r>
      <t>Примања од продаје финансијске имовине (конта 92</t>
    </r>
    <r>
      <rPr>
        <sz val="12"/>
        <rFont val="Times New Roman"/>
        <family val="1"/>
      </rPr>
      <t>11</t>
    </r>
    <r>
      <rPr>
        <sz val="12"/>
        <rFont val="Times New Roman"/>
        <family val="1"/>
        <charset val="238"/>
      </rPr>
      <t>, 9221, 9219, 9227, 9228)</t>
    </r>
  </si>
  <si>
    <t>Издаци за набавку финансијске имовине (за набавку домаћих хартија од вредности 6211)</t>
  </si>
  <si>
    <t>Извршено Средстава из буџета</t>
  </si>
  <si>
    <t>Проценат извршења</t>
  </si>
  <si>
    <t>Извршено из осталих извора</t>
  </si>
  <si>
    <t>Извршено укупних јавних средстава</t>
  </si>
  <si>
    <t>Преостало за извршење</t>
  </si>
  <si>
    <t>Преостало укупних јавних средстава</t>
  </si>
  <si>
    <t>Остале дотације и трансфери</t>
  </si>
  <si>
    <t>Прослава општинске славе Петровдан</t>
  </si>
  <si>
    <t>Општинска изборна комисија</t>
  </si>
  <si>
    <t>Извори финансирања за Главу 2.01:</t>
  </si>
  <si>
    <t>Извори финансирања за Главу 1.01:</t>
  </si>
  <si>
    <t>Свега за програмску активност 0602-0010:</t>
  </si>
  <si>
    <t>Извори финансирања за програмску активност 0602-0010:</t>
  </si>
  <si>
    <t>Свега за Главу 1.01:</t>
  </si>
  <si>
    <t>ОПШТИНСКА УПРАВА</t>
  </si>
  <si>
    <t>3.01.</t>
  </si>
  <si>
    <t>ПРОГРАМ 2: КОМУНАЛНА ДЕЛАТНОСТ</t>
  </si>
  <si>
    <t>Изградња потисног цевовода и резервоара за воду</t>
  </si>
  <si>
    <t>Свега за Програмску активност 1101-0001:</t>
  </si>
  <si>
    <t>Извори финансирања за Програмску активност 1101-0001:</t>
  </si>
  <si>
    <t>Извори финансирања за функцију 420:</t>
  </si>
  <si>
    <t>Функција 420:</t>
  </si>
  <si>
    <t>Субвенције јавним нефинансијским предузећима и организацијама</t>
  </si>
  <si>
    <t>Извори финансирања за програмску активност 0101-0002:</t>
  </si>
  <si>
    <t>Свега за програмску активност 0101-0002:</t>
  </si>
  <si>
    <t>Извори финансирања за Програм 5:</t>
  </si>
  <si>
    <t>Свега за Програм 5:</t>
  </si>
  <si>
    <t>ПРЕДШКОЛСКА УСТАНОВА  "СУНЦОКРЕТИ" ВЛАДИМИРЦИ</t>
  </si>
  <si>
    <t>Извори финансирања за Програм 8:</t>
  </si>
  <si>
    <t>Свега за Програм 8:</t>
  </si>
  <si>
    <t>Трансфери осталим нивоима власти</t>
  </si>
  <si>
    <t>Извори финансирања за Програмску активност 1801-0001:</t>
  </si>
  <si>
    <t>Свега за Програмску активност 1801-0001:</t>
  </si>
  <si>
    <t>Извори финансирања за Програм 12:</t>
  </si>
  <si>
    <t>Свега за Програм 12:</t>
  </si>
  <si>
    <t>Извори финансирања за функцију 560:</t>
  </si>
  <si>
    <t>Функција 560:</t>
  </si>
  <si>
    <t>Извори финансирања за Програмску активност 0401-0001:</t>
  </si>
  <si>
    <t>Свега за Програмску активност 0401-0001:</t>
  </si>
  <si>
    <t>ПРОГРАМ 6: ЗАШТИТА ЖИВОТНЕ СРЕДИНЕ</t>
  </si>
  <si>
    <t>Извори финансирања за Програм 6:</t>
  </si>
  <si>
    <t>Свега за Програм 6:</t>
  </si>
  <si>
    <t>МЕСНЕ ЗАЈЕДНИЦЕ ОПШТИНЕ ВЛАДИМИРЦИ</t>
  </si>
  <si>
    <t>Извори финансирања за функцију 160:</t>
  </si>
  <si>
    <t>Функција 160:</t>
  </si>
  <si>
    <t>Извори финансирања за Програмску активност 0602-0002:</t>
  </si>
  <si>
    <t>Свега за Програмску активност 0602-0002:</t>
  </si>
  <si>
    <t>ПРОГРАМ 3: ЛОКАЛНИ ЕКОНОМСКИ РАЗВОЈ</t>
  </si>
  <si>
    <t>Извори финансирања за Програм 3:</t>
  </si>
  <si>
    <t>Свега за Програм 3:</t>
  </si>
  <si>
    <t>Извршено средстава из буџета</t>
  </si>
  <si>
    <t>Извршено средстава из осталих извора</t>
  </si>
  <si>
    <t>Извршено средстава из сопствених и других прихода</t>
  </si>
  <si>
    <t>Извршено укупних средстава</t>
  </si>
  <si>
    <t>Проценат изврења</t>
  </si>
  <si>
    <t>ПОРЕЗ НА ФОНД ЗАРАДА</t>
  </si>
  <si>
    <t>Порез на фонд зарада осталих запослених</t>
  </si>
  <si>
    <t>Самодоприноси према зарадама запослених</t>
  </si>
  <si>
    <t>Самодоприноси из прихода пољопривреде и шумарства</t>
  </si>
  <si>
    <t>Порез на остале приходе</t>
  </si>
  <si>
    <t>Порез на приходе спортиста и спортских стручњака</t>
  </si>
  <si>
    <t>Порез на имовину обвезника који не воде пословне књиге</t>
  </si>
  <si>
    <t>Порез на имовину обвезника који воде пословне књиге</t>
  </si>
  <si>
    <t>Накнада за загађивање животне средине</t>
  </si>
  <si>
    <t>716112</t>
  </si>
  <si>
    <t>Средства из буџета                    (Извор 01)</t>
  </si>
  <si>
    <t>Средства из сопствених извора                    (Извор 04)</t>
  </si>
  <si>
    <t>Проценат остварења средстава из буџета (Извор 01)</t>
  </si>
  <si>
    <t>Остварено средстава из сопствених извора                   (Извор 04)</t>
  </si>
  <si>
    <t>Проценат остварења средстава из сопствених извора (Извор 04)</t>
  </si>
  <si>
    <t>Трансфери од других нивоа власти                (Извор 07)</t>
  </si>
  <si>
    <t>Остварено средстава трансфера од других нивоа власти          (Извор 07)</t>
  </si>
  <si>
    <t>ОСТВАРЕНО УКУПНИХ ЈАВНИХ СРЕДСТАВА</t>
  </si>
  <si>
    <t>ПРОЦЕНАТ ОСТВАРЕЊА</t>
  </si>
  <si>
    <t>Примања од домаћих задуживања   (Извор 10)</t>
  </si>
  <si>
    <t>Остварено примања од домаћих задуживања (Извор 10)</t>
  </si>
  <si>
    <t>Проценат остварења примања од домаћих задуживања (Извор 10)</t>
  </si>
  <si>
    <t>Комунална такса за истицање и исписивање фирме ван пословног простора на објектима и просторијама који припадају јединици локалне самоуправе</t>
  </si>
  <si>
    <t>Ненаменски трансфери од Републике у корист нивоа општина</t>
  </si>
  <si>
    <t>Други текући трансфери  од Републике у корист нивоа општина</t>
  </si>
  <si>
    <t>Текући наменски трансфери, у ужем смислу, од Републике у корист нивоа општина</t>
  </si>
  <si>
    <t>741526</t>
  </si>
  <si>
    <t>741522</t>
  </si>
  <si>
    <t>741151</t>
  </si>
  <si>
    <t>Средства остварена од давања у закуп пољопривредног земљишта, односно пољопривредног објекта у државној својини</t>
  </si>
  <si>
    <t>Накнада за коришћење шума и шумског земљишта</t>
  </si>
  <si>
    <t>742155</t>
  </si>
  <si>
    <t>Приходи од давања у закуп, односно на коришћење непокретности у општинској својини које користе општине и индиректни корисници њиховог буџета</t>
  </si>
  <si>
    <t>Приходи које својом делатношћу остваре органи и организације општине</t>
  </si>
  <si>
    <t>743353</t>
  </si>
  <si>
    <t>Приходи од новчаних казни за прекршаје по прекршајном налогу и казни изречених у управном поступку у корист нивоа општина</t>
  </si>
  <si>
    <t>745151</t>
  </si>
  <si>
    <t>Остали приходи у корист нивоа општина</t>
  </si>
  <si>
    <t>911000</t>
  </si>
  <si>
    <t>911451</t>
  </si>
  <si>
    <t>Примања од задуживања од пословних банака у земљи у корист нивоа општина</t>
  </si>
  <si>
    <t>Самодопринос из прихода лица која се баве самосталном делатношћу</t>
  </si>
  <si>
    <t>Проценат остварења средстава из Трансфера од других нивоа власти          (Извор 07)</t>
  </si>
  <si>
    <t>Годишња накнада за моторна возила</t>
  </si>
  <si>
    <t>741511</t>
  </si>
  <si>
    <t>Накнада за коришћење минералних сировина и геотермалних извора</t>
  </si>
  <si>
    <t>Општинске административне таксе</t>
  </si>
  <si>
    <t>Такса за озакоњење објеката у корист нивоа општина</t>
  </si>
  <si>
    <t>743924</t>
  </si>
  <si>
    <t>Приходи од увећања целокупног пореског дуга који настаје као последица принудне наплате</t>
  </si>
  <si>
    <t>Остварено средстава из буџета           (Извор 01)</t>
  </si>
  <si>
    <t>742126</t>
  </si>
  <si>
    <t>Накнада по основу конверзије права коришћења у право својине</t>
  </si>
  <si>
    <t>О Д Л У К У</t>
  </si>
  <si>
    <t>Члан 1.</t>
  </si>
  <si>
    <t>I OПШТИ ДЕО</t>
  </si>
  <si>
    <t>Члан 2.</t>
  </si>
  <si>
    <t xml:space="preserve">     </t>
  </si>
  <si>
    <t>Члан 3.</t>
  </si>
  <si>
    <t>Приоритет</t>
  </si>
  <si>
    <t>Назив капиталног пројекта</t>
  </si>
  <si>
    <t>Година почетка финансирања пројекта</t>
  </si>
  <si>
    <t>Година завршетка финансирања пројекта</t>
  </si>
  <si>
    <t>Укупна вредност пројекта</t>
  </si>
  <si>
    <t>-</t>
  </si>
  <si>
    <t>Укупно:</t>
  </si>
  <si>
    <t>Члан 4.</t>
  </si>
  <si>
    <t>Члан 5.</t>
  </si>
  <si>
    <t>ПЛАН РАСХОДА ПОСЕБАН ДЕО</t>
  </si>
  <si>
    <t>Члан 6.</t>
  </si>
  <si>
    <t xml:space="preserve">       ОПШТИ ДЕО  -   ФУНКЦИОНАЛНА КЛАСИФИКАЦИЈА РАСХОДА</t>
  </si>
  <si>
    <t>Члан 7.</t>
  </si>
  <si>
    <t>Члан 8.</t>
  </si>
  <si>
    <t>Ова одлука ступа на снагу осмог дана од дана објављивања у ,,Службеном листу града Шапца</t>
  </si>
  <si>
    <t>СКУПШТИНА ОПШТИНЕ ВЛАДИМИРЦИ</t>
  </si>
  <si>
    <t>Број _________ од _____________</t>
  </si>
  <si>
    <t>ПРЕДСЕДНИК СКУПШТИНЕ</t>
  </si>
  <si>
    <t xml:space="preserve">Драган Симеуновић </t>
  </si>
  <si>
    <t xml:space="preserve">и општина Богатић, Владимирци и Коцељева" </t>
  </si>
  <si>
    <t>Члан 9.</t>
  </si>
  <si>
    <t>Остале одредбе Одлуке о буџету општине Владимирцибр. 400-66/15-I од 21.12.2015. године</t>
  </si>
  <si>
    <t>остају непромењене</t>
  </si>
  <si>
    <t>2101</t>
  </si>
  <si>
    <t>Програм 16.  Политички систем локалне самоуправе</t>
  </si>
  <si>
    <t>2101-0001</t>
  </si>
  <si>
    <t>Функционисање скупштине</t>
  </si>
  <si>
    <t>2101-0002</t>
  </si>
  <si>
    <t>Функционисање извршних органа</t>
  </si>
  <si>
    <t>Извори финансирања за програмску активност 2101-0001:</t>
  </si>
  <si>
    <t>Свега за програмску активност 2101-0001:</t>
  </si>
  <si>
    <t>2101-П2</t>
  </si>
  <si>
    <t>2101-П3</t>
  </si>
  <si>
    <t>Извори финансирања за Програм 16:</t>
  </si>
  <si>
    <t>Свега за Програм 16:</t>
  </si>
  <si>
    <t>Извори финансирања за програмску активност 2101-0002:</t>
  </si>
  <si>
    <t>Свега за програмску активност 2101-0002:</t>
  </si>
  <si>
    <t>1102</t>
  </si>
  <si>
    <t>1102-0001</t>
  </si>
  <si>
    <t>Управљање/одржавање јавним осветљењем</t>
  </si>
  <si>
    <t>1102-0002</t>
  </si>
  <si>
    <t>Одржавање јавних зелених површина</t>
  </si>
  <si>
    <t>1102-0003</t>
  </si>
  <si>
    <t>Одржавање чистоће на површинама јавне намене</t>
  </si>
  <si>
    <t>1102-0004</t>
  </si>
  <si>
    <t>Зоохигијена</t>
  </si>
  <si>
    <t>1102-0005</t>
  </si>
  <si>
    <t>1102-0006</t>
  </si>
  <si>
    <t>1102-0007</t>
  </si>
  <si>
    <t>Производња и дистрибуција топлотне енергије</t>
  </si>
  <si>
    <t>1102-0008</t>
  </si>
  <si>
    <t>1102-0009</t>
  </si>
  <si>
    <t xml:space="preserve">1102-0001  </t>
  </si>
  <si>
    <t>Извори финансирања за функцију 640:</t>
  </si>
  <si>
    <t>Функција 640:</t>
  </si>
  <si>
    <t>Извори финансирања за програмску активност 1102-0001:</t>
  </si>
  <si>
    <t>Свега за програмску активност 1102-0001:</t>
  </si>
  <si>
    <t xml:space="preserve">1102-0002  </t>
  </si>
  <si>
    <t>Кошење Зарић</t>
  </si>
  <si>
    <t>Јавна расвета тек поправке и струја</t>
  </si>
  <si>
    <t>Извори финансирања за програмску активност 1102-0002:</t>
  </si>
  <si>
    <t>Свега за програмску активност 1102-0002:</t>
  </si>
  <si>
    <t xml:space="preserve">1102-0003  </t>
  </si>
  <si>
    <t>Oдржавање чистоће на површинама јавне намене</t>
  </si>
  <si>
    <t>Извори финансирања за програмску активност 1102-0003:</t>
  </si>
  <si>
    <t>Свега за програмску активност 1102-0003:</t>
  </si>
  <si>
    <t xml:space="preserve">1102-0004 </t>
  </si>
  <si>
    <t>Извори финансирања за програмску активност 1102-0004:</t>
  </si>
  <si>
    <t>Свега за програмску активност 1102-0004:</t>
  </si>
  <si>
    <t>Извори финансирања за програмску активност 1102-0008:</t>
  </si>
  <si>
    <t>Свега за програмску активност 1102-0008:</t>
  </si>
  <si>
    <t>Приход од задуживања</t>
  </si>
  <si>
    <t>1102-П1</t>
  </si>
  <si>
    <t>Извори финансирања за функцију 630:</t>
  </si>
  <si>
    <t>Извори финансирања за пројекат 1102-П1:</t>
  </si>
  <si>
    <t>Свега за пројекат 1102-П1:</t>
  </si>
  <si>
    <t>Функција 630:</t>
  </si>
  <si>
    <t>Мере подршке руралном развоју</t>
  </si>
  <si>
    <t>ПРОГРАМ 16: ПОЛИТИЧКИ СИСТЕМ ЛОКАЛНЕ САМОУПРАВЕ</t>
  </si>
  <si>
    <t>Функционисање Скупштине</t>
  </si>
  <si>
    <t>ПРОГРАМ 16 - ПОЛИТИЧКИ СИСТЕМ ЛОКАЛНЕ САМОУПРАВЕ</t>
  </si>
  <si>
    <t>Aзил за керове</t>
  </si>
  <si>
    <t>1102-П2</t>
  </si>
  <si>
    <t>Изградња бунара ,,Суво Село"</t>
  </si>
  <si>
    <t>Извори финансирања за пројекат 1102-П2:</t>
  </si>
  <si>
    <t>Свега за пројекат 1102-П2:</t>
  </si>
  <si>
    <t>Стални тошкови</t>
  </si>
  <si>
    <t>0401-0005</t>
  </si>
  <si>
    <t>Управљање заштитом животне средине</t>
  </si>
  <si>
    <t>Извори финансирања за функцију 510:</t>
  </si>
  <si>
    <t>Функција 510:</t>
  </si>
  <si>
    <t>Извори финансирања за Програмску активност 0401-0005:</t>
  </si>
  <si>
    <t>Свега за Програмску активност 0401-0005:</t>
  </si>
  <si>
    <t>Подршка деци и породицама са децом</t>
  </si>
  <si>
    <t>Функција 040:</t>
  </si>
  <si>
    <t>1801-0002</t>
  </si>
  <si>
    <t>Мртвозорство</t>
  </si>
  <si>
    <t>Функција 760:</t>
  </si>
  <si>
    <t>Извори финансирања за функцију 760:</t>
  </si>
  <si>
    <t>1201-0004</t>
  </si>
  <si>
    <t>Остваривање и унапређивање јавног интереса у области јавног инфоримисања</t>
  </si>
  <si>
    <t>Извори финансирања за функцију 830:</t>
  </si>
  <si>
    <t>Извори финансирања за програмску активност 1201-0004:</t>
  </si>
  <si>
    <t>Свега за програмску активност 1201-0004:</t>
  </si>
  <si>
    <t>Функција 830:</t>
  </si>
  <si>
    <t>ПРОГРАМ 14 - РАЗВОЈ СПОРТА И ОМЛАДИНЕ</t>
  </si>
  <si>
    <t>Извори финансирања за функцију 810:</t>
  </si>
  <si>
    <t>Функција 810:</t>
  </si>
  <si>
    <t>Свега за програмску активност 1301-0001:</t>
  </si>
  <si>
    <t>0501</t>
  </si>
  <si>
    <t>Програм 17.  Енергетска ефикасност</t>
  </si>
  <si>
    <t>Унапређење и побољшање енергетске ефикасности и употреба обновљивих извора енергије</t>
  </si>
  <si>
    <t>Извори финансирања за Програм 14:</t>
  </si>
  <si>
    <t>Свега за Програм 14:</t>
  </si>
  <si>
    <t>Извори финансирања за функцију 170:</t>
  </si>
  <si>
    <t>Функција 170:</t>
  </si>
  <si>
    <t>Текућа буџетска резерва</t>
  </si>
  <si>
    <t>Стална буџетска резерва</t>
  </si>
  <si>
    <t>Свега за програмску активност 0602-0009:</t>
  </si>
  <si>
    <t>Извори финансирања за програмску активност 0602-0009:</t>
  </si>
  <si>
    <t>Свега за пројекат 0602-П1:</t>
  </si>
  <si>
    <t>Прилив од задуживања</t>
  </si>
  <si>
    <t>Пратећи тошкови задуживања</t>
  </si>
  <si>
    <t>Прање улица Зарић</t>
  </si>
  <si>
    <t>742156</t>
  </si>
  <si>
    <t>Приходи остварени по основу пружања услуга боравка деце у предшколским установама у корист нивоа општина</t>
  </si>
  <si>
    <t>ПРОГРАМ 7: ОРГАНИЗАЦИЈА САОБРАЋАЈА И САОБРАЋАЈНА ИНФРАСТРУКТУРА</t>
  </si>
  <si>
    <t>Програм 7: Организација саобраћаја и саобраћајна инфраструктура</t>
  </si>
  <si>
    <t>Трансакције јавног дуга</t>
  </si>
  <si>
    <t>Нераспоређени вишак из ранијих године</t>
  </si>
  <si>
    <t>Нераспоређени вишак прихода из претходних година           (Извор 13)</t>
  </si>
  <si>
    <t>2101-П4</t>
  </si>
  <si>
    <t>Oбележавање значајних датума</t>
  </si>
  <si>
    <t>Извори финансирања за пројекат 2101-П4:</t>
  </si>
  <si>
    <t>Свега за пројекат 2101-П4:</t>
  </si>
  <si>
    <t>Извори финансирања за програмску активност 0101-0001:</t>
  </si>
  <si>
    <t>Свега за програмску активност 0101-0001:</t>
  </si>
  <si>
    <t>0101-0001</t>
  </si>
  <si>
    <t>Подршка за спровођење пољопривредне политике у локалној заједници</t>
  </si>
  <si>
    <t>буџет), њено извршење, обим задуживања за потребе финансирања дефицита и програма, управљања јавним дугом, коришћење</t>
  </si>
  <si>
    <t>донација, коришћење прихода од продаје добара и услуга буџетских корисника, права и обавезе корисника буџетских средстава.</t>
  </si>
  <si>
    <t xml:space="preserve">     Приходи и примања који представљају буџетска средства утврђени су у следећим износима у рачуну прихода и примања:</t>
  </si>
  <si>
    <t>у току године покаже да апропријације нису биле довољне.</t>
  </si>
  <si>
    <t xml:space="preserve">     Средства из става 1. овог члана користе се у складу са чланом 70. Закона о буџетском систему.</t>
  </si>
  <si>
    <t>II ПОСЕБАН ДЕО</t>
  </si>
  <si>
    <t>311712</t>
  </si>
  <si>
    <t>772000</t>
  </si>
  <si>
    <t>772114</t>
  </si>
  <si>
    <t>Меморандумске ставке за рефундацију расхода буџета општине из претходне године</t>
  </si>
  <si>
    <t>МЕМОРАНДУМСКЕ СТАВКЕ ЗА РЕФУНДАЦИЈУ РАСХОДА ИЗ ПРЕТХОДНЕ ГОДИНЕ</t>
  </si>
  <si>
    <t>Утрошен нераспоређени вишак прихода из пртходних година               (Извор 13)</t>
  </si>
  <si>
    <t>Проценат утрошеног нераспоређеног вишка прихода из пртходних година               (Извор 13)</t>
  </si>
  <si>
    <t>Нераспоређени вишак из ранијих година</t>
  </si>
  <si>
    <t>Извршење</t>
  </si>
  <si>
    <t>Приходи индирекних корисника буџета локалне самоуправе који се остварују додатним активностима</t>
  </si>
  <si>
    <t>780000</t>
  </si>
  <si>
    <t>781112</t>
  </si>
  <si>
    <t>781000</t>
  </si>
  <si>
    <t>TРАНСФЕРИ ИЗМЕЂУ БУЏЕТСКИХ КОРИСНИКА НА ИСТОМ НИВОУ</t>
  </si>
  <si>
    <t>Трансфери од директним ка индиректним корисницима на истом нивоу</t>
  </si>
  <si>
    <t>Родитељски динар за ваннаставне активности           (Извор 16)</t>
  </si>
  <si>
    <t>Родитељски динар за ваннаставне активности               (Извор 16)</t>
  </si>
  <si>
    <t>745111</t>
  </si>
  <si>
    <t>Средства по основу разлике за уплату нето прихода запосленог код исплатиоца у јавном сектору</t>
  </si>
  <si>
    <t>Примања - Родитељски динар за ваннаставне активности               (Извор 16)</t>
  </si>
  <si>
    <t>НАРЕДБОДАВАЦ</t>
  </si>
  <si>
    <t>ОБРАЗАЦ ПОПУНИО</t>
  </si>
  <si>
    <t>0901-0009</t>
  </si>
  <si>
    <t>Подршка старијим лицима и/или особама са инвалидитетом</t>
  </si>
  <si>
    <t>Извори финансирања за функцију 020:</t>
  </si>
  <si>
    <t>Функција 020:</t>
  </si>
  <si>
    <t>321311</t>
  </si>
  <si>
    <t>300000</t>
  </si>
  <si>
    <t>ПРЕНЕТА НЕУТРОШЕНА СРЕДСТВА - ОСТВАРЕЊЕ У ПЕРИОДУ 01.01.-30.09.2017. ГОДИНЕ ИЗВОР 13</t>
  </si>
  <si>
    <t>ИЗВРШЕЊЕ У ПЕРИОДУ 01.01-30.09.2017. ГОДИНЕ</t>
  </si>
  <si>
    <t>ИЗВРШЕЊЕ У ПЕРИОДУ 01.01.-30.09.2017. ГОДИНЕ</t>
  </si>
  <si>
    <t>ОСТВАРЕЊЕ ПРИХОДА У ПЕРИОДУ 01.01.-30.09.2017. ГОДИНЕ ИЗВОР 01</t>
  </si>
  <si>
    <t>ОСТВАРЕЊЕ ПРИХОДА У ПЕРИОДУ 01.01.-30.09.2017. ГОДИНЕ ИЗВОР 04</t>
  </si>
  <si>
    <t>ОСТВАРЕЊЕ ПРИХОДА У ПЕРИОДУ 01.01.-30.09.2017. ГОДИНЕ ИЗВОР 07</t>
  </si>
  <si>
    <t>ОСТВАРЕЊЕ ПРИХОДА У ПЕРИОДУ 01.01.-30.09.2017. ГОДИНЕ ИЗВОР 10</t>
  </si>
  <si>
    <t>ОСТВАРЕЊЕ ПРИХОДА У ПЕРИОДУ 01.01.-30.09.2017. ГОДИНЕ ИЗВОР 16</t>
  </si>
  <si>
    <t>OСТВАРЕЊЕ ПРИХОДА И ПРЕНЕТИХ НЕУТРОШЕНИХ СРЕДСТАВА У ПЕРИОДУ  01.01.-30.09.2017. ГОДИНЕ</t>
  </si>
  <si>
    <t>ОПШТИ ДЕО  -    ИЗДАЦИ ПО ОСНОВНИМ НАМЕНАМА</t>
  </si>
  <si>
    <t>ОПШТИ ДЕО - ПРОГРАМСКА КЛАСИФИКАЦИЈА РАСХОДА</t>
  </si>
  <si>
    <t>OРГАНИЗАЦИОНА КЛАСИФИКАЦИЈА - ИЗВРШЕЊЕ У ПЕРИОДУ 01.01.-30.09.2017. ГОДИНЕ</t>
  </si>
  <si>
    <t>Функција 070:</t>
  </si>
  <si>
    <t>Извори финансирања за функцију 070:</t>
  </si>
  <si>
    <t>РЕБАЛАНС</t>
  </si>
  <si>
    <t>Донације од међународних организација (Извор 06)</t>
  </si>
  <si>
    <t>Остварено донације од међународних организација (Извор 06)</t>
  </si>
  <si>
    <t>Проценат извршења донација од међународних организација (Извор 06)</t>
  </si>
  <si>
    <t>732151</t>
  </si>
  <si>
    <t>Текуће донације од међународних организација у корист нивоа општина</t>
  </si>
  <si>
    <t>и гласи:</t>
  </si>
  <si>
    <t>по програмима и корисницима на следећи начин:</t>
  </si>
  <si>
    <t>остају на снази</t>
  </si>
  <si>
    <t xml:space="preserve">     Ова Одлука ступа на снагу 8 дана од дана објављивања у Службеном листу града Шапца и општина Богатић</t>
  </si>
  <si>
    <t>Владимирци и Коцељева</t>
  </si>
  <si>
    <t>ПРЕДСЕДНИК</t>
  </si>
  <si>
    <t>СКУПШТИНЕ ОПШТИНЕ</t>
  </si>
  <si>
    <t>_________________________</t>
  </si>
  <si>
    <t>Капитални наменски трансфери, у ужем смислу, од Републике у корист нивоа општина</t>
  </si>
  <si>
    <t>Извори финансирања за функцију 540:</t>
  </si>
  <si>
    <t>Функција 540:</t>
  </si>
  <si>
    <t>Сервисирање јавног дуга</t>
  </si>
  <si>
    <t>Мере активне политике запошљавања</t>
  </si>
  <si>
    <t>Извори финансирања за Програмску активност 1501-0002:</t>
  </si>
  <si>
    <t>Свега за Програмску активност 1501-0002:</t>
  </si>
  <si>
    <t>Просторно и урбанистичко планирање</t>
  </si>
  <si>
    <t>Уређење трга у Владимирцима</t>
  </si>
  <si>
    <t>Извори финансирања за Пројекат 1101-П1:</t>
  </si>
  <si>
    <t>Свега за Пројекат 1101-П1:</t>
  </si>
  <si>
    <t>Извори финансирања за функцију 133:</t>
  </si>
  <si>
    <t>Функција 133:</t>
  </si>
  <si>
    <t>Управљање и одржавање саобраћајне инфраструктуре</t>
  </si>
  <si>
    <t>Извори финансирања за функцију 451:</t>
  </si>
  <si>
    <t>Функција 451:</t>
  </si>
  <si>
    <t>Једнократне помоћи и други облици помоћи</t>
  </si>
  <si>
    <t>Подршка реализацији програма Црвеног крста</t>
  </si>
  <si>
    <t>Дневне услуге у заједници</t>
  </si>
  <si>
    <t>Извори финансирања за функцију 060:</t>
  </si>
  <si>
    <t>Функција 060:</t>
  </si>
  <si>
    <t>Извори финансирања за Програмску активност 0901-0002:</t>
  </si>
  <si>
    <t>Свега за Програмску активност 0901-0002:</t>
  </si>
  <si>
    <t>Породични и домски смештај, прихватилишта и друге врсте смештаја</t>
  </si>
  <si>
    <t>Подршка рађању и родитељству</t>
  </si>
  <si>
    <t>Извори финансирања за функцију 040:</t>
  </si>
  <si>
    <t>Изградња ограде око средње школе</t>
  </si>
  <si>
    <t>Извори финансирања за Програмску активност 1801-0002:</t>
  </si>
  <si>
    <t>Свега за Програмску активност 1801-0002:</t>
  </si>
  <si>
    <t>Набавка санитетског возила за потребе Дома Здравља Владимирци</t>
  </si>
  <si>
    <t>Опрема</t>
  </si>
  <si>
    <t>Извори финансирања за функцију 710:</t>
  </si>
  <si>
    <t>Функција 710:</t>
  </si>
  <si>
    <t>Извори финансирања за Пројекат 1801-П1:</t>
  </si>
  <si>
    <t>Свега за Пројекат 1801-П1:</t>
  </si>
  <si>
    <t>Изградња индустријске зоне</t>
  </si>
  <si>
    <t>Свега за Пројекат 1501-П1:</t>
  </si>
  <si>
    <t>Извори финансирања за Пројекат 1501-П1:</t>
  </si>
  <si>
    <t xml:space="preserve">1102-0008  </t>
  </si>
  <si>
    <t>Управљање и снабдевање водом за пиће</t>
  </si>
  <si>
    <t>Извори финансирања за функцију 412:</t>
  </si>
  <si>
    <t>Функција 412:</t>
  </si>
  <si>
    <t>Извори финансирања за функцију 411:</t>
  </si>
  <si>
    <t>Функција 411:</t>
  </si>
  <si>
    <t>Субвенције Извор</t>
  </si>
  <si>
    <t>Извори финансирања за функцију 360:</t>
  </si>
  <si>
    <t>Функција 360:</t>
  </si>
  <si>
    <t>ПРОГРАМ 13 - РАЗВОЈ КУЛТУРЕ И ИНФОРМИСАЊА</t>
  </si>
  <si>
    <t>Програм 13.  Развој културе и информисања</t>
  </si>
  <si>
    <t>Унапређење система очувања и представљања културно-историјског наслеђа</t>
  </si>
  <si>
    <t>1201-0003</t>
  </si>
  <si>
    <t>Извори финансирања за функцију 860:</t>
  </si>
  <si>
    <t>Функција 860:</t>
  </si>
  <si>
    <t>Извори финансирања за програмску активност 1201-0003:</t>
  </si>
  <si>
    <t>Свега за програмску активност 1201-0003:</t>
  </si>
  <si>
    <t>125</t>
  </si>
  <si>
    <t>Извори финансирања за програмску активност 1301-0002:</t>
  </si>
  <si>
    <t>Свега за програмску активност 1301-0002:</t>
  </si>
  <si>
    <t>Подршка предшколском и школском спорту</t>
  </si>
  <si>
    <t>ПРОГРАМ 1: СТАНОВАЊЕ УРБАНИЗАМ И ПРОСТОРНО ПЛАНИРАЊЕ</t>
  </si>
  <si>
    <t>1101-0005</t>
  </si>
  <si>
    <t>Oстваривање јавног интереса у одржавању зграда</t>
  </si>
  <si>
    <t>Извори финансирања за Програмску активност 1101-0005:</t>
  </si>
  <si>
    <t>Свега за Програмску активност 1101-0005:</t>
  </si>
  <si>
    <t>Геотермална бушотина</t>
  </si>
  <si>
    <t>30</t>
  </si>
  <si>
    <t>31</t>
  </si>
  <si>
    <t>33</t>
  </si>
  <si>
    <t>34</t>
  </si>
  <si>
    <t>35</t>
  </si>
  <si>
    <t>36</t>
  </si>
  <si>
    <t>37</t>
  </si>
  <si>
    <t>38</t>
  </si>
  <si>
    <t>39</t>
  </si>
  <si>
    <t>40</t>
  </si>
  <si>
    <t>41</t>
  </si>
  <si>
    <t>42</t>
  </si>
  <si>
    <t>43</t>
  </si>
  <si>
    <t>44</t>
  </si>
  <si>
    <t>45</t>
  </si>
  <si>
    <t>46</t>
  </si>
  <si>
    <t>47</t>
  </si>
  <si>
    <t>48</t>
  </si>
  <si>
    <t>49</t>
  </si>
  <si>
    <t>50</t>
  </si>
  <si>
    <t>53</t>
  </si>
  <si>
    <t>54</t>
  </si>
  <si>
    <t>55</t>
  </si>
  <si>
    <t>56</t>
  </si>
  <si>
    <t>57</t>
  </si>
  <si>
    <t>58</t>
  </si>
  <si>
    <t>59</t>
  </si>
  <si>
    <t>60</t>
  </si>
  <si>
    <t>62</t>
  </si>
  <si>
    <t>Програм 1.  Становање, урбанизам и просторно планирање</t>
  </si>
  <si>
    <t>67</t>
  </si>
  <si>
    <t>72</t>
  </si>
  <si>
    <t>ПРОГРАМ 5 - ПОЉОПРИВРЕДА И РУРАЛНИ РАЗВОЈ</t>
  </si>
  <si>
    <t>83</t>
  </si>
  <si>
    <t>84</t>
  </si>
  <si>
    <t>85</t>
  </si>
  <si>
    <t>86</t>
  </si>
  <si>
    <t>87</t>
  </si>
  <si>
    <t>88</t>
  </si>
  <si>
    <t>89</t>
  </si>
  <si>
    <t>90</t>
  </si>
  <si>
    <t>91</t>
  </si>
  <si>
    <t>Извори финансирања за функцију 722:</t>
  </si>
  <si>
    <t>Функција 722:</t>
  </si>
  <si>
    <t>93</t>
  </si>
  <si>
    <t>94</t>
  </si>
  <si>
    <t>95</t>
  </si>
  <si>
    <t>96</t>
  </si>
  <si>
    <t>97</t>
  </si>
  <si>
    <t>98</t>
  </si>
  <si>
    <t>99</t>
  </si>
  <si>
    <t>101</t>
  </si>
  <si>
    <t>102</t>
  </si>
  <si>
    <t>103</t>
  </si>
  <si>
    <t>104</t>
  </si>
  <si>
    <t>105</t>
  </si>
  <si>
    <t>106</t>
  </si>
  <si>
    <t>107</t>
  </si>
  <si>
    <t>108</t>
  </si>
  <si>
    <t>109</t>
  </si>
  <si>
    <t>114</t>
  </si>
  <si>
    <t>115</t>
  </si>
  <si>
    <t>116</t>
  </si>
  <si>
    <t>117</t>
  </si>
  <si>
    <t>118</t>
  </si>
  <si>
    <t>119</t>
  </si>
  <si>
    <t>123</t>
  </si>
  <si>
    <t>124</t>
  </si>
  <si>
    <t>Програм 8.  Предшколско oбразовање и васпитање</t>
  </si>
  <si>
    <t>Програм 9.  Основно образовање и васпитање</t>
  </si>
  <si>
    <t>Програм 10. Средње образовање и васпитање</t>
  </si>
  <si>
    <t>ОПШТИ ДЕО - ПЛАН ПРИХОДА И ПРИМАЊА</t>
  </si>
  <si>
    <t>Изградња бунара Суво Село</t>
  </si>
  <si>
    <t>Просторно и урбанист. план.</t>
  </si>
  <si>
    <t>Реконстр.зграде полиц.станице</t>
  </si>
  <si>
    <t>Асфалтирање путева</t>
  </si>
  <si>
    <t>Постављање лежећих полицајаца</t>
  </si>
  <si>
    <t>Асфалтирање пута Месарци-Бељин</t>
  </si>
  <si>
    <t>Зграда за социјално становање</t>
  </si>
  <si>
    <t>Набавка санитетског возила за потребе дома здравља</t>
  </si>
  <si>
    <t>Терени за мали фудбал</t>
  </si>
  <si>
    <t>Опрема за културу - полице за потребе Библиотеке Диша Атић</t>
  </si>
  <si>
    <t>Реконструкција тротоара Владимирци</t>
  </si>
  <si>
    <t>Куповина књига за потребе Библиотеке Диша Атић</t>
  </si>
  <si>
    <t>Опрема за културу - Јаловичка ликовна колонија</t>
  </si>
  <si>
    <t>Опрема за опремање вртића</t>
  </si>
  <si>
    <t>Капитално одржавање зграде Општинске управе</t>
  </si>
  <si>
    <t>Набавка рачунарске, канцеларијске и електронске опреме за потребе Општинске управе</t>
  </si>
  <si>
    <t>Набавка софтвера за потребе Општинске управе - Одељења за финансије и буџет</t>
  </si>
  <si>
    <t>Набавка земљишта - накнада за одузето земљиште и за потребе вишенаменске акумулације Вукошић</t>
  </si>
  <si>
    <t>од капиталних трансфера од нивоа републике (Извор 07).</t>
  </si>
  <si>
    <t>Изградња бунара ,,Суво Село" и ,,Риђаке"</t>
  </si>
  <si>
    <t>UMANJENJE</t>
  </si>
  <si>
    <t>POVECANJE</t>
  </si>
  <si>
    <t>511</t>
  </si>
  <si>
    <t>ПРОГРАМ 4: РАЗВОЈ ТУРИЗМА</t>
  </si>
  <si>
    <t>Извори финансирања за функцију 473:</t>
  </si>
  <si>
    <t>Извори финансирања за Програмску активност 1502-0001:</t>
  </si>
  <si>
    <t>Свега за Програмску активност 1502-0001:</t>
  </si>
  <si>
    <t>Функција 473:</t>
  </si>
  <si>
    <t>Извори финансирања за Програм 4:</t>
  </si>
  <si>
    <t>Унапређење информационо техничких капацитета Библиотеке ,,Диша Атић" Владимирци</t>
  </si>
  <si>
    <t>Извори финансирања за пројекат 1201-П2:</t>
  </si>
  <si>
    <t>Свега за пројекат 1201-П2:</t>
  </si>
  <si>
    <t>77</t>
  </si>
  <si>
    <t>Члан 8</t>
  </si>
  <si>
    <t>После члана 36. Одлуке о буџету општине Владимирци за 2018. годину бр. 400-38/17-I oд 21.12.2017. године</t>
  </si>
  <si>
    <t>додаје се члан 36а. и гласи:</t>
  </si>
  <si>
    <t>За функционисање основних школа на територији Општине Владимирци су опредељена средства у износу од</t>
  </si>
  <si>
    <t>економским класификацијама:</t>
  </si>
  <si>
    <t>Редни Број</t>
  </si>
  <si>
    <t>Износ</t>
  </si>
  <si>
    <t>Економска Класиф.</t>
  </si>
  <si>
    <t xml:space="preserve">    Од наведеног износа за основну школу ,,Јован Цвијић" Дебрц је опредељено у апсолутном износу и по </t>
  </si>
  <si>
    <t>Укупно Основна Школа ,,Јован Цвијић" Дебрц:</t>
  </si>
  <si>
    <t xml:space="preserve">    Од наведеног износа за основну школу ,,Жика Поповић" Владимирци је опредељено у апсолутном износу и по </t>
  </si>
  <si>
    <t>економским класификацијама</t>
  </si>
  <si>
    <t>Накнаде штете за повреде или штету нанету од државних органа</t>
  </si>
  <si>
    <t>Укупно Основна Школа ,,Жика Поповић" Владимирци:</t>
  </si>
  <si>
    <t>18.798.150,00 динара на Програмској активности 2002-0001 Функционисање основних школа, Програм 2002: Програм 9 - Основно образовање и васпитање, функција 912, економска класификација 463, позиција 80</t>
  </si>
  <si>
    <t>по економским класификацијама по намени</t>
  </si>
  <si>
    <t>Укупно Дом Здравља Владимирци:</t>
  </si>
  <si>
    <t>Програм 12 - Примарна здравствена заштита, функција 760, економска класификација 464, Позиција 91 и то</t>
  </si>
  <si>
    <t>Програмској  активности 1801-0001 Функционисање установа примарне здравствене заштите, Програм 1801:</t>
  </si>
  <si>
    <t xml:space="preserve">   За функционисање Центра за социјални рад  Владимирци су опредељена средства у износу од 10.000.000,00 динара</t>
  </si>
  <si>
    <t>на програмској активности 0901-0001 Једнократне помоћи и други облици помоћи,Програм 0901 - Програм 11 Социјална</t>
  </si>
  <si>
    <t xml:space="preserve">и дечја заштита, функција 090, економска класификација 463, Позиција 83 и то по економским класификацијама и </t>
  </si>
  <si>
    <t>намени:</t>
  </si>
  <si>
    <t>Укупно Центар за социјални рад:</t>
  </si>
  <si>
    <t xml:space="preserve">   За функционисање Посавотамнавске средње школе  су опредељена средства у износу од 5.500.000,00 динара на</t>
  </si>
  <si>
    <t xml:space="preserve">Програмској активности 2002-0001 Функционисање основних школа, Програм 2003: Програм 10   Средње                                                                                                                                                                                                                                                                                                                                                    </t>
  </si>
  <si>
    <t>образовање и васпитање, функција 920, економска класификација 463, Позиција 81 и то по економским</t>
  </si>
  <si>
    <t>класификацијама и намени:</t>
  </si>
  <si>
    <t>Укупно Посавотамнавска средња школа:</t>
  </si>
  <si>
    <t xml:space="preserve">     За функционисање Дома Здравља  Владимирци су опредељена средства у износу од 14.000.000,00 динара на</t>
  </si>
  <si>
    <t>Изградња нове управне зграде</t>
  </si>
  <si>
    <t>67/1</t>
  </si>
  <si>
    <t>ИЗДАЦИ ЗА ОТПЛАТУ ГЛАВНИЦЕ И НАБАВКУ ФИНАНСИЈСКЕ ИМОВИНЕ</t>
  </si>
  <si>
    <t>Примања од oтплате станова у корист нивоа општина</t>
  </si>
  <si>
    <t>2. РЕБАЛАНС</t>
  </si>
  <si>
    <t>3. РЕБАЛАНС</t>
  </si>
  <si>
    <t>uprava</t>
  </si>
  <si>
    <t>turistorg</t>
  </si>
  <si>
    <t>ukupno</t>
  </si>
  <si>
    <t>15.08-31.08.</t>
  </si>
  <si>
    <t>Nova uprava</t>
  </si>
  <si>
    <t>Nova turist.org</t>
  </si>
  <si>
    <t>Visak mase</t>
  </si>
  <si>
    <t>Aleksandra</t>
  </si>
  <si>
    <t>Mikan</t>
  </si>
  <si>
    <t>OBRAČUN PLATA ZA PRERASPODELU U OKVIRU UPRAVE I TURISTIČKE ORGANIZACIJE 3. REBALANS</t>
  </si>
  <si>
    <t>Плате, додаци и накнаде ...</t>
  </si>
  <si>
    <t>Доприноси на терет послодавца</t>
  </si>
  <si>
    <t>PROMENA UPRAVA</t>
  </si>
  <si>
    <t>PROMENA TUR.ORG</t>
  </si>
  <si>
    <t>PROMENA UKUPNO</t>
  </si>
  <si>
    <t>UKUPNO</t>
  </si>
  <si>
    <t>UPR.+TUR.ORG</t>
  </si>
  <si>
    <t>TUR.ORG MASA 1 GODINA</t>
  </si>
  <si>
    <t>TUR.ORG</t>
  </si>
  <si>
    <t>UPRAVA</t>
  </si>
  <si>
    <t xml:space="preserve">     Расходи и издаци буџета утврђују су у следећим износима у рачуну расхода и издатака:</t>
  </si>
  <si>
    <t>t2</t>
  </si>
  <si>
    <t>so</t>
  </si>
  <si>
    <t>predsednik</t>
  </si>
  <si>
    <t>biblioteka</t>
  </si>
  <si>
    <t>suncokreti</t>
  </si>
  <si>
    <t>turist</t>
  </si>
  <si>
    <t>organi</t>
  </si>
  <si>
    <t>bibliotek</t>
  </si>
  <si>
    <t>suncokr</t>
  </si>
  <si>
    <t>turizam</t>
  </si>
  <si>
    <t>preds</t>
  </si>
  <si>
    <t>organi ukup</t>
  </si>
  <si>
    <t>bibliot</t>
  </si>
  <si>
    <t>sucokret</t>
  </si>
  <si>
    <t>turorg</t>
  </si>
  <si>
    <t>ПРОГРАМ 12: ЗДРАВСТВЕНА ЗАШТИТА</t>
  </si>
  <si>
    <t>Функционисање и остваривање предшколскиог васпитања и образовања</t>
  </si>
  <si>
    <t>Превоз ученика средње школе</t>
  </si>
  <si>
    <t>Превоз ученика основних школа</t>
  </si>
  <si>
    <t>42. Сазив Јаловичке ликовне колоније</t>
  </si>
  <si>
    <t>Опрема за културу за потребе Библиотеке Диша Атић</t>
  </si>
  <si>
    <t xml:space="preserve">      Средства из става 1. овог члана користе се за непланиране сврхе за које нису утврђене апропријације или за сврхе за које се у току године</t>
  </si>
  <si>
    <t>24</t>
  </si>
  <si>
    <t>25</t>
  </si>
  <si>
    <t>32</t>
  </si>
  <si>
    <t>51</t>
  </si>
  <si>
    <t>52</t>
  </si>
  <si>
    <t>Примања од продаје нефинансијске имовине (Извор 09)</t>
  </si>
  <si>
    <t>OSNOVICA</t>
  </si>
  <si>
    <t>PDV</t>
  </si>
  <si>
    <t>Изградња цевовода Риђаке - Лојанице и реконструкција водоводне мреже у Варошици Владимирци - Пројектна документација</t>
  </si>
  <si>
    <t>Текуће помоћи од ЕУ</t>
  </si>
  <si>
    <t>732341</t>
  </si>
  <si>
    <t>Текуће помоћи од ЕУ у корист нивоа општина</t>
  </si>
  <si>
    <t>1100</t>
  </si>
  <si>
    <t>sistem rebalansa finansijskih planova</t>
  </si>
  <si>
    <t>Текуће                   помоћи од ЕУ                  (Извор 56)</t>
  </si>
  <si>
    <t>Члан 10.</t>
  </si>
  <si>
    <t>Члан 11.</t>
  </si>
  <si>
    <t>Комунална такса за коришћење рекламних паноа, укључујући и истицање и исписивање фирме ван пословног простора на објектима и просторима који припадају јединици локалне самоуправе.</t>
  </si>
  <si>
    <t>741596</t>
  </si>
  <si>
    <t>Накнада за коришћење дрвета</t>
  </si>
  <si>
    <t>Извори финансирања за Раздео 3:</t>
  </si>
  <si>
    <t>Свега за Раздео 3:</t>
  </si>
  <si>
    <t>Извори финансирања за Главу 4.00:</t>
  </si>
  <si>
    <t>Свега за Главу 4.00:</t>
  </si>
  <si>
    <t>4.01</t>
  </si>
  <si>
    <t>Свега за Главу 4.01:</t>
  </si>
  <si>
    <t>4.02</t>
  </si>
  <si>
    <t>Свега за Главу 4.02:</t>
  </si>
  <si>
    <t>4.03</t>
  </si>
  <si>
    <t>Свега за Главу 4.03:</t>
  </si>
  <si>
    <t>4.04</t>
  </si>
  <si>
    <t>Извори финансирања за Главу 4.04:</t>
  </si>
  <si>
    <t>Свега за Главу 4.04:</t>
  </si>
  <si>
    <t>Извори финансирања за раздео 4:</t>
  </si>
  <si>
    <t>Свега за раздео 4:</t>
  </si>
  <si>
    <t>Извори финансирања за Разделе 1,2, 3 и 4:</t>
  </si>
  <si>
    <t>Свега за Разделе 1,2,3 и 4:</t>
  </si>
  <si>
    <t>Извори финансирања за Главу 4.03:</t>
  </si>
  <si>
    <t>Извори финансирања за Главу 4.02:</t>
  </si>
  <si>
    <t>Извори финансирања за Главу 4.01:</t>
  </si>
  <si>
    <t>ПРЕДСЕДНИК ОПШТИНЕ ВЛАДИМИРЦИ</t>
  </si>
  <si>
    <t>OПШТИНСКО ВЕЋЕ ВЛАДИМИРЦИ</t>
  </si>
  <si>
    <t>ОПШТИНСКА УПРАВА ВЛАДИМИРЦИ</t>
  </si>
  <si>
    <t>Извори финансирања за пројекат 2101-П1:</t>
  </si>
  <si>
    <t>Свега за пројекат 2101-П1:</t>
  </si>
  <si>
    <t>23</t>
  </si>
  <si>
    <t>63</t>
  </si>
  <si>
    <t>65</t>
  </si>
  <si>
    <t>66</t>
  </si>
  <si>
    <t>68</t>
  </si>
  <si>
    <t>69</t>
  </si>
  <si>
    <t>70</t>
  </si>
  <si>
    <t>71</t>
  </si>
  <si>
    <t>Куповина кућа, грађевинског материјала и доходовне активности за породице избеглих и интерно расељених лица</t>
  </si>
  <si>
    <t>Изградња зграде за социјално становање у насељу Варошица Владимирци</t>
  </si>
  <si>
    <t>73</t>
  </si>
  <si>
    <t>74</t>
  </si>
  <si>
    <t>75</t>
  </si>
  <si>
    <t>76</t>
  </si>
  <si>
    <t>78</t>
  </si>
  <si>
    <t>80</t>
  </si>
  <si>
    <t>81</t>
  </si>
  <si>
    <t>82</t>
  </si>
  <si>
    <t>Извори финансирања за пројекат 1301-П1:</t>
  </si>
  <si>
    <t>Извори финансирања за Програмску активност 1301-0001:</t>
  </si>
  <si>
    <t>Свега за пројекат 1301-П1:</t>
  </si>
  <si>
    <t>ТУРИСТИЧКА ОРГАНИЗАЦИЈА ОПШТИНЕ ВЛАДИМИРЦИ</t>
  </si>
  <si>
    <t xml:space="preserve">     Председник општине/општинско веће, на предлог локалног органа управе надлежног за финансије, доноси решење о употреби средстава</t>
  </si>
  <si>
    <t>текуће буџетске резерве.</t>
  </si>
  <si>
    <t>сталне буџетске резерве.</t>
  </si>
  <si>
    <t>Пројектно планирање</t>
  </si>
  <si>
    <t>Набавка опреме за потребе Општинске управе</t>
  </si>
  <si>
    <t>Набавка земљишта и накнада за одузето земљиште</t>
  </si>
  <si>
    <t>Набавка контејнера у Месним Заједницама</t>
  </si>
  <si>
    <t>2. Из сопствених прихода индиректних корисника буџета (Извор 04) у износу од 10.000,00 динара</t>
  </si>
  <si>
    <t>Зграда за социјално становање у Варошици Владимирци</t>
  </si>
  <si>
    <t>126</t>
  </si>
  <si>
    <t>127</t>
  </si>
  <si>
    <t>128</t>
  </si>
  <si>
    <t>77/1</t>
  </si>
  <si>
    <t>77/2</t>
  </si>
  <si>
    <t>77/3</t>
  </si>
  <si>
    <t>77/4</t>
  </si>
  <si>
    <t>78/1</t>
  </si>
  <si>
    <t>56/1</t>
  </si>
  <si>
    <t>Пројекат ,, Мој вртић - вртић за сву децу"</t>
  </si>
  <si>
    <t>Помоћ угроженим лицима у току епидемије Ковид 19 вируса</t>
  </si>
  <si>
    <t>Добровољни трансфери од физичких и правних лица (Извор 08)</t>
  </si>
  <si>
    <t>744151</t>
  </si>
  <si>
    <t>Добровољни трансфери од физичких и правних лица у корист нивоа општина</t>
  </si>
  <si>
    <t>Неутрошена средства донација из претходних година             (Извор 15)</t>
  </si>
  <si>
    <t xml:space="preserve">     Meња се члан 2. Одлуке о буџету општине Владимирци број 400-96/19-I од дана 20.12.2019. године и гласи:</t>
  </si>
  <si>
    <t xml:space="preserve">     Мења се члан 3. Одлуке о буџету општине Владимирци за 2020. годину бр. 400-96/19-I од 20.12.2019. године и гласи:</t>
  </si>
  <si>
    <t xml:space="preserve">     Мења се члан 6. Одлуке о буџету општине Владимирци за 2020. годину бр. 400-96/19-I од 20.12.2019. године и гласи:</t>
  </si>
  <si>
    <t xml:space="preserve">     Мења се члан 4. Одлуке о буџету општине Владимирци за 2020. годину бр. 400-96/19-I од 20.12.2019. године и гласи:</t>
  </si>
  <si>
    <t xml:space="preserve">     Мења се члан 5. Одлуке о буџету општине Владимирци за 2020. годину бр. 400-96/19-I од 20.12.2019. године и гласи:</t>
  </si>
  <si>
    <t xml:space="preserve">     Мења се члан 7. Одлуке о буџету општине Владимирци за 2018. годину бр. 400-96/19-I од 20.12.2019. године и гласи:</t>
  </si>
  <si>
    <t>3. Из донација од међународних организација (Извор 06) у износу од 97.200,00 динара</t>
  </si>
  <si>
    <t xml:space="preserve">      Мења се члан 8. Одлуке о буџету општине Владимирци за 2020. годину бр. 400-96/19-I од 20.12.2019. године</t>
  </si>
  <si>
    <t xml:space="preserve">     Мења се члан 9.  Одлуке о буџету општине Владимирци за 2019. годину бр. 400-96/19-I од 20.12.2019. године и гласи:</t>
  </si>
  <si>
    <t xml:space="preserve">     Мења се члан 10. Одлуке о буџету општине Владимирци за 2020. годину бр. 400-96/19-I од 20.12.2019. године</t>
  </si>
  <si>
    <t xml:space="preserve">     Остале одредбе Одлуке о буџету општине Владимирци за 2020. годину бр. 400-96/19-I од 20.12.2019. године</t>
  </si>
  <si>
    <t>Број : _______ од _______ 2020. године</t>
  </si>
  <si>
    <t>Набавка софтвера</t>
  </si>
  <si>
    <t>Раде Ковачевић</t>
  </si>
  <si>
    <t>Остварено Текуће                   помоћи од ЕУ                  (Извор 56)</t>
  </si>
  <si>
    <t>Проценат остварења Текуће                   помоћи од ЕУ                  (Извор 56)</t>
  </si>
  <si>
    <t>Остварено Добровољни трансфери од физичких и правних лица (Извор 08)</t>
  </si>
  <si>
    <t>Проценат остварења Добровољни трансфери од физичких и правних лица (Извор 08)</t>
  </si>
  <si>
    <t>Остварење Примања од продаје нефинансијске имовине (Извор 09)</t>
  </si>
  <si>
    <t>Проценат остварења Примања од продаје нефинансијске имовине (Извор 09)</t>
  </si>
  <si>
    <t>Остварено Неутрошена средства донација из претходних година             (Извор 15)</t>
  </si>
  <si>
    <t>Проценат остварења Неутрошена средства донација из претходних година             (Извор 15)</t>
  </si>
  <si>
    <t xml:space="preserve">Субвенције јавним нефинансијским предузећима и организацијама                                                                </t>
  </si>
  <si>
    <t>9</t>
  </si>
  <si>
    <t>22</t>
  </si>
  <si>
    <t>26</t>
  </si>
  <si>
    <t>Изградња ,, Балон сале" у Варошици Владимирци</t>
  </si>
  <si>
    <t>Отплата главнице за финансијски лизинг</t>
  </si>
  <si>
    <t>614</t>
  </si>
  <si>
    <t>27</t>
  </si>
  <si>
    <t>28</t>
  </si>
  <si>
    <t>29</t>
  </si>
  <si>
    <t>61</t>
  </si>
  <si>
    <t>64</t>
  </si>
  <si>
    <t>92</t>
  </si>
  <si>
    <t>129</t>
  </si>
  <si>
    <t>Асфалтирање локалних путева, ћуприја и тротоара</t>
  </si>
  <si>
    <t>3. Из примања од продаје нефинансијске имовине (Извор 09) у износу од 30.000,00 динара</t>
  </si>
  <si>
    <t>ПРОГРАМ 17.  ЕНЕРГЕТСКА ЕФИКАСНОСТ</t>
  </si>
  <si>
    <t>0501-4001</t>
  </si>
  <si>
    <t>Унапређење и побољшање енергетске ефикасности и употреба обновљивих извора енергије-замена столарије</t>
  </si>
  <si>
    <t>84/1</t>
  </si>
  <si>
    <t>Извори финансирања за функцију 660:</t>
  </si>
  <si>
    <t>Функција 660:</t>
  </si>
  <si>
    <t>Извори финансирања за пројекат 0501-4001:</t>
  </si>
  <si>
    <t>Свега за пројекат 0501-4001:</t>
  </si>
  <si>
    <t>Извори финансирања за Програм 17:</t>
  </si>
  <si>
    <t>Свега за Програм 17:</t>
  </si>
  <si>
    <t>ПРОГРАМ 10 - СРЕДЊЕ ОБРАЗОВАЊЕ</t>
  </si>
  <si>
    <t xml:space="preserve">ПРОГРАМ 9 - ОСНОВНО ОБРАЗОВАЊЕ </t>
  </si>
  <si>
    <t>ПРОГРАМ 11: СОЦИЈАЛНА И ДЕЧИЈА ЗАШТИТА</t>
  </si>
  <si>
    <t>0901-4002</t>
  </si>
  <si>
    <t>Машине и опреме</t>
  </si>
  <si>
    <t>0602-5001</t>
  </si>
  <si>
    <t>Извори финансирања за Пројекат 1501-5001:</t>
  </si>
  <si>
    <t>Свега за пројекат 2002-4001:</t>
  </si>
  <si>
    <t>4. Из  нераспоређених вишкова прихода из претходних година (Извор 13) у износу од 5.000.000,00 динара</t>
  </si>
  <si>
    <t>2003-4001</t>
  </si>
  <si>
    <t>1201-4001</t>
  </si>
  <si>
    <t>Извори финансирања за пројекат 2001-4001:</t>
  </si>
  <si>
    <t>Извори финансирања за пројекат 1201-4001:</t>
  </si>
  <si>
    <t>Извори финансирања за пројекат 0602-5001:</t>
  </si>
  <si>
    <t>Извори финансирања за пројекат 2003-4001:</t>
  </si>
  <si>
    <t>Извори финансирања за Пројекат 0901-4002:</t>
  </si>
  <si>
    <t>Свега за Пројекат 0901-4002:</t>
  </si>
  <si>
    <t>Свега за пројекат 2001-4001:</t>
  </si>
  <si>
    <t>Свега за пројекат 1201-4001:</t>
  </si>
  <si>
    <t>0602-4001</t>
  </si>
  <si>
    <t>Пројекат доделе неповратних средстава за куповину сеоских кућа</t>
  </si>
  <si>
    <t>Функција 490:</t>
  </si>
  <si>
    <t>Извори финансирања за пројекат 0602-4001:</t>
  </si>
  <si>
    <t>Свега за пројекат 0602-4001:</t>
  </si>
  <si>
    <t>Пројекат доделе бесповратних средстава за куповину сеоских кућа</t>
  </si>
  <si>
    <t>Извори финансирања за функцију 490:</t>
  </si>
  <si>
    <t>Порез на пренос апсолутних права код продаје стечајног дужника као правног лица</t>
  </si>
  <si>
    <t>Накнада за коришћење простора ма јавној површини у пословне и друге сврхе осим ради продаје штампе, књига,и других публикација</t>
  </si>
  <si>
    <t>Трошкови поступка санитарних и здравствених инспектора по захтеву странке</t>
  </si>
  <si>
    <t>0901-0018</t>
  </si>
  <si>
    <t>2002-0002</t>
  </si>
  <si>
    <t>2001-4002</t>
  </si>
  <si>
    <t>од примања из задуживања (Извор 10).</t>
  </si>
  <si>
    <t xml:space="preserve">     За капиталне пројекте планирано је да се у 2024. години обезбеде средства у износу од 12,000,000,00 динара и то у укупном износу</t>
  </si>
  <si>
    <t xml:space="preserve">  </t>
  </si>
  <si>
    <t xml:space="preserve">Материјал </t>
  </si>
  <si>
    <t>Реализација делатности основног образовања</t>
  </si>
  <si>
    <t>2004</t>
  </si>
  <si>
    <t>2004-0001</t>
  </si>
  <si>
    <t>Реализација делатности средњег образовања</t>
  </si>
  <si>
    <t>2004-4001</t>
  </si>
  <si>
    <t>0902</t>
  </si>
  <si>
    <t>0902-0001</t>
  </si>
  <si>
    <t>0902-0016</t>
  </si>
  <si>
    <t>0902-0018</t>
  </si>
  <si>
    <t>Свега за Програмску активност 0902-0016:</t>
  </si>
  <si>
    <t>Извори финансирања за Програмску активност 0902-0018:</t>
  </si>
  <si>
    <t>Свега за Програмску активност 0902-0018:</t>
  </si>
  <si>
    <t>Свега за Програмску активност 0902-0019:</t>
  </si>
  <si>
    <t>Свега за Програмску активност 0902-0020:</t>
  </si>
  <si>
    <t>0902-0019</t>
  </si>
  <si>
    <t>0902-0020</t>
  </si>
  <si>
    <t>0902-4001</t>
  </si>
  <si>
    <t>0902-5001</t>
  </si>
  <si>
    <t>Извори финансирања за Пројекат 0902-4001:</t>
  </si>
  <si>
    <t>Свега за Пројекат 0902-4001:</t>
  </si>
  <si>
    <t>Извори финансирања за Пројекат 0902-5001:</t>
  </si>
  <si>
    <t>Свега за Пројекат 0902-5001:</t>
  </si>
  <si>
    <t>Свега за програмску активност 2004-0001:</t>
  </si>
  <si>
    <t>Извори финансирања за пројекат 2004-4001:</t>
  </si>
  <si>
    <t>Свега за пројекат 2004-4001:</t>
  </si>
  <si>
    <t>Свега за Програмску активност 0902-0001:</t>
  </si>
  <si>
    <t>Извори финансирања за Програмску активност 0902-0001:</t>
  </si>
  <si>
    <t>Извори финансирања за Програмску активност 0902-0016:</t>
  </si>
  <si>
    <t>Извори финансирања за Програмску активност 0901-0019:</t>
  </si>
  <si>
    <t>Извори финансирања за Програмску активност 0901-0020:</t>
  </si>
  <si>
    <t xml:space="preserve">     Овом одлуком уређују се приходи и примања, расходи и издаци буџета општине Владимирци за 2024. годину (у даљем тексту: </t>
  </si>
  <si>
    <t xml:space="preserve">     Буџет општине Владимирци за 2024. годину састоји се од:</t>
  </si>
  <si>
    <t>Локални избори 2023. године</t>
  </si>
  <si>
    <t>7070</t>
  </si>
  <si>
    <t>8/1</t>
  </si>
  <si>
    <t>8/2</t>
  </si>
  <si>
    <t>Улица Новопројектована 7 и Новопројектована 4</t>
  </si>
  <si>
    <t>1501-5002</t>
  </si>
  <si>
    <t>Изградња зграда и објеката</t>
  </si>
  <si>
    <t>Свега за Пројекат 1501-5002:</t>
  </si>
  <si>
    <t>17</t>
  </si>
  <si>
    <t>Неутрошена средства трансфера од других нивоа власти</t>
  </si>
  <si>
    <t>0701-5001</t>
  </si>
  <si>
    <t>Набавка минибуса</t>
  </si>
  <si>
    <t>Извори финансирања за пројекат 0701-5001:</t>
  </si>
  <si>
    <t>Свега за пројекат 0701-5001:</t>
  </si>
  <si>
    <t>1201-4007</t>
  </si>
  <si>
    <t>Санација и конзерваторски радови зграде бившег среског начелства</t>
  </si>
  <si>
    <t>Извори финансирања за пројекат 1201-4007:</t>
  </si>
  <si>
    <t>Свега за пројекат 1201-4007:</t>
  </si>
  <si>
    <t>0602-4002</t>
  </si>
  <si>
    <t>Пројекат реконструкције котларница у Општини и Дому здравља</t>
  </si>
  <si>
    <t>Пренета неутрошена средства од других нивоа власти(Извор 17)</t>
  </si>
  <si>
    <t>Пренета неутрошена средства од других нивоа власти</t>
  </si>
  <si>
    <t>2101-7070</t>
  </si>
  <si>
    <t>Улица новопројектована 7 и 4</t>
  </si>
  <si>
    <t xml:space="preserve">     Приходи и примања и расходи и издаци за 2024. годину утврђени су у следећим износима:</t>
  </si>
  <si>
    <t xml:space="preserve">     Издаци за капиталне пројекте, планирани за буџетску 2024. и наредне две године , исказани су у табели капиталних пројеката:</t>
  </si>
  <si>
    <t>КАПИТАЛНИ ПРОЈЕКТИ У ПЕРИОДУ 2024-2026. ГОДИНЕ у хиљадама динара</t>
  </si>
  <si>
    <t xml:space="preserve">     Овом одлуком о буџету општине Владимирци за 2024. годину обезбеђена су средства за наведене пројекте у укупном износу</t>
  </si>
  <si>
    <t>54/1</t>
  </si>
  <si>
    <t>61/1</t>
  </si>
  <si>
    <t>83/1</t>
  </si>
  <si>
    <t>89/1</t>
  </si>
  <si>
    <t>96/1</t>
  </si>
  <si>
    <t>123/1</t>
  </si>
  <si>
    <t>127/1</t>
  </si>
  <si>
    <t>2. Из пренетих наменских средстава трансфера из претходне године од нивоа Републике  (Извор 17) у износу од 24.032.961,00 динара</t>
  </si>
  <si>
    <t xml:space="preserve">     На основу члана 43. Закона о буџетском систему (,,Сл.гласник РС",бр. 54/09, 73/10,..., 31/19 и 72/19 ,149/20, 118/21, 138/22 и 92/23), члана 32. Закона о локалној</t>
  </si>
  <si>
    <t>самоуправи (,,Сл.гласник РС", бр. 129/07, 83/14, 101/16 ,47/18  и 118/21) и чл. 40. Статута општине Владимирци (,,Сл. Лист града Шапца и</t>
  </si>
  <si>
    <t>0401-4010</t>
  </si>
  <si>
    <t>Пројекат пошумљавања Новопројектована и Светог Саве</t>
  </si>
  <si>
    <t>66/1</t>
  </si>
  <si>
    <t>Извори финансирања за Пројекат 0401-4010</t>
  </si>
  <si>
    <t>Свега за Пројекат 0401-4010</t>
  </si>
  <si>
    <t>Пројекат уклањања нелегалног отпада Јаловик</t>
  </si>
  <si>
    <t>0401-4011</t>
  </si>
  <si>
    <t>66/2</t>
  </si>
  <si>
    <t>Извори финансирања за Пројекат 0401-4011</t>
  </si>
  <si>
    <t>Свега за Пројекат 0401-4011</t>
  </si>
  <si>
    <t>Пројекат Михољски сусрети села</t>
  </si>
  <si>
    <t>1201-4012</t>
  </si>
  <si>
    <t>83/2</t>
  </si>
  <si>
    <t>83/3</t>
  </si>
  <si>
    <t>83/4</t>
  </si>
  <si>
    <t>Свега за пројекат 1201-4012:</t>
  </si>
  <si>
    <t>остају на снази.</t>
  </si>
  <si>
    <t>Ова Одлука ступа на снагу 8 дана од дана објављивања у Службеном листу града Шапца и општина Богатић</t>
  </si>
  <si>
    <t>Владимирци и Коцељева.</t>
  </si>
  <si>
    <t xml:space="preserve"> СКУПШТИНА ОПШТИНЕ ВЛАДИМИРЦИ</t>
  </si>
  <si>
    <t>Остале одредбе Одлуке о буџету општине Владимирци за 2024. годину бр. 400-16/2024-I од 14.02.2024. године</t>
  </si>
  <si>
    <t>129/1</t>
  </si>
  <si>
    <t xml:space="preserve">     Средства сталне буџетске резерве планирају се у буџету општине Владимирци у износу од 00,00 динара.</t>
  </si>
  <si>
    <t>од 100.582.961,00 динара. По изворима финансирања средства се обезбеђују на следећи начин:</t>
  </si>
  <si>
    <t>О ТРЕЋЕМ РЕБАЛАНСУ БУЏЕТА ОПШТИНЕ ВЛАДИМИРЦИ ЗА 2024. ГОДИНУ</t>
  </si>
  <si>
    <t>Пројекат уклањања нелегалног отпада Прово</t>
  </si>
  <si>
    <t>66/3</t>
  </si>
  <si>
    <t>0401-4012</t>
  </si>
  <si>
    <t>0401-4002</t>
  </si>
  <si>
    <t>Пројекат унапређења енергетске ефикасности зграде Посавотамнавска средња школа са домом ученика Владимирци</t>
  </si>
  <si>
    <t>Извори финансирања за Пројекат 0401-4002</t>
  </si>
  <si>
    <t>Свега за Пројекат 0401-4012</t>
  </si>
  <si>
    <t>60/1</t>
  </si>
  <si>
    <t xml:space="preserve"> и општина Богатић, Владимирци и Коцељева", бр. 6/19 и 12/21)  Скупштина општине Владимирци на седници одржаној дана  15.11.2024. године донела је:</t>
  </si>
  <si>
    <t xml:space="preserve">     Средства из буџета у износу од 652.556.089,00 динара, и средства  из осталих извора у износу од</t>
  </si>
  <si>
    <t xml:space="preserve">     Средства из буџета у износу од 652.556.869,00 динара, и средства  из осталих извора у износу од</t>
  </si>
  <si>
    <t>Број :                    од      .11.2024. године</t>
  </si>
  <si>
    <t>Пројекат уклањања нелегалног отпада прово</t>
  </si>
  <si>
    <t>Пројекат реконструкције котларнице ПСШ</t>
  </si>
  <si>
    <t>Текући расходи, издаци за нефинансијску имовину и издаци за отплату главнице по кредитима у износу од 794.805.955,00 динара</t>
  </si>
  <si>
    <t xml:space="preserve">     У плану буџета за 2024. годину утврђен је укупан фискални дефицит у износу од 73.253.443,00 динара.</t>
  </si>
  <si>
    <t xml:space="preserve">    Средства укупног фискалног дефицита  у износу од 73.253.443,00 динара, биће покривена из  пренетих неутрошених средстава из претходне године.</t>
  </si>
  <si>
    <t xml:space="preserve">      Средства текуће буџетске резерве планирају се у буџету општине Владимирци у износу од 0,00 динара.</t>
  </si>
  <si>
    <t>1. Из текућих прихода буџета (Извор 01) у износу од 65.650.039,00 динара</t>
  </si>
  <si>
    <t>144.449.544,00  утврђени су и распоређени по програмској класификацији и то:</t>
  </si>
  <si>
    <t>144.449.544,00  утврђени су и распоређени по функционалној класификацији и то:</t>
  </si>
  <si>
    <t xml:space="preserve">     Средства из буџета у износу од 652.556.869,00 динара, и средства  из осталих извора у износу од 144.449.544,00 динара утврђени су и распоређени</t>
  </si>
  <si>
    <t>Текући приходи и примања од продаје нефинансијске имовине у укупном износу од 721.552.970 динара</t>
  </si>
</sst>
</file>

<file path=xl/styles.xml><?xml version="1.0" encoding="utf-8"?>
<styleSheet xmlns="http://schemas.openxmlformats.org/spreadsheetml/2006/main">
  <numFmts count="9">
    <numFmt numFmtId="164" formatCode="_-* #,##0.00\ _D_i_n_._-;\-* #,##0.00\ _D_i_n_._-;_-* &quot;-&quot;??\ _D_i_n_._-;_-@_-"/>
    <numFmt numFmtId="165" formatCode="_-* #,##0\ _d_i_n_._-;\-* #,##0\ _d_i_n_._-;_-* &quot;-&quot;\ _d_i_n_._-;_-@_-"/>
    <numFmt numFmtId="166" formatCode="_-* #,##0.00\ _d_i_n_._-;\-* #,##0.00\ _d_i_n_._-;_-* &quot;-&quot;??\ _d_i_n_._-;_-@_-"/>
    <numFmt numFmtId="167" formatCode="_(* #,##0.00_);_(* \(#,##0.00\);_(* \-??_);_(@_)"/>
    <numFmt numFmtId="168" formatCode="_(* #,##0_);_(* \(#,##0\);_(* \-_);_(@_)"/>
    <numFmt numFmtId="169" formatCode="_-* #,##0.00\ _D_i_n_._-;\-* #,##0.00\ _D_i_n_._-;_-* \-??\ _D_i_n_._-;_-@_-"/>
    <numFmt numFmtId="170" formatCode="#,##0_ ;\-#,##0\ "/>
    <numFmt numFmtId="171" formatCode="#,##0.00_ ;\-#,##0.00\ "/>
    <numFmt numFmtId="172" formatCode="#,##0.00\ _R_S_D"/>
  </numFmts>
  <fonts count="90">
    <font>
      <sz val="11"/>
      <color theme="1"/>
      <name val="Calibri"/>
      <family val="2"/>
      <charset val="238"/>
      <scheme val="minor"/>
    </font>
    <font>
      <b/>
      <sz val="12"/>
      <name val="Times New Roman"/>
      <family val="1"/>
      <charset val="238"/>
    </font>
    <font>
      <sz val="12"/>
      <name val="Times New Roman"/>
      <family val="1"/>
      <charset val="238"/>
    </font>
    <font>
      <sz val="10"/>
      <name val="Arial"/>
      <family val="2"/>
      <charset val="204"/>
    </font>
    <font>
      <sz val="11"/>
      <color indexed="8"/>
      <name val="Calibri"/>
      <family val="2"/>
      <charset val="204"/>
    </font>
    <font>
      <sz val="11"/>
      <color indexed="9"/>
      <name val="Calibri"/>
      <family val="2"/>
      <charset val="204"/>
    </font>
    <font>
      <sz val="11"/>
      <color indexed="20"/>
      <name val="Calibri"/>
      <family val="2"/>
      <charset val="204"/>
    </font>
    <font>
      <b/>
      <sz val="11"/>
      <color indexed="52"/>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sz val="11"/>
      <color indexed="62"/>
      <name val="Calibri"/>
      <family val="2"/>
      <charset val="204"/>
    </font>
    <font>
      <sz val="11"/>
      <color indexed="52"/>
      <name val="Calibri"/>
      <family val="2"/>
      <charset val="204"/>
    </font>
    <font>
      <sz val="11"/>
      <color indexed="60"/>
      <name val="Calibri"/>
      <family val="2"/>
      <charset val="204"/>
    </font>
    <font>
      <b/>
      <sz val="11"/>
      <color indexed="63"/>
      <name val="Calibri"/>
      <family val="2"/>
      <charset val="204"/>
    </font>
    <font>
      <b/>
      <sz val="18"/>
      <color indexed="56"/>
      <name val="Cambria"/>
      <family val="2"/>
      <charset val="204"/>
    </font>
    <font>
      <b/>
      <sz val="11"/>
      <color indexed="8"/>
      <name val="Calibri"/>
      <family val="2"/>
      <charset val="204"/>
    </font>
    <font>
      <sz val="11"/>
      <color indexed="10"/>
      <name val="Calibri"/>
      <family val="2"/>
      <charset val="204"/>
    </font>
    <font>
      <sz val="11"/>
      <name val="Times New Roman"/>
      <family val="1"/>
      <charset val="238"/>
    </font>
    <font>
      <b/>
      <sz val="11"/>
      <name val="Times New Roman"/>
      <family val="1"/>
      <charset val="238"/>
    </font>
    <font>
      <sz val="11"/>
      <name val="Times New Roman"/>
      <family val="1"/>
    </font>
    <font>
      <sz val="11"/>
      <color theme="1"/>
      <name val="Calibri"/>
      <family val="2"/>
      <scheme val="minor"/>
    </font>
    <font>
      <sz val="9"/>
      <color rgb="FF000000"/>
      <name val="Times New Roman Bold"/>
    </font>
    <font>
      <sz val="9"/>
      <color rgb="FF000000"/>
      <name val="Times New Roman Italic"/>
    </font>
    <font>
      <sz val="7"/>
      <color rgb="FF000000"/>
      <name val="Times New Roman Italic"/>
    </font>
    <font>
      <sz val="9"/>
      <color rgb="FF000000"/>
      <name val="Times New Roman"/>
      <family val="1"/>
    </font>
    <font>
      <b/>
      <sz val="14"/>
      <color theme="1"/>
      <name val="Calibri"/>
      <family val="2"/>
      <scheme val="minor"/>
    </font>
    <font>
      <sz val="11"/>
      <color theme="1"/>
      <name val="Calibri"/>
      <family val="2"/>
      <charset val="238"/>
      <scheme val="minor"/>
    </font>
    <font>
      <b/>
      <sz val="11"/>
      <color theme="1"/>
      <name val="Calibri"/>
      <family val="2"/>
      <scheme val="minor"/>
    </font>
    <font>
      <i/>
      <sz val="11"/>
      <color theme="1"/>
      <name val="Calibri"/>
      <family val="2"/>
      <scheme val="minor"/>
    </font>
    <font>
      <sz val="10"/>
      <color indexed="8"/>
      <name val="Calibri"/>
      <family val="2"/>
    </font>
    <font>
      <sz val="10"/>
      <name val="Arial"/>
      <family val="2"/>
      <charset val="238"/>
    </font>
    <font>
      <sz val="10"/>
      <name val="Times New Roman"/>
      <family val="1"/>
      <charset val="238"/>
    </font>
    <font>
      <b/>
      <sz val="11"/>
      <name val="Times New Roman"/>
      <family val="1"/>
    </font>
    <font>
      <b/>
      <sz val="9"/>
      <name val="Times New Roman"/>
      <family val="1"/>
    </font>
    <font>
      <sz val="8"/>
      <name val="Times New Roman"/>
      <family val="1"/>
    </font>
    <font>
      <b/>
      <sz val="10"/>
      <name val="Times New Roman"/>
      <family val="1"/>
    </font>
    <font>
      <b/>
      <sz val="8"/>
      <name val="Times New Roman"/>
      <family val="1"/>
    </font>
    <font>
      <sz val="11"/>
      <color theme="1"/>
      <name val="Times New Roman"/>
      <family val="1"/>
    </font>
    <font>
      <b/>
      <sz val="11"/>
      <color theme="1"/>
      <name val="Times New Roman"/>
      <family val="1"/>
    </font>
    <font>
      <i/>
      <sz val="10"/>
      <color indexed="8"/>
      <name val="Times New Roman"/>
      <family val="1"/>
    </font>
    <font>
      <b/>
      <sz val="10"/>
      <color indexed="8"/>
      <name val="Times New Roman"/>
      <family val="1"/>
    </font>
    <font>
      <sz val="10"/>
      <color indexed="8"/>
      <name val="Times New Roman"/>
      <family val="1"/>
    </font>
    <font>
      <sz val="10"/>
      <color theme="1"/>
      <name val="Times New Roman"/>
      <family val="1"/>
    </font>
    <font>
      <b/>
      <sz val="8"/>
      <color indexed="8"/>
      <name val="Times New Roman"/>
      <family val="1"/>
    </font>
    <font>
      <sz val="8"/>
      <color indexed="8"/>
      <name val="Times New Roman"/>
      <family val="1"/>
    </font>
    <font>
      <sz val="8"/>
      <color theme="1"/>
      <name val="Times New Roman"/>
      <family val="1"/>
    </font>
    <font>
      <b/>
      <sz val="12"/>
      <name val="Times New Roman"/>
      <family val="1"/>
    </font>
    <font>
      <sz val="12"/>
      <name val="Times New Roman"/>
      <family val="1"/>
    </font>
    <font>
      <sz val="9"/>
      <name val="Times New Roman"/>
      <family val="1"/>
    </font>
    <font>
      <b/>
      <sz val="10"/>
      <color theme="1"/>
      <name val="Times New Roman"/>
      <family val="1"/>
    </font>
    <font>
      <b/>
      <sz val="11"/>
      <color theme="1"/>
      <name val="Times New Roman"/>
      <family val="1"/>
      <charset val="238"/>
    </font>
    <font>
      <sz val="11"/>
      <color theme="1"/>
      <name val="Times New Roman"/>
      <family val="1"/>
      <charset val="238"/>
    </font>
    <font>
      <b/>
      <sz val="8"/>
      <name val="Times New Roman"/>
      <family val="1"/>
      <charset val="238"/>
    </font>
    <font>
      <sz val="9"/>
      <color theme="1"/>
      <name val="Times New Roman"/>
      <family val="1"/>
    </font>
    <font>
      <sz val="8"/>
      <name val="Times New Roman"/>
      <family val="1"/>
      <charset val="238"/>
    </font>
    <font>
      <b/>
      <sz val="10"/>
      <color theme="1"/>
      <name val="Times New Roman"/>
      <family val="1"/>
      <charset val="238"/>
    </font>
    <font>
      <sz val="10"/>
      <color rgb="FFFF0000"/>
      <name val="Times New Roman"/>
      <family val="1"/>
    </font>
    <font>
      <b/>
      <sz val="8"/>
      <color theme="1"/>
      <name val="Times New Roman"/>
      <family val="1"/>
      <charset val="238"/>
    </font>
    <font>
      <sz val="12"/>
      <color theme="1"/>
      <name val="Times New Roman"/>
      <family val="1"/>
    </font>
    <font>
      <b/>
      <i/>
      <sz val="11"/>
      <color theme="1"/>
      <name val="Times New Roman"/>
      <family val="1"/>
    </font>
    <font>
      <b/>
      <sz val="11"/>
      <color theme="1"/>
      <name val="Calibri"/>
      <family val="2"/>
      <charset val="238"/>
      <scheme val="minor"/>
    </font>
    <font>
      <sz val="10"/>
      <color theme="1"/>
      <name val="Times New Roman"/>
      <family val="1"/>
      <charset val="238"/>
    </font>
    <font>
      <sz val="10"/>
      <color indexed="8"/>
      <name val="Times New Roman"/>
      <family val="1"/>
      <charset val="238"/>
    </font>
    <font>
      <b/>
      <i/>
      <sz val="11"/>
      <color theme="1"/>
      <name val="Calibri"/>
      <family val="2"/>
      <charset val="238"/>
      <scheme val="minor"/>
    </font>
    <font>
      <b/>
      <sz val="12"/>
      <color theme="1"/>
      <name val="Times New Roman"/>
      <family val="1"/>
    </font>
    <font>
      <sz val="11"/>
      <color rgb="FFFF0000"/>
      <name val="Calibri"/>
      <family val="2"/>
      <charset val="238"/>
      <scheme val="minor"/>
    </font>
    <font>
      <sz val="9"/>
      <name val="Times New Roman"/>
      <family val="1"/>
      <charset val="238"/>
    </font>
    <font>
      <b/>
      <sz val="9"/>
      <color theme="1"/>
      <name val="Times New Roman"/>
      <family val="1"/>
    </font>
    <font>
      <b/>
      <i/>
      <sz val="11"/>
      <color theme="1"/>
      <name val="Times New Roman"/>
      <family val="1"/>
      <charset val="238"/>
    </font>
    <font>
      <b/>
      <sz val="16"/>
      <color theme="1"/>
      <name val="Times New Roman"/>
      <family val="1"/>
      <charset val="238"/>
    </font>
    <font>
      <sz val="11"/>
      <name val="Calibri"/>
      <family val="2"/>
      <charset val="238"/>
      <scheme val="minor"/>
    </font>
    <font>
      <b/>
      <sz val="11"/>
      <color rgb="FFFF0000"/>
      <name val="Calibri"/>
      <family val="2"/>
      <charset val="238"/>
      <scheme val="minor"/>
    </font>
    <font>
      <i/>
      <sz val="11"/>
      <color theme="1"/>
      <name val="Times New Roman"/>
      <family val="1"/>
    </font>
    <font>
      <b/>
      <sz val="12"/>
      <color theme="1"/>
      <name val="Times New Roman"/>
      <family val="1"/>
      <charset val="238"/>
    </font>
    <font>
      <i/>
      <sz val="10"/>
      <color theme="1"/>
      <name val="Times New Roman"/>
      <family val="1"/>
    </font>
    <font>
      <b/>
      <i/>
      <u/>
      <sz val="11"/>
      <color theme="1"/>
      <name val="Times New Roman"/>
      <family val="1"/>
    </font>
    <font>
      <b/>
      <i/>
      <u/>
      <sz val="11"/>
      <color theme="1"/>
      <name val="Times New Roman"/>
      <family val="1"/>
      <charset val="238"/>
    </font>
    <font>
      <sz val="11"/>
      <color rgb="FFFF0000"/>
      <name val="Times New Roman"/>
      <family val="1"/>
    </font>
    <font>
      <b/>
      <sz val="11"/>
      <color rgb="FF00B050"/>
      <name val="Times New Roman"/>
      <family val="1"/>
      <charset val="238"/>
    </font>
    <font>
      <b/>
      <sz val="11"/>
      <color rgb="FFFF0000"/>
      <name val="Times New Roman"/>
      <family val="1"/>
      <charset val="238"/>
    </font>
    <font>
      <sz val="9"/>
      <color theme="1"/>
      <name val="Times New Roman"/>
      <family val="1"/>
      <charset val="238"/>
    </font>
    <font>
      <sz val="11"/>
      <color rgb="FF006600"/>
      <name val="Times New Roman"/>
      <family val="1"/>
    </font>
    <font>
      <sz val="11"/>
      <color rgb="FFFF0000"/>
      <name val="Times New Roman"/>
      <family val="1"/>
      <charset val="238"/>
    </font>
    <font>
      <b/>
      <sz val="9"/>
      <name val="Times New Roman"/>
      <family val="1"/>
      <charset val="238"/>
    </font>
    <font>
      <sz val="11"/>
      <color rgb="FF006600"/>
      <name val="Times New Roman"/>
      <family val="1"/>
      <charset val="238"/>
    </font>
    <font>
      <b/>
      <i/>
      <sz val="12"/>
      <color theme="1"/>
      <name val="Times New Roman"/>
      <family val="1"/>
    </font>
  </fonts>
  <fills count="43">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43"/>
        <bgColor indexed="64"/>
      </patternFill>
    </fill>
    <fill>
      <patternFill patternType="solid">
        <fgColor indexed="22"/>
        <bgColor indexed="64"/>
      </patternFill>
    </fill>
    <fill>
      <patternFill patternType="solid">
        <fgColor indexed="51"/>
        <bgColor indexed="26"/>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0" tint="-0.249977111117893"/>
        <bgColor indexed="26"/>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FF00"/>
        <bgColor indexed="64"/>
      </patternFill>
    </fill>
    <fill>
      <patternFill patternType="solid">
        <fgColor rgb="FF00B050"/>
        <bgColor indexed="64"/>
      </patternFill>
    </fill>
    <fill>
      <patternFill patternType="solid">
        <fgColor theme="0"/>
        <bgColor indexed="26"/>
      </patternFill>
    </fill>
    <fill>
      <patternFill patternType="solid">
        <fgColor theme="0" tint="-0.249977111117893"/>
        <bgColor indexed="31"/>
      </patternFill>
    </fill>
    <fill>
      <patternFill patternType="solid">
        <fgColor theme="0" tint="-0.249977111117893"/>
        <bgColor indexed="41"/>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rgb="FFFFC000"/>
        <bgColor indexed="64"/>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8"/>
      </left>
      <right style="thin">
        <color indexed="8"/>
      </right>
      <top style="hair">
        <color indexed="8"/>
      </top>
      <bottom style="hair">
        <color indexed="8"/>
      </bottom>
      <diagonal/>
    </border>
    <border>
      <left style="thin">
        <color indexed="8"/>
      </left>
      <right style="thin">
        <color indexed="8"/>
      </right>
      <top/>
      <bottom/>
      <diagonal/>
    </border>
    <border>
      <left style="thin">
        <color indexed="8"/>
      </left>
      <right style="thin">
        <color indexed="8"/>
      </right>
      <top/>
      <bottom style="hair">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medium">
        <color auto="1"/>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auto="1"/>
      </left>
      <right style="thin">
        <color auto="1"/>
      </right>
      <top style="hair">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style="thin">
        <color indexed="64"/>
      </top>
      <bottom style="medium">
        <color indexed="64"/>
      </bottom>
      <diagonal/>
    </border>
    <border>
      <left/>
      <right/>
      <top style="thin">
        <color auto="1"/>
      </top>
      <bottom/>
      <diagonal/>
    </border>
    <border>
      <left style="thin">
        <color indexed="64"/>
      </left>
      <right/>
      <top style="thin">
        <color indexed="64"/>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indexed="8"/>
      </left>
      <right style="thin">
        <color indexed="64"/>
      </right>
      <top style="thin">
        <color indexed="64"/>
      </top>
      <bottom style="thin">
        <color indexed="8"/>
      </bottom>
      <diagonal/>
    </border>
    <border>
      <left style="thin">
        <color indexed="8"/>
      </left>
      <right style="thin">
        <color indexed="8"/>
      </right>
      <top style="hair">
        <color indexed="8"/>
      </top>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hair">
        <color indexed="8"/>
      </top>
      <bottom style="hair">
        <color indexed="8"/>
      </bottom>
      <diagonal/>
    </border>
    <border>
      <left style="thin">
        <color indexed="8"/>
      </left>
      <right style="thin">
        <color indexed="64"/>
      </right>
      <top style="hair">
        <color indexed="8"/>
      </top>
      <bottom style="thin">
        <color indexed="64"/>
      </bottom>
      <diagonal/>
    </border>
    <border>
      <left style="thin">
        <color indexed="64"/>
      </left>
      <right style="thin">
        <color indexed="64"/>
      </right>
      <top style="thin">
        <color indexed="64"/>
      </top>
      <bottom style="hair">
        <color auto="1"/>
      </bottom>
      <diagonal/>
    </border>
    <border>
      <left/>
      <right style="thin">
        <color indexed="64"/>
      </right>
      <top/>
      <bottom/>
      <diagonal/>
    </border>
    <border>
      <left style="thin">
        <color indexed="64"/>
      </left>
      <right style="thin">
        <color indexed="64"/>
      </right>
      <top style="hair">
        <color auto="1"/>
      </top>
      <bottom style="hair">
        <color auto="1"/>
      </bottom>
      <diagonal/>
    </border>
    <border>
      <left/>
      <right/>
      <top style="hair">
        <color indexed="8"/>
      </top>
      <bottom style="hair">
        <color indexed="8"/>
      </bottom>
      <diagonal/>
    </border>
    <border>
      <left/>
      <right/>
      <top style="thin">
        <color indexed="64"/>
      </top>
      <bottom style="thin">
        <color indexed="8"/>
      </bottom>
      <diagonal/>
    </border>
    <border>
      <left style="thin">
        <color indexed="8"/>
      </left>
      <right style="thin">
        <color indexed="64"/>
      </right>
      <top style="thin">
        <color indexed="64"/>
      </top>
      <bottom style="hair">
        <color indexed="8"/>
      </bottom>
      <diagonal/>
    </border>
    <border>
      <left style="thin">
        <color indexed="8"/>
      </left>
      <right style="thin">
        <color indexed="64"/>
      </right>
      <top style="hair">
        <color indexed="8"/>
      </top>
      <bottom/>
      <diagonal/>
    </border>
    <border>
      <left/>
      <right/>
      <top style="thin">
        <color indexed="64"/>
      </top>
      <bottom style="thin">
        <color indexed="64"/>
      </bottom>
      <diagonal/>
    </border>
    <border>
      <left style="thin">
        <color indexed="8"/>
      </left>
      <right style="thin">
        <color indexed="64"/>
      </right>
      <top style="thin">
        <color indexed="8"/>
      </top>
      <bottom style="thin">
        <color indexed="8"/>
      </bottom>
      <diagonal/>
    </border>
    <border>
      <left/>
      <right/>
      <top style="hair">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s>
  <cellStyleXfs count="62">
    <xf numFmtId="0" fontId="0" fillId="0" borderId="0"/>
    <xf numFmtId="0" fontId="3"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1" borderId="0" applyNumberFormat="0" applyBorder="0" applyAlignment="0" applyProtection="0"/>
    <xf numFmtId="0" fontId="5" fillId="12"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9" borderId="0" applyNumberFormat="0" applyBorder="0" applyAlignment="0" applyProtection="0"/>
    <xf numFmtId="0" fontId="6" fillId="3" borderId="0" applyNumberFormat="0" applyBorder="0" applyAlignment="0" applyProtection="0"/>
    <xf numFmtId="0" fontId="7" fillId="20" borderId="1" applyNumberFormat="0" applyAlignment="0" applyProtection="0"/>
    <xf numFmtId="0" fontId="8" fillId="21" borderId="2" applyNumberFormat="0" applyAlignment="0" applyProtection="0"/>
    <xf numFmtId="167" fontId="3" fillId="0" borderId="0" applyFill="0" applyBorder="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3" fillId="23" borderId="7" applyNumberFormat="0" applyAlignment="0" applyProtection="0"/>
    <xf numFmtId="0" fontId="17" fillId="20" borderId="8" applyNumberFormat="0" applyAlignment="0" applyProtection="0"/>
    <xf numFmtId="9" fontId="3" fillId="0" borderId="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9" fontId="24" fillId="0" borderId="0" applyFont="0" applyFill="0" applyBorder="0" applyAlignment="0" applyProtection="0"/>
    <xf numFmtId="0" fontId="24" fillId="0" borderId="0"/>
    <xf numFmtId="166" fontId="30" fillId="0" borderId="0" applyFont="0" applyFill="0" applyBorder="0" applyAlignment="0" applyProtection="0"/>
    <xf numFmtId="9" fontId="30" fillId="0" borderId="0" applyFont="0" applyFill="0" applyBorder="0" applyAlignment="0" applyProtection="0"/>
    <xf numFmtId="0" fontId="34" fillId="0" borderId="0"/>
    <xf numFmtId="164" fontId="30" fillId="0" borderId="0" applyFont="0" applyFill="0" applyBorder="0" applyAlignment="0" applyProtection="0"/>
    <xf numFmtId="0" fontId="30" fillId="0" borderId="0"/>
    <xf numFmtId="0" fontId="7" fillId="20" borderId="25" applyNumberFormat="0" applyAlignment="0" applyProtection="0"/>
    <xf numFmtId="0" fontId="14" fillId="7" borderId="25" applyNumberFormat="0" applyAlignment="0" applyProtection="0"/>
    <xf numFmtId="0" fontId="3" fillId="23" borderId="26" applyNumberFormat="0" applyAlignment="0" applyProtection="0"/>
    <xf numFmtId="0" fontId="17" fillId="20" borderId="27" applyNumberFormat="0" applyAlignment="0" applyProtection="0"/>
    <xf numFmtId="0" fontId="19" fillId="0" borderId="28" applyNumberFormat="0" applyFill="0" applyAlignment="0" applyProtection="0"/>
    <xf numFmtId="0" fontId="7" fillId="20" borderId="37" applyNumberFormat="0" applyAlignment="0" applyProtection="0"/>
    <xf numFmtId="0" fontId="14" fillId="7" borderId="37" applyNumberFormat="0" applyAlignment="0" applyProtection="0"/>
    <xf numFmtId="0" fontId="3" fillId="23" borderId="38" applyNumberFormat="0" applyAlignment="0" applyProtection="0"/>
    <xf numFmtId="0" fontId="17" fillId="20" borderId="39" applyNumberFormat="0" applyAlignment="0" applyProtection="0"/>
    <xf numFmtId="0" fontId="19" fillId="0" borderId="40" applyNumberFormat="0" applyFill="0" applyAlignment="0" applyProtection="0"/>
  </cellStyleXfs>
  <cellXfs count="1292">
    <xf numFmtId="0" fontId="0" fillId="0" borderId="0" xfId="0"/>
    <xf numFmtId="49" fontId="1" fillId="0" borderId="10" xfId="1" applyNumberFormat="1" applyFont="1" applyFill="1" applyBorder="1" applyAlignment="1">
      <alignment horizontal="center" vertical="center"/>
    </xf>
    <xf numFmtId="49" fontId="2" fillId="0" borderId="10"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xf>
    <xf numFmtId="0" fontId="1" fillId="0" borderId="10" xfId="1" applyNumberFormat="1" applyFont="1" applyFill="1" applyBorder="1" applyAlignment="1">
      <alignment horizontal="center" vertical="center"/>
    </xf>
    <xf numFmtId="0" fontId="2" fillId="0" borderId="10" xfId="1" applyNumberFormat="1" applyFont="1" applyFill="1" applyBorder="1" applyAlignment="1">
      <alignment horizontal="center" vertical="center" wrapText="1"/>
    </xf>
    <xf numFmtId="0" fontId="23" fillId="0" borderId="10" xfId="1" applyFont="1" applyFill="1" applyBorder="1" applyAlignment="1">
      <alignment horizontal="center" vertical="center" wrapText="1"/>
    </xf>
    <xf numFmtId="0" fontId="23" fillId="0" borderId="10" xfId="1" applyFont="1" applyBorder="1" applyAlignment="1">
      <alignment horizontal="center"/>
    </xf>
    <xf numFmtId="49" fontId="21" fillId="0" borderId="11" xfId="1" applyNumberFormat="1" applyFont="1" applyBorder="1" applyAlignment="1">
      <alignment horizontal="center"/>
    </xf>
    <xf numFmtId="0" fontId="21" fillId="0" borderId="0" xfId="1" applyFont="1" applyFill="1"/>
    <xf numFmtId="49" fontId="21" fillId="0" borderId="0" xfId="1" applyNumberFormat="1" applyFont="1" applyAlignment="1">
      <alignment horizontal="center" vertical="center"/>
    </xf>
    <xf numFmtId="49" fontId="22" fillId="20" borderId="10" xfId="1" applyNumberFormat="1" applyFont="1" applyFill="1" applyBorder="1" applyAlignment="1">
      <alignment horizontal="center" vertical="center"/>
    </xf>
    <xf numFmtId="0" fontId="22" fillId="20" borderId="10" xfId="1" applyFont="1" applyFill="1" applyBorder="1" applyAlignment="1">
      <alignment horizontal="center" vertical="center" wrapText="1"/>
    </xf>
    <xf numFmtId="49" fontId="21" fillId="0" borderId="10" xfId="1" applyNumberFormat="1" applyFont="1" applyBorder="1" applyAlignment="1">
      <alignment horizontal="center" vertical="center"/>
    </xf>
    <xf numFmtId="0" fontId="22" fillId="6" borderId="10" xfId="1" applyFont="1" applyFill="1" applyBorder="1" applyAlignment="1">
      <alignment horizontal="center" vertical="center"/>
    </xf>
    <xf numFmtId="0" fontId="22" fillId="6" borderId="10" xfId="1" applyFont="1" applyFill="1" applyBorder="1" applyAlignment="1">
      <alignment horizontal="center" vertical="center" wrapText="1"/>
    </xf>
    <xf numFmtId="4" fontId="22" fillId="6" borderId="10" xfId="29" applyNumberFormat="1" applyFont="1" applyFill="1" applyBorder="1" applyAlignment="1" applyProtection="1">
      <alignment horizontal="center" vertical="center" wrapText="1"/>
    </xf>
    <xf numFmtId="0" fontId="21" fillId="0" borderId="10" xfId="1" applyFont="1" applyFill="1" applyBorder="1" applyAlignment="1">
      <alignment horizontal="center" vertical="center" wrapText="1"/>
    </xf>
    <xf numFmtId="0" fontId="22" fillId="20" borderId="10" xfId="1" applyFont="1" applyFill="1" applyBorder="1" applyAlignment="1">
      <alignment vertical="center" wrapText="1"/>
    </xf>
    <xf numFmtId="3" fontId="22" fillId="20" borderId="10" xfId="29" applyNumberFormat="1" applyFont="1" applyFill="1" applyBorder="1" applyAlignment="1" applyProtection="1">
      <alignment vertical="center" wrapText="1"/>
    </xf>
    <xf numFmtId="0" fontId="22" fillId="22" borderId="10" xfId="1" applyFont="1" applyFill="1" applyBorder="1" applyAlignment="1">
      <alignment vertical="center" wrapText="1"/>
    </xf>
    <xf numFmtId="0" fontId="22" fillId="22" borderId="10" xfId="1" applyFont="1" applyFill="1" applyBorder="1" applyAlignment="1">
      <alignment horizontal="center" vertical="center" wrapText="1"/>
    </xf>
    <xf numFmtId="3" fontId="22" fillId="22" borderId="10" xfId="29" applyNumberFormat="1" applyFont="1" applyFill="1" applyBorder="1" applyAlignment="1" applyProtection="1">
      <alignment vertical="center" wrapText="1"/>
    </xf>
    <xf numFmtId="0" fontId="21" fillId="0" borderId="10" xfId="1" applyFont="1" applyFill="1" applyBorder="1" applyAlignment="1">
      <alignment vertical="center" wrapText="1"/>
    </xf>
    <xf numFmtId="3" fontId="21" fillId="0" borderId="10" xfId="29" applyNumberFormat="1" applyFont="1" applyFill="1" applyBorder="1" applyAlignment="1" applyProtection="1">
      <alignment vertical="center" wrapText="1"/>
    </xf>
    <xf numFmtId="0" fontId="22" fillId="22" borderId="15" xfId="1" applyFont="1" applyFill="1" applyBorder="1" applyAlignment="1">
      <alignment vertical="center" wrapText="1"/>
    </xf>
    <xf numFmtId="0" fontId="22" fillId="22" borderId="15" xfId="1" applyFont="1" applyFill="1" applyBorder="1" applyAlignment="1">
      <alignment horizontal="center" vertical="center" wrapText="1"/>
    </xf>
    <xf numFmtId="3" fontId="22" fillId="22" borderId="15" xfId="29" applyNumberFormat="1" applyFont="1" applyFill="1" applyBorder="1" applyAlignment="1" applyProtection="1">
      <alignment vertical="center" wrapText="1"/>
    </xf>
    <xf numFmtId="49" fontId="21" fillId="0" borderId="14" xfId="1" applyNumberFormat="1" applyFont="1" applyFill="1" applyBorder="1" applyAlignment="1">
      <alignment vertical="center" wrapText="1"/>
    </xf>
    <xf numFmtId="0" fontId="21" fillId="0" borderId="13" xfId="1" applyNumberFormat="1" applyFont="1" applyFill="1" applyBorder="1" applyAlignment="1">
      <alignment horizontal="center" vertical="center" wrapText="1"/>
    </xf>
    <xf numFmtId="3" fontId="21" fillId="0" borderId="11" xfId="29" applyNumberFormat="1" applyFont="1" applyFill="1" applyBorder="1" applyAlignment="1" applyProtection="1">
      <alignment vertical="center" wrapText="1"/>
    </xf>
    <xf numFmtId="0" fontId="21" fillId="0" borderId="14" xfId="1" applyFont="1" applyBorder="1" applyAlignment="1">
      <alignment vertical="center" wrapText="1"/>
    </xf>
    <xf numFmtId="0" fontId="22" fillId="22" borderId="16" xfId="1" applyFont="1" applyFill="1" applyBorder="1" applyAlignment="1">
      <alignment vertical="center" wrapText="1"/>
    </xf>
    <xf numFmtId="0" fontId="22" fillId="22" borderId="16" xfId="1" applyFont="1" applyFill="1" applyBorder="1" applyAlignment="1">
      <alignment horizontal="center" vertical="center" wrapText="1"/>
    </xf>
    <xf numFmtId="3" fontId="22" fillId="22" borderId="16" xfId="29" applyNumberFormat="1" applyFont="1" applyFill="1" applyBorder="1" applyAlignment="1" applyProtection="1">
      <alignment vertical="center" wrapText="1"/>
    </xf>
    <xf numFmtId="0" fontId="21" fillId="0" borderId="10" xfId="1" applyFont="1" applyFill="1" applyBorder="1" applyAlignment="1">
      <alignment horizontal="center"/>
    </xf>
    <xf numFmtId="3" fontId="21" fillId="0" borderId="10" xfId="29" applyNumberFormat="1" applyFont="1" applyFill="1" applyBorder="1" applyAlignment="1" applyProtection="1"/>
    <xf numFmtId="0" fontId="22" fillId="22" borderId="10" xfId="1" applyFont="1" applyFill="1" applyBorder="1" applyAlignment="1">
      <alignment horizontal="center"/>
    </xf>
    <xf numFmtId="3" fontId="22" fillId="22" borderId="10" xfId="29" applyNumberFormat="1" applyFont="1" applyFill="1" applyBorder="1" applyAlignment="1" applyProtection="1"/>
    <xf numFmtId="0" fontId="21" fillId="0" borderId="0" xfId="1" applyFont="1" applyFill="1" applyAlignment="1">
      <alignment horizontal="center"/>
    </xf>
    <xf numFmtId="3" fontId="21" fillId="0" borderId="0" xfId="29" applyNumberFormat="1" applyFont="1" applyFill="1" applyBorder="1" applyAlignment="1" applyProtection="1"/>
    <xf numFmtId="0" fontId="22" fillId="20" borderId="10" xfId="1" applyFont="1" applyFill="1" applyBorder="1" applyAlignment="1">
      <alignment horizontal="center" vertical="center"/>
    </xf>
    <xf numFmtId="49" fontId="22" fillId="22" borderId="10" xfId="1" applyNumberFormat="1" applyFont="1" applyFill="1" applyBorder="1" applyAlignment="1">
      <alignment horizontal="center" vertical="center"/>
    </xf>
    <xf numFmtId="49" fontId="22" fillId="22" borderId="15" xfId="1" applyNumberFormat="1" applyFont="1" applyFill="1" applyBorder="1" applyAlignment="1">
      <alignment horizontal="center" vertical="center"/>
    </xf>
    <xf numFmtId="49" fontId="21" fillId="0" borderId="11" xfId="1" applyNumberFormat="1" applyFont="1" applyFill="1" applyBorder="1" applyAlignment="1">
      <alignment horizontal="center" vertical="center"/>
    </xf>
    <xf numFmtId="49" fontId="21" fillId="0" borderId="11" xfId="1" applyNumberFormat="1" applyFont="1" applyBorder="1" applyAlignment="1">
      <alignment horizontal="center" vertical="center"/>
    </xf>
    <xf numFmtId="49" fontId="22" fillId="22" borderId="16" xfId="1" applyNumberFormat="1" applyFont="1" applyFill="1" applyBorder="1" applyAlignment="1">
      <alignment horizontal="center" vertical="center"/>
    </xf>
    <xf numFmtId="0" fontId="21" fillId="0" borderId="11" xfId="1" applyFont="1" applyBorder="1" applyAlignment="1">
      <alignment vertical="center" wrapText="1"/>
    </xf>
    <xf numFmtId="0" fontId="21" fillId="0" borderId="11" xfId="1" applyNumberFormat="1" applyFont="1" applyFill="1" applyBorder="1" applyAlignment="1">
      <alignment horizontal="center" vertical="center" wrapText="1"/>
    </xf>
    <xf numFmtId="0" fontId="21" fillId="0" borderId="11" xfId="1" applyFont="1" applyBorder="1" applyAlignment="1">
      <alignment horizontal="center" vertical="center" wrapText="1"/>
    </xf>
    <xf numFmtId="0" fontId="21" fillId="0" borderId="11" xfId="1" applyFont="1" applyFill="1" applyBorder="1" applyAlignment="1">
      <alignment vertical="center" wrapText="1"/>
    </xf>
    <xf numFmtId="0" fontId="21" fillId="0" borderId="11" xfId="1" applyFont="1" applyFill="1" applyBorder="1" applyAlignment="1">
      <alignment horizontal="center" vertical="center" wrapText="1"/>
    </xf>
    <xf numFmtId="49" fontId="25" fillId="0" borderId="11" xfId="46" applyNumberFormat="1" applyFont="1" applyBorder="1" applyAlignment="1" applyProtection="1">
      <alignment horizontal="left" vertical="top"/>
    </xf>
    <xf numFmtId="0" fontId="25" fillId="0" borderId="11" xfId="46" applyFont="1" applyBorder="1" applyAlignment="1" applyProtection="1">
      <alignment horizontal="left" vertical="top"/>
    </xf>
    <xf numFmtId="0" fontId="25" fillId="0" borderId="11" xfId="46" applyNumberFormat="1" applyFont="1" applyBorder="1" applyAlignment="1" applyProtection="1">
      <alignment horizontal="left" vertical="top"/>
    </xf>
    <xf numFmtId="49" fontId="26" fillId="0" borderId="11" xfId="46" applyNumberFormat="1" applyFont="1" applyBorder="1" applyAlignment="1" applyProtection="1">
      <alignment horizontal="left" vertical="top"/>
    </xf>
    <xf numFmtId="0" fontId="26" fillId="0" borderId="11" xfId="46" applyFont="1" applyBorder="1" applyAlignment="1" applyProtection="1">
      <alignment horizontal="left" vertical="top"/>
    </xf>
    <xf numFmtId="0" fontId="26" fillId="0" borderId="11" xfId="46" applyNumberFormat="1" applyFont="1" applyBorder="1" applyAlignment="1" applyProtection="1">
      <alignment horizontal="left" vertical="top"/>
    </xf>
    <xf numFmtId="49" fontId="28" fillId="0" borderId="11" xfId="46" applyNumberFormat="1" applyFont="1" applyBorder="1" applyAlignment="1" applyProtection="1">
      <alignment horizontal="left" vertical="top"/>
    </xf>
    <xf numFmtId="0" fontId="28" fillId="0" borderId="11" xfId="46" applyFont="1" applyBorder="1" applyAlignment="1" applyProtection="1">
      <alignment horizontal="left" vertical="top"/>
    </xf>
    <xf numFmtId="0" fontId="32" fillId="0" borderId="0" xfId="0" applyFont="1" applyAlignment="1">
      <alignment horizontal="center"/>
    </xf>
    <xf numFmtId="0" fontId="31" fillId="0" borderId="0" xfId="0" applyFont="1" applyAlignment="1">
      <alignment horizontal="center" vertical="center" wrapText="1"/>
    </xf>
    <xf numFmtId="0" fontId="31" fillId="0" borderId="0" xfId="0" applyFont="1"/>
    <xf numFmtId="0" fontId="29" fillId="0" borderId="0" xfId="0" applyFont="1" applyAlignment="1">
      <alignment vertical="center"/>
    </xf>
    <xf numFmtId="0" fontId="31" fillId="0" borderId="0" xfId="0" applyFont="1" applyAlignment="1">
      <alignment horizontal="center"/>
    </xf>
    <xf numFmtId="0" fontId="0" fillId="0" borderId="0" xfId="0" applyNumberFormat="1"/>
    <xf numFmtId="0" fontId="31" fillId="0" borderId="0" xfId="0" applyNumberFormat="1" applyFont="1"/>
    <xf numFmtId="0" fontId="33" fillId="0" borderId="0" xfId="0" applyFont="1" applyBorder="1" applyAlignment="1" applyProtection="1">
      <alignment vertical="top"/>
    </xf>
    <xf numFmtId="49" fontId="0" fillId="0" borderId="0" xfId="0" applyNumberFormat="1" applyAlignment="1" applyProtection="1">
      <alignment horizontal="left" vertical="top"/>
    </xf>
    <xf numFmtId="0" fontId="0" fillId="0" borderId="0" xfId="0" applyAlignment="1" applyProtection="1">
      <alignment vertical="top"/>
    </xf>
    <xf numFmtId="0" fontId="33" fillId="24" borderId="0" xfId="0" applyFont="1" applyFill="1" applyBorder="1" applyAlignment="1" applyProtection="1">
      <alignment vertical="top"/>
    </xf>
    <xf numFmtId="0" fontId="33" fillId="24" borderId="0" xfId="0" applyFont="1" applyFill="1" applyBorder="1" applyAlignment="1" applyProtection="1"/>
    <xf numFmtId="0" fontId="33" fillId="24" borderId="0" xfId="0" applyFont="1" applyFill="1" applyProtection="1"/>
    <xf numFmtId="0" fontId="33" fillId="24" borderId="0" xfId="0" applyFont="1" applyFill="1" applyAlignment="1" applyProtection="1">
      <alignment vertical="top"/>
    </xf>
    <xf numFmtId="4" fontId="22" fillId="6" borderId="10" xfId="29" applyNumberFormat="1" applyFont="1" applyFill="1" applyBorder="1" applyAlignment="1" applyProtection="1">
      <alignment horizontal="center" vertical="center" wrapText="1"/>
    </xf>
    <xf numFmtId="3" fontId="22" fillId="20" borderId="10" xfId="29" applyNumberFormat="1" applyFont="1" applyFill="1" applyBorder="1" applyAlignment="1" applyProtection="1">
      <alignment vertical="center" wrapText="1"/>
    </xf>
    <xf numFmtId="3" fontId="22" fillId="22" borderId="10" xfId="29" applyNumberFormat="1" applyFont="1" applyFill="1" applyBorder="1" applyAlignment="1" applyProtection="1">
      <alignment vertical="center" wrapText="1"/>
    </xf>
    <xf numFmtId="3" fontId="21" fillId="0" borderId="10" xfId="29" applyNumberFormat="1" applyFont="1" applyFill="1" applyBorder="1" applyAlignment="1" applyProtection="1">
      <alignment vertical="center" wrapText="1"/>
    </xf>
    <xf numFmtId="3" fontId="22" fillId="22" borderId="15" xfId="29" applyNumberFormat="1" applyFont="1" applyFill="1" applyBorder="1" applyAlignment="1" applyProtection="1">
      <alignment vertical="center" wrapText="1"/>
    </xf>
    <xf numFmtId="3" fontId="21" fillId="0" borderId="11" xfId="29" applyNumberFormat="1" applyFont="1" applyFill="1" applyBorder="1" applyAlignment="1" applyProtection="1">
      <alignment vertical="center" wrapText="1"/>
    </xf>
    <xf numFmtId="3" fontId="22" fillId="22" borderId="16" xfId="29" applyNumberFormat="1" applyFont="1" applyFill="1" applyBorder="1" applyAlignment="1" applyProtection="1">
      <alignment vertical="center" wrapText="1"/>
    </xf>
    <xf numFmtId="3" fontId="21" fillId="0" borderId="10" xfId="29" applyNumberFormat="1" applyFont="1" applyFill="1" applyBorder="1" applyAlignment="1" applyProtection="1"/>
    <xf numFmtId="3" fontId="22" fillId="22" borderId="10" xfId="29" applyNumberFormat="1" applyFont="1" applyFill="1" applyBorder="1" applyAlignment="1" applyProtection="1"/>
    <xf numFmtId="3" fontId="21" fillId="0" borderId="0" xfId="29" applyNumberFormat="1" applyFont="1" applyFill="1" applyBorder="1" applyAlignment="1" applyProtection="1"/>
    <xf numFmtId="0" fontId="41" fillId="0" borderId="0" xfId="0" applyFont="1"/>
    <xf numFmtId="0" fontId="45" fillId="0" borderId="17" xfId="0" applyFont="1" applyFill="1" applyBorder="1" applyAlignment="1" applyProtection="1">
      <alignment horizontal="center" vertical="top"/>
    </xf>
    <xf numFmtId="0" fontId="46" fillId="0" borderId="17" xfId="0" applyFont="1" applyBorder="1" applyAlignment="1">
      <alignment horizontal="center" vertical="center"/>
    </xf>
    <xf numFmtId="49" fontId="38" fillId="0" borderId="22" xfId="0" applyNumberFormat="1" applyFont="1" applyFill="1" applyBorder="1" applyAlignment="1">
      <alignment horizontal="center" vertical="center"/>
    </xf>
    <xf numFmtId="49" fontId="40" fillId="20" borderId="22" xfId="0" applyNumberFormat="1" applyFont="1" applyFill="1" applyBorder="1" applyAlignment="1">
      <alignment horizontal="left" vertical="center"/>
    </xf>
    <xf numFmtId="0" fontId="38" fillId="0" borderId="22" xfId="0" applyFont="1" applyFill="1" applyBorder="1" applyAlignment="1">
      <alignment horizontal="left" vertical="center" wrapText="1"/>
    </xf>
    <xf numFmtId="49" fontId="40" fillId="20" borderId="22" xfId="0" applyNumberFormat="1" applyFont="1" applyFill="1" applyBorder="1" applyAlignment="1">
      <alignment horizontal="left"/>
    </xf>
    <xf numFmtId="0" fontId="40" fillId="20" borderId="22" xfId="0" applyFont="1" applyFill="1" applyBorder="1" applyAlignment="1">
      <alignment horizontal="left" wrapText="1"/>
    </xf>
    <xf numFmtId="49" fontId="38" fillId="0" borderId="22" xfId="0" applyNumberFormat="1" applyFont="1" applyFill="1" applyBorder="1" applyAlignment="1">
      <alignment horizontal="center"/>
    </xf>
    <xf numFmtId="0" fontId="38" fillId="0" borderId="22" xfId="0" applyFont="1" applyFill="1" applyBorder="1" applyAlignment="1">
      <alignment horizontal="left" wrapText="1"/>
    </xf>
    <xf numFmtId="49" fontId="38" fillId="0" borderId="22" xfId="0" applyNumberFormat="1" applyFont="1" applyFill="1" applyBorder="1" applyAlignment="1">
      <alignment horizontal="right"/>
    </xf>
    <xf numFmtId="0" fontId="47" fillId="20" borderId="22" xfId="0" applyFont="1" applyFill="1" applyBorder="1" applyAlignment="1">
      <alignment wrapText="1"/>
    </xf>
    <xf numFmtId="0" fontId="48" fillId="0" borderId="22" xfId="0" applyFont="1" applyFill="1" applyBorder="1" applyAlignment="1">
      <alignment wrapText="1"/>
    </xf>
    <xf numFmtId="49" fontId="38" fillId="0" borderId="22" xfId="0" applyNumberFormat="1" applyFont="1" applyFill="1" applyBorder="1" applyAlignment="1">
      <alignment horizontal="right" vertical="center"/>
    </xf>
    <xf numFmtId="49" fontId="40" fillId="27" borderId="22" xfId="0" applyNumberFormat="1" applyFont="1" applyFill="1" applyBorder="1" applyAlignment="1">
      <alignment horizontal="left"/>
    </xf>
    <xf numFmtId="0" fontId="47" fillId="27" borderId="22" xfId="0" applyFont="1" applyFill="1" applyBorder="1" applyAlignment="1">
      <alignment wrapText="1"/>
    </xf>
    <xf numFmtId="0" fontId="40" fillId="25" borderId="22" xfId="0" applyFont="1" applyFill="1" applyBorder="1" applyAlignment="1">
      <alignment horizontal="left"/>
    </xf>
    <xf numFmtId="0" fontId="47" fillId="25" borderId="22" xfId="0" applyFont="1" applyFill="1" applyBorder="1" applyAlignment="1">
      <alignment wrapText="1"/>
    </xf>
    <xf numFmtId="49" fontId="40" fillId="20" borderId="22" xfId="0" applyNumberFormat="1" applyFont="1" applyFill="1" applyBorder="1" applyAlignment="1">
      <alignment horizontal="left" vertical="center" wrapText="1"/>
    </xf>
    <xf numFmtId="49" fontId="38" fillId="0" borderId="22" xfId="0" applyNumberFormat="1" applyFont="1" applyFill="1" applyBorder="1" applyAlignment="1">
      <alignment horizontal="center" vertical="center" wrapText="1"/>
    </xf>
    <xf numFmtId="49" fontId="38" fillId="0" borderId="0" xfId="0" applyNumberFormat="1" applyFont="1" applyBorder="1" applyAlignment="1">
      <alignment horizontal="center" vertical="center" wrapText="1"/>
    </xf>
    <xf numFmtId="0" fontId="38" fillId="0" borderId="0" xfId="0" applyFont="1" applyBorder="1" applyAlignment="1">
      <alignment horizontal="left" vertical="center" wrapText="1"/>
    </xf>
    <xf numFmtId="169" fontId="38" fillId="0" borderId="0" xfId="29" applyNumberFormat="1" applyFont="1" applyFill="1" applyBorder="1" applyAlignment="1" applyProtection="1">
      <alignment horizontal="right" vertical="center" wrapText="1"/>
    </xf>
    <xf numFmtId="0" fontId="40" fillId="0" borderId="0" xfId="0" applyFont="1"/>
    <xf numFmtId="0" fontId="40" fillId="0" borderId="0" xfId="0" applyFont="1" applyAlignment="1">
      <alignment horizontal="left"/>
    </xf>
    <xf numFmtId="49" fontId="40" fillId="6" borderId="0" xfId="0" applyNumberFormat="1" applyFont="1" applyFill="1" applyBorder="1" applyAlignment="1">
      <alignment horizontal="center" vertical="center" wrapText="1"/>
    </xf>
    <xf numFmtId="49" fontId="40" fillId="20" borderId="0" xfId="0" applyNumberFormat="1" applyFont="1" applyFill="1" applyBorder="1" applyAlignment="1">
      <alignment horizontal="center"/>
    </xf>
    <xf numFmtId="0" fontId="40" fillId="20" borderId="0" xfId="0" applyFont="1" applyFill="1" applyBorder="1" applyAlignment="1">
      <alignment horizontal="left"/>
    </xf>
    <xf numFmtId="49" fontId="38" fillId="0" borderId="0" xfId="0" applyNumberFormat="1" applyFont="1" applyFill="1" applyBorder="1" applyAlignment="1">
      <alignment horizontal="center"/>
    </xf>
    <xf numFmtId="0" fontId="38" fillId="0" borderId="0" xfId="0" applyFont="1" applyFill="1" applyBorder="1" applyAlignment="1">
      <alignment horizontal="left"/>
    </xf>
    <xf numFmtId="0" fontId="38" fillId="0" borderId="0" xfId="0" applyNumberFormat="1" applyFont="1" applyFill="1" applyBorder="1" applyAlignment="1">
      <alignment horizontal="center"/>
    </xf>
    <xf numFmtId="0" fontId="38" fillId="0" borderId="0" xfId="0" applyFont="1" applyFill="1" applyAlignment="1">
      <alignment horizontal="center" vertical="center"/>
    </xf>
    <xf numFmtId="0" fontId="38" fillId="0" borderId="0" xfId="0" applyFont="1" applyFill="1"/>
    <xf numFmtId="0" fontId="49" fillId="0" borderId="0" xfId="0" applyFont="1"/>
    <xf numFmtId="1" fontId="38" fillId="0" borderId="0" xfId="0" applyNumberFormat="1" applyFont="1" applyFill="1" applyAlignment="1">
      <alignment horizontal="center" vertical="center" wrapText="1"/>
    </xf>
    <xf numFmtId="0" fontId="48" fillId="0" borderId="0" xfId="0" applyFont="1" applyFill="1" applyAlignment="1">
      <alignment horizontal="left" vertical="center" wrapText="1"/>
    </xf>
    <xf numFmtId="0" fontId="40" fillId="20" borderId="0" xfId="0" applyFont="1" applyFill="1" applyBorder="1" applyAlignment="1">
      <alignment horizontal="center"/>
    </xf>
    <xf numFmtId="0" fontId="40" fillId="20" borderId="0" xfId="0" applyFont="1" applyFill="1" applyBorder="1" applyAlignment="1">
      <alignment horizontal="justify"/>
    </xf>
    <xf numFmtId="0" fontId="38" fillId="0" borderId="0" xfId="0" applyFont="1" applyFill="1" applyBorder="1" applyAlignment="1">
      <alignment horizontal="center"/>
    </xf>
    <xf numFmtId="0" fontId="38" fillId="0" borderId="0" xfId="0" applyFont="1" applyFill="1" applyBorder="1" applyAlignment="1">
      <alignment horizontal="justify"/>
    </xf>
    <xf numFmtId="0" fontId="48" fillId="0" borderId="0" xfId="0" applyFont="1" applyFill="1" applyAlignment="1">
      <alignment horizontal="justify" vertical="center" wrapText="1"/>
    </xf>
    <xf numFmtId="0" fontId="48" fillId="0" borderId="0" xfId="0" applyFont="1" applyFill="1" applyAlignment="1">
      <alignment vertical="center" wrapText="1"/>
    </xf>
    <xf numFmtId="1" fontId="40" fillId="20" borderId="0" xfId="0" applyNumberFormat="1" applyFont="1" applyFill="1" applyAlignment="1">
      <alignment horizontal="center" vertical="center" wrapText="1"/>
    </xf>
    <xf numFmtId="0" fontId="40" fillId="20" borderId="0" xfId="0" applyFont="1" applyFill="1" applyAlignment="1">
      <alignment vertical="center" wrapText="1"/>
    </xf>
    <xf numFmtId="0" fontId="38" fillId="0" borderId="0" xfId="0" applyFont="1" applyFill="1" applyAlignment="1">
      <alignment wrapText="1"/>
    </xf>
    <xf numFmtId="49" fontId="38" fillId="0" borderId="0" xfId="0" applyNumberFormat="1" applyFont="1" applyBorder="1" applyAlignment="1">
      <alignment horizontal="center"/>
    </xf>
    <xf numFmtId="0" fontId="38" fillId="0" borderId="0" xfId="0" applyFont="1" applyBorder="1" applyAlignment="1">
      <alignment horizontal="left"/>
    </xf>
    <xf numFmtId="0" fontId="40" fillId="4" borderId="0" xfId="0" applyFont="1" applyFill="1"/>
    <xf numFmtId="49" fontId="40" fillId="4" borderId="0" xfId="0" applyNumberFormat="1" applyFont="1" applyFill="1" applyBorder="1" applyAlignment="1">
      <alignment vertical="center" wrapText="1"/>
    </xf>
    <xf numFmtId="0" fontId="38" fillId="0" borderId="0" xfId="0" applyFont="1"/>
    <xf numFmtId="0" fontId="52" fillId="0" borderId="17" xfId="0" applyFont="1" applyBorder="1" applyAlignment="1">
      <alignment vertical="center" wrapText="1"/>
    </xf>
    <xf numFmtId="0" fontId="52" fillId="0" borderId="17" xfId="0" applyFont="1" applyFill="1" applyBorder="1" applyAlignment="1">
      <alignment vertical="center" wrapText="1"/>
    </xf>
    <xf numFmtId="49" fontId="52" fillId="0" borderId="17" xfId="0" applyNumberFormat="1" applyFont="1" applyFill="1" applyBorder="1" applyAlignment="1">
      <alignment horizontal="center" vertical="center" wrapText="1"/>
    </xf>
    <xf numFmtId="49" fontId="52" fillId="0" borderId="17" xfId="0" applyNumberFormat="1" applyFont="1" applyFill="1" applyBorder="1" applyAlignment="1">
      <alignment vertical="center" wrapText="1"/>
    </xf>
    <xf numFmtId="49" fontId="37" fillId="0" borderId="17" xfId="0" applyNumberFormat="1" applyFont="1" applyFill="1" applyBorder="1" applyAlignment="1">
      <alignment horizontal="center" vertical="center" wrapText="1"/>
    </xf>
    <xf numFmtId="0" fontId="52" fillId="0" borderId="17" xfId="0" applyFont="1" applyBorder="1" applyAlignment="1">
      <alignment horizontal="center"/>
    </xf>
    <xf numFmtId="0" fontId="52" fillId="0" borderId="17" xfId="0" applyFont="1" applyBorder="1"/>
    <xf numFmtId="49" fontId="37" fillId="26" borderId="17" xfId="0" applyNumberFormat="1" applyFont="1" applyFill="1" applyBorder="1" applyAlignment="1">
      <alignment horizontal="center" vertical="center" wrapText="1"/>
    </xf>
    <xf numFmtId="49" fontId="52" fillId="26" borderId="17" xfId="0" applyNumberFormat="1" applyFont="1" applyFill="1" applyBorder="1" applyAlignment="1">
      <alignment horizontal="center" vertical="center" wrapText="1"/>
    </xf>
    <xf numFmtId="49" fontId="37" fillId="26" borderId="17" xfId="0" applyNumberFormat="1" applyFont="1" applyFill="1" applyBorder="1" applyAlignment="1">
      <alignment vertical="center" wrapText="1"/>
    </xf>
    <xf numFmtId="49" fontId="37" fillId="20" borderId="17" xfId="0" applyNumberFormat="1" applyFont="1" applyFill="1" applyBorder="1" applyAlignment="1">
      <alignment horizontal="left" vertical="center" wrapText="1"/>
    </xf>
    <xf numFmtId="0" fontId="37" fillId="26" borderId="17" xfId="0" applyFont="1" applyFill="1" applyBorder="1" applyAlignment="1">
      <alignment horizontal="center" vertical="center" wrapText="1"/>
    </xf>
    <xf numFmtId="0" fontId="37" fillId="26" borderId="17" xfId="0" applyFont="1" applyFill="1" applyBorder="1" applyAlignment="1">
      <alignment horizontal="center" vertical="top" wrapText="1"/>
    </xf>
    <xf numFmtId="0" fontId="37" fillId="26" borderId="17" xfId="0" applyFont="1" applyFill="1" applyBorder="1" applyAlignment="1">
      <alignment wrapText="1"/>
    </xf>
    <xf numFmtId="0" fontId="52" fillId="20" borderId="17" xfId="0" applyFont="1" applyFill="1" applyBorder="1"/>
    <xf numFmtId="0" fontId="39" fillId="0" borderId="0" xfId="0" applyFont="1" applyAlignment="1">
      <alignment horizontal="center"/>
    </xf>
    <xf numFmtId="0" fontId="39" fillId="0" borderId="0" xfId="0" applyFont="1" applyAlignment="1">
      <alignment vertical="center" wrapText="1"/>
    </xf>
    <xf numFmtId="165" fontId="39" fillId="28" borderId="0" xfId="0" applyNumberFormat="1" applyFont="1" applyFill="1" applyAlignment="1">
      <alignment horizontal="right"/>
    </xf>
    <xf numFmtId="0" fontId="23" fillId="0" borderId="23" xfId="1" applyFont="1" applyFill="1" applyBorder="1" applyAlignment="1">
      <alignment horizontal="center" vertical="center" wrapText="1"/>
    </xf>
    <xf numFmtId="0" fontId="38" fillId="0" borderId="24" xfId="0" applyFont="1" applyFill="1" applyBorder="1" applyAlignment="1">
      <alignment horizontal="center" vertical="center" wrapText="1"/>
    </xf>
    <xf numFmtId="0" fontId="45" fillId="0" borderId="19" xfId="0" applyFont="1" applyFill="1" applyBorder="1" applyAlignment="1" applyProtection="1">
      <alignment horizontal="center" vertical="top"/>
    </xf>
    <xf numFmtId="0" fontId="46" fillId="0" borderId="19" xfId="0" applyFont="1" applyBorder="1" applyAlignment="1">
      <alignment horizontal="center" vertical="center"/>
    </xf>
    <xf numFmtId="0" fontId="40" fillId="30" borderId="0" xfId="0" applyFont="1" applyFill="1" applyBorder="1" applyAlignment="1">
      <alignment horizontal="left" vertical="center"/>
    </xf>
    <xf numFmtId="49" fontId="40" fillId="30" borderId="0" xfId="0" applyNumberFormat="1" applyFont="1" applyFill="1" applyBorder="1" applyAlignment="1">
      <alignment horizontal="center" vertical="center"/>
    </xf>
    <xf numFmtId="49" fontId="40" fillId="30" borderId="0" xfId="0" applyNumberFormat="1" applyFont="1" applyFill="1" applyBorder="1" applyAlignment="1">
      <alignment horizontal="center"/>
    </xf>
    <xf numFmtId="0" fontId="40" fillId="30" borderId="0" xfId="0" applyFont="1" applyFill="1" applyBorder="1" applyAlignment="1">
      <alignment horizontal="left"/>
    </xf>
    <xf numFmtId="49" fontId="52" fillId="32" borderId="17" xfId="0" applyNumberFormat="1" applyFont="1" applyFill="1" applyBorder="1" applyAlignment="1">
      <alignment horizontal="center" vertical="center" wrapText="1"/>
    </xf>
    <xf numFmtId="49" fontId="52" fillId="33" borderId="17" xfId="0" applyNumberFormat="1" applyFont="1" applyFill="1" applyBorder="1" applyAlignment="1">
      <alignment horizontal="center" vertical="center" wrapText="1"/>
    </xf>
    <xf numFmtId="0" fontId="41" fillId="0" borderId="11" xfId="0" applyFont="1" applyBorder="1" applyAlignment="1">
      <alignment horizontal="center" vertical="center" wrapText="1"/>
    </xf>
    <xf numFmtId="0" fontId="21" fillId="0" borderId="11" xfId="46" applyNumberFormat="1" applyFont="1" applyBorder="1" applyAlignment="1" applyProtection="1">
      <alignment horizontal="center" vertical="center" wrapText="1"/>
    </xf>
    <xf numFmtId="3" fontId="21" fillId="0" borderId="11" xfId="46" applyNumberFormat="1" applyFont="1" applyFill="1" applyBorder="1" applyAlignment="1" applyProtection="1">
      <alignment horizontal="left" vertical="center"/>
    </xf>
    <xf numFmtId="49" fontId="1" fillId="29" borderId="10" xfId="1" applyNumberFormat="1" applyFont="1" applyFill="1" applyBorder="1" applyAlignment="1">
      <alignment horizontal="center" vertical="center"/>
    </xf>
    <xf numFmtId="0" fontId="1" fillId="29" borderId="10" xfId="1" applyFont="1" applyFill="1" applyBorder="1" applyAlignment="1">
      <alignment horizontal="center" vertical="center" wrapText="1"/>
    </xf>
    <xf numFmtId="49" fontId="38" fillId="0" borderId="24" xfId="0" applyNumberFormat="1" applyFont="1" applyFill="1" applyBorder="1" applyAlignment="1">
      <alignment horizontal="center" vertical="center"/>
    </xf>
    <xf numFmtId="49" fontId="40" fillId="6" borderId="11" xfId="0" applyNumberFormat="1" applyFont="1" applyFill="1" applyBorder="1" applyAlignment="1">
      <alignment horizontal="center" vertical="center" wrapText="1"/>
    </xf>
    <xf numFmtId="0" fontId="40" fillId="6" borderId="11" xfId="0" applyFont="1" applyFill="1" applyBorder="1" applyAlignment="1">
      <alignment horizontal="center" vertical="center" wrapText="1" shrinkToFit="1"/>
    </xf>
    <xf numFmtId="0" fontId="46" fillId="0" borderId="0" xfId="0" applyFont="1"/>
    <xf numFmtId="0" fontId="39" fillId="6" borderId="11" xfId="1" applyFont="1" applyFill="1" applyBorder="1" applyAlignment="1">
      <alignment horizontal="center" vertical="center" wrapText="1"/>
    </xf>
    <xf numFmtId="49" fontId="53" fillId="29" borderId="11" xfId="0" applyNumberFormat="1" applyFont="1" applyFill="1" applyBorder="1" applyAlignment="1" applyProtection="1">
      <alignment horizontal="center" vertical="top"/>
    </xf>
    <xf numFmtId="49" fontId="53" fillId="29" borderId="11" xfId="0" applyNumberFormat="1" applyFont="1" applyFill="1" applyBorder="1" applyAlignment="1" applyProtection="1">
      <alignment horizontal="left" vertical="top"/>
    </xf>
    <xf numFmtId="0" fontId="46" fillId="0" borderId="19" xfId="0" applyFont="1" applyBorder="1" applyAlignment="1">
      <alignment horizontal="center"/>
    </xf>
    <xf numFmtId="0" fontId="46" fillId="0" borderId="19" xfId="0" applyFont="1" applyBorder="1"/>
    <xf numFmtId="0" fontId="46" fillId="0" borderId="17" xfId="0" applyFont="1" applyBorder="1" applyAlignment="1">
      <alignment horizontal="center"/>
    </xf>
    <xf numFmtId="0" fontId="46" fillId="0" borderId="17" xfId="0" applyFont="1" applyBorder="1"/>
    <xf numFmtId="0" fontId="46" fillId="0" borderId="36" xfId="0" applyFont="1" applyBorder="1" applyAlignment="1">
      <alignment horizontal="center"/>
    </xf>
    <xf numFmtId="0" fontId="53" fillId="0" borderId="0" xfId="0" applyFont="1"/>
    <xf numFmtId="49" fontId="46" fillId="0" borderId="19" xfId="0" applyNumberFormat="1" applyFont="1" applyBorder="1" applyAlignment="1" applyProtection="1">
      <alignment horizontal="center" vertical="center"/>
    </xf>
    <xf numFmtId="49" fontId="46" fillId="0" borderId="17" xfId="0" applyNumberFormat="1" applyFont="1" applyBorder="1" applyAlignment="1" applyProtection="1">
      <alignment horizontal="center" vertical="top"/>
    </xf>
    <xf numFmtId="49" fontId="46" fillId="0" borderId="36" xfId="0" applyNumberFormat="1" applyFont="1" applyBorder="1" applyAlignment="1" applyProtection="1">
      <alignment horizontal="center" vertical="top"/>
    </xf>
    <xf numFmtId="49" fontId="46" fillId="0" borderId="19" xfId="0" applyNumberFormat="1" applyFont="1" applyBorder="1" applyAlignment="1" applyProtection="1">
      <alignment horizontal="center" vertical="top"/>
    </xf>
    <xf numFmtId="49" fontId="46" fillId="0" borderId="17" xfId="0" applyNumberFormat="1" applyFont="1" applyBorder="1" applyAlignment="1" applyProtection="1">
      <alignment horizontal="center" vertical="center"/>
    </xf>
    <xf numFmtId="0" fontId="39" fillId="6" borderId="11" xfId="1" applyFont="1" applyFill="1" applyBorder="1" applyAlignment="1">
      <alignment horizontal="left" vertical="center" wrapText="1"/>
    </xf>
    <xf numFmtId="4" fontId="46" fillId="0" borderId="0" xfId="47" applyNumberFormat="1" applyFont="1"/>
    <xf numFmtId="0" fontId="46" fillId="0" borderId="18" xfId="0" applyFont="1" applyBorder="1" applyAlignment="1">
      <alignment horizontal="center"/>
    </xf>
    <xf numFmtId="49" fontId="2" fillId="0" borderId="41" xfId="1" applyNumberFormat="1" applyFont="1" applyFill="1" applyBorder="1" applyAlignment="1">
      <alignment horizontal="center" vertical="center"/>
    </xf>
    <xf numFmtId="0" fontId="2" fillId="0" borderId="41" xfId="1" applyNumberFormat="1" applyFont="1" applyFill="1" applyBorder="1" applyAlignment="1">
      <alignment horizontal="center" vertical="center"/>
    </xf>
    <xf numFmtId="0" fontId="1" fillId="29" borderId="10" xfId="1" applyNumberFormat="1" applyFont="1" applyFill="1" applyBorder="1" applyAlignment="1">
      <alignment horizontal="center" vertical="center"/>
    </xf>
    <xf numFmtId="4" fontId="46" fillId="0" borderId="17" xfId="47" applyNumberFormat="1" applyFont="1" applyFill="1" applyBorder="1" applyAlignment="1">
      <alignment vertical="center"/>
    </xf>
    <xf numFmtId="4" fontId="40" fillId="0" borderId="0" xfId="0" applyNumberFormat="1" applyFont="1" applyAlignment="1">
      <alignment horizontal="right" vertical="center" wrapText="1"/>
    </xf>
    <xf numFmtId="4" fontId="40" fillId="6" borderId="0" xfId="0" applyNumberFormat="1" applyFont="1" applyFill="1" applyBorder="1" applyAlignment="1">
      <alignment horizontal="center" vertical="center" wrapText="1" shrinkToFit="1"/>
    </xf>
    <xf numFmtId="4" fontId="40" fillId="20" borderId="0" xfId="48" applyNumberFormat="1" applyFont="1" applyFill="1" applyBorder="1" applyAlignment="1" applyProtection="1">
      <alignment horizontal="right" vertical="center" wrapText="1"/>
    </xf>
    <xf numFmtId="4" fontId="38" fillId="0" borderId="0" xfId="48" applyNumberFormat="1" applyFont="1" applyFill="1" applyBorder="1" applyAlignment="1" applyProtection="1">
      <alignment horizontal="right" vertical="center" wrapText="1"/>
    </xf>
    <xf numFmtId="4" fontId="38" fillId="0" borderId="0" xfId="48" applyNumberFormat="1" applyFont="1" applyFill="1" applyAlignment="1">
      <alignment horizontal="right" vertical="center" wrapText="1"/>
    </xf>
    <xf numFmtId="4" fontId="40" fillId="20" borderId="0" xfId="48" applyNumberFormat="1" applyFont="1" applyFill="1" applyAlignment="1">
      <alignment horizontal="right" vertical="center" wrapText="1"/>
    </xf>
    <xf numFmtId="4" fontId="38" fillId="20" borderId="0" xfId="48" applyNumberFormat="1" applyFont="1" applyFill="1" applyAlignment="1">
      <alignment horizontal="right" vertical="center" wrapText="1"/>
    </xf>
    <xf numFmtId="4" fontId="38" fillId="0" borderId="0" xfId="48" applyNumberFormat="1" applyFont="1" applyAlignment="1">
      <alignment horizontal="right" vertical="center" wrapText="1"/>
    </xf>
    <xf numFmtId="4" fontId="40" fillId="4" borderId="0" xfId="48" applyNumberFormat="1" applyFont="1" applyFill="1" applyBorder="1" applyAlignment="1" applyProtection="1">
      <alignment horizontal="right" vertical="center" wrapText="1"/>
    </xf>
    <xf numFmtId="4" fontId="38" fillId="0" borderId="0" xfId="0" applyNumberFormat="1" applyFont="1"/>
    <xf numFmtId="4" fontId="41" fillId="0" borderId="0" xfId="0" applyNumberFormat="1" applyFont="1"/>
    <xf numFmtId="0" fontId="41" fillId="28" borderId="0" xfId="0" applyFont="1" applyFill="1"/>
    <xf numFmtId="0" fontId="55" fillId="0" borderId="0" xfId="0" applyFont="1"/>
    <xf numFmtId="10" fontId="40" fillId="20" borderId="0" xfId="29" applyNumberFormat="1" applyFont="1" applyFill="1" applyBorder="1" applyAlignment="1" applyProtection="1">
      <alignment horizontal="right" vertical="center" wrapText="1"/>
    </xf>
    <xf numFmtId="10" fontId="38" fillId="0" borderId="0" xfId="29" applyNumberFormat="1" applyFont="1" applyFill="1" applyBorder="1" applyAlignment="1" applyProtection="1">
      <alignment horizontal="right" vertical="center" wrapText="1"/>
    </xf>
    <xf numFmtId="10" fontId="40" fillId="0" borderId="0" xfId="29" applyNumberFormat="1" applyFont="1" applyFill="1" applyBorder="1" applyAlignment="1" applyProtection="1">
      <alignment horizontal="right" vertical="center" wrapText="1"/>
    </xf>
    <xf numFmtId="10" fontId="40" fillId="30" borderId="0" xfId="29" applyNumberFormat="1" applyFont="1" applyFill="1" applyBorder="1" applyAlignment="1" applyProtection="1">
      <alignment horizontal="right" vertical="center" wrapText="1"/>
    </xf>
    <xf numFmtId="10" fontId="40" fillId="4" borderId="0" xfId="29" applyNumberFormat="1" applyFont="1" applyFill="1" applyBorder="1" applyAlignment="1" applyProtection="1">
      <alignment horizontal="right" vertical="center" wrapText="1"/>
    </xf>
    <xf numFmtId="10" fontId="40" fillId="20" borderId="0" xfId="48" applyNumberFormat="1" applyFont="1" applyFill="1" applyBorder="1" applyAlignment="1" applyProtection="1">
      <alignment horizontal="right" vertical="center" wrapText="1"/>
    </xf>
    <xf numFmtId="10" fontId="38" fillId="0" borderId="0" xfId="48" applyNumberFormat="1" applyFont="1" applyFill="1" applyBorder="1" applyAlignment="1" applyProtection="1">
      <alignment horizontal="right" vertical="center" wrapText="1"/>
    </xf>
    <xf numFmtId="10" fontId="38" fillId="30" borderId="0" xfId="48" applyNumberFormat="1" applyFont="1" applyFill="1" applyBorder="1" applyAlignment="1" applyProtection="1">
      <alignment horizontal="right" vertical="center" wrapText="1"/>
    </xf>
    <xf numFmtId="10" fontId="38" fillId="0" borderId="0" xfId="48" applyNumberFormat="1" applyFont="1" applyFill="1" applyAlignment="1">
      <alignment horizontal="right" vertical="center" wrapText="1"/>
    </xf>
    <xf numFmtId="10" fontId="40" fillId="20" borderId="0" xfId="48" applyNumberFormat="1" applyFont="1" applyFill="1" applyAlignment="1">
      <alignment horizontal="right" vertical="center" wrapText="1"/>
    </xf>
    <xf numFmtId="10" fontId="38" fillId="20" borderId="0" xfId="48" applyNumberFormat="1" applyFont="1" applyFill="1" applyAlignment="1">
      <alignment horizontal="right" vertical="center" wrapText="1"/>
    </xf>
    <xf numFmtId="10" fontId="38" fillId="0" borderId="0" xfId="48" applyNumberFormat="1" applyFont="1" applyAlignment="1">
      <alignment horizontal="right" vertical="center" wrapText="1"/>
    </xf>
    <xf numFmtId="10" fontId="40" fillId="4" borderId="0" xfId="48" applyNumberFormat="1" applyFont="1" applyFill="1" applyBorder="1" applyAlignment="1" applyProtection="1">
      <alignment horizontal="right" vertical="center" wrapText="1"/>
    </xf>
    <xf numFmtId="4" fontId="40" fillId="20" borderId="0" xfId="29" applyNumberFormat="1" applyFont="1" applyFill="1" applyBorder="1" applyAlignment="1" applyProtection="1">
      <alignment horizontal="right" vertical="center" wrapText="1"/>
    </xf>
    <xf numFmtId="4" fontId="38" fillId="0" borderId="0" xfId="29" applyNumberFormat="1" applyFont="1" applyFill="1" applyBorder="1" applyAlignment="1" applyProtection="1">
      <alignment horizontal="right" vertical="center" wrapText="1"/>
    </xf>
    <xf numFmtId="4" fontId="40" fillId="30" borderId="0" xfId="29" applyNumberFormat="1" applyFont="1" applyFill="1" applyBorder="1" applyAlignment="1" applyProtection="1">
      <alignment horizontal="right" vertical="center" wrapText="1"/>
    </xf>
    <xf numFmtId="4" fontId="40" fillId="20" borderId="0" xfId="47" applyNumberFormat="1" applyFont="1" applyFill="1" applyAlignment="1">
      <alignment horizontal="right" vertical="center" wrapText="1"/>
    </xf>
    <xf numFmtId="4" fontId="40" fillId="20" borderId="0" xfId="0" applyNumberFormat="1" applyFont="1" applyFill="1" applyAlignment="1">
      <alignment horizontal="right" vertical="center" wrapText="1"/>
    </xf>
    <xf numFmtId="4" fontId="40" fillId="4" borderId="0" xfId="0" applyNumberFormat="1" applyFont="1" applyFill="1" applyAlignment="1">
      <alignment horizontal="right" vertical="center" wrapText="1"/>
    </xf>
    <xf numFmtId="4" fontId="38" fillId="0" borderId="0" xfId="0" applyNumberFormat="1" applyFont="1" applyFill="1"/>
    <xf numFmtId="4" fontId="40" fillId="0" borderId="0" xfId="29" applyNumberFormat="1" applyFont="1" applyFill="1" applyBorder="1" applyAlignment="1" applyProtection="1">
      <alignment horizontal="right" vertical="center" wrapText="1"/>
    </xf>
    <xf numFmtId="4" fontId="40" fillId="4" borderId="0" xfId="29" applyNumberFormat="1" applyFont="1" applyFill="1" applyBorder="1" applyAlignment="1" applyProtection="1">
      <alignment horizontal="right" vertical="center" wrapText="1"/>
    </xf>
    <xf numFmtId="4" fontId="56" fillId="30" borderId="0" xfId="48" applyNumberFormat="1" applyFont="1" applyFill="1" applyBorder="1" applyAlignment="1" applyProtection="1">
      <alignment horizontal="right" vertical="center" wrapText="1"/>
    </xf>
    <xf numFmtId="4" fontId="56" fillId="30" borderId="0" xfId="0" applyNumberFormat="1" applyFont="1" applyFill="1" applyBorder="1" applyAlignment="1">
      <alignment horizontal="right" vertical="center" wrapText="1"/>
    </xf>
    <xf numFmtId="10" fontId="56" fillId="30" borderId="0" xfId="0" applyNumberFormat="1" applyFont="1" applyFill="1" applyBorder="1" applyAlignment="1">
      <alignment horizontal="right" vertical="center" wrapText="1"/>
    </xf>
    <xf numFmtId="10" fontId="40" fillId="0" borderId="0" xfId="0" applyNumberFormat="1" applyFont="1" applyAlignment="1">
      <alignment horizontal="right" vertical="center" wrapText="1"/>
    </xf>
    <xf numFmtId="10" fontId="40" fillId="6" borderId="0" xfId="0" applyNumberFormat="1" applyFont="1" applyFill="1" applyBorder="1" applyAlignment="1">
      <alignment horizontal="center" vertical="center" wrapText="1" shrinkToFit="1"/>
    </xf>
    <xf numFmtId="10" fontId="40" fillId="20" borderId="0" xfId="0" applyNumberFormat="1" applyFont="1" applyFill="1" applyAlignment="1">
      <alignment horizontal="right" vertical="center" wrapText="1"/>
    </xf>
    <xf numFmtId="10" fontId="40" fillId="4" borderId="0" xfId="0" applyNumberFormat="1" applyFont="1" applyFill="1" applyAlignment="1">
      <alignment horizontal="right" vertical="center" wrapText="1"/>
    </xf>
    <xf numFmtId="10" fontId="38" fillId="0" borderId="0" xfId="0" applyNumberFormat="1" applyFont="1" applyFill="1"/>
    <xf numFmtId="10" fontId="41" fillId="0" borderId="0" xfId="0" applyNumberFormat="1" applyFont="1"/>
    <xf numFmtId="1" fontId="38" fillId="0" borderId="0" xfId="0" applyNumberFormat="1" applyFont="1" applyBorder="1" applyAlignment="1">
      <alignment horizontal="center" vertical="center"/>
    </xf>
    <xf numFmtId="1" fontId="38" fillId="0" borderId="0" xfId="0" applyNumberFormat="1" applyFont="1" applyBorder="1" applyAlignment="1">
      <alignment horizontal="center" vertical="center" wrapText="1"/>
    </xf>
    <xf numFmtId="1" fontId="41" fillId="0" borderId="0" xfId="0" applyNumberFormat="1" applyFont="1"/>
    <xf numFmtId="1" fontId="57" fillId="0" borderId="0" xfId="0" applyNumberFormat="1" applyFont="1" applyAlignment="1">
      <alignment horizontal="center"/>
    </xf>
    <xf numFmtId="4" fontId="58" fillId="0" borderId="0" xfId="29" applyNumberFormat="1" applyFont="1" applyFill="1" applyBorder="1" applyAlignment="1" applyProtection="1">
      <alignment horizontal="right" vertical="center" wrapText="1"/>
    </xf>
    <xf numFmtId="4" fontId="53" fillId="29" borderId="11" xfId="47" applyNumberFormat="1" applyFont="1" applyFill="1" applyBorder="1" applyAlignment="1">
      <alignment vertical="center"/>
    </xf>
    <xf numFmtId="4" fontId="53" fillId="29" borderId="11" xfId="0" applyNumberFormat="1" applyFont="1" applyFill="1" applyBorder="1" applyAlignment="1">
      <alignment vertical="center"/>
    </xf>
    <xf numFmtId="4" fontId="46" fillId="0" borderId="19" xfId="47" applyNumberFormat="1" applyFont="1" applyBorder="1" applyAlignment="1">
      <alignment vertical="center"/>
    </xf>
    <xf numFmtId="4" fontId="46" fillId="0" borderId="19" xfId="0" applyNumberFormat="1" applyFont="1" applyBorder="1" applyAlignment="1">
      <alignment vertical="center"/>
    </xf>
    <xf numFmtId="4" fontId="46" fillId="0" borderId="17" xfId="47" applyNumberFormat="1" applyFont="1" applyBorder="1" applyAlignment="1">
      <alignment vertical="center"/>
    </xf>
    <xf numFmtId="4" fontId="46" fillId="0" borderId="17" xfId="0" applyNumberFormat="1" applyFont="1" applyBorder="1" applyAlignment="1">
      <alignment vertical="center"/>
    </xf>
    <xf numFmtId="4" fontId="45" fillId="0" borderId="17" xfId="47" applyNumberFormat="1" applyFont="1" applyFill="1" applyBorder="1" applyAlignment="1" applyProtection="1">
      <alignment vertical="center"/>
    </xf>
    <xf numFmtId="4" fontId="45" fillId="0" borderId="17" xfId="0" applyNumberFormat="1" applyFont="1" applyFill="1" applyBorder="1" applyAlignment="1" applyProtection="1">
      <alignment vertical="center"/>
    </xf>
    <xf numFmtId="4" fontId="45" fillId="0" borderId="18" xfId="47" applyNumberFormat="1" applyFont="1" applyFill="1" applyBorder="1" applyAlignment="1" applyProtection="1">
      <alignment vertical="center"/>
    </xf>
    <xf numFmtId="4" fontId="45" fillId="0" borderId="18" xfId="0" applyNumberFormat="1" applyFont="1" applyFill="1" applyBorder="1" applyAlignment="1" applyProtection="1">
      <alignment vertical="center"/>
    </xf>
    <xf numFmtId="4" fontId="46" fillId="0" borderId="18" xfId="47" applyNumberFormat="1" applyFont="1" applyBorder="1" applyAlignment="1">
      <alignment vertical="center"/>
    </xf>
    <xf numFmtId="4" fontId="44" fillId="29" borderId="11" xfId="47" applyNumberFormat="1" applyFont="1" applyFill="1" applyBorder="1" applyAlignment="1" applyProtection="1">
      <alignment vertical="center"/>
    </xf>
    <xf numFmtId="4" fontId="45" fillId="0" borderId="19" xfId="0" applyNumberFormat="1" applyFont="1" applyFill="1" applyBorder="1" applyAlignment="1" applyProtection="1">
      <alignment vertical="center"/>
    </xf>
    <xf numFmtId="4" fontId="46" fillId="0" borderId="19" xfId="47" applyNumberFormat="1" applyFont="1" applyFill="1" applyBorder="1" applyAlignment="1">
      <alignment vertical="center"/>
    </xf>
    <xf numFmtId="4" fontId="39" fillId="6" borderId="11" xfId="47" applyNumberFormat="1" applyFont="1" applyFill="1" applyBorder="1" applyAlignment="1">
      <alignment vertical="center" wrapText="1"/>
    </xf>
    <xf numFmtId="4" fontId="39" fillId="6" borderId="11" xfId="1" applyNumberFormat="1" applyFont="1" applyFill="1" applyBorder="1" applyAlignment="1">
      <alignment vertical="center" wrapText="1"/>
    </xf>
    <xf numFmtId="4" fontId="46" fillId="0" borderId="0" xfId="47" applyNumberFormat="1" applyFont="1" applyAlignment="1">
      <alignment horizontal="right"/>
    </xf>
    <xf numFmtId="4" fontId="46" fillId="0" borderId="0" xfId="0" applyNumberFormat="1" applyFont="1"/>
    <xf numFmtId="0" fontId="44" fillId="29" borderId="11" xfId="0" applyFont="1" applyFill="1" applyBorder="1" applyAlignment="1" applyProtection="1">
      <alignment horizontal="left" vertical="top" wrapText="1"/>
    </xf>
    <xf numFmtId="0" fontId="45" fillId="0" borderId="19" xfId="0" applyFont="1" applyFill="1" applyBorder="1" applyAlignment="1" applyProtection="1">
      <alignment horizontal="left" wrapText="1"/>
    </xf>
    <xf numFmtId="0" fontId="45" fillId="0" borderId="17" xfId="0" applyFont="1" applyFill="1" applyBorder="1" applyAlignment="1" applyProtection="1">
      <alignment horizontal="left" wrapText="1"/>
    </xf>
    <xf numFmtId="0" fontId="45" fillId="0" borderId="18" xfId="0" applyFont="1" applyFill="1" applyBorder="1" applyAlignment="1" applyProtection="1">
      <alignment horizontal="left" wrapText="1"/>
    </xf>
    <xf numFmtId="0" fontId="46" fillId="0" borderId="19" xfId="0" applyFont="1" applyBorder="1" applyAlignment="1">
      <alignment horizontal="left" wrapText="1"/>
    </xf>
    <xf numFmtId="0" fontId="46" fillId="0" borderId="17" xfId="0" applyFont="1" applyBorder="1" applyAlignment="1">
      <alignment horizontal="left" wrapText="1"/>
    </xf>
    <xf numFmtId="0" fontId="46" fillId="0" borderId="36" xfId="0" applyFont="1" applyBorder="1" applyAlignment="1">
      <alignment horizontal="left" wrapText="1"/>
    </xf>
    <xf numFmtId="0" fontId="45" fillId="0" borderId="19" xfId="0" applyFont="1" applyFill="1" applyBorder="1" applyAlignment="1" applyProtection="1">
      <alignment horizontal="left" vertical="top" wrapText="1"/>
    </xf>
    <xf numFmtId="0" fontId="45" fillId="0" borderId="17" xfId="0" applyFont="1" applyFill="1" applyBorder="1" applyAlignment="1" applyProtection="1">
      <alignment horizontal="left" vertical="top" wrapText="1"/>
    </xf>
    <xf numFmtId="0" fontId="45" fillId="0" borderId="19" xfId="0" applyFont="1" applyBorder="1" applyAlignment="1" applyProtection="1">
      <alignment horizontal="left" vertical="top" wrapText="1"/>
    </xf>
    <xf numFmtId="0" fontId="45" fillId="0" borderId="17" xfId="0" applyFont="1" applyBorder="1" applyAlignment="1" applyProtection="1">
      <alignment horizontal="left" vertical="top" wrapText="1"/>
    </xf>
    <xf numFmtId="0" fontId="46" fillId="0" borderId="0" xfId="0" applyFont="1" applyAlignment="1">
      <alignment horizontal="left" wrapText="1"/>
    </xf>
    <xf numFmtId="4" fontId="46" fillId="0" borderId="36" xfId="47" applyNumberFormat="1" applyFont="1" applyBorder="1" applyAlignment="1">
      <alignment vertical="center"/>
    </xf>
    <xf numFmtId="4" fontId="46" fillId="0" borderId="50" xfId="47" applyNumberFormat="1" applyFont="1" applyBorder="1" applyAlignment="1">
      <alignment vertical="center"/>
    </xf>
    <xf numFmtId="4" fontId="46" fillId="0" borderId="36" xfId="47" applyNumberFormat="1" applyFont="1" applyFill="1" applyBorder="1" applyAlignment="1">
      <alignment vertical="center"/>
    </xf>
    <xf numFmtId="4" fontId="59" fillId="29" borderId="11" xfId="47" applyNumberFormat="1" applyFont="1" applyFill="1" applyBorder="1" applyAlignment="1">
      <alignment vertical="center"/>
    </xf>
    <xf numFmtId="4" fontId="59" fillId="29" borderId="11" xfId="0" applyNumberFormat="1" applyFont="1" applyFill="1" applyBorder="1" applyAlignment="1">
      <alignment vertical="center"/>
    </xf>
    <xf numFmtId="10" fontId="59" fillId="29" borderId="11" xfId="47" applyNumberFormat="1" applyFont="1" applyFill="1" applyBorder="1" applyAlignment="1">
      <alignment vertical="center"/>
    </xf>
    <xf numFmtId="10" fontId="46" fillId="0" borderId="19" xfId="47" applyNumberFormat="1" applyFont="1" applyBorder="1" applyAlignment="1">
      <alignment vertical="center"/>
    </xf>
    <xf numFmtId="10" fontId="46" fillId="0" borderId="17" xfId="47" applyNumberFormat="1" applyFont="1" applyBorder="1" applyAlignment="1">
      <alignment vertical="center"/>
    </xf>
    <xf numFmtId="10" fontId="45" fillId="0" borderId="17" xfId="47" applyNumberFormat="1" applyFont="1" applyFill="1" applyBorder="1" applyAlignment="1" applyProtection="1">
      <alignment vertical="center"/>
    </xf>
    <xf numFmtId="10" fontId="45" fillId="0" borderId="18" xfId="47" applyNumberFormat="1" applyFont="1" applyFill="1" applyBorder="1" applyAlignment="1" applyProtection="1">
      <alignment vertical="center"/>
    </xf>
    <xf numFmtId="10" fontId="53" fillId="29" borderId="11" xfId="47" applyNumberFormat="1" applyFont="1" applyFill="1" applyBorder="1" applyAlignment="1">
      <alignment vertical="center"/>
    </xf>
    <xf numFmtId="10" fontId="39" fillId="6" borderId="11" xfId="47" applyNumberFormat="1" applyFont="1" applyFill="1" applyBorder="1" applyAlignment="1">
      <alignment vertical="center" wrapText="1"/>
    </xf>
    <xf numFmtId="10" fontId="59" fillId="29" borderId="11" xfId="0" applyNumberFormat="1" applyFont="1" applyFill="1" applyBorder="1" applyAlignment="1">
      <alignment vertical="center"/>
    </xf>
    <xf numFmtId="10" fontId="46" fillId="0" borderId="19" xfId="0" applyNumberFormat="1" applyFont="1" applyBorder="1" applyAlignment="1">
      <alignment vertical="center"/>
    </xf>
    <xf numFmtId="10" fontId="46" fillId="0" borderId="17" xfId="0" applyNumberFormat="1" applyFont="1" applyBorder="1" applyAlignment="1">
      <alignment vertical="center"/>
    </xf>
    <xf numFmtId="10" fontId="45" fillId="0" borderId="17" xfId="0" applyNumberFormat="1" applyFont="1" applyFill="1" applyBorder="1" applyAlignment="1" applyProtection="1">
      <alignment vertical="center"/>
    </xf>
    <xf numFmtId="10" fontId="45" fillId="0" borderId="18" xfId="0" applyNumberFormat="1" applyFont="1" applyFill="1" applyBorder="1" applyAlignment="1" applyProtection="1">
      <alignment vertical="center"/>
    </xf>
    <xf numFmtId="10" fontId="53" fillId="29" borderId="11" xfId="0" applyNumberFormat="1" applyFont="1" applyFill="1" applyBorder="1" applyAlignment="1">
      <alignment vertical="center"/>
    </xf>
    <xf numFmtId="10" fontId="45" fillId="0" borderId="19" xfId="0" applyNumberFormat="1" applyFont="1" applyFill="1" applyBorder="1" applyAlignment="1" applyProtection="1">
      <alignment vertical="center"/>
    </xf>
    <xf numFmtId="10" fontId="39" fillId="6" borderId="11" xfId="1" applyNumberFormat="1" applyFont="1" applyFill="1" applyBorder="1" applyAlignment="1">
      <alignment vertical="center" wrapText="1"/>
    </xf>
    <xf numFmtId="10" fontId="46" fillId="0" borderId="0" xfId="0" applyNumberFormat="1" applyFont="1"/>
    <xf numFmtId="10" fontId="46" fillId="0" borderId="18" xfId="47" applyNumberFormat="1" applyFont="1" applyBorder="1" applyAlignment="1">
      <alignment vertical="center"/>
    </xf>
    <xf numFmtId="10" fontId="46" fillId="0" borderId="36" xfId="47" applyNumberFormat="1" applyFont="1" applyBorder="1" applyAlignment="1">
      <alignment vertical="center"/>
    </xf>
    <xf numFmtId="10" fontId="44" fillId="29" borderId="11" xfId="47" applyNumberFormat="1" applyFont="1" applyFill="1" applyBorder="1" applyAlignment="1" applyProtection="1">
      <alignment vertical="center"/>
    </xf>
    <xf numFmtId="10" fontId="46" fillId="0" borderId="50" xfId="47" applyNumberFormat="1" applyFont="1" applyBorder="1" applyAlignment="1">
      <alignment vertical="center"/>
    </xf>
    <xf numFmtId="10" fontId="46" fillId="0" borderId="19" xfId="47" applyNumberFormat="1" applyFont="1" applyFill="1" applyBorder="1" applyAlignment="1">
      <alignment vertical="center"/>
    </xf>
    <xf numFmtId="10" fontId="46" fillId="0" borderId="17" xfId="47" applyNumberFormat="1" applyFont="1" applyFill="1" applyBorder="1" applyAlignment="1">
      <alignment vertical="center"/>
    </xf>
    <xf numFmtId="10" fontId="46" fillId="0" borderId="36" xfId="47" applyNumberFormat="1" applyFont="1" applyFill="1" applyBorder="1" applyAlignment="1">
      <alignment vertical="center"/>
    </xf>
    <xf numFmtId="10" fontId="46" fillId="0" borderId="0" xfId="47" applyNumberFormat="1" applyFont="1"/>
    <xf numFmtId="10" fontId="60" fillId="0" borderId="19" xfId="47" applyNumberFormat="1" applyFont="1" applyBorder="1" applyAlignment="1">
      <alignment vertical="center"/>
    </xf>
    <xf numFmtId="0" fontId="41" fillId="0" borderId="0" xfId="0" applyFont="1" applyAlignment="1">
      <alignment wrapText="1"/>
    </xf>
    <xf numFmtId="4" fontId="40" fillId="20" borderId="22" xfId="0" applyNumberFormat="1" applyFont="1" applyFill="1" applyBorder="1" applyAlignment="1">
      <alignment horizontal="right" vertical="center" wrapText="1"/>
    </xf>
    <xf numFmtId="4" fontId="38" fillId="0" borderId="22" xfId="0" applyNumberFormat="1" applyFont="1" applyFill="1" applyBorder="1" applyAlignment="1">
      <alignment horizontal="right" vertical="center" wrapText="1"/>
    </xf>
    <xf numFmtId="4" fontId="40" fillId="27" borderId="22" xfId="0" applyNumberFormat="1" applyFont="1" applyFill="1" applyBorder="1" applyAlignment="1">
      <alignment horizontal="right" vertical="center" wrapText="1"/>
    </xf>
    <xf numFmtId="4" fontId="40" fillId="25" borderId="22" xfId="0" applyNumberFormat="1" applyFont="1" applyFill="1" applyBorder="1" applyAlignment="1">
      <alignment horizontal="right" vertical="center" wrapText="1"/>
    </xf>
    <xf numFmtId="171" fontId="38" fillId="0" borderId="22" xfId="0" applyNumberFormat="1" applyFont="1" applyFill="1" applyBorder="1" applyAlignment="1">
      <alignment horizontal="right" vertical="center" wrapText="1"/>
    </xf>
    <xf numFmtId="165" fontId="38" fillId="0" borderId="22" xfId="0" applyNumberFormat="1" applyFont="1" applyFill="1" applyBorder="1" applyAlignment="1">
      <alignment horizontal="right" vertical="center" wrapText="1"/>
    </xf>
    <xf numFmtId="0" fontId="41" fillId="0" borderId="21" xfId="0" applyFont="1" applyBorder="1"/>
    <xf numFmtId="49" fontId="38" fillId="0" borderId="52" xfId="0" applyNumberFormat="1" applyFont="1" applyFill="1" applyBorder="1" applyAlignment="1">
      <alignment horizontal="center"/>
    </xf>
    <xf numFmtId="0" fontId="38" fillId="0" borderId="52" xfId="0" applyFont="1" applyFill="1" applyBorder="1" applyAlignment="1">
      <alignment horizontal="left" wrapText="1"/>
    </xf>
    <xf numFmtId="49" fontId="38" fillId="4" borderId="53" xfId="0" applyNumberFormat="1" applyFont="1" applyFill="1" applyBorder="1" applyAlignment="1">
      <alignment horizontal="center"/>
    </xf>
    <xf numFmtId="0" fontId="40" fillId="4" borderId="53" xfId="0" applyFont="1" applyFill="1" applyBorder="1" applyAlignment="1">
      <alignment horizontal="center" vertical="center" wrapText="1"/>
    </xf>
    <xf numFmtId="10" fontId="38" fillId="0" borderId="54" xfId="0" applyNumberFormat="1" applyFont="1" applyFill="1" applyBorder="1" applyAlignment="1">
      <alignment horizontal="right" vertical="center" wrapText="1"/>
    </xf>
    <xf numFmtId="10" fontId="40" fillId="20" borderId="22" xfId="0" applyNumberFormat="1" applyFont="1" applyFill="1" applyBorder="1" applyAlignment="1">
      <alignment horizontal="right" vertical="center" wrapText="1"/>
    </xf>
    <xf numFmtId="165" fontId="40" fillId="20" borderId="22" xfId="0" applyNumberFormat="1" applyFont="1" applyFill="1" applyBorder="1" applyAlignment="1">
      <alignment horizontal="right" vertical="center" wrapText="1"/>
    </xf>
    <xf numFmtId="10" fontId="61" fillId="27" borderId="50" xfId="0" applyNumberFormat="1" applyFont="1" applyFill="1" applyBorder="1" applyAlignment="1">
      <alignment horizontal="right" wrapText="1"/>
    </xf>
    <xf numFmtId="165" fontId="38" fillId="0" borderId="54" xfId="0" applyNumberFormat="1" applyFont="1" applyFill="1" applyBorder="1" applyAlignment="1">
      <alignment horizontal="right" vertical="center" wrapText="1"/>
    </xf>
    <xf numFmtId="10" fontId="38" fillId="0" borderId="22" xfId="0" applyNumberFormat="1" applyFont="1" applyFill="1" applyBorder="1" applyAlignment="1">
      <alignment horizontal="right" vertical="center" wrapText="1"/>
    </xf>
    <xf numFmtId="0" fontId="41" fillId="27" borderId="50" xfId="0" applyFont="1" applyFill="1" applyBorder="1" applyAlignment="1">
      <alignment horizontal="right" wrapText="1"/>
    </xf>
    <xf numFmtId="165" fontId="40" fillId="25" borderId="22" xfId="0" applyNumberFormat="1" applyFont="1" applyFill="1" applyBorder="1" applyAlignment="1">
      <alignment horizontal="right" vertical="center" wrapText="1"/>
    </xf>
    <xf numFmtId="165" fontId="38" fillId="0" borderId="52" xfId="0" applyNumberFormat="1" applyFont="1" applyFill="1" applyBorder="1" applyAlignment="1">
      <alignment horizontal="right" vertical="center" wrapText="1"/>
    </xf>
    <xf numFmtId="165" fontId="38" fillId="0" borderId="55" xfId="0" applyNumberFormat="1" applyFont="1" applyFill="1" applyBorder="1" applyAlignment="1">
      <alignment horizontal="right" vertical="center" wrapText="1"/>
    </xf>
    <xf numFmtId="171" fontId="40" fillId="20" borderId="22" xfId="0" applyNumberFormat="1" applyFont="1" applyFill="1" applyBorder="1" applyAlignment="1">
      <alignment horizontal="right" vertical="center" wrapText="1"/>
    </xf>
    <xf numFmtId="39" fontId="40" fillId="20" borderId="22" xfId="0" applyNumberFormat="1" applyFont="1" applyFill="1" applyBorder="1" applyAlignment="1">
      <alignment horizontal="right" vertical="center" wrapText="1"/>
    </xf>
    <xf numFmtId="10" fontId="40" fillId="25" borderId="22" xfId="0" applyNumberFormat="1" applyFont="1" applyFill="1" applyBorder="1" applyAlignment="1">
      <alignment horizontal="right" vertical="center" wrapText="1"/>
    </xf>
    <xf numFmtId="10" fontId="40" fillId="27" borderId="22" xfId="0" applyNumberFormat="1" applyFont="1" applyFill="1" applyBorder="1" applyAlignment="1">
      <alignment horizontal="right" vertical="center" wrapText="1"/>
    </xf>
    <xf numFmtId="4" fontId="56" fillId="20" borderId="22" xfId="0" applyNumberFormat="1" applyFont="1" applyFill="1" applyBorder="1" applyAlignment="1">
      <alignment horizontal="right" vertical="center" wrapText="1"/>
    </xf>
    <xf numFmtId="10" fontId="56" fillId="20" borderId="22" xfId="0" applyNumberFormat="1" applyFont="1" applyFill="1" applyBorder="1" applyAlignment="1">
      <alignment horizontal="right" vertical="center" wrapText="1"/>
    </xf>
    <xf numFmtId="171" fontId="40" fillId="4" borderId="53" xfId="29" applyNumberFormat="1" applyFont="1" applyFill="1" applyBorder="1" applyAlignment="1" applyProtection="1">
      <alignment horizontal="right" vertical="center" wrapText="1"/>
    </xf>
    <xf numFmtId="10" fontId="40" fillId="4" borderId="53" xfId="29" applyNumberFormat="1" applyFont="1" applyFill="1" applyBorder="1" applyAlignment="1" applyProtection="1">
      <alignment horizontal="right" vertical="center" wrapText="1"/>
    </xf>
    <xf numFmtId="10" fontId="40" fillId="4" borderId="51" xfId="29" applyNumberFormat="1" applyFont="1" applyFill="1" applyBorder="1" applyAlignment="1" applyProtection="1">
      <alignment horizontal="right" vertical="center" wrapText="1"/>
    </xf>
    <xf numFmtId="0" fontId="52" fillId="0" borderId="17" xfId="0" applyFont="1" applyBorder="1" applyAlignment="1">
      <alignment wrapText="1"/>
    </xf>
    <xf numFmtId="0" fontId="37" fillId="20" borderId="17" xfId="0" applyFont="1" applyFill="1" applyBorder="1" applyAlignment="1">
      <alignment wrapText="1"/>
    </xf>
    <xf numFmtId="4" fontId="52" fillId="0" borderId="17" xfId="29" applyNumberFormat="1" applyFont="1" applyFill="1" applyBorder="1" applyAlignment="1" applyProtection="1">
      <alignment horizontal="right" vertical="center" wrapText="1"/>
    </xf>
    <xf numFmtId="4" fontId="37" fillId="26" borderId="17" xfId="29" applyNumberFormat="1" applyFont="1" applyFill="1" applyBorder="1" applyAlignment="1" applyProtection="1">
      <alignment horizontal="right" vertical="center" wrapText="1"/>
    </xf>
    <xf numFmtId="4" fontId="37" fillId="20" borderId="17" xfId="29" applyNumberFormat="1" applyFont="1" applyFill="1" applyBorder="1" applyAlignment="1" applyProtection="1">
      <alignment horizontal="right" vertical="center" wrapText="1"/>
    </xf>
    <xf numFmtId="4" fontId="37" fillId="26" borderId="17" xfId="0" applyNumberFormat="1" applyFont="1" applyFill="1" applyBorder="1" applyAlignment="1">
      <alignment horizontal="right" vertical="top" wrapText="1"/>
    </xf>
    <xf numFmtId="4" fontId="39" fillId="28" borderId="0" xfId="0" applyNumberFormat="1" applyFont="1" applyFill="1" applyAlignment="1">
      <alignment horizontal="right"/>
    </xf>
    <xf numFmtId="10" fontId="37" fillId="31" borderId="17" xfId="48" applyNumberFormat="1" applyFont="1" applyFill="1" applyBorder="1" applyAlignment="1" applyProtection="1">
      <alignment horizontal="center" vertical="center" wrapText="1"/>
    </xf>
    <xf numFmtId="10" fontId="39" fillId="28" borderId="0" xfId="0" applyNumberFormat="1" applyFont="1" applyFill="1" applyBorder="1"/>
    <xf numFmtId="10" fontId="52" fillId="0" borderId="17" xfId="29" applyNumberFormat="1" applyFont="1" applyFill="1" applyBorder="1" applyAlignment="1" applyProtection="1">
      <alignment horizontal="right" vertical="center" wrapText="1"/>
    </xf>
    <xf numFmtId="10" fontId="37" fillId="26" borderId="17" xfId="29" applyNumberFormat="1" applyFont="1" applyFill="1" applyBorder="1" applyAlignment="1" applyProtection="1">
      <alignment horizontal="right" vertical="center" wrapText="1"/>
    </xf>
    <xf numFmtId="10" fontId="37" fillId="20" borderId="17" xfId="29" applyNumberFormat="1" applyFont="1" applyFill="1" applyBorder="1" applyAlignment="1" applyProtection="1">
      <alignment horizontal="right" vertical="center" wrapText="1"/>
    </xf>
    <xf numFmtId="10" fontId="37" fillId="26" borderId="17" xfId="0" applyNumberFormat="1" applyFont="1" applyFill="1" applyBorder="1" applyAlignment="1">
      <alignment horizontal="right" vertical="top" wrapText="1"/>
    </xf>
    <xf numFmtId="10" fontId="39" fillId="28" borderId="0" xfId="0" applyNumberFormat="1" applyFont="1" applyFill="1" applyAlignment="1">
      <alignment horizontal="right"/>
    </xf>
    <xf numFmtId="4" fontId="37" fillId="22" borderId="50" xfId="29" applyNumberFormat="1" applyFont="1" applyFill="1" applyBorder="1" applyAlignment="1" applyProtection="1">
      <alignment horizontal="right" vertical="center" wrapText="1"/>
    </xf>
    <xf numFmtId="4" fontId="52" fillId="0" borderId="50" xfId="29" applyNumberFormat="1" applyFont="1" applyFill="1" applyBorder="1" applyAlignment="1" applyProtection="1">
      <alignment horizontal="right" vertical="center" wrapText="1"/>
    </xf>
    <xf numFmtId="4" fontId="37" fillId="26" borderId="50" xfId="29" applyNumberFormat="1" applyFont="1" applyFill="1" applyBorder="1" applyAlignment="1" applyProtection="1">
      <alignment horizontal="right" vertical="center" wrapText="1"/>
    </xf>
    <xf numFmtId="4" fontId="37" fillId="20" borderId="50" xfId="29" applyNumberFormat="1" applyFont="1" applyFill="1" applyBorder="1" applyAlignment="1" applyProtection="1">
      <alignment horizontal="right" vertical="center" wrapText="1"/>
    </xf>
    <xf numFmtId="4" fontId="37" fillId="26" borderId="50" xfId="0" applyNumberFormat="1" applyFont="1" applyFill="1" applyBorder="1" applyAlignment="1">
      <alignment horizontal="right" vertical="top" wrapText="1"/>
    </xf>
    <xf numFmtId="0" fontId="52" fillId="0" borderId="17" xfId="0" applyFont="1" applyBorder="1" applyAlignment="1">
      <alignment horizontal="left" wrapText="1"/>
    </xf>
    <xf numFmtId="4" fontId="37" fillId="31" borderId="17" xfId="48" applyNumberFormat="1" applyFont="1" applyFill="1" applyBorder="1" applyAlignment="1" applyProtection="1">
      <alignment horizontal="right" vertical="center" wrapText="1"/>
    </xf>
    <xf numFmtId="0" fontId="39" fillId="28" borderId="0" xfId="0" applyFont="1" applyFill="1" applyBorder="1" applyAlignment="1">
      <alignment horizontal="right"/>
    </xf>
    <xf numFmtId="10" fontId="37" fillId="22" borderId="57" xfId="29" applyNumberFormat="1" applyFont="1" applyFill="1" applyBorder="1" applyAlignment="1" applyProtection="1">
      <alignment horizontal="right" vertical="center" wrapText="1"/>
    </xf>
    <xf numFmtId="10" fontId="52" fillId="0" borderId="57" xfId="29" applyNumberFormat="1" applyFont="1" applyFill="1" applyBorder="1" applyAlignment="1" applyProtection="1">
      <alignment horizontal="right" vertical="center" wrapText="1"/>
    </xf>
    <xf numFmtId="10" fontId="37" fillId="26" borderId="57" xfId="29" applyNumberFormat="1" applyFont="1" applyFill="1" applyBorder="1" applyAlignment="1" applyProtection="1">
      <alignment horizontal="right" vertical="center" wrapText="1"/>
    </xf>
    <xf numFmtId="10" fontId="37" fillId="20" borderId="57" xfId="29" applyNumberFormat="1" applyFont="1" applyFill="1" applyBorder="1" applyAlignment="1" applyProtection="1">
      <alignment horizontal="right" vertical="center" wrapText="1"/>
    </xf>
    <xf numFmtId="10" fontId="37" fillId="26" borderId="57" xfId="0" applyNumberFormat="1" applyFont="1" applyFill="1" applyBorder="1" applyAlignment="1">
      <alignment horizontal="right" vertical="top" wrapText="1"/>
    </xf>
    <xf numFmtId="0" fontId="41" fillId="0" borderId="0" xfId="0" applyFont="1" applyAlignment="1"/>
    <xf numFmtId="4" fontId="1" fillId="29" borderId="10" xfId="1" applyNumberFormat="1" applyFont="1" applyFill="1" applyBorder="1" applyAlignment="1">
      <alignment horizontal="center" vertical="center" wrapText="1"/>
    </xf>
    <xf numFmtId="4" fontId="2" fillId="0" borderId="10" xfId="29" applyNumberFormat="1" applyFont="1" applyFill="1" applyBorder="1" applyAlignment="1" applyProtection="1">
      <alignment horizontal="right" vertical="center"/>
    </xf>
    <xf numFmtId="4" fontId="1" fillId="0" borderId="10" xfId="29" applyNumberFormat="1" applyFont="1" applyFill="1" applyBorder="1" applyAlignment="1" applyProtection="1">
      <alignment horizontal="right" vertical="center"/>
    </xf>
    <xf numFmtId="4" fontId="2" fillId="0" borderId="10" xfId="29" applyNumberFormat="1" applyFont="1" applyFill="1" applyBorder="1" applyAlignment="1" applyProtection="1">
      <alignment horizontal="right" vertical="center" wrapText="1"/>
    </xf>
    <xf numFmtId="4" fontId="2" fillId="0" borderId="41" xfId="29" applyNumberFormat="1" applyFont="1" applyFill="1" applyBorder="1" applyAlignment="1" applyProtection="1">
      <alignment horizontal="right" vertical="center"/>
    </xf>
    <xf numFmtId="4" fontId="1" fillId="29" borderId="10" xfId="29" applyNumberFormat="1" applyFont="1" applyFill="1" applyBorder="1" applyAlignment="1" applyProtection="1">
      <alignment horizontal="right" vertical="center"/>
    </xf>
    <xf numFmtId="4" fontId="0" fillId="0" borderId="0" xfId="0" applyNumberFormat="1"/>
    <xf numFmtId="4" fontId="52" fillId="0" borderId="58" xfId="29" applyNumberFormat="1" applyFont="1" applyFill="1" applyBorder="1" applyAlignment="1" applyProtection="1">
      <alignment horizontal="right" vertical="center" wrapText="1"/>
    </xf>
    <xf numFmtId="4" fontId="37" fillId="26" borderId="58" xfId="29" applyNumberFormat="1" applyFont="1" applyFill="1" applyBorder="1" applyAlignment="1" applyProtection="1">
      <alignment horizontal="right" vertical="center" wrapText="1"/>
    </xf>
    <xf numFmtId="4" fontId="37" fillId="20" borderId="58" xfId="29" applyNumberFormat="1" applyFont="1" applyFill="1" applyBorder="1" applyAlignment="1" applyProtection="1">
      <alignment horizontal="right" vertical="center" wrapText="1"/>
    </xf>
    <xf numFmtId="4" fontId="37" fillId="26" borderId="58" xfId="0" applyNumberFormat="1" applyFont="1" applyFill="1" applyBorder="1" applyAlignment="1">
      <alignment horizontal="right" vertical="top" wrapText="1"/>
    </xf>
    <xf numFmtId="0" fontId="41" fillId="0" borderId="33" xfId="0" applyFont="1" applyBorder="1"/>
    <xf numFmtId="172" fontId="61" fillId="27" borderId="0" xfId="0" applyNumberFormat="1" applyFont="1" applyFill="1" applyBorder="1" applyAlignment="1">
      <alignment horizontal="right" vertical="center" wrapText="1"/>
    </xf>
    <xf numFmtId="165" fontId="38" fillId="0" borderId="59" xfId="0" applyNumberFormat="1" applyFont="1" applyFill="1" applyBorder="1" applyAlignment="1">
      <alignment horizontal="right" vertical="center" wrapText="1"/>
    </xf>
    <xf numFmtId="171" fontId="38" fillId="0" borderId="59" xfId="0" applyNumberFormat="1" applyFont="1" applyFill="1" applyBorder="1" applyAlignment="1">
      <alignment horizontal="right" vertical="center" wrapText="1"/>
    </xf>
    <xf numFmtId="4" fontId="61" fillId="27" borderId="0" xfId="0" applyNumberFormat="1" applyFont="1" applyFill="1" applyBorder="1" applyAlignment="1">
      <alignment horizontal="right" wrapText="1"/>
    </xf>
    <xf numFmtId="4" fontId="38" fillId="0" borderId="59" xfId="0" applyNumberFormat="1" applyFont="1" applyFill="1" applyBorder="1" applyAlignment="1">
      <alignment horizontal="right" vertical="center" wrapText="1"/>
    </xf>
    <xf numFmtId="0" fontId="41" fillId="27" borderId="0" xfId="0" applyFont="1" applyFill="1" applyBorder="1" applyAlignment="1">
      <alignment horizontal="right" wrapText="1"/>
    </xf>
    <xf numFmtId="171" fontId="40" fillId="4" borderId="60" xfId="29" applyNumberFormat="1" applyFont="1" applyFill="1" applyBorder="1" applyAlignment="1" applyProtection="1">
      <alignment horizontal="right" vertical="center" wrapText="1"/>
    </xf>
    <xf numFmtId="0" fontId="38" fillId="0" borderId="61" xfId="0" applyFont="1" applyFill="1" applyBorder="1" applyAlignment="1">
      <alignment horizontal="center" vertical="center" wrapText="1"/>
    </xf>
    <xf numFmtId="172" fontId="40" fillId="20" borderId="54" xfId="0" applyNumberFormat="1" applyFont="1" applyFill="1" applyBorder="1" applyAlignment="1">
      <alignment horizontal="right" vertical="center" wrapText="1"/>
    </xf>
    <xf numFmtId="171" fontId="38" fillId="0" borderId="54" xfId="0" applyNumberFormat="1" applyFont="1" applyFill="1" applyBorder="1" applyAlignment="1">
      <alignment horizontal="right" vertical="center" wrapText="1"/>
    </xf>
    <xf numFmtId="4" fontId="40" fillId="20" borderId="54" xfId="0" applyNumberFormat="1" applyFont="1" applyFill="1" applyBorder="1" applyAlignment="1">
      <alignment horizontal="right" vertical="center" wrapText="1"/>
    </xf>
    <xf numFmtId="4" fontId="38" fillId="0" borderId="54" xfId="0" applyNumberFormat="1" applyFont="1" applyFill="1" applyBorder="1" applyAlignment="1">
      <alignment horizontal="right" vertical="center" wrapText="1"/>
    </xf>
    <xf numFmtId="165" fontId="40" fillId="20" borderId="54" xfId="0" applyNumberFormat="1" applyFont="1" applyFill="1" applyBorder="1" applyAlignment="1">
      <alignment horizontal="right" vertical="center" wrapText="1"/>
    </xf>
    <xf numFmtId="4" fontId="40" fillId="27" borderId="54" xfId="0" applyNumberFormat="1" applyFont="1" applyFill="1" applyBorder="1" applyAlignment="1">
      <alignment horizontal="right" vertical="center" wrapText="1"/>
    </xf>
    <xf numFmtId="4" fontId="40" fillId="25" borderId="54" xfId="0" applyNumberFormat="1" applyFont="1" applyFill="1" applyBorder="1" applyAlignment="1">
      <alignment horizontal="right" vertical="center" wrapText="1"/>
    </xf>
    <xf numFmtId="4" fontId="56" fillId="20" borderId="54" xfId="0" applyNumberFormat="1" applyFont="1" applyFill="1" applyBorder="1" applyAlignment="1">
      <alignment horizontal="right" vertical="center" wrapText="1"/>
    </xf>
    <xf numFmtId="165" fontId="38" fillId="0" borderId="62" xfId="0" applyNumberFormat="1" applyFont="1" applyFill="1" applyBorder="1" applyAlignment="1">
      <alignment horizontal="right" vertical="center" wrapText="1"/>
    </xf>
    <xf numFmtId="171" fontId="40" fillId="4" borderId="51" xfId="29" applyNumberFormat="1" applyFont="1" applyFill="1" applyBorder="1" applyAlignment="1" applyProtection="1">
      <alignment horizontal="right" vertical="center" wrapText="1"/>
    </xf>
    <xf numFmtId="0" fontId="42" fillId="0" borderId="0" xfId="0" applyFont="1" applyAlignment="1">
      <alignment horizontal="center"/>
    </xf>
    <xf numFmtId="0" fontId="42" fillId="0" borderId="12" xfId="0" applyFont="1" applyBorder="1"/>
    <xf numFmtId="0" fontId="46" fillId="0" borderId="36" xfId="0" applyFont="1" applyBorder="1"/>
    <xf numFmtId="0" fontId="45" fillId="0" borderId="50" xfId="0" applyFont="1" applyFill="1" applyBorder="1" applyAlignment="1" applyProtection="1">
      <alignment horizontal="left" wrapText="1"/>
    </xf>
    <xf numFmtId="4" fontId="45" fillId="0" borderId="50" xfId="47" applyNumberFormat="1" applyFont="1" applyFill="1" applyBorder="1" applyAlignment="1" applyProtection="1">
      <alignment vertical="center"/>
    </xf>
    <xf numFmtId="10" fontId="45" fillId="0" borderId="50" xfId="47" applyNumberFormat="1" applyFont="1" applyFill="1" applyBorder="1" applyAlignment="1" applyProtection="1">
      <alignment vertical="center"/>
    </xf>
    <xf numFmtId="4" fontId="45" fillId="0" borderId="50" xfId="0" applyNumberFormat="1" applyFont="1" applyFill="1" applyBorder="1" applyAlignment="1" applyProtection="1">
      <alignment vertical="center"/>
    </xf>
    <xf numFmtId="10" fontId="45" fillId="0" borderId="50" xfId="0" applyNumberFormat="1" applyFont="1" applyFill="1" applyBorder="1" applyAlignment="1" applyProtection="1">
      <alignment vertical="center"/>
    </xf>
    <xf numFmtId="4" fontId="46" fillId="0" borderId="50" xfId="47" applyNumberFormat="1" applyFont="1" applyFill="1" applyBorder="1" applyAlignment="1">
      <alignment vertical="center"/>
    </xf>
    <xf numFmtId="10" fontId="46" fillId="0" borderId="50" xfId="47" applyNumberFormat="1" applyFont="1" applyFill="1" applyBorder="1" applyAlignment="1">
      <alignment vertical="center"/>
    </xf>
    <xf numFmtId="0" fontId="46" fillId="0" borderId="0" xfId="0" applyFont="1" applyBorder="1"/>
    <xf numFmtId="0" fontId="46" fillId="0" borderId="50" xfId="0" applyFont="1" applyBorder="1" applyAlignment="1">
      <alignment horizontal="center" vertical="center"/>
    </xf>
    <xf numFmtId="4" fontId="46" fillId="29" borderId="11" xfId="47" applyNumberFormat="1" applyFont="1" applyFill="1" applyBorder="1" applyAlignment="1">
      <alignment vertical="center"/>
    </xf>
    <xf numFmtId="10" fontId="46" fillId="29" borderId="11" xfId="47" applyNumberFormat="1" applyFont="1" applyFill="1" applyBorder="1" applyAlignment="1">
      <alignment vertical="center"/>
    </xf>
    <xf numFmtId="0" fontId="45" fillId="0" borderId="57" xfId="0" applyFont="1" applyFill="1" applyBorder="1" applyAlignment="1" applyProtection="1">
      <alignment horizontal="left" wrapText="1"/>
    </xf>
    <xf numFmtId="0" fontId="46" fillId="28" borderId="17" xfId="0" applyFont="1" applyFill="1" applyBorder="1" applyAlignment="1">
      <alignment horizontal="center"/>
    </xf>
    <xf numFmtId="3" fontId="35" fillId="28" borderId="0" xfId="49" applyNumberFormat="1" applyFont="1" applyFill="1" applyBorder="1" applyAlignment="1">
      <alignment horizontal="left" vertical="center" wrapText="1"/>
    </xf>
    <xf numFmtId="4" fontId="45" fillId="28" borderId="17" xfId="47" applyNumberFormat="1" applyFont="1" applyFill="1" applyBorder="1" applyAlignment="1" applyProtection="1">
      <alignment vertical="center"/>
    </xf>
    <xf numFmtId="10" fontId="45" fillId="28" borderId="17" xfId="47" applyNumberFormat="1" applyFont="1" applyFill="1" applyBorder="1" applyAlignment="1" applyProtection="1">
      <alignment vertical="center"/>
    </xf>
    <xf numFmtId="4" fontId="45" fillId="28" borderId="17" xfId="0" applyNumberFormat="1" applyFont="1" applyFill="1" applyBorder="1" applyAlignment="1" applyProtection="1">
      <alignment vertical="center"/>
    </xf>
    <xf numFmtId="10" fontId="45" fillId="28" borderId="17" xfId="0" applyNumberFormat="1" applyFont="1" applyFill="1" applyBorder="1" applyAlignment="1" applyProtection="1">
      <alignment vertical="center"/>
    </xf>
    <xf numFmtId="4" fontId="46" fillId="28" borderId="17" xfId="47" applyNumberFormat="1" applyFont="1" applyFill="1" applyBorder="1" applyAlignment="1">
      <alignment vertical="center"/>
    </xf>
    <xf numFmtId="10" fontId="46" fillId="28" borderId="17" xfId="47" applyNumberFormat="1" applyFont="1" applyFill="1" applyBorder="1" applyAlignment="1">
      <alignment vertical="center"/>
    </xf>
    <xf numFmtId="0" fontId="46" fillId="28" borderId="0" xfId="0" applyFont="1" applyFill="1"/>
    <xf numFmtId="0" fontId="45" fillId="28" borderId="17" xfId="0" applyFont="1" applyFill="1" applyBorder="1" applyAlignment="1" applyProtection="1">
      <alignment horizontal="left" wrapText="1"/>
    </xf>
    <xf numFmtId="0" fontId="46" fillId="0" borderId="58" xfId="0" applyFont="1" applyBorder="1" applyAlignment="1">
      <alignment horizontal="center"/>
    </xf>
    <xf numFmtId="0" fontId="45" fillId="0" borderId="58" xfId="0" applyFont="1" applyFill="1" applyBorder="1" applyAlignment="1" applyProtection="1">
      <alignment horizontal="center" vertical="top"/>
    </xf>
    <xf numFmtId="0" fontId="46" fillId="0" borderId="58" xfId="0" applyFont="1" applyBorder="1" applyAlignment="1">
      <alignment horizontal="left" wrapText="1"/>
    </xf>
    <xf numFmtId="4" fontId="46" fillId="0" borderId="58" xfId="47" applyNumberFormat="1" applyFont="1" applyBorder="1" applyAlignment="1">
      <alignment vertical="center"/>
    </xf>
    <xf numFmtId="10" fontId="46" fillId="0" borderId="58" xfId="47" applyNumberFormat="1" applyFont="1" applyBorder="1" applyAlignment="1">
      <alignment vertical="center"/>
    </xf>
    <xf numFmtId="4" fontId="46" fillId="0" borderId="58" xfId="0" applyNumberFormat="1" applyFont="1" applyBorder="1" applyAlignment="1">
      <alignment vertical="center"/>
    </xf>
    <xf numFmtId="10" fontId="46" fillId="0" borderId="58" xfId="0" applyNumberFormat="1" applyFont="1" applyBorder="1" applyAlignment="1">
      <alignment vertical="center"/>
    </xf>
    <xf numFmtId="10" fontId="40" fillId="6" borderId="11" xfId="0" applyNumberFormat="1" applyFont="1" applyFill="1" applyBorder="1" applyAlignment="1">
      <alignment horizontal="center" vertical="center" wrapText="1" shrinkToFit="1"/>
    </xf>
    <xf numFmtId="10" fontId="38" fillId="0" borderId="24" xfId="0" applyNumberFormat="1" applyFont="1" applyFill="1" applyBorder="1" applyAlignment="1">
      <alignment horizontal="center" vertical="center" wrapText="1"/>
    </xf>
    <xf numFmtId="10" fontId="38" fillId="0" borderId="52" xfId="0" applyNumberFormat="1" applyFont="1" applyFill="1" applyBorder="1" applyAlignment="1">
      <alignment horizontal="right" vertical="center" wrapText="1"/>
    </xf>
    <xf numFmtId="10" fontId="42" fillId="0" borderId="0" xfId="0" applyNumberFormat="1" applyFont="1" applyAlignment="1">
      <alignment horizontal="center"/>
    </xf>
    <xf numFmtId="10" fontId="42" fillId="0" borderId="12" xfId="0" applyNumberFormat="1" applyFont="1" applyBorder="1"/>
    <xf numFmtId="0" fontId="46" fillId="0" borderId="58" xfId="0" applyFont="1" applyBorder="1"/>
    <xf numFmtId="0" fontId="45" fillId="0" borderId="58" xfId="0" applyFont="1" applyBorder="1" applyAlignment="1" applyProtection="1">
      <alignment horizontal="left" vertical="top" wrapText="1"/>
    </xf>
    <xf numFmtId="0" fontId="45" fillId="0" borderId="58" xfId="0" applyFont="1" applyFill="1" applyBorder="1" applyAlignment="1" applyProtection="1">
      <alignment horizontal="center" vertical="center"/>
    </xf>
    <xf numFmtId="0" fontId="64" fillId="0" borderId="0" xfId="0" applyFont="1"/>
    <xf numFmtId="10" fontId="52" fillId="0" borderId="58" xfId="29" applyNumberFormat="1" applyFont="1" applyFill="1" applyBorder="1" applyAlignment="1" applyProtection="1">
      <alignment horizontal="right" vertical="center" wrapText="1"/>
    </xf>
    <xf numFmtId="4" fontId="52" fillId="28" borderId="17" xfId="29" applyNumberFormat="1" applyFont="1" applyFill="1" applyBorder="1" applyAlignment="1" applyProtection="1">
      <alignment horizontal="right" vertical="center" wrapText="1"/>
    </xf>
    <xf numFmtId="4" fontId="52" fillId="28" borderId="58" xfId="29" applyNumberFormat="1" applyFont="1" applyFill="1" applyBorder="1" applyAlignment="1" applyProtection="1">
      <alignment horizontal="right" vertical="center" wrapText="1"/>
    </xf>
    <xf numFmtId="10" fontId="37" fillId="20" borderId="58" xfId="29" applyNumberFormat="1" applyFont="1" applyFill="1" applyBorder="1" applyAlignment="1" applyProtection="1">
      <alignment horizontal="right" vertical="center" wrapText="1"/>
    </xf>
    <xf numFmtId="0" fontId="41" fillId="0" borderId="0" xfId="0" applyFont="1" applyAlignment="1">
      <alignment horizontal="center"/>
    </xf>
    <xf numFmtId="0" fontId="41" fillId="0" borderId="0" xfId="0" applyFont="1" applyAlignment="1">
      <alignment horizontal="left"/>
    </xf>
    <xf numFmtId="49" fontId="53" fillId="28" borderId="50" xfId="0" applyNumberFormat="1" applyFont="1" applyFill="1" applyBorder="1" applyAlignment="1" applyProtection="1">
      <alignment horizontal="center" vertical="top"/>
    </xf>
    <xf numFmtId="49" fontId="65" fillId="28" borderId="50" xfId="0" applyNumberFormat="1" applyFont="1" applyFill="1" applyBorder="1" applyAlignment="1" applyProtection="1">
      <alignment horizontal="center" vertical="center"/>
    </xf>
    <xf numFmtId="0" fontId="66" fillId="28" borderId="50" xfId="0" applyFont="1" applyFill="1" applyBorder="1" applyAlignment="1" applyProtection="1">
      <alignment horizontal="left" vertical="top" wrapText="1"/>
    </xf>
    <xf numFmtId="4" fontId="65" fillId="28" borderId="50" xfId="47" applyNumberFormat="1" applyFont="1" applyFill="1" applyBorder="1" applyAlignment="1">
      <alignment vertical="center"/>
    </xf>
    <xf numFmtId="10" fontId="65" fillId="28" borderId="50" xfId="47" applyNumberFormat="1" applyFont="1" applyFill="1" applyBorder="1" applyAlignment="1">
      <alignment vertical="center"/>
    </xf>
    <xf numFmtId="4" fontId="65" fillId="28" borderId="50" xfId="0" applyNumberFormat="1" applyFont="1" applyFill="1" applyBorder="1" applyAlignment="1">
      <alignment vertical="center"/>
    </xf>
    <xf numFmtId="10" fontId="65" fillId="28" borderId="50" xfId="0" applyNumberFormat="1" applyFont="1" applyFill="1" applyBorder="1" applyAlignment="1">
      <alignment vertical="center"/>
    </xf>
    <xf numFmtId="0" fontId="52" fillId="28" borderId="17" xfId="0" applyFont="1" applyFill="1" applyBorder="1" applyAlignment="1">
      <alignment horizontal="center" vertical="center" wrapText="1"/>
    </xf>
    <xf numFmtId="0" fontId="52" fillId="28" borderId="17" xfId="0" applyFont="1" applyFill="1" applyBorder="1" applyAlignment="1">
      <alignment vertical="center" wrapText="1"/>
    </xf>
    <xf numFmtId="10" fontId="52" fillId="28" borderId="17" xfId="29" applyNumberFormat="1" applyFont="1" applyFill="1" applyBorder="1" applyAlignment="1" applyProtection="1">
      <alignment horizontal="right" vertical="center" wrapText="1"/>
    </xf>
    <xf numFmtId="0" fontId="37" fillId="28" borderId="17" xfId="0" applyFont="1" applyFill="1" applyBorder="1" applyAlignment="1">
      <alignment horizontal="center" vertical="center" wrapText="1"/>
    </xf>
    <xf numFmtId="49" fontId="52" fillId="28" borderId="17" xfId="0" applyNumberFormat="1" applyFont="1" applyFill="1" applyBorder="1" applyAlignment="1">
      <alignment horizontal="center" vertical="center" wrapText="1"/>
    </xf>
    <xf numFmtId="49" fontId="37" fillId="28" borderId="17" xfId="0" applyNumberFormat="1" applyFont="1" applyFill="1" applyBorder="1" applyAlignment="1">
      <alignment horizontal="center" vertical="center" wrapText="1"/>
    </xf>
    <xf numFmtId="49" fontId="52" fillId="28" borderId="17" xfId="0" applyNumberFormat="1" applyFont="1" applyFill="1" applyBorder="1" applyAlignment="1">
      <alignment vertical="center" wrapText="1"/>
    </xf>
    <xf numFmtId="49" fontId="37" fillId="28" borderId="58" xfId="0" applyNumberFormat="1" applyFont="1" applyFill="1" applyBorder="1" applyAlignment="1">
      <alignment horizontal="center" vertical="center" wrapText="1"/>
    </xf>
    <xf numFmtId="49" fontId="52" fillId="28" borderId="58" xfId="0" applyNumberFormat="1" applyFont="1" applyFill="1" applyBorder="1" applyAlignment="1">
      <alignment horizontal="center" vertical="center" wrapText="1"/>
    </xf>
    <xf numFmtId="10" fontId="52" fillId="28" borderId="58" xfId="29" applyNumberFormat="1" applyFont="1" applyFill="1" applyBorder="1" applyAlignment="1" applyProtection="1">
      <alignment horizontal="right" vertical="center" wrapText="1"/>
    </xf>
    <xf numFmtId="49" fontId="37" fillId="36" borderId="17" xfId="0" applyNumberFormat="1" applyFont="1" applyFill="1" applyBorder="1" applyAlignment="1">
      <alignment horizontal="right" vertical="center" wrapText="1"/>
    </xf>
    <xf numFmtId="49" fontId="52" fillId="36" borderId="17" xfId="0" applyNumberFormat="1" applyFont="1" applyFill="1" applyBorder="1" applyAlignment="1">
      <alignment horizontal="center" vertical="center" wrapText="1"/>
    </xf>
    <xf numFmtId="49" fontId="37" fillId="36" borderId="17" xfId="0" applyNumberFormat="1" applyFont="1" applyFill="1" applyBorder="1" applyAlignment="1">
      <alignment vertical="center" wrapText="1"/>
    </xf>
    <xf numFmtId="4" fontId="37" fillId="36" borderId="17" xfId="29" applyNumberFormat="1" applyFont="1" applyFill="1" applyBorder="1" applyAlignment="1" applyProtection="1">
      <alignment horizontal="right" vertical="center" wrapText="1"/>
    </xf>
    <xf numFmtId="10" fontId="37" fillId="36" borderId="17" xfId="29" applyNumberFormat="1" applyFont="1" applyFill="1" applyBorder="1" applyAlignment="1" applyProtection="1">
      <alignment horizontal="right" vertical="center" wrapText="1"/>
    </xf>
    <xf numFmtId="4" fontId="37" fillId="36" borderId="58" xfId="29" applyNumberFormat="1" applyFont="1" applyFill="1" applyBorder="1" applyAlignment="1" applyProtection="1">
      <alignment horizontal="right" vertical="center" wrapText="1"/>
    </xf>
    <xf numFmtId="49" fontId="37" fillId="27" borderId="17" xfId="0" applyNumberFormat="1" applyFont="1" applyFill="1" applyBorder="1" applyAlignment="1">
      <alignment horizontal="center" vertical="center" wrapText="1"/>
    </xf>
    <xf numFmtId="49" fontId="37" fillId="27" borderId="17" xfId="0" applyNumberFormat="1" applyFont="1" applyFill="1" applyBorder="1" applyAlignment="1">
      <alignment vertical="center" wrapText="1"/>
    </xf>
    <xf numFmtId="4" fontId="37" fillId="27" borderId="17" xfId="29" applyNumberFormat="1" applyFont="1" applyFill="1" applyBorder="1" applyAlignment="1" applyProtection="1">
      <alignment horizontal="right" vertical="center" wrapText="1"/>
    </xf>
    <xf numFmtId="10" fontId="37" fillId="27" borderId="17" xfId="29" applyNumberFormat="1" applyFont="1" applyFill="1" applyBorder="1" applyAlignment="1" applyProtection="1">
      <alignment horizontal="right" vertical="center" wrapText="1"/>
    </xf>
    <xf numFmtId="10" fontId="37" fillId="27" borderId="58" xfId="29" applyNumberFormat="1" applyFont="1" applyFill="1" applyBorder="1" applyAlignment="1" applyProtection="1">
      <alignment horizontal="right" vertical="center" wrapText="1"/>
    </xf>
    <xf numFmtId="4" fontId="37" fillId="27" borderId="58" xfId="29" applyNumberFormat="1" applyFont="1" applyFill="1" applyBorder="1" applyAlignment="1" applyProtection="1">
      <alignment horizontal="right" vertical="center" wrapText="1"/>
    </xf>
    <xf numFmtId="0" fontId="52" fillId="27" borderId="17" xfId="0" applyFont="1" applyFill="1" applyBorder="1" applyAlignment="1">
      <alignment horizontal="center"/>
    </xf>
    <xf numFmtId="0" fontId="37" fillId="27" borderId="17" xfId="0" applyFont="1" applyFill="1" applyBorder="1" applyAlignment="1">
      <alignment horizontal="center" vertical="center" wrapText="1"/>
    </xf>
    <xf numFmtId="0" fontId="37" fillId="27" borderId="17" xfId="0" applyFont="1" applyFill="1" applyBorder="1" applyAlignment="1">
      <alignment vertical="center" wrapText="1"/>
    </xf>
    <xf numFmtId="4" fontId="37" fillId="27" borderId="17" xfId="0" applyNumberFormat="1" applyFont="1" applyFill="1" applyBorder="1" applyAlignment="1">
      <alignment horizontal="right" vertical="center" wrapText="1"/>
    </xf>
    <xf numFmtId="4" fontId="37" fillId="27" borderId="17" xfId="48" applyNumberFormat="1" applyFont="1" applyFill="1" applyBorder="1" applyAlignment="1">
      <alignment horizontal="right" vertical="center" wrapText="1"/>
    </xf>
    <xf numFmtId="10" fontId="37" fillId="27" borderId="17" xfId="48" applyNumberFormat="1" applyFont="1" applyFill="1" applyBorder="1" applyAlignment="1">
      <alignment horizontal="center" vertical="center" wrapText="1"/>
    </xf>
    <xf numFmtId="10" fontId="37" fillId="27" borderId="17" xfId="0" applyNumberFormat="1" applyFont="1" applyFill="1" applyBorder="1" applyAlignment="1">
      <alignment horizontal="right" vertical="center" wrapText="1"/>
    </xf>
    <xf numFmtId="4" fontId="37" fillId="27" borderId="58" xfId="0" applyNumberFormat="1" applyFont="1" applyFill="1" applyBorder="1" applyAlignment="1">
      <alignment horizontal="right" vertical="center" wrapText="1"/>
    </xf>
    <xf numFmtId="49" fontId="37" fillId="31" borderId="17" xfId="0" applyNumberFormat="1" applyFont="1" applyFill="1" applyBorder="1" applyAlignment="1">
      <alignment horizontal="center" vertical="center" wrapText="1"/>
    </xf>
    <xf numFmtId="49" fontId="52" fillId="31" borderId="17" xfId="0" applyNumberFormat="1" applyFont="1" applyFill="1" applyBorder="1" applyAlignment="1">
      <alignment horizontal="center" vertical="center" wrapText="1"/>
    </xf>
    <xf numFmtId="49" fontId="37" fillId="31" borderId="17" xfId="0" applyNumberFormat="1" applyFont="1" applyFill="1" applyBorder="1" applyAlignment="1">
      <alignment vertical="center" wrapText="1"/>
    </xf>
    <xf numFmtId="4" fontId="37" fillId="31" borderId="17" xfId="29" applyNumberFormat="1" applyFont="1" applyFill="1" applyBorder="1" applyAlignment="1" applyProtection="1">
      <alignment horizontal="right" vertical="center" wrapText="1"/>
    </xf>
    <xf numFmtId="10" fontId="37" fillId="31" borderId="17" xfId="29" applyNumberFormat="1" applyFont="1" applyFill="1" applyBorder="1" applyAlignment="1" applyProtection="1">
      <alignment horizontal="right" vertical="center" wrapText="1"/>
    </xf>
    <xf numFmtId="10" fontId="37" fillId="31" borderId="58" xfId="29" applyNumberFormat="1" applyFont="1" applyFill="1" applyBorder="1" applyAlignment="1" applyProtection="1">
      <alignment horizontal="right" vertical="center" wrapText="1"/>
    </xf>
    <xf numFmtId="4" fontId="37" fillId="31" borderId="58" xfId="29" applyNumberFormat="1" applyFont="1" applyFill="1" applyBorder="1" applyAlignment="1" applyProtection="1">
      <alignment horizontal="right" vertical="center" wrapText="1"/>
    </xf>
    <xf numFmtId="49" fontId="37" fillId="31" borderId="17" xfId="0" applyNumberFormat="1" applyFont="1" applyFill="1" applyBorder="1" applyAlignment="1">
      <alignment horizontal="right" vertical="center" wrapText="1"/>
    </xf>
    <xf numFmtId="49" fontId="37" fillId="37" borderId="17" xfId="0" applyNumberFormat="1" applyFont="1" applyFill="1" applyBorder="1" applyAlignment="1">
      <alignment horizontal="center" vertical="center" wrapText="1"/>
    </xf>
    <xf numFmtId="49" fontId="52" fillId="37" borderId="17" xfId="0" applyNumberFormat="1" applyFont="1" applyFill="1" applyBorder="1" applyAlignment="1">
      <alignment horizontal="center" vertical="center" wrapText="1"/>
    </xf>
    <xf numFmtId="49" fontId="37" fillId="37" borderId="17" xfId="0" applyNumberFormat="1" applyFont="1" applyFill="1" applyBorder="1" applyAlignment="1">
      <alignment vertical="center" wrapText="1"/>
    </xf>
    <xf numFmtId="4" fontId="37" fillId="37" borderId="17" xfId="29" applyNumberFormat="1" applyFont="1" applyFill="1" applyBorder="1" applyAlignment="1" applyProtection="1">
      <alignment horizontal="right" vertical="center" wrapText="1"/>
    </xf>
    <xf numFmtId="4" fontId="37" fillId="37" borderId="17" xfId="48" applyNumberFormat="1" applyFont="1" applyFill="1" applyBorder="1" applyAlignment="1" applyProtection="1">
      <alignment horizontal="right" vertical="center" wrapText="1"/>
    </xf>
    <xf numFmtId="10" fontId="37" fillId="37" borderId="17" xfId="48" applyNumberFormat="1" applyFont="1" applyFill="1" applyBorder="1" applyAlignment="1" applyProtection="1">
      <alignment horizontal="center" vertical="center" wrapText="1"/>
    </xf>
    <xf numFmtId="10" fontId="37" fillId="37" borderId="17" xfId="29" applyNumberFormat="1" applyFont="1" applyFill="1" applyBorder="1" applyAlignment="1" applyProtection="1">
      <alignment horizontal="right" vertical="center" wrapText="1"/>
    </xf>
    <xf numFmtId="4" fontId="37" fillId="37" borderId="58" xfId="29" applyNumberFormat="1" applyFont="1" applyFill="1" applyBorder="1" applyAlignment="1" applyProtection="1">
      <alignment horizontal="right" vertical="center" wrapText="1"/>
    </xf>
    <xf numFmtId="0" fontId="37" fillId="31" borderId="17" xfId="0" applyFont="1" applyFill="1" applyBorder="1" applyAlignment="1">
      <alignment horizontal="right" vertical="center" wrapText="1"/>
    </xf>
    <xf numFmtId="0" fontId="52" fillId="31" borderId="17" xfId="0" applyFont="1" applyFill="1" applyBorder="1" applyAlignment="1">
      <alignment horizontal="center" vertical="center" wrapText="1"/>
    </xf>
    <xf numFmtId="0" fontId="37" fillId="31" borderId="17" xfId="0" applyFont="1" applyFill="1" applyBorder="1" applyAlignment="1">
      <alignment vertical="center" wrapText="1"/>
    </xf>
    <xf numFmtId="0" fontId="37" fillId="31" borderId="17" xfId="0" applyFont="1" applyFill="1" applyBorder="1" applyAlignment="1">
      <alignment horizontal="center" vertical="center" wrapText="1"/>
    </xf>
    <xf numFmtId="49" fontId="37" fillId="27" borderId="19" xfId="0" applyNumberFormat="1" applyFont="1" applyFill="1" applyBorder="1" applyAlignment="1">
      <alignment horizontal="left" vertical="center" wrapText="1"/>
    </xf>
    <xf numFmtId="49" fontId="37" fillId="27" borderId="19" xfId="0" applyNumberFormat="1" applyFont="1" applyFill="1" applyBorder="1" applyAlignment="1">
      <alignment horizontal="center" wrapText="1"/>
    </xf>
    <xf numFmtId="4" fontId="37" fillId="27" borderId="19" xfId="29" applyNumberFormat="1" applyFont="1" applyFill="1" applyBorder="1" applyAlignment="1" applyProtection="1">
      <alignment horizontal="right" vertical="center" wrapText="1"/>
    </xf>
    <xf numFmtId="4" fontId="37" fillId="27" borderId="19" xfId="48" applyNumberFormat="1" applyFont="1" applyFill="1" applyBorder="1" applyAlignment="1" applyProtection="1">
      <alignment horizontal="right" vertical="center" wrapText="1"/>
    </xf>
    <xf numFmtId="10" fontId="37" fillId="27" borderId="19" xfId="48" applyNumberFormat="1" applyFont="1" applyFill="1" applyBorder="1" applyAlignment="1" applyProtection="1">
      <alignment horizontal="center" vertical="center" wrapText="1"/>
    </xf>
    <xf numFmtId="4" fontId="37" fillId="27" borderId="56" xfId="29" applyNumberFormat="1" applyFont="1" applyFill="1" applyBorder="1" applyAlignment="1" applyProtection="1">
      <alignment horizontal="right" vertical="center" wrapText="1"/>
    </xf>
    <xf numFmtId="49" fontId="37" fillId="27" borderId="17" xfId="0" applyNumberFormat="1" applyFont="1" applyFill="1" applyBorder="1" applyAlignment="1">
      <alignment horizontal="left" wrapText="1"/>
    </xf>
    <xf numFmtId="49" fontId="37" fillId="27" borderId="17" xfId="0" applyNumberFormat="1" applyFont="1" applyFill="1" applyBorder="1" applyAlignment="1">
      <alignment horizontal="center" wrapText="1"/>
    </xf>
    <xf numFmtId="49" fontId="37" fillId="27" borderId="17" xfId="0" applyNumberFormat="1" applyFont="1" applyFill="1" applyBorder="1" applyAlignment="1">
      <alignment horizontal="left" vertical="center" wrapText="1"/>
    </xf>
    <xf numFmtId="0" fontId="37" fillId="37" borderId="17" xfId="0" applyFont="1" applyFill="1" applyBorder="1" applyAlignment="1">
      <alignment horizontal="center" vertical="center" wrapText="1"/>
    </xf>
    <xf numFmtId="0" fontId="37" fillId="37" borderId="17" xfId="0" applyFont="1" applyFill="1" applyBorder="1" applyAlignment="1">
      <alignment horizontal="left" vertical="center" wrapText="1"/>
    </xf>
    <xf numFmtId="49" fontId="38" fillId="28" borderId="0" xfId="0" applyNumberFormat="1" applyFont="1" applyFill="1" applyBorder="1" applyAlignment="1">
      <alignment horizontal="center"/>
    </xf>
    <xf numFmtId="0" fontId="49" fillId="28" borderId="0" xfId="0" applyFont="1" applyFill="1"/>
    <xf numFmtId="4" fontId="38" fillId="28" borderId="0" xfId="29" applyNumberFormat="1" applyFont="1" applyFill="1" applyBorder="1" applyAlignment="1" applyProtection="1">
      <alignment horizontal="right" vertical="center" wrapText="1"/>
    </xf>
    <xf numFmtId="4" fontId="38" fillId="28" borderId="0" xfId="48" applyNumberFormat="1" applyFont="1" applyFill="1" applyBorder="1" applyAlignment="1" applyProtection="1">
      <alignment horizontal="right" vertical="center" wrapText="1"/>
    </xf>
    <xf numFmtId="10" fontId="38" fillId="28" borderId="0" xfId="48" applyNumberFormat="1" applyFont="1" applyFill="1" applyBorder="1" applyAlignment="1" applyProtection="1">
      <alignment horizontal="right" vertical="center" wrapText="1"/>
    </xf>
    <xf numFmtId="10" fontId="38" fillId="28" borderId="0" xfId="29" applyNumberFormat="1" applyFont="1" applyFill="1" applyBorder="1" applyAlignment="1" applyProtection="1">
      <alignment horizontal="right" vertical="center" wrapText="1"/>
    </xf>
    <xf numFmtId="4" fontId="58" fillId="28" borderId="0" xfId="29" applyNumberFormat="1" applyFont="1" applyFill="1" applyBorder="1" applyAlignment="1" applyProtection="1">
      <alignment horizontal="right" vertical="center" wrapText="1"/>
    </xf>
    <xf numFmtId="10" fontId="40" fillId="28" borderId="0" xfId="29" applyNumberFormat="1" applyFont="1" applyFill="1" applyBorder="1" applyAlignment="1" applyProtection="1">
      <alignment horizontal="right" vertical="center" wrapText="1"/>
    </xf>
    <xf numFmtId="4" fontId="53" fillId="28" borderId="50" xfId="47" applyNumberFormat="1" applyFont="1" applyFill="1" applyBorder="1" applyAlignment="1">
      <alignment vertical="center"/>
    </xf>
    <xf numFmtId="10" fontId="53" fillId="28" borderId="50" xfId="47" applyNumberFormat="1" applyFont="1" applyFill="1" applyBorder="1" applyAlignment="1">
      <alignment vertical="center"/>
    </xf>
    <xf numFmtId="10" fontId="58" fillId="0" borderId="0" xfId="29" applyNumberFormat="1" applyFont="1" applyFill="1" applyBorder="1" applyAlignment="1" applyProtection="1">
      <alignment horizontal="right" vertical="center" wrapText="1"/>
    </xf>
    <xf numFmtId="0" fontId="60" fillId="0" borderId="17" xfId="0" applyFont="1" applyBorder="1" applyAlignment="1">
      <alignment horizontal="center"/>
    </xf>
    <xf numFmtId="0" fontId="60" fillId="0" borderId="17" xfId="0" applyFont="1" applyBorder="1" applyAlignment="1">
      <alignment horizontal="left" wrapText="1"/>
    </xf>
    <xf numFmtId="4" fontId="60" fillId="0" borderId="17" xfId="47" applyNumberFormat="1" applyFont="1" applyBorder="1" applyAlignment="1">
      <alignment vertical="center"/>
    </xf>
    <xf numFmtId="10" fontId="60" fillId="0" borderId="17" xfId="47" applyNumberFormat="1" applyFont="1" applyBorder="1" applyAlignment="1">
      <alignment vertical="center"/>
    </xf>
    <xf numFmtId="4" fontId="60" fillId="0" borderId="17" xfId="0" applyNumberFormat="1" applyFont="1" applyBorder="1" applyAlignment="1">
      <alignment vertical="center"/>
    </xf>
    <xf numFmtId="10" fontId="60" fillId="0" borderId="17" xfId="0" applyNumberFormat="1" applyFont="1" applyBorder="1" applyAlignment="1">
      <alignment vertical="center"/>
    </xf>
    <xf numFmtId="4" fontId="37" fillId="37" borderId="50" xfId="29" applyNumberFormat="1" applyFont="1" applyFill="1" applyBorder="1" applyAlignment="1" applyProtection="1">
      <alignment horizontal="right" vertical="center" wrapText="1"/>
    </xf>
    <xf numFmtId="4" fontId="37" fillId="31" borderId="50" xfId="29" applyNumberFormat="1" applyFont="1" applyFill="1" applyBorder="1" applyAlignment="1" applyProtection="1">
      <alignment horizontal="right" vertical="center" wrapText="1"/>
    </xf>
    <xf numFmtId="10" fontId="37" fillId="31" borderId="57" xfId="29" applyNumberFormat="1" applyFont="1" applyFill="1" applyBorder="1" applyAlignment="1" applyProtection="1">
      <alignment horizontal="right" vertical="center" wrapText="1"/>
    </xf>
    <xf numFmtId="4" fontId="37" fillId="27" borderId="50" xfId="29" applyNumberFormat="1" applyFont="1" applyFill="1" applyBorder="1" applyAlignment="1" applyProtection="1">
      <alignment horizontal="right" vertical="center" wrapText="1"/>
    </xf>
    <xf numFmtId="10" fontId="37" fillId="27" borderId="57" xfId="29" applyNumberFormat="1" applyFont="1" applyFill="1" applyBorder="1" applyAlignment="1" applyProtection="1">
      <alignment horizontal="right" vertical="center" wrapText="1"/>
    </xf>
    <xf numFmtId="4" fontId="37" fillId="27" borderId="50" xfId="0" applyNumberFormat="1" applyFont="1" applyFill="1" applyBorder="1" applyAlignment="1">
      <alignment horizontal="right" vertical="center" wrapText="1"/>
    </xf>
    <xf numFmtId="10" fontId="37" fillId="27" borderId="57" xfId="0" applyNumberFormat="1" applyFont="1" applyFill="1" applyBorder="1" applyAlignment="1">
      <alignment horizontal="right" vertical="center" wrapText="1"/>
    </xf>
    <xf numFmtId="10" fontId="37" fillId="37" borderId="57" xfId="29" applyNumberFormat="1" applyFont="1" applyFill="1" applyBorder="1" applyAlignment="1" applyProtection="1">
      <alignment horizontal="right" vertical="center" wrapText="1"/>
    </xf>
    <xf numFmtId="49" fontId="52" fillId="31" borderId="58" xfId="0" applyNumberFormat="1" applyFont="1" applyFill="1" applyBorder="1" applyAlignment="1">
      <alignment horizontal="center" vertical="center" wrapText="1"/>
    </xf>
    <xf numFmtId="49" fontId="37" fillId="31" borderId="58" xfId="0" applyNumberFormat="1" applyFont="1" applyFill="1" applyBorder="1" applyAlignment="1">
      <alignment horizontal="right" vertical="center" wrapText="1"/>
    </xf>
    <xf numFmtId="49" fontId="37" fillId="28" borderId="19" xfId="0" applyNumberFormat="1" applyFont="1" applyFill="1" applyBorder="1" applyAlignment="1">
      <alignment horizontal="left" vertical="center" wrapText="1"/>
    </xf>
    <xf numFmtId="4" fontId="37" fillId="28" borderId="19" xfId="29" applyNumberFormat="1" applyFont="1" applyFill="1" applyBorder="1" applyAlignment="1" applyProtection="1">
      <alignment horizontal="right" vertical="center" wrapText="1"/>
    </xf>
    <xf numFmtId="4" fontId="37" fillId="28" borderId="19" xfId="48" applyNumberFormat="1" applyFont="1" applyFill="1" applyBorder="1" applyAlignment="1" applyProtection="1">
      <alignment horizontal="right" vertical="center" wrapText="1"/>
    </xf>
    <xf numFmtId="10" fontId="37" fillId="28" borderId="19" xfId="48" applyNumberFormat="1" applyFont="1" applyFill="1" applyBorder="1" applyAlignment="1" applyProtection="1">
      <alignment horizontal="center" vertical="center" wrapText="1"/>
    </xf>
    <xf numFmtId="4" fontId="37" fillId="28" borderId="58" xfId="29" applyNumberFormat="1" applyFont="1" applyFill="1" applyBorder="1" applyAlignment="1" applyProtection="1">
      <alignment horizontal="right" vertical="center" wrapText="1"/>
    </xf>
    <xf numFmtId="10" fontId="37" fillId="28" borderId="58" xfId="29" applyNumberFormat="1" applyFont="1" applyFill="1" applyBorder="1" applyAlignment="1" applyProtection="1">
      <alignment horizontal="right" vertical="center" wrapText="1"/>
    </xf>
    <xf numFmtId="10" fontId="37" fillId="27" borderId="19" xfId="29" applyNumberFormat="1" applyFont="1" applyFill="1" applyBorder="1" applyAlignment="1" applyProtection="1">
      <alignment horizontal="right" vertical="center" wrapText="1"/>
    </xf>
    <xf numFmtId="10" fontId="37" fillId="27" borderId="56" xfId="29" applyNumberFormat="1" applyFont="1" applyFill="1" applyBorder="1" applyAlignment="1" applyProtection="1">
      <alignment horizontal="right" vertical="center" wrapText="1"/>
    </xf>
    <xf numFmtId="10" fontId="37" fillId="37" borderId="58" xfId="29" applyNumberFormat="1" applyFont="1" applyFill="1" applyBorder="1" applyAlignment="1" applyProtection="1">
      <alignment horizontal="right" vertical="center" wrapText="1"/>
    </xf>
    <xf numFmtId="4" fontId="64" fillId="0" borderId="0" xfId="0" applyNumberFormat="1" applyFont="1"/>
    <xf numFmtId="0" fontId="52" fillId="28" borderId="58" xfId="0" applyFont="1" applyFill="1" applyBorder="1" applyAlignment="1">
      <alignment horizontal="center" vertical="center" wrapText="1"/>
    </xf>
    <xf numFmtId="49" fontId="52" fillId="28" borderId="58" xfId="0" applyNumberFormat="1" applyFont="1" applyFill="1" applyBorder="1" applyAlignment="1">
      <alignment vertical="center" wrapText="1"/>
    </xf>
    <xf numFmtId="0" fontId="41" fillId="0" borderId="0" xfId="0" applyFont="1" applyAlignment="1">
      <alignment horizontal="center"/>
    </xf>
    <xf numFmtId="49" fontId="37" fillId="0" borderId="58" xfId="0" applyNumberFormat="1" applyFont="1" applyFill="1" applyBorder="1" applyAlignment="1">
      <alignment horizontal="center" vertical="center" wrapText="1"/>
    </xf>
    <xf numFmtId="49" fontId="52" fillId="0" borderId="58" xfId="0" applyNumberFormat="1" applyFont="1" applyFill="1" applyBorder="1" applyAlignment="1">
      <alignment vertical="center" wrapText="1"/>
    </xf>
    <xf numFmtId="4" fontId="55" fillId="0" borderId="0" xfId="0" applyNumberFormat="1" applyFont="1"/>
    <xf numFmtId="0" fontId="0" fillId="29" borderId="64" xfId="0" applyFill="1" applyBorder="1"/>
    <xf numFmtId="0" fontId="41" fillId="0" borderId="12" xfId="0" applyFont="1" applyBorder="1"/>
    <xf numFmtId="10" fontId="41" fillId="0" borderId="12" xfId="0" applyNumberFormat="1" applyFont="1" applyBorder="1"/>
    <xf numFmtId="4" fontId="46" fillId="0" borderId="12" xfId="47" applyNumberFormat="1" applyFont="1" applyBorder="1"/>
    <xf numFmtId="4" fontId="46" fillId="0" borderId="12" xfId="0" applyNumberFormat="1" applyFont="1" applyBorder="1"/>
    <xf numFmtId="4" fontId="41" fillId="0" borderId="12" xfId="0" applyNumberFormat="1" applyFont="1" applyBorder="1"/>
    <xf numFmtId="165" fontId="39" fillId="28" borderId="12" xfId="0" applyNumberFormat="1" applyFont="1" applyFill="1" applyBorder="1" applyAlignment="1">
      <alignment horizontal="right"/>
    </xf>
    <xf numFmtId="0" fontId="39" fillId="0" borderId="12" xfId="0" applyFont="1" applyBorder="1" applyAlignment="1">
      <alignment vertical="center" wrapText="1"/>
    </xf>
    <xf numFmtId="0" fontId="39" fillId="0" borderId="0" xfId="0" applyFont="1" applyAlignment="1">
      <alignment horizontal="center" vertical="center" wrapText="1"/>
    </xf>
    <xf numFmtId="10" fontId="39" fillId="28" borderId="12" xfId="0" applyNumberFormat="1" applyFont="1" applyFill="1" applyBorder="1" applyAlignment="1">
      <alignment horizontal="right"/>
    </xf>
    <xf numFmtId="10" fontId="37" fillId="27" borderId="58" xfId="0" applyNumberFormat="1" applyFont="1" applyFill="1" applyBorder="1" applyAlignment="1">
      <alignment horizontal="right" vertical="center" wrapText="1"/>
    </xf>
    <xf numFmtId="49" fontId="46" fillId="0" borderId="58" xfId="0" applyNumberFormat="1" applyFont="1" applyBorder="1" applyAlignment="1" applyProtection="1">
      <alignment horizontal="center" vertical="center"/>
    </xf>
    <xf numFmtId="0" fontId="45" fillId="0" borderId="58" xfId="0" applyFont="1" applyFill="1" applyBorder="1" applyAlignment="1" applyProtection="1">
      <alignment horizontal="left" wrapText="1"/>
    </xf>
    <xf numFmtId="4" fontId="45" fillId="0" borderId="58" xfId="47" applyNumberFormat="1" applyFont="1" applyFill="1" applyBorder="1" applyAlignment="1" applyProtection="1">
      <alignment vertical="center"/>
    </xf>
    <xf numFmtId="10" fontId="45" fillId="0" borderId="58" xfId="47" applyNumberFormat="1" applyFont="1" applyFill="1" applyBorder="1" applyAlignment="1" applyProtection="1">
      <alignment vertical="center"/>
    </xf>
    <xf numFmtId="4" fontId="45" fillId="0" borderId="58" xfId="0" applyNumberFormat="1" applyFont="1" applyFill="1" applyBorder="1" applyAlignment="1" applyProtection="1">
      <alignment vertical="center"/>
    </xf>
    <xf numFmtId="4" fontId="70" fillId="28" borderId="19" xfId="29" applyNumberFormat="1" applyFont="1" applyFill="1" applyBorder="1" applyAlignment="1" applyProtection="1">
      <alignment horizontal="right" vertical="center" wrapText="1"/>
    </xf>
    <xf numFmtId="4" fontId="70" fillId="28" borderId="19" xfId="48" applyNumberFormat="1" applyFont="1" applyFill="1" applyBorder="1" applyAlignment="1" applyProtection="1">
      <alignment horizontal="right" vertical="center" wrapText="1"/>
    </xf>
    <xf numFmtId="10" fontId="70" fillId="28" borderId="19" xfId="48" applyNumberFormat="1" applyFont="1" applyFill="1" applyBorder="1" applyAlignment="1" applyProtection="1">
      <alignment horizontal="center" vertical="center" wrapText="1"/>
    </xf>
    <xf numFmtId="4" fontId="70" fillId="28" borderId="58" xfId="29" applyNumberFormat="1" applyFont="1" applyFill="1" applyBorder="1" applyAlignment="1" applyProtection="1">
      <alignment horizontal="right" vertical="center" wrapText="1"/>
    </xf>
    <xf numFmtId="10" fontId="70" fillId="28" borderId="58" xfId="29" applyNumberFormat="1" applyFont="1" applyFill="1" applyBorder="1" applyAlignment="1" applyProtection="1">
      <alignment horizontal="right" vertical="center" wrapText="1"/>
    </xf>
    <xf numFmtId="10" fontId="70" fillId="28" borderId="19" xfId="29" applyNumberFormat="1" applyFont="1" applyFill="1" applyBorder="1" applyAlignment="1" applyProtection="1">
      <alignment horizontal="right" vertical="center" wrapText="1"/>
    </xf>
    <xf numFmtId="49" fontId="70" fillId="28" borderId="19" xfId="0" applyNumberFormat="1" applyFont="1" applyFill="1" applyBorder="1" applyAlignment="1">
      <alignment horizontal="center" wrapText="1"/>
    </xf>
    <xf numFmtId="165" fontId="39" fillId="28" borderId="0" xfId="0" applyNumberFormat="1" applyFont="1" applyFill="1" applyBorder="1" applyAlignment="1">
      <alignment horizontal="right"/>
    </xf>
    <xf numFmtId="4" fontId="52" fillId="28" borderId="50" xfId="29" applyNumberFormat="1" applyFont="1" applyFill="1" applyBorder="1" applyAlignment="1" applyProtection="1">
      <alignment horizontal="right" vertical="center" wrapText="1"/>
    </xf>
    <xf numFmtId="10" fontId="52" fillId="28" borderId="57" xfId="29" applyNumberFormat="1" applyFont="1" applyFill="1" applyBorder="1" applyAlignment="1" applyProtection="1">
      <alignment horizontal="right" vertical="center" wrapText="1"/>
    </xf>
    <xf numFmtId="10" fontId="52" fillId="28" borderId="19" xfId="29" applyNumberFormat="1" applyFont="1" applyFill="1" applyBorder="1" applyAlignment="1" applyProtection="1">
      <alignment horizontal="right" vertical="center" wrapText="1"/>
    </xf>
    <xf numFmtId="0" fontId="41" fillId="0" borderId="0" xfId="0" applyFont="1" applyAlignment="1">
      <alignment horizontal="center"/>
    </xf>
    <xf numFmtId="1" fontId="43" fillId="0" borderId="11" xfId="47" applyNumberFormat="1" applyFont="1" applyFill="1" applyBorder="1" applyAlignment="1">
      <alignment horizontal="center" vertical="center" wrapText="1"/>
    </xf>
    <xf numFmtId="1" fontId="46" fillId="0" borderId="0" xfId="0" applyNumberFormat="1" applyFont="1"/>
    <xf numFmtId="1" fontId="66" fillId="0" borderId="11" xfId="1" applyNumberFormat="1" applyFont="1" applyFill="1" applyBorder="1" applyAlignment="1">
      <alignment horizontal="center" vertical="center" wrapText="1"/>
    </xf>
    <xf numFmtId="1" fontId="66" fillId="0" borderId="11" xfId="47" applyNumberFormat="1" applyFont="1" applyFill="1" applyBorder="1" applyAlignment="1">
      <alignment horizontal="center" vertical="center" wrapText="1"/>
    </xf>
    <xf numFmtId="4" fontId="1" fillId="0" borderId="10" xfId="29" applyNumberFormat="1" applyFont="1" applyFill="1" applyBorder="1" applyAlignment="1" applyProtection="1">
      <alignment horizontal="right" vertical="center" wrapText="1"/>
    </xf>
    <xf numFmtId="0" fontId="55" fillId="0" borderId="0" xfId="0" applyFont="1" applyAlignment="1">
      <alignment horizontal="left"/>
    </xf>
    <xf numFmtId="0" fontId="55" fillId="0" borderId="0" xfId="0" applyFont="1" applyAlignment="1">
      <alignment horizontal="center"/>
    </xf>
    <xf numFmtId="0" fontId="55" fillId="0" borderId="11" xfId="0" applyFont="1" applyBorder="1" applyAlignment="1">
      <alignment horizontal="center" vertical="center" textRotation="90" wrapText="1"/>
    </xf>
    <xf numFmtId="0" fontId="55" fillId="0" borderId="11" xfId="0" applyFont="1" applyBorder="1" applyAlignment="1">
      <alignment horizontal="center"/>
    </xf>
    <xf numFmtId="0" fontId="55" fillId="0" borderId="11" xfId="0" applyFont="1" applyBorder="1" applyAlignment="1">
      <alignment horizontal="center" vertical="center"/>
    </xf>
    <xf numFmtId="4" fontId="55" fillId="0" borderId="11" xfId="0" applyNumberFormat="1" applyFont="1" applyBorder="1"/>
    <xf numFmtId="4" fontId="55" fillId="0" borderId="11" xfId="0" applyNumberFormat="1" applyFont="1" applyBorder="1" applyAlignment="1">
      <alignment horizontal="right"/>
    </xf>
    <xf numFmtId="4" fontId="55" fillId="0" borderId="11" xfId="0" applyNumberFormat="1" applyFont="1" applyBorder="1" applyAlignment="1">
      <alignment horizontal="right" vertical="center"/>
    </xf>
    <xf numFmtId="0" fontId="55" fillId="28" borderId="11" xfId="0" applyFont="1" applyFill="1" applyBorder="1" applyAlignment="1">
      <alignment horizontal="center" vertical="center"/>
    </xf>
    <xf numFmtId="4" fontId="55" fillId="28" borderId="11" xfId="0" applyNumberFormat="1" applyFont="1" applyFill="1" applyBorder="1" applyAlignment="1">
      <alignment horizontal="right" vertical="center"/>
    </xf>
    <xf numFmtId="0" fontId="65" fillId="0" borderId="0" xfId="0" applyFont="1"/>
    <xf numFmtId="0" fontId="65" fillId="0" borderId="0" xfId="0" applyFont="1" applyAlignment="1">
      <alignment horizontal="center"/>
    </xf>
    <xf numFmtId="0" fontId="65" fillId="0" borderId="0" xfId="0" applyFont="1" applyAlignment="1">
      <alignment wrapText="1"/>
    </xf>
    <xf numFmtId="10" fontId="65" fillId="0" borderId="0" xfId="0" applyNumberFormat="1" applyFont="1"/>
    <xf numFmtId="4" fontId="46" fillId="0" borderId="0" xfId="0" applyNumberFormat="1" applyFont="1" applyAlignment="1">
      <alignment horizontal="center"/>
    </xf>
    <xf numFmtId="4" fontId="54" fillId="0" borderId="0" xfId="0" applyNumberFormat="1" applyFont="1" applyAlignment="1">
      <alignment horizontal="center" vertical="center"/>
    </xf>
    <xf numFmtId="4" fontId="72" fillId="0" borderId="0" xfId="0" applyNumberFormat="1" applyFont="1" applyAlignment="1">
      <alignment horizontal="center"/>
    </xf>
    <xf numFmtId="0" fontId="46" fillId="0" borderId="46" xfId="0" applyFont="1" applyBorder="1"/>
    <xf numFmtId="3" fontId="35" fillId="28" borderId="58" xfId="49" applyNumberFormat="1" applyFont="1" applyFill="1" applyBorder="1" applyAlignment="1">
      <alignment horizontal="left" vertical="center" wrapText="1"/>
    </xf>
    <xf numFmtId="1" fontId="46" fillId="0" borderId="65" xfId="0" applyNumberFormat="1" applyFont="1" applyBorder="1"/>
    <xf numFmtId="0" fontId="52" fillId="0" borderId="17" xfId="0" applyFont="1" applyBorder="1" applyAlignment="1">
      <alignment horizontal="center" vertical="center"/>
    </xf>
    <xf numFmtId="0" fontId="45" fillId="0" borderId="17" xfId="0" applyFont="1" applyFill="1" applyBorder="1" applyAlignment="1" applyProtection="1">
      <alignment horizontal="center" vertical="center"/>
    </xf>
    <xf numFmtId="0" fontId="45" fillId="0" borderId="19" xfId="0" applyFont="1" applyFill="1" applyBorder="1" applyAlignment="1" applyProtection="1">
      <alignment horizontal="center" vertical="center"/>
    </xf>
    <xf numFmtId="171" fontId="41" fillId="0" borderId="0" xfId="0" applyNumberFormat="1" applyFont="1"/>
    <xf numFmtId="4" fontId="53" fillId="0" borderId="0" xfId="0" applyNumberFormat="1" applyFont="1"/>
    <xf numFmtId="0" fontId="45" fillId="0" borderId="17" xfId="0" applyFont="1" applyFill="1" applyBorder="1" applyAlignment="1" applyProtection="1">
      <alignment horizontal="left" vertical="center" wrapText="1"/>
    </xf>
    <xf numFmtId="4" fontId="55" fillId="0" borderId="11" xfId="0" applyNumberFormat="1" applyFont="1" applyBorder="1" applyAlignment="1">
      <alignment vertical="center"/>
    </xf>
    <xf numFmtId="0" fontId="73" fillId="0" borderId="50" xfId="0" applyFont="1" applyFill="1" applyBorder="1" applyAlignment="1">
      <alignment horizontal="center" vertical="center" textRotation="90" wrapText="1"/>
    </xf>
    <xf numFmtId="0" fontId="73" fillId="0" borderId="21" xfId="0" applyFont="1" applyBorder="1" applyAlignment="1">
      <alignment horizontal="center" vertical="center" textRotation="90" wrapText="1"/>
    </xf>
    <xf numFmtId="4" fontId="0" fillId="0" borderId="11" xfId="0" applyNumberFormat="1" applyBorder="1"/>
    <xf numFmtId="0" fontId="23" fillId="0" borderId="0" xfId="0" applyFont="1"/>
    <xf numFmtId="4" fontId="23" fillId="0" borderId="0" xfId="0" applyNumberFormat="1" applyFont="1"/>
    <xf numFmtId="0" fontId="23" fillId="0" borderId="0" xfId="0" applyFont="1" applyAlignment="1"/>
    <xf numFmtId="0" fontId="65" fillId="0" borderId="11" xfId="0" applyFont="1" applyBorder="1" applyAlignment="1">
      <alignment horizontal="center" vertical="center"/>
    </xf>
    <xf numFmtId="4" fontId="59" fillId="0" borderId="11" xfId="0" applyNumberFormat="1" applyFont="1" applyBorder="1"/>
    <xf numFmtId="4" fontId="65" fillId="0" borderId="11" xfId="0" applyNumberFormat="1" applyFont="1" applyBorder="1" applyAlignment="1">
      <alignment horizontal="right" vertical="center"/>
    </xf>
    <xf numFmtId="4" fontId="65" fillId="28" borderId="11" xfId="0" applyNumberFormat="1" applyFont="1" applyFill="1" applyBorder="1" applyAlignment="1">
      <alignment horizontal="right" vertical="center"/>
    </xf>
    <xf numFmtId="4" fontId="65" fillId="0" borderId="11" xfId="0" applyNumberFormat="1" applyFont="1" applyBorder="1" applyAlignment="1">
      <alignment horizontal="center" vertical="center"/>
    </xf>
    <xf numFmtId="4" fontId="59" fillId="0" borderId="11" xfId="0" applyNumberFormat="1" applyFont="1" applyBorder="1" applyAlignment="1">
      <alignment vertical="center"/>
    </xf>
    <xf numFmtId="0" fontId="41" fillId="0" borderId="0" xfId="0" applyFont="1" applyAlignment="1">
      <alignment horizontal="center"/>
    </xf>
    <xf numFmtId="0" fontId="41" fillId="0" borderId="0" xfId="0" applyFont="1" applyAlignment="1">
      <alignment horizontal="left" wrapText="1"/>
    </xf>
    <xf numFmtId="0" fontId="41" fillId="0" borderId="11" xfId="0" applyFont="1" applyBorder="1" applyAlignment="1">
      <alignment horizontal="center"/>
    </xf>
    <xf numFmtId="0" fontId="41" fillId="0" borderId="34" xfId="0" applyFont="1" applyBorder="1" applyAlignment="1">
      <alignment horizontal="left"/>
    </xf>
    <xf numFmtId="0" fontId="41" fillId="0" borderId="63" xfId="0" applyFont="1" applyBorder="1" applyAlignment="1">
      <alignment horizontal="left"/>
    </xf>
    <xf numFmtId="0" fontId="41" fillId="0" borderId="14" xfId="0" applyFont="1" applyBorder="1" applyAlignment="1">
      <alignment horizontal="left"/>
    </xf>
    <xf numFmtId="4" fontId="41" fillId="0" borderId="11" xfId="0" applyNumberFormat="1" applyFont="1" applyBorder="1" applyAlignment="1"/>
    <xf numFmtId="0" fontId="42" fillId="0" borderId="11" xfId="0" applyFont="1" applyBorder="1" applyAlignment="1">
      <alignment horizontal="center"/>
    </xf>
    <xf numFmtId="4" fontId="42" fillId="0" borderId="11" xfId="0" applyNumberFormat="1" applyFont="1" applyBorder="1" applyAlignment="1">
      <alignment horizontal="right"/>
    </xf>
    <xf numFmtId="0" fontId="42" fillId="0" borderId="11" xfId="0" applyFont="1" applyBorder="1" applyAlignment="1">
      <alignment horizontal="center" vertical="center"/>
    </xf>
    <xf numFmtId="0" fontId="42" fillId="0" borderId="11" xfId="0" applyFont="1" applyBorder="1" applyAlignment="1">
      <alignment horizontal="center" vertical="center" wrapText="1"/>
    </xf>
    <xf numFmtId="0" fontId="42" fillId="0" borderId="11" xfId="0" applyFont="1" applyBorder="1" applyAlignment="1">
      <alignment vertical="center"/>
    </xf>
    <xf numFmtId="4" fontId="42" fillId="0" borderId="11" xfId="0" applyNumberFormat="1" applyFont="1" applyBorder="1" applyAlignment="1"/>
    <xf numFmtId="4" fontId="41" fillId="0" borderId="0" xfId="47" applyNumberFormat="1" applyFont="1"/>
    <xf numFmtId="4" fontId="41" fillId="0" borderId="11" xfId="0" applyNumberFormat="1" applyFont="1" applyBorder="1" applyAlignment="1">
      <alignment horizontal="center"/>
    </xf>
    <xf numFmtId="10" fontId="41" fillId="0" borderId="11" xfId="0" applyNumberFormat="1" applyFont="1" applyBorder="1" applyAlignment="1">
      <alignment horizontal="center"/>
    </xf>
    <xf numFmtId="4" fontId="41" fillId="0" borderId="11" xfId="47" applyNumberFormat="1" applyFont="1" applyBorder="1" applyAlignment="1">
      <alignment horizontal="right"/>
    </xf>
    <xf numFmtId="4" fontId="41" fillId="0" borderId="11" xfId="0" applyNumberFormat="1" applyFont="1" applyBorder="1"/>
    <xf numFmtId="10" fontId="41" fillId="0" borderId="11" xfId="0" applyNumberFormat="1" applyFont="1" applyBorder="1"/>
    <xf numFmtId="4" fontId="41" fillId="0" borderId="11" xfId="47" applyNumberFormat="1" applyFont="1" applyBorder="1"/>
    <xf numFmtId="4" fontId="42" fillId="0" borderId="11" xfId="0" applyNumberFormat="1" applyFont="1" applyBorder="1"/>
    <xf numFmtId="10" fontId="42" fillId="0" borderId="11" xfId="0" applyNumberFormat="1" applyFont="1" applyBorder="1"/>
    <xf numFmtId="4" fontId="42" fillId="0" borderId="11" xfId="47" applyNumberFormat="1" applyFont="1" applyBorder="1"/>
    <xf numFmtId="0" fontId="46" fillId="0" borderId="0" xfId="0" applyFont="1" applyAlignment="1"/>
    <xf numFmtId="0" fontId="41" fillId="0" borderId="11" xfId="0" applyFont="1" applyBorder="1" applyAlignment="1">
      <alignment vertical="center"/>
    </xf>
    <xf numFmtId="4" fontId="41" fillId="0" borderId="11" xfId="0" applyNumberFormat="1" applyFont="1" applyBorder="1" applyAlignment="1">
      <alignment horizontal="right" vertical="center"/>
    </xf>
    <xf numFmtId="4" fontId="41" fillId="0" borderId="11" xfId="0" applyNumberFormat="1" applyFont="1" applyBorder="1" applyAlignment="1">
      <alignment horizontal="right"/>
    </xf>
    <xf numFmtId="0" fontId="40" fillId="30" borderId="0" xfId="0" applyFont="1" applyFill="1" applyBorder="1" applyAlignment="1">
      <alignment horizontal="left" wrapText="1"/>
    </xf>
    <xf numFmtId="49" fontId="0" fillId="0" borderId="0" xfId="0" applyNumberFormat="1"/>
    <xf numFmtId="1" fontId="64" fillId="0" borderId="0" xfId="0" applyNumberFormat="1" applyFont="1" applyAlignment="1">
      <alignment horizontal="center"/>
    </xf>
    <xf numFmtId="49" fontId="64" fillId="0" borderId="0" xfId="0" applyNumberFormat="1" applyFont="1"/>
    <xf numFmtId="4" fontId="69" fillId="0" borderId="0" xfId="0" applyNumberFormat="1" applyFont="1"/>
    <xf numFmtId="0" fontId="0" fillId="0" borderId="0" xfId="0" applyAlignment="1">
      <alignment horizontal="center"/>
    </xf>
    <xf numFmtId="4" fontId="0" fillId="0" borderId="66" xfId="0" applyNumberFormat="1" applyBorder="1"/>
    <xf numFmtId="4" fontId="69" fillId="0" borderId="66" xfId="0" applyNumberFormat="1" applyFont="1" applyBorder="1"/>
    <xf numFmtId="4" fontId="0" fillId="0" borderId="0" xfId="0" applyNumberFormat="1" applyBorder="1"/>
    <xf numFmtId="4" fontId="69" fillId="0" borderId="0" xfId="0" applyNumberFormat="1" applyFont="1" applyBorder="1"/>
    <xf numFmtId="4" fontId="69" fillId="0" borderId="57" xfId="0" applyNumberFormat="1" applyFont="1" applyBorder="1"/>
    <xf numFmtId="4" fontId="0" fillId="0" borderId="67" xfId="0" applyNumberFormat="1" applyBorder="1"/>
    <xf numFmtId="4" fontId="0" fillId="0" borderId="12" xfId="0" applyNumberFormat="1" applyBorder="1"/>
    <xf numFmtId="4" fontId="69" fillId="0" borderId="67" xfId="0" applyNumberFormat="1" applyFont="1" applyBorder="1"/>
    <xf numFmtId="4" fontId="69" fillId="0" borderId="12" xfId="0" applyNumberFormat="1" applyFont="1" applyBorder="1"/>
    <xf numFmtId="4" fontId="69" fillId="0" borderId="68" xfId="0" applyNumberFormat="1" applyFont="1" applyBorder="1"/>
    <xf numFmtId="4" fontId="0" fillId="0" borderId="34" xfId="0" applyNumberFormat="1" applyBorder="1" applyAlignment="1">
      <alignment horizontal="center" vertical="center" wrapText="1"/>
    </xf>
    <xf numFmtId="4" fontId="0" fillId="0" borderId="63" xfId="0" applyNumberFormat="1" applyBorder="1" applyAlignment="1">
      <alignment horizontal="center" vertical="center" wrapText="1"/>
    </xf>
    <xf numFmtId="0" fontId="0" fillId="0" borderId="63" xfId="0" applyBorder="1" applyAlignment="1">
      <alignment horizontal="center" vertical="center" wrapText="1"/>
    </xf>
    <xf numFmtId="0" fontId="75" fillId="0" borderId="34" xfId="0" applyFont="1" applyBorder="1" applyAlignment="1">
      <alignment horizontal="center" vertical="center" wrapText="1"/>
    </xf>
    <xf numFmtId="0" fontId="75" fillId="0" borderId="63" xfId="0" applyFont="1" applyBorder="1" applyAlignment="1">
      <alignment horizontal="center" vertical="center" wrapText="1"/>
    </xf>
    <xf numFmtId="0" fontId="75" fillId="0" borderId="14" xfId="0" applyFont="1" applyBorder="1" applyAlignment="1">
      <alignment horizontal="center" vertical="center" wrapText="1"/>
    </xf>
    <xf numFmtId="0" fontId="0" fillId="0" borderId="11" xfId="0" applyBorder="1"/>
    <xf numFmtId="0" fontId="0" fillId="0" borderId="11" xfId="0" applyBorder="1" applyAlignment="1">
      <alignment horizontal="center"/>
    </xf>
    <xf numFmtId="4" fontId="64" fillId="0" borderId="11" xfId="0" applyNumberFormat="1" applyFont="1" applyBorder="1"/>
    <xf numFmtId="0" fontId="64" fillId="0" borderId="11" xfId="0" applyFont="1" applyBorder="1" applyAlignment="1">
      <alignment horizontal="center"/>
    </xf>
    <xf numFmtId="4" fontId="0" fillId="0" borderId="0" xfId="0" applyNumberFormat="1" applyFont="1"/>
    <xf numFmtId="4" fontId="59" fillId="0" borderId="11" xfId="0" applyNumberFormat="1" applyFont="1" applyBorder="1" applyAlignment="1">
      <alignment horizontal="center"/>
    </xf>
    <xf numFmtId="4" fontId="0" fillId="0" borderId="0" xfId="0" applyNumberFormat="1" applyAlignment="1">
      <alignment horizontal="center"/>
    </xf>
    <xf numFmtId="0" fontId="55" fillId="0" borderId="0" xfId="0" applyFont="1" applyAlignment="1">
      <alignment horizontal="center"/>
    </xf>
    <xf numFmtId="165" fontId="39" fillId="28" borderId="0" xfId="0" applyNumberFormat="1" applyFont="1" applyFill="1" applyAlignment="1">
      <alignment horizontal="center"/>
    </xf>
    <xf numFmtId="10" fontId="37" fillId="38" borderId="21" xfId="0" applyNumberFormat="1" applyFont="1" applyFill="1" applyBorder="1" applyAlignment="1">
      <alignment horizontal="center" vertical="center" wrapText="1"/>
    </xf>
    <xf numFmtId="10" fontId="37" fillId="38" borderId="49" xfId="0" applyNumberFormat="1" applyFont="1" applyFill="1" applyBorder="1" applyAlignment="1">
      <alignment horizontal="center" vertical="center" wrapText="1"/>
    </xf>
    <xf numFmtId="0" fontId="36" fillId="0" borderId="0" xfId="0" applyFont="1"/>
    <xf numFmtId="0" fontId="36" fillId="0" borderId="0" xfId="0" applyFont="1" applyBorder="1"/>
    <xf numFmtId="0" fontId="23" fillId="0" borderId="11" xfId="0" applyFont="1" applyBorder="1" applyAlignment="1">
      <alignment horizontal="center" vertical="center"/>
    </xf>
    <xf numFmtId="0" fontId="23" fillId="0" borderId="11" xfId="0" applyFont="1" applyBorder="1"/>
    <xf numFmtId="0" fontId="23" fillId="0" borderId="11" xfId="0" applyFont="1" applyBorder="1" applyAlignment="1">
      <alignment horizontal="center" vertical="center" wrapText="1"/>
    </xf>
    <xf numFmtId="170" fontId="23" fillId="0" borderId="11" xfId="0" applyNumberFormat="1" applyFont="1" applyBorder="1"/>
    <xf numFmtId="0" fontId="23" fillId="32" borderId="11" xfId="0" applyFont="1" applyFill="1" applyBorder="1"/>
    <xf numFmtId="3" fontId="23" fillId="0" borderId="11" xfId="0" applyNumberFormat="1" applyFont="1" applyBorder="1" applyAlignment="1">
      <alignment horizontal="right"/>
    </xf>
    <xf numFmtId="0" fontId="23" fillId="33" borderId="11" xfId="0" applyFont="1" applyFill="1" applyBorder="1"/>
    <xf numFmtId="0" fontId="23" fillId="0" borderId="11" xfId="0" applyFont="1" applyFill="1" applyBorder="1"/>
    <xf numFmtId="4" fontId="52" fillId="28" borderId="17" xfId="48" applyNumberFormat="1" applyFont="1" applyFill="1" applyBorder="1" applyAlignment="1" applyProtection="1">
      <alignment horizontal="right" vertical="center" wrapText="1"/>
    </xf>
    <xf numFmtId="10" fontId="52" fillId="28" borderId="17" xfId="48" applyNumberFormat="1" applyFont="1" applyFill="1" applyBorder="1" applyAlignment="1" applyProtection="1">
      <alignment horizontal="center" vertical="center" wrapText="1"/>
    </xf>
    <xf numFmtId="3" fontId="23" fillId="0" borderId="11" xfId="0" applyNumberFormat="1" applyFont="1" applyBorder="1"/>
    <xf numFmtId="0" fontId="36" fillId="0" borderId="11" xfId="0" applyFont="1" applyBorder="1" applyAlignment="1">
      <alignment horizontal="left" vertical="center"/>
    </xf>
    <xf numFmtId="3" fontId="36" fillId="0" borderId="11" xfId="0" applyNumberFormat="1" applyFont="1" applyBorder="1" applyAlignment="1">
      <alignment vertical="center"/>
    </xf>
    <xf numFmtId="165" fontId="23" fillId="0" borderId="0" xfId="0" applyNumberFormat="1" applyFont="1"/>
    <xf numFmtId="0" fontId="52" fillId="33" borderId="17" xfId="0" applyFont="1" applyFill="1" applyBorder="1" applyAlignment="1">
      <alignment horizontal="center" vertical="center" wrapText="1"/>
    </xf>
    <xf numFmtId="4" fontId="52" fillId="0" borderId="17" xfId="48" applyNumberFormat="1" applyFont="1" applyFill="1" applyBorder="1" applyAlignment="1" applyProtection="1">
      <alignment horizontal="right" vertical="center" wrapText="1"/>
    </xf>
    <xf numFmtId="10" fontId="52" fillId="0" borderId="17" xfId="48" applyNumberFormat="1" applyFont="1" applyFill="1" applyBorder="1" applyAlignment="1" applyProtection="1">
      <alignment horizontal="center" vertical="center" wrapText="1"/>
    </xf>
    <xf numFmtId="0" fontId="52" fillId="28" borderId="11" xfId="0" applyFont="1" applyFill="1" applyBorder="1" applyAlignment="1">
      <alignment vertical="center" wrapText="1"/>
    </xf>
    <xf numFmtId="0" fontId="52" fillId="28" borderId="58" xfId="0" applyFont="1" applyFill="1" applyBorder="1" applyAlignment="1">
      <alignment vertical="center" wrapText="1"/>
    </xf>
    <xf numFmtId="4" fontId="52" fillId="28" borderId="58" xfId="48" applyNumberFormat="1" applyFont="1" applyFill="1" applyBorder="1" applyAlignment="1" applyProtection="1">
      <alignment horizontal="right" vertical="center" wrapText="1"/>
    </xf>
    <xf numFmtId="10" fontId="52" fillId="28" borderId="58" xfId="48" applyNumberFormat="1" applyFont="1" applyFill="1" applyBorder="1" applyAlignment="1" applyProtection="1">
      <alignment horizontal="center" vertical="center" wrapText="1"/>
    </xf>
    <xf numFmtId="4" fontId="37" fillId="36" borderId="17" xfId="48" applyNumberFormat="1" applyFont="1" applyFill="1" applyBorder="1" applyAlignment="1" applyProtection="1">
      <alignment horizontal="right" vertical="center" wrapText="1"/>
    </xf>
    <xf numFmtId="10" fontId="37" fillId="36" borderId="17" xfId="48" applyNumberFormat="1" applyFont="1" applyFill="1" applyBorder="1" applyAlignment="1" applyProtection="1">
      <alignment horizontal="center" vertical="center" wrapText="1"/>
    </xf>
    <xf numFmtId="4" fontId="52" fillId="0" borderId="58" xfId="48" applyNumberFormat="1" applyFont="1" applyFill="1" applyBorder="1" applyAlignment="1" applyProtection="1">
      <alignment horizontal="right" vertical="center" wrapText="1"/>
    </xf>
    <xf numFmtId="10" fontId="52" fillId="0" borderId="58" xfId="48" applyNumberFormat="1" applyFont="1" applyFill="1" applyBorder="1" applyAlignment="1" applyProtection="1">
      <alignment horizontal="center" vertical="center" wrapText="1"/>
    </xf>
    <xf numFmtId="4" fontId="70" fillId="0" borderId="0" xfId="0" applyNumberFormat="1" applyFont="1" applyAlignment="1">
      <alignment vertical="center"/>
    </xf>
    <xf numFmtId="49" fontId="37" fillId="31" borderId="58" xfId="0" applyNumberFormat="1" applyFont="1" applyFill="1" applyBorder="1" applyAlignment="1">
      <alignment vertical="center" wrapText="1"/>
    </xf>
    <xf numFmtId="4" fontId="37" fillId="31" borderId="58" xfId="48" applyNumberFormat="1" applyFont="1" applyFill="1" applyBorder="1" applyAlignment="1" applyProtection="1">
      <alignment horizontal="right" vertical="center" wrapText="1"/>
    </xf>
    <xf numFmtId="10" fontId="37" fillId="31" borderId="58" xfId="48" applyNumberFormat="1" applyFont="1" applyFill="1" applyBorder="1" applyAlignment="1" applyProtection="1">
      <alignment horizontal="center" vertical="center" wrapText="1"/>
    </xf>
    <xf numFmtId="49" fontId="52" fillId="20" borderId="17" xfId="0" applyNumberFormat="1" applyFont="1" applyFill="1" applyBorder="1" applyAlignment="1">
      <alignment horizontal="center" vertical="center" wrapText="1"/>
    </xf>
    <xf numFmtId="49" fontId="37" fillId="20" borderId="17" xfId="0" applyNumberFormat="1" applyFont="1" applyFill="1" applyBorder="1" applyAlignment="1">
      <alignment vertical="center" wrapText="1"/>
    </xf>
    <xf numFmtId="4" fontId="37" fillId="20" borderId="17" xfId="48" applyNumberFormat="1" applyFont="1" applyFill="1" applyBorder="1" applyAlignment="1" applyProtection="1">
      <alignment horizontal="right" vertical="center" wrapText="1"/>
    </xf>
    <xf numFmtId="10" fontId="37" fillId="20" borderId="17" xfId="48" applyNumberFormat="1" applyFont="1" applyFill="1" applyBorder="1" applyAlignment="1" applyProtection="1">
      <alignment horizontal="center" vertical="center" wrapText="1"/>
    </xf>
    <xf numFmtId="0" fontId="37" fillId="31" borderId="17" xfId="0" applyFont="1" applyFill="1" applyBorder="1" applyAlignment="1">
      <alignment wrapText="1"/>
    </xf>
    <xf numFmtId="0" fontId="52" fillId="0" borderId="58" xfId="0" applyFont="1" applyBorder="1"/>
    <xf numFmtId="0" fontId="52" fillId="0" borderId="58" xfId="0" applyFont="1" applyBorder="1" applyAlignment="1">
      <alignment wrapText="1"/>
    </xf>
    <xf numFmtId="4" fontId="37" fillId="26" borderId="17" xfId="48" applyNumberFormat="1" applyFont="1" applyFill="1" applyBorder="1" applyAlignment="1">
      <alignment horizontal="right" vertical="top" wrapText="1"/>
    </xf>
    <xf numFmtId="10" fontId="37" fillId="26" borderId="17" xfId="48" applyNumberFormat="1" applyFont="1" applyFill="1" applyBorder="1" applyAlignment="1">
      <alignment horizontal="center" vertical="top" wrapText="1"/>
    </xf>
    <xf numFmtId="4" fontId="37" fillId="26" borderId="17" xfId="48" applyNumberFormat="1" applyFont="1" applyFill="1" applyBorder="1" applyAlignment="1" applyProtection="1">
      <alignment horizontal="right" vertical="center" wrapText="1"/>
    </xf>
    <xf numFmtId="10" fontId="37" fillId="26" borderId="17" xfId="48" applyNumberFormat="1" applyFont="1" applyFill="1" applyBorder="1" applyAlignment="1" applyProtection="1">
      <alignment horizontal="center" vertical="center" wrapText="1"/>
    </xf>
    <xf numFmtId="4" fontId="37" fillId="27" borderId="17" xfId="48" applyNumberFormat="1" applyFont="1" applyFill="1" applyBorder="1" applyAlignment="1" applyProtection="1">
      <alignment horizontal="right" vertical="center" wrapText="1"/>
    </xf>
    <xf numFmtId="10" fontId="37" fillId="27" borderId="17" xfId="48" applyNumberFormat="1" applyFont="1" applyFill="1" applyBorder="1" applyAlignment="1" applyProtection="1">
      <alignment horizontal="center" vertical="center" wrapText="1"/>
    </xf>
    <xf numFmtId="4" fontId="23" fillId="0" borderId="0" xfId="0" applyNumberFormat="1" applyFont="1" applyAlignment="1">
      <alignment horizontal="left"/>
    </xf>
    <xf numFmtId="0" fontId="23" fillId="0" borderId="0" xfId="0" applyFont="1" applyAlignment="1">
      <alignment wrapText="1"/>
    </xf>
    <xf numFmtId="4" fontId="23" fillId="0" borderId="0" xfId="0" applyNumberFormat="1" applyFont="1" applyAlignment="1">
      <alignment horizontal="right"/>
    </xf>
    <xf numFmtId="3" fontId="23" fillId="0" borderId="0" xfId="0" applyNumberFormat="1" applyFont="1" applyAlignment="1">
      <alignment horizontal="right"/>
    </xf>
    <xf numFmtId="10" fontId="23" fillId="0" borderId="0" xfId="0" applyNumberFormat="1" applyFont="1" applyAlignment="1">
      <alignment horizontal="right"/>
    </xf>
    <xf numFmtId="0" fontId="23" fillId="0" borderId="0" xfId="0" applyFont="1" applyAlignment="1">
      <alignment horizontal="right"/>
    </xf>
    <xf numFmtId="10" fontId="23" fillId="0" borderId="0" xfId="0" applyNumberFormat="1" applyFont="1"/>
    <xf numFmtId="4" fontId="74" fillId="0" borderId="0" xfId="0" applyNumberFormat="1" applyFont="1"/>
    <xf numFmtId="0" fontId="55" fillId="0" borderId="0" xfId="0" applyFont="1" applyAlignment="1"/>
    <xf numFmtId="10" fontId="37" fillId="38" borderId="21" xfId="0" applyNumberFormat="1" applyFont="1" applyFill="1" applyBorder="1" applyAlignment="1">
      <alignment horizontal="center" vertical="center" wrapText="1"/>
    </xf>
    <xf numFmtId="10" fontId="37" fillId="38" borderId="49" xfId="0" applyNumberFormat="1" applyFont="1" applyFill="1" applyBorder="1" applyAlignment="1">
      <alignment horizontal="center" vertical="center" wrapText="1"/>
    </xf>
    <xf numFmtId="165" fontId="39" fillId="28" borderId="0" xfId="0" applyNumberFormat="1" applyFont="1" applyFill="1" applyAlignment="1">
      <alignment horizontal="center"/>
    </xf>
    <xf numFmtId="10" fontId="37" fillId="38" borderId="21" xfId="0" applyNumberFormat="1" applyFont="1" applyFill="1" applyBorder="1" applyAlignment="1">
      <alignment horizontal="center" vertical="center" wrapText="1"/>
    </xf>
    <xf numFmtId="165" fontId="39" fillId="28" borderId="0" xfId="0" applyNumberFormat="1" applyFont="1" applyFill="1" applyAlignment="1">
      <alignment horizontal="center"/>
    </xf>
    <xf numFmtId="0" fontId="59" fillId="27" borderId="0" xfId="0" applyFont="1" applyFill="1" applyAlignment="1">
      <alignment horizontal="right" vertical="center"/>
    </xf>
    <xf numFmtId="0" fontId="59" fillId="28" borderId="0" xfId="0" applyFont="1" applyFill="1" applyAlignment="1">
      <alignment horizontal="right" vertical="center"/>
    </xf>
    <xf numFmtId="0" fontId="55" fillId="0" borderId="0" xfId="0" applyFont="1" applyAlignment="1">
      <alignment horizontal="center"/>
    </xf>
    <xf numFmtId="0" fontId="55" fillId="0" borderId="0" xfId="0" applyFont="1" applyAlignment="1">
      <alignment horizontal="left"/>
    </xf>
    <xf numFmtId="10" fontId="37" fillId="38" borderId="49" xfId="0" applyNumberFormat="1" applyFont="1" applyFill="1" applyBorder="1" applyAlignment="1">
      <alignment horizontal="center" vertical="center" wrapText="1"/>
    </xf>
    <xf numFmtId="0" fontId="41" fillId="0" borderId="0" xfId="0" applyFont="1" applyAlignment="1">
      <alignment horizontal="left"/>
    </xf>
    <xf numFmtId="0" fontId="41" fillId="0" borderId="0" xfId="0" applyFont="1" applyAlignment="1">
      <alignment horizontal="left" vertical="center"/>
    </xf>
    <xf numFmtId="0" fontId="41" fillId="0" borderId="0" xfId="0" applyFont="1" applyAlignment="1">
      <alignment horizontal="center" vertical="center"/>
    </xf>
    <xf numFmtId="49" fontId="41" fillId="0" borderId="0" xfId="0" applyNumberFormat="1" applyFont="1" applyAlignment="1">
      <alignment horizontal="center" vertical="center"/>
    </xf>
    <xf numFmtId="49" fontId="42" fillId="0" borderId="0" xfId="0" applyNumberFormat="1" applyFont="1" applyAlignment="1">
      <alignment horizontal="left" vertical="center"/>
    </xf>
    <xf numFmtId="0" fontId="42" fillId="0" borderId="0" xfId="0" applyFont="1" applyFill="1" applyAlignment="1">
      <alignment vertical="center" wrapText="1"/>
    </xf>
    <xf numFmtId="4" fontId="41" fillId="0" borderId="0" xfId="47" applyNumberFormat="1" applyFont="1" applyAlignment="1">
      <alignment horizontal="right" vertical="center"/>
    </xf>
    <xf numFmtId="10" fontId="41" fillId="0" borderId="0" xfId="47" applyNumberFormat="1" applyFont="1" applyAlignment="1">
      <alignment horizontal="right" vertical="center"/>
    </xf>
    <xf numFmtId="4" fontId="41" fillId="0" borderId="0" xfId="47" applyNumberFormat="1" applyFont="1" applyAlignment="1">
      <alignment vertical="center"/>
    </xf>
    <xf numFmtId="10" fontId="41" fillId="0" borderId="0" xfId="47" applyNumberFormat="1" applyFont="1" applyAlignment="1">
      <alignment vertical="center"/>
    </xf>
    <xf numFmtId="3" fontId="42" fillId="0" borderId="0" xfId="49" applyNumberFormat="1" applyFont="1" applyFill="1" applyBorder="1" applyAlignment="1">
      <alignment horizontal="center" vertical="center"/>
    </xf>
    <xf numFmtId="49" fontId="42" fillId="0" borderId="0" xfId="49" applyNumberFormat="1" applyFont="1" applyFill="1" applyBorder="1" applyAlignment="1">
      <alignment horizontal="center" vertical="center"/>
    </xf>
    <xf numFmtId="0" fontId="42" fillId="0" borderId="0" xfId="0" applyFont="1" applyFill="1" applyBorder="1" applyAlignment="1">
      <alignment horizontal="left"/>
    </xf>
    <xf numFmtId="0" fontId="42" fillId="0" borderId="0" xfId="0" applyFont="1" applyAlignment="1">
      <alignment horizontal="center" vertical="center"/>
    </xf>
    <xf numFmtId="49" fontId="42" fillId="0" borderId="0" xfId="0" applyNumberFormat="1" applyFont="1" applyAlignment="1">
      <alignment horizontal="center" vertical="center"/>
    </xf>
    <xf numFmtId="0" fontId="42" fillId="0" borderId="0" xfId="0" applyFont="1" applyBorder="1" applyAlignment="1">
      <alignment horizontal="center"/>
    </xf>
    <xf numFmtId="0" fontId="42" fillId="0" borderId="0" xfId="0" applyFont="1" applyFill="1" applyBorder="1" applyAlignment="1" applyProtection="1">
      <alignment wrapText="1"/>
    </xf>
    <xf numFmtId="4" fontId="41" fillId="0" borderId="0" xfId="47" applyNumberFormat="1" applyFont="1" applyFill="1" applyBorder="1" applyAlignment="1">
      <alignment horizontal="right" vertical="center"/>
    </xf>
    <xf numFmtId="10" fontId="41" fillId="0" borderId="0" xfId="47" applyNumberFormat="1" applyFont="1" applyFill="1" applyBorder="1" applyAlignment="1">
      <alignment horizontal="right" vertical="center"/>
    </xf>
    <xf numFmtId="4" fontId="41" fillId="0" borderId="0" xfId="47" applyNumberFormat="1" applyFont="1" applyFill="1" applyAlignment="1">
      <alignment vertical="center"/>
    </xf>
    <xf numFmtId="10" fontId="41" fillId="0" borderId="0" xfId="47" applyNumberFormat="1" applyFont="1" applyFill="1" applyAlignment="1">
      <alignment vertical="center"/>
    </xf>
    <xf numFmtId="0" fontId="76" fillId="0" borderId="0" xfId="0" applyFont="1" applyAlignment="1">
      <alignment horizontal="center" vertical="center"/>
    </xf>
    <xf numFmtId="49" fontId="76" fillId="0" borderId="0" xfId="0" applyNumberFormat="1" applyFont="1" applyAlignment="1">
      <alignment horizontal="center" vertical="center"/>
    </xf>
    <xf numFmtId="0" fontId="76" fillId="0" borderId="0" xfId="0" applyFont="1" applyFill="1" applyBorder="1" applyAlignment="1">
      <alignment horizontal="left" vertical="center" wrapText="1"/>
    </xf>
    <xf numFmtId="0" fontId="41" fillId="0" borderId="0" xfId="0" applyFont="1" applyFill="1" applyBorder="1" applyAlignment="1">
      <alignment horizontal="left" vertical="center" wrapText="1"/>
    </xf>
    <xf numFmtId="0" fontId="41" fillId="0" borderId="0" xfId="0" applyFont="1" applyAlignment="1">
      <alignment horizontal="center" vertical="center" wrapText="1"/>
    </xf>
    <xf numFmtId="3" fontId="41" fillId="0" borderId="0" xfId="0" applyNumberFormat="1" applyFont="1" applyAlignment="1">
      <alignment horizontal="left" vertical="center" wrapText="1"/>
    </xf>
    <xf numFmtId="49" fontId="41" fillId="0" borderId="0" xfId="0" applyNumberFormat="1" applyFont="1" applyBorder="1" applyAlignment="1">
      <alignment horizontal="center" vertical="center" wrapText="1"/>
    </xf>
    <xf numFmtId="0" fontId="41" fillId="0" borderId="0" xfId="0" applyFont="1" applyBorder="1" applyAlignment="1">
      <alignment horizontal="center" vertical="center" wrapText="1"/>
    </xf>
    <xf numFmtId="3" fontId="42" fillId="0" borderId="32" xfId="1" applyNumberFormat="1" applyFont="1" applyFill="1" applyBorder="1" applyAlignment="1">
      <alignment horizontal="left" vertical="center" wrapText="1"/>
    </xf>
    <xf numFmtId="4" fontId="42" fillId="0" borderId="32" xfId="47" applyNumberFormat="1" applyFont="1" applyFill="1" applyBorder="1" applyAlignment="1">
      <alignment horizontal="right" vertical="center" wrapText="1"/>
    </xf>
    <xf numFmtId="10" fontId="42" fillId="0" borderId="32" xfId="47" applyNumberFormat="1" applyFont="1" applyFill="1" applyBorder="1" applyAlignment="1">
      <alignment horizontal="right" vertical="center" wrapText="1"/>
    </xf>
    <xf numFmtId="4" fontId="41" fillId="0" borderId="32" xfId="47" applyNumberFormat="1" applyFont="1" applyBorder="1" applyAlignment="1">
      <alignment horizontal="right" vertical="center" wrapText="1"/>
    </xf>
    <xf numFmtId="10" fontId="41" fillId="0" borderId="32" xfId="47" applyNumberFormat="1" applyFont="1" applyBorder="1" applyAlignment="1">
      <alignment horizontal="right" vertical="center" wrapText="1"/>
    </xf>
    <xf numFmtId="49" fontId="41" fillId="0" borderId="0" xfId="0" applyNumberFormat="1" applyFont="1" applyBorder="1" applyAlignment="1">
      <alignment horizontal="center" vertical="center"/>
    </xf>
    <xf numFmtId="0" fontId="41" fillId="0" borderId="0" xfId="1" applyNumberFormat="1" applyFont="1" applyBorder="1" applyAlignment="1">
      <alignment horizontal="center" vertical="center" wrapText="1"/>
    </xf>
    <xf numFmtId="3" fontId="41" fillId="0" borderId="0" xfId="1" applyNumberFormat="1" applyFont="1" applyFill="1" applyBorder="1" applyAlignment="1">
      <alignment horizontal="left" vertical="center" wrapText="1"/>
    </xf>
    <xf numFmtId="4" fontId="41" fillId="0" borderId="0" xfId="47" applyNumberFormat="1" applyFont="1" applyBorder="1" applyAlignment="1">
      <alignment horizontal="right" vertical="center"/>
    </xf>
    <xf numFmtId="10" fontId="41" fillId="0" borderId="0" xfId="47" applyNumberFormat="1" applyFont="1" applyBorder="1" applyAlignment="1">
      <alignment horizontal="right" vertical="center"/>
    </xf>
    <xf numFmtId="4" fontId="41" fillId="0" borderId="0" xfId="47" applyNumberFormat="1" applyFont="1" applyBorder="1" applyAlignment="1">
      <alignment vertical="center"/>
    </xf>
    <xf numFmtId="10" fontId="41" fillId="0" borderId="0" xfId="47" applyNumberFormat="1" applyFont="1" applyBorder="1" applyAlignment="1">
      <alignment vertical="center"/>
    </xf>
    <xf numFmtId="0" fontId="42" fillId="0" borderId="20" xfId="0" applyFont="1" applyBorder="1" applyAlignment="1">
      <alignment vertical="center" wrapText="1"/>
    </xf>
    <xf numFmtId="4" fontId="42" fillId="0" borderId="20" xfId="47" applyNumberFormat="1" applyFont="1" applyBorder="1" applyAlignment="1">
      <alignment horizontal="right" vertical="center"/>
    </xf>
    <xf numFmtId="10" fontId="42" fillId="0" borderId="20" xfId="47" applyNumberFormat="1" applyFont="1" applyBorder="1" applyAlignment="1">
      <alignment horizontal="right" vertical="center"/>
    </xf>
    <xf numFmtId="4" fontId="42" fillId="0" borderId="20" xfId="47" applyNumberFormat="1" applyFont="1" applyBorder="1" applyAlignment="1">
      <alignment vertical="center"/>
    </xf>
    <xf numFmtId="10" fontId="42" fillId="0" borderId="20" xfId="47" applyNumberFormat="1" applyFont="1" applyBorder="1" applyAlignment="1">
      <alignment vertical="center"/>
    </xf>
    <xf numFmtId="3" fontId="42" fillId="0" borderId="29" xfId="1" applyNumberFormat="1" applyFont="1" applyFill="1" applyBorder="1" applyAlignment="1">
      <alignment horizontal="left" vertical="center" wrapText="1"/>
    </xf>
    <xf numFmtId="4" fontId="42" fillId="0" borderId="29" xfId="47" applyNumberFormat="1" applyFont="1" applyFill="1" applyBorder="1" applyAlignment="1">
      <alignment horizontal="right" vertical="center" wrapText="1"/>
    </xf>
    <xf numFmtId="4" fontId="42" fillId="0" borderId="46" xfId="47" applyNumberFormat="1" applyFont="1" applyFill="1" applyBorder="1" applyAlignment="1">
      <alignment horizontal="right" vertical="center" wrapText="1"/>
    </xf>
    <xf numFmtId="10" fontId="42" fillId="0" borderId="46" xfId="47" applyNumberFormat="1" applyFont="1" applyFill="1" applyBorder="1" applyAlignment="1">
      <alignment horizontal="right" vertical="center" wrapText="1"/>
    </xf>
    <xf numFmtId="4" fontId="41" fillId="0" borderId="29" xfId="47" applyNumberFormat="1" applyFont="1" applyBorder="1" applyAlignment="1">
      <alignment horizontal="right" vertical="center" wrapText="1"/>
    </xf>
    <xf numFmtId="4" fontId="41" fillId="0" borderId="46" xfId="47" applyNumberFormat="1" applyFont="1" applyBorder="1" applyAlignment="1">
      <alignment horizontal="right" vertical="center" wrapText="1"/>
    </xf>
    <xf numFmtId="10" fontId="41" fillId="0" borderId="46" xfId="47" applyNumberFormat="1" applyFont="1" applyBorder="1" applyAlignment="1">
      <alignment horizontal="right" vertical="center" wrapText="1"/>
    </xf>
    <xf numFmtId="49" fontId="41" fillId="0" borderId="0" xfId="0" applyNumberFormat="1" applyFont="1" applyAlignment="1">
      <alignment horizontal="left" vertical="center"/>
    </xf>
    <xf numFmtId="0" fontId="42" fillId="0" borderId="0" xfId="0" applyFont="1" applyBorder="1" applyAlignment="1">
      <alignment vertical="center" wrapText="1"/>
    </xf>
    <xf numFmtId="4" fontId="42" fillId="0" borderId="0" xfId="47" applyNumberFormat="1" applyFont="1" applyBorder="1" applyAlignment="1">
      <alignment horizontal="right" vertical="center"/>
    </xf>
    <xf numFmtId="10" fontId="42" fillId="0" borderId="0" xfId="47" applyNumberFormat="1" applyFont="1" applyBorder="1" applyAlignment="1">
      <alignment horizontal="right" vertical="center"/>
    </xf>
    <xf numFmtId="4" fontId="42" fillId="0" borderId="0" xfId="47" applyNumberFormat="1" applyFont="1" applyBorder="1" applyAlignment="1">
      <alignment vertical="center"/>
    </xf>
    <xf numFmtId="10" fontId="42" fillId="0" borderId="0" xfId="47" applyNumberFormat="1" applyFont="1" applyBorder="1" applyAlignment="1">
      <alignment vertical="center"/>
    </xf>
    <xf numFmtId="3" fontId="41" fillId="28" borderId="48" xfId="0" applyNumberFormat="1" applyFont="1" applyFill="1" applyBorder="1" applyAlignment="1">
      <alignment horizontal="left" vertical="center" wrapText="1"/>
    </xf>
    <xf numFmtId="49" fontId="41" fillId="0" borderId="0" xfId="1" applyNumberFormat="1" applyFont="1" applyBorder="1" applyAlignment="1">
      <alignment horizontal="center" vertical="center" wrapText="1"/>
    </xf>
    <xf numFmtId="3" fontId="42" fillId="0" borderId="0" xfId="1" applyNumberFormat="1" applyFont="1" applyFill="1" applyBorder="1" applyAlignment="1">
      <alignment horizontal="left" vertical="center" wrapText="1"/>
    </xf>
    <xf numFmtId="4" fontId="42" fillId="0" borderId="0" xfId="47" applyNumberFormat="1" applyFont="1" applyFill="1" applyBorder="1" applyAlignment="1">
      <alignment horizontal="right" vertical="center" wrapText="1"/>
    </xf>
    <xf numFmtId="10" fontId="42" fillId="0" borderId="0" xfId="47" applyNumberFormat="1" applyFont="1" applyFill="1" applyBorder="1" applyAlignment="1">
      <alignment horizontal="right" vertical="center" wrapText="1"/>
    </xf>
    <xf numFmtId="4" fontId="41" fillId="0" borderId="0" xfId="47" applyNumberFormat="1" applyFont="1" applyBorder="1" applyAlignment="1">
      <alignment horizontal="right" vertical="center" wrapText="1"/>
    </xf>
    <xf numFmtId="10" fontId="41" fillId="0" borderId="0" xfId="47" applyNumberFormat="1" applyFont="1" applyBorder="1" applyAlignment="1">
      <alignment horizontal="right" vertical="center" wrapText="1"/>
    </xf>
    <xf numFmtId="0" fontId="41" fillId="0" borderId="0" xfId="0" applyFont="1" applyBorder="1"/>
    <xf numFmtId="4" fontId="41" fillId="40" borderId="0" xfId="0" applyNumberFormat="1" applyFont="1" applyFill="1" applyAlignment="1">
      <alignment horizontal="center"/>
    </xf>
    <xf numFmtId="4" fontId="41" fillId="39" borderId="0" xfId="0" applyNumberFormat="1" applyFont="1" applyFill="1" applyAlignment="1">
      <alignment horizontal="center"/>
    </xf>
    <xf numFmtId="4" fontId="54" fillId="41" borderId="0" xfId="0" applyNumberFormat="1" applyFont="1" applyFill="1"/>
    <xf numFmtId="4" fontId="54" fillId="42" borderId="0" xfId="0" applyNumberFormat="1" applyFont="1" applyFill="1"/>
    <xf numFmtId="4" fontId="41" fillId="0" borderId="0" xfId="0" applyNumberFormat="1" applyFont="1" applyAlignment="1">
      <alignment horizontal="center" vertical="center"/>
    </xf>
    <xf numFmtId="4" fontId="41" fillId="40" borderId="0" xfId="0" applyNumberFormat="1" applyFont="1" applyFill="1" applyAlignment="1">
      <alignment horizontal="right"/>
    </xf>
    <xf numFmtId="4" fontId="41" fillId="39" borderId="0" xfId="0" applyNumberFormat="1" applyFont="1" applyFill="1"/>
    <xf numFmtId="0" fontId="62" fillId="0" borderId="0" xfId="0" applyFont="1" applyAlignment="1">
      <alignment horizontal="center" vertical="center"/>
    </xf>
    <xf numFmtId="4" fontId="41" fillId="0" borderId="0" xfId="0" applyNumberFormat="1" applyFont="1" applyAlignment="1">
      <alignment horizontal="left" vertical="center"/>
    </xf>
    <xf numFmtId="0" fontId="41" fillId="0" borderId="0" xfId="0" applyFont="1" applyAlignment="1">
      <alignment vertical="center"/>
    </xf>
    <xf numFmtId="4" fontId="54" fillId="40" borderId="0" xfId="0" applyNumberFormat="1" applyFont="1" applyFill="1" applyAlignment="1">
      <alignment horizontal="center" vertical="center"/>
    </xf>
    <xf numFmtId="4" fontId="54" fillId="39" borderId="0" xfId="0" applyNumberFormat="1" applyFont="1" applyFill="1" applyAlignment="1">
      <alignment horizontal="center" vertical="center"/>
    </xf>
    <xf numFmtId="4" fontId="54" fillId="41" borderId="0" xfId="0" applyNumberFormat="1" applyFont="1" applyFill="1" applyAlignment="1">
      <alignment horizontal="center" vertical="center"/>
    </xf>
    <xf numFmtId="4" fontId="54" fillId="42" borderId="0" xfId="0" applyNumberFormat="1" applyFont="1" applyFill="1" applyAlignment="1">
      <alignment horizontal="center" vertical="center"/>
    </xf>
    <xf numFmtId="3" fontId="42" fillId="0" borderId="11" xfId="49" applyNumberFormat="1" applyFont="1" applyBorder="1" applyAlignment="1">
      <alignment horizontal="center" vertical="center" textRotation="90" wrapText="1"/>
    </xf>
    <xf numFmtId="49" fontId="42" fillId="0" borderId="11" xfId="49" applyNumberFormat="1" applyFont="1" applyBorder="1" applyAlignment="1">
      <alignment horizontal="center" vertical="center" textRotation="90" wrapText="1"/>
    </xf>
    <xf numFmtId="49" fontId="42" fillId="0" borderId="13" xfId="49" applyNumberFormat="1" applyFont="1" applyBorder="1" applyAlignment="1">
      <alignment horizontal="center" vertical="center" textRotation="90" wrapText="1"/>
    </xf>
    <xf numFmtId="0" fontId="42" fillId="0" borderId="11" xfId="49" applyFont="1" applyBorder="1" applyAlignment="1">
      <alignment horizontal="center" vertical="center" textRotation="90" wrapText="1"/>
    </xf>
    <xf numFmtId="3" fontId="42" fillId="0" borderId="11" xfId="49" applyNumberFormat="1" applyFont="1" applyBorder="1" applyAlignment="1">
      <alignment horizontal="center" vertical="center" wrapText="1"/>
    </xf>
    <xf numFmtId="4" fontId="42" fillId="0" borderId="11" xfId="47" applyNumberFormat="1" applyFont="1" applyBorder="1" applyAlignment="1">
      <alignment horizontal="center" textRotation="90" wrapText="1"/>
    </xf>
    <xf numFmtId="10" fontId="42" fillId="0" borderId="11" xfId="47" applyNumberFormat="1" applyFont="1" applyBorder="1" applyAlignment="1">
      <alignment horizontal="center" textRotation="90" wrapText="1"/>
    </xf>
    <xf numFmtId="4" fontId="42" fillId="0" borderId="34" xfId="47" applyNumberFormat="1" applyFont="1" applyBorder="1" applyAlignment="1">
      <alignment horizontal="center" textRotation="90" wrapText="1"/>
    </xf>
    <xf numFmtId="4" fontId="42" fillId="0" borderId="11" xfId="47" applyNumberFormat="1" applyFont="1" applyFill="1" applyBorder="1" applyAlignment="1">
      <alignment horizontal="center" textRotation="90" wrapText="1"/>
    </xf>
    <xf numFmtId="3" fontId="42" fillId="0" borderId="30" xfId="49" applyNumberFormat="1" applyFont="1" applyBorder="1" applyAlignment="1">
      <alignment horizontal="center" vertical="center" wrapText="1"/>
    </xf>
    <xf numFmtId="49" fontId="42" fillId="0" borderId="30" xfId="49" applyNumberFormat="1" applyFont="1" applyBorder="1" applyAlignment="1">
      <alignment horizontal="center" vertical="center" wrapText="1"/>
    </xf>
    <xf numFmtId="49" fontId="42" fillId="0" borderId="31" xfId="49" applyNumberFormat="1" applyFont="1" applyBorder="1" applyAlignment="1">
      <alignment horizontal="center" vertical="center" wrapText="1"/>
    </xf>
    <xf numFmtId="0" fontId="42" fillId="0" borderId="30" xfId="49" applyFont="1" applyBorder="1" applyAlignment="1">
      <alignment horizontal="center" vertical="center" wrapText="1"/>
    </xf>
    <xf numFmtId="4" fontId="42" fillId="0" borderId="30" xfId="47" applyNumberFormat="1" applyFont="1" applyBorder="1" applyAlignment="1">
      <alignment horizontal="center" vertical="center" wrapText="1"/>
    </xf>
    <xf numFmtId="1" fontId="42" fillId="0" borderId="45" xfId="47" applyNumberFormat="1" applyFont="1" applyBorder="1" applyAlignment="1">
      <alignment horizontal="center" vertical="center" wrapText="1"/>
    </xf>
    <xf numFmtId="1" fontId="42" fillId="0" borderId="47" xfId="47" applyNumberFormat="1" applyFont="1" applyBorder="1" applyAlignment="1">
      <alignment horizontal="center" vertical="center" wrapText="1"/>
    </xf>
    <xf numFmtId="1" fontId="42" fillId="0" borderId="35" xfId="47" applyNumberFormat="1" applyFont="1" applyFill="1" applyBorder="1" applyAlignment="1">
      <alignment horizontal="center" vertical="center" wrapText="1"/>
    </xf>
    <xf numFmtId="0" fontId="42" fillId="27" borderId="0" xfId="0" applyFont="1" applyFill="1" applyAlignment="1">
      <alignment horizontal="center" vertical="center"/>
    </xf>
    <xf numFmtId="49" fontId="42" fillId="27" borderId="0" xfId="0" applyNumberFormat="1" applyFont="1" applyFill="1" applyAlignment="1">
      <alignment horizontal="center" vertical="center"/>
    </xf>
    <xf numFmtId="49" fontId="41" fillId="27" borderId="0" xfId="0" applyNumberFormat="1" applyFont="1" applyFill="1" applyAlignment="1">
      <alignment horizontal="left" vertical="center"/>
    </xf>
    <xf numFmtId="0" fontId="41" fillId="27" borderId="0" xfId="0" applyFont="1" applyFill="1" applyAlignment="1">
      <alignment horizontal="center" vertical="center"/>
    </xf>
    <xf numFmtId="49" fontId="41" fillId="27" borderId="0" xfId="0" applyNumberFormat="1" applyFont="1" applyFill="1" applyAlignment="1">
      <alignment horizontal="center" vertical="center"/>
    </xf>
    <xf numFmtId="0" fontId="42" fillId="27" borderId="0" xfId="0" applyFont="1" applyFill="1" applyAlignment="1">
      <alignment vertical="center" wrapText="1"/>
    </xf>
    <xf numFmtId="4" fontId="41" fillId="27" borderId="0" xfId="47" applyNumberFormat="1" applyFont="1" applyFill="1" applyAlignment="1">
      <alignment horizontal="right" vertical="center"/>
    </xf>
    <xf numFmtId="10" fontId="41" fillId="27" borderId="0" xfId="47" applyNumberFormat="1" applyFont="1" applyFill="1" applyAlignment="1">
      <alignment horizontal="right" vertical="center"/>
    </xf>
    <xf numFmtId="4" fontId="41" fillId="27" borderId="0" xfId="47" applyNumberFormat="1" applyFont="1" applyFill="1" applyAlignment="1">
      <alignment vertical="center"/>
    </xf>
    <xf numFmtId="10" fontId="41" fillId="27" borderId="0" xfId="47" applyNumberFormat="1" applyFont="1" applyFill="1" applyAlignment="1">
      <alignment vertical="center"/>
    </xf>
    <xf numFmtId="3" fontId="42" fillId="0" borderId="0" xfId="49" applyNumberFormat="1" applyFont="1" applyFill="1" applyBorder="1" applyAlignment="1">
      <alignment horizontal="left" vertical="center" wrapText="1"/>
    </xf>
    <xf numFmtId="4" fontId="41" fillId="0" borderId="0" xfId="0" applyNumberFormat="1" applyFont="1" applyBorder="1"/>
    <xf numFmtId="4" fontId="41" fillId="0" borderId="0" xfId="0" applyNumberFormat="1" applyFont="1" applyBorder="1" applyAlignment="1">
      <alignment vertical="center"/>
    </xf>
    <xf numFmtId="4" fontId="41" fillId="28" borderId="0" xfId="0" applyNumberFormat="1" applyFont="1" applyFill="1" applyBorder="1"/>
    <xf numFmtId="0" fontId="41" fillId="28" borderId="0" xfId="0" applyFont="1" applyFill="1" applyBorder="1"/>
    <xf numFmtId="0" fontId="41" fillId="0" borderId="0" xfId="0" applyFont="1" applyAlignment="1">
      <alignment horizontal="left" vertical="center" wrapText="1"/>
    </xf>
    <xf numFmtId="0" fontId="41" fillId="0" borderId="0" xfId="0" applyNumberFormat="1" applyFont="1" applyAlignment="1">
      <alignment horizontal="center" vertical="center"/>
    </xf>
    <xf numFmtId="3" fontId="41" fillId="0" borderId="0" xfId="0" applyNumberFormat="1" applyFont="1" applyBorder="1" applyAlignment="1">
      <alignment horizontal="left" vertical="center" wrapText="1"/>
    </xf>
    <xf numFmtId="4" fontId="42" fillId="0" borderId="32" xfId="47" applyNumberFormat="1" applyFont="1" applyBorder="1" applyAlignment="1">
      <alignment horizontal="right" vertical="center" wrapText="1"/>
    </xf>
    <xf numFmtId="4" fontId="42" fillId="0" borderId="33" xfId="47" applyNumberFormat="1" applyFont="1" applyBorder="1" applyAlignment="1">
      <alignment horizontal="right" vertical="center" wrapText="1"/>
    </xf>
    <xf numFmtId="0" fontId="41" fillId="0" borderId="0" xfId="0" applyFont="1" applyAlignment="1">
      <alignment vertical="center" wrapText="1"/>
    </xf>
    <xf numFmtId="4" fontId="42" fillId="0" borderId="0" xfId="47" applyNumberFormat="1" applyFont="1" applyBorder="1" applyAlignment="1">
      <alignment horizontal="right" vertical="center" wrapText="1"/>
    </xf>
    <xf numFmtId="3" fontId="42" fillId="28" borderId="0" xfId="49" applyNumberFormat="1" applyFont="1" applyFill="1" applyBorder="1" applyAlignment="1">
      <alignment horizontal="center" vertical="center"/>
    </xf>
    <xf numFmtId="49" fontId="42" fillId="28" borderId="0" xfId="49" applyNumberFormat="1" applyFont="1" applyFill="1" applyBorder="1" applyAlignment="1">
      <alignment horizontal="center" vertical="center"/>
    </xf>
    <xf numFmtId="49" fontId="42" fillId="28" borderId="0" xfId="0" applyNumberFormat="1" applyFont="1" applyFill="1" applyBorder="1" applyAlignment="1" applyProtection="1">
      <alignment horizontal="left" vertical="top"/>
    </xf>
    <xf numFmtId="0" fontId="41" fillId="28" borderId="0" xfId="0" applyFont="1" applyFill="1" applyAlignment="1">
      <alignment horizontal="center" vertical="center"/>
    </xf>
    <xf numFmtId="49" fontId="41" fillId="28" borderId="0" xfId="0" applyNumberFormat="1" applyFont="1" applyFill="1" applyAlignment="1">
      <alignment horizontal="center" vertical="center"/>
    </xf>
    <xf numFmtId="0" fontId="42" fillId="28" borderId="0" xfId="0" applyFont="1" applyFill="1" applyAlignment="1">
      <alignment vertical="center" wrapText="1"/>
    </xf>
    <xf numFmtId="4" fontId="41" fillId="28" borderId="0" xfId="47" applyNumberFormat="1" applyFont="1" applyFill="1" applyBorder="1" applyAlignment="1">
      <alignment horizontal="right" vertical="center"/>
    </xf>
    <xf numFmtId="10" fontId="41" fillId="28" borderId="0" xfId="47" applyNumberFormat="1" applyFont="1" applyFill="1" applyBorder="1" applyAlignment="1">
      <alignment horizontal="right" vertical="center"/>
    </xf>
    <xf numFmtId="4" fontId="41" fillId="28" borderId="0" xfId="47" applyNumberFormat="1" applyFont="1" applyFill="1" applyAlignment="1">
      <alignment vertical="center"/>
    </xf>
    <xf numFmtId="10" fontId="41" fillId="28" borderId="0" xfId="47" applyNumberFormat="1" applyFont="1" applyFill="1" applyAlignment="1">
      <alignment vertical="center"/>
    </xf>
    <xf numFmtId="4" fontId="41" fillId="28" borderId="0" xfId="47" applyNumberFormat="1" applyFont="1" applyFill="1" applyBorder="1" applyAlignment="1">
      <alignment horizontal="right" vertical="center" wrapText="1"/>
    </xf>
    <xf numFmtId="4" fontId="41" fillId="28" borderId="0" xfId="0" applyNumberFormat="1" applyFont="1" applyFill="1"/>
    <xf numFmtId="0" fontId="42" fillId="28" borderId="0" xfId="0" applyFont="1" applyFill="1" applyBorder="1" applyAlignment="1">
      <alignment horizontal="left"/>
    </xf>
    <xf numFmtId="0" fontId="42" fillId="28" borderId="0" xfId="0" applyFont="1" applyFill="1" applyAlignment="1">
      <alignment horizontal="center" vertical="center"/>
    </xf>
    <xf numFmtId="49" fontId="42" fillId="28" borderId="0" xfId="0" applyNumberFormat="1" applyFont="1" applyFill="1" applyAlignment="1">
      <alignment horizontal="center" vertical="center"/>
    </xf>
    <xf numFmtId="0" fontId="42" fillId="28" borderId="0" xfId="0" applyFont="1" applyFill="1" applyBorder="1" applyAlignment="1">
      <alignment horizontal="center"/>
    </xf>
    <xf numFmtId="0" fontId="42" fillId="28" borderId="0" xfId="0" applyFont="1" applyFill="1" applyBorder="1" applyAlignment="1" applyProtection="1">
      <alignment vertical="center" wrapText="1"/>
    </xf>
    <xf numFmtId="0" fontId="76" fillId="28" borderId="0" xfId="0" applyFont="1" applyFill="1" applyAlignment="1">
      <alignment horizontal="center" vertical="center"/>
    </xf>
    <xf numFmtId="49" fontId="76" fillId="28" borderId="0" xfId="0" applyNumberFormat="1" applyFont="1" applyFill="1" applyAlignment="1">
      <alignment horizontal="center" vertical="center"/>
    </xf>
    <xf numFmtId="0" fontId="76" fillId="28" borderId="0" xfId="0" applyFont="1" applyFill="1" applyAlignment="1">
      <alignment vertical="center" wrapText="1"/>
    </xf>
    <xf numFmtId="3" fontId="42" fillId="28" borderId="0" xfId="49" applyNumberFormat="1" applyFont="1" applyFill="1" applyBorder="1" applyAlignment="1">
      <alignment horizontal="left" vertical="center"/>
    </xf>
    <xf numFmtId="49" fontId="41" fillId="28" borderId="0" xfId="49" applyNumberFormat="1" applyFont="1" applyFill="1" applyBorder="1" applyAlignment="1">
      <alignment horizontal="center" vertical="center"/>
    </xf>
    <xf numFmtId="0" fontId="41" fillId="28" borderId="0" xfId="0" applyFont="1" applyFill="1" applyAlignment="1">
      <alignment horizontal="center" vertical="center" wrapText="1"/>
    </xf>
    <xf numFmtId="3" fontId="41" fillId="28" borderId="0" xfId="0" applyNumberFormat="1" applyFont="1" applyFill="1" applyAlignment="1">
      <alignment horizontal="left" vertical="center" wrapText="1"/>
    </xf>
    <xf numFmtId="0" fontId="41" fillId="35" borderId="0" xfId="0" applyFont="1" applyFill="1" applyBorder="1"/>
    <xf numFmtId="3" fontId="41" fillId="28" borderId="0" xfId="0" applyNumberFormat="1" applyFont="1" applyFill="1" applyBorder="1" applyAlignment="1">
      <alignment horizontal="left" vertical="center" wrapText="1"/>
    </xf>
    <xf numFmtId="49" fontId="41" fillId="28" borderId="0" xfId="0" applyNumberFormat="1" applyFont="1" applyFill="1" applyAlignment="1">
      <alignment horizontal="left" vertical="center"/>
    </xf>
    <xf numFmtId="49" fontId="41" fillId="28" borderId="0" xfId="0" applyNumberFormat="1" applyFont="1" applyFill="1" applyBorder="1" applyAlignment="1">
      <alignment horizontal="center" vertical="center" wrapText="1"/>
    </xf>
    <xf numFmtId="0" fontId="41" fillId="28" borderId="0" xfId="0" applyFont="1" applyFill="1" applyBorder="1" applyAlignment="1">
      <alignment horizontal="center" vertical="center" wrapText="1"/>
    </xf>
    <xf numFmtId="3" fontId="42" fillId="28" borderId="32" xfId="1" applyNumberFormat="1" applyFont="1" applyFill="1" applyBorder="1" applyAlignment="1">
      <alignment horizontal="left" vertical="center" wrapText="1"/>
    </xf>
    <xf numFmtId="4" fontId="42" fillId="28" borderId="32" xfId="47" applyNumberFormat="1" applyFont="1" applyFill="1" applyBorder="1" applyAlignment="1">
      <alignment horizontal="right" vertical="center" wrapText="1"/>
    </xf>
    <xf numFmtId="10" fontId="42" fillId="28" borderId="32" xfId="47" applyNumberFormat="1" applyFont="1" applyFill="1" applyBorder="1" applyAlignment="1">
      <alignment horizontal="right" vertical="center" wrapText="1"/>
    </xf>
    <xf numFmtId="4" fontId="41" fillId="28" borderId="32" xfId="47" applyNumberFormat="1" applyFont="1" applyFill="1" applyBorder="1" applyAlignment="1">
      <alignment horizontal="right" vertical="center" wrapText="1"/>
    </xf>
    <xf numFmtId="10" fontId="41" fillId="28" borderId="32" xfId="47" applyNumberFormat="1" applyFont="1" applyFill="1" applyBorder="1" applyAlignment="1">
      <alignment horizontal="right" vertical="center" wrapText="1"/>
    </xf>
    <xf numFmtId="49" fontId="41" fillId="28" borderId="0" xfId="0" applyNumberFormat="1" applyFont="1" applyFill="1" applyBorder="1" applyAlignment="1">
      <alignment horizontal="center" vertical="center"/>
    </xf>
    <xf numFmtId="49" fontId="41" fillId="28" borderId="0" xfId="1" applyNumberFormat="1" applyFont="1" applyFill="1" applyBorder="1" applyAlignment="1">
      <alignment horizontal="center" vertical="center" wrapText="1"/>
    </xf>
    <xf numFmtId="3" fontId="41" fillId="28" borderId="0" xfId="1" applyNumberFormat="1" applyFont="1" applyFill="1" applyBorder="1" applyAlignment="1">
      <alignment horizontal="left" vertical="center" wrapText="1"/>
    </xf>
    <xf numFmtId="4" fontId="41" fillId="28" borderId="0" xfId="47" applyNumberFormat="1" applyFont="1" applyFill="1" applyBorder="1" applyAlignment="1">
      <alignment vertical="center"/>
    </xf>
    <xf numFmtId="10" fontId="41" fillId="28" borderId="0" xfId="47" applyNumberFormat="1" applyFont="1" applyFill="1" applyBorder="1" applyAlignment="1">
      <alignment vertical="center"/>
    </xf>
    <xf numFmtId="0" fontId="42" fillId="28" borderId="20" xfId="0" applyFont="1" applyFill="1" applyBorder="1" applyAlignment="1">
      <alignment vertical="center" wrapText="1"/>
    </xf>
    <xf numFmtId="4" fontId="42" fillId="28" borderId="20" xfId="47" applyNumberFormat="1" applyFont="1" applyFill="1" applyBorder="1" applyAlignment="1">
      <alignment horizontal="right" vertical="center"/>
    </xf>
    <xf numFmtId="10" fontId="42" fillId="28" borderId="20" xfId="47" applyNumberFormat="1" applyFont="1" applyFill="1" applyBorder="1" applyAlignment="1">
      <alignment horizontal="right" vertical="center"/>
    </xf>
    <xf numFmtId="4" fontId="42" fillId="28" borderId="20" xfId="47" applyNumberFormat="1" applyFont="1" applyFill="1" applyBorder="1" applyAlignment="1">
      <alignment vertical="center"/>
    </xf>
    <xf numFmtId="10" fontId="42" fillId="28" borderId="20" xfId="47" applyNumberFormat="1" applyFont="1" applyFill="1" applyBorder="1" applyAlignment="1">
      <alignment vertical="center"/>
    </xf>
    <xf numFmtId="3" fontId="42" fillId="28" borderId="29" xfId="1" applyNumberFormat="1" applyFont="1" applyFill="1" applyBorder="1" applyAlignment="1">
      <alignment horizontal="left" vertical="center" wrapText="1"/>
    </xf>
    <xf numFmtId="4" fontId="42" fillId="28" borderId="29" xfId="47" applyNumberFormat="1" applyFont="1" applyFill="1" applyBorder="1" applyAlignment="1">
      <alignment horizontal="right" vertical="center" wrapText="1"/>
    </xf>
    <xf numFmtId="4" fontId="42" fillId="28" borderId="46" xfId="47" applyNumberFormat="1" applyFont="1" applyFill="1" applyBorder="1" applyAlignment="1">
      <alignment horizontal="right" vertical="center" wrapText="1"/>
    </xf>
    <xf numFmtId="10" fontId="42" fillId="28" borderId="46" xfId="47" applyNumberFormat="1" applyFont="1" applyFill="1" applyBorder="1" applyAlignment="1">
      <alignment horizontal="right" vertical="center" wrapText="1"/>
    </xf>
    <xf numFmtId="4" fontId="41" fillId="28" borderId="29" xfId="47" applyNumberFormat="1" applyFont="1" applyFill="1" applyBorder="1" applyAlignment="1">
      <alignment horizontal="right" vertical="center" wrapText="1"/>
    </xf>
    <xf numFmtId="4" fontId="41" fillId="28" borderId="46" xfId="47" applyNumberFormat="1" applyFont="1" applyFill="1" applyBorder="1" applyAlignment="1">
      <alignment horizontal="right" vertical="center" wrapText="1"/>
    </xf>
    <xf numFmtId="10" fontId="41" fillId="28" borderId="46" xfId="47" applyNumberFormat="1" applyFont="1" applyFill="1" applyBorder="1" applyAlignment="1">
      <alignment horizontal="right" vertical="center" wrapText="1"/>
    </xf>
    <xf numFmtId="4" fontId="42" fillId="28" borderId="33" xfId="47" applyNumberFormat="1" applyFont="1" applyFill="1" applyBorder="1" applyAlignment="1">
      <alignment horizontal="right" vertical="center" wrapText="1"/>
    </xf>
    <xf numFmtId="0" fontId="41" fillId="28" borderId="0" xfId="1" applyNumberFormat="1" applyFont="1" applyFill="1" applyBorder="1" applyAlignment="1">
      <alignment horizontal="center" vertical="center" wrapText="1"/>
    </xf>
    <xf numFmtId="4" fontId="41" fillId="28" borderId="0" xfId="47" applyNumberFormat="1" applyFont="1" applyFill="1" applyAlignment="1">
      <alignment horizontal="right" vertical="center"/>
    </xf>
    <xf numFmtId="10" fontId="41" fillId="28" borderId="0" xfId="47" applyNumberFormat="1" applyFont="1" applyFill="1" applyAlignment="1">
      <alignment horizontal="right" vertical="center"/>
    </xf>
    <xf numFmtId="3" fontId="42" fillId="27" borderId="0" xfId="49" applyNumberFormat="1" applyFont="1" applyFill="1" applyBorder="1" applyAlignment="1">
      <alignment horizontal="left" vertical="center" wrapText="1"/>
    </xf>
    <xf numFmtId="0" fontId="41" fillId="34" borderId="0" xfId="0" applyFont="1" applyFill="1" applyBorder="1"/>
    <xf numFmtId="3" fontId="42" fillId="0" borderId="0" xfId="0" applyNumberFormat="1" applyFont="1" applyBorder="1" applyAlignment="1">
      <alignment horizontal="left" vertical="center" wrapText="1"/>
    </xf>
    <xf numFmtId="49" fontId="42" fillId="27" borderId="0" xfId="0" applyNumberFormat="1" applyFont="1" applyFill="1" applyAlignment="1">
      <alignment horizontal="left" vertical="center"/>
    </xf>
    <xf numFmtId="3" fontId="42" fillId="25" borderId="0" xfId="49" applyNumberFormat="1" applyFont="1" applyFill="1" applyBorder="1" applyAlignment="1">
      <alignment horizontal="left" vertical="center" wrapText="1"/>
    </xf>
    <xf numFmtId="4" fontId="42" fillId="27" borderId="0" xfId="47" applyNumberFormat="1" applyFont="1" applyFill="1" applyAlignment="1">
      <alignment horizontal="right" vertical="center"/>
    </xf>
    <xf numFmtId="10" fontId="42" fillId="27" borderId="0" xfId="47" applyNumberFormat="1" applyFont="1" applyFill="1" applyAlignment="1">
      <alignment horizontal="right" vertical="center"/>
    </xf>
    <xf numFmtId="4" fontId="42" fillId="27" borderId="0" xfId="47" applyNumberFormat="1" applyFont="1" applyFill="1" applyAlignment="1">
      <alignment vertical="center"/>
    </xf>
    <xf numFmtId="10" fontId="42" fillId="27" borderId="0" xfId="47" applyNumberFormat="1" applyFont="1" applyFill="1" applyAlignment="1">
      <alignment vertical="center"/>
    </xf>
    <xf numFmtId="4" fontId="54" fillId="27" borderId="0" xfId="47" applyNumberFormat="1" applyFont="1" applyFill="1" applyAlignment="1">
      <alignment vertical="center"/>
    </xf>
    <xf numFmtId="10" fontId="54" fillId="27" borderId="0" xfId="47" applyNumberFormat="1" applyFont="1" applyFill="1" applyAlignment="1">
      <alignment vertical="center"/>
    </xf>
    <xf numFmtId="0" fontId="54" fillId="0" borderId="0" xfId="0" applyFont="1" applyBorder="1"/>
    <xf numFmtId="0" fontId="54" fillId="0" borderId="0" xfId="0" applyFont="1"/>
    <xf numFmtId="4" fontId="54" fillId="0" borderId="0" xfId="0" applyNumberFormat="1" applyFont="1"/>
    <xf numFmtId="4" fontId="54" fillId="40" borderId="0" xfId="0" applyNumberFormat="1" applyFont="1" applyFill="1" applyAlignment="1">
      <alignment horizontal="right"/>
    </xf>
    <xf numFmtId="4" fontId="54" fillId="39" borderId="0" xfId="0" applyNumberFormat="1" applyFont="1" applyFill="1"/>
    <xf numFmtId="0" fontId="42" fillId="0" borderId="0" xfId="0" applyFont="1"/>
    <xf numFmtId="3" fontId="42" fillId="25" borderId="0" xfId="49" applyNumberFormat="1" applyFont="1" applyFill="1" applyBorder="1" applyAlignment="1">
      <alignment horizontal="center" vertical="center"/>
    </xf>
    <xf numFmtId="49" fontId="42" fillId="25" borderId="0" xfId="49" applyNumberFormat="1" applyFont="1" applyFill="1" applyBorder="1" applyAlignment="1">
      <alignment horizontal="center" vertical="center"/>
    </xf>
    <xf numFmtId="3" fontId="42" fillId="25" borderId="0" xfId="49" applyNumberFormat="1" applyFont="1" applyFill="1" applyBorder="1" applyAlignment="1">
      <alignment horizontal="left" vertical="center"/>
    </xf>
    <xf numFmtId="3" fontId="46" fillId="25" borderId="0" xfId="49" applyNumberFormat="1" applyFont="1" applyFill="1" applyBorder="1" applyAlignment="1">
      <alignment horizontal="center" vertical="center"/>
    </xf>
    <xf numFmtId="4" fontId="41" fillId="25" borderId="0" xfId="47" applyNumberFormat="1" applyFont="1" applyFill="1" applyBorder="1" applyAlignment="1">
      <alignment horizontal="right" vertical="center"/>
    </xf>
    <xf numFmtId="10" fontId="41" fillId="25" borderId="0" xfId="47" applyNumberFormat="1" applyFont="1" applyFill="1" applyBorder="1" applyAlignment="1">
      <alignment horizontal="right" vertical="center"/>
    </xf>
    <xf numFmtId="4" fontId="41" fillId="25" borderId="0" xfId="47" applyNumberFormat="1" applyFont="1" applyFill="1" applyBorder="1" applyAlignment="1">
      <alignment horizontal="right" vertical="center" wrapText="1"/>
    </xf>
    <xf numFmtId="0" fontId="41" fillId="28" borderId="0" xfId="49" applyNumberFormat="1" applyFont="1" applyFill="1" applyBorder="1" applyAlignment="1">
      <alignment horizontal="center" vertical="center"/>
    </xf>
    <xf numFmtId="0" fontId="42" fillId="28" borderId="0" xfId="0" applyFont="1" applyFill="1" applyBorder="1" applyAlignment="1">
      <alignment horizontal="left" vertical="center"/>
    </xf>
    <xf numFmtId="0" fontId="42" fillId="28" borderId="0" xfId="0" applyFont="1" applyFill="1" applyBorder="1" applyAlignment="1">
      <alignment vertical="center" wrapText="1"/>
    </xf>
    <xf numFmtId="0" fontId="41" fillId="0" borderId="0" xfId="0" applyFont="1" applyFill="1" applyBorder="1" applyAlignment="1">
      <alignment horizontal="left" wrapText="1"/>
    </xf>
    <xf numFmtId="4" fontId="42" fillId="28" borderId="0" xfId="47" applyNumberFormat="1" applyFont="1" applyFill="1" applyBorder="1" applyAlignment="1">
      <alignment horizontal="right" vertical="center"/>
    </xf>
    <xf numFmtId="10" fontId="42" fillId="28" borderId="0" xfId="47" applyNumberFormat="1" applyFont="1" applyFill="1" applyBorder="1" applyAlignment="1">
      <alignment horizontal="right" vertical="center"/>
    </xf>
    <xf numFmtId="4" fontId="42" fillId="28" borderId="0" xfId="47" applyNumberFormat="1" applyFont="1" applyFill="1" applyBorder="1" applyAlignment="1">
      <alignment vertical="center"/>
    </xf>
    <xf numFmtId="10" fontId="42" fillId="28" borderId="0" xfId="47" applyNumberFormat="1" applyFont="1" applyFill="1" applyBorder="1" applyAlignment="1">
      <alignment vertical="center"/>
    </xf>
    <xf numFmtId="3" fontId="42" fillId="0" borderId="0" xfId="49" applyNumberFormat="1" applyFont="1" applyFill="1" applyBorder="1" applyAlignment="1">
      <alignment horizontal="left" vertical="center"/>
    </xf>
    <xf numFmtId="3" fontId="46" fillId="0" borderId="0" xfId="49" applyNumberFormat="1" applyFont="1" applyFill="1" applyBorder="1" applyAlignment="1">
      <alignment horizontal="center" vertical="center"/>
    </xf>
    <xf numFmtId="4" fontId="41" fillId="0" borderId="0" xfId="47" applyNumberFormat="1" applyFont="1" applyFill="1" applyBorder="1" applyAlignment="1">
      <alignment horizontal="right" vertical="center" wrapText="1"/>
    </xf>
    <xf numFmtId="0" fontId="41" fillId="0" borderId="0" xfId="0" applyFont="1" applyFill="1" applyBorder="1"/>
    <xf numFmtId="0" fontId="41" fillId="0" borderId="0" xfId="0" applyFont="1" applyFill="1"/>
    <xf numFmtId="4" fontId="41" fillId="0" borderId="0" xfId="0" applyNumberFormat="1" applyFont="1" applyFill="1"/>
    <xf numFmtId="49" fontId="42" fillId="0" borderId="0" xfId="0" applyNumberFormat="1" applyFont="1" applyFill="1" applyBorder="1" applyAlignment="1" applyProtection="1">
      <alignment horizontal="left" vertical="top"/>
    </xf>
    <xf numFmtId="0" fontId="76" fillId="0" borderId="0" xfId="0" applyFont="1" applyFill="1" applyAlignment="1">
      <alignment vertical="center" wrapText="1"/>
    </xf>
    <xf numFmtId="49" fontId="41" fillId="0" borderId="0" xfId="49" applyNumberFormat="1" applyFont="1" applyFill="1" applyBorder="1" applyAlignment="1">
      <alignment horizontal="center" vertical="center"/>
    </xf>
    <xf numFmtId="3" fontId="42" fillId="28" borderId="0" xfId="1" applyNumberFormat="1" applyFont="1" applyFill="1" applyBorder="1" applyAlignment="1">
      <alignment horizontal="left" vertical="center" wrapText="1"/>
    </xf>
    <xf numFmtId="4" fontId="42" fillId="28" borderId="0" xfId="47" applyNumberFormat="1" applyFont="1" applyFill="1" applyBorder="1" applyAlignment="1">
      <alignment horizontal="right" vertical="center" wrapText="1"/>
    </xf>
    <xf numFmtId="10" fontId="42" fillId="28" borderId="0" xfId="47" applyNumberFormat="1" applyFont="1" applyFill="1" applyBorder="1" applyAlignment="1">
      <alignment horizontal="right" vertical="center" wrapText="1"/>
    </xf>
    <xf numFmtId="10" fontId="41" fillId="28" borderId="0" xfId="47" applyNumberFormat="1" applyFont="1" applyFill="1" applyBorder="1" applyAlignment="1">
      <alignment horizontal="right" vertical="center" wrapText="1"/>
    </xf>
    <xf numFmtId="3" fontId="54" fillId="0" borderId="0" xfId="49" applyNumberFormat="1" applyFont="1" applyFill="1" applyBorder="1" applyAlignment="1">
      <alignment horizontal="center" vertical="center"/>
    </xf>
    <xf numFmtId="49" fontId="54" fillId="0" borderId="0" xfId="49" applyNumberFormat="1" applyFont="1" applyFill="1" applyBorder="1" applyAlignment="1">
      <alignment horizontal="center" vertical="center"/>
    </xf>
    <xf numFmtId="3" fontId="65" fillId="0" borderId="0" xfId="49" applyNumberFormat="1" applyFont="1" applyFill="1" applyBorder="1" applyAlignment="1">
      <alignment horizontal="center" vertical="center"/>
    </xf>
    <xf numFmtId="3" fontId="54" fillId="0" borderId="0" xfId="49" applyNumberFormat="1" applyFont="1" applyFill="1" applyBorder="1" applyAlignment="1">
      <alignment horizontal="left" vertical="center" wrapText="1"/>
    </xf>
    <xf numFmtId="0" fontId="42" fillId="0" borderId="0" xfId="0" applyFont="1" applyAlignment="1">
      <alignment vertical="center" wrapText="1"/>
    </xf>
    <xf numFmtId="49" fontId="76" fillId="0" borderId="0" xfId="49" applyNumberFormat="1" applyFont="1" applyFill="1" applyBorder="1" applyAlignment="1">
      <alignment horizontal="center" vertical="center"/>
    </xf>
    <xf numFmtId="3" fontId="78" fillId="0" borderId="0" xfId="49" applyNumberFormat="1" applyFont="1" applyFill="1" applyBorder="1" applyAlignment="1">
      <alignment horizontal="center" vertical="center"/>
    </xf>
    <xf numFmtId="3" fontId="76" fillId="0" borderId="0" xfId="49" applyNumberFormat="1" applyFont="1" applyFill="1" applyBorder="1" applyAlignment="1">
      <alignment horizontal="left" vertical="center" wrapText="1"/>
    </xf>
    <xf numFmtId="3" fontId="41" fillId="0" borderId="0" xfId="49" applyNumberFormat="1" applyFont="1" applyFill="1" applyBorder="1" applyAlignment="1">
      <alignment horizontal="center" vertical="center"/>
    </xf>
    <xf numFmtId="3" fontId="41" fillId="0" borderId="0" xfId="49" applyNumberFormat="1" applyFont="1" applyFill="1" applyBorder="1" applyAlignment="1">
      <alignment horizontal="left" vertical="center"/>
    </xf>
    <xf numFmtId="3" fontId="41" fillId="0" borderId="0" xfId="49" applyNumberFormat="1" applyFont="1" applyFill="1" applyBorder="1" applyAlignment="1">
      <alignment horizontal="left" vertical="center" wrapText="1"/>
    </xf>
    <xf numFmtId="0" fontId="42" fillId="0" borderId="0" xfId="0" applyFont="1" applyBorder="1" applyAlignment="1">
      <alignment horizontal="left" vertical="center"/>
    </xf>
    <xf numFmtId="0" fontId="41" fillId="0" borderId="0" xfId="0" applyFont="1" applyBorder="1" applyAlignment="1">
      <alignment horizontal="center" vertical="center"/>
    </xf>
    <xf numFmtId="49" fontId="41" fillId="0" borderId="0" xfId="0" applyNumberFormat="1" applyFont="1"/>
    <xf numFmtId="3" fontId="42" fillId="28" borderId="0" xfId="49" applyNumberFormat="1" applyFont="1" applyFill="1" applyBorder="1" applyAlignment="1">
      <alignment horizontal="left" vertical="center" wrapText="1"/>
    </xf>
    <xf numFmtId="0" fontId="41" fillId="0" borderId="0" xfId="0" applyFont="1" applyFill="1" applyAlignment="1">
      <alignment vertical="center" wrapText="1"/>
    </xf>
    <xf numFmtId="0" fontId="41" fillId="28" borderId="0" xfId="0" applyFont="1" applyFill="1" applyAlignment="1">
      <alignment vertical="center" wrapText="1"/>
    </xf>
    <xf numFmtId="49" fontId="42" fillId="28" borderId="0" xfId="0" applyNumberFormat="1" applyFont="1" applyFill="1" applyAlignment="1">
      <alignment horizontal="left" vertical="center"/>
    </xf>
    <xf numFmtId="4" fontId="41" fillId="28" borderId="48" xfId="47" applyNumberFormat="1" applyFont="1" applyFill="1" applyBorder="1" applyAlignment="1">
      <alignment horizontal="right" vertical="center"/>
    </xf>
    <xf numFmtId="10" fontId="41" fillId="28" borderId="48" xfId="47" applyNumberFormat="1" applyFont="1" applyFill="1" applyBorder="1" applyAlignment="1">
      <alignment horizontal="right" vertical="center"/>
    </xf>
    <xf numFmtId="4" fontId="41" fillId="28" borderId="48" xfId="47" applyNumberFormat="1" applyFont="1" applyFill="1" applyBorder="1" applyAlignment="1">
      <alignment vertical="center"/>
    </xf>
    <xf numFmtId="10" fontId="41" fillId="28" borderId="48" xfId="47" applyNumberFormat="1" applyFont="1" applyFill="1" applyBorder="1" applyAlignment="1">
      <alignment vertical="center"/>
    </xf>
    <xf numFmtId="3" fontId="54" fillId="28" borderId="0" xfId="49" applyNumberFormat="1" applyFont="1" applyFill="1" applyBorder="1" applyAlignment="1">
      <alignment horizontal="center" vertical="center"/>
    </xf>
    <xf numFmtId="49" fontId="54" fillId="28" borderId="0" xfId="49" applyNumberFormat="1" applyFont="1" applyFill="1" applyBorder="1" applyAlignment="1">
      <alignment horizontal="center" vertical="center"/>
    </xf>
    <xf numFmtId="4" fontId="41" fillId="34" borderId="0" xfId="47" applyNumberFormat="1" applyFont="1" applyFill="1" applyAlignment="1">
      <alignment horizontal="right" vertical="center"/>
    </xf>
    <xf numFmtId="49" fontId="41" fillId="0" borderId="0" xfId="0" applyNumberFormat="1" applyFont="1" applyFill="1" applyBorder="1" applyAlignment="1">
      <alignment horizontal="center" vertical="center"/>
    </xf>
    <xf numFmtId="0" fontId="41" fillId="0" borderId="0" xfId="0" applyFont="1" applyFill="1" applyBorder="1" applyAlignment="1">
      <alignment horizontal="center" vertical="center"/>
    </xf>
    <xf numFmtId="4" fontId="41" fillId="0" borderId="0" xfId="47" applyNumberFormat="1" applyFont="1" applyAlignment="1">
      <alignment horizontal="right"/>
    </xf>
    <xf numFmtId="10" fontId="41" fillId="0" borderId="0" xfId="47" applyNumberFormat="1" applyFont="1" applyAlignment="1">
      <alignment horizontal="right"/>
    </xf>
    <xf numFmtId="10" fontId="41" fillId="0" borderId="0" xfId="47" applyNumberFormat="1" applyFont="1"/>
    <xf numFmtId="49" fontId="76" fillId="0" borderId="0" xfId="0" applyNumberFormat="1" applyFont="1" applyFill="1" applyBorder="1" applyAlignment="1" applyProtection="1">
      <alignment horizontal="center" vertical="top"/>
    </xf>
    <xf numFmtId="49" fontId="76" fillId="0" borderId="0" xfId="0" applyNumberFormat="1" applyFont="1" applyFill="1" applyBorder="1" applyAlignment="1">
      <alignment horizontal="center" vertical="center"/>
    </xf>
    <xf numFmtId="0" fontId="76" fillId="0" borderId="0" xfId="0" applyFont="1" applyFill="1" applyBorder="1" applyAlignment="1">
      <alignment horizontal="center" vertical="center"/>
    </xf>
    <xf numFmtId="0" fontId="76" fillId="0" borderId="0" xfId="0" applyFont="1" applyFill="1" applyBorder="1" applyAlignment="1" applyProtection="1">
      <alignment vertical="center" wrapText="1"/>
    </xf>
    <xf numFmtId="49" fontId="41" fillId="0" borderId="0" xfId="0" applyNumberFormat="1" applyFont="1" applyFill="1"/>
    <xf numFmtId="0" fontId="55" fillId="28" borderId="0" xfId="0" applyFont="1" applyFill="1" applyBorder="1" applyAlignment="1">
      <alignment horizontal="center" vertical="center" wrapText="1"/>
    </xf>
    <xf numFmtId="3" fontId="54" fillId="28" borderId="0" xfId="1" applyNumberFormat="1" applyFont="1" applyFill="1" applyBorder="1" applyAlignment="1">
      <alignment horizontal="left" vertical="center" wrapText="1"/>
    </xf>
    <xf numFmtId="0" fontId="55" fillId="28" borderId="0" xfId="1" applyNumberFormat="1" applyFont="1" applyFill="1" applyBorder="1" applyAlignment="1">
      <alignment horizontal="center" vertical="center" wrapText="1"/>
    </xf>
    <xf numFmtId="3" fontId="55" fillId="28" borderId="0" xfId="1" applyNumberFormat="1" applyFont="1" applyFill="1" applyBorder="1" applyAlignment="1">
      <alignment horizontal="left" vertical="center" wrapText="1"/>
    </xf>
    <xf numFmtId="49" fontId="55" fillId="28" borderId="0" xfId="1" applyNumberFormat="1" applyFont="1" applyFill="1" applyBorder="1" applyAlignment="1">
      <alignment horizontal="center" vertical="center" wrapText="1"/>
    </xf>
    <xf numFmtId="49" fontId="55" fillId="0" borderId="0" xfId="1" applyNumberFormat="1" applyFont="1" applyBorder="1" applyAlignment="1">
      <alignment horizontal="center" vertical="center" wrapText="1"/>
    </xf>
    <xf numFmtId="3" fontId="55" fillId="0" borderId="0" xfId="1" applyNumberFormat="1" applyFont="1" applyFill="1" applyBorder="1" applyAlignment="1">
      <alignment horizontal="left" vertical="center" wrapText="1"/>
    </xf>
    <xf numFmtId="49" fontId="53" fillId="25" borderId="0" xfId="49" applyNumberFormat="1" applyFont="1" applyFill="1" applyBorder="1" applyAlignment="1">
      <alignment horizontal="center" vertical="center"/>
    </xf>
    <xf numFmtId="4" fontId="41" fillId="25" borderId="0" xfId="47" applyNumberFormat="1" applyFont="1" applyFill="1" applyBorder="1" applyAlignment="1">
      <alignment horizontal="center" vertical="center"/>
    </xf>
    <xf numFmtId="10" fontId="41" fillId="25" borderId="0" xfId="47" applyNumberFormat="1" applyFont="1" applyFill="1" applyBorder="1" applyAlignment="1">
      <alignment horizontal="center" vertical="center"/>
    </xf>
    <xf numFmtId="4" fontId="41" fillId="27" borderId="0" xfId="47" applyNumberFormat="1" applyFont="1" applyFill="1"/>
    <xf numFmtId="4" fontId="79" fillId="28" borderId="0" xfId="47" applyNumberFormat="1" applyFont="1" applyFill="1" applyAlignment="1">
      <alignment vertical="center"/>
    </xf>
    <xf numFmtId="10" fontId="79" fillId="28" borderId="0" xfId="47" applyNumberFormat="1" applyFont="1" applyFill="1" applyAlignment="1">
      <alignment vertical="center"/>
    </xf>
    <xf numFmtId="0" fontId="41" fillId="40" borderId="0" xfId="0" applyFont="1" applyFill="1"/>
    <xf numFmtId="0" fontId="41" fillId="39" borderId="0" xfId="0" applyFont="1" applyFill="1"/>
    <xf numFmtId="0" fontId="54" fillId="41" borderId="0" xfId="0" applyFont="1" applyFill="1"/>
    <xf numFmtId="0" fontId="54" fillId="42" borderId="0" xfId="0" applyFont="1" applyFill="1"/>
    <xf numFmtId="3" fontId="42" fillId="27" borderId="0" xfId="0" applyNumberFormat="1" applyFont="1" applyFill="1" applyAlignment="1">
      <alignment horizontal="left" vertical="center" wrapText="1"/>
    </xf>
    <xf numFmtId="0" fontId="55" fillId="0" borderId="0" xfId="0" applyFont="1" applyAlignment="1">
      <alignment horizontal="center" vertical="center" wrapText="1"/>
    </xf>
    <xf numFmtId="3" fontId="55" fillId="0" borderId="0" xfId="0" applyNumberFormat="1" applyFont="1" applyAlignment="1">
      <alignment horizontal="left" vertical="center" wrapText="1"/>
    </xf>
    <xf numFmtId="4" fontId="55" fillId="28" borderId="0" xfId="47" applyNumberFormat="1" applyFont="1" applyFill="1" applyAlignment="1">
      <alignment vertical="center"/>
    </xf>
    <xf numFmtId="10" fontId="55" fillId="28" borderId="0" xfId="47" applyNumberFormat="1" applyFont="1" applyFill="1" applyAlignment="1">
      <alignment vertical="center"/>
    </xf>
    <xf numFmtId="3" fontId="55" fillId="0" borderId="0" xfId="0" applyNumberFormat="1" applyFont="1" applyBorder="1" applyAlignment="1">
      <alignment horizontal="left" vertical="center" wrapText="1"/>
    </xf>
    <xf numFmtId="4" fontId="80" fillId="34" borderId="0" xfId="47" applyNumberFormat="1" applyFont="1" applyFill="1" applyAlignment="1">
      <alignment vertical="center"/>
    </xf>
    <xf numFmtId="10" fontId="80" fillId="34" borderId="0" xfId="47" applyNumberFormat="1" applyFont="1" applyFill="1" applyAlignment="1">
      <alignment vertical="center"/>
    </xf>
    <xf numFmtId="0" fontId="55" fillId="0" borderId="0" xfId="0" applyFont="1" applyBorder="1" applyAlignment="1">
      <alignment horizontal="center" vertical="center" wrapText="1"/>
    </xf>
    <xf numFmtId="49" fontId="55" fillId="0" borderId="0" xfId="0" applyNumberFormat="1" applyFont="1" applyBorder="1" applyAlignment="1">
      <alignment horizontal="center" vertical="center" wrapText="1"/>
    </xf>
    <xf numFmtId="4" fontId="80" fillId="28" borderId="32" xfId="47" applyNumberFormat="1" applyFont="1" applyFill="1" applyBorder="1" applyAlignment="1">
      <alignment horizontal="right" vertical="center" wrapText="1"/>
    </xf>
    <xf numFmtId="10" fontId="80" fillId="28" borderId="32" xfId="47" applyNumberFormat="1" applyFont="1" applyFill="1" applyBorder="1" applyAlignment="1">
      <alignment horizontal="right" vertical="center" wrapText="1"/>
    </xf>
    <xf numFmtId="0" fontId="55" fillId="0" borderId="0" xfId="1" applyNumberFormat="1" applyFont="1" applyBorder="1" applyAlignment="1">
      <alignment horizontal="center" vertical="center" wrapText="1"/>
    </xf>
    <xf numFmtId="4" fontId="55" fillId="28" borderId="0" xfId="47" applyNumberFormat="1" applyFont="1" applyFill="1" applyBorder="1" applyAlignment="1">
      <alignment vertical="center"/>
    </xf>
    <xf numFmtId="10" fontId="55" fillId="28" borderId="0" xfId="47" applyNumberFormat="1" applyFont="1" applyFill="1" applyBorder="1" applyAlignment="1">
      <alignment vertical="center"/>
    </xf>
    <xf numFmtId="4" fontId="80" fillId="28" borderId="0" xfId="47" applyNumberFormat="1" applyFont="1" applyFill="1" applyAlignment="1">
      <alignment vertical="center"/>
    </xf>
    <xf numFmtId="10" fontId="80" fillId="28" borderId="0" xfId="47" applyNumberFormat="1" applyFont="1" applyFill="1" applyAlignment="1">
      <alignment vertical="center"/>
    </xf>
    <xf numFmtId="4" fontId="80" fillId="28" borderId="0" xfId="47" applyNumberFormat="1" applyFont="1" applyFill="1" applyBorder="1" applyAlignment="1">
      <alignment vertical="center"/>
    </xf>
    <xf numFmtId="4" fontId="54" fillId="28" borderId="20" xfId="47" applyNumberFormat="1" applyFont="1" applyFill="1" applyBorder="1" applyAlignment="1">
      <alignment vertical="center"/>
    </xf>
    <xf numFmtId="10" fontId="54" fillId="28" borderId="20" xfId="47" applyNumberFormat="1" applyFont="1" applyFill="1" applyBorder="1" applyAlignment="1">
      <alignment vertical="center"/>
    </xf>
    <xf numFmtId="3" fontId="54" fillId="0" borderId="29" xfId="1" applyNumberFormat="1" applyFont="1" applyFill="1" applyBorder="1" applyAlignment="1">
      <alignment horizontal="left" vertical="center" wrapText="1"/>
    </xf>
    <xf numFmtId="4" fontId="80" fillId="28" borderId="29" xfId="47" applyNumberFormat="1" applyFont="1" applyFill="1" applyBorder="1" applyAlignment="1">
      <alignment horizontal="right" vertical="center" wrapText="1"/>
    </xf>
    <xf numFmtId="4" fontId="80" fillId="28" borderId="46" xfId="47" applyNumberFormat="1" applyFont="1" applyFill="1" applyBorder="1" applyAlignment="1">
      <alignment horizontal="right" vertical="center" wrapText="1"/>
    </xf>
    <xf numFmtId="10" fontId="80" fillId="28" borderId="46" xfId="47" applyNumberFormat="1" applyFont="1" applyFill="1" applyBorder="1" applyAlignment="1">
      <alignment horizontal="right" vertical="center" wrapText="1"/>
    </xf>
    <xf numFmtId="4" fontId="80" fillId="28" borderId="33" xfId="47" applyNumberFormat="1" applyFont="1" applyFill="1" applyBorder="1" applyAlignment="1">
      <alignment horizontal="right" vertical="center" wrapText="1"/>
    </xf>
    <xf numFmtId="0" fontId="41" fillId="0" borderId="0" xfId="0" applyFont="1" applyFill="1" applyAlignment="1">
      <alignment horizontal="center" vertical="center"/>
    </xf>
    <xf numFmtId="49" fontId="41" fillId="0" borderId="0" xfId="0" applyNumberFormat="1" applyFont="1" applyFill="1" applyAlignment="1">
      <alignment horizontal="center" vertical="center"/>
    </xf>
    <xf numFmtId="49" fontId="41" fillId="0" borderId="0" xfId="0" applyNumberFormat="1" applyFont="1" applyFill="1" applyAlignment="1">
      <alignment horizontal="left" vertical="center"/>
    </xf>
    <xf numFmtId="3" fontId="42" fillId="0" borderId="0" xfId="0" applyNumberFormat="1" applyFont="1" applyFill="1" applyAlignment="1">
      <alignment horizontal="left" vertical="center" wrapText="1"/>
    </xf>
    <xf numFmtId="4" fontId="41" fillId="0" borderId="0" xfId="47" applyNumberFormat="1" applyFont="1" applyFill="1" applyAlignment="1">
      <alignment horizontal="right" vertical="center"/>
    </xf>
    <xf numFmtId="10" fontId="41" fillId="0" borderId="0" xfId="47" applyNumberFormat="1" applyFont="1" applyFill="1" applyAlignment="1">
      <alignment horizontal="right" vertical="center"/>
    </xf>
    <xf numFmtId="3" fontId="54" fillId="0" borderId="0" xfId="1" applyNumberFormat="1" applyFont="1" applyFill="1" applyBorder="1" applyAlignment="1">
      <alignment horizontal="left" vertical="center" wrapText="1"/>
    </xf>
    <xf numFmtId="4" fontId="0" fillId="0" borderId="0" xfId="47" applyNumberFormat="1" applyFont="1" applyAlignment="1">
      <alignment horizontal="right" vertical="center"/>
    </xf>
    <xf numFmtId="0" fontId="42" fillId="27" borderId="0" xfId="0" applyFont="1" applyFill="1" applyBorder="1" applyAlignment="1">
      <alignment vertical="center" wrapText="1"/>
    </xf>
    <xf numFmtId="4" fontId="42" fillId="27" borderId="0" xfId="47" applyNumberFormat="1" applyFont="1" applyFill="1" applyBorder="1" applyAlignment="1">
      <alignment horizontal="right" vertical="center"/>
    </xf>
    <xf numFmtId="10" fontId="42" fillId="27" borderId="0" xfId="47" applyNumberFormat="1" applyFont="1" applyFill="1" applyBorder="1" applyAlignment="1">
      <alignment horizontal="right" vertical="center"/>
    </xf>
    <xf numFmtId="4" fontId="42" fillId="27" borderId="0" xfId="47" applyNumberFormat="1" applyFont="1" applyFill="1" applyBorder="1" applyAlignment="1">
      <alignment vertical="center"/>
    </xf>
    <xf numFmtId="10" fontId="42" fillId="27" borderId="0" xfId="47" applyNumberFormat="1" applyFont="1" applyFill="1" applyBorder="1" applyAlignment="1">
      <alignment vertical="center"/>
    </xf>
    <xf numFmtId="4" fontId="54" fillId="0" borderId="0" xfId="47" applyNumberFormat="1" applyFont="1" applyAlignment="1">
      <alignment horizontal="right" vertical="center"/>
    </xf>
    <xf numFmtId="4" fontId="41" fillId="0" borderId="12" xfId="47" applyNumberFormat="1" applyFont="1" applyBorder="1" applyAlignment="1">
      <alignment horizontal="right" vertical="center"/>
    </xf>
    <xf numFmtId="4" fontId="41" fillId="0" borderId="12" xfId="47" applyNumberFormat="1" applyFont="1" applyBorder="1" applyAlignment="1">
      <alignment vertical="center"/>
    </xf>
    <xf numFmtId="0" fontId="54" fillId="27" borderId="0" xfId="0" applyFont="1" applyFill="1" applyAlignment="1">
      <alignment vertical="center" wrapText="1"/>
    </xf>
    <xf numFmtId="4" fontId="54" fillId="27" borderId="0" xfId="47" applyNumberFormat="1" applyFont="1" applyFill="1" applyAlignment="1">
      <alignment horizontal="right" vertical="center"/>
    </xf>
    <xf numFmtId="4" fontId="55" fillId="0" borderId="0" xfId="47" applyNumberFormat="1" applyFont="1" applyBorder="1" applyAlignment="1">
      <alignment horizontal="right" vertical="center"/>
    </xf>
    <xf numFmtId="0" fontId="54" fillId="0" borderId="0" xfId="0" applyFont="1" applyAlignment="1">
      <alignment vertical="center" wrapText="1"/>
    </xf>
    <xf numFmtId="4" fontId="41" fillId="28" borderId="0" xfId="0" applyNumberFormat="1" applyFont="1" applyFill="1" applyAlignment="1">
      <alignment horizontal="right"/>
    </xf>
    <xf numFmtId="4" fontId="54" fillId="28" borderId="0" xfId="0" applyNumberFormat="1" applyFont="1" applyFill="1"/>
    <xf numFmtId="4" fontId="81" fillId="0" borderId="0" xfId="47" applyNumberFormat="1" applyFont="1" applyAlignment="1">
      <alignment vertical="center"/>
    </xf>
    <xf numFmtId="4" fontId="82" fillId="0" borderId="0" xfId="47" applyNumberFormat="1" applyFont="1" applyAlignment="1">
      <alignment horizontal="right" vertical="center"/>
    </xf>
    <xf numFmtId="4" fontId="83" fillId="0" borderId="0" xfId="47" applyNumberFormat="1" applyFont="1" applyAlignment="1">
      <alignment horizontal="right" vertical="center"/>
    </xf>
    <xf numFmtId="4" fontId="83" fillId="0" borderId="0" xfId="47" applyNumberFormat="1" applyFont="1" applyAlignment="1">
      <alignment vertical="center"/>
    </xf>
    <xf numFmtId="4" fontId="84" fillId="28" borderId="58" xfId="29" applyNumberFormat="1" applyFont="1" applyFill="1" applyBorder="1" applyAlignment="1" applyProtection="1">
      <alignment horizontal="right" vertical="center" wrapText="1"/>
    </xf>
    <xf numFmtId="0" fontId="55" fillId="0" borderId="0" xfId="0" applyFont="1" applyAlignment="1">
      <alignment horizontal="left"/>
    </xf>
    <xf numFmtId="165" fontId="39" fillId="28" borderId="0" xfId="0" applyNumberFormat="1" applyFont="1" applyFill="1" applyAlignment="1">
      <alignment horizontal="center"/>
    </xf>
    <xf numFmtId="10" fontId="37" fillId="38" borderId="21" xfId="0" applyNumberFormat="1" applyFont="1" applyFill="1" applyBorder="1" applyAlignment="1">
      <alignment horizontal="center" vertical="center" wrapText="1"/>
    </xf>
    <xf numFmtId="10" fontId="37" fillId="38" borderId="49" xfId="0" applyNumberFormat="1" applyFont="1" applyFill="1" applyBorder="1" applyAlignment="1">
      <alignment horizontal="center" vertical="center" wrapText="1"/>
    </xf>
    <xf numFmtId="4" fontId="85" fillId="0" borderId="0" xfId="47" applyNumberFormat="1" applyFont="1" applyAlignment="1">
      <alignment horizontal="right" vertical="center"/>
    </xf>
    <xf numFmtId="3" fontId="54" fillId="0" borderId="0" xfId="49" applyNumberFormat="1" applyFont="1" applyFill="1" applyBorder="1" applyAlignment="1">
      <alignment horizontal="left" vertical="center"/>
    </xf>
    <xf numFmtId="49" fontId="55" fillId="0" borderId="0" xfId="49" applyNumberFormat="1" applyFont="1" applyFill="1" applyBorder="1" applyAlignment="1">
      <alignment horizontal="center" vertical="center"/>
    </xf>
    <xf numFmtId="3" fontId="55" fillId="0" borderId="0" xfId="49" applyNumberFormat="1" applyFont="1" applyFill="1" applyBorder="1" applyAlignment="1">
      <alignment horizontal="left" vertical="center" wrapText="1"/>
    </xf>
    <xf numFmtId="4" fontId="55" fillId="0" borderId="0" xfId="47" applyNumberFormat="1" applyFont="1" applyFill="1" applyBorder="1" applyAlignment="1">
      <alignment horizontal="right" vertical="center"/>
    </xf>
    <xf numFmtId="10" fontId="55" fillId="0" borderId="0" xfId="47" applyNumberFormat="1" applyFont="1" applyFill="1" applyBorder="1" applyAlignment="1">
      <alignment horizontal="right" vertical="center"/>
    </xf>
    <xf numFmtId="4" fontId="55" fillId="0" borderId="0" xfId="47" applyNumberFormat="1" applyFont="1" applyFill="1" applyAlignment="1">
      <alignment vertical="center"/>
    </xf>
    <xf numFmtId="10" fontId="55" fillId="0" borderId="0" xfId="47" applyNumberFormat="1" applyFont="1" applyFill="1" applyAlignment="1">
      <alignment vertical="center"/>
    </xf>
    <xf numFmtId="4" fontId="55" fillId="0" borderId="0" xfId="47" applyNumberFormat="1" applyFont="1" applyFill="1" applyBorder="1" applyAlignment="1">
      <alignment horizontal="right" vertical="center" wrapText="1"/>
    </xf>
    <xf numFmtId="0" fontId="55" fillId="0" borderId="0" xfId="0" applyFont="1" applyFill="1" applyBorder="1"/>
    <xf numFmtId="0" fontId="55" fillId="0" borderId="0" xfId="0" applyFont="1" applyFill="1"/>
    <xf numFmtId="4" fontId="55" fillId="0" borderId="0" xfId="0" applyNumberFormat="1" applyFont="1" applyFill="1"/>
    <xf numFmtId="4" fontId="55" fillId="40" borderId="0" xfId="0" applyNumberFormat="1" applyFont="1" applyFill="1" applyAlignment="1">
      <alignment horizontal="right"/>
    </xf>
    <xf numFmtId="4" fontId="55" fillId="39" borderId="0" xfId="0" applyNumberFormat="1" applyFont="1" applyFill="1"/>
    <xf numFmtId="3" fontId="55" fillId="0" borderId="0" xfId="49" applyNumberFormat="1" applyFont="1" applyFill="1" applyBorder="1" applyAlignment="1">
      <alignment horizontal="center" vertical="center"/>
    </xf>
    <xf numFmtId="4" fontId="81" fillId="0" borderId="0" xfId="47" applyNumberFormat="1" applyFont="1" applyAlignment="1">
      <alignment horizontal="right" vertical="center"/>
    </xf>
    <xf numFmtId="4" fontId="54" fillId="28" borderId="0" xfId="47" applyNumberFormat="1" applyFont="1" applyFill="1" applyBorder="1" applyAlignment="1">
      <alignment vertical="center"/>
    </xf>
    <xf numFmtId="10" fontId="54" fillId="28" borderId="0" xfId="47" applyNumberFormat="1" applyFont="1" applyFill="1" applyBorder="1" applyAlignment="1">
      <alignment vertical="center"/>
    </xf>
    <xf numFmtId="0" fontId="55" fillId="0" borderId="0" xfId="0" applyFont="1" applyBorder="1" applyAlignment="1">
      <alignment vertical="center" wrapText="1"/>
    </xf>
    <xf numFmtId="10" fontId="55" fillId="0" borderId="0" xfId="47" applyNumberFormat="1" applyFont="1" applyBorder="1" applyAlignment="1">
      <alignment horizontal="right" vertical="center"/>
    </xf>
    <xf numFmtId="4" fontId="81" fillId="0" borderId="0" xfId="47" applyNumberFormat="1" applyFont="1" applyBorder="1" applyAlignment="1">
      <alignment horizontal="right" vertical="center"/>
    </xf>
    <xf numFmtId="39" fontId="40" fillId="25" borderId="22" xfId="0" applyNumberFormat="1" applyFont="1" applyFill="1" applyBorder="1" applyAlignment="1">
      <alignment horizontal="right" vertical="center" wrapText="1"/>
    </xf>
    <xf numFmtId="39" fontId="38" fillId="0" borderId="22" xfId="0" applyNumberFormat="1" applyFont="1" applyFill="1" applyBorder="1" applyAlignment="1">
      <alignment horizontal="right" vertical="center" wrapText="1"/>
    </xf>
    <xf numFmtId="0" fontId="87" fillId="27" borderId="58" xfId="0" applyFont="1" applyFill="1" applyBorder="1" applyAlignment="1">
      <alignment vertical="center" wrapText="1"/>
    </xf>
    <xf numFmtId="4" fontId="87" fillId="27" borderId="58" xfId="29" applyNumberFormat="1" applyFont="1" applyFill="1" applyBorder="1" applyAlignment="1" applyProtection="1">
      <alignment horizontal="right" vertical="center" wrapText="1"/>
    </xf>
    <xf numFmtId="4" fontId="85" fillId="0" borderId="0" xfId="47" applyNumberFormat="1" applyFont="1" applyBorder="1" applyAlignment="1">
      <alignment horizontal="right" vertical="center"/>
    </xf>
    <xf numFmtId="4" fontId="86" fillId="0" borderId="0" xfId="47" applyNumberFormat="1" applyFont="1" applyAlignment="1">
      <alignment horizontal="right" vertical="center"/>
    </xf>
    <xf numFmtId="165" fontId="39" fillId="28" borderId="0" xfId="0" applyNumberFormat="1" applyFont="1" applyFill="1" applyAlignment="1">
      <alignment horizontal="center"/>
    </xf>
    <xf numFmtId="10" fontId="37" fillId="38" borderId="21" xfId="0" applyNumberFormat="1" applyFont="1" applyFill="1" applyBorder="1" applyAlignment="1">
      <alignment horizontal="center" vertical="center" wrapText="1"/>
    </xf>
    <xf numFmtId="10" fontId="37" fillId="38" borderId="49" xfId="0" applyNumberFormat="1" applyFont="1" applyFill="1" applyBorder="1" applyAlignment="1">
      <alignment horizontal="center" vertical="center" wrapText="1"/>
    </xf>
    <xf numFmtId="4" fontId="52" fillId="0" borderId="0" xfId="29" applyNumberFormat="1" applyFont="1" applyFill="1" applyBorder="1" applyAlignment="1" applyProtection="1">
      <alignment horizontal="right" vertical="center" wrapText="1"/>
    </xf>
    <xf numFmtId="4" fontId="88" fillId="0" borderId="0" xfId="47" applyNumberFormat="1" applyFont="1" applyBorder="1" applyAlignment="1">
      <alignment horizontal="right" vertical="center"/>
    </xf>
    <xf numFmtId="4" fontId="88" fillId="0" borderId="0" xfId="47" applyNumberFormat="1" applyFont="1" applyAlignment="1">
      <alignment horizontal="right" vertical="center"/>
    </xf>
    <xf numFmtId="4" fontId="86" fillId="28" borderId="0" xfId="47" applyNumberFormat="1" applyFont="1" applyFill="1" applyAlignment="1">
      <alignment horizontal="right" vertical="center"/>
    </xf>
    <xf numFmtId="4" fontId="55" fillId="0" borderId="0" xfId="47" applyNumberFormat="1" applyFont="1" applyBorder="1" applyAlignment="1">
      <alignment vertical="center"/>
    </xf>
    <xf numFmtId="10" fontId="37" fillId="38" borderId="21" xfId="0" applyNumberFormat="1" applyFont="1" applyFill="1" applyBorder="1" applyAlignment="1">
      <alignment horizontal="center" vertical="center" wrapText="1"/>
    </xf>
    <xf numFmtId="10" fontId="37" fillId="38" borderId="49" xfId="0" applyNumberFormat="1" applyFont="1" applyFill="1" applyBorder="1" applyAlignment="1">
      <alignment horizontal="center" vertical="center" wrapText="1"/>
    </xf>
    <xf numFmtId="165" fontId="39" fillId="28" borderId="0" xfId="0" applyNumberFormat="1" applyFont="1" applyFill="1" applyAlignment="1">
      <alignment horizontal="center"/>
    </xf>
    <xf numFmtId="165" fontId="39" fillId="28" borderId="0" xfId="0" applyNumberFormat="1" applyFont="1" applyFill="1" applyAlignment="1">
      <alignment horizontal="center"/>
    </xf>
    <xf numFmtId="10" fontId="37" fillId="38" borderId="21" xfId="0" applyNumberFormat="1" applyFont="1" applyFill="1" applyBorder="1" applyAlignment="1">
      <alignment horizontal="center" vertical="center" wrapText="1"/>
    </xf>
    <xf numFmtId="10" fontId="37" fillId="38" borderId="49" xfId="0" applyNumberFormat="1" applyFont="1" applyFill="1" applyBorder="1" applyAlignment="1">
      <alignment horizontal="center" vertical="center" wrapText="1"/>
    </xf>
    <xf numFmtId="10" fontId="87" fillId="27" borderId="58" xfId="29" applyNumberFormat="1" applyFont="1" applyFill="1" applyBorder="1" applyAlignment="1" applyProtection="1">
      <alignment horizontal="right" vertical="center" wrapText="1"/>
    </xf>
    <xf numFmtId="49" fontId="87" fillId="27" borderId="58" xfId="0" applyNumberFormat="1" applyFont="1" applyFill="1" applyBorder="1" applyAlignment="1">
      <alignment horizontal="right" vertical="center" wrapText="1"/>
    </xf>
    <xf numFmtId="49" fontId="87" fillId="27" borderId="58" xfId="0" applyNumberFormat="1" applyFont="1" applyFill="1" applyBorder="1" applyAlignment="1">
      <alignment horizontal="center" vertical="center" wrapText="1"/>
    </xf>
    <xf numFmtId="4" fontId="87" fillId="27" borderId="58" xfId="48" applyNumberFormat="1" applyFont="1" applyFill="1" applyBorder="1" applyAlignment="1" applyProtection="1">
      <alignment horizontal="right" vertical="center" wrapText="1"/>
    </xf>
    <xf numFmtId="10" fontId="87" fillId="27" borderId="58" xfId="48" applyNumberFormat="1" applyFont="1" applyFill="1" applyBorder="1" applyAlignment="1" applyProtection="1">
      <alignment horizontal="center" vertical="center" wrapText="1"/>
    </xf>
    <xf numFmtId="4" fontId="87" fillId="27" borderId="50" xfId="29" applyNumberFormat="1" applyFont="1" applyFill="1" applyBorder="1" applyAlignment="1" applyProtection="1">
      <alignment horizontal="right" vertical="center" wrapText="1"/>
    </xf>
    <xf numFmtId="10" fontId="87" fillId="27" borderId="57" xfId="29" applyNumberFormat="1" applyFont="1" applyFill="1" applyBorder="1" applyAlignment="1" applyProtection="1">
      <alignment horizontal="right" vertical="center" wrapText="1"/>
    </xf>
    <xf numFmtId="0" fontId="22" fillId="0" borderId="0" xfId="0" applyFont="1"/>
    <xf numFmtId="10" fontId="37" fillId="26" borderId="58" xfId="0" applyNumberFormat="1" applyFont="1" applyFill="1" applyBorder="1" applyAlignment="1">
      <alignment horizontal="right" vertical="top" wrapText="1"/>
    </xf>
    <xf numFmtId="10" fontId="37" fillId="26" borderId="58" xfId="29" applyNumberFormat="1" applyFont="1" applyFill="1" applyBorder="1" applyAlignment="1" applyProtection="1">
      <alignment horizontal="right" vertical="center" wrapText="1"/>
    </xf>
    <xf numFmtId="49" fontId="81" fillId="0" borderId="0" xfId="0" applyNumberFormat="1" applyFont="1" applyAlignment="1">
      <alignment horizontal="center" vertical="center"/>
    </xf>
    <xf numFmtId="0" fontId="81" fillId="0" borderId="0" xfId="0" applyFont="1" applyAlignment="1">
      <alignment horizontal="center" vertical="center"/>
    </xf>
    <xf numFmtId="10" fontId="81" fillId="0" borderId="0" xfId="47" applyNumberFormat="1" applyFont="1" applyAlignment="1">
      <alignment horizontal="right" vertical="center"/>
    </xf>
    <xf numFmtId="10" fontId="81" fillId="0" borderId="0" xfId="47" applyNumberFormat="1" applyFont="1" applyAlignment="1">
      <alignment vertical="center"/>
    </xf>
    <xf numFmtId="49" fontId="81" fillId="0" borderId="0" xfId="0" applyNumberFormat="1" applyFont="1" applyAlignment="1">
      <alignment horizontal="left" vertical="center"/>
    </xf>
    <xf numFmtId="0" fontId="81" fillId="0" borderId="0" xfId="0" applyFont="1" applyAlignment="1">
      <alignment vertical="center" wrapText="1"/>
    </xf>
    <xf numFmtId="4" fontId="42" fillId="41" borderId="0" xfId="0" applyNumberFormat="1" applyFont="1" applyFill="1"/>
    <xf numFmtId="4" fontId="42" fillId="42" borderId="0" xfId="0" applyNumberFormat="1" applyFont="1" applyFill="1"/>
    <xf numFmtId="0" fontId="41" fillId="0" borderId="0" xfId="0" applyFont="1" applyBorder="1" applyAlignment="1">
      <alignment vertical="center" wrapText="1"/>
    </xf>
    <xf numFmtId="3" fontId="41" fillId="0" borderId="0" xfId="0" applyNumberFormat="1" applyFont="1" applyFill="1"/>
    <xf numFmtId="0" fontId="0" fillId="0" borderId="0" xfId="0" applyAlignment="1">
      <alignment wrapText="1"/>
    </xf>
    <xf numFmtId="10" fontId="37" fillId="38" borderId="21" xfId="0" applyNumberFormat="1" applyFont="1" applyFill="1" applyBorder="1" applyAlignment="1">
      <alignment horizontal="center" vertical="center" wrapText="1"/>
    </xf>
    <xf numFmtId="10" fontId="37" fillId="38" borderId="49" xfId="0" applyNumberFormat="1" applyFont="1" applyFill="1" applyBorder="1" applyAlignment="1">
      <alignment horizontal="center" vertical="center" wrapText="1"/>
    </xf>
    <xf numFmtId="165" fontId="39" fillId="28" borderId="0" xfId="0" applyNumberFormat="1" applyFont="1" applyFill="1" applyAlignment="1">
      <alignment horizontal="center"/>
    </xf>
    <xf numFmtId="49" fontId="41" fillId="0" borderId="0" xfId="0" applyNumberFormat="1" applyFont="1" applyAlignment="1">
      <alignment horizontal="center" vertical="center"/>
    </xf>
    <xf numFmtId="0" fontId="76" fillId="0" borderId="0" xfId="0" applyFont="1" applyBorder="1" applyAlignment="1">
      <alignment vertical="center" wrapText="1"/>
    </xf>
    <xf numFmtId="4" fontId="41" fillId="0" borderId="32" xfId="47" applyNumberFormat="1" applyFont="1" applyFill="1" applyBorder="1" applyAlignment="1">
      <alignment horizontal="right" vertical="center" wrapText="1"/>
    </xf>
    <xf numFmtId="10" fontId="41" fillId="0" borderId="32" xfId="47" applyNumberFormat="1" applyFont="1" applyFill="1" applyBorder="1" applyAlignment="1">
      <alignment horizontal="right" vertical="center" wrapText="1"/>
    </xf>
    <xf numFmtId="3" fontId="42" fillId="0" borderId="46" xfId="1" applyNumberFormat="1" applyFont="1" applyFill="1" applyBorder="1" applyAlignment="1">
      <alignment horizontal="left" vertical="center" wrapText="1"/>
    </xf>
    <xf numFmtId="4" fontId="41" fillId="0" borderId="20" xfId="47" applyNumberFormat="1" applyFont="1" applyBorder="1" applyAlignment="1">
      <alignment horizontal="right" vertical="center"/>
    </xf>
    <xf numFmtId="49" fontId="41" fillId="0" borderId="0" xfId="0" applyNumberFormat="1" applyFont="1" applyAlignment="1">
      <alignment horizontal="center" vertical="center"/>
    </xf>
    <xf numFmtId="49" fontId="41" fillId="0" borderId="0" xfId="0" applyNumberFormat="1" applyFont="1" applyAlignment="1">
      <alignment horizontal="center" vertical="center"/>
    </xf>
    <xf numFmtId="49" fontId="41" fillId="0" borderId="0" xfId="0" applyNumberFormat="1" applyFont="1" applyAlignment="1">
      <alignment horizontal="center" vertical="center"/>
    </xf>
    <xf numFmtId="49" fontId="41" fillId="0" borderId="0" xfId="0" applyNumberFormat="1" applyFont="1" applyAlignment="1">
      <alignment horizontal="center" vertical="center"/>
    </xf>
    <xf numFmtId="49" fontId="41" fillId="0" borderId="0" xfId="0" applyNumberFormat="1" applyFont="1" applyAlignment="1">
      <alignment horizontal="center" vertical="center"/>
    </xf>
    <xf numFmtId="49" fontId="76" fillId="0" borderId="0" xfId="0" applyNumberFormat="1" applyFont="1" applyBorder="1" applyAlignment="1">
      <alignment horizontal="center" vertical="center"/>
    </xf>
    <xf numFmtId="49" fontId="76" fillId="0" borderId="0" xfId="1" applyNumberFormat="1" applyFont="1" applyBorder="1" applyAlignment="1">
      <alignment horizontal="center" vertical="center" wrapText="1"/>
    </xf>
    <xf numFmtId="3" fontId="76" fillId="0" borderId="0" xfId="1" applyNumberFormat="1" applyFont="1" applyFill="1" applyBorder="1" applyAlignment="1">
      <alignment horizontal="left" vertical="center" wrapText="1"/>
    </xf>
    <xf numFmtId="49" fontId="42" fillId="0" borderId="0" xfId="0" applyNumberFormat="1" applyFont="1" applyBorder="1" applyAlignment="1">
      <alignment horizontal="center" vertical="center"/>
    </xf>
    <xf numFmtId="49" fontId="42" fillId="0" borderId="0" xfId="1" applyNumberFormat="1" applyFont="1" applyBorder="1" applyAlignment="1">
      <alignment horizontal="center" vertical="center" wrapText="1"/>
    </xf>
    <xf numFmtId="0" fontId="46" fillId="0" borderId="0" xfId="0" applyFont="1" applyAlignment="1">
      <alignment horizontal="left" vertical="top"/>
    </xf>
    <xf numFmtId="0" fontId="41" fillId="0" borderId="0" xfId="0" applyFont="1" applyAlignment="1">
      <alignment horizontal="left" vertical="top"/>
    </xf>
    <xf numFmtId="0" fontId="46" fillId="0" borderId="0" xfId="0" applyFont="1" applyAlignment="1">
      <alignment horizontal="left" vertical="top" wrapText="1"/>
    </xf>
    <xf numFmtId="4" fontId="46" fillId="0" borderId="0" xfId="47" applyNumberFormat="1" applyFont="1" applyAlignment="1">
      <alignment horizontal="left" vertical="top"/>
    </xf>
    <xf numFmtId="4" fontId="46" fillId="0" borderId="0" xfId="0" applyNumberFormat="1" applyFont="1" applyAlignment="1">
      <alignment horizontal="left" vertical="top"/>
    </xf>
    <xf numFmtId="10" fontId="46" fillId="0" borderId="0" xfId="0" applyNumberFormat="1" applyFont="1" applyAlignment="1">
      <alignment horizontal="left" vertical="top"/>
    </xf>
    <xf numFmtId="4" fontId="42" fillId="0" borderId="0" xfId="0" applyNumberFormat="1" applyFont="1" applyAlignment="1">
      <alignment horizontal="center" vertical="center"/>
    </xf>
    <xf numFmtId="4" fontId="89" fillId="0" borderId="0" xfId="0" applyNumberFormat="1" applyFont="1"/>
    <xf numFmtId="0" fontId="41" fillId="0" borderId="0" xfId="0" applyFont="1" applyAlignment="1">
      <alignment horizontal="center" vertical="center"/>
    </xf>
    <xf numFmtId="49" fontId="41" fillId="0" borderId="0" xfId="0" applyNumberFormat="1" applyFont="1" applyAlignment="1">
      <alignment horizontal="center" vertical="center"/>
    </xf>
    <xf numFmtId="0" fontId="41" fillId="0" borderId="0" xfId="0" applyFont="1" applyAlignment="1">
      <alignment horizontal="center" vertical="center"/>
    </xf>
    <xf numFmtId="49" fontId="41" fillId="0" borderId="0" xfId="0" applyNumberFormat="1" applyFont="1" applyAlignment="1">
      <alignment horizontal="center" vertical="center"/>
    </xf>
    <xf numFmtId="0" fontId="41" fillId="0" borderId="0" xfId="0" applyFont="1" applyAlignment="1">
      <alignment horizontal="center" vertical="center"/>
    </xf>
    <xf numFmtId="49" fontId="41" fillId="0" borderId="0" xfId="0" applyNumberFormat="1" applyFont="1" applyAlignment="1">
      <alignment horizontal="center" vertical="center"/>
    </xf>
    <xf numFmtId="0" fontId="41" fillId="0" borderId="0" xfId="0" applyFont="1" applyAlignment="1">
      <alignment horizontal="center" vertical="center"/>
    </xf>
    <xf numFmtId="49" fontId="41" fillId="0" borderId="0" xfId="0" applyNumberFormat="1" applyFont="1" applyAlignment="1">
      <alignment horizontal="center" vertical="center"/>
    </xf>
    <xf numFmtId="10" fontId="45" fillId="0" borderId="58" xfId="0" applyNumberFormat="1" applyFont="1" applyFill="1" applyBorder="1" applyAlignment="1" applyProtection="1">
      <alignment vertical="center"/>
    </xf>
    <xf numFmtId="0" fontId="41" fillId="0" borderId="0" xfId="0" applyFont="1" applyAlignment="1">
      <alignment horizontal="left"/>
    </xf>
    <xf numFmtId="0" fontId="55" fillId="0" borderId="0" xfId="0" applyFont="1" applyAlignment="1">
      <alignment horizontal="left"/>
    </xf>
    <xf numFmtId="0" fontId="55" fillId="0" borderId="0" xfId="0" applyFont="1" applyAlignment="1">
      <alignment horizontal="center"/>
    </xf>
    <xf numFmtId="0" fontId="54" fillId="0" borderId="0" xfId="0" applyFont="1" applyAlignment="1">
      <alignment horizontal="center"/>
    </xf>
    <xf numFmtId="3" fontId="1" fillId="29" borderId="10" xfId="1" applyNumberFormat="1" applyFont="1" applyFill="1" applyBorder="1" applyAlignment="1">
      <alignment vertical="center" wrapText="1"/>
    </xf>
    <xf numFmtId="3" fontId="2" fillId="0" borderId="42" xfId="1" applyNumberFormat="1" applyFont="1" applyFill="1" applyBorder="1" applyAlignment="1">
      <alignment horizontal="left" vertical="center" wrapText="1"/>
    </xf>
    <xf numFmtId="3" fontId="2" fillId="0" borderId="43" xfId="1" applyNumberFormat="1" applyFont="1" applyFill="1" applyBorder="1" applyAlignment="1">
      <alignment horizontal="left" vertical="center" wrapText="1"/>
    </xf>
    <xf numFmtId="3" fontId="2" fillId="0" borderId="44" xfId="1" applyNumberFormat="1" applyFont="1" applyFill="1" applyBorder="1" applyAlignment="1">
      <alignment horizontal="left" vertical="center" wrapText="1"/>
    </xf>
    <xf numFmtId="3" fontId="2" fillId="0" borderId="42" xfId="1" applyNumberFormat="1" applyFont="1" applyFill="1" applyBorder="1" applyAlignment="1">
      <alignment vertical="center" wrapText="1"/>
    </xf>
    <xf numFmtId="3" fontId="2" fillId="0" borderId="43" xfId="1" applyNumberFormat="1" applyFont="1" applyFill="1" applyBorder="1" applyAlignment="1">
      <alignment vertical="center" wrapText="1"/>
    </xf>
    <xf numFmtId="3" fontId="2" fillId="0" borderId="44" xfId="1" applyNumberFormat="1" applyFont="1" applyFill="1" applyBorder="1" applyAlignment="1">
      <alignment vertical="center" wrapText="1"/>
    </xf>
    <xf numFmtId="3" fontId="1" fillId="0" borderId="10" xfId="1" applyNumberFormat="1" applyFont="1" applyFill="1" applyBorder="1" applyAlignment="1">
      <alignment vertical="center" wrapText="1"/>
    </xf>
    <xf numFmtId="0" fontId="1" fillId="29" borderId="10" xfId="1" applyFont="1" applyFill="1" applyBorder="1" applyAlignment="1">
      <alignment horizontal="left" vertical="center" wrapText="1"/>
    </xf>
    <xf numFmtId="3" fontId="2" fillId="0" borderId="10" xfId="1" applyNumberFormat="1" applyFont="1" applyFill="1" applyBorder="1" applyAlignment="1">
      <alignment vertical="center" wrapText="1"/>
    </xf>
    <xf numFmtId="3" fontId="1" fillId="29" borderId="10" xfId="1" applyNumberFormat="1" applyFont="1" applyFill="1" applyBorder="1" applyAlignment="1">
      <alignment horizontal="left" vertical="center" wrapText="1"/>
    </xf>
    <xf numFmtId="0" fontId="67" fillId="0" borderId="0" xfId="0" applyFont="1" applyAlignment="1">
      <alignment horizontal="right"/>
    </xf>
    <xf numFmtId="0" fontId="50" fillId="0" borderId="0" xfId="0" applyFont="1" applyBorder="1" applyAlignment="1">
      <alignment horizontal="center"/>
    </xf>
    <xf numFmtId="0" fontId="50" fillId="0" borderId="12" xfId="0" applyFont="1" applyBorder="1" applyAlignment="1">
      <alignment horizontal="center" wrapText="1"/>
    </xf>
    <xf numFmtId="0" fontId="36" fillId="0" borderId="0" xfId="0" applyFont="1" applyAlignment="1">
      <alignment horizontal="center" wrapText="1"/>
    </xf>
    <xf numFmtId="0" fontId="50" fillId="0" borderId="0" xfId="0" applyFont="1" applyAlignment="1">
      <alignment horizontal="center"/>
    </xf>
    <xf numFmtId="0" fontId="22" fillId="0" borderId="0" xfId="0" applyFont="1" applyAlignment="1">
      <alignment horizontal="center"/>
    </xf>
    <xf numFmtId="168" fontId="37" fillId="38" borderId="21" xfId="0" applyNumberFormat="1" applyFont="1" applyFill="1" applyBorder="1" applyAlignment="1">
      <alignment horizontal="center" vertical="center" wrapText="1" shrinkToFit="1"/>
    </xf>
    <xf numFmtId="168" fontId="37" fillId="38" borderId="49" xfId="0" applyNumberFormat="1" applyFont="1" applyFill="1" applyBorder="1" applyAlignment="1">
      <alignment horizontal="center" vertical="center" wrapText="1" shrinkToFit="1"/>
    </xf>
    <xf numFmtId="10" fontId="37" fillId="38" borderId="21" xfId="0" applyNumberFormat="1" applyFont="1" applyFill="1" applyBorder="1" applyAlignment="1">
      <alignment horizontal="center" vertical="center" wrapText="1"/>
    </xf>
    <xf numFmtId="10" fontId="37" fillId="38" borderId="49" xfId="0" applyNumberFormat="1" applyFont="1" applyFill="1" applyBorder="1" applyAlignment="1">
      <alignment horizontal="center" vertical="center" wrapText="1"/>
    </xf>
    <xf numFmtId="49" fontId="37" fillId="38" borderId="56" xfId="0" applyNumberFormat="1" applyFont="1" applyFill="1" applyBorder="1" applyAlignment="1">
      <alignment horizontal="center" vertical="center" wrapText="1"/>
    </xf>
    <xf numFmtId="49" fontId="37" fillId="38" borderId="18" xfId="0" applyNumberFormat="1" applyFont="1" applyFill="1" applyBorder="1" applyAlignment="1">
      <alignment horizontal="center" vertical="center" wrapText="1"/>
    </xf>
    <xf numFmtId="4" fontId="37" fillId="38" borderId="21" xfId="0" applyNumberFormat="1" applyFont="1" applyFill="1" applyBorder="1" applyAlignment="1">
      <alignment horizontal="center" vertical="center" wrapText="1" shrinkToFit="1"/>
    </xf>
    <xf numFmtId="0" fontId="74" fillId="27" borderId="49" xfId="0" applyFont="1" applyFill="1" applyBorder="1"/>
    <xf numFmtId="0" fontId="37" fillId="38" borderId="21" xfId="0" applyFont="1" applyFill="1" applyBorder="1" applyAlignment="1">
      <alignment horizontal="center" vertical="center" wrapText="1"/>
    </xf>
    <xf numFmtId="0" fontId="37" fillId="38" borderId="49" xfId="0" applyFont="1" applyFill="1" applyBorder="1" applyAlignment="1">
      <alignment horizontal="center" vertical="center" wrapText="1"/>
    </xf>
    <xf numFmtId="4" fontId="37" fillId="38" borderId="49" xfId="0" applyNumberFormat="1" applyFont="1" applyFill="1" applyBorder="1" applyAlignment="1">
      <alignment horizontal="center" vertical="center" wrapText="1" shrinkToFit="1"/>
    </xf>
    <xf numFmtId="165" fontId="39" fillId="28" borderId="0" xfId="0" applyNumberFormat="1" applyFont="1" applyFill="1" applyAlignment="1">
      <alignment horizontal="center"/>
    </xf>
    <xf numFmtId="10" fontId="39" fillId="28" borderId="0" xfId="0" applyNumberFormat="1" applyFont="1" applyFill="1" applyBorder="1" applyAlignment="1">
      <alignment horizontal="center"/>
    </xf>
    <xf numFmtId="0" fontId="39" fillId="28" borderId="12" xfId="0" applyFont="1" applyFill="1" applyBorder="1" applyAlignment="1">
      <alignment horizontal="center"/>
    </xf>
    <xf numFmtId="49" fontId="37" fillId="0" borderId="0" xfId="0" applyNumberFormat="1" applyFont="1" applyBorder="1" applyAlignment="1">
      <alignment horizontal="center" vertical="center" wrapText="1"/>
    </xf>
    <xf numFmtId="0" fontId="41" fillId="0" borderId="0" xfId="0" applyFont="1" applyAlignment="1">
      <alignment horizontal="left"/>
    </xf>
    <xf numFmtId="0" fontId="71" fillId="0" borderId="0" xfId="0" applyFont="1" applyAlignment="1">
      <alignment horizontal="center"/>
    </xf>
    <xf numFmtId="4" fontId="42" fillId="0" borderId="0" xfId="0" applyNumberFormat="1" applyFont="1" applyAlignment="1">
      <alignment horizontal="center"/>
    </xf>
    <xf numFmtId="0" fontId="41" fillId="0" borderId="0" xfId="0" applyFont="1" applyAlignment="1">
      <alignment horizontal="center" vertical="center"/>
    </xf>
    <xf numFmtId="0" fontId="41" fillId="0" borderId="0" xfId="0" applyFont="1" applyAlignment="1">
      <alignment horizontal="center" vertical="top"/>
    </xf>
    <xf numFmtId="4" fontId="42" fillId="0" borderId="0" xfId="47" applyNumberFormat="1" applyFont="1" applyAlignment="1">
      <alignment horizontal="center" vertical="center"/>
    </xf>
    <xf numFmtId="0" fontId="42" fillId="0" borderId="0" xfId="0" applyFont="1" applyAlignment="1">
      <alignment horizontal="center" vertical="top"/>
    </xf>
    <xf numFmtId="0" fontId="41" fillId="0" borderId="11" xfId="0" applyFont="1" applyBorder="1" applyAlignment="1">
      <alignment horizontal="left"/>
    </xf>
    <xf numFmtId="0" fontId="42" fillId="0" borderId="34" xfId="0" applyFont="1" applyBorder="1" applyAlignment="1">
      <alignment horizontal="right"/>
    </xf>
    <xf numFmtId="0" fontId="42" fillId="0" borderId="63" xfId="0" applyFont="1" applyBorder="1" applyAlignment="1">
      <alignment horizontal="right"/>
    </xf>
    <xf numFmtId="0" fontId="42" fillId="0" borderId="14" xfId="0" applyFont="1" applyBorder="1" applyAlignment="1">
      <alignment horizontal="right"/>
    </xf>
    <xf numFmtId="0" fontId="41" fillId="0" borderId="34" xfId="0" applyFont="1" applyBorder="1" applyAlignment="1">
      <alignment horizontal="left"/>
    </xf>
    <xf numFmtId="0" fontId="41" fillId="0" borderId="63" xfId="0" applyFont="1" applyBorder="1" applyAlignment="1">
      <alignment horizontal="left"/>
    </xf>
    <xf numFmtId="0" fontId="41" fillId="0" borderId="14" xfId="0" applyFont="1" applyBorder="1" applyAlignment="1">
      <alignment horizontal="left"/>
    </xf>
    <xf numFmtId="4" fontId="54" fillId="0" borderId="0" xfId="47" applyNumberFormat="1" applyFont="1" applyAlignment="1">
      <alignment horizontal="center"/>
    </xf>
    <xf numFmtId="0" fontId="41" fillId="0" borderId="0" xfId="0" applyFont="1" applyAlignment="1">
      <alignment horizontal="center"/>
    </xf>
    <xf numFmtId="4" fontId="39" fillId="6" borderId="11" xfId="1" applyNumberFormat="1" applyFont="1" applyFill="1" applyBorder="1" applyAlignment="1">
      <alignment horizontal="center" vertical="center" wrapText="1"/>
    </xf>
    <xf numFmtId="4" fontId="39" fillId="6" borderId="11" xfId="47" applyNumberFormat="1" applyFont="1" applyFill="1" applyBorder="1" applyAlignment="1">
      <alignment horizontal="center" vertical="center" wrapText="1"/>
    </xf>
    <xf numFmtId="49" fontId="50" fillId="0" borderId="12" xfId="1" applyNumberFormat="1" applyFont="1" applyBorder="1" applyAlignment="1">
      <alignment horizontal="center" vertical="center" wrapText="1"/>
    </xf>
    <xf numFmtId="4" fontId="39" fillId="6" borderId="21" xfId="1" applyNumberFormat="1" applyFont="1" applyFill="1" applyBorder="1" applyAlignment="1">
      <alignment horizontal="center" vertical="center" wrapText="1"/>
    </xf>
    <xf numFmtId="4" fontId="39" fillId="6" borderId="49" xfId="1" applyNumberFormat="1" applyFont="1" applyFill="1" applyBorder="1" applyAlignment="1">
      <alignment horizontal="center" vertical="center" wrapText="1"/>
    </xf>
    <xf numFmtId="4" fontId="39" fillId="6" borderId="21" xfId="47" applyNumberFormat="1" applyFont="1" applyFill="1" applyBorder="1" applyAlignment="1">
      <alignment horizontal="center" vertical="center" wrapText="1"/>
    </xf>
    <xf numFmtId="4" fontId="39" fillId="6" borderId="49" xfId="47" applyNumberFormat="1" applyFont="1" applyFill="1" applyBorder="1" applyAlignment="1">
      <alignment horizontal="center" vertical="center" wrapText="1"/>
    </xf>
    <xf numFmtId="10" fontId="39" fillId="6" borderId="21" xfId="47" applyNumberFormat="1" applyFont="1" applyFill="1" applyBorder="1" applyAlignment="1">
      <alignment horizontal="center" vertical="center" wrapText="1"/>
    </xf>
    <xf numFmtId="10" fontId="39" fillId="6" borderId="49" xfId="47" applyNumberFormat="1" applyFont="1" applyFill="1" applyBorder="1" applyAlignment="1">
      <alignment horizontal="center" vertical="center" wrapText="1"/>
    </xf>
    <xf numFmtId="10" fontId="39" fillId="6" borderId="21" xfId="1" applyNumberFormat="1" applyFont="1" applyFill="1" applyBorder="1" applyAlignment="1">
      <alignment horizontal="center" vertical="center" wrapText="1"/>
    </xf>
    <xf numFmtId="10" fontId="39" fillId="6" borderId="49" xfId="1" applyNumberFormat="1" applyFont="1" applyFill="1" applyBorder="1" applyAlignment="1">
      <alignment horizontal="center" vertical="center" wrapText="1"/>
    </xf>
    <xf numFmtId="0" fontId="68" fillId="0" borderId="0" xfId="0" applyFont="1" applyAlignment="1">
      <alignment horizontal="center"/>
    </xf>
    <xf numFmtId="0" fontId="41" fillId="0" borderId="0" xfId="0" applyFont="1" applyAlignment="1">
      <alignment horizontal="left" vertical="center"/>
    </xf>
    <xf numFmtId="4" fontId="41" fillId="0" borderId="0" xfId="47" applyNumberFormat="1" applyFont="1" applyAlignment="1">
      <alignment horizontal="center"/>
    </xf>
    <xf numFmtId="0" fontId="39" fillId="6" borderId="34" xfId="1" applyFont="1" applyFill="1" applyBorder="1" applyAlignment="1">
      <alignment horizontal="center" vertical="center" wrapText="1"/>
    </xf>
    <xf numFmtId="0" fontId="39" fillId="6" borderId="14" xfId="1" applyFont="1" applyFill="1" applyBorder="1" applyAlignment="1">
      <alignment horizontal="center" vertical="center" wrapText="1"/>
    </xf>
    <xf numFmtId="0" fontId="39" fillId="6" borderId="13" xfId="1" applyFont="1" applyFill="1" applyBorder="1" applyAlignment="1">
      <alignment horizontal="center" vertical="center" wrapText="1"/>
    </xf>
    <xf numFmtId="0" fontId="39" fillId="6" borderId="11" xfId="1" applyFont="1" applyFill="1" applyBorder="1" applyAlignment="1">
      <alignment horizontal="center" vertical="center" wrapText="1"/>
    </xf>
    <xf numFmtId="0" fontId="42" fillId="0" borderId="34" xfId="0" applyFont="1" applyBorder="1" applyAlignment="1">
      <alignment horizontal="center" vertical="center"/>
    </xf>
    <xf numFmtId="0" fontId="42" fillId="0" borderId="63" xfId="0" applyFont="1" applyBorder="1" applyAlignment="1">
      <alignment horizontal="center" vertical="center"/>
    </xf>
    <xf numFmtId="0" fontId="42" fillId="0" borderId="14" xfId="0" applyFont="1" applyBorder="1" applyAlignment="1">
      <alignment horizontal="center" vertical="center"/>
    </xf>
    <xf numFmtId="0" fontId="41" fillId="0" borderId="0" xfId="0" applyFont="1" applyAlignment="1">
      <alignment horizontal="left" wrapText="1"/>
    </xf>
    <xf numFmtId="0" fontId="42" fillId="0" borderId="11" xfId="0" applyFont="1" applyBorder="1" applyAlignment="1">
      <alignment horizontal="right"/>
    </xf>
    <xf numFmtId="0" fontId="41" fillId="0" borderId="11" xfId="0" applyFont="1" applyBorder="1" applyAlignment="1">
      <alignment horizontal="left" wrapText="1"/>
    </xf>
    <xf numFmtId="0" fontId="41" fillId="0" borderId="34" xfId="0" applyFont="1" applyBorder="1" applyAlignment="1">
      <alignment horizontal="left" vertical="center"/>
    </xf>
    <xf numFmtId="0" fontId="41" fillId="0" borderId="63" xfId="0" applyFont="1" applyBorder="1" applyAlignment="1">
      <alignment horizontal="left" vertical="center"/>
    </xf>
    <xf numFmtId="0" fontId="41" fillId="0" borderId="14" xfId="0" applyFont="1" applyBorder="1" applyAlignment="1">
      <alignment horizontal="left" vertical="center"/>
    </xf>
    <xf numFmtId="0" fontId="42" fillId="0" borderId="0" xfId="0" applyFont="1" applyAlignment="1">
      <alignment horizontal="center"/>
    </xf>
    <xf numFmtId="0" fontId="63" fillId="0" borderId="33" xfId="0" applyFont="1" applyBorder="1" applyAlignment="1">
      <alignment horizontal="center"/>
    </xf>
    <xf numFmtId="49" fontId="51" fillId="0" borderId="0" xfId="0" applyNumberFormat="1" applyFont="1" applyBorder="1" applyAlignment="1">
      <alignment horizontal="center" vertical="center" wrapText="1"/>
    </xf>
    <xf numFmtId="0" fontId="65" fillId="0" borderId="0" xfId="0" applyFont="1" applyAlignment="1">
      <alignment horizontal="left"/>
    </xf>
    <xf numFmtId="0" fontId="62" fillId="0" borderId="0" xfId="0" applyFont="1" applyAlignment="1">
      <alignment horizontal="center"/>
    </xf>
    <xf numFmtId="49" fontId="50" fillId="0" borderId="12" xfId="0" applyNumberFormat="1" applyFont="1" applyBorder="1" applyAlignment="1">
      <alignment horizontal="center" vertical="center" wrapText="1"/>
    </xf>
    <xf numFmtId="0" fontId="77" fillId="0" borderId="0" xfId="0" applyFont="1" applyAlignment="1">
      <alignment horizontal="center" vertical="center"/>
    </xf>
    <xf numFmtId="0" fontId="68" fillId="0" borderId="12" xfId="0" applyFont="1" applyBorder="1" applyAlignment="1">
      <alignment horizontal="center" vertical="center"/>
    </xf>
    <xf numFmtId="0" fontId="62" fillId="0" borderId="0" xfId="0" applyFont="1" applyAlignment="1">
      <alignment horizontal="center" vertical="center"/>
    </xf>
    <xf numFmtId="0" fontId="68" fillId="0" borderId="0" xfId="0" applyFont="1" applyAlignment="1">
      <alignment horizontal="center" vertical="center"/>
    </xf>
    <xf numFmtId="49" fontId="41" fillId="0" borderId="0" xfId="0" applyNumberFormat="1" applyFont="1" applyAlignment="1">
      <alignment horizontal="center" vertical="center"/>
    </xf>
    <xf numFmtId="0" fontId="65" fillId="0" borderId="34" xfId="0" applyFont="1" applyBorder="1" applyAlignment="1">
      <alignment horizontal="left" wrapText="1"/>
    </xf>
    <xf numFmtId="0" fontId="65" fillId="0" borderId="63" xfId="0" applyFont="1" applyBorder="1" applyAlignment="1">
      <alignment horizontal="left" wrapText="1"/>
    </xf>
    <xf numFmtId="0" fontId="65" fillId="0" borderId="14" xfId="0" applyFont="1" applyBorder="1" applyAlignment="1">
      <alignment horizontal="left" wrapText="1"/>
    </xf>
    <xf numFmtId="0" fontId="65" fillId="0" borderId="34" xfId="0" applyFont="1" applyBorder="1" applyAlignment="1">
      <alignment horizontal="left"/>
    </xf>
    <xf numFmtId="0" fontId="65" fillId="0" borderId="63" xfId="0" applyFont="1" applyBorder="1" applyAlignment="1">
      <alignment horizontal="left"/>
    </xf>
    <xf numFmtId="0" fontId="65" fillId="0" borderId="14" xfId="0" applyFont="1" applyBorder="1" applyAlignment="1">
      <alignment horizontal="left"/>
    </xf>
    <xf numFmtId="0" fontId="55" fillId="0" borderId="11" xfId="0" applyFont="1" applyBorder="1" applyAlignment="1">
      <alignment horizontal="center" vertical="center" wrapText="1"/>
    </xf>
    <xf numFmtId="0" fontId="65" fillId="0" borderId="34" xfId="0" applyFont="1" applyBorder="1" applyAlignment="1">
      <alignment horizontal="center"/>
    </xf>
    <xf numFmtId="0" fontId="65" fillId="0" borderId="63" xfId="0" applyFont="1" applyBorder="1" applyAlignment="1">
      <alignment horizontal="center"/>
    </xf>
    <xf numFmtId="0" fontId="65" fillId="0" borderId="14" xfId="0" applyFont="1" applyBorder="1" applyAlignment="1">
      <alignment horizontal="center"/>
    </xf>
    <xf numFmtId="0" fontId="55" fillId="0" borderId="0" xfId="0" applyFont="1" applyAlignment="1"/>
    <xf numFmtId="0" fontId="59" fillId="0" borderId="11" xfId="0" applyFont="1" applyBorder="1" applyAlignment="1">
      <alignment horizontal="right"/>
    </xf>
    <xf numFmtId="49" fontId="29" fillId="0" borderId="12" xfId="46" applyNumberFormat="1" applyFont="1" applyBorder="1" applyAlignment="1" applyProtection="1">
      <alignment horizontal="center" vertical="top"/>
    </xf>
    <xf numFmtId="0" fontId="29" fillId="0" borderId="11" xfId="46" applyFont="1" applyBorder="1" applyAlignment="1" applyProtection="1">
      <alignment horizontal="center"/>
    </xf>
    <xf numFmtId="0" fontId="29" fillId="0" borderId="0" xfId="0" applyFont="1" applyAlignment="1">
      <alignment horizontal="center" vertical="center"/>
    </xf>
    <xf numFmtId="0" fontId="55" fillId="28" borderId="34" xfId="0" applyFont="1" applyFill="1" applyBorder="1" applyAlignment="1">
      <alignment horizontal="left" vertical="center" wrapText="1"/>
    </xf>
    <xf numFmtId="0" fontId="55" fillId="28" borderId="63" xfId="0" applyFont="1" applyFill="1" applyBorder="1" applyAlignment="1">
      <alignment horizontal="left" vertical="center" wrapText="1"/>
    </xf>
    <xf numFmtId="0" fontId="55" fillId="28" borderId="14" xfId="0" applyFont="1" applyFill="1" applyBorder="1" applyAlignment="1">
      <alignment horizontal="left" vertical="center" wrapText="1"/>
    </xf>
    <xf numFmtId="0" fontId="55" fillId="0" borderId="11" xfId="0" applyFont="1" applyBorder="1" applyAlignment="1">
      <alignment horizontal="left"/>
    </xf>
    <xf numFmtId="0" fontId="55" fillId="0" borderId="34" xfId="0" applyFont="1" applyBorder="1" applyAlignment="1">
      <alignment horizontal="left"/>
    </xf>
    <xf numFmtId="0" fontId="55" fillId="0" borderId="63" xfId="0" applyFont="1" applyBorder="1" applyAlignment="1">
      <alignment horizontal="left"/>
    </xf>
    <xf numFmtId="0" fontId="55" fillId="0" borderId="14" xfId="0" applyFont="1" applyBorder="1" applyAlignment="1">
      <alignment horizontal="left"/>
    </xf>
    <xf numFmtId="0" fontId="55" fillId="0" borderId="34" xfId="0" applyFont="1" applyBorder="1" applyAlignment="1">
      <alignment horizontal="center"/>
    </xf>
    <xf numFmtId="0" fontId="55" fillId="0" borderId="63" xfId="0" applyFont="1" applyBorder="1" applyAlignment="1">
      <alignment horizontal="center"/>
    </xf>
    <xf numFmtId="0" fontId="55" fillId="0" borderId="14" xfId="0" applyFont="1" applyBorder="1" applyAlignment="1">
      <alignment horizontal="center"/>
    </xf>
    <xf numFmtId="0" fontId="55" fillId="0" borderId="34" xfId="0" applyFont="1" applyBorder="1" applyAlignment="1">
      <alignment horizontal="left" wrapText="1"/>
    </xf>
    <xf numFmtId="0" fontId="55" fillId="0" borderId="63" xfId="0" applyFont="1" applyBorder="1" applyAlignment="1">
      <alignment horizontal="left" wrapText="1"/>
    </xf>
    <xf numFmtId="0" fontId="55" fillId="0" borderId="14" xfId="0" applyFont="1" applyBorder="1" applyAlignment="1">
      <alignment horizontal="left" wrapText="1"/>
    </xf>
    <xf numFmtId="0" fontId="55" fillId="0" borderId="11" xfId="0" applyFont="1" applyBorder="1" applyAlignment="1">
      <alignment horizontal="right"/>
    </xf>
    <xf numFmtId="0" fontId="64" fillId="0" borderId="0" xfId="0" applyFont="1" applyAlignment="1">
      <alignment horizontal="center"/>
    </xf>
    <xf numFmtId="4" fontId="64" fillId="0" borderId="34" xfId="0" applyNumberFormat="1" applyFont="1" applyBorder="1" applyAlignment="1">
      <alignment horizontal="center"/>
    </xf>
    <xf numFmtId="4" fontId="64" fillId="0" borderId="63" xfId="0" applyNumberFormat="1" applyFont="1" applyBorder="1" applyAlignment="1">
      <alignment horizontal="center"/>
    </xf>
    <xf numFmtId="4" fontId="64" fillId="0" borderId="14" xfId="0" applyNumberFormat="1" applyFont="1" applyBorder="1" applyAlignment="1">
      <alignment horizontal="center"/>
    </xf>
  </cellXfs>
  <cellStyles count="62">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3" xfId="52"/>
    <cellStyle name="Calculation 4" xfId="57"/>
    <cellStyle name="Check Cell 2" xfId="28"/>
    <cellStyle name="Comma" xfId="47" builtinId="3"/>
    <cellStyle name="Comma 2" xfId="29"/>
    <cellStyle name="Comma 3" xfId="50"/>
    <cellStyle name="Explanatory Text 2" xfId="30"/>
    <cellStyle name="Good 2" xfId="31"/>
    <cellStyle name="Heading 1 2" xfId="32"/>
    <cellStyle name="Heading 2 2" xfId="33"/>
    <cellStyle name="Heading 3 2" xfId="34"/>
    <cellStyle name="Heading 4 2" xfId="35"/>
    <cellStyle name="Input 2" xfId="36"/>
    <cellStyle name="Input 3" xfId="53"/>
    <cellStyle name="Input 4" xfId="58"/>
    <cellStyle name="Linked Cell 2" xfId="37"/>
    <cellStyle name="Neutral 2" xfId="38"/>
    <cellStyle name="Normal" xfId="0" builtinId="0"/>
    <cellStyle name="Normal 2" xfId="1"/>
    <cellStyle name="Normal 2 2" xfId="51"/>
    <cellStyle name="Normal 3" xfId="46"/>
    <cellStyle name="Normal_Расходи по корисницима" xfId="49"/>
    <cellStyle name="Note 2" xfId="39"/>
    <cellStyle name="Note 3" xfId="54"/>
    <cellStyle name="Note 4" xfId="59"/>
    <cellStyle name="Output 2" xfId="40"/>
    <cellStyle name="Output 3" xfId="55"/>
    <cellStyle name="Output 4" xfId="60"/>
    <cellStyle name="Percent" xfId="48" builtinId="5"/>
    <cellStyle name="Percent 2" xfId="41"/>
    <cellStyle name="Percent 3" xfId="45"/>
    <cellStyle name="Title 2" xfId="42"/>
    <cellStyle name="Total 2" xfId="43"/>
    <cellStyle name="Total 3" xfId="56"/>
    <cellStyle name="Total 4" xfId="61"/>
    <cellStyle name="Warning Text 2" xfId="44"/>
  </cellStyles>
  <dxfs count="10">
    <dxf>
      <fill>
        <patternFill patternType="solid">
          <fgColor indexed="60"/>
          <bgColor indexed="10"/>
        </patternFill>
      </fill>
    </dxf>
    <dxf>
      <fill>
        <patternFill>
          <bgColor theme="5" tint="0.59996337778862885"/>
        </patternFill>
      </fill>
    </dxf>
    <dxf>
      <fill>
        <patternFill>
          <bgColor theme="5" tint="0.59996337778862885"/>
        </patternFill>
      </fill>
    </dxf>
    <dxf>
      <fill>
        <patternFill patternType="solid">
          <fgColor indexed="60"/>
          <bgColor indexed="10"/>
        </patternFill>
      </fill>
    </dxf>
    <dxf>
      <font>
        <color rgb="FFFF0000"/>
      </font>
      <fill>
        <patternFill>
          <bgColor theme="5" tint="0.39994506668294322"/>
        </patternFill>
      </fill>
    </dxf>
    <dxf>
      <font>
        <condense val="0"/>
        <extend val="0"/>
        <color rgb="FF9C0006"/>
      </font>
      <fill>
        <patternFill>
          <bgColor rgb="FFFFC7CE"/>
        </patternFill>
      </fill>
    </dxf>
    <dxf>
      <font>
        <color rgb="FFFF0000"/>
      </font>
      <fill>
        <patternFill>
          <bgColor theme="5" tint="0.39994506668294322"/>
        </patternFill>
      </fill>
    </dxf>
    <dxf>
      <font>
        <color auto="1"/>
      </font>
      <fill>
        <patternFill>
          <bgColor rgb="FFFF0000"/>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006600"/>
      <color rgb="FF1B1B1B"/>
      <color rgb="FF66FF99"/>
      <color rgb="FF66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lang="sr-Latn-RS"/>
            </a:pPr>
            <a:r>
              <a:rPr lang="x-none"/>
              <a:t>Струтура</a:t>
            </a:r>
            <a:r>
              <a:rPr lang="x-none" baseline="0"/>
              <a:t> буџета по економској класификацији </a:t>
            </a:r>
            <a:endParaRPr lang="en-US"/>
          </a:p>
        </c:rich>
      </c:tx>
    </c:title>
    <c:plotArea>
      <c:layout/>
      <c:pieChart>
        <c:varyColors val="1"/>
        <c:ser>
          <c:idx val="0"/>
          <c:order val="0"/>
          <c:explosion val="25"/>
          <c:dLbls>
            <c:spPr>
              <a:noFill/>
              <a:ln>
                <a:noFill/>
              </a:ln>
              <a:effectLst/>
            </c:spPr>
            <c:txPr>
              <a:bodyPr/>
              <a:lstStyle/>
              <a:p>
                <a:pPr>
                  <a:defRPr lang="sr-Latn-RS"/>
                </a:pPr>
                <a:endParaRPr lang="en-US"/>
              </a:p>
            </c:txPr>
            <c:showCatName val="1"/>
            <c:showPercent val="1"/>
            <c:extLst xmlns:c16r2="http://schemas.microsoft.com/office/drawing/2015/06/chart">
              <c:ext xmlns:c15="http://schemas.microsoft.com/office/drawing/2012/chart" uri="{CE6537A1-D6FC-4f65-9D91-7224C49458BB}">
                <c15:layout/>
              </c:ext>
            </c:extLst>
          </c:dLbls>
          <c:cat>
            <c:multiLvlStrRef>
              <c:f>('По основ. нам.'!$A$8:$B$8,'По основ. нам.'!$A$17:$B$17,'По основ. нам.'!$A$24:$B$24,'По основ. нам.'!$A$30:$B$30,'По основ. нам.'!$A$35:$B$35,'По основ. нам.'!$A$41:$B$41,'По основ. нам.'!$A$48:$B$48,'По основ. нам.'!$A$50:$B$50,'По основ. нам.'!$A$57:$B$57,'По основ. нам.'!$A$65:$B$65,'По основ. нам.'!$A$71:$B$71,'По основ. нам.'!$A$76:$B$76,'По основ. нам.'!$A$83:$B$83,'По основ. нам.'!$A$88:$B$88)</c:f>
              <c:multiLvlStrCache>
                <c:ptCount val="14"/>
                <c:lvl>
                  <c:pt idx="0">
                    <c:v>РАСХОДИ ЗА ЗАПОСЛЕНЕ</c:v>
                  </c:pt>
                  <c:pt idx="1">
                    <c:v>КОРИШЋЕЊЕ УСЛУГА И РОБА</c:v>
                  </c:pt>
                  <c:pt idx="2">
                    <c:v>УПОТРЕБА ОСНОВНИХ СРЕДСТАВА</c:v>
                  </c:pt>
                  <c:pt idx="3">
                    <c:v>ОТПЛАТА КАМАТА</c:v>
                  </c:pt>
                  <c:pt idx="4">
                    <c:v>СУБВЕНЦИЈЕ</c:v>
                  </c:pt>
                  <c:pt idx="5">
                    <c:v>ДОНАЦИЈЕ И ТРАНСФЕРИ</c:v>
                  </c:pt>
                  <c:pt idx="6">
                    <c:v>СОЦИЈАЛНА ПОМОЋ</c:v>
                  </c:pt>
                  <c:pt idx="7">
                    <c:v>ОСТАЛИ РАСХОДИ</c:v>
                  </c:pt>
                  <c:pt idx="8">
                    <c:v>АДМИНИСТРАТИВНИ ТРАНСФЕРИ БУЏЕТА</c:v>
                  </c:pt>
                  <c:pt idx="9">
                    <c:v>ОСНОВНА СРЕДСТВА</c:v>
                  </c:pt>
                  <c:pt idx="10">
                    <c:v>ЗАЛИХЕ</c:v>
                  </c:pt>
                  <c:pt idx="11">
                    <c:v>ПРИРОДНА ИМОВИНА</c:v>
                  </c:pt>
                  <c:pt idx="12">
                    <c:v>ОТПЛАТА ГЛАВНИЦЕ </c:v>
                  </c:pt>
                  <c:pt idx="13">
                    <c:v>Набавка финансијске имовине</c:v>
                  </c:pt>
                </c:lvl>
                <c:lvl>
                  <c:pt idx="0">
                    <c:v>410</c:v>
                  </c:pt>
                  <c:pt idx="1">
                    <c:v>420</c:v>
                  </c:pt>
                  <c:pt idx="2">
                    <c:v>430</c:v>
                  </c:pt>
                  <c:pt idx="3">
                    <c:v>440</c:v>
                  </c:pt>
                  <c:pt idx="4">
                    <c:v>450</c:v>
                  </c:pt>
                  <c:pt idx="5">
                    <c:v>460</c:v>
                  </c:pt>
                  <c:pt idx="6">
                    <c:v>470</c:v>
                  </c:pt>
                  <c:pt idx="7">
                    <c:v>480</c:v>
                  </c:pt>
                  <c:pt idx="8">
                    <c:v>490</c:v>
                  </c:pt>
                  <c:pt idx="9">
                    <c:v>510</c:v>
                  </c:pt>
                  <c:pt idx="10">
                    <c:v>520</c:v>
                  </c:pt>
                  <c:pt idx="11">
                    <c:v>540</c:v>
                  </c:pt>
                  <c:pt idx="12">
                    <c:v>610</c:v>
                  </c:pt>
                  <c:pt idx="13">
                    <c:v>620</c:v>
                  </c:pt>
                </c:lvl>
              </c:multiLvlStrCache>
            </c:multiLvlStrRef>
          </c:cat>
          <c:val>
            <c:numRef>
              <c:f>('По основ. нам.'!$C$8,'По основ. нам.'!$C$17,'По основ. нам.'!$C$24,'По основ. нам.'!$C$30,'По основ. нам.'!$C$35,'По основ. нам.'!$C$41,'По основ. нам.'!$C$48,'По основ. нам.'!$C$50,'По основ. нам.'!$C$57,'По основ. нам.'!$C$65,'По основ. нам.'!$C$71,'По основ. нам.'!$C$76,'По основ. нам.'!$C$83,'По основ. нам.'!$C$88)</c:f>
              <c:numCache>
                <c:formatCode>#,##0.00</c:formatCode>
                <c:ptCount val="14"/>
                <c:pt idx="0">
                  <c:v>150848541</c:v>
                </c:pt>
                <c:pt idx="1">
                  <c:v>247600329</c:v>
                </c:pt>
                <c:pt idx="2">
                  <c:v>0</c:v>
                </c:pt>
                <c:pt idx="3">
                  <c:v>150000</c:v>
                </c:pt>
                <c:pt idx="4">
                  <c:v>33500000</c:v>
                </c:pt>
                <c:pt idx="5">
                  <c:v>59300000</c:v>
                </c:pt>
                <c:pt idx="6">
                  <c:v>39100000</c:v>
                </c:pt>
                <c:pt idx="7">
                  <c:v>24604571</c:v>
                </c:pt>
                <c:pt idx="8">
                  <c:v>0</c:v>
                </c:pt>
                <c:pt idx="9">
                  <c:v>94753428</c:v>
                </c:pt>
                <c:pt idx="10">
                  <c:v>0</c:v>
                </c:pt>
                <c:pt idx="11">
                  <c:v>500000</c:v>
                </c:pt>
                <c:pt idx="12">
                  <c:v>2200000</c:v>
                </c:pt>
                <c:pt idx="13">
                  <c:v>0</c:v>
                </c:pt>
              </c:numCache>
            </c:numRef>
          </c:val>
          <c:extLst xmlns:c16r2="http://schemas.microsoft.com/office/drawing/2015/06/chart">
            <c:ext xmlns:c16="http://schemas.microsoft.com/office/drawing/2014/chart" uri="{C3380CC4-5D6E-409C-BE32-E72D297353CC}">
              <c16:uniqueId val="{00000000-3A91-42C4-B3A9-20CE8FA1BCA3}"/>
            </c:ext>
          </c:extLst>
        </c:ser>
        <c:dLbls>
          <c:showCatName val="1"/>
          <c:showPercent val="1"/>
        </c:dLbls>
        <c:firstSliceAng val="0"/>
      </c:pieChart>
    </c:plotArea>
    <c:plotVisOnly val="1"/>
    <c:dispBlanksAs val="zero"/>
  </c:chart>
  <c:printSettings>
    <c:headerFooter/>
    <c:pageMargins b="0.75000000000001465" l="0.70000000000000062" r="0.700000000000000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x-none"/>
              <a:t>Структура буџета по програмској класификацији</a:t>
            </a:r>
            <a:endParaRPr lang="en-US"/>
          </a:p>
        </c:rich>
      </c:tx>
      <c:layout>
        <c:manualLayout>
          <c:xMode val="edge"/>
          <c:yMode val="edge"/>
          <c:x val="8.8610279348884768E-2"/>
          <c:y val="1.6309885251289569E-2"/>
        </c:manualLayout>
      </c:layout>
      <c:overlay val="1"/>
    </c:title>
    <c:plotArea>
      <c:layout>
        <c:manualLayout>
          <c:layoutTarget val="inner"/>
          <c:xMode val="edge"/>
          <c:yMode val="edge"/>
          <c:x val="2.8422402060853516E-2"/>
          <c:y val="0.30585418379211993"/>
          <c:w val="0.43132728200642872"/>
          <c:h val="0.6678614722883246"/>
        </c:manualLayout>
      </c:layout>
      <c:pieChart>
        <c:varyColors val="1"/>
        <c:firstSliceAng val="0"/>
      </c:pieChart>
    </c:plotArea>
    <c:legend>
      <c:legendPos val="r"/>
      <c:layout>
        <c:manualLayout>
          <c:xMode val="edge"/>
          <c:yMode val="edge"/>
          <c:x val="0.66902766409031156"/>
          <c:y val="0.10139848890422508"/>
          <c:w val="0.32052916772502504"/>
          <c:h val="0.89786833331433724"/>
        </c:manualLayout>
      </c:layout>
    </c:legend>
    <c:plotVisOnly val="1"/>
    <c:dispBlanksAs val="zero"/>
  </c:chart>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rot="0" spcFirstLastPara="1" vertOverflow="ellipsis" vert="horz" wrap="square" anchor="ctr" anchorCtr="1"/>
          <a:lstStyle/>
          <a:p>
            <a:pPr>
              <a:defRPr lang="sr-Latn-RS" sz="1600" b="1" i="0" u="none" strike="noStrike" kern="1200" baseline="0">
                <a:solidFill>
                  <a:schemeClr val="tx1">
                    <a:lumMod val="65000"/>
                    <a:lumOff val="35000"/>
                  </a:schemeClr>
                </a:solidFill>
                <a:latin typeface="+mn-lt"/>
                <a:ea typeface="+mn-ea"/>
                <a:cs typeface="+mn-cs"/>
              </a:defRPr>
            </a:pPr>
            <a:r>
              <a:rPr lang="x-none"/>
              <a:t>Структура буџета по функционалној класификацији</a:t>
            </a:r>
            <a:endParaRPr lang="en-US"/>
          </a:p>
        </c:rich>
      </c:tx>
      <c:layout>
        <c:manualLayout>
          <c:xMode val="edge"/>
          <c:yMode val="edge"/>
          <c:x val="1.1286089238845773E-3"/>
          <c:y val="3.5703779004267605E-2"/>
        </c:manualLayout>
      </c:layout>
      <c:spPr>
        <a:noFill/>
        <a:ln>
          <a:noFill/>
        </a:ln>
        <a:effectLst/>
      </c:spPr>
    </c:title>
    <c:plotArea>
      <c:layout>
        <c:manualLayout>
          <c:layoutTarget val="inner"/>
          <c:xMode val="edge"/>
          <c:yMode val="edge"/>
          <c:x val="0.26960982011394918"/>
          <c:y val="3.0615256984563484E-4"/>
          <c:w val="0.6274470264388089"/>
          <c:h val="0.62320010186010733"/>
        </c:manualLayout>
      </c:layout>
      <c:pieChart>
        <c:varyColors val="1"/>
        <c:ser>
          <c:idx val="0"/>
          <c:order val="0"/>
          <c:dPt>
            <c:idx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0-422A-46BF-9C21-C845F17BB262}"/>
              </c:ext>
            </c:extLst>
          </c:dPt>
          <c:dPt>
            <c:idx val="1"/>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1-422A-46BF-9C21-C845F17BB262}"/>
              </c:ext>
            </c:extLst>
          </c:dPt>
          <c:dPt>
            <c:idx val="2"/>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2-422A-46BF-9C21-C845F17BB262}"/>
              </c:ext>
            </c:extLst>
          </c:dPt>
          <c:dPt>
            <c:idx val="3"/>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3-422A-46BF-9C21-C845F17BB262}"/>
              </c:ext>
            </c:extLst>
          </c:dPt>
          <c:dPt>
            <c:idx val="4"/>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4-422A-46BF-9C21-C845F17BB262}"/>
              </c:ext>
            </c:extLst>
          </c:dPt>
          <c:dPt>
            <c:idx val="5"/>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5-422A-46BF-9C21-C845F17BB262}"/>
              </c:ext>
            </c:extLst>
          </c:dPt>
          <c:dPt>
            <c:idx val="6"/>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6-422A-46BF-9C21-C845F17BB262}"/>
              </c:ext>
            </c:extLst>
          </c:dPt>
          <c:dPt>
            <c:idx val="7"/>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7-422A-46BF-9C21-C845F17BB262}"/>
              </c:ext>
            </c:extLst>
          </c:dPt>
          <c:dPt>
            <c:idx val="8"/>
            <c:spPr>
              <a:gradFill rotWithShape="1">
                <a:gsLst>
                  <a:gs pos="0">
                    <a:schemeClr val="accent3">
                      <a:lumMod val="60000"/>
                      <a:shade val="51000"/>
                      <a:satMod val="130000"/>
                    </a:schemeClr>
                  </a:gs>
                  <a:gs pos="80000">
                    <a:schemeClr val="accent3">
                      <a:lumMod val="60000"/>
                      <a:shade val="93000"/>
                      <a:satMod val="130000"/>
                    </a:schemeClr>
                  </a:gs>
                  <a:gs pos="100000">
                    <a:schemeClr val="accent3">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xmlns:c16r2="http://schemas.microsoft.com/office/drawing/2015/06/chart">
              <c:ext xmlns:c16="http://schemas.microsoft.com/office/drawing/2014/chart" uri="{C3380CC4-5D6E-409C-BE32-E72D297353CC}">
                <c16:uniqueId val="{00000008-422A-46BF-9C21-C845F17BB262}"/>
              </c:ext>
            </c:extLst>
          </c:dPt>
          <c:dLbls>
            <c:spPr>
              <a:noFill/>
              <a:ln>
                <a:noFill/>
              </a:ln>
              <a:effectLst/>
            </c:spPr>
            <c:txPr>
              <a:bodyPr rot="0" spcFirstLastPara="1" vertOverflow="ellipsis" vert="horz" wrap="square" lIns="38100" tIns="19050" rIns="38100" bIns="19050" anchor="ctr" anchorCtr="1">
                <a:spAutoFit/>
              </a:bodyPr>
              <a:lstStyle/>
              <a:p>
                <a:pPr>
                  <a:defRPr lang="sr-Latn-RS" sz="900" b="0" i="0" u="none" strike="noStrike" kern="1200" baseline="0">
                    <a:solidFill>
                      <a:schemeClr val="tx1">
                        <a:lumMod val="75000"/>
                        <a:lumOff val="25000"/>
                      </a:schemeClr>
                    </a:solidFill>
                    <a:latin typeface="+mn-lt"/>
                    <a:ea typeface="+mn-ea"/>
                    <a:cs typeface="+mn-cs"/>
                  </a:defRPr>
                </a:pPr>
                <a:endParaRPr lang="en-US"/>
              </a:p>
            </c:txPr>
            <c:dLblPos val="outEnd"/>
            <c:showCatName val="1"/>
            <c:showPercent val="1"/>
            <c:separator>
</c:separator>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multiLvlStrRef>
              <c:f>('Расх по функц. '!$A$11:$B$11,'Расх по функц. '!$A$21:$B$21,'Расх по функц. '!$A$38:$B$38,'Расх по функц. '!$A$45:$B$45,'Расх по функц. '!$A$85:$B$85,'Расх по функц. '!$A$92:$B$92,'Расх по функц. '!$A$99:$B$99,'Расх по функц. '!$A$117:$B$117,'Расх по функц. '!$A$124:$B$124)</c:f>
              <c:multiLvlStrCache>
                <c:ptCount val="9"/>
                <c:lvl>
                  <c:pt idx="0">
                    <c:v>СОЦИЈАЛНА ЗАШТИТА</c:v>
                  </c:pt>
                  <c:pt idx="1">
                    <c:v>ОПШТЕ ЈАВНЕ УСЛУГЕ</c:v>
                  </c:pt>
                  <c:pt idx="2">
                    <c:v>ЈАВНИ РЕД И БЕЗБЕДНОСТ</c:v>
                  </c:pt>
                  <c:pt idx="3">
                    <c:v>ЕКОНОМСКИ ПОСЛОВИ</c:v>
                  </c:pt>
                  <c:pt idx="4">
                    <c:v>ЗАШТИТА ЖИВОТНЕ СРЕДИНЕ</c:v>
                  </c:pt>
                  <c:pt idx="5">
                    <c:v>ПОСЛОВИ СТАНОВАЊА И ЗАЈЕДНИЦЕ</c:v>
                  </c:pt>
                  <c:pt idx="6">
                    <c:v>ЗДРАВСТВО</c:v>
                  </c:pt>
                  <c:pt idx="7">
                    <c:v>РЕКРЕАЦИЈА, СПОРТ, КУЛТУРА И ВЕРЕ</c:v>
                  </c:pt>
                  <c:pt idx="8">
                    <c:v>ОБРАЗОВАЊЕ</c:v>
                  </c:pt>
                </c:lvl>
                <c:lvl>
                  <c:pt idx="0">
                    <c:v>000</c:v>
                  </c:pt>
                  <c:pt idx="1">
                    <c:v>100</c:v>
                  </c:pt>
                  <c:pt idx="2">
                    <c:v>300</c:v>
                  </c:pt>
                  <c:pt idx="3">
                    <c:v>400</c:v>
                  </c:pt>
                  <c:pt idx="4">
                    <c:v>500</c:v>
                  </c:pt>
                  <c:pt idx="5">
                    <c:v>600</c:v>
                  </c:pt>
                  <c:pt idx="6">
                    <c:v>700</c:v>
                  </c:pt>
                  <c:pt idx="7">
                    <c:v>800</c:v>
                  </c:pt>
                  <c:pt idx="8">
                    <c:v>900</c:v>
                  </c:pt>
                </c:lvl>
              </c:multiLvlStrCache>
            </c:multiLvlStrRef>
          </c:cat>
          <c:val>
            <c:numRef>
              <c:f>('Расх по функц. '!$C$11,'Расх по функц. '!$C$21,'Расх по функц. '!$C$38,'Расх по функц. '!$C$45,'Расх по функц. '!$C$85,'Расх по функц. '!$C$92,'Расх по функц. '!$C$99,'Расх по функц. '!$C$117,'Расх по функц. '!$C$124)</c:f>
              <c:numCache>
                <c:formatCode>#,##0.00_ ;\-#,##0.00\ </c:formatCode>
                <c:ptCount val="9"/>
                <c:pt idx="0" formatCode="#,##0.00">
                  <c:v>27370000</c:v>
                </c:pt>
                <c:pt idx="1">
                  <c:v>174857423</c:v>
                </c:pt>
                <c:pt idx="2">
                  <c:v>1400000</c:v>
                </c:pt>
                <c:pt idx="3">
                  <c:v>150309515</c:v>
                </c:pt>
                <c:pt idx="4">
                  <c:v>28401428</c:v>
                </c:pt>
                <c:pt idx="5" formatCode="#,##0.00">
                  <c:v>62605000</c:v>
                </c:pt>
                <c:pt idx="6" formatCode="#,##0.00">
                  <c:v>4800000</c:v>
                </c:pt>
                <c:pt idx="7" formatCode="#,##0.00">
                  <c:v>44063503</c:v>
                </c:pt>
                <c:pt idx="8" formatCode="#,##0.00">
                  <c:v>158750000</c:v>
                </c:pt>
              </c:numCache>
            </c:numRef>
          </c:val>
          <c:extLst xmlns:c16r2="http://schemas.microsoft.com/office/drawing/2015/06/chart">
            <c:ext xmlns:c16="http://schemas.microsoft.com/office/drawing/2014/chart" uri="{C3380CC4-5D6E-409C-BE32-E72D297353CC}">
              <c16:uniqueId val="{00000009-422A-46BF-9C21-C845F17BB262}"/>
            </c:ext>
          </c:extLst>
        </c:ser>
        <c:dLbls>
          <c:showCatName val="1"/>
        </c:dLbls>
        <c:firstSliceAng val="0"/>
      </c:pieChart>
      <c:spPr>
        <a:noFill/>
        <a:ln>
          <a:noFill/>
        </a:ln>
        <a:effectLst/>
      </c:spPr>
    </c:plotArea>
    <c:legend>
      <c:legendPos val="b"/>
      <c:layout>
        <c:manualLayout>
          <c:xMode val="edge"/>
          <c:yMode val="edge"/>
          <c:x val="4.1906515468234956E-2"/>
          <c:y val="0.46994520997375488"/>
          <c:w val="0.77197531195974189"/>
          <c:h val="0.53005492825886935"/>
        </c:manualLayout>
      </c:layout>
      <c:spPr>
        <a:noFill/>
        <a:ln>
          <a:noFill/>
        </a:ln>
        <a:effectLst/>
      </c:spPr>
      <c:txPr>
        <a:bodyPr rot="0" spcFirstLastPara="1" vertOverflow="ellipsis" vert="horz" wrap="square" anchor="ctr" anchorCtr="1"/>
        <a:lstStyle/>
        <a:p>
          <a:pPr>
            <a:defRPr lang="sr-Latn-RS"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12</xdr:col>
      <xdr:colOff>0</xdr:colOff>
      <xdr:row>80</xdr:row>
      <xdr:rowOff>123823</xdr:rowOff>
    </xdr:from>
    <xdr:to>
      <xdr:col>18</xdr:col>
      <xdr:colOff>377824</xdr:colOff>
      <xdr:row>123</xdr:row>
      <xdr:rowOff>0</xdr:rowOff>
    </xdr:to>
    <xdr:graphicFrame macro="">
      <xdr:nvGraphicFramePr>
        <xdr:cNvPr id="3" name="Chart 2">
          <a:extLst>
            <a:ext uri="{FF2B5EF4-FFF2-40B4-BE49-F238E27FC236}">
              <a16:creationId xmlns=""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14</xdr:col>
      <xdr:colOff>257175</xdr:colOff>
      <xdr:row>709</xdr:row>
      <xdr:rowOff>66674</xdr:rowOff>
    </xdr:from>
    <xdr:to>
      <xdr:col>21</xdr:col>
      <xdr:colOff>152400</xdr:colOff>
      <xdr:row>778</xdr:row>
      <xdr:rowOff>57148</xdr:rowOff>
    </xdr:to>
    <xdr:graphicFrame macro="">
      <xdr:nvGraphicFramePr>
        <xdr:cNvPr id="3" name="Chart 2">
          <a:extLst>
            <a:ext uri="{FF2B5EF4-FFF2-40B4-BE49-F238E27FC236}">
              <a16:creationId xmlns=""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57150</xdr:colOff>
      <xdr:row>136</xdr:row>
      <xdr:rowOff>142875</xdr:rowOff>
    </xdr:from>
    <xdr:to>
      <xdr:col>30</xdr:col>
      <xdr:colOff>85725</xdr:colOff>
      <xdr:row>198</xdr:row>
      <xdr:rowOff>114300</xdr:rowOff>
    </xdr:to>
    <xdr:graphicFrame macro="">
      <xdr:nvGraphicFramePr>
        <xdr:cNvPr id="2" name="Chart 1">
          <a:extLst>
            <a:ext uri="{FF2B5EF4-FFF2-40B4-BE49-F238E27FC236}">
              <a16:creationId xmlns=""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theme="1"/>
  </sheetPr>
  <dimension ref="A1:M39"/>
  <sheetViews>
    <sheetView topLeftCell="A19" workbookViewId="0">
      <selection activeCell="M31" sqref="M31"/>
    </sheetView>
  </sheetViews>
  <sheetFormatPr defaultRowHeight="15"/>
  <cols>
    <col min="7" max="7" width="13.5703125" customWidth="1"/>
    <col min="8" max="8" width="26.85546875" customWidth="1"/>
    <col min="9" max="9" width="27.85546875" style="366" customWidth="1"/>
    <col min="10" max="10" width="0.140625" customWidth="1"/>
  </cols>
  <sheetData>
    <row r="1" spans="1:9">
      <c r="A1" s="1184"/>
      <c r="B1" s="1184"/>
      <c r="C1" s="1184"/>
      <c r="D1" s="1184"/>
      <c r="E1" s="1184"/>
      <c r="F1" s="1184"/>
      <c r="G1" s="1184"/>
      <c r="H1" s="1184"/>
      <c r="I1" s="1184"/>
    </row>
    <row r="3" spans="1:9">
      <c r="A3" s="1170" t="s">
        <v>5506</v>
      </c>
      <c r="B3" s="1170"/>
      <c r="C3" s="1170"/>
      <c r="D3" s="1170"/>
      <c r="E3" s="1170"/>
      <c r="F3" s="1170"/>
      <c r="G3" s="1170"/>
      <c r="H3" s="1170"/>
      <c r="I3" s="1170"/>
    </row>
    <row r="4" spans="1:9">
      <c r="A4" s="1170" t="s">
        <v>5507</v>
      </c>
      <c r="B4" s="1170"/>
      <c r="C4" s="1170"/>
      <c r="D4" s="1170"/>
      <c r="E4" s="1170"/>
      <c r="F4" s="1170"/>
      <c r="G4" s="1170"/>
      <c r="H4" s="1170"/>
      <c r="I4" s="1170"/>
    </row>
    <row r="5" spans="1:9">
      <c r="A5" s="1170" t="s">
        <v>5541</v>
      </c>
      <c r="B5" s="1170"/>
      <c r="C5" s="1170"/>
      <c r="D5" s="1170"/>
      <c r="E5" s="1170"/>
      <c r="F5" s="1170"/>
      <c r="G5" s="1170"/>
      <c r="H5" s="1170"/>
      <c r="I5" s="1170"/>
    </row>
    <row r="6" spans="1:9">
      <c r="A6" s="204"/>
      <c r="B6" s="204"/>
      <c r="C6" s="204"/>
      <c r="D6" s="204"/>
      <c r="E6" s="204"/>
      <c r="F6" s="204"/>
      <c r="G6" s="204"/>
      <c r="H6" s="204"/>
      <c r="I6" s="547"/>
    </row>
    <row r="7" spans="1:9">
      <c r="A7" s="1172" t="s">
        <v>4807</v>
      </c>
      <c r="B7" s="1172"/>
      <c r="C7" s="1172"/>
      <c r="D7" s="1172"/>
      <c r="E7" s="1172"/>
      <c r="F7" s="1172"/>
      <c r="G7" s="1172"/>
      <c r="H7" s="1172"/>
      <c r="I7" s="1172"/>
    </row>
    <row r="8" spans="1:9">
      <c r="A8" s="1172" t="s">
        <v>5532</v>
      </c>
      <c r="B8" s="1172"/>
      <c r="C8" s="1172"/>
      <c r="D8" s="1172"/>
      <c r="E8" s="1172"/>
      <c r="F8" s="1172"/>
      <c r="G8" s="1172"/>
      <c r="H8" s="1172"/>
      <c r="I8" s="1172"/>
    </row>
    <row r="9" spans="1:9">
      <c r="A9" s="204"/>
      <c r="B9" s="204"/>
      <c r="C9" s="204"/>
      <c r="D9" s="204"/>
      <c r="E9" s="204"/>
      <c r="F9" s="204"/>
      <c r="G9" s="204"/>
      <c r="H9" s="204"/>
      <c r="I9" s="547"/>
    </row>
    <row r="10" spans="1:9">
      <c r="A10" s="1171" t="s">
        <v>4808</v>
      </c>
      <c r="B10" s="1171"/>
      <c r="C10" s="1171"/>
      <c r="D10" s="1171"/>
      <c r="E10" s="1171"/>
      <c r="F10" s="1171"/>
      <c r="G10" s="1171"/>
      <c r="H10" s="1171"/>
      <c r="I10" s="1171"/>
    </row>
    <row r="11" spans="1:9">
      <c r="A11" s="676"/>
      <c r="B11" s="676"/>
      <c r="C11" s="676"/>
      <c r="D11" s="676"/>
      <c r="E11" s="676"/>
      <c r="F11" s="676"/>
      <c r="G11" s="676"/>
      <c r="H11" s="676"/>
      <c r="I11" s="676"/>
    </row>
    <row r="12" spans="1:9">
      <c r="A12" s="1170" t="s">
        <v>5468</v>
      </c>
      <c r="B12" s="1170"/>
      <c r="C12" s="1170"/>
      <c r="D12" s="1170"/>
      <c r="E12" s="1170"/>
      <c r="F12" s="1170"/>
      <c r="G12" s="1170"/>
      <c r="H12" s="1170"/>
      <c r="I12" s="1170"/>
    </row>
    <row r="13" spans="1:9">
      <c r="A13" s="1170" t="s">
        <v>4952</v>
      </c>
      <c r="B13" s="1170"/>
      <c r="C13" s="1170"/>
      <c r="D13" s="1170"/>
      <c r="E13" s="1170"/>
      <c r="F13" s="1170"/>
      <c r="G13" s="1170"/>
      <c r="H13" s="1170"/>
      <c r="I13" s="1170"/>
    </row>
    <row r="14" spans="1:9">
      <c r="A14" s="1170" t="s">
        <v>4953</v>
      </c>
      <c r="B14" s="1170"/>
      <c r="C14" s="1170"/>
      <c r="D14" s="1170"/>
      <c r="E14" s="1170"/>
      <c r="F14" s="1170"/>
      <c r="G14" s="1170"/>
      <c r="H14" s="1170"/>
      <c r="I14" s="1170"/>
    </row>
    <row r="15" spans="1:9">
      <c r="A15" s="581"/>
      <c r="B15" s="581"/>
      <c r="C15" s="581"/>
      <c r="D15" s="581"/>
      <c r="E15" s="581"/>
      <c r="F15" s="581"/>
      <c r="G15" s="581"/>
      <c r="H15" s="581"/>
      <c r="I15" s="581"/>
    </row>
    <row r="16" spans="1:9">
      <c r="A16" s="581"/>
      <c r="B16" s="581"/>
      <c r="C16" s="581"/>
      <c r="D16" s="581"/>
      <c r="E16" s="581"/>
      <c r="F16" s="581"/>
      <c r="G16" s="581"/>
      <c r="H16" s="581"/>
      <c r="I16" s="581"/>
    </row>
    <row r="17" spans="1:13">
      <c r="A17" s="1171" t="s">
        <v>4809</v>
      </c>
      <c r="B17" s="1171"/>
      <c r="C17" s="1171"/>
      <c r="D17" s="1171"/>
      <c r="E17" s="1171"/>
      <c r="F17" s="1171"/>
      <c r="G17" s="1171"/>
      <c r="H17" s="1171"/>
      <c r="I17" s="1171"/>
      <c r="M17" s="1132"/>
    </row>
    <row r="18" spans="1:13">
      <c r="A18" s="676"/>
      <c r="B18" s="676"/>
      <c r="C18" s="676"/>
      <c r="D18" s="676"/>
      <c r="E18" s="676"/>
      <c r="F18" s="676"/>
      <c r="G18" s="676"/>
      <c r="H18" s="676"/>
      <c r="I18" s="676"/>
      <c r="M18" s="1132"/>
    </row>
    <row r="19" spans="1:13">
      <c r="A19" s="1171" t="s">
        <v>4810</v>
      </c>
      <c r="B19" s="1171"/>
      <c r="C19" s="1171"/>
      <c r="D19" s="1171"/>
      <c r="E19" s="1171"/>
      <c r="F19" s="1171"/>
      <c r="G19" s="1171"/>
      <c r="H19" s="1171"/>
      <c r="I19" s="1171"/>
    </row>
    <row r="20" spans="1:13" hidden="1">
      <c r="A20" s="1170" t="s">
        <v>5354</v>
      </c>
      <c r="B20" s="1170"/>
      <c r="C20" s="1170"/>
      <c r="D20" s="1170"/>
      <c r="E20" s="1170"/>
      <c r="F20" s="1170"/>
      <c r="G20" s="1170"/>
      <c r="H20" s="1170"/>
      <c r="I20" s="1170"/>
    </row>
    <row r="21" spans="1:13">
      <c r="A21" s="582"/>
      <c r="B21" s="582"/>
      <c r="C21" s="582"/>
      <c r="D21" s="582"/>
      <c r="E21" s="582"/>
      <c r="F21" s="582"/>
      <c r="G21" s="582"/>
      <c r="H21" s="582"/>
      <c r="I21" s="582"/>
    </row>
    <row r="22" spans="1:13">
      <c r="A22" s="1170" t="s">
        <v>5469</v>
      </c>
      <c r="B22" s="1170"/>
      <c r="C22" s="1170"/>
      <c r="D22" s="1170"/>
      <c r="E22" s="1170"/>
      <c r="F22" s="1170"/>
      <c r="G22" s="1170"/>
      <c r="H22" s="1170"/>
      <c r="I22" s="1170"/>
    </row>
    <row r="24" spans="1:13" ht="126">
      <c r="A24" s="165" t="s">
        <v>0</v>
      </c>
      <c r="B24" s="1181" t="s">
        <v>1</v>
      </c>
      <c r="C24" s="1181"/>
      <c r="D24" s="1181"/>
      <c r="E24" s="1181"/>
      <c r="F24" s="1181"/>
      <c r="G24" s="1181"/>
      <c r="H24" s="166" t="s">
        <v>2</v>
      </c>
      <c r="I24" s="360" t="s">
        <v>3</v>
      </c>
      <c r="J24" s="360" t="s">
        <v>4966</v>
      </c>
    </row>
    <row r="25" spans="1:13" ht="30" customHeight="1">
      <c r="A25" s="2" t="s">
        <v>16</v>
      </c>
      <c r="B25" s="1182" t="s">
        <v>4</v>
      </c>
      <c r="C25" s="1182"/>
      <c r="D25" s="1182"/>
      <c r="E25" s="1182"/>
      <c r="F25" s="1182"/>
      <c r="G25" s="1182"/>
      <c r="H25" s="3" t="s">
        <v>5</v>
      </c>
      <c r="I25" s="361">
        <v>721552970</v>
      </c>
      <c r="J25" s="361">
        <v>188611924.21000001</v>
      </c>
    </row>
    <row r="26" spans="1:13" ht="30" customHeight="1">
      <c r="A26" s="2" t="s">
        <v>17</v>
      </c>
      <c r="B26" s="1182" t="s">
        <v>6</v>
      </c>
      <c r="C26" s="1182"/>
      <c r="D26" s="1182"/>
      <c r="E26" s="1182"/>
      <c r="F26" s="1182"/>
      <c r="G26" s="1182"/>
      <c r="H26" s="3" t="s">
        <v>7</v>
      </c>
      <c r="I26" s="361">
        <f>794805955+458</f>
        <v>794806413</v>
      </c>
      <c r="J26" s="361">
        <v>186943726.37999994</v>
      </c>
    </row>
    <row r="27" spans="1:13" ht="30" customHeight="1">
      <c r="A27" s="1" t="s">
        <v>18</v>
      </c>
      <c r="B27" s="1180" t="s">
        <v>8</v>
      </c>
      <c r="C27" s="1180"/>
      <c r="D27" s="1180"/>
      <c r="E27" s="1180"/>
      <c r="F27" s="1180"/>
      <c r="G27" s="1180"/>
      <c r="H27" s="4" t="s">
        <v>9</v>
      </c>
      <c r="I27" s="362">
        <f>I25-I26</f>
        <v>-73253443</v>
      </c>
      <c r="J27" s="362">
        <f>J25-J26</f>
        <v>1668197.8300000727</v>
      </c>
    </row>
    <row r="28" spans="1:13" ht="30" customHeight="1">
      <c r="A28" s="2" t="s">
        <v>19</v>
      </c>
      <c r="B28" s="1177" t="s">
        <v>4694</v>
      </c>
      <c r="C28" s="1178"/>
      <c r="D28" s="1178"/>
      <c r="E28" s="1178"/>
      <c r="F28" s="1178"/>
      <c r="G28" s="1179"/>
      <c r="H28" s="5">
        <v>62</v>
      </c>
      <c r="I28" s="363">
        <f>'По основ. нам.'!I88-'По основ. нам.'!I89</f>
        <v>0</v>
      </c>
      <c r="J28" s="363">
        <v>0</v>
      </c>
    </row>
    <row r="29" spans="1:13" ht="30" customHeight="1">
      <c r="A29" s="1" t="s">
        <v>21</v>
      </c>
      <c r="B29" s="1180" t="s">
        <v>10</v>
      </c>
      <c r="C29" s="1180"/>
      <c r="D29" s="1180"/>
      <c r="E29" s="1180"/>
      <c r="F29" s="1180"/>
      <c r="G29" s="1180"/>
      <c r="H29" s="4" t="s">
        <v>4695</v>
      </c>
      <c r="I29" s="580">
        <f>I27+I28</f>
        <v>-73253443</v>
      </c>
      <c r="J29" s="362">
        <f>J27-J28</f>
        <v>1668197.8300000727</v>
      </c>
    </row>
    <row r="30" spans="1:13" ht="30" customHeight="1">
      <c r="A30" s="165" t="s">
        <v>11</v>
      </c>
      <c r="B30" s="1183" t="s">
        <v>12</v>
      </c>
      <c r="C30" s="1183"/>
      <c r="D30" s="1183"/>
      <c r="E30" s="1183"/>
      <c r="F30" s="1183"/>
      <c r="G30" s="1183"/>
      <c r="H30" s="1183"/>
      <c r="I30" s="1183"/>
      <c r="J30" s="548"/>
    </row>
    <row r="31" spans="1:13" ht="30" customHeight="1">
      <c r="A31" s="2" t="s">
        <v>16</v>
      </c>
      <c r="B31" s="1182" t="s">
        <v>13</v>
      </c>
      <c r="C31" s="1182"/>
      <c r="D31" s="1182"/>
      <c r="E31" s="1182"/>
      <c r="F31" s="1182"/>
      <c r="G31" s="1182"/>
      <c r="H31" s="3">
        <v>91</v>
      </c>
      <c r="I31" s="361">
        <v>0</v>
      </c>
      <c r="J31" s="361">
        <v>0</v>
      </c>
    </row>
    <row r="32" spans="1:13" ht="30" customHeight="1">
      <c r="A32" s="2" t="s">
        <v>17</v>
      </c>
      <c r="B32" s="1182" t="s">
        <v>4697</v>
      </c>
      <c r="C32" s="1182"/>
      <c r="D32" s="1182"/>
      <c r="E32" s="1182"/>
      <c r="F32" s="1182"/>
      <c r="G32" s="1182"/>
      <c r="H32" s="3">
        <v>92</v>
      </c>
      <c r="I32" s="361">
        <f>'Општи део - (6)'!AL134</f>
        <v>0</v>
      </c>
      <c r="J32" s="361">
        <v>0</v>
      </c>
    </row>
    <row r="33" spans="1:10" ht="30" customHeight="1">
      <c r="A33" s="188" t="s">
        <v>18</v>
      </c>
      <c r="B33" s="1174" t="s">
        <v>4687</v>
      </c>
      <c r="C33" s="1175"/>
      <c r="D33" s="1175"/>
      <c r="E33" s="1175"/>
      <c r="F33" s="1175"/>
      <c r="G33" s="1176"/>
      <c r="H33" s="189">
        <v>3</v>
      </c>
      <c r="I33" s="364">
        <v>75453443</v>
      </c>
      <c r="J33" s="364">
        <v>2228650</v>
      </c>
    </row>
    <row r="34" spans="1:10" ht="30" customHeight="1">
      <c r="A34" s="2" t="s">
        <v>19</v>
      </c>
      <c r="B34" s="1182" t="s">
        <v>4698</v>
      </c>
      <c r="C34" s="1182"/>
      <c r="D34" s="1182"/>
      <c r="E34" s="1182"/>
      <c r="F34" s="1182"/>
      <c r="G34" s="1182"/>
      <c r="H34" s="3">
        <v>6211</v>
      </c>
      <c r="I34" s="361">
        <v>0</v>
      </c>
      <c r="J34" s="361">
        <v>0</v>
      </c>
    </row>
    <row r="35" spans="1:10" ht="30" customHeight="1">
      <c r="A35" s="2" t="s">
        <v>20</v>
      </c>
      <c r="B35" s="1182" t="s">
        <v>14</v>
      </c>
      <c r="C35" s="1182"/>
      <c r="D35" s="1182"/>
      <c r="E35" s="1182"/>
      <c r="F35" s="1182"/>
      <c r="G35" s="1182"/>
      <c r="H35" s="3">
        <v>61</v>
      </c>
      <c r="I35" s="361">
        <v>2200000</v>
      </c>
      <c r="J35" s="361">
        <v>0</v>
      </c>
    </row>
    <row r="36" spans="1:10" ht="30" customHeight="1">
      <c r="A36" s="165" t="s">
        <v>4689</v>
      </c>
      <c r="B36" s="1173" t="s">
        <v>15</v>
      </c>
      <c r="C36" s="1173"/>
      <c r="D36" s="1173"/>
      <c r="E36" s="1173"/>
      <c r="F36" s="1173"/>
      <c r="G36" s="1173"/>
      <c r="H36" s="190" t="s">
        <v>4688</v>
      </c>
      <c r="I36" s="365">
        <f>I31+I32+I33-I34-I35</f>
        <v>73253443</v>
      </c>
      <c r="J36" s="365">
        <f>J31+J32+J33-J34-J35</f>
        <v>2228650</v>
      </c>
    </row>
    <row r="38" spans="1:10">
      <c r="I38" s="541"/>
      <c r="J38" s="430">
        <f>J29+J36</f>
        <v>3896847.8300000727</v>
      </c>
    </row>
    <row r="39" spans="1:10">
      <c r="A39" s="1170" t="s">
        <v>4954</v>
      </c>
      <c r="B39" s="1170"/>
      <c r="C39" s="1170"/>
      <c r="D39" s="1170"/>
      <c r="E39" s="1170"/>
      <c r="F39" s="1170"/>
      <c r="G39" s="1170"/>
      <c r="H39" s="1170"/>
      <c r="I39" s="1170"/>
    </row>
  </sheetData>
  <mergeCells count="28">
    <mergeCell ref="B34:G34"/>
    <mergeCell ref="B35:G35"/>
    <mergeCell ref="A1:I1"/>
    <mergeCell ref="A10:I10"/>
    <mergeCell ref="A12:I12"/>
    <mergeCell ref="A17:I17"/>
    <mergeCell ref="A3:I3"/>
    <mergeCell ref="A4:I4"/>
    <mergeCell ref="A5:I5"/>
    <mergeCell ref="A7:I7"/>
    <mergeCell ref="A13:I13"/>
    <mergeCell ref="A14:I14"/>
    <mergeCell ref="A39:I39"/>
    <mergeCell ref="A19:I19"/>
    <mergeCell ref="A20:I20"/>
    <mergeCell ref="A22:I22"/>
    <mergeCell ref="A8:I8"/>
    <mergeCell ref="B36:G36"/>
    <mergeCell ref="B33:G33"/>
    <mergeCell ref="B28:G28"/>
    <mergeCell ref="B29:G29"/>
    <mergeCell ref="B24:G24"/>
    <mergeCell ref="B25:G25"/>
    <mergeCell ref="B26:G26"/>
    <mergeCell ref="B27:G27"/>
    <mergeCell ref="B30:I30"/>
    <mergeCell ref="B31:G31"/>
    <mergeCell ref="B32:G32"/>
  </mergeCells>
  <conditionalFormatting sqref="J29">
    <cfRule type="cellIs" dxfId="9" priority="2" operator="lessThan">
      <formula>0</formula>
    </cfRule>
  </conditionalFormatting>
  <conditionalFormatting sqref="J27">
    <cfRule type="cellIs" dxfId="8" priority="1" operator="lessThan">
      <formula>0</formula>
    </cfRule>
  </conditionalFormatting>
  <printOptions horizontalCentered="1"/>
  <pageMargins left="0.7" right="0.7" top="0.75" bottom="0.75" header="0.3" footer="0.3"/>
  <pageSetup scale="70" orientation="portrait" r:id="rId1"/>
</worksheet>
</file>

<file path=xl/worksheets/sheet10.xml><?xml version="1.0" encoding="utf-8"?>
<worksheet xmlns="http://schemas.openxmlformats.org/spreadsheetml/2006/main" xmlns:r="http://schemas.openxmlformats.org/officeDocument/2006/relationships">
  <dimension ref="A1:C17"/>
  <sheetViews>
    <sheetView workbookViewId="0">
      <selection activeCell="L52" sqref="L52"/>
    </sheetView>
  </sheetViews>
  <sheetFormatPr defaultRowHeight="15"/>
  <cols>
    <col min="1" max="1" width="11.7109375" bestFit="1" customWidth="1"/>
    <col min="2" max="2" width="12.7109375" style="673" bestFit="1" customWidth="1"/>
    <col min="3" max="3" width="14.7109375" customWidth="1"/>
  </cols>
  <sheetData>
    <row r="1" spans="1:3">
      <c r="A1" s="366">
        <v>199998</v>
      </c>
    </row>
    <row r="2" spans="1:3">
      <c r="A2" s="366">
        <v>569947</v>
      </c>
    </row>
    <row r="3" spans="1:3">
      <c r="A3" s="366">
        <v>44300</v>
      </c>
    </row>
    <row r="4" spans="1:3">
      <c r="A4" s="366">
        <v>362441</v>
      </c>
    </row>
    <row r="5" spans="1:3">
      <c r="A5" s="366">
        <v>411068</v>
      </c>
    </row>
    <row r="6" spans="1:3">
      <c r="A6" s="366">
        <v>77137</v>
      </c>
    </row>
    <row r="7" spans="1:3">
      <c r="A7" s="541">
        <f>SUM(A1:A6)</f>
        <v>1664891</v>
      </c>
      <c r="B7" s="673" t="s">
        <v>5270</v>
      </c>
    </row>
    <row r="9" spans="1:3">
      <c r="A9" s="541">
        <f>A7/0.2</f>
        <v>8324455</v>
      </c>
      <c r="B9" s="673" t="s">
        <v>5269</v>
      </c>
    </row>
    <row r="14" spans="1:3">
      <c r="A14">
        <v>31041767</v>
      </c>
      <c r="B14" s="673">
        <f>A14*1.035</f>
        <v>32128228.844999999</v>
      </c>
      <c r="C14">
        <v>32128229</v>
      </c>
    </row>
    <row r="15" spans="1:3">
      <c r="A15">
        <v>5209275</v>
      </c>
      <c r="B15" s="673">
        <f>A15*1.035</f>
        <v>5391599.625</v>
      </c>
      <c r="C15">
        <v>5391600</v>
      </c>
    </row>
    <row r="16" spans="1:3">
      <c r="A16">
        <f>SUM(A14:A15)</f>
        <v>36251042</v>
      </c>
      <c r="B16" s="673">
        <f>SUM(B14:B15)</f>
        <v>37519828.469999999</v>
      </c>
      <c r="C16">
        <f>SUM(C14:C15)</f>
        <v>37519829</v>
      </c>
    </row>
    <row r="17" spans="2:2">
      <c r="B17" s="673">
        <f>A16*1.035</f>
        <v>37519828.469999999</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dimension ref="A1:M25"/>
  <sheetViews>
    <sheetView workbookViewId="0">
      <selection activeCell="M24" sqref="M2:M24"/>
    </sheetView>
  </sheetViews>
  <sheetFormatPr defaultRowHeight="15"/>
  <sheetData>
    <row r="1" spans="1:13" ht="111">
      <c r="A1" s="583" t="s">
        <v>4813</v>
      </c>
      <c r="B1" s="1265" t="s">
        <v>4814</v>
      </c>
      <c r="C1" s="1265"/>
      <c r="D1" s="1265"/>
      <c r="E1" s="583" t="s">
        <v>4815</v>
      </c>
      <c r="F1" s="583" t="s">
        <v>4816</v>
      </c>
      <c r="G1" s="583" t="s">
        <v>4817</v>
      </c>
      <c r="H1" s="583">
        <v>2018</v>
      </c>
      <c r="I1" s="609">
        <v>1</v>
      </c>
      <c r="J1" s="609">
        <v>4</v>
      </c>
      <c r="K1" s="608">
        <v>7</v>
      </c>
      <c r="L1" s="608">
        <v>10</v>
      </c>
      <c r="M1" s="608">
        <v>13</v>
      </c>
    </row>
    <row r="2" spans="1:13">
      <c r="A2" s="589">
        <v>3</v>
      </c>
      <c r="B2" s="1274" t="s">
        <v>4716</v>
      </c>
      <c r="C2" s="1275"/>
      <c r="D2" s="1276"/>
      <c r="E2" s="589">
        <v>2018</v>
      </c>
      <c r="F2" s="589">
        <v>2020</v>
      </c>
      <c r="G2" s="590">
        <v>5200</v>
      </c>
      <c r="H2" s="590">
        <v>5200</v>
      </c>
      <c r="I2" s="590">
        <v>200</v>
      </c>
      <c r="J2" s="590"/>
      <c r="K2" s="610"/>
      <c r="L2" s="610">
        <v>5000</v>
      </c>
      <c r="M2" s="610"/>
    </row>
    <row r="3" spans="1:13">
      <c r="A3" s="585">
        <v>4</v>
      </c>
      <c r="B3" s="1277" t="s">
        <v>5151</v>
      </c>
      <c r="C3" s="1277"/>
      <c r="D3" s="1277"/>
      <c r="E3" s="585">
        <v>2018</v>
      </c>
      <c r="F3" s="585">
        <v>2018</v>
      </c>
      <c r="G3" s="586">
        <v>18500</v>
      </c>
      <c r="H3" s="588">
        <v>18500</v>
      </c>
      <c r="I3" s="588"/>
      <c r="J3" s="588"/>
      <c r="K3" s="610">
        <v>7500</v>
      </c>
      <c r="L3" s="610">
        <v>10800</v>
      </c>
      <c r="M3" s="610">
        <v>200</v>
      </c>
    </row>
    <row r="4" spans="1:13">
      <c r="A4" s="585">
        <v>5</v>
      </c>
      <c r="B4" s="1278" t="s">
        <v>5049</v>
      </c>
      <c r="C4" s="1279"/>
      <c r="D4" s="1280"/>
      <c r="E4" s="585">
        <v>2018</v>
      </c>
      <c r="F4" s="585">
        <v>2018</v>
      </c>
      <c r="G4" s="586">
        <v>10000</v>
      </c>
      <c r="H4" s="588">
        <v>10000</v>
      </c>
      <c r="I4" s="588">
        <v>5000</v>
      </c>
      <c r="J4" s="588"/>
      <c r="K4" s="610">
        <v>5000</v>
      </c>
      <c r="L4" s="610"/>
      <c r="M4" s="610"/>
    </row>
    <row r="5" spans="1:13">
      <c r="A5" s="585">
        <v>6</v>
      </c>
      <c r="B5" s="1278" t="s">
        <v>5078</v>
      </c>
      <c r="C5" s="1279"/>
      <c r="D5" s="1280"/>
      <c r="E5" s="585">
        <v>2018</v>
      </c>
      <c r="F5" s="585">
        <v>2018</v>
      </c>
      <c r="G5" s="586">
        <v>2000</v>
      </c>
      <c r="H5" s="588">
        <v>2000</v>
      </c>
      <c r="I5" s="588">
        <v>2000</v>
      </c>
      <c r="J5" s="588"/>
      <c r="K5" s="610"/>
      <c r="L5" s="610"/>
      <c r="M5" s="610"/>
    </row>
    <row r="6" spans="1:13">
      <c r="A6" s="585">
        <v>7</v>
      </c>
      <c r="B6" s="1278" t="s">
        <v>5152</v>
      </c>
      <c r="C6" s="1279"/>
      <c r="D6" s="1280"/>
      <c r="E6" s="585">
        <v>2018</v>
      </c>
      <c r="F6" s="585">
        <v>2018</v>
      </c>
      <c r="G6" s="586">
        <v>2000</v>
      </c>
      <c r="H6" s="588">
        <v>2000</v>
      </c>
      <c r="I6" s="588">
        <v>2000</v>
      </c>
      <c r="J6" s="588"/>
      <c r="K6" s="610"/>
      <c r="L6" s="610"/>
      <c r="M6" s="610"/>
    </row>
    <row r="7" spans="1:13">
      <c r="A7" s="585">
        <v>8</v>
      </c>
      <c r="B7" s="1278" t="s">
        <v>5153</v>
      </c>
      <c r="C7" s="1279"/>
      <c r="D7" s="1280"/>
      <c r="E7" s="585">
        <v>2018</v>
      </c>
      <c r="F7" s="585">
        <v>2018</v>
      </c>
      <c r="G7" s="586">
        <v>2300</v>
      </c>
      <c r="H7" s="588">
        <v>2300</v>
      </c>
      <c r="I7" s="588">
        <v>2300</v>
      </c>
      <c r="J7" s="588"/>
      <c r="K7" s="610"/>
      <c r="L7" s="610"/>
      <c r="M7" s="610"/>
    </row>
    <row r="8" spans="1:13">
      <c r="A8" s="585">
        <v>9</v>
      </c>
      <c r="B8" s="1278" t="s">
        <v>5022</v>
      </c>
      <c r="C8" s="1279"/>
      <c r="D8" s="1280"/>
      <c r="E8" s="585">
        <v>2018</v>
      </c>
      <c r="F8" s="585">
        <v>2018</v>
      </c>
      <c r="G8" s="586">
        <v>3000</v>
      </c>
      <c r="H8" s="588">
        <v>3000</v>
      </c>
      <c r="I8" s="588">
        <v>3000</v>
      </c>
      <c r="J8" s="588"/>
      <c r="K8" s="610"/>
      <c r="L8" s="610"/>
      <c r="M8" s="610"/>
    </row>
    <row r="9" spans="1:13">
      <c r="A9" s="585">
        <v>10</v>
      </c>
      <c r="B9" s="1278" t="s">
        <v>5154</v>
      </c>
      <c r="C9" s="1279"/>
      <c r="D9" s="1280"/>
      <c r="E9" s="585">
        <v>2018</v>
      </c>
      <c r="F9" s="585">
        <v>2018</v>
      </c>
      <c r="G9" s="586">
        <v>10000</v>
      </c>
      <c r="H9" s="588">
        <v>10000</v>
      </c>
      <c r="I9" s="588"/>
      <c r="J9" s="588"/>
      <c r="K9" s="610"/>
      <c r="L9" s="610">
        <v>10000</v>
      </c>
      <c r="M9" s="610"/>
    </row>
    <row r="10" spans="1:13">
      <c r="A10" s="585">
        <v>11</v>
      </c>
      <c r="B10" s="1277" t="s">
        <v>5155</v>
      </c>
      <c r="C10" s="1277"/>
      <c r="D10" s="1277"/>
      <c r="E10" s="585">
        <v>2018</v>
      </c>
      <c r="F10" s="585">
        <v>2018</v>
      </c>
      <c r="G10" s="586">
        <v>1950</v>
      </c>
      <c r="H10" s="587">
        <v>1950</v>
      </c>
      <c r="I10" s="587">
        <v>1950</v>
      </c>
      <c r="J10" s="587" t="s">
        <v>4818</v>
      </c>
      <c r="K10" s="610"/>
      <c r="L10" s="610"/>
      <c r="M10" s="610"/>
    </row>
    <row r="11" spans="1:13">
      <c r="A11" s="585">
        <v>12</v>
      </c>
      <c r="B11" s="1281" t="s">
        <v>5156</v>
      </c>
      <c r="C11" s="1282"/>
      <c r="D11" s="1283"/>
      <c r="E11" s="585">
        <v>2018</v>
      </c>
      <c r="F11" s="585">
        <v>2018</v>
      </c>
      <c r="G11" s="586">
        <v>15982</v>
      </c>
      <c r="H11" s="588">
        <v>15982</v>
      </c>
      <c r="I11" s="588"/>
      <c r="J11" s="588"/>
      <c r="K11" s="610">
        <v>6550</v>
      </c>
      <c r="L11" s="610">
        <v>9432</v>
      </c>
      <c r="M11" s="610"/>
    </row>
    <row r="12" spans="1:13">
      <c r="A12" s="585">
        <v>13</v>
      </c>
      <c r="B12" s="1284" t="s">
        <v>5161</v>
      </c>
      <c r="C12" s="1285"/>
      <c r="D12" s="1286"/>
      <c r="E12" s="585">
        <v>2018</v>
      </c>
      <c r="F12" s="585">
        <v>2018</v>
      </c>
      <c r="G12" s="607">
        <v>3500</v>
      </c>
      <c r="H12" s="588">
        <v>3500</v>
      </c>
      <c r="I12" s="588">
        <v>3500</v>
      </c>
      <c r="J12" s="588"/>
      <c r="K12" s="610"/>
      <c r="L12" s="610"/>
      <c r="M12" s="610"/>
    </row>
    <row r="13" spans="1:13">
      <c r="A13" s="585">
        <v>14</v>
      </c>
      <c r="B13" s="1281" t="s">
        <v>5040</v>
      </c>
      <c r="C13" s="1282"/>
      <c r="D13" s="1283"/>
      <c r="E13" s="585">
        <v>2018</v>
      </c>
      <c r="F13" s="585">
        <v>2018</v>
      </c>
      <c r="G13" s="586">
        <v>1000</v>
      </c>
      <c r="H13" s="588">
        <v>1000</v>
      </c>
      <c r="I13" s="588">
        <v>1000</v>
      </c>
      <c r="J13" s="588"/>
      <c r="K13" s="610"/>
      <c r="L13" s="610"/>
      <c r="M13" s="610"/>
    </row>
    <row r="14" spans="1:13">
      <c r="A14" s="585">
        <v>15</v>
      </c>
      <c r="B14" s="1278" t="s">
        <v>5157</v>
      </c>
      <c r="C14" s="1279"/>
      <c r="D14" s="1280"/>
      <c r="E14" s="585">
        <v>2018</v>
      </c>
      <c r="F14" s="585">
        <v>2018</v>
      </c>
      <c r="G14" s="586">
        <v>9000</v>
      </c>
      <c r="H14" s="588">
        <v>9000</v>
      </c>
      <c r="I14" s="588">
        <v>9000</v>
      </c>
      <c r="J14" s="588"/>
      <c r="K14" s="610"/>
      <c r="L14" s="610"/>
      <c r="M14" s="610"/>
    </row>
    <row r="15" spans="1:13">
      <c r="A15" s="585">
        <v>16</v>
      </c>
      <c r="B15" s="1284" t="s">
        <v>5158</v>
      </c>
      <c r="C15" s="1285"/>
      <c r="D15" s="1286"/>
      <c r="E15" s="585">
        <v>2018</v>
      </c>
      <c r="F15" s="585">
        <v>2018</v>
      </c>
      <c r="G15" s="607">
        <v>3000</v>
      </c>
      <c r="H15" s="588">
        <v>3000</v>
      </c>
      <c r="I15" s="588">
        <v>3000</v>
      </c>
      <c r="J15" s="588"/>
      <c r="K15" s="610"/>
      <c r="L15" s="610"/>
      <c r="M15" s="610"/>
    </row>
    <row r="16" spans="1:13">
      <c r="A16" s="585">
        <v>17</v>
      </c>
      <c r="B16" s="1278" t="s">
        <v>5159</v>
      </c>
      <c r="C16" s="1279"/>
      <c r="D16" s="1280"/>
      <c r="E16" s="585">
        <v>2018</v>
      </c>
      <c r="F16" s="585">
        <v>2018</v>
      </c>
      <c r="G16" s="586">
        <v>5000</v>
      </c>
      <c r="H16" s="588">
        <v>5000</v>
      </c>
      <c r="I16" s="588">
        <v>1000</v>
      </c>
      <c r="J16" s="588"/>
      <c r="K16" s="610"/>
      <c r="L16" s="610">
        <v>4000</v>
      </c>
      <c r="M16" s="610"/>
    </row>
    <row r="17" spans="1:13">
      <c r="A17" s="585">
        <v>18</v>
      </c>
      <c r="B17" s="1284" t="s">
        <v>5160</v>
      </c>
      <c r="C17" s="1285"/>
      <c r="D17" s="1286"/>
      <c r="E17" s="585">
        <v>2018</v>
      </c>
      <c r="F17" s="585">
        <v>2018</v>
      </c>
      <c r="G17" s="607">
        <v>550</v>
      </c>
      <c r="H17" s="588">
        <v>550</v>
      </c>
      <c r="I17" s="588">
        <v>500</v>
      </c>
      <c r="J17" s="588">
        <v>50</v>
      </c>
      <c r="K17" s="610"/>
      <c r="L17" s="610"/>
      <c r="M17" s="610"/>
    </row>
    <row r="18" spans="1:13">
      <c r="A18" s="585">
        <v>19</v>
      </c>
      <c r="B18" s="1284" t="s">
        <v>5162</v>
      </c>
      <c r="C18" s="1285"/>
      <c r="D18" s="1286"/>
      <c r="E18" s="585">
        <v>2018</v>
      </c>
      <c r="F18" s="585">
        <v>2018</v>
      </c>
      <c r="G18" s="607">
        <v>550</v>
      </c>
      <c r="H18" s="588">
        <v>550</v>
      </c>
      <c r="I18" s="588">
        <v>450</v>
      </c>
      <c r="J18" s="588">
        <v>100</v>
      </c>
      <c r="K18" s="610"/>
      <c r="L18" s="610"/>
      <c r="M18" s="610"/>
    </row>
    <row r="19" spans="1:13">
      <c r="A19" s="585">
        <v>20</v>
      </c>
      <c r="B19" s="1284" t="s">
        <v>5163</v>
      </c>
      <c r="C19" s="1285"/>
      <c r="D19" s="1286"/>
      <c r="E19" s="585">
        <v>2018</v>
      </c>
      <c r="F19" s="585">
        <v>2018</v>
      </c>
      <c r="G19" s="607">
        <v>50</v>
      </c>
      <c r="H19" s="588">
        <v>50</v>
      </c>
      <c r="I19" s="588"/>
      <c r="J19" s="588"/>
      <c r="K19" s="610">
        <v>50</v>
      </c>
      <c r="L19" s="610"/>
      <c r="M19" s="610"/>
    </row>
    <row r="20" spans="1:13">
      <c r="A20" s="585">
        <v>21</v>
      </c>
      <c r="B20" s="1284" t="s">
        <v>5164</v>
      </c>
      <c r="C20" s="1285"/>
      <c r="D20" s="1286"/>
      <c r="E20" s="585">
        <v>2018</v>
      </c>
      <c r="F20" s="585">
        <v>2018</v>
      </c>
      <c r="G20" s="607">
        <v>245</v>
      </c>
      <c r="H20" s="588">
        <v>245</v>
      </c>
      <c r="I20" s="588">
        <v>245</v>
      </c>
      <c r="J20" s="588"/>
      <c r="K20" s="610"/>
      <c r="L20" s="610"/>
      <c r="M20" s="610"/>
    </row>
    <row r="21" spans="1:13">
      <c r="A21" s="585">
        <v>22</v>
      </c>
      <c r="B21" s="1284" t="s">
        <v>5165</v>
      </c>
      <c r="C21" s="1285"/>
      <c r="D21" s="1286"/>
      <c r="E21" s="585">
        <v>2018</v>
      </c>
      <c r="F21" s="585">
        <v>2018</v>
      </c>
      <c r="G21" s="607">
        <v>250</v>
      </c>
      <c r="H21" s="588">
        <v>250</v>
      </c>
      <c r="I21" s="588">
        <v>250</v>
      </c>
      <c r="J21" s="588"/>
      <c r="K21" s="610"/>
      <c r="L21" s="610"/>
      <c r="M21" s="610"/>
    </row>
    <row r="22" spans="1:13">
      <c r="A22" s="585">
        <v>23</v>
      </c>
      <c r="B22" s="1284" t="s">
        <v>5166</v>
      </c>
      <c r="C22" s="1285"/>
      <c r="D22" s="1286"/>
      <c r="E22" s="585">
        <v>2018</v>
      </c>
      <c r="F22" s="585">
        <v>2018</v>
      </c>
      <c r="G22" s="607">
        <v>2035</v>
      </c>
      <c r="H22" s="588">
        <v>2035</v>
      </c>
      <c r="I22" s="588">
        <v>2035</v>
      </c>
      <c r="J22" s="588"/>
      <c r="K22" s="610"/>
      <c r="L22" s="610"/>
      <c r="M22" s="610"/>
    </row>
    <row r="23" spans="1:13">
      <c r="A23" s="585">
        <v>24</v>
      </c>
      <c r="B23" s="1284" t="s">
        <v>5167</v>
      </c>
      <c r="C23" s="1285"/>
      <c r="D23" s="1286"/>
      <c r="E23" s="585">
        <v>2018</v>
      </c>
      <c r="F23" s="585">
        <v>2018</v>
      </c>
      <c r="G23" s="607">
        <v>150</v>
      </c>
      <c r="H23" s="588">
        <v>150</v>
      </c>
      <c r="I23" s="588">
        <v>150</v>
      </c>
      <c r="J23" s="588"/>
      <c r="K23" s="610"/>
      <c r="L23" s="610"/>
      <c r="M23" s="610"/>
    </row>
    <row r="24" spans="1:13">
      <c r="A24" s="584">
        <v>25</v>
      </c>
      <c r="B24" s="1284" t="s">
        <v>5168</v>
      </c>
      <c r="C24" s="1285"/>
      <c r="D24" s="1286"/>
      <c r="E24" s="585">
        <v>2018</v>
      </c>
      <c r="F24" s="585">
        <v>2018</v>
      </c>
      <c r="G24" s="607">
        <v>3500</v>
      </c>
      <c r="H24" s="588">
        <v>3500</v>
      </c>
      <c r="I24" s="588">
        <v>3500</v>
      </c>
      <c r="J24" s="588"/>
      <c r="K24" s="610"/>
      <c r="L24" s="610"/>
      <c r="M24" s="610"/>
    </row>
    <row r="25" spans="1:13">
      <c r="A25" s="1287" t="s">
        <v>4819</v>
      </c>
      <c r="B25" s="1287"/>
      <c r="C25" s="1287"/>
      <c r="D25" s="1287"/>
      <c r="E25" s="1287"/>
      <c r="F25" s="1287"/>
      <c r="G25" s="586">
        <f t="shared" ref="G25:M25" si="0">SUM(G2:G24)</f>
        <v>99762</v>
      </c>
      <c r="H25" s="586">
        <f t="shared" si="0"/>
        <v>99762</v>
      </c>
      <c r="I25" s="586">
        <f t="shared" si="0"/>
        <v>41080</v>
      </c>
      <c r="J25" s="586">
        <f t="shared" si="0"/>
        <v>150</v>
      </c>
      <c r="K25" s="610">
        <f t="shared" si="0"/>
        <v>19100</v>
      </c>
      <c r="L25" s="610">
        <f t="shared" si="0"/>
        <v>39232</v>
      </c>
      <c r="M25" s="610">
        <f t="shared" si="0"/>
        <v>200</v>
      </c>
    </row>
  </sheetData>
  <mergeCells count="25">
    <mergeCell ref="B23:D23"/>
    <mergeCell ref="B24:D24"/>
    <mergeCell ref="A25:F25"/>
    <mergeCell ref="B17:D17"/>
    <mergeCell ref="B18:D18"/>
    <mergeCell ref="B19:D19"/>
    <mergeCell ref="B20:D20"/>
    <mergeCell ref="B21:D21"/>
    <mergeCell ref="B22:D22"/>
    <mergeCell ref="B16:D16"/>
    <mergeCell ref="B6:D6"/>
    <mergeCell ref="B7:D7"/>
    <mergeCell ref="B8:D8"/>
    <mergeCell ref="B9:D9"/>
    <mergeCell ref="B10:D10"/>
    <mergeCell ref="B11:D11"/>
    <mergeCell ref="B12:D12"/>
    <mergeCell ref="B13:D13"/>
    <mergeCell ref="B14:D14"/>
    <mergeCell ref="B15:D15"/>
    <mergeCell ref="B2:D2"/>
    <mergeCell ref="B3:D3"/>
    <mergeCell ref="B4:D4"/>
    <mergeCell ref="B5:D5"/>
    <mergeCell ref="B1:D1"/>
  </mergeCell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K25"/>
  <sheetViews>
    <sheetView workbookViewId="0">
      <selection activeCell="M12" sqref="M12"/>
    </sheetView>
  </sheetViews>
  <sheetFormatPr defaultRowHeight="15"/>
  <cols>
    <col min="2" max="2" width="31.140625" customWidth="1"/>
    <col min="3" max="3" width="15" style="366" customWidth="1"/>
    <col min="4" max="4" width="13.42578125" style="366" customWidth="1"/>
    <col min="5" max="5" width="16.28515625" style="366" customWidth="1"/>
    <col min="6" max="6" width="15" customWidth="1"/>
    <col min="7" max="7" width="15.28515625" customWidth="1"/>
    <col min="8" max="8" width="16.140625" customWidth="1"/>
    <col min="9" max="9" width="13.140625" customWidth="1"/>
    <col min="10" max="10" width="14" customWidth="1"/>
    <col min="11" max="11" width="12.42578125" customWidth="1"/>
  </cols>
  <sheetData>
    <row r="1" spans="1:11">
      <c r="A1" s="1288" t="s">
        <v>5229</v>
      </c>
      <c r="B1" s="1288"/>
      <c r="C1" s="1288"/>
      <c r="D1" s="1288"/>
      <c r="E1" s="1288"/>
      <c r="F1" s="1288"/>
      <c r="G1" s="1288"/>
      <c r="H1" s="1288"/>
      <c r="I1" s="1288"/>
      <c r="J1" s="1288"/>
      <c r="K1" s="1288"/>
    </row>
    <row r="2" spans="1:11" ht="30">
      <c r="C2" s="663" t="s">
        <v>5220</v>
      </c>
      <c r="D2" s="664" t="s">
        <v>5221</v>
      </c>
      <c r="E2" s="664" t="s">
        <v>4037</v>
      </c>
      <c r="F2" s="663" t="s">
        <v>5224</v>
      </c>
      <c r="G2" s="664" t="s">
        <v>5225</v>
      </c>
      <c r="H2" s="665" t="s">
        <v>4037</v>
      </c>
      <c r="I2" s="666" t="s">
        <v>5232</v>
      </c>
      <c r="J2" s="667" t="s">
        <v>5233</v>
      </c>
      <c r="K2" s="668" t="s">
        <v>5234</v>
      </c>
    </row>
    <row r="3" spans="1:11">
      <c r="A3">
        <v>411</v>
      </c>
      <c r="B3" t="s">
        <v>5230</v>
      </c>
      <c r="C3" s="653">
        <v>39452926.409999996</v>
      </c>
      <c r="D3" s="655">
        <v>658012.5</v>
      </c>
      <c r="E3" s="655">
        <f>SUM(C3:D3)</f>
        <v>40110938.909999996</v>
      </c>
      <c r="F3" s="653">
        <f>H3-G3</f>
        <v>39616741.809999995</v>
      </c>
      <c r="G3" s="655">
        <v>494197.1</v>
      </c>
      <c r="H3" s="655">
        <v>40110938.909999996</v>
      </c>
      <c r="I3" s="654">
        <f t="shared" ref="I3:J5" si="0">F3-C3</f>
        <v>163815.39999999851</v>
      </c>
      <c r="J3" s="656">
        <f t="shared" si="0"/>
        <v>-163815.40000000002</v>
      </c>
      <c r="K3" s="657">
        <f>SUM(I3:J3)</f>
        <v>-1.5133991837501526E-9</v>
      </c>
    </row>
    <row r="4" spans="1:11">
      <c r="A4">
        <v>412</v>
      </c>
      <c r="B4" t="s">
        <v>5231</v>
      </c>
      <c r="C4" s="653">
        <v>7062074.8100000005</v>
      </c>
      <c r="D4" s="655">
        <v>117784.26</v>
      </c>
      <c r="E4" s="655">
        <f>SUM(C4:D4)</f>
        <v>7179859.0700000003</v>
      </c>
      <c r="F4" s="653">
        <f>H4-G4</f>
        <v>7091397.7600000007</v>
      </c>
      <c r="G4" s="655">
        <v>88461.31</v>
      </c>
      <c r="H4" s="655">
        <v>7179859.0700000003</v>
      </c>
      <c r="I4" s="654">
        <f t="shared" si="0"/>
        <v>29322.950000000186</v>
      </c>
      <c r="J4" s="656">
        <f t="shared" si="0"/>
        <v>-29322.949999999997</v>
      </c>
      <c r="K4" s="657">
        <f>SUM(I4:J4)</f>
        <v>1.8917489796876907E-10</v>
      </c>
    </row>
    <row r="5" spans="1:11">
      <c r="C5" s="658">
        <f t="shared" ref="C5:H5" si="1">SUM(C3:C4)</f>
        <v>46515001.219999999</v>
      </c>
      <c r="D5" s="659">
        <f t="shared" si="1"/>
        <v>775796.76</v>
      </c>
      <c r="E5" s="659">
        <f t="shared" si="1"/>
        <v>47290797.979999997</v>
      </c>
      <c r="F5" s="658">
        <f t="shared" si="1"/>
        <v>46708139.569999993</v>
      </c>
      <c r="G5" s="659">
        <f t="shared" si="1"/>
        <v>582658.40999999992</v>
      </c>
      <c r="H5" s="659">
        <f t="shared" si="1"/>
        <v>47290797.979999997</v>
      </c>
      <c r="I5" s="660">
        <f t="shared" si="0"/>
        <v>193138.34999999404</v>
      </c>
      <c r="J5" s="661">
        <f t="shared" si="0"/>
        <v>-193138.35000000009</v>
      </c>
      <c r="K5" s="662">
        <f>SUM(I5:J5)</f>
        <v>-6.0535967350006104E-9</v>
      </c>
    </row>
    <row r="7" spans="1:11">
      <c r="B7" s="430" t="s">
        <v>5228</v>
      </c>
      <c r="C7" s="649">
        <v>411</v>
      </c>
      <c r="D7" s="649">
        <v>412</v>
      </c>
      <c r="E7" s="649" t="s">
        <v>5222</v>
      </c>
    </row>
    <row r="8" spans="1:11">
      <c r="B8" s="648" t="s">
        <v>5223</v>
      </c>
      <c r="C8" s="366">
        <f>39413.02+6160.94</f>
        <v>45573.96</v>
      </c>
      <c r="D8" s="366">
        <f>5468.88+2347.06+341.8</f>
        <v>8157.7400000000007</v>
      </c>
      <c r="E8" s="366">
        <f>SUM(C8:D8)</f>
        <v>53731.7</v>
      </c>
      <c r="F8" s="366">
        <v>39616741.809999995</v>
      </c>
      <c r="G8" s="366">
        <v>31274668.700000003</v>
      </c>
      <c r="H8" s="366">
        <f>F8*G11</f>
        <v>31363253.93291666</v>
      </c>
      <c r="I8" s="651">
        <f>H8-G8</f>
        <v>88585.232916656882</v>
      </c>
    </row>
    <row r="9" spans="1:11">
      <c r="B9" s="648">
        <v>9</v>
      </c>
      <c r="C9" s="366">
        <v>87350.3</v>
      </c>
      <c r="D9" s="366">
        <v>15635.71</v>
      </c>
      <c r="E9" s="366">
        <f>SUM(C9:D9)</f>
        <v>102986.01000000001</v>
      </c>
      <c r="F9" s="366">
        <v>7091397.7600000007</v>
      </c>
      <c r="G9" s="366">
        <v>5607207.3499999996</v>
      </c>
      <c r="H9" s="366">
        <f>F9*G11</f>
        <v>5614023.2266666666</v>
      </c>
      <c r="I9" s="651">
        <f>H9-G9</f>
        <v>6815.8766666669399</v>
      </c>
    </row>
    <row r="10" spans="1:11">
      <c r="B10" s="648" t="s">
        <v>250</v>
      </c>
      <c r="C10" s="366">
        <v>87350.3</v>
      </c>
      <c r="D10" s="366">
        <v>15635.71</v>
      </c>
      <c r="E10" s="366">
        <f>SUM(C10:D10)</f>
        <v>102986.01000000001</v>
      </c>
    </row>
    <row r="11" spans="1:11">
      <c r="B11" s="648" t="s">
        <v>252</v>
      </c>
      <c r="C11" s="366">
        <v>87350.3</v>
      </c>
      <c r="D11" s="366">
        <v>15635.71</v>
      </c>
      <c r="E11" s="366">
        <f>SUM(C11:D11)</f>
        <v>102986.01000000001</v>
      </c>
      <c r="G11">
        <f>19/24</f>
        <v>0.79166666666666663</v>
      </c>
      <c r="I11" s="366">
        <f>SUM(I8:I9)</f>
        <v>95401.109583323821</v>
      </c>
      <c r="J11" s="652" t="s">
        <v>5226</v>
      </c>
    </row>
    <row r="12" spans="1:11">
      <c r="B12" s="648" t="s">
        <v>254</v>
      </c>
      <c r="C12" s="366">
        <v>87350.3</v>
      </c>
      <c r="D12" s="366">
        <v>15635.71</v>
      </c>
      <c r="E12" s="366">
        <f>SUM(C12:D12)</f>
        <v>102986.01000000001</v>
      </c>
    </row>
    <row r="13" spans="1:11">
      <c r="B13" s="648"/>
      <c r="C13" s="541">
        <f>SUM(C8:C12)</f>
        <v>394975.16</v>
      </c>
      <c r="D13" s="541">
        <f>SUM(D8:D12)</f>
        <v>70700.58</v>
      </c>
      <c r="E13" s="541">
        <f>SUM(E8:E12)</f>
        <v>465675.74000000005</v>
      </c>
    </row>
    <row r="14" spans="1:11">
      <c r="B14" s="650" t="s">
        <v>5227</v>
      </c>
      <c r="C14" s="649">
        <v>411</v>
      </c>
      <c r="D14" s="649">
        <v>412</v>
      </c>
      <c r="E14" s="649" t="s">
        <v>5222</v>
      </c>
    </row>
    <row r="15" spans="1:11">
      <c r="B15" s="648" t="s">
        <v>250</v>
      </c>
      <c r="C15" s="366">
        <v>20528.64</v>
      </c>
      <c r="D15" s="366">
        <v>3674.63</v>
      </c>
      <c r="E15" s="366">
        <f>SUM(C15:D15)</f>
        <v>24203.27</v>
      </c>
    </row>
    <row r="16" spans="1:11">
      <c r="B16" s="648" t="s">
        <v>252</v>
      </c>
      <c r="C16" s="366">
        <v>39346.65</v>
      </c>
      <c r="D16" s="366">
        <v>7043.05</v>
      </c>
      <c r="E16" s="366">
        <f>SUM(C16:D16)</f>
        <v>46389.700000000004</v>
      </c>
    </row>
    <row r="17" spans="2:9">
      <c r="B17" s="648" t="s">
        <v>254</v>
      </c>
      <c r="C17" s="366">
        <v>39346.65</v>
      </c>
      <c r="D17" s="366">
        <v>7043.05</v>
      </c>
      <c r="E17" s="366">
        <f>SUM(C17:D17)</f>
        <v>46389.700000000004</v>
      </c>
    </row>
    <row r="18" spans="2:9">
      <c r="B18" s="648"/>
      <c r="C18" s="541">
        <f>SUM(C15:C17)</f>
        <v>99221.94</v>
      </c>
      <c r="D18" s="541">
        <f>SUM(D15:D17)</f>
        <v>17760.73</v>
      </c>
      <c r="E18" s="541">
        <f>SUM(E15:E17)</f>
        <v>116982.67000000001</v>
      </c>
    </row>
    <row r="19" spans="2:9">
      <c r="B19" s="648"/>
    </row>
    <row r="20" spans="2:9">
      <c r="C20" s="541">
        <f>C13+C18</f>
        <v>494197.1</v>
      </c>
      <c r="D20" s="541">
        <f>D13+D18</f>
        <v>88461.31</v>
      </c>
      <c r="E20" s="541">
        <f>E13+E18</f>
        <v>582658.41</v>
      </c>
    </row>
    <row r="22" spans="2:9">
      <c r="B22">
        <v>2019</v>
      </c>
      <c r="C22" s="1289" t="s">
        <v>5237</v>
      </c>
      <c r="D22" s="1290"/>
      <c r="E22" s="1291"/>
      <c r="F22" s="669"/>
      <c r="G22" s="670" t="s">
        <v>5236</v>
      </c>
      <c r="H22" s="672" t="s">
        <v>5238</v>
      </c>
      <c r="I22" s="672" t="s">
        <v>5239</v>
      </c>
    </row>
    <row r="23" spans="2:9">
      <c r="C23" s="610">
        <f>C17*12</f>
        <v>472159.80000000005</v>
      </c>
      <c r="D23" s="610">
        <f>D16*12</f>
        <v>84516.6</v>
      </c>
      <c r="E23" s="610">
        <f>SUM(C23:D23)</f>
        <v>556676.4</v>
      </c>
      <c r="F23" s="672">
        <v>411</v>
      </c>
      <c r="G23" s="610">
        <v>40110938.909999996</v>
      </c>
      <c r="H23" s="610">
        <v>1520363.4000000001</v>
      </c>
      <c r="I23" s="610">
        <f>G23-H23</f>
        <v>38590575.509999998</v>
      </c>
    </row>
    <row r="24" spans="2:9">
      <c r="C24" s="610">
        <f>C12*12</f>
        <v>1048203.6000000001</v>
      </c>
      <c r="D24" s="610">
        <f>D12*12</f>
        <v>187628.52</v>
      </c>
      <c r="E24" s="610">
        <f>E12*12</f>
        <v>1235832.1200000001</v>
      </c>
      <c r="F24" s="672">
        <v>412</v>
      </c>
      <c r="G24" s="610">
        <v>7179859.0700000003</v>
      </c>
      <c r="H24" s="610">
        <v>272145.12</v>
      </c>
      <c r="I24" s="610">
        <f>G24-H24</f>
        <v>6907713.9500000002</v>
      </c>
    </row>
    <row r="25" spans="2:9">
      <c r="C25" s="610">
        <f>SUM(C23:C24)</f>
        <v>1520363.4000000001</v>
      </c>
      <c r="D25" s="610">
        <f>SUM(D23:D24)</f>
        <v>272145.12</v>
      </c>
      <c r="E25" s="610">
        <f>SUM(E23:E24)</f>
        <v>1792508.52</v>
      </c>
      <c r="F25" s="672" t="s">
        <v>5235</v>
      </c>
      <c r="G25" s="671">
        <v>47290797.979999997</v>
      </c>
      <c r="H25" s="671">
        <f>SUM(H23:H24)</f>
        <v>1792508.52</v>
      </c>
      <c r="I25" s="671">
        <f>G25-H25</f>
        <v>45498289.459999993</v>
      </c>
    </row>
  </sheetData>
  <mergeCells count="2">
    <mergeCell ref="A1:K1"/>
    <mergeCell ref="C22:E22"/>
  </mergeCells>
  <pageMargins left="0.7" right="0.7" top="0.75" bottom="0.75" header="0.3" footer="0.3"/>
  <pageSetup paperSize="9" scale="75" orientation="landscape" verticalDpi="0" r:id="rId1"/>
</worksheet>
</file>

<file path=xl/worksheets/sheet13.xml><?xml version="1.0" encoding="utf-8"?>
<worksheet xmlns="http://schemas.openxmlformats.org/spreadsheetml/2006/main" xmlns:r="http://schemas.openxmlformats.org/officeDocument/2006/relationships">
  <dimension ref="A1:I36"/>
  <sheetViews>
    <sheetView topLeftCell="A16" workbookViewId="0">
      <selection activeCell="E35" sqref="E35"/>
    </sheetView>
  </sheetViews>
  <sheetFormatPr defaultRowHeight="15"/>
  <cols>
    <col min="3" max="3" width="13.140625" customWidth="1"/>
    <col min="4" max="4" width="15.28515625" customWidth="1"/>
    <col min="5" max="5" width="15.7109375" customWidth="1"/>
    <col min="6" max="6" width="15.42578125" style="366" customWidth="1"/>
    <col min="7" max="7" width="15.85546875" customWidth="1"/>
    <col min="8" max="8" width="14.5703125" customWidth="1"/>
    <col min="9" max="9" width="13.42578125" customWidth="1"/>
  </cols>
  <sheetData>
    <row r="1" spans="1:9">
      <c r="A1" t="s">
        <v>5241</v>
      </c>
      <c r="C1" t="s">
        <v>5242</v>
      </c>
      <c r="D1" t="s">
        <v>5243</v>
      </c>
      <c r="E1" t="s">
        <v>5220</v>
      </c>
      <c r="G1" s="652"/>
    </row>
    <row r="2" spans="1:9">
      <c r="B2">
        <v>411</v>
      </c>
      <c r="C2" s="366">
        <v>2620502.29</v>
      </c>
      <c r="D2" s="366">
        <v>2636632.7599999998</v>
      </c>
      <c r="E2" s="366">
        <v>39616741.809999995</v>
      </c>
      <c r="F2" s="366">
        <f>SUM(C2:E2)</f>
        <v>44873876.859999992</v>
      </c>
      <c r="G2" s="366"/>
    </row>
    <row r="3" spans="1:9">
      <c r="B3">
        <v>412</v>
      </c>
      <c r="C3" s="366">
        <v>469069.92</v>
      </c>
      <c r="D3" s="366">
        <v>471957.28</v>
      </c>
      <c r="E3" s="366">
        <v>7091397.7600000007</v>
      </c>
      <c r="F3" s="366">
        <f>SUM(C3:E3)</f>
        <v>8032424.9600000009</v>
      </c>
      <c r="G3" s="366"/>
    </row>
    <row r="4" spans="1:9">
      <c r="B4" t="s">
        <v>5222</v>
      </c>
      <c r="C4" s="366">
        <f>SUM(C2:C3)</f>
        <v>3089572.21</v>
      </c>
      <c r="D4" s="366">
        <f>SUM(D2:D3)</f>
        <v>3108590.04</v>
      </c>
      <c r="E4" s="366">
        <f>SUM(E2:E3)</f>
        <v>46708139.569999993</v>
      </c>
      <c r="F4" s="366">
        <f>SUM(F2:F3)</f>
        <v>52906301.819999993</v>
      </c>
      <c r="G4" s="366"/>
    </row>
    <row r="5" spans="1:9">
      <c r="B5">
        <v>465</v>
      </c>
      <c r="C5" s="651">
        <v>323700</v>
      </c>
      <c r="D5" s="651">
        <v>323000</v>
      </c>
      <c r="E5" s="651">
        <v>4087986.1599999997</v>
      </c>
      <c r="F5" s="651">
        <f>SUM(C5:E5)</f>
        <v>4734686.16</v>
      </c>
    </row>
    <row r="9" spans="1:9">
      <c r="C9" s="652" t="s">
        <v>5244</v>
      </c>
      <c r="E9" t="s">
        <v>5247</v>
      </c>
      <c r="F9" s="366" t="s">
        <v>5248</v>
      </c>
      <c r="G9" t="s">
        <v>5249</v>
      </c>
      <c r="H9" t="s">
        <v>5250</v>
      </c>
      <c r="I9" t="s">
        <v>5222</v>
      </c>
    </row>
    <row r="10" spans="1:9">
      <c r="B10">
        <v>411</v>
      </c>
      <c r="C10" s="366">
        <v>6622948</v>
      </c>
      <c r="E10" s="366">
        <v>44873876.859999992</v>
      </c>
      <c r="F10" s="366">
        <v>6622948</v>
      </c>
      <c r="G10" s="366">
        <v>23199299.48</v>
      </c>
      <c r="H10" s="366">
        <v>494197.10000000149</v>
      </c>
      <c r="I10" s="366">
        <f>SUM(E10:H10)</f>
        <v>75190321.439999998</v>
      </c>
    </row>
    <row r="11" spans="1:9">
      <c r="B11">
        <v>412</v>
      </c>
      <c r="C11" s="366">
        <v>1186108</v>
      </c>
      <c r="E11" s="366">
        <v>8032424.9600000009</v>
      </c>
      <c r="F11" s="366">
        <v>1186108</v>
      </c>
      <c r="G11" s="366">
        <v>4152674.89</v>
      </c>
      <c r="H11" s="366">
        <v>88461.309999999808</v>
      </c>
      <c r="I11" s="366">
        <f>SUM(E11:H11)</f>
        <v>13459669.160000002</v>
      </c>
    </row>
    <row r="12" spans="1:9">
      <c r="C12" s="366">
        <f>SUM(C10:C11)</f>
        <v>7809056</v>
      </c>
      <c r="E12" s="366">
        <f>SUM(E10:E11)</f>
        <v>52906301.819999993</v>
      </c>
      <c r="F12" s="366">
        <f>SUM(F10:F11)</f>
        <v>7809056</v>
      </c>
      <c r="G12" s="366">
        <f>SUM(G10:G11)</f>
        <v>27351974.370000001</v>
      </c>
      <c r="H12" s="366">
        <f>SUM(H10:H11)</f>
        <v>582658.41000000131</v>
      </c>
      <c r="I12" s="366">
        <f>SUM(I10:I11)</f>
        <v>88649990.599999994</v>
      </c>
    </row>
    <row r="14" spans="1:9">
      <c r="D14">
        <v>465</v>
      </c>
      <c r="E14" s="366">
        <v>4734686</v>
      </c>
      <c r="F14" s="366">
        <v>440000</v>
      </c>
      <c r="G14" s="366">
        <v>2347884.0299999998</v>
      </c>
      <c r="H14" s="366">
        <v>62578.14</v>
      </c>
      <c r="I14" s="366">
        <f>SUM(E14:H14)</f>
        <v>7585148.169999999</v>
      </c>
    </row>
    <row r="15" spans="1:9">
      <c r="E15" s="366">
        <v>233854</v>
      </c>
      <c r="F15" s="366">
        <v>35000</v>
      </c>
      <c r="G15" s="366">
        <v>0</v>
      </c>
      <c r="H15" s="366">
        <v>0</v>
      </c>
    </row>
    <row r="16" spans="1:9">
      <c r="E16" s="651">
        <f>SUM(E14:E15)</f>
        <v>4968540</v>
      </c>
      <c r="F16" s="651">
        <f>SUM(F14:F15)</f>
        <v>475000</v>
      </c>
      <c r="G16" s="651">
        <f>SUM(G14:G15)</f>
        <v>2347884.0299999998</v>
      </c>
      <c r="H16" s="651">
        <f>SUM(H14:H15)</f>
        <v>62578.14</v>
      </c>
    </row>
    <row r="17" spans="1:9">
      <c r="C17" t="s">
        <v>5245</v>
      </c>
    </row>
    <row r="18" spans="1:9">
      <c r="B18">
        <v>411</v>
      </c>
      <c r="C18" s="366">
        <v>23199299.48</v>
      </c>
    </row>
    <row r="19" spans="1:9">
      <c r="B19">
        <v>412</v>
      </c>
      <c r="C19" s="366">
        <v>4152674.89</v>
      </c>
    </row>
    <row r="20" spans="1:9">
      <c r="C20" s="366">
        <f>SUM(C18:C19)</f>
        <v>27351974.370000001</v>
      </c>
      <c r="E20">
        <v>233853.73207673855</v>
      </c>
    </row>
    <row r="21" spans="1:9">
      <c r="E21">
        <v>35000</v>
      </c>
    </row>
    <row r="25" spans="1:9">
      <c r="C25" t="s">
        <v>5246</v>
      </c>
    </row>
    <row r="26" spans="1:9">
      <c r="B26">
        <v>411</v>
      </c>
      <c r="C26" s="366">
        <v>494197.10000000149</v>
      </c>
    </row>
    <row r="27" spans="1:9">
      <c r="B27">
        <v>412</v>
      </c>
      <c r="C27" s="366">
        <v>88461.309999999808</v>
      </c>
    </row>
    <row r="28" spans="1:9">
      <c r="C28" s="366">
        <f>SUM(C26:C27)</f>
        <v>582658.41000000131</v>
      </c>
    </row>
    <row r="31" spans="1:9">
      <c r="B31" s="652" t="s">
        <v>5242</v>
      </c>
      <c r="C31" s="652" t="s">
        <v>5251</v>
      </c>
      <c r="D31" s="652" t="s">
        <v>5220</v>
      </c>
      <c r="E31" s="652" t="s">
        <v>5252</v>
      </c>
      <c r="F31" s="675" t="s">
        <v>5253</v>
      </c>
      <c r="G31" s="652" t="s">
        <v>5254</v>
      </c>
      <c r="H31" s="652" t="s">
        <v>5255</v>
      </c>
    </row>
    <row r="32" spans="1:9">
      <c r="A32">
        <v>413</v>
      </c>
      <c r="B32" s="366"/>
      <c r="C32" s="366"/>
      <c r="D32" s="366"/>
      <c r="E32" s="366">
        <v>3304708.5</v>
      </c>
      <c r="G32" s="366"/>
      <c r="H32" s="366"/>
      <c r="I32" s="366">
        <f>SUM(E32:H32)</f>
        <v>3304708.5</v>
      </c>
    </row>
    <row r="33" spans="1:9">
      <c r="A33">
        <v>414</v>
      </c>
      <c r="B33" s="366"/>
      <c r="C33" s="366"/>
      <c r="D33" s="366">
        <v>613864.30000000005</v>
      </c>
      <c r="E33" s="366">
        <f>SUM(B33:D33)</f>
        <v>613864.30000000005</v>
      </c>
      <c r="F33" s="366">
        <v>50000</v>
      </c>
      <c r="G33" s="366">
        <v>35000</v>
      </c>
      <c r="H33" s="366"/>
      <c r="I33" s="366">
        <f>SUM(E33:H33)</f>
        <v>698864.3</v>
      </c>
    </row>
    <row r="34" spans="1:9">
      <c r="A34">
        <v>415</v>
      </c>
      <c r="B34" s="366">
        <v>86545.82</v>
      </c>
      <c r="C34" s="366">
        <v>146374.29999999999</v>
      </c>
      <c r="D34" s="366">
        <v>2853591.1</v>
      </c>
      <c r="E34" s="366">
        <f>SUM(B34:D34)</f>
        <v>3086511.22</v>
      </c>
      <c r="F34" s="366">
        <v>335000</v>
      </c>
      <c r="G34" s="366">
        <v>2175000</v>
      </c>
      <c r="H34" s="366"/>
      <c r="I34" s="366">
        <f>SUM(E34:H34)</f>
        <v>5596511.2200000007</v>
      </c>
    </row>
    <row r="35" spans="1:9">
      <c r="A35">
        <v>416</v>
      </c>
      <c r="B35" s="366"/>
      <c r="C35" s="366"/>
      <c r="D35" s="366"/>
      <c r="E35" s="366">
        <f>1364691.59+455000</f>
        <v>1819691.59</v>
      </c>
      <c r="G35" s="366">
        <v>708000</v>
      </c>
      <c r="H35" s="366"/>
      <c r="I35" s="366">
        <f>SUM(E35:H35)</f>
        <v>2527691.59</v>
      </c>
    </row>
    <row r="36" spans="1:9">
      <c r="I36" s="366">
        <f>SUM(I32:I35)</f>
        <v>12127775.609999999</v>
      </c>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dimension ref="A1"/>
  <sheetViews>
    <sheetView workbookViewId="0">
      <selection activeCell="J12" sqref="J12"/>
    </sheetView>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3">
    <tabColor theme="0"/>
  </sheetPr>
  <dimension ref="A1:AT147"/>
  <sheetViews>
    <sheetView view="pageBreakPreview" topLeftCell="A101" zoomScaleSheetLayoutView="100" workbookViewId="0">
      <selection activeCell="J70" sqref="J70"/>
    </sheetView>
  </sheetViews>
  <sheetFormatPr defaultRowHeight="15"/>
  <cols>
    <col min="1" max="1" width="9.42578125" style="611" customWidth="1"/>
    <col min="2" max="2" width="7.85546875" style="611" customWidth="1"/>
    <col min="3" max="3" width="31.42578125" style="725" customWidth="1"/>
    <col min="4" max="4" width="13.85546875" style="612" customWidth="1"/>
    <col min="5" max="5" width="13.85546875" style="729" hidden="1" customWidth="1"/>
    <col min="6" max="6" width="13.85546875" style="730" hidden="1" customWidth="1"/>
    <col min="7" max="7" width="13.85546875" style="611" customWidth="1"/>
    <col min="8" max="8" width="13.85546875" style="611" hidden="1" customWidth="1"/>
    <col min="9" max="9" width="13.85546875" style="730" hidden="1" customWidth="1"/>
    <col min="10" max="10" width="13.85546875" style="611" customWidth="1"/>
    <col min="11" max="15" width="13.85546875" style="611" hidden="1" customWidth="1"/>
    <col min="16" max="16" width="13.85546875" style="611" customWidth="1"/>
    <col min="17" max="18" width="13.85546875" style="611" hidden="1" customWidth="1"/>
    <col min="19" max="19" width="13.85546875" style="611" customWidth="1"/>
    <col min="20" max="24" width="13.85546875" style="611" hidden="1" customWidth="1"/>
    <col min="25" max="25" width="13.85546875" style="611" customWidth="1"/>
    <col min="26" max="27" width="13.85546875" style="611" hidden="1" customWidth="1"/>
    <col min="28" max="28" width="13.85546875" style="611" customWidth="1"/>
    <col min="29" max="30" width="13.85546875" style="611" hidden="1" customWidth="1"/>
    <col min="31" max="31" width="13.85546875" style="611" customWidth="1"/>
    <col min="32" max="36" width="13.85546875" style="611" hidden="1" customWidth="1"/>
    <col min="37" max="38" width="13.85546875" style="611" customWidth="1"/>
    <col min="39" max="40" width="15.140625" style="611" hidden="1" customWidth="1"/>
    <col min="41" max="41" width="9.140625" style="611"/>
    <col min="42" max="42" width="8.140625" style="611" customWidth="1"/>
    <col min="43" max="43" width="36.7109375" style="611" customWidth="1"/>
    <col min="44" max="44" width="14.28515625" style="611" customWidth="1"/>
    <col min="45" max="45" width="14.42578125" style="611" customWidth="1"/>
    <col min="46" max="46" width="15.28515625" style="611" customWidth="1"/>
    <col min="47" max="83" width="9.140625" style="611" customWidth="1"/>
    <col min="84" max="16384" width="9.140625" style="611"/>
  </cols>
  <sheetData>
    <row r="1" spans="1:46">
      <c r="A1" s="1189" t="s">
        <v>5150</v>
      </c>
      <c r="B1" s="1189"/>
      <c r="C1" s="1189"/>
      <c r="D1" s="1189"/>
      <c r="E1" s="1189"/>
      <c r="F1" s="1189"/>
      <c r="G1" s="1189"/>
      <c r="H1" s="1189"/>
      <c r="I1" s="1189"/>
      <c r="J1" s="1189"/>
      <c r="K1" s="1189"/>
      <c r="L1" s="118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1189"/>
    </row>
    <row r="2" spans="1:46" ht="31.5" hidden="1" customHeight="1">
      <c r="A2" s="1187" t="s">
        <v>4994</v>
      </c>
      <c r="B2" s="1187"/>
      <c r="C2" s="1187"/>
      <c r="D2" s="1187"/>
      <c r="E2" s="1187"/>
      <c r="F2" s="1187"/>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row>
    <row r="3" spans="1:46" s="613" customFormat="1" ht="15.75" hidden="1">
      <c r="A3" s="1188" t="s">
        <v>4989</v>
      </c>
      <c r="B3" s="1188"/>
      <c r="C3" s="1188"/>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row>
    <row r="4" spans="1:46" s="680" customFormat="1" ht="15.75" hidden="1">
      <c r="A4" s="1188" t="s">
        <v>4990</v>
      </c>
      <c r="B4" s="1188"/>
      <c r="C4" s="1188"/>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row>
    <row r="5" spans="1:46" s="680" customFormat="1" ht="15.75" hidden="1">
      <c r="A5" s="1188" t="s">
        <v>4991</v>
      </c>
      <c r="B5" s="1188"/>
      <c r="C5" s="1188"/>
      <c r="D5" s="1188"/>
      <c r="E5" s="1188"/>
      <c r="F5" s="1188"/>
      <c r="G5" s="1188"/>
      <c r="H5" s="1188"/>
      <c r="I5" s="1188"/>
      <c r="J5" s="1188"/>
      <c r="K5" s="1188"/>
      <c r="L5" s="1188"/>
      <c r="M5" s="1188"/>
      <c r="N5" s="1188"/>
      <c r="O5" s="1188"/>
      <c r="P5" s="1188"/>
      <c r="Q5" s="1188"/>
      <c r="R5" s="1188"/>
      <c r="S5" s="1188"/>
      <c r="T5" s="1188"/>
      <c r="U5" s="1188"/>
      <c r="V5" s="1188"/>
      <c r="W5" s="1188"/>
      <c r="X5" s="1188"/>
      <c r="Y5" s="1188"/>
      <c r="Z5" s="1188"/>
      <c r="AA5" s="1188"/>
      <c r="AB5" s="1188"/>
      <c r="AC5" s="1188"/>
      <c r="AD5" s="1188"/>
      <c r="AE5" s="1188"/>
      <c r="AF5" s="1188"/>
      <c r="AG5" s="1188"/>
      <c r="AH5" s="1188"/>
      <c r="AI5" s="1188"/>
      <c r="AJ5" s="1188"/>
      <c r="AK5" s="1188"/>
      <c r="AL5" s="1188"/>
      <c r="AM5" s="1188"/>
      <c r="AN5" s="1188"/>
    </row>
    <row r="6" spans="1:46" s="681" customFormat="1" ht="15.75" hidden="1">
      <c r="A6" s="1185" t="s">
        <v>4992</v>
      </c>
      <c r="B6" s="1185"/>
      <c r="C6" s="1185"/>
      <c r="D6" s="1185"/>
      <c r="E6" s="1185"/>
      <c r="F6" s="1185"/>
      <c r="G6" s="1185"/>
      <c r="H6" s="1185"/>
      <c r="I6" s="1185"/>
      <c r="J6" s="1185"/>
      <c r="K6" s="1185"/>
      <c r="L6" s="1185"/>
      <c r="M6" s="1185"/>
      <c r="N6" s="1185"/>
      <c r="O6" s="1185"/>
      <c r="P6" s="1185"/>
      <c r="Q6" s="1185"/>
      <c r="R6" s="1185"/>
      <c r="S6" s="1185"/>
      <c r="T6" s="1185"/>
      <c r="U6" s="1185"/>
      <c r="V6" s="1185"/>
      <c r="W6" s="1185"/>
      <c r="X6" s="1185"/>
      <c r="Y6" s="1185"/>
      <c r="Z6" s="1185"/>
      <c r="AA6" s="1185"/>
      <c r="AB6" s="1185"/>
      <c r="AC6" s="1185"/>
      <c r="AD6" s="1185"/>
      <c r="AE6" s="1185"/>
      <c r="AF6" s="1185"/>
      <c r="AG6" s="1185"/>
      <c r="AH6" s="1185"/>
      <c r="AI6" s="1185"/>
      <c r="AJ6" s="1185"/>
      <c r="AK6" s="1185"/>
      <c r="AL6" s="1185"/>
      <c r="AM6" s="1185"/>
      <c r="AN6" s="1185"/>
    </row>
    <row r="7" spans="1:46" s="681" customFormat="1" ht="15.75" hidden="1">
      <c r="A7" s="1185" t="s">
        <v>4993</v>
      </c>
      <c r="B7" s="1185"/>
      <c r="C7" s="1185"/>
      <c r="D7" s="1185"/>
      <c r="E7" s="1185"/>
      <c r="F7" s="1185"/>
      <c r="G7" s="1185"/>
      <c r="H7" s="1185"/>
      <c r="I7" s="1185"/>
      <c r="J7" s="1185"/>
      <c r="K7" s="1185"/>
      <c r="L7" s="1185"/>
      <c r="M7" s="1185"/>
      <c r="N7" s="1185"/>
      <c r="O7" s="1185"/>
      <c r="P7" s="1185"/>
      <c r="Q7" s="1185"/>
      <c r="R7" s="1185"/>
      <c r="S7" s="1185"/>
      <c r="T7" s="1185"/>
      <c r="U7" s="1185"/>
      <c r="V7" s="1185"/>
      <c r="W7" s="1185"/>
      <c r="X7" s="1185"/>
      <c r="Y7" s="1185"/>
      <c r="Z7" s="1185"/>
      <c r="AA7" s="1185"/>
      <c r="AB7" s="1185"/>
      <c r="AC7" s="1185"/>
      <c r="AD7" s="1185"/>
      <c r="AE7" s="1185"/>
      <c r="AF7" s="1185"/>
      <c r="AG7" s="1185"/>
      <c r="AH7" s="1185"/>
      <c r="AI7" s="1185"/>
      <c r="AJ7" s="1185"/>
      <c r="AK7" s="1185"/>
      <c r="AL7" s="1185"/>
      <c r="AM7" s="1185"/>
      <c r="AN7" s="1185"/>
    </row>
    <row r="8" spans="1:46" s="680" customFormat="1" ht="39" hidden="1" customHeight="1">
      <c r="A8" s="1186" t="s">
        <v>4986</v>
      </c>
      <c r="B8" s="1186"/>
      <c r="C8" s="1186"/>
      <c r="D8" s="1186"/>
      <c r="E8" s="1186"/>
      <c r="F8" s="1186"/>
      <c r="G8" s="1186"/>
      <c r="H8" s="1186"/>
      <c r="I8" s="1186"/>
      <c r="J8" s="1186"/>
      <c r="K8" s="1186"/>
      <c r="L8" s="1186"/>
      <c r="M8" s="1186"/>
      <c r="N8" s="1186"/>
      <c r="O8" s="1186"/>
      <c r="P8" s="1186"/>
      <c r="Q8" s="1186"/>
      <c r="R8" s="1186"/>
      <c r="S8" s="1186"/>
      <c r="T8" s="1186"/>
      <c r="U8" s="1186"/>
      <c r="V8" s="1186"/>
      <c r="W8" s="1186"/>
      <c r="X8" s="1186"/>
      <c r="Y8" s="1186"/>
      <c r="Z8" s="1186"/>
      <c r="AA8" s="1186"/>
      <c r="AB8" s="1186"/>
      <c r="AC8" s="1186"/>
      <c r="AD8" s="1186"/>
      <c r="AE8" s="1186"/>
      <c r="AF8" s="1186"/>
      <c r="AG8" s="1186"/>
      <c r="AH8" s="1186"/>
      <c r="AI8" s="1186"/>
      <c r="AJ8" s="1186"/>
      <c r="AK8" s="1186"/>
      <c r="AL8" s="1186"/>
      <c r="AM8" s="1186"/>
      <c r="AN8" s="1186"/>
    </row>
    <row r="9" spans="1:46" ht="2.25" customHeight="1">
      <c r="A9" s="1194" t="s">
        <v>3681</v>
      </c>
      <c r="B9" s="1194" t="s">
        <v>3682</v>
      </c>
      <c r="C9" s="1194" t="s">
        <v>3683</v>
      </c>
      <c r="D9" s="1196" t="s">
        <v>4764</v>
      </c>
      <c r="E9" s="1198" t="s">
        <v>4804</v>
      </c>
      <c r="F9" s="1192" t="s">
        <v>4766</v>
      </c>
      <c r="G9" s="1196" t="s">
        <v>4765</v>
      </c>
      <c r="H9" s="1198" t="s">
        <v>4767</v>
      </c>
      <c r="I9" s="1192" t="s">
        <v>4768</v>
      </c>
      <c r="J9" s="1198" t="s">
        <v>4769</v>
      </c>
      <c r="K9" s="1198" t="s">
        <v>4770</v>
      </c>
      <c r="L9" s="1192" t="s">
        <v>4796</v>
      </c>
      <c r="M9" s="678"/>
      <c r="N9" s="678"/>
      <c r="O9" s="678"/>
      <c r="P9" s="1069"/>
      <c r="Q9" s="1106"/>
      <c r="R9" s="1106"/>
      <c r="S9" s="733"/>
      <c r="T9" s="1106"/>
      <c r="U9" s="1106"/>
      <c r="V9" s="1192" t="s">
        <v>4773</v>
      </c>
      <c r="W9" s="1192" t="s">
        <v>4774</v>
      </c>
      <c r="X9" s="1192" t="s">
        <v>4775</v>
      </c>
      <c r="Y9" s="1192" t="s">
        <v>4943</v>
      </c>
      <c r="Z9" s="1192" t="s">
        <v>4963</v>
      </c>
      <c r="AA9" s="1192" t="s">
        <v>4964</v>
      </c>
      <c r="AB9" s="1099"/>
      <c r="AC9" s="1110"/>
      <c r="AD9" s="1110"/>
      <c r="AE9" s="1192" t="s">
        <v>4973</v>
      </c>
      <c r="AF9" s="1192" t="s">
        <v>4977</v>
      </c>
      <c r="AG9" s="1192" t="s">
        <v>4974</v>
      </c>
      <c r="AH9" s="736"/>
      <c r="AI9" s="1106"/>
      <c r="AJ9" s="1106"/>
      <c r="AK9" s="1133"/>
      <c r="AL9" s="1190" t="s">
        <v>4102</v>
      </c>
      <c r="AM9" s="1190" t="s">
        <v>4771</v>
      </c>
      <c r="AN9" s="1190" t="s">
        <v>4772</v>
      </c>
    </row>
    <row r="10" spans="1:46" ht="99.75" customHeight="1">
      <c r="A10" s="1195"/>
      <c r="B10" s="1195"/>
      <c r="C10" s="1195"/>
      <c r="D10" s="1197"/>
      <c r="E10" s="1199"/>
      <c r="F10" s="1193"/>
      <c r="G10" s="1200"/>
      <c r="H10" s="1199"/>
      <c r="I10" s="1193"/>
      <c r="J10" s="1199"/>
      <c r="K10" s="1199"/>
      <c r="L10" s="1193"/>
      <c r="M10" s="679" t="s">
        <v>5001</v>
      </c>
      <c r="N10" s="679" t="s">
        <v>5002</v>
      </c>
      <c r="O10" s="679" t="s">
        <v>5003</v>
      </c>
      <c r="P10" s="1070" t="s">
        <v>5350</v>
      </c>
      <c r="Q10" s="1107" t="s">
        <v>5370</v>
      </c>
      <c r="R10" s="1107" t="s">
        <v>5371</v>
      </c>
      <c r="S10" s="734" t="s">
        <v>5268</v>
      </c>
      <c r="T10" s="1107" t="s">
        <v>5372</v>
      </c>
      <c r="U10" s="1107" t="s">
        <v>5373</v>
      </c>
      <c r="V10" s="1193"/>
      <c r="W10" s="1193"/>
      <c r="X10" s="1193"/>
      <c r="Y10" s="1193"/>
      <c r="Z10" s="1193"/>
      <c r="AA10" s="1193"/>
      <c r="AB10" s="1100" t="s">
        <v>5353</v>
      </c>
      <c r="AC10" s="1111" t="s">
        <v>5374</v>
      </c>
      <c r="AD10" s="1111" t="s">
        <v>5375</v>
      </c>
      <c r="AE10" s="1193"/>
      <c r="AF10" s="1193"/>
      <c r="AG10" s="1193"/>
      <c r="AH10" s="742" t="s">
        <v>5277</v>
      </c>
      <c r="AI10" s="1107" t="s">
        <v>5368</v>
      </c>
      <c r="AJ10" s="1107" t="s">
        <v>5369</v>
      </c>
      <c r="AK10" s="1134" t="s">
        <v>5490</v>
      </c>
      <c r="AL10" s="1191"/>
      <c r="AM10" s="1191"/>
      <c r="AN10" s="1191"/>
      <c r="AP10" s="682" t="s">
        <v>4199</v>
      </c>
      <c r="AQ10" s="683"/>
      <c r="AR10" s="684" t="s">
        <v>25</v>
      </c>
      <c r="AS10" s="684" t="s">
        <v>3755</v>
      </c>
      <c r="AT10" s="684" t="s">
        <v>3759</v>
      </c>
    </row>
    <row r="11" spans="1:46" ht="24">
      <c r="A11" s="494" t="s">
        <v>4985</v>
      </c>
      <c r="B11" s="495"/>
      <c r="C11" s="494" t="s">
        <v>3684</v>
      </c>
      <c r="D11" s="496"/>
      <c r="E11" s="497"/>
      <c r="F11" s="498"/>
      <c r="G11" s="462"/>
      <c r="H11" s="462"/>
      <c r="I11" s="463"/>
      <c r="J11" s="496"/>
      <c r="K11" s="496"/>
      <c r="L11" s="462"/>
      <c r="M11" s="496"/>
      <c r="N11" s="496"/>
      <c r="O11" s="496"/>
      <c r="P11" s="496"/>
      <c r="Q11" s="496"/>
      <c r="R11" s="496"/>
      <c r="S11" s="496"/>
      <c r="T11" s="496"/>
      <c r="U11" s="496"/>
      <c r="V11" s="496"/>
      <c r="W11" s="496"/>
      <c r="X11" s="496"/>
      <c r="Y11" s="496">
        <f>SUM(Y12:Y13)</f>
        <v>1000000</v>
      </c>
      <c r="Z11" s="496">
        <f>SUM(Z12:Z13)</f>
        <v>1647483.34</v>
      </c>
      <c r="AA11" s="538">
        <f t="shared" ref="AA11:AA12" si="0">Z11/Y11</f>
        <v>1.6474833400000002</v>
      </c>
      <c r="AB11" s="496">
        <f>SUM(AB12:AB13)</f>
        <v>0</v>
      </c>
      <c r="AC11" s="496">
        <f>SUM(AC12:AC13)</f>
        <v>720982</v>
      </c>
      <c r="AD11" s="538" t="e">
        <f>AC11/AB11</f>
        <v>#DIV/0!</v>
      </c>
      <c r="AE11" s="538"/>
      <c r="AF11" s="538"/>
      <c r="AG11" s="538"/>
      <c r="AH11" s="538"/>
      <c r="AI11" s="538"/>
      <c r="AJ11" s="538"/>
      <c r="AK11" s="496">
        <f>AK12</f>
        <v>74453443</v>
      </c>
      <c r="AL11" s="499">
        <f>SUM(AL12:AL13)</f>
        <v>75453443</v>
      </c>
      <c r="AM11" s="499">
        <f>SUM(AM12:AM13)</f>
        <v>2368465.34</v>
      </c>
      <c r="AN11" s="539">
        <f>SUM(AN13)</f>
        <v>0.14755834000000009</v>
      </c>
      <c r="AP11" s="683"/>
      <c r="AQ11" s="683" t="s">
        <v>3684</v>
      </c>
      <c r="AR11" s="685">
        <f>D11</f>
        <v>0</v>
      </c>
      <c r="AS11" s="685">
        <f>G11</f>
        <v>0</v>
      </c>
      <c r="AT11" s="685">
        <f>AL11</f>
        <v>75453443</v>
      </c>
    </row>
    <row r="12" spans="1:46">
      <c r="A12" s="532"/>
      <c r="B12" s="570" t="s">
        <v>4958</v>
      </c>
      <c r="C12" s="532"/>
      <c r="D12" s="564"/>
      <c r="E12" s="565"/>
      <c r="F12" s="566"/>
      <c r="G12" s="567"/>
      <c r="H12" s="567"/>
      <c r="I12" s="568"/>
      <c r="J12" s="564"/>
      <c r="K12" s="564"/>
      <c r="L12" s="567"/>
      <c r="M12" s="564"/>
      <c r="N12" s="564"/>
      <c r="O12" s="564"/>
      <c r="P12" s="564"/>
      <c r="Q12" s="564"/>
      <c r="R12" s="564"/>
      <c r="S12" s="564"/>
      <c r="T12" s="564"/>
      <c r="U12" s="564"/>
      <c r="V12" s="564"/>
      <c r="W12" s="564"/>
      <c r="X12" s="564"/>
      <c r="Y12" s="564"/>
      <c r="Z12" s="564">
        <v>1499925</v>
      </c>
      <c r="AA12" s="569" t="e">
        <f t="shared" si="0"/>
        <v>#DIV/0!</v>
      </c>
      <c r="AB12" s="564"/>
      <c r="AC12" s="564">
        <v>720982</v>
      </c>
      <c r="AD12" s="569" t="e">
        <f>AC12/AB12</f>
        <v>#DIV/0!</v>
      </c>
      <c r="AE12" s="564"/>
      <c r="AF12" s="564"/>
      <c r="AG12" s="564"/>
      <c r="AH12" s="564"/>
      <c r="AI12" s="564"/>
      <c r="AJ12" s="564"/>
      <c r="AK12" s="564">
        <f>74761048+692395-1000000</f>
        <v>74453443</v>
      </c>
      <c r="AL12" s="564">
        <f>AK12+AB12</f>
        <v>74453443</v>
      </c>
      <c r="AM12" s="564">
        <f>Z12+AC12</f>
        <v>2220907</v>
      </c>
      <c r="AN12" s="569">
        <f t="shared" ref="AN12:AN17" si="1">AM12/AL12</f>
        <v>2.9829473433485139E-2</v>
      </c>
      <c r="AP12" s="683"/>
      <c r="AQ12" s="683"/>
      <c r="AR12" s="685"/>
      <c r="AS12" s="685"/>
      <c r="AT12" s="685"/>
    </row>
    <row r="13" spans="1:46">
      <c r="A13" s="532"/>
      <c r="B13" s="570" t="s">
        <v>4984</v>
      </c>
      <c r="C13" s="532"/>
      <c r="D13" s="533"/>
      <c r="E13" s="534"/>
      <c r="F13" s="535"/>
      <c r="G13" s="536"/>
      <c r="H13" s="536"/>
      <c r="I13" s="537"/>
      <c r="J13" s="533"/>
      <c r="K13" s="533"/>
      <c r="L13" s="536"/>
      <c r="M13" s="533"/>
      <c r="N13" s="533"/>
      <c r="O13" s="533"/>
      <c r="P13" s="533"/>
      <c r="Q13" s="533"/>
      <c r="R13" s="533"/>
      <c r="S13" s="533"/>
      <c r="T13" s="533"/>
      <c r="U13" s="533"/>
      <c r="V13" s="533"/>
      <c r="W13" s="533"/>
      <c r="X13" s="533"/>
      <c r="Y13" s="564">
        <v>1000000</v>
      </c>
      <c r="Z13" s="564">
        <v>147558.34000000008</v>
      </c>
      <c r="AA13" s="574">
        <f>Z13/Y13</f>
        <v>0.14755834000000009</v>
      </c>
      <c r="AB13" s="574"/>
      <c r="AC13" s="574"/>
      <c r="AD13" s="574"/>
      <c r="AE13" s="533"/>
      <c r="AF13" s="533"/>
      <c r="AG13" s="533"/>
      <c r="AH13" s="533"/>
      <c r="AI13" s="533"/>
      <c r="AJ13" s="533"/>
      <c r="AK13" s="533"/>
      <c r="AL13" s="564">
        <f>SUM(Y13)</f>
        <v>1000000</v>
      </c>
      <c r="AM13" s="564">
        <f>Z13</f>
        <v>147558.34000000008</v>
      </c>
      <c r="AN13" s="569">
        <f t="shared" si="1"/>
        <v>0.14755834000000009</v>
      </c>
      <c r="AP13" s="683"/>
      <c r="AQ13" s="683"/>
      <c r="AR13" s="685"/>
      <c r="AS13" s="685"/>
      <c r="AT13" s="685"/>
    </row>
    <row r="14" spans="1:46">
      <c r="A14" s="500" t="s">
        <v>2206</v>
      </c>
      <c r="B14" s="501"/>
      <c r="C14" s="502" t="s">
        <v>3685</v>
      </c>
      <c r="D14" s="462">
        <f>SUM(D15,D58,D70,D115,D118)</f>
        <v>650356869</v>
      </c>
      <c r="E14" s="470">
        <f>SUM(E15,E58,E70,E115,E118)</f>
        <v>293073345.09999996</v>
      </c>
      <c r="F14" s="471">
        <f>E14/D14</f>
        <v>0.45063465778509365</v>
      </c>
      <c r="G14" s="462">
        <f>SUM(G15,G58,G70,G115,G118)</f>
        <v>507000</v>
      </c>
      <c r="H14" s="462">
        <f>SUM(H15,H58,H70,H115)</f>
        <v>226275.81</v>
      </c>
      <c r="I14" s="463">
        <f>H14/G14</f>
        <v>0.44630337278106508</v>
      </c>
      <c r="J14" s="462">
        <f>SUM(J15,J58,J70,J115,J118)</f>
        <v>67250488</v>
      </c>
      <c r="K14" s="462">
        <f>SUM(K15,K58,K70,K115,K118)</f>
        <v>21088606.800000001</v>
      </c>
      <c r="L14" s="463">
        <f>K14/J14</f>
        <v>0.31358295571029909</v>
      </c>
      <c r="M14" s="465">
        <f>SUM(M58)</f>
        <v>0</v>
      </c>
      <c r="N14" s="465">
        <f>SUM(N58)</f>
        <v>0</v>
      </c>
      <c r="O14" s="464" t="e">
        <f>N14/M14</f>
        <v>#DIV/0!</v>
      </c>
      <c r="P14" s="465">
        <f>P70</f>
        <v>0</v>
      </c>
      <c r="Q14" s="465">
        <f>Q70</f>
        <v>1262510</v>
      </c>
      <c r="R14" s="464" t="e">
        <f>Q14/P14</f>
        <v>#DIV/0!</v>
      </c>
      <c r="S14" s="464"/>
      <c r="T14" s="464"/>
      <c r="U14" s="464"/>
      <c r="V14" s="462">
        <f>SUM(V15,V58,V70,V115,V118)</f>
        <v>0</v>
      </c>
      <c r="W14" s="462">
        <f>SUM(W15,W58,W70,W115,W118)</f>
        <v>0</v>
      </c>
      <c r="X14" s="462"/>
      <c r="Y14" s="465"/>
      <c r="Z14" s="465"/>
      <c r="AA14" s="465"/>
      <c r="AB14" s="465"/>
      <c r="AC14" s="465"/>
      <c r="AD14" s="465"/>
      <c r="AE14" s="465">
        <f>SUM(AE15,AE58,AE70,AE115,AE118,AE111)</f>
        <v>1120000</v>
      </c>
      <c r="AF14" s="465">
        <f t="shared" ref="AF14" si="2">SUM(AF15,AF58,AF70,AF115,AF118,AF111)</f>
        <v>626593.86</v>
      </c>
      <c r="AG14" s="464">
        <f>AF14/AE14</f>
        <v>0.55945880357142852</v>
      </c>
      <c r="AH14" s="465">
        <f>AH58</f>
        <v>0</v>
      </c>
      <c r="AI14" s="465">
        <f>AI58</f>
        <v>532589.81999999995</v>
      </c>
      <c r="AJ14" s="464" t="e">
        <f>AI14/AH14</f>
        <v>#DIV/0!</v>
      </c>
      <c r="AK14" s="464"/>
      <c r="AL14" s="465">
        <f>SUM(AL15,AL58,AL70,AL115,AL118)</f>
        <v>719302970</v>
      </c>
      <c r="AM14" s="465">
        <f>SUM(AM15,AM58,AM70,AM115,AM118)</f>
        <v>316809921.38999999</v>
      </c>
      <c r="AN14" s="464">
        <f t="shared" si="1"/>
        <v>0.44044016861212182</v>
      </c>
      <c r="AP14" s="686"/>
      <c r="AQ14" s="683" t="s">
        <v>4197</v>
      </c>
      <c r="AR14" s="687">
        <f>D27+D35+D36+D37+D46+D47+D52+D53+D54+D56+D60+D72+D74+D79+D80+D81+D82+D83+D87+D88+D91+D93+D94+D96+D102+D104+D105+D110+D112+D114</f>
        <v>75037759</v>
      </c>
      <c r="AS14" s="687">
        <f>G27+G35+G36+G37+G46+G47+G52+G53+G54+G56+G60+G72+G74+G79+G80+G81+G82+G83+G87+G88+G91+G93+G94+G96+G102+G104+G105+G110+G112+G114</f>
        <v>0</v>
      </c>
      <c r="AT14" s="687">
        <f>AL27+AL35+AL36+AL37+AL46+AL47+AL52+AL53+AL54+AL56+AL60+AL72+AL74+AL79+AL80+AL81+AL82+AL83+AL87+AL88+AL91+AL93+AL94+AL96+AL102+AL104+AL105+AL110+AL112+AL114</f>
        <v>75037759</v>
      </c>
    </row>
    <row r="15" spans="1:46">
      <c r="A15" s="503">
        <v>710000</v>
      </c>
      <c r="B15" s="503"/>
      <c r="C15" s="504" t="s">
        <v>3686</v>
      </c>
      <c r="D15" s="485">
        <f>SUM(D16,D32,D34,D44,D55)</f>
        <v>400794535</v>
      </c>
      <c r="E15" s="486">
        <f>SUM(E16,E32,E34,E44,E55)</f>
        <v>131580703.83999999</v>
      </c>
      <c r="F15" s="487">
        <f>E15/D15</f>
        <v>0.32829964570250436</v>
      </c>
      <c r="G15" s="485">
        <f>SUM(G16,G32,G34,G44,G55)</f>
        <v>0</v>
      </c>
      <c r="H15" s="485">
        <f>SUM(H16,H32,H34,H44,H55)</f>
        <v>0</v>
      </c>
      <c r="I15" s="488"/>
      <c r="J15" s="485">
        <f>SUM(J16,J32,J34,J44,J55)</f>
        <v>0</v>
      </c>
      <c r="K15" s="485">
        <f>SUM(K16,K32,K34,K44,K55)</f>
        <v>0</v>
      </c>
      <c r="L15" s="485"/>
      <c r="M15" s="489"/>
      <c r="N15" s="489"/>
      <c r="O15" s="489"/>
      <c r="P15" s="489"/>
      <c r="Q15" s="489"/>
      <c r="R15" s="489"/>
      <c r="S15" s="489"/>
      <c r="T15" s="489"/>
      <c r="U15" s="489"/>
      <c r="V15" s="485">
        <f>SUM(V16,V32,V34,V44,V55)</f>
        <v>0</v>
      </c>
      <c r="W15" s="485">
        <f>SUM(W16,W32,W34,W44,W55)</f>
        <v>0</v>
      </c>
      <c r="X15" s="485"/>
      <c r="Y15" s="489"/>
      <c r="Z15" s="489"/>
      <c r="AA15" s="489"/>
      <c r="AB15" s="489"/>
      <c r="AC15" s="489"/>
      <c r="AD15" s="489"/>
      <c r="AE15" s="489"/>
      <c r="AF15" s="489"/>
      <c r="AG15" s="489"/>
      <c r="AH15" s="489"/>
      <c r="AI15" s="489"/>
      <c r="AJ15" s="489"/>
      <c r="AK15" s="489"/>
      <c r="AL15" s="489">
        <f>SUM(AL16,AL32,AL34,AL44,AL55)</f>
        <v>400794535</v>
      </c>
      <c r="AM15" s="489">
        <f>SUM(AM16,AM32,AM34,AM44,AM55)</f>
        <v>131580703.83999999</v>
      </c>
      <c r="AN15" s="540">
        <f t="shared" si="1"/>
        <v>0.32829964570250436</v>
      </c>
      <c r="AP15" s="688"/>
      <c r="AQ15" s="683" t="s">
        <v>4198</v>
      </c>
      <c r="AR15" s="687">
        <f>D17+D18+D19+D20+D22+D21+D23+D24+D25+D26+D31+D38+D39+D41+D40+D42+D43+D45+D49+D51+D75+D76+D84+D85+D92+D100+D117</f>
        <v>327826274</v>
      </c>
      <c r="AS15" s="687">
        <f>G17+G18+G19+G20+G22+G21+G23+G24+G25+G26+G31+G38+G39+G41+G40+G42+G43+G45+G49+G51+G75+G76+G84+G85+G92+G100+G117</f>
        <v>0</v>
      </c>
      <c r="AT15" s="687">
        <f>AL17+AL18+AL19+AL20+AL22+AL21+AL23+AL24+AL25+AL26+AL31+AL38+AL39+AL41+AL40+AL42+AL43+AL45+AL49+AL51+AL75+AL76+AL84+AL85+AL92+AL100+AL117</f>
        <v>327826274</v>
      </c>
    </row>
    <row r="16" spans="1:46" ht="24">
      <c r="A16" s="490">
        <v>711000</v>
      </c>
      <c r="B16" s="491"/>
      <c r="C16" s="492" t="s">
        <v>3687</v>
      </c>
      <c r="D16" s="477">
        <f>SUM(D17:D31)</f>
        <v>321378735</v>
      </c>
      <c r="E16" s="352">
        <f>SUM(E17:E31)</f>
        <v>92689654.099999994</v>
      </c>
      <c r="F16" s="339">
        <f>E16/D16</f>
        <v>0.28841253015698126</v>
      </c>
      <c r="G16" s="477">
        <f>SUM(G17:G31)</f>
        <v>0</v>
      </c>
      <c r="H16" s="477">
        <f>SUM(H17:H31)</f>
        <v>0</v>
      </c>
      <c r="I16" s="478"/>
      <c r="J16" s="477">
        <f>SUM(J17:J31)</f>
        <v>0</v>
      </c>
      <c r="K16" s="477">
        <f>SUM(K17:K31)</f>
        <v>0</v>
      </c>
      <c r="L16" s="477"/>
      <c r="M16" s="480"/>
      <c r="N16" s="480"/>
      <c r="O16" s="480"/>
      <c r="P16" s="480"/>
      <c r="Q16" s="480"/>
      <c r="R16" s="480"/>
      <c r="S16" s="480"/>
      <c r="T16" s="480"/>
      <c r="U16" s="480"/>
      <c r="V16" s="477">
        <f>SUM(V17:V31)</f>
        <v>0</v>
      </c>
      <c r="W16" s="477">
        <f>SUM(W17:W31)</f>
        <v>0</v>
      </c>
      <c r="X16" s="477"/>
      <c r="Y16" s="480"/>
      <c r="Z16" s="480"/>
      <c r="AA16" s="480"/>
      <c r="AB16" s="480"/>
      <c r="AC16" s="480"/>
      <c r="AD16" s="480"/>
      <c r="AE16" s="480"/>
      <c r="AF16" s="480"/>
      <c r="AG16" s="480"/>
      <c r="AH16" s="480"/>
      <c r="AI16" s="480"/>
      <c r="AJ16" s="480"/>
      <c r="AK16" s="480"/>
      <c r="AL16" s="480">
        <f>SUM(AL17:AL31)</f>
        <v>321378735</v>
      </c>
      <c r="AM16" s="480">
        <f>SUM(AM17:AM31)</f>
        <v>92689654.099999994</v>
      </c>
      <c r="AN16" s="479">
        <f t="shared" si="1"/>
        <v>0.28841253015698126</v>
      </c>
      <c r="AP16" s="689"/>
      <c r="AQ16" s="689" t="s">
        <v>56</v>
      </c>
      <c r="AR16" s="687">
        <f>SUM(D63:D69)</f>
        <v>198117049</v>
      </c>
      <c r="AS16" s="687">
        <f>SUM(G63:G69)</f>
        <v>0</v>
      </c>
      <c r="AT16" s="687">
        <f>SUM(AL63:AL69)</f>
        <v>265367537</v>
      </c>
    </row>
    <row r="17" spans="1:46">
      <c r="A17" s="444"/>
      <c r="B17" s="444">
        <v>711111</v>
      </c>
      <c r="C17" s="445" t="s">
        <v>3688</v>
      </c>
      <c r="D17" s="432">
        <f>224000000-286048+290000+2446000-692395+4653592-68613+10545893-1980192+1530000+183570+5900000+3940000+16476428</f>
        <v>266938235</v>
      </c>
      <c r="E17" s="690">
        <v>73355581.75</v>
      </c>
      <c r="F17" s="691">
        <f>E17/D17</f>
        <v>0.27480357675250233</v>
      </c>
      <c r="G17" s="432"/>
      <c r="H17" s="432"/>
      <c r="I17" s="446"/>
      <c r="J17" s="432"/>
      <c r="K17" s="432"/>
      <c r="L17" s="432"/>
      <c r="M17" s="433"/>
      <c r="N17" s="433"/>
      <c r="O17" s="433"/>
      <c r="P17" s="433"/>
      <c r="Q17" s="433"/>
      <c r="R17" s="433"/>
      <c r="S17" s="433"/>
      <c r="T17" s="433"/>
      <c r="U17" s="433"/>
      <c r="V17" s="432"/>
      <c r="W17" s="432"/>
      <c r="X17" s="432"/>
      <c r="Y17" s="433"/>
      <c r="Z17" s="433"/>
      <c r="AA17" s="433"/>
      <c r="AB17" s="433"/>
      <c r="AC17" s="433"/>
      <c r="AD17" s="433"/>
      <c r="AE17" s="433"/>
      <c r="AF17" s="433"/>
      <c r="AG17" s="433"/>
      <c r="AH17" s="433"/>
      <c r="AI17" s="433"/>
      <c r="AJ17" s="433"/>
      <c r="AK17" s="433"/>
      <c r="AL17" s="433">
        <f t="shared" ref="AL17:AL31" si="3">SUM(G17,D17,J17,M17,AE17)</f>
        <v>266938235</v>
      </c>
      <c r="AM17" s="347">
        <f>SUM(H17,E17,K17,W17)</f>
        <v>73355581.75</v>
      </c>
      <c r="AN17" s="355">
        <f t="shared" si="1"/>
        <v>0.27480357675250233</v>
      </c>
      <c r="AP17" s="683"/>
      <c r="AQ17" s="683" t="s">
        <v>58</v>
      </c>
      <c r="AR17" s="687">
        <f>SUM(D121)</f>
        <v>2200000</v>
      </c>
      <c r="AS17" s="687">
        <f>SUM(G121)</f>
        <v>0</v>
      </c>
      <c r="AT17" s="687">
        <f>SUM(AL121)</f>
        <v>50000</v>
      </c>
    </row>
    <row r="18" spans="1:46" ht="48">
      <c r="A18" s="444"/>
      <c r="B18" s="444">
        <v>711121</v>
      </c>
      <c r="C18" s="445" t="s">
        <v>3689</v>
      </c>
      <c r="D18" s="432">
        <v>75000</v>
      </c>
      <c r="E18" s="690">
        <v>24813</v>
      </c>
      <c r="F18" s="691">
        <f t="shared" ref="F18:F84" si="4">E18/D18</f>
        <v>0.33084000000000002</v>
      </c>
      <c r="G18" s="432"/>
      <c r="H18" s="432"/>
      <c r="I18" s="446"/>
      <c r="J18" s="432"/>
      <c r="K18" s="432"/>
      <c r="L18" s="432"/>
      <c r="M18" s="433"/>
      <c r="N18" s="433"/>
      <c r="O18" s="433"/>
      <c r="P18" s="433"/>
      <c r="Q18" s="433"/>
      <c r="R18" s="433"/>
      <c r="S18" s="433"/>
      <c r="T18" s="433"/>
      <c r="U18" s="433"/>
      <c r="V18" s="432"/>
      <c r="W18" s="432"/>
      <c r="X18" s="432"/>
      <c r="Y18" s="433"/>
      <c r="Z18" s="433"/>
      <c r="AA18" s="433"/>
      <c r="AB18" s="433"/>
      <c r="AC18" s="433"/>
      <c r="AD18" s="433"/>
      <c r="AE18" s="433"/>
      <c r="AF18" s="433"/>
      <c r="AG18" s="433"/>
      <c r="AH18" s="433"/>
      <c r="AI18" s="433"/>
      <c r="AJ18" s="433"/>
      <c r="AK18" s="433"/>
      <c r="AL18" s="433">
        <f t="shared" si="3"/>
        <v>75000</v>
      </c>
      <c r="AM18" s="347">
        <f t="shared" ref="AM18:AM31" si="5">SUM(H18,E18,K18,W18)</f>
        <v>24813</v>
      </c>
      <c r="AN18" s="355">
        <f t="shared" ref="AN18:AN31" si="6">AM18/AL18</f>
        <v>0.33084000000000002</v>
      </c>
      <c r="AP18" s="683"/>
      <c r="AQ18" s="683" t="s">
        <v>13</v>
      </c>
      <c r="AR18" s="692">
        <f>SUM(D128)</f>
        <v>0</v>
      </c>
      <c r="AS18" s="692">
        <f>SUM(G128)</f>
        <v>0</v>
      </c>
      <c r="AT18" s="692">
        <f>SUM(AL128)</f>
        <v>0</v>
      </c>
    </row>
    <row r="19" spans="1:46" ht="48">
      <c r="A19" s="444"/>
      <c r="B19" s="444">
        <v>711122</v>
      </c>
      <c r="C19" s="445" t="s">
        <v>3690</v>
      </c>
      <c r="D19" s="432">
        <f>3500000</f>
        <v>3500000</v>
      </c>
      <c r="E19" s="690">
        <v>4382922.29</v>
      </c>
      <c r="F19" s="691">
        <f t="shared" si="4"/>
        <v>1.2522635114285714</v>
      </c>
      <c r="G19" s="432"/>
      <c r="H19" s="432"/>
      <c r="I19" s="446"/>
      <c r="J19" s="432"/>
      <c r="K19" s="432"/>
      <c r="L19" s="432"/>
      <c r="M19" s="433"/>
      <c r="N19" s="433"/>
      <c r="O19" s="433"/>
      <c r="P19" s="433"/>
      <c r="Q19" s="433"/>
      <c r="R19" s="433"/>
      <c r="S19" s="433"/>
      <c r="T19" s="433"/>
      <c r="U19" s="433"/>
      <c r="V19" s="432"/>
      <c r="W19" s="432"/>
      <c r="X19" s="432"/>
      <c r="Y19" s="433"/>
      <c r="Z19" s="433"/>
      <c r="AA19" s="433"/>
      <c r="AB19" s="433"/>
      <c r="AC19" s="433"/>
      <c r="AD19" s="433"/>
      <c r="AE19" s="433"/>
      <c r="AF19" s="433"/>
      <c r="AG19" s="433"/>
      <c r="AH19" s="433"/>
      <c r="AI19" s="433"/>
      <c r="AJ19" s="433"/>
      <c r="AK19" s="433"/>
      <c r="AL19" s="433">
        <f t="shared" si="3"/>
        <v>3500000</v>
      </c>
      <c r="AM19" s="347">
        <f t="shared" si="5"/>
        <v>4382922.29</v>
      </c>
      <c r="AN19" s="355">
        <f t="shared" si="6"/>
        <v>1.2522635114285714</v>
      </c>
      <c r="AP19" s="683"/>
      <c r="AQ19" s="693" t="s">
        <v>4100</v>
      </c>
      <c r="AR19" s="694">
        <f>SUM(AR11:AR18)</f>
        <v>603181082</v>
      </c>
      <c r="AS19" s="694">
        <f>SUM(AS11:AS18)</f>
        <v>0</v>
      </c>
      <c r="AT19" s="694">
        <f>SUM(AT11:AT18)</f>
        <v>743735013</v>
      </c>
    </row>
    <row r="20" spans="1:46" ht="36">
      <c r="A20" s="444"/>
      <c r="B20" s="444">
        <v>711123</v>
      </c>
      <c r="C20" s="445" t="s">
        <v>3748</v>
      </c>
      <c r="D20" s="432">
        <v>23000000</v>
      </c>
      <c r="E20" s="690">
        <v>7130237.1600000001</v>
      </c>
      <c r="F20" s="691">
        <f t="shared" si="4"/>
        <v>0.31001031130434781</v>
      </c>
      <c r="G20" s="432"/>
      <c r="H20" s="432"/>
      <c r="I20" s="446"/>
      <c r="J20" s="432"/>
      <c r="K20" s="432"/>
      <c r="L20" s="432"/>
      <c r="M20" s="433"/>
      <c r="N20" s="433"/>
      <c r="O20" s="433"/>
      <c r="P20" s="433"/>
      <c r="Q20" s="433"/>
      <c r="R20" s="433"/>
      <c r="S20" s="433"/>
      <c r="T20" s="433"/>
      <c r="U20" s="433"/>
      <c r="V20" s="432"/>
      <c r="W20" s="432"/>
      <c r="X20" s="432"/>
      <c r="Y20" s="433"/>
      <c r="Z20" s="433"/>
      <c r="AA20" s="433"/>
      <c r="AB20" s="433"/>
      <c r="AC20" s="433"/>
      <c r="AD20" s="433"/>
      <c r="AE20" s="433"/>
      <c r="AF20" s="433"/>
      <c r="AG20" s="433"/>
      <c r="AH20" s="433"/>
      <c r="AI20" s="433"/>
      <c r="AJ20" s="433"/>
      <c r="AK20" s="433"/>
      <c r="AL20" s="433">
        <f t="shared" si="3"/>
        <v>23000000</v>
      </c>
      <c r="AM20" s="347">
        <f t="shared" si="5"/>
        <v>7130237.1600000001</v>
      </c>
      <c r="AN20" s="355">
        <f t="shared" si="6"/>
        <v>0.31001031130434781</v>
      </c>
      <c r="AR20" s="695">
        <f>D137-AR19</f>
        <v>49375787</v>
      </c>
      <c r="AS20" s="695">
        <f>G137-AS19</f>
        <v>507000</v>
      </c>
      <c r="AT20" s="695">
        <f>AL137-AT19</f>
        <v>53271400</v>
      </c>
    </row>
    <row r="21" spans="1:46" hidden="1">
      <c r="A21" s="444"/>
      <c r="B21" s="444">
        <v>711143</v>
      </c>
      <c r="C21" s="445" t="s">
        <v>3691</v>
      </c>
      <c r="D21" s="432"/>
      <c r="E21" s="690">
        <v>0</v>
      </c>
      <c r="F21" s="691">
        <v>0</v>
      </c>
      <c r="G21" s="432"/>
      <c r="H21" s="432"/>
      <c r="I21" s="446"/>
      <c r="J21" s="432"/>
      <c r="K21" s="432"/>
      <c r="L21" s="432"/>
      <c r="M21" s="433"/>
      <c r="N21" s="433"/>
      <c r="O21" s="433"/>
      <c r="P21" s="433"/>
      <c r="Q21" s="433"/>
      <c r="R21" s="433"/>
      <c r="S21" s="433"/>
      <c r="T21" s="433"/>
      <c r="U21" s="433"/>
      <c r="V21" s="432"/>
      <c r="W21" s="432"/>
      <c r="X21" s="432"/>
      <c r="Y21" s="433"/>
      <c r="Z21" s="433"/>
      <c r="AA21" s="433"/>
      <c r="AB21" s="433"/>
      <c r="AC21" s="433"/>
      <c r="AD21" s="433"/>
      <c r="AE21" s="433"/>
      <c r="AF21" s="433"/>
      <c r="AG21" s="433"/>
      <c r="AH21" s="433"/>
      <c r="AI21" s="433"/>
      <c r="AJ21" s="433"/>
      <c r="AK21" s="433"/>
      <c r="AL21" s="433">
        <f t="shared" si="3"/>
        <v>0</v>
      </c>
      <c r="AM21" s="347">
        <f t="shared" si="5"/>
        <v>0</v>
      </c>
      <c r="AN21" s="355"/>
    </row>
    <row r="22" spans="1:46" ht="49.5" customHeight="1">
      <c r="A22" s="444"/>
      <c r="B22" s="444">
        <v>711145</v>
      </c>
      <c r="C22" s="445" t="s">
        <v>3749</v>
      </c>
      <c r="D22" s="432">
        <v>400000</v>
      </c>
      <c r="E22" s="690">
        <v>187560.37</v>
      </c>
      <c r="F22" s="691">
        <f t="shared" si="4"/>
        <v>0.46890092499999997</v>
      </c>
      <c r="G22" s="432"/>
      <c r="H22" s="432"/>
      <c r="I22" s="446"/>
      <c r="J22" s="432"/>
      <c r="K22" s="432"/>
      <c r="L22" s="432"/>
      <c r="M22" s="433"/>
      <c r="N22" s="433"/>
      <c r="O22" s="433"/>
      <c r="P22" s="433"/>
      <c r="Q22" s="433"/>
      <c r="R22" s="433"/>
      <c r="S22" s="433"/>
      <c r="T22" s="433"/>
      <c r="U22" s="433"/>
      <c r="V22" s="432"/>
      <c r="W22" s="432"/>
      <c r="X22" s="432"/>
      <c r="Y22" s="433"/>
      <c r="Z22" s="433"/>
      <c r="AA22" s="433"/>
      <c r="AB22" s="433"/>
      <c r="AC22" s="433"/>
      <c r="AD22" s="433"/>
      <c r="AE22" s="433"/>
      <c r="AF22" s="433"/>
      <c r="AG22" s="433"/>
      <c r="AH22" s="433"/>
      <c r="AI22" s="433"/>
      <c r="AJ22" s="433"/>
      <c r="AK22" s="433"/>
      <c r="AL22" s="433">
        <f t="shared" si="3"/>
        <v>400000</v>
      </c>
      <c r="AM22" s="347">
        <f t="shared" si="5"/>
        <v>187560.37</v>
      </c>
      <c r="AN22" s="355">
        <f t="shared" si="6"/>
        <v>0.46890092499999997</v>
      </c>
    </row>
    <row r="23" spans="1:46" ht="24">
      <c r="A23" s="444"/>
      <c r="B23" s="444">
        <v>711146</v>
      </c>
      <c r="C23" s="445" t="s">
        <v>3692</v>
      </c>
      <c r="D23" s="432">
        <v>500</v>
      </c>
      <c r="E23" s="690">
        <v>328.33</v>
      </c>
      <c r="F23" s="691"/>
      <c r="G23" s="432"/>
      <c r="H23" s="432"/>
      <c r="I23" s="446"/>
      <c r="J23" s="432"/>
      <c r="K23" s="432"/>
      <c r="L23" s="432"/>
      <c r="M23" s="433"/>
      <c r="N23" s="433"/>
      <c r="O23" s="433"/>
      <c r="P23" s="433"/>
      <c r="Q23" s="433"/>
      <c r="R23" s="433"/>
      <c r="S23" s="433"/>
      <c r="T23" s="433"/>
      <c r="U23" s="433"/>
      <c r="V23" s="432"/>
      <c r="W23" s="432"/>
      <c r="X23" s="432"/>
      <c r="Y23" s="433"/>
      <c r="Z23" s="433"/>
      <c r="AA23" s="433"/>
      <c r="AB23" s="433"/>
      <c r="AC23" s="433"/>
      <c r="AD23" s="433"/>
      <c r="AE23" s="433"/>
      <c r="AF23" s="433"/>
      <c r="AG23" s="433"/>
      <c r="AH23" s="433"/>
      <c r="AI23" s="433"/>
      <c r="AJ23" s="433"/>
      <c r="AK23" s="433"/>
      <c r="AL23" s="433">
        <f t="shared" si="3"/>
        <v>500</v>
      </c>
      <c r="AM23" s="347">
        <f t="shared" si="5"/>
        <v>328.33</v>
      </c>
      <c r="AN23" s="355"/>
    </row>
    <row r="24" spans="1:46">
      <c r="A24" s="444"/>
      <c r="B24" s="444">
        <v>711147</v>
      </c>
      <c r="C24" s="445" t="s">
        <v>3693</v>
      </c>
      <c r="D24" s="432">
        <v>15000</v>
      </c>
      <c r="E24" s="690">
        <v>27746</v>
      </c>
      <c r="F24" s="691">
        <f t="shared" si="4"/>
        <v>1.8497333333333332</v>
      </c>
      <c r="G24" s="432"/>
      <c r="H24" s="432"/>
      <c r="I24" s="446"/>
      <c r="J24" s="432"/>
      <c r="K24" s="432"/>
      <c r="L24" s="432"/>
      <c r="M24" s="433"/>
      <c r="N24" s="433"/>
      <c r="O24" s="433"/>
      <c r="P24" s="433"/>
      <c r="Q24" s="433"/>
      <c r="R24" s="433"/>
      <c r="S24" s="433"/>
      <c r="T24" s="433"/>
      <c r="U24" s="433"/>
      <c r="V24" s="432"/>
      <c r="W24" s="432"/>
      <c r="X24" s="432"/>
      <c r="Y24" s="433"/>
      <c r="Z24" s="433"/>
      <c r="AA24" s="433"/>
      <c r="AB24" s="433"/>
      <c r="AC24" s="433"/>
      <c r="AD24" s="433"/>
      <c r="AE24" s="433"/>
      <c r="AF24" s="433"/>
      <c r="AG24" s="433"/>
      <c r="AH24" s="433"/>
      <c r="AI24" s="433"/>
      <c r="AJ24" s="433"/>
      <c r="AK24" s="433"/>
      <c r="AL24" s="433">
        <f t="shared" si="3"/>
        <v>15000</v>
      </c>
      <c r="AM24" s="347">
        <f t="shared" si="5"/>
        <v>27746</v>
      </c>
      <c r="AN24" s="355">
        <f t="shared" si="6"/>
        <v>1.8497333333333332</v>
      </c>
    </row>
    <row r="25" spans="1:46" ht="24" hidden="1">
      <c r="A25" s="444"/>
      <c r="B25" s="444">
        <v>711148</v>
      </c>
      <c r="C25" s="445" t="s">
        <v>3694</v>
      </c>
      <c r="D25" s="432"/>
      <c r="E25" s="690">
        <v>0</v>
      </c>
      <c r="F25" s="691"/>
      <c r="G25" s="432"/>
      <c r="H25" s="432"/>
      <c r="I25" s="446"/>
      <c r="J25" s="432"/>
      <c r="K25" s="432"/>
      <c r="L25" s="432"/>
      <c r="M25" s="433"/>
      <c r="N25" s="433"/>
      <c r="O25" s="433"/>
      <c r="P25" s="433"/>
      <c r="Q25" s="433"/>
      <c r="R25" s="433"/>
      <c r="S25" s="433"/>
      <c r="T25" s="433"/>
      <c r="U25" s="433"/>
      <c r="V25" s="432"/>
      <c r="W25" s="432"/>
      <c r="X25" s="432"/>
      <c r="Y25" s="433"/>
      <c r="Z25" s="433"/>
      <c r="AA25" s="433"/>
      <c r="AB25" s="433"/>
      <c r="AC25" s="433"/>
      <c r="AD25" s="433"/>
      <c r="AE25" s="433"/>
      <c r="AF25" s="433"/>
      <c r="AG25" s="433"/>
      <c r="AH25" s="433"/>
      <c r="AI25" s="433"/>
      <c r="AJ25" s="433"/>
      <c r="AK25" s="433"/>
      <c r="AL25" s="433">
        <f t="shared" si="3"/>
        <v>0</v>
      </c>
      <c r="AM25" s="347">
        <f t="shared" si="5"/>
        <v>0</v>
      </c>
      <c r="AN25" s="355"/>
    </row>
    <row r="26" spans="1:46" hidden="1">
      <c r="A26" s="444"/>
      <c r="B26" s="444">
        <v>711161</v>
      </c>
      <c r="C26" s="445" t="s">
        <v>3695</v>
      </c>
      <c r="D26" s="432"/>
      <c r="E26" s="690">
        <v>0</v>
      </c>
      <c r="F26" s="691"/>
      <c r="G26" s="432"/>
      <c r="H26" s="432"/>
      <c r="I26" s="446"/>
      <c r="J26" s="432"/>
      <c r="K26" s="432"/>
      <c r="L26" s="432"/>
      <c r="M26" s="433"/>
      <c r="N26" s="433"/>
      <c r="O26" s="433"/>
      <c r="P26" s="433"/>
      <c r="Q26" s="433"/>
      <c r="R26" s="433"/>
      <c r="S26" s="433"/>
      <c r="T26" s="433"/>
      <c r="U26" s="433"/>
      <c r="V26" s="432"/>
      <c r="W26" s="432"/>
      <c r="X26" s="432"/>
      <c r="Y26" s="433"/>
      <c r="Z26" s="433"/>
      <c r="AA26" s="433"/>
      <c r="AB26" s="433"/>
      <c r="AC26" s="433"/>
      <c r="AD26" s="433"/>
      <c r="AE26" s="433"/>
      <c r="AF26" s="433"/>
      <c r="AG26" s="433"/>
      <c r="AH26" s="433"/>
      <c r="AI26" s="433"/>
      <c r="AJ26" s="433"/>
      <c r="AK26" s="433"/>
      <c r="AL26" s="433">
        <f t="shared" si="3"/>
        <v>0</v>
      </c>
      <c r="AM26" s="347">
        <f t="shared" si="5"/>
        <v>0</v>
      </c>
      <c r="AN26" s="355"/>
    </row>
    <row r="27" spans="1:46" ht="24">
      <c r="A27" s="444"/>
      <c r="B27" s="444">
        <v>711181</v>
      </c>
      <c r="C27" s="445" t="s">
        <v>4756</v>
      </c>
      <c r="D27" s="432">
        <v>25000</v>
      </c>
      <c r="E27" s="690">
        <v>0</v>
      </c>
      <c r="F27" s="691"/>
      <c r="G27" s="432"/>
      <c r="H27" s="432"/>
      <c r="I27" s="446"/>
      <c r="J27" s="432"/>
      <c r="K27" s="432"/>
      <c r="L27" s="432"/>
      <c r="M27" s="433"/>
      <c r="N27" s="433"/>
      <c r="O27" s="433"/>
      <c r="P27" s="433"/>
      <c r="Q27" s="433"/>
      <c r="R27" s="433"/>
      <c r="S27" s="433"/>
      <c r="T27" s="433"/>
      <c r="U27" s="433"/>
      <c r="V27" s="432"/>
      <c r="W27" s="432"/>
      <c r="X27" s="432"/>
      <c r="Y27" s="433"/>
      <c r="Z27" s="433"/>
      <c r="AA27" s="433"/>
      <c r="AB27" s="433"/>
      <c r="AC27" s="433"/>
      <c r="AD27" s="433"/>
      <c r="AE27" s="433"/>
      <c r="AF27" s="433"/>
      <c r="AG27" s="433"/>
      <c r="AH27" s="433"/>
      <c r="AI27" s="433"/>
      <c r="AJ27" s="433"/>
      <c r="AK27" s="433"/>
      <c r="AL27" s="433">
        <f t="shared" si="3"/>
        <v>25000</v>
      </c>
      <c r="AM27" s="347">
        <f t="shared" si="5"/>
        <v>0</v>
      </c>
      <c r="AN27" s="355"/>
    </row>
    <row r="28" spans="1:46" ht="24">
      <c r="A28" s="444"/>
      <c r="B28" s="444">
        <v>711183</v>
      </c>
      <c r="C28" s="445" t="s">
        <v>4757</v>
      </c>
      <c r="D28" s="432">
        <v>100000</v>
      </c>
      <c r="E28" s="690">
        <v>39461</v>
      </c>
      <c r="F28" s="691">
        <f t="shared" si="4"/>
        <v>0.39461000000000002</v>
      </c>
      <c r="G28" s="432"/>
      <c r="H28" s="432"/>
      <c r="I28" s="446"/>
      <c r="J28" s="432"/>
      <c r="K28" s="432"/>
      <c r="L28" s="432"/>
      <c r="M28" s="433"/>
      <c r="N28" s="433"/>
      <c r="O28" s="433"/>
      <c r="P28" s="433"/>
      <c r="Q28" s="433"/>
      <c r="R28" s="433"/>
      <c r="S28" s="433"/>
      <c r="T28" s="433"/>
      <c r="U28" s="433"/>
      <c r="V28" s="432"/>
      <c r="W28" s="432"/>
      <c r="X28" s="432"/>
      <c r="Y28" s="433"/>
      <c r="Z28" s="433"/>
      <c r="AA28" s="433"/>
      <c r="AB28" s="433"/>
      <c r="AC28" s="433"/>
      <c r="AD28" s="433"/>
      <c r="AE28" s="433"/>
      <c r="AF28" s="433"/>
      <c r="AG28" s="433"/>
      <c r="AH28" s="433"/>
      <c r="AI28" s="433"/>
      <c r="AJ28" s="433"/>
      <c r="AK28" s="433"/>
      <c r="AL28" s="433">
        <f t="shared" si="3"/>
        <v>100000</v>
      </c>
      <c r="AM28" s="347">
        <f t="shared" si="5"/>
        <v>39461</v>
      </c>
      <c r="AN28" s="355">
        <f t="shared" si="6"/>
        <v>0.39461000000000002</v>
      </c>
    </row>
    <row r="29" spans="1:46" ht="24">
      <c r="A29" s="444"/>
      <c r="B29" s="444">
        <v>711184</v>
      </c>
      <c r="C29" s="445" t="s">
        <v>4795</v>
      </c>
      <c r="D29" s="432">
        <v>25000</v>
      </c>
      <c r="E29" s="690">
        <v>16280</v>
      </c>
      <c r="F29" s="691">
        <f t="shared" si="4"/>
        <v>0.6512</v>
      </c>
      <c r="G29" s="432"/>
      <c r="H29" s="432"/>
      <c r="I29" s="446"/>
      <c r="J29" s="432"/>
      <c r="K29" s="432"/>
      <c r="L29" s="432"/>
      <c r="M29" s="433"/>
      <c r="N29" s="433"/>
      <c r="O29" s="433"/>
      <c r="P29" s="433"/>
      <c r="Q29" s="433"/>
      <c r="R29" s="433"/>
      <c r="S29" s="433"/>
      <c r="T29" s="433"/>
      <c r="U29" s="433"/>
      <c r="V29" s="432"/>
      <c r="W29" s="432"/>
      <c r="X29" s="432"/>
      <c r="Y29" s="433"/>
      <c r="Z29" s="433"/>
      <c r="AA29" s="433"/>
      <c r="AB29" s="433"/>
      <c r="AC29" s="433"/>
      <c r="AD29" s="433"/>
      <c r="AE29" s="433"/>
      <c r="AF29" s="433"/>
      <c r="AG29" s="433"/>
      <c r="AH29" s="433"/>
      <c r="AI29" s="433"/>
      <c r="AJ29" s="433"/>
      <c r="AK29" s="433"/>
      <c r="AL29" s="433">
        <f t="shared" si="3"/>
        <v>25000</v>
      </c>
      <c r="AM29" s="347">
        <f t="shared" si="5"/>
        <v>16280</v>
      </c>
      <c r="AN29" s="355">
        <f t="shared" si="6"/>
        <v>0.6512</v>
      </c>
    </row>
    <row r="30" spans="1:46">
      <c r="A30" s="444"/>
      <c r="B30" s="444">
        <v>711191</v>
      </c>
      <c r="C30" s="445" t="s">
        <v>4758</v>
      </c>
      <c r="D30" s="432">
        <f>26000000+1200000</f>
        <v>27200000</v>
      </c>
      <c r="E30" s="690">
        <v>7466726.7400000002</v>
      </c>
      <c r="F30" s="691">
        <f t="shared" si="4"/>
        <v>0.27451201250000001</v>
      </c>
      <c r="G30" s="432"/>
      <c r="H30" s="432"/>
      <c r="I30" s="446"/>
      <c r="J30" s="432"/>
      <c r="K30" s="432"/>
      <c r="L30" s="432"/>
      <c r="M30" s="433"/>
      <c r="N30" s="433"/>
      <c r="O30" s="433"/>
      <c r="P30" s="433"/>
      <c r="Q30" s="433"/>
      <c r="R30" s="433"/>
      <c r="S30" s="433"/>
      <c r="T30" s="433"/>
      <c r="U30" s="433"/>
      <c r="V30" s="432"/>
      <c r="W30" s="432"/>
      <c r="X30" s="432"/>
      <c r="Y30" s="433"/>
      <c r="Z30" s="433"/>
      <c r="AA30" s="433"/>
      <c r="AB30" s="433"/>
      <c r="AC30" s="433"/>
      <c r="AD30" s="433"/>
      <c r="AE30" s="433"/>
      <c r="AF30" s="433"/>
      <c r="AG30" s="433"/>
      <c r="AH30" s="433"/>
      <c r="AI30" s="433"/>
      <c r="AJ30" s="433"/>
      <c r="AK30" s="433"/>
      <c r="AL30" s="433">
        <f t="shared" si="3"/>
        <v>27200000</v>
      </c>
      <c r="AM30" s="347">
        <f t="shared" si="5"/>
        <v>7466726.7400000002</v>
      </c>
      <c r="AN30" s="355">
        <f t="shared" si="6"/>
        <v>0.27451201250000001</v>
      </c>
    </row>
    <row r="31" spans="1:46" ht="24">
      <c r="A31" s="447"/>
      <c r="B31" s="444">
        <v>711193</v>
      </c>
      <c r="C31" s="445" t="s">
        <v>4759</v>
      </c>
      <c r="D31" s="432">
        <v>100000</v>
      </c>
      <c r="E31" s="690">
        <v>57997.46</v>
      </c>
      <c r="F31" s="691">
        <f t="shared" si="4"/>
        <v>0.57997460000000001</v>
      </c>
      <c r="G31" s="432"/>
      <c r="H31" s="432"/>
      <c r="I31" s="446"/>
      <c r="J31" s="432"/>
      <c r="K31" s="432"/>
      <c r="L31" s="432"/>
      <c r="M31" s="433"/>
      <c r="N31" s="433"/>
      <c r="O31" s="433"/>
      <c r="P31" s="433"/>
      <c r="Q31" s="433"/>
      <c r="R31" s="433"/>
      <c r="S31" s="433"/>
      <c r="T31" s="433"/>
      <c r="U31" s="433"/>
      <c r="V31" s="432"/>
      <c r="W31" s="432"/>
      <c r="X31" s="432"/>
      <c r="Y31" s="433"/>
      <c r="Z31" s="433"/>
      <c r="AA31" s="433"/>
      <c r="AB31" s="433"/>
      <c r="AC31" s="433"/>
      <c r="AD31" s="433"/>
      <c r="AE31" s="433"/>
      <c r="AF31" s="433"/>
      <c r="AG31" s="433"/>
      <c r="AH31" s="433"/>
      <c r="AI31" s="433"/>
      <c r="AJ31" s="433"/>
      <c r="AK31" s="433"/>
      <c r="AL31" s="433">
        <f t="shared" si="3"/>
        <v>100000</v>
      </c>
      <c r="AM31" s="347">
        <f t="shared" si="5"/>
        <v>57997.46</v>
      </c>
      <c r="AN31" s="355">
        <f t="shared" si="6"/>
        <v>0.57997460000000001</v>
      </c>
    </row>
    <row r="32" spans="1:46">
      <c r="A32" s="490">
        <v>712000</v>
      </c>
      <c r="B32" s="493"/>
      <c r="C32" s="492" t="s">
        <v>4754</v>
      </c>
      <c r="D32" s="477">
        <f>SUM(D33)</f>
        <v>10</v>
      </c>
      <c r="E32" s="352">
        <f>SUM(E33)</f>
        <v>0</v>
      </c>
      <c r="F32" s="339">
        <f t="shared" si="4"/>
        <v>0</v>
      </c>
      <c r="G32" s="477">
        <f>SUM(G33)</f>
        <v>0</v>
      </c>
      <c r="H32" s="477">
        <f>SUM(H33)</f>
        <v>0</v>
      </c>
      <c r="I32" s="478"/>
      <c r="J32" s="477">
        <f>SUM(J33)</f>
        <v>0</v>
      </c>
      <c r="K32" s="477">
        <f>SUM(K33)</f>
        <v>0</v>
      </c>
      <c r="L32" s="477"/>
      <c r="M32" s="480"/>
      <c r="N32" s="480"/>
      <c r="O32" s="480"/>
      <c r="P32" s="480"/>
      <c r="Q32" s="480"/>
      <c r="R32" s="480"/>
      <c r="S32" s="480"/>
      <c r="T32" s="480"/>
      <c r="U32" s="480"/>
      <c r="V32" s="477">
        <f>SUM(V33)</f>
        <v>0</v>
      </c>
      <c r="W32" s="477">
        <f>SUM(W33)</f>
        <v>0</v>
      </c>
      <c r="X32" s="477"/>
      <c r="Y32" s="480"/>
      <c r="Z32" s="480"/>
      <c r="AA32" s="480"/>
      <c r="AB32" s="480"/>
      <c r="AC32" s="480"/>
      <c r="AD32" s="480"/>
      <c r="AE32" s="480"/>
      <c r="AF32" s="480"/>
      <c r="AG32" s="480"/>
      <c r="AH32" s="480"/>
      <c r="AI32" s="480"/>
      <c r="AJ32" s="480"/>
      <c r="AK32" s="480"/>
      <c r="AL32" s="480">
        <f>SUM(AL33)</f>
        <v>10</v>
      </c>
      <c r="AM32" s="523">
        <f>SUM(AM33)</f>
        <v>0</v>
      </c>
      <c r="AN32" s="524"/>
    </row>
    <row r="33" spans="1:40" ht="24">
      <c r="A33" s="447"/>
      <c r="B33" s="444">
        <v>712112</v>
      </c>
      <c r="C33" s="445" t="s">
        <v>4755</v>
      </c>
      <c r="D33" s="432">
        <v>10</v>
      </c>
      <c r="E33" s="690"/>
      <c r="F33" s="691">
        <f t="shared" si="4"/>
        <v>0</v>
      </c>
      <c r="G33" s="432">
        <v>0</v>
      </c>
      <c r="H33" s="432"/>
      <c r="I33" s="446"/>
      <c r="J33" s="432"/>
      <c r="K33" s="432"/>
      <c r="L33" s="432"/>
      <c r="M33" s="433"/>
      <c r="N33" s="433"/>
      <c r="O33" s="433"/>
      <c r="P33" s="433"/>
      <c r="Q33" s="433"/>
      <c r="R33" s="433"/>
      <c r="S33" s="433"/>
      <c r="T33" s="433"/>
      <c r="U33" s="433"/>
      <c r="V33" s="432"/>
      <c r="W33" s="432"/>
      <c r="X33" s="432"/>
      <c r="Y33" s="433"/>
      <c r="Z33" s="433"/>
      <c r="AA33" s="433"/>
      <c r="AB33" s="433"/>
      <c r="AC33" s="433"/>
      <c r="AD33" s="433"/>
      <c r="AE33" s="433"/>
      <c r="AF33" s="433"/>
      <c r="AG33" s="433"/>
      <c r="AH33" s="433"/>
      <c r="AI33" s="433"/>
      <c r="AJ33" s="433"/>
      <c r="AK33" s="433"/>
      <c r="AL33" s="433">
        <f>SUM(G33,D33,J33,M33,AE33)</f>
        <v>10</v>
      </c>
      <c r="AM33" s="347">
        <f>SUM(H33,E33,K33,W33)</f>
        <v>0</v>
      </c>
      <c r="AN33" s="355">
        <f>AM33/AL33</f>
        <v>0</v>
      </c>
    </row>
    <row r="34" spans="1:40">
      <c r="A34" s="490">
        <v>713000</v>
      </c>
      <c r="B34" s="493"/>
      <c r="C34" s="492" t="s">
        <v>3696</v>
      </c>
      <c r="D34" s="477">
        <f>SUM(D35:D43)</f>
        <v>56595790</v>
      </c>
      <c r="E34" s="352">
        <f>SUM(E35:E43)</f>
        <v>27598811.849999998</v>
      </c>
      <c r="F34" s="339">
        <f>E34/D34</f>
        <v>0.48764778881962773</v>
      </c>
      <c r="G34" s="477">
        <f>SUM(G35:G43)</f>
        <v>0</v>
      </c>
      <c r="H34" s="477">
        <f>SUM(H35:H43)</f>
        <v>0</v>
      </c>
      <c r="I34" s="478"/>
      <c r="J34" s="477">
        <f>SUM(J35:J43)</f>
        <v>0</v>
      </c>
      <c r="K34" s="477">
        <f>SUM(K35:K43)</f>
        <v>0</v>
      </c>
      <c r="L34" s="477"/>
      <c r="M34" s="480"/>
      <c r="N34" s="480"/>
      <c r="O34" s="480"/>
      <c r="P34" s="480"/>
      <c r="Q34" s="480"/>
      <c r="R34" s="480"/>
      <c r="S34" s="480"/>
      <c r="T34" s="480"/>
      <c r="U34" s="480"/>
      <c r="V34" s="477">
        <f>SUM(V35:V43)</f>
        <v>0</v>
      </c>
      <c r="W34" s="477">
        <f>SUM(W35:W43)</f>
        <v>0</v>
      </c>
      <c r="X34" s="477"/>
      <c r="Y34" s="480"/>
      <c r="Z34" s="480"/>
      <c r="AA34" s="480"/>
      <c r="AB34" s="480"/>
      <c r="AC34" s="480"/>
      <c r="AD34" s="480"/>
      <c r="AE34" s="480"/>
      <c r="AF34" s="480"/>
      <c r="AG34" s="480"/>
      <c r="AH34" s="480"/>
      <c r="AI34" s="480"/>
      <c r="AJ34" s="480"/>
      <c r="AK34" s="480"/>
      <c r="AL34" s="480">
        <f>SUM(AL35:AL43)</f>
        <v>56595790</v>
      </c>
      <c r="AM34" s="523">
        <f>SUM(AM35:AM43)</f>
        <v>27598811.849999998</v>
      </c>
      <c r="AN34" s="524"/>
    </row>
    <row r="35" spans="1:40" ht="24">
      <c r="A35" s="444"/>
      <c r="B35" s="444">
        <v>713121</v>
      </c>
      <c r="C35" s="445" t="s">
        <v>4760</v>
      </c>
      <c r="D35" s="432">
        <v>46862759</v>
      </c>
      <c r="E35" s="690">
        <v>12561776.039999999</v>
      </c>
      <c r="F35" s="691">
        <f t="shared" si="4"/>
        <v>0.26805455564406694</v>
      </c>
      <c r="G35" s="432"/>
      <c r="H35" s="432"/>
      <c r="I35" s="446"/>
      <c r="J35" s="432"/>
      <c r="K35" s="432"/>
      <c r="L35" s="432"/>
      <c r="M35" s="433"/>
      <c r="N35" s="433"/>
      <c r="O35" s="433"/>
      <c r="P35" s="433"/>
      <c r="Q35" s="433"/>
      <c r="R35" s="433"/>
      <c r="S35" s="433"/>
      <c r="T35" s="433"/>
      <c r="U35" s="433"/>
      <c r="V35" s="432"/>
      <c r="W35" s="432"/>
      <c r="X35" s="432"/>
      <c r="Y35" s="433"/>
      <c r="Z35" s="433"/>
      <c r="AA35" s="433"/>
      <c r="AB35" s="433"/>
      <c r="AC35" s="433"/>
      <c r="AD35" s="433"/>
      <c r="AE35" s="433"/>
      <c r="AF35" s="433"/>
      <c r="AG35" s="433"/>
      <c r="AH35" s="433"/>
      <c r="AI35" s="433"/>
      <c r="AJ35" s="433"/>
      <c r="AK35" s="433"/>
      <c r="AL35" s="433">
        <f t="shared" ref="AL35:AL43" si="7">SUM(G35,D35,J35,M35,AE35)</f>
        <v>46862759</v>
      </c>
      <c r="AM35" s="347">
        <f t="shared" ref="AM35:AM43" si="8">SUM(H35,E35,K35,W35)</f>
        <v>12561776.039999999</v>
      </c>
      <c r="AN35" s="355">
        <f t="shared" ref="AN35:AN102" si="9">AM35/AL35</f>
        <v>0.26805455564406694</v>
      </c>
    </row>
    <row r="36" spans="1:40" ht="24">
      <c r="A36" s="444"/>
      <c r="B36" s="444">
        <v>713122</v>
      </c>
      <c r="C36" s="445" t="s">
        <v>4761</v>
      </c>
      <c r="D36" s="432">
        <v>300000</v>
      </c>
      <c r="E36" s="690">
        <v>9118913.2100000009</v>
      </c>
      <c r="F36" s="691">
        <f t="shared" si="4"/>
        <v>30.39637736666667</v>
      </c>
      <c r="G36" s="432"/>
      <c r="H36" s="432"/>
      <c r="I36" s="446"/>
      <c r="J36" s="432"/>
      <c r="K36" s="432"/>
      <c r="L36" s="432"/>
      <c r="M36" s="433"/>
      <c r="N36" s="433"/>
      <c r="O36" s="433"/>
      <c r="P36" s="433"/>
      <c r="Q36" s="433"/>
      <c r="R36" s="433"/>
      <c r="S36" s="433"/>
      <c r="T36" s="433"/>
      <c r="U36" s="433"/>
      <c r="V36" s="432"/>
      <c r="W36" s="432"/>
      <c r="X36" s="432"/>
      <c r="Y36" s="433"/>
      <c r="Z36" s="433"/>
      <c r="AA36" s="433"/>
      <c r="AB36" s="433"/>
      <c r="AC36" s="433"/>
      <c r="AD36" s="433"/>
      <c r="AE36" s="433"/>
      <c r="AF36" s="433"/>
      <c r="AG36" s="433"/>
      <c r="AH36" s="433"/>
      <c r="AI36" s="433"/>
      <c r="AJ36" s="433"/>
      <c r="AK36" s="433"/>
      <c r="AL36" s="433">
        <f t="shared" si="7"/>
        <v>300000</v>
      </c>
      <c r="AM36" s="347">
        <f t="shared" si="8"/>
        <v>9118913.2100000009</v>
      </c>
      <c r="AN36" s="355">
        <f t="shared" si="9"/>
        <v>30.39637736666667</v>
      </c>
    </row>
    <row r="37" spans="1:40" ht="36" hidden="1">
      <c r="A37" s="444"/>
      <c r="B37" s="444">
        <v>713126</v>
      </c>
      <c r="C37" s="445" t="s">
        <v>3750</v>
      </c>
      <c r="D37" s="432">
        <v>0</v>
      </c>
      <c r="E37" s="690"/>
      <c r="F37" s="691" t="e">
        <f t="shared" si="4"/>
        <v>#DIV/0!</v>
      </c>
      <c r="G37" s="432"/>
      <c r="H37" s="432"/>
      <c r="I37" s="446"/>
      <c r="J37" s="432"/>
      <c r="K37" s="432"/>
      <c r="L37" s="432"/>
      <c r="M37" s="433"/>
      <c r="N37" s="433"/>
      <c r="O37" s="433"/>
      <c r="P37" s="433"/>
      <c r="Q37" s="433"/>
      <c r="R37" s="433"/>
      <c r="S37" s="433"/>
      <c r="T37" s="433"/>
      <c r="U37" s="433"/>
      <c r="V37" s="432"/>
      <c r="W37" s="432"/>
      <c r="X37" s="432"/>
      <c r="Y37" s="433"/>
      <c r="Z37" s="433"/>
      <c r="AA37" s="433"/>
      <c r="AB37" s="433"/>
      <c r="AC37" s="433"/>
      <c r="AD37" s="433"/>
      <c r="AE37" s="433"/>
      <c r="AF37" s="433"/>
      <c r="AG37" s="433"/>
      <c r="AH37" s="433"/>
      <c r="AI37" s="433"/>
      <c r="AJ37" s="433"/>
      <c r="AK37" s="433"/>
      <c r="AL37" s="433">
        <f t="shared" si="7"/>
        <v>0</v>
      </c>
      <c r="AM37" s="347">
        <f t="shared" si="8"/>
        <v>0</v>
      </c>
      <c r="AN37" s="355" t="e">
        <f t="shared" si="9"/>
        <v>#DIV/0!</v>
      </c>
    </row>
    <row r="38" spans="1:40" ht="24">
      <c r="A38" s="444"/>
      <c r="B38" s="444">
        <v>713311</v>
      </c>
      <c r="C38" s="445" t="s">
        <v>3697</v>
      </c>
      <c r="D38" s="432">
        <v>3455708</v>
      </c>
      <c r="E38" s="690">
        <v>1411039.13</v>
      </c>
      <c r="F38" s="691">
        <f t="shared" si="4"/>
        <v>0.40832128466872775</v>
      </c>
      <c r="G38" s="432"/>
      <c r="H38" s="432"/>
      <c r="I38" s="446"/>
      <c r="J38" s="432"/>
      <c r="K38" s="432"/>
      <c r="L38" s="432"/>
      <c r="M38" s="433"/>
      <c r="N38" s="433"/>
      <c r="O38" s="433"/>
      <c r="P38" s="433"/>
      <c r="Q38" s="433"/>
      <c r="R38" s="433"/>
      <c r="S38" s="433"/>
      <c r="T38" s="433"/>
      <c r="U38" s="433"/>
      <c r="V38" s="432"/>
      <c r="W38" s="432"/>
      <c r="X38" s="432"/>
      <c r="Y38" s="433"/>
      <c r="Z38" s="433"/>
      <c r="AA38" s="433"/>
      <c r="AB38" s="433"/>
      <c r="AC38" s="433"/>
      <c r="AD38" s="433"/>
      <c r="AE38" s="433"/>
      <c r="AF38" s="433"/>
      <c r="AG38" s="433"/>
      <c r="AH38" s="433"/>
      <c r="AI38" s="433"/>
      <c r="AJ38" s="433"/>
      <c r="AK38" s="433"/>
      <c r="AL38" s="433">
        <f t="shared" si="7"/>
        <v>3455708</v>
      </c>
      <c r="AM38" s="347">
        <f t="shared" si="8"/>
        <v>1411039.13</v>
      </c>
      <c r="AN38" s="355">
        <f t="shared" si="9"/>
        <v>0.40832128466872775</v>
      </c>
    </row>
    <row r="39" spans="1:40" ht="36">
      <c r="A39" s="444"/>
      <c r="B39" s="444">
        <v>713421</v>
      </c>
      <c r="C39" s="445" t="s">
        <v>3698</v>
      </c>
      <c r="D39" s="432">
        <v>2500000</v>
      </c>
      <c r="E39" s="690">
        <v>3299207.4</v>
      </c>
      <c r="F39" s="691">
        <f t="shared" si="4"/>
        <v>1.31968296</v>
      </c>
      <c r="G39" s="432"/>
      <c r="H39" s="432"/>
      <c r="I39" s="446"/>
      <c r="J39" s="432"/>
      <c r="K39" s="432"/>
      <c r="L39" s="432"/>
      <c r="M39" s="433"/>
      <c r="N39" s="433"/>
      <c r="O39" s="433"/>
      <c r="P39" s="433"/>
      <c r="Q39" s="433"/>
      <c r="R39" s="433"/>
      <c r="S39" s="433"/>
      <c r="T39" s="433"/>
      <c r="U39" s="433"/>
      <c r="V39" s="432"/>
      <c r="W39" s="432"/>
      <c r="X39" s="432"/>
      <c r="Y39" s="433"/>
      <c r="Z39" s="433"/>
      <c r="AA39" s="433"/>
      <c r="AB39" s="433"/>
      <c r="AC39" s="433"/>
      <c r="AD39" s="433"/>
      <c r="AE39" s="433"/>
      <c r="AF39" s="433"/>
      <c r="AG39" s="433"/>
      <c r="AH39" s="433"/>
      <c r="AI39" s="433"/>
      <c r="AJ39" s="433"/>
      <c r="AK39" s="433"/>
      <c r="AL39" s="433">
        <f t="shared" si="7"/>
        <v>2500000</v>
      </c>
      <c r="AM39" s="347">
        <f t="shared" si="8"/>
        <v>3299207.4</v>
      </c>
      <c r="AN39" s="355">
        <f t="shared" si="9"/>
        <v>1.31968296</v>
      </c>
    </row>
    <row r="40" spans="1:40" ht="48" hidden="1">
      <c r="A40" s="444"/>
      <c r="B40" s="444">
        <v>713422</v>
      </c>
      <c r="C40" s="445" t="s">
        <v>3699</v>
      </c>
      <c r="D40" s="432">
        <v>0</v>
      </c>
      <c r="E40" s="690"/>
      <c r="F40" s="691" t="e">
        <f t="shared" si="4"/>
        <v>#DIV/0!</v>
      </c>
      <c r="G40" s="432"/>
      <c r="H40" s="432"/>
      <c r="I40" s="446"/>
      <c r="J40" s="432"/>
      <c r="K40" s="432"/>
      <c r="L40" s="432"/>
      <c r="M40" s="433"/>
      <c r="N40" s="433"/>
      <c r="O40" s="433"/>
      <c r="P40" s="433"/>
      <c r="Q40" s="433"/>
      <c r="R40" s="433"/>
      <c r="S40" s="433"/>
      <c r="T40" s="433"/>
      <c r="U40" s="433"/>
      <c r="V40" s="432"/>
      <c r="W40" s="432"/>
      <c r="X40" s="432"/>
      <c r="Y40" s="433"/>
      <c r="Z40" s="433"/>
      <c r="AA40" s="433"/>
      <c r="AB40" s="433"/>
      <c r="AC40" s="433"/>
      <c r="AD40" s="433"/>
      <c r="AE40" s="433"/>
      <c r="AF40" s="433"/>
      <c r="AG40" s="433"/>
      <c r="AH40" s="433"/>
      <c r="AI40" s="433"/>
      <c r="AJ40" s="433"/>
      <c r="AK40" s="433"/>
      <c r="AL40" s="433">
        <f t="shared" si="7"/>
        <v>0</v>
      </c>
      <c r="AM40" s="347">
        <f t="shared" si="8"/>
        <v>0</v>
      </c>
      <c r="AN40" s="355" t="e">
        <f t="shared" si="9"/>
        <v>#DIV/0!</v>
      </c>
    </row>
    <row r="41" spans="1:40" ht="48">
      <c r="A41" s="444"/>
      <c r="B41" s="444">
        <v>713423</v>
      </c>
      <c r="C41" s="445" t="s">
        <v>3751</v>
      </c>
      <c r="D41" s="432">
        <v>2469864</v>
      </c>
      <c r="E41" s="690">
        <v>1203126.07</v>
      </c>
      <c r="F41" s="691">
        <f t="shared" si="4"/>
        <v>0.48712239621290893</v>
      </c>
      <c r="G41" s="432"/>
      <c r="H41" s="432"/>
      <c r="I41" s="446"/>
      <c r="J41" s="432"/>
      <c r="K41" s="432"/>
      <c r="L41" s="432"/>
      <c r="M41" s="433"/>
      <c r="N41" s="433"/>
      <c r="O41" s="433"/>
      <c r="P41" s="433"/>
      <c r="Q41" s="433"/>
      <c r="R41" s="433"/>
      <c r="S41" s="433"/>
      <c r="T41" s="433"/>
      <c r="U41" s="433"/>
      <c r="V41" s="432"/>
      <c r="W41" s="432"/>
      <c r="X41" s="432"/>
      <c r="Y41" s="433"/>
      <c r="Z41" s="433"/>
      <c r="AA41" s="433"/>
      <c r="AB41" s="433"/>
      <c r="AC41" s="433"/>
      <c r="AD41" s="433"/>
      <c r="AE41" s="433"/>
      <c r="AF41" s="433"/>
      <c r="AG41" s="433"/>
      <c r="AH41" s="433"/>
      <c r="AI41" s="433"/>
      <c r="AJ41" s="433"/>
      <c r="AK41" s="433"/>
      <c r="AL41" s="433">
        <f t="shared" si="7"/>
        <v>2469864</v>
      </c>
      <c r="AM41" s="347">
        <f t="shared" si="8"/>
        <v>1203126.07</v>
      </c>
      <c r="AN41" s="355">
        <f t="shared" si="9"/>
        <v>0.48712239621290893</v>
      </c>
    </row>
    <row r="42" spans="1:40" ht="36">
      <c r="A42" s="444"/>
      <c r="B42" s="444">
        <v>713426</v>
      </c>
      <c r="C42" s="445" t="s">
        <v>5428</v>
      </c>
      <c r="D42" s="432">
        <v>1000000</v>
      </c>
      <c r="E42" s="690"/>
      <c r="F42" s="691"/>
      <c r="G42" s="432"/>
      <c r="H42" s="432"/>
      <c r="I42" s="446"/>
      <c r="J42" s="432"/>
      <c r="K42" s="432"/>
      <c r="L42" s="432"/>
      <c r="M42" s="433"/>
      <c r="N42" s="433"/>
      <c r="O42" s="433"/>
      <c r="P42" s="433"/>
      <c r="Q42" s="433"/>
      <c r="R42" s="433"/>
      <c r="S42" s="433"/>
      <c r="T42" s="433"/>
      <c r="U42" s="433"/>
      <c r="V42" s="432"/>
      <c r="W42" s="432"/>
      <c r="X42" s="432"/>
      <c r="Y42" s="433"/>
      <c r="Z42" s="433"/>
      <c r="AA42" s="433"/>
      <c r="AB42" s="433"/>
      <c r="AC42" s="433"/>
      <c r="AD42" s="433"/>
      <c r="AE42" s="433"/>
      <c r="AF42" s="433"/>
      <c r="AG42" s="433"/>
      <c r="AH42" s="433"/>
      <c r="AI42" s="433"/>
      <c r="AJ42" s="433"/>
      <c r="AK42" s="433"/>
      <c r="AL42" s="433">
        <f t="shared" si="7"/>
        <v>1000000</v>
      </c>
      <c r="AM42" s="347">
        <f t="shared" si="8"/>
        <v>0</v>
      </c>
      <c r="AN42" s="355">
        <f t="shared" si="9"/>
        <v>0</v>
      </c>
    </row>
    <row r="43" spans="1:40">
      <c r="A43" s="444"/>
      <c r="B43" s="444">
        <v>713611</v>
      </c>
      <c r="C43" s="445" t="s">
        <v>3700</v>
      </c>
      <c r="D43" s="432">
        <v>7459</v>
      </c>
      <c r="E43" s="690">
        <v>4750</v>
      </c>
      <c r="F43" s="691"/>
      <c r="G43" s="432"/>
      <c r="H43" s="432"/>
      <c r="I43" s="446"/>
      <c r="J43" s="432"/>
      <c r="K43" s="432"/>
      <c r="L43" s="432"/>
      <c r="M43" s="433"/>
      <c r="N43" s="433"/>
      <c r="O43" s="433"/>
      <c r="P43" s="433"/>
      <c r="Q43" s="433"/>
      <c r="R43" s="433"/>
      <c r="S43" s="433"/>
      <c r="T43" s="433"/>
      <c r="U43" s="433"/>
      <c r="V43" s="432"/>
      <c r="W43" s="432"/>
      <c r="X43" s="432"/>
      <c r="Y43" s="433"/>
      <c r="Z43" s="433"/>
      <c r="AA43" s="433"/>
      <c r="AB43" s="433"/>
      <c r="AC43" s="433"/>
      <c r="AD43" s="433"/>
      <c r="AE43" s="433"/>
      <c r="AF43" s="433"/>
      <c r="AG43" s="433"/>
      <c r="AH43" s="433"/>
      <c r="AI43" s="433"/>
      <c r="AJ43" s="433"/>
      <c r="AK43" s="433"/>
      <c r="AL43" s="433">
        <f t="shared" si="7"/>
        <v>7459</v>
      </c>
      <c r="AM43" s="347">
        <f t="shared" si="8"/>
        <v>4750</v>
      </c>
      <c r="AN43" s="355"/>
    </row>
    <row r="44" spans="1:40">
      <c r="A44" s="490">
        <v>714000</v>
      </c>
      <c r="B44" s="491"/>
      <c r="C44" s="492" t="s">
        <v>3701</v>
      </c>
      <c r="D44" s="477">
        <f>SUM(D45:D54)</f>
        <v>18320000</v>
      </c>
      <c r="E44" s="352">
        <f>SUM(E45:E54)</f>
        <v>6915220.7000000002</v>
      </c>
      <c r="F44" s="339">
        <f>E44/D44</f>
        <v>0.37746837882096068</v>
      </c>
      <c r="G44" s="477">
        <f>SUM(G45:G54)</f>
        <v>0</v>
      </c>
      <c r="H44" s="477">
        <f>SUM(H45:H54)</f>
        <v>0</v>
      </c>
      <c r="I44" s="478"/>
      <c r="J44" s="477">
        <f>SUM(J45:J54)</f>
        <v>0</v>
      </c>
      <c r="K44" s="477">
        <f>SUM(K45:K54)</f>
        <v>0</v>
      </c>
      <c r="L44" s="477"/>
      <c r="M44" s="480"/>
      <c r="N44" s="480"/>
      <c r="O44" s="480"/>
      <c r="P44" s="480"/>
      <c r="Q44" s="480"/>
      <c r="R44" s="480"/>
      <c r="S44" s="480"/>
      <c r="T44" s="480"/>
      <c r="U44" s="480"/>
      <c r="V44" s="477">
        <f>SUM(V45:V54)</f>
        <v>0</v>
      </c>
      <c r="W44" s="477">
        <f>SUM(W45:W54)</f>
        <v>0</v>
      </c>
      <c r="X44" s="477"/>
      <c r="Y44" s="480"/>
      <c r="Z44" s="480"/>
      <c r="AA44" s="480"/>
      <c r="AB44" s="480"/>
      <c r="AC44" s="480"/>
      <c r="AD44" s="480"/>
      <c r="AE44" s="480"/>
      <c r="AF44" s="480"/>
      <c r="AG44" s="480"/>
      <c r="AH44" s="480"/>
      <c r="AI44" s="480"/>
      <c r="AJ44" s="480"/>
      <c r="AK44" s="480"/>
      <c r="AL44" s="480">
        <f>SUM(AL45:AL54)</f>
        <v>18320000</v>
      </c>
      <c r="AM44" s="523">
        <f>SUM(AM45:AM54)</f>
        <v>6915220.7000000002</v>
      </c>
      <c r="AN44" s="524">
        <f t="shared" si="9"/>
        <v>0.37746837882096068</v>
      </c>
    </row>
    <row r="45" spans="1:40" hidden="1">
      <c r="A45" s="136"/>
      <c r="B45" s="696">
        <v>714441</v>
      </c>
      <c r="C45" s="134" t="s">
        <v>3702</v>
      </c>
      <c r="D45" s="334"/>
      <c r="E45" s="697"/>
      <c r="F45" s="698" t="e">
        <f t="shared" si="4"/>
        <v>#DIV/0!</v>
      </c>
      <c r="G45" s="334"/>
      <c r="H45" s="334"/>
      <c r="I45" s="341"/>
      <c r="J45" s="334"/>
      <c r="K45" s="334"/>
      <c r="L45" s="334"/>
      <c r="M45" s="367"/>
      <c r="N45" s="367"/>
      <c r="O45" s="367"/>
      <c r="P45" s="367"/>
      <c r="Q45" s="367"/>
      <c r="R45" s="367"/>
      <c r="S45" s="367"/>
      <c r="T45" s="367"/>
      <c r="U45" s="367"/>
      <c r="V45" s="334"/>
      <c r="W45" s="334"/>
      <c r="X45" s="334"/>
      <c r="Y45" s="367"/>
      <c r="Z45" s="367"/>
      <c r="AA45" s="367"/>
      <c r="AB45" s="367"/>
      <c r="AC45" s="367"/>
      <c r="AD45" s="367"/>
      <c r="AE45" s="367"/>
      <c r="AF45" s="367"/>
      <c r="AG45" s="367"/>
      <c r="AH45" s="367"/>
      <c r="AI45" s="367"/>
      <c r="AJ45" s="367"/>
      <c r="AK45" s="367"/>
      <c r="AL45" s="367">
        <f>SUM(G45,D45)</f>
        <v>0</v>
      </c>
      <c r="AM45" s="347"/>
      <c r="AN45" s="355" t="e">
        <f t="shared" si="9"/>
        <v>#DIV/0!</v>
      </c>
    </row>
    <row r="46" spans="1:40" ht="63.75" customHeight="1">
      <c r="A46" s="448"/>
      <c r="B46" s="444">
        <v>714431</v>
      </c>
      <c r="C46" s="445" t="s">
        <v>5280</v>
      </c>
      <c r="D46" s="432">
        <v>0</v>
      </c>
      <c r="E46" s="690">
        <v>0</v>
      </c>
      <c r="F46" s="691" t="e">
        <f t="shared" si="4"/>
        <v>#DIV/0!</v>
      </c>
      <c r="G46" s="432"/>
      <c r="H46" s="432"/>
      <c r="I46" s="446"/>
      <c r="J46" s="432"/>
      <c r="K46" s="432"/>
      <c r="L46" s="432"/>
      <c r="M46" s="433"/>
      <c r="N46" s="433"/>
      <c r="O46" s="433"/>
      <c r="P46" s="433"/>
      <c r="Q46" s="433"/>
      <c r="R46" s="433"/>
      <c r="S46" s="433"/>
      <c r="T46" s="433"/>
      <c r="U46" s="433"/>
      <c r="V46" s="432"/>
      <c r="W46" s="432"/>
      <c r="X46" s="432"/>
      <c r="Y46" s="433"/>
      <c r="Z46" s="433"/>
      <c r="AA46" s="433"/>
      <c r="AB46" s="433"/>
      <c r="AC46" s="433"/>
      <c r="AD46" s="433"/>
      <c r="AE46" s="433"/>
      <c r="AF46" s="433"/>
      <c r="AG46" s="433"/>
      <c r="AH46" s="433"/>
      <c r="AI46" s="433"/>
      <c r="AJ46" s="433"/>
      <c r="AK46" s="433"/>
      <c r="AL46" s="433">
        <f t="shared" ref="AL46:AL53" si="10">SUM(G46,D46,J46,M46,AE46)</f>
        <v>0</v>
      </c>
      <c r="AM46" s="347">
        <f t="shared" ref="AM46:AM53" si="11">SUM(H46,E46,K46,W46)</f>
        <v>0</v>
      </c>
      <c r="AN46" s="355" t="e">
        <f t="shared" si="9"/>
        <v>#DIV/0!</v>
      </c>
    </row>
    <row r="47" spans="1:40" ht="36">
      <c r="A47" s="448"/>
      <c r="B47" s="444">
        <v>714513</v>
      </c>
      <c r="C47" s="445" t="s">
        <v>3703</v>
      </c>
      <c r="D47" s="432">
        <v>9525000</v>
      </c>
      <c r="E47" s="690">
        <v>6502610</v>
      </c>
      <c r="F47" s="691">
        <f t="shared" si="4"/>
        <v>0.68268871391076114</v>
      </c>
      <c r="G47" s="432"/>
      <c r="H47" s="432"/>
      <c r="I47" s="446"/>
      <c r="J47" s="432"/>
      <c r="K47" s="432"/>
      <c r="L47" s="432"/>
      <c r="M47" s="433"/>
      <c r="N47" s="433"/>
      <c r="O47" s="433"/>
      <c r="P47" s="433"/>
      <c r="Q47" s="433"/>
      <c r="R47" s="433"/>
      <c r="S47" s="433"/>
      <c r="T47" s="433"/>
      <c r="U47" s="433"/>
      <c r="V47" s="432"/>
      <c r="W47" s="432"/>
      <c r="X47" s="432"/>
      <c r="Y47" s="433"/>
      <c r="Z47" s="433"/>
      <c r="AA47" s="433"/>
      <c r="AB47" s="433"/>
      <c r="AC47" s="433"/>
      <c r="AD47" s="433"/>
      <c r="AE47" s="433"/>
      <c r="AF47" s="433"/>
      <c r="AG47" s="433"/>
      <c r="AH47" s="433"/>
      <c r="AI47" s="433"/>
      <c r="AJ47" s="433"/>
      <c r="AK47" s="433"/>
      <c r="AL47" s="433">
        <f t="shared" si="10"/>
        <v>9525000</v>
      </c>
      <c r="AM47" s="347">
        <f t="shared" si="11"/>
        <v>6502610</v>
      </c>
      <c r="AN47" s="355">
        <f t="shared" si="9"/>
        <v>0.68268871391076114</v>
      </c>
    </row>
    <row r="48" spans="1:40" hidden="1">
      <c r="A48" s="448"/>
      <c r="B48" s="444">
        <v>714514</v>
      </c>
      <c r="C48" s="445" t="s">
        <v>4797</v>
      </c>
      <c r="D48" s="432">
        <v>0</v>
      </c>
      <c r="E48" s="690">
        <v>0</v>
      </c>
      <c r="F48" s="691" t="e">
        <f t="shared" si="4"/>
        <v>#DIV/0!</v>
      </c>
      <c r="G48" s="432"/>
      <c r="H48" s="432"/>
      <c r="I48" s="446"/>
      <c r="J48" s="432"/>
      <c r="K48" s="432"/>
      <c r="L48" s="432"/>
      <c r="M48" s="433"/>
      <c r="N48" s="433"/>
      <c r="O48" s="433"/>
      <c r="P48" s="433"/>
      <c r="Q48" s="433"/>
      <c r="R48" s="433"/>
      <c r="S48" s="433"/>
      <c r="T48" s="433"/>
      <c r="U48" s="433"/>
      <c r="V48" s="432"/>
      <c r="W48" s="432"/>
      <c r="X48" s="432"/>
      <c r="Y48" s="433"/>
      <c r="Z48" s="433"/>
      <c r="AA48" s="433"/>
      <c r="AB48" s="433"/>
      <c r="AC48" s="433"/>
      <c r="AD48" s="433"/>
      <c r="AE48" s="433"/>
      <c r="AF48" s="433"/>
      <c r="AG48" s="433"/>
      <c r="AH48" s="433"/>
      <c r="AI48" s="433"/>
      <c r="AJ48" s="433"/>
      <c r="AK48" s="433"/>
      <c r="AL48" s="433">
        <f t="shared" si="10"/>
        <v>0</v>
      </c>
      <c r="AM48" s="347">
        <f t="shared" si="11"/>
        <v>0</v>
      </c>
      <c r="AN48" s="355"/>
    </row>
    <row r="49" spans="1:44" ht="24.75" customHeight="1">
      <c r="A49" s="448"/>
      <c r="B49" s="444">
        <v>714543</v>
      </c>
      <c r="C49" s="445" t="s">
        <v>3704</v>
      </c>
      <c r="D49" s="432">
        <v>70000</v>
      </c>
      <c r="E49" s="690">
        <v>49514.8</v>
      </c>
      <c r="F49" s="691">
        <f t="shared" si="4"/>
        <v>0.70735428571428571</v>
      </c>
      <c r="G49" s="432"/>
      <c r="H49" s="432"/>
      <c r="I49" s="446"/>
      <c r="J49" s="432"/>
      <c r="K49" s="432"/>
      <c r="L49" s="432"/>
      <c r="M49" s="433"/>
      <c r="N49" s="433"/>
      <c r="O49" s="433"/>
      <c r="P49" s="433"/>
      <c r="Q49" s="433"/>
      <c r="R49" s="433"/>
      <c r="S49" s="433"/>
      <c r="T49" s="433"/>
      <c r="U49" s="433"/>
      <c r="V49" s="432"/>
      <c r="W49" s="432"/>
      <c r="X49" s="432"/>
      <c r="Y49" s="433"/>
      <c r="Z49" s="433"/>
      <c r="AA49" s="433"/>
      <c r="AB49" s="433"/>
      <c r="AC49" s="433"/>
      <c r="AD49" s="433"/>
      <c r="AE49" s="433"/>
      <c r="AF49" s="433"/>
      <c r="AG49" s="433"/>
      <c r="AH49" s="433"/>
      <c r="AI49" s="433"/>
      <c r="AJ49" s="433"/>
      <c r="AK49" s="433"/>
      <c r="AL49" s="433">
        <f t="shared" si="10"/>
        <v>70000</v>
      </c>
      <c r="AM49" s="347">
        <f t="shared" si="11"/>
        <v>49514.8</v>
      </c>
      <c r="AN49" s="355">
        <f t="shared" si="9"/>
        <v>0.70735428571428571</v>
      </c>
    </row>
    <row r="50" spans="1:44" hidden="1">
      <c r="A50" s="448"/>
      <c r="B50" s="444">
        <v>714547</v>
      </c>
      <c r="C50" s="445" t="s">
        <v>4762</v>
      </c>
      <c r="D50" s="432">
        <v>0</v>
      </c>
      <c r="E50" s="690"/>
      <c r="F50" s="691" t="e">
        <f t="shared" si="4"/>
        <v>#DIV/0!</v>
      </c>
      <c r="G50" s="432"/>
      <c r="H50" s="432"/>
      <c r="I50" s="446"/>
      <c r="J50" s="432"/>
      <c r="K50" s="432"/>
      <c r="L50" s="432"/>
      <c r="M50" s="433"/>
      <c r="N50" s="433"/>
      <c r="O50" s="433"/>
      <c r="P50" s="433"/>
      <c r="Q50" s="433"/>
      <c r="R50" s="433"/>
      <c r="S50" s="433"/>
      <c r="T50" s="433"/>
      <c r="U50" s="433"/>
      <c r="V50" s="432"/>
      <c r="W50" s="432"/>
      <c r="X50" s="432"/>
      <c r="Y50" s="433"/>
      <c r="Z50" s="433"/>
      <c r="AA50" s="433"/>
      <c r="AB50" s="433"/>
      <c r="AC50" s="433"/>
      <c r="AD50" s="433"/>
      <c r="AE50" s="433"/>
      <c r="AF50" s="433"/>
      <c r="AG50" s="433"/>
      <c r="AH50" s="433"/>
      <c r="AI50" s="433"/>
      <c r="AJ50" s="433"/>
      <c r="AK50" s="433"/>
      <c r="AL50" s="433">
        <f t="shared" si="10"/>
        <v>0</v>
      </c>
      <c r="AM50" s="347">
        <f t="shared" si="11"/>
        <v>0</v>
      </c>
      <c r="AN50" s="355" t="e">
        <f t="shared" si="9"/>
        <v>#DIV/0!</v>
      </c>
    </row>
    <row r="51" spans="1:44" ht="24" hidden="1">
      <c r="A51" s="448"/>
      <c r="B51" s="444">
        <v>714549</v>
      </c>
      <c r="C51" s="445" t="s">
        <v>3705</v>
      </c>
      <c r="D51" s="432">
        <v>0</v>
      </c>
      <c r="E51" s="690"/>
      <c r="F51" s="691" t="e">
        <f t="shared" si="4"/>
        <v>#DIV/0!</v>
      </c>
      <c r="G51" s="432"/>
      <c r="H51" s="432"/>
      <c r="I51" s="446"/>
      <c r="J51" s="432"/>
      <c r="K51" s="432"/>
      <c r="L51" s="432"/>
      <c r="M51" s="433"/>
      <c r="N51" s="433"/>
      <c r="O51" s="433"/>
      <c r="P51" s="433"/>
      <c r="Q51" s="433"/>
      <c r="R51" s="433"/>
      <c r="S51" s="433"/>
      <c r="T51" s="433"/>
      <c r="U51" s="433"/>
      <c r="V51" s="432"/>
      <c r="W51" s="432"/>
      <c r="X51" s="432"/>
      <c r="Y51" s="433"/>
      <c r="Z51" s="433"/>
      <c r="AA51" s="433"/>
      <c r="AB51" s="433"/>
      <c r="AC51" s="433"/>
      <c r="AD51" s="433"/>
      <c r="AE51" s="433"/>
      <c r="AF51" s="433"/>
      <c r="AG51" s="433"/>
      <c r="AH51" s="433"/>
      <c r="AI51" s="433"/>
      <c r="AJ51" s="433"/>
      <c r="AK51" s="433"/>
      <c r="AL51" s="433">
        <f t="shared" si="10"/>
        <v>0</v>
      </c>
      <c r="AM51" s="347">
        <f t="shared" si="11"/>
        <v>0</v>
      </c>
      <c r="AN51" s="355" t="e">
        <f t="shared" si="9"/>
        <v>#DIV/0!</v>
      </c>
    </row>
    <row r="52" spans="1:44">
      <c r="A52" s="447"/>
      <c r="B52" s="444">
        <v>714552</v>
      </c>
      <c r="C52" s="445" t="s">
        <v>3706</v>
      </c>
      <c r="D52" s="432">
        <v>25000</v>
      </c>
      <c r="E52" s="690"/>
      <c r="F52" s="691">
        <f t="shared" si="4"/>
        <v>0</v>
      </c>
      <c r="G52" s="432"/>
      <c r="H52" s="432"/>
      <c r="I52" s="446"/>
      <c r="J52" s="432"/>
      <c r="K52" s="432"/>
      <c r="L52" s="432"/>
      <c r="M52" s="433"/>
      <c r="N52" s="433"/>
      <c r="O52" s="433"/>
      <c r="P52" s="433"/>
      <c r="Q52" s="433"/>
      <c r="R52" s="433"/>
      <c r="S52" s="433"/>
      <c r="T52" s="433"/>
      <c r="U52" s="433"/>
      <c r="V52" s="432"/>
      <c r="W52" s="432"/>
      <c r="X52" s="432"/>
      <c r="Y52" s="433"/>
      <c r="Z52" s="433"/>
      <c r="AA52" s="433"/>
      <c r="AB52" s="433"/>
      <c r="AC52" s="433"/>
      <c r="AD52" s="433"/>
      <c r="AE52" s="433"/>
      <c r="AF52" s="433"/>
      <c r="AG52" s="433"/>
      <c r="AH52" s="433"/>
      <c r="AI52" s="433"/>
      <c r="AJ52" s="433"/>
      <c r="AK52" s="433"/>
      <c r="AL52" s="433">
        <f t="shared" si="10"/>
        <v>25000</v>
      </c>
      <c r="AM52" s="347">
        <f t="shared" si="11"/>
        <v>0</v>
      </c>
      <c r="AN52" s="355">
        <f t="shared" si="9"/>
        <v>0</v>
      </c>
    </row>
    <row r="53" spans="1:44" ht="24">
      <c r="A53" s="448"/>
      <c r="B53" s="444">
        <v>714562</v>
      </c>
      <c r="C53" s="445" t="s">
        <v>3707</v>
      </c>
      <c r="D53" s="432">
        <f>5700000+2500000</f>
        <v>8200000</v>
      </c>
      <c r="E53" s="690">
        <v>363095.9</v>
      </c>
      <c r="F53" s="691">
        <f t="shared" si="4"/>
        <v>4.4279987804878053E-2</v>
      </c>
      <c r="G53" s="432"/>
      <c r="H53" s="432"/>
      <c r="I53" s="446"/>
      <c r="J53" s="432"/>
      <c r="K53" s="432"/>
      <c r="L53" s="432"/>
      <c r="M53" s="433"/>
      <c r="N53" s="433"/>
      <c r="O53" s="433"/>
      <c r="P53" s="433"/>
      <c r="Q53" s="433"/>
      <c r="R53" s="433"/>
      <c r="S53" s="433"/>
      <c r="T53" s="433"/>
      <c r="U53" s="433"/>
      <c r="V53" s="432"/>
      <c r="W53" s="432"/>
      <c r="X53" s="432"/>
      <c r="Y53" s="433"/>
      <c r="Z53" s="433"/>
      <c r="AA53" s="433"/>
      <c r="AB53" s="433"/>
      <c r="AC53" s="433"/>
      <c r="AD53" s="433"/>
      <c r="AE53" s="433"/>
      <c r="AF53" s="433"/>
      <c r="AG53" s="433"/>
      <c r="AH53" s="433"/>
      <c r="AI53" s="433"/>
      <c r="AJ53" s="433"/>
      <c r="AK53" s="433"/>
      <c r="AL53" s="433">
        <f t="shared" si="10"/>
        <v>8200000</v>
      </c>
      <c r="AM53" s="347">
        <f t="shared" si="11"/>
        <v>363095.9</v>
      </c>
      <c r="AN53" s="355">
        <f t="shared" si="9"/>
        <v>4.4279987804878053E-2</v>
      </c>
    </row>
    <row r="54" spans="1:44" ht="48">
      <c r="A54" s="136"/>
      <c r="B54" s="444">
        <v>714565</v>
      </c>
      <c r="C54" s="134" t="s">
        <v>5429</v>
      </c>
      <c r="D54" s="334">
        <v>500000</v>
      </c>
      <c r="E54" s="697"/>
      <c r="F54" s="698">
        <f t="shared" si="4"/>
        <v>0</v>
      </c>
      <c r="G54" s="334"/>
      <c r="H54" s="334"/>
      <c r="I54" s="341"/>
      <c r="J54" s="334"/>
      <c r="K54" s="334"/>
      <c r="L54" s="334"/>
      <c r="M54" s="367"/>
      <c r="N54" s="367"/>
      <c r="O54" s="367"/>
      <c r="P54" s="367"/>
      <c r="Q54" s="367"/>
      <c r="R54" s="367"/>
      <c r="S54" s="367"/>
      <c r="T54" s="367"/>
      <c r="U54" s="367"/>
      <c r="V54" s="334"/>
      <c r="W54" s="334"/>
      <c r="X54" s="334"/>
      <c r="Y54" s="367"/>
      <c r="Z54" s="367"/>
      <c r="AA54" s="367"/>
      <c r="AB54" s="367"/>
      <c r="AC54" s="367"/>
      <c r="AD54" s="367"/>
      <c r="AE54" s="367"/>
      <c r="AF54" s="367"/>
      <c r="AG54" s="367"/>
      <c r="AH54" s="367"/>
      <c r="AI54" s="367"/>
      <c r="AJ54" s="367"/>
      <c r="AK54" s="367"/>
      <c r="AL54" s="367">
        <f>SUM(G54,D54)</f>
        <v>500000</v>
      </c>
      <c r="AM54" s="347"/>
      <c r="AN54" s="355">
        <f t="shared" si="9"/>
        <v>0</v>
      </c>
    </row>
    <row r="55" spans="1:44">
      <c r="A55" s="481" t="s">
        <v>2390</v>
      </c>
      <c r="B55" s="475"/>
      <c r="C55" s="476" t="s">
        <v>3708</v>
      </c>
      <c r="D55" s="477">
        <f>SUM(D56:D57)</f>
        <v>4500000</v>
      </c>
      <c r="E55" s="352">
        <f>SUM(E56:E57)</f>
        <v>4377017.1900000004</v>
      </c>
      <c r="F55" s="339">
        <f t="shared" si="4"/>
        <v>0.97267048666666678</v>
      </c>
      <c r="G55" s="477">
        <f>SUM(G56:G57)</f>
        <v>0</v>
      </c>
      <c r="H55" s="477">
        <f>SUM(H56:H57)</f>
        <v>0</v>
      </c>
      <c r="I55" s="478"/>
      <c r="J55" s="477">
        <f>SUM(J56:J57)</f>
        <v>0</v>
      </c>
      <c r="K55" s="477">
        <f>SUM(K56:K57)</f>
        <v>0</v>
      </c>
      <c r="L55" s="477"/>
      <c r="M55" s="480"/>
      <c r="N55" s="480"/>
      <c r="O55" s="480"/>
      <c r="P55" s="480"/>
      <c r="Q55" s="480"/>
      <c r="R55" s="480"/>
      <c r="S55" s="480"/>
      <c r="T55" s="480"/>
      <c r="U55" s="480"/>
      <c r="V55" s="477">
        <f>SUM(V56:V57)</f>
        <v>0</v>
      </c>
      <c r="W55" s="477">
        <f>SUM(W56:W57)</f>
        <v>0</v>
      </c>
      <c r="X55" s="477"/>
      <c r="Y55" s="480"/>
      <c r="Z55" s="480"/>
      <c r="AA55" s="480"/>
      <c r="AB55" s="480"/>
      <c r="AC55" s="480"/>
      <c r="AD55" s="480"/>
      <c r="AE55" s="480"/>
      <c r="AF55" s="480"/>
      <c r="AG55" s="480"/>
      <c r="AH55" s="480"/>
      <c r="AI55" s="480"/>
      <c r="AJ55" s="480"/>
      <c r="AK55" s="480"/>
      <c r="AL55" s="480">
        <f>SUM(AL56:AL57)</f>
        <v>4500000</v>
      </c>
      <c r="AM55" s="523">
        <f>SUM(AM56:AM57)</f>
        <v>4377017.1900000004</v>
      </c>
      <c r="AN55" s="524">
        <f t="shared" si="9"/>
        <v>0.97267048666666678</v>
      </c>
    </row>
    <row r="56" spans="1:44" ht="24">
      <c r="A56" s="448"/>
      <c r="B56" s="448" t="s">
        <v>2394</v>
      </c>
      <c r="C56" s="445" t="s">
        <v>3709</v>
      </c>
      <c r="D56" s="432">
        <v>4100000</v>
      </c>
      <c r="E56" s="690">
        <v>4377017.1900000004</v>
      </c>
      <c r="F56" s="691">
        <f t="shared" si="4"/>
        <v>1.067565168292683</v>
      </c>
      <c r="G56" s="432"/>
      <c r="H56" s="432"/>
      <c r="I56" s="446"/>
      <c r="J56" s="432"/>
      <c r="K56" s="432"/>
      <c r="L56" s="432"/>
      <c r="M56" s="433"/>
      <c r="N56" s="433"/>
      <c r="O56" s="433"/>
      <c r="P56" s="433"/>
      <c r="Q56" s="433"/>
      <c r="R56" s="433"/>
      <c r="S56" s="433"/>
      <c r="T56" s="433"/>
      <c r="U56" s="433"/>
      <c r="V56" s="432"/>
      <c r="W56" s="432"/>
      <c r="X56" s="432"/>
      <c r="Y56" s="433"/>
      <c r="Z56" s="433"/>
      <c r="AA56" s="433"/>
      <c r="AB56" s="433"/>
      <c r="AC56" s="433"/>
      <c r="AD56" s="433"/>
      <c r="AE56" s="433"/>
      <c r="AF56" s="433"/>
      <c r="AG56" s="433"/>
      <c r="AH56" s="433"/>
      <c r="AI56" s="433"/>
      <c r="AJ56" s="433"/>
      <c r="AK56" s="433"/>
      <c r="AL56" s="433">
        <f>SUM(G56,D56,J56,M56,AE56)</f>
        <v>4100000</v>
      </c>
      <c r="AM56" s="347">
        <f>SUM(H56,E56,K56,W56)</f>
        <v>4377017.1900000004</v>
      </c>
      <c r="AN56" s="355">
        <f t="shared" si="9"/>
        <v>1.067565168292683</v>
      </c>
    </row>
    <row r="57" spans="1:44" ht="60">
      <c r="A57" s="448"/>
      <c r="B57" s="448" t="s">
        <v>4763</v>
      </c>
      <c r="C57" s="445" t="s">
        <v>4776</v>
      </c>
      <c r="D57" s="432">
        <v>400000</v>
      </c>
      <c r="E57" s="690">
        <v>0</v>
      </c>
      <c r="F57" s="691">
        <f t="shared" si="4"/>
        <v>0</v>
      </c>
      <c r="G57" s="432"/>
      <c r="H57" s="432"/>
      <c r="I57" s="446"/>
      <c r="J57" s="432"/>
      <c r="K57" s="432"/>
      <c r="L57" s="432"/>
      <c r="M57" s="433"/>
      <c r="N57" s="433"/>
      <c r="O57" s="433"/>
      <c r="P57" s="433"/>
      <c r="Q57" s="433"/>
      <c r="R57" s="433"/>
      <c r="S57" s="433"/>
      <c r="T57" s="433"/>
      <c r="U57" s="433"/>
      <c r="V57" s="432"/>
      <c r="W57" s="432"/>
      <c r="X57" s="432"/>
      <c r="Y57" s="433"/>
      <c r="Z57" s="433"/>
      <c r="AA57" s="433"/>
      <c r="AB57" s="433"/>
      <c r="AC57" s="433"/>
      <c r="AD57" s="433"/>
      <c r="AE57" s="433"/>
      <c r="AF57" s="433"/>
      <c r="AG57" s="433"/>
      <c r="AH57" s="433"/>
      <c r="AI57" s="433"/>
      <c r="AJ57" s="433"/>
      <c r="AK57" s="433"/>
      <c r="AL57" s="433">
        <f>SUM(G57,D57,J57,M57,AE57)</f>
        <v>400000</v>
      </c>
      <c r="AM57" s="347">
        <f>SUM(H57,E57,K57,W57)</f>
        <v>0</v>
      </c>
      <c r="AN57" s="355"/>
      <c r="AQ57" s="611">
        <v>211607513.31999999</v>
      </c>
      <c r="AR57" s="611">
        <v>104651054.94</v>
      </c>
    </row>
    <row r="58" spans="1:44">
      <c r="A58" s="482" t="s">
        <v>2597</v>
      </c>
      <c r="B58" s="483"/>
      <c r="C58" s="484" t="s">
        <v>3710</v>
      </c>
      <c r="D58" s="485">
        <f>SUM(D59,D62)</f>
        <v>198117049</v>
      </c>
      <c r="E58" s="486">
        <f>SUM(E59,E62)</f>
        <v>148587786</v>
      </c>
      <c r="F58" s="487">
        <f t="shared" si="4"/>
        <v>0.74999999621435909</v>
      </c>
      <c r="G58" s="485">
        <f>SUM(G59,G62)</f>
        <v>0</v>
      </c>
      <c r="H58" s="485">
        <f>SUM(H59,H62)</f>
        <v>0</v>
      </c>
      <c r="I58" s="488"/>
      <c r="J58" s="485">
        <f>SUM(J59,J62)</f>
        <v>67250488</v>
      </c>
      <c r="K58" s="485">
        <f>SUM(K59,K62)</f>
        <v>21088606.800000001</v>
      </c>
      <c r="L58" s="488">
        <f>K58/J58</f>
        <v>0.31358295571029909</v>
      </c>
      <c r="M58" s="489">
        <f>SUM(M59)</f>
        <v>0</v>
      </c>
      <c r="N58" s="489">
        <f>SUM(N59)</f>
        <v>0</v>
      </c>
      <c r="O58" s="540" t="e">
        <f>N58/M58</f>
        <v>#DIV/0!</v>
      </c>
      <c r="P58" s="540"/>
      <c r="Q58" s="540"/>
      <c r="R58" s="540"/>
      <c r="S58" s="540"/>
      <c r="T58" s="540"/>
      <c r="U58" s="540"/>
      <c r="V58" s="485">
        <f>SUM(V59,V62)</f>
        <v>0</v>
      </c>
      <c r="W58" s="485">
        <f>SUM(W59,W62)</f>
        <v>0</v>
      </c>
      <c r="X58" s="485"/>
      <c r="Y58" s="489"/>
      <c r="Z58" s="489"/>
      <c r="AA58" s="489"/>
      <c r="AB58" s="489"/>
      <c r="AC58" s="489"/>
      <c r="AD58" s="489"/>
      <c r="AE58" s="489"/>
      <c r="AF58" s="489"/>
      <c r="AG58" s="489"/>
      <c r="AH58" s="489">
        <f>SUM(AH59)</f>
        <v>0</v>
      </c>
      <c r="AI58" s="489">
        <f>SUM(AI59)</f>
        <v>532589.81999999995</v>
      </c>
      <c r="AJ58" s="540" t="e">
        <f>AI58/AH58</f>
        <v>#DIV/0!</v>
      </c>
      <c r="AK58" s="540"/>
      <c r="AL58" s="489">
        <f>SUM(AL59,AL62)</f>
        <v>265436150</v>
      </c>
      <c r="AM58" s="522">
        <f>SUM(AM59,AM62)</f>
        <v>170208982.62</v>
      </c>
      <c r="AN58" s="529">
        <f t="shared" si="9"/>
        <v>0.64124265899727673</v>
      </c>
    </row>
    <row r="59" spans="1:44" ht="24">
      <c r="A59" s="481" t="s">
        <v>2622</v>
      </c>
      <c r="B59" s="475"/>
      <c r="C59" s="476" t="s">
        <v>3711</v>
      </c>
      <c r="D59" s="477">
        <f>SUM(D60)</f>
        <v>0</v>
      </c>
      <c r="E59" s="352">
        <f>SUM(E60)</f>
        <v>0</v>
      </c>
      <c r="F59" s="339"/>
      <c r="G59" s="477">
        <f>SUM(G60)</f>
        <v>0</v>
      </c>
      <c r="H59" s="477">
        <f>SUM(H60)</f>
        <v>0</v>
      </c>
      <c r="I59" s="478"/>
      <c r="J59" s="477">
        <f>SUM(J60)</f>
        <v>0</v>
      </c>
      <c r="K59" s="477">
        <f>SUM(K60)</f>
        <v>0</v>
      </c>
      <c r="L59" s="478" t="e">
        <f>K59/J59</f>
        <v>#DIV/0!</v>
      </c>
      <c r="M59" s="480">
        <f>SUM(M60)</f>
        <v>0</v>
      </c>
      <c r="N59" s="480">
        <f>SUM(N60)</f>
        <v>0</v>
      </c>
      <c r="O59" s="479" t="e">
        <f>N59/M59</f>
        <v>#DIV/0!</v>
      </c>
      <c r="P59" s="479"/>
      <c r="Q59" s="479"/>
      <c r="R59" s="479"/>
      <c r="S59" s="479"/>
      <c r="T59" s="479"/>
      <c r="U59" s="479"/>
      <c r="V59" s="477">
        <f>SUM(V60)</f>
        <v>0</v>
      </c>
      <c r="W59" s="477">
        <f>SUM(W60)</f>
        <v>0</v>
      </c>
      <c r="X59" s="477"/>
      <c r="Y59" s="480"/>
      <c r="Z59" s="480"/>
      <c r="AA59" s="480"/>
      <c r="AB59" s="480"/>
      <c r="AC59" s="480"/>
      <c r="AD59" s="480"/>
      <c r="AE59" s="480"/>
      <c r="AF59" s="480"/>
      <c r="AG59" s="480"/>
      <c r="AH59" s="480">
        <f>SUM(AH61)</f>
        <v>0</v>
      </c>
      <c r="AI59" s="480">
        <f>SUM(AI61)</f>
        <v>532589.81999999995</v>
      </c>
      <c r="AJ59" s="479" t="e">
        <f>AI59/AH59</f>
        <v>#DIV/0!</v>
      </c>
      <c r="AK59" s="479"/>
      <c r="AL59" s="480">
        <f>SUM(AL60:AL61)</f>
        <v>68613</v>
      </c>
      <c r="AM59" s="523">
        <f>SUM(AM60:AM61)</f>
        <v>532589.81999999995</v>
      </c>
      <c r="AN59" s="524">
        <f t="shared" si="9"/>
        <v>7.7622290236544087</v>
      </c>
    </row>
    <row r="60" spans="1:44" ht="24">
      <c r="A60" s="448"/>
      <c r="B60" s="448" t="s">
        <v>5004</v>
      </c>
      <c r="C60" s="450" t="s">
        <v>5005</v>
      </c>
      <c r="D60" s="432"/>
      <c r="E60" s="690"/>
      <c r="F60" s="691"/>
      <c r="G60" s="432"/>
      <c r="H60" s="432"/>
      <c r="I60" s="446"/>
      <c r="J60" s="432"/>
      <c r="K60" s="432"/>
      <c r="L60" s="446"/>
      <c r="M60" s="433">
        <v>0</v>
      </c>
      <c r="N60" s="433">
        <v>0</v>
      </c>
      <c r="O60" s="453" t="e">
        <f>N60/M60</f>
        <v>#DIV/0!</v>
      </c>
      <c r="P60" s="453"/>
      <c r="Q60" s="453"/>
      <c r="R60" s="453"/>
      <c r="S60" s="453"/>
      <c r="T60" s="453"/>
      <c r="U60" s="453"/>
      <c r="V60" s="432"/>
      <c r="W60" s="432"/>
      <c r="X60" s="432"/>
      <c r="Y60" s="433"/>
      <c r="Z60" s="433"/>
      <c r="AA60" s="433"/>
      <c r="AB60" s="433"/>
      <c r="AC60" s="433"/>
      <c r="AD60" s="433"/>
      <c r="AE60" s="433"/>
      <c r="AF60" s="433"/>
      <c r="AG60" s="433"/>
      <c r="AH60" s="433"/>
      <c r="AI60" s="433"/>
      <c r="AJ60" s="453"/>
      <c r="AK60" s="453"/>
      <c r="AL60" s="433">
        <f>SUM(G60,D60,J60,M60,AE60)</f>
        <v>0</v>
      </c>
      <c r="AM60" s="572">
        <f>SUM(H60,E60,K60,W60,N60)</f>
        <v>0</v>
      </c>
      <c r="AN60" s="573" t="e">
        <f t="shared" si="9"/>
        <v>#DIV/0!</v>
      </c>
    </row>
    <row r="61" spans="1:44" ht="24">
      <c r="A61" s="452"/>
      <c r="B61" s="452" t="s">
        <v>5273</v>
      </c>
      <c r="C61" s="543" t="s">
        <v>5274</v>
      </c>
      <c r="D61" s="433"/>
      <c r="E61" s="701"/>
      <c r="F61" s="702"/>
      <c r="G61" s="433"/>
      <c r="H61" s="433"/>
      <c r="I61" s="453"/>
      <c r="J61" s="433"/>
      <c r="K61" s="433"/>
      <c r="L61" s="453"/>
      <c r="M61" s="433"/>
      <c r="N61" s="433"/>
      <c r="O61" s="453"/>
      <c r="P61" s="453"/>
      <c r="Q61" s="453"/>
      <c r="R61" s="453"/>
      <c r="S61" s="453"/>
      <c r="T61" s="453"/>
      <c r="U61" s="453"/>
      <c r="V61" s="433"/>
      <c r="W61" s="433"/>
      <c r="X61" s="433"/>
      <c r="Y61" s="433"/>
      <c r="Z61" s="433"/>
      <c r="AA61" s="433"/>
      <c r="AB61" s="433">
        <v>68613</v>
      </c>
      <c r="AC61" s="433"/>
      <c r="AD61" s="433"/>
      <c r="AE61" s="433"/>
      <c r="AF61" s="433"/>
      <c r="AG61" s="433"/>
      <c r="AH61" s="433">
        <v>0</v>
      </c>
      <c r="AI61" s="433">
        <v>532589.81999999995</v>
      </c>
      <c r="AJ61" s="453" t="e">
        <f>AI61/AH61</f>
        <v>#DIV/0!</v>
      </c>
      <c r="AK61" s="453"/>
      <c r="AL61" s="433">
        <f>AB61</f>
        <v>68613</v>
      </c>
      <c r="AM61" s="572">
        <f>AI61</f>
        <v>532589.81999999995</v>
      </c>
      <c r="AN61" s="573">
        <f t="shared" si="9"/>
        <v>7.7622290236544087</v>
      </c>
    </row>
    <row r="62" spans="1:44" ht="24">
      <c r="A62" s="481" t="s">
        <v>2646</v>
      </c>
      <c r="B62" s="475"/>
      <c r="C62" s="476" t="s">
        <v>3712</v>
      </c>
      <c r="D62" s="477">
        <f>SUM(D63:D69)</f>
        <v>198117049</v>
      </c>
      <c r="E62" s="352">
        <f>SUM(E63:E69)</f>
        <v>148587786</v>
      </c>
      <c r="F62" s="339">
        <f>E62/D62</f>
        <v>0.74999999621435909</v>
      </c>
      <c r="G62" s="477">
        <f>SUM(G63:G69)</f>
        <v>0</v>
      </c>
      <c r="H62" s="477">
        <f>SUM(H63:H69)</f>
        <v>0</v>
      </c>
      <c r="I62" s="478"/>
      <c r="J62" s="477">
        <f>SUM(J63:J69)</f>
        <v>67250488</v>
      </c>
      <c r="K62" s="477">
        <f>SUM(K63:K69)</f>
        <v>21088606.800000001</v>
      </c>
      <c r="L62" s="478">
        <f>K62/J62</f>
        <v>0.31358295571029909</v>
      </c>
      <c r="M62" s="479"/>
      <c r="N62" s="479"/>
      <c r="O62" s="479"/>
      <c r="P62" s="479"/>
      <c r="Q62" s="479"/>
      <c r="R62" s="479"/>
      <c r="S62" s="479"/>
      <c r="T62" s="479"/>
      <c r="U62" s="479"/>
      <c r="V62" s="477">
        <f>SUM(V63:V69)</f>
        <v>0</v>
      </c>
      <c r="W62" s="477">
        <f>SUM(W63:W69)</f>
        <v>0</v>
      </c>
      <c r="X62" s="477"/>
      <c r="Y62" s="480"/>
      <c r="Z62" s="480"/>
      <c r="AA62" s="480"/>
      <c r="AB62" s="480"/>
      <c r="AC62" s="480"/>
      <c r="AD62" s="480"/>
      <c r="AE62" s="480"/>
      <c r="AF62" s="480"/>
      <c r="AG62" s="480"/>
      <c r="AH62" s="480"/>
      <c r="AI62" s="480"/>
      <c r="AJ62" s="480"/>
      <c r="AK62" s="480"/>
      <c r="AL62" s="480">
        <f>SUM(AL63:AL69)</f>
        <v>265367537</v>
      </c>
      <c r="AM62" s="523">
        <f>SUM(AM63:AM69)</f>
        <v>169676392.80000001</v>
      </c>
      <c r="AN62" s="524">
        <f t="shared" si="9"/>
        <v>0.63940146831147626</v>
      </c>
    </row>
    <row r="63" spans="1:44" ht="24.75" hidden="1">
      <c r="A63" s="138"/>
      <c r="B63" s="139">
        <v>733141</v>
      </c>
      <c r="C63" s="332" t="s">
        <v>3713</v>
      </c>
      <c r="D63" s="334"/>
      <c r="E63" s="697"/>
      <c r="F63" s="698" t="e">
        <f t="shared" si="4"/>
        <v>#DIV/0!</v>
      </c>
      <c r="G63" s="334"/>
      <c r="H63" s="334"/>
      <c r="I63" s="341"/>
      <c r="J63" s="334"/>
      <c r="K63" s="334"/>
      <c r="L63" s="341">
        <v>0</v>
      </c>
      <c r="M63" s="431"/>
      <c r="N63" s="431"/>
      <c r="O63" s="431"/>
      <c r="P63" s="431"/>
      <c r="Q63" s="431"/>
      <c r="R63" s="431"/>
      <c r="S63" s="431"/>
      <c r="T63" s="431"/>
      <c r="U63" s="431"/>
      <c r="V63" s="334"/>
      <c r="W63" s="334"/>
      <c r="X63" s="334"/>
      <c r="Y63" s="367"/>
      <c r="Z63" s="367"/>
      <c r="AA63" s="367"/>
      <c r="AB63" s="367"/>
      <c r="AC63" s="367"/>
      <c r="AD63" s="367"/>
      <c r="AE63" s="367"/>
      <c r="AF63" s="367"/>
      <c r="AG63" s="367"/>
      <c r="AH63" s="367"/>
      <c r="AI63" s="367"/>
      <c r="AJ63" s="367"/>
      <c r="AK63" s="367"/>
      <c r="AL63" s="367">
        <f>SUM(G63,D63)</f>
        <v>0</v>
      </c>
      <c r="AM63" s="347"/>
      <c r="AN63" s="355" t="e">
        <f t="shared" si="9"/>
        <v>#DIV/0!</v>
      </c>
    </row>
    <row r="64" spans="1:44" ht="24.75">
      <c r="A64" s="138"/>
      <c r="B64" s="139">
        <v>733151</v>
      </c>
      <c r="C64" s="332" t="s">
        <v>4777</v>
      </c>
      <c r="D64" s="334">
        <v>198117049</v>
      </c>
      <c r="E64" s="690">
        <f>137192949.84+11394836.16</f>
        <v>148587786</v>
      </c>
      <c r="F64" s="698">
        <f t="shared" si="4"/>
        <v>0.74999999621435909</v>
      </c>
      <c r="G64" s="334"/>
      <c r="H64" s="334"/>
      <c r="I64" s="341"/>
      <c r="J64" s="334"/>
      <c r="K64" s="432">
        <v>0</v>
      </c>
      <c r="L64" s="341">
        <v>0</v>
      </c>
      <c r="M64" s="431"/>
      <c r="N64" s="431"/>
      <c r="O64" s="431"/>
      <c r="P64" s="431"/>
      <c r="Q64" s="431"/>
      <c r="R64" s="431"/>
      <c r="S64" s="431"/>
      <c r="T64" s="431"/>
      <c r="U64" s="431"/>
      <c r="V64" s="334"/>
      <c r="W64" s="334"/>
      <c r="X64" s="334"/>
      <c r="Y64" s="367"/>
      <c r="Z64" s="367"/>
      <c r="AA64" s="367"/>
      <c r="AB64" s="367"/>
      <c r="AC64" s="367"/>
      <c r="AD64" s="367"/>
      <c r="AE64" s="367"/>
      <c r="AF64" s="367"/>
      <c r="AG64" s="367"/>
      <c r="AH64" s="367"/>
      <c r="AI64" s="367"/>
      <c r="AJ64" s="367"/>
      <c r="AK64" s="367"/>
      <c r="AL64" s="367">
        <f>SUM(G64,D64,J64,M64,AE64)</f>
        <v>198117049</v>
      </c>
      <c r="AM64" s="347">
        <f>SUM(H64,E64,K64,W64)</f>
        <v>148587786</v>
      </c>
      <c r="AN64" s="355">
        <f t="shared" si="9"/>
        <v>0.74999999621435909</v>
      </c>
    </row>
    <row r="65" spans="1:40" ht="24.75" hidden="1">
      <c r="A65" s="138"/>
      <c r="B65" s="139">
        <v>733152</v>
      </c>
      <c r="C65" s="351" t="s">
        <v>4778</v>
      </c>
      <c r="D65" s="334"/>
      <c r="E65" s="690">
        <v>0</v>
      </c>
      <c r="F65" s="698"/>
      <c r="G65" s="334"/>
      <c r="H65" s="334"/>
      <c r="I65" s="341"/>
      <c r="J65" s="334"/>
      <c r="K65" s="432"/>
      <c r="L65" s="334"/>
      <c r="M65" s="367"/>
      <c r="N65" s="367"/>
      <c r="O65" s="367"/>
      <c r="P65" s="367"/>
      <c r="Q65" s="367"/>
      <c r="R65" s="367"/>
      <c r="S65" s="367"/>
      <c r="T65" s="367"/>
      <c r="U65" s="367"/>
      <c r="V65" s="334"/>
      <c r="W65" s="334"/>
      <c r="X65" s="334"/>
      <c r="Y65" s="367"/>
      <c r="Z65" s="367"/>
      <c r="AA65" s="367"/>
      <c r="AB65" s="367"/>
      <c r="AC65" s="367"/>
      <c r="AD65" s="367"/>
      <c r="AE65" s="367"/>
      <c r="AF65" s="367"/>
      <c r="AG65" s="367"/>
      <c r="AH65" s="367"/>
      <c r="AI65" s="367"/>
      <c r="AJ65" s="367"/>
      <c r="AK65" s="367"/>
      <c r="AL65" s="367">
        <f>SUM(G65,D65,J65,M65,AE65)</f>
        <v>0</v>
      </c>
      <c r="AM65" s="347">
        <f>SUM(H65,E65,K65,W65)</f>
        <v>0</v>
      </c>
      <c r="AN65" s="355"/>
    </row>
    <row r="66" spans="1:40" ht="36.75">
      <c r="A66" s="138"/>
      <c r="B66" s="139">
        <v>733154</v>
      </c>
      <c r="C66" s="332" t="s">
        <v>4779</v>
      </c>
      <c r="D66" s="432"/>
      <c r="E66" s="690">
        <v>0</v>
      </c>
      <c r="F66" s="698"/>
      <c r="G66" s="334"/>
      <c r="H66" s="334"/>
      <c r="I66" s="341"/>
      <c r="J66" s="334">
        <f>61250030+6000000+458</f>
        <v>67250488</v>
      </c>
      <c r="K66" s="432">
        <v>21088606.800000001</v>
      </c>
      <c r="L66" s="341">
        <f>K66/J66</f>
        <v>0.31358295571029909</v>
      </c>
      <c r="M66" s="431"/>
      <c r="N66" s="431"/>
      <c r="O66" s="431"/>
      <c r="P66" s="431"/>
      <c r="Q66" s="431"/>
      <c r="R66" s="431"/>
      <c r="S66" s="431"/>
      <c r="T66" s="431"/>
      <c r="U66" s="431"/>
      <c r="V66" s="334"/>
      <c r="W66" s="334"/>
      <c r="X66" s="334"/>
      <c r="Y66" s="367"/>
      <c r="Z66" s="367"/>
      <c r="AA66" s="367"/>
      <c r="AB66" s="367"/>
      <c r="AC66" s="367"/>
      <c r="AD66" s="367"/>
      <c r="AE66" s="367"/>
      <c r="AF66" s="367"/>
      <c r="AG66" s="367"/>
      <c r="AH66" s="367"/>
      <c r="AI66" s="367"/>
      <c r="AJ66" s="367"/>
      <c r="AK66" s="367"/>
      <c r="AL66" s="367">
        <f>SUM(G66,D66,J66,M66,AE66,AK66)</f>
        <v>67250488</v>
      </c>
      <c r="AM66" s="347">
        <f>SUM(H66,E66,K66,W66)</f>
        <v>21088606.800000001</v>
      </c>
      <c r="AN66" s="355">
        <f t="shared" si="9"/>
        <v>0.31358295571029909</v>
      </c>
    </row>
    <row r="67" spans="1:40" ht="36.75" hidden="1">
      <c r="A67" s="138"/>
      <c r="B67" s="601">
        <v>733251</v>
      </c>
      <c r="C67" s="332" t="s">
        <v>5014</v>
      </c>
      <c r="D67" s="432"/>
      <c r="E67" s="697">
        <v>0</v>
      </c>
      <c r="F67" s="698"/>
      <c r="G67" s="334"/>
      <c r="H67" s="334"/>
      <c r="I67" s="341"/>
      <c r="J67" s="334">
        <v>0</v>
      </c>
      <c r="K67" s="334">
        <v>0</v>
      </c>
      <c r="L67" s="341" t="e">
        <f>K67/J67</f>
        <v>#DIV/0!</v>
      </c>
      <c r="M67" s="367"/>
      <c r="N67" s="367"/>
      <c r="O67" s="367"/>
      <c r="P67" s="367"/>
      <c r="Q67" s="367"/>
      <c r="R67" s="367"/>
      <c r="S67" s="367"/>
      <c r="T67" s="367"/>
      <c r="U67" s="367"/>
      <c r="V67" s="334"/>
      <c r="W67" s="334"/>
      <c r="X67" s="334"/>
      <c r="Y67" s="367"/>
      <c r="Z67" s="367"/>
      <c r="AA67" s="367"/>
      <c r="AB67" s="367"/>
      <c r="AC67" s="367"/>
      <c r="AD67" s="367"/>
      <c r="AE67" s="367"/>
      <c r="AF67" s="367"/>
      <c r="AG67" s="367"/>
      <c r="AH67" s="367"/>
      <c r="AI67" s="367"/>
      <c r="AJ67" s="367"/>
      <c r="AK67" s="367"/>
      <c r="AL67" s="367">
        <f>SUM(G67,D67,J67,M67,AE67)</f>
        <v>0</v>
      </c>
      <c r="AM67" s="347">
        <f>SUM(H67,E67,K67,W67)</f>
        <v>0</v>
      </c>
      <c r="AN67" s="355" t="e">
        <f t="shared" si="9"/>
        <v>#DIV/0!</v>
      </c>
    </row>
    <row r="68" spans="1:40" ht="36" hidden="1">
      <c r="A68" s="138"/>
      <c r="B68" s="136" t="s">
        <v>2661</v>
      </c>
      <c r="C68" s="137" t="s">
        <v>3714</v>
      </c>
      <c r="D68" s="334"/>
      <c r="E68" s="697"/>
      <c r="F68" s="698" t="e">
        <f t="shared" si="4"/>
        <v>#DIV/0!</v>
      </c>
      <c r="G68" s="334"/>
      <c r="H68" s="334"/>
      <c r="I68" s="341"/>
      <c r="J68" s="334"/>
      <c r="K68" s="334"/>
      <c r="L68" s="334"/>
      <c r="M68" s="367"/>
      <c r="N68" s="367"/>
      <c r="O68" s="367"/>
      <c r="P68" s="367"/>
      <c r="Q68" s="367"/>
      <c r="R68" s="367"/>
      <c r="S68" s="367"/>
      <c r="T68" s="367"/>
      <c r="U68" s="367"/>
      <c r="V68" s="334"/>
      <c r="W68" s="334"/>
      <c r="X68" s="334"/>
      <c r="Y68" s="367"/>
      <c r="Z68" s="367"/>
      <c r="AA68" s="367"/>
      <c r="AB68" s="367"/>
      <c r="AC68" s="367"/>
      <c r="AD68" s="367"/>
      <c r="AE68" s="367"/>
      <c r="AF68" s="367"/>
      <c r="AG68" s="367"/>
      <c r="AH68" s="367"/>
      <c r="AI68" s="367"/>
      <c r="AJ68" s="367"/>
      <c r="AK68" s="367"/>
      <c r="AL68" s="367">
        <f>SUM(G68,D68)</f>
        <v>0</v>
      </c>
      <c r="AM68" s="347"/>
      <c r="AN68" s="355" t="e">
        <f t="shared" si="9"/>
        <v>#DIV/0!</v>
      </c>
    </row>
    <row r="69" spans="1:40" ht="24" hidden="1">
      <c r="A69" s="138"/>
      <c r="B69" s="136" t="s">
        <v>2696</v>
      </c>
      <c r="C69" s="137" t="s">
        <v>3715</v>
      </c>
      <c r="D69" s="334"/>
      <c r="E69" s="697"/>
      <c r="F69" s="698" t="e">
        <f t="shared" si="4"/>
        <v>#DIV/0!</v>
      </c>
      <c r="G69" s="334"/>
      <c r="H69" s="334"/>
      <c r="I69" s="341"/>
      <c r="J69" s="334"/>
      <c r="K69" s="334"/>
      <c r="L69" s="334"/>
      <c r="M69" s="367"/>
      <c r="N69" s="367"/>
      <c r="O69" s="367"/>
      <c r="P69" s="367"/>
      <c r="Q69" s="367"/>
      <c r="R69" s="367"/>
      <c r="S69" s="367"/>
      <c r="T69" s="367"/>
      <c r="U69" s="367"/>
      <c r="V69" s="334"/>
      <c r="W69" s="334"/>
      <c r="X69" s="334"/>
      <c r="Y69" s="367"/>
      <c r="Z69" s="367"/>
      <c r="AA69" s="367"/>
      <c r="AB69" s="367"/>
      <c r="AC69" s="367"/>
      <c r="AD69" s="367"/>
      <c r="AE69" s="367"/>
      <c r="AF69" s="367"/>
      <c r="AG69" s="367"/>
      <c r="AH69" s="367"/>
      <c r="AI69" s="367"/>
      <c r="AJ69" s="367"/>
      <c r="AK69" s="367"/>
      <c r="AL69" s="367">
        <f>SUM(G69,D69)</f>
        <v>0</v>
      </c>
      <c r="AM69" s="347"/>
      <c r="AN69" s="355" t="e">
        <f t="shared" si="9"/>
        <v>#DIV/0!</v>
      </c>
    </row>
    <row r="70" spans="1:40">
      <c r="A70" s="482" t="s">
        <v>2706</v>
      </c>
      <c r="B70" s="483"/>
      <c r="C70" s="484" t="s">
        <v>3716</v>
      </c>
      <c r="D70" s="485">
        <f>SUM(D71,D86,D99,D103,D109)+D107</f>
        <v>51050777</v>
      </c>
      <c r="E70" s="486">
        <f>SUM(E71,E86,E99,E103,E109)</f>
        <v>12768637.279999999</v>
      </c>
      <c r="F70" s="487">
        <f t="shared" si="4"/>
        <v>0.25011641409493141</v>
      </c>
      <c r="G70" s="485">
        <f>SUM(G71,G86,G99,G103,G109)</f>
        <v>507000</v>
      </c>
      <c r="H70" s="485">
        <f>SUM(H71,H86,H99,H103,H109)</f>
        <v>226275.81</v>
      </c>
      <c r="I70" s="488">
        <f>H70/G70</f>
        <v>0.44630337278106508</v>
      </c>
      <c r="J70" s="485">
        <f>SUM(J71,J86,J99,J103,J109)</f>
        <v>0</v>
      </c>
      <c r="K70" s="485">
        <f>SUM(K71,K86,K99,K103,K109)</f>
        <v>0</v>
      </c>
      <c r="L70" s="485"/>
      <c r="M70" s="489"/>
      <c r="N70" s="489"/>
      <c r="O70" s="489"/>
      <c r="P70" s="489">
        <f>P107</f>
        <v>0</v>
      </c>
      <c r="Q70" s="489">
        <f>Q107</f>
        <v>1262510</v>
      </c>
      <c r="R70" s="540" t="e">
        <f>Q70/P70</f>
        <v>#DIV/0!</v>
      </c>
      <c r="S70" s="489"/>
      <c r="T70" s="489"/>
      <c r="U70" s="489"/>
      <c r="V70" s="485">
        <f>SUM(V71,V86,V99,V103,V109)</f>
        <v>0</v>
      </c>
      <c r="W70" s="485">
        <f>SUM(W71,W86,W99,W103,W109)</f>
        <v>0</v>
      </c>
      <c r="X70" s="485"/>
      <c r="Y70" s="489"/>
      <c r="Z70" s="489"/>
      <c r="AA70" s="489"/>
      <c r="AB70" s="489"/>
      <c r="AC70" s="489"/>
      <c r="AD70" s="489"/>
      <c r="AE70" s="489">
        <f>AE86</f>
        <v>1120000</v>
      </c>
      <c r="AF70" s="489">
        <f t="shared" ref="AF70:AG70" si="12">AF86</f>
        <v>626593.86</v>
      </c>
      <c r="AG70" s="540">
        <f t="shared" si="12"/>
        <v>0.55945880357142852</v>
      </c>
      <c r="AH70" s="489"/>
      <c r="AI70" s="489"/>
      <c r="AJ70" s="489"/>
      <c r="AK70" s="489"/>
      <c r="AL70" s="489">
        <f>SUM(AL71,AL86,AL99,AL103,AL109,AL107)</f>
        <v>52677777</v>
      </c>
      <c r="AM70" s="522">
        <f>SUM(AM71,AM86,AM99,AM103,AM109,AM107)</f>
        <v>14884016.949999999</v>
      </c>
      <c r="AN70" s="529">
        <f t="shared" si="9"/>
        <v>0.28254831159636823</v>
      </c>
    </row>
    <row r="71" spans="1:40">
      <c r="A71" s="481" t="s">
        <v>2708</v>
      </c>
      <c r="B71" s="475"/>
      <c r="C71" s="476" t="s">
        <v>3717</v>
      </c>
      <c r="D71" s="477">
        <f>SUM(D72:D85)</f>
        <v>24991277</v>
      </c>
      <c r="E71" s="352">
        <f>SUM(E72:E85)</f>
        <v>4926458.3499999996</v>
      </c>
      <c r="F71" s="339">
        <f>E71/D71</f>
        <v>0.19712711559317275</v>
      </c>
      <c r="G71" s="477">
        <f>SUM(G72:G85)</f>
        <v>0</v>
      </c>
      <c r="H71" s="477">
        <f>SUM(H72:H85)</f>
        <v>0</v>
      </c>
      <c r="I71" s="478"/>
      <c r="J71" s="477">
        <f>SUM(J72:J85)</f>
        <v>0</v>
      </c>
      <c r="K71" s="477">
        <f>SUM(K72:K85)</f>
        <v>0</v>
      </c>
      <c r="L71" s="477"/>
      <c r="M71" s="480"/>
      <c r="N71" s="480"/>
      <c r="O71" s="480"/>
      <c r="P71" s="480"/>
      <c r="Q71" s="480"/>
      <c r="R71" s="480"/>
      <c r="S71" s="480"/>
      <c r="T71" s="480"/>
      <c r="U71" s="480"/>
      <c r="V71" s="477">
        <f>SUM(V72:V85)</f>
        <v>0</v>
      </c>
      <c r="W71" s="477">
        <f>SUM(W72:W85)</f>
        <v>0</v>
      </c>
      <c r="X71" s="477"/>
      <c r="Y71" s="480"/>
      <c r="Z71" s="480"/>
      <c r="AA71" s="480"/>
      <c r="AB71" s="480"/>
      <c r="AC71" s="480"/>
      <c r="AD71" s="480"/>
      <c r="AE71" s="480"/>
      <c r="AF71" s="480"/>
      <c r="AG71" s="480"/>
      <c r="AH71" s="480"/>
      <c r="AI71" s="480"/>
      <c r="AJ71" s="480"/>
      <c r="AK71" s="480"/>
      <c r="AL71" s="480">
        <f>SUM(AL72:AL85)</f>
        <v>24991277</v>
      </c>
      <c r="AM71" s="523">
        <f>SUM(AM72:AM85)</f>
        <v>4926458.3499999996</v>
      </c>
      <c r="AN71" s="524">
        <f t="shared" si="9"/>
        <v>0.19712711559317275</v>
      </c>
    </row>
    <row r="72" spans="1:40" ht="36" hidden="1">
      <c r="A72" s="138"/>
      <c r="B72" s="160" t="s">
        <v>2718</v>
      </c>
      <c r="C72" s="134" t="s">
        <v>3718</v>
      </c>
      <c r="D72" s="334"/>
      <c r="E72" s="697"/>
      <c r="F72" s="698" t="e">
        <f t="shared" si="4"/>
        <v>#DIV/0!</v>
      </c>
      <c r="G72" s="334"/>
      <c r="H72" s="334"/>
      <c r="I72" s="341"/>
      <c r="J72" s="334"/>
      <c r="K72" s="334"/>
      <c r="L72" s="334"/>
      <c r="M72" s="367"/>
      <c r="N72" s="367"/>
      <c r="O72" s="367"/>
      <c r="P72" s="367"/>
      <c r="Q72" s="367"/>
      <c r="R72" s="367"/>
      <c r="S72" s="367"/>
      <c r="T72" s="367"/>
      <c r="U72" s="367"/>
      <c r="V72" s="334"/>
      <c r="W72" s="334"/>
      <c r="X72" s="334"/>
      <c r="Y72" s="367"/>
      <c r="Z72" s="367"/>
      <c r="AA72" s="367"/>
      <c r="AB72" s="367"/>
      <c r="AC72" s="367"/>
      <c r="AD72" s="367"/>
      <c r="AE72" s="367"/>
      <c r="AF72" s="367"/>
      <c r="AG72" s="367"/>
      <c r="AH72" s="367"/>
      <c r="AI72" s="367"/>
      <c r="AJ72" s="367"/>
      <c r="AK72" s="367"/>
      <c r="AL72" s="367">
        <f>SUM(G72,D72)</f>
        <v>0</v>
      </c>
      <c r="AM72" s="347"/>
      <c r="AN72" s="355" t="e">
        <f t="shared" si="9"/>
        <v>#DIV/0!</v>
      </c>
    </row>
    <row r="73" spans="1:40" ht="36">
      <c r="A73" s="449"/>
      <c r="B73" s="448" t="s">
        <v>4782</v>
      </c>
      <c r="C73" s="445" t="s">
        <v>3718</v>
      </c>
      <c r="D73" s="432">
        <v>92012</v>
      </c>
      <c r="E73" s="690">
        <v>58595.81</v>
      </c>
      <c r="F73" s="691">
        <f t="shared" si="4"/>
        <v>0.63682791375038039</v>
      </c>
      <c r="G73" s="432"/>
      <c r="H73" s="432"/>
      <c r="I73" s="446"/>
      <c r="J73" s="432"/>
      <c r="K73" s="432"/>
      <c r="L73" s="432"/>
      <c r="M73" s="433"/>
      <c r="N73" s="433"/>
      <c r="O73" s="433"/>
      <c r="P73" s="433"/>
      <c r="Q73" s="433"/>
      <c r="R73" s="433"/>
      <c r="S73" s="433"/>
      <c r="T73" s="433"/>
      <c r="U73" s="433"/>
      <c r="V73" s="432"/>
      <c r="W73" s="432"/>
      <c r="X73" s="432"/>
      <c r="Y73" s="433"/>
      <c r="Z73" s="433"/>
      <c r="AA73" s="433"/>
      <c r="AB73" s="433"/>
      <c r="AC73" s="433"/>
      <c r="AD73" s="433"/>
      <c r="AE73" s="433"/>
      <c r="AF73" s="433"/>
      <c r="AG73" s="433"/>
      <c r="AH73" s="433"/>
      <c r="AI73" s="433"/>
      <c r="AJ73" s="433"/>
      <c r="AK73" s="433"/>
      <c r="AL73" s="433">
        <f t="shared" ref="AL73:AL82" si="13">SUM(G73,D73,J73,M73,AE73)</f>
        <v>92012</v>
      </c>
      <c r="AM73" s="347">
        <f t="shared" ref="AM73:AM83" si="14">SUM(H73,E73,K73,W73)</f>
        <v>58595.81</v>
      </c>
      <c r="AN73" s="355">
        <f t="shared" si="9"/>
        <v>0.63682791375038039</v>
      </c>
    </row>
    <row r="74" spans="1:40" ht="24">
      <c r="A74" s="449"/>
      <c r="B74" s="448" t="s">
        <v>2747</v>
      </c>
      <c r="C74" s="450" t="s">
        <v>46</v>
      </c>
      <c r="D74" s="432">
        <v>0</v>
      </c>
      <c r="E74" s="690"/>
      <c r="F74" s="691"/>
      <c r="G74" s="432"/>
      <c r="H74" s="432"/>
      <c r="I74" s="446"/>
      <c r="J74" s="432"/>
      <c r="K74" s="432"/>
      <c r="L74" s="432"/>
      <c r="M74" s="433"/>
      <c r="N74" s="433"/>
      <c r="O74" s="433"/>
      <c r="P74" s="433"/>
      <c r="Q74" s="433"/>
      <c r="R74" s="433"/>
      <c r="S74" s="433"/>
      <c r="T74" s="433"/>
      <c r="U74" s="433"/>
      <c r="V74" s="432"/>
      <c r="W74" s="432"/>
      <c r="X74" s="432"/>
      <c r="Y74" s="433"/>
      <c r="Z74" s="433"/>
      <c r="AA74" s="433"/>
      <c r="AB74" s="433"/>
      <c r="AC74" s="433"/>
      <c r="AD74" s="433"/>
      <c r="AE74" s="433"/>
      <c r="AF74" s="433"/>
      <c r="AG74" s="433"/>
      <c r="AH74" s="433"/>
      <c r="AI74" s="433"/>
      <c r="AJ74" s="433"/>
      <c r="AK74" s="433"/>
      <c r="AL74" s="433">
        <f t="shared" si="13"/>
        <v>0</v>
      </c>
      <c r="AM74" s="347">
        <f t="shared" si="14"/>
        <v>0</v>
      </c>
      <c r="AN74" s="355"/>
    </row>
    <row r="75" spans="1:40" ht="24">
      <c r="A75" s="449"/>
      <c r="B75" s="448" t="s">
        <v>4798</v>
      </c>
      <c r="C75" s="450" t="s">
        <v>4799</v>
      </c>
      <c r="D75" s="432">
        <f>9900000+5000000</f>
        <v>14900000</v>
      </c>
      <c r="E75" s="690">
        <v>1520000</v>
      </c>
      <c r="F75" s="691">
        <f t="shared" si="4"/>
        <v>0.10201342281879194</v>
      </c>
      <c r="G75" s="432"/>
      <c r="H75" s="432"/>
      <c r="I75" s="446"/>
      <c r="J75" s="432"/>
      <c r="K75" s="432"/>
      <c r="L75" s="432"/>
      <c r="M75" s="433"/>
      <c r="N75" s="433"/>
      <c r="O75" s="433"/>
      <c r="P75" s="433"/>
      <c r="Q75" s="433"/>
      <c r="R75" s="433"/>
      <c r="S75" s="433"/>
      <c r="T75" s="433"/>
      <c r="U75" s="433"/>
      <c r="V75" s="432"/>
      <c r="W75" s="432"/>
      <c r="X75" s="432"/>
      <c r="Y75" s="433"/>
      <c r="Z75" s="433"/>
      <c r="AA75" s="433"/>
      <c r="AB75" s="433"/>
      <c r="AC75" s="433"/>
      <c r="AD75" s="433"/>
      <c r="AE75" s="433"/>
      <c r="AF75" s="433"/>
      <c r="AG75" s="433"/>
      <c r="AH75" s="433"/>
      <c r="AI75" s="433"/>
      <c r="AJ75" s="433"/>
      <c r="AK75" s="433"/>
      <c r="AL75" s="433">
        <f t="shared" si="13"/>
        <v>14900000</v>
      </c>
      <c r="AM75" s="347">
        <f t="shared" si="14"/>
        <v>1520000</v>
      </c>
      <c r="AN75" s="355">
        <f t="shared" si="9"/>
        <v>0.10201342281879194</v>
      </c>
    </row>
    <row r="76" spans="1:40" ht="24" hidden="1">
      <c r="A76" s="449"/>
      <c r="B76" s="448" t="s">
        <v>2761</v>
      </c>
      <c r="C76" s="450" t="s">
        <v>42</v>
      </c>
      <c r="D76" s="432">
        <v>0</v>
      </c>
      <c r="E76" s="690"/>
      <c r="F76" s="691"/>
      <c r="G76" s="432"/>
      <c r="H76" s="432"/>
      <c r="I76" s="446"/>
      <c r="J76" s="432"/>
      <c r="K76" s="432"/>
      <c r="L76" s="432"/>
      <c r="M76" s="433"/>
      <c r="N76" s="433"/>
      <c r="O76" s="433"/>
      <c r="P76" s="433"/>
      <c r="Q76" s="433"/>
      <c r="R76" s="433"/>
      <c r="S76" s="433"/>
      <c r="T76" s="433"/>
      <c r="U76" s="433"/>
      <c r="V76" s="432"/>
      <c r="W76" s="432"/>
      <c r="X76" s="432"/>
      <c r="Y76" s="433"/>
      <c r="Z76" s="433"/>
      <c r="AA76" s="433"/>
      <c r="AB76" s="433"/>
      <c r="AC76" s="433"/>
      <c r="AD76" s="433"/>
      <c r="AE76" s="433"/>
      <c r="AF76" s="433"/>
      <c r="AG76" s="433"/>
      <c r="AH76" s="433"/>
      <c r="AI76" s="433"/>
      <c r="AJ76" s="433"/>
      <c r="AK76" s="433"/>
      <c r="AL76" s="433">
        <f t="shared" si="13"/>
        <v>0</v>
      </c>
      <c r="AM76" s="347">
        <f t="shared" si="14"/>
        <v>0</v>
      </c>
      <c r="AN76" s="355"/>
    </row>
    <row r="77" spans="1:40" ht="48">
      <c r="A77" s="449"/>
      <c r="B77" s="448" t="s">
        <v>4781</v>
      </c>
      <c r="C77" s="450" t="s">
        <v>4783</v>
      </c>
      <c r="D77" s="432">
        <f>9000000+999265</f>
        <v>9999265</v>
      </c>
      <c r="E77" s="690">
        <v>3038049.07</v>
      </c>
      <c r="F77" s="691">
        <f t="shared" si="4"/>
        <v>0.30382723830201519</v>
      </c>
      <c r="G77" s="432"/>
      <c r="H77" s="432"/>
      <c r="I77" s="446"/>
      <c r="J77" s="432"/>
      <c r="K77" s="432"/>
      <c r="L77" s="432"/>
      <c r="M77" s="433"/>
      <c r="N77" s="433"/>
      <c r="O77" s="433"/>
      <c r="P77" s="433"/>
      <c r="Q77" s="433"/>
      <c r="R77" s="433"/>
      <c r="S77" s="433"/>
      <c r="T77" s="433"/>
      <c r="U77" s="433"/>
      <c r="V77" s="432"/>
      <c r="W77" s="432"/>
      <c r="X77" s="432"/>
      <c r="Y77" s="433"/>
      <c r="Z77" s="433"/>
      <c r="AA77" s="433"/>
      <c r="AB77" s="433"/>
      <c r="AC77" s="433"/>
      <c r="AD77" s="433"/>
      <c r="AE77" s="433"/>
      <c r="AF77" s="433"/>
      <c r="AG77" s="433"/>
      <c r="AH77" s="433"/>
      <c r="AI77" s="433"/>
      <c r="AJ77" s="433"/>
      <c r="AK77" s="433"/>
      <c r="AL77" s="433">
        <f t="shared" si="13"/>
        <v>9999265</v>
      </c>
      <c r="AM77" s="347">
        <f t="shared" si="14"/>
        <v>3038049.07</v>
      </c>
      <c r="AN77" s="355">
        <f t="shared" si="9"/>
        <v>0.30382723830201519</v>
      </c>
    </row>
    <row r="78" spans="1:40" ht="24">
      <c r="A78" s="449"/>
      <c r="B78" s="448" t="s">
        <v>4780</v>
      </c>
      <c r="C78" s="450" t="s">
        <v>4784</v>
      </c>
      <c r="D78" s="432">
        <v>0</v>
      </c>
      <c r="E78" s="690">
        <v>0</v>
      </c>
      <c r="F78" s="691" t="e">
        <f t="shared" si="4"/>
        <v>#DIV/0!</v>
      </c>
      <c r="G78" s="432"/>
      <c r="H78" s="432"/>
      <c r="I78" s="446"/>
      <c r="J78" s="432"/>
      <c r="K78" s="432"/>
      <c r="L78" s="432"/>
      <c r="M78" s="433"/>
      <c r="N78" s="433"/>
      <c r="O78" s="433"/>
      <c r="P78" s="433"/>
      <c r="Q78" s="433"/>
      <c r="R78" s="433"/>
      <c r="S78" s="433"/>
      <c r="T78" s="433"/>
      <c r="U78" s="433"/>
      <c r="V78" s="432"/>
      <c r="W78" s="432"/>
      <c r="X78" s="432"/>
      <c r="Y78" s="433"/>
      <c r="Z78" s="433"/>
      <c r="AA78" s="433"/>
      <c r="AB78" s="433"/>
      <c r="AC78" s="433"/>
      <c r="AD78" s="433"/>
      <c r="AE78" s="433"/>
      <c r="AF78" s="433"/>
      <c r="AG78" s="433"/>
      <c r="AH78" s="433"/>
      <c r="AI78" s="433"/>
      <c r="AJ78" s="433"/>
      <c r="AK78" s="433"/>
      <c r="AL78" s="433">
        <f t="shared" si="13"/>
        <v>0</v>
      </c>
      <c r="AM78" s="347">
        <f t="shared" si="14"/>
        <v>0</v>
      </c>
      <c r="AN78" s="355" t="e">
        <f t="shared" si="9"/>
        <v>#DIV/0!</v>
      </c>
    </row>
    <row r="79" spans="1:40" ht="72" hidden="1">
      <c r="A79" s="449"/>
      <c r="B79" s="448" t="s">
        <v>2773</v>
      </c>
      <c r="C79" s="450" t="s">
        <v>3719</v>
      </c>
      <c r="D79" s="432">
        <v>0</v>
      </c>
      <c r="E79" s="690"/>
      <c r="F79" s="691" t="e">
        <f t="shared" si="4"/>
        <v>#DIV/0!</v>
      </c>
      <c r="G79" s="432"/>
      <c r="H79" s="432"/>
      <c r="I79" s="446"/>
      <c r="J79" s="432"/>
      <c r="K79" s="432"/>
      <c r="L79" s="432"/>
      <c r="M79" s="433"/>
      <c r="N79" s="433"/>
      <c r="O79" s="433"/>
      <c r="P79" s="433"/>
      <c r="Q79" s="433"/>
      <c r="R79" s="433"/>
      <c r="S79" s="433"/>
      <c r="T79" s="433"/>
      <c r="U79" s="433"/>
      <c r="V79" s="432"/>
      <c r="W79" s="432"/>
      <c r="X79" s="432"/>
      <c r="Y79" s="433"/>
      <c r="Z79" s="433"/>
      <c r="AA79" s="433"/>
      <c r="AB79" s="433"/>
      <c r="AC79" s="433"/>
      <c r="AD79" s="433"/>
      <c r="AE79" s="433"/>
      <c r="AF79" s="433"/>
      <c r="AG79" s="433"/>
      <c r="AH79" s="433"/>
      <c r="AI79" s="433"/>
      <c r="AJ79" s="433"/>
      <c r="AK79" s="433"/>
      <c r="AL79" s="433">
        <f t="shared" si="13"/>
        <v>0</v>
      </c>
      <c r="AM79" s="347">
        <f t="shared" si="14"/>
        <v>0</v>
      </c>
      <c r="AN79" s="355" t="e">
        <f t="shared" si="9"/>
        <v>#DIV/0!</v>
      </c>
    </row>
    <row r="80" spans="1:40" ht="48" hidden="1">
      <c r="A80" s="449"/>
      <c r="B80" s="448" t="s">
        <v>2775</v>
      </c>
      <c r="C80" s="450" t="s">
        <v>3720</v>
      </c>
      <c r="D80" s="432">
        <v>0</v>
      </c>
      <c r="E80" s="690"/>
      <c r="F80" s="691" t="e">
        <f t="shared" si="4"/>
        <v>#DIV/0!</v>
      </c>
      <c r="G80" s="432"/>
      <c r="H80" s="432"/>
      <c r="I80" s="446"/>
      <c r="J80" s="432"/>
      <c r="K80" s="432"/>
      <c r="L80" s="432"/>
      <c r="M80" s="433"/>
      <c r="N80" s="433"/>
      <c r="O80" s="433"/>
      <c r="P80" s="433"/>
      <c r="Q80" s="433"/>
      <c r="R80" s="433"/>
      <c r="S80" s="433"/>
      <c r="T80" s="433"/>
      <c r="U80" s="433"/>
      <c r="V80" s="432"/>
      <c r="W80" s="432"/>
      <c r="X80" s="432"/>
      <c r="Y80" s="433"/>
      <c r="Z80" s="433"/>
      <c r="AA80" s="433"/>
      <c r="AB80" s="433"/>
      <c r="AC80" s="433"/>
      <c r="AD80" s="433"/>
      <c r="AE80" s="433"/>
      <c r="AF80" s="433"/>
      <c r="AG80" s="433"/>
      <c r="AH80" s="433"/>
      <c r="AI80" s="433"/>
      <c r="AJ80" s="433"/>
      <c r="AK80" s="433"/>
      <c r="AL80" s="433">
        <f t="shared" si="13"/>
        <v>0</v>
      </c>
      <c r="AM80" s="347">
        <f t="shared" si="14"/>
        <v>0</v>
      </c>
      <c r="AN80" s="355" t="e">
        <f t="shared" si="9"/>
        <v>#DIV/0!</v>
      </c>
    </row>
    <row r="81" spans="1:40" ht="48" hidden="1">
      <c r="A81" s="449"/>
      <c r="B81" s="448" t="s">
        <v>2777</v>
      </c>
      <c r="C81" s="450" t="s">
        <v>3721</v>
      </c>
      <c r="D81" s="432">
        <v>0</v>
      </c>
      <c r="E81" s="690"/>
      <c r="F81" s="691" t="e">
        <f t="shared" si="4"/>
        <v>#DIV/0!</v>
      </c>
      <c r="G81" s="432"/>
      <c r="H81" s="432"/>
      <c r="I81" s="446"/>
      <c r="J81" s="432"/>
      <c r="K81" s="432"/>
      <c r="L81" s="432"/>
      <c r="M81" s="433"/>
      <c r="N81" s="433"/>
      <c r="O81" s="433"/>
      <c r="P81" s="433"/>
      <c r="Q81" s="433"/>
      <c r="R81" s="433"/>
      <c r="S81" s="433"/>
      <c r="T81" s="433"/>
      <c r="U81" s="433"/>
      <c r="V81" s="432"/>
      <c r="W81" s="432"/>
      <c r="X81" s="432"/>
      <c r="Y81" s="433"/>
      <c r="Z81" s="433"/>
      <c r="AA81" s="433"/>
      <c r="AB81" s="433"/>
      <c r="AC81" s="433"/>
      <c r="AD81" s="433"/>
      <c r="AE81" s="433"/>
      <c r="AF81" s="433"/>
      <c r="AG81" s="433"/>
      <c r="AH81" s="433"/>
      <c r="AI81" s="433"/>
      <c r="AJ81" s="433"/>
      <c r="AK81" s="433"/>
      <c r="AL81" s="433">
        <f t="shared" si="13"/>
        <v>0</v>
      </c>
      <c r="AM81" s="347">
        <f t="shared" si="14"/>
        <v>0</v>
      </c>
      <c r="AN81" s="355" t="e">
        <f t="shared" si="9"/>
        <v>#DIV/0!</v>
      </c>
    </row>
    <row r="82" spans="1:40" ht="24">
      <c r="A82" s="449"/>
      <c r="B82" s="448" t="s">
        <v>2779</v>
      </c>
      <c r="C82" s="450" t="s">
        <v>43</v>
      </c>
      <c r="D82" s="432">
        <v>0</v>
      </c>
      <c r="E82" s="690">
        <v>36522</v>
      </c>
      <c r="F82" s="691" t="e">
        <f t="shared" si="4"/>
        <v>#DIV/0!</v>
      </c>
      <c r="G82" s="432"/>
      <c r="H82" s="432"/>
      <c r="I82" s="446"/>
      <c r="J82" s="432"/>
      <c r="K82" s="432"/>
      <c r="L82" s="432"/>
      <c r="M82" s="433"/>
      <c r="N82" s="433"/>
      <c r="O82" s="433"/>
      <c r="P82" s="433"/>
      <c r="Q82" s="433"/>
      <c r="R82" s="433"/>
      <c r="S82" s="433"/>
      <c r="T82" s="433"/>
      <c r="U82" s="433"/>
      <c r="V82" s="432"/>
      <c r="W82" s="432"/>
      <c r="X82" s="432"/>
      <c r="Y82" s="433"/>
      <c r="Z82" s="433"/>
      <c r="AA82" s="433"/>
      <c r="AB82" s="433"/>
      <c r="AC82" s="433"/>
      <c r="AD82" s="433"/>
      <c r="AE82" s="433"/>
      <c r="AF82" s="433"/>
      <c r="AG82" s="433"/>
      <c r="AH82" s="433"/>
      <c r="AI82" s="433"/>
      <c r="AJ82" s="433"/>
      <c r="AK82" s="433"/>
      <c r="AL82" s="433">
        <f t="shared" si="13"/>
        <v>0</v>
      </c>
      <c r="AM82" s="347">
        <f t="shared" si="14"/>
        <v>36522</v>
      </c>
      <c r="AN82" s="355" t="e">
        <f t="shared" si="9"/>
        <v>#DIV/0!</v>
      </c>
    </row>
    <row r="83" spans="1:40">
      <c r="A83" s="138"/>
      <c r="B83" s="448" t="s">
        <v>5281</v>
      </c>
      <c r="C83" s="134" t="s">
        <v>5282</v>
      </c>
      <c r="D83" s="334">
        <v>0</v>
      </c>
      <c r="E83" s="697">
        <v>273291.46999999997</v>
      </c>
      <c r="F83" s="698" t="e">
        <f t="shared" si="4"/>
        <v>#DIV/0!</v>
      </c>
      <c r="G83" s="334"/>
      <c r="H83" s="334"/>
      <c r="I83" s="341"/>
      <c r="J83" s="334"/>
      <c r="K83" s="334"/>
      <c r="L83" s="334"/>
      <c r="M83" s="367"/>
      <c r="N83" s="367"/>
      <c r="O83" s="367"/>
      <c r="P83" s="367"/>
      <c r="Q83" s="367"/>
      <c r="R83" s="367"/>
      <c r="S83" s="367"/>
      <c r="T83" s="367"/>
      <c r="U83" s="367"/>
      <c r="V83" s="334"/>
      <c r="W83" s="334"/>
      <c r="X83" s="334"/>
      <c r="Y83" s="367"/>
      <c r="Z83" s="367"/>
      <c r="AA83" s="367"/>
      <c r="AB83" s="367"/>
      <c r="AC83" s="367"/>
      <c r="AD83" s="367"/>
      <c r="AE83" s="367"/>
      <c r="AF83" s="367"/>
      <c r="AG83" s="367"/>
      <c r="AH83" s="367"/>
      <c r="AI83" s="367"/>
      <c r="AJ83" s="367"/>
      <c r="AK83" s="367"/>
      <c r="AL83" s="367">
        <f>SUM(G83,D83)</f>
        <v>0</v>
      </c>
      <c r="AM83" s="347">
        <f t="shared" si="14"/>
        <v>273291.46999999997</v>
      </c>
      <c r="AN83" s="355" t="e">
        <f t="shared" si="9"/>
        <v>#DIV/0!</v>
      </c>
    </row>
    <row r="84" spans="1:40" ht="24" hidden="1">
      <c r="A84" s="138"/>
      <c r="B84" s="161" t="s">
        <v>2786</v>
      </c>
      <c r="C84" s="134" t="s">
        <v>44</v>
      </c>
      <c r="D84" s="334"/>
      <c r="E84" s="697"/>
      <c r="F84" s="698" t="e">
        <f t="shared" si="4"/>
        <v>#DIV/0!</v>
      </c>
      <c r="G84" s="334"/>
      <c r="H84" s="334"/>
      <c r="I84" s="341"/>
      <c r="J84" s="334"/>
      <c r="K84" s="334"/>
      <c r="L84" s="334"/>
      <c r="M84" s="367"/>
      <c r="N84" s="367"/>
      <c r="O84" s="367"/>
      <c r="P84" s="367"/>
      <c r="Q84" s="367"/>
      <c r="R84" s="367"/>
      <c r="S84" s="367"/>
      <c r="T84" s="367"/>
      <c r="U84" s="367"/>
      <c r="V84" s="334"/>
      <c r="W84" s="334"/>
      <c r="X84" s="334"/>
      <c r="Y84" s="367"/>
      <c r="Z84" s="367"/>
      <c r="AA84" s="367"/>
      <c r="AB84" s="367"/>
      <c r="AC84" s="367"/>
      <c r="AD84" s="367"/>
      <c r="AE84" s="367"/>
      <c r="AF84" s="367"/>
      <c r="AG84" s="367"/>
      <c r="AH84" s="367"/>
      <c r="AI84" s="367"/>
      <c r="AJ84" s="367"/>
      <c r="AK84" s="367"/>
      <c r="AL84" s="367">
        <f>SUM(G84,D84)</f>
        <v>0</v>
      </c>
      <c r="AM84" s="347"/>
      <c r="AN84" s="355" t="e">
        <f t="shared" si="9"/>
        <v>#DIV/0!</v>
      </c>
    </row>
    <row r="85" spans="1:40" hidden="1">
      <c r="A85" s="138"/>
      <c r="B85" s="161" t="s">
        <v>2790</v>
      </c>
      <c r="C85" s="134" t="s">
        <v>3722</v>
      </c>
      <c r="D85" s="334"/>
      <c r="E85" s="697"/>
      <c r="F85" s="698" t="e">
        <f t="shared" ref="F85:F137" si="15">E85/D85</f>
        <v>#DIV/0!</v>
      </c>
      <c r="G85" s="334"/>
      <c r="H85" s="334"/>
      <c r="I85" s="341"/>
      <c r="J85" s="334"/>
      <c r="K85" s="334"/>
      <c r="L85" s="334"/>
      <c r="M85" s="367"/>
      <c r="N85" s="367"/>
      <c r="O85" s="367"/>
      <c r="P85" s="367"/>
      <c r="Q85" s="367"/>
      <c r="R85" s="367"/>
      <c r="S85" s="367"/>
      <c r="T85" s="367"/>
      <c r="U85" s="367"/>
      <c r="V85" s="334"/>
      <c r="W85" s="334"/>
      <c r="X85" s="334"/>
      <c r="Y85" s="367"/>
      <c r="Z85" s="367"/>
      <c r="AA85" s="367"/>
      <c r="AB85" s="367"/>
      <c r="AC85" s="367"/>
      <c r="AD85" s="367"/>
      <c r="AE85" s="367"/>
      <c r="AF85" s="367"/>
      <c r="AG85" s="367"/>
      <c r="AH85" s="367"/>
      <c r="AI85" s="367"/>
      <c r="AJ85" s="367"/>
      <c r="AK85" s="367"/>
      <c r="AL85" s="367">
        <f>SUM(G85,D85)</f>
        <v>0</v>
      </c>
      <c r="AM85" s="347"/>
      <c r="AN85" s="355" t="e">
        <f t="shared" si="9"/>
        <v>#DIV/0!</v>
      </c>
    </row>
    <row r="86" spans="1:40" ht="24">
      <c r="A86" s="481" t="s">
        <v>2813</v>
      </c>
      <c r="B86" s="475"/>
      <c r="C86" s="476" t="s">
        <v>3723</v>
      </c>
      <c r="D86" s="477">
        <f>SUM(D87:D97)</f>
        <v>14620000</v>
      </c>
      <c r="E86" s="352">
        <f>SUM(E87:E97)</f>
        <v>4115086.09</v>
      </c>
      <c r="F86" s="339">
        <f>E86/D86</f>
        <v>0.28146963679890558</v>
      </c>
      <c r="G86" s="477">
        <f>SUM(G87:G97)</f>
        <v>507000</v>
      </c>
      <c r="H86" s="477">
        <f>SUM(H87:H97)</f>
        <v>226275.81</v>
      </c>
      <c r="I86" s="478">
        <f>H86/G86</f>
        <v>0.44630337278106508</v>
      </c>
      <c r="J86" s="477">
        <f>SUM(J87:J96)</f>
        <v>0</v>
      </c>
      <c r="K86" s="477">
        <f>SUM(K87:K96)</f>
        <v>0</v>
      </c>
      <c r="L86" s="477"/>
      <c r="M86" s="480"/>
      <c r="N86" s="480"/>
      <c r="O86" s="480"/>
      <c r="P86" s="480"/>
      <c r="Q86" s="480"/>
      <c r="R86" s="480"/>
      <c r="S86" s="480"/>
      <c r="T86" s="480"/>
      <c r="U86" s="480"/>
      <c r="V86" s="477">
        <f>SUM(V87:V96)</f>
        <v>0</v>
      </c>
      <c r="W86" s="477">
        <f>SUM(W87:W96)</f>
        <v>0</v>
      </c>
      <c r="X86" s="477"/>
      <c r="Y86" s="480"/>
      <c r="Z86" s="480"/>
      <c r="AA86" s="480"/>
      <c r="AB86" s="480"/>
      <c r="AC86" s="480"/>
      <c r="AD86" s="480"/>
      <c r="AE86" s="480">
        <f>AE98</f>
        <v>1120000</v>
      </c>
      <c r="AF86" s="480">
        <f>AF98</f>
        <v>626593.86</v>
      </c>
      <c r="AG86" s="479">
        <f>AF86/AE86</f>
        <v>0.55945880357142852</v>
      </c>
      <c r="AH86" s="480"/>
      <c r="AI86" s="480"/>
      <c r="AJ86" s="480"/>
      <c r="AK86" s="480"/>
      <c r="AL86" s="480">
        <f>SUM(AL87:AL98)</f>
        <v>16247000</v>
      </c>
      <c r="AM86" s="523">
        <f>SUM(AM87:AM98)</f>
        <v>4967955.76</v>
      </c>
      <c r="AN86" s="524">
        <f t="shared" si="9"/>
        <v>0.30577680556410414</v>
      </c>
    </row>
    <row r="87" spans="1:40" ht="24">
      <c r="A87" s="449"/>
      <c r="B87" s="448" t="s">
        <v>4805</v>
      </c>
      <c r="C87" s="699" t="s">
        <v>4806</v>
      </c>
      <c r="D87" s="432">
        <v>0</v>
      </c>
      <c r="E87" s="690">
        <v>0</v>
      </c>
      <c r="F87" s="691" t="e">
        <f t="shared" si="15"/>
        <v>#DIV/0!</v>
      </c>
      <c r="G87" s="432"/>
      <c r="H87" s="432"/>
      <c r="I87" s="446"/>
      <c r="J87" s="432"/>
      <c r="K87" s="432"/>
      <c r="L87" s="432"/>
      <c r="M87" s="433"/>
      <c r="N87" s="433"/>
      <c r="O87" s="433"/>
      <c r="P87" s="433"/>
      <c r="Q87" s="433"/>
      <c r="R87" s="433"/>
      <c r="S87" s="433"/>
      <c r="T87" s="433"/>
      <c r="U87" s="433"/>
      <c r="V87" s="432"/>
      <c r="W87" s="432"/>
      <c r="X87" s="432"/>
      <c r="Y87" s="433"/>
      <c r="Z87" s="433"/>
      <c r="AA87" s="433"/>
      <c r="AB87" s="433"/>
      <c r="AC87" s="433"/>
      <c r="AD87" s="433"/>
      <c r="AE87" s="433"/>
      <c r="AF87" s="433"/>
      <c r="AG87" s="433"/>
      <c r="AH87" s="433"/>
      <c r="AI87" s="433"/>
      <c r="AJ87" s="433"/>
      <c r="AK87" s="433"/>
      <c r="AL87" s="433">
        <f t="shared" ref="AL87:AL97" si="16">SUM(G87,D87,J87,M87,AE87)</f>
        <v>0</v>
      </c>
      <c r="AM87" s="347">
        <f t="shared" ref="AM87:AM97" si="17">SUM(H87,E87,K87,W87)</f>
        <v>0</v>
      </c>
      <c r="AN87" s="355" t="e">
        <f t="shared" si="9"/>
        <v>#DIV/0!</v>
      </c>
    </row>
    <row r="88" spans="1:40" ht="24" hidden="1">
      <c r="A88" s="449"/>
      <c r="B88" s="448" t="s">
        <v>2835</v>
      </c>
      <c r="C88" s="445" t="s">
        <v>3724</v>
      </c>
      <c r="D88" s="432">
        <v>0</v>
      </c>
      <c r="E88" s="690"/>
      <c r="F88" s="691" t="e">
        <f t="shared" si="15"/>
        <v>#DIV/0!</v>
      </c>
      <c r="G88" s="432"/>
      <c r="H88" s="432"/>
      <c r="I88" s="446"/>
      <c r="J88" s="432"/>
      <c r="K88" s="432"/>
      <c r="L88" s="432"/>
      <c r="M88" s="433"/>
      <c r="N88" s="433"/>
      <c r="O88" s="433"/>
      <c r="P88" s="433"/>
      <c r="Q88" s="433"/>
      <c r="R88" s="433"/>
      <c r="S88" s="433"/>
      <c r="T88" s="433"/>
      <c r="U88" s="433"/>
      <c r="V88" s="432"/>
      <c r="W88" s="432"/>
      <c r="X88" s="432"/>
      <c r="Y88" s="433"/>
      <c r="Z88" s="433"/>
      <c r="AA88" s="433"/>
      <c r="AB88" s="433"/>
      <c r="AC88" s="433"/>
      <c r="AD88" s="433"/>
      <c r="AE88" s="433"/>
      <c r="AF88" s="433"/>
      <c r="AG88" s="433"/>
      <c r="AH88" s="433"/>
      <c r="AI88" s="433"/>
      <c r="AJ88" s="433"/>
      <c r="AK88" s="433"/>
      <c r="AL88" s="433">
        <f t="shared" si="16"/>
        <v>0</v>
      </c>
      <c r="AM88" s="347">
        <f t="shared" si="17"/>
        <v>0</v>
      </c>
      <c r="AN88" s="355" t="e">
        <f t="shared" si="9"/>
        <v>#DIV/0!</v>
      </c>
    </row>
    <row r="89" spans="1:40" ht="48">
      <c r="A89" s="449"/>
      <c r="B89" s="448" t="s">
        <v>4785</v>
      </c>
      <c r="C89" s="445" t="s">
        <v>4786</v>
      </c>
      <c r="D89" s="432">
        <v>1900000</v>
      </c>
      <c r="E89" s="690">
        <v>551412.26</v>
      </c>
      <c r="F89" s="691">
        <f t="shared" si="15"/>
        <v>0.29021697894736842</v>
      </c>
      <c r="G89" s="432"/>
      <c r="H89" s="432">
        <v>0</v>
      </c>
      <c r="I89" s="446"/>
      <c r="J89" s="432"/>
      <c r="K89" s="432"/>
      <c r="L89" s="432"/>
      <c r="M89" s="433"/>
      <c r="N89" s="433"/>
      <c r="O89" s="433"/>
      <c r="P89" s="433"/>
      <c r="Q89" s="433"/>
      <c r="R89" s="433"/>
      <c r="S89" s="433"/>
      <c r="T89" s="433"/>
      <c r="U89" s="433"/>
      <c r="V89" s="432"/>
      <c r="W89" s="432"/>
      <c r="X89" s="432"/>
      <c r="Y89" s="433"/>
      <c r="Z89" s="433"/>
      <c r="AA89" s="433"/>
      <c r="AB89" s="433"/>
      <c r="AC89" s="433"/>
      <c r="AD89" s="433"/>
      <c r="AE89" s="433"/>
      <c r="AF89" s="433"/>
      <c r="AG89" s="433"/>
      <c r="AH89" s="433"/>
      <c r="AI89" s="433"/>
      <c r="AJ89" s="433"/>
      <c r="AK89" s="433"/>
      <c r="AL89" s="433">
        <f t="shared" si="16"/>
        <v>1900000</v>
      </c>
      <c r="AM89" s="347">
        <f t="shared" si="17"/>
        <v>551412.26</v>
      </c>
      <c r="AN89" s="355">
        <f t="shared" si="9"/>
        <v>0.29021697894736842</v>
      </c>
    </row>
    <row r="90" spans="1:40" ht="36">
      <c r="A90" s="451"/>
      <c r="B90" s="452" t="s">
        <v>4937</v>
      </c>
      <c r="C90" s="700" t="s">
        <v>4938</v>
      </c>
      <c r="D90" s="1066">
        <v>9000000</v>
      </c>
      <c r="E90" s="701">
        <v>1864549</v>
      </c>
      <c r="F90" s="702">
        <f t="shared" si="15"/>
        <v>0.20717211111111111</v>
      </c>
      <c r="G90" s="433"/>
      <c r="H90" s="433">
        <v>0</v>
      </c>
      <c r="I90" s="453"/>
      <c r="J90" s="433"/>
      <c r="K90" s="433"/>
      <c r="L90" s="433"/>
      <c r="M90" s="433"/>
      <c r="N90" s="433"/>
      <c r="O90" s="433"/>
      <c r="P90" s="433"/>
      <c r="Q90" s="433"/>
      <c r="R90" s="433"/>
      <c r="S90" s="433"/>
      <c r="T90" s="433"/>
      <c r="U90" s="433"/>
      <c r="V90" s="433"/>
      <c r="W90" s="433"/>
      <c r="X90" s="433"/>
      <c r="Y90" s="433"/>
      <c r="Z90" s="433"/>
      <c r="AA90" s="433"/>
      <c r="AB90" s="433"/>
      <c r="AC90" s="433"/>
      <c r="AD90" s="433"/>
      <c r="AE90" s="433"/>
      <c r="AF90" s="433"/>
      <c r="AG90" s="433"/>
      <c r="AH90" s="433"/>
      <c r="AI90" s="433"/>
      <c r="AJ90" s="433"/>
      <c r="AK90" s="433"/>
      <c r="AL90" s="433">
        <f t="shared" si="16"/>
        <v>9000000</v>
      </c>
      <c r="AM90" s="347">
        <f t="shared" si="17"/>
        <v>1864549</v>
      </c>
      <c r="AN90" s="355">
        <f>AM90/AL90</f>
        <v>0.20717211111111111</v>
      </c>
    </row>
    <row r="91" spans="1:40">
      <c r="A91" s="449"/>
      <c r="B91" s="444">
        <v>742251</v>
      </c>
      <c r="C91" s="450" t="s">
        <v>4800</v>
      </c>
      <c r="D91" s="432">
        <v>300000</v>
      </c>
      <c r="E91" s="690">
        <v>135624.4</v>
      </c>
      <c r="F91" s="691">
        <f t="shared" si="15"/>
        <v>0.45208133333333334</v>
      </c>
      <c r="G91" s="432"/>
      <c r="H91" s="432"/>
      <c r="I91" s="446"/>
      <c r="J91" s="432"/>
      <c r="K91" s="432"/>
      <c r="L91" s="432"/>
      <c r="M91" s="433"/>
      <c r="N91" s="433"/>
      <c r="O91" s="433"/>
      <c r="P91" s="433"/>
      <c r="Q91" s="433"/>
      <c r="R91" s="433"/>
      <c r="S91" s="433"/>
      <c r="T91" s="433"/>
      <c r="U91" s="433"/>
      <c r="V91" s="432"/>
      <c r="W91" s="432"/>
      <c r="X91" s="432"/>
      <c r="Y91" s="433"/>
      <c r="Z91" s="433"/>
      <c r="AA91" s="433"/>
      <c r="AB91" s="433"/>
      <c r="AC91" s="433"/>
      <c r="AD91" s="433"/>
      <c r="AE91" s="433"/>
      <c r="AF91" s="433"/>
      <c r="AG91" s="433"/>
      <c r="AH91" s="433"/>
      <c r="AI91" s="433"/>
      <c r="AJ91" s="433"/>
      <c r="AK91" s="433"/>
      <c r="AL91" s="433">
        <f t="shared" si="16"/>
        <v>300000</v>
      </c>
      <c r="AM91" s="347">
        <f t="shared" si="17"/>
        <v>135624.4</v>
      </c>
      <c r="AN91" s="355"/>
    </row>
    <row r="92" spans="1:40" ht="24" hidden="1">
      <c r="A92" s="449"/>
      <c r="B92" s="444">
        <v>742252</v>
      </c>
      <c r="C92" s="445" t="s">
        <v>48</v>
      </c>
      <c r="D92" s="432">
        <v>0</v>
      </c>
      <c r="E92" s="690"/>
      <c r="F92" s="691" t="e">
        <f t="shared" si="15"/>
        <v>#DIV/0!</v>
      </c>
      <c r="G92" s="432"/>
      <c r="H92" s="432"/>
      <c r="I92" s="446"/>
      <c r="J92" s="432"/>
      <c r="K92" s="432"/>
      <c r="L92" s="432"/>
      <c r="M92" s="433"/>
      <c r="N92" s="433"/>
      <c r="O92" s="433"/>
      <c r="P92" s="433"/>
      <c r="Q92" s="433"/>
      <c r="R92" s="433"/>
      <c r="S92" s="433"/>
      <c r="T92" s="433"/>
      <c r="U92" s="433"/>
      <c r="V92" s="432"/>
      <c r="W92" s="432"/>
      <c r="X92" s="432"/>
      <c r="Y92" s="433"/>
      <c r="Z92" s="433"/>
      <c r="AA92" s="433"/>
      <c r="AB92" s="433"/>
      <c r="AC92" s="433"/>
      <c r="AD92" s="433"/>
      <c r="AE92" s="433"/>
      <c r="AF92" s="433"/>
      <c r="AG92" s="433"/>
      <c r="AH92" s="433"/>
      <c r="AI92" s="433"/>
      <c r="AJ92" s="433"/>
      <c r="AK92" s="433"/>
      <c r="AL92" s="433">
        <f t="shared" si="16"/>
        <v>0</v>
      </c>
      <c r="AM92" s="347">
        <f t="shared" si="17"/>
        <v>0</v>
      </c>
      <c r="AN92" s="355" t="e">
        <f t="shared" si="9"/>
        <v>#DIV/0!</v>
      </c>
    </row>
    <row r="93" spans="1:40" ht="24">
      <c r="A93" s="449"/>
      <c r="B93" s="444">
        <v>742253</v>
      </c>
      <c r="C93" s="450" t="s">
        <v>50</v>
      </c>
      <c r="D93" s="432">
        <v>300000</v>
      </c>
      <c r="E93" s="690">
        <v>92926.23</v>
      </c>
      <c r="F93" s="691">
        <f t="shared" si="15"/>
        <v>0.30975409999999998</v>
      </c>
      <c r="G93" s="432"/>
      <c r="H93" s="432"/>
      <c r="I93" s="446"/>
      <c r="J93" s="432"/>
      <c r="K93" s="432"/>
      <c r="L93" s="432"/>
      <c r="M93" s="433"/>
      <c r="N93" s="433"/>
      <c r="O93" s="433"/>
      <c r="P93" s="433"/>
      <c r="Q93" s="433"/>
      <c r="R93" s="433"/>
      <c r="S93" s="433"/>
      <c r="T93" s="433"/>
      <c r="U93" s="433"/>
      <c r="V93" s="432"/>
      <c r="W93" s="432"/>
      <c r="X93" s="432"/>
      <c r="Y93" s="433"/>
      <c r="Z93" s="433"/>
      <c r="AA93" s="433"/>
      <c r="AB93" s="433"/>
      <c r="AC93" s="433"/>
      <c r="AD93" s="433"/>
      <c r="AE93" s="433"/>
      <c r="AF93" s="433"/>
      <c r="AG93" s="433"/>
      <c r="AH93" s="433"/>
      <c r="AI93" s="433"/>
      <c r="AJ93" s="433"/>
      <c r="AK93" s="433"/>
      <c r="AL93" s="433">
        <f t="shared" si="16"/>
        <v>300000</v>
      </c>
      <c r="AM93" s="347">
        <f t="shared" si="17"/>
        <v>92926.23</v>
      </c>
      <c r="AN93" s="355">
        <f t="shared" si="9"/>
        <v>0.30975409999999998</v>
      </c>
    </row>
    <row r="94" spans="1:40" ht="24">
      <c r="A94" s="449"/>
      <c r="B94" s="444">
        <v>742255</v>
      </c>
      <c r="C94" s="450" t="s">
        <v>4801</v>
      </c>
      <c r="D94" s="432">
        <v>1500000</v>
      </c>
      <c r="E94" s="690">
        <v>815500</v>
      </c>
      <c r="F94" s="691">
        <f t="shared" si="15"/>
        <v>0.54366666666666663</v>
      </c>
      <c r="G94" s="432"/>
      <c r="H94" s="432"/>
      <c r="I94" s="446"/>
      <c r="J94" s="432"/>
      <c r="K94" s="432"/>
      <c r="L94" s="432"/>
      <c r="M94" s="433"/>
      <c r="N94" s="433"/>
      <c r="O94" s="433"/>
      <c r="P94" s="433"/>
      <c r="Q94" s="433"/>
      <c r="R94" s="433"/>
      <c r="S94" s="433"/>
      <c r="T94" s="433"/>
      <c r="U94" s="433"/>
      <c r="V94" s="432"/>
      <c r="W94" s="432"/>
      <c r="X94" s="432"/>
      <c r="Y94" s="433"/>
      <c r="Z94" s="433"/>
      <c r="AA94" s="433"/>
      <c r="AB94" s="433"/>
      <c r="AC94" s="433"/>
      <c r="AD94" s="433"/>
      <c r="AE94" s="433"/>
      <c r="AF94" s="433"/>
      <c r="AG94" s="433"/>
      <c r="AH94" s="433"/>
      <c r="AI94" s="433"/>
      <c r="AJ94" s="433"/>
      <c r="AK94" s="433"/>
      <c r="AL94" s="433">
        <f t="shared" si="16"/>
        <v>1500000</v>
      </c>
      <c r="AM94" s="347">
        <f t="shared" si="17"/>
        <v>815500</v>
      </c>
      <c r="AN94" s="355">
        <f t="shared" si="9"/>
        <v>0.54366666666666663</v>
      </c>
    </row>
    <row r="95" spans="1:40" ht="36">
      <c r="A95" s="449"/>
      <c r="B95" s="444">
        <v>742324</v>
      </c>
      <c r="C95" s="450" t="s">
        <v>5430</v>
      </c>
      <c r="D95" s="432">
        <v>20000</v>
      </c>
      <c r="E95" s="690"/>
      <c r="F95" s="691">
        <f t="shared" si="15"/>
        <v>0</v>
      </c>
      <c r="G95" s="432"/>
      <c r="H95" s="432"/>
      <c r="I95" s="446"/>
      <c r="J95" s="432"/>
      <c r="K95" s="432"/>
      <c r="L95" s="432"/>
      <c r="M95" s="433"/>
      <c r="N95" s="433"/>
      <c r="O95" s="433"/>
      <c r="P95" s="433"/>
      <c r="Q95" s="433"/>
      <c r="R95" s="433"/>
      <c r="S95" s="433"/>
      <c r="T95" s="433"/>
      <c r="U95" s="433"/>
      <c r="V95" s="432"/>
      <c r="W95" s="432"/>
      <c r="X95" s="432"/>
      <c r="Y95" s="433"/>
      <c r="Z95" s="433"/>
      <c r="AA95" s="433"/>
      <c r="AB95" s="433"/>
      <c r="AC95" s="433"/>
      <c r="AD95" s="433"/>
      <c r="AE95" s="433"/>
      <c r="AF95" s="433"/>
      <c r="AG95" s="433"/>
      <c r="AH95" s="433"/>
      <c r="AI95" s="433"/>
      <c r="AJ95" s="433"/>
      <c r="AK95" s="433"/>
      <c r="AL95" s="433">
        <f t="shared" si="16"/>
        <v>20000</v>
      </c>
      <c r="AM95" s="347">
        <f t="shared" si="17"/>
        <v>0</v>
      </c>
      <c r="AN95" s="355">
        <f t="shared" si="9"/>
        <v>0</v>
      </c>
    </row>
    <row r="96" spans="1:40" ht="24">
      <c r="A96" s="449"/>
      <c r="B96" s="444">
        <v>742351</v>
      </c>
      <c r="C96" s="450" t="s">
        <v>4787</v>
      </c>
      <c r="D96" s="432">
        <v>1600000</v>
      </c>
      <c r="E96" s="690">
        <v>655074.19999999995</v>
      </c>
      <c r="F96" s="691">
        <f t="shared" si="15"/>
        <v>0.40942137499999998</v>
      </c>
      <c r="G96" s="432"/>
      <c r="H96" s="432"/>
      <c r="I96" s="446"/>
      <c r="J96" s="432"/>
      <c r="K96" s="432"/>
      <c r="L96" s="432"/>
      <c r="M96" s="433"/>
      <c r="N96" s="433"/>
      <c r="O96" s="433"/>
      <c r="P96" s="433"/>
      <c r="Q96" s="433"/>
      <c r="R96" s="433"/>
      <c r="S96" s="433"/>
      <c r="T96" s="433"/>
      <c r="U96" s="433"/>
      <c r="V96" s="432"/>
      <c r="W96" s="432"/>
      <c r="X96" s="432"/>
      <c r="Y96" s="433"/>
      <c r="Z96" s="433"/>
      <c r="AA96" s="433"/>
      <c r="AB96" s="433"/>
      <c r="AC96" s="433"/>
      <c r="AD96" s="433"/>
      <c r="AE96" s="433"/>
      <c r="AF96" s="433"/>
      <c r="AG96" s="433"/>
      <c r="AH96" s="433"/>
      <c r="AI96" s="433"/>
      <c r="AJ96" s="433"/>
      <c r="AK96" s="433"/>
      <c r="AL96" s="433">
        <f t="shared" si="16"/>
        <v>1600000</v>
      </c>
      <c r="AM96" s="347">
        <f t="shared" si="17"/>
        <v>655074.19999999995</v>
      </c>
      <c r="AN96" s="355">
        <f t="shared" si="9"/>
        <v>0.40942137499999998</v>
      </c>
    </row>
    <row r="97" spans="1:40" ht="36">
      <c r="A97" s="451"/>
      <c r="B97" s="542">
        <v>742372</v>
      </c>
      <c r="C97" s="543" t="s">
        <v>4967</v>
      </c>
      <c r="D97" s="433"/>
      <c r="E97" s="701"/>
      <c r="F97" s="702"/>
      <c r="G97" s="433">
        <v>507000</v>
      </c>
      <c r="H97" s="433">
        <v>226275.81</v>
      </c>
      <c r="I97" s="453">
        <f>H97/G97</f>
        <v>0.44630337278106508</v>
      </c>
      <c r="J97" s="433"/>
      <c r="K97" s="433"/>
      <c r="L97" s="433"/>
      <c r="M97" s="433"/>
      <c r="N97" s="433"/>
      <c r="O97" s="433"/>
      <c r="P97" s="433"/>
      <c r="Q97" s="433"/>
      <c r="R97" s="433"/>
      <c r="S97" s="433"/>
      <c r="T97" s="433"/>
      <c r="U97" s="433"/>
      <c r="V97" s="433"/>
      <c r="W97" s="433"/>
      <c r="X97" s="433"/>
      <c r="Y97" s="433"/>
      <c r="Z97" s="433"/>
      <c r="AA97" s="433"/>
      <c r="AB97" s="433"/>
      <c r="AC97" s="433"/>
      <c r="AD97" s="433"/>
      <c r="AE97" s="433"/>
      <c r="AF97" s="433"/>
      <c r="AG97" s="433"/>
      <c r="AH97" s="433"/>
      <c r="AI97" s="433"/>
      <c r="AJ97" s="433"/>
      <c r="AK97" s="433"/>
      <c r="AL97" s="433">
        <f t="shared" si="16"/>
        <v>507000</v>
      </c>
      <c r="AM97" s="347">
        <f t="shared" si="17"/>
        <v>226275.81</v>
      </c>
      <c r="AN97" s="355">
        <f t="shared" si="9"/>
        <v>0.44630337278106508</v>
      </c>
    </row>
    <row r="98" spans="1:40" ht="24">
      <c r="A98" s="451"/>
      <c r="B98" s="542">
        <v>742378</v>
      </c>
      <c r="C98" s="543" t="s">
        <v>263</v>
      </c>
      <c r="D98" s="433"/>
      <c r="E98" s="701"/>
      <c r="F98" s="702"/>
      <c r="G98" s="433"/>
      <c r="H98" s="433"/>
      <c r="I98" s="453"/>
      <c r="J98" s="433"/>
      <c r="K98" s="433"/>
      <c r="L98" s="433"/>
      <c r="M98" s="433"/>
      <c r="N98" s="433"/>
      <c r="O98" s="433"/>
      <c r="P98" s="433"/>
      <c r="Q98" s="433"/>
      <c r="R98" s="433"/>
      <c r="S98" s="433"/>
      <c r="T98" s="433"/>
      <c r="U98" s="433"/>
      <c r="V98" s="433"/>
      <c r="W98" s="433"/>
      <c r="X98" s="433"/>
      <c r="Y98" s="433"/>
      <c r="Z98" s="433"/>
      <c r="AA98" s="433"/>
      <c r="AB98" s="433"/>
      <c r="AC98" s="433"/>
      <c r="AD98" s="433"/>
      <c r="AE98" s="433">
        <v>1120000</v>
      </c>
      <c r="AF98" s="433">
        <v>626593.86</v>
      </c>
      <c r="AG98" s="453">
        <f>AF98/AE98</f>
        <v>0.55945880357142852</v>
      </c>
      <c r="AH98" s="433"/>
      <c r="AI98" s="433"/>
      <c r="AJ98" s="433"/>
      <c r="AK98" s="433"/>
      <c r="AL98" s="433">
        <f>AE98</f>
        <v>1120000</v>
      </c>
      <c r="AM98" s="347">
        <f>AF98</f>
        <v>626593.86</v>
      </c>
      <c r="AN98" s="355">
        <f t="shared" si="9"/>
        <v>0.55945880357142852</v>
      </c>
    </row>
    <row r="99" spans="1:40" ht="24">
      <c r="A99" s="481" t="s">
        <v>2918</v>
      </c>
      <c r="B99" s="475"/>
      <c r="C99" s="476" t="s">
        <v>3725</v>
      </c>
      <c r="D99" s="477">
        <f>SUM(D100:D106)</f>
        <v>9639500</v>
      </c>
      <c r="E99" s="352">
        <f>SUM(E100:E106)</f>
        <v>3307115.58</v>
      </c>
      <c r="F99" s="339">
        <f t="shared" si="15"/>
        <v>0.34307957674153222</v>
      </c>
      <c r="G99" s="477">
        <f>SUM(G100:G102)</f>
        <v>0</v>
      </c>
      <c r="H99" s="477">
        <f>SUM(H100:H102)</f>
        <v>0</v>
      </c>
      <c r="I99" s="478"/>
      <c r="J99" s="477">
        <f>SUM(J100:J102)</f>
        <v>0</v>
      </c>
      <c r="K99" s="477">
        <f>SUM(K100:K102)</f>
        <v>0</v>
      </c>
      <c r="L99" s="477"/>
      <c r="M99" s="480"/>
      <c r="N99" s="480"/>
      <c r="O99" s="480"/>
      <c r="P99" s="480"/>
      <c r="Q99" s="480"/>
      <c r="R99" s="480"/>
      <c r="S99" s="480"/>
      <c r="T99" s="480"/>
      <c r="U99" s="480"/>
      <c r="V99" s="477">
        <f>SUM(V100:V102)</f>
        <v>0</v>
      </c>
      <c r="W99" s="477">
        <f>SUM(W100:W102)</f>
        <v>0</v>
      </c>
      <c r="X99" s="477"/>
      <c r="Y99" s="480"/>
      <c r="Z99" s="480"/>
      <c r="AA99" s="480"/>
      <c r="AB99" s="480"/>
      <c r="AC99" s="480"/>
      <c r="AD99" s="480"/>
      <c r="AE99" s="480"/>
      <c r="AF99" s="480"/>
      <c r="AG99" s="480"/>
      <c r="AH99" s="480"/>
      <c r="AI99" s="480"/>
      <c r="AJ99" s="480"/>
      <c r="AK99" s="480"/>
      <c r="AL99" s="480">
        <f>SUM(AL100:AL106)</f>
        <v>9639500</v>
      </c>
      <c r="AM99" s="523">
        <f>SUM(AM100:AM106)</f>
        <v>3307115.58</v>
      </c>
      <c r="AN99" s="524">
        <f t="shared" si="9"/>
        <v>0.34307957674153222</v>
      </c>
    </row>
    <row r="100" spans="1:40" ht="36">
      <c r="A100" s="449"/>
      <c r="B100" s="448" t="s">
        <v>2942</v>
      </c>
      <c r="C100" s="445" t="s">
        <v>3726</v>
      </c>
      <c r="D100" s="432">
        <v>9000000</v>
      </c>
      <c r="E100" s="690">
        <v>3292484.58</v>
      </c>
      <c r="F100" s="691">
        <f t="shared" si="15"/>
        <v>0.36583162000000002</v>
      </c>
      <c r="G100" s="432"/>
      <c r="H100" s="432"/>
      <c r="I100" s="446"/>
      <c r="J100" s="432"/>
      <c r="K100" s="432"/>
      <c r="L100" s="432"/>
      <c r="M100" s="433"/>
      <c r="N100" s="433"/>
      <c r="O100" s="433"/>
      <c r="P100" s="433"/>
      <c r="Q100" s="433"/>
      <c r="R100" s="433"/>
      <c r="S100" s="433"/>
      <c r="T100" s="433"/>
      <c r="U100" s="433"/>
      <c r="V100" s="432"/>
      <c r="W100" s="432"/>
      <c r="X100" s="432"/>
      <c r="Y100" s="433"/>
      <c r="Z100" s="433"/>
      <c r="AA100" s="433"/>
      <c r="AB100" s="433"/>
      <c r="AC100" s="433"/>
      <c r="AD100" s="433"/>
      <c r="AE100" s="433"/>
      <c r="AF100" s="433"/>
      <c r="AG100" s="433"/>
      <c r="AH100" s="433"/>
      <c r="AI100" s="433"/>
      <c r="AJ100" s="433"/>
      <c r="AK100" s="433"/>
      <c r="AL100" s="433">
        <f t="shared" ref="AL100:AL106" si="18">SUM(G100,D100,J100,M100,AE100)</f>
        <v>9000000</v>
      </c>
      <c r="AM100" s="347">
        <f t="shared" ref="AM100:AM106" si="19">SUM(H100,E100,K100,W100)</f>
        <v>3292484.58</v>
      </c>
      <c r="AN100" s="355">
        <f t="shared" si="9"/>
        <v>0.36583162000000002</v>
      </c>
    </row>
    <row r="101" spans="1:40" ht="48">
      <c r="A101" s="449"/>
      <c r="B101" s="448" t="s">
        <v>4788</v>
      </c>
      <c r="C101" s="445" t="s">
        <v>4789</v>
      </c>
      <c r="D101" s="432">
        <v>632228</v>
      </c>
      <c r="E101" s="690">
        <v>10000</v>
      </c>
      <c r="F101" s="691">
        <f t="shared" si="15"/>
        <v>1.5817078648841874E-2</v>
      </c>
      <c r="G101" s="432"/>
      <c r="H101" s="432"/>
      <c r="I101" s="446"/>
      <c r="J101" s="432"/>
      <c r="K101" s="432"/>
      <c r="L101" s="432"/>
      <c r="M101" s="433"/>
      <c r="N101" s="433"/>
      <c r="O101" s="433"/>
      <c r="P101" s="433"/>
      <c r="Q101" s="433"/>
      <c r="R101" s="433"/>
      <c r="S101" s="433"/>
      <c r="T101" s="433"/>
      <c r="U101" s="433"/>
      <c r="V101" s="432"/>
      <c r="W101" s="432"/>
      <c r="X101" s="432"/>
      <c r="Y101" s="433"/>
      <c r="Z101" s="433"/>
      <c r="AA101" s="433"/>
      <c r="AB101" s="433"/>
      <c r="AC101" s="433"/>
      <c r="AD101" s="433"/>
      <c r="AE101" s="433"/>
      <c r="AF101" s="433"/>
      <c r="AG101" s="433"/>
      <c r="AH101" s="433"/>
      <c r="AI101" s="433"/>
      <c r="AJ101" s="433"/>
      <c r="AK101" s="433"/>
      <c r="AL101" s="433">
        <f t="shared" si="18"/>
        <v>632228</v>
      </c>
      <c r="AM101" s="347">
        <f t="shared" si="19"/>
        <v>10000</v>
      </c>
      <c r="AN101" s="355">
        <f t="shared" si="9"/>
        <v>1.5817078648841874E-2</v>
      </c>
    </row>
    <row r="102" spans="1:40" ht="24" hidden="1">
      <c r="A102" s="449"/>
      <c r="B102" s="448" t="s">
        <v>2952</v>
      </c>
      <c r="C102" s="445" t="s">
        <v>3727</v>
      </c>
      <c r="D102" s="432">
        <v>0</v>
      </c>
      <c r="E102" s="690"/>
      <c r="F102" s="691" t="e">
        <f t="shared" si="15"/>
        <v>#DIV/0!</v>
      </c>
      <c r="G102" s="432"/>
      <c r="H102" s="432"/>
      <c r="I102" s="446"/>
      <c r="J102" s="432"/>
      <c r="K102" s="432"/>
      <c r="L102" s="432"/>
      <c r="M102" s="433"/>
      <c r="N102" s="433"/>
      <c r="O102" s="433"/>
      <c r="P102" s="433"/>
      <c r="Q102" s="433"/>
      <c r="R102" s="433"/>
      <c r="S102" s="433"/>
      <c r="T102" s="433"/>
      <c r="U102" s="433"/>
      <c r="V102" s="432"/>
      <c r="W102" s="432"/>
      <c r="X102" s="432"/>
      <c r="Y102" s="433"/>
      <c r="Z102" s="433"/>
      <c r="AA102" s="433"/>
      <c r="AB102" s="433"/>
      <c r="AC102" s="433"/>
      <c r="AD102" s="433"/>
      <c r="AE102" s="433"/>
      <c r="AF102" s="433"/>
      <c r="AG102" s="433"/>
      <c r="AH102" s="433"/>
      <c r="AI102" s="433"/>
      <c r="AJ102" s="433"/>
      <c r="AK102" s="433"/>
      <c r="AL102" s="433">
        <f t="shared" si="18"/>
        <v>0</v>
      </c>
      <c r="AM102" s="347">
        <f t="shared" si="19"/>
        <v>0</v>
      </c>
      <c r="AN102" s="355" t="e">
        <f t="shared" si="9"/>
        <v>#DIV/0!</v>
      </c>
    </row>
    <row r="103" spans="1:40" ht="24" hidden="1">
      <c r="A103" s="454" t="s">
        <v>2992</v>
      </c>
      <c r="B103" s="455"/>
      <c r="C103" s="456" t="s">
        <v>3728</v>
      </c>
      <c r="D103" s="457"/>
      <c r="E103" s="703"/>
      <c r="F103" s="704" t="e">
        <f t="shared" si="15"/>
        <v>#DIV/0!</v>
      </c>
      <c r="G103" s="457">
        <f>SUM(G104:G105)</f>
        <v>0</v>
      </c>
      <c r="H103" s="457"/>
      <c r="I103" s="458"/>
      <c r="J103" s="457"/>
      <c r="K103" s="457"/>
      <c r="L103" s="457"/>
      <c r="M103" s="459"/>
      <c r="N103" s="459"/>
      <c r="O103" s="459"/>
      <c r="P103" s="459"/>
      <c r="Q103" s="459"/>
      <c r="R103" s="459"/>
      <c r="S103" s="459"/>
      <c r="T103" s="459"/>
      <c r="U103" s="459"/>
      <c r="V103" s="457"/>
      <c r="W103" s="457"/>
      <c r="X103" s="457"/>
      <c r="Y103" s="459"/>
      <c r="Z103" s="459"/>
      <c r="AA103" s="459"/>
      <c r="AB103" s="459"/>
      <c r="AC103" s="459"/>
      <c r="AD103" s="459"/>
      <c r="AE103" s="459"/>
      <c r="AF103" s="459"/>
      <c r="AG103" s="459"/>
      <c r="AH103" s="459"/>
      <c r="AI103" s="459"/>
      <c r="AJ103" s="459"/>
      <c r="AK103" s="459"/>
      <c r="AL103" s="459">
        <f t="shared" si="18"/>
        <v>0</v>
      </c>
      <c r="AM103" s="346">
        <f t="shared" si="19"/>
        <v>0</v>
      </c>
      <c r="AN103" s="354" t="e">
        <f t="shared" ref="AN103:AN108" si="20">AM103/AL103</f>
        <v>#DIV/0!</v>
      </c>
    </row>
    <row r="104" spans="1:40" ht="36" hidden="1">
      <c r="A104" s="449"/>
      <c r="B104" s="448" t="s">
        <v>3001</v>
      </c>
      <c r="C104" s="445" t="s">
        <v>3729</v>
      </c>
      <c r="D104" s="432"/>
      <c r="E104" s="690"/>
      <c r="F104" s="691" t="e">
        <f t="shared" si="15"/>
        <v>#DIV/0!</v>
      </c>
      <c r="G104" s="432"/>
      <c r="H104" s="432"/>
      <c r="I104" s="446"/>
      <c r="J104" s="432"/>
      <c r="K104" s="432"/>
      <c r="L104" s="432"/>
      <c r="M104" s="433"/>
      <c r="N104" s="433"/>
      <c r="O104" s="433"/>
      <c r="P104" s="433"/>
      <c r="Q104" s="433"/>
      <c r="R104" s="433"/>
      <c r="S104" s="433"/>
      <c r="T104" s="433"/>
      <c r="U104" s="433"/>
      <c r="V104" s="432"/>
      <c r="W104" s="432"/>
      <c r="X104" s="432"/>
      <c r="Y104" s="433"/>
      <c r="Z104" s="433"/>
      <c r="AA104" s="433"/>
      <c r="AB104" s="433"/>
      <c r="AC104" s="433"/>
      <c r="AD104" s="433"/>
      <c r="AE104" s="433"/>
      <c r="AF104" s="433"/>
      <c r="AG104" s="433"/>
      <c r="AH104" s="433"/>
      <c r="AI104" s="433"/>
      <c r="AJ104" s="433"/>
      <c r="AK104" s="433"/>
      <c r="AL104" s="433">
        <f t="shared" si="18"/>
        <v>0</v>
      </c>
      <c r="AM104" s="347">
        <f t="shared" si="19"/>
        <v>0</v>
      </c>
      <c r="AN104" s="355" t="e">
        <f t="shared" si="20"/>
        <v>#DIV/0!</v>
      </c>
    </row>
    <row r="105" spans="1:40" ht="36" hidden="1">
      <c r="A105" s="449"/>
      <c r="B105" s="448" t="s">
        <v>3014</v>
      </c>
      <c r="C105" s="445" t="s">
        <v>3730</v>
      </c>
      <c r="D105" s="432"/>
      <c r="E105" s="690"/>
      <c r="F105" s="691" t="e">
        <f t="shared" si="15"/>
        <v>#DIV/0!</v>
      </c>
      <c r="G105" s="432"/>
      <c r="H105" s="432"/>
      <c r="I105" s="446"/>
      <c r="J105" s="432"/>
      <c r="K105" s="432"/>
      <c r="L105" s="432"/>
      <c r="M105" s="433"/>
      <c r="N105" s="433"/>
      <c r="O105" s="433"/>
      <c r="P105" s="433"/>
      <c r="Q105" s="433"/>
      <c r="R105" s="433"/>
      <c r="S105" s="433"/>
      <c r="T105" s="433"/>
      <c r="U105" s="433"/>
      <c r="V105" s="432"/>
      <c r="W105" s="432"/>
      <c r="X105" s="432"/>
      <c r="Y105" s="433"/>
      <c r="Z105" s="433"/>
      <c r="AA105" s="433"/>
      <c r="AB105" s="433"/>
      <c r="AC105" s="433"/>
      <c r="AD105" s="433"/>
      <c r="AE105" s="433"/>
      <c r="AF105" s="433"/>
      <c r="AG105" s="433"/>
      <c r="AH105" s="433"/>
      <c r="AI105" s="433"/>
      <c r="AJ105" s="433"/>
      <c r="AK105" s="433"/>
      <c r="AL105" s="433">
        <f t="shared" si="18"/>
        <v>0</v>
      </c>
      <c r="AM105" s="347">
        <f t="shared" si="19"/>
        <v>0</v>
      </c>
      <c r="AN105" s="355" t="e">
        <f t="shared" si="20"/>
        <v>#DIV/0!</v>
      </c>
    </row>
    <row r="106" spans="1:40" ht="36">
      <c r="A106" s="449"/>
      <c r="B106" s="448" t="s">
        <v>4802</v>
      </c>
      <c r="C106" s="445" t="s">
        <v>4803</v>
      </c>
      <c r="D106" s="432">
        <v>7272</v>
      </c>
      <c r="E106" s="690">
        <v>4631</v>
      </c>
      <c r="F106" s="691">
        <f t="shared" si="15"/>
        <v>0.63682618261826185</v>
      </c>
      <c r="G106" s="432"/>
      <c r="H106" s="432"/>
      <c r="I106" s="446"/>
      <c r="J106" s="432"/>
      <c r="K106" s="432"/>
      <c r="L106" s="432"/>
      <c r="M106" s="433"/>
      <c r="N106" s="433"/>
      <c r="O106" s="433"/>
      <c r="P106" s="433"/>
      <c r="Q106" s="433"/>
      <c r="R106" s="433"/>
      <c r="S106" s="433"/>
      <c r="T106" s="433"/>
      <c r="U106" s="433"/>
      <c r="V106" s="432"/>
      <c r="W106" s="432"/>
      <c r="X106" s="432"/>
      <c r="Y106" s="433"/>
      <c r="Z106" s="433"/>
      <c r="AA106" s="433"/>
      <c r="AB106" s="433"/>
      <c r="AC106" s="433"/>
      <c r="AD106" s="433"/>
      <c r="AE106" s="433"/>
      <c r="AF106" s="433"/>
      <c r="AG106" s="433"/>
      <c r="AH106" s="433"/>
      <c r="AI106" s="433"/>
      <c r="AJ106" s="433"/>
      <c r="AK106" s="433"/>
      <c r="AL106" s="433">
        <f t="shared" si="18"/>
        <v>7272</v>
      </c>
      <c r="AM106" s="347">
        <f t="shared" si="19"/>
        <v>4631</v>
      </c>
      <c r="AN106" s="355">
        <f t="shared" si="20"/>
        <v>0.63682618261826185</v>
      </c>
    </row>
    <row r="107" spans="1:40" s="1119" customFormat="1" ht="24">
      <c r="A107" s="1113" t="s">
        <v>2992</v>
      </c>
      <c r="B107" s="1114"/>
      <c r="C107" s="1094" t="s">
        <v>3728</v>
      </c>
      <c r="D107" s="1095">
        <f>D108</f>
        <v>0</v>
      </c>
      <c r="E107" s="1115"/>
      <c r="F107" s="1116"/>
      <c r="G107" s="1095"/>
      <c r="H107" s="1095"/>
      <c r="I107" s="1112"/>
      <c r="J107" s="1095"/>
      <c r="K107" s="1095"/>
      <c r="L107" s="1095"/>
      <c r="M107" s="1095"/>
      <c r="N107" s="1095"/>
      <c r="O107" s="1095"/>
      <c r="P107" s="1095">
        <f>P108</f>
        <v>0</v>
      </c>
      <c r="Q107" s="1095">
        <f>Q108</f>
        <v>1262510</v>
      </c>
      <c r="R107" s="1112" t="e">
        <f t="shared" ref="R107:R108" si="21">Q107/P107</f>
        <v>#DIV/0!</v>
      </c>
      <c r="S107" s="1095"/>
      <c r="T107" s="1095"/>
      <c r="U107" s="1095"/>
      <c r="V107" s="1095"/>
      <c r="W107" s="1095"/>
      <c r="X107" s="1095"/>
      <c r="Y107" s="1095"/>
      <c r="Z107" s="1095"/>
      <c r="AA107" s="1095"/>
      <c r="AB107" s="1095"/>
      <c r="AC107" s="1095"/>
      <c r="AD107" s="1095"/>
      <c r="AE107" s="1095"/>
      <c r="AF107" s="1095"/>
      <c r="AG107" s="1095"/>
      <c r="AH107" s="1095"/>
      <c r="AI107" s="1095"/>
      <c r="AJ107" s="1095"/>
      <c r="AK107" s="1095"/>
      <c r="AL107" s="1095">
        <f>SUM(AL108)</f>
        <v>0</v>
      </c>
      <c r="AM107" s="1117">
        <f>SUM(AM108)</f>
        <v>1262510</v>
      </c>
      <c r="AN107" s="1118" t="e">
        <f t="shared" si="20"/>
        <v>#DIV/0!</v>
      </c>
    </row>
    <row r="108" spans="1:40" ht="24">
      <c r="A108" s="451"/>
      <c r="B108" s="452" t="s">
        <v>5351</v>
      </c>
      <c r="C108" s="700" t="s">
        <v>5352</v>
      </c>
      <c r="D108" s="433"/>
      <c r="E108" s="701"/>
      <c r="F108" s="702"/>
      <c r="G108" s="433"/>
      <c r="H108" s="433"/>
      <c r="I108" s="453"/>
      <c r="J108" s="433"/>
      <c r="K108" s="433"/>
      <c r="L108" s="433"/>
      <c r="M108" s="433"/>
      <c r="N108" s="433"/>
      <c r="O108" s="433"/>
      <c r="P108" s="433"/>
      <c r="Q108" s="433">
        <v>1262510</v>
      </c>
      <c r="R108" s="453" t="e">
        <f t="shared" si="21"/>
        <v>#DIV/0!</v>
      </c>
      <c r="S108" s="433"/>
      <c r="T108" s="433"/>
      <c r="U108" s="433"/>
      <c r="V108" s="433"/>
      <c r="W108" s="433"/>
      <c r="X108" s="433"/>
      <c r="Y108" s="433"/>
      <c r="Z108" s="433"/>
      <c r="AA108" s="433"/>
      <c r="AB108" s="433"/>
      <c r="AC108" s="433"/>
      <c r="AD108" s="433"/>
      <c r="AE108" s="433"/>
      <c r="AF108" s="433"/>
      <c r="AG108" s="433"/>
      <c r="AH108" s="433"/>
      <c r="AI108" s="433"/>
      <c r="AJ108" s="433"/>
      <c r="AK108" s="433"/>
      <c r="AL108" s="433">
        <f>SUM(D108:P108)</f>
        <v>0</v>
      </c>
      <c r="AM108" s="347">
        <f>Q108</f>
        <v>1262510</v>
      </c>
      <c r="AN108" s="355" t="e">
        <f t="shared" si="20"/>
        <v>#DIV/0!</v>
      </c>
    </row>
    <row r="109" spans="1:40" ht="24">
      <c r="A109" s="481" t="s">
        <v>3020</v>
      </c>
      <c r="B109" s="475"/>
      <c r="C109" s="476" t="s">
        <v>3731</v>
      </c>
      <c r="D109" s="477">
        <f>SUM(D110:D114)</f>
        <v>1800000</v>
      </c>
      <c r="E109" s="352">
        <f>SUM(E110:E114)</f>
        <v>419977.26</v>
      </c>
      <c r="F109" s="339">
        <f t="shared" si="15"/>
        <v>0.23332069999999999</v>
      </c>
      <c r="G109" s="477">
        <f>SUM(G110:G114)</f>
        <v>0</v>
      </c>
      <c r="H109" s="477">
        <f>SUM(H110:H114)</f>
        <v>0</v>
      </c>
      <c r="I109" s="478"/>
      <c r="J109" s="477">
        <f>SUM(J110:J114)</f>
        <v>0</v>
      </c>
      <c r="K109" s="477">
        <f>SUM(K110:K114)</f>
        <v>0</v>
      </c>
      <c r="L109" s="477"/>
      <c r="M109" s="480"/>
      <c r="N109" s="480"/>
      <c r="O109" s="480"/>
      <c r="P109" s="480"/>
      <c r="Q109" s="480"/>
      <c r="R109" s="480"/>
      <c r="S109" s="480"/>
      <c r="T109" s="480"/>
      <c r="U109" s="480"/>
      <c r="V109" s="477">
        <f>SUM(V110:V114)</f>
        <v>0</v>
      </c>
      <c r="W109" s="477">
        <f>SUM(W110:W114)</f>
        <v>0</v>
      </c>
      <c r="X109" s="477"/>
      <c r="Y109" s="480"/>
      <c r="Z109" s="480"/>
      <c r="AA109" s="480"/>
      <c r="AB109" s="480"/>
      <c r="AC109" s="480"/>
      <c r="AD109" s="480"/>
      <c r="AE109" s="480">
        <f>SUM(AE111)</f>
        <v>0</v>
      </c>
      <c r="AF109" s="480">
        <f>SUM(AF111:AF114)</f>
        <v>0</v>
      </c>
      <c r="AG109" s="479"/>
      <c r="AH109" s="479"/>
      <c r="AI109" s="479"/>
      <c r="AJ109" s="479"/>
      <c r="AK109" s="479"/>
      <c r="AL109" s="480">
        <f>SUM(AL110:AL114)</f>
        <v>1800000</v>
      </c>
      <c r="AM109" s="523">
        <f>SUM(AM110:AM114)</f>
        <v>419977.26</v>
      </c>
      <c r="AN109" s="524">
        <f t="shared" ref="AN109:AN136" si="22">AM109/AL109</f>
        <v>0.23332069999999999</v>
      </c>
    </row>
    <row r="110" spans="1:40" hidden="1">
      <c r="A110" s="138"/>
      <c r="B110" s="160" t="s">
        <v>3042</v>
      </c>
      <c r="C110" s="137" t="s">
        <v>3752</v>
      </c>
      <c r="D110" s="334"/>
      <c r="E110" s="697"/>
      <c r="F110" s="698" t="e">
        <f t="shared" si="15"/>
        <v>#DIV/0!</v>
      </c>
      <c r="G110" s="334"/>
      <c r="H110" s="334"/>
      <c r="I110" s="341" t="e">
        <f t="shared" ref="I110:I113" si="23">H110/G110</f>
        <v>#DIV/0!</v>
      </c>
      <c r="J110" s="334"/>
      <c r="K110" s="334"/>
      <c r="L110" s="334"/>
      <c r="M110" s="367"/>
      <c r="N110" s="367"/>
      <c r="O110" s="367"/>
      <c r="P110" s="367"/>
      <c r="Q110" s="367"/>
      <c r="R110" s="367"/>
      <c r="S110" s="367"/>
      <c r="T110" s="367"/>
      <c r="U110" s="367"/>
      <c r="V110" s="334"/>
      <c r="W110" s="334"/>
      <c r="X110" s="334"/>
      <c r="Y110" s="367"/>
      <c r="Z110" s="367"/>
      <c r="AA110" s="367"/>
      <c r="AB110" s="367"/>
      <c r="AC110" s="367"/>
      <c r="AD110" s="367"/>
      <c r="AE110" s="367"/>
      <c r="AF110" s="367"/>
      <c r="AG110" s="367"/>
      <c r="AH110" s="367"/>
      <c r="AI110" s="367"/>
      <c r="AJ110" s="367"/>
      <c r="AK110" s="367"/>
      <c r="AL110" s="367">
        <f>SUM(G110,D110)</f>
        <v>0</v>
      </c>
      <c r="AM110" s="347"/>
      <c r="AN110" s="355" t="e">
        <f t="shared" si="22"/>
        <v>#DIV/0!</v>
      </c>
    </row>
    <row r="111" spans="1:40" ht="36" hidden="1">
      <c r="A111" s="545"/>
      <c r="B111" s="452" t="s">
        <v>4975</v>
      </c>
      <c r="C111" s="546" t="s">
        <v>4976</v>
      </c>
      <c r="D111" s="367"/>
      <c r="E111" s="705">
        <v>0</v>
      </c>
      <c r="F111" s="706"/>
      <c r="G111" s="367"/>
      <c r="H111" s="367"/>
      <c r="I111" s="431"/>
      <c r="J111" s="367"/>
      <c r="K111" s="367"/>
      <c r="L111" s="367"/>
      <c r="M111" s="367"/>
      <c r="N111" s="367"/>
      <c r="O111" s="367"/>
      <c r="P111" s="367"/>
      <c r="Q111" s="367"/>
      <c r="R111" s="367"/>
      <c r="S111" s="367"/>
      <c r="T111" s="367"/>
      <c r="U111" s="367"/>
      <c r="V111" s="367"/>
      <c r="W111" s="367"/>
      <c r="X111" s="367"/>
      <c r="Y111" s="367"/>
      <c r="Z111" s="367"/>
      <c r="AA111" s="367"/>
      <c r="AB111" s="1101"/>
      <c r="AC111" s="1101"/>
      <c r="AD111" s="1101"/>
      <c r="AE111" s="707">
        <v>0</v>
      </c>
      <c r="AF111" s="367"/>
      <c r="AG111" s="431" t="e">
        <f>AF111/AE111</f>
        <v>#DIV/0!</v>
      </c>
      <c r="AH111" s="431"/>
      <c r="AI111" s="431"/>
      <c r="AJ111" s="431"/>
      <c r="AK111" s="431"/>
      <c r="AL111" s="367">
        <f>SUM(G111,D111,J111,M111,AE111)</f>
        <v>0</v>
      </c>
      <c r="AM111" s="347">
        <v>0</v>
      </c>
      <c r="AN111" s="355" t="e">
        <f t="shared" si="22"/>
        <v>#DIV/0!</v>
      </c>
    </row>
    <row r="112" spans="1:40" ht="24" hidden="1">
      <c r="A112" s="138"/>
      <c r="B112" s="160" t="s">
        <v>3044</v>
      </c>
      <c r="C112" s="137" t="s">
        <v>3753</v>
      </c>
      <c r="D112" s="334"/>
      <c r="E112" s="697"/>
      <c r="F112" s="698" t="e">
        <f t="shared" si="15"/>
        <v>#DIV/0!</v>
      </c>
      <c r="G112" s="334"/>
      <c r="H112" s="334"/>
      <c r="I112" s="341" t="e">
        <f t="shared" si="23"/>
        <v>#DIV/0!</v>
      </c>
      <c r="J112" s="334"/>
      <c r="K112" s="334"/>
      <c r="L112" s="334"/>
      <c r="M112" s="367"/>
      <c r="N112" s="367"/>
      <c r="O112" s="367"/>
      <c r="P112" s="367"/>
      <c r="Q112" s="367"/>
      <c r="R112" s="367"/>
      <c r="S112" s="367"/>
      <c r="T112" s="367"/>
      <c r="U112" s="367"/>
      <c r="V112" s="334"/>
      <c r="W112" s="334"/>
      <c r="X112" s="334"/>
      <c r="Y112" s="367"/>
      <c r="Z112" s="367"/>
      <c r="AA112" s="367"/>
      <c r="AB112" s="367"/>
      <c r="AC112" s="367"/>
      <c r="AD112" s="367"/>
      <c r="AE112" s="367"/>
      <c r="AF112" s="367"/>
      <c r="AG112" s="367"/>
      <c r="AH112" s="367"/>
      <c r="AI112" s="367"/>
      <c r="AJ112" s="367"/>
      <c r="AK112" s="367"/>
      <c r="AL112" s="367">
        <f>SUM(G112,D112,J112,M112,AE112)</f>
        <v>0</v>
      </c>
      <c r="AM112" s="347">
        <f>SUM(H112,E112,K112,W112)</f>
        <v>0</v>
      </c>
      <c r="AN112" s="355" t="e">
        <f t="shared" si="22"/>
        <v>#DIV/0!</v>
      </c>
    </row>
    <row r="113" spans="1:43" ht="36" hidden="1">
      <c r="A113" s="138"/>
      <c r="B113" s="160" t="s">
        <v>3046</v>
      </c>
      <c r="C113" s="137" t="s">
        <v>3754</v>
      </c>
      <c r="D113" s="334"/>
      <c r="E113" s="697"/>
      <c r="F113" s="698" t="e">
        <f t="shared" si="15"/>
        <v>#DIV/0!</v>
      </c>
      <c r="G113" s="334"/>
      <c r="H113" s="334"/>
      <c r="I113" s="341" t="e">
        <f t="shared" si="23"/>
        <v>#DIV/0!</v>
      </c>
      <c r="J113" s="334"/>
      <c r="K113" s="334"/>
      <c r="L113" s="334"/>
      <c r="M113" s="367"/>
      <c r="N113" s="367"/>
      <c r="O113" s="367"/>
      <c r="P113" s="367"/>
      <c r="Q113" s="367"/>
      <c r="R113" s="367"/>
      <c r="S113" s="367"/>
      <c r="T113" s="367"/>
      <c r="U113" s="367"/>
      <c r="V113" s="334"/>
      <c r="W113" s="334"/>
      <c r="X113" s="334"/>
      <c r="Y113" s="367"/>
      <c r="Z113" s="367"/>
      <c r="AA113" s="367"/>
      <c r="AB113" s="367"/>
      <c r="AC113" s="367"/>
      <c r="AD113" s="367"/>
      <c r="AE113" s="367"/>
      <c r="AF113" s="367"/>
      <c r="AG113" s="367"/>
      <c r="AH113" s="367"/>
      <c r="AI113" s="367"/>
      <c r="AJ113" s="367"/>
      <c r="AK113" s="367"/>
      <c r="AL113" s="367">
        <f>SUM(G113,D113,J113,M113,AE113)</f>
        <v>0</v>
      </c>
      <c r="AM113" s="347">
        <f>SUM(H113,E113,K113,W113)</f>
        <v>0</v>
      </c>
      <c r="AN113" s="355" t="e">
        <f t="shared" si="22"/>
        <v>#DIV/0!</v>
      </c>
    </row>
    <row r="114" spans="1:43">
      <c r="A114" s="449"/>
      <c r="B114" s="448" t="s">
        <v>4790</v>
      </c>
      <c r="C114" s="450" t="s">
        <v>4791</v>
      </c>
      <c r="D114" s="432">
        <v>1800000</v>
      </c>
      <c r="E114" s="690">
        <v>419977.26</v>
      </c>
      <c r="F114" s="691">
        <f t="shared" si="15"/>
        <v>0.23332069999999999</v>
      </c>
      <c r="G114" s="432">
        <v>0</v>
      </c>
      <c r="H114" s="432">
        <v>0</v>
      </c>
      <c r="I114" s="446"/>
      <c r="J114" s="432"/>
      <c r="K114" s="432"/>
      <c r="L114" s="432"/>
      <c r="M114" s="433"/>
      <c r="N114" s="433"/>
      <c r="O114" s="433"/>
      <c r="P114" s="433"/>
      <c r="Q114" s="433"/>
      <c r="R114" s="433"/>
      <c r="S114" s="433"/>
      <c r="T114" s="433"/>
      <c r="U114" s="433"/>
      <c r="V114" s="432"/>
      <c r="W114" s="432"/>
      <c r="X114" s="432"/>
      <c r="Y114" s="433"/>
      <c r="Z114" s="433"/>
      <c r="AA114" s="433"/>
      <c r="AB114" s="433"/>
      <c r="AC114" s="433"/>
      <c r="AD114" s="433"/>
      <c r="AE114" s="433"/>
      <c r="AF114" s="433"/>
      <c r="AG114" s="433"/>
      <c r="AH114" s="433"/>
      <c r="AI114" s="433"/>
      <c r="AJ114" s="433"/>
      <c r="AK114" s="433"/>
      <c r="AL114" s="433">
        <f>SUM(G114,D114,J114,M114,AE114)</f>
        <v>1800000</v>
      </c>
      <c r="AM114" s="347">
        <f>SUM(H114,E114,K114,W114)</f>
        <v>419977.26</v>
      </c>
      <c r="AN114" s="355">
        <f t="shared" si="22"/>
        <v>0.23332069999999999</v>
      </c>
    </row>
    <row r="115" spans="1:43" ht="24">
      <c r="A115" s="474" t="s">
        <v>3060</v>
      </c>
      <c r="B115" s="475"/>
      <c r="C115" s="476" t="s">
        <v>3732</v>
      </c>
      <c r="D115" s="477">
        <f>SUM(D116)</f>
        <v>394508</v>
      </c>
      <c r="E115" s="352">
        <f>SUM(E116)</f>
        <v>136217.98000000001</v>
      </c>
      <c r="F115" s="339">
        <f t="shared" si="15"/>
        <v>0.34528572297646692</v>
      </c>
      <c r="G115" s="477">
        <f>SUM(G117)</f>
        <v>0</v>
      </c>
      <c r="H115" s="477">
        <f>SUM(H116)</f>
        <v>0</v>
      </c>
      <c r="I115" s="478"/>
      <c r="J115" s="477"/>
      <c r="K115" s="477"/>
      <c r="L115" s="477"/>
      <c r="M115" s="480"/>
      <c r="N115" s="480"/>
      <c r="O115" s="480"/>
      <c r="P115" s="480"/>
      <c r="Q115" s="480"/>
      <c r="R115" s="480"/>
      <c r="S115" s="480"/>
      <c r="T115" s="480"/>
      <c r="U115" s="480"/>
      <c r="V115" s="477"/>
      <c r="W115" s="477"/>
      <c r="X115" s="477"/>
      <c r="Y115" s="480"/>
      <c r="Z115" s="480"/>
      <c r="AA115" s="480"/>
      <c r="AB115" s="480"/>
      <c r="AC115" s="480"/>
      <c r="AD115" s="480"/>
      <c r="AE115" s="480"/>
      <c r="AF115" s="480"/>
      <c r="AG115" s="480"/>
      <c r="AH115" s="480"/>
      <c r="AI115" s="480"/>
      <c r="AJ115" s="480"/>
      <c r="AK115" s="480"/>
      <c r="AL115" s="480">
        <f>AL116</f>
        <v>394508</v>
      </c>
      <c r="AM115" s="523">
        <f>SUM(AM116)</f>
        <v>136217.98000000001</v>
      </c>
      <c r="AN115" s="524">
        <f t="shared" si="22"/>
        <v>0.34528572297646692</v>
      </c>
    </row>
    <row r="116" spans="1:43" ht="36">
      <c r="A116" s="531" t="s">
        <v>4959</v>
      </c>
      <c r="B116" s="530"/>
      <c r="C116" s="708" t="s">
        <v>4962</v>
      </c>
      <c r="D116" s="480">
        <f>SUM(D117)</f>
        <v>394508</v>
      </c>
      <c r="E116" s="709">
        <f>SUM(E117)</f>
        <v>136217.98000000001</v>
      </c>
      <c r="F116" s="710">
        <f t="shared" si="15"/>
        <v>0.34528572297646692</v>
      </c>
      <c r="G116" s="480"/>
      <c r="H116" s="480"/>
      <c r="I116" s="479"/>
      <c r="J116" s="480"/>
      <c r="K116" s="480"/>
      <c r="L116" s="480"/>
      <c r="M116" s="480"/>
      <c r="N116" s="480"/>
      <c r="O116" s="480"/>
      <c r="P116" s="480"/>
      <c r="Q116" s="480"/>
      <c r="R116" s="480"/>
      <c r="S116" s="480"/>
      <c r="T116" s="480"/>
      <c r="U116" s="480"/>
      <c r="V116" s="480"/>
      <c r="W116" s="480"/>
      <c r="X116" s="480"/>
      <c r="Y116" s="480"/>
      <c r="Z116" s="480"/>
      <c r="AA116" s="480"/>
      <c r="AB116" s="480"/>
      <c r="AC116" s="480"/>
      <c r="AD116" s="480"/>
      <c r="AE116" s="480"/>
      <c r="AF116" s="480"/>
      <c r="AG116" s="480"/>
      <c r="AH116" s="480"/>
      <c r="AI116" s="480"/>
      <c r="AJ116" s="480"/>
      <c r="AK116" s="480"/>
      <c r="AL116" s="480">
        <f>AL117</f>
        <v>394508</v>
      </c>
      <c r="AM116" s="523">
        <f>SUM(AM117)</f>
        <v>136217.98000000001</v>
      </c>
      <c r="AN116" s="524">
        <f t="shared" si="22"/>
        <v>0.34528572297646692</v>
      </c>
    </row>
    <row r="117" spans="1:43" ht="36">
      <c r="A117" s="138"/>
      <c r="B117" s="448" t="s">
        <v>4960</v>
      </c>
      <c r="C117" s="137" t="s">
        <v>4961</v>
      </c>
      <c r="D117" s="334">
        <v>394508</v>
      </c>
      <c r="E117" s="697">
        <v>136217.98000000001</v>
      </c>
      <c r="F117" s="698">
        <f t="shared" si="15"/>
        <v>0.34528572297646692</v>
      </c>
      <c r="G117" s="334"/>
      <c r="H117" s="334"/>
      <c r="I117" s="341"/>
      <c r="J117" s="334"/>
      <c r="K117" s="334"/>
      <c r="L117" s="334"/>
      <c r="M117" s="367"/>
      <c r="N117" s="367"/>
      <c r="O117" s="367"/>
      <c r="P117" s="367"/>
      <c r="Q117" s="367"/>
      <c r="R117" s="367"/>
      <c r="S117" s="367"/>
      <c r="T117" s="367"/>
      <c r="U117" s="367"/>
      <c r="V117" s="334"/>
      <c r="W117" s="334"/>
      <c r="X117" s="334"/>
      <c r="Y117" s="367"/>
      <c r="Z117" s="367"/>
      <c r="AA117" s="367"/>
      <c r="AB117" s="367"/>
      <c r="AC117" s="367"/>
      <c r="AD117" s="367"/>
      <c r="AE117" s="367"/>
      <c r="AF117" s="367"/>
      <c r="AG117" s="367"/>
      <c r="AH117" s="367"/>
      <c r="AI117" s="367"/>
      <c r="AJ117" s="367"/>
      <c r="AK117" s="367"/>
      <c r="AL117" s="367">
        <f>SUM(G117,D117,J117,M117,AE117)</f>
        <v>394508</v>
      </c>
      <c r="AM117" s="347">
        <f>SUM(H117,E117,K117,W117)</f>
        <v>136217.98000000001</v>
      </c>
      <c r="AN117" s="355">
        <f t="shared" si="22"/>
        <v>0.34528572297646692</v>
      </c>
      <c r="AQ117" s="612"/>
    </row>
    <row r="118" spans="1:43" ht="24" hidden="1">
      <c r="A118" s="474" t="s">
        <v>4968</v>
      </c>
      <c r="B118" s="475"/>
      <c r="C118" s="476" t="s">
        <v>4971</v>
      </c>
      <c r="D118" s="477">
        <f>SUM(D119)</f>
        <v>0</v>
      </c>
      <c r="E118" s="352">
        <f>SUM(E119)</f>
        <v>0</v>
      </c>
      <c r="F118" s="339"/>
      <c r="G118" s="477">
        <f>SUM(G119)</f>
        <v>0</v>
      </c>
      <c r="H118" s="477">
        <f>SUM(H119)</f>
        <v>0</v>
      </c>
      <c r="I118" s="478"/>
      <c r="J118" s="477">
        <f>SUM(J119)</f>
        <v>0</v>
      </c>
      <c r="K118" s="477">
        <f>SUM(K119)</f>
        <v>0</v>
      </c>
      <c r="L118" s="477"/>
      <c r="M118" s="480"/>
      <c r="N118" s="480"/>
      <c r="O118" s="480"/>
      <c r="P118" s="480"/>
      <c r="Q118" s="480"/>
      <c r="R118" s="480"/>
      <c r="S118" s="480"/>
      <c r="T118" s="480"/>
      <c r="U118" s="480"/>
      <c r="V118" s="477">
        <f t="shared" ref="V118:X119" si="24">SUM(V119)</f>
        <v>0</v>
      </c>
      <c r="W118" s="477">
        <f t="shared" si="24"/>
        <v>0</v>
      </c>
      <c r="X118" s="477">
        <f t="shared" si="24"/>
        <v>0</v>
      </c>
      <c r="Y118" s="480"/>
      <c r="Z118" s="480">
        <f>SUM(Z119)</f>
        <v>0</v>
      </c>
      <c r="AA118" s="480">
        <f>SUM(AA119)</f>
        <v>0</v>
      </c>
      <c r="AB118" s="480"/>
      <c r="AC118" s="480"/>
      <c r="AD118" s="480"/>
      <c r="AE118" s="480"/>
      <c r="AF118" s="480"/>
      <c r="AG118" s="480"/>
      <c r="AH118" s="480"/>
      <c r="AI118" s="480"/>
      <c r="AJ118" s="480"/>
      <c r="AK118" s="480"/>
      <c r="AL118" s="480">
        <f>SUM(AL119)</f>
        <v>0</v>
      </c>
      <c r="AM118" s="523">
        <f>SUM(AM119)</f>
        <v>0</v>
      </c>
      <c r="AN118" s="524" t="e">
        <f t="shared" si="22"/>
        <v>#DIV/0!</v>
      </c>
    </row>
    <row r="119" spans="1:43" ht="24" hidden="1">
      <c r="A119" s="531" t="s">
        <v>4970</v>
      </c>
      <c r="B119" s="530"/>
      <c r="C119" s="476" t="s">
        <v>4971</v>
      </c>
      <c r="D119" s="480">
        <f>SUM(D120)</f>
        <v>0</v>
      </c>
      <c r="E119" s="709">
        <f>SUM(E120)</f>
        <v>0</v>
      </c>
      <c r="F119" s="710"/>
      <c r="G119" s="480">
        <f>SUM(G120)</f>
        <v>0</v>
      </c>
      <c r="H119" s="480">
        <f>SUM(H120)</f>
        <v>0</v>
      </c>
      <c r="I119" s="479"/>
      <c r="J119" s="480">
        <f>SUM(J120)</f>
        <v>0</v>
      </c>
      <c r="K119" s="480">
        <f>SUM(K120)</f>
        <v>0</v>
      </c>
      <c r="L119" s="480"/>
      <c r="M119" s="480"/>
      <c r="N119" s="480"/>
      <c r="O119" s="480"/>
      <c r="P119" s="480"/>
      <c r="Q119" s="480"/>
      <c r="R119" s="480"/>
      <c r="S119" s="480"/>
      <c r="T119" s="480"/>
      <c r="U119" s="480"/>
      <c r="V119" s="480">
        <f t="shared" si="24"/>
        <v>0</v>
      </c>
      <c r="W119" s="480">
        <f t="shared" si="24"/>
        <v>0</v>
      </c>
      <c r="X119" s="480">
        <f t="shared" si="24"/>
        <v>0</v>
      </c>
      <c r="Y119" s="480"/>
      <c r="Z119" s="480">
        <f>SUM(Z120)</f>
        <v>0</v>
      </c>
      <c r="AA119" s="480">
        <f>SUM(AA120)</f>
        <v>0</v>
      </c>
      <c r="AB119" s="480"/>
      <c r="AC119" s="480"/>
      <c r="AD119" s="480"/>
      <c r="AE119" s="480"/>
      <c r="AF119" s="480"/>
      <c r="AG119" s="480"/>
      <c r="AH119" s="480"/>
      <c r="AI119" s="480"/>
      <c r="AJ119" s="480"/>
      <c r="AK119" s="480"/>
      <c r="AL119" s="480">
        <f>SUM(AL120)</f>
        <v>0</v>
      </c>
      <c r="AM119" s="523">
        <f>SUM(AM120)</f>
        <v>0</v>
      </c>
      <c r="AN119" s="524" t="e">
        <f t="shared" si="22"/>
        <v>#DIV/0!</v>
      </c>
    </row>
    <row r="120" spans="1:43" ht="36" hidden="1">
      <c r="A120" s="138"/>
      <c r="B120" s="136" t="s">
        <v>4969</v>
      </c>
      <c r="C120" s="137" t="s">
        <v>4972</v>
      </c>
      <c r="D120" s="334"/>
      <c r="E120" s="697">
        <v>0</v>
      </c>
      <c r="F120" s="698"/>
      <c r="G120" s="334"/>
      <c r="H120" s="334"/>
      <c r="I120" s="341"/>
      <c r="J120" s="334"/>
      <c r="K120" s="334"/>
      <c r="L120" s="334"/>
      <c r="M120" s="367"/>
      <c r="N120" s="367"/>
      <c r="O120" s="367"/>
      <c r="P120" s="367"/>
      <c r="Q120" s="367"/>
      <c r="R120" s="367"/>
      <c r="S120" s="367"/>
      <c r="T120" s="367"/>
      <c r="U120" s="367"/>
      <c r="V120" s="334"/>
      <c r="W120" s="334"/>
      <c r="X120" s="334"/>
      <c r="Y120" s="367"/>
      <c r="Z120" s="367"/>
      <c r="AA120" s="367"/>
      <c r="AB120" s="367"/>
      <c r="AC120" s="367"/>
      <c r="AD120" s="367"/>
      <c r="AE120" s="367"/>
      <c r="AF120" s="367"/>
      <c r="AG120" s="367"/>
      <c r="AH120" s="367"/>
      <c r="AI120" s="367"/>
      <c r="AJ120" s="367"/>
      <c r="AK120" s="367"/>
      <c r="AL120" s="367">
        <f>SUM(G120,D120,J120,M120,AE120)</f>
        <v>0</v>
      </c>
      <c r="AM120" s="347">
        <f>SUM(H120,E120,K120,W120)</f>
        <v>0</v>
      </c>
      <c r="AN120" s="355" t="e">
        <f t="shared" si="22"/>
        <v>#DIV/0!</v>
      </c>
    </row>
    <row r="121" spans="1:43" ht="24">
      <c r="A121" s="144" t="s">
        <v>3092</v>
      </c>
      <c r="B121" s="711"/>
      <c r="C121" s="712" t="s">
        <v>3733</v>
      </c>
      <c r="D121" s="336">
        <f>D122+D126</f>
        <v>2200000</v>
      </c>
      <c r="E121" s="713">
        <f>E122</f>
        <v>0</v>
      </c>
      <c r="F121" s="714"/>
      <c r="G121" s="336">
        <f>G122+G126</f>
        <v>0</v>
      </c>
      <c r="H121" s="336"/>
      <c r="I121" s="343"/>
      <c r="J121" s="336"/>
      <c r="K121" s="336"/>
      <c r="L121" s="336"/>
      <c r="M121" s="369"/>
      <c r="N121" s="369"/>
      <c r="O121" s="369"/>
      <c r="P121" s="369"/>
      <c r="Q121" s="369"/>
      <c r="R121" s="369"/>
      <c r="S121" s="369">
        <f>SUM(S122)</f>
        <v>50000</v>
      </c>
      <c r="T121" s="369">
        <f>SUM(T122)</f>
        <v>18228.599999999999</v>
      </c>
      <c r="U121" s="434">
        <f>T121/S121</f>
        <v>0.36457199999999995</v>
      </c>
      <c r="V121" s="336"/>
      <c r="W121" s="336"/>
      <c r="X121" s="336"/>
      <c r="Y121" s="369"/>
      <c r="Z121" s="369"/>
      <c r="AA121" s="369"/>
      <c r="AB121" s="369"/>
      <c r="AC121" s="369"/>
      <c r="AD121" s="369"/>
      <c r="AE121" s="369"/>
      <c r="AF121" s="369"/>
      <c r="AG121" s="369"/>
      <c r="AH121" s="369"/>
      <c r="AI121" s="369"/>
      <c r="AJ121" s="369"/>
      <c r="AK121" s="369"/>
      <c r="AL121" s="369">
        <f t="shared" ref="AL121:AM123" si="25">SUM(S121)</f>
        <v>50000</v>
      </c>
      <c r="AM121" s="349">
        <f t="shared" si="25"/>
        <v>18228.599999999999</v>
      </c>
      <c r="AN121" s="357">
        <f t="shared" si="22"/>
        <v>0.36457199999999995</v>
      </c>
    </row>
    <row r="122" spans="1:43" ht="24.75">
      <c r="A122" s="493">
        <v>810000</v>
      </c>
      <c r="B122" s="475"/>
      <c r="C122" s="715" t="s">
        <v>3734</v>
      </c>
      <c r="D122" s="477">
        <f>D125</f>
        <v>0</v>
      </c>
      <c r="E122" s="352">
        <f>E123</f>
        <v>0</v>
      </c>
      <c r="F122" s="339"/>
      <c r="G122" s="477">
        <f>SUM(G123:G125)</f>
        <v>0</v>
      </c>
      <c r="H122" s="477"/>
      <c r="I122" s="478"/>
      <c r="J122" s="477"/>
      <c r="K122" s="477"/>
      <c r="L122" s="477"/>
      <c r="M122" s="480"/>
      <c r="N122" s="480"/>
      <c r="O122" s="480"/>
      <c r="P122" s="480"/>
      <c r="Q122" s="480"/>
      <c r="R122" s="480"/>
      <c r="S122" s="480">
        <f>SUM(S123)</f>
        <v>50000</v>
      </c>
      <c r="T122" s="480">
        <f>SUM(T123)</f>
        <v>18228.599999999999</v>
      </c>
      <c r="U122" s="479">
        <f t="shared" ref="U122:U137" si="26">T122/S122</f>
        <v>0.36457199999999995</v>
      </c>
      <c r="V122" s="477"/>
      <c r="W122" s="477"/>
      <c r="X122" s="477"/>
      <c r="Y122" s="480"/>
      <c r="Z122" s="480"/>
      <c r="AA122" s="480"/>
      <c r="AB122" s="480"/>
      <c r="AC122" s="480"/>
      <c r="AD122" s="480"/>
      <c r="AE122" s="480"/>
      <c r="AF122" s="480"/>
      <c r="AG122" s="480"/>
      <c r="AH122" s="480"/>
      <c r="AI122" s="480"/>
      <c r="AJ122" s="480"/>
      <c r="AK122" s="480"/>
      <c r="AL122" s="480">
        <f t="shared" si="25"/>
        <v>50000</v>
      </c>
      <c r="AM122" s="523">
        <f t="shared" si="25"/>
        <v>18228.599999999999</v>
      </c>
      <c r="AN122" s="524">
        <f t="shared" si="22"/>
        <v>0.36457199999999995</v>
      </c>
    </row>
    <row r="123" spans="1:43" hidden="1">
      <c r="A123" s="138"/>
      <c r="B123" s="139">
        <v>811000</v>
      </c>
      <c r="C123" s="332" t="s">
        <v>3735</v>
      </c>
      <c r="D123" s="334">
        <v>0</v>
      </c>
      <c r="E123" s="697">
        <f>E124</f>
        <v>0</v>
      </c>
      <c r="F123" s="698"/>
      <c r="G123" s="334"/>
      <c r="H123" s="334"/>
      <c r="I123" s="341"/>
      <c r="J123" s="334"/>
      <c r="K123" s="334"/>
      <c r="L123" s="334"/>
      <c r="M123" s="367"/>
      <c r="N123" s="367"/>
      <c r="O123" s="367"/>
      <c r="P123" s="367"/>
      <c r="Q123" s="367"/>
      <c r="R123" s="367"/>
      <c r="S123" s="367">
        <f>SUM(S125)</f>
        <v>50000</v>
      </c>
      <c r="T123" s="367">
        <f>SUM(T125)</f>
        <v>18228.599999999999</v>
      </c>
      <c r="U123" s="431">
        <f t="shared" si="26"/>
        <v>0.36457199999999995</v>
      </c>
      <c r="V123" s="334"/>
      <c r="W123" s="334"/>
      <c r="X123" s="334"/>
      <c r="Y123" s="367"/>
      <c r="Z123" s="367"/>
      <c r="AA123" s="367"/>
      <c r="AB123" s="367"/>
      <c r="AC123" s="367"/>
      <c r="AD123" s="367"/>
      <c r="AE123" s="367"/>
      <c r="AF123" s="367"/>
      <c r="AG123" s="367"/>
      <c r="AH123" s="367"/>
      <c r="AI123" s="367"/>
      <c r="AJ123" s="367"/>
      <c r="AK123" s="367"/>
      <c r="AL123" s="367">
        <f t="shared" si="25"/>
        <v>50000</v>
      </c>
      <c r="AM123" s="347">
        <f t="shared" si="25"/>
        <v>18228.599999999999</v>
      </c>
      <c r="AN123" s="355">
        <f t="shared" si="22"/>
        <v>0.36457199999999995</v>
      </c>
    </row>
    <row r="124" spans="1:43" hidden="1">
      <c r="A124" s="545"/>
      <c r="B124" s="716">
        <v>811150</v>
      </c>
      <c r="C124" s="717"/>
      <c r="D124" s="367"/>
      <c r="E124" s="705">
        <f>E125</f>
        <v>0</v>
      </c>
      <c r="F124" s="706"/>
      <c r="G124" s="367"/>
      <c r="H124" s="367"/>
      <c r="I124" s="431"/>
      <c r="J124" s="367"/>
      <c r="K124" s="367"/>
      <c r="L124" s="367"/>
      <c r="M124" s="367"/>
      <c r="N124" s="367"/>
      <c r="O124" s="367"/>
      <c r="P124" s="367"/>
      <c r="Q124" s="367"/>
      <c r="R124" s="367"/>
      <c r="S124" s="367"/>
      <c r="T124" s="367"/>
      <c r="U124" s="431" t="e">
        <f t="shared" si="26"/>
        <v>#DIV/0!</v>
      </c>
      <c r="V124" s="367"/>
      <c r="W124" s="367"/>
      <c r="X124" s="367"/>
      <c r="Y124" s="367"/>
      <c r="Z124" s="367"/>
      <c r="AA124" s="367"/>
      <c r="AB124" s="367"/>
      <c r="AC124" s="367"/>
      <c r="AD124" s="367"/>
      <c r="AE124" s="367"/>
      <c r="AF124" s="367"/>
      <c r="AG124" s="367"/>
      <c r="AH124" s="367"/>
      <c r="AI124" s="367"/>
      <c r="AJ124" s="367"/>
      <c r="AK124" s="367"/>
      <c r="AL124" s="367">
        <f>SUM(S124)</f>
        <v>0</v>
      </c>
      <c r="AM124" s="347">
        <f>SUM(H124,E124,K124,W124)</f>
        <v>0</v>
      </c>
      <c r="AN124" s="355" t="e">
        <f t="shared" si="22"/>
        <v>#DIV/0!</v>
      </c>
    </row>
    <row r="125" spans="1:43" ht="24.75">
      <c r="A125" s="138"/>
      <c r="B125" s="601">
        <v>811153</v>
      </c>
      <c r="C125" s="332" t="s">
        <v>5217</v>
      </c>
      <c r="D125" s="334"/>
      <c r="E125" s="697">
        <v>0</v>
      </c>
      <c r="F125" s="698"/>
      <c r="G125" s="334"/>
      <c r="H125" s="334"/>
      <c r="I125" s="341"/>
      <c r="J125" s="334"/>
      <c r="K125" s="334"/>
      <c r="L125" s="334"/>
      <c r="M125" s="367"/>
      <c r="N125" s="367"/>
      <c r="O125" s="367"/>
      <c r="P125" s="367"/>
      <c r="Q125" s="367"/>
      <c r="R125" s="367"/>
      <c r="S125" s="367">
        <v>50000</v>
      </c>
      <c r="T125" s="367">
        <v>18228.599999999999</v>
      </c>
      <c r="U125" s="431">
        <f t="shared" si="26"/>
        <v>0.36457199999999995</v>
      </c>
      <c r="V125" s="334"/>
      <c r="W125" s="334"/>
      <c r="X125" s="334"/>
      <c r="Y125" s="367"/>
      <c r="Z125" s="367"/>
      <c r="AA125" s="367"/>
      <c r="AB125" s="367"/>
      <c r="AC125" s="367"/>
      <c r="AD125" s="367"/>
      <c r="AE125" s="367"/>
      <c r="AF125" s="367"/>
      <c r="AG125" s="367"/>
      <c r="AH125" s="367"/>
      <c r="AI125" s="367"/>
      <c r="AJ125" s="367"/>
      <c r="AK125" s="367"/>
      <c r="AL125" s="367">
        <f>SUM(S125)</f>
        <v>50000</v>
      </c>
      <c r="AM125" s="347">
        <f>T125</f>
        <v>18228.599999999999</v>
      </c>
      <c r="AN125" s="355">
        <f t="shared" si="22"/>
        <v>0.36457199999999995</v>
      </c>
    </row>
    <row r="126" spans="1:43" ht="24.75">
      <c r="A126" s="145">
        <v>840000</v>
      </c>
      <c r="B126" s="146"/>
      <c r="C126" s="147" t="s">
        <v>3736</v>
      </c>
      <c r="D126" s="337">
        <f>SUM(D127)</f>
        <v>2200000</v>
      </c>
      <c r="E126" s="718"/>
      <c r="F126" s="719">
        <f t="shared" si="15"/>
        <v>0</v>
      </c>
      <c r="G126" s="337">
        <f>SUM(G127)</f>
        <v>0</v>
      </c>
      <c r="H126" s="337"/>
      <c r="I126" s="344"/>
      <c r="J126" s="337"/>
      <c r="K126" s="337"/>
      <c r="L126" s="337"/>
      <c r="M126" s="370"/>
      <c r="N126" s="370"/>
      <c r="O126" s="370"/>
      <c r="P126" s="370"/>
      <c r="Q126" s="370"/>
      <c r="R126" s="370"/>
      <c r="S126" s="370"/>
      <c r="T126" s="370"/>
      <c r="U126" s="1120" t="e">
        <f t="shared" si="26"/>
        <v>#DIV/0!</v>
      </c>
      <c r="V126" s="337"/>
      <c r="W126" s="337"/>
      <c r="X126" s="337"/>
      <c r="Y126" s="370"/>
      <c r="Z126" s="370"/>
      <c r="AA126" s="370"/>
      <c r="AB126" s="370"/>
      <c r="AC126" s="370"/>
      <c r="AD126" s="370"/>
      <c r="AE126" s="370"/>
      <c r="AF126" s="370"/>
      <c r="AG126" s="370"/>
      <c r="AH126" s="370"/>
      <c r="AI126" s="370"/>
      <c r="AJ126" s="370"/>
      <c r="AK126" s="370"/>
      <c r="AL126" s="370">
        <f>SUM(AL127)</f>
        <v>2200000</v>
      </c>
      <c r="AM126" s="350"/>
      <c r="AN126" s="358">
        <f t="shared" si="22"/>
        <v>0</v>
      </c>
    </row>
    <row r="127" spans="1:43">
      <c r="A127" s="138"/>
      <c r="B127" s="140">
        <v>841000</v>
      </c>
      <c r="C127" s="332" t="s">
        <v>3737</v>
      </c>
      <c r="D127" s="334">
        <v>2200000</v>
      </c>
      <c r="E127" s="697"/>
      <c r="F127" s="698">
        <f t="shared" si="15"/>
        <v>0</v>
      </c>
      <c r="G127" s="334"/>
      <c r="H127" s="334"/>
      <c r="I127" s="341"/>
      <c r="J127" s="334"/>
      <c r="K127" s="334"/>
      <c r="L127" s="334"/>
      <c r="M127" s="367"/>
      <c r="N127" s="367"/>
      <c r="O127" s="367"/>
      <c r="P127" s="367"/>
      <c r="Q127" s="367"/>
      <c r="R127" s="367"/>
      <c r="S127" s="367"/>
      <c r="T127" s="367"/>
      <c r="U127" s="431" t="e">
        <f t="shared" si="26"/>
        <v>#DIV/0!</v>
      </c>
      <c r="V127" s="334"/>
      <c r="W127" s="334"/>
      <c r="X127" s="334"/>
      <c r="Y127" s="367"/>
      <c r="Z127" s="367"/>
      <c r="AA127" s="367"/>
      <c r="AB127" s="367"/>
      <c r="AC127" s="367"/>
      <c r="AD127" s="367"/>
      <c r="AE127" s="367"/>
      <c r="AF127" s="367"/>
      <c r="AG127" s="367"/>
      <c r="AH127" s="367"/>
      <c r="AI127" s="367"/>
      <c r="AJ127" s="367"/>
      <c r="AK127" s="367"/>
      <c r="AL127" s="367">
        <f>SUM(G127,D127)</f>
        <v>2200000</v>
      </c>
      <c r="AM127" s="347"/>
      <c r="AN127" s="355">
        <f t="shared" si="22"/>
        <v>0</v>
      </c>
    </row>
    <row r="128" spans="1:43" ht="36.75">
      <c r="A128" s="144" t="s">
        <v>3218</v>
      </c>
      <c r="B128" s="148"/>
      <c r="C128" s="333" t="s">
        <v>3738</v>
      </c>
      <c r="D128" s="336">
        <f>SUM(D129,D134)</f>
        <v>0</v>
      </c>
      <c r="E128" s="352">
        <f>SUM(E129,E134)</f>
        <v>0</v>
      </c>
      <c r="F128" s="339"/>
      <c r="G128" s="336">
        <f>SUM(G129,G134)</f>
        <v>0</v>
      </c>
      <c r="H128" s="336">
        <f>SUM(H129,H134)</f>
        <v>0</v>
      </c>
      <c r="I128" s="343"/>
      <c r="J128" s="336">
        <f>SUM(J129,J134)</f>
        <v>0</v>
      </c>
      <c r="K128" s="336">
        <f>SUM(K129,K134)</f>
        <v>0</v>
      </c>
      <c r="L128" s="336"/>
      <c r="M128" s="369"/>
      <c r="N128" s="369"/>
      <c r="O128" s="369"/>
      <c r="P128" s="369"/>
      <c r="Q128" s="369"/>
      <c r="R128" s="369"/>
      <c r="S128" s="369"/>
      <c r="T128" s="369"/>
      <c r="U128" s="434" t="e">
        <f t="shared" si="26"/>
        <v>#DIV/0!</v>
      </c>
      <c r="V128" s="336">
        <f>SUM(V129,V134)</f>
        <v>0</v>
      </c>
      <c r="W128" s="336">
        <f>SUM(W129,W134)</f>
        <v>0</v>
      </c>
      <c r="X128" s="343" t="e">
        <f>SUM(X129)</f>
        <v>#DIV/0!</v>
      </c>
      <c r="Y128" s="434"/>
      <c r="Z128" s="434"/>
      <c r="AA128" s="434"/>
      <c r="AB128" s="434"/>
      <c r="AC128" s="434"/>
      <c r="AD128" s="434"/>
      <c r="AE128" s="434"/>
      <c r="AF128" s="434"/>
      <c r="AG128" s="434"/>
      <c r="AH128" s="434"/>
      <c r="AI128" s="434"/>
      <c r="AJ128" s="434"/>
      <c r="AK128" s="434"/>
      <c r="AL128" s="369">
        <f>SUM(AL129,AL134)</f>
        <v>0</v>
      </c>
      <c r="AM128" s="522">
        <f>SUM(AM129,AM134)</f>
        <v>0</v>
      </c>
      <c r="AN128" s="357" t="e">
        <f t="shared" si="22"/>
        <v>#DIV/0!</v>
      </c>
    </row>
    <row r="129" spans="1:43">
      <c r="A129" s="474" t="s">
        <v>3220</v>
      </c>
      <c r="B129" s="475"/>
      <c r="C129" s="476" t="s">
        <v>3739</v>
      </c>
      <c r="D129" s="477">
        <f>SUM(D130)</f>
        <v>0</v>
      </c>
      <c r="E129" s="352">
        <f>SUM(E130)</f>
        <v>0</v>
      </c>
      <c r="F129" s="339"/>
      <c r="G129" s="477">
        <f>SUM(G130)</f>
        <v>0</v>
      </c>
      <c r="H129" s="477">
        <f>SUM(H130)</f>
        <v>0</v>
      </c>
      <c r="I129" s="478"/>
      <c r="J129" s="477">
        <f>SUM(J130)</f>
        <v>0</v>
      </c>
      <c r="K129" s="477">
        <f>SUM(K130)</f>
        <v>0</v>
      </c>
      <c r="L129" s="477"/>
      <c r="M129" s="480"/>
      <c r="N129" s="480"/>
      <c r="O129" s="480"/>
      <c r="P129" s="480"/>
      <c r="Q129" s="480"/>
      <c r="R129" s="480"/>
      <c r="S129" s="480"/>
      <c r="T129" s="480"/>
      <c r="U129" s="479" t="e">
        <f t="shared" si="26"/>
        <v>#DIV/0!</v>
      </c>
      <c r="V129" s="477">
        <f>SUM(V130)</f>
        <v>0</v>
      </c>
      <c r="W129" s="477">
        <f>SUM(W130)</f>
        <v>0</v>
      </c>
      <c r="X129" s="478" t="e">
        <f>SUM(X130)</f>
        <v>#DIV/0!</v>
      </c>
      <c r="Y129" s="479"/>
      <c r="Z129" s="479"/>
      <c r="AA129" s="479"/>
      <c r="AB129" s="479"/>
      <c r="AC129" s="479"/>
      <c r="AD129" s="479"/>
      <c r="AE129" s="479"/>
      <c r="AF129" s="479"/>
      <c r="AG129" s="479"/>
      <c r="AH129" s="479"/>
      <c r="AI129" s="479"/>
      <c r="AJ129" s="479"/>
      <c r="AK129" s="479"/>
      <c r="AL129" s="480">
        <f>SUM(AL130)</f>
        <v>0</v>
      </c>
      <c r="AM129" s="523">
        <f>SUM(AM130)</f>
        <v>0</v>
      </c>
      <c r="AN129" s="524" t="e">
        <f t="shared" si="22"/>
        <v>#DIV/0!</v>
      </c>
    </row>
    <row r="130" spans="1:43" ht="24">
      <c r="A130" s="481" t="s">
        <v>4792</v>
      </c>
      <c r="B130" s="475"/>
      <c r="C130" s="476" t="s">
        <v>3731</v>
      </c>
      <c r="D130" s="477">
        <f>SUM(D131:D133)</f>
        <v>0</v>
      </c>
      <c r="E130" s="352">
        <f>SUM(E131:E133)</f>
        <v>0</v>
      </c>
      <c r="F130" s="339"/>
      <c r="G130" s="477">
        <f>SUM(G131:G133)</f>
        <v>0</v>
      </c>
      <c r="H130" s="477">
        <f>SUM(H131:H133)</f>
        <v>0</v>
      </c>
      <c r="I130" s="478"/>
      <c r="J130" s="477">
        <f>SUM(J131:J133)</f>
        <v>0</v>
      </c>
      <c r="K130" s="477">
        <f>SUM(K131:K133)</f>
        <v>0</v>
      </c>
      <c r="L130" s="477"/>
      <c r="M130" s="480"/>
      <c r="N130" s="480"/>
      <c r="O130" s="480"/>
      <c r="P130" s="480"/>
      <c r="Q130" s="480"/>
      <c r="R130" s="480"/>
      <c r="S130" s="480"/>
      <c r="T130" s="480"/>
      <c r="U130" s="479" t="e">
        <f t="shared" si="26"/>
        <v>#DIV/0!</v>
      </c>
      <c r="V130" s="477">
        <f>SUM(V131:V133)</f>
        <v>0</v>
      </c>
      <c r="W130" s="477">
        <f>SUM(W131:W133)</f>
        <v>0</v>
      </c>
      <c r="X130" s="478" t="e">
        <f>SUM(X132)</f>
        <v>#DIV/0!</v>
      </c>
      <c r="Y130" s="479"/>
      <c r="Z130" s="479"/>
      <c r="AA130" s="479"/>
      <c r="AB130" s="479"/>
      <c r="AC130" s="479"/>
      <c r="AD130" s="479"/>
      <c r="AE130" s="479"/>
      <c r="AF130" s="479"/>
      <c r="AG130" s="479"/>
      <c r="AH130" s="479"/>
      <c r="AI130" s="479"/>
      <c r="AJ130" s="479"/>
      <c r="AK130" s="479"/>
      <c r="AL130" s="480">
        <f>SUM(AL131:AL133)</f>
        <v>0</v>
      </c>
      <c r="AM130" s="523">
        <f>SUM(AM131:AM133)</f>
        <v>0</v>
      </c>
      <c r="AN130" s="524" t="e">
        <f t="shared" si="22"/>
        <v>#DIV/0!</v>
      </c>
    </row>
    <row r="131" spans="1:43" ht="24">
      <c r="A131" s="136"/>
      <c r="B131" s="136" t="s">
        <v>3260</v>
      </c>
      <c r="C131" s="134" t="s">
        <v>3740</v>
      </c>
      <c r="D131" s="334"/>
      <c r="E131" s="697"/>
      <c r="F131" s="698" t="e">
        <f t="shared" si="15"/>
        <v>#DIV/0!</v>
      </c>
      <c r="G131" s="334"/>
      <c r="H131" s="334"/>
      <c r="I131" s="341"/>
      <c r="J131" s="334"/>
      <c r="K131" s="334"/>
      <c r="L131" s="334"/>
      <c r="M131" s="367"/>
      <c r="N131" s="367"/>
      <c r="O131" s="367"/>
      <c r="P131" s="367"/>
      <c r="Q131" s="367"/>
      <c r="R131" s="367"/>
      <c r="S131" s="367"/>
      <c r="T131" s="367"/>
      <c r="U131" s="431" t="e">
        <f t="shared" si="26"/>
        <v>#DIV/0!</v>
      </c>
      <c r="V131" s="334"/>
      <c r="W131" s="334"/>
      <c r="X131" s="341"/>
      <c r="Y131" s="431"/>
      <c r="Z131" s="431"/>
      <c r="AA131" s="431"/>
      <c r="AB131" s="431"/>
      <c r="AC131" s="431"/>
      <c r="AD131" s="431"/>
      <c r="AE131" s="431"/>
      <c r="AF131" s="431"/>
      <c r="AG131" s="431"/>
      <c r="AH131" s="431"/>
      <c r="AI131" s="431"/>
      <c r="AJ131" s="431"/>
      <c r="AK131" s="431"/>
      <c r="AL131" s="367">
        <f>SUM(G131,D131)</f>
        <v>0</v>
      </c>
      <c r="AM131" s="347"/>
      <c r="AN131" s="355" t="e">
        <f t="shared" si="22"/>
        <v>#DIV/0!</v>
      </c>
    </row>
    <row r="132" spans="1:43" ht="24">
      <c r="A132" s="136"/>
      <c r="B132" s="136" t="s">
        <v>4793</v>
      </c>
      <c r="C132" s="134" t="s">
        <v>4794</v>
      </c>
      <c r="D132" s="334"/>
      <c r="E132" s="697">
        <v>0</v>
      </c>
      <c r="F132" s="698"/>
      <c r="G132" s="334"/>
      <c r="H132" s="334"/>
      <c r="I132" s="341"/>
      <c r="J132" s="334"/>
      <c r="K132" s="334"/>
      <c r="L132" s="334"/>
      <c r="M132" s="367"/>
      <c r="N132" s="367"/>
      <c r="O132" s="367"/>
      <c r="P132" s="367"/>
      <c r="Q132" s="367"/>
      <c r="R132" s="367"/>
      <c r="S132" s="367"/>
      <c r="T132" s="367"/>
      <c r="U132" s="431" t="e">
        <f t="shared" si="26"/>
        <v>#DIV/0!</v>
      </c>
      <c r="V132" s="334">
        <v>0</v>
      </c>
      <c r="W132" s="334"/>
      <c r="X132" s="341" t="e">
        <f>W132/V132</f>
        <v>#DIV/0!</v>
      </c>
      <c r="Y132" s="431"/>
      <c r="Z132" s="431"/>
      <c r="AA132" s="431"/>
      <c r="AB132" s="431"/>
      <c r="AC132" s="431"/>
      <c r="AD132" s="431"/>
      <c r="AE132" s="431"/>
      <c r="AF132" s="431"/>
      <c r="AG132" s="431"/>
      <c r="AH132" s="431"/>
      <c r="AI132" s="431"/>
      <c r="AJ132" s="431"/>
      <c r="AK132" s="431"/>
      <c r="AL132" s="367">
        <f>SUM(G132,D132,J132,V132)</f>
        <v>0</v>
      </c>
      <c r="AM132" s="347">
        <f>SUM(H132,E132,K132,W132)</f>
        <v>0</v>
      </c>
      <c r="AN132" s="355" t="e">
        <f t="shared" si="22"/>
        <v>#DIV/0!</v>
      </c>
    </row>
    <row r="133" spans="1:43">
      <c r="A133" s="138"/>
      <c r="B133" s="136" t="s">
        <v>3741</v>
      </c>
      <c r="C133" s="137" t="s">
        <v>3742</v>
      </c>
      <c r="D133" s="334"/>
      <c r="E133" s="697"/>
      <c r="F133" s="698" t="e">
        <f t="shared" si="15"/>
        <v>#DIV/0!</v>
      </c>
      <c r="G133" s="334"/>
      <c r="H133" s="334"/>
      <c r="I133" s="341"/>
      <c r="J133" s="334"/>
      <c r="K133" s="334"/>
      <c r="L133" s="334"/>
      <c r="M133" s="367"/>
      <c r="N133" s="367"/>
      <c r="O133" s="367"/>
      <c r="P133" s="367"/>
      <c r="Q133" s="367"/>
      <c r="R133" s="367"/>
      <c r="S133" s="367"/>
      <c r="T133" s="367"/>
      <c r="U133" s="431" t="e">
        <f t="shared" si="26"/>
        <v>#DIV/0!</v>
      </c>
      <c r="V133" s="334"/>
      <c r="W133" s="334"/>
      <c r="X133" s="334"/>
      <c r="Y133" s="367"/>
      <c r="Z133" s="367"/>
      <c r="AA133" s="367"/>
      <c r="AB133" s="367"/>
      <c r="AC133" s="367"/>
      <c r="AD133" s="367"/>
      <c r="AE133" s="367"/>
      <c r="AF133" s="367"/>
      <c r="AG133" s="367"/>
      <c r="AH133" s="367"/>
      <c r="AI133" s="367"/>
      <c r="AJ133" s="367"/>
      <c r="AK133" s="367"/>
      <c r="AL133" s="367">
        <f>SUM(G133,D133)</f>
        <v>0</v>
      </c>
      <c r="AM133" s="347"/>
      <c r="AN133" s="355" t="e">
        <f t="shared" si="22"/>
        <v>#DIV/0!</v>
      </c>
    </row>
    <row r="134" spans="1:43" ht="24">
      <c r="A134" s="141" t="s">
        <v>3390</v>
      </c>
      <c r="B134" s="142"/>
      <c r="C134" s="143" t="s">
        <v>3743</v>
      </c>
      <c r="D134" s="335">
        <f>SUM(D135)</f>
        <v>0</v>
      </c>
      <c r="E134" s="720"/>
      <c r="F134" s="721" t="e">
        <f t="shared" si="15"/>
        <v>#DIV/0!</v>
      </c>
      <c r="G134" s="335">
        <f>SUM(G135)</f>
        <v>0</v>
      </c>
      <c r="H134" s="335"/>
      <c r="I134" s="342"/>
      <c r="J134" s="335"/>
      <c r="K134" s="335"/>
      <c r="L134" s="335"/>
      <c r="M134" s="368"/>
      <c r="N134" s="368"/>
      <c r="O134" s="368"/>
      <c r="P134" s="368"/>
      <c r="Q134" s="368"/>
      <c r="R134" s="368"/>
      <c r="S134" s="368"/>
      <c r="T134" s="368"/>
      <c r="U134" s="1121" t="e">
        <f t="shared" si="26"/>
        <v>#DIV/0!</v>
      </c>
      <c r="V134" s="335"/>
      <c r="W134" s="335"/>
      <c r="X134" s="335"/>
      <c r="Y134" s="368"/>
      <c r="Z134" s="368"/>
      <c r="AA134" s="368"/>
      <c r="AB134" s="368"/>
      <c r="AC134" s="368"/>
      <c r="AD134" s="368"/>
      <c r="AE134" s="368"/>
      <c r="AF134" s="368"/>
      <c r="AG134" s="368"/>
      <c r="AH134" s="368"/>
      <c r="AI134" s="368"/>
      <c r="AJ134" s="368"/>
      <c r="AK134" s="368"/>
      <c r="AL134" s="368">
        <f>SUM(AL135)</f>
        <v>0</v>
      </c>
      <c r="AM134" s="348"/>
      <c r="AN134" s="356" t="e">
        <f t="shared" si="22"/>
        <v>#DIV/0!</v>
      </c>
    </row>
    <row r="135" spans="1:43" ht="24">
      <c r="A135" s="138"/>
      <c r="B135" s="136" t="s">
        <v>3482</v>
      </c>
      <c r="C135" s="135" t="s">
        <v>3744</v>
      </c>
      <c r="D135" s="334"/>
      <c r="E135" s="697"/>
      <c r="F135" s="698" t="e">
        <f t="shared" si="15"/>
        <v>#DIV/0!</v>
      </c>
      <c r="G135" s="334"/>
      <c r="H135" s="334"/>
      <c r="I135" s="341"/>
      <c r="J135" s="334"/>
      <c r="K135" s="334"/>
      <c r="L135" s="334"/>
      <c r="M135" s="367"/>
      <c r="N135" s="367"/>
      <c r="O135" s="367"/>
      <c r="P135" s="367"/>
      <c r="Q135" s="367"/>
      <c r="R135" s="367"/>
      <c r="S135" s="367"/>
      <c r="T135" s="367"/>
      <c r="U135" s="431" t="e">
        <f t="shared" si="26"/>
        <v>#DIV/0!</v>
      </c>
      <c r="V135" s="334"/>
      <c r="W135" s="334"/>
      <c r="X135" s="334"/>
      <c r="Y135" s="367"/>
      <c r="Z135" s="367"/>
      <c r="AA135" s="367"/>
      <c r="AB135" s="367"/>
      <c r="AC135" s="367"/>
      <c r="AD135" s="367"/>
      <c r="AE135" s="367"/>
      <c r="AF135" s="367"/>
      <c r="AG135" s="367"/>
      <c r="AH135" s="367"/>
      <c r="AI135" s="367"/>
      <c r="AJ135" s="367"/>
      <c r="AK135" s="367"/>
      <c r="AL135" s="367">
        <f>SUM(G135,D135)</f>
        <v>0</v>
      </c>
      <c r="AM135" s="347"/>
      <c r="AN135" s="355" t="e">
        <f t="shared" si="22"/>
        <v>#DIV/0!</v>
      </c>
    </row>
    <row r="136" spans="1:43" ht="33.75" customHeight="1">
      <c r="A136" s="460"/>
      <c r="B136" s="460" t="s">
        <v>3745</v>
      </c>
      <c r="C136" s="461" t="s">
        <v>3746</v>
      </c>
      <c r="D136" s="462">
        <f>SUM(D14,D121,)</f>
        <v>652556869</v>
      </c>
      <c r="E136" s="722">
        <f>SUM(E14,E121,E128)</f>
        <v>293073345.09999996</v>
      </c>
      <c r="F136" s="723">
        <f t="shared" si="15"/>
        <v>0.44911540897441687</v>
      </c>
      <c r="G136" s="462">
        <f>SUM(G14,G121,G128)</f>
        <v>507000</v>
      </c>
      <c r="H136" s="462">
        <f>SUM(H14,H121,H128)</f>
        <v>226275.81</v>
      </c>
      <c r="I136" s="463">
        <f>H136/G136</f>
        <v>0.44630337278106508</v>
      </c>
      <c r="J136" s="462">
        <f>SUM(J14,J121,J128)</f>
        <v>67250488</v>
      </c>
      <c r="K136" s="462">
        <f>SUM(K14,K121,K128)</f>
        <v>21088606.800000001</v>
      </c>
      <c r="L136" s="463">
        <f>K136/J136</f>
        <v>0.31358295571029909</v>
      </c>
      <c r="M136" s="465">
        <f>SUM(M58)</f>
        <v>0</v>
      </c>
      <c r="N136" s="465">
        <f>SUM(N58)</f>
        <v>0</v>
      </c>
      <c r="O136" s="464" t="e">
        <f>N136/M136</f>
        <v>#DIV/0!</v>
      </c>
      <c r="P136" s="465">
        <f>P107</f>
        <v>0</v>
      </c>
      <c r="Q136" s="465">
        <f>Q107</f>
        <v>1262510</v>
      </c>
      <c r="R136" s="464" t="e">
        <f t="shared" ref="R136:R137" si="27">Q136/P136</f>
        <v>#DIV/0!</v>
      </c>
      <c r="S136" s="465">
        <f>S125</f>
        <v>50000</v>
      </c>
      <c r="T136" s="465">
        <f>T121</f>
        <v>18228.599999999999</v>
      </c>
      <c r="U136" s="464">
        <f t="shared" si="26"/>
        <v>0.36457199999999995</v>
      </c>
      <c r="V136" s="462">
        <f>SUM(V14,V121,V128)</f>
        <v>0</v>
      </c>
      <c r="W136" s="462">
        <v>0</v>
      </c>
      <c r="X136" s="463"/>
      <c r="Y136" s="464"/>
      <c r="Z136" s="464"/>
      <c r="AA136" s="464"/>
      <c r="AB136" s="465">
        <v>68613</v>
      </c>
      <c r="AC136" s="464"/>
      <c r="AD136" s="464"/>
      <c r="AE136" s="465">
        <f>AE14</f>
        <v>1120000</v>
      </c>
      <c r="AF136" s="465">
        <f>AF14</f>
        <v>626593.86</v>
      </c>
      <c r="AG136" s="464">
        <f>AF136/AE136</f>
        <v>0.55945880357142852</v>
      </c>
      <c r="AH136" s="465">
        <f>AH58</f>
        <v>0</v>
      </c>
      <c r="AI136" s="465">
        <f>AI58</f>
        <v>532589.81999999995</v>
      </c>
      <c r="AJ136" s="464" t="e">
        <f>AI136/AH136</f>
        <v>#DIV/0!</v>
      </c>
      <c r="AK136" s="465">
        <f>AK13</f>
        <v>0</v>
      </c>
      <c r="AL136" s="465">
        <f>SUM(AL14,AL121,AL126,)</f>
        <v>721552970</v>
      </c>
      <c r="AM136" s="525">
        <f>SUM(AM14,AM121,AM128)</f>
        <v>316828149.99000001</v>
      </c>
      <c r="AN136" s="526">
        <f t="shared" si="22"/>
        <v>0.43909201841411588</v>
      </c>
      <c r="AQ136" s="724"/>
    </row>
    <row r="137" spans="1:43" ht="40.5" customHeight="1">
      <c r="A137" s="466"/>
      <c r="B137" s="467" t="s">
        <v>3747</v>
      </c>
      <c r="C137" s="468" t="s">
        <v>4101</v>
      </c>
      <c r="D137" s="469">
        <f>SUM(D11,D14,D121)</f>
        <v>652556869</v>
      </c>
      <c r="E137" s="470">
        <f>SUM(E11,E14,E121,E128)</f>
        <v>293073345.09999996</v>
      </c>
      <c r="F137" s="471">
        <f t="shared" si="15"/>
        <v>0.44911540897441687</v>
      </c>
      <c r="G137" s="469">
        <f>SUM(G11,G14,G121,G128)</f>
        <v>507000</v>
      </c>
      <c r="H137" s="469">
        <f>SUM(H11,H14,H121,H128)</f>
        <v>226275.81</v>
      </c>
      <c r="I137" s="472">
        <f>H137/G137</f>
        <v>0.44630337278106508</v>
      </c>
      <c r="J137" s="469">
        <f>SUM(J11,J14,J121,J128)</f>
        <v>67250488</v>
      </c>
      <c r="K137" s="469">
        <f>SUM(K11,K14,K121,K128)</f>
        <v>21088606.800000001</v>
      </c>
      <c r="L137" s="472">
        <f>K137/J137</f>
        <v>0.31358295571029909</v>
      </c>
      <c r="M137" s="473">
        <f>SUM(M136)</f>
        <v>0</v>
      </c>
      <c r="N137" s="473">
        <f>SUM(N136)</f>
        <v>0</v>
      </c>
      <c r="O137" s="558" t="e">
        <f>N137/M137</f>
        <v>#DIV/0!</v>
      </c>
      <c r="P137" s="473">
        <f>P136</f>
        <v>0</v>
      </c>
      <c r="Q137" s="473">
        <f>Q136</f>
        <v>1262510</v>
      </c>
      <c r="R137" s="558" t="e">
        <f t="shared" si="27"/>
        <v>#DIV/0!</v>
      </c>
      <c r="S137" s="473">
        <f>S136</f>
        <v>50000</v>
      </c>
      <c r="T137" s="473">
        <f>T136</f>
        <v>18228.599999999999</v>
      </c>
      <c r="U137" s="558">
        <f t="shared" si="26"/>
        <v>0.36457199999999995</v>
      </c>
      <c r="V137" s="469">
        <f>SUM(V11,V14,V121,V128)</f>
        <v>0</v>
      </c>
      <c r="W137" s="469">
        <v>0</v>
      </c>
      <c r="X137" s="472"/>
      <c r="Y137" s="473">
        <f>Y11</f>
        <v>1000000</v>
      </c>
      <c r="Z137" s="473">
        <f>SUM(Z12:Z13)</f>
        <v>1647483.34</v>
      </c>
      <c r="AA137" s="558">
        <f>Z137/Y137</f>
        <v>1.6474833400000002</v>
      </c>
      <c r="AB137" s="473">
        <f>AB136</f>
        <v>68613</v>
      </c>
      <c r="AC137" s="473">
        <f t="shared" ref="AC137:AD137" si="28">AC12</f>
        <v>720982</v>
      </c>
      <c r="AD137" s="558" t="e">
        <f t="shared" si="28"/>
        <v>#DIV/0!</v>
      </c>
      <c r="AE137" s="473">
        <f>SUM(AE136)</f>
        <v>1120000</v>
      </c>
      <c r="AF137" s="473">
        <f>SUM(AF136)</f>
        <v>626593.86</v>
      </c>
      <c r="AG137" s="558">
        <f>AF137/AE137</f>
        <v>0.55945880357142852</v>
      </c>
      <c r="AH137" s="473">
        <f>AH136</f>
        <v>0</v>
      </c>
      <c r="AI137" s="473">
        <f>AI136</f>
        <v>532589.81999999995</v>
      </c>
      <c r="AJ137" s="558" t="e">
        <f>AI137/AH137</f>
        <v>#DIV/0!</v>
      </c>
      <c r="AK137" s="473">
        <f>AK12</f>
        <v>74453443</v>
      </c>
      <c r="AL137" s="473">
        <f>SUM(AL11,AL14,AL121,AL128)+AL126</f>
        <v>797006413</v>
      </c>
      <c r="AM137" s="527">
        <f>SUM(AM11,AM14,AM121,AM128)</f>
        <v>319196615.32999998</v>
      </c>
      <c r="AN137" s="528">
        <f>AM137/AL137</f>
        <v>0.4004944127469649</v>
      </c>
    </row>
    <row r="138" spans="1:43">
      <c r="A138" s="149"/>
      <c r="B138" s="149"/>
      <c r="C138" s="150"/>
      <c r="D138" s="338"/>
      <c r="E138" s="353"/>
      <c r="F138" s="340"/>
      <c r="G138" s="151"/>
      <c r="H138" s="151"/>
      <c r="I138" s="345"/>
      <c r="J138" s="151"/>
      <c r="K138" s="151"/>
      <c r="L138" s="151"/>
      <c r="M138" s="151"/>
      <c r="N138" s="151"/>
      <c r="O138" s="151"/>
      <c r="P138" s="151"/>
      <c r="Q138" s="151"/>
      <c r="R138" s="151"/>
      <c r="S138" s="151"/>
      <c r="T138" s="151"/>
      <c r="U138" s="151"/>
      <c r="V138" s="151"/>
      <c r="W138" s="151"/>
      <c r="X138" s="151"/>
      <c r="Y138" s="151"/>
      <c r="Z138" s="151"/>
      <c r="AA138" s="151"/>
      <c r="AB138" s="151"/>
      <c r="AC138" s="151"/>
      <c r="AD138" s="151"/>
      <c r="AE138" s="151"/>
      <c r="AF138" s="151"/>
      <c r="AG138" s="151"/>
      <c r="AH138" s="151"/>
      <c r="AI138" s="151"/>
      <c r="AJ138" s="151"/>
      <c r="AK138" s="151"/>
      <c r="AL138" s="151"/>
      <c r="AM138" s="151"/>
      <c r="AN138" s="151"/>
    </row>
    <row r="139" spans="1:43" hidden="1">
      <c r="A139" s="149"/>
      <c r="B139" s="149"/>
      <c r="C139" s="556" t="s">
        <v>4979</v>
      </c>
      <c r="D139" s="338"/>
      <c r="E139" s="1202" t="s">
        <v>4978</v>
      </c>
      <c r="F139" s="1202"/>
      <c r="G139" s="151"/>
      <c r="H139" s="1201" t="s">
        <v>4978</v>
      </c>
      <c r="I139" s="1201"/>
      <c r="J139" s="151"/>
      <c r="K139" s="1201" t="s">
        <v>4978</v>
      </c>
      <c r="L139" s="1201"/>
      <c r="M139" s="677"/>
      <c r="N139" s="677"/>
      <c r="O139" s="677"/>
      <c r="P139" s="1068"/>
      <c r="Q139" s="1108"/>
      <c r="R139" s="1108"/>
      <c r="S139" s="735"/>
      <c r="T139" s="1108"/>
      <c r="U139" s="1108"/>
      <c r="V139" s="151"/>
      <c r="W139" s="1201" t="s">
        <v>4978</v>
      </c>
      <c r="X139" s="1201"/>
      <c r="Y139" s="151"/>
      <c r="Z139" s="1201" t="s">
        <v>4978</v>
      </c>
      <c r="AA139" s="1201"/>
      <c r="AB139" s="1098"/>
      <c r="AC139" s="1109"/>
      <c r="AD139" s="1109"/>
      <c r="AE139" s="151"/>
      <c r="AF139" s="1201" t="s">
        <v>4978</v>
      </c>
      <c r="AG139" s="1201"/>
      <c r="AH139" s="737"/>
      <c r="AI139" s="1108"/>
      <c r="AJ139" s="1108"/>
      <c r="AK139" s="1135"/>
      <c r="AL139" s="677"/>
      <c r="AM139" s="151"/>
      <c r="AN139" s="677" t="s">
        <v>4978</v>
      </c>
    </row>
    <row r="140" spans="1:43" hidden="1">
      <c r="A140" s="149"/>
      <c r="B140" s="149"/>
      <c r="C140" s="555"/>
      <c r="D140" s="338"/>
      <c r="E140" s="1203"/>
      <c r="F140" s="1203"/>
      <c r="G140" s="151"/>
      <c r="H140" s="554"/>
      <c r="I140" s="557"/>
      <c r="J140" s="151"/>
      <c r="K140" s="554"/>
      <c r="L140" s="554"/>
      <c r="M140" s="571"/>
      <c r="N140" s="571"/>
      <c r="O140" s="571"/>
      <c r="P140" s="571"/>
      <c r="Q140" s="571"/>
      <c r="R140" s="571"/>
      <c r="S140" s="571"/>
      <c r="T140" s="571"/>
      <c r="U140" s="571"/>
      <c r="V140" s="151"/>
      <c r="W140" s="554"/>
      <c r="X140" s="554"/>
      <c r="Y140" s="151"/>
      <c r="Z140" s="554"/>
      <c r="AA140" s="554"/>
      <c r="AB140" s="571"/>
      <c r="AC140" s="571"/>
      <c r="AD140" s="571"/>
      <c r="AE140" s="151"/>
      <c r="AF140" s="554"/>
      <c r="AG140" s="554"/>
      <c r="AH140" s="554"/>
      <c r="AI140" s="554"/>
      <c r="AJ140" s="554"/>
      <c r="AK140" s="554"/>
      <c r="AL140" s="554"/>
      <c r="AM140" s="151"/>
      <c r="AN140" s="554"/>
    </row>
    <row r="141" spans="1:43">
      <c r="A141" s="149"/>
      <c r="B141" s="149"/>
      <c r="C141" s="150"/>
      <c r="D141" s="338"/>
      <c r="E141" s="353"/>
      <c r="F141" s="340"/>
      <c r="G141" s="151"/>
      <c r="H141" s="151"/>
      <c r="I141" s="345"/>
      <c r="J141" s="151"/>
      <c r="K141" s="151"/>
      <c r="L141" s="151"/>
      <c r="M141" s="151"/>
      <c r="N141" s="151"/>
      <c r="O141" s="151"/>
      <c r="P141" s="151"/>
      <c r="Q141" s="151"/>
      <c r="R141" s="151"/>
      <c r="S141" s="151"/>
      <c r="T141" s="151"/>
      <c r="U141" s="151"/>
      <c r="V141" s="151"/>
      <c r="W141" s="151"/>
      <c r="X141" s="151"/>
      <c r="Y141" s="151"/>
      <c r="Z141" s="151"/>
      <c r="AA141" s="151"/>
      <c r="AB141" s="151"/>
      <c r="AC141" s="151"/>
      <c r="AD141" s="151"/>
      <c r="AE141" s="151"/>
      <c r="AF141" s="151"/>
      <c r="AG141" s="151"/>
      <c r="AH141" s="151"/>
      <c r="AI141" s="151"/>
      <c r="AJ141" s="151"/>
      <c r="AK141" s="151"/>
      <c r="AL141" s="151"/>
      <c r="AM141" s="151"/>
      <c r="AN141" s="151"/>
    </row>
    <row r="142" spans="1:43" ht="30">
      <c r="C142" s="725" t="s">
        <v>4693</v>
      </c>
      <c r="D142" s="726">
        <f>D137-'По основ. нам.'!C90</f>
        <v>0</v>
      </c>
      <c r="E142" s="727"/>
      <c r="F142" s="728"/>
      <c r="G142" s="727"/>
      <c r="H142" s="727"/>
      <c r="I142" s="728"/>
      <c r="J142" s="727"/>
      <c r="K142" s="727"/>
      <c r="L142" s="727"/>
      <c r="M142" s="727"/>
      <c r="N142" s="727"/>
      <c r="O142" s="727"/>
      <c r="P142" s="727"/>
      <c r="Q142" s="727"/>
      <c r="R142" s="727"/>
      <c r="S142" s="727"/>
      <c r="T142" s="727"/>
      <c r="U142" s="727"/>
      <c r="V142" s="727"/>
      <c r="W142" s="727"/>
      <c r="X142" s="727"/>
      <c r="Y142" s="727"/>
      <c r="Z142" s="727"/>
      <c r="AA142" s="727"/>
      <c r="AB142" s="727"/>
      <c r="AC142" s="727"/>
      <c r="AD142" s="727"/>
      <c r="AE142" s="727"/>
      <c r="AF142" s="727"/>
      <c r="AG142" s="727"/>
      <c r="AH142" s="727"/>
      <c r="AI142" s="727"/>
      <c r="AJ142" s="727"/>
      <c r="AK142" s="727"/>
      <c r="AL142" s="727"/>
      <c r="AM142" s="727"/>
      <c r="AN142" s="727"/>
    </row>
    <row r="143" spans="1:43">
      <c r="AL143" s="612"/>
      <c r="AN143" s="612"/>
    </row>
    <row r="144" spans="1:43">
      <c r="AL144" s="612">
        <f>D137+G137+J137+M137+S137+Y137+AE137+P137</f>
        <v>722484357</v>
      </c>
      <c r="AM144" s="731">
        <v>305591213.82999998</v>
      </c>
    </row>
    <row r="145" spans="12:40">
      <c r="L145" s="612"/>
      <c r="Y145" s="612"/>
      <c r="AL145" s="612"/>
      <c r="AM145" s="612">
        <f>AM144+Z137+AC137</f>
        <v>307959679.16999996</v>
      </c>
      <c r="AN145" s="612"/>
    </row>
    <row r="146" spans="12:40">
      <c r="AL146" s="612">
        <f>AM137-E137</f>
        <v>26123270.230000019</v>
      </c>
    </row>
    <row r="147" spans="12:40">
      <c r="AL147" s="612"/>
    </row>
  </sheetData>
  <mergeCells count="39">
    <mergeCell ref="AF139:AG139"/>
    <mergeCell ref="Z139:AA139"/>
    <mergeCell ref="E139:F139"/>
    <mergeCell ref="E140:F140"/>
    <mergeCell ref="H139:I139"/>
    <mergeCell ref="K139:L139"/>
    <mergeCell ref="W139:X139"/>
    <mergeCell ref="D9:D10"/>
    <mergeCell ref="E9:E10"/>
    <mergeCell ref="K9:K10"/>
    <mergeCell ref="L9:L10"/>
    <mergeCell ref="F9:F10"/>
    <mergeCell ref="G9:G10"/>
    <mergeCell ref="H9:H10"/>
    <mergeCell ref="I9:I10"/>
    <mergeCell ref="J9:J10"/>
    <mergeCell ref="A1:AN1"/>
    <mergeCell ref="AM9:AM10"/>
    <mergeCell ref="AN9:AN10"/>
    <mergeCell ref="V9:V10"/>
    <mergeCell ref="W9:W10"/>
    <mergeCell ref="X9:X10"/>
    <mergeCell ref="AL9:AL10"/>
    <mergeCell ref="Y9:Y10"/>
    <mergeCell ref="AA9:AA10"/>
    <mergeCell ref="Z9:Z10"/>
    <mergeCell ref="AE9:AE10"/>
    <mergeCell ref="AF9:AF10"/>
    <mergeCell ref="AG9:AG10"/>
    <mergeCell ref="A9:A10"/>
    <mergeCell ref="B9:B10"/>
    <mergeCell ref="C9:C10"/>
    <mergeCell ref="A7:AN7"/>
    <mergeCell ref="A8:AN8"/>
    <mergeCell ref="A2:AN2"/>
    <mergeCell ref="A6:AN6"/>
    <mergeCell ref="A5:AN5"/>
    <mergeCell ref="A4:AN4"/>
    <mergeCell ref="A3:AN3"/>
  </mergeCells>
  <conditionalFormatting sqref="D142:AN142">
    <cfRule type="cellIs" dxfId="7" priority="1" operator="notEqual">
      <formula>0</formula>
    </cfRule>
    <cfRule type="cellIs" dxfId="6" priority="2" operator="notEqual">
      <formula>0</formula>
    </cfRule>
    <cfRule type="cellIs" dxfId="5" priority="4" operator="lessThan">
      <formula>0</formula>
    </cfRule>
  </conditionalFormatting>
  <conditionalFormatting sqref="AR20:AT20">
    <cfRule type="cellIs" dxfId="4" priority="3" operator="notEqual">
      <formula>0</formula>
    </cfRule>
  </conditionalFormatting>
  <printOptions horizontalCentered="1"/>
  <pageMargins left="0" right="0" top="0.196850393700787" bottom="0.196850393700787" header="0.31496062992126" footer="0.31496062992126"/>
  <pageSetup scale="60" fitToWidth="0" fitToHeight="0" orientation="landscape" r:id="rId1"/>
  <rowBreaks count="2" manualBreakCount="2">
    <brk id="53" max="30" man="1"/>
    <brk id="106" max="30" man="1"/>
  </rowBreaks>
</worksheet>
</file>

<file path=xl/worksheets/sheet3.xml><?xml version="1.0" encoding="utf-8"?>
<worksheet xmlns="http://schemas.openxmlformats.org/spreadsheetml/2006/main" xmlns:r="http://schemas.openxmlformats.org/officeDocument/2006/relationships">
  <sheetPr codeName="Sheet2"/>
  <dimension ref="A1:F47"/>
  <sheetViews>
    <sheetView workbookViewId="0">
      <selection activeCell="D3" sqref="D3"/>
    </sheetView>
  </sheetViews>
  <sheetFormatPr defaultRowHeight="15"/>
  <cols>
    <col min="2" max="2" width="58.85546875" customWidth="1"/>
    <col min="3" max="3" width="16.5703125" customWidth="1"/>
    <col min="4" max="4" width="13.28515625" customWidth="1"/>
    <col min="5" max="5" width="15.140625" customWidth="1"/>
    <col min="6" max="6" width="11.5703125" customWidth="1"/>
  </cols>
  <sheetData>
    <row r="1" spans="1:6" ht="42.75">
      <c r="A1" s="14" t="s">
        <v>22</v>
      </c>
      <c r="B1" s="15" t="s">
        <v>23</v>
      </c>
      <c r="C1" s="15" t="s">
        <v>24</v>
      </c>
      <c r="D1" s="16" t="s">
        <v>25</v>
      </c>
      <c r="E1" s="74" t="s">
        <v>3755</v>
      </c>
      <c r="F1" s="74" t="s">
        <v>4100</v>
      </c>
    </row>
    <row r="2" spans="1:6">
      <c r="A2" s="7">
        <v>1</v>
      </c>
      <c r="B2" s="6">
        <v>2</v>
      </c>
      <c r="C2" s="6">
        <v>3</v>
      </c>
      <c r="D2" s="6">
        <v>4</v>
      </c>
      <c r="E2" s="6">
        <v>5</v>
      </c>
      <c r="F2" s="152">
        <v>6</v>
      </c>
    </row>
    <row r="3" spans="1:6" ht="28.5">
      <c r="A3" s="41" t="s">
        <v>26</v>
      </c>
      <c r="B3" s="18" t="s">
        <v>27</v>
      </c>
      <c r="C3" s="12" t="s">
        <v>28</v>
      </c>
      <c r="D3" s="19"/>
      <c r="E3" s="75"/>
      <c r="F3" s="75"/>
    </row>
    <row r="4" spans="1:6">
      <c r="A4" s="42" t="s">
        <v>16</v>
      </c>
      <c r="B4" s="20" t="s">
        <v>29</v>
      </c>
      <c r="C4" s="21">
        <v>71</v>
      </c>
      <c r="D4" s="22"/>
      <c r="E4" s="76"/>
      <c r="F4" s="76"/>
    </row>
    <row r="5" spans="1:6" ht="30">
      <c r="A5" s="13" t="s">
        <v>30</v>
      </c>
      <c r="B5" s="23" t="s">
        <v>31</v>
      </c>
      <c r="C5" s="17">
        <v>711</v>
      </c>
      <c r="D5" s="24"/>
      <c r="E5" s="77"/>
      <c r="F5" s="77"/>
    </row>
    <row r="6" spans="1:6">
      <c r="A6" s="13" t="s">
        <v>32</v>
      </c>
      <c r="B6" s="23" t="s">
        <v>33</v>
      </c>
      <c r="C6" s="17">
        <v>711180</v>
      </c>
      <c r="D6" s="24"/>
      <c r="E6" s="77"/>
      <c r="F6" s="77"/>
    </row>
    <row r="7" spans="1:6">
      <c r="A7" s="13" t="s">
        <v>34</v>
      </c>
      <c r="B7" s="23" t="s">
        <v>35</v>
      </c>
      <c r="C7" s="17">
        <v>713</v>
      </c>
      <c r="D7" s="24"/>
      <c r="E7" s="77"/>
      <c r="F7" s="77"/>
    </row>
    <row r="8" spans="1:6">
      <c r="A8" s="13" t="s">
        <v>36</v>
      </c>
      <c r="B8" s="23" t="s">
        <v>37</v>
      </c>
      <c r="C8" s="17"/>
      <c r="D8" s="24"/>
      <c r="E8" s="77"/>
      <c r="F8" s="77"/>
    </row>
    <row r="9" spans="1:6">
      <c r="A9" s="43" t="s">
        <v>17</v>
      </c>
      <c r="B9" s="25" t="s">
        <v>38</v>
      </c>
      <c r="C9" s="26">
        <v>74</v>
      </c>
      <c r="D9" s="27"/>
      <c r="E9" s="78"/>
      <c r="F9" s="78"/>
    </row>
    <row r="10" spans="1:6">
      <c r="A10" s="44" t="s">
        <v>39</v>
      </c>
      <c r="B10" s="28" t="s">
        <v>40</v>
      </c>
      <c r="C10" s="29">
        <v>741510</v>
      </c>
      <c r="D10" s="30"/>
      <c r="E10" s="79"/>
      <c r="F10" s="79"/>
    </row>
    <row r="11" spans="1:6">
      <c r="A11" s="45" t="s">
        <v>41</v>
      </c>
      <c r="B11" s="28" t="s">
        <v>42</v>
      </c>
      <c r="C11" s="29">
        <v>741520</v>
      </c>
      <c r="D11" s="30"/>
      <c r="E11" s="79"/>
      <c r="F11" s="79"/>
    </row>
    <row r="12" spans="1:6">
      <c r="A12" s="45" t="s">
        <v>41</v>
      </c>
      <c r="B12" s="28" t="s">
        <v>43</v>
      </c>
      <c r="C12" s="29">
        <v>741534</v>
      </c>
      <c r="D12" s="30"/>
      <c r="E12" s="79"/>
      <c r="F12" s="79"/>
    </row>
    <row r="13" spans="1:6">
      <c r="A13" s="45" t="s">
        <v>45</v>
      </c>
      <c r="B13" s="31" t="s">
        <v>44</v>
      </c>
      <c r="C13" s="29">
        <v>741542</v>
      </c>
      <c r="D13" s="30"/>
      <c r="E13" s="79"/>
      <c r="F13" s="79"/>
    </row>
    <row r="14" spans="1:6">
      <c r="A14" s="45" t="s">
        <v>47</v>
      </c>
      <c r="B14" s="47" t="s">
        <v>46</v>
      </c>
      <c r="C14" s="48">
        <v>741411</v>
      </c>
      <c r="D14" s="30"/>
      <c r="E14" s="79"/>
      <c r="F14" s="79"/>
    </row>
    <row r="15" spans="1:6">
      <c r="A15" s="45" t="s">
        <v>49</v>
      </c>
      <c r="B15" s="47" t="s">
        <v>48</v>
      </c>
      <c r="C15" s="49">
        <v>742252</v>
      </c>
      <c r="D15" s="30"/>
      <c r="E15" s="79"/>
      <c r="F15" s="79"/>
    </row>
    <row r="16" spans="1:6">
      <c r="A16" s="45" t="s">
        <v>51</v>
      </c>
      <c r="B16" s="47" t="s">
        <v>50</v>
      </c>
      <c r="C16" s="49">
        <v>742253</v>
      </c>
      <c r="D16" s="30"/>
      <c r="E16" s="79"/>
      <c r="F16" s="79"/>
    </row>
    <row r="17" spans="1:6" ht="45">
      <c r="A17" s="45" t="s">
        <v>92</v>
      </c>
      <c r="B17" s="50" t="s">
        <v>52</v>
      </c>
      <c r="C17" s="49">
        <v>742340</v>
      </c>
      <c r="D17" s="30"/>
      <c r="E17" s="79"/>
      <c r="F17" s="79"/>
    </row>
    <row r="18" spans="1:6">
      <c r="A18" s="8" t="s">
        <v>93</v>
      </c>
      <c r="B18" s="50" t="s">
        <v>53</v>
      </c>
      <c r="C18" s="51"/>
      <c r="D18" s="30"/>
      <c r="E18" s="79"/>
      <c r="F18" s="79"/>
    </row>
    <row r="19" spans="1:6">
      <c r="A19" s="46" t="s">
        <v>18</v>
      </c>
      <c r="B19" s="32" t="s">
        <v>54</v>
      </c>
      <c r="C19" s="33" t="s">
        <v>55</v>
      </c>
      <c r="D19" s="34"/>
      <c r="E19" s="80"/>
      <c r="F19" s="80"/>
    </row>
    <row r="20" spans="1:6">
      <c r="A20" s="42" t="s">
        <v>19</v>
      </c>
      <c r="B20" s="20" t="s">
        <v>56</v>
      </c>
      <c r="C20" s="21">
        <v>733</v>
      </c>
      <c r="D20" s="22"/>
      <c r="E20" s="76"/>
      <c r="F20" s="76"/>
    </row>
    <row r="21" spans="1:6">
      <c r="A21" s="42" t="s">
        <v>20</v>
      </c>
      <c r="B21" s="20" t="s">
        <v>57</v>
      </c>
      <c r="C21" s="21">
        <v>771</v>
      </c>
      <c r="D21" s="22"/>
      <c r="E21" s="76"/>
      <c r="F21" s="76"/>
    </row>
    <row r="22" spans="1:6">
      <c r="A22" s="42" t="s">
        <v>21</v>
      </c>
      <c r="B22" s="20" t="s">
        <v>58</v>
      </c>
      <c r="C22" s="21">
        <v>8</v>
      </c>
      <c r="D22" s="22"/>
      <c r="E22" s="76"/>
      <c r="F22" s="76"/>
    </row>
    <row r="23" spans="1:6" ht="28.5">
      <c r="A23" s="11" t="s">
        <v>59</v>
      </c>
      <c r="B23" s="18" t="s">
        <v>60</v>
      </c>
      <c r="C23" s="12" t="s">
        <v>61</v>
      </c>
      <c r="D23" s="19"/>
      <c r="E23" s="75"/>
      <c r="F23" s="75"/>
    </row>
    <row r="24" spans="1:6">
      <c r="A24" s="42" t="s">
        <v>16</v>
      </c>
      <c r="B24" s="20" t="s">
        <v>62</v>
      </c>
      <c r="C24" s="21" t="s">
        <v>63</v>
      </c>
      <c r="D24" s="22"/>
      <c r="E24" s="76"/>
      <c r="F24" s="76"/>
    </row>
    <row r="25" spans="1:6">
      <c r="A25" s="13" t="s">
        <v>30</v>
      </c>
      <c r="B25" s="23" t="s">
        <v>64</v>
      </c>
      <c r="C25" s="17">
        <v>41</v>
      </c>
      <c r="D25" s="24"/>
      <c r="E25" s="77"/>
      <c r="F25" s="77"/>
    </row>
    <row r="26" spans="1:6">
      <c r="A26" s="13" t="s">
        <v>32</v>
      </c>
      <c r="B26" s="23" t="s">
        <v>65</v>
      </c>
      <c r="C26" s="17">
        <v>42</v>
      </c>
      <c r="D26" s="24"/>
      <c r="E26" s="77"/>
      <c r="F26" s="77"/>
    </row>
    <row r="27" spans="1:6">
      <c r="A27" s="13" t="s">
        <v>34</v>
      </c>
      <c r="B27" s="23" t="s">
        <v>66</v>
      </c>
      <c r="C27" s="17">
        <v>43</v>
      </c>
      <c r="D27" s="24"/>
      <c r="E27" s="77"/>
      <c r="F27" s="77"/>
    </row>
    <row r="28" spans="1:6">
      <c r="A28" s="13" t="s">
        <v>67</v>
      </c>
      <c r="B28" s="23" t="s">
        <v>68</v>
      </c>
      <c r="C28" s="17">
        <v>44</v>
      </c>
      <c r="D28" s="24"/>
      <c r="E28" s="77"/>
      <c r="F28" s="77"/>
    </row>
    <row r="29" spans="1:6">
      <c r="A29" s="13" t="s">
        <v>69</v>
      </c>
      <c r="B29" s="23" t="s">
        <v>70</v>
      </c>
      <c r="C29" s="17">
        <v>45</v>
      </c>
      <c r="D29" s="24"/>
      <c r="E29" s="77"/>
      <c r="F29" s="77"/>
    </row>
    <row r="30" spans="1:6">
      <c r="A30" s="13" t="s">
        <v>36</v>
      </c>
      <c r="B30" s="23" t="s">
        <v>71</v>
      </c>
      <c r="C30" s="17">
        <v>47</v>
      </c>
      <c r="D30" s="24"/>
      <c r="E30" s="77"/>
      <c r="F30" s="77"/>
    </row>
    <row r="31" spans="1:6">
      <c r="A31" s="13" t="s">
        <v>72</v>
      </c>
      <c r="B31" s="23" t="s">
        <v>73</v>
      </c>
      <c r="C31" s="17" t="s">
        <v>74</v>
      </c>
      <c r="D31" s="24"/>
      <c r="E31" s="77"/>
      <c r="F31" s="77"/>
    </row>
    <row r="32" spans="1:6">
      <c r="A32" s="42" t="s">
        <v>17</v>
      </c>
      <c r="B32" s="20" t="s">
        <v>56</v>
      </c>
      <c r="C32" s="21">
        <v>463</v>
      </c>
      <c r="D32" s="22"/>
      <c r="E32" s="76"/>
      <c r="F32" s="76"/>
    </row>
    <row r="33" spans="1:6">
      <c r="A33" s="42" t="s">
        <v>18</v>
      </c>
      <c r="B33" s="20" t="s">
        <v>75</v>
      </c>
      <c r="C33" s="21">
        <v>5</v>
      </c>
      <c r="D33" s="22"/>
      <c r="E33" s="76"/>
      <c r="F33" s="76"/>
    </row>
    <row r="34" spans="1:6">
      <c r="A34" s="42" t="s">
        <v>19</v>
      </c>
      <c r="B34" s="20" t="s">
        <v>76</v>
      </c>
      <c r="C34" s="21">
        <v>62</v>
      </c>
      <c r="D34" s="22"/>
      <c r="E34" s="76"/>
      <c r="F34" s="76"/>
    </row>
    <row r="35" spans="1:6" ht="28.5">
      <c r="A35" s="11" t="s">
        <v>77</v>
      </c>
      <c r="B35" s="18" t="s">
        <v>78</v>
      </c>
      <c r="C35" s="12">
        <v>9</v>
      </c>
      <c r="D35" s="19"/>
      <c r="E35" s="75"/>
      <c r="F35" s="75"/>
    </row>
    <row r="36" spans="1:6">
      <c r="A36" s="42" t="s">
        <v>16</v>
      </c>
      <c r="B36" s="20" t="s">
        <v>79</v>
      </c>
      <c r="C36" s="21">
        <v>91</v>
      </c>
      <c r="D36" s="22"/>
      <c r="E36" s="76"/>
      <c r="F36" s="76"/>
    </row>
    <row r="37" spans="1:6">
      <c r="A37" s="13" t="s">
        <v>30</v>
      </c>
      <c r="B37" s="23" t="s">
        <v>80</v>
      </c>
      <c r="C37" s="17">
        <v>911</v>
      </c>
      <c r="D37" s="24"/>
      <c r="E37" s="77"/>
      <c r="F37" s="77"/>
    </row>
    <row r="38" spans="1:6">
      <c r="A38" s="13" t="s">
        <v>32</v>
      </c>
      <c r="B38" s="23" t="s">
        <v>81</v>
      </c>
      <c r="C38" s="17">
        <v>912</v>
      </c>
      <c r="D38" s="24"/>
      <c r="E38" s="77"/>
      <c r="F38" s="77"/>
    </row>
    <row r="39" spans="1:6" ht="28.5">
      <c r="A39" s="42" t="s">
        <v>17</v>
      </c>
      <c r="B39" s="20" t="s">
        <v>82</v>
      </c>
      <c r="C39" s="21">
        <v>92</v>
      </c>
      <c r="D39" s="22"/>
      <c r="E39" s="76"/>
      <c r="F39" s="76"/>
    </row>
    <row r="40" spans="1:6" ht="28.5">
      <c r="A40" s="11" t="s">
        <v>83</v>
      </c>
      <c r="B40" s="18" t="s">
        <v>84</v>
      </c>
      <c r="C40" s="12">
        <v>6</v>
      </c>
      <c r="D40" s="19"/>
      <c r="E40" s="75"/>
      <c r="F40" s="75"/>
    </row>
    <row r="41" spans="1:6">
      <c r="A41" s="42" t="s">
        <v>16</v>
      </c>
      <c r="B41" s="20" t="s">
        <v>85</v>
      </c>
      <c r="C41" s="21">
        <v>61</v>
      </c>
      <c r="D41" s="22"/>
      <c r="E41" s="76"/>
      <c r="F41" s="76"/>
    </row>
    <row r="42" spans="1:6">
      <c r="A42" s="13" t="s">
        <v>30</v>
      </c>
      <c r="B42" s="23" t="s">
        <v>86</v>
      </c>
      <c r="C42" s="35">
        <v>611</v>
      </c>
      <c r="D42" s="36"/>
      <c r="E42" s="81"/>
      <c r="F42" s="81"/>
    </row>
    <row r="43" spans="1:6">
      <c r="A43" s="13" t="s">
        <v>32</v>
      </c>
      <c r="B43" s="23" t="s">
        <v>87</v>
      </c>
      <c r="C43" s="35">
        <v>612</v>
      </c>
      <c r="D43" s="36"/>
      <c r="E43" s="81"/>
      <c r="F43" s="81"/>
    </row>
    <row r="44" spans="1:6">
      <c r="A44" s="13" t="s">
        <v>34</v>
      </c>
      <c r="B44" s="23" t="s">
        <v>88</v>
      </c>
      <c r="C44" s="35">
        <v>613</v>
      </c>
      <c r="D44" s="36"/>
      <c r="E44" s="81"/>
      <c r="F44" s="81"/>
    </row>
    <row r="45" spans="1:6">
      <c r="A45" s="42" t="s">
        <v>17</v>
      </c>
      <c r="B45" s="20" t="s">
        <v>89</v>
      </c>
      <c r="C45" s="37">
        <v>6211</v>
      </c>
      <c r="D45" s="38"/>
      <c r="E45" s="82"/>
      <c r="F45" s="82"/>
    </row>
    <row r="46" spans="1:6">
      <c r="A46" s="10"/>
      <c r="B46" s="9"/>
      <c r="C46" s="39"/>
      <c r="D46" s="40"/>
      <c r="E46" s="83"/>
      <c r="F46" s="83"/>
    </row>
    <row r="47" spans="1:6" ht="28.5">
      <c r="A47" s="11" t="s">
        <v>90</v>
      </c>
      <c r="B47" s="18" t="s">
        <v>91</v>
      </c>
      <c r="C47" s="12">
        <v>3</v>
      </c>
      <c r="D47" s="19"/>
      <c r="E47" s="75"/>
      <c r="F47" s="75"/>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codeName="Sheet5">
    <tabColor theme="0"/>
  </sheetPr>
  <dimension ref="A1:P97"/>
  <sheetViews>
    <sheetView view="pageBreakPreview" zoomScale="110" zoomScaleSheetLayoutView="110" workbookViewId="0">
      <selection activeCell="B118" sqref="B118"/>
    </sheetView>
  </sheetViews>
  <sheetFormatPr defaultRowHeight="15"/>
  <cols>
    <col min="1" max="1" width="7" style="84" customWidth="1"/>
    <col min="2" max="2" width="39.85546875" style="84" customWidth="1"/>
    <col min="3" max="3" width="15.42578125" style="202" customWidth="1"/>
    <col min="4" max="4" width="15.28515625" style="202" hidden="1" customWidth="1"/>
    <col min="5" max="5" width="8.7109375" style="202" hidden="1" customWidth="1"/>
    <col min="6" max="6" width="15.140625" style="202" customWidth="1"/>
    <col min="7" max="7" width="15.140625" style="202" hidden="1" customWidth="1"/>
    <col min="8" max="8" width="8.85546875" style="235" hidden="1" customWidth="1"/>
    <col min="9" max="9" width="15.5703125" style="202" customWidth="1"/>
    <col min="10" max="11" width="12.5703125" style="202" hidden="1" customWidth="1"/>
    <col min="12" max="12" width="9.140625" style="84"/>
    <col min="13" max="13" width="16" style="84" customWidth="1"/>
    <col min="14" max="15" width="9.140625" style="84"/>
    <col min="16" max="16" width="13.7109375" style="84" bestFit="1" customWidth="1"/>
    <col min="17" max="16384" width="9.140625" style="84"/>
  </cols>
  <sheetData>
    <row r="1" spans="1:16">
      <c r="A1" s="1205" t="s">
        <v>5240</v>
      </c>
      <c r="B1" s="1205"/>
      <c r="C1" s="1205"/>
      <c r="D1" s="1205"/>
      <c r="E1" s="1205"/>
      <c r="F1" s="1205"/>
      <c r="G1" s="1205"/>
      <c r="H1" s="1205"/>
      <c r="I1" s="1205"/>
    </row>
    <row r="2" spans="1:16" hidden="1">
      <c r="A2" s="1206" t="s">
        <v>4988</v>
      </c>
      <c r="B2" s="1206"/>
      <c r="C2" s="1206"/>
      <c r="D2" s="1206"/>
      <c r="E2" s="1206"/>
      <c r="F2" s="1206"/>
      <c r="G2" s="1206"/>
      <c r="H2" s="1206"/>
      <c r="I2" s="1206"/>
      <c r="J2" s="1206"/>
      <c r="K2" s="1206"/>
    </row>
    <row r="3" spans="1:16" ht="15" customHeight="1">
      <c r="A3" s="1204" t="s">
        <v>4995</v>
      </c>
      <c r="B3" s="1204"/>
      <c r="C3" s="1204"/>
      <c r="D3" s="1204"/>
      <c r="E3" s="1204"/>
      <c r="F3" s="1204"/>
      <c r="G3" s="1204"/>
      <c r="H3" s="1204"/>
      <c r="I3" s="1204"/>
      <c r="J3" s="1204"/>
      <c r="K3" s="1204"/>
    </row>
    <row r="4" spans="1:16" hidden="1">
      <c r="A4" s="107"/>
      <c r="B4" s="108"/>
      <c r="C4" s="192"/>
      <c r="D4" s="192"/>
      <c r="E4" s="192"/>
      <c r="F4" s="192"/>
      <c r="G4" s="192"/>
      <c r="H4" s="230"/>
      <c r="I4" s="192"/>
    </row>
    <row r="5" spans="1:16" ht="31.5">
      <c r="A5" s="109" t="s">
        <v>3756</v>
      </c>
      <c r="B5" s="109" t="s">
        <v>3757</v>
      </c>
      <c r="C5" s="193" t="s">
        <v>25</v>
      </c>
      <c r="D5" s="193" t="s">
        <v>4749</v>
      </c>
      <c r="E5" s="193" t="s">
        <v>4700</v>
      </c>
      <c r="F5" s="193" t="s">
        <v>3755</v>
      </c>
      <c r="G5" s="193" t="s">
        <v>4750</v>
      </c>
      <c r="H5" s="231" t="s">
        <v>4700</v>
      </c>
      <c r="I5" s="193" t="s">
        <v>4097</v>
      </c>
      <c r="J5" s="193" t="s">
        <v>4702</v>
      </c>
      <c r="K5" s="193" t="s">
        <v>4700</v>
      </c>
      <c r="P5" s="202">
        <f>I7+I64</f>
        <v>794806413</v>
      </c>
    </row>
    <row r="6" spans="1:16" s="238" customFormat="1">
      <c r="A6" s="236" t="s">
        <v>3760</v>
      </c>
      <c r="B6" s="236">
        <v>2</v>
      </c>
      <c r="C6" s="237">
        <v>3</v>
      </c>
      <c r="D6" s="237">
        <v>3</v>
      </c>
      <c r="E6" s="237">
        <v>4</v>
      </c>
      <c r="F6" s="237">
        <v>4</v>
      </c>
      <c r="G6" s="237">
        <v>6</v>
      </c>
      <c r="H6" s="237">
        <v>7</v>
      </c>
      <c r="I6" s="237">
        <v>5</v>
      </c>
      <c r="J6" s="239">
        <v>9</v>
      </c>
      <c r="K6" s="239">
        <v>10</v>
      </c>
    </row>
    <row r="7" spans="1:16">
      <c r="A7" s="157" t="s">
        <v>3914</v>
      </c>
      <c r="B7" s="156" t="s">
        <v>4195</v>
      </c>
      <c r="C7" s="228">
        <f>SUM(C8,C17,C24,C30,C35,C41,C48,C50,C57)</f>
        <v>555103441</v>
      </c>
      <c r="D7" s="228">
        <f>SUM(D8,D17,D24,D30,D35,D41,D48,D50,D57)</f>
        <v>276625797.97000003</v>
      </c>
      <c r="E7" s="229">
        <f t="shared" ref="E7:E14" si="0">D7/C7</f>
        <v>0.49833198200261208</v>
      </c>
      <c r="F7" s="228">
        <f>SUM(F8,F17,F24,F30,F35,F41,F48,F50,F57)</f>
        <v>106416583</v>
      </c>
      <c r="G7" s="228">
        <f>SUM(G8,G17,G24,G30,G35,G41,G48,G50,G57)</f>
        <v>17096829.990000002</v>
      </c>
      <c r="H7" s="229">
        <f>G7/F7</f>
        <v>0.16065945276592844</v>
      </c>
      <c r="I7" s="228">
        <f>SUM(F7,C7)</f>
        <v>661520024</v>
      </c>
      <c r="J7" s="228">
        <f>D7+G7</f>
        <v>293722627.96000004</v>
      </c>
      <c r="K7" s="229">
        <f>J7/I7</f>
        <v>0.44401169625063386</v>
      </c>
    </row>
    <row r="8" spans="1:16">
      <c r="A8" s="110" t="s">
        <v>3761</v>
      </c>
      <c r="B8" s="111" t="s">
        <v>3762</v>
      </c>
      <c r="C8" s="218">
        <f>SUM(C9:C16)</f>
        <v>150848541</v>
      </c>
      <c r="D8" s="194">
        <f>SUM(D9:D16)</f>
        <v>79255456.459999979</v>
      </c>
      <c r="E8" s="210">
        <f t="shared" si="0"/>
        <v>0.52539756721942688</v>
      </c>
      <c r="F8" s="218">
        <f>SUM(F9:F16)</f>
        <v>11546408</v>
      </c>
      <c r="G8" s="218">
        <f>SUM(G9:G16)</f>
        <v>5458272.7000000002</v>
      </c>
      <c r="H8" s="205">
        <f>G8/F8</f>
        <v>0.472724738290904</v>
      </c>
      <c r="I8" s="218">
        <f t="shared" ref="I8:I37" si="1">C8+F8</f>
        <v>162394949</v>
      </c>
      <c r="J8" s="218">
        <f t="shared" ref="J8:J71" si="2">D8+G8</f>
        <v>84713729.159999982</v>
      </c>
      <c r="K8" s="205">
        <f t="shared" ref="K8:K14" si="3">J8/I8</f>
        <v>0.52165248784923712</v>
      </c>
    </row>
    <row r="9" spans="1:16">
      <c r="A9" s="112">
        <v>411</v>
      </c>
      <c r="B9" s="113" t="s">
        <v>3763</v>
      </c>
      <c r="C9" s="219">
        <f>SUMIF('ПО КОРИСНИЦИМА'!$F$17:$F$1932,'По основ. нам.'!A9,'ПО КОРИСНИЦИМА'!$H$17:$H$1932)</f>
        <v>121275154</v>
      </c>
      <c r="D9" s="195">
        <f>SUMIF('ПО КОРИСНИЦИМА'!$F$17:$F$1932,'По основ. нам.'!A9,'ПО КОРИСНИЦИМА'!$I$17:$I$1932)</f>
        <v>63368565.869999997</v>
      </c>
      <c r="E9" s="211">
        <f t="shared" si="0"/>
        <v>0.52251894786297282</v>
      </c>
      <c r="F9" s="219">
        <f>SUMIF('ПО КОРИСНИЦИМА'!$F$17:$F$1932,'По основ. нам.'!A9,'ПО КОРИСНИЦИМА'!$L$17:$L$1932)</f>
        <v>9715108</v>
      </c>
      <c r="G9" s="219">
        <f>SUMIF('ПО КОРИСНИЦИМА'!$F$17:$F$1932,'По основ. нам.'!A9,'ПО КОРИСНИЦИМА'!$M$17:$M$1932)</f>
        <v>4658347.1000000006</v>
      </c>
      <c r="H9" s="206"/>
      <c r="I9" s="219">
        <f t="shared" si="1"/>
        <v>130990262</v>
      </c>
      <c r="J9" s="219">
        <f>D9+G9</f>
        <v>68026912.969999999</v>
      </c>
      <c r="K9" s="206">
        <f t="shared" si="3"/>
        <v>0.51932801668875206</v>
      </c>
      <c r="M9" s="202">
        <f>SUM(C9:C10)</f>
        <v>140178541</v>
      </c>
    </row>
    <row r="10" spans="1:16">
      <c r="A10" s="112">
        <v>412</v>
      </c>
      <c r="B10" s="113" t="s">
        <v>3764</v>
      </c>
      <c r="C10" s="219">
        <f>SUMIF('ПО КОРИСНИЦИМА'!$F$17:$F$1932,'По основ. нам.'!A10,'ПО КОРИСНИЦИМА'!$H$17:$H$1932)</f>
        <v>18903387</v>
      </c>
      <c r="D10" s="195">
        <f>SUMIF('ПО КОРИСНИЦИМА'!$F$17:$F$1932,'По основ. нам.'!A10,'ПО КОРИСНИЦИМА'!$I$17:$I$1932)</f>
        <v>10567802.950000003</v>
      </c>
      <c r="E10" s="211">
        <f t="shared" si="0"/>
        <v>0.55904282920304194</v>
      </c>
      <c r="F10" s="219">
        <f>SUMIF('ПО КОРИСНИЦИМА'!$F$17:$F$1932,'По основ. нам.'!A10,'ПО КОРИСНИЦИМА'!$L$17:$L$1932)</f>
        <v>1781300</v>
      </c>
      <c r="G10" s="219">
        <f>SUMIF('ПО КОРИСНИЦИМА'!$F$17:$F$1932,'По основ. нам.'!A10,'ПО КОРИСНИЦИМА'!$M$17:$M$1932)</f>
        <v>775415.91999999993</v>
      </c>
      <c r="H10" s="206"/>
      <c r="I10" s="219">
        <f t="shared" si="1"/>
        <v>20684687</v>
      </c>
      <c r="J10" s="219">
        <f t="shared" si="2"/>
        <v>11343218.870000003</v>
      </c>
      <c r="K10" s="206">
        <f t="shared" si="3"/>
        <v>0.5483872620359207</v>
      </c>
    </row>
    <row r="11" spans="1:16">
      <c r="A11" s="114">
        <v>413</v>
      </c>
      <c r="B11" s="113" t="s">
        <v>3765</v>
      </c>
      <c r="C11" s="219">
        <f>SUMIF('ПО КОРИСНИЦИМА'!$F$17:$F$1932,'По основ. нам.'!A11,'ПО КОРИСНИЦИМА'!$H$17:$H$1932)</f>
        <v>30000</v>
      </c>
      <c r="D11" s="195">
        <f>SUMIF('ПО КОРИСНИЦИМА'!$F$17:$F$1932,'По основ. нам.'!A11,'ПО КОРИСНИЦИМА'!$I$17:$I$1932)</f>
        <v>61270</v>
      </c>
      <c r="E11" s="211">
        <f t="shared" si="0"/>
        <v>2.0423333333333331</v>
      </c>
      <c r="F11" s="219">
        <f>SUMIF('ПО КОРИСНИЦИМА'!$F$17:$F$1932,'По основ. нам.'!A11,'ПО КОРИСНИЦИМА'!$L$17:$L$1932)</f>
        <v>0</v>
      </c>
      <c r="G11" s="219">
        <f>SUMIF('ПО КОРИСНИЦИМА'!$F$17:$F$1932,'По основ. нам.'!A11,'ПО КОРИСНИЦИМА'!$M$17:$M$1932)</f>
        <v>0</v>
      </c>
      <c r="H11" s="206"/>
      <c r="I11" s="219">
        <f t="shared" si="1"/>
        <v>30000</v>
      </c>
      <c r="J11" s="219">
        <f t="shared" si="2"/>
        <v>61270</v>
      </c>
      <c r="K11" s="206">
        <f t="shared" si="3"/>
        <v>2.0423333333333331</v>
      </c>
    </row>
    <row r="12" spans="1:16">
      <c r="A12" s="112" t="s">
        <v>3766</v>
      </c>
      <c r="B12" s="113" t="s">
        <v>3767</v>
      </c>
      <c r="C12" s="219">
        <f>SUMIF('ПО КОРИСНИЦИМА'!$F$17:$F$1932,'По основ. нам.'!A12,'ПО КОРИСНИЦИМА'!$H$17:$H$1932)</f>
        <v>2840000</v>
      </c>
      <c r="D12" s="195">
        <f>SUMIF('ПО КОРИСНИЦИМА'!$F$17:$F$1932,'По основ. нам.'!A12,'ПО КОРИСНИЦИМА'!$I$17:$I$1932)</f>
        <v>835043</v>
      </c>
      <c r="E12" s="211">
        <f t="shared" si="0"/>
        <v>0.29402922535211268</v>
      </c>
      <c r="F12" s="219">
        <f>SUMIF('ПО КОРИСНИЦИМА'!$F$17:$F$1932,'По основ. нам.'!A12,'ПО КОРИСНИЦИМА'!$L$17:$L$1932)</f>
        <v>50000</v>
      </c>
      <c r="G12" s="219">
        <f>SUMIF('ПО КОРИСНИЦИМА'!$F$17:$F$1932,'По основ. нам.'!A12,'ПО КОРИСНИЦИМА'!$M$17:$M$1932)</f>
        <v>24509.68</v>
      </c>
      <c r="H12" s="206">
        <f>G12/F12</f>
        <v>0.49019360000000001</v>
      </c>
      <c r="I12" s="219">
        <f t="shared" si="1"/>
        <v>2890000</v>
      </c>
      <c r="J12" s="219">
        <f t="shared" si="2"/>
        <v>859552.68</v>
      </c>
      <c r="K12" s="206">
        <f t="shared" si="3"/>
        <v>0.29742307266435986</v>
      </c>
    </row>
    <row r="13" spans="1:16">
      <c r="A13" s="112" t="s">
        <v>3768</v>
      </c>
      <c r="B13" s="113" t="s">
        <v>3769</v>
      </c>
      <c r="C13" s="219">
        <f>SUMIF('ПО КОРИСНИЦИМА'!$F$17:$F$1932,'По основ. нам.'!A13,'ПО КОРИСНИЦИМА'!$H$17:$H$1932)</f>
        <v>6270000</v>
      </c>
      <c r="D13" s="195">
        <f>SUMIF('ПО КОРИСНИЦИМА'!$F$17:$F$1932,'По основ. нам.'!A13,'ПО КОРИСНИЦИМА'!$I$17:$I$1932)</f>
        <v>3215427.2299999967</v>
      </c>
      <c r="E13" s="211">
        <f t="shared" si="0"/>
        <v>0.51282730940988785</v>
      </c>
      <c r="F13" s="219">
        <f>SUMIF('ПО КОРИСНИЦИМА'!$F$17:$F$1932,'По основ. нам.'!A13,'ПО КОРИСНИЦИМА'!$L$17:$L$1932)</f>
        <v>0</v>
      </c>
      <c r="G13" s="219">
        <f>SUMIF('ПО КОРИСНИЦИМА'!$F$17:$F$1932,'По основ. нам.'!A13,'ПО КОРИСНИЦИМА'!$M$17:$M$1932)</f>
        <v>0</v>
      </c>
      <c r="H13" s="206"/>
      <c r="I13" s="219">
        <f t="shared" si="1"/>
        <v>6270000</v>
      </c>
      <c r="J13" s="219">
        <f t="shared" si="2"/>
        <v>3215427.2299999967</v>
      </c>
      <c r="K13" s="206">
        <f t="shared" si="3"/>
        <v>0.51282730940988785</v>
      </c>
    </row>
    <row r="14" spans="1:16">
      <c r="A14" s="112" t="s">
        <v>3770</v>
      </c>
      <c r="B14" s="113" t="s">
        <v>3771</v>
      </c>
      <c r="C14" s="219">
        <f>SUMIF('ПО КОРИСНИЦИМА'!$F$17:$F$1932,'По основ. нам.'!A14,'ПО КОРИСНИЦИМА'!$H$17:$H$1932)</f>
        <v>1530000</v>
      </c>
      <c r="D14" s="195">
        <f>SUMIF('ПО КОРИСНИЦИМА'!$F$17:$F$1932,'По основ. нам.'!A14,'ПО КОРИСНИЦИМА'!$I$17:$I$1932)</f>
        <v>1207347.4100000006</v>
      </c>
      <c r="E14" s="211">
        <f t="shared" si="0"/>
        <v>0.78911595424836645</v>
      </c>
      <c r="F14" s="219">
        <f>SUMIF('ПО КОРИСНИЦИМА'!$F$17:$F$1932,'По основ. нам.'!A14,'ПО КОРИСНИЦИМА'!$L$17:$L$1932)</f>
        <v>0</v>
      </c>
      <c r="G14" s="219">
        <f>SUMIF('ПО КОРИСНИЦИМА'!$F$17:$F$1932,'По основ. нам.'!A14,'ПО КОРИСНИЦИМА'!$M$17:$M$1932)</f>
        <v>0</v>
      </c>
      <c r="H14" s="206"/>
      <c r="I14" s="219">
        <f t="shared" si="1"/>
        <v>1530000</v>
      </c>
      <c r="J14" s="219">
        <f t="shared" si="2"/>
        <v>1207347.4100000006</v>
      </c>
      <c r="K14" s="206">
        <f t="shared" si="3"/>
        <v>0.78911595424836645</v>
      </c>
    </row>
    <row r="15" spans="1:16">
      <c r="A15" s="112">
        <v>417</v>
      </c>
      <c r="B15" s="113" t="s">
        <v>3772</v>
      </c>
      <c r="C15" s="219">
        <f>SUMIF('ПО КОРИСНИЦИМА'!$F$17:$F$1932,'По основ. нам.'!A15,'ПО КОРИСНИЦИМА'!$H$17:$H$1932)</f>
        <v>0</v>
      </c>
      <c r="D15" s="195">
        <f>SUMIF('ПО КОРИСНИЦИМА'!$F$17:$F$1932,'По основ. нам.'!A15,'ПО КОРИСНИЦИМА'!$I$17:$I$1932)</f>
        <v>0</v>
      </c>
      <c r="E15" s="211"/>
      <c r="F15" s="219">
        <f>SUMIF('ПО КОРИСНИЦИМА'!$F$17:$F$1932,'По основ. нам.'!A15,'ПО КОРИСНИЦИМА'!$L$17:$L$1932)</f>
        <v>0</v>
      </c>
      <c r="G15" s="219">
        <f>SUMIF('ПО КОРИСНИЦИМА'!$F$17:$F$1932,'По основ. нам.'!A15,'ПО КОРИСНИЦИМА'!$M$17:$M$1932)</f>
        <v>0</v>
      </c>
      <c r="H15" s="206"/>
      <c r="I15" s="219">
        <f t="shared" si="1"/>
        <v>0</v>
      </c>
      <c r="J15" s="219">
        <f t="shared" si="2"/>
        <v>0</v>
      </c>
      <c r="K15" s="206"/>
      <c r="P15" s="202">
        <f>I7+I64</f>
        <v>794806413</v>
      </c>
    </row>
    <row r="16" spans="1:16">
      <c r="A16" s="112">
        <v>418</v>
      </c>
      <c r="B16" s="113" t="s">
        <v>3773</v>
      </c>
      <c r="C16" s="219">
        <f>SUMIF('ПО КОРИСНИЦИМА'!$F$17:$F$1932,'По основ. нам.'!A16,'ПО КОРИСНИЦИМА'!$H$17:$H$1932)</f>
        <v>0</v>
      </c>
      <c r="D16" s="195">
        <f>SUMIF('ПО КОРИСНИЦИМА'!$F$17:$F$1932,'По основ. нам.'!A16,'ПО КОРИСНИЦИМА'!$I$17:$I$1932)</f>
        <v>0</v>
      </c>
      <c r="E16" s="211"/>
      <c r="F16" s="219">
        <f>SUMIF('ПО КОРИСНИЦИМА'!$F$17:$F$1932,'По основ. нам.'!A16,'ПО КОРИСНИЦИМА'!$L$17:$L$1932)</f>
        <v>0</v>
      </c>
      <c r="G16" s="219">
        <f>SUMIF('ПО КОРИСНИЦИМА'!$F$17:$F$1932,'По основ. нам.'!A16,'ПО КОРИСНИЦИМА'!$M$17:$M$1932)</f>
        <v>0</v>
      </c>
      <c r="H16" s="206"/>
      <c r="I16" s="225">
        <f t="shared" si="1"/>
        <v>0</v>
      </c>
      <c r="J16" s="225">
        <f t="shared" si="2"/>
        <v>0</v>
      </c>
      <c r="K16" s="207"/>
    </row>
    <row r="17" spans="1:11">
      <c r="A17" s="110" t="s">
        <v>3774</v>
      </c>
      <c r="B17" s="111" t="s">
        <v>3775</v>
      </c>
      <c r="C17" s="218">
        <f>SUM(C18:C23)</f>
        <v>247600329</v>
      </c>
      <c r="D17" s="194">
        <f>SUM(D18:D23)</f>
        <v>132064605.29000002</v>
      </c>
      <c r="E17" s="210">
        <f t="shared" ref="E17:E23" si="4">D17/C17</f>
        <v>0.53337814946926032</v>
      </c>
      <c r="F17" s="218">
        <f>SUM(F18:F23)</f>
        <v>55885316</v>
      </c>
      <c r="G17" s="218">
        <f>SUM(G18:G23)</f>
        <v>1688771.1200000003</v>
      </c>
      <c r="H17" s="205">
        <f>G17/F17</f>
        <v>3.0218512497987848E-2</v>
      </c>
      <c r="I17" s="218">
        <f t="shared" si="1"/>
        <v>303485645</v>
      </c>
      <c r="J17" s="218">
        <f t="shared" si="2"/>
        <v>133753376.41000003</v>
      </c>
      <c r="K17" s="205">
        <f t="shared" ref="K17:K25" si="5">J17/I17</f>
        <v>0.44072389786343941</v>
      </c>
    </row>
    <row r="18" spans="1:11">
      <c r="A18" s="112" t="s">
        <v>3776</v>
      </c>
      <c r="B18" s="113" t="s">
        <v>3777</v>
      </c>
      <c r="C18" s="219">
        <f>SUMIF('ПО КОРИСНИЦИМА'!$F$17:$F$1932,'По основ. нам.'!A18,'ПО КОРИСНИЦИМА'!$H$17:$H$1932)</f>
        <v>54647611</v>
      </c>
      <c r="D18" s="195">
        <f>SUMIF('ПО КОРИСНИЦИМА'!$F$17:$F$1932,'По основ. нам.'!A18,'ПО КОРИСНИЦИМА'!$I$17:$I$1932)</f>
        <v>25196818.75</v>
      </c>
      <c r="E18" s="211">
        <f t="shared" si="4"/>
        <v>0.4610781384386593</v>
      </c>
      <c r="F18" s="219">
        <f>SUMIF('ПО КОРИСНИЦИМА'!$F$17:$F$1932,'По основ. нам.'!A18,'ПО КОРИСНИЦИМА'!$L$17:$L$1932)</f>
        <v>264000</v>
      </c>
      <c r="G18" s="219">
        <f>SUMIF('ПО КОРИСНИЦИМА'!$F$17:$F$1932,'По основ. нам.'!A18,'ПО КОРИСНИЦИМА'!$M$17:$M$1932)</f>
        <v>163397.95000000001</v>
      </c>
      <c r="H18" s="206">
        <f>G18/F18</f>
        <v>0.61893162878787888</v>
      </c>
      <c r="I18" s="219">
        <f t="shared" si="1"/>
        <v>54911611</v>
      </c>
      <c r="J18" s="219">
        <f t="shared" si="2"/>
        <v>25360216.699999999</v>
      </c>
      <c r="K18" s="206">
        <f t="shared" si="5"/>
        <v>0.46183705482616416</v>
      </c>
    </row>
    <row r="19" spans="1:11">
      <c r="A19" s="112">
        <v>422</v>
      </c>
      <c r="B19" s="113" t="s">
        <v>3778</v>
      </c>
      <c r="C19" s="219">
        <f>SUMIF('ПО КОРИСНИЦИМА'!$F$17:$F$1932,'По основ. нам.'!A19,'ПО КОРИСНИЦИМА'!$H$17:$H$1932)</f>
        <v>544000</v>
      </c>
      <c r="D19" s="195">
        <f>SUMIF('ПО КОРИСНИЦИМА'!$F$17:$F$1932,'По основ. нам.'!A19,'ПО КОРИСНИЦИМА'!$I$17:$I$1932)</f>
        <v>22355</v>
      </c>
      <c r="E19" s="211">
        <f t="shared" si="4"/>
        <v>4.1093749999999998E-2</v>
      </c>
      <c r="F19" s="219">
        <f>SUMIF('ПО КОРИСНИЦИМА'!$F$17:$F$1932,'По основ. нам.'!A19,'ПО КОРИСНИЦИМА'!$L$17:$L$1932)</f>
        <v>210000</v>
      </c>
      <c r="G19" s="219">
        <f>SUMIF('ПО КОРИСНИЦИМА'!$F$17:$F$1932,'По основ. нам.'!A19,'ПО КОРИСНИЦИМА'!$M$17:$M$1932)</f>
        <v>120627</v>
      </c>
      <c r="H19" s="206">
        <f>G19/F19</f>
        <v>0.57441428571428577</v>
      </c>
      <c r="I19" s="219">
        <f t="shared" si="1"/>
        <v>754000</v>
      </c>
      <c r="J19" s="219">
        <f t="shared" si="2"/>
        <v>142982</v>
      </c>
      <c r="K19" s="206">
        <f t="shared" si="5"/>
        <v>0.18963129973474802</v>
      </c>
    </row>
    <row r="20" spans="1:11">
      <c r="A20" s="112">
        <v>423</v>
      </c>
      <c r="B20" s="113" t="s">
        <v>3779</v>
      </c>
      <c r="C20" s="219">
        <f>SUMIF('ПО КОРИСНИЦИМА'!$F$17:$F$1932,'По основ. нам.'!A20,'ПО КОРИСНИЦИМА'!$H$17:$H$1932)</f>
        <v>56873457</v>
      </c>
      <c r="D20" s="195">
        <f>SUMIF('ПО КОРИСНИЦИМА'!$F$17:$F$1932,'По основ. нам.'!A20,'ПО КОРИСНИЦИМА'!$I$17:$I$1932)</f>
        <v>29771604.640000015</v>
      </c>
      <c r="E20" s="211">
        <f t="shared" si="4"/>
        <v>0.52347098647441137</v>
      </c>
      <c r="F20" s="219">
        <f>SUMIF('ПО КОРИСНИЦИМА'!$F$17:$F$1932,'По основ. нам.'!A20,'ПО КОРИСНИЦИМА'!$L$17:$L$1932)-4000</f>
        <v>2319613</v>
      </c>
      <c r="G20" s="219">
        <f>SUMIF('ПО КОРИСНИЦИМА'!$F$17:$F$1932,'По основ. нам.'!A20,'ПО КОРИСНИЦИМА'!$M$17:$M$1932)</f>
        <v>758785.51000000013</v>
      </c>
      <c r="H20" s="206">
        <f>G20/F20</f>
        <v>0.32711728637492554</v>
      </c>
      <c r="I20" s="219">
        <f t="shared" si="1"/>
        <v>59193070</v>
      </c>
      <c r="J20" s="219">
        <f t="shared" si="2"/>
        <v>30530390.150000017</v>
      </c>
      <c r="K20" s="206">
        <f t="shared" si="5"/>
        <v>0.51577642703782756</v>
      </c>
    </row>
    <row r="21" spans="1:11">
      <c r="A21" s="112" t="s">
        <v>3780</v>
      </c>
      <c r="B21" s="113" t="s">
        <v>3781</v>
      </c>
      <c r="C21" s="219">
        <f>SUMIF('ПО КОРИСНИЦИМА'!$F$17:$F$1932,'По основ. нам.'!A21,'ПО КОРИСНИЦИМА'!$H$17:$H$1932)</f>
        <v>13955000</v>
      </c>
      <c r="D21" s="195">
        <f>SUMIF('ПО КОРИСНИЦИМА'!$F$17:$F$1932,'По основ. нам.'!A21,'ПО КОРИСНИЦИМА'!$I$17:$I$1932)</f>
        <v>3115083.7699999996</v>
      </c>
      <c r="E21" s="211">
        <f t="shared" si="4"/>
        <v>0.22322348763883909</v>
      </c>
      <c r="F21" s="219">
        <f>SUMIF('ПО КОРИСНИЦИМА'!$F$17:$F$1932,'По основ. нам.'!A21,'ПО КОРИСНИЦИМА'!$L$17:$L$1932)</f>
        <v>6480192</v>
      </c>
      <c r="G21" s="219">
        <f>SUMIF('ПО КОРИСНИЦИМА'!$F$17:$F$1932,'По основ. нам.'!A21,'ПО КОРИСНИЦИМА'!$M$17:$M$1932)</f>
        <v>0</v>
      </c>
      <c r="H21" s="206"/>
      <c r="I21" s="219">
        <f t="shared" si="1"/>
        <v>20435192</v>
      </c>
      <c r="J21" s="219">
        <f t="shared" si="2"/>
        <v>3115083.7699999996</v>
      </c>
      <c r="K21" s="206">
        <f t="shared" si="5"/>
        <v>0.15243721566207941</v>
      </c>
    </row>
    <row r="22" spans="1:11">
      <c r="A22" s="112" t="s">
        <v>3782</v>
      </c>
      <c r="B22" s="113" t="s">
        <v>3783</v>
      </c>
      <c r="C22" s="219">
        <f>SUMIF('ПО КОРИСНИЦИМА'!$F$17:$F$1932,'По основ. нам.'!A22,'ПО КОРИСНИЦИМА'!$H$17:$H$1932)</f>
        <v>94090576</v>
      </c>
      <c r="D22" s="195">
        <f>SUMIF('ПО КОРИСНИЦИМА'!$F$17:$F$1932,'По основ. нам.'!A22,'ПО КОРИСНИЦИМА'!$I$17:$I$1932)</f>
        <v>54206449.32</v>
      </c>
      <c r="E22" s="211">
        <f t="shared" si="4"/>
        <v>0.57610923032291783</v>
      </c>
      <c r="F22" s="219">
        <f>SUMIF('ПО КОРИСНИЦИМА'!$F$17:$F$1932,'По основ. нам.'!A22,'ПО КОРИСНИЦИМА'!$L$17:$L$1932)</f>
        <v>41363330</v>
      </c>
      <c r="G22" s="219">
        <f>SUMIF('ПО КОРИСНИЦИМА'!$F$17:$F$1932,'По основ. нам.'!A22,'ПО КОРИСНИЦИМА'!$M$17:$M$1932)</f>
        <v>532589.81999999995</v>
      </c>
      <c r="H22" s="206">
        <f>G22/F22</f>
        <v>1.2875893212659618E-2</v>
      </c>
      <c r="I22" s="219">
        <f t="shared" si="1"/>
        <v>135453906</v>
      </c>
      <c r="J22" s="219">
        <f t="shared" si="2"/>
        <v>54739039.140000001</v>
      </c>
      <c r="K22" s="206">
        <f t="shared" si="5"/>
        <v>0.40411561952299846</v>
      </c>
    </row>
    <row r="23" spans="1:11">
      <c r="A23" s="112" t="s">
        <v>3784</v>
      </c>
      <c r="B23" s="113" t="s">
        <v>3785</v>
      </c>
      <c r="C23" s="219">
        <f>SUMIF('ПО КОРИСНИЦИМА'!$F$17:$F$1932,'По основ. нам.'!A23,'ПО КОРИСНИЦИМА'!$H$17:$H$1932)</f>
        <v>27489685</v>
      </c>
      <c r="D23" s="195">
        <f>SUMIF('ПО КОРИСНИЦИМА'!$F$17:$F$1932,'По основ. нам.'!A23,'ПО КОРИСНИЦИМА'!$I$17:$I$1932)</f>
        <v>19752293.810000002</v>
      </c>
      <c r="E23" s="211">
        <f t="shared" si="4"/>
        <v>0.71853474530537553</v>
      </c>
      <c r="F23" s="219">
        <f>SUMIF('ПО КОРИСНИЦИМА'!$F$17:$F$1932,'По основ. нам.'!A23,'ПО КОРИСНИЦИМА'!$L$17:$L$1932)</f>
        <v>5248181</v>
      </c>
      <c r="G23" s="219">
        <f>SUMIF('ПО КОРИСНИЦИМА'!$F$17:$F$1932,'По основ. нам.'!A23,'ПО КОРИСНИЦИМА'!$M$17:$M$1932)</f>
        <v>113370.84</v>
      </c>
      <c r="H23" s="206">
        <f>G23/F23</f>
        <v>2.1601930268792178E-2</v>
      </c>
      <c r="I23" s="219">
        <f t="shared" si="1"/>
        <v>32737866</v>
      </c>
      <c r="J23" s="219">
        <f t="shared" si="2"/>
        <v>19865664.650000002</v>
      </c>
      <c r="K23" s="206">
        <f t="shared" si="5"/>
        <v>0.60681000557580633</v>
      </c>
    </row>
    <row r="24" spans="1:11">
      <c r="A24" s="110" t="s">
        <v>3786</v>
      </c>
      <c r="B24" s="111" t="s">
        <v>3787</v>
      </c>
      <c r="C24" s="218">
        <f>SUM(C25:C29)</f>
        <v>0</v>
      </c>
      <c r="D24" s="194">
        <f>SUM(D25:D29)</f>
        <v>0</v>
      </c>
      <c r="E24" s="210"/>
      <c r="F24" s="218">
        <f>SUM(F25:F29)</f>
        <v>0</v>
      </c>
      <c r="G24" s="218">
        <f>SUM(G25:G29)</f>
        <v>0</v>
      </c>
      <c r="H24" s="205" t="e">
        <f>G24/F24</f>
        <v>#DIV/0!</v>
      </c>
      <c r="I24" s="218">
        <f t="shared" si="1"/>
        <v>0</v>
      </c>
      <c r="J24" s="218">
        <f t="shared" si="2"/>
        <v>0</v>
      </c>
      <c r="K24" s="205" t="e">
        <f t="shared" si="5"/>
        <v>#DIV/0!</v>
      </c>
    </row>
    <row r="25" spans="1:11">
      <c r="A25" s="112">
        <v>431</v>
      </c>
      <c r="B25" s="113" t="s">
        <v>3788</v>
      </c>
      <c r="C25" s="219">
        <f>SUMIF('ПО КОРИСНИЦИМА'!$F$17:$F$1932,'По основ. нам.'!A25,'ПО КОРИСНИЦИМА'!$H$17:$H$1932)</f>
        <v>0</v>
      </c>
      <c r="D25" s="195">
        <f>SUMIF('ПО КОРИСНИЦИМА'!$F$17:$F$1932,'По основ. нам.'!A25,'ПО КОРИСНИЦИМА'!$I$17:$I$1932)</f>
        <v>0</v>
      </c>
      <c r="E25" s="211"/>
      <c r="F25" s="219">
        <f>SUMIF('ПО КОРИСНИЦИМА'!$F$17:$F$1932,'По основ. нам.'!A25,'ПО КОРИСНИЦИМА'!$L$17:$L$1932)</f>
        <v>0</v>
      </c>
      <c r="G25" s="219">
        <f>SUMIF('ПО КОРИСНИЦИМА'!$F$17:$F$1932,'По основ. нам.'!A25,'ПО КОРИСНИЦИМА'!$M$17:$M$1932)</f>
        <v>0</v>
      </c>
      <c r="H25" s="206" t="e">
        <f>G25/F25</f>
        <v>#DIV/0!</v>
      </c>
      <c r="I25" s="219">
        <f t="shared" si="1"/>
        <v>0</v>
      </c>
      <c r="J25" s="219">
        <f t="shared" si="2"/>
        <v>0</v>
      </c>
      <c r="K25" s="206" t="e">
        <f t="shared" si="5"/>
        <v>#DIV/0!</v>
      </c>
    </row>
    <row r="26" spans="1:11">
      <c r="A26" s="112">
        <v>432</v>
      </c>
      <c r="B26" s="113" t="s">
        <v>3789</v>
      </c>
      <c r="C26" s="219">
        <f>SUMIF('ПО КОРИСНИЦИМА'!$F$17:$F$1932,'По основ. нам.'!A26,'ПО КОРИСНИЦИМА'!$H$17:$H$1932)</f>
        <v>0</v>
      </c>
      <c r="D26" s="195">
        <f>SUMIF('ПО КОРИСНИЦИМА'!$F$17:$F$1932,'По основ. нам.'!A26,'ПО КОРИСНИЦИМА'!$I$17:$I$1932)</f>
        <v>0</v>
      </c>
      <c r="E26" s="211"/>
      <c r="F26" s="219">
        <f>SUMIF('ПО КОРИСНИЦИМА'!$F$17:$F$1932,'По основ. нам.'!A26,'ПО КОРИСНИЦИМА'!$L$17:$L$1932)</f>
        <v>0</v>
      </c>
      <c r="G26" s="219">
        <f>SUMIF('ПО КОРИСНИЦИМА'!$F$17:$F$1932,'По основ. нам.'!A26,'ПО КОРИСНИЦИМА'!$M$17:$M$1932)</f>
        <v>0</v>
      </c>
      <c r="H26" s="206"/>
      <c r="I26" s="240">
        <f t="shared" si="1"/>
        <v>0</v>
      </c>
      <c r="J26" s="240">
        <f t="shared" si="2"/>
        <v>0</v>
      </c>
      <c r="K26" s="207"/>
    </row>
    <row r="27" spans="1:11">
      <c r="A27" s="112">
        <v>433</v>
      </c>
      <c r="B27" s="113" t="s">
        <v>3790</v>
      </c>
      <c r="C27" s="219">
        <f>SUMIF('ПО КОРИСНИЦИМА'!$F$17:$F$1932,'По основ. нам.'!A27,'ПО КОРИСНИЦИМА'!$H$17:$H$1932)</f>
        <v>0</v>
      </c>
      <c r="D27" s="195">
        <f>SUMIF('ПО КОРИСНИЦИМА'!$F$17:$F$1932,'По основ. нам.'!A27,'ПО КОРИСНИЦИМА'!$I$17:$I$1932)</f>
        <v>0</v>
      </c>
      <c r="E27" s="211"/>
      <c r="F27" s="219">
        <f>SUMIF('ПО КОРИСНИЦИМА'!$F$17:$F$1932,'По основ. нам.'!A27,'ПО КОРИСНИЦИМА'!$L$17:$L$1932)</f>
        <v>0</v>
      </c>
      <c r="G27" s="219">
        <f>SUMIF('ПО КОРИСНИЦИМА'!$F$17:$F$1932,'По основ. нам.'!A27,'ПО КОРИСНИЦИМА'!$M$17:$M$1932)</f>
        <v>0</v>
      </c>
      <c r="H27" s="206"/>
      <c r="I27" s="240">
        <f t="shared" si="1"/>
        <v>0</v>
      </c>
      <c r="J27" s="240">
        <f t="shared" si="2"/>
        <v>0</v>
      </c>
      <c r="K27" s="207"/>
    </row>
    <row r="28" spans="1:11">
      <c r="A28" s="112">
        <v>434</v>
      </c>
      <c r="B28" s="113" t="s">
        <v>3791</v>
      </c>
      <c r="C28" s="219">
        <f>SUMIF('ПО КОРИСНИЦИМА'!$F$17:$F$1932,'По основ. нам.'!A28,'ПО КОРИСНИЦИМА'!$H$17:$H$1932)</f>
        <v>0</v>
      </c>
      <c r="D28" s="195">
        <f>SUMIF('ПО КОРИСНИЦИМА'!$F$17:$F$1932,'По основ. нам.'!A28,'ПО КОРИСНИЦИМА'!$I$17:$I$1932)</f>
        <v>0</v>
      </c>
      <c r="E28" s="211"/>
      <c r="F28" s="219">
        <f>SUMIF('ПО КОРИСНИЦИМА'!$F$17:$F$1932,'По основ. нам.'!A28,'ПО КОРИСНИЦИМА'!$L$17:$L$1932)</f>
        <v>0</v>
      </c>
      <c r="G28" s="219">
        <f>SUMIF('ПО КОРИСНИЦИМА'!$F$17:$F$1932,'По основ. нам.'!A28,'ПО КОРИСНИЦИМА'!$M$17:$M$1932)</f>
        <v>0</v>
      </c>
      <c r="H28" s="206"/>
      <c r="I28" s="240">
        <f t="shared" si="1"/>
        <v>0</v>
      </c>
      <c r="J28" s="240">
        <f t="shared" si="2"/>
        <v>0</v>
      </c>
      <c r="K28" s="206"/>
    </row>
    <row r="29" spans="1:11">
      <c r="A29" s="112">
        <v>435</v>
      </c>
      <c r="B29" s="113" t="s">
        <v>3792</v>
      </c>
      <c r="C29" s="219">
        <f>SUMIF('ПО КОРИСНИЦИМА'!$F$17:$F$1932,'По основ. нам.'!A29,'ПО КОРИСНИЦИМА'!$H$17:$H$1932)</f>
        <v>0</v>
      </c>
      <c r="D29" s="195">
        <f>SUMIF('ПО КОРИСНИЦИМА'!$F$17:$F$1932,'По основ. нам.'!A29,'ПО КОРИСНИЦИМА'!$I$17:$I$1932)</f>
        <v>0</v>
      </c>
      <c r="E29" s="211"/>
      <c r="F29" s="219">
        <f>SUMIF('ПО КОРИСНИЦИМА'!$F$17:$F$1932,'По основ. нам.'!A29,'ПО КОРИСНИЦИМА'!$L$17:$L$1932)</f>
        <v>0</v>
      </c>
      <c r="G29" s="219">
        <f>SUMIF('ПО КОРИСНИЦИМА'!$F$17:$F$1932,'По основ. нам.'!A29,'ПО КОРИСНИЦИМА'!$M$17:$M$1932)</f>
        <v>0</v>
      </c>
      <c r="H29" s="206"/>
      <c r="I29" s="240">
        <f t="shared" si="1"/>
        <v>0</v>
      </c>
      <c r="J29" s="240">
        <f t="shared" si="2"/>
        <v>0</v>
      </c>
      <c r="K29" s="207"/>
    </row>
    <row r="30" spans="1:11">
      <c r="A30" s="110" t="s">
        <v>3793</v>
      </c>
      <c r="B30" s="111" t="s">
        <v>3794</v>
      </c>
      <c r="C30" s="218">
        <f>SUM(C31:C34)</f>
        <v>150000</v>
      </c>
      <c r="D30" s="194">
        <f>SUM(D31:D34)</f>
        <v>661266.68000000005</v>
      </c>
      <c r="E30" s="210">
        <f>D30/C30</f>
        <v>4.4084445333333333</v>
      </c>
      <c r="F30" s="218">
        <f>SUM(F31:F34)</f>
        <v>0</v>
      </c>
      <c r="G30" s="218">
        <f>SUM(G31:G34)</f>
        <v>0</v>
      </c>
      <c r="H30" s="205"/>
      <c r="I30" s="218">
        <f t="shared" si="1"/>
        <v>150000</v>
      </c>
      <c r="J30" s="218">
        <f t="shared" si="2"/>
        <v>661266.68000000005</v>
      </c>
      <c r="K30" s="205">
        <f>J30/I30</f>
        <v>4.4084445333333333</v>
      </c>
    </row>
    <row r="31" spans="1:11">
      <c r="A31" s="112">
        <v>441</v>
      </c>
      <c r="B31" s="113" t="s">
        <v>3795</v>
      </c>
      <c r="C31" s="219">
        <f>SUMIF('ПО КОРИСНИЦИМА'!$F$17:$F$1932,'По основ. нам.'!A31,'ПО КОРИСНИЦИМА'!$H$17:$H$1932)</f>
        <v>60000</v>
      </c>
      <c r="D31" s="195">
        <f>SUMIF('ПО КОРИСНИЦИМА'!$F$17:$F$1932,'По основ. нам.'!A31,'ПО КОРИСНИЦИМА'!$I$17:$I$1932)</f>
        <v>530758.9800000001</v>
      </c>
      <c r="E31" s="211">
        <f>D31/C31</f>
        <v>8.8459830000000021</v>
      </c>
      <c r="F31" s="219">
        <f>SUMIF('ПО КОРИСНИЦИМА'!$F$17:$F$1932,'По основ. нам.'!A31,'ПО КОРИСНИЦИМА'!$L$17:$L$1932)</f>
        <v>0</v>
      </c>
      <c r="G31" s="219">
        <f>SUMIF('ПО КОРИСНИЦИМА'!$F$17:$F$1932,'По основ. нам.'!A31,'ПО КОРИСНИЦИМА'!$M$17:$M$1932)</f>
        <v>0</v>
      </c>
      <c r="H31" s="206"/>
      <c r="I31" s="219">
        <f t="shared" si="1"/>
        <v>60000</v>
      </c>
      <c r="J31" s="219">
        <f t="shared" si="2"/>
        <v>530758.9800000001</v>
      </c>
      <c r="K31" s="206">
        <f>J31/I31</f>
        <v>8.8459830000000021</v>
      </c>
    </row>
    <row r="32" spans="1:11">
      <c r="A32" s="112">
        <v>442</v>
      </c>
      <c r="B32" s="113" t="s">
        <v>3796</v>
      </c>
      <c r="C32" s="219">
        <f>SUMIF('ПО КОРИСНИЦИМА'!$F$17:$F$1932,'По основ. нам.'!A32,'ПО КОРИСНИЦИМА'!$H$17:$H$1932)</f>
        <v>0</v>
      </c>
      <c r="D32" s="195">
        <f>SUMIF('ПО КОРИСНИЦИМА'!$F$17:$F$1932,'По основ. нам.'!A32,'ПО КОРИСНИЦИМА'!$I$17:$I$1932)</f>
        <v>0</v>
      </c>
      <c r="E32" s="211"/>
      <c r="F32" s="219">
        <f>SUMIF('ПО КОРИСНИЦИМА'!$F$17:$F$1932,'По основ. нам.'!A32,'ПО КОРИСНИЦИМА'!$L$17:$L$1932)</f>
        <v>0</v>
      </c>
      <c r="G32" s="219">
        <f>SUMIF('ПО КОРИСНИЦИМА'!$F$17:$F$1932,'По основ. нам.'!A32,'ПО КОРИСНИЦИМА'!$M$17:$M$1932)</f>
        <v>0</v>
      </c>
      <c r="H32" s="206"/>
      <c r="I32" s="240">
        <f t="shared" si="1"/>
        <v>0</v>
      </c>
      <c r="J32" s="240">
        <f t="shared" si="2"/>
        <v>0</v>
      </c>
      <c r="K32" s="207"/>
    </row>
    <row r="33" spans="1:11">
      <c r="A33" s="112">
        <v>443</v>
      </c>
      <c r="B33" s="113" t="s">
        <v>3797</v>
      </c>
      <c r="C33" s="219">
        <f>SUMIF('ПО КОРИСНИЦИМА'!$F$17:$F$1932,'По основ. нам.'!A33,'ПО КОРИСНИЦИМА'!$H$17:$H$1932)</f>
        <v>0</v>
      </c>
      <c r="D33" s="195">
        <f>SUMIF('ПО КОРИСНИЦИМА'!$F$17:$F$1932,'По основ. нам.'!A33,'ПО КОРИСНИЦИМА'!$I$17:$I$1932)</f>
        <v>0</v>
      </c>
      <c r="E33" s="211"/>
      <c r="F33" s="219">
        <f>SUMIF('ПО КОРИСНИЦИМА'!$F$17:$F$1932,'По основ. нам.'!A33,'ПО КОРИСНИЦИМА'!$L$17:$L$1932)</f>
        <v>0</v>
      </c>
      <c r="G33" s="219">
        <f>SUMIF('ПО КОРИСНИЦИМА'!$F$17:$F$1932,'По основ. нам.'!A33,'ПО КОРИСНИЦИМА'!$M$17:$M$1932)</f>
        <v>0</v>
      </c>
      <c r="H33" s="206"/>
      <c r="I33" s="240">
        <f t="shared" si="1"/>
        <v>0</v>
      </c>
      <c r="J33" s="240">
        <f t="shared" si="2"/>
        <v>0</v>
      </c>
      <c r="K33" s="207"/>
    </row>
    <row r="34" spans="1:11">
      <c r="A34" s="115">
        <v>444</v>
      </c>
      <c r="B34" s="116" t="s">
        <v>3798</v>
      </c>
      <c r="C34" s="219">
        <f>SUMIF('ПО КОРИСНИЦИМА'!$F$17:$F$1932,'По основ. нам.'!A34,'ПО КОРИСНИЦИМА'!$H$17:$H$1932)</f>
        <v>90000</v>
      </c>
      <c r="D34" s="195">
        <f>SUMIF('ПО КОРИСНИЦИМА'!$F$17:$F$1932,'По основ. нам.'!A34,'ПО КОРИСНИЦИМА'!$I$17:$I$1932)</f>
        <v>130507.7</v>
      </c>
      <c r="E34" s="211">
        <f>D34/C34</f>
        <v>1.4500855555555556</v>
      </c>
      <c r="F34" s="219">
        <f>SUMIF('ПО КОРИСНИЦИМА'!$F$17:$F$1932,'По основ. нам.'!A34,'ПО КОРИСНИЦИМА'!$L$17:$L$1932)</f>
        <v>0</v>
      </c>
      <c r="G34" s="219">
        <f>SUMIF('ПО КОРИСНИЦИМА'!$F$17:$F$1932,'По основ. нам.'!A34,'ПО КОРИСНИЦИМА'!$M$17:$M$1932)</f>
        <v>0</v>
      </c>
      <c r="H34" s="206"/>
      <c r="I34" s="240">
        <f t="shared" si="1"/>
        <v>90000</v>
      </c>
      <c r="J34" s="240">
        <f t="shared" si="2"/>
        <v>130507.7</v>
      </c>
      <c r="K34" s="207">
        <f>J34/I34</f>
        <v>1.4500855555555556</v>
      </c>
    </row>
    <row r="35" spans="1:11">
      <c r="A35" s="110" t="s">
        <v>3799</v>
      </c>
      <c r="B35" s="111" t="s">
        <v>3800</v>
      </c>
      <c r="C35" s="218">
        <f>SUM(C36:C40)</f>
        <v>33500000</v>
      </c>
      <c r="D35" s="194">
        <f>SUM(D36:D40)</f>
        <v>2110498</v>
      </c>
      <c r="E35" s="210">
        <f>D35/C35</f>
        <v>6.2999940298507459E-2</v>
      </c>
      <c r="F35" s="218">
        <f>SUM(F36:F40)</f>
        <v>18669757</v>
      </c>
      <c r="G35" s="218">
        <f>SUM(G36:G40)</f>
        <v>532589.81999999995</v>
      </c>
      <c r="H35" s="205"/>
      <c r="I35" s="218">
        <f t="shared" si="1"/>
        <v>52169757</v>
      </c>
      <c r="J35" s="218">
        <f t="shared" si="2"/>
        <v>2643087.8199999998</v>
      </c>
      <c r="K35" s="205">
        <f>J35/I35</f>
        <v>5.0663218922027943E-2</v>
      </c>
    </row>
    <row r="36" spans="1:11" s="203" customFormat="1">
      <c r="A36" s="505" t="s">
        <v>3933</v>
      </c>
      <c r="B36" s="506" t="s">
        <v>1691</v>
      </c>
      <c r="C36" s="507">
        <f>SUMIF('ПО КОРИСНИЦИМА'!$F$17:$F$1932,'По основ. нам.'!A36,'ПО КОРИСНИЦИМА'!$H$17:$H$1932)</f>
        <v>25000000</v>
      </c>
      <c r="D36" s="508">
        <f>SUMIF('ПО КОРИСНИЦИМА'!$F$17:$F$1932,'По основ. нам.'!A36,'ПО КОРИСНИЦИМА'!$I$17:$I$1932)</f>
        <v>374498</v>
      </c>
      <c r="E36" s="509">
        <f>D36/C36</f>
        <v>1.4979920000000001E-2</v>
      </c>
      <c r="F36" s="507">
        <f>SUMIF('ПО КОРИСНИЦИМА'!$F$17:$F$1932,'По основ. нам.'!A36,'ПО КОРИСНИЦИМА'!$L$17:$L$1932)</f>
        <v>0</v>
      </c>
      <c r="G36" s="507">
        <f>SUMIF('ПО КОРИСНИЦИМА'!$F$17:$F$1932,'По основ. нам.'!A36,'ПО КОРИСНИЦИМА'!$M$17:$M$1932)</f>
        <v>0</v>
      </c>
      <c r="H36" s="510"/>
      <c r="I36" s="511">
        <f t="shared" si="1"/>
        <v>25000000</v>
      </c>
      <c r="J36" s="511">
        <f t="shared" si="2"/>
        <v>374498</v>
      </c>
      <c r="K36" s="510">
        <f>J36/I36</f>
        <v>1.4979920000000001E-2</v>
      </c>
    </row>
    <row r="37" spans="1:11" s="203" customFormat="1">
      <c r="A37" s="505" t="s">
        <v>3854</v>
      </c>
      <c r="B37" s="506" t="s">
        <v>1700</v>
      </c>
      <c r="C37" s="507">
        <f>SUMIF('ПО КОРИСНИЦИМА'!$F$17:$F$1932,'По основ. нам.'!A37,'ПО КОРИСНИЦИМА'!$H$17:$H$1932)</f>
        <v>0</v>
      </c>
      <c r="D37" s="508">
        <f>SUMIF('ПО КОРИСНИЦИМА'!$F$17:$F$1932,'По основ. нам.'!A37,'ПО КОРИСНИЦИМА'!$I$17:$I$1932)</f>
        <v>0</v>
      </c>
      <c r="E37" s="509"/>
      <c r="F37" s="507">
        <f>SUMIF('ПО КОРИСНИЦИМА'!$F$17:$F$1932,'По основ. нам.'!A37,'ПО КОРИСНИЦИМА'!$L$17:$L$1932)</f>
        <v>0</v>
      </c>
      <c r="G37" s="507">
        <f>SUMIF('ПО КОРИСНИЦИМА'!$F$17:$F$1932,'По основ. нам.'!A37,'ПО КОРИСНИЦИМА'!$M$17:$M$1932)</f>
        <v>0</v>
      </c>
      <c r="H37" s="510"/>
      <c r="I37" s="511">
        <f t="shared" si="1"/>
        <v>0</v>
      </c>
      <c r="J37" s="511">
        <f t="shared" si="2"/>
        <v>0</v>
      </c>
      <c r="K37" s="512"/>
    </row>
    <row r="38" spans="1:11">
      <c r="A38" s="112" t="s">
        <v>3855</v>
      </c>
      <c r="B38" s="113" t="s">
        <v>3801</v>
      </c>
      <c r="C38" s="219">
        <f>SUMIF('ПО КОРИСНИЦИМА'!$F$17:$F$1932,'По основ. нам.'!A38,'ПО КОРИСНИЦИМА'!$H$17:$H$1932)</f>
        <v>0</v>
      </c>
      <c r="D38" s="195">
        <f>SUMIF('ПО КОРИСНИЦИМА'!$F$17:$F$1932,'По основ. нам.'!A38,'ПО КОРИСНИЦИМА'!$I$17:$I$1932)</f>
        <v>0</v>
      </c>
      <c r="E38" s="211"/>
      <c r="F38" s="219">
        <f>SUMIF('ПО КОРИСНИЦИМА'!$F$17:$F$1932,'По основ. нам.'!A38,'ПО КОРИСНИЦИМА'!$L$17:$L$1932)</f>
        <v>0</v>
      </c>
      <c r="G38" s="219">
        <f>SUMIF('ПО КОРИСНИЦИМА'!$F$17:$F$1932,'По основ. нам.'!A38,'ПО КОРИСНИЦИМА'!$M$17:$M$1932)</f>
        <v>0</v>
      </c>
      <c r="H38" s="206"/>
      <c r="I38" s="240"/>
      <c r="J38" s="240">
        <f t="shared" si="2"/>
        <v>0</v>
      </c>
      <c r="K38" s="207"/>
    </row>
    <row r="39" spans="1:11">
      <c r="A39" s="112">
        <v>453</v>
      </c>
      <c r="B39" s="113" t="s">
        <v>3802</v>
      </c>
      <c r="C39" s="219">
        <f>SUMIF('ПО КОРИСНИЦИМА'!$F$17:$F$1932,'По основ. нам.'!A39,'ПО КОРИСНИЦИМА'!$H$17:$H$1932)</f>
        <v>0</v>
      </c>
      <c r="D39" s="195">
        <f>SUMIF('ПО КОРИСНИЦИМА'!$F$17:$F$1932,'По основ. нам.'!A39,'ПО КОРИСНИЦИМА'!$I$17:$I$1932)</f>
        <v>0</v>
      </c>
      <c r="E39" s="211"/>
      <c r="F39" s="219">
        <f>SUMIF('ПО КОРИСНИЦИМА'!$F$17:$F$1932,'По основ. нам.'!A39,'ПО КОРИСНИЦИМА'!$L$17:$L$1932)</f>
        <v>0</v>
      </c>
      <c r="G39" s="219">
        <f>SUMIF('ПО КОРИСНИЦИМА'!$F$17:$F$1932,'По основ. нам.'!A39,'ПО КОРИСНИЦИМА'!$M$17:$M$1932)</f>
        <v>0</v>
      </c>
      <c r="H39" s="206"/>
      <c r="I39" s="240">
        <f t="shared" ref="I39:I63" si="6">C39+F39</f>
        <v>0</v>
      </c>
      <c r="J39" s="240">
        <f t="shared" si="2"/>
        <v>0</v>
      </c>
      <c r="K39" s="207"/>
    </row>
    <row r="40" spans="1:11">
      <c r="A40" s="112">
        <v>454</v>
      </c>
      <c r="B40" s="113" t="s">
        <v>3803</v>
      </c>
      <c r="C40" s="219">
        <f>SUMIF('ПО КОРИСНИЦИМА'!$F$17:$F$1932,'По основ. нам.'!A40,'ПО КОРИСНИЦИМА'!$H$17:$H$1932)</f>
        <v>8500000</v>
      </c>
      <c r="D40" s="195">
        <f>SUMIF('ПО КОРИСНИЦИМА'!$F$17:$F$1932,'По основ. нам.'!A40,'ПО КОРИСНИЦИМА'!$I$17:$I$1932)</f>
        <v>1736000</v>
      </c>
      <c r="E40" s="211"/>
      <c r="F40" s="219">
        <f>SUMIF('ПО КОРИСНИЦИМА'!$F$17:$F$1932,'По основ. нам.'!A40,'ПО КОРИСНИЦИМА'!$L$17:$L$1932)+669757</f>
        <v>18669757</v>
      </c>
      <c r="G40" s="219">
        <f>SUMIF('ПО КОРИСНИЦИМА'!$F$17:$F$1932,'По основ. нам.'!A40,'ПО КОРИСНИЦИМА'!$M$17:$M$1932)</f>
        <v>532589.81999999995</v>
      </c>
      <c r="H40" s="206"/>
      <c r="I40" s="240">
        <f t="shared" si="6"/>
        <v>27169757</v>
      </c>
      <c r="J40" s="240">
        <f t="shared" si="2"/>
        <v>2268589.8199999998</v>
      </c>
      <c r="K40" s="207"/>
    </row>
    <row r="41" spans="1:11">
      <c r="A41" s="110" t="s">
        <v>3804</v>
      </c>
      <c r="B41" s="111" t="s">
        <v>3710</v>
      </c>
      <c r="C41" s="218">
        <f>SUM(C42:C47)</f>
        <v>59300000</v>
      </c>
      <c r="D41" s="194">
        <f>SUM(D42:D47)</f>
        <v>33248462.219999999</v>
      </c>
      <c r="E41" s="210">
        <f>D41/C41</f>
        <v>0.56068233086003372</v>
      </c>
      <c r="F41" s="218">
        <f>SUM(F42:F47)</f>
        <v>0</v>
      </c>
      <c r="G41" s="218">
        <f>SUM(G42:G47)</f>
        <v>0</v>
      </c>
      <c r="H41" s="205"/>
      <c r="I41" s="218">
        <f t="shared" si="6"/>
        <v>59300000</v>
      </c>
      <c r="J41" s="218">
        <f t="shared" si="2"/>
        <v>33248462.219999999</v>
      </c>
      <c r="K41" s="205">
        <f>J41/I41</f>
        <v>0.56068233086003372</v>
      </c>
    </row>
    <row r="42" spans="1:11">
      <c r="A42" s="118">
        <v>461</v>
      </c>
      <c r="B42" s="119" t="s">
        <v>3805</v>
      </c>
      <c r="C42" s="219">
        <f>SUMIF('ПО КОРИСНИЦИМА'!$F$17:$F$1932,'По основ. нам.'!A42,'ПО КОРИСНИЦИМА'!$H$17:$H$1932)</f>
        <v>0</v>
      </c>
      <c r="D42" s="195">
        <f>SUMIF('ПО КОРИСНИЦИМА'!$F$17:$F$1932,'По основ. нам.'!A42,'ПО КОРИСНИЦИМА'!$I$17:$I$1932)</f>
        <v>0</v>
      </c>
      <c r="E42" s="211"/>
      <c r="F42" s="219">
        <f>SUMIF('ПО КОРИСНИЦИМА'!$F$17:$F$1932,'По основ. нам.'!A42,'ПО КОРИСНИЦИМА'!$L$17:$L$1932)</f>
        <v>0</v>
      </c>
      <c r="G42" s="219">
        <f>SUMIF('ПО КОРИСНИЦИМА'!$F$17:$F$1932,'По основ. нам.'!A42,'ПО КОРИСНИЦИМА'!$M$17:$M$1932)</f>
        <v>0</v>
      </c>
      <c r="H42" s="206"/>
      <c r="I42" s="240">
        <f t="shared" si="6"/>
        <v>0</v>
      </c>
      <c r="J42" s="240">
        <f t="shared" si="2"/>
        <v>0</v>
      </c>
      <c r="K42" s="207"/>
    </row>
    <row r="43" spans="1:11">
      <c r="A43" s="118">
        <v>462</v>
      </c>
      <c r="B43" s="119" t="s">
        <v>3806</v>
      </c>
      <c r="C43" s="219">
        <f>SUMIF('ПО КОРИСНИЦИМА'!$F$17:$F$1932,'По основ. нам.'!A43,'ПО КОРИСНИЦИМА'!$H$17:$H$1932)</f>
        <v>0</v>
      </c>
      <c r="D43" s="195">
        <f>SUMIF('ПО КОРИСНИЦИМА'!$F$17:$F$1932,'По основ. нам.'!A43,'ПО КОРИСНИЦИМА'!$I$17:$I$1932)</f>
        <v>0</v>
      </c>
      <c r="E43" s="211"/>
      <c r="F43" s="219">
        <f>SUMIF('ПО КОРИСНИЦИМА'!$F$17:$F$1932,'По основ. нам.'!A43,'ПО КОРИСНИЦИМА'!$L$17:$L$1932)</f>
        <v>0</v>
      </c>
      <c r="G43" s="219">
        <f>SUMIF('ПО КОРИСНИЦИМА'!$F$17:$F$1932,'По основ. нам.'!A43,'ПО КОРИСНИЦИМА'!$M$17:$M$1932)</f>
        <v>0</v>
      </c>
      <c r="H43" s="206"/>
      <c r="I43" s="240">
        <f t="shared" si="6"/>
        <v>0</v>
      </c>
      <c r="J43" s="240">
        <f t="shared" si="2"/>
        <v>0</v>
      </c>
      <c r="K43" s="207"/>
    </row>
    <row r="44" spans="1:11">
      <c r="A44" s="118">
        <v>463</v>
      </c>
      <c r="B44" s="119" t="s">
        <v>3807</v>
      </c>
      <c r="C44" s="219">
        <f>SUMIF('ПО КОРИСНИЦИМА'!$F$17:$F$1932,'По основ. нам.'!A44,'ПО КОРИСНИЦИМА'!$H$17:$H$1932)</f>
        <v>55300000</v>
      </c>
      <c r="D44" s="195">
        <f>SUMIF('ПО КОРИСНИЦИМА'!$F$17:$F$1932,'По основ. нам.'!A44,'ПО КОРИСНИЦИМА'!$I$17:$I$1932)</f>
        <v>25486128.120000001</v>
      </c>
      <c r="E44" s="211">
        <f>D44/C44</f>
        <v>0.46087030958408681</v>
      </c>
      <c r="F44" s="219">
        <f>SUMIF('ПО КОРИСНИЦИМА'!$F$17:$F$1932,'По основ. нам.'!A44,'ПО КОРИСНИЦИМА'!$L$17:$L$1932)</f>
        <v>0</v>
      </c>
      <c r="G44" s="219">
        <f>SUMIF('ПО КОРИСНИЦИМА'!$F$17:$F$1932,'По основ. нам.'!A44,'ПО КОРИСНИЦИМА'!$M$17:$M$1932)</f>
        <v>0</v>
      </c>
      <c r="H44" s="206"/>
      <c r="I44" s="240">
        <f t="shared" si="6"/>
        <v>55300000</v>
      </c>
      <c r="J44" s="240">
        <f t="shared" si="2"/>
        <v>25486128.120000001</v>
      </c>
      <c r="K44" s="206">
        <f>J44/I44</f>
        <v>0.46087030958408681</v>
      </c>
    </row>
    <row r="45" spans="1:11">
      <c r="A45" s="118">
        <v>4632</v>
      </c>
      <c r="B45" s="119" t="s">
        <v>3808</v>
      </c>
      <c r="C45" s="219">
        <f>SUMIF('ПО КОРИСНИЦИМА'!$F$17:$F$1932,'По основ. нам.'!A45,'ПО КОРИСНИЦИМА'!$H$17:$H$1932)</f>
        <v>0</v>
      </c>
      <c r="D45" s="195">
        <f>SUMIF('ПО КОРИСНИЦИМА'!$F$17:$F$1932,'По основ. нам.'!A45,'ПО КОРИСНИЦИМА'!$I$17:$I$1932)</f>
        <v>0</v>
      </c>
      <c r="E45" s="211"/>
      <c r="F45" s="219">
        <f>SUMIF('ПО КОРИСНИЦИМА'!$F$17:$F$1932,'По основ. нам.'!A45,'ПО КОРИСНИЦИМА'!$L$17:$L$1932)</f>
        <v>0</v>
      </c>
      <c r="G45" s="219">
        <f>SUMIF('ПО КОРИСНИЦИМА'!$F$17:$F$1932,'По основ. нам.'!A45,'ПО КОРИСНИЦИМА'!$M$17:$M$1932)</f>
        <v>0</v>
      </c>
      <c r="H45" s="206"/>
      <c r="I45" s="240">
        <f t="shared" si="6"/>
        <v>0</v>
      </c>
      <c r="J45" s="240">
        <f t="shared" si="2"/>
        <v>0</v>
      </c>
      <c r="K45" s="206"/>
    </row>
    <row r="46" spans="1:11" ht="22.5">
      <c r="A46" s="118">
        <v>464</v>
      </c>
      <c r="B46" s="119" t="s">
        <v>3809</v>
      </c>
      <c r="C46" s="219">
        <f>SUMIF('ПО КОРИСНИЦИМА'!$F$17:$F$1932,'По основ. нам.'!A46,'ПО КОРИСНИЦИМА'!$H$17:$H$1932)</f>
        <v>4000000</v>
      </c>
      <c r="D46" s="195">
        <f>SUMIF('ПО КОРИСНИЦИМА'!$F$17:$F$1932,'По основ. нам.'!A46,'ПО КОРИСНИЦИМА'!$I$17:$I$1932)</f>
        <v>7762334.0999999987</v>
      </c>
      <c r="E46" s="211">
        <f t="shared" ref="E46:E54" si="7">D46/C46</f>
        <v>1.9405835249999996</v>
      </c>
      <c r="F46" s="219">
        <f>SUMIF('ПО КОРИСНИЦИМА'!$F$17:$F$1932,'По основ. нам.'!A46,'ПО КОРИСНИЦИМА'!$L$17:$L$1932)</f>
        <v>0</v>
      </c>
      <c r="G46" s="219">
        <f>SUMIF('ПО КОРИСНИЦИМА'!$F$17:$F$1932,'По основ. нам.'!A46,'ПО КОРИСНИЦИМА'!$M$17:$M$1932)</f>
        <v>0</v>
      </c>
      <c r="H46" s="206"/>
      <c r="I46" s="240">
        <f t="shared" si="6"/>
        <v>4000000</v>
      </c>
      <c r="J46" s="240">
        <f t="shared" si="2"/>
        <v>7762334.0999999987</v>
      </c>
      <c r="K46" s="515">
        <f t="shared" ref="K46:K54" si="8">J46/I46</f>
        <v>1.9405835249999996</v>
      </c>
    </row>
    <row r="47" spans="1:11">
      <c r="A47" s="118">
        <v>465</v>
      </c>
      <c r="B47" s="119" t="s">
        <v>3810</v>
      </c>
      <c r="C47" s="219">
        <f>SUMIF('ПО КОРИСНИЦИМА'!$F$17:$F$1932,'По основ. нам.'!A47,'ПО КОРИСНИЦИМА'!$H$17:$H$1932)</f>
        <v>0</v>
      </c>
      <c r="D47" s="195">
        <f>SUMIF('ПО КОРИСНИЦИМА'!$F$17:$F$1932,'По основ. нам.'!A47,'ПО КОРИСНИЦИМА'!$I$17:$I$1932)</f>
        <v>0</v>
      </c>
      <c r="E47" s="211" t="e">
        <f t="shared" si="7"/>
        <v>#DIV/0!</v>
      </c>
      <c r="F47" s="219">
        <f>SUMIF('ПО КОРИСНИЦИМА'!$F$17:$F$1932,'По основ. нам.'!A47,'ПО КОРИСНИЦИМА'!$L$17:$L$1932)</f>
        <v>0</v>
      </c>
      <c r="G47" s="219">
        <f>SUMIF('ПО КОРИСНИЦИМА'!$F$17:$F$1932,'По основ. нам.'!A47,'ПО КОРИСНИЦИМА'!$M$17:$M$1932)</f>
        <v>0</v>
      </c>
      <c r="H47" s="206"/>
      <c r="I47" s="240">
        <f t="shared" si="6"/>
        <v>0</v>
      </c>
      <c r="J47" s="240">
        <f t="shared" si="2"/>
        <v>0</v>
      </c>
      <c r="K47" s="515" t="e">
        <f t="shared" si="8"/>
        <v>#DIV/0!</v>
      </c>
    </row>
    <row r="48" spans="1:11">
      <c r="A48" s="110" t="s">
        <v>3811</v>
      </c>
      <c r="B48" s="111" t="s">
        <v>3812</v>
      </c>
      <c r="C48" s="218">
        <f>SUM(C49)</f>
        <v>39100000</v>
      </c>
      <c r="D48" s="194">
        <f>SUM(D49)</f>
        <v>16075855.610000001</v>
      </c>
      <c r="E48" s="210">
        <f t="shared" si="7"/>
        <v>0.4111472023017903</v>
      </c>
      <c r="F48" s="218">
        <f>SUM(F49)</f>
        <v>19872458</v>
      </c>
      <c r="G48" s="218">
        <f>SUM(G49)</f>
        <v>9417196.3499999996</v>
      </c>
      <c r="H48" s="205">
        <f>G48/F48</f>
        <v>0.47388180918535594</v>
      </c>
      <c r="I48" s="218">
        <f t="shared" si="6"/>
        <v>58972458</v>
      </c>
      <c r="J48" s="218">
        <f t="shared" si="2"/>
        <v>25493051.960000001</v>
      </c>
      <c r="K48" s="205">
        <f t="shared" si="8"/>
        <v>0.43228742407175907</v>
      </c>
    </row>
    <row r="49" spans="1:11">
      <c r="A49" s="112">
        <v>472</v>
      </c>
      <c r="B49" s="113" t="s">
        <v>3813</v>
      </c>
      <c r="C49" s="219">
        <f>SUMIF('ПО КОРИСНИЦИМА'!$F$17:$F$1932,'По основ. нам.'!A49,'ПО КОРИСНИЦИМА'!$H$17:$H$1932)</f>
        <v>39100000</v>
      </c>
      <c r="D49" s="195">
        <f>SUMIF('ПО КОРИСНИЦИМА'!$F$17:$F$1932,'По основ. нам.'!A49,'ПО КОРИСНИЦИМА'!$I$17:$I$1932)</f>
        <v>16075855.610000001</v>
      </c>
      <c r="E49" s="211">
        <f t="shared" si="7"/>
        <v>0.4111472023017903</v>
      </c>
      <c r="F49" s="219">
        <f>SUMIF('ПО КОРИСНИЦИМА'!$F$17:$F$1932,'По основ. нам.'!A49,'ПО КОРИСНИЦИМА'!$L$17:$L$1932)</f>
        <v>19872458</v>
      </c>
      <c r="G49" s="219">
        <f>SUMIF('ПО КОРИСНИЦИМА'!$F$17:$F$1932,'По основ. нам.'!A49,'ПО КОРИСНИЦИМА'!$M$17:$M$1932)</f>
        <v>9417196.3499999996</v>
      </c>
      <c r="H49" s="206">
        <f>G49/F49</f>
        <v>0.47388180918535594</v>
      </c>
      <c r="I49" s="219">
        <f t="shared" si="6"/>
        <v>58972458</v>
      </c>
      <c r="J49" s="219">
        <f>D49+G49</f>
        <v>25493051.960000001</v>
      </c>
      <c r="K49" s="206">
        <f t="shared" si="8"/>
        <v>0.43228742407175907</v>
      </c>
    </row>
    <row r="50" spans="1:11">
      <c r="A50" s="110" t="s">
        <v>3814</v>
      </c>
      <c r="B50" s="111" t="s">
        <v>3815</v>
      </c>
      <c r="C50" s="218">
        <f>SUM(C51:C56)</f>
        <v>24604571</v>
      </c>
      <c r="D50" s="194">
        <f>SUM(D51:D56)</f>
        <v>13209653.710000001</v>
      </c>
      <c r="E50" s="210">
        <f t="shared" si="7"/>
        <v>0.53687803416690338</v>
      </c>
      <c r="F50" s="218">
        <f>SUM(F51:F56)</f>
        <v>442644</v>
      </c>
      <c r="G50" s="218">
        <f>SUM(G51:G56)</f>
        <v>0</v>
      </c>
      <c r="H50" s="205">
        <f>G50/F50</f>
        <v>0</v>
      </c>
      <c r="I50" s="218">
        <f t="shared" si="6"/>
        <v>25047215</v>
      </c>
      <c r="J50" s="218">
        <f t="shared" si="2"/>
        <v>13209653.710000001</v>
      </c>
      <c r="K50" s="205">
        <f t="shared" si="8"/>
        <v>0.52739011942046254</v>
      </c>
    </row>
    <row r="51" spans="1:11">
      <c r="A51" s="112">
        <v>481</v>
      </c>
      <c r="B51" s="113" t="s">
        <v>3816</v>
      </c>
      <c r="C51" s="219">
        <f>SUMIF('ПО КОРИСНИЦИМА'!$F$17:$F$1932,'По основ. нам.'!A51,'ПО КОРИСНИЦИМА'!$H$17:$H$1932)</f>
        <v>21487571</v>
      </c>
      <c r="D51" s="195">
        <f>SUMIF('ПО КОРИСНИЦИМА'!$F$17:$F$1932,'По основ. нам.'!A51,'ПО КОРИСНИЦИМА'!$I$17:$I$1932)</f>
        <v>11799886.810000002</v>
      </c>
      <c r="E51" s="211">
        <f t="shared" si="7"/>
        <v>0.54914940409039259</v>
      </c>
      <c r="F51" s="219">
        <f>SUMIF('ПО КОРИСНИЦИМА'!$F$17:$F$1932,'По основ. нам.'!A51,'ПО КОРИСНИЦИМА'!$L$17:$L$1932)+4000</f>
        <v>432644</v>
      </c>
      <c r="G51" s="219">
        <f>SUMIF('ПО КОРИСНИЦИМА'!$F$17:$F$1932,'По основ. нам.'!A51,'ПО КОРИСНИЦИМА'!$M$17:$M$1932)</f>
        <v>0</v>
      </c>
      <c r="H51" s="206"/>
      <c r="I51" s="219">
        <f t="shared" si="6"/>
        <v>21920215</v>
      </c>
      <c r="J51" s="219">
        <f t="shared" si="2"/>
        <v>11799886.810000002</v>
      </c>
      <c r="K51" s="206">
        <f t="shared" si="8"/>
        <v>0.53831072414207626</v>
      </c>
    </row>
    <row r="52" spans="1:11">
      <c r="A52" s="112">
        <v>482</v>
      </c>
      <c r="B52" s="113" t="s">
        <v>3817</v>
      </c>
      <c r="C52" s="219">
        <f>SUMIF('ПО КОРИСНИЦИМА'!$F$17:$F$1932,'По основ. нам.'!A52,'ПО КОРИСНИЦИМА'!$H$17:$H$1932)</f>
        <v>467000</v>
      </c>
      <c r="D52" s="195">
        <f>SUMIF('ПО КОРИСНИЦИМА'!$F$17:$F$1932,'По основ. нам.'!A52,'ПО КОРИСНИЦИМА'!$I$17:$I$1932)</f>
        <v>138060.04</v>
      </c>
      <c r="E52" s="211">
        <f t="shared" si="7"/>
        <v>0.29563177730192719</v>
      </c>
      <c r="F52" s="219">
        <f>SUMIF('ПО КОРИСНИЦИМА'!$F$17:$F$1932,'По основ. нам.'!A52,'ПО КОРИСНИЦИМА'!$L$17:$L$1932)</f>
        <v>10000</v>
      </c>
      <c r="G52" s="219">
        <f>SUMIF('ПО КОРИСНИЦИМА'!$F$17:$F$1932,'По основ. нам.'!A52,'ПО КОРИСНИЦИМА'!$M$17:$M$1932)</f>
        <v>0</v>
      </c>
      <c r="H52" s="206">
        <f>G52/F52</f>
        <v>0</v>
      </c>
      <c r="I52" s="219">
        <f t="shared" si="6"/>
        <v>477000</v>
      </c>
      <c r="J52" s="219">
        <f t="shared" si="2"/>
        <v>138060.04</v>
      </c>
      <c r="K52" s="206">
        <f t="shared" si="8"/>
        <v>0.28943404612159329</v>
      </c>
    </row>
    <row r="53" spans="1:11">
      <c r="A53" s="112">
        <v>483</v>
      </c>
      <c r="B53" s="113" t="s">
        <v>3818</v>
      </c>
      <c r="C53" s="219">
        <f>SUMIF('ПО КОРИСНИЦИМА'!$F$17:$F$1932,'По основ. нам.'!A53,'ПО КОРИСНИЦИМА'!$H$17:$H$1932)</f>
        <v>850000</v>
      </c>
      <c r="D53" s="195">
        <f>SUMIF('ПО КОРИСНИЦИМА'!$F$17:$F$1932,'По основ. нам.'!A53,'ПО КОРИСНИЦИМА'!$I$17:$I$1932)</f>
        <v>608756.15</v>
      </c>
      <c r="E53" s="211">
        <f t="shared" si="7"/>
        <v>0.71618370588235292</v>
      </c>
      <c r="F53" s="219">
        <f>SUMIF('ПО КОРИСНИЦИМА'!$F$17:$F$1932,'По основ. нам.'!A53,'ПО КОРИСНИЦИМА'!$L$17:$L$1932)</f>
        <v>0</v>
      </c>
      <c r="G53" s="219">
        <f>SUMIF('ПО КОРИСНИЦИМА'!$F$17:$F$1932,'По основ. нам.'!A53,'ПО КОРИСНИЦИМА'!$M$17:$M$1932)</f>
        <v>0</v>
      </c>
      <c r="H53" s="206" t="e">
        <f>G53/F53</f>
        <v>#DIV/0!</v>
      </c>
      <c r="I53" s="219">
        <f t="shared" si="6"/>
        <v>850000</v>
      </c>
      <c r="J53" s="219">
        <f t="shared" si="2"/>
        <v>608756.15</v>
      </c>
      <c r="K53" s="206">
        <f t="shared" si="8"/>
        <v>0.71618370588235292</v>
      </c>
    </row>
    <row r="54" spans="1:11">
      <c r="A54" s="112">
        <v>484</v>
      </c>
      <c r="B54" s="113" t="s">
        <v>3819</v>
      </c>
      <c r="C54" s="219">
        <f>SUMIF('ПО КОРИСНИЦИМА'!$F$17:$F$1932,'По основ. нам.'!A54,'ПО КОРИСНИЦИМА'!$H$17:$H$1932)</f>
        <v>0</v>
      </c>
      <c r="D54" s="195">
        <f>SUMIF('ПО КОРИСНИЦИМА'!$F$17:$F$1932,'По основ. нам.'!A54,'ПО КОРИСНИЦИМА'!$I$17:$I$1932)</f>
        <v>0</v>
      </c>
      <c r="E54" s="211" t="e">
        <f t="shared" si="7"/>
        <v>#DIV/0!</v>
      </c>
      <c r="F54" s="219">
        <f>SUMIF('ПО КОРИСНИЦИМА'!$F$17:$F$1932,'По основ. нам.'!A54,'ПО КОРИСНИЦИМА'!$L$17:$L$1932)</f>
        <v>0</v>
      </c>
      <c r="G54" s="219">
        <f>SUMIF('ПО КОРИСНИЦИМА'!$F$17:$F$1932,'По основ. нам.'!A54,'ПО КОРИСНИЦИМА'!$M$17:$M$1932)</f>
        <v>0</v>
      </c>
      <c r="H54" s="206"/>
      <c r="I54" s="219">
        <f t="shared" si="6"/>
        <v>0</v>
      </c>
      <c r="J54" s="219">
        <f t="shared" si="2"/>
        <v>0</v>
      </c>
      <c r="K54" s="206" t="e">
        <f t="shared" si="8"/>
        <v>#DIV/0!</v>
      </c>
    </row>
    <row r="55" spans="1:11">
      <c r="A55" s="112">
        <v>485</v>
      </c>
      <c r="B55" s="113" t="s">
        <v>3820</v>
      </c>
      <c r="C55" s="219">
        <f>SUMIF('ПО КОРИСНИЦИМА'!$F$17:$F$1932,'По основ. нам.'!A55,'ПО КОРИСНИЦИМА'!$H$17:$H$1932)</f>
        <v>1800000</v>
      </c>
      <c r="D55" s="195">
        <f>SUMIF('ПО КОРИСНИЦИМА'!$F$17:$F$1932,'По основ. нам.'!A55,'ПО КОРИСНИЦИМА'!$I$17:$I$1932)</f>
        <v>662950.71</v>
      </c>
      <c r="E55" s="211"/>
      <c r="F55" s="219">
        <f>SUMIF('ПО КОРИСНИЦИМА'!$F$17:$F$1932,'По основ. нам.'!A55,'ПО КОРИСНИЦИМА'!$L$17:$L$1932)</f>
        <v>0</v>
      </c>
      <c r="G55" s="219">
        <f>SUMIF('ПО КОРИСНИЦИМА'!$F$17:$F$1932,'По основ. нам.'!A55,'ПО КОРИСНИЦИМА'!$M$17:$M$1932)</f>
        <v>0</v>
      </c>
      <c r="H55" s="206"/>
      <c r="I55" s="219">
        <f t="shared" si="6"/>
        <v>1800000</v>
      </c>
      <c r="J55" s="219">
        <f t="shared" si="2"/>
        <v>662950.71</v>
      </c>
      <c r="K55" s="206"/>
    </row>
    <row r="56" spans="1:11">
      <c r="A56" s="112">
        <v>489</v>
      </c>
      <c r="B56" s="113" t="s">
        <v>3821</v>
      </c>
      <c r="C56" s="219">
        <f>SUMIF('ПО КОРИСНИЦИМА'!$F$17:$F$1932,'По основ. нам.'!A56,'ПО КОРИСНИЦИМА'!$H$17:$H$1932)</f>
        <v>0</v>
      </c>
      <c r="D56" s="195">
        <f>SUMIF('ПО КОРИСНИЦИМА'!$F$17:$F$1932,'По основ. нам.'!A56,'ПО КОРИСНИЦИМА'!$I$17:$I$1932)</f>
        <v>0</v>
      </c>
      <c r="E56" s="211"/>
      <c r="F56" s="219">
        <f>SUMIF('ПО КОРИСНИЦИМА'!$F$17:$F$1932,'По основ. нам.'!A56,'ПО КОРИСНИЦИМА'!$L$17:$L$1932)</f>
        <v>0</v>
      </c>
      <c r="G56" s="219">
        <f>SUMIF('ПО КОРИСНИЦИМА'!$F$17:$F$1932,'По основ. нам.'!A56,'ПО КОРИСНИЦИМА'!$M$17:$M$1932)</f>
        <v>0</v>
      </c>
      <c r="H56" s="206"/>
      <c r="I56" s="219">
        <f t="shared" si="6"/>
        <v>0</v>
      </c>
      <c r="J56" s="219">
        <f t="shared" si="2"/>
        <v>0</v>
      </c>
      <c r="K56" s="206"/>
    </row>
    <row r="57" spans="1:11">
      <c r="A57" s="120">
        <v>490</v>
      </c>
      <c r="B57" s="121" t="s">
        <v>3822</v>
      </c>
      <c r="C57" s="218">
        <f>C61</f>
        <v>0</v>
      </c>
      <c r="D57" s="194">
        <f>SUM(D58:D63)</f>
        <v>0</v>
      </c>
      <c r="E57" s="210" t="e">
        <f>D57/C57</f>
        <v>#DIV/0!</v>
      </c>
      <c r="F57" s="218">
        <f>SUM(F58:F63)</f>
        <v>0</v>
      </c>
      <c r="G57" s="218">
        <f>SUM(G58:G63)</f>
        <v>0</v>
      </c>
      <c r="H57" s="205"/>
      <c r="I57" s="218">
        <f t="shared" si="6"/>
        <v>0</v>
      </c>
      <c r="J57" s="218">
        <f t="shared" si="2"/>
        <v>0</v>
      </c>
      <c r="K57" s="205" t="e">
        <f>J57/I57</f>
        <v>#DIV/0!</v>
      </c>
    </row>
    <row r="58" spans="1:11" ht="23.25">
      <c r="A58" s="122">
        <v>494</v>
      </c>
      <c r="B58" s="123" t="s">
        <v>4108</v>
      </c>
      <c r="C58" s="219">
        <f>SUMIF('ПО КОРИСНИЦИМА'!$F$17:$F$1932,'По основ. нам.'!A58,'ПО КОРИСНИЦИМА'!$H$17:$H$1932)</f>
        <v>0</v>
      </c>
      <c r="D58" s="195">
        <f>SUMIF('ПО КОРИСНИЦИМА'!$F$17:$F$1932,'По основ. нам.'!A58,'ПО КОРИСНИЦИМА'!$I$17:$I$1932)</f>
        <v>0</v>
      </c>
      <c r="E58" s="211"/>
      <c r="F58" s="219">
        <f>SUMIF('ПО КОРИСНИЦИМА'!$F$17:$F$1932,'По основ. нам.'!A58,'ПО КОРИСНИЦИМА'!$L$17:$L$1932)</f>
        <v>0</v>
      </c>
      <c r="G58" s="219">
        <f>SUMIF('ПО КОРИСНИЦИМА'!$F$17:$F$1932,'По основ. нам.'!A58,'ПО КОРИСНИЦИМА'!$M$17:$M$1932)</f>
        <v>0</v>
      </c>
      <c r="H58" s="206"/>
      <c r="I58" s="219">
        <f t="shared" si="6"/>
        <v>0</v>
      </c>
      <c r="J58" s="219">
        <f t="shared" si="2"/>
        <v>0</v>
      </c>
      <c r="K58" s="206"/>
    </row>
    <row r="59" spans="1:11" ht="23.25">
      <c r="A59" s="122">
        <v>495</v>
      </c>
      <c r="B59" s="123" t="s">
        <v>4109</v>
      </c>
      <c r="C59" s="219">
        <f>SUMIF('ПО КОРИСНИЦИМА'!$F$17:$F$1932,'По основ. нам.'!A59,'ПО КОРИСНИЦИМА'!$H$17:$H$1932)</f>
        <v>0</v>
      </c>
      <c r="D59" s="195">
        <f>SUMIF('ПО КОРИСНИЦИМА'!$F$17:$F$1932,'По основ. нам.'!A59,'ПО КОРИСНИЦИМА'!$I$17:$I$1932)</f>
        <v>0</v>
      </c>
      <c r="E59" s="211"/>
      <c r="F59" s="219">
        <f>SUMIF('ПО КОРИСНИЦИМА'!$F$17:$F$1932,'По основ. нам.'!A59,'ПО КОРИСНИЦИМА'!$L$17:$L$1932)</f>
        <v>0</v>
      </c>
      <c r="G59" s="219">
        <f>SUMIF('ПО КОРИСНИЦИМА'!$F$17:$F$1932,'По основ. нам.'!A59,'ПО КОРИСНИЦИМА'!$M$17:$M$1932)</f>
        <v>0</v>
      </c>
      <c r="H59" s="206"/>
      <c r="I59" s="219">
        <f t="shared" si="6"/>
        <v>0</v>
      </c>
      <c r="J59" s="219">
        <f t="shared" si="2"/>
        <v>0</v>
      </c>
      <c r="K59" s="206"/>
    </row>
    <row r="60" spans="1:11" ht="23.25">
      <c r="A60" s="122">
        <v>496</v>
      </c>
      <c r="B60" s="123" t="s">
        <v>4110</v>
      </c>
      <c r="C60" s="219">
        <f>SUMIF('ПО КОРИСНИЦИМА'!$F$17:$F$1932,'По основ. нам.'!A60,'ПО КОРИСНИЦИМА'!$H$17:$H$1932)</f>
        <v>0</v>
      </c>
      <c r="D60" s="195">
        <f>SUMIF('ПО КОРИСНИЦИМА'!$F$17:$F$1932,'По основ. нам.'!A60,'ПО КОРИСНИЦИМА'!$I$17:$I$1932)</f>
        <v>0</v>
      </c>
      <c r="E60" s="211"/>
      <c r="F60" s="219">
        <f>SUMIF('ПО КОРИСНИЦИМА'!$F$17:$F$1932,'По основ. нам.'!A60,'ПО КОРИСНИЦИМА'!$L$17:$L$1932)</f>
        <v>0</v>
      </c>
      <c r="G60" s="219">
        <f>SUMIF('ПО КОРИСНИЦИМА'!$F$17:$F$1932,'По основ. нам.'!A60,'ПО КОРИСНИЦИМА'!$M$17:$M$1932)</f>
        <v>0</v>
      </c>
      <c r="H60" s="206"/>
      <c r="I60" s="219">
        <f t="shared" si="6"/>
        <v>0</v>
      </c>
      <c r="J60" s="219">
        <f t="shared" si="2"/>
        <v>0</v>
      </c>
      <c r="K60" s="206"/>
    </row>
    <row r="61" spans="1:11" ht="23.25">
      <c r="A61" s="122">
        <v>499</v>
      </c>
      <c r="B61" s="123" t="s">
        <v>4111</v>
      </c>
      <c r="C61" s="219">
        <f>SUMIF('ПО КОРИСНИЦИМА'!$F$17:$F$1932,'По основ. нам.'!A61,'ПО КОРИСНИЦИМА'!$H$17:$H$1932)</f>
        <v>0</v>
      </c>
      <c r="D61" s="195">
        <f>SUMIF('ПО КОРИСНИЦИМА'!$F$17:$F$1932,'По основ. нам.'!A61,'ПО КОРИСНИЦИМА'!$I$17:$I$1932)</f>
        <v>0</v>
      </c>
      <c r="E61" s="211" t="e">
        <f>D61/C61</f>
        <v>#DIV/0!</v>
      </c>
      <c r="F61" s="219">
        <f>SUMIF('ПО КОРИСНИЦИМА'!$F$17:$F$1932,'По основ. нам.'!A61,'ПО КОРИСНИЦИМА'!$L$17:$L$1932)</f>
        <v>0</v>
      </c>
      <c r="G61" s="219">
        <f>SUMIF('ПО КОРИСНИЦИМА'!$F$17:$F$1932,'По основ. нам.'!A61,'ПО КОРИСНИЦИМА'!$M$17:$M$1932)</f>
        <v>0</v>
      </c>
      <c r="H61" s="206"/>
      <c r="I61" s="219">
        <f t="shared" si="6"/>
        <v>0</v>
      </c>
      <c r="J61" s="219">
        <f t="shared" si="2"/>
        <v>0</v>
      </c>
      <c r="K61" s="206" t="e">
        <f>J61/I61</f>
        <v>#DIV/0!</v>
      </c>
    </row>
    <row r="62" spans="1:11">
      <c r="A62" s="122">
        <v>49911</v>
      </c>
      <c r="B62" s="123" t="s">
        <v>3823</v>
      </c>
      <c r="C62" s="219">
        <v>6000000</v>
      </c>
      <c r="D62" s="195">
        <f>SUMIF('ПО КОРИСНИЦИМА'!$F$17:$F$1932,'По основ. нам.'!A62,'ПО КОРИСНИЦИМА'!$I$17:$I$1932)</f>
        <v>0</v>
      </c>
      <c r="E62" s="211"/>
      <c r="F62" s="219">
        <f>SUMIF('ПО КОРИСНИЦИМА'!$F$17:$F$1932,'По основ. нам.'!A62,'ПО КОРИСНИЦИМА'!$L$17:$L$1932)</f>
        <v>0</v>
      </c>
      <c r="G62" s="219">
        <f>SUMIF('ПО КОРИСНИЦИМА'!$F$17:$F$1932,'По основ. нам.'!A62,'ПО КОРИСНИЦИМА'!$M$17:$M$1932)</f>
        <v>0</v>
      </c>
      <c r="H62" s="206"/>
      <c r="I62" s="219">
        <f t="shared" si="6"/>
        <v>6000000</v>
      </c>
      <c r="J62" s="219">
        <f t="shared" si="2"/>
        <v>0</v>
      </c>
      <c r="K62" s="206"/>
    </row>
    <row r="63" spans="1:11">
      <c r="A63" s="112" t="s">
        <v>3824</v>
      </c>
      <c r="B63" s="113" t="s">
        <v>3825</v>
      </c>
      <c r="C63" s="219">
        <f>C61-C62</f>
        <v>-6000000</v>
      </c>
      <c r="D63" s="195">
        <f>SUMIF('ПО КОРИСНИЦИМА'!$F$17:$F$1932,'По основ. нам.'!A63,'ПО КОРИСНИЦИМА'!$I$17:$I$1932)</f>
        <v>0</v>
      </c>
      <c r="E63" s="211"/>
      <c r="F63" s="219">
        <f>SUMIF('ПО КОРИСНИЦИМА'!$F$17:$F$1932,'По основ. нам.'!A63,'ПО КОРИСНИЦИМА'!$L$17:$L$1932)</f>
        <v>0</v>
      </c>
      <c r="G63" s="219">
        <f>SUMIF('ПО КОРИСНИЦИМА'!$F$17:$F$1932,'По основ. нам.'!A63,'ПО КОРИСНИЦИМА'!$M$17:$M$1932)</f>
        <v>0</v>
      </c>
      <c r="H63" s="206"/>
      <c r="I63" s="219">
        <f t="shared" si="6"/>
        <v>-6000000</v>
      </c>
      <c r="J63" s="219">
        <f t="shared" si="2"/>
        <v>0</v>
      </c>
      <c r="K63" s="206"/>
    </row>
    <row r="64" spans="1:11">
      <c r="A64" s="158" t="s">
        <v>3952</v>
      </c>
      <c r="B64" s="159" t="s">
        <v>4196</v>
      </c>
      <c r="C64" s="220">
        <f>SUM(C65,C71,C76,C80)</f>
        <v>95253428</v>
      </c>
      <c r="D64" s="227">
        <f t="shared" ref="D64:K64" si="9">SUM(D65,D71,D76,D80)</f>
        <v>9815811.7999999989</v>
      </c>
      <c r="E64" s="212">
        <f t="shared" si="9"/>
        <v>0.99268405958422468</v>
      </c>
      <c r="F64" s="220">
        <f t="shared" si="9"/>
        <v>38032961</v>
      </c>
      <c r="G64" s="220">
        <f t="shared" si="9"/>
        <v>784197.8</v>
      </c>
      <c r="H64" s="208">
        <f t="shared" si="9"/>
        <v>2.0618899485633002E-2</v>
      </c>
      <c r="I64" s="220">
        <f>SUM(I65,I71,I76,I80)</f>
        <v>133286389</v>
      </c>
      <c r="J64" s="220">
        <f t="shared" si="9"/>
        <v>10600009.6</v>
      </c>
      <c r="K64" s="208">
        <f t="shared" si="9"/>
        <v>0.97026928769254583</v>
      </c>
    </row>
    <row r="65" spans="1:13">
      <c r="A65" s="110" t="s">
        <v>3826</v>
      </c>
      <c r="B65" s="111" t="s">
        <v>3827</v>
      </c>
      <c r="C65" s="218">
        <f>SUM(C66:C70)</f>
        <v>94753428</v>
      </c>
      <c r="D65" s="194">
        <f>SUM(D66:D70)</f>
        <v>9368908.129999999</v>
      </c>
      <c r="E65" s="210">
        <f>D65/C65</f>
        <v>9.8876719584224421E-2</v>
      </c>
      <c r="F65" s="218">
        <f>SUM(F66:F70)</f>
        <v>38032961</v>
      </c>
      <c r="G65" s="218">
        <f>SUM(G66:G70)</f>
        <v>784197.8</v>
      </c>
      <c r="H65" s="205">
        <f>G65/F65</f>
        <v>2.0618899485633002E-2</v>
      </c>
      <c r="I65" s="218">
        <f t="shared" ref="I65:I74" si="10">C65+F65</f>
        <v>132786389</v>
      </c>
      <c r="J65" s="218">
        <f t="shared" si="2"/>
        <v>10153105.93</v>
      </c>
      <c r="K65" s="205">
        <f>J65/I65</f>
        <v>7.6461947692545509E-2</v>
      </c>
    </row>
    <row r="66" spans="1:13">
      <c r="A66" s="112" t="s">
        <v>5173</v>
      </c>
      <c r="B66" s="113" t="s">
        <v>3828</v>
      </c>
      <c r="C66" s="219">
        <f>SUMIF('ПО КОРИСНИЦИМА'!$F$17:$F$1932,'По основ. нам.'!A66,'ПО КОРИСНИЦИМА'!$H$17:$H$1932)</f>
        <v>82770000</v>
      </c>
      <c r="D66" s="195">
        <f>SUMIF('ПО КОРИСНИЦИМА'!$F$17:$F$1932,'По основ. нам.'!A66,'ПО КОРИСНИЦИМА'!$I$17:$I$1932)</f>
        <v>5607393.1500000004</v>
      </c>
      <c r="E66" s="211">
        <f>D66/C66</f>
        <v>6.7746685393258427E-2</v>
      </c>
      <c r="F66" s="219">
        <f>SUMIF('ПО КОРИСНИЦИМА'!$F$17:$F$1932,'По основ. нам.'!A66,'ПО КОРИСНИЦИМА'!$L$17:$L$1932)</f>
        <v>17032961</v>
      </c>
      <c r="G66" s="219">
        <f>SUMIF('ПО КОРИСНИЦИМА'!$F$17:$F$1932,'По основ. нам.'!A66,'ПО КОРИСНИЦИМА'!$M$17:$M$1932)</f>
        <v>0</v>
      </c>
      <c r="H66" s="206">
        <f>G66/F66</f>
        <v>0</v>
      </c>
      <c r="I66" s="219">
        <f t="shared" si="10"/>
        <v>99802961</v>
      </c>
      <c r="J66" s="219">
        <f t="shared" si="2"/>
        <v>5607393.1500000004</v>
      </c>
      <c r="K66" s="206">
        <f>J66/I66</f>
        <v>5.6184637147188451E-2</v>
      </c>
    </row>
    <row r="67" spans="1:13">
      <c r="A67" s="112">
        <v>512</v>
      </c>
      <c r="B67" s="113" t="s">
        <v>3829</v>
      </c>
      <c r="C67" s="219">
        <f>SUMIF('ПО КОРИСНИЦИМА'!$F$17:$F$1932,'По основ. нам.'!A67,'ПО КОРИСНИЦИМА'!$H$17:$H$1932)</f>
        <v>11283428</v>
      </c>
      <c r="D67" s="195">
        <f>SUMIF('ПО КОРИСНИЦИМА'!$F$17:$F$1932,'По основ. нам.'!A67,'ПО КОРИСНИЦИМА'!$I$17:$I$1932)</f>
        <v>3722171.78</v>
      </c>
      <c r="E67" s="211">
        <f>D67/C67</f>
        <v>0.32987951711128921</v>
      </c>
      <c r="F67" s="219">
        <f>SUMIF('ПО КОРИСНИЦИМА'!$F$17:$F$1932,'По основ. нам.'!A67,'ПО КОРИСНИЦИМА'!$L$17:$L$1932)</f>
        <v>21000000</v>
      </c>
      <c r="G67" s="219">
        <f>SUMIF('ПО КОРИСНИЦИМА'!$F$17:$F$1932,'По основ. нам.'!A67,'ПО КОРИСНИЦИМА'!$M$17:$M$1932)</f>
        <v>492834</v>
      </c>
      <c r="H67" s="206">
        <f>G67/F67</f>
        <v>2.3468285714285716E-2</v>
      </c>
      <c r="I67" s="219">
        <f t="shared" si="10"/>
        <v>32283428</v>
      </c>
      <c r="J67" s="219">
        <f t="shared" si="2"/>
        <v>4215005.7799999993</v>
      </c>
      <c r="K67" s="206">
        <f>J67/I67</f>
        <v>0.13056252204691521</v>
      </c>
    </row>
    <row r="68" spans="1:13">
      <c r="A68" s="112">
        <v>513</v>
      </c>
      <c r="B68" s="113" t="s">
        <v>3830</v>
      </c>
      <c r="C68" s="219">
        <f>SUMIF('ПО КОРИСНИЦИМА'!$F$17:$F$1932,'По основ. нам.'!A68,'ПО КОРИСНИЦИМА'!$H$17:$H$1932)</f>
        <v>0</v>
      </c>
      <c r="D68" s="195">
        <f>SUMIF('ПО КОРИСНИЦИМА'!$F$17:$F$1932,'По основ. нам.'!A68,'ПО КОРИСНИЦИМА'!$I$17:$I$1932)</f>
        <v>0</v>
      </c>
      <c r="E68" s="211"/>
      <c r="F68" s="219">
        <f>SUMIF('ПО КОРИСНИЦИМА'!$F$17:$F$1932,'По основ. нам.'!A68,'ПО КОРИСНИЦИМА'!$L$17:$L$1932)</f>
        <v>0</v>
      </c>
      <c r="G68" s="219">
        <f>SUMIF('ПО КОРИСНИЦИМА'!$F$17:$F$1932,'По основ. нам.'!A68,'ПО КОРИСНИЦИМА'!$M$17:$M$1932)</f>
        <v>0</v>
      </c>
      <c r="H68" s="206"/>
      <c r="I68" s="240">
        <f t="shared" si="10"/>
        <v>0</v>
      </c>
      <c r="J68" s="240">
        <f t="shared" si="2"/>
        <v>0</v>
      </c>
      <c r="K68" s="207"/>
    </row>
    <row r="69" spans="1:13">
      <c r="A69" s="112">
        <v>514</v>
      </c>
      <c r="B69" s="113" t="s">
        <v>3831</v>
      </c>
      <c r="C69" s="219">
        <f>SUMIF('ПО КОРИСНИЦИМА'!$F$17:$F$1932,'По основ. нам.'!A69,'ПО КОРИСНИЦИМА'!$H$17:$H$1932)</f>
        <v>0</v>
      </c>
      <c r="D69" s="195">
        <f>SUMIF('ПО КОРИСНИЦИМА'!$F$17:$F$1932,'По основ. нам.'!A69,'ПО КОРИСНИЦИМА'!$I$17:$I$1932)</f>
        <v>0</v>
      </c>
      <c r="E69" s="211"/>
      <c r="F69" s="219">
        <f>SUMIF('ПО КОРИСНИЦИМА'!$F$17:$F$1932,'По основ. нам.'!A69,'ПО КОРИСНИЦИМА'!$L$17:$L$1932)</f>
        <v>0</v>
      </c>
      <c r="G69" s="219">
        <f>SUMIF('ПО КОРИСНИЦИМА'!$F$17:$F$1932,'По основ. нам.'!A69,'ПО КОРИСНИЦИМА'!$M$17:$M$1932)</f>
        <v>0</v>
      </c>
      <c r="H69" s="206"/>
      <c r="I69" s="219">
        <f t="shared" si="10"/>
        <v>0</v>
      </c>
      <c r="J69" s="219">
        <f t="shared" si="2"/>
        <v>0</v>
      </c>
      <c r="K69" s="206"/>
    </row>
    <row r="70" spans="1:13">
      <c r="A70" s="112">
        <v>515</v>
      </c>
      <c r="B70" s="113" t="s">
        <v>3832</v>
      </c>
      <c r="C70" s="219">
        <f>SUMIF('ПО КОРИСНИЦИМА'!$F$17:$F$1932,'По основ. нам.'!A70,'ПО КОРИСНИЦИМА'!$H$17:$H$1932)</f>
        <v>700000</v>
      </c>
      <c r="D70" s="195">
        <f>SUMIF('ПО КОРИСНИЦИМА'!$F$17:$F$1932,'По основ. нам.'!A70,'ПО КОРИСНИЦИМА'!$I$17:$I$1932)</f>
        <v>39343.199999999997</v>
      </c>
      <c r="E70" s="211">
        <f>D70/C70</f>
        <v>5.6204571428571423E-2</v>
      </c>
      <c r="F70" s="219">
        <f>SUMIF('ПО КОРИСНИЦИМА'!$F$17:$F$1932,'По основ. нам.'!A70,'ПО КОРИСНИЦИМА'!$L$17:$L$1932)</f>
        <v>0</v>
      </c>
      <c r="G70" s="219">
        <f>SUMIF('ПО КОРИСНИЦИМА'!$F$17:$F$1932,'По основ. нам.'!A70,'ПО КОРИСНИЦИМА'!$M$17:$M$1932)</f>
        <v>291363.8</v>
      </c>
      <c r="H70" s="206" t="e">
        <f>G70/F70</f>
        <v>#DIV/0!</v>
      </c>
      <c r="I70" s="219">
        <f t="shared" si="10"/>
        <v>700000</v>
      </c>
      <c r="J70" s="219">
        <f t="shared" si="2"/>
        <v>330707</v>
      </c>
      <c r="K70" s="206">
        <f>J70/I70</f>
        <v>0.47243857142857143</v>
      </c>
      <c r="M70" s="202">
        <f>I64+I7</f>
        <v>794806413</v>
      </c>
    </row>
    <row r="71" spans="1:13">
      <c r="A71" s="110" t="s">
        <v>3833</v>
      </c>
      <c r="B71" s="111" t="s">
        <v>3834</v>
      </c>
      <c r="C71" s="218">
        <f>SUM(C72:C75)</f>
        <v>0</v>
      </c>
      <c r="D71" s="194">
        <f>SUM(D72:D75)</f>
        <v>0</v>
      </c>
      <c r="E71" s="210"/>
      <c r="F71" s="218">
        <f>SUM(F72:F74)</f>
        <v>0</v>
      </c>
      <c r="G71" s="218">
        <f>SUM(G72:G75)</f>
        <v>0</v>
      </c>
      <c r="H71" s="205"/>
      <c r="I71" s="218">
        <f t="shared" si="10"/>
        <v>0</v>
      </c>
      <c r="J71" s="218">
        <f t="shared" si="2"/>
        <v>0</v>
      </c>
      <c r="K71" s="205"/>
    </row>
    <row r="72" spans="1:13">
      <c r="A72" s="118">
        <v>521</v>
      </c>
      <c r="B72" s="124" t="s">
        <v>3835</v>
      </c>
      <c r="C72" s="219">
        <f>SUMIF('ПО КОРИСНИЦИМА'!$F$17:$F$1932,'По основ. нам.'!A72,'ПО КОРИСНИЦИМА'!$H$17:$H$1932)</f>
        <v>0</v>
      </c>
      <c r="D72" s="196">
        <f>SUMIF('ПО КОРИСНИЦИМА'!$F$17:$F$1932,'По основ. нам.'!A72,'ПО КОРИСНИЦИМА'!$I$17:$I$1932)</f>
        <v>0</v>
      </c>
      <c r="E72" s="213"/>
      <c r="F72" s="219">
        <f>SUMIF('ПО КОРИСНИЦИМА'!$F$17:$F$1932,'По основ. нам.'!A72,'ПО КОРИСНИЦИМА'!$L$17:$L$1932)</f>
        <v>0</v>
      </c>
      <c r="G72" s="219">
        <f>SUMIF('ПО КОРИСНИЦИМА'!$F$17:$F$1932,'По основ. нам.'!A72,'ПО КОРИСНИЦИМА'!$M$17:$M$1932)</f>
        <v>0</v>
      </c>
      <c r="H72" s="206"/>
      <c r="I72" s="219">
        <f t="shared" si="10"/>
        <v>0</v>
      </c>
      <c r="J72" s="219">
        <f t="shared" ref="J72:J90" si="11">D72+G72</f>
        <v>0</v>
      </c>
      <c r="K72" s="206"/>
    </row>
    <row r="73" spans="1:13">
      <c r="A73" s="118">
        <v>522</v>
      </c>
      <c r="B73" s="124" t="s">
        <v>3836</v>
      </c>
      <c r="C73" s="219">
        <f>SUMIF('ПО КОРИСНИЦИМА'!$F$17:$F$1932,'По основ. нам.'!A73,'ПО КОРИСНИЦИМА'!$H$17:$H$1932)</f>
        <v>0</v>
      </c>
      <c r="D73" s="196">
        <f>SUMIF('ПО КОРИСНИЦИМА'!$F$17:$F$1932,'По основ. нам.'!A73,'ПО КОРИСНИЦИМА'!$I$17:$I$1932)</f>
        <v>0</v>
      </c>
      <c r="E73" s="213"/>
      <c r="F73" s="219">
        <f>SUMIF('ПО КОРИСНИЦИМА'!$F$17:$F$1932,'По основ. нам.'!A73,'ПО КОРИСНИЦИМА'!$L$17:$L$1932)</f>
        <v>0</v>
      </c>
      <c r="G73" s="219">
        <f>SUMIF('ПО КОРИСНИЦИМА'!$F$17:$F$1932,'По основ. нам.'!A73,'ПО КОРИСНИЦИМА'!$M$17:$M$1932)</f>
        <v>0</v>
      </c>
      <c r="H73" s="206"/>
      <c r="I73" s="219">
        <f t="shared" si="10"/>
        <v>0</v>
      </c>
      <c r="J73" s="219">
        <f t="shared" si="11"/>
        <v>0</v>
      </c>
      <c r="K73" s="206"/>
    </row>
    <row r="74" spans="1:13">
      <c r="A74" s="118">
        <v>523</v>
      </c>
      <c r="B74" s="125" t="s">
        <v>3837</v>
      </c>
      <c r="C74" s="219">
        <f>SUMIF('ПО КОРИСНИЦИМА'!$F$17:$F$1932,'По основ. нам.'!A74,'ПО КОРИСНИЦИМА'!$H$17:$H$1932)</f>
        <v>0</v>
      </c>
      <c r="D74" s="196">
        <f>SUMIF('ПО КОРИСНИЦИМА'!$F$17:$F$1932,'По основ. нам.'!A74,'ПО КОРИСНИЦИМА'!$I$17:$I$1932)</f>
        <v>0</v>
      </c>
      <c r="E74" s="213"/>
      <c r="F74" s="219">
        <f>SUMIF('ПО КОРИСНИЦИМА'!$F$17:$F$1932,'По основ. нам.'!A74,'ПО КОРИСНИЦИМА'!$L$17:$L$1932)</f>
        <v>0</v>
      </c>
      <c r="G74" s="219">
        <f>SUMIF('ПО КОРИСНИЦИМА'!$F$17:$F$1932,'По основ. нам.'!A74,'ПО КОРИСНИЦИМА'!$M$17:$M$1932)</f>
        <v>0</v>
      </c>
      <c r="H74" s="206"/>
      <c r="I74" s="219">
        <f t="shared" si="10"/>
        <v>0</v>
      </c>
      <c r="J74" s="219">
        <f t="shared" si="11"/>
        <v>0</v>
      </c>
      <c r="K74" s="206"/>
    </row>
    <row r="75" spans="1:13">
      <c r="A75" s="118">
        <v>531</v>
      </c>
      <c r="B75" s="125" t="s">
        <v>4112</v>
      </c>
      <c r="C75" s="219">
        <f>SUMIF('ПО КОРИСНИЦИМА'!$F$17:$F$1932,'По основ. нам.'!A75,'ПО КОРИСНИЦИМА'!$H$17:$H$1932)</f>
        <v>0</v>
      </c>
      <c r="D75" s="196">
        <f>SUMIF('ПО КОРИСНИЦИМА'!$F$17:$F$1932,'По основ. нам.'!A75,'ПО КОРИСНИЦИМА'!$I$17:$I$1932)</f>
        <v>0</v>
      </c>
      <c r="E75" s="213"/>
      <c r="F75" s="219">
        <v>0</v>
      </c>
      <c r="G75" s="219">
        <f>SUMIF('ПО КОРИСНИЦИМА'!$F$17:$F$1932,'По основ. нам.'!A75,'ПО КОРИСНИЦИМА'!$M$17:$M$1932)</f>
        <v>0</v>
      </c>
      <c r="H75" s="206"/>
      <c r="I75" s="219">
        <v>0</v>
      </c>
      <c r="J75" s="219">
        <f t="shared" si="11"/>
        <v>0</v>
      </c>
      <c r="K75" s="206"/>
    </row>
    <row r="76" spans="1:13" ht="15.75" customHeight="1">
      <c r="A76" s="110" t="s">
        <v>3838</v>
      </c>
      <c r="B76" s="111" t="s">
        <v>3839</v>
      </c>
      <c r="C76" s="221">
        <f>SUM(C77:C79)</f>
        <v>500000</v>
      </c>
      <c r="D76" s="197">
        <f>SUM(D77:D79)</f>
        <v>446903.67000000016</v>
      </c>
      <c r="E76" s="214">
        <f>D76/C76</f>
        <v>0.89380734000000028</v>
      </c>
      <c r="F76" s="222">
        <f>SUM(F77:F79)</f>
        <v>0</v>
      </c>
      <c r="G76" s="222">
        <f>SUM(G77:G79)</f>
        <v>0</v>
      </c>
      <c r="H76" s="232"/>
      <c r="I76" s="218">
        <f t="shared" ref="I76:I84" si="12">C76+F76</f>
        <v>500000</v>
      </c>
      <c r="J76" s="218">
        <f t="shared" si="11"/>
        <v>446903.67000000016</v>
      </c>
      <c r="K76" s="205">
        <f>J76/I76</f>
        <v>0.89380734000000028</v>
      </c>
    </row>
    <row r="77" spans="1:13">
      <c r="A77" s="118">
        <v>541</v>
      </c>
      <c r="B77" s="124" t="s">
        <v>3840</v>
      </c>
      <c r="C77" s="219">
        <f>SUMIF('ПО КОРИСНИЦИМА'!$F$17:$F$1932,'По основ. нам.'!A77,'ПО КОРИСНИЦИМА'!$H$17:$H$1932)</f>
        <v>500000</v>
      </c>
      <c r="D77" s="196">
        <f>SUMIF('ПО КОРИСНИЦИМА'!$F$17:$F$1932,'По основ. нам.'!A77,'ПО КОРИСНИЦИМА'!$I$17:$I$1932)</f>
        <v>446903.67000000016</v>
      </c>
      <c r="E77" s="213">
        <f>D77/C77</f>
        <v>0.89380734000000028</v>
      </c>
      <c r="F77" s="219">
        <f>SUMIF('ПО КОРИСНИЦИМА'!$F$17:$F$1932,'По основ. нам.'!A77,'ПО КОРИСНИЦИМА'!$L$17:$L$1932)</f>
        <v>0</v>
      </c>
      <c r="G77" s="219">
        <f>SUMIF('ПО КОРИСНИЦИМА'!$F$17:$F$1932,'По основ. нам.'!A77,'ПО КОРИСНИЦИМА'!$M$17:$M$1932)</f>
        <v>0</v>
      </c>
      <c r="H77" s="206"/>
      <c r="I77" s="240">
        <f t="shared" si="12"/>
        <v>500000</v>
      </c>
      <c r="J77" s="240">
        <f t="shared" si="11"/>
        <v>446903.67000000016</v>
      </c>
      <c r="K77" s="206">
        <f>J77/I77</f>
        <v>0.89380734000000028</v>
      </c>
    </row>
    <row r="78" spans="1:13">
      <c r="A78" s="118">
        <v>542</v>
      </c>
      <c r="B78" s="124" t="s">
        <v>3841</v>
      </c>
      <c r="C78" s="219">
        <f>SUMIF('ПО КОРИСНИЦИМА'!$F$17:$F$1932,'По основ. нам.'!A78,'ПО КОРИСНИЦИМА'!$H$17:$H$1932)</f>
        <v>0</v>
      </c>
      <c r="D78" s="196">
        <f>SUMIF('ПО КОРИСНИЦИМА'!$F$17:$F$1932,'По основ. нам.'!A78,'ПО КОРИСНИЦИМА'!$I$17:$I$1932)</f>
        <v>0</v>
      </c>
      <c r="E78" s="213"/>
      <c r="F78" s="219">
        <f>SUMIF('ПО КОРИСНИЦИМА'!$F$17:$F$1932,'По основ. нам.'!A78,'ПО КОРИСНИЦИМА'!$L$17:$L$1932)</f>
        <v>0</v>
      </c>
      <c r="G78" s="219">
        <f>SUMIF('ПО КОРИСНИЦИМА'!$F$17:$F$1932,'По основ. нам.'!A78,'ПО КОРИСНИЦИМА'!$M$17:$M$1932)</f>
        <v>0</v>
      </c>
      <c r="H78" s="206"/>
      <c r="I78" s="240">
        <f t="shared" si="12"/>
        <v>0</v>
      </c>
      <c r="J78" s="240">
        <f t="shared" si="11"/>
        <v>0</v>
      </c>
      <c r="K78" s="207"/>
    </row>
    <row r="79" spans="1:13">
      <c r="A79" s="118">
        <v>543</v>
      </c>
      <c r="B79" s="125" t="s">
        <v>3842</v>
      </c>
      <c r="C79" s="219">
        <f>SUMIF('ПО КОРИСНИЦИМА'!$F$17:$F$1932,'По основ. нам.'!A79,'ПО КОРИСНИЦИМА'!$H$17:$H$1932)</f>
        <v>0</v>
      </c>
      <c r="D79" s="196">
        <f>SUMIF('ПО КОРИСНИЦИМА'!$F$17:$F$1932,'По основ. нам.'!A79,'ПО КОРИСНИЦИМА'!$I$17:$I$1932)</f>
        <v>0</v>
      </c>
      <c r="E79" s="213"/>
      <c r="F79" s="219">
        <f>SUMIF('ПО КОРИСНИЦИМА'!$F$17:$F$1932,'По основ. нам.'!A79,'ПО КОРИСНИЦИМА'!$L$17:$L$1932)</f>
        <v>0</v>
      </c>
      <c r="G79" s="219">
        <f>SUMIF('ПО КОРИСНИЦИМА'!$F$17:$F$1932,'По основ. нам.'!A79,'ПО КОРИСНИЦИМА'!$M$17:$M$1932)</f>
        <v>0</v>
      </c>
      <c r="H79" s="206"/>
      <c r="I79" s="240">
        <f t="shared" si="12"/>
        <v>0</v>
      </c>
      <c r="J79" s="240">
        <f t="shared" si="11"/>
        <v>0</v>
      </c>
      <c r="K79" s="207"/>
    </row>
    <row r="80" spans="1:13">
      <c r="A80" s="126">
        <v>550</v>
      </c>
      <c r="B80" s="127" t="s">
        <v>3843</v>
      </c>
      <c r="C80" s="222">
        <f>SUM(C81)</f>
        <v>0</v>
      </c>
      <c r="D80" s="198">
        <f>SUM(D81)</f>
        <v>0</v>
      </c>
      <c r="E80" s="215"/>
      <c r="F80" s="222">
        <f>SUM(F81)</f>
        <v>0</v>
      </c>
      <c r="G80" s="222">
        <f>SUM(G81)</f>
        <v>0</v>
      </c>
      <c r="H80" s="232"/>
      <c r="I80" s="218">
        <f t="shared" si="12"/>
        <v>0</v>
      </c>
      <c r="J80" s="218">
        <f t="shared" si="11"/>
        <v>0</v>
      </c>
      <c r="K80" s="205"/>
    </row>
    <row r="81" spans="1:11">
      <c r="A81" s="118">
        <v>551</v>
      </c>
      <c r="B81" s="128" t="s">
        <v>3844</v>
      </c>
      <c r="C81" s="219">
        <f>SUMIF('ПО КОРИСНИЦИМА'!$F$17:$F$1932,'По основ. нам.'!A81,'ПО КОРИСНИЦИМА'!$H$17:$H$1932)</f>
        <v>0</v>
      </c>
      <c r="D81" s="196">
        <f>SUMIF('ПО КОРИСНИЦИМА'!$F$17:$F$1932,'По основ. нам.'!A81,'ПО КОРИСНИЦИМА'!$I$17:$I$1932)</f>
        <v>0</v>
      </c>
      <c r="E81" s="213"/>
      <c r="F81" s="219">
        <f>SUMIF('ПО КОРИСНИЦИМА'!$F$17:$F$1932,'По основ. нам.'!A81,'ПО КОРИСНИЦИМА'!$L$17:$L$1932)</f>
        <v>0</v>
      </c>
      <c r="G81" s="219">
        <f>SUMIF('ПО КОРИСНИЦИМА'!$F$17:$F$1932,'По основ. нам.'!A81,'ПО КОРИСНИЦИМА'!$M$17:$M$1932)</f>
        <v>0</v>
      </c>
      <c r="H81" s="206"/>
      <c r="I81" s="240">
        <f t="shared" si="12"/>
        <v>0</v>
      </c>
      <c r="J81" s="240">
        <f t="shared" si="11"/>
        <v>0</v>
      </c>
      <c r="K81" s="207"/>
    </row>
    <row r="82" spans="1:11" ht="29.25" customHeight="1">
      <c r="A82" s="158" t="s">
        <v>3961</v>
      </c>
      <c r="B82" s="647" t="s">
        <v>5216</v>
      </c>
      <c r="C82" s="220">
        <f>C83</f>
        <v>2200000</v>
      </c>
      <c r="D82" s="227">
        <f t="shared" ref="D82:K82" si="13">D83</f>
        <v>5515551.9400000004</v>
      </c>
      <c r="E82" s="212">
        <f t="shared" si="13"/>
        <v>2.5070690636363637</v>
      </c>
      <c r="F82" s="220">
        <f t="shared" si="13"/>
        <v>0</v>
      </c>
      <c r="G82" s="220">
        <f t="shared" si="13"/>
        <v>0</v>
      </c>
      <c r="H82" s="208">
        <f t="shared" si="13"/>
        <v>0</v>
      </c>
      <c r="I82" s="220">
        <f t="shared" si="13"/>
        <v>2200000</v>
      </c>
      <c r="J82" s="220">
        <f t="shared" si="13"/>
        <v>5515551.9400000004</v>
      </c>
      <c r="K82" s="208">
        <f t="shared" si="13"/>
        <v>2.5070690636363637</v>
      </c>
    </row>
    <row r="83" spans="1:11">
      <c r="A83" s="110" t="s">
        <v>3845</v>
      </c>
      <c r="B83" s="111" t="s">
        <v>3846</v>
      </c>
      <c r="C83" s="222">
        <f>SUM(C84:C87)</f>
        <v>2200000</v>
      </c>
      <c r="D83" s="197">
        <f>SUM(D84:D86)</f>
        <v>5515551.9400000004</v>
      </c>
      <c r="E83" s="214">
        <f>D83/C83</f>
        <v>2.5070690636363637</v>
      </c>
      <c r="F83" s="222">
        <f>SUM(F84:F86)</f>
        <v>0</v>
      </c>
      <c r="G83" s="222">
        <f>SUM(G84:G86)</f>
        <v>0</v>
      </c>
      <c r="H83" s="232"/>
      <c r="I83" s="218">
        <f>SUM(I84:I87)</f>
        <v>2200000</v>
      </c>
      <c r="J83" s="218">
        <f t="shared" si="11"/>
        <v>5515551.9400000004</v>
      </c>
      <c r="K83" s="205">
        <f>J83/I83</f>
        <v>2.5070690636363637</v>
      </c>
    </row>
    <row r="84" spans="1:11">
      <c r="A84" s="112" t="s">
        <v>3847</v>
      </c>
      <c r="B84" s="113" t="s">
        <v>3848</v>
      </c>
      <c r="C84" s="219">
        <f>SUMIF('ПО КОРИСНИЦИМА'!$F$17:$F$1932,'По основ. нам.'!A84,'ПО КОРИСНИЦИМА'!$H$17:$H$1932)</f>
        <v>2200000</v>
      </c>
      <c r="D84" s="196">
        <f>SUMIF('ПО КОРИСНИЦИМА'!$F$17:$F$1932,'По основ. нам.'!A84,'ПО КОРИСНИЦИМА'!$I$17:$I$1932)</f>
        <v>5515551.9400000004</v>
      </c>
      <c r="E84" s="213">
        <f>D84/C84</f>
        <v>2.5070690636363637</v>
      </c>
      <c r="F84" s="219">
        <f>SUMIF('ПО КОРИСНИЦИМА'!$F$17:$F$1932,'По основ. нам.'!A84,'ПО КОРИСНИЦИМА'!$L$17:$L$1932)</f>
        <v>0</v>
      </c>
      <c r="G84" s="219">
        <f>SUMIF('ПО КОРИСНИЦИМА'!$F$17:$F$1932,'По основ. нам.'!A84,'ПО КОРИСНИЦИМА'!$M$17:$M$1932)</f>
        <v>0</v>
      </c>
      <c r="H84" s="206"/>
      <c r="I84" s="219">
        <f t="shared" si="12"/>
        <v>2200000</v>
      </c>
      <c r="J84" s="219">
        <f t="shared" si="11"/>
        <v>5515551.9400000004</v>
      </c>
      <c r="K84" s="206">
        <f>J84/I84</f>
        <v>2.5070690636363637</v>
      </c>
    </row>
    <row r="85" spans="1:11">
      <c r="A85" s="129" t="s">
        <v>3849</v>
      </c>
      <c r="B85" s="130" t="s">
        <v>3850</v>
      </c>
      <c r="C85" s="219">
        <f>SUMIF('ПО КОРИСНИЦИМА'!$F$17:$F$1932,'По основ. нам.'!A85,'ПО КОРИСНИЦИМА'!$H$17:$H$1932)</f>
        <v>0</v>
      </c>
      <c r="D85" s="199">
        <f>SUMIF('ПО КОРИСНИЦИМА'!$F$17:$F$1932,'По основ. нам.'!A85,'ПО КОРИСНИЦИМА'!$I$17:$I$1932)</f>
        <v>0</v>
      </c>
      <c r="E85" s="216"/>
      <c r="F85" s="219">
        <f>SUMIF('ПО КОРИСНИЦИМА'!$F$17:$F$1932,'По основ. нам.'!A85,'ПО КОРИСНИЦИМА'!$L$17:$L$1932)</f>
        <v>0</v>
      </c>
      <c r="G85" s="219">
        <f>SUMIF('ПО КОРИСНИЦИМА'!$F$17:$F$1932,'По основ. нам.'!A85,'ПО КОРИСНИЦИМА'!$M$17:$M$1932)</f>
        <v>0</v>
      </c>
      <c r="H85" s="206"/>
      <c r="I85" s="225"/>
      <c r="J85" s="225">
        <f t="shared" si="11"/>
        <v>0</v>
      </c>
      <c r="K85" s="207"/>
    </row>
    <row r="86" spans="1:11">
      <c r="A86" s="129" t="s">
        <v>3851</v>
      </c>
      <c r="B86" s="130" t="s">
        <v>88</v>
      </c>
      <c r="C86" s="219">
        <f>SUMIF('ПО КОРИСНИЦИМА'!$F$17:$F$1932,'По основ. нам.'!A86,'ПО КОРИСНИЦИМА'!$H$17:$H$1932)</f>
        <v>0</v>
      </c>
      <c r="D86" s="199">
        <f>SUMIF('ПО КОРИСНИЦИМА'!$F$17:$F$1932,'По основ. нам.'!A86,'ПО КОРИСНИЦИМА'!$I$17:$I$1932)</f>
        <v>0</v>
      </c>
      <c r="E86" s="216"/>
      <c r="F86" s="219">
        <f>SUMIF('ПО КОРИСНИЦИМА'!$F$17:$F$1932,'По основ. нам.'!A86,'ПО КОРИСНИЦИМА'!$L$17:$L$1932)</f>
        <v>0</v>
      </c>
      <c r="G86" s="219">
        <f>SUMIF('ПО КОРИСНИЦИМА'!$F$17:$F$1932,'По основ. нам.'!A86,'ПО КОРИСНИЦИМА'!$M$17:$M$1932)</f>
        <v>0</v>
      </c>
      <c r="H86" s="206"/>
      <c r="I86" s="225"/>
      <c r="J86" s="225">
        <f t="shared" si="11"/>
        <v>0</v>
      </c>
      <c r="K86" s="207"/>
    </row>
    <row r="87" spans="1:11">
      <c r="A87" s="129" t="s">
        <v>5382</v>
      </c>
      <c r="B87" s="130" t="s">
        <v>5381</v>
      </c>
      <c r="C87" s="219">
        <f>SUMIF('ПО КОРИСНИЦИМА'!$F$17:$F$1932,'По основ. нам.'!A87,'ПО КОРИСНИЦИМА'!$H$17:$H$1932)</f>
        <v>0</v>
      </c>
      <c r="D87" s="199"/>
      <c r="E87" s="216"/>
      <c r="F87" s="219">
        <v>0</v>
      </c>
      <c r="G87" s="219"/>
      <c r="H87" s="206"/>
      <c r="I87" s="240">
        <f t="shared" ref="I87" si="14">C87+F87</f>
        <v>0</v>
      </c>
      <c r="J87" s="225"/>
      <c r="K87" s="207"/>
    </row>
    <row r="88" spans="1:11">
      <c r="A88" s="110" t="s">
        <v>3852</v>
      </c>
      <c r="B88" s="111" t="s">
        <v>89</v>
      </c>
      <c r="C88" s="222">
        <f>SUMIF('ПО КОРИСНИЦИМА'!$F$17:$F$1932,'По основ. нам.'!A88,'ПО КОРИСНИЦИМА'!$H$17:$H$1932)</f>
        <v>0</v>
      </c>
      <c r="D88" s="198">
        <f>SUM(D89)</f>
        <v>0</v>
      </c>
      <c r="E88" s="215"/>
      <c r="F88" s="222">
        <f>SUM(F89)</f>
        <v>0</v>
      </c>
      <c r="G88" s="222">
        <f>SUM(G89)</f>
        <v>0</v>
      </c>
      <c r="H88" s="232"/>
      <c r="I88" s="218">
        <f>C88+F88</f>
        <v>0</v>
      </c>
      <c r="J88" s="218">
        <f t="shared" si="11"/>
        <v>0</v>
      </c>
      <c r="K88" s="205"/>
    </row>
    <row r="89" spans="1:11">
      <c r="A89" s="129" t="s">
        <v>4696</v>
      </c>
      <c r="B89" s="117" t="s">
        <v>1999</v>
      </c>
      <c r="C89" s="219">
        <f>SUMIF('ПО КОРИСНИЦИМА'!$F$17:$F$1932,'По основ. нам.'!A89,'ПО КОРИСНИЦИМА'!$H$17:$H$1932)</f>
        <v>0</v>
      </c>
      <c r="D89" s="199">
        <f>SUMIF('ПО КОРИСНИЦИМА'!$F$17:$F$1932,'По основ. нам.'!A89,'ПО КОРИСНИЦИМА'!$I$17:$I$1932)</f>
        <v>0</v>
      </c>
      <c r="E89" s="216"/>
      <c r="F89" s="219">
        <f>SUMIF('ПО КОРИСНИЦИМА'!$F$17:$F$1932,'По основ. нам.'!A89,'ПО КОРИСНИЦИМА'!$L$17:$L$1932)</f>
        <v>0</v>
      </c>
      <c r="G89" s="219">
        <f>SUMIF('ПО КОРИСНИЦИМА'!$F$17:$F$1932,'По основ. нам.'!A89,'ПО КОРИСНИЦИМА'!$M$17:$M$1932)</f>
        <v>0</v>
      </c>
      <c r="H89" s="206"/>
      <c r="I89" s="240">
        <f>C89+F89</f>
        <v>0</v>
      </c>
      <c r="J89" s="240">
        <f t="shared" si="11"/>
        <v>0</v>
      </c>
      <c r="K89" s="207"/>
    </row>
    <row r="90" spans="1:11">
      <c r="A90" s="131"/>
      <c r="B90" s="132" t="s">
        <v>3853</v>
      </c>
      <c r="C90" s="223">
        <f>SUM(C8,C17,C24,C30,C35,C41,C48,C50,C57,C65,C71,C76,C80,C83,C88)</f>
        <v>652556869</v>
      </c>
      <c r="D90" s="200">
        <f>SUM(D8,D17,D24,D30,D35,D41,D48,D50,D57,D65,D71,D76,D80,D83,D88)</f>
        <v>291957161.71000004</v>
      </c>
      <c r="E90" s="217">
        <f>D90/C90</f>
        <v>0.4474049321669159</v>
      </c>
      <c r="F90" s="223">
        <f>SUM(F8,F17,F24,F30,F35,F41,F50,F48,F57,F65,F71,F76,F80,F83,F88)</f>
        <v>144449544</v>
      </c>
      <c r="G90" s="223">
        <f>SUM(G8,G17,G24,G30,G35,G41,G50,G48,G57,G65,G71,G76,G80,G83,G88)</f>
        <v>17881027.790000003</v>
      </c>
      <c r="H90" s="233">
        <f>G90/F90</f>
        <v>0.12378736058869111</v>
      </c>
      <c r="I90" s="226">
        <f>C90+F90</f>
        <v>797006413</v>
      </c>
      <c r="J90" s="226">
        <f t="shared" si="11"/>
        <v>309838189.50000006</v>
      </c>
      <c r="K90" s="209">
        <f>J90/I90</f>
        <v>0.38875244219647209</v>
      </c>
    </row>
    <row r="91" spans="1:11" hidden="1">
      <c r="A91" s="133"/>
      <c r="B91" s="133"/>
      <c r="C91" s="224">
        <f>C90-'ПО КОРИСНИЦИМА'!H1932</f>
        <v>0</v>
      </c>
      <c r="D91" s="201"/>
      <c r="E91" s="201"/>
      <c r="F91" s="224">
        <f>F90-'ПО КОРИСНИЦИМА'!L1932</f>
        <v>0</v>
      </c>
      <c r="G91" s="224"/>
      <c r="H91" s="234"/>
      <c r="I91" s="224" t="e">
        <f>Ukupno_izdaci-'ПО КОРИСНИЦИМА'!S1932</f>
        <v>#REF!</v>
      </c>
    </row>
    <row r="93" spans="1:11" hidden="1">
      <c r="E93" s="1207" t="s">
        <v>4979</v>
      </c>
      <c r="F93" s="1207"/>
      <c r="I93" s="1207" t="s">
        <v>4978</v>
      </c>
      <c r="J93" s="1207"/>
    </row>
    <row r="94" spans="1:11" hidden="1"/>
    <row r="95" spans="1:11" hidden="1">
      <c r="E95" s="553"/>
      <c r="F95" s="553"/>
      <c r="I95" s="553"/>
      <c r="J95" s="553"/>
    </row>
    <row r="96" spans="1:11" hidden="1"/>
    <row r="97" spans="3:3" hidden="1">
      <c r="C97" s="202">
        <f>C90-Програмска!D594</f>
        <v>0</v>
      </c>
    </row>
  </sheetData>
  <mergeCells count="5">
    <mergeCell ref="A3:K3"/>
    <mergeCell ref="A1:I1"/>
    <mergeCell ref="A2:K2"/>
    <mergeCell ref="I93:J93"/>
    <mergeCell ref="E93:F93"/>
  </mergeCells>
  <conditionalFormatting sqref="C91 F91:I91">
    <cfRule type="cellIs" dxfId="3" priority="5" stopIfTrue="1" operator="notEqual">
      <formula>0</formula>
    </cfRule>
  </conditionalFormatting>
  <conditionalFormatting sqref="C9:C16 C18:C23 C25:C29 C31:C34 C36:C40 C42:C47 C49 C51:C56 C62:C64 C66:C70 C77:C79 C84:C87 C89 F9:H16 F18:H23 F25:H29 F31:H34 F36:H40 F42:H47 F49:H49 F51:H56 F66:H70 F72:H75 F77:H79 F84:H87 F89:H89 C72:C75 F62:H64 C81:C82 F81:H82">
    <cfRule type="expression" priority="4" stopIfTrue="1">
      <formula>NOT(ISERROR(SEARCH("411",C9)))</formula>
    </cfRule>
  </conditionalFormatting>
  <conditionalFormatting sqref="C58:C63">
    <cfRule type="expression" priority="3" stopIfTrue="1">
      <formula>NOT(ISERROR(SEARCH("411",C58)))</formula>
    </cfRule>
  </conditionalFormatting>
  <conditionalFormatting sqref="F58:H63">
    <cfRule type="expression" priority="2" stopIfTrue="1">
      <formula>NOT(ISERROR(SEARCH("411",F58)))</formula>
    </cfRule>
  </conditionalFormatting>
  <conditionalFormatting sqref="C91:I91">
    <cfRule type="cellIs" dxfId="2" priority="1" operator="notEqual">
      <formula>0</formula>
    </cfRule>
  </conditionalFormatting>
  <printOptions horizontalCentered="1"/>
  <pageMargins left="0" right="0" top="0.19685039370078741" bottom="0.19685039370078741" header="0" footer="0"/>
  <pageSetup orientation="portrait" r:id="rId1"/>
  <colBreaks count="1" manualBreakCount="1">
    <brk id="11" max="1048575" man="1"/>
  </colBreaks>
  <cellWatches>
    <cellWatch r="C91"/>
  </cellWatches>
  <drawing r:id="rId2"/>
</worksheet>
</file>

<file path=xl/worksheets/sheet5.xml><?xml version="1.0" encoding="utf-8"?>
<worksheet xmlns="http://schemas.openxmlformats.org/spreadsheetml/2006/main" xmlns:r="http://schemas.openxmlformats.org/officeDocument/2006/relationships">
  <sheetPr codeName="Sheet6">
    <tabColor theme="1"/>
  </sheetPr>
  <dimension ref="A1:T739"/>
  <sheetViews>
    <sheetView workbookViewId="0">
      <selection activeCell="A8" sqref="A8:L8"/>
    </sheetView>
  </sheetViews>
  <sheetFormatPr defaultRowHeight="12.75"/>
  <cols>
    <col min="1" max="1" width="11.28515625" style="170" customWidth="1"/>
    <col min="2" max="2" width="11.7109375" style="170" customWidth="1"/>
    <col min="3" max="3" width="31.28515625" style="270" customWidth="1"/>
    <col min="4" max="4" width="16.28515625" style="186" customWidth="1"/>
    <col min="5" max="5" width="16.28515625" style="186" hidden="1" customWidth="1"/>
    <col min="6" max="6" width="10.5703125" style="186" hidden="1" customWidth="1"/>
    <col min="7" max="7" width="14.7109375" style="258" customWidth="1"/>
    <col min="8" max="8" width="14.7109375" style="258" hidden="1" customWidth="1"/>
    <col min="9" max="9" width="9.42578125" style="291" hidden="1" customWidth="1"/>
    <col min="10" max="10" width="14.42578125" style="186" customWidth="1"/>
    <col min="11" max="11" width="13.7109375" style="186" hidden="1" customWidth="1"/>
    <col min="12" max="12" width="11.85546875" style="299" hidden="1" customWidth="1"/>
    <col min="13" max="13" width="11.85546875" style="170" customWidth="1"/>
    <col min="14" max="14" width="9.140625" style="170"/>
    <col min="15" max="15" width="10.5703125" style="170" bestFit="1" customWidth="1"/>
    <col min="16" max="16384" width="9.140625" style="170"/>
  </cols>
  <sheetData>
    <row r="1" spans="1:20" ht="15">
      <c r="A1" s="1220" t="s">
        <v>5278</v>
      </c>
      <c r="B1" s="1220"/>
      <c r="C1" s="1220"/>
      <c r="D1" s="1220"/>
      <c r="E1" s="1220"/>
      <c r="F1" s="1220"/>
      <c r="G1" s="1220"/>
      <c r="H1" s="1220"/>
      <c r="I1" s="1220"/>
      <c r="J1" s="1220"/>
    </row>
    <row r="2" spans="1:20" ht="12" customHeight="1">
      <c r="A2" s="435"/>
      <c r="B2" s="435"/>
      <c r="C2" s="435"/>
      <c r="D2" s="435"/>
      <c r="E2" s="435"/>
      <c r="F2" s="435"/>
      <c r="G2" s="435"/>
      <c r="H2" s="435"/>
      <c r="I2" s="435"/>
      <c r="J2" s="435"/>
    </row>
    <row r="3" spans="1:20" ht="15" hidden="1">
      <c r="A3" s="1233" t="s">
        <v>5363</v>
      </c>
      <c r="B3" s="1233"/>
      <c r="C3" s="1233"/>
      <c r="D3" s="1233"/>
      <c r="E3" s="1233"/>
      <c r="F3" s="1233"/>
      <c r="G3" s="1233"/>
      <c r="H3" s="1233"/>
      <c r="I3" s="1233"/>
      <c r="J3" s="1233"/>
      <c r="K3" s="1233"/>
      <c r="L3" s="1233"/>
      <c r="M3" s="1233"/>
      <c r="N3" s="1233"/>
      <c r="O3" s="1233"/>
      <c r="P3" s="1233"/>
    </row>
    <row r="4" spans="1:20" ht="10.5" customHeight="1">
      <c r="A4" s="575"/>
      <c r="B4" s="575"/>
      <c r="C4" s="575"/>
      <c r="D4" s="575"/>
      <c r="E4" s="575"/>
      <c r="F4" s="575"/>
      <c r="G4" s="575"/>
      <c r="H4" s="575"/>
      <c r="I4" s="575"/>
      <c r="J4" s="575"/>
    </row>
    <row r="5" spans="1:20" ht="15">
      <c r="A5" s="1205" t="s">
        <v>5542</v>
      </c>
      <c r="B5" s="1205"/>
      <c r="C5" s="1205"/>
      <c r="D5" s="1205"/>
      <c r="E5" s="1205"/>
      <c r="F5" s="1205"/>
      <c r="G5" s="1205"/>
      <c r="H5" s="1205"/>
      <c r="I5" s="1205"/>
      <c r="J5" s="1205"/>
    </row>
    <row r="6" spans="1:20" ht="15">
      <c r="A6" s="1169" t="s">
        <v>5552</v>
      </c>
      <c r="B6" s="436"/>
      <c r="C6" s="436"/>
      <c r="D6" s="436"/>
      <c r="E6" s="436"/>
      <c r="F6" s="436"/>
      <c r="G6" s="436"/>
      <c r="H6" s="436"/>
      <c r="I6" s="436"/>
      <c r="J6" s="436"/>
    </row>
    <row r="7" spans="1:20" ht="15.75" hidden="1">
      <c r="A7" s="1232" t="s">
        <v>4988</v>
      </c>
      <c r="B7" s="1232"/>
      <c r="C7" s="1232"/>
      <c r="D7" s="1232"/>
      <c r="E7" s="1232"/>
      <c r="F7" s="1232"/>
      <c r="G7" s="1232"/>
      <c r="H7" s="1232"/>
      <c r="I7" s="1232"/>
      <c r="J7" s="1232"/>
      <c r="K7" s="1232"/>
      <c r="L7" s="1232"/>
    </row>
    <row r="8" spans="1:20" ht="26.25" customHeight="1">
      <c r="A8" s="1223" t="s">
        <v>4996</v>
      </c>
      <c r="B8" s="1223"/>
      <c r="C8" s="1223"/>
      <c r="D8" s="1223"/>
      <c r="E8" s="1223"/>
      <c r="F8" s="1223"/>
      <c r="G8" s="1223"/>
      <c r="H8" s="1223"/>
      <c r="I8" s="1223"/>
      <c r="J8" s="1223"/>
      <c r="K8" s="1223"/>
      <c r="L8" s="1223"/>
    </row>
    <row r="9" spans="1:20" ht="15" customHeight="1">
      <c r="A9" s="1237" t="s">
        <v>3605</v>
      </c>
      <c r="B9" s="1236"/>
      <c r="C9" s="1238" t="s">
        <v>4091</v>
      </c>
      <c r="D9" s="1222" t="s">
        <v>25</v>
      </c>
      <c r="E9" s="1226" t="s">
        <v>4749</v>
      </c>
      <c r="F9" s="1226" t="s">
        <v>4700</v>
      </c>
      <c r="G9" s="1221" t="s">
        <v>3758</v>
      </c>
      <c r="H9" s="1224" t="s">
        <v>4751</v>
      </c>
      <c r="I9" s="1230" t="s">
        <v>4700</v>
      </c>
      <c r="J9" s="1222" t="s">
        <v>3759</v>
      </c>
      <c r="K9" s="1226" t="s">
        <v>4752</v>
      </c>
      <c r="L9" s="1228" t="s">
        <v>4700</v>
      </c>
    </row>
    <row r="10" spans="1:20" ht="41.25" customHeight="1">
      <c r="A10" s="171" t="s">
        <v>4038</v>
      </c>
      <c r="B10" s="171" t="s">
        <v>4090</v>
      </c>
      <c r="C10" s="1238"/>
      <c r="D10" s="1222"/>
      <c r="E10" s="1227"/>
      <c r="F10" s="1227"/>
      <c r="G10" s="1221"/>
      <c r="H10" s="1225"/>
      <c r="I10" s="1231"/>
      <c r="J10" s="1222"/>
      <c r="K10" s="1227"/>
      <c r="L10" s="1229"/>
    </row>
    <row r="11" spans="1:20" s="577" customFormat="1">
      <c r="A11" s="578" t="s">
        <v>3760</v>
      </c>
      <c r="B11" s="578" t="s">
        <v>4039</v>
      </c>
      <c r="C11" s="578" t="s">
        <v>4103</v>
      </c>
      <c r="D11" s="579">
        <v>4</v>
      </c>
      <c r="E11" s="579"/>
      <c r="F11" s="579"/>
      <c r="G11" s="578">
        <v>6</v>
      </c>
      <c r="H11" s="578"/>
      <c r="I11" s="578"/>
      <c r="J11" s="579">
        <v>7</v>
      </c>
      <c r="K11" s="576"/>
      <c r="L11" s="576"/>
      <c r="T11" s="600"/>
    </row>
    <row r="12" spans="1:20" ht="25.5">
      <c r="A12" s="172" t="s">
        <v>3560</v>
      </c>
      <c r="B12" s="173"/>
      <c r="C12" s="259" t="s">
        <v>5108</v>
      </c>
      <c r="D12" s="274">
        <f>SUM(D13:D39)</f>
        <v>0</v>
      </c>
      <c r="E12" s="274" t="e">
        <f t="shared" ref="E12:L12" si="0">SUM(E13:E39)</f>
        <v>#REF!</v>
      </c>
      <c r="F12" s="276" t="e">
        <f t="shared" si="0"/>
        <v>#DIV/0!</v>
      </c>
      <c r="G12" s="275">
        <f t="shared" si="0"/>
        <v>0</v>
      </c>
      <c r="H12" s="275">
        <f t="shared" si="0"/>
        <v>0</v>
      </c>
      <c r="I12" s="283"/>
      <c r="J12" s="274">
        <f t="shared" si="0"/>
        <v>0</v>
      </c>
      <c r="K12" s="274" t="e">
        <f t="shared" si="0"/>
        <v>#REF!</v>
      </c>
      <c r="L12" s="276" t="e">
        <f t="shared" si="0"/>
        <v>#DIV/0!</v>
      </c>
    </row>
    <row r="13" spans="1:20" ht="25.5">
      <c r="A13" s="174"/>
      <c r="B13" s="174" t="s">
        <v>4201</v>
      </c>
      <c r="C13" s="260" t="s">
        <v>5021</v>
      </c>
      <c r="D13" s="243">
        <f>SUMIF('ПО КОРИСНИЦИМА'!$G$16:$G$1932,"Свега за програмску активност 1101-0001:",'ПО КОРИСНИЦИМА'!$H$16:$H$1932)</f>
        <v>0</v>
      </c>
      <c r="E13" s="243">
        <f>SUMIF('ПО КОРИСНИЦИМА'!$G$16:$G$1932,"Свега за програмску активност 1101-0001:",'ПО КОРИСНИЦИМА'!$I$16:$I$1932)</f>
        <v>0</v>
      </c>
      <c r="F13" s="277" t="e">
        <f>E13/D13</f>
        <v>#DIV/0!</v>
      </c>
      <c r="G13" s="244">
        <f>SUMIF('ПО КОРИСНИЦИМА'!$G$16:$G$1932,"Свега за програмску активност 1101-0001:",'ПО КОРИСНИЦИМА'!$L$16:$L$1932)</f>
        <v>0</v>
      </c>
      <c r="H13" s="244">
        <v>0</v>
      </c>
      <c r="I13" s="284"/>
      <c r="J13" s="243">
        <f>D13+G13</f>
        <v>0</v>
      </c>
      <c r="K13" s="243">
        <f>E13+H13</f>
        <v>0</v>
      </c>
      <c r="L13" s="277" t="e">
        <f>K13/J13</f>
        <v>#DIV/0!</v>
      </c>
      <c r="R13" s="598"/>
    </row>
    <row r="14" spans="1:20" ht="25.5" customHeight="1">
      <c r="A14" s="176"/>
      <c r="B14" s="176" t="s">
        <v>4202</v>
      </c>
      <c r="C14" s="261" t="s">
        <v>4040</v>
      </c>
      <c r="D14" s="245">
        <f>SUMIF('ПО КОРИСНИЦИМА'!$G$16:$G$1932,"Свега за програмску активност 1101-0002:",'ПО КОРИСНИЦИМА'!$H$16:$H$1932)</f>
        <v>0</v>
      </c>
      <c r="E14" s="245"/>
      <c r="F14" s="278"/>
      <c r="G14" s="246">
        <f>SUMIF('ПО КОРИСНИЦИМА'!$G$16:$G$1932,"Свега за програмску активност 1101-0002:",'ПО КОРИСНИЦИМА'!$L$16:$L$1932)</f>
        <v>0</v>
      </c>
      <c r="H14" s="246"/>
      <c r="I14" s="285"/>
      <c r="J14" s="245">
        <f t="shared" ref="J14:J50" si="1">D14+G14</f>
        <v>0</v>
      </c>
      <c r="K14" s="245"/>
      <c r="L14" s="278"/>
    </row>
    <row r="15" spans="1:20" ht="25.5">
      <c r="A15" s="415"/>
      <c r="B15" s="176" t="s">
        <v>5074</v>
      </c>
      <c r="C15" s="560" t="s">
        <v>5075</v>
      </c>
      <c r="D15" s="418">
        <f>SUMIF('ПО КОРИСНИЦИМА'!$G$16:$G$1932,"Свега за програмску активност 1101-0005:",'ПО КОРИСНИЦИМА'!$H$16:$H$1932)</f>
        <v>0</v>
      </c>
      <c r="E15" s="418" t="e">
        <f>SUMIF('ПО КОРИСНИЦИМА'!$G$16:$G$1932,"Свега за програмску активност 1101-0005:",'ПО КОРИСНИЦИМА'!$I$16:$I$1932)</f>
        <v>#REF!</v>
      </c>
      <c r="F15" s="419" t="e">
        <f>E15/D15</f>
        <v>#REF!</v>
      </c>
      <c r="G15" s="420">
        <f>SUMIF('ПО КОРИСНИЦИМА'!$G$16:$G$1932,"Свега за програмску активност 1101-0005:",'ПО КОРИСНИЦИМА'!$L$16:$L$1932)</f>
        <v>0</v>
      </c>
      <c r="H15" s="420">
        <v>0</v>
      </c>
      <c r="I15" s="421"/>
      <c r="J15" s="418">
        <f>D15+G15</f>
        <v>0</v>
      </c>
      <c r="K15" s="418" t="e">
        <f>E15+H15</f>
        <v>#REF!</v>
      </c>
      <c r="L15" s="419" t="e">
        <f>K15/J15</f>
        <v>#REF!</v>
      </c>
    </row>
    <row r="16" spans="1:20" hidden="1">
      <c r="A16" s="176"/>
      <c r="B16" s="176" t="s">
        <v>4203</v>
      </c>
      <c r="C16" s="261" t="str">
        <f>IFERROR(VLOOKUP(B16,'ПО КОРИСНИЦИМА'!$C$16:$S$1932,5,FALSE),"")</f>
        <v>Уређење трга у Владимирцима</v>
      </c>
      <c r="D16" s="247">
        <f>SUMIF('ПО КОРИСНИЦИМА'!$G$16:$G$1932,"Свега за пројекат 1101-П1:",'ПО КОРИСНИЦИМА'!$H$16:$H$1932)</f>
        <v>0</v>
      </c>
      <c r="E16" s="247">
        <f>SUMIF('ПО КОРИСНИЦИМА'!$G$16:$G$1932,"Свега за пројекат 1101-П1:",'ПО КОРИСНИЦИМА'!$I$16:$I$1932)</f>
        <v>0</v>
      </c>
      <c r="F16" s="279"/>
      <c r="G16" s="248">
        <f>SUMIF('ПО КОРИСНИЦИМА'!$G$16:$G$1932,"Свега за пројекат 1101-П1:",'ПО КОРИСНИЦИМА'!$L$16:$L$1932)</f>
        <v>0</v>
      </c>
      <c r="H16" s="248"/>
      <c r="I16" s="286"/>
      <c r="J16" s="245">
        <f t="shared" si="1"/>
        <v>0</v>
      </c>
      <c r="K16" s="245"/>
      <c r="L16" s="278"/>
    </row>
    <row r="17" spans="1:12" hidden="1">
      <c r="A17" s="176"/>
      <c r="B17" s="176" t="s">
        <v>4204</v>
      </c>
      <c r="C17" s="261" t="str">
        <f>IFERROR(VLOOKUP(B17,'ПО КОРИСНИЦИМА'!$C$16:$S$1932,5,FALSE),"")</f>
        <v/>
      </c>
      <c r="D17" s="247">
        <f>SUMIF('ПО КОРИСНИЦИМА'!$G$16:$G$1932,"Свега за пројекат 1101-П2:",'ПО КОРИСНИЦИМА'!$H$16:$H$1932)</f>
        <v>0</v>
      </c>
      <c r="E17" s="247"/>
      <c r="F17" s="279"/>
      <c r="G17" s="248">
        <f>SUMIF('ПО КОРИСНИЦИМА'!$G$16:$G$1932,"Свега за пројекат 1101-П2:",'ПО КОРИСНИЦИМА'!$L$16:$L$1932)</f>
        <v>0</v>
      </c>
      <c r="H17" s="248"/>
      <c r="I17" s="286"/>
      <c r="J17" s="245">
        <f t="shared" si="1"/>
        <v>0</v>
      </c>
      <c r="K17" s="245"/>
      <c r="L17" s="278"/>
    </row>
    <row r="18" spans="1:12" hidden="1">
      <c r="A18" s="176"/>
      <c r="B18" s="176" t="s">
        <v>4205</v>
      </c>
      <c r="C18" s="261" t="str">
        <f>IFERROR(VLOOKUP(B18,'ПО КОРИСНИЦИМА'!$C$16:$S$1932,5,FALSE),"")</f>
        <v/>
      </c>
      <c r="D18" s="247">
        <f>SUMIF('ПО КОРИСНИЦИМА'!$G$16:$G$1932,"Свега за пројекат 1101-П3:",'ПО КОРИСНИЦИМА'!$H$16:$H$1932)</f>
        <v>0</v>
      </c>
      <c r="E18" s="247"/>
      <c r="F18" s="279"/>
      <c r="G18" s="248">
        <f>SUMIF('ПО КОРИСНИЦИМА'!$G$16:$G$1932,"Свега за пројекат 1101-П3:",'ПО КОРИСНИЦИМА'!$L$16:$L$1932)</f>
        <v>0</v>
      </c>
      <c r="H18" s="248"/>
      <c r="I18" s="286"/>
      <c r="J18" s="245">
        <f t="shared" si="1"/>
        <v>0</v>
      </c>
      <c r="K18" s="245"/>
      <c r="L18" s="278"/>
    </row>
    <row r="19" spans="1:12" hidden="1">
      <c r="A19" s="176"/>
      <c r="B19" s="176" t="s">
        <v>4206</v>
      </c>
      <c r="C19" s="261" t="str">
        <f>IFERROR(VLOOKUP(B19,'ПО КОРИСНИЦИМА'!$C$16:$S$1932,5,FALSE),"")</f>
        <v/>
      </c>
      <c r="D19" s="247">
        <f>SUMIF('ПО КОРИСНИЦИМА'!$G$16:$G$1932,"Свега за пројекат 1101-П4:",'ПО КОРИСНИЦИМА'!$H$16:$H$1932)</f>
        <v>0</v>
      </c>
      <c r="E19" s="247"/>
      <c r="F19" s="279"/>
      <c r="G19" s="248">
        <f>SUMIF('ПО КОРИСНИЦИМА'!$G$16:$G$1932,"Свега за пројекат 1101-П4:",'ПО КОРИСНИЦИМА'!$L$16:$L$1932)</f>
        <v>0</v>
      </c>
      <c r="H19" s="248"/>
      <c r="I19" s="286"/>
      <c r="J19" s="245">
        <f t="shared" si="1"/>
        <v>0</v>
      </c>
      <c r="K19" s="245"/>
      <c r="L19" s="278"/>
    </row>
    <row r="20" spans="1:12" hidden="1">
      <c r="A20" s="176"/>
      <c r="B20" s="176" t="s">
        <v>4207</v>
      </c>
      <c r="C20" s="261" t="str">
        <f>IFERROR(VLOOKUP(B20,'ПО КОРИСНИЦИМА'!$C$16:$S$1932,5,FALSE),"")</f>
        <v/>
      </c>
      <c r="D20" s="247">
        <f>SUMIF('ПО КОРИСНИЦИМА'!$G$16:$G$1932,"Свега за пројекат 1101-П5:",'ПО КОРИСНИЦИМА'!$H$16:$H$1932)</f>
        <v>0</v>
      </c>
      <c r="E20" s="247"/>
      <c r="F20" s="279"/>
      <c r="G20" s="248">
        <f>SUMIF('ПО КОРИСНИЦИМА'!$G$16:$G$1932,"Свега за пројекат 1101-П5:",'ПО КОРИСНИЦИМА'!$L$16:$L$1932)</f>
        <v>0</v>
      </c>
      <c r="H20" s="248"/>
      <c r="I20" s="286"/>
      <c r="J20" s="245">
        <f t="shared" si="1"/>
        <v>0</v>
      </c>
      <c r="K20" s="245"/>
      <c r="L20" s="278"/>
    </row>
    <row r="21" spans="1:12" hidden="1">
      <c r="A21" s="176"/>
      <c r="B21" s="176" t="s">
        <v>4208</v>
      </c>
      <c r="C21" s="261" t="str">
        <f>IFERROR(VLOOKUP(B21,'ПО КОРИСНИЦИМА'!$C$16:$S$1932,5,FALSE),"")</f>
        <v/>
      </c>
      <c r="D21" s="247">
        <f>SUMIF('ПО КОРИСНИЦИМА'!$G$16:$G$1932,"Свега за пројекат 1101-П6:",'ПО КОРИСНИЦИМА'!$H$16:$H$1932)</f>
        <v>0</v>
      </c>
      <c r="E21" s="247"/>
      <c r="F21" s="279"/>
      <c r="G21" s="248">
        <f>SUMIF('ПО КОРИСНИЦИМА'!$G$16:$G$1932,"Свега за пројекат 1101-П6:",'ПО КОРИСНИЦИМА'!$L$16:$L$1932)</f>
        <v>0</v>
      </c>
      <c r="H21" s="248"/>
      <c r="I21" s="286"/>
      <c r="J21" s="245">
        <f t="shared" si="1"/>
        <v>0</v>
      </c>
      <c r="K21" s="245"/>
      <c r="L21" s="278"/>
    </row>
    <row r="22" spans="1:12" hidden="1">
      <c r="A22" s="176"/>
      <c r="B22" s="176" t="s">
        <v>4209</v>
      </c>
      <c r="C22" s="261" t="str">
        <f>IFERROR(VLOOKUP(B22,'ПО КОРИСНИЦИМА'!$C$16:$S$1932,5,FALSE),"")</f>
        <v/>
      </c>
      <c r="D22" s="247">
        <f>SUMIF('ПО КОРИСНИЦИМА'!$G$16:$G$1932,"Свега за пројекат 1101-П7:",'ПО КОРИСНИЦИМА'!$H$16:$H$1932)</f>
        <v>0</v>
      </c>
      <c r="E22" s="247"/>
      <c r="F22" s="279"/>
      <c r="G22" s="248">
        <f>SUMIF('ПО КОРИСНИЦИМА'!$G$16:$G$1932,"Свега за пројекат 1101-П7:",'ПО КОРИСНИЦИМА'!$L$16:$L$1932)</f>
        <v>0</v>
      </c>
      <c r="H22" s="248"/>
      <c r="I22" s="286"/>
      <c r="J22" s="245">
        <f t="shared" si="1"/>
        <v>0</v>
      </c>
      <c r="K22" s="245"/>
      <c r="L22" s="278"/>
    </row>
    <row r="23" spans="1:12" hidden="1">
      <c r="A23" s="176"/>
      <c r="B23" s="176" t="s">
        <v>4210</v>
      </c>
      <c r="C23" s="261" t="str">
        <f>IFERROR(VLOOKUP(B23,'ПО КОРИСНИЦИМА'!$C$16:$S$1932,5,FALSE),"")</f>
        <v/>
      </c>
      <c r="D23" s="247">
        <f>SUMIF('ПО КОРИСНИЦИМА'!$G$16:$G$1932,"Свега за пројекат 1101-П8:",'ПО КОРИСНИЦИМА'!$H$16:$H$1932)</f>
        <v>0</v>
      </c>
      <c r="E23" s="247"/>
      <c r="F23" s="279"/>
      <c r="G23" s="248">
        <f>SUMIF('ПО КОРИСНИЦИМА'!$G$16:$G$1932,"Свега за пројекат 1101-П8:",'ПО КОРИСНИЦИМА'!$L$16:$L$1932)</f>
        <v>0</v>
      </c>
      <c r="H23" s="248"/>
      <c r="I23" s="286"/>
      <c r="J23" s="245">
        <f t="shared" si="1"/>
        <v>0</v>
      </c>
      <c r="K23" s="245"/>
      <c r="L23" s="278"/>
    </row>
    <row r="24" spans="1:12" hidden="1">
      <c r="A24" s="176"/>
      <c r="B24" s="176" t="s">
        <v>4211</v>
      </c>
      <c r="C24" s="261" t="str">
        <f>IFERROR(VLOOKUP(B24,'ПО КОРИСНИЦИМА'!$C$16:$S$1932,5,FALSE),"")</f>
        <v/>
      </c>
      <c r="D24" s="247">
        <f>SUMIF('ПО КОРИСНИЦИМА'!$G$16:$G$1932,"Свега за пројекат 1101-П9:",'ПО КОРИСНИЦИМА'!$H$16:$H$1932)</f>
        <v>0</v>
      </c>
      <c r="E24" s="247"/>
      <c r="F24" s="279"/>
      <c r="G24" s="248">
        <f>SUMIF('ПО КОРИСНИЦИМА'!$G$16:$G$1932,"Свега за пројекат 1101-П9:",'ПО КОРИСНИЦИМА'!$L$16:$L$1932)</f>
        <v>0</v>
      </c>
      <c r="H24" s="248"/>
      <c r="I24" s="286"/>
      <c r="J24" s="245">
        <f t="shared" si="1"/>
        <v>0</v>
      </c>
      <c r="K24" s="245"/>
      <c r="L24" s="278"/>
    </row>
    <row r="25" spans="1:12" hidden="1">
      <c r="A25" s="176"/>
      <c r="B25" s="176" t="s">
        <v>4212</v>
      </c>
      <c r="C25" s="261" t="str">
        <f>IFERROR(VLOOKUP(B25,'ПО КОРИСНИЦИМА'!$C$16:$S$1932,5,FALSE),"")</f>
        <v/>
      </c>
      <c r="D25" s="247">
        <f>SUMIF('ПО КОРИСНИЦИМА'!$G$16:$G$1932,"Свега за пројекат 1101-П10:",'ПО КОРИСНИЦИМА'!$H$16:$H$1932)</f>
        <v>0</v>
      </c>
      <c r="E25" s="247"/>
      <c r="F25" s="279"/>
      <c r="G25" s="248">
        <f>SUMIF('ПО КОРИСНИЦИМА'!$G$16:$G$1932,"Свега за пројекат 1101-П10:",'ПО КОРИСНИЦИМА'!$L$16:$L$1932)</f>
        <v>0</v>
      </c>
      <c r="H25" s="248"/>
      <c r="I25" s="286"/>
      <c r="J25" s="245">
        <f t="shared" si="1"/>
        <v>0</v>
      </c>
      <c r="K25" s="245"/>
      <c r="L25" s="278"/>
    </row>
    <row r="26" spans="1:12" hidden="1">
      <c r="A26" s="176"/>
      <c r="B26" s="176" t="s">
        <v>4213</v>
      </c>
      <c r="C26" s="261" t="str">
        <f>IFERROR(VLOOKUP(B26,'ПО КОРИСНИЦИМА'!$C$16:$S$1932,5,FALSE),"")</f>
        <v/>
      </c>
      <c r="D26" s="247">
        <f>SUMIF('ПО КОРИСНИЦИМА'!$G$16:$G$1932,"Свега за пројекат 1101-П11:",'ПО КОРИСНИЦИМА'!$H$16:$H$1932)</f>
        <v>0</v>
      </c>
      <c r="E26" s="247"/>
      <c r="F26" s="279"/>
      <c r="G26" s="248">
        <f>SUMIF('ПО КОРИСНИЦИМА'!$G$16:$G$1932,"Свега за пројекат 1101-П11:",'ПО КОРИСНИЦИМА'!$L$16:$L$1932)</f>
        <v>0</v>
      </c>
      <c r="H26" s="248"/>
      <c r="I26" s="286"/>
      <c r="J26" s="245">
        <f t="shared" si="1"/>
        <v>0</v>
      </c>
      <c r="K26" s="245"/>
      <c r="L26" s="278"/>
    </row>
    <row r="27" spans="1:12" hidden="1">
      <c r="A27" s="176"/>
      <c r="B27" s="176" t="s">
        <v>4214</v>
      </c>
      <c r="C27" s="261" t="str">
        <f>IFERROR(VLOOKUP(B27,'ПО КОРИСНИЦИМА'!$C$16:$S$1932,5,FALSE),"")</f>
        <v/>
      </c>
      <c r="D27" s="247">
        <f>SUMIF('ПО КОРИСНИЦИМА'!$G$16:$G$1932,"Свега за пројекат 1101-П12:",'ПО КОРИСНИЦИМА'!$H$16:$H$1932)</f>
        <v>0</v>
      </c>
      <c r="E27" s="247"/>
      <c r="F27" s="279"/>
      <c r="G27" s="248">
        <f>SUMIF('ПО КОРИСНИЦИМА'!$G$16:$G$1932,"Свега за пројекат 1101-П12:",'ПО КОРИСНИЦИМА'!$L$16:$L$1932)</f>
        <v>0</v>
      </c>
      <c r="H27" s="248"/>
      <c r="I27" s="286"/>
      <c r="J27" s="245">
        <f t="shared" si="1"/>
        <v>0</v>
      </c>
      <c r="K27" s="245"/>
      <c r="L27" s="278"/>
    </row>
    <row r="28" spans="1:12" hidden="1">
      <c r="A28" s="176"/>
      <c r="B28" s="176" t="s">
        <v>4215</v>
      </c>
      <c r="C28" s="261" t="str">
        <f>IFERROR(VLOOKUP(B28,'ПО КОРИСНИЦИМА'!$C$16:$S$1932,5,FALSE),"")</f>
        <v/>
      </c>
      <c r="D28" s="247">
        <f>SUMIF('ПО КОРИСНИЦИМА'!$G$16:$G$1932,"Свега за пројекат 1101-П13:",'ПО КОРИСНИЦИМА'!$H$16:$H$1932)</f>
        <v>0</v>
      </c>
      <c r="E28" s="247"/>
      <c r="F28" s="279"/>
      <c r="G28" s="248">
        <f>SUMIF('ПО КОРИСНИЦИМА'!$G$16:$G$1932,"Свега за пројекат 1101-П13:",'ПО КОРИСНИЦИМА'!$L$16:$L$1932)</f>
        <v>0</v>
      </c>
      <c r="H28" s="248"/>
      <c r="I28" s="286"/>
      <c r="J28" s="245">
        <f t="shared" si="1"/>
        <v>0</v>
      </c>
      <c r="K28" s="245"/>
      <c r="L28" s="278"/>
    </row>
    <row r="29" spans="1:12" hidden="1">
      <c r="A29" s="176"/>
      <c r="B29" s="176" t="s">
        <v>4216</v>
      </c>
      <c r="C29" s="261" t="str">
        <f>IFERROR(VLOOKUP(B29,'ПО КОРИСНИЦИМА'!$C$16:$S$1932,5,FALSE),"")</f>
        <v/>
      </c>
      <c r="D29" s="247">
        <f>SUMIF('ПО КОРИСНИЦИМА'!$G$16:$G$1932,"Свега за пројекат 1101-П14:",'ПО КОРИСНИЦИМА'!$H$16:$H$1932)</f>
        <v>0</v>
      </c>
      <c r="E29" s="247"/>
      <c r="F29" s="279"/>
      <c r="G29" s="248">
        <f>SUMIF('ПО КОРИСНИЦИМА'!$G$16:$G$1932,"Свега за пројекат 1101-П14:",'ПО КОРИСНИЦИМА'!$L$16:$L$1932)</f>
        <v>0</v>
      </c>
      <c r="H29" s="248"/>
      <c r="I29" s="286"/>
      <c r="J29" s="245">
        <f t="shared" si="1"/>
        <v>0</v>
      </c>
      <c r="K29" s="245"/>
      <c r="L29" s="278"/>
    </row>
    <row r="30" spans="1:12" hidden="1">
      <c r="A30" s="176"/>
      <c r="B30" s="176" t="s">
        <v>4217</v>
      </c>
      <c r="C30" s="261" t="str">
        <f>IFERROR(VLOOKUP(B30,'ПО КОРИСНИЦИМА'!$C$16:$S$1932,5,FALSE),"")</f>
        <v/>
      </c>
      <c r="D30" s="247">
        <f>SUMIF('ПО КОРИСНИЦИМА'!$G$16:$G$1932,"Свега за пројекат 1101-П15:",'ПО КОРИСНИЦИМА'!$H$16:$H$1932)</f>
        <v>0</v>
      </c>
      <c r="E30" s="247"/>
      <c r="F30" s="279"/>
      <c r="G30" s="248">
        <f>SUMIF('ПО КОРИСНИЦИМА'!$G$16:$G$1932,"Свега за пројекат 1101-П15:",'ПО КОРИСНИЦИМА'!$L$16:$L$1932)</f>
        <v>0</v>
      </c>
      <c r="H30" s="248"/>
      <c r="I30" s="286"/>
      <c r="J30" s="245">
        <f t="shared" si="1"/>
        <v>0</v>
      </c>
      <c r="K30" s="245"/>
      <c r="L30" s="278"/>
    </row>
    <row r="31" spans="1:12" hidden="1">
      <c r="A31" s="176"/>
      <c r="B31" s="176" t="s">
        <v>4218</v>
      </c>
      <c r="C31" s="261" t="str">
        <f>IFERROR(VLOOKUP(B31,'ПО КОРИСНИЦИМА'!$C$16:$S$1932,5,FALSE),"")</f>
        <v/>
      </c>
      <c r="D31" s="247">
        <f>SUMIF('ПО КОРИСНИЦИМА'!$G$16:$G$1932,"Свега за пројекат 1101-П16:",'ПО КОРИСНИЦИМА'!$H$16:$H$1932)</f>
        <v>0</v>
      </c>
      <c r="E31" s="247"/>
      <c r="F31" s="279"/>
      <c r="G31" s="248">
        <f>SUMIF('ПО КОРИСНИЦИМА'!$G$16:$G$1932,"Свега за пројекат 1101-П16:",'ПО КОРИСНИЦИМА'!$L$16:$L$1932)</f>
        <v>0</v>
      </c>
      <c r="H31" s="248"/>
      <c r="I31" s="286"/>
      <c r="J31" s="245">
        <f t="shared" si="1"/>
        <v>0</v>
      </c>
      <c r="K31" s="245"/>
      <c r="L31" s="278"/>
    </row>
    <row r="32" spans="1:12" hidden="1">
      <c r="A32" s="176"/>
      <c r="B32" s="176" t="s">
        <v>4219</v>
      </c>
      <c r="C32" s="261" t="str">
        <f>IFERROR(VLOOKUP(B32,'ПО КОРИСНИЦИМА'!$C$16:$S$1932,5,FALSE),"")</f>
        <v/>
      </c>
      <c r="D32" s="247">
        <f>SUMIF('ПО КОРИСНИЦИМА'!$G$16:$G$1932,"Свега за пројекат 1101-П17:",'ПО КОРИСНИЦИМА'!$H$16:$H$1932)</f>
        <v>0</v>
      </c>
      <c r="E32" s="247"/>
      <c r="F32" s="279"/>
      <c r="G32" s="248">
        <f>SUMIF('ПО КОРИСНИЦИМА'!$G$16:$G$1932,"Свега за пројекат 1101-П17:",'ПО КОРИСНИЦИМА'!$L$16:$L$1932)</f>
        <v>0</v>
      </c>
      <c r="H32" s="248"/>
      <c r="I32" s="286"/>
      <c r="J32" s="245">
        <f t="shared" si="1"/>
        <v>0</v>
      </c>
      <c r="K32" s="245"/>
      <c r="L32" s="278"/>
    </row>
    <row r="33" spans="1:12" hidden="1">
      <c r="A33" s="176"/>
      <c r="B33" s="176" t="s">
        <v>4220</v>
      </c>
      <c r="C33" s="261" t="str">
        <f>IFERROR(VLOOKUP(B33,'ПО КОРИСНИЦИМА'!$C$16:$S$1932,5,FALSE),"")</f>
        <v/>
      </c>
      <c r="D33" s="247">
        <f>SUMIF('ПО КОРИСНИЦИМА'!$G$16:$G$1932,"Свега за пројекат 1101-П18:",'ПО КОРИСНИЦИМА'!$H$16:$H$1932)</f>
        <v>0</v>
      </c>
      <c r="E33" s="247"/>
      <c r="F33" s="279"/>
      <c r="G33" s="248">
        <f>SUMIF('ПО КОРИСНИЦИМА'!$G$16:$G$1932,"Свега за пројекат 1101-П18:",'ПО КОРИСНИЦИМА'!$L$16:$L$1932)</f>
        <v>0</v>
      </c>
      <c r="H33" s="248"/>
      <c r="I33" s="286"/>
      <c r="J33" s="245">
        <f t="shared" si="1"/>
        <v>0</v>
      </c>
      <c r="K33" s="245"/>
      <c r="L33" s="278"/>
    </row>
    <row r="34" spans="1:12" hidden="1">
      <c r="A34" s="176"/>
      <c r="B34" s="176" t="s">
        <v>4221</v>
      </c>
      <c r="C34" s="261" t="str">
        <f>IFERROR(VLOOKUP(B34,'ПО КОРИСНИЦИМА'!$C$16:$S$1932,5,FALSE),"")</f>
        <v/>
      </c>
      <c r="D34" s="247">
        <f>SUMIF('ПО КОРИСНИЦИМА'!$G$16:$G$1932,"Свега за пројекат 1101-П19:",'ПО КОРИСНИЦИМА'!$H$16:$H$1932)</f>
        <v>0</v>
      </c>
      <c r="E34" s="247"/>
      <c r="F34" s="279"/>
      <c r="G34" s="248">
        <f>SUMIF('ПО КОРИСНИЦИМА'!$G$16:$G$1932,"Свега за пројекат 1101-П19:",'ПО КОРИСНИЦИМА'!$L$16:$L$1932)</f>
        <v>0</v>
      </c>
      <c r="H34" s="248"/>
      <c r="I34" s="286"/>
      <c r="J34" s="245">
        <f t="shared" si="1"/>
        <v>0</v>
      </c>
      <c r="K34" s="245"/>
      <c r="L34" s="278"/>
    </row>
    <row r="35" spans="1:12" hidden="1">
      <c r="A35" s="176"/>
      <c r="B35" s="176" t="s">
        <v>4222</v>
      </c>
      <c r="C35" s="261" t="str">
        <f>IFERROR(VLOOKUP(B35,'ПО КОРИСНИЦИМА'!$C$16:$S$1932,5,FALSE),"")</f>
        <v/>
      </c>
      <c r="D35" s="247">
        <f>SUMIF('ПО КОРИСНИЦИМА'!$G$16:$G$1932,"Свега за пројекат 1101-П20:",'ПО КОРИСНИЦИМА'!$H$16:$H$1932)</f>
        <v>0</v>
      </c>
      <c r="E35" s="247"/>
      <c r="F35" s="279"/>
      <c r="G35" s="248">
        <f>SUMIF('ПО КОРИСНИЦИМА'!$G$16:$G$1932,"Свега за пројекат 1101-П20:",'ПО КОРИСНИЦИМА'!$L$16:$L$1932)</f>
        <v>0</v>
      </c>
      <c r="H35" s="248"/>
      <c r="I35" s="286"/>
      <c r="J35" s="245">
        <f t="shared" si="1"/>
        <v>0</v>
      </c>
      <c r="K35" s="245"/>
      <c r="L35" s="278"/>
    </row>
    <row r="36" spans="1:12" hidden="1">
      <c r="A36" s="176"/>
      <c r="B36" s="176" t="s">
        <v>4223</v>
      </c>
      <c r="C36" s="261" t="str">
        <f>IFERROR(VLOOKUP(B36,'ПО КОРИСНИЦИМА'!$C$16:$S$1932,5,FALSE),"")</f>
        <v/>
      </c>
      <c r="D36" s="247">
        <f>SUMIF('ПО КОРИСНИЦИМА'!$G$16:$G$1932,"Свега за пројекат 1101-П21:",'ПО КОРИСНИЦИМА'!$H$16:$H$1932)</f>
        <v>0</v>
      </c>
      <c r="E36" s="247"/>
      <c r="F36" s="279"/>
      <c r="G36" s="248">
        <f>SUMIF('ПО КОРИСНИЦИМА'!$G$16:$G$1932,"Свега за пројекат 1101-П21:",'ПО КОРИСНИЦИМА'!$L$16:$L$1932)</f>
        <v>0</v>
      </c>
      <c r="H36" s="248"/>
      <c r="I36" s="286"/>
      <c r="J36" s="245">
        <f t="shared" si="1"/>
        <v>0</v>
      </c>
      <c r="K36" s="245"/>
      <c r="L36" s="278"/>
    </row>
    <row r="37" spans="1:12" hidden="1">
      <c r="A37" s="176"/>
      <c r="B37" s="176" t="s">
        <v>4224</v>
      </c>
      <c r="C37" s="261" t="str">
        <f>IFERROR(VLOOKUP(B37,'ПО КОРИСНИЦИМА'!$C$16:$S$1932,5,FALSE),"")</f>
        <v/>
      </c>
      <c r="D37" s="247">
        <f>SUMIF('ПО КОРИСНИЦИМА'!$G$16:$G$1932,"Свега за пројекат 1101-П22:",'ПО КОРИСНИЦИМА'!$H$16:$H$1932)</f>
        <v>0</v>
      </c>
      <c r="E37" s="247"/>
      <c r="F37" s="279"/>
      <c r="G37" s="248">
        <f>SUMIF('ПО КОРИСНИЦИМА'!$G$16:$G$1932,"Свега за пројекат 1101-П22:",'ПО КОРИСНИЦИМА'!$L$16:$L$1932)</f>
        <v>0</v>
      </c>
      <c r="H37" s="248"/>
      <c r="I37" s="286"/>
      <c r="J37" s="245">
        <f t="shared" si="1"/>
        <v>0</v>
      </c>
      <c r="K37" s="245"/>
      <c r="L37" s="278"/>
    </row>
    <row r="38" spans="1:12" hidden="1">
      <c r="A38" s="176"/>
      <c r="B38" s="176" t="s">
        <v>4225</v>
      </c>
      <c r="C38" s="261" t="str">
        <f>IFERROR(VLOOKUP(B38,'ПО КОРИСНИЦИМА'!$C$16:$S$1932,5,FALSE),"")</f>
        <v/>
      </c>
      <c r="D38" s="247">
        <f>SUMIF('ПО КОРИСНИЦИМА'!$G$16:$G$1932,"Свега за пројекат 1101-П23:",'ПО КОРИСНИЦИМА'!$H$16:$H$1932)</f>
        <v>0</v>
      </c>
      <c r="E38" s="247"/>
      <c r="F38" s="279"/>
      <c r="G38" s="248">
        <f>SUMIF('ПО КОРИСНИЦИМА'!$G$16:$G$1932,"Свега за пројекат 1101-П23:",'ПО КОРИСНИЦИМА'!$L$16:$L$1932)</f>
        <v>0</v>
      </c>
      <c r="H38" s="248"/>
      <c r="I38" s="286"/>
      <c r="J38" s="245">
        <f t="shared" si="1"/>
        <v>0</v>
      </c>
      <c r="K38" s="245"/>
      <c r="L38" s="278"/>
    </row>
    <row r="39" spans="1:12" hidden="1">
      <c r="A39" s="187"/>
      <c r="B39" s="187" t="s">
        <v>4226</v>
      </c>
      <c r="C39" s="262" t="str">
        <f>IFERROR(VLOOKUP(B39,'ПО КОРИСНИЦИМА'!$C$16:$S$1932,5,FALSE),"")</f>
        <v/>
      </c>
      <c r="D39" s="249">
        <f>SUMIF('ПО КОРИСНИЦИМА'!$G$16:$G$1932,"Свега за пројекат 1101-П24:",'ПО КОРИСНИЦИМА'!$H$16:$H$1932)</f>
        <v>0</v>
      </c>
      <c r="E39" s="249"/>
      <c r="F39" s="280"/>
      <c r="G39" s="250">
        <f>SUMIF('ПО КОРИСНИЦИМА'!$G$16:$G$1932,"Свега за пројекат 1101-П24:",'ПО КОРИСНИЦИМА'!$L$16:$L$1932)</f>
        <v>0</v>
      </c>
      <c r="H39" s="250"/>
      <c r="I39" s="287"/>
      <c r="J39" s="251">
        <f t="shared" si="1"/>
        <v>0</v>
      </c>
      <c r="K39" s="251"/>
      <c r="L39" s="292"/>
    </row>
    <row r="40" spans="1:12">
      <c r="A40" s="172" t="s">
        <v>4850</v>
      </c>
      <c r="B40" s="173"/>
      <c r="C40" s="259" t="s">
        <v>3667</v>
      </c>
      <c r="D40" s="241">
        <f>SUM(D41:D98)</f>
        <v>62240000</v>
      </c>
      <c r="E40" s="241">
        <f>SUM(E41:E98)</f>
        <v>23124546.650000002</v>
      </c>
      <c r="F40" s="281">
        <f>E40/D40</f>
        <v>0.37153834591902318</v>
      </c>
      <c r="G40" s="242">
        <f>SUM(G41:G98)</f>
        <v>0</v>
      </c>
      <c r="H40" s="242">
        <f>SUM(H41:H51)</f>
        <v>0</v>
      </c>
      <c r="I40" s="288" t="e">
        <f>H40/G40</f>
        <v>#DIV/0!</v>
      </c>
      <c r="J40" s="241">
        <f t="shared" si="1"/>
        <v>62240000</v>
      </c>
      <c r="K40" s="241">
        <f>E40+H40</f>
        <v>23124546.650000002</v>
      </c>
      <c r="L40" s="281">
        <f>K40/J40</f>
        <v>0.37153834591902318</v>
      </c>
    </row>
    <row r="41" spans="1:12" ht="25.5">
      <c r="A41" s="174"/>
      <c r="B41" s="174" t="s">
        <v>4851</v>
      </c>
      <c r="C41" s="263" t="s">
        <v>4852</v>
      </c>
      <c r="D41" s="243">
        <f>30740000+2500000+750000</f>
        <v>33990000</v>
      </c>
      <c r="E41" s="243">
        <f>SUMIF('ПО КОРИСНИЦИМА'!$G$16:$G$1932,"Свега за програмску активност 1102-0001:",'ПО КОРИСНИЦИМА'!$I$16:$I$1932)</f>
        <v>14884097.860000001</v>
      </c>
      <c r="F41" s="277">
        <f t="shared" ref="F41:F52" si="2">E41/D41</f>
        <v>0.43789637716975582</v>
      </c>
      <c r="G41" s="244">
        <f>SUMIF('ПО КОРИСНИЦИМА'!$G$16:$G$1932,"Свега за програмску активност 1102-0001:",'ПО КОРИСНИЦИМА'!$L$16:$L$1932)</f>
        <v>0</v>
      </c>
      <c r="H41" s="244">
        <f>SUMIF('ПО КОРИСНИЦИМА'!$G$16:$G$1932,"Свега за програмску активност 1102-0001:",'ПО КОРИСНИЦИМА'!$M$16:$M$1932)</f>
        <v>0</v>
      </c>
      <c r="I41" s="284" t="e">
        <f>H41/G41</f>
        <v>#DIV/0!</v>
      </c>
      <c r="J41" s="243">
        <f t="shared" si="1"/>
        <v>33990000</v>
      </c>
      <c r="K41" s="243">
        <f t="shared" ref="K41:K50" si="3">E41+H41</f>
        <v>14884097.860000001</v>
      </c>
      <c r="L41" s="277">
        <f t="shared" ref="L41:L50" si="4">K41/J41</f>
        <v>0.43789637716975582</v>
      </c>
    </row>
    <row r="42" spans="1:12">
      <c r="A42" s="176"/>
      <c r="B42" s="176" t="s">
        <v>4853</v>
      </c>
      <c r="C42" s="264" t="s">
        <v>4854</v>
      </c>
      <c r="D42" s="245">
        <f>SUMIF('ПО КОРИСНИЦИМА'!$G$16:$G$1932,"Свега за програмску активност 1102-0002:",'ПО КОРИСНИЦИМА'!$H$16:$H$1932)</f>
        <v>3200000</v>
      </c>
      <c r="E42" s="245">
        <f>SUMIF('ПО КОРИСНИЦИМА'!$G$16:$G$1932,"Свега за програмску активност 1102-0002:",'ПО КОРИСНИЦИМА'!$I$16:$I$1932)</f>
        <v>404098.08</v>
      </c>
      <c r="F42" s="278">
        <f t="shared" si="2"/>
        <v>0.12628064999999999</v>
      </c>
      <c r="G42" s="246">
        <f>SUMIF('ПО КОРИСНИЦИМА'!$G$16:$G$1932,"Свега за програмску активност 1102-0002:",'ПО КОРИСНИЦИМА'!$L$16:$L$1932)</f>
        <v>0</v>
      </c>
      <c r="H42" s="246">
        <f>SUMIF('ПО КОРИСНИЦИМА'!$G$16:$G$1932,"Свега за програмску активност 1102-0002:",'ПО КОРИСНИЦИМА'!$M$16:$M$1932)</f>
        <v>0</v>
      </c>
      <c r="I42" s="285"/>
      <c r="J42" s="245">
        <f t="shared" si="1"/>
        <v>3200000</v>
      </c>
      <c r="K42" s="245">
        <f t="shared" si="3"/>
        <v>404098.08</v>
      </c>
      <c r="L42" s="278">
        <f t="shared" si="4"/>
        <v>0.12628064999999999</v>
      </c>
    </row>
    <row r="43" spans="1:12" ht="25.5">
      <c r="A43" s="176"/>
      <c r="B43" s="176" t="s">
        <v>4855</v>
      </c>
      <c r="C43" s="264" t="s">
        <v>4856</v>
      </c>
      <c r="D43" s="245">
        <f>SUMIF('ПО КОРИСНИЦИМА'!$G$16:$G$1932,"Свега за програмску активност 1102-0003:",'ПО КОРИСНИЦИМА'!$H$16:$H$1932)</f>
        <v>250000</v>
      </c>
      <c r="E43" s="245">
        <f>SUMIF('ПО КОРИСНИЦИМА'!$G$16:$G$1932,"Свега за програмску активност 1102-0003:",'ПО КОРИСНИЦИМА'!$I$16:$I$1932)</f>
        <v>173400</v>
      </c>
      <c r="F43" s="278">
        <f t="shared" si="2"/>
        <v>0.69359999999999999</v>
      </c>
      <c r="G43" s="246">
        <f>SUMIF('ПО КОРИСНИЦИМА'!$G$16:$G$1932,"Свега за програмску активност 1102-0003:",'ПО КОРИСНИЦИМА'!$L$16:$L$1932)</f>
        <v>0</v>
      </c>
      <c r="H43" s="246">
        <f>SUMIF('ПО КОРИСНИЦИМА'!$G$16:$G$1932,"Свега за програмску активност 1102-0003:",'ПО КОРИСНИЦИМА'!$M$16:$M$1932)</f>
        <v>0</v>
      </c>
      <c r="I43" s="285"/>
      <c r="J43" s="245">
        <f t="shared" si="1"/>
        <v>250000</v>
      </c>
      <c r="K43" s="245">
        <f t="shared" si="3"/>
        <v>173400</v>
      </c>
      <c r="L43" s="278">
        <f t="shared" si="4"/>
        <v>0.69359999999999999</v>
      </c>
    </row>
    <row r="44" spans="1:12">
      <c r="A44" s="176"/>
      <c r="B44" s="176" t="s">
        <v>4857</v>
      </c>
      <c r="C44" s="264" t="s">
        <v>4858</v>
      </c>
      <c r="D44" s="245">
        <f>SUMIF('ПО КОРИСНИЦИМА'!$G$16:$G$1932,"Свега за програмску активност 1102-0004:",'ПО КОРИСНИЦИМА'!$H$16:$H$1932)</f>
        <v>1800000</v>
      </c>
      <c r="E44" s="245">
        <f>SUMIF('ПО КОРИСНИЦИМА'!$G$16:$G$1932,"Свега за програмску активност 1102-0004:",'ПО КОРИСНИЦИМА'!$I$16:$I$1932)</f>
        <v>662950.71</v>
      </c>
      <c r="F44" s="278">
        <f t="shared" si="2"/>
        <v>0.36830594999999999</v>
      </c>
      <c r="G44" s="246">
        <f>SUMIF('ПО КОРИСНИЦИМА'!$G$16:$G$1932,"Свега за програмску активност 1102-0004:",'ПО КОРИСНИЦИМА'!$L$16:$L$1932)</f>
        <v>0</v>
      </c>
      <c r="H44" s="246">
        <f>SUMIF('ПО КОРИСНИЦИМА'!$G$16:$G$1932,"Свега за програмску активност 1102-0004:",'ПО КОРИСНИЦИМА'!$M$16:$M$1932)</f>
        <v>0</v>
      </c>
      <c r="I44" s="285"/>
      <c r="J44" s="245">
        <f t="shared" si="1"/>
        <v>1800000</v>
      </c>
      <c r="K44" s="245">
        <f t="shared" si="3"/>
        <v>662950.71</v>
      </c>
      <c r="L44" s="278">
        <f t="shared" si="4"/>
        <v>0.36830594999999999</v>
      </c>
    </row>
    <row r="45" spans="1:12" ht="25.5" hidden="1">
      <c r="A45" s="176"/>
      <c r="B45" s="176" t="s">
        <v>4859</v>
      </c>
      <c r="C45" s="264" t="s">
        <v>4149</v>
      </c>
      <c r="D45" s="245">
        <f>SUMIF('ПО КОРИСНИЦИМА'!$G$16:$G$1932,"Свега за програмску активност 0601-0005:",'ПО КОРИСНИЦИМА'!$H$16:$H$1932)</f>
        <v>0</v>
      </c>
      <c r="E45" s="245">
        <f>SUMIF('ПО КОРИСНИЦИМА'!$G$16:$G$1932,"Свега за програмску активност 0601-0005:",'ПО КОРИСНИЦИМА'!$H$16:$H$1932)</f>
        <v>0</v>
      </c>
      <c r="F45" s="277" t="e">
        <f t="shared" si="2"/>
        <v>#DIV/0!</v>
      </c>
      <c r="G45" s="246">
        <f>SUMIF('ПО КОРИСНИЦИМА'!$G$16:$G$1932,"Свега за програмску активност 0601-0005:",'ПО КОРИСНИЦИМА'!$L$16:$L$1932)</f>
        <v>0</v>
      </c>
      <c r="H45" s="246"/>
      <c r="I45" s="285"/>
      <c r="J45" s="245">
        <f t="shared" si="1"/>
        <v>0</v>
      </c>
      <c r="K45" s="245">
        <f t="shared" si="3"/>
        <v>0</v>
      </c>
      <c r="L45" s="278" t="e">
        <f t="shared" si="4"/>
        <v>#DIV/0!</v>
      </c>
    </row>
    <row r="46" spans="1:12" ht="25.5" hidden="1">
      <c r="A46" s="176"/>
      <c r="B46" s="176" t="s">
        <v>4860</v>
      </c>
      <c r="C46" s="264" t="s">
        <v>4042</v>
      </c>
      <c r="D46" s="245">
        <f>SUMIF('ПО КОРИСНИЦИМА'!$G$16:$G$1932,"Свега за програмску активност 0601-0006:",'ПО КОРИСНИЦИМА'!$H$16:$H$1932)</f>
        <v>0</v>
      </c>
      <c r="E46" s="245">
        <f>SUMIF('ПО КОРИСНИЦИМА'!$G$16:$G$1932,"Свега за програмску активност 0601-0006:",'ПО КОРИСНИЦИМА'!$H$16:$H$1932)</f>
        <v>0</v>
      </c>
      <c r="F46" s="278" t="e">
        <f t="shared" si="2"/>
        <v>#DIV/0!</v>
      </c>
      <c r="G46" s="246">
        <f>SUMIF('ПО КОРИСНИЦИМА'!$G$16:$G$1932,"Свега за програмску активност 0601-0006:",'ПО КОРИСНИЦИМА'!$L$16:$L$1932)</f>
        <v>0</v>
      </c>
      <c r="H46" s="246"/>
      <c r="I46" s="285"/>
      <c r="J46" s="245">
        <f t="shared" si="1"/>
        <v>0</v>
      </c>
      <c r="K46" s="245">
        <f t="shared" si="3"/>
        <v>0</v>
      </c>
      <c r="L46" s="278" t="e">
        <f t="shared" si="4"/>
        <v>#DIV/0!</v>
      </c>
    </row>
    <row r="47" spans="1:12" ht="25.5" hidden="1">
      <c r="A47" s="176"/>
      <c r="B47" s="176" t="s">
        <v>4861</v>
      </c>
      <c r="C47" s="264" t="s">
        <v>4862</v>
      </c>
      <c r="D47" s="245">
        <f>SUMIF('ПО КОРИСНИЦИМА'!$G$16:$G$1932,"Свега за програмску активност 0601-0007:",'ПО КОРИСНИЦИМА'!$H$16:$H$1932)</f>
        <v>0</v>
      </c>
      <c r="E47" s="245">
        <f>SUMIF('ПО КОРИСНИЦИМА'!$G$16:$G$1932,"Свега за програмску активност 0601-0007:",'ПО КОРИСНИЦИМА'!$H$16:$H$1932)</f>
        <v>0</v>
      </c>
      <c r="F47" s="278" t="e">
        <f t="shared" si="2"/>
        <v>#DIV/0!</v>
      </c>
      <c r="G47" s="246">
        <f>SUMIF('ПО КОРИСНИЦИМА'!$G$16:$G$1932,"Свега за програмску активност 0601-0007:",'ПО КОРИСНИЦИМА'!$L$16:$L$1932)</f>
        <v>0</v>
      </c>
      <c r="H47" s="246"/>
      <c r="I47" s="285"/>
      <c r="J47" s="245">
        <f t="shared" si="1"/>
        <v>0</v>
      </c>
      <c r="K47" s="245">
        <f t="shared" si="3"/>
        <v>0</v>
      </c>
      <c r="L47" s="278" t="e">
        <f t="shared" si="4"/>
        <v>#DIV/0!</v>
      </c>
    </row>
    <row r="48" spans="1:12" ht="25.5">
      <c r="A48" s="176"/>
      <c r="B48" s="86" t="s">
        <v>4863</v>
      </c>
      <c r="C48" s="264" t="s">
        <v>5053</v>
      </c>
      <c r="D48" s="245">
        <f>SUMIF('ПО КОРИСНИЦИМА'!$G$16:$G$1932,"Свега за програмску активност 1102-0008:",'ПО КОРИСНИЦИМА'!$H$16:$H$1932)</f>
        <v>23000000</v>
      </c>
      <c r="E48" s="245">
        <f>SUMIF('ПО КОРИСНИЦИМА'!$G$16:$G$1932,"Свега за програмску активност 1102-0008:",'ПО КОРИСНИЦИМА'!$I$16:$I$1932)</f>
        <v>7000000</v>
      </c>
      <c r="F48" s="278">
        <f t="shared" si="2"/>
        <v>0.30434782608695654</v>
      </c>
      <c r="G48" s="246">
        <f>SUMIF('ПО КОРИСНИЦИМА'!$G$16:$G$1932,"Свега за програмску активност 1102-0008:",'ПО КОРИСНИЦИМА'!$L$16:$L$1932)</f>
        <v>0</v>
      </c>
      <c r="H48" s="246">
        <f>SUMIF('ПО КОРИСНИЦИМА'!$G$16:$G$1932,"Свега за програмску активност 1102-0008:",'ПО КОРИСНИЦИМА'!$M$16:$M$1932)</f>
        <v>0</v>
      </c>
      <c r="I48" s="285"/>
      <c r="J48" s="245">
        <f t="shared" si="1"/>
        <v>23000000</v>
      </c>
      <c r="K48" s="245">
        <f t="shared" si="3"/>
        <v>7000000</v>
      </c>
      <c r="L48" s="278">
        <f t="shared" si="4"/>
        <v>0.30434782608695654</v>
      </c>
    </row>
    <row r="49" spans="1:12" hidden="1">
      <c r="A49" s="516"/>
      <c r="B49" s="516" t="s">
        <v>4864</v>
      </c>
      <c r="C49" s="517" t="s">
        <v>4041</v>
      </c>
      <c r="D49" s="518">
        <f>SUMIF('ПО КОРИСНИЦИМА'!$G$16:$G$1932,"Свега за програмску активност 1102-0009:",'ПО КОРИСНИЦИМА'!$H$16:$H$1932)</f>
        <v>0</v>
      </c>
      <c r="E49" s="518">
        <f>SUMIF('ПО КОРИСНИЦИМА'!$G$16:$G$1932,"Свега за програмску активност 1102-0009:",'ПО КОРИСНИЦИМА'!$H$16:$H$1932)</f>
        <v>0</v>
      </c>
      <c r="F49" s="519"/>
      <c r="G49" s="520">
        <f>SUMIF('ПО КОРИСНИЦИМА'!$G$16:$G$1932,"Свега за програмску активност 1102-0009:",'ПО КОРИСНИЦИМА'!$L$16:$L$1932)</f>
        <v>0</v>
      </c>
      <c r="H49" s="520"/>
      <c r="I49" s="521"/>
      <c r="J49" s="518">
        <f t="shared" si="1"/>
        <v>0</v>
      </c>
      <c r="K49" s="518">
        <f t="shared" si="3"/>
        <v>0</v>
      </c>
      <c r="L49" s="519"/>
    </row>
    <row r="50" spans="1:12" ht="55.5" hidden="1" customHeight="1">
      <c r="A50" s="176"/>
      <c r="B50" s="86" t="s">
        <v>4885</v>
      </c>
      <c r="C50" s="406" t="s">
        <v>5271</v>
      </c>
      <c r="D50" s="247">
        <f>SUMIF('ПО КОРИСНИЦИМА'!$G$16:$G$1932,"Свега за пројекат 1102-П1:",'ПО КОРИСНИЦИМА'!$H$16:$H$1932)</f>
        <v>0</v>
      </c>
      <c r="E50" s="247">
        <f>SUMIF('ПО КОРИСНИЦИМА'!$G$16:$G$1932,"Свега за пројекат 1102-П1:",'ПО КОРИСНИЦИМА'!$I$16:$I$1932)</f>
        <v>0</v>
      </c>
      <c r="F50" s="279" t="e">
        <f t="shared" si="2"/>
        <v>#DIV/0!</v>
      </c>
      <c r="G50" s="248">
        <f>SUMIF('ПО КОРИСНИЦИМА'!$G$16:$G$1932,"Свега за пројекат 1102-П1:",'ПО КОРИСНИЦИМА'!$L$16:$L$1932)</f>
        <v>0</v>
      </c>
      <c r="H50" s="248">
        <f>SUMIF('ПО КОРИСНИЦИМА'!$G$16:$G$1932,"Свега за пројекат 1102-П1:",'ПО КОРИСНИЦИМА'!$M$16:$M$1932)</f>
        <v>0</v>
      </c>
      <c r="I50" s="286" t="e">
        <f>H50/G50</f>
        <v>#DIV/0!</v>
      </c>
      <c r="J50" s="245">
        <f t="shared" si="1"/>
        <v>0</v>
      </c>
      <c r="K50" s="245">
        <f t="shared" si="3"/>
        <v>0</v>
      </c>
      <c r="L50" s="278" t="e">
        <f t="shared" si="4"/>
        <v>#DIV/0!</v>
      </c>
    </row>
    <row r="51" spans="1:12" s="413" customFormat="1" hidden="1">
      <c r="A51" s="405"/>
      <c r="B51" s="405" t="s">
        <v>4895</v>
      </c>
      <c r="C51" s="599" t="s">
        <v>4896</v>
      </c>
      <c r="D51" s="407">
        <f>SUMIF('ПО КОРИСНИЦИМА'!$G$16:$G$1932,"Свега за пројекат 1102-П2:",'ПО КОРИСНИЦИМА'!$H$16:$H$1932)</f>
        <v>0</v>
      </c>
      <c r="E51" s="407">
        <f>SUMIF('ПО КОРИСНИЦИМА'!$G$16:$G$1932,"Свега за пројекат 1102-П2:",'ПО КОРИСНИЦИМА'!$I$16:$I$1932)</f>
        <v>0</v>
      </c>
      <c r="F51" s="408" t="e">
        <f>E51/D51</f>
        <v>#DIV/0!</v>
      </c>
      <c r="G51" s="409">
        <f>SUMIF('ПО КОРИСНИЦИМА'!$G$16:$G$1932,"Свега за пројекат 1102-П2:",'ПО КОРИСНИЦИМА'!$L$16:$L$1932)</f>
        <v>0</v>
      </c>
      <c r="H51" s="409">
        <f>SUMIF('ПО КОРИСНИЦИМА'!$G$16:$G$1932,"Свега за пројекат 1102-П2:",'ПО КОРИСНИЦИМА'!$M$16:$M$1932)</f>
        <v>0</v>
      </c>
      <c r="I51" s="410" t="e">
        <f>H51/G51</f>
        <v>#DIV/0!</v>
      </c>
      <c r="J51" s="411">
        <f>D51+G51</f>
        <v>0</v>
      </c>
      <c r="K51" s="411">
        <f>E51+H51</f>
        <v>0</v>
      </c>
      <c r="L51" s="412" t="e">
        <f>K51/J51</f>
        <v>#DIV/0!</v>
      </c>
    </row>
    <row r="52" spans="1:12" s="413" customFormat="1" hidden="1">
      <c r="A52" s="405"/>
      <c r="B52" s="405" t="s">
        <v>4227</v>
      </c>
      <c r="C52" s="414" t="str">
        <f>IFERROR(VLOOKUP(B52,'ПО КОРИСНИЦИМА'!$C$16:$S$1932,5,FALSE),"")</f>
        <v/>
      </c>
      <c r="D52" s="407">
        <f>SUMIF('ПО КОРИСНИЦИМА'!$G$16:$G$1932,"Свега за пројекат 0601-П4:",'ПО КОРИСНИЦИМА'!$H$16:$H$1932)</f>
        <v>0</v>
      </c>
      <c r="E52" s="407">
        <f>SUMIF('ПО КОРИСНИЦИМА'!$G$16:$G$1932,"Свега за пројекат 0601-П4:",'ПО КОРИСНИЦИМА'!$I$16:$I$1932)</f>
        <v>0</v>
      </c>
      <c r="F52" s="408" t="e">
        <f t="shared" si="2"/>
        <v>#DIV/0!</v>
      </c>
      <c r="G52" s="409">
        <f>SUMIF('ПО КОРИСНИЦИМА'!$G$16:$G$1932,"Свега за пројекат 0601-П4:",'ПО КОРИСНИЦИМА'!$L$16:$L$1932)</f>
        <v>0</v>
      </c>
      <c r="H52" s="409">
        <f>SUMIF('ПО КОРИСНИЦИМА'!$G$16:$G$1932,"Свега за пројекат 0601-П4:",'ПО КОРИСНИЦИМА'!$M$16:$M$1932)</f>
        <v>0</v>
      </c>
      <c r="I52" s="410"/>
      <c r="J52" s="411">
        <f>D52+G52</f>
        <v>0</v>
      </c>
      <c r="K52" s="411"/>
      <c r="L52" s="412"/>
    </row>
    <row r="53" spans="1:12" hidden="1">
      <c r="A53" s="176"/>
      <c r="B53" s="176" t="s">
        <v>4228</v>
      </c>
      <c r="C53" s="261" t="str">
        <f>IFERROR(VLOOKUP(B53,'ПО КОРИСНИЦИМА'!$C$16:$S$1932,5,FALSE),"")</f>
        <v/>
      </c>
      <c r="D53" s="247"/>
      <c r="E53" s="247"/>
      <c r="F53" s="279"/>
      <c r="G53" s="248"/>
      <c r="H53" s="248"/>
      <c r="I53" s="286"/>
      <c r="J53" s="245"/>
      <c r="K53" s="245"/>
      <c r="L53" s="278"/>
    </row>
    <row r="54" spans="1:12" hidden="1">
      <c r="A54" s="176"/>
      <c r="B54" s="176" t="s">
        <v>4229</v>
      </c>
      <c r="C54" s="261" t="str">
        <f>IFERROR(VLOOKUP(B54,'ПО КОРИСНИЦИМА'!$C$16:$S$1932,5,FALSE),"")</f>
        <v/>
      </c>
      <c r="D54" s="247"/>
      <c r="E54" s="247"/>
      <c r="F54" s="279"/>
      <c r="G54" s="248"/>
      <c r="H54" s="248"/>
      <c r="I54" s="286"/>
      <c r="J54" s="245"/>
      <c r="K54" s="245"/>
      <c r="L54" s="278"/>
    </row>
    <row r="55" spans="1:12" hidden="1">
      <c r="A55" s="176"/>
      <c r="B55" s="176" t="s">
        <v>4230</v>
      </c>
      <c r="C55" s="261" t="str">
        <f>IFERROR(VLOOKUP(B55,'ПО КОРИСНИЦИМА'!$C$16:$S$1932,5,FALSE),"")</f>
        <v/>
      </c>
      <c r="D55" s="247"/>
      <c r="E55" s="247"/>
      <c r="F55" s="279"/>
      <c r="G55" s="248"/>
      <c r="H55" s="248"/>
      <c r="I55" s="286"/>
      <c r="J55" s="245"/>
      <c r="K55" s="245"/>
      <c r="L55" s="278"/>
    </row>
    <row r="56" spans="1:12" hidden="1">
      <c r="A56" s="176"/>
      <c r="B56" s="176" t="s">
        <v>4231</v>
      </c>
      <c r="C56" s="261" t="str">
        <f>IFERROR(VLOOKUP(B56,'ПО КОРИСНИЦИМА'!$C$16:$S$1932,5,FALSE),"")</f>
        <v/>
      </c>
      <c r="D56" s="247"/>
      <c r="E56" s="247"/>
      <c r="F56" s="279"/>
      <c r="G56" s="248"/>
      <c r="H56" s="248"/>
      <c r="I56" s="286"/>
      <c r="J56" s="245"/>
      <c r="K56" s="245"/>
      <c r="L56" s="278"/>
    </row>
    <row r="57" spans="1:12" hidden="1">
      <c r="A57" s="176"/>
      <c r="B57" s="176" t="s">
        <v>4232</v>
      </c>
      <c r="C57" s="261" t="str">
        <f>IFERROR(VLOOKUP(B57,'ПО КОРИСНИЦИМА'!$C$16:$S$1932,5,FALSE),"")</f>
        <v/>
      </c>
      <c r="D57" s="247"/>
      <c r="E57" s="247"/>
      <c r="F57" s="279"/>
      <c r="G57" s="248"/>
      <c r="H57" s="248"/>
      <c r="I57" s="286"/>
      <c r="J57" s="245"/>
      <c r="K57" s="245"/>
      <c r="L57" s="278"/>
    </row>
    <row r="58" spans="1:12" hidden="1">
      <c r="A58" s="176"/>
      <c r="B58" s="176" t="s">
        <v>4233</v>
      </c>
      <c r="C58" s="261" t="str">
        <f>IFERROR(VLOOKUP(B58,'ПО КОРИСНИЦИМА'!$C$16:$S$1932,5,FALSE),"")</f>
        <v/>
      </c>
      <c r="D58" s="247"/>
      <c r="E58" s="247"/>
      <c r="F58" s="279"/>
      <c r="G58" s="248"/>
      <c r="H58" s="248"/>
      <c r="I58" s="286"/>
      <c r="J58" s="245"/>
      <c r="K58" s="245"/>
      <c r="L58" s="278"/>
    </row>
    <row r="59" spans="1:12" hidden="1">
      <c r="A59" s="176"/>
      <c r="B59" s="176" t="s">
        <v>4234</v>
      </c>
      <c r="C59" s="261" t="str">
        <f>IFERROR(VLOOKUP(B59,'ПО КОРИСНИЦИМА'!$C$16:$S$1932,5,FALSE),"")</f>
        <v/>
      </c>
      <c r="D59" s="247"/>
      <c r="E59" s="247"/>
      <c r="F59" s="279"/>
      <c r="G59" s="248"/>
      <c r="H59" s="248"/>
      <c r="I59" s="286"/>
      <c r="J59" s="245"/>
      <c r="K59" s="245"/>
      <c r="L59" s="278"/>
    </row>
    <row r="60" spans="1:12" hidden="1">
      <c r="A60" s="176"/>
      <c r="B60" s="176" t="s">
        <v>4235</v>
      </c>
      <c r="C60" s="261" t="str">
        <f>IFERROR(VLOOKUP(B60,'ПО КОРИСНИЦИМА'!$C$16:$S$1932,5,FALSE),"")</f>
        <v/>
      </c>
      <c r="D60" s="247">
        <f>SUMIF('ПО КОРИСНИЦИМА'!$G$16:$G$1932,"Свега за пројекат 0601-П12:",'ПО КОРИСНИЦИМА'!$H$16:$H$1932)</f>
        <v>0</v>
      </c>
      <c r="E60" s="247"/>
      <c r="F60" s="279"/>
      <c r="G60" s="248">
        <f>SUMIF('ПО КОРИСНИЦИМА'!$G$16:$G$1932,"Свега за пројекат 0601-П12:",'ПО КОРИСНИЦИМА'!$L$16:$L$1932)</f>
        <v>0</v>
      </c>
      <c r="H60" s="248"/>
      <c r="I60" s="286"/>
      <c r="J60" s="245">
        <f t="shared" ref="J60:K123" si="5">D60+G60</f>
        <v>0</v>
      </c>
      <c r="K60" s="245"/>
      <c r="L60" s="278"/>
    </row>
    <row r="61" spans="1:12" hidden="1">
      <c r="A61" s="176"/>
      <c r="B61" s="176" t="s">
        <v>4236</v>
      </c>
      <c r="C61" s="261" t="str">
        <f>IFERROR(VLOOKUP(B61,'ПО КОРИСНИЦИМА'!$C$16:$S$1932,5,FALSE),"")</f>
        <v/>
      </c>
      <c r="D61" s="247">
        <f>SUMIF('ПО КОРИСНИЦИМА'!$G$16:$G$1932,"Свега за пројекат 0601-П13:",'ПО КОРИСНИЦИМА'!$H$16:$H$1932)</f>
        <v>0</v>
      </c>
      <c r="E61" s="247"/>
      <c r="F61" s="279"/>
      <c r="G61" s="248">
        <f>SUMIF('ПО КОРИСНИЦИМА'!$G$16:$G$1932,"Свега за пројекат 0601-П13:",'ПО КОРИСНИЦИМА'!$L$16:$L$1932)</f>
        <v>0</v>
      </c>
      <c r="H61" s="248"/>
      <c r="I61" s="286"/>
      <c r="J61" s="245">
        <f t="shared" si="5"/>
        <v>0</v>
      </c>
      <c r="K61" s="245"/>
      <c r="L61" s="278"/>
    </row>
    <row r="62" spans="1:12" hidden="1">
      <c r="A62" s="176"/>
      <c r="B62" s="176" t="s">
        <v>4237</v>
      </c>
      <c r="C62" s="261" t="str">
        <f>IFERROR(VLOOKUP(B62,'ПО КОРИСНИЦИМА'!$C$16:$S$1932,5,FALSE),"")</f>
        <v/>
      </c>
      <c r="D62" s="247">
        <f>SUMIF('ПО КОРИСНИЦИМА'!$G$16:$G$1932,"Свега за пројекат 0601-П14:",'ПО КОРИСНИЦИМА'!$H$16:$H$1932)</f>
        <v>0</v>
      </c>
      <c r="E62" s="247"/>
      <c r="F62" s="279"/>
      <c r="G62" s="248">
        <f>SUMIF('ПО КОРИСНИЦИМА'!$G$16:$G$1932,"Свега за пројекат 0601-П14:",'ПО КОРИСНИЦИМА'!$L$16:$L$1932)</f>
        <v>0</v>
      </c>
      <c r="H62" s="248"/>
      <c r="I62" s="286"/>
      <c r="J62" s="245">
        <f t="shared" si="5"/>
        <v>0</v>
      </c>
      <c r="K62" s="245"/>
      <c r="L62" s="278"/>
    </row>
    <row r="63" spans="1:12" hidden="1">
      <c r="A63" s="176"/>
      <c r="B63" s="176" t="s">
        <v>4238</v>
      </c>
      <c r="C63" s="261" t="str">
        <f>IFERROR(VLOOKUP(B63,'ПО КОРИСНИЦИМА'!$C$16:$S$1932,5,FALSE),"")</f>
        <v/>
      </c>
      <c r="D63" s="247">
        <f>SUMIF('ПО КОРИСНИЦИМА'!$G$16:$G$1932,"Свега за пројекат 0601-П15:",'ПО КОРИСНИЦИМА'!$H$16:$H$1932)</f>
        <v>0</v>
      </c>
      <c r="E63" s="247"/>
      <c r="F63" s="279"/>
      <c r="G63" s="248">
        <f>SUMIF('ПО КОРИСНИЦИМА'!$G$16:$G$1932,"Свега за пројекат 0601-П15:",'ПО КОРИСНИЦИМА'!$L$16:$L$1932)</f>
        <v>0</v>
      </c>
      <c r="H63" s="248"/>
      <c r="I63" s="286"/>
      <c r="J63" s="245">
        <f t="shared" si="5"/>
        <v>0</v>
      </c>
      <c r="K63" s="245"/>
      <c r="L63" s="278"/>
    </row>
    <row r="64" spans="1:12" hidden="1">
      <c r="A64" s="176"/>
      <c r="B64" s="176" t="s">
        <v>4239</v>
      </c>
      <c r="C64" s="261" t="str">
        <f>IFERROR(VLOOKUP(B64,'ПО КОРИСНИЦИМА'!$C$16:$S$1932,5,FALSE),"")</f>
        <v/>
      </c>
      <c r="D64" s="247">
        <f>SUMIF('ПО КОРИСНИЦИМА'!$G$16:$G$1932,"Свега за пројекат 0601-П16:",'ПО КОРИСНИЦИМА'!$H$16:$H$1932)</f>
        <v>0</v>
      </c>
      <c r="E64" s="247"/>
      <c r="F64" s="279"/>
      <c r="G64" s="248">
        <f>SUMIF('ПО КОРИСНИЦИМА'!$G$16:$G$1932,"Свега за пројекат 0601-П16:",'ПО КОРИСНИЦИМА'!$L$16:$L$1932)</f>
        <v>0</v>
      </c>
      <c r="H64" s="248"/>
      <c r="I64" s="286"/>
      <c r="J64" s="245">
        <f t="shared" si="5"/>
        <v>0</v>
      </c>
      <c r="K64" s="245"/>
      <c r="L64" s="278"/>
    </row>
    <row r="65" spans="1:12" hidden="1">
      <c r="A65" s="176"/>
      <c r="B65" s="176" t="s">
        <v>4240</v>
      </c>
      <c r="C65" s="261" t="str">
        <f>IFERROR(VLOOKUP(B65,'ПО КОРИСНИЦИМА'!$C$16:$S$1932,5,FALSE),"")</f>
        <v/>
      </c>
      <c r="D65" s="247">
        <f>SUMIF('ПО КОРИСНИЦИМА'!$G$16:$G$1932,"Свега за пројекат 0601-П17:",'ПО КОРИСНИЦИМА'!$H$16:$H$1932)</f>
        <v>0</v>
      </c>
      <c r="E65" s="247"/>
      <c r="F65" s="279"/>
      <c r="G65" s="248">
        <f>SUMIF('ПО КОРИСНИЦИМА'!$G$16:$G$1932,"Свега за пројекат 0601-П17:",'ПО КОРИСНИЦИМА'!$L$16:$L$1932)</f>
        <v>0</v>
      </c>
      <c r="H65" s="248"/>
      <c r="I65" s="286"/>
      <c r="J65" s="245">
        <f t="shared" si="5"/>
        <v>0</v>
      </c>
      <c r="K65" s="245"/>
      <c r="L65" s="278"/>
    </row>
    <row r="66" spans="1:12" hidden="1">
      <c r="A66" s="176"/>
      <c r="B66" s="176" t="s">
        <v>4241</v>
      </c>
      <c r="C66" s="261" t="str">
        <f>IFERROR(VLOOKUP(B66,'ПО КОРИСНИЦИМА'!$C$16:$S$1932,5,FALSE),"")</f>
        <v/>
      </c>
      <c r="D66" s="247">
        <f>SUMIF('ПО КОРИСНИЦИМА'!$G$16:$G$1932,"Свега за пројекат 0601-П18:",'ПО КОРИСНИЦИМА'!$H$16:$H$1932)</f>
        <v>0</v>
      </c>
      <c r="E66" s="247"/>
      <c r="F66" s="279"/>
      <c r="G66" s="248">
        <f>SUMIF('ПО КОРИСНИЦИМА'!$G$16:$G$1932,"Свега за пројекат 0601-П18:",'ПО КОРИСНИЦИМА'!$L$16:$L$1932)</f>
        <v>0</v>
      </c>
      <c r="H66" s="248"/>
      <c r="I66" s="286"/>
      <c r="J66" s="245">
        <f t="shared" si="5"/>
        <v>0</v>
      </c>
      <c r="K66" s="245"/>
      <c r="L66" s="278"/>
    </row>
    <row r="67" spans="1:12" hidden="1">
      <c r="A67" s="176"/>
      <c r="B67" s="176" t="s">
        <v>4242</v>
      </c>
      <c r="C67" s="261" t="str">
        <f>IFERROR(VLOOKUP(B67,'ПО КОРИСНИЦИМА'!$C$16:$S$1932,5,FALSE),"")</f>
        <v/>
      </c>
      <c r="D67" s="247">
        <f>SUMIF('ПО КОРИСНИЦИМА'!$G$16:$G$1932,"Свега за пројекат 0601-П19:",'ПО КОРИСНИЦИМА'!$H$16:$H$1932)</f>
        <v>0</v>
      </c>
      <c r="E67" s="247"/>
      <c r="F67" s="279"/>
      <c r="G67" s="248">
        <f>SUMIF('ПО КОРИСНИЦИМА'!$G$16:$G$1932,"Свега за пројекат 0601-П19:",'ПО КОРИСНИЦИМА'!$L$16:$L$1932)</f>
        <v>0</v>
      </c>
      <c r="H67" s="248"/>
      <c r="I67" s="286"/>
      <c r="J67" s="245">
        <f t="shared" si="5"/>
        <v>0</v>
      </c>
      <c r="K67" s="245"/>
      <c r="L67" s="278"/>
    </row>
    <row r="68" spans="1:12" hidden="1">
      <c r="A68" s="176"/>
      <c r="B68" s="176" t="s">
        <v>4243</v>
      </c>
      <c r="C68" s="261" t="str">
        <f>IFERROR(VLOOKUP(B68,'ПО КОРИСНИЦИМА'!$C$16:$S$1932,5,FALSE),"")</f>
        <v/>
      </c>
      <c r="D68" s="247">
        <f>SUMIF('ПО КОРИСНИЦИМА'!$G$16:$G$1932,"Свега за пројекат 0601-П20:",'ПО КОРИСНИЦИМА'!$H$16:$H$1932)</f>
        <v>0</v>
      </c>
      <c r="E68" s="247"/>
      <c r="F68" s="279"/>
      <c r="G68" s="248">
        <f>SUMIF('ПО КОРИСНИЦИМА'!$G$16:$G$1932,"Свега за пројекат 0601-П20:",'ПО КОРИСНИЦИМА'!$L$16:$L$1932)</f>
        <v>0</v>
      </c>
      <c r="H68" s="248"/>
      <c r="I68" s="286"/>
      <c r="J68" s="245">
        <f t="shared" si="5"/>
        <v>0</v>
      </c>
      <c r="K68" s="245"/>
      <c r="L68" s="278"/>
    </row>
    <row r="69" spans="1:12" hidden="1">
      <c r="A69" s="176"/>
      <c r="B69" s="176" t="s">
        <v>4244</v>
      </c>
      <c r="C69" s="261" t="str">
        <f>IFERROR(VLOOKUP(B69,'ПО КОРИСНИЦИМА'!$C$16:$S$1932,5,FALSE),"")</f>
        <v/>
      </c>
      <c r="D69" s="247">
        <f>SUMIF('ПО КОРИСНИЦИМА'!$G$16:$G$1932,"Свега за пројекат 0601-П21:",'ПО КОРИСНИЦИМА'!$H$16:$H$1932)</f>
        <v>0</v>
      </c>
      <c r="E69" s="247"/>
      <c r="F69" s="279"/>
      <c r="G69" s="248">
        <f>SUMIF('ПО КОРИСНИЦИМА'!$G$16:$G$1932,"Свега за пројекат 0601-П21:",'ПО КОРИСНИЦИМА'!$L$16:$L$1932)</f>
        <v>0</v>
      </c>
      <c r="H69" s="248"/>
      <c r="I69" s="286"/>
      <c r="J69" s="245">
        <f t="shared" si="5"/>
        <v>0</v>
      </c>
      <c r="K69" s="245"/>
      <c r="L69" s="278"/>
    </row>
    <row r="70" spans="1:12" hidden="1">
      <c r="A70" s="176"/>
      <c r="B70" s="176" t="s">
        <v>4245</v>
      </c>
      <c r="C70" s="261" t="str">
        <f>IFERROR(VLOOKUP(B70,'ПО КОРИСНИЦИМА'!$C$16:$S$1932,5,FALSE),"")</f>
        <v/>
      </c>
      <c r="D70" s="247">
        <f>SUMIF('ПО КОРИСНИЦИМА'!$G$16:$G$1932,"Свега за пројекат 0601-П22:",'ПО КОРИСНИЦИМА'!$H$16:$H$1932)</f>
        <v>0</v>
      </c>
      <c r="E70" s="247"/>
      <c r="F70" s="279"/>
      <c r="G70" s="248">
        <f>SUMIF('ПО КОРИСНИЦИМА'!$G$16:$G$1932,"Свега за пројекат 0601-П22:",'ПО КОРИСНИЦИМА'!$L$16:$L$1932)</f>
        <v>0</v>
      </c>
      <c r="H70" s="248"/>
      <c r="I70" s="286"/>
      <c r="J70" s="245">
        <f t="shared" si="5"/>
        <v>0</v>
      </c>
      <c r="K70" s="245"/>
      <c r="L70" s="278"/>
    </row>
    <row r="71" spans="1:12" hidden="1">
      <c r="A71" s="176"/>
      <c r="B71" s="176" t="s">
        <v>4246</v>
      </c>
      <c r="C71" s="261" t="str">
        <f>IFERROR(VLOOKUP(B71,'ПО КОРИСНИЦИМА'!$C$16:$S$1932,5,FALSE),"")</f>
        <v/>
      </c>
      <c r="D71" s="247">
        <f>SUMIF('ПО КОРИСНИЦИМА'!$G$16:$G$1932,"Свега за пројекат 0601-П23:",'ПО КОРИСНИЦИМА'!$H$16:$H$1932)</f>
        <v>0</v>
      </c>
      <c r="E71" s="247"/>
      <c r="F71" s="279"/>
      <c r="G71" s="248">
        <f>SUMIF('ПО КОРИСНИЦИМА'!$G$16:$G$1932,"Свега за пројекат 0601-П23:",'ПО КОРИСНИЦИМА'!$L$16:$L$1932)</f>
        <v>0</v>
      </c>
      <c r="H71" s="248"/>
      <c r="I71" s="286"/>
      <c r="J71" s="245">
        <f t="shared" si="5"/>
        <v>0</v>
      </c>
      <c r="K71" s="245"/>
      <c r="L71" s="278"/>
    </row>
    <row r="72" spans="1:12" hidden="1">
      <c r="A72" s="176"/>
      <c r="B72" s="176" t="s">
        <v>4247</v>
      </c>
      <c r="C72" s="261" t="str">
        <f>IFERROR(VLOOKUP(B72,'ПО КОРИСНИЦИМА'!$C$16:$S$1932,5,FALSE),"")</f>
        <v/>
      </c>
      <c r="D72" s="247">
        <f>SUMIF('ПО КОРИСНИЦИМА'!$G$16:$G$1932,"Свега за пројекат 0601-П24:",'ПО КОРИСНИЦИМА'!$H$16:$H$1932)</f>
        <v>0</v>
      </c>
      <c r="E72" s="247"/>
      <c r="F72" s="279"/>
      <c r="G72" s="248">
        <f>SUMIF('ПО КОРИСНИЦИМА'!$G$16:$G$1932,"Свега за пројекат 0601-П24:",'ПО КОРИСНИЦИМА'!$L$16:$L$1932)</f>
        <v>0</v>
      </c>
      <c r="H72" s="248"/>
      <c r="I72" s="286"/>
      <c r="J72" s="245">
        <f t="shared" si="5"/>
        <v>0</v>
      </c>
      <c r="K72" s="245"/>
      <c r="L72" s="278"/>
    </row>
    <row r="73" spans="1:12" hidden="1">
      <c r="A73" s="176"/>
      <c r="B73" s="176" t="s">
        <v>4248</v>
      </c>
      <c r="C73" s="261" t="str">
        <f>IFERROR(VLOOKUP(B73,'ПО КОРИСНИЦИМА'!$C$16:$S$1932,5,FALSE),"")</f>
        <v/>
      </c>
      <c r="D73" s="247">
        <f>SUMIF('ПО КОРИСНИЦИМА'!$G$16:$G$1932,"Свега за пројекат 0601-П25:",'ПО КОРИСНИЦИМА'!$H$16:$H$1932)</f>
        <v>0</v>
      </c>
      <c r="E73" s="247"/>
      <c r="F73" s="279"/>
      <c r="G73" s="248">
        <f>SUMIF('ПО КОРИСНИЦИМА'!$G$16:$G$1932,"Свега за пројекат 0601-П25:",'ПО КОРИСНИЦИМА'!$L$16:$L$1932)</f>
        <v>0</v>
      </c>
      <c r="H73" s="248"/>
      <c r="I73" s="286"/>
      <c r="J73" s="245">
        <f t="shared" si="5"/>
        <v>0</v>
      </c>
      <c r="K73" s="245"/>
      <c r="L73" s="278"/>
    </row>
    <row r="74" spans="1:12" hidden="1">
      <c r="A74" s="176"/>
      <c r="B74" s="176" t="s">
        <v>4249</v>
      </c>
      <c r="C74" s="261" t="str">
        <f>IFERROR(VLOOKUP(B74,'ПО КОРИСНИЦИМА'!$C$16:$S$1932,5,FALSE),"")</f>
        <v/>
      </c>
      <c r="D74" s="247">
        <f>SUMIF('ПО КОРИСНИЦИМА'!$G$16:$G$1932,"Свега за пројекат 0601-П26:",'ПО КОРИСНИЦИМА'!$H$16:$H$1932)</f>
        <v>0</v>
      </c>
      <c r="E74" s="247"/>
      <c r="F74" s="279"/>
      <c r="G74" s="248">
        <f>SUMIF('ПО КОРИСНИЦИМА'!$G$16:$G$1932,"Свега за пројекат 0601-П26:",'ПО КОРИСНИЦИМА'!$L$16:$L$1932)</f>
        <v>0</v>
      </c>
      <c r="H74" s="248"/>
      <c r="I74" s="286"/>
      <c r="J74" s="245">
        <f t="shared" si="5"/>
        <v>0</v>
      </c>
      <c r="K74" s="245"/>
      <c r="L74" s="278"/>
    </row>
    <row r="75" spans="1:12" hidden="1">
      <c r="A75" s="176"/>
      <c r="B75" s="176" t="s">
        <v>4250</v>
      </c>
      <c r="C75" s="261" t="str">
        <f>IFERROR(VLOOKUP(B75,'ПО КОРИСНИЦИМА'!$C$16:$S$1932,5,FALSE),"")</f>
        <v/>
      </c>
      <c r="D75" s="247">
        <f>SUMIF('ПО КОРИСНИЦИМА'!$G$16:$G$1932,"Свега за пројекат 0601-П27:",'ПО КОРИСНИЦИМА'!$H$16:$H$1932)</f>
        <v>0</v>
      </c>
      <c r="E75" s="247"/>
      <c r="F75" s="279"/>
      <c r="G75" s="248">
        <f>SUMIF('ПО КОРИСНИЦИМА'!$G$16:$G$1932,"Свега за пројекат 0601-П27:",'ПО КОРИСНИЦИМА'!$L$16:$L$1932)</f>
        <v>0</v>
      </c>
      <c r="H75" s="248"/>
      <c r="I75" s="286"/>
      <c r="J75" s="245">
        <f t="shared" si="5"/>
        <v>0</v>
      </c>
      <c r="K75" s="245"/>
      <c r="L75" s="278"/>
    </row>
    <row r="76" spans="1:12" hidden="1">
      <c r="A76" s="176"/>
      <c r="B76" s="176" t="s">
        <v>4251</v>
      </c>
      <c r="C76" s="261" t="str">
        <f>IFERROR(VLOOKUP(B76,'ПО КОРИСНИЦИМА'!$C$16:$S$1932,5,FALSE),"")</f>
        <v/>
      </c>
      <c r="D76" s="247">
        <f>SUMIF('ПО КОРИСНИЦИМА'!$G$16:$G$1932,"Свега за пројекат 0601-П28:",'ПО КОРИСНИЦИМА'!$H$16:$H$1932)</f>
        <v>0</v>
      </c>
      <c r="E76" s="247"/>
      <c r="F76" s="279"/>
      <c r="G76" s="248">
        <f>SUMIF('ПО КОРИСНИЦИМА'!$G$16:$G$1932,"Свега за пројекат 0601-П28:",'ПО КОРИСНИЦИМА'!$L$16:$L$1932)</f>
        <v>0</v>
      </c>
      <c r="H76" s="248"/>
      <c r="I76" s="286"/>
      <c r="J76" s="245">
        <f t="shared" si="5"/>
        <v>0</v>
      </c>
      <c r="K76" s="245"/>
      <c r="L76" s="278"/>
    </row>
    <row r="77" spans="1:12" hidden="1">
      <c r="A77" s="176"/>
      <c r="B77" s="176" t="s">
        <v>4252</v>
      </c>
      <c r="C77" s="261" t="str">
        <f>IFERROR(VLOOKUP(B77,'ПО КОРИСНИЦИМА'!$C$16:$S$1932,5,FALSE),"")</f>
        <v/>
      </c>
      <c r="D77" s="247">
        <f>SUMIF('ПО КОРИСНИЦИМА'!$G$16:$G$1932,"Свега за пројекат 0601-П29:",'ПО КОРИСНИЦИМА'!$H$16:$H$1932)</f>
        <v>0</v>
      </c>
      <c r="E77" s="247"/>
      <c r="F77" s="279"/>
      <c r="G77" s="248">
        <f>SUMIF('ПО КОРИСНИЦИМА'!$G$16:$G$1932,"Свега за пројекат 0601-П29:",'ПО КОРИСНИЦИМА'!$L$16:$L$1932)</f>
        <v>0</v>
      </c>
      <c r="H77" s="248"/>
      <c r="I77" s="286"/>
      <c r="J77" s="245">
        <f t="shared" si="5"/>
        <v>0</v>
      </c>
      <c r="K77" s="245"/>
      <c r="L77" s="278"/>
    </row>
    <row r="78" spans="1:12" hidden="1">
      <c r="A78" s="176"/>
      <c r="B78" s="176" t="s">
        <v>4253</v>
      </c>
      <c r="C78" s="261" t="str">
        <f>IFERROR(VLOOKUP(B78,'ПО КОРИСНИЦИМА'!$C$16:$S$1932,5,FALSE),"")</f>
        <v/>
      </c>
      <c r="D78" s="247">
        <f>SUMIF('ПО КОРИСНИЦИМА'!$G$16:$G$1932,"Свега за пројекат 0601-П30:",'ПО КОРИСНИЦИМА'!$H$16:$H$1932)</f>
        <v>0</v>
      </c>
      <c r="E78" s="247"/>
      <c r="F78" s="279"/>
      <c r="G78" s="248">
        <f>SUMIF('ПО КОРИСНИЦИМА'!$G$16:$G$1932,"Свега за пројекат 0601-П30:",'ПО КОРИСНИЦИМА'!$L$16:$L$1932)</f>
        <v>0</v>
      </c>
      <c r="H78" s="248"/>
      <c r="I78" s="286"/>
      <c r="J78" s="245">
        <f t="shared" si="5"/>
        <v>0</v>
      </c>
      <c r="K78" s="245"/>
      <c r="L78" s="278"/>
    </row>
    <row r="79" spans="1:12" hidden="1">
      <c r="A79" s="176"/>
      <c r="B79" s="176" t="s">
        <v>4254</v>
      </c>
      <c r="C79" s="261" t="str">
        <f>IFERROR(VLOOKUP(B79,'ПО КОРИСНИЦИМА'!$C$16:$S$1932,5,FALSE),"")</f>
        <v/>
      </c>
      <c r="D79" s="247">
        <f>SUMIF('ПО КОРИСНИЦИМА'!$G$16:$G$1932,"Свега за пројекат 0601-П31:",'ПО КОРИСНИЦИМА'!$H$16:$H$1932)</f>
        <v>0</v>
      </c>
      <c r="E79" s="247"/>
      <c r="F79" s="279"/>
      <c r="G79" s="248">
        <f>SUMIF('ПО КОРИСНИЦИМА'!$G$16:$G$1932,"Свега за пројекат 0601-П31:",'ПО КОРИСНИЦИМА'!$L$16:$L$1932)</f>
        <v>0</v>
      </c>
      <c r="H79" s="248"/>
      <c r="I79" s="286"/>
      <c r="J79" s="245">
        <f t="shared" si="5"/>
        <v>0</v>
      </c>
      <c r="K79" s="245"/>
      <c r="L79" s="278"/>
    </row>
    <row r="80" spans="1:12" hidden="1">
      <c r="A80" s="176"/>
      <c r="B80" s="176" t="s">
        <v>4255</v>
      </c>
      <c r="C80" s="261" t="str">
        <f>IFERROR(VLOOKUP(B80,'ПО КОРИСНИЦИМА'!$C$16:$S$1932,5,FALSE),"")</f>
        <v/>
      </c>
      <c r="D80" s="247">
        <f>SUMIF('ПО КОРИСНИЦИМА'!$G$16:$G$1932,"Свега за пројекат 0601-П32:",'ПО КОРИСНИЦИМА'!$H$16:$H$1932)</f>
        <v>0</v>
      </c>
      <c r="E80" s="247"/>
      <c r="F80" s="279"/>
      <c r="G80" s="248">
        <f>SUMIF('ПО КОРИСНИЦИМА'!$G$16:$G$1932,"Свега за пројекат 0601-П32:",'ПО КОРИСНИЦИМА'!$L$16:$L$1932)</f>
        <v>0</v>
      </c>
      <c r="H80" s="248"/>
      <c r="I80" s="286"/>
      <c r="J80" s="245">
        <f t="shared" si="5"/>
        <v>0</v>
      </c>
      <c r="K80" s="245"/>
      <c r="L80" s="278"/>
    </row>
    <row r="81" spans="1:12" hidden="1">
      <c r="A81" s="176"/>
      <c r="B81" s="176" t="s">
        <v>4256</v>
      </c>
      <c r="C81" s="261" t="str">
        <f>IFERROR(VLOOKUP(B81,'ПО КОРИСНИЦИМА'!$C$16:$S$1932,5,FALSE),"")</f>
        <v/>
      </c>
      <c r="D81" s="247">
        <f>SUMIF('ПО КОРИСНИЦИМА'!$G$16:$G$1932,"Свега за пројекат 0601-П33:",'ПО КОРИСНИЦИМА'!$H$16:$H$1932)</f>
        <v>0</v>
      </c>
      <c r="E81" s="247"/>
      <c r="F81" s="279"/>
      <c r="G81" s="248">
        <f>SUMIF('ПО КОРИСНИЦИМА'!$G$16:$G$1932,"Свега за пројекат 0601-П33:",'ПО КОРИСНИЦИМА'!$L$16:$L$1932)</f>
        <v>0</v>
      </c>
      <c r="H81" s="248"/>
      <c r="I81" s="286"/>
      <c r="J81" s="245">
        <f t="shared" si="5"/>
        <v>0</v>
      </c>
      <c r="K81" s="245"/>
      <c r="L81" s="278"/>
    </row>
    <row r="82" spans="1:12" hidden="1">
      <c r="A82" s="176"/>
      <c r="B82" s="176" t="s">
        <v>4257</v>
      </c>
      <c r="C82" s="261" t="str">
        <f>IFERROR(VLOOKUP(B82,'ПО КОРИСНИЦИМА'!$C$16:$S$1932,5,FALSE),"")</f>
        <v/>
      </c>
      <c r="D82" s="247">
        <f>SUMIF('ПО КОРИСНИЦИМА'!$G$16:$G$1932,"Свега за пројекат 0601-П34:",'ПО КОРИСНИЦИМА'!$H$16:$H$1932)</f>
        <v>0</v>
      </c>
      <c r="E82" s="247"/>
      <c r="F82" s="279"/>
      <c r="G82" s="248">
        <f>SUMIF('ПО КОРИСНИЦИМА'!$G$16:$G$1932,"Свега за пројекат 0601-П34:",'ПО КОРИСНИЦИМА'!$L$16:$L$1932)</f>
        <v>0</v>
      </c>
      <c r="H82" s="248"/>
      <c r="I82" s="286"/>
      <c r="J82" s="245">
        <f t="shared" si="5"/>
        <v>0</v>
      </c>
      <c r="K82" s="245"/>
      <c r="L82" s="278"/>
    </row>
    <row r="83" spans="1:12" hidden="1">
      <c r="A83" s="176"/>
      <c r="B83" s="176" t="s">
        <v>4258</v>
      </c>
      <c r="C83" s="261" t="str">
        <f>IFERROR(VLOOKUP(B83,'ПО КОРИСНИЦИМА'!$C$16:$S$1932,5,FALSE),"")</f>
        <v/>
      </c>
      <c r="D83" s="247">
        <f>SUMIF('ПО КОРИСНИЦИМА'!$G$16:$G$1932,"Свега за пројекат 0601-П35:",'ПО КОРИСНИЦИМА'!$H$16:$H$1932)</f>
        <v>0</v>
      </c>
      <c r="E83" s="247"/>
      <c r="F83" s="279"/>
      <c r="G83" s="248">
        <f>SUMIF('ПО КОРИСНИЦИМА'!$G$16:$G$1932,"Свега за пројекат 0601-П35:",'ПО КОРИСНИЦИМА'!$L$16:$L$1932)</f>
        <v>0</v>
      </c>
      <c r="H83" s="248"/>
      <c r="I83" s="286"/>
      <c r="J83" s="245">
        <f t="shared" si="5"/>
        <v>0</v>
      </c>
      <c r="K83" s="245"/>
      <c r="L83" s="278"/>
    </row>
    <row r="84" spans="1:12" hidden="1">
      <c r="A84" s="176"/>
      <c r="B84" s="176" t="s">
        <v>4259</v>
      </c>
      <c r="C84" s="261" t="str">
        <f>IFERROR(VLOOKUP(B84,'ПО КОРИСНИЦИМА'!$C$16:$S$1932,5,FALSE),"")</f>
        <v/>
      </c>
      <c r="D84" s="247">
        <f>SUMIF('ПО КОРИСНИЦИМА'!$G$16:$G$1932,"Свега за пројекат 0601-П36:",'ПО КОРИСНИЦИМА'!$H$16:$H$1932)</f>
        <v>0</v>
      </c>
      <c r="E84" s="247"/>
      <c r="F84" s="279"/>
      <c r="G84" s="248">
        <f>SUMIF('ПО КОРИСНИЦИМА'!$G$16:$G$1932,"Свега за пројекат 0601-П36:",'ПО КОРИСНИЦИМА'!$L$16:$L$1932)</f>
        <v>0</v>
      </c>
      <c r="H84" s="248"/>
      <c r="I84" s="286"/>
      <c r="J84" s="245">
        <f t="shared" si="5"/>
        <v>0</v>
      </c>
      <c r="K84" s="245"/>
      <c r="L84" s="278"/>
    </row>
    <row r="85" spans="1:12" hidden="1">
      <c r="A85" s="176"/>
      <c r="B85" s="176" t="s">
        <v>4260</v>
      </c>
      <c r="C85" s="261" t="str">
        <f>IFERROR(VLOOKUP(B85,'ПО КОРИСНИЦИМА'!$C$16:$S$1932,5,FALSE),"")</f>
        <v/>
      </c>
      <c r="D85" s="247">
        <f>SUMIF('ПО КОРИСНИЦИМА'!$G$16:$G$1932,"Свега за пројекат 0601-П37:",'ПО КОРИСНИЦИМА'!$H$16:$H$1932)</f>
        <v>0</v>
      </c>
      <c r="E85" s="247"/>
      <c r="F85" s="279"/>
      <c r="G85" s="248">
        <f>SUMIF('ПО КОРИСНИЦИМА'!$G$16:$G$1932,"Свега за пројекат 0601-П37:",'ПО КОРИСНИЦИМА'!$L$16:$L$1932)</f>
        <v>0</v>
      </c>
      <c r="H85" s="248"/>
      <c r="I85" s="286"/>
      <c r="J85" s="245">
        <f t="shared" si="5"/>
        <v>0</v>
      </c>
      <c r="K85" s="245"/>
      <c r="L85" s="278"/>
    </row>
    <row r="86" spans="1:12" hidden="1">
      <c r="A86" s="178"/>
      <c r="B86" s="176" t="s">
        <v>4261</v>
      </c>
      <c r="C86" s="261" t="str">
        <f>IFERROR(VLOOKUP(B86,'ПО КОРИСНИЦИМА'!$C$16:$S$1932,5,FALSE),"")</f>
        <v/>
      </c>
      <c r="D86" s="247">
        <f>SUMIF('ПО КОРИСНИЦИМА'!$G$16:$G$1932,"Свега за пројекат 0601-П38:",'ПО КОРИСНИЦИМА'!$H$16:$H$1932)</f>
        <v>0</v>
      </c>
      <c r="E86" s="247"/>
      <c r="F86" s="279"/>
      <c r="G86" s="248">
        <f>SUMIF('ПО КОРИСНИЦИМА'!$G$16:$G$1932,"Свега за пројекат 0601-П38:",'ПО КОРИСНИЦИМА'!$L$16:$L$1932)</f>
        <v>0</v>
      </c>
      <c r="H86" s="248"/>
      <c r="I86" s="286"/>
      <c r="J86" s="245">
        <f t="shared" si="5"/>
        <v>0</v>
      </c>
      <c r="K86" s="271"/>
      <c r="L86" s="293"/>
    </row>
    <row r="87" spans="1:12" hidden="1">
      <c r="A87" s="176"/>
      <c r="B87" s="176" t="s">
        <v>4262</v>
      </c>
      <c r="C87" s="261" t="str">
        <f>IFERROR(VLOOKUP(B87,'ПО КОРИСНИЦИМА'!$C$16:$S$1932,5,FALSE),"")</f>
        <v/>
      </c>
      <c r="D87" s="247">
        <f>SUMIF('ПО КОРИСНИЦИМА'!$G$16:$G$1932,"Свега за пројекат 0601-П39:",'ПО КОРИСНИЦИМА'!$H$16:$H$1932)</f>
        <v>0</v>
      </c>
      <c r="E87" s="247"/>
      <c r="F87" s="279"/>
      <c r="G87" s="248">
        <f>SUMIF('ПО КОРИСНИЦИМА'!$G$16:$G$1932,"Свега за пројекат 0601-П39:",'ПО КОРИСНИЦИМА'!$L$16:$L$1932)</f>
        <v>0</v>
      </c>
      <c r="H87" s="248"/>
      <c r="I87" s="286"/>
      <c r="J87" s="245">
        <f t="shared" si="5"/>
        <v>0</v>
      </c>
      <c r="K87" s="245"/>
      <c r="L87" s="278"/>
    </row>
    <row r="88" spans="1:12" hidden="1">
      <c r="A88" s="176"/>
      <c r="B88" s="176" t="s">
        <v>4263</v>
      </c>
      <c r="C88" s="261" t="str">
        <f>IFERROR(VLOOKUP(B88,'ПО КОРИСНИЦИМА'!$C$16:$S$1932,5,FALSE),"")</f>
        <v/>
      </c>
      <c r="D88" s="247">
        <f>SUMIF('ПО КОРИСНИЦИМА'!$G$16:$G$1932,"Свега за пројекат 0601-П40:",'ПО КОРИСНИЦИМА'!$H$16:$H$1932)</f>
        <v>0</v>
      </c>
      <c r="E88" s="247"/>
      <c r="F88" s="279"/>
      <c r="G88" s="248">
        <f>SUMIF('ПО КОРИСНИЦИМА'!$G$16:$G$1932,"Свега за пројекат 0601-П40:",'ПО КОРИСНИЦИМА'!$L$16:$L$1932)</f>
        <v>0</v>
      </c>
      <c r="H88" s="248"/>
      <c r="I88" s="286"/>
      <c r="J88" s="245">
        <f t="shared" si="5"/>
        <v>0</v>
      </c>
      <c r="K88" s="245"/>
      <c r="L88" s="278"/>
    </row>
    <row r="89" spans="1:12" hidden="1">
      <c r="A89" s="176"/>
      <c r="B89" s="176" t="s">
        <v>4264</v>
      </c>
      <c r="C89" s="261" t="str">
        <f>IFERROR(VLOOKUP(B89,'ПО КОРИСНИЦИМА'!$C$16:$S$1932,5,FALSE),"")</f>
        <v/>
      </c>
      <c r="D89" s="247">
        <f>SUMIF('ПО КОРИСНИЦИМА'!$G$16:$G$1932,"Свега за пројекат 0601-П41:",'ПО КОРИСНИЦИМА'!$H$16:$H$1932)</f>
        <v>0</v>
      </c>
      <c r="E89" s="247"/>
      <c r="F89" s="279"/>
      <c r="G89" s="248">
        <f>SUMIF('ПО КОРИСНИЦИМА'!$G$16:$G$1932,"Свега за пројекат 0601-П41:",'ПО КОРИСНИЦИМА'!$L$16:$L$1932)</f>
        <v>0</v>
      </c>
      <c r="H89" s="248"/>
      <c r="I89" s="286"/>
      <c r="J89" s="245">
        <f t="shared" si="5"/>
        <v>0</v>
      </c>
      <c r="K89" s="245"/>
      <c r="L89" s="278"/>
    </row>
    <row r="90" spans="1:12" hidden="1">
      <c r="A90" s="176"/>
      <c r="B90" s="176" t="s">
        <v>4265</v>
      </c>
      <c r="C90" s="261" t="str">
        <f>IFERROR(VLOOKUP(B90,'ПО КОРИСНИЦИМА'!$C$16:$S$1932,5,FALSE),"")</f>
        <v/>
      </c>
      <c r="D90" s="247">
        <f>SUMIF('ПО КОРИСНИЦИМА'!$G$16:$G$1932,"Свега за пројекат 0601-П42:",'ПО КОРИСНИЦИМА'!$H$16:$H$1932)</f>
        <v>0</v>
      </c>
      <c r="E90" s="247"/>
      <c r="F90" s="279"/>
      <c r="G90" s="248">
        <f>SUMIF('ПО КОРИСНИЦИМА'!$G$16:$G$1932,"Свега за пројекат 0601-П42:",'ПО КОРИСНИЦИМА'!$L$16:$L$1932)</f>
        <v>0</v>
      </c>
      <c r="H90" s="248"/>
      <c r="I90" s="286"/>
      <c r="J90" s="245">
        <f t="shared" si="5"/>
        <v>0</v>
      </c>
      <c r="K90" s="245"/>
      <c r="L90" s="278"/>
    </row>
    <row r="91" spans="1:12" hidden="1">
      <c r="A91" s="176"/>
      <c r="B91" s="176" t="s">
        <v>4266</v>
      </c>
      <c r="C91" s="261" t="str">
        <f>IFERROR(VLOOKUP(B91,'ПО КОРИСНИЦИМА'!$C$16:$S$1932,5,FALSE),"")</f>
        <v/>
      </c>
      <c r="D91" s="247">
        <f>SUMIF('ПО КОРИСНИЦИМА'!$G$16:$G$1932,"Свега за пројекат 0601-П43:",'ПО КОРИСНИЦИМА'!$H$16:$H$1932)</f>
        <v>0</v>
      </c>
      <c r="E91" s="247"/>
      <c r="F91" s="279"/>
      <c r="G91" s="248">
        <f>SUMIF('ПО КОРИСНИЦИМА'!$G$16:$G$1932,"Свега за пројекат 0601-П43:",'ПО КОРИСНИЦИМА'!$L$16:$L$1932)</f>
        <v>0</v>
      </c>
      <c r="H91" s="248"/>
      <c r="I91" s="286"/>
      <c r="J91" s="245">
        <f t="shared" si="5"/>
        <v>0</v>
      </c>
      <c r="K91" s="245"/>
      <c r="L91" s="278"/>
    </row>
    <row r="92" spans="1:12" hidden="1">
      <c r="A92" s="176"/>
      <c r="B92" s="176" t="s">
        <v>4267</v>
      </c>
      <c r="C92" s="261" t="str">
        <f>IFERROR(VLOOKUP(B92,'ПО КОРИСНИЦИМА'!$C$16:$S$1932,5,FALSE),"")</f>
        <v/>
      </c>
      <c r="D92" s="247">
        <f>SUMIF('ПО КОРИСНИЦИМА'!$G$16:$G$1932,"Свега за пројекат 0601-П44:",'ПО КОРИСНИЦИМА'!$H$16:$H$1932)</f>
        <v>0</v>
      </c>
      <c r="E92" s="247"/>
      <c r="F92" s="279"/>
      <c r="G92" s="248">
        <f>SUMIF('ПО КОРИСНИЦИМА'!$G$16:$G$1932,"Свега за пројекат 0601-П44:",'ПО КОРИСНИЦИМА'!$L$16:$L$1932)</f>
        <v>0</v>
      </c>
      <c r="H92" s="248"/>
      <c r="I92" s="286"/>
      <c r="J92" s="245">
        <f t="shared" si="5"/>
        <v>0</v>
      </c>
      <c r="K92" s="245"/>
      <c r="L92" s="278"/>
    </row>
    <row r="93" spans="1:12" hidden="1">
      <c r="A93" s="176"/>
      <c r="B93" s="176" t="s">
        <v>4268</v>
      </c>
      <c r="C93" s="261" t="str">
        <f>IFERROR(VLOOKUP(B93,'ПО КОРИСНИЦИМА'!$C$16:$S$1932,5,FALSE),"")</f>
        <v/>
      </c>
      <c r="D93" s="247">
        <f>SUMIF('ПО КОРИСНИЦИМА'!$G$16:$G$1932,"Свега за пројекат 0601-П45:",'ПО КОРИСНИЦИМА'!$H$16:$H$1932)</f>
        <v>0</v>
      </c>
      <c r="E93" s="247"/>
      <c r="F93" s="279"/>
      <c r="G93" s="248">
        <f>SUMIF('ПО КОРИСНИЦИМА'!$G$16:$G$1932,"Свега за пројекат 0601-П45:",'ПО КОРИСНИЦИМА'!$L$16:$L$1932)</f>
        <v>0</v>
      </c>
      <c r="H93" s="248"/>
      <c r="I93" s="286"/>
      <c r="J93" s="245">
        <f t="shared" si="5"/>
        <v>0</v>
      </c>
      <c r="K93" s="245"/>
      <c r="L93" s="278"/>
    </row>
    <row r="94" spans="1:12" hidden="1">
      <c r="A94" s="176"/>
      <c r="B94" s="176" t="s">
        <v>4269</v>
      </c>
      <c r="C94" s="261" t="str">
        <f>IFERROR(VLOOKUP(B94,'ПО КОРИСНИЦИМА'!$C$16:$S$1932,5,FALSE),"")</f>
        <v/>
      </c>
      <c r="D94" s="247">
        <f>SUMIF('ПО КОРИСНИЦИМА'!$G$16:$G$1932,"Свега за пројекат 0601-П46:",'ПО КОРИСНИЦИМА'!$H$16:$H$1932)</f>
        <v>0</v>
      </c>
      <c r="E94" s="247"/>
      <c r="F94" s="279"/>
      <c r="G94" s="248">
        <f>SUMIF('ПО КОРИСНИЦИМА'!$G$16:$G$1932,"Свега за пројекат 0601-П46:",'ПО КОРИСНИЦИМА'!$L$16:$L$1932)</f>
        <v>0</v>
      </c>
      <c r="H94" s="248"/>
      <c r="I94" s="286"/>
      <c r="J94" s="245">
        <f t="shared" si="5"/>
        <v>0</v>
      </c>
      <c r="K94" s="245"/>
      <c r="L94" s="278"/>
    </row>
    <row r="95" spans="1:12" hidden="1">
      <c r="A95" s="176"/>
      <c r="B95" s="176" t="s">
        <v>4270</v>
      </c>
      <c r="C95" s="261" t="str">
        <f>IFERROR(VLOOKUP(B95,'ПО КОРИСНИЦИМА'!$C$16:$S$1932,5,FALSE),"")</f>
        <v/>
      </c>
      <c r="D95" s="247">
        <f>SUMIF('ПО КОРИСНИЦИМА'!$G$16:$G$1932,"Свега за пројекат 0601-П47:",'ПО КОРИСНИЦИМА'!$H$16:$H$1932)</f>
        <v>0</v>
      </c>
      <c r="E95" s="247"/>
      <c r="F95" s="279"/>
      <c r="G95" s="248">
        <f>SUMIF('ПО КОРИСНИЦИМА'!$G$16:$G$1932,"Свега за пројекат 0601-П47:",'ПО КОРИСНИЦИМА'!$L$16:$L$1932)</f>
        <v>0</v>
      </c>
      <c r="H95" s="248"/>
      <c r="I95" s="286"/>
      <c r="J95" s="245">
        <f t="shared" si="5"/>
        <v>0</v>
      </c>
      <c r="K95" s="245"/>
      <c r="L95" s="278"/>
    </row>
    <row r="96" spans="1:12" hidden="1">
      <c r="A96" s="176"/>
      <c r="B96" s="176" t="s">
        <v>4271</v>
      </c>
      <c r="C96" s="261" t="str">
        <f>IFERROR(VLOOKUP(B96,'ПО КОРИСНИЦИМА'!$C$16:$S$1932,5,FALSE),"")</f>
        <v/>
      </c>
      <c r="D96" s="247">
        <f>SUMIF('ПО КОРИСНИЦИМА'!$G$16:$G$1932,"Свега за пројекат 0601-П48:",'ПО КОРИСНИЦИМА'!$H$16:$H$1932)</f>
        <v>0</v>
      </c>
      <c r="E96" s="247"/>
      <c r="F96" s="279"/>
      <c r="G96" s="248">
        <f>SUMIF('ПО КОРИСНИЦИМА'!$G$16:$G$1932,"Свега за пројекат 0601-П48:",'ПО КОРИСНИЦИМА'!$L$16:$L$1932)</f>
        <v>0</v>
      </c>
      <c r="H96" s="248"/>
      <c r="I96" s="286"/>
      <c r="J96" s="245">
        <f t="shared" si="5"/>
        <v>0</v>
      </c>
      <c r="K96" s="245"/>
      <c r="L96" s="278"/>
    </row>
    <row r="97" spans="1:12" hidden="1">
      <c r="A97" s="176"/>
      <c r="B97" s="176" t="s">
        <v>4272</v>
      </c>
      <c r="C97" s="261" t="str">
        <f>IFERROR(VLOOKUP(B97,'ПО КОРИСНИЦИМА'!$C$16:$S$1932,5,FALSE),"")</f>
        <v/>
      </c>
      <c r="D97" s="247">
        <f>SUMIF('ПО КОРИСНИЦИМА'!$G$16:$G$1932,"Свега за пројекат 0601-П49:",'ПО КОРИСНИЦИМА'!$H$16:$H$1932)</f>
        <v>0</v>
      </c>
      <c r="E97" s="247"/>
      <c r="F97" s="279"/>
      <c r="G97" s="248">
        <f>SUMIF('ПО КОРИСНИЦИМА'!$G$16:$G$1932,"Свега за пројекат 0601-П49:",'ПО КОРИСНИЦИМА'!$L$16:$L$1932)</f>
        <v>0</v>
      </c>
      <c r="H97" s="248"/>
      <c r="I97" s="286"/>
      <c r="J97" s="245">
        <f t="shared" si="5"/>
        <v>0</v>
      </c>
      <c r="K97" s="245"/>
      <c r="L97" s="278"/>
    </row>
    <row r="98" spans="1:12" hidden="1">
      <c r="A98" s="187"/>
      <c r="B98" s="187" t="s">
        <v>4273</v>
      </c>
      <c r="C98" s="262" t="str">
        <f>IFERROR(VLOOKUP(B98,'ПО КОРИСНИЦИМА'!$C$16:$S$1932,5,FALSE),"")</f>
        <v/>
      </c>
      <c r="D98" s="249">
        <f>SUMIF('ПО КОРИСНИЦИМА'!$G$16:$G$1932,"Свега за пројекат 0601-П50:",'ПО КОРИСНИЦИМА'!$H$16:$H$1932)</f>
        <v>0</v>
      </c>
      <c r="E98" s="249"/>
      <c r="F98" s="280"/>
      <c r="G98" s="250">
        <f>SUMIF('ПО КОРИСНИЦИМА'!$G$16:$G$1932,"Свега за пројекат 0601-П50:",'ПО КОРИСНИЦИМА'!$L$16:$L$1932)</f>
        <v>0</v>
      </c>
      <c r="H98" s="250"/>
      <c r="I98" s="287"/>
      <c r="J98" s="251">
        <f t="shared" si="5"/>
        <v>0</v>
      </c>
      <c r="K98" s="251"/>
      <c r="L98" s="292"/>
    </row>
    <row r="99" spans="1:12" ht="25.5">
      <c r="A99" s="172" t="s">
        <v>3566</v>
      </c>
      <c r="B99" s="173"/>
      <c r="C99" s="259" t="s">
        <v>3668</v>
      </c>
      <c r="D99" s="241">
        <f>SUM(D100:D128)</f>
        <v>17270000</v>
      </c>
      <c r="E99" s="241">
        <f>SUM(E100:E128)</f>
        <v>7920939.9700000044</v>
      </c>
      <c r="F99" s="281">
        <f t="shared" ref="F99:F104" si="6">E99/D99</f>
        <v>0.45865315402431989</v>
      </c>
      <c r="G99" s="242">
        <f>SUM(G100:G128)</f>
        <v>0</v>
      </c>
      <c r="H99" s="242">
        <f>SUM(H101:H105)</f>
        <v>0</v>
      </c>
      <c r="I99" s="288"/>
      <c r="J99" s="241">
        <f t="shared" si="5"/>
        <v>17270000</v>
      </c>
      <c r="K99" s="241">
        <f>E99+H99</f>
        <v>7920939.9700000044</v>
      </c>
      <c r="L99" s="281">
        <f t="shared" ref="L99:L104" si="7">K99/J99</f>
        <v>0.45865315402431989</v>
      </c>
    </row>
    <row r="100" spans="1:12">
      <c r="A100" s="174"/>
      <c r="B100" s="174" t="s">
        <v>5475</v>
      </c>
      <c r="C100" s="263" t="s">
        <v>5493</v>
      </c>
      <c r="D100" s="243">
        <v>14000000</v>
      </c>
      <c r="E100" s="243"/>
      <c r="F100" s="277">
        <f t="shared" si="6"/>
        <v>0</v>
      </c>
      <c r="G100" s="244">
        <v>0</v>
      </c>
      <c r="H100" s="244"/>
      <c r="I100" s="284"/>
      <c r="J100" s="243">
        <f t="shared" si="5"/>
        <v>14000000</v>
      </c>
      <c r="K100" s="243"/>
      <c r="L100" s="277">
        <f t="shared" si="7"/>
        <v>0</v>
      </c>
    </row>
    <row r="101" spans="1:12" ht="12.75" customHeight="1">
      <c r="A101" s="176"/>
      <c r="B101" s="176" t="s">
        <v>4043</v>
      </c>
      <c r="C101" s="264" t="s">
        <v>5018</v>
      </c>
      <c r="D101" s="245">
        <f>SUMIF('ПО КОРИСНИЦИМА'!$G$16:$G$1932,"Свега за програмску активност 1501-0002:",'ПО КОРИСНИЦИМА'!$H$16:$H$1932)</f>
        <v>3270000</v>
      </c>
      <c r="E101" s="245">
        <f>SUMIF('ПО КОРИСНИЦИМА'!$G$16:$G$1932,"Свега за програмску активност 1501-0002:",'ПО КОРИСНИЦИМА'!$I$16:$I$1932)</f>
        <v>4680064.0400000038</v>
      </c>
      <c r="F101" s="278">
        <f t="shared" si="6"/>
        <v>1.4312122446483191</v>
      </c>
      <c r="G101" s="246">
        <f>SUMIF('ПО КОРИСНИЦИМА'!$G$16:$G$1932,"Свега за програмску активност 1501-0002:",'ПО КОРИСНИЦИМА'!$L$16:$L$1932)</f>
        <v>0</v>
      </c>
      <c r="H101" s="246">
        <v>0</v>
      </c>
      <c r="I101" s="285"/>
      <c r="J101" s="245">
        <f t="shared" si="5"/>
        <v>3270000</v>
      </c>
      <c r="K101" s="245">
        <f t="shared" si="5"/>
        <v>4680064.0400000038</v>
      </c>
      <c r="L101" s="278">
        <f t="shared" si="7"/>
        <v>1.4312122446483191</v>
      </c>
    </row>
    <row r="102" spans="1:12" hidden="1">
      <c r="A102" s="176"/>
      <c r="B102" s="176" t="s">
        <v>4044</v>
      </c>
      <c r="C102" s="264" t="s">
        <v>4045</v>
      </c>
      <c r="D102" s="245">
        <f>SUMIF('ПО КОРИСНИЦИМА'!$G$16:$G$1932,"Свега за програмску активност 1501-0003:",'ПО КОРИСНИЦИМА'!$H$16:$H$1932)</f>
        <v>0</v>
      </c>
      <c r="E102" s="245">
        <f>SUMIF('ПО КОРИСНИЦИМА'!$G$16:$G$1932,"Свега за програмску активност 1501-0003:",'ПО КОРИСНИЦИМА'!$H$16:$H$1932)</f>
        <v>0</v>
      </c>
      <c r="F102" s="278" t="e">
        <f t="shared" si="6"/>
        <v>#DIV/0!</v>
      </c>
      <c r="G102" s="246">
        <f>SUMIF('ПО КОРИСНИЦИМА'!$G$16:$G$1932,"Свега за програмску активност 1501-0003:",'ПО КОРИСНИЦИМА'!$L$16:$L$1932)</f>
        <v>0</v>
      </c>
      <c r="H102" s="246"/>
      <c r="I102" s="285"/>
      <c r="J102" s="245">
        <f t="shared" si="5"/>
        <v>0</v>
      </c>
      <c r="K102" s="245">
        <f t="shared" si="5"/>
        <v>0</v>
      </c>
      <c r="L102" s="278" t="e">
        <f t="shared" si="7"/>
        <v>#DIV/0!</v>
      </c>
    </row>
    <row r="103" spans="1:12" hidden="1">
      <c r="A103" s="176"/>
      <c r="B103" s="176"/>
      <c r="C103" s="264"/>
      <c r="D103" s="245">
        <f>SUMIF('ПО КОРИСНИЦИМА'!$G$16:$G$1932,"Свега за програмску активност 1501-0004:",'ПО КОРИСНИЦИМА'!$H$16:$H$1932)</f>
        <v>0</v>
      </c>
      <c r="E103" s="245">
        <f>SUMIF('ПО КОРИСНИЦИМА'!$G$16:$G$1932,"Свега за програмску активност 1501-0004:",'ПО КОРИСНИЦИМА'!$H$16:$H$1932)</f>
        <v>0</v>
      </c>
      <c r="F103" s="278" t="e">
        <f t="shared" si="6"/>
        <v>#DIV/0!</v>
      </c>
      <c r="G103" s="246">
        <f>SUMIF('ПО КОРИСНИЦИМА'!$G$16:$G$1932,"Свега за програмску активност 1501-0004:",'ПО КОРИСНИЦИМА'!$L$16:$L$1932)</f>
        <v>0</v>
      </c>
      <c r="H103" s="246"/>
      <c r="I103" s="285"/>
      <c r="J103" s="245">
        <f t="shared" si="5"/>
        <v>0</v>
      </c>
      <c r="K103" s="245">
        <f t="shared" si="5"/>
        <v>0</v>
      </c>
      <c r="L103" s="278" t="e">
        <f t="shared" si="7"/>
        <v>#DIV/0!</v>
      </c>
    </row>
    <row r="104" spans="1:12" hidden="1">
      <c r="A104" s="176"/>
      <c r="B104" s="176"/>
      <c r="C104" s="264"/>
      <c r="D104" s="245">
        <f>SUMIF('ПО КОРИСНИЦИМА'!$G$16:$G$1932,"Свега за програмску активност 1501-0005:",'ПО КОРИСНИЦИМА'!$H$16:$H$1932)</f>
        <v>0</v>
      </c>
      <c r="E104" s="245">
        <f>SUMIF('ПО КОРИСНИЦИМА'!$G$16:$G$1932,"Свега за програмску активност 1501-0005:",'ПО КОРИСНИЦИМА'!$H$16:$H$1932)</f>
        <v>0</v>
      </c>
      <c r="F104" s="278" t="e">
        <f t="shared" si="6"/>
        <v>#DIV/0!</v>
      </c>
      <c r="G104" s="246">
        <f>SUMIF('ПО КОРИСНИЦИМА'!$G$16:$G$1932,"Свега за програмску активност 1501-0005:",'ПО КОРИСНИЦИМА'!$L$16:$L$1932)</f>
        <v>0</v>
      </c>
      <c r="H104" s="246">
        <f>SUMIF('ПО КОРИСНИЦИМА'!$G$16:$G$1932,"Свега за програмску активност 1501-0005:",'ПО КОРИСНИЦИМА'!$M$16:$M$1932)</f>
        <v>0</v>
      </c>
      <c r="I104" s="285"/>
      <c r="J104" s="245">
        <f t="shared" si="5"/>
        <v>0</v>
      </c>
      <c r="K104" s="245">
        <f t="shared" si="5"/>
        <v>0</v>
      </c>
      <c r="L104" s="278" t="e">
        <f t="shared" si="7"/>
        <v>#DIV/0!</v>
      </c>
    </row>
    <row r="105" spans="1:12" hidden="1">
      <c r="A105" s="176"/>
      <c r="B105" s="176" t="s">
        <v>4274</v>
      </c>
      <c r="C105" s="261" t="str">
        <f>IFERROR(VLOOKUP(B105,'ПО КОРИСНИЦИМА'!$C$16:$S$1932,5,FALSE),"")</f>
        <v>Изградња индустријске зоне</v>
      </c>
      <c r="D105" s="247">
        <f>SUMIF('ПО КОРИСНИЦИМА'!$G$16:$G$1932,"Свега за пројекат 1501-П1:",'ПО КОРИСНИЦИМА'!$H$16:$H$1932)</f>
        <v>0</v>
      </c>
      <c r="E105" s="247">
        <f>SUMIF('ПО КОРИСНИЦИМА'!$G$16:$G$1932,"Свега за пројекат 1501-П1:",'ПО КОРИСНИЦИМА'!$I$16:$I$1932)</f>
        <v>3240875.93</v>
      </c>
      <c r="F105" s="279" t="e">
        <f>E105/D105</f>
        <v>#DIV/0!</v>
      </c>
      <c r="G105" s="248">
        <f>SUMIF('ПО КОРИСНИЦИМА'!$G$16:$G$1932,"Свега за пројекат 1501-П1:",'ПО КОРИСНИЦИМА'!$L$16:$L$1932)</f>
        <v>0</v>
      </c>
      <c r="H105" s="248">
        <f>SUMIF('ПО КОРИСНИЦИМА'!$G$16:$G$1932,"Свега за пројекат 1501-П1:",'ПО КОРИСНИЦИМА'!$M$16:$M$1932)</f>
        <v>0</v>
      </c>
      <c r="I105" s="286" t="e">
        <f>H105/G105</f>
        <v>#DIV/0!</v>
      </c>
      <c r="J105" s="245">
        <f>D105+G105</f>
        <v>0</v>
      </c>
      <c r="K105" s="245">
        <f>E105+H105</f>
        <v>3240875.93</v>
      </c>
      <c r="L105" s="278" t="e">
        <f>K105/J105</f>
        <v>#DIV/0!</v>
      </c>
    </row>
    <row r="106" spans="1:12" hidden="1">
      <c r="A106" s="176"/>
      <c r="B106" s="176" t="s">
        <v>4275</v>
      </c>
      <c r="C106" s="261" t="str">
        <f>IFERROR(VLOOKUP(B106,'ПО КОРИСНИЦИМА'!$C$16:$S$1932,5,FALSE),"")</f>
        <v/>
      </c>
      <c r="D106" s="247">
        <f>SUMIF('ПО КОРИСНИЦИМА'!$G$16:$G$1932,"Свега за пројекат 1501-П2:",'ПО КОРИСНИЦИМА'!$H$16:$H$1932)</f>
        <v>0</v>
      </c>
      <c r="E106" s="247">
        <f>SUMIF('ПО КОРИСНИЦИМА'!$G$16:$G$1932,"Свега за пројекат 1501-П2:",'ПО КОРИСНИЦИМА'!$I$16:$I$1932)</f>
        <v>0</v>
      </c>
      <c r="F106" s="279" t="e">
        <f>E106/D106</f>
        <v>#DIV/0!</v>
      </c>
      <c r="G106" s="248">
        <f>SUMIF('ПО КОРИСНИЦИМА'!$G$16:$G$1932,"Свега за пројекат 1501-П2:",'ПО КОРИСНИЦИМА'!$L$16:$L$1932)</f>
        <v>0</v>
      </c>
      <c r="H106" s="248">
        <f>SUMIF('ПО КОРИСНИЦИМА'!$G$16:$G$1932,"Свега за пројекат 1501-П2:",'ПО КОРИСНИЦИМА'!$M$16:$M$1932)</f>
        <v>0</v>
      </c>
      <c r="I106" s="286"/>
      <c r="J106" s="245">
        <f>D106+G106</f>
        <v>0</v>
      </c>
      <c r="K106" s="245">
        <f>E106+H106</f>
        <v>0</v>
      </c>
      <c r="L106" s="278" t="e">
        <f>K106/J106</f>
        <v>#DIV/0!</v>
      </c>
    </row>
    <row r="107" spans="1:12" hidden="1">
      <c r="A107" s="176"/>
      <c r="B107" s="176" t="s">
        <v>4276</v>
      </c>
      <c r="C107" s="261" t="str">
        <f>IFERROR(VLOOKUP(B107,'ПО КОРИСНИЦИМА'!$C$16:$S$1932,5,FALSE),"")</f>
        <v/>
      </c>
      <c r="D107" s="247">
        <f>SUMIF('ПО КОРИСНИЦИМА'!$G$16:$G$1932,"Свега за пројекат 1501-П3:",'ПО КОРИСНИЦИМА'!$H$16:$H$1932)</f>
        <v>0</v>
      </c>
      <c r="E107" s="247"/>
      <c r="F107" s="279"/>
      <c r="G107" s="248">
        <f>SUMIF('ПО КОРИСНИЦИМА'!$G$16:$G$1932,"Свега за пројекат 1501-П3:",'ПО КОРИСНИЦИМА'!$L$16:$L$1932)</f>
        <v>0</v>
      </c>
      <c r="H107" s="248"/>
      <c r="I107" s="286"/>
      <c r="J107" s="245">
        <f t="shared" si="5"/>
        <v>0</v>
      </c>
      <c r="K107" s="245"/>
      <c r="L107" s="278"/>
    </row>
    <row r="108" spans="1:12" hidden="1">
      <c r="A108" s="176"/>
      <c r="B108" s="176" t="s">
        <v>4277</v>
      </c>
      <c r="C108" s="264"/>
      <c r="D108" s="247">
        <f>SUMIF('ПО КОРИСНИЦИМА'!$G$16:$G$1932,"Свега за пројекат 1501-П4:",'ПО КОРИСНИЦИМА'!$H$16:$H$1932)</f>
        <v>0</v>
      </c>
      <c r="E108" s="247"/>
      <c r="F108" s="279"/>
      <c r="G108" s="248">
        <f>SUMIF('ПО КОРИСНИЦИМА'!$G$16:$G$1932,"Свега за пројекат 1501-П4:",'ПО КОРИСНИЦИМА'!$L$16:$L$1932)</f>
        <v>0</v>
      </c>
      <c r="H108" s="248"/>
      <c r="I108" s="286"/>
      <c r="J108" s="245">
        <f t="shared" si="5"/>
        <v>0</v>
      </c>
      <c r="K108" s="245"/>
      <c r="L108" s="278"/>
    </row>
    <row r="109" spans="1:12" hidden="1">
      <c r="A109" s="176"/>
      <c r="B109" s="176" t="s">
        <v>4278</v>
      </c>
      <c r="C109" s="264"/>
      <c r="D109" s="247">
        <f>SUMIF('ПО КОРИСНИЦИМА'!$G$16:$G$1932,"Свега за пројекат 1501-П5:",'ПО КОРИСНИЦИМА'!$H$16:$H$1932)</f>
        <v>0</v>
      </c>
      <c r="E109" s="247"/>
      <c r="F109" s="279"/>
      <c r="G109" s="248">
        <f>SUMIF('ПО КОРИСНИЦИМА'!$G$16:$G$1932,"Свега за пројекат 1501-П5:",'ПО КОРИСНИЦИМА'!$L$16:$L$1932)</f>
        <v>0</v>
      </c>
      <c r="H109" s="248"/>
      <c r="I109" s="286"/>
      <c r="J109" s="245">
        <f t="shared" si="5"/>
        <v>0</v>
      </c>
      <c r="K109" s="245"/>
      <c r="L109" s="278"/>
    </row>
    <row r="110" spans="1:12" hidden="1">
      <c r="A110" s="176"/>
      <c r="B110" s="176" t="s">
        <v>4279</v>
      </c>
      <c r="C110" s="264"/>
      <c r="D110" s="247">
        <f>SUMIF('ПО КОРИСНИЦИМА'!$G$16:$G$1932,"Свега за пројекат 1501-П6:",'ПО КОРИСНИЦИМА'!$H$16:$H$1932)</f>
        <v>0</v>
      </c>
      <c r="E110" s="247"/>
      <c r="F110" s="279"/>
      <c r="G110" s="248">
        <f>SUMIF('ПО КОРИСНИЦИМА'!$G$16:$G$1932,"Свега за пројекат 1501-П6:",'ПО КОРИСНИЦИМА'!$L$16:$L$1932)</f>
        <v>0</v>
      </c>
      <c r="H110" s="248"/>
      <c r="I110" s="286"/>
      <c r="J110" s="245">
        <f t="shared" si="5"/>
        <v>0</v>
      </c>
      <c r="K110" s="245"/>
      <c r="L110" s="278"/>
    </row>
    <row r="111" spans="1:12" hidden="1">
      <c r="A111" s="176"/>
      <c r="B111" s="176" t="s">
        <v>4280</v>
      </c>
      <c r="C111" s="264"/>
      <c r="D111" s="247">
        <f>SUMIF('ПО КОРИСНИЦИМА'!$G$16:$G$1932,"Свега за пројекат 1501-П7:",'ПО КОРИСНИЦИМА'!$H$16:$H$1932)</f>
        <v>0</v>
      </c>
      <c r="E111" s="247"/>
      <c r="F111" s="279"/>
      <c r="G111" s="248">
        <f>SUMIF('ПО КОРИСНИЦИМА'!$G$16:$G$1932,"Свега за пројекат 1501-П7:",'ПО КОРИСНИЦИМА'!$L$16:$L$1932)</f>
        <v>0</v>
      </c>
      <c r="H111" s="248"/>
      <c r="I111" s="286"/>
      <c r="J111" s="245">
        <f t="shared" si="5"/>
        <v>0</v>
      </c>
      <c r="K111" s="245"/>
      <c r="L111" s="278"/>
    </row>
    <row r="112" spans="1:12" hidden="1">
      <c r="A112" s="176"/>
      <c r="B112" s="176" t="s">
        <v>4281</v>
      </c>
      <c r="C112" s="264"/>
      <c r="D112" s="247">
        <f>SUMIF('ПО КОРИСНИЦИМА'!$G$16:$G$1932,"Свега за пројекат 1501-П8:",'ПО КОРИСНИЦИМА'!$H$16:$H$1932)</f>
        <v>0</v>
      </c>
      <c r="E112" s="247"/>
      <c r="F112" s="279"/>
      <c r="G112" s="248">
        <f>SUMIF('ПО КОРИСНИЦИМА'!$G$16:$G$1932,"Свега за пројекат 1501-П8:",'ПО КОРИСНИЦИМА'!$L$16:$L$1932)</f>
        <v>0</v>
      </c>
      <c r="H112" s="248"/>
      <c r="I112" s="286"/>
      <c r="J112" s="245">
        <f t="shared" si="5"/>
        <v>0</v>
      </c>
      <c r="K112" s="245"/>
      <c r="L112" s="278"/>
    </row>
    <row r="113" spans="1:12" hidden="1">
      <c r="A113" s="176"/>
      <c r="B113" s="176" t="s">
        <v>4282</v>
      </c>
      <c r="C113" s="264"/>
      <c r="D113" s="247">
        <f>SUMIF('ПО КОРИСНИЦИМА'!$G$16:$G$1932,"Свега за пројекат 1501-П9:",'ПО КОРИСНИЦИМА'!$H$16:$H$1932)</f>
        <v>0</v>
      </c>
      <c r="E113" s="247"/>
      <c r="F113" s="279"/>
      <c r="G113" s="248">
        <f>SUMIF('ПО КОРИСНИЦИМА'!$G$16:$G$1932,"Свега за пројекат 1501-П9:",'ПО КОРИСНИЦИМА'!$L$16:$L$1932)</f>
        <v>0</v>
      </c>
      <c r="H113" s="248"/>
      <c r="I113" s="286"/>
      <c r="J113" s="245">
        <f t="shared" si="5"/>
        <v>0</v>
      </c>
      <c r="K113" s="245"/>
      <c r="L113" s="278"/>
    </row>
    <row r="114" spans="1:12" hidden="1">
      <c r="A114" s="176"/>
      <c r="B114" s="176" t="s">
        <v>4283</v>
      </c>
      <c r="C114" s="264"/>
      <c r="D114" s="247">
        <f>SUMIF('ПО КОРИСНИЦИМА'!$G$16:$G$1932,"Свега за пројекат 1501-П10:",'ПО КОРИСНИЦИМА'!$H$16:$H$1932)</f>
        <v>0</v>
      </c>
      <c r="E114" s="247"/>
      <c r="F114" s="279"/>
      <c r="G114" s="248">
        <f>SUMIF('ПО КОРИСНИЦИМА'!$G$16:$G$1932,"Свега за пројекат 1501-П10:",'ПО КОРИСНИЦИМА'!$L$16:$L$1932)</f>
        <v>0</v>
      </c>
      <c r="H114" s="248"/>
      <c r="I114" s="286"/>
      <c r="J114" s="245">
        <f t="shared" si="5"/>
        <v>0</v>
      </c>
      <c r="K114" s="245"/>
      <c r="L114" s="278"/>
    </row>
    <row r="115" spans="1:12" hidden="1">
      <c r="A115" s="176"/>
      <c r="B115" s="176" t="s">
        <v>4284</v>
      </c>
      <c r="C115" s="264"/>
      <c r="D115" s="247">
        <f>SUMIF('ПО КОРИСНИЦИМА'!$G$16:$G$1932,"Свега за пројекат 1501-П11:",'ПО КОРИСНИЦИМА'!$H$16:$H$1932)</f>
        <v>0</v>
      </c>
      <c r="E115" s="247"/>
      <c r="F115" s="279"/>
      <c r="G115" s="248">
        <f>SUMIF('ПО КОРИСНИЦИМА'!$G$16:$G$1932,"Свега за пројекат 1501-П11:",'ПО КОРИСНИЦИМА'!$L$16:$L$1932)</f>
        <v>0</v>
      </c>
      <c r="H115" s="248"/>
      <c r="I115" s="286"/>
      <c r="J115" s="245">
        <f t="shared" si="5"/>
        <v>0</v>
      </c>
      <c r="K115" s="245"/>
      <c r="L115" s="278"/>
    </row>
    <row r="116" spans="1:12" hidden="1">
      <c r="A116" s="176"/>
      <c r="B116" s="176" t="s">
        <v>4285</v>
      </c>
      <c r="C116" s="264"/>
      <c r="D116" s="247">
        <f>SUMIF('ПО КОРИСНИЦИМА'!$G$16:$G$1932,"Свега за пројекат 1501-П12:",'ПО КОРИСНИЦИМА'!$H$16:$H$1932)</f>
        <v>0</v>
      </c>
      <c r="E116" s="247"/>
      <c r="F116" s="279"/>
      <c r="G116" s="248">
        <f>SUMIF('ПО КОРИСНИЦИМА'!$G$16:$G$1932,"Свега за пројекат 1501-П12:",'ПО КОРИСНИЦИМА'!$L$16:$L$1932)</f>
        <v>0</v>
      </c>
      <c r="H116" s="248"/>
      <c r="I116" s="286"/>
      <c r="J116" s="245">
        <f t="shared" si="5"/>
        <v>0</v>
      </c>
      <c r="K116" s="245"/>
      <c r="L116" s="278"/>
    </row>
    <row r="117" spans="1:12" hidden="1">
      <c r="A117" s="176"/>
      <c r="B117" s="176" t="s">
        <v>4286</v>
      </c>
      <c r="C117" s="264"/>
      <c r="D117" s="247">
        <f>SUMIF('ПО КОРИСНИЦИМА'!$G$16:$G$1932,"Свега за пројекат 1501-П13:",'ПО КОРИСНИЦИМА'!$H$16:$H$1932)</f>
        <v>0</v>
      </c>
      <c r="E117" s="247"/>
      <c r="F117" s="279"/>
      <c r="G117" s="248">
        <f>SUMIF('ПО КОРИСНИЦИМА'!$G$16:$G$1932,"Свега за пројекат 1501-П13:",'ПО КОРИСНИЦИМА'!$L$16:$L$1932)</f>
        <v>0</v>
      </c>
      <c r="H117" s="248"/>
      <c r="I117" s="286"/>
      <c r="J117" s="245">
        <f t="shared" si="5"/>
        <v>0</v>
      </c>
      <c r="K117" s="245"/>
      <c r="L117" s="278"/>
    </row>
    <row r="118" spans="1:12" hidden="1">
      <c r="A118" s="176"/>
      <c r="B118" s="176" t="s">
        <v>4287</v>
      </c>
      <c r="C118" s="264"/>
      <c r="D118" s="247">
        <f>SUMIF('ПО КОРИСНИЦИМА'!$G$16:$G$1932,"Свега за пројекат 1501-П14:",'ПО КОРИСНИЦИМА'!$H$16:$H$1932)</f>
        <v>0</v>
      </c>
      <c r="E118" s="247"/>
      <c r="F118" s="279"/>
      <c r="G118" s="248">
        <f>SUMIF('ПО КОРИСНИЦИМА'!$G$16:$G$1932,"Свега за пројекат 1501-П14:",'ПО КОРИСНИЦИМА'!$L$16:$L$1932)</f>
        <v>0</v>
      </c>
      <c r="H118" s="248"/>
      <c r="I118" s="286"/>
      <c r="J118" s="245">
        <f t="shared" si="5"/>
        <v>0</v>
      </c>
      <c r="K118" s="245"/>
      <c r="L118" s="278"/>
    </row>
    <row r="119" spans="1:12" hidden="1">
      <c r="A119" s="176"/>
      <c r="B119" s="176" t="s">
        <v>4288</v>
      </c>
      <c r="C119" s="264"/>
      <c r="D119" s="247">
        <f>SUMIF('ПО КОРИСНИЦИМА'!$G$16:$G$1932,"Свега за пројекат 1501-П15:",'ПО КОРИСНИЦИМА'!$H$16:$H$1932)</f>
        <v>0</v>
      </c>
      <c r="E119" s="247"/>
      <c r="F119" s="279"/>
      <c r="G119" s="248">
        <f>SUMIF('ПО КОРИСНИЦИМА'!$G$16:$G$1932,"Свега за пројекат 1501-П15:",'ПО КОРИСНИЦИМА'!$L$16:$L$1932)</f>
        <v>0</v>
      </c>
      <c r="H119" s="248"/>
      <c r="I119" s="286"/>
      <c r="J119" s="245">
        <f t="shared" si="5"/>
        <v>0</v>
      </c>
      <c r="K119" s="245"/>
      <c r="L119" s="278"/>
    </row>
    <row r="120" spans="1:12" hidden="1">
      <c r="A120" s="176"/>
      <c r="B120" s="176" t="s">
        <v>4289</v>
      </c>
      <c r="C120" s="264"/>
      <c r="D120" s="247">
        <f>SUMIF('ПО КОРИСНИЦИМА'!$G$16:$G$1932,"Свега за пројекат 1501-П16:",'ПО КОРИСНИЦИМА'!$H$16:$H$1932)</f>
        <v>0</v>
      </c>
      <c r="E120" s="247"/>
      <c r="F120" s="279"/>
      <c r="G120" s="248">
        <f>SUMIF('ПО КОРИСНИЦИМА'!$G$16:$G$1932,"Свега за пројекат 1501-П16:",'ПО КОРИСНИЦИМА'!$L$16:$L$1932)</f>
        <v>0</v>
      </c>
      <c r="H120" s="248"/>
      <c r="I120" s="286"/>
      <c r="J120" s="245">
        <f t="shared" si="5"/>
        <v>0</v>
      </c>
      <c r="K120" s="245"/>
      <c r="L120" s="278"/>
    </row>
    <row r="121" spans="1:12" hidden="1">
      <c r="A121" s="176"/>
      <c r="B121" s="176" t="s">
        <v>4290</v>
      </c>
      <c r="C121" s="264"/>
      <c r="D121" s="247">
        <f>SUMIF('ПО КОРИСНИЦИМА'!$G$16:$G$1932,"Свега за пројекат 1501-П17:",'ПО КОРИСНИЦИМА'!$H$16:$H$1932)</f>
        <v>0</v>
      </c>
      <c r="E121" s="247"/>
      <c r="F121" s="279"/>
      <c r="G121" s="248">
        <f>SUMIF('ПО КОРИСНИЦИМА'!$G$16:$G$1932,"Свега за пројекат 1501-П17:",'ПО КОРИСНИЦИМА'!$L$16:$L$1932)</f>
        <v>0</v>
      </c>
      <c r="H121" s="248"/>
      <c r="I121" s="286"/>
      <c r="J121" s="245">
        <f t="shared" si="5"/>
        <v>0</v>
      </c>
      <c r="K121" s="245"/>
      <c r="L121" s="278"/>
    </row>
    <row r="122" spans="1:12" hidden="1">
      <c r="A122" s="176"/>
      <c r="B122" s="176" t="s">
        <v>4291</v>
      </c>
      <c r="C122" s="264"/>
      <c r="D122" s="247">
        <f>SUMIF('ПО КОРИСНИЦИМА'!$G$16:$G$1932,"Свега за пројекат 1501-П18:",'ПО КОРИСНИЦИМА'!$H$16:$H$1932)</f>
        <v>0</v>
      </c>
      <c r="E122" s="247"/>
      <c r="F122" s="279"/>
      <c r="G122" s="248">
        <f>SUMIF('ПО КОРИСНИЦИМА'!$G$16:$G$1932,"Свега за пројекат 1501-П18:",'ПО КОРИСНИЦИМА'!$L$16:$L$1932)</f>
        <v>0</v>
      </c>
      <c r="H122" s="248"/>
      <c r="I122" s="286"/>
      <c r="J122" s="245">
        <f t="shared" si="5"/>
        <v>0</v>
      </c>
      <c r="K122" s="245"/>
      <c r="L122" s="278"/>
    </row>
    <row r="123" spans="1:12" hidden="1">
      <c r="A123" s="176"/>
      <c r="B123" s="176" t="s">
        <v>4292</v>
      </c>
      <c r="C123" s="264"/>
      <c r="D123" s="247">
        <f>SUMIF('ПО КОРИСНИЦИМА'!$G$16:$G$1932,"Свега за пројекат 1501-П19:",'ПО КОРИСНИЦИМА'!$H$16:$H$1932)</f>
        <v>0</v>
      </c>
      <c r="E123" s="247"/>
      <c r="F123" s="279"/>
      <c r="G123" s="248">
        <f>SUMIF('ПО КОРИСНИЦИМА'!$G$16:$G$1932,"Свега за пројекат 1501-П19:",'ПО КОРИСНИЦИМА'!$L$16:$L$1932)</f>
        <v>0</v>
      </c>
      <c r="H123" s="248"/>
      <c r="I123" s="286"/>
      <c r="J123" s="245">
        <f t="shared" si="5"/>
        <v>0</v>
      </c>
      <c r="K123" s="245"/>
      <c r="L123" s="278"/>
    </row>
    <row r="124" spans="1:12" hidden="1">
      <c r="A124" s="176"/>
      <c r="B124" s="176" t="s">
        <v>4293</v>
      </c>
      <c r="C124" s="264"/>
      <c r="D124" s="247">
        <f>SUMIF('ПО КОРИСНИЦИМА'!$G$16:$G$1932,"Свега за пројекат 1501-П20:",'ПО КОРИСНИЦИМА'!$H$16:$H$1932)</f>
        <v>0</v>
      </c>
      <c r="E124" s="247"/>
      <c r="F124" s="279"/>
      <c r="G124" s="248">
        <f>SUMIF('ПО КОРИСНИЦИМА'!$G$16:$G$1932,"Свега за пројекат 1501-П20:",'ПО КОРИСНИЦИМА'!$L$16:$L$1932)</f>
        <v>0</v>
      </c>
      <c r="H124" s="248"/>
      <c r="I124" s="286"/>
      <c r="J124" s="245">
        <f t="shared" ref="J124:J155" si="8">D124+G124</f>
        <v>0</v>
      </c>
      <c r="K124" s="245"/>
      <c r="L124" s="278"/>
    </row>
    <row r="125" spans="1:12" hidden="1">
      <c r="A125" s="176"/>
      <c r="B125" s="176" t="s">
        <v>4294</v>
      </c>
      <c r="C125" s="264"/>
      <c r="D125" s="247">
        <f>SUMIF('ПО КОРИСНИЦИМА'!$G$16:$G$1932,"Свега за пројекат 1501-П21:",'ПО КОРИСНИЦИМА'!$H$16:$H$1932)</f>
        <v>0</v>
      </c>
      <c r="E125" s="247"/>
      <c r="F125" s="279"/>
      <c r="G125" s="248">
        <f>SUMIF('ПО КОРИСНИЦИМА'!$G$16:$G$1932,"Свега за пројекат 1501-П21:",'ПО КОРИСНИЦИМА'!$L$16:$L$1932)</f>
        <v>0</v>
      </c>
      <c r="H125" s="248"/>
      <c r="I125" s="286"/>
      <c r="J125" s="245">
        <f t="shared" si="8"/>
        <v>0</v>
      </c>
      <c r="K125" s="245"/>
      <c r="L125" s="278"/>
    </row>
    <row r="126" spans="1:12" hidden="1">
      <c r="A126" s="176"/>
      <c r="B126" s="176" t="s">
        <v>4295</v>
      </c>
      <c r="C126" s="264"/>
      <c r="D126" s="247">
        <f>SUMIF('ПО КОРИСНИЦИМА'!$G$16:$G$1932,"Свега за пројекат 1501-П22:",'ПО КОРИСНИЦИМА'!$H$16:$H$1932)</f>
        <v>0</v>
      </c>
      <c r="E126" s="247"/>
      <c r="F126" s="279"/>
      <c r="G126" s="248">
        <f>SUMIF('ПО КОРИСНИЦИМА'!$G$16:$G$1932,"Свега за пројекат 1501-П22:",'ПО КОРИСНИЦИМА'!$L$16:$L$1932)</f>
        <v>0</v>
      </c>
      <c r="H126" s="248"/>
      <c r="I126" s="286"/>
      <c r="J126" s="245">
        <f t="shared" si="8"/>
        <v>0</v>
      </c>
      <c r="K126" s="245"/>
      <c r="L126" s="278"/>
    </row>
    <row r="127" spans="1:12" hidden="1">
      <c r="A127" s="176"/>
      <c r="B127" s="176" t="s">
        <v>4296</v>
      </c>
      <c r="C127" s="264"/>
      <c r="D127" s="247">
        <f>SUMIF('ПО КОРИСНИЦИМА'!$G$16:$G$1932,"Свега за пројекат 1501-П23:",'ПО КОРИСНИЦИМА'!$H$16:$H$1932)</f>
        <v>0</v>
      </c>
      <c r="E127" s="247"/>
      <c r="F127" s="279"/>
      <c r="G127" s="248">
        <f>SUMIF('ПО КОРИСНИЦИМА'!$G$16:$G$1932,"Свега за пројекат 1501-П23:",'ПО КОРИСНИЦИМА'!$L$16:$L$1932)</f>
        <v>0</v>
      </c>
      <c r="H127" s="248"/>
      <c r="I127" s="286"/>
      <c r="J127" s="245">
        <f t="shared" si="8"/>
        <v>0</v>
      </c>
      <c r="K127" s="245"/>
      <c r="L127" s="278"/>
    </row>
    <row r="128" spans="1:12" hidden="1">
      <c r="A128" s="178"/>
      <c r="B128" s="176" t="s">
        <v>4297</v>
      </c>
      <c r="C128" s="265"/>
      <c r="D128" s="247">
        <f>SUMIF('ПО КОРИСНИЦИМА'!$G$16:$G$1932,"Свега за пројекат 1501-П24:",'ПО КОРИСНИЦИМА'!$H$16:$H$1932)</f>
        <v>0</v>
      </c>
      <c r="E128" s="247"/>
      <c r="F128" s="279"/>
      <c r="G128" s="248">
        <f>SUMIF('ПО КОРИСНИЦИМА'!$G$16:$G$1932,"Свега за пројекат 1501-П24:",'ПО КОРИСНИЦИМА'!$L$16:$L$1932)</f>
        <v>0</v>
      </c>
      <c r="H128" s="248"/>
      <c r="I128" s="286"/>
      <c r="J128" s="245">
        <f t="shared" si="8"/>
        <v>0</v>
      </c>
      <c r="K128" s="271"/>
      <c r="L128" s="293"/>
    </row>
    <row r="129" spans="1:12" s="179" customFormat="1">
      <c r="A129" s="172" t="s">
        <v>3569</v>
      </c>
      <c r="B129" s="173"/>
      <c r="C129" s="259" t="s">
        <v>3669</v>
      </c>
      <c r="D129" s="241">
        <f>SUM(D130:D155)</f>
        <v>25132317</v>
      </c>
      <c r="E129" s="241">
        <f>SUM(E130:E131)</f>
        <v>10959396.540000003</v>
      </c>
      <c r="F129" s="281">
        <f>E129/D129</f>
        <v>0.43606789377994887</v>
      </c>
      <c r="G129" s="242">
        <f>SUM(G130:G155)</f>
        <v>0</v>
      </c>
      <c r="H129" s="242">
        <v>0</v>
      </c>
      <c r="I129" s="288"/>
      <c r="J129" s="241">
        <f t="shared" si="8"/>
        <v>25132317</v>
      </c>
      <c r="K129" s="241">
        <f>E129+H129</f>
        <v>10959396.540000003</v>
      </c>
      <c r="L129" s="281">
        <f>K129/J129</f>
        <v>0.43606789377994887</v>
      </c>
    </row>
    <row r="130" spans="1:12">
      <c r="A130" s="174"/>
      <c r="B130" s="180" t="s">
        <v>4059</v>
      </c>
      <c r="C130" s="266" t="s">
        <v>4046</v>
      </c>
      <c r="D130" s="243">
        <f>SUMIF('ПО КОРИСНИЦИМА'!$G$16:$G$1932,"Свега за програмску активност 1502-0001:",'ПО КОРИСНИЦИМА'!$H$16:$H$1932)</f>
        <v>25132317</v>
      </c>
      <c r="E130" s="243">
        <f>SUMIF('ПО КОРИСНИЦИМА'!$G$16:$G$1932,"Свега за програмску активност 1502-0001:",'ПО КОРИСНИЦИМА'!$I$16:$I$1932)</f>
        <v>10959396.540000003</v>
      </c>
      <c r="F130" s="277">
        <f>E130/D130</f>
        <v>0.43606789377994887</v>
      </c>
      <c r="G130" s="244">
        <f>SUMIF('ПО КОРИСНИЦИМА'!$G$16:$G$1932,"Свега за програмску активност 1502-0001:",'ПО КОРИСНИЦИМА'!$L$16:$L$1932)</f>
        <v>0</v>
      </c>
      <c r="H130" s="244">
        <v>0</v>
      </c>
      <c r="I130" s="284"/>
      <c r="J130" s="243">
        <f t="shared" si="8"/>
        <v>25132317</v>
      </c>
      <c r="K130" s="243">
        <f>E130+H130</f>
        <v>10959396.540000003</v>
      </c>
      <c r="L130" s="277">
        <f>K130/J130</f>
        <v>0.43606789377994887</v>
      </c>
    </row>
    <row r="131" spans="1:12" hidden="1">
      <c r="A131" s="176"/>
      <c r="B131" s="181" t="s">
        <v>4160</v>
      </c>
      <c r="C131" s="267"/>
      <c r="D131" s="245">
        <f>SUMIF('ПО КОРИСНИЦИМА'!$G$16:$G$1932,"Свега за програмску активност 1502-0002:",'ПО КОРИСНИЦИМА'!$H$16:$H$1932)</f>
        <v>0</v>
      </c>
      <c r="E131" s="245">
        <v>0</v>
      </c>
      <c r="F131" s="278"/>
      <c r="G131" s="246"/>
      <c r="H131" s="246">
        <v>0</v>
      </c>
      <c r="I131" s="285"/>
      <c r="J131" s="245"/>
      <c r="K131" s="245">
        <v>0</v>
      </c>
      <c r="L131" s="278"/>
    </row>
    <row r="132" spans="1:12" hidden="1">
      <c r="A132" s="181"/>
      <c r="B132" s="176" t="s">
        <v>4298</v>
      </c>
      <c r="C132" s="261" t="str">
        <f>IFERROR(VLOOKUP(B132,'ПО КОРИСНИЦИМА'!$C$16:$S$1932,5,FALSE),"")</f>
        <v/>
      </c>
      <c r="D132" s="247">
        <f>SUMIF('ПО КОРИСНИЦИМА'!$G$16:$G$1932,"Свега за пројекат 1502-П1:",'ПО КОРИСНИЦИМА'!$H$16:$H$1932)</f>
        <v>0</v>
      </c>
      <c r="E132" s="247"/>
      <c r="F132" s="279"/>
      <c r="G132" s="248">
        <f>SUMIF('ПО КОРИСНИЦИМА'!$G$16:$G$1932,"Свега за пројекат 1502-П1:",'ПО КОРИСНИЦИМА'!$L$16:$L$1932)</f>
        <v>0</v>
      </c>
      <c r="H132" s="248"/>
      <c r="I132" s="286"/>
      <c r="J132" s="245">
        <f t="shared" si="8"/>
        <v>0</v>
      </c>
      <c r="K132" s="245"/>
      <c r="L132" s="278"/>
    </row>
    <row r="133" spans="1:12" hidden="1">
      <c r="A133" s="181"/>
      <c r="B133" s="176" t="s">
        <v>4299</v>
      </c>
      <c r="C133" s="261" t="str">
        <f>IFERROR(VLOOKUP(B133,'ПО КОРИСНИЦИМА'!$C$16:$S$1932,5,FALSE),"")</f>
        <v/>
      </c>
      <c r="D133" s="247">
        <f>SUMIF('ПО КОРИСНИЦИМА'!$G$16:$G$1932,"Свега за пројекат 1502-П2:",'ПО КОРИСНИЦИМА'!$H$16:$H$1932)</f>
        <v>0</v>
      </c>
      <c r="E133" s="247"/>
      <c r="F133" s="279"/>
      <c r="G133" s="248">
        <f>SUMIF('ПО КОРИСНИЦИМА'!$G$16:$G$1932,"Свега за пројекат 1502-П2:",'ПО КОРИСНИЦИМА'!$L$16:$L$1932)</f>
        <v>0</v>
      </c>
      <c r="H133" s="248"/>
      <c r="I133" s="286"/>
      <c r="J133" s="245">
        <f t="shared" si="8"/>
        <v>0</v>
      </c>
      <c r="K133" s="245"/>
      <c r="L133" s="278"/>
    </row>
    <row r="134" spans="1:12" hidden="1">
      <c r="A134" s="181"/>
      <c r="B134" s="176" t="s">
        <v>4300</v>
      </c>
      <c r="C134" s="261" t="str">
        <f>IFERROR(VLOOKUP(B134,'ПО КОРИСНИЦИМА'!$C$16:$S$1932,5,FALSE),"")</f>
        <v/>
      </c>
      <c r="D134" s="247">
        <f>SUMIF('ПО КОРИСНИЦИМА'!$G$16:$G$1932,"Свега за пројекат 1502-П3:",'ПО КОРИСНИЦИМА'!$H$16:$H$1932)</f>
        <v>0</v>
      </c>
      <c r="E134" s="247"/>
      <c r="F134" s="279"/>
      <c r="G134" s="248">
        <f>SUMIF('ПО КОРИСНИЦИМА'!$G$16:$G$1932,"Свега за пројекат 1502-П3:",'ПО КОРИСНИЦИМА'!$L$16:$L$1932)</f>
        <v>0</v>
      </c>
      <c r="H134" s="248"/>
      <c r="I134" s="286"/>
      <c r="J134" s="245">
        <f t="shared" si="8"/>
        <v>0</v>
      </c>
      <c r="K134" s="245"/>
      <c r="L134" s="278"/>
    </row>
    <row r="135" spans="1:12" hidden="1">
      <c r="A135" s="181"/>
      <c r="B135" s="176" t="s">
        <v>4301</v>
      </c>
      <c r="C135" s="261" t="str">
        <f>IFERROR(VLOOKUP(B135,'ПО КОРИСНИЦИМА'!$C$16:$S$1932,5,FALSE),"")</f>
        <v/>
      </c>
      <c r="D135" s="247">
        <f>SUMIF('ПО КОРИСНИЦИМА'!$G$16:$G$1932,"Свега за пројекат 1502-П4:",'ПО КОРИСНИЦИМА'!$H$16:$H$1932)</f>
        <v>0</v>
      </c>
      <c r="E135" s="247"/>
      <c r="F135" s="279"/>
      <c r="G135" s="248">
        <f>SUMIF('ПО КОРИСНИЦИМА'!$G$16:$G$1932,"Свега за пројекат 1502-П4:",'ПО КОРИСНИЦИМА'!$L$16:$L$1932)</f>
        <v>0</v>
      </c>
      <c r="H135" s="248"/>
      <c r="I135" s="286"/>
      <c r="J135" s="245">
        <f t="shared" si="8"/>
        <v>0</v>
      </c>
      <c r="K135" s="245"/>
      <c r="L135" s="278"/>
    </row>
    <row r="136" spans="1:12" hidden="1">
      <c r="A136" s="181"/>
      <c r="B136" s="176" t="s">
        <v>4302</v>
      </c>
      <c r="C136" s="261" t="str">
        <f>IFERROR(VLOOKUP(B136,'ПО КОРИСНИЦИМА'!$C$16:$S$1932,5,FALSE),"")</f>
        <v/>
      </c>
      <c r="D136" s="247">
        <f>SUMIF('ПО КОРИСНИЦИМА'!$G$16:$G$1932,"Свега за пројекат 1502-П5:",'ПО КОРИСНИЦИМА'!$H$16:$H$1932)</f>
        <v>0</v>
      </c>
      <c r="E136" s="247"/>
      <c r="F136" s="279"/>
      <c r="G136" s="248">
        <f>SUMIF('ПО КОРИСНИЦИМА'!$G$16:$G$1932,"Свега за пројекат 1502-П5:",'ПО КОРИСНИЦИМА'!$L$16:$L$1932)</f>
        <v>0</v>
      </c>
      <c r="H136" s="248"/>
      <c r="I136" s="286"/>
      <c r="J136" s="245">
        <f t="shared" si="8"/>
        <v>0</v>
      </c>
      <c r="K136" s="245"/>
      <c r="L136" s="278"/>
    </row>
    <row r="137" spans="1:12" hidden="1">
      <c r="A137" s="181"/>
      <c r="B137" s="176" t="s">
        <v>4303</v>
      </c>
      <c r="C137" s="261" t="str">
        <f>IFERROR(VLOOKUP(B137,'ПО КОРИСНИЦИМА'!$C$16:$S$1932,5,FALSE),"")</f>
        <v/>
      </c>
      <c r="D137" s="247">
        <f>SUMIF('ПО КОРИСНИЦИМА'!$G$16:$G$1932,"Свега за пројекат 1502-П6:",'ПО КОРИСНИЦИМА'!$H$16:$H$1932)</f>
        <v>0</v>
      </c>
      <c r="E137" s="247"/>
      <c r="F137" s="279"/>
      <c r="G137" s="248">
        <f>SUMIF('ПО КОРИСНИЦИМА'!$G$16:$G$1932,"Свега за пројекат 1502-П6:",'ПО КОРИСНИЦИМА'!$L$16:$L$1932)</f>
        <v>0</v>
      </c>
      <c r="H137" s="248"/>
      <c r="I137" s="286"/>
      <c r="J137" s="245">
        <f t="shared" si="8"/>
        <v>0</v>
      </c>
      <c r="K137" s="245"/>
      <c r="L137" s="278"/>
    </row>
    <row r="138" spans="1:12" hidden="1">
      <c r="A138" s="181"/>
      <c r="B138" s="176" t="s">
        <v>4304</v>
      </c>
      <c r="C138" s="261" t="str">
        <f>IFERROR(VLOOKUP(B138,'ПО КОРИСНИЦИМА'!$C$16:$S$1932,5,FALSE),"")</f>
        <v/>
      </c>
      <c r="D138" s="247">
        <f>SUMIF('ПО КОРИСНИЦИМА'!$G$16:$G$1932,"Свега за пројекат 1502-П7:",'ПО КОРИСНИЦИМА'!$H$16:$H$1932)</f>
        <v>0</v>
      </c>
      <c r="E138" s="247"/>
      <c r="F138" s="279"/>
      <c r="G138" s="248">
        <f>SUMIF('ПО КОРИСНИЦИМА'!$G$16:$G$1932,"Свега за пројекат 1502-П7:",'ПО КОРИСНИЦИМА'!$L$16:$L$1932)</f>
        <v>0</v>
      </c>
      <c r="H138" s="248"/>
      <c r="I138" s="286"/>
      <c r="J138" s="245">
        <f t="shared" si="8"/>
        <v>0</v>
      </c>
      <c r="K138" s="245"/>
      <c r="L138" s="278"/>
    </row>
    <row r="139" spans="1:12" hidden="1">
      <c r="A139" s="181"/>
      <c r="B139" s="176" t="s">
        <v>4305</v>
      </c>
      <c r="C139" s="261" t="str">
        <f>IFERROR(VLOOKUP(B139,'ПО КОРИСНИЦИМА'!$C$16:$S$1932,5,FALSE),"")</f>
        <v/>
      </c>
      <c r="D139" s="247">
        <f>SUMIF('ПО КОРИСНИЦИМА'!$G$16:$G$1932,"Свега за пројекат 1502-П8:",'ПО КОРИСНИЦИМА'!$H$16:$H$1932)</f>
        <v>0</v>
      </c>
      <c r="E139" s="247"/>
      <c r="F139" s="279"/>
      <c r="G139" s="248">
        <f>SUMIF('ПО КОРИСНИЦИМА'!$G$16:$G$1932,"Свега за пројекат 1502-П8:",'ПО КОРИСНИЦИМА'!$L$16:$L$1932)</f>
        <v>0</v>
      </c>
      <c r="H139" s="248"/>
      <c r="I139" s="286"/>
      <c r="J139" s="245">
        <f t="shared" si="8"/>
        <v>0</v>
      </c>
      <c r="K139" s="245"/>
      <c r="L139" s="278"/>
    </row>
    <row r="140" spans="1:12" hidden="1">
      <c r="A140" s="181"/>
      <c r="B140" s="176" t="s">
        <v>4306</v>
      </c>
      <c r="C140" s="261" t="str">
        <f>IFERROR(VLOOKUP(B140,'ПО КОРИСНИЦИМА'!$C$16:$S$1932,5,FALSE),"")</f>
        <v/>
      </c>
      <c r="D140" s="247">
        <f>SUMIF('ПО КОРИСНИЦИМА'!$G$16:$G$1932,"Свега за пројекат 1502-П9:",'ПО КОРИСНИЦИМА'!$H$16:$H$1932)</f>
        <v>0</v>
      </c>
      <c r="E140" s="247"/>
      <c r="F140" s="279"/>
      <c r="G140" s="248">
        <f>SUMIF('ПО КОРИСНИЦИМА'!$G$16:$G$1932,"Свега за пројекат 1502-П9:",'ПО КОРИСНИЦИМА'!$L$16:$L$1932)</f>
        <v>0</v>
      </c>
      <c r="H140" s="248"/>
      <c r="I140" s="286"/>
      <c r="J140" s="245">
        <f t="shared" si="8"/>
        <v>0</v>
      </c>
      <c r="K140" s="245"/>
      <c r="L140" s="278"/>
    </row>
    <row r="141" spans="1:12" hidden="1">
      <c r="A141" s="181"/>
      <c r="B141" s="176" t="s">
        <v>4307</v>
      </c>
      <c r="C141" s="261" t="str">
        <f>IFERROR(VLOOKUP(B141,'ПО КОРИСНИЦИМА'!$C$16:$S$1932,5,FALSE),"")</f>
        <v/>
      </c>
      <c r="D141" s="247">
        <f>SUMIF('ПО КОРИСНИЦИМА'!$G$16:$G$1932,"Свега за пројекат 1502-П10:",'ПО КОРИСНИЦИМА'!$H$16:$H$1932)</f>
        <v>0</v>
      </c>
      <c r="E141" s="247"/>
      <c r="F141" s="279"/>
      <c r="G141" s="248">
        <f>SUMIF('ПО КОРИСНИЦИМА'!$G$16:$G$1932,"Свега за пројекат 1502-П10:",'ПО КОРИСНИЦИМА'!$L$16:$L$1932)</f>
        <v>0</v>
      </c>
      <c r="H141" s="248"/>
      <c r="I141" s="286"/>
      <c r="J141" s="245">
        <f t="shared" si="8"/>
        <v>0</v>
      </c>
      <c r="K141" s="245"/>
      <c r="L141" s="278"/>
    </row>
    <row r="142" spans="1:12" hidden="1">
      <c r="A142" s="181"/>
      <c r="B142" s="176" t="s">
        <v>4308</v>
      </c>
      <c r="C142" s="261" t="str">
        <f>IFERROR(VLOOKUP(B142,'ПО КОРИСНИЦИМА'!$C$16:$S$1932,5,FALSE),"")</f>
        <v/>
      </c>
      <c r="D142" s="247">
        <f>SUMIF('ПО КОРИСНИЦИМА'!$G$16:$G$1932,"Свега за пројекат 1502-П11:",'ПО КОРИСНИЦИМА'!$H$16:$H$1932)</f>
        <v>0</v>
      </c>
      <c r="E142" s="247"/>
      <c r="F142" s="279"/>
      <c r="G142" s="248">
        <f>SUMIF('ПО КОРИСНИЦИМА'!$G$16:$G$1932,"Свега за пројекат 1502-П11:",'ПО КОРИСНИЦИМА'!$L$16:$L$1932)</f>
        <v>0</v>
      </c>
      <c r="H142" s="248"/>
      <c r="I142" s="286"/>
      <c r="J142" s="245">
        <f t="shared" si="8"/>
        <v>0</v>
      </c>
      <c r="K142" s="245"/>
      <c r="L142" s="278"/>
    </row>
    <row r="143" spans="1:12" hidden="1">
      <c r="A143" s="181"/>
      <c r="B143" s="176" t="s">
        <v>4309</v>
      </c>
      <c r="C143" s="261" t="str">
        <f>IFERROR(VLOOKUP(B143,'ПО КОРИСНИЦИМА'!$C$16:$S$1932,5,FALSE),"")</f>
        <v/>
      </c>
      <c r="D143" s="247">
        <f>SUMIF('ПО КОРИСНИЦИМА'!$G$16:$G$1932,"Свега за пројекат 1502-П12:",'ПО КОРИСНИЦИМА'!$H$16:$H$1932)</f>
        <v>0</v>
      </c>
      <c r="E143" s="247"/>
      <c r="F143" s="279"/>
      <c r="G143" s="248">
        <f>SUMIF('ПО КОРИСНИЦИМА'!$G$16:$G$1932,"Свега за пројекат 1502-П12:",'ПО КОРИСНИЦИМА'!$L$16:$L$1932)</f>
        <v>0</v>
      </c>
      <c r="H143" s="248"/>
      <c r="I143" s="286"/>
      <c r="J143" s="245">
        <f t="shared" si="8"/>
        <v>0</v>
      </c>
      <c r="K143" s="245"/>
      <c r="L143" s="278"/>
    </row>
    <row r="144" spans="1:12" hidden="1">
      <c r="A144" s="181"/>
      <c r="B144" s="176" t="s">
        <v>4310</v>
      </c>
      <c r="C144" s="261" t="str">
        <f>IFERROR(VLOOKUP(B144,'ПО КОРИСНИЦИМА'!$C$16:$S$1932,5,FALSE),"")</f>
        <v/>
      </c>
      <c r="D144" s="247">
        <f>SUMIF('ПО КОРИСНИЦИМА'!$G$16:$G$1932,"Свега за пројекат 1502-П13:",'ПО КОРИСНИЦИМА'!$H$16:$H$1932)</f>
        <v>0</v>
      </c>
      <c r="E144" s="247"/>
      <c r="F144" s="279"/>
      <c r="G144" s="248">
        <f>SUMIF('ПО КОРИСНИЦИМА'!$G$16:$G$1932,"Свега за пројекат 1502-П13:",'ПО КОРИСНИЦИМА'!$L$16:$L$1932)</f>
        <v>0</v>
      </c>
      <c r="H144" s="248"/>
      <c r="I144" s="286"/>
      <c r="J144" s="245">
        <f t="shared" si="8"/>
        <v>0</v>
      </c>
      <c r="K144" s="245"/>
      <c r="L144" s="278"/>
    </row>
    <row r="145" spans="1:12" hidden="1">
      <c r="A145" s="181"/>
      <c r="B145" s="176" t="s">
        <v>4311</v>
      </c>
      <c r="C145" s="261" t="str">
        <f>IFERROR(VLOOKUP(B145,'ПО КОРИСНИЦИМА'!$C$16:$S$1932,5,FALSE),"")</f>
        <v/>
      </c>
      <c r="D145" s="247">
        <f>SUMIF('ПО КОРИСНИЦИМА'!$G$16:$G$1932,"Свега за пројекат 1502-П14:",'ПО КОРИСНИЦИМА'!$H$16:$H$1932)</f>
        <v>0</v>
      </c>
      <c r="E145" s="247"/>
      <c r="F145" s="279"/>
      <c r="G145" s="248">
        <f>SUMIF('ПО КОРИСНИЦИМА'!$G$16:$G$1932,"Свега за пројекат 1502-П14:",'ПО КОРИСНИЦИМА'!$L$16:$L$1932)</f>
        <v>0</v>
      </c>
      <c r="H145" s="248"/>
      <c r="I145" s="286"/>
      <c r="J145" s="245">
        <f t="shared" si="8"/>
        <v>0</v>
      </c>
      <c r="K145" s="245"/>
      <c r="L145" s="278"/>
    </row>
    <row r="146" spans="1:12" hidden="1">
      <c r="A146" s="181"/>
      <c r="B146" s="176" t="s">
        <v>4312</v>
      </c>
      <c r="C146" s="261" t="str">
        <f>IFERROR(VLOOKUP(B146,'ПО КОРИСНИЦИМА'!$C$16:$S$1932,5,FALSE),"")</f>
        <v/>
      </c>
      <c r="D146" s="247">
        <f>SUMIF('ПО КОРИСНИЦИМА'!$G$16:$G$1932,"Свега за пројекат 1502-П15:",'ПО КОРИСНИЦИМА'!$H$16:$H$1932)</f>
        <v>0</v>
      </c>
      <c r="E146" s="247"/>
      <c r="F146" s="279"/>
      <c r="G146" s="248">
        <f>SUMIF('ПО КОРИСНИЦИМА'!$G$16:$G$1932,"Свега за пројекат 1502-П15:",'ПО КОРИСНИЦИМА'!$L$16:$L$1932)</f>
        <v>0</v>
      </c>
      <c r="H146" s="248"/>
      <c r="I146" s="286"/>
      <c r="J146" s="245">
        <f t="shared" si="8"/>
        <v>0</v>
      </c>
      <c r="K146" s="245"/>
      <c r="L146" s="278"/>
    </row>
    <row r="147" spans="1:12" hidden="1">
      <c r="A147" s="181"/>
      <c r="B147" s="176" t="s">
        <v>4313</v>
      </c>
      <c r="C147" s="261" t="str">
        <f>IFERROR(VLOOKUP(B147,'ПО КОРИСНИЦИМА'!$C$16:$S$1932,5,FALSE),"")</f>
        <v/>
      </c>
      <c r="D147" s="247">
        <f>SUMIF('ПО КОРИСНИЦИМА'!$G$16:$G$1932,"Свега за пројекат 1502-П16:",'ПО КОРИСНИЦИМА'!$H$16:$H$1932)</f>
        <v>0</v>
      </c>
      <c r="E147" s="247"/>
      <c r="F147" s="279"/>
      <c r="G147" s="248">
        <f>SUMIF('ПО КОРИСНИЦИМА'!$G$16:$G$1932,"Свега за пројекат 1502-П16:",'ПО КОРИСНИЦИМА'!$L$16:$L$1932)</f>
        <v>0</v>
      </c>
      <c r="H147" s="248"/>
      <c r="I147" s="286"/>
      <c r="J147" s="245">
        <f t="shared" si="8"/>
        <v>0</v>
      </c>
      <c r="K147" s="245"/>
      <c r="L147" s="278"/>
    </row>
    <row r="148" spans="1:12" hidden="1">
      <c r="A148" s="181"/>
      <c r="B148" s="176" t="s">
        <v>4314</v>
      </c>
      <c r="C148" s="261" t="str">
        <f>IFERROR(VLOOKUP(B148,'ПО КОРИСНИЦИМА'!$C$16:$S$1932,5,FALSE),"")</f>
        <v/>
      </c>
      <c r="D148" s="247">
        <f>SUMIF('ПО КОРИСНИЦИМА'!$G$16:$G$1932,"Свега за пројекат 1502-П17:",'ПО КОРИСНИЦИМА'!$H$16:$H$1932)</f>
        <v>0</v>
      </c>
      <c r="E148" s="247"/>
      <c r="F148" s="279"/>
      <c r="G148" s="248">
        <f>SUMIF('ПО КОРИСНИЦИМА'!$G$16:$G$1932,"Свега за пројекат 1502-П17:",'ПО КОРИСНИЦИМА'!$L$16:$L$1932)</f>
        <v>0</v>
      </c>
      <c r="H148" s="248"/>
      <c r="I148" s="286"/>
      <c r="J148" s="245">
        <f t="shared" si="8"/>
        <v>0</v>
      </c>
      <c r="K148" s="245"/>
      <c r="L148" s="278"/>
    </row>
    <row r="149" spans="1:12" hidden="1">
      <c r="A149" s="181"/>
      <c r="B149" s="176" t="s">
        <v>4315</v>
      </c>
      <c r="C149" s="261" t="str">
        <f>IFERROR(VLOOKUP(B149,'ПО КОРИСНИЦИМА'!$C$16:$S$1932,5,FALSE),"")</f>
        <v/>
      </c>
      <c r="D149" s="247">
        <f>SUMIF('ПО КОРИСНИЦИМА'!$G$16:$G$1932,"Свега за пројекат 1502-П18:",'ПО КОРИСНИЦИМА'!$H$16:$H$1932)</f>
        <v>0</v>
      </c>
      <c r="E149" s="247"/>
      <c r="F149" s="279"/>
      <c r="G149" s="248">
        <f>SUMIF('ПО КОРИСНИЦИМА'!$G$16:$G$1932,"Свега за пројекат 1502-П18:",'ПО КОРИСНИЦИМА'!$L$16:$L$1932)</f>
        <v>0</v>
      </c>
      <c r="H149" s="248"/>
      <c r="I149" s="286"/>
      <c r="J149" s="245">
        <f t="shared" si="8"/>
        <v>0</v>
      </c>
      <c r="K149" s="245"/>
      <c r="L149" s="278"/>
    </row>
    <row r="150" spans="1:12" hidden="1">
      <c r="A150" s="181"/>
      <c r="B150" s="176" t="s">
        <v>4316</v>
      </c>
      <c r="C150" s="261" t="str">
        <f>IFERROR(VLOOKUP(B150,'ПО КОРИСНИЦИМА'!$C$16:$S$1932,5,FALSE),"")</f>
        <v/>
      </c>
      <c r="D150" s="247">
        <f>SUMIF('ПО КОРИСНИЦИМА'!$G$16:$G$1932,"Свега за пројекат 1502-П19:",'ПО КОРИСНИЦИМА'!$H$16:$H$1932)</f>
        <v>0</v>
      </c>
      <c r="E150" s="247"/>
      <c r="F150" s="279"/>
      <c r="G150" s="248">
        <f>SUMIF('ПО КОРИСНИЦИМА'!$G$16:$G$1932,"Свега за пројекат 1502-П19:",'ПО КОРИСНИЦИМА'!$L$16:$L$1932)</f>
        <v>0</v>
      </c>
      <c r="H150" s="248"/>
      <c r="I150" s="286"/>
      <c r="J150" s="245">
        <f t="shared" si="8"/>
        <v>0</v>
      </c>
      <c r="K150" s="245"/>
      <c r="L150" s="278"/>
    </row>
    <row r="151" spans="1:12" hidden="1">
      <c r="A151" s="181"/>
      <c r="B151" s="176" t="s">
        <v>4317</v>
      </c>
      <c r="C151" s="261" t="str">
        <f>IFERROR(VLOOKUP(B151,'ПО КОРИСНИЦИМА'!$C$16:$S$1932,5,FALSE),"")</f>
        <v/>
      </c>
      <c r="D151" s="247">
        <f>SUMIF('ПО КОРИСНИЦИМА'!$G$16:$G$1932,"Свега за пројекат 1502-П20:",'ПО КОРИСНИЦИМА'!$H$16:$H$1932)</f>
        <v>0</v>
      </c>
      <c r="E151" s="247"/>
      <c r="F151" s="279"/>
      <c r="G151" s="248">
        <f>SUMIF('ПО КОРИСНИЦИМА'!$G$16:$G$1932,"Свега за пројекат 1502-П20:",'ПО КОРИСНИЦИМА'!$L$16:$L$1932)</f>
        <v>0</v>
      </c>
      <c r="H151" s="248"/>
      <c r="I151" s="286"/>
      <c r="J151" s="245">
        <f t="shared" si="8"/>
        <v>0</v>
      </c>
      <c r="K151" s="245"/>
      <c r="L151" s="278"/>
    </row>
    <row r="152" spans="1:12" hidden="1">
      <c r="A152" s="181"/>
      <c r="B152" s="176" t="s">
        <v>4318</v>
      </c>
      <c r="C152" s="261" t="str">
        <f>IFERROR(VLOOKUP(B152,'ПО КОРИСНИЦИМА'!$C$16:$S$1932,5,FALSE),"")</f>
        <v/>
      </c>
      <c r="D152" s="247">
        <f>SUMIF('ПО КОРИСНИЦИМА'!$G$16:$G$1932,"Свега за пројекат 1502-П21:",'ПО КОРИСНИЦИМА'!$H$16:$H$1932)</f>
        <v>0</v>
      </c>
      <c r="E152" s="247"/>
      <c r="F152" s="279"/>
      <c r="G152" s="248">
        <f>SUMIF('ПО КОРИСНИЦИМА'!$G$16:$G$1932,"Свега за пројекат 1502-П21:",'ПО КОРИСНИЦИМА'!$L$16:$L$1932)</f>
        <v>0</v>
      </c>
      <c r="H152" s="248"/>
      <c r="I152" s="286"/>
      <c r="J152" s="245">
        <f t="shared" si="8"/>
        <v>0</v>
      </c>
      <c r="K152" s="245"/>
      <c r="L152" s="278"/>
    </row>
    <row r="153" spans="1:12" hidden="1">
      <c r="A153" s="181"/>
      <c r="B153" s="176" t="s">
        <v>4319</v>
      </c>
      <c r="C153" s="261" t="str">
        <f>IFERROR(VLOOKUP(B153,'ПО КОРИСНИЦИМА'!$C$16:$S$1932,5,FALSE),"")</f>
        <v/>
      </c>
      <c r="D153" s="247">
        <f>SUMIF('ПО КОРИСНИЦИМА'!$G$16:$G$1932,"Свега за пројекат 1502-П22:",'ПО КОРИСНИЦИМА'!$H$16:$H$1932)</f>
        <v>0</v>
      </c>
      <c r="E153" s="247"/>
      <c r="F153" s="279"/>
      <c r="G153" s="248">
        <f>SUMIF('ПО КОРИСНИЦИМА'!$G$16:$G$1932,"Свега за пројекат 1502-П22:",'ПО КОРИСНИЦИМА'!$L$16:$L$1932)</f>
        <v>0</v>
      </c>
      <c r="H153" s="248"/>
      <c r="I153" s="286"/>
      <c r="J153" s="245">
        <f t="shared" si="8"/>
        <v>0</v>
      </c>
      <c r="K153" s="245"/>
      <c r="L153" s="278"/>
    </row>
    <row r="154" spans="1:12" hidden="1">
      <c r="A154" s="181"/>
      <c r="B154" s="176" t="s">
        <v>4320</v>
      </c>
      <c r="C154" s="261" t="str">
        <f>IFERROR(VLOOKUP(B154,'ПО КОРИСНИЦИМА'!$C$16:$S$1932,5,FALSE),"")</f>
        <v/>
      </c>
      <c r="D154" s="247">
        <f>SUMIF('ПО КОРИСНИЦИМА'!$G$16:$G$1932,"Свега за пројекат 1502-П23:",'ПО КОРИСНИЦИМА'!$H$16:$H$1932)</f>
        <v>0</v>
      </c>
      <c r="E154" s="247"/>
      <c r="F154" s="279"/>
      <c r="G154" s="248">
        <f>SUMIF('ПО КОРИСНИЦИМА'!$G$16:$G$1932,"Свега за пројекат 1502-П23:",'ПО КОРИСНИЦИМА'!$L$16:$L$1932)</f>
        <v>0</v>
      </c>
      <c r="H154" s="248"/>
      <c r="I154" s="286"/>
      <c r="J154" s="245">
        <f t="shared" si="8"/>
        <v>0</v>
      </c>
      <c r="K154" s="245"/>
      <c r="L154" s="278"/>
    </row>
    <row r="155" spans="1:12" hidden="1">
      <c r="A155" s="182"/>
      <c r="B155" s="176" t="s">
        <v>4321</v>
      </c>
      <c r="C155" s="261" t="str">
        <f>IFERROR(VLOOKUP(B155,'ПО КОРИСНИЦИМА'!$C$16:$S$1932,5,FALSE),"")</f>
        <v/>
      </c>
      <c r="D155" s="247">
        <f>SUMIF('ПО КОРИСНИЦИМА'!$G$16:$G$1932,"Свега за пројекат 1502-П24:",'ПО КОРИСНИЦИМА'!$H$16:$H$1932)</f>
        <v>0</v>
      </c>
      <c r="E155" s="247"/>
      <c r="F155" s="279"/>
      <c r="G155" s="248">
        <f>SUMIF('ПО КОРИСНИЦИМА'!$G$16:$G$1932,"Свега за пројекат 1502-П24:",'ПО КОРИСНИЦИМА'!$L$16:$L$1932)</f>
        <v>0</v>
      </c>
      <c r="H155" s="248"/>
      <c r="I155" s="286"/>
      <c r="J155" s="245">
        <f t="shared" si="8"/>
        <v>0</v>
      </c>
      <c r="K155" s="271"/>
      <c r="L155" s="293"/>
    </row>
    <row r="156" spans="1:12" s="179" customFormat="1">
      <c r="A156" s="172" t="s">
        <v>3572</v>
      </c>
      <c r="B156" s="173"/>
      <c r="C156" s="259" t="s">
        <v>3670</v>
      </c>
      <c r="D156" s="241">
        <f>SUM(D157:D158)</f>
        <v>10104000</v>
      </c>
      <c r="E156" s="241">
        <f>SUM(E157:E158)</f>
        <v>4466130.7200000007</v>
      </c>
      <c r="F156" s="281">
        <f>E156/D156</f>
        <v>0.44201610451306422</v>
      </c>
      <c r="G156" s="242">
        <f>SUM(G158:G173)</f>
        <v>3027200</v>
      </c>
      <c r="H156" s="242">
        <f>SUM(H158:H173)</f>
        <v>0</v>
      </c>
      <c r="I156" s="288"/>
      <c r="J156" s="241">
        <f t="shared" ref="J156:J189" si="9">D156+G156</f>
        <v>13131200</v>
      </c>
      <c r="K156" s="241">
        <f>E156+H156</f>
        <v>4466130.7200000007</v>
      </c>
      <c r="L156" s="281">
        <f>K156/J156</f>
        <v>0.3401159619836725</v>
      </c>
    </row>
    <row r="157" spans="1:12" s="179" customFormat="1" ht="38.25">
      <c r="A157" s="437"/>
      <c r="B157" s="438" t="s">
        <v>4950</v>
      </c>
      <c r="C157" s="439" t="s">
        <v>4951</v>
      </c>
      <c r="D157" s="440">
        <f>SUMIF('ПО КОРИСНИЦИМА'!$G$16:$G$1932,"Свега за програмску активност 0101-0001:",'ПО КОРИСНИЦИМА'!$H$16:$H$1932)</f>
        <v>3000000</v>
      </c>
      <c r="E157" s="440">
        <f>SUMIF('ПО КОРИСНИЦИМА'!$G$16:$G$1932,"Свега за програмску активност 0101-0001:",'ПО КОРИСНИЦИМА'!$I$16:$I$1932)</f>
        <v>1086000</v>
      </c>
      <c r="F157" s="441">
        <f>E157/D157</f>
        <v>0.36199999999999999</v>
      </c>
      <c r="G157" s="442">
        <f>SUMIF('ПО КОРИСНИЦИМА'!$G$16:$G$1932,"Свега за програмску активност 0101-0001:",'ПО КОРИСНИЦИМА'!$L$16:$L$1932)</f>
        <v>0</v>
      </c>
      <c r="H157" s="442">
        <f>SUMIF('ПО КОРИСНИЦИМА'!$G$16:$G$1932,"Свега за програмску активност 0101-0002:",'ПО КОРИСНИЦИМА'!$M$16:$M$1932)</f>
        <v>0</v>
      </c>
      <c r="I157" s="443"/>
      <c r="J157" s="440">
        <f t="shared" si="9"/>
        <v>3000000</v>
      </c>
      <c r="K157" s="513"/>
      <c r="L157" s="514"/>
    </row>
    <row r="158" spans="1:12">
      <c r="A158" s="176"/>
      <c r="B158" s="181" t="s">
        <v>4058</v>
      </c>
      <c r="C158" s="261" t="str">
        <f>IFERROR(VLOOKUP(B158,'ПО КОРИСНИЦИМА'!$C$16:$S$1932,5,FALSE),"")</f>
        <v>Мере подршке руралном развоју</v>
      </c>
      <c r="D158" s="245">
        <f>SUMIF('ПО КОРИСНИЦИМА'!$G$16:$G$1932,"Свега за програмску активност 0101-0002:",'ПО КОРИСНИЦИМА'!$H$16:$H$1932)</f>
        <v>7104000</v>
      </c>
      <c r="E158" s="245">
        <f>SUMIF('ПО КОРИСНИЦИМА'!$G$16:$G$1932,"Свега за програмску активност 0101-0002:",'ПО КОРИСНИЦИМА'!$I$16:$I$1932)</f>
        <v>3380130.72</v>
      </c>
      <c r="F158" s="278">
        <f>E158/D158</f>
        <v>0.47580668918918922</v>
      </c>
      <c r="G158" s="246">
        <f>SUMIF('ПО КОРИСНИЦИМА'!$G$16:$G$1932,"Свега за програмску активност 0101-0002:",'ПО КОРИСНИЦИМА'!$L$16:$L$1932)</f>
        <v>3027200</v>
      </c>
      <c r="H158" s="246">
        <f>SUMIF('ПО КОРИСНИЦИМА'!$G$16:$G$1932,"Свега за програмску активност 0101-0002:",'ПО КОРИСНИЦИМА'!$M$16:$M$1932)</f>
        <v>0</v>
      </c>
      <c r="I158" s="285"/>
      <c r="J158" s="245">
        <f t="shared" si="9"/>
        <v>10131200</v>
      </c>
      <c r="K158" s="245">
        <f>E158+H158</f>
        <v>3380130.72</v>
      </c>
      <c r="L158" s="278">
        <f>K158/J158</f>
        <v>0.33363577068856604</v>
      </c>
    </row>
    <row r="159" spans="1:12" hidden="1">
      <c r="A159" s="181"/>
      <c r="B159" s="184" t="s">
        <v>4322</v>
      </c>
      <c r="C159" s="261" t="str">
        <f>IFERROR(VLOOKUP(B159,'ПО КОРИСНИЦИМА'!$C$16:$S$1932,5,FALSE),"")</f>
        <v/>
      </c>
      <c r="D159" s="247">
        <f>SUMIF('ПО КОРИСНИЦИМА'!$G$16:$G$1932,"Свега за пројекат 0101-П2:",'ПО КОРИСНИЦИМА'!$H$16:$H$1932)</f>
        <v>0</v>
      </c>
      <c r="E159" s="247"/>
      <c r="F159" s="279"/>
      <c r="G159" s="248">
        <f>SUMIF('ПО КОРИСНИЦИМА'!$G$16:$G$1932,"Свега за пројекат 0101-П2:",'ПО КОРИСНИЦИМА'!$L$16:$L$1932)</f>
        <v>0</v>
      </c>
      <c r="H159" s="248"/>
      <c r="I159" s="286"/>
      <c r="J159" s="245">
        <f t="shared" si="9"/>
        <v>0</v>
      </c>
      <c r="K159" s="245"/>
      <c r="L159" s="278"/>
    </row>
    <row r="160" spans="1:12" hidden="1">
      <c r="A160" s="181"/>
      <c r="B160" s="184" t="s">
        <v>4323</v>
      </c>
      <c r="C160" s="261" t="str">
        <f>IFERROR(VLOOKUP(B160,'ПО КОРИСНИЦИМА'!$C$16:$S$1932,5,FALSE),"")</f>
        <v/>
      </c>
      <c r="D160" s="247">
        <f>SUMIF('ПО КОРИСНИЦИМА'!$G$16:$G$1932,"Свега за пројекат 0101-П3:",'ПО КОРИСНИЦИМА'!$H$16:$H$1932)</f>
        <v>0</v>
      </c>
      <c r="E160" s="247"/>
      <c r="F160" s="279"/>
      <c r="G160" s="248">
        <f>SUMIF('ПО КОРИСНИЦИМА'!$G$16:$G$1932,"Свега за пројекат 0101-П3:",'ПО КОРИСНИЦИМА'!$L$16:$L$1932)</f>
        <v>0</v>
      </c>
      <c r="H160" s="248"/>
      <c r="I160" s="286"/>
      <c r="J160" s="245">
        <f t="shared" si="9"/>
        <v>0</v>
      </c>
      <c r="K160" s="245"/>
      <c r="L160" s="278"/>
    </row>
    <row r="161" spans="1:12" hidden="1">
      <c r="A161" s="181"/>
      <c r="B161" s="184" t="s">
        <v>4324</v>
      </c>
      <c r="C161" s="261" t="str">
        <f>IFERROR(VLOOKUP(B161,'ПО КОРИСНИЦИМА'!$C$16:$S$1932,5,FALSE),"")</f>
        <v/>
      </c>
      <c r="D161" s="247">
        <f>SUMIF('ПО КОРИСНИЦИМА'!$G$16:$G$1932,"Свега за пројекат 0101-П4:",'ПО КОРИСНИЦИМА'!$H$16:$H$1932)</f>
        <v>0</v>
      </c>
      <c r="E161" s="247"/>
      <c r="F161" s="279"/>
      <c r="G161" s="248">
        <f>SUMIF('ПО КОРИСНИЦИМА'!$G$16:$G$1932,"Свега за пројекат 0101-П4:",'ПО КОРИСНИЦИМА'!$L$16:$L$1932)</f>
        <v>0</v>
      </c>
      <c r="H161" s="248"/>
      <c r="I161" s="286"/>
      <c r="J161" s="245">
        <f t="shared" si="9"/>
        <v>0</v>
      </c>
      <c r="K161" s="245"/>
      <c r="L161" s="278"/>
    </row>
    <row r="162" spans="1:12" hidden="1">
      <c r="A162" s="181"/>
      <c r="B162" s="184" t="s">
        <v>4325</v>
      </c>
      <c r="C162" s="261" t="str">
        <f>IFERROR(VLOOKUP(B162,'ПО КОРИСНИЦИМА'!$C$16:$S$1932,5,FALSE),"")</f>
        <v/>
      </c>
      <c r="D162" s="247">
        <f>SUMIF('ПО КОРИСНИЦИМА'!$G$16:$G$1932,"Свега за пројекат 0101-П5:",'ПО КОРИСНИЦИМА'!$H$16:$H$1932)</f>
        <v>0</v>
      </c>
      <c r="E162" s="247"/>
      <c r="F162" s="279"/>
      <c r="G162" s="248">
        <f>SUMIF('ПО КОРИСНИЦИМА'!$G$16:$G$1932,"Свега за пројекат 0101-П5:",'ПО КОРИСНИЦИМА'!$L$16:$L$1932)</f>
        <v>0</v>
      </c>
      <c r="H162" s="248"/>
      <c r="I162" s="286"/>
      <c r="J162" s="245">
        <f t="shared" si="9"/>
        <v>0</v>
      </c>
      <c r="K162" s="245"/>
      <c r="L162" s="278"/>
    </row>
    <row r="163" spans="1:12" hidden="1">
      <c r="A163" s="181"/>
      <c r="B163" s="184" t="s">
        <v>4326</v>
      </c>
      <c r="C163" s="261" t="str">
        <f>IFERROR(VLOOKUP(B163,'ПО КОРИСНИЦИМА'!$C$16:$S$1932,5,FALSE),"")</f>
        <v/>
      </c>
      <c r="D163" s="247">
        <f>SUMIF('ПО КОРИСНИЦИМА'!$G$16:$G$1932,"Свега за пројекат 0101-П6:",'ПО КОРИСНИЦИМА'!$H$16:$H$1932)</f>
        <v>0</v>
      </c>
      <c r="E163" s="247"/>
      <c r="F163" s="279"/>
      <c r="G163" s="248">
        <f>SUMIF('ПО КОРИСНИЦИМА'!$G$16:$G$1932,"Свега за пројекат 0101-П6:",'ПО КОРИСНИЦИМА'!$L$16:$L$1932)</f>
        <v>0</v>
      </c>
      <c r="H163" s="248"/>
      <c r="I163" s="286"/>
      <c r="J163" s="245">
        <f t="shared" si="9"/>
        <v>0</v>
      </c>
      <c r="K163" s="245"/>
      <c r="L163" s="278"/>
    </row>
    <row r="164" spans="1:12" hidden="1">
      <c r="A164" s="181"/>
      <c r="B164" s="184" t="s">
        <v>4327</v>
      </c>
      <c r="C164" s="261" t="str">
        <f>IFERROR(VLOOKUP(B164,'ПО КОРИСНИЦИМА'!$C$16:$S$1932,5,FALSE),"")</f>
        <v/>
      </c>
      <c r="D164" s="247">
        <f>SUMIF('ПО КОРИСНИЦИМА'!$G$16:$G$1932,"Свега за пројекат 0101-П7:",'ПО КОРИСНИЦИМА'!$H$16:$H$1932)</f>
        <v>0</v>
      </c>
      <c r="E164" s="247"/>
      <c r="F164" s="279"/>
      <c r="G164" s="248">
        <f>SUMIF('ПО КОРИСНИЦИМА'!$G$16:$G$1932,"Свега за пројекат 0101-П7:",'ПО КОРИСНИЦИМА'!$L$16:$L$1932)</f>
        <v>0</v>
      </c>
      <c r="H164" s="248"/>
      <c r="I164" s="286"/>
      <c r="J164" s="245">
        <f t="shared" si="9"/>
        <v>0</v>
      </c>
      <c r="K164" s="245"/>
      <c r="L164" s="278"/>
    </row>
    <row r="165" spans="1:12" hidden="1">
      <c r="A165" s="181"/>
      <c r="B165" s="184" t="s">
        <v>4328</v>
      </c>
      <c r="C165" s="261" t="str">
        <f>IFERROR(VLOOKUP(B165,'ПО КОРИСНИЦИМА'!$C$16:$S$1932,5,FALSE),"")</f>
        <v/>
      </c>
      <c r="D165" s="247">
        <f>SUMIF('ПО КОРИСНИЦИМА'!$G$16:$G$1932,"Свега за пројекат 0101-П8:",'ПО КОРИСНИЦИМА'!$H$16:$H$1932)</f>
        <v>0</v>
      </c>
      <c r="E165" s="247"/>
      <c r="F165" s="279"/>
      <c r="G165" s="248">
        <f>SUMIF('ПО КОРИСНИЦИМА'!$G$16:$G$1932,"Свега за пројекат 0101-П8:",'ПО КОРИСНИЦИМА'!$L$16:$L$1932)</f>
        <v>0</v>
      </c>
      <c r="H165" s="248"/>
      <c r="I165" s="286"/>
      <c r="J165" s="245">
        <f t="shared" si="9"/>
        <v>0</v>
      </c>
      <c r="K165" s="245"/>
      <c r="L165" s="278"/>
    </row>
    <row r="166" spans="1:12" hidden="1">
      <c r="A166" s="181"/>
      <c r="B166" s="184" t="s">
        <v>4329</v>
      </c>
      <c r="C166" s="261" t="str">
        <f>IFERROR(VLOOKUP(B166,'ПО КОРИСНИЦИМА'!$C$16:$S$1932,5,FALSE),"")</f>
        <v/>
      </c>
      <c r="D166" s="247">
        <f>SUMIF('ПО КОРИСНИЦИМА'!$G$16:$G$1932,"Свега за пројекат 0101-П9:",'ПО КОРИСНИЦИМА'!$H$16:$H$1932)</f>
        <v>0</v>
      </c>
      <c r="E166" s="247"/>
      <c r="F166" s="279"/>
      <c r="G166" s="248">
        <f>SUMIF('ПО КОРИСНИЦИМА'!$G$16:$G$1932,"Свега за пројекат 0101-П9:",'ПО КОРИСНИЦИМА'!$L$16:$L$1932)</f>
        <v>0</v>
      </c>
      <c r="H166" s="248"/>
      <c r="I166" s="286"/>
      <c r="J166" s="245">
        <f t="shared" si="9"/>
        <v>0</v>
      </c>
      <c r="K166" s="245"/>
      <c r="L166" s="278"/>
    </row>
    <row r="167" spans="1:12" hidden="1">
      <c r="A167" s="181"/>
      <c r="B167" s="184" t="s">
        <v>4330</v>
      </c>
      <c r="C167" s="261" t="str">
        <f>IFERROR(VLOOKUP(B167,'ПО КОРИСНИЦИМА'!$C$16:$S$1932,5,FALSE),"")</f>
        <v/>
      </c>
      <c r="D167" s="247">
        <f>SUMIF('ПО КОРИСНИЦИМА'!$G$16:$G$1932,"Свега за пројекат 0101-П10:",'ПО КОРИСНИЦИМА'!$H$16:$H$1932)</f>
        <v>0</v>
      </c>
      <c r="E167" s="247"/>
      <c r="F167" s="279"/>
      <c r="G167" s="248">
        <f>SUMIF('ПО КОРИСНИЦИМА'!$G$16:$G$1932,"Свега за пројекат 0101-П10:",'ПО КОРИСНИЦИМА'!$L$16:$L$1932)</f>
        <v>0</v>
      </c>
      <c r="H167" s="248"/>
      <c r="I167" s="286"/>
      <c r="J167" s="245">
        <f t="shared" si="9"/>
        <v>0</v>
      </c>
      <c r="K167" s="245"/>
      <c r="L167" s="278"/>
    </row>
    <row r="168" spans="1:12" hidden="1">
      <c r="A168" s="181"/>
      <c r="B168" s="184" t="s">
        <v>4331</v>
      </c>
      <c r="C168" s="261" t="str">
        <f>IFERROR(VLOOKUP(B168,'ПО КОРИСНИЦИМА'!$C$16:$S$1932,5,FALSE),"")</f>
        <v/>
      </c>
      <c r="D168" s="247">
        <f>SUMIF('ПО КОРИСНИЦИМА'!$G$16:$G$1932,"Свега за пројекат 0101-П11:",'ПО КОРИСНИЦИМА'!$H$16:$H$1932)</f>
        <v>0</v>
      </c>
      <c r="E168" s="247"/>
      <c r="F168" s="279"/>
      <c r="G168" s="248">
        <f>SUMIF('ПО КОРИСНИЦИМА'!$G$16:$G$1932,"Свега за пројекат 0101-П11:",'ПО КОРИСНИЦИМА'!$L$16:$L$1932)</f>
        <v>0</v>
      </c>
      <c r="H168" s="248"/>
      <c r="I168" s="286"/>
      <c r="J168" s="245">
        <f t="shared" si="9"/>
        <v>0</v>
      </c>
      <c r="K168" s="245"/>
      <c r="L168" s="278"/>
    </row>
    <row r="169" spans="1:12" hidden="1">
      <c r="A169" s="181"/>
      <c r="B169" s="184" t="s">
        <v>4332</v>
      </c>
      <c r="C169" s="261" t="str">
        <f>IFERROR(VLOOKUP(B169,'ПО КОРИСНИЦИМА'!$C$16:$S$1932,5,FALSE),"")</f>
        <v/>
      </c>
      <c r="D169" s="247">
        <f>SUMIF('ПО КОРИСНИЦИМА'!$G$16:$G$1932,"Свега за пројекат 0101-П12:",'ПО КОРИСНИЦИМА'!$H$16:$H$1932)</f>
        <v>0</v>
      </c>
      <c r="E169" s="247"/>
      <c r="F169" s="279"/>
      <c r="G169" s="248">
        <f>SUMIF('ПО КОРИСНИЦИМА'!$G$16:$G$1932,"Свега за пројекат 0101-П12:",'ПО КОРИСНИЦИМА'!$L$16:$L$1932)</f>
        <v>0</v>
      </c>
      <c r="H169" s="248"/>
      <c r="I169" s="286"/>
      <c r="J169" s="245">
        <f t="shared" si="9"/>
        <v>0</v>
      </c>
      <c r="K169" s="245"/>
      <c r="L169" s="278"/>
    </row>
    <row r="170" spans="1:12" hidden="1">
      <c r="A170" s="181"/>
      <c r="B170" s="184" t="s">
        <v>4333</v>
      </c>
      <c r="C170" s="261" t="str">
        <f>IFERROR(VLOOKUP(B170,'ПО КОРИСНИЦИМА'!$C$16:$S$1932,5,FALSE),"")</f>
        <v/>
      </c>
      <c r="D170" s="247">
        <f>SUMIF('ПО КОРИСНИЦИМА'!$G$16:$G$1932,"Свега за пројекат 0101-П13:",'ПО КОРИСНИЦИМА'!$H$16:$H$1932)</f>
        <v>0</v>
      </c>
      <c r="E170" s="247"/>
      <c r="F170" s="279"/>
      <c r="G170" s="248">
        <f>SUMIF('ПО КОРИСНИЦИМА'!$G$16:$G$1932,"Свега за пројекат 0101-П13:",'ПО КОРИСНИЦИМА'!$L$16:$L$1932)</f>
        <v>0</v>
      </c>
      <c r="H170" s="248"/>
      <c r="I170" s="286"/>
      <c r="J170" s="245">
        <f t="shared" si="9"/>
        <v>0</v>
      </c>
      <c r="K170" s="245"/>
      <c r="L170" s="278"/>
    </row>
    <row r="171" spans="1:12" hidden="1">
      <c r="A171" s="181"/>
      <c r="B171" s="184" t="s">
        <v>4334</v>
      </c>
      <c r="C171" s="261" t="str">
        <f>IFERROR(VLOOKUP(B171,'ПО КОРИСНИЦИМА'!$C$16:$S$1932,5,FALSE),"")</f>
        <v/>
      </c>
      <c r="D171" s="247">
        <f>SUMIF('ПО КОРИСНИЦИМА'!$G$16:$G$1932,"Свега за пројекат 0101-П14:",'ПО КОРИСНИЦИМА'!$H$16:$H$1932)</f>
        <v>0</v>
      </c>
      <c r="E171" s="247"/>
      <c r="F171" s="279"/>
      <c r="G171" s="248">
        <f>SUMIF('ПО КОРИСНИЦИМА'!$G$16:$G$1932,"Свега за пројекат 0101-П14:",'ПО КОРИСНИЦИМА'!$L$16:$L$1932)</f>
        <v>0</v>
      </c>
      <c r="H171" s="248"/>
      <c r="I171" s="286"/>
      <c r="J171" s="245">
        <f t="shared" si="9"/>
        <v>0</v>
      </c>
      <c r="K171" s="245"/>
      <c r="L171" s="278"/>
    </row>
    <row r="172" spans="1:12" hidden="1">
      <c r="A172" s="181"/>
      <c r="B172" s="184" t="s">
        <v>4335</v>
      </c>
      <c r="C172" s="261" t="str">
        <f>IFERROR(VLOOKUP(B172,'ПО КОРИСНИЦИМА'!$C$16:$S$1932,5,FALSE),"")</f>
        <v/>
      </c>
      <c r="D172" s="247">
        <f>SUMIF('ПО КОРИСНИЦИМА'!$G$16:$G$1932,"Свега за пројекат 0101-П15:",'ПО КОРИСНИЦИМА'!$H$16:$H$1932)</f>
        <v>0</v>
      </c>
      <c r="E172" s="247"/>
      <c r="F172" s="279"/>
      <c r="G172" s="248">
        <f>SUMIF('ПО КОРИСНИЦИМА'!$G$16:$G$1932,"Свега за пројекат 0101-П15:",'ПО КОРИСНИЦИМА'!$L$16:$L$1932)</f>
        <v>0</v>
      </c>
      <c r="H172" s="248"/>
      <c r="I172" s="286"/>
      <c r="J172" s="245">
        <f t="shared" si="9"/>
        <v>0</v>
      </c>
      <c r="K172" s="245"/>
      <c r="L172" s="278"/>
    </row>
    <row r="173" spans="1:12" hidden="1">
      <c r="A173" s="182"/>
      <c r="B173" s="184" t="s">
        <v>4336</v>
      </c>
      <c r="C173" s="261" t="str">
        <f>IFERROR(VLOOKUP(B173,'ПО КОРИСНИЦИМА'!$C$16:$S$1932,5,FALSE),"")</f>
        <v/>
      </c>
      <c r="D173" s="247">
        <f>SUMIF('ПО КОРИСНИЦИМА'!$G$16:$G$1932,"Свега за пројекат 0101-П16:",'ПО КОРИСНИЦИМА'!$H$16:$H$1932)</f>
        <v>0</v>
      </c>
      <c r="E173" s="247"/>
      <c r="F173" s="279"/>
      <c r="G173" s="248">
        <f>SUMIF('ПО КОРИСНИЦИМА'!$G$16:$G$1932,"Свега за пројекат 0101-П16:",'ПО КОРИСНИЦИМА'!$L$16:$L$1932)</f>
        <v>0</v>
      </c>
      <c r="H173" s="248"/>
      <c r="I173" s="286"/>
      <c r="J173" s="245">
        <f t="shared" si="9"/>
        <v>0</v>
      </c>
      <c r="K173" s="271"/>
      <c r="L173" s="293"/>
    </row>
    <row r="174" spans="1:12" s="179" customFormat="1" ht="25.5">
      <c r="A174" s="172" t="s">
        <v>3575</v>
      </c>
      <c r="B174" s="173"/>
      <c r="C174" s="259" t="s">
        <v>3671</v>
      </c>
      <c r="D174" s="241">
        <f>SUM(D175:D196)</f>
        <v>25201428</v>
      </c>
      <c r="E174" s="241">
        <f>SUM(E175:E196)</f>
        <v>8237638</v>
      </c>
      <c r="F174" s="281">
        <f>E174/D174</f>
        <v>0.32687187408586527</v>
      </c>
      <c r="G174" s="242">
        <f>SUM(G175:G196)</f>
        <v>18280192</v>
      </c>
      <c r="H174" s="242">
        <f>SUM(H175:H196)</f>
        <v>0</v>
      </c>
      <c r="I174" s="288"/>
      <c r="J174" s="241">
        <f t="shared" si="9"/>
        <v>43481620</v>
      </c>
      <c r="K174" s="241">
        <f t="shared" ref="K174:K179" si="10">E174+H174</f>
        <v>8237638</v>
      </c>
      <c r="L174" s="281">
        <f>K174/J174</f>
        <v>0.18945103701288038</v>
      </c>
    </row>
    <row r="175" spans="1:12" ht="25.5">
      <c r="A175" s="174"/>
      <c r="B175" s="154" t="s">
        <v>4047</v>
      </c>
      <c r="C175" s="263" t="s">
        <v>4048</v>
      </c>
      <c r="D175" s="243">
        <f>SUMIF('ПО КОРИСНИЦИМА'!$G$16:$G$1932,"Свега за програмску активност 0401-0001:",'ПО КОРИСНИЦИМА'!$H$16:$H$1932)</f>
        <v>1200000</v>
      </c>
      <c r="E175" s="243">
        <f>SUMIF('ПО КОРИСНИЦИМА'!$G$16:$G$1932,"Свега за програмску активност 0401-0001:",'ПО КОРИСНИЦИМА'!$I$16:$I$1932)</f>
        <v>0</v>
      </c>
      <c r="F175" s="277">
        <f>E175/D175</f>
        <v>0</v>
      </c>
      <c r="G175" s="244">
        <f>SUMIF('ПО КОРИСНИЦИМА'!$G$16:$G$1932,"Свега за програмску активност 0401-0001:",'ПО КОРИСНИЦИМА'!$L$16:$L$1932)</f>
        <v>0</v>
      </c>
      <c r="H175" s="244">
        <f>SUMIF('ПО КОРИСНИЦИМА'!$G$16:$G$1932,"Свега за програмску активност 0401-0001:",'ПО КОРИСНИЦИМА'!$M$16:$M$1932)</f>
        <v>0</v>
      </c>
      <c r="I175" s="284"/>
      <c r="J175" s="243">
        <f t="shared" si="9"/>
        <v>1200000</v>
      </c>
      <c r="K175" s="243">
        <f t="shared" si="10"/>
        <v>0</v>
      </c>
      <c r="L175" s="277">
        <f>K175/J175</f>
        <v>0</v>
      </c>
    </row>
    <row r="176" spans="1:12" hidden="1">
      <c r="A176" s="176"/>
      <c r="B176" s="85" t="s">
        <v>4049</v>
      </c>
      <c r="C176" s="264" t="s">
        <v>4050</v>
      </c>
      <c r="D176" s="245">
        <f>SUMIF('ПО КОРИСНИЦИМА'!$G$16:$G$1932,"Свега за програмску активност 0401-0002:",'ПО КОРИСНИЦИМА'!$H$16:$H$1932)</f>
        <v>0</v>
      </c>
      <c r="E176" s="245">
        <f>SUMIF('ПО КОРИСНИЦИМА'!$G$16:$G$1932,"Свега за програмску активност 0401-0002:",'ПО КОРИСНИЦИМА'!$I$16:$I$1932)</f>
        <v>0</v>
      </c>
      <c r="F176" s="278"/>
      <c r="G176" s="246">
        <f>SUMIF('ПО КОРИСНИЦИМА'!$G$16:$G$1932,"Свега за програмску активност 0401-0002:",'ПО КОРИСНИЦИМА'!$L$16:$L$1932)</f>
        <v>0</v>
      </c>
      <c r="H176" s="246">
        <f>SUMIF('ПО КОРИСНИЦИМА'!$G$16:$G$1932,"Свега за програмску активност 0401-0002:",'ПО КОРИСНИЦИМА'!$M$16:$M$1932)</f>
        <v>0</v>
      </c>
      <c r="I176" s="285"/>
      <c r="J176" s="245">
        <f t="shared" si="9"/>
        <v>0</v>
      </c>
      <c r="K176" s="245">
        <f t="shared" si="10"/>
        <v>0</v>
      </c>
      <c r="L176" s="278"/>
    </row>
    <row r="177" spans="1:12" ht="25.5" hidden="1">
      <c r="A177" s="176"/>
      <c r="B177" s="85" t="s">
        <v>4051</v>
      </c>
      <c r="C177" s="264" t="s">
        <v>4052</v>
      </c>
      <c r="D177" s="245">
        <f>SUMIF('ПО КОРИСНИЦИМА'!$G$16:$G$1932,"Свега за програмску активност 0401-0003:",'ПО КОРИСНИЦИМА'!$H$16:$H$1932)</f>
        <v>0</v>
      </c>
      <c r="E177" s="245">
        <f>SUMIF('ПО КОРИСНИЦИМА'!$G$16:$G$1932,"Свега за програмску активност 0401-0003:",'ПО КОРИСНИЦИМА'!$I$16:$I$1932)</f>
        <v>0</v>
      </c>
      <c r="F177" s="278"/>
      <c r="G177" s="246">
        <f>SUMIF('ПО КОРИСНИЦИМА'!$G$16:$G$1932,"Свега за програмску активност 0401-0003:",'ПО КОРИСНИЦИМА'!$L$16:$L$1932)</f>
        <v>0</v>
      </c>
      <c r="H177" s="246">
        <f>SUMIF('ПО КОРИСНИЦИМА'!$G$16:$G$1932,"Свега за програмску активност 0401-0003:",'ПО КОРИСНИЦИМА'!$M$16:$M$1932)</f>
        <v>0</v>
      </c>
      <c r="I177" s="285"/>
      <c r="J177" s="245">
        <f t="shared" si="9"/>
        <v>0</v>
      </c>
      <c r="K177" s="245">
        <f t="shared" si="10"/>
        <v>0</v>
      </c>
      <c r="L177" s="278"/>
    </row>
    <row r="178" spans="1:12" ht="38.25" hidden="1">
      <c r="A178" s="176"/>
      <c r="B178" s="85" t="s">
        <v>4053</v>
      </c>
      <c r="C178" s="264" t="s">
        <v>4054</v>
      </c>
      <c r="D178" s="245">
        <f>SUMIF('ПО КОРИСНИЦИМА'!$G$16:$G$1932,"Свега за програмску активност 0401-0004:",'ПО КОРИСНИЦИМА'!$H$16:$H$1932)</f>
        <v>0</v>
      </c>
      <c r="E178" s="245">
        <f>SUMIF('ПО КОРИСНИЦИМА'!$G$16:$G$1932,"Свега за програмску активност 0401-0004:",'ПО КОРИСНИЦИМА'!$I$16:$I$1932)</f>
        <v>0</v>
      </c>
      <c r="F178" s="278"/>
      <c r="G178" s="246">
        <f>SUMIF('ПО КОРИСНИЦИМА'!$G$16:$G$1932,"Свега за програмску активност 0401-0004:",'ПО КОРИСНИЦИМА'!$L$16:$L$1932)</f>
        <v>0</v>
      </c>
      <c r="H178" s="246">
        <f>SUMIF('ПО КОРИСНИЦИМА'!$G$16:$G$1932,"Свега за програмску активност 0401-0004:",'ПО КОРИСНИЦИМА'!$M$16:$M$1932)</f>
        <v>0</v>
      </c>
      <c r="I178" s="285"/>
      <c r="J178" s="245">
        <f t="shared" si="9"/>
        <v>0</v>
      </c>
      <c r="K178" s="245">
        <f t="shared" si="10"/>
        <v>0</v>
      </c>
      <c r="L178" s="278"/>
    </row>
    <row r="179" spans="1:12">
      <c r="A179" s="415"/>
      <c r="B179" s="416" t="s">
        <v>4900</v>
      </c>
      <c r="C179" s="417" t="s">
        <v>4050</v>
      </c>
      <c r="D179" s="418">
        <f>SUMIF('ПО КОРИСНИЦИМА'!$G$16:$G$1932,"Свега за програмску активност 0401-0005:",'ПО КОРИСНИЦИМА'!$H$16:$H$1932)</f>
        <v>13000000</v>
      </c>
      <c r="E179" s="418">
        <f>SUMIF('ПО КОРИСНИЦИМА'!$G$16:$G$1932,"Свега за програмску активност 0401-0005:",'ПО КОРИСНИЦИМА'!$I$16:$I$1932)</f>
        <v>8237638</v>
      </c>
      <c r="F179" s="419">
        <f>E179/D179</f>
        <v>0.63366446153846157</v>
      </c>
      <c r="G179" s="420">
        <f>SUMIF('ПО КОРИСНИЦИМА'!$G$16:$G$1932,"Свега за програмску активност 0401-0001:",'ПО КОРИСНИЦИМА'!$L$16:$L$1932)</f>
        <v>0</v>
      </c>
      <c r="H179" s="420">
        <f>SUMIF('ПО КОРИСНИЦИМА'!$G$16:$G$1932,"Свега за програмску активност 0401-0001:",'ПО КОРИСНИЦИМА'!$M$16:$M$1932)</f>
        <v>0</v>
      </c>
      <c r="I179" s="421"/>
      <c r="J179" s="418">
        <f t="shared" si="9"/>
        <v>13000000</v>
      </c>
      <c r="K179" s="418">
        <f t="shared" si="10"/>
        <v>8237638</v>
      </c>
      <c r="L179" s="419">
        <f>K179/J179</f>
        <v>0.63366446153846157</v>
      </c>
    </row>
    <row r="180" spans="1:12" ht="25.5">
      <c r="A180" s="176"/>
      <c r="B180" s="85" t="s">
        <v>5508</v>
      </c>
      <c r="C180" s="261" t="str">
        <f>IFERROR(VLOOKUP(B180,'ПО КОРИСНИЦИМА'!$C$16:$S$1932,5,FALSE),"")</f>
        <v>Пројекат пошумљавања Новопројектована и Светог Саве</v>
      </c>
      <c r="D180" s="247">
        <v>800000</v>
      </c>
      <c r="E180" s="247"/>
      <c r="F180" s="279"/>
      <c r="G180" s="248">
        <v>2791392</v>
      </c>
      <c r="H180" s="248"/>
      <c r="I180" s="286"/>
      <c r="J180" s="245">
        <f t="shared" si="9"/>
        <v>3591392</v>
      </c>
      <c r="K180" s="245"/>
      <c r="L180" s="278"/>
    </row>
    <row r="181" spans="1:12" ht="25.5">
      <c r="A181" s="415"/>
      <c r="B181" s="416" t="s">
        <v>5535</v>
      </c>
      <c r="C181" s="560" t="s">
        <v>5545</v>
      </c>
      <c r="D181" s="561">
        <v>4000000</v>
      </c>
      <c r="E181" s="561"/>
      <c r="F181" s="562"/>
      <c r="G181" s="563"/>
      <c r="H181" s="563"/>
      <c r="I181" s="1168"/>
      <c r="J181" s="418">
        <f>D181</f>
        <v>4000000</v>
      </c>
      <c r="K181" s="418"/>
      <c r="L181" s="419"/>
    </row>
    <row r="182" spans="1:12" ht="25.5">
      <c r="A182" s="415"/>
      <c r="B182" s="416" t="s">
        <v>5536</v>
      </c>
      <c r="C182" s="560" t="s">
        <v>5546</v>
      </c>
      <c r="D182" s="561">
        <v>5571428</v>
      </c>
      <c r="E182" s="561"/>
      <c r="F182" s="562"/>
      <c r="G182" s="563">
        <v>13000000</v>
      </c>
      <c r="H182" s="563"/>
      <c r="I182" s="1168"/>
      <c r="J182" s="418">
        <f>D182+G182</f>
        <v>18571428</v>
      </c>
      <c r="K182" s="418"/>
      <c r="L182" s="419"/>
    </row>
    <row r="183" spans="1:12" ht="25.5">
      <c r="A183" s="176"/>
      <c r="B183" s="85" t="s">
        <v>5514</v>
      </c>
      <c r="C183" s="261" t="str">
        <f>IFERROR(VLOOKUP(B183,'ПО КОРИСНИЦИМА'!$C$16:$S$1932,5,FALSE),"")</f>
        <v>Пројекат уклањања нелегалног отпада Јаловик</v>
      </c>
      <c r="D183" s="247">
        <v>630000</v>
      </c>
      <c r="E183" s="247"/>
      <c r="F183" s="279"/>
      <c r="G183" s="248">
        <v>2488800</v>
      </c>
      <c r="H183" s="248"/>
      <c r="I183" s="286"/>
      <c r="J183" s="245">
        <f t="shared" si="9"/>
        <v>3118800</v>
      </c>
      <c r="K183" s="245"/>
      <c r="L183" s="278"/>
    </row>
    <row r="184" spans="1:12" hidden="1">
      <c r="A184" s="176"/>
      <c r="B184" s="85" t="s">
        <v>4337</v>
      </c>
      <c r="C184" s="261" t="str">
        <f>IFERROR(VLOOKUP(B184,'ПО КОРИСНИЦИМА'!$C$16:$S$1932,5,FALSE),"")</f>
        <v/>
      </c>
      <c r="D184" s="247">
        <f>SUMIF('ПО КОРИСНИЦИМА'!$G$16:$G$1932,"Свега за пројекат 0401-П3:",'ПО КОРИСНИЦИМА'!$H$16:$H$1932)</f>
        <v>0</v>
      </c>
      <c r="E184" s="247"/>
      <c r="F184" s="279"/>
      <c r="G184" s="248">
        <f>SUMIF('ПО КОРИСНИЦИМА'!$G$16:$G$1932,"Свега за пројекат 0401-П3:",'ПО КОРИСНИЦИМА'!$L$16:$L$1932)</f>
        <v>0</v>
      </c>
      <c r="H184" s="248"/>
      <c r="I184" s="286"/>
      <c r="J184" s="245">
        <f t="shared" si="9"/>
        <v>0</v>
      </c>
      <c r="K184" s="245"/>
      <c r="L184" s="278"/>
    </row>
    <row r="185" spans="1:12" hidden="1">
      <c r="A185" s="176"/>
      <c r="B185" s="85" t="s">
        <v>4338</v>
      </c>
      <c r="C185" s="261" t="str">
        <f>IFERROR(VLOOKUP(B185,'ПО КОРИСНИЦИМА'!$C$16:$S$1932,5,FALSE),"")</f>
        <v/>
      </c>
      <c r="D185" s="247">
        <f>SUMIF('ПО КОРИСНИЦИМА'!$G$16:$G$1932,"Свега за пројекат 0401-П4:",'ПО КОРИСНИЦИМА'!$H$16:$H$1932)</f>
        <v>0</v>
      </c>
      <c r="E185" s="247"/>
      <c r="F185" s="279"/>
      <c r="G185" s="248">
        <f>SUMIF('ПО КОРИСНИЦИМА'!$G$16:$G$1932,"Свега за пројекат 0401-П4:",'ПО КОРИСНИЦИМА'!$L$16:$L$1932)</f>
        <v>0</v>
      </c>
      <c r="H185" s="248"/>
      <c r="I185" s="286"/>
      <c r="J185" s="245">
        <f t="shared" si="9"/>
        <v>0</v>
      </c>
      <c r="K185" s="245"/>
      <c r="L185" s="278"/>
    </row>
    <row r="186" spans="1:12" hidden="1">
      <c r="A186" s="176"/>
      <c r="B186" s="85" t="s">
        <v>4339</v>
      </c>
      <c r="C186" s="261" t="str">
        <f>IFERROR(VLOOKUP(B186,'ПО КОРИСНИЦИМА'!$C$16:$S$1932,5,FALSE),"")</f>
        <v/>
      </c>
      <c r="D186" s="247">
        <f>SUMIF('ПО КОРИСНИЦИМА'!$G$16:$G$1932,"Свега за пројекат 0401-П5:",'ПО КОРИСНИЦИМА'!$H$16:$H$1932)</f>
        <v>0</v>
      </c>
      <c r="E186" s="247"/>
      <c r="F186" s="279"/>
      <c r="G186" s="248">
        <f>SUMIF('ПО КОРИСНИЦИМА'!$G$16:$G$1932,"Свега за пројекат 0401-П5:",'ПО КОРИСНИЦИМА'!$L$16:$L$1932)</f>
        <v>0</v>
      </c>
      <c r="H186" s="248"/>
      <c r="I186" s="286"/>
      <c r="J186" s="245">
        <f t="shared" si="9"/>
        <v>0</v>
      </c>
      <c r="K186" s="245"/>
      <c r="L186" s="278"/>
    </row>
    <row r="187" spans="1:12" hidden="1">
      <c r="A187" s="176"/>
      <c r="B187" s="85" t="s">
        <v>4340</v>
      </c>
      <c r="C187" s="261" t="str">
        <f>IFERROR(VLOOKUP(B187,'ПО КОРИСНИЦИМА'!$C$16:$S$1932,5,FALSE),"")</f>
        <v/>
      </c>
      <c r="D187" s="247">
        <f>SUMIF('ПО КОРИСНИЦИМА'!$G$16:$G$1932,"Свега за пројекат 0401-П6:",'ПО КОРИСНИЦИМА'!$H$16:$H$1932)</f>
        <v>0</v>
      </c>
      <c r="E187" s="247"/>
      <c r="F187" s="279"/>
      <c r="G187" s="248">
        <f>SUMIF('ПО КОРИСНИЦИМА'!$G$16:$G$1932,"Свега за пројекат 0401-П6:",'ПО КОРИСНИЦИМА'!$L$16:$L$1932)</f>
        <v>0</v>
      </c>
      <c r="H187" s="248"/>
      <c r="I187" s="286"/>
      <c r="J187" s="245">
        <f t="shared" si="9"/>
        <v>0</v>
      </c>
      <c r="K187" s="245"/>
      <c r="L187" s="278"/>
    </row>
    <row r="188" spans="1:12" hidden="1">
      <c r="A188" s="176"/>
      <c r="B188" s="85" t="s">
        <v>4341</v>
      </c>
      <c r="C188" s="261" t="str">
        <f>IFERROR(VLOOKUP(B188,'ПО КОРИСНИЦИМА'!$C$16:$S$1932,5,FALSE),"")</f>
        <v/>
      </c>
      <c r="D188" s="247">
        <f>SUMIF('ПО КОРИСНИЦИМА'!$G$16:$G$1932,"Свега за пројекат 0401-П7:",'ПО КОРИСНИЦИМА'!$H$16:$H$1932)</f>
        <v>0</v>
      </c>
      <c r="E188" s="247"/>
      <c r="F188" s="279"/>
      <c r="G188" s="248">
        <f>SUMIF('ПО КОРИСНИЦИМА'!$G$16:$G$1932,"Свега за пројекат 0401-П7:",'ПО КОРИСНИЦИМА'!$L$16:$L$1932)</f>
        <v>0</v>
      </c>
      <c r="H188" s="248"/>
      <c r="I188" s="286"/>
      <c r="J188" s="245">
        <f t="shared" si="9"/>
        <v>0</v>
      </c>
      <c r="K188" s="245"/>
      <c r="L188" s="278"/>
    </row>
    <row r="189" spans="1:12" hidden="1">
      <c r="A189" s="176"/>
      <c r="B189" s="85" t="s">
        <v>4342</v>
      </c>
      <c r="C189" s="261" t="str">
        <f>IFERROR(VLOOKUP(B189,'ПО КОРИСНИЦИМА'!$C$16:$S$1932,5,FALSE),"")</f>
        <v/>
      </c>
      <c r="D189" s="247">
        <f>SUMIF('ПО КОРИСНИЦИМА'!$G$16:$G$1932,"Свега за пројекат 0401-П8:",'ПО КОРИСНИЦИМА'!$H$16:$H$1932)</f>
        <v>0</v>
      </c>
      <c r="E189" s="247"/>
      <c r="F189" s="279"/>
      <c r="G189" s="248">
        <f>SUMIF('ПО КОРИСНИЦИМА'!$G$16:$G$1932,"Свега за пројекат 0401-П8:",'ПО КОРИСНИЦИМА'!$L$16:$L$1932)</f>
        <v>0</v>
      </c>
      <c r="H189" s="248"/>
      <c r="I189" s="286"/>
      <c r="J189" s="245">
        <f t="shared" si="9"/>
        <v>0</v>
      </c>
      <c r="K189" s="245"/>
      <c r="L189" s="278"/>
    </row>
    <row r="190" spans="1:12" hidden="1">
      <c r="A190" s="176"/>
      <c r="B190" s="85" t="s">
        <v>4343</v>
      </c>
      <c r="C190" s="261" t="str">
        <f>IFERROR(VLOOKUP(B190,'ПО КОРИСНИЦИМА'!$C$16:$S$1932,5,FALSE),"")</f>
        <v/>
      </c>
      <c r="D190" s="247">
        <f>SUMIF('ПО КОРИСНИЦИМА'!$G$16:$G$1932,"Свега за пројекат 0401-П9:",'ПО КОРИСНИЦИМА'!$H$16:$H$1932)</f>
        <v>0</v>
      </c>
      <c r="E190" s="247"/>
      <c r="F190" s="279"/>
      <c r="G190" s="248">
        <f>SUMIF('ПО КОРИСНИЦИМА'!$G$16:$G$1932,"Свега за пројекат 0401-П9:",'ПО КОРИСНИЦИМА'!$L$16:$L$1932)</f>
        <v>0</v>
      </c>
      <c r="H190" s="248"/>
      <c r="I190" s="286"/>
      <c r="J190" s="245">
        <f t="shared" ref="J190:J232" si="11">D190+G190</f>
        <v>0</v>
      </c>
      <c r="K190" s="245"/>
      <c r="L190" s="278"/>
    </row>
    <row r="191" spans="1:12" hidden="1">
      <c r="A191" s="176"/>
      <c r="B191" s="85" t="s">
        <v>4344</v>
      </c>
      <c r="C191" s="261" t="str">
        <f>IFERROR(VLOOKUP(B191,'ПО КОРИСНИЦИМА'!$C$16:$S$1932,5,FALSE),"")</f>
        <v/>
      </c>
      <c r="D191" s="247">
        <f>SUMIF('ПО КОРИСНИЦИМА'!$G$16:$G$1932,"Свега за пројекат 0401-П10:",'ПО КОРИСНИЦИМА'!$H$16:$H$1932)</f>
        <v>0</v>
      </c>
      <c r="E191" s="247"/>
      <c r="F191" s="279"/>
      <c r="G191" s="248">
        <f>SUMIF('ПО КОРИСНИЦИМА'!$G$16:$G$1932,"Свега за пројекат 0401-П10:",'ПО КОРИСНИЦИМА'!$L$16:$L$1932)</f>
        <v>0</v>
      </c>
      <c r="H191" s="248"/>
      <c r="I191" s="286"/>
      <c r="J191" s="245">
        <f t="shared" si="11"/>
        <v>0</v>
      </c>
      <c r="K191" s="245"/>
      <c r="L191" s="278"/>
    </row>
    <row r="192" spans="1:12" hidden="1">
      <c r="A192" s="176"/>
      <c r="B192" s="85" t="s">
        <v>4345</v>
      </c>
      <c r="C192" s="261" t="str">
        <f>IFERROR(VLOOKUP(B192,'ПО КОРИСНИЦИМА'!$C$16:$S$1932,5,FALSE),"")</f>
        <v/>
      </c>
      <c r="D192" s="247">
        <f>SUMIF('ПО КОРИСНИЦИМА'!$G$16:$G$1932,"Свега за пројекат 0401-П11:",'ПО КОРИСНИЦИМА'!$H$16:$H$1932)</f>
        <v>0</v>
      </c>
      <c r="E192" s="247"/>
      <c r="F192" s="279"/>
      <c r="G192" s="248">
        <f>SUMIF('ПО КОРИСНИЦИМА'!$G$16:$G$1932,"Свега за пројекат 0401-П11:",'ПО КОРИСНИЦИМА'!$L$16:$L$1932)</f>
        <v>0</v>
      </c>
      <c r="H192" s="248"/>
      <c r="I192" s="286"/>
      <c r="J192" s="245">
        <f t="shared" si="11"/>
        <v>0</v>
      </c>
      <c r="K192" s="245"/>
      <c r="L192" s="278"/>
    </row>
    <row r="193" spans="1:12" hidden="1">
      <c r="A193" s="176"/>
      <c r="B193" s="85" t="s">
        <v>4346</v>
      </c>
      <c r="C193" s="261" t="str">
        <f>IFERROR(VLOOKUP(B193,'ПО КОРИСНИЦИМА'!$C$16:$S$1932,5,FALSE),"")</f>
        <v/>
      </c>
      <c r="D193" s="247">
        <f>SUMIF('ПО КОРИСНИЦИМА'!$G$16:$G$1932,"Свега за пројекат 0401-П12:",'ПО КОРИСНИЦИМА'!$H$16:$H$1932)</f>
        <v>0</v>
      </c>
      <c r="E193" s="247"/>
      <c r="F193" s="279"/>
      <c r="G193" s="248">
        <f>SUMIF('ПО КОРИСНИЦИМА'!$G$16:$G$1932,"Свега за пројекат 0401-П12:",'ПО КОРИСНИЦИМА'!$L$16:$L$1932)</f>
        <v>0</v>
      </c>
      <c r="H193" s="248"/>
      <c r="I193" s="286"/>
      <c r="J193" s="245">
        <f t="shared" si="11"/>
        <v>0</v>
      </c>
      <c r="K193" s="245"/>
      <c r="L193" s="278"/>
    </row>
    <row r="194" spans="1:12" hidden="1">
      <c r="A194" s="176"/>
      <c r="B194" s="85" t="s">
        <v>4347</v>
      </c>
      <c r="C194" s="261" t="str">
        <f>IFERROR(VLOOKUP(B194,'ПО КОРИСНИЦИМА'!$C$16:$S$1932,5,FALSE),"")</f>
        <v/>
      </c>
      <c r="D194" s="247">
        <f>SUMIF('ПО КОРИСНИЦИМА'!$G$16:$G$1932,"Свега за пројекат 0401-П13:",'ПО КОРИСНИЦИМА'!$H$16:$H$1932)</f>
        <v>0</v>
      </c>
      <c r="E194" s="247"/>
      <c r="F194" s="279"/>
      <c r="G194" s="248">
        <f>SUMIF('ПО КОРИСНИЦИМА'!$G$16:$G$1932,"Свега за пројекат 0401-П13:",'ПО КОРИСНИЦИМА'!$L$16:$L$1932)</f>
        <v>0</v>
      </c>
      <c r="H194" s="248"/>
      <c r="I194" s="286"/>
      <c r="J194" s="245">
        <f t="shared" si="11"/>
        <v>0</v>
      </c>
      <c r="K194" s="245"/>
      <c r="L194" s="278"/>
    </row>
    <row r="195" spans="1:12" hidden="1">
      <c r="A195" s="176"/>
      <c r="B195" s="85" t="s">
        <v>4348</v>
      </c>
      <c r="C195" s="261" t="str">
        <f>IFERROR(VLOOKUP(B195,'ПО КОРИСНИЦИМА'!$C$16:$S$1932,5,FALSE),"")</f>
        <v/>
      </c>
      <c r="D195" s="247">
        <f>SUMIF('ПО КОРИСНИЦИМА'!$G$16:$G$1932,"Свега за пројекат 0401-П14:",'ПО КОРИСНИЦИМА'!$H$16:$H$1932)</f>
        <v>0</v>
      </c>
      <c r="E195" s="247"/>
      <c r="F195" s="279"/>
      <c r="G195" s="248">
        <f>SUMIF('ПО КОРИСНИЦИМА'!$G$16:$G$1932,"Свега за пројекат 0401-П14:",'ПО КОРИСНИЦИМА'!$L$16:$L$1932)</f>
        <v>0</v>
      </c>
      <c r="H195" s="248"/>
      <c r="I195" s="286"/>
      <c r="J195" s="245">
        <f t="shared" si="11"/>
        <v>0</v>
      </c>
      <c r="K195" s="245"/>
      <c r="L195" s="278"/>
    </row>
    <row r="196" spans="1:12" hidden="1">
      <c r="A196" s="182"/>
      <c r="B196" s="85" t="s">
        <v>4349</v>
      </c>
      <c r="C196" s="261" t="str">
        <f>IFERROR(VLOOKUP(B196,'ПО КОРИСНИЦИМА'!$C$16:$S$1932,5,FALSE),"")</f>
        <v/>
      </c>
      <c r="D196" s="247">
        <f>SUMIF('ПО КОРИСНИЦИМА'!$G$16:$G$1932,"Свега за пројекат 0401-П15:",'ПО КОРИСНИЦИМА'!$H$16:$H$1932)</f>
        <v>0</v>
      </c>
      <c r="E196" s="247"/>
      <c r="F196" s="279"/>
      <c r="G196" s="248">
        <f>SUMIF('ПО КОРИСНИЦИМА'!$G$16:$G$1932,"Свега за пројекат 0401-П15:",'ПО КОРИСНИЦИМА'!$L$16:$L$1932)</f>
        <v>0</v>
      </c>
      <c r="H196" s="248"/>
      <c r="I196" s="286"/>
      <c r="J196" s="245">
        <f t="shared" si="11"/>
        <v>0</v>
      </c>
      <c r="K196" s="271"/>
      <c r="L196" s="293"/>
    </row>
    <row r="197" spans="1:12" s="179" customFormat="1" ht="25.5">
      <c r="A197" s="172" t="s">
        <v>3578</v>
      </c>
      <c r="B197" s="173"/>
      <c r="C197" s="259" t="s">
        <v>4940</v>
      </c>
      <c r="D197" s="241">
        <f>SUM(D198:D228)</f>
        <v>99171768</v>
      </c>
      <c r="E197" s="241">
        <f>SUM(E198:E228)</f>
        <v>38219713.359999999</v>
      </c>
      <c r="F197" s="281">
        <f>E197/D197</f>
        <v>0.38538904902855015</v>
      </c>
      <c r="G197" s="242">
        <f>SUM(G198:G228)</f>
        <v>13100000</v>
      </c>
      <c r="H197" s="242">
        <f>SUM(H198:H228)</f>
        <v>0</v>
      </c>
      <c r="I197" s="288">
        <f>H197/G197</f>
        <v>0</v>
      </c>
      <c r="J197" s="252">
        <f t="shared" si="11"/>
        <v>112271768</v>
      </c>
      <c r="K197" s="252">
        <f>E197+H197</f>
        <v>38219713.359999999</v>
      </c>
      <c r="L197" s="294">
        <f>K197/J197</f>
        <v>0.3404214081673676</v>
      </c>
    </row>
    <row r="198" spans="1:12">
      <c r="A198" s="174"/>
      <c r="B198" s="180" t="s">
        <v>4089</v>
      </c>
      <c r="C198" s="266"/>
      <c r="D198" s="243">
        <f>SUMIF('ПО КОРИСНИЦИМА'!$G$16:$G$1932,"Свега за програмску активност 0701-0001:",'ПО КОРИСНИЦИМА'!$H$16:$H$1932)</f>
        <v>0</v>
      </c>
      <c r="E198" s="243">
        <f>SUMIF('ПО КОРИСНИЦИМА'!$G$16:$G$1932,"Свега за програмску активност 0701-0001:",'ПО КОРИСНИЦИМА'!$I$16:$I$1932)</f>
        <v>0</v>
      </c>
      <c r="F198" s="300" t="e">
        <f>E198/D198</f>
        <v>#DIV/0!</v>
      </c>
      <c r="G198" s="244">
        <f>SUMIF('ПО КОРИСНИЦИМА'!$G$16:$G$1932,"Свега за програмску активност 0701-0001:",'ПО КОРИСНИЦИМА'!$L$16:$L$1932)</f>
        <v>0</v>
      </c>
      <c r="H198" s="244">
        <f>SUMIF('ПО КОРИСНИЦИМА'!$G$16:$G$1932,"Свега за програмску активност 0701-0001:",'ПО КОРИСНИЦИМА'!$M$16:$M$1932)</f>
        <v>0</v>
      </c>
      <c r="I198" s="284" t="e">
        <f>H198/G198</f>
        <v>#DIV/0!</v>
      </c>
      <c r="J198" s="243">
        <f t="shared" si="11"/>
        <v>0</v>
      </c>
      <c r="K198" s="243">
        <f>E198+H198</f>
        <v>0</v>
      </c>
      <c r="L198" s="277" t="e">
        <f>K198/J198</f>
        <v>#DIV/0!</v>
      </c>
    </row>
    <row r="199" spans="1:12" ht="25.5">
      <c r="A199" s="176"/>
      <c r="B199" s="184" t="s">
        <v>4200</v>
      </c>
      <c r="C199" s="267" t="s">
        <v>5027</v>
      </c>
      <c r="D199" s="245">
        <f>SUMIF('ПО КОРИСНИЦИМА'!$G$16:$G$1932,"Свега за програмску активност 0701-0002:",'ПО КОРИСНИЦИМА'!$H$16:$H$1932)</f>
        <v>96921768</v>
      </c>
      <c r="E199" s="245">
        <f>SUMIF('ПО КОРИСНИЦИМА'!$G$16:$G$1932,"Свега за програмску активност 0701-0002:",'ПО КОРИСНИЦИМА'!$I$16:$I$1932)</f>
        <v>38219713.359999999</v>
      </c>
      <c r="F199" s="278">
        <f>E199/D199</f>
        <v>0.39433570134626517</v>
      </c>
      <c r="G199" s="246">
        <f>SUMIF('ПО КОРИСНИЦИМА'!$G$16:$G$1932,"Свега за програмску активност 0701-0002:",'ПО КОРИСНИЦИМА'!$L$16:$L$1932)+1000000+5100000</f>
        <v>6100000</v>
      </c>
      <c r="H199" s="246">
        <f>SUMIF('ПО КОРИСНИЦИМА'!$G$16:$G$1932,"Свега за програмску активност 0701-0002:",'ПО КОРИСНИЦИМА'!$M$16:$M$1932)</f>
        <v>0</v>
      </c>
      <c r="I199" s="285">
        <v>0</v>
      </c>
      <c r="J199" s="245">
        <f t="shared" si="11"/>
        <v>103021768</v>
      </c>
      <c r="K199" s="245">
        <f>E199+H199</f>
        <v>38219713.359999999</v>
      </c>
      <c r="L199" s="278">
        <f>K199/J199</f>
        <v>0.37098677397965057</v>
      </c>
    </row>
    <row r="200" spans="1:12">
      <c r="A200" s="181"/>
      <c r="B200" s="184" t="s">
        <v>5480</v>
      </c>
      <c r="C200" s="261" t="str">
        <f>IFERROR(VLOOKUP(B200,'ПО КОРИСНИЦИМА'!$C$16:$S$1932,5,FALSE),"")</f>
        <v>Набавка минибуса</v>
      </c>
      <c r="D200" s="247">
        <v>2250000</v>
      </c>
      <c r="E200" s="247">
        <f>SUMIF('ПО КОРИСНИЦИМА'!$G$16:$G$1932,"Свега за пројекат 0701-П1:",'ПО КОРИСНИЦИМА'!$I$16:$I$1932)</f>
        <v>0</v>
      </c>
      <c r="F200" s="279"/>
      <c r="G200" s="248">
        <v>7000000</v>
      </c>
      <c r="H200" s="248">
        <f>SUMIF('ПО КОРИСНИЦИМА'!$G$16:$G$1932,"Свега за пројекат 0701-П1:",'ПО КОРИСНИЦИМА'!$M$16:$M$1932)</f>
        <v>0</v>
      </c>
      <c r="I200" s="286">
        <f>H200/G200</f>
        <v>0</v>
      </c>
      <c r="J200" s="245">
        <f>D200+G200</f>
        <v>9250000</v>
      </c>
      <c r="K200" s="245">
        <f>E200+H200</f>
        <v>0</v>
      </c>
      <c r="L200" s="278">
        <f>K200/J200</f>
        <v>0</v>
      </c>
    </row>
    <row r="201" spans="1:12" ht="28.5" hidden="1" customHeight="1">
      <c r="A201" s="181"/>
      <c r="B201" s="184" t="s">
        <v>4350</v>
      </c>
      <c r="C201" s="261" t="str">
        <f>IFERROR(VLOOKUP(B201,'ПО КОРИСНИЦИМА'!$C$16:$S$1932,5,FALSE),"")</f>
        <v/>
      </c>
      <c r="D201" s="247">
        <f>SUMIF('ПО КОРИСНИЦИМА'!$G$16:$G$1932,"Свега за пројекат 0701-П2:",'ПО КОРИСНИЦИМА'!$H$16:$H$1932)</f>
        <v>0</v>
      </c>
      <c r="E201" s="247">
        <f>SUMIF('ПО КОРИСНИЦИМА'!$G$16:$G$1932,"Свега за пројекат 0701-П2:",'ПО КОРИСНИЦИМА'!$I$16:$I$1932)</f>
        <v>0</v>
      </c>
      <c r="F201" s="279" t="e">
        <f>E201/D201</f>
        <v>#DIV/0!</v>
      </c>
      <c r="G201" s="248">
        <f>SUMIF('ПО КОРИСНИЦИМА'!$G$16:$G$1932,"Свега за пројекат 0701-П2:",'ПО КОРИСНИЦИМА'!$L$16:$L$1932)</f>
        <v>0</v>
      </c>
      <c r="H201" s="248">
        <f>SUMIF('ПО КОРИСНИЦИМА'!$G$16:$G$1932,"Свега за пројекат 0701-П2:",'ПО КОРИСНИЦИМА'!$M$16:$M$1932)</f>
        <v>0</v>
      </c>
      <c r="I201" s="286"/>
      <c r="J201" s="245">
        <f t="shared" si="11"/>
        <v>0</v>
      </c>
      <c r="K201" s="245">
        <f>E201+H201</f>
        <v>0</v>
      </c>
      <c r="L201" s="278" t="e">
        <f>K201/J201</f>
        <v>#DIV/0!</v>
      </c>
    </row>
    <row r="202" spans="1:12" ht="26.25" hidden="1" customHeight="1">
      <c r="A202" s="181"/>
      <c r="B202" s="184" t="s">
        <v>4351</v>
      </c>
      <c r="C202" s="261" t="str">
        <f>IFERROR(VLOOKUP(B202,'ПО КОРИСНИЦИМА'!$C$16:$S$1932,5,FALSE),"")</f>
        <v/>
      </c>
      <c r="D202" s="247">
        <f>SUMIF('ПО КОРИСНИЦИМА'!$G$16:$G$1932,"Свега за пројекат 0701-П3:",'ПО КОРИСНИЦИМА'!$H$16:$H$1932)</f>
        <v>0</v>
      </c>
      <c r="E202" s="247">
        <f>SUMIF('ПО КОРИСНИЦИМА'!$G$16:$G$1932,"Свега за пројекат 0701-П3:",'ПО КОРИСНИЦИМА'!$I$16:$I$1932)</f>
        <v>0</v>
      </c>
      <c r="F202" s="279" t="e">
        <f>E202/D202</f>
        <v>#DIV/0!</v>
      </c>
      <c r="G202" s="248">
        <f>SUMIF('ПО КОРИСНИЦИМА'!$G$16:$G$1932,"Свега за пројекат 0701-П3:",'ПО КОРИСНИЦИМА'!$L$16:$L$1932)</f>
        <v>0</v>
      </c>
      <c r="H202" s="248">
        <f>SUMIF('ПО КОРИСНИЦИМА'!$G$16:$G$1932,"Свега за пројекат 0701-П3:",'ПО КОРИСНИЦИМА'!$M$16:$M$1932)</f>
        <v>0</v>
      </c>
      <c r="I202" s="286"/>
      <c r="J202" s="245">
        <f>D202+G202</f>
        <v>0</v>
      </c>
      <c r="K202" s="245"/>
      <c r="L202" s="278"/>
    </row>
    <row r="203" spans="1:12" hidden="1">
      <c r="A203" s="181"/>
      <c r="B203" s="184" t="s">
        <v>4352</v>
      </c>
      <c r="C203" s="261" t="str">
        <f>IFERROR(VLOOKUP(B203,'ПО КОРИСНИЦИМА'!$C$16:$S$1932,5,FALSE),"")</f>
        <v/>
      </c>
      <c r="D203" s="247">
        <f>SUMIF('ПО КОРИСНИЦИМА'!$G$16:$G$1932,"Свега за пројекат 0701-П4:",'ПО КОРИСНИЦИМА'!$H$16:$H$1932)</f>
        <v>0</v>
      </c>
      <c r="E203" s="247"/>
      <c r="F203" s="279"/>
      <c r="G203" s="248">
        <f>SUMIF('ПО КОРИСНИЦИМА'!$G$16:$G$1932,"Свега за пројекат 0701-П4:",'ПО КОРИСНИЦИМА'!$L$16:$L$1932)</f>
        <v>0</v>
      </c>
      <c r="H203" s="248"/>
      <c r="I203" s="286"/>
      <c r="J203" s="245">
        <f t="shared" si="11"/>
        <v>0</v>
      </c>
      <c r="K203" s="245"/>
      <c r="L203" s="278"/>
    </row>
    <row r="204" spans="1:12" ht="37.5" hidden="1" customHeight="1">
      <c r="A204" s="181"/>
      <c r="B204" s="184" t="s">
        <v>4353</v>
      </c>
      <c r="C204" s="261" t="str">
        <f>IFERROR(VLOOKUP(B204,'ПО КОРИСНИЦИМА'!$C$16:$S$1932,5,FALSE),"")</f>
        <v/>
      </c>
      <c r="D204" s="247">
        <f>SUMIF('ПО КОРИСНИЦИМА'!$G$16:$G$1932,"Свега за пројекат 0701-П5:",'ПО КОРИСНИЦИМА'!$H$16:$H$1932)</f>
        <v>0</v>
      </c>
      <c r="E204" s="247"/>
      <c r="F204" s="279"/>
      <c r="G204" s="248">
        <f>SUMIF('ПО КОРИСНИЦИМА'!$G$16:$G$1932,"Свега за пројекат 0701-П5:",'ПО КОРИСНИЦИМА'!$L$16:$L$1932)</f>
        <v>0</v>
      </c>
      <c r="H204" s="248"/>
      <c r="I204" s="286"/>
      <c r="J204" s="245">
        <f t="shared" si="11"/>
        <v>0</v>
      </c>
      <c r="K204" s="245"/>
      <c r="L204" s="278"/>
    </row>
    <row r="205" spans="1:12" ht="27.75" hidden="1" customHeight="1">
      <c r="A205" s="181"/>
      <c r="B205" s="184" t="s">
        <v>4354</v>
      </c>
      <c r="C205" s="261" t="str">
        <f>IFERROR(VLOOKUP(B205,'ПО КОРИСНИЦИМА'!$C$16:$S$1932,5,FALSE),"")</f>
        <v/>
      </c>
      <c r="D205" s="247">
        <f>SUMIF('ПО КОРИСНИЦИМА'!$G$16:$G$1932,"Свега за пројекат 0701-П6:",'ПО КОРИСНИЦИМА'!$H$16:$H$1932)</f>
        <v>0</v>
      </c>
      <c r="E205" s="247"/>
      <c r="F205" s="279"/>
      <c r="G205" s="248">
        <f>SUMIF('ПО КОРИСНИЦИМА'!$G$16:$G$1932,"Свега за пројекат 0701-П6:",'ПО КОРИСНИЦИМА'!$L$16:$L$1932)</f>
        <v>0</v>
      </c>
      <c r="H205" s="248"/>
      <c r="I205" s="286"/>
      <c r="J205" s="245">
        <f t="shared" si="11"/>
        <v>0</v>
      </c>
      <c r="K205" s="245"/>
      <c r="L205" s="278"/>
    </row>
    <row r="206" spans="1:12" ht="26.25" hidden="1" customHeight="1">
      <c r="A206" s="181"/>
      <c r="B206" s="184" t="s">
        <v>4355</v>
      </c>
      <c r="C206" s="261" t="str">
        <f>IFERROR(VLOOKUP(B206,'ПО КОРИСНИЦИМА'!$C$16:$S$1932,5,FALSE),"")</f>
        <v/>
      </c>
      <c r="D206" s="247">
        <f>SUMIF('ПО КОРИСНИЦИМА'!$G$16:$G$1932,"Свега за пројекат 0701-П7:",'ПО КОРИСНИЦИМА'!$H$16:$H$1932)</f>
        <v>0</v>
      </c>
      <c r="E206" s="247"/>
      <c r="F206" s="279"/>
      <c r="G206" s="248">
        <f>SUMIF('ПО КОРИСНИЦИМА'!$G$16:$G$1932,"Свега за пројекат 0701-П7:",'ПО КОРИСНИЦИМА'!$L$16:$L$1932)</f>
        <v>0</v>
      </c>
      <c r="H206" s="248"/>
      <c r="I206" s="286"/>
      <c r="J206" s="245">
        <f t="shared" si="11"/>
        <v>0</v>
      </c>
      <c r="K206" s="245"/>
      <c r="L206" s="278"/>
    </row>
    <row r="207" spans="1:12" ht="38.25" hidden="1" customHeight="1">
      <c r="A207" s="181"/>
      <c r="B207" s="184" t="s">
        <v>4356</v>
      </c>
      <c r="C207" s="261" t="str">
        <f>IFERROR(VLOOKUP(B207,'ПО КОРИСНИЦИМА'!$C$16:$S$1932,5,FALSE),"")</f>
        <v/>
      </c>
      <c r="D207" s="247">
        <f>SUMIF('ПО КОРИСНИЦИМА'!$G$16:$G$1932,"Свега за пројекат 0701-П8:",'ПО КОРИСНИЦИМА'!$H$16:$H$1932)</f>
        <v>0</v>
      </c>
      <c r="E207" s="247"/>
      <c r="F207" s="279"/>
      <c r="G207" s="248">
        <f>SUMIF('ПО КОРИСНИЦИМА'!$G$16:$G$1932,"Свега за пројекат 0701-П8:",'ПО КОРИСНИЦИМА'!$L$16:$L$1932)</f>
        <v>0</v>
      </c>
      <c r="H207" s="248"/>
      <c r="I207" s="286"/>
      <c r="J207" s="245">
        <f t="shared" si="11"/>
        <v>0</v>
      </c>
      <c r="K207" s="245"/>
      <c r="L207" s="278"/>
    </row>
    <row r="208" spans="1:12" ht="25.5" hidden="1" customHeight="1">
      <c r="A208" s="181"/>
      <c r="B208" s="184" t="s">
        <v>4357</v>
      </c>
      <c r="C208" s="261" t="str">
        <f>IFERROR(VLOOKUP(B208,'ПО КОРИСНИЦИМА'!$C$16:$S$1932,5,FALSE),"")</f>
        <v/>
      </c>
      <c r="D208" s="247">
        <f>SUMIF('ПО КОРИСНИЦИМА'!$G$16:$G$1932,"Свега за пројекат 0701-П9:",'ПО КОРИСНИЦИМА'!$H$16:$H$1932)</f>
        <v>0</v>
      </c>
      <c r="E208" s="247"/>
      <c r="F208" s="279"/>
      <c r="G208" s="248">
        <f>SUMIF('ПО КОРИСНИЦИМА'!$G$16:$G$1932,"Свега за пројекат 0701-П9:",'ПО КОРИСНИЦИМА'!$L$16:$L$1932)</f>
        <v>0</v>
      </c>
      <c r="H208" s="248"/>
      <c r="I208" s="286"/>
      <c r="J208" s="245">
        <f t="shared" si="11"/>
        <v>0</v>
      </c>
      <c r="K208" s="245"/>
      <c r="L208" s="278"/>
    </row>
    <row r="209" spans="1:12" ht="28.5" hidden="1" customHeight="1">
      <c r="A209" s="181"/>
      <c r="B209" s="184" t="s">
        <v>4358</v>
      </c>
      <c r="C209" s="606" t="str">
        <f>IFERROR(VLOOKUP(B209,'ПО КОРИСНИЦИМА'!$C$16:$S$1932,5,FALSE),"")</f>
        <v/>
      </c>
      <c r="D209" s="247">
        <f>SUMIF('ПО КОРИСНИЦИМА'!$G$16:$G$1932,"Свега за пројекат 0701-П10:",'ПО КОРИСНИЦИМА'!$H$16:$H$1932)</f>
        <v>0</v>
      </c>
      <c r="E209" s="247"/>
      <c r="F209" s="279"/>
      <c r="G209" s="248">
        <f>SUMIF('ПО КОРИСНИЦИМА'!$G$16:$G$1932,"Свега за пројекат 0701-П10:",'ПО КОРИСНИЦИМА'!$L$16:$L$1932)</f>
        <v>0</v>
      </c>
      <c r="H209" s="248"/>
      <c r="I209" s="286"/>
      <c r="J209" s="245">
        <f t="shared" si="11"/>
        <v>0</v>
      </c>
      <c r="K209" s="245"/>
      <c r="L209" s="278"/>
    </row>
    <row r="210" spans="1:12" ht="37.5" hidden="1" customHeight="1">
      <c r="A210" s="181"/>
      <c r="B210" s="184" t="s">
        <v>4359</v>
      </c>
      <c r="C210" s="261" t="str">
        <f>IFERROR(VLOOKUP(B210,'ПО КОРИСНИЦИМА'!$C$16:$S$1932,5,FALSE),"")</f>
        <v/>
      </c>
      <c r="D210" s="247">
        <f>SUMIF('ПО КОРИСНИЦИМА'!$G$16:$G$1932,"Свега за пројекат 0701-П11:",'ПО КОРИСНИЦИМА'!$H$16:$H$1932)</f>
        <v>0</v>
      </c>
      <c r="E210" s="247"/>
      <c r="F210" s="279"/>
      <c r="G210" s="248">
        <f>SUMIF('ПО КОРИСНИЦИМА'!$G$16:$G$1932,"Свега за пројекат 0701-П11:",'ПО КОРИСНИЦИМА'!$L$16:$L$1932)</f>
        <v>0</v>
      </c>
      <c r="H210" s="248"/>
      <c r="I210" s="286"/>
      <c r="J210" s="245">
        <f t="shared" si="11"/>
        <v>0</v>
      </c>
      <c r="K210" s="245"/>
      <c r="L210" s="278"/>
    </row>
    <row r="211" spans="1:12" hidden="1">
      <c r="A211" s="181"/>
      <c r="B211" s="181" t="s">
        <v>4360</v>
      </c>
      <c r="C211" s="261" t="str">
        <f>IFERROR(VLOOKUP(B211,'ПО КОРИСНИЦИМА'!$C$16:$S$1932,5,FALSE),"")</f>
        <v/>
      </c>
      <c r="D211" s="247">
        <f>SUMIF('ПО КОРИСНИЦИМА'!$G$16:$G$1932,"Свега за пројекат 0701-П12:",'ПО КОРИСНИЦИМА'!$H$16:$H$1932)</f>
        <v>0</v>
      </c>
      <c r="E211" s="247"/>
      <c r="F211" s="279"/>
      <c r="G211" s="248">
        <f>SUMIF('ПО КОРИСНИЦИМА'!$G$16:$G$1932,"Свега за пројекат 0701-П12:",'ПО КОРИСНИЦИМА'!$L$16:$L$1932)</f>
        <v>0</v>
      </c>
      <c r="H211" s="248"/>
      <c r="I211" s="286"/>
      <c r="J211" s="245">
        <f t="shared" si="11"/>
        <v>0</v>
      </c>
      <c r="K211" s="245"/>
      <c r="L211" s="278"/>
    </row>
    <row r="212" spans="1:12" hidden="1">
      <c r="A212" s="181"/>
      <c r="B212" s="181" t="s">
        <v>4361</v>
      </c>
      <c r="C212" s="261" t="str">
        <f>IFERROR(VLOOKUP(B212,'ПО КОРИСНИЦИМА'!$C$16:$S$1932,5,FALSE),"")</f>
        <v/>
      </c>
      <c r="D212" s="247">
        <f>SUMIF('ПО КОРИСНИЦИМА'!$G$16:$G$1932,"Свега за пројекат 0701-П13:",'ПО КОРИСНИЦИМА'!$H$16:$H$1932)</f>
        <v>0</v>
      </c>
      <c r="E212" s="247"/>
      <c r="F212" s="279"/>
      <c r="G212" s="248">
        <f>SUMIF('ПО КОРИСНИЦИМА'!$G$16:$G$1932,"Свега за пројекат 0701-П13:",'ПО КОРИСНИЦИМА'!$L$16:$L$1932)</f>
        <v>0</v>
      </c>
      <c r="H212" s="248"/>
      <c r="I212" s="286"/>
      <c r="J212" s="245">
        <f t="shared" si="11"/>
        <v>0</v>
      </c>
      <c r="K212" s="245"/>
      <c r="L212" s="278"/>
    </row>
    <row r="213" spans="1:12" hidden="1">
      <c r="A213" s="181"/>
      <c r="B213" s="181" t="s">
        <v>4362</v>
      </c>
      <c r="C213" s="261" t="str">
        <f>IFERROR(VLOOKUP(B213,'ПО КОРИСНИЦИМА'!$C$16:$S$1932,5,FALSE),"")</f>
        <v/>
      </c>
      <c r="D213" s="247">
        <f>SUMIF('ПО КОРИСНИЦИМА'!$G$16:$G$1932,"Свега за пројекат 0701-П14:",'ПО КОРИСНИЦИМА'!$H$16:$H$1932)</f>
        <v>0</v>
      </c>
      <c r="E213" s="247"/>
      <c r="F213" s="279"/>
      <c r="G213" s="248">
        <f>SUMIF('ПО КОРИСНИЦИМА'!$G$16:$G$1932,"Свега за пројекат 0701-П14:",'ПО КОРИСНИЦИМА'!$L$16:$L$1932)</f>
        <v>0</v>
      </c>
      <c r="H213" s="248"/>
      <c r="I213" s="286"/>
      <c r="J213" s="245">
        <f t="shared" si="11"/>
        <v>0</v>
      </c>
      <c r="K213" s="245"/>
      <c r="L213" s="278"/>
    </row>
    <row r="214" spans="1:12" hidden="1">
      <c r="A214" s="181"/>
      <c r="B214" s="181" t="s">
        <v>4363</v>
      </c>
      <c r="C214" s="261" t="str">
        <f>IFERROR(VLOOKUP(B214,'ПО КОРИСНИЦИМА'!$C$16:$S$1932,5,FALSE),"")</f>
        <v/>
      </c>
      <c r="D214" s="247">
        <f>SUMIF('ПО КОРИСНИЦИМА'!$G$16:$G$1932,"Свега за пројекат 0701-П15:",'ПО КОРИСНИЦИМА'!$H$16:$H$1932)</f>
        <v>0</v>
      </c>
      <c r="E214" s="247"/>
      <c r="F214" s="279"/>
      <c r="G214" s="248">
        <f>SUMIF('ПО КОРИСНИЦИМА'!$G$16:$G$1932,"Свега за пројекат 0701-П15:",'ПО КОРИСНИЦИМА'!$L$16:$L$1932)</f>
        <v>0</v>
      </c>
      <c r="H214" s="248"/>
      <c r="I214" s="286"/>
      <c r="J214" s="245">
        <f t="shared" si="11"/>
        <v>0</v>
      </c>
      <c r="K214" s="245"/>
      <c r="L214" s="278"/>
    </row>
    <row r="215" spans="1:12" hidden="1">
      <c r="A215" s="181"/>
      <c r="B215" s="181" t="s">
        <v>4364</v>
      </c>
      <c r="C215" s="261" t="str">
        <f>IFERROR(VLOOKUP(B215,'ПО КОРИСНИЦИМА'!$C$16:$S$1932,5,FALSE),"")</f>
        <v/>
      </c>
      <c r="D215" s="247">
        <f>SUMIF('ПО КОРИСНИЦИМА'!$G$16:$G$1932,"Свега за пројекат 0701-П16:",'ПО КОРИСНИЦИМА'!$H$16:$H$1932)</f>
        <v>0</v>
      </c>
      <c r="E215" s="247"/>
      <c r="F215" s="279"/>
      <c r="G215" s="248">
        <f>SUMIF('ПО КОРИСНИЦИМА'!$G$16:$G$1932,"Свега за пројекат 0701-П16:",'ПО КОРИСНИЦИМА'!$L$16:$L$1932)</f>
        <v>0</v>
      </c>
      <c r="H215" s="248"/>
      <c r="I215" s="286"/>
      <c r="J215" s="245">
        <f t="shared" si="11"/>
        <v>0</v>
      </c>
      <c r="K215" s="245"/>
      <c r="L215" s="278"/>
    </row>
    <row r="216" spans="1:12" hidden="1">
      <c r="A216" s="181"/>
      <c r="B216" s="181" t="s">
        <v>4365</v>
      </c>
      <c r="C216" s="261" t="str">
        <f>IFERROR(VLOOKUP(B216,'ПО КОРИСНИЦИМА'!$C$16:$S$1932,5,FALSE),"")</f>
        <v/>
      </c>
      <c r="D216" s="247">
        <f>SUMIF('ПО КОРИСНИЦИМА'!$G$16:$G$1932,"Свега за пројекат 0701-П17:",'ПО КОРИСНИЦИМА'!$H$16:$H$1932)</f>
        <v>0</v>
      </c>
      <c r="E216" s="247"/>
      <c r="F216" s="279"/>
      <c r="G216" s="248">
        <f>SUMIF('ПО КОРИСНИЦИМА'!$G$16:$G$1932,"Свега за пројекат 0701-П17:",'ПО КОРИСНИЦИМА'!$L$16:$L$1932)</f>
        <v>0</v>
      </c>
      <c r="H216" s="248"/>
      <c r="I216" s="286"/>
      <c r="J216" s="245">
        <f t="shared" si="11"/>
        <v>0</v>
      </c>
      <c r="K216" s="245"/>
      <c r="L216" s="278"/>
    </row>
    <row r="217" spans="1:12" hidden="1">
      <c r="A217" s="181"/>
      <c r="B217" s="181" t="s">
        <v>4366</v>
      </c>
      <c r="C217" s="261" t="str">
        <f>IFERROR(VLOOKUP(B217,'ПО КОРИСНИЦИМА'!$C$16:$S$1932,5,FALSE),"")</f>
        <v/>
      </c>
      <c r="D217" s="247">
        <f>SUMIF('ПО КОРИСНИЦИМА'!$G$16:$G$1932,"Свега за пројекат 0701-П18:",'ПО КОРИСНИЦИМА'!$H$16:$H$1932)</f>
        <v>0</v>
      </c>
      <c r="E217" s="247"/>
      <c r="F217" s="279"/>
      <c r="G217" s="248">
        <f>SUMIF('ПО КОРИСНИЦИМА'!$G$16:$G$1932,"Свега за пројекат 0701-П18:",'ПО КОРИСНИЦИМА'!$L$16:$L$1932)</f>
        <v>0</v>
      </c>
      <c r="H217" s="248"/>
      <c r="I217" s="286"/>
      <c r="J217" s="245">
        <f t="shared" si="11"/>
        <v>0</v>
      </c>
      <c r="K217" s="245"/>
      <c r="L217" s="278"/>
    </row>
    <row r="218" spans="1:12" hidden="1">
      <c r="A218" s="181"/>
      <c r="B218" s="181" t="s">
        <v>4367</v>
      </c>
      <c r="C218" s="261" t="str">
        <f>IFERROR(VLOOKUP(B218,'ПО КОРИСНИЦИМА'!$C$16:$S$1932,5,FALSE),"")</f>
        <v/>
      </c>
      <c r="D218" s="247">
        <f>SUMIF('ПО КОРИСНИЦИМА'!$G$16:$G$1932,"Свега за пројекат 0701-П19:",'ПО КОРИСНИЦИМА'!$H$16:$H$1932)</f>
        <v>0</v>
      </c>
      <c r="E218" s="247"/>
      <c r="F218" s="279"/>
      <c r="G218" s="248">
        <f>SUMIF('ПО КОРИСНИЦИМА'!$G$16:$G$1932,"Свега за пројекат 0701-П19:",'ПО КОРИСНИЦИМА'!$L$16:$L$1932)</f>
        <v>0</v>
      </c>
      <c r="H218" s="248"/>
      <c r="I218" s="286"/>
      <c r="J218" s="245">
        <f t="shared" si="11"/>
        <v>0</v>
      </c>
      <c r="K218" s="245"/>
      <c r="L218" s="278"/>
    </row>
    <row r="219" spans="1:12" hidden="1">
      <c r="A219" s="181"/>
      <c r="B219" s="181" t="s">
        <v>4368</v>
      </c>
      <c r="C219" s="261" t="str">
        <f>IFERROR(VLOOKUP(B219,'ПО КОРИСНИЦИМА'!$C$16:$S$1932,5,FALSE),"")</f>
        <v/>
      </c>
      <c r="D219" s="247">
        <f>SUMIF('ПО КОРИСНИЦИМА'!$G$16:$G$1932,"Свега за пројекат 0701-П20:",'ПО КОРИСНИЦИМА'!$H$16:$H$1932)</f>
        <v>0</v>
      </c>
      <c r="E219" s="247"/>
      <c r="F219" s="279"/>
      <c r="G219" s="248">
        <f>SUMIF('ПО КОРИСНИЦИМА'!$G$16:$G$1932,"Свега за пројекат 0701-П20:",'ПО КОРИСНИЦИМА'!$L$16:$L$1932)</f>
        <v>0</v>
      </c>
      <c r="H219" s="248"/>
      <c r="I219" s="286"/>
      <c r="J219" s="245">
        <f t="shared" si="11"/>
        <v>0</v>
      </c>
      <c r="K219" s="245"/>
      <c r="L219" s="278"/>
    </row>
    <row r="220" spans="1:12" hidden="1">
      <c r="A220" s="181"/>
      <c r="B220" s="181" t="s">
        <v>4369</v>
      </c>
      <c r="C220" s="261" t="str">
        <f>IFERROR(VLOOKUP(B220,'ПО КОРИСНИЦИМА'!$C$16:$S$1932,5,FALSE),"")</f>
        <v/>
      </c>
      <c r="D220" s="247">
        <f>SUMIF('ПО КОРИСНИЦИМА'!$G$16:$G$1932,"Свега за пројекат 0701-П21:",'ПО КОРИСНИЦИМА'!$H$16:$H$1932)</f>
        <v>0</v>
      </c>
      <c r="E220" s="247"/>
      <c r="F220" s="279"/>
      <c r="G220" s="248">
        <f>SUMIF('ПО КОРИСНИЦИМА'!$G$16:$G$1932,"Свега за пројекат 0701-П21:",'ПО КОРИСНИЦИМА'!$L$16:$L$1932)</f>
        <v>0</v>
      </c>
      <c r="H220" s="248"/>
      <c r="I220" s="286"/>
      <c r="J220" s="245">
        <f t="shared" si="11"/>
        <v>0</v>
      </c>
      <c r="K220" s="245"/>
      <c r="L220" s="278"/>
    </row>
    <row r="221" spans="1:12" hidden="1">
      <c r="A221" s="181"/>
      <c r="B221" s="181" t="s">
        <v>4370</v>
      </c>
      <c r="C221" s="261" t="str">
        <f>IFERROR(VLOOKUP(B221,'ПО КОРИСНИЦИМА'!$C$16:$S$1932,5,FALSE),"")</f>
        <v/>
      </c>
      <c r="D221" s="247">
        <f>SUMIF('ПО КОРИСНИЦИМА'!$G$16:$G$1932,"Свега за пројекат 0701-П22:",'ПО КОРИСНИЦИМА'!$H$16:$H$1932)</f>
        <v>0</v>
      </c>
      <c r="E221" s="247"/>
      <c r="F221" s="279"/>
      <c r="G221" s="248">
        <f>SUMIF('ПО КОРИСНИЦИМА'!$G$16:$G$1932,"Свега за пројекат 0701-П22:",'ПО КОРИСНИЦИМА'!$L$16:$L$1932)</f>
        <v>0</v>
      </c>
      <c r="H221" s="248"/>
      <c r="I221" s="286"/>
      <c r="J221" s="245">
        <f t="shared" si="11"/>
        <v>0</v>
      </c>
      <c r="K221" s="245"/>
      <c r="L221" s="278"/>
    </row>
    <row r="222" spans="1:12" hidden="1">
      <c r="A222" s="181"/>
      <c r="B222" s="181" t="s">
        <v>4371</v>
      </c>
      <c r="C222" s="261" t="str">
        <f>IFERROR(VLOOKUP(B222,'ПО КОРИСНИЦИМА'!$C$16:$S$1932,5,FALSE),"")</f>
        <v/>
      </c>
      <c r="D222" s="247">
        <f>SUMIF('ПО КОРИСНИЦИМА'!$G$16:$G$1932,"Свега за пројекат 0701-П23:",'ПО КОРИСНИЦИМА'!$H$16:$H$1932)</f>
        <v>0</v>
      </c>
      <c r="E222" s="247"/>
      <c r="F222" s="279"/>
      <c r="G222" s="248">
        <f>SUMIF('ПО КОРИСНИЦИМА'!$G$16:$G$1932,"Свега за пројекат 0701-П23:",'ПО КОРИСНИЦИМА'!$L$16:$L$1932)</f>
        <v>0</v>
      </c>
      <c r="H222" s="248"/>
      <c r="I222" s="286"/>
      <c r="J222" s="245">
        <f t="shared" si="11"/>
        <v>0</v>
      </c>
      <c r="K222" s="245"/>
      <c r="L222" s="278"/>
    </row>
    <row r="223" spans="1:12" hidden="1">
      <c r="A223" s="181"/>
      <c r="B223" s="181" t="s">
        <v>4372</v>
      </c>
      <c r="C223" s="261" t="str">
        <f>IFERROR(VLOOKUP(B223,'ПО КОРИСНИЦИМА'!$C$16:$S$1932,5,FALSE),"")</f>
        <v/>
      </c>
      <c r="D223" s="247">
        <f>SUMIF('ПО КОРИСНИЦИМА'!$G$16:$G$1932,"Свега за пројекат 0701-П24:",'ПО КОРИСНИЦИМА'!$H$16:$H$1932)</f>
        <v>0</v>
      </c>
      <c r="E223" s="247"/>
      <c r="F223" s="279"/>
      <c r="G223" s="248">
        <f>SUMIF('ПО КОРИСНИЦИМА'!$G$16:$G$1932,"Свега за пројекат 0701-П24:",'ПО КОРИСНИЦИМА'!$L$16:$L$1932)</f>
        <v>0</v>
      </c>
      <c r="H223" s="248"/>
      <c r="I223" s="286"/>
      <c r="J223" s="245">
        <f t="shared" si="11"/>
        <v>0</v>
      </c>
      <c r="K223" s="245"/>
      <c r="L223" s="278"/>
    </row>
    <row r="224" spans="1:12" hidden="1">
      <c r="A224" s="181"/>
      <c r="B224" s="181" t="s">
        <v>4373</v>
      </c>
      <c r="C224" s="261" t="str">
        <f>IFERROR(VLOOKUP(B224,'ПО КОРИСНИЦИМА'!$C$16:$S$1932,5,FALSE),"")</f>
        <v/>
      </c>
      <c r="D224" s="247">
        <f>SUMIF('ПО КОРИСНИЦИМА'!$G$16:$G$1932,"Свега за пројекат 0701-П25:",'ПО КОРИСНИЦИМА'!$H$16:$H$1932)</f>
        <v>0</v>
      </c>
      <c r="E224" s="247"/>
      <c r="F224" s="279"/>
      <c r="G224" s="248">
        <f>SUMIF('ПО КОРИСНИЦИМА'!$G$16:$G$1932,"Свега за пројекат 0701-П25:",'ПО КОРИСНИЦИМА'!$L$16:$L$1932)</f>
        <v>0</v>
      </c>
      <c r="H224" s="248"/>
      <c r="I224" s="286"/>
      <c r="J224" s="245">
        <f t="shared" si="11"/>
        <v>0</v>
      </c>
      <c r="K224" s="245"/>
      <c r="L224" s="278"/>
    </row>
    <row r="225" spans="1:12" hidden="1">
      <c r="A225" s="181"/>
      <c r="B225" s="181" t="s">
        <v>4374</v>
      </c>
      <c r="C225" s="261" t="str">
        <f>IFERROR(VLOOKUP(B225,'ПО КОРИСНИЦИМА'!$C$16:$S$1932,5,FALSE),"")</f>
        <v/>
      </c>
      <c r="D225" s="247">
        <f>SUMIF('ПО КОРИСНИЦИМА'!$G$16:$G$1932,"Свега за пројекат 0701-П26:",'ПО КОРИСНИЦИМА'!$H$16:$H$1932)</f>
        <v>0</v>
      </c>
      <c r="E225" s="247"/>
      <c r="F225" s="279"/>
      <c r="G225" s="248">
        <f>SUMIF('ПО КОРИСНИЦИМА'!$G$16:$G$1932,"Свега за пројекат 0701-П26:",'ПО КОРИСНИЦИМА'!$L$16:$L$1932)</f>
        <v>0</v>
      </c>
      <c r="H225" s="248"/>
      <c r="I225" s="286"/>
      <c r="J225" s="245">
        <f t="shared" si="11"/>
        <v>0</v>
      </c>
      <c r="K225" s="245"/>
      <c r="L225" s="278"/>
    </row>
    <row r="226" spans="1:12" hidden="1">
      <c r="A226" s="181"/>
      <c r="B226" s="181" t="s">
        <v>4375</v>
      </c>
      <c r="C226" s="261" t="str">
        <f>IFERROR(VLOOKUP(B226,'ПО КОРИСНИЦИМА'!$C$16:$S$1932,5,FALSE),"")</f>
        <v/>
      </c>
      <c r="D226" s="247">
        <f>SUMIF('ПО КОРИСНИЦИМА'!$G$16:$G$1932,"Свега за пројекат 0701-П27:",'ПО КОРИСНИЦИМА'!$H$16:$H$1932)</f>
        <v>0</v>
      </c>
      <c r="E226" s="247"/>
      <c r="F226" s="279"/>
      <c r="G226" s="248">
        <f>SUMIF('ПО КОРИСНИЦИМА'!$G$16:$G$1932,"Свега за пројекат 0701-П27:",'ПО КОРИСНИЦИМА'!$L$16:$L$1932)</f>
        <v>0</v>
      </c>
      <c r="H226" s="248"/>
      <c r="I226" s="286"/>
      <c r="J226" s="245">
        <f t="shared" si="11"/>
        <v>0</v>
      </c>
      <c r="K226" s="245"/>
      <c r="L226" s="278"/>
    </row>
    <row r="227" spans="1:12" hidden="1">
      <c r="A227" s="181"/>
      <c r="B227" s="181" t="s">
        <v>4376</v>
      </c>
      <c r="C227" s="261" t="str">
        <f>IFERROR(VLOOKUP(B227,'ПО КОРИСНИЦИМА'!$C$16:$S$1932,5,FALSE),"")</f>
        <v/>
      </c>
      <c r="D227" s="247">
        <f>SUMIF('ПО КОРИСНИЦИМА'!$G$16:$G$1932,"Свега за пројекат 0701-П28:",'ПО КОРИСНИЦИМА'!$H$16:$H$1932)</f>
        <v>0</v>
      </c>
      <c r="E227" s="247"/>
      <c r="F227" s="279"/>
      <c r="G227" s="248">
        <f>SUMIF('ПО КОРИСНИЦИМА'!$G$16:$G$1932,"Свега за пројекат 0701-П28:",'ПО КОРИСНИЦИМА'!$L$16:$L$1932)</f>
        <v>0</v>
      </c>
      <c r="H227" s="248"/>
      <c r="I227" s="286"/>
      <c r="J227" s="245">
        <f t="shared" si="11"/>
        <v>0</v>
      </c>
      <c r="K227" s="245"/>
      <c r="L227" s="278"/>
    </row>
    <row r="228" spans="1:12" hidden="1">
      <c r="A228" s="181"/>
      <c r="B228" s="181" t="s">
        <v>4377</v>
      </c>
      <c r="C228" s="261" t="str">
        <f>IFERROR(VLOOKUP(B228,'ПО КОРИСНИЦИМА'!$C$16:$S$1932,5,FALSE),"")</f>
        <v/>
      </c>
      <c r="D228" s="247">
        <f>SUMIF('ПО КОРИСНИЦИМА'!$G$16:$G$1932,"Свега за пројекат 0701-П29:",'ПО КОРИСНИЦИМА'!$H$16:$H$1932)</f>
        <v>0</v>
      </c>
      <c r="E228" s="247"/>
      <c r="F228" s="279"/>
      <c r="G228" s="248">
        <f>SUMIF('ПО КОРИСНИЦИМА'!$G$16:$G$1932,"Свега за пројекат 0701-П29:",'ПО КОРИСНИЦИМА'!$L$16:$L$1932)</f>
        <v>0</v>
      </c>
      <c r="H228" s="248"/>
      <c r="I228" s="286"/>
      <c r="J228" s="245">
        <f t="shared" si="11"/>
        <v>0</v>
      </c>
      <c r="K228" s="245"/>
      <c r="L228" s="278"/>
    </row>
    <row r="229" spans="1:12" s="179" customFormat="1" ht="25.5">
      <c r="A229" s="172" t="s">
        <v>3584</v>
      </c>
      <c r="B229" s="173"/>
      <c r="C229" s="259" t="s">
        <v>5147</v>
      </c>
      <c r="D229" s="241">
        <f>SUM(D230:D260)</f>
        <v>85150000</v>
      </c>
      <c r="E229" s="241">
        <f>SUM(E230:E260)</f>
        <v>38511895.649999999</v>
      </c>
      <c r="F229" s="281">
        <f>E229/D229</f>
        <v>0.4522829788608338</v>
      </c>
      <c r="G229" s="242">
        <f>SUM(G230:G260)</f>
        <v>14127659</v>
      </c>
      <c r="H229" s="242">
        <f>SUM(H230:H231)</f>
        <v>6231155.8199999994</v>
      </c>
      <c r="I229" s="288">
        <f>H229/G229</f>
        <v>0.44106074615759056</v>
      </c>
      <c r="J229" s="241">
        <f t="shared" si="11"/>
        <v>99277659</v>
      </c>
      <c r="K229" s="241">
        <f>E229+H229</f>
        <v>44743051.469999999</v>
      </c>
      <c r="L229" s="281">
        <f>K229/J229</f>
        <v>0.45068600449170543</v>
      </c>
    </row>
    <row r="230" spans="1:12" ht="25.5">
      <c r="A230" s="174"/>
      <c r="B230" s="183" t="s">
        <v>4060</v>
      </c>
      <c r="C230" s="266" t="s">
        <v>4055</v>
      </c>
      <c r="D230" s="243">
        <f>SUMIF('ПО КОРИСНИЦИМА'!$G$16:$G$1932,"Свега за програмску активност 2001-0001:",'ПО КОРИСНИЦИМА'!$H$16:$H$1932)</f>
        <v>85150000</v>
      </c>
      <c r="E230" s="243">
        <f>SUMIF('ПО КОРИСНИЦИМА'!$G$16:$G$1932,"Свега за програмску активност 2001-0001:",'ПО КОРИСНИЦИМА'!$I$16:$I$1932)</f>
        <v>38511895.649999999</v>
      </c>
      <c r="F230" s="277">
        <f>E230/D230</f>
        <v>0.4522829788608338</v>
      </c>
      <c r="G230" s="244">
        <v>12863908</v>
      </c>
      <c r="H230" s="244">
        <f>SUMIF('ПО КОРИСНИЦИМА'!$G$16:$G$1932,"Свега за програмску активност 2001-0001:",'ПО КОРИСНИЦИМА'!$M$16:$M$1932)</f>
        <v>6231155.8199999994</v>
      </c>
      <c r="I230" s="284">
        <f>H230/G230</f>
        <v>0.48439057710922678</v>
      </c>
      <c r="J230" s="243">
        <f t="shared" si="11"/>
        <v>98013908</v>
      </c>
      <c r="K230" s="243">
        <f>E230+H230</f>
        <v>44743051.469999999</v>
      </c>
      <c r="L230" s="277">
        <f>K230/J230</f>
        <v>0.45649696438999249</v>
      </c>
    </row>
    <row r="231" spans="1:12" ht="25.5">
      <c r="A231" s="181"/>
      <c r="B231" s="181" t="s">
        <v>5433</v>
      </c>
      <c r="C231" s="261" t="str">
        <f>IFERROR(VLOOKUP(B231,'ПО КОРИСНИЦИМА'!$C$16:$S$1932,5,FALSE),"")</f>
        <v>Пројекат ,, Мој вртић - вртић за сву децу"</v>
      </c>
      <c r="D231" s="247">
        <v>0</v>
      </c>
      <c r="E231" s="247">
        <f>SUMIF('ПО КОРИСНИЦИМА'!$G$16:$G$1932,"Свега за пројекат 2001-П1:",'ПО КОРИСНИЦИМА'!$I$16:$I$1932)</f>
        <v>0</v>
      </c>
      <c r="F231" s="279"/>
      <c r="G231" s="248">
        <f>522751+741000</f>
        <v>1263751</v>
      </c>
      <c r="H231" s="248">
        <f>SUMIF('ПО КОРИСНИЦИМА'!$G$16:$G$1932,"Свега за пројекат 2001-П1:",'ПО КОРИСНИЦИМА'!$M$16:$M$1932)</f>
        <v>0</v>
      </c>
      <c r="I231" s="286"/>
      <c r="J231" s="245">
        <f t="shared" si="11"/>
        <v>1263751</v>
      </c>
      <c r="K231" s="245">
        <f>E231+H231</f>
        <v>0</v>
      </c>
      <c r="L231" s="278"/>
    </row>
    <row r="232" spans="1:12" hidden="1">
      <c r="A232" s="181"/>
      <c r="B232" s="181" t="s">
        <v>4378</v>
      </c>
      <c r="C232" s="261" t="str">
        <f>IFERROR(VLOOKUP(B232,'ПО КОРИСНИЦИМА'!$C$16:$S$1932,5,FALSE),"")</f>
        <v/>
      </c>
      <c r="D232" s="247">
        <f>SUMIF('ПО КОРИСНИЦИМА'!$G$16:$G$1932,"Свега за пројекат 2001-П2:",'ПО КОРИСНИЦИМА'!$H$16:$H$1932)</f>
        <v>0</v>
      </c>
      <c r="E232" s="247"/>
      <c r="F232" s="279"/>
      <c r="G232" s="248">
        <f>SUMIF('ПО КОРИСНИЦИМА'!$G$16:$G$1932,"Свега за пројекат 2001-П2:",'ПО КОРИСНИЦИМА'!$L$16:$L$1932)</f>
        <v>0</v>
      </c>
      <c r="H232" s="248"/>
      <c r="I232" s="286"/>
      <c r="J232" s="245">
        <f t="shared" si="11"/>
        <v>0</v>
      </c>
      <c r="K232" s="245"/>
      <c r="L232" s="278"/>
    </row>
    <row r="233" spans="1:12" hidden="1">
      <c r="A233" s="181"/>
      <c r="B233" s="181" t="s">
        <v>4379</v>
      </c>
      <c r="C233" s="261" t="str">
        <f>IFERROR(VLOOKUP(B233,'ПО КОРИСНИЦИМА'!$C$16:$S$1932,5,FALSE),"")</f>
        <v/>
      </c>
      <c r="D233" s="247">
        <f>SUMIF('ПО КОРИСНИЦИМА'!$G$16:$G$1932,"Свега за пројекат 2001-П3:",'ПО КОРИСНИЦИМА'!$H$16:$H$1932)</f>
        <v>0</v>
      </c>
      <c r="E233" s="247"/>
      <c r="F233" s="279"/>
      <c r="G233" s="248">
        <f>SUMIF('ПО КОРИСНИЦИМА'!$G$16:$G$1932,"Свега за пројекат 2001-П3:",'ПО КОРИСНИЦИМА'!$L$16:$L$1932)</f>
        <v>0</v>
      </c>
      <c r="H233" s="248"/>
      <c r="I233" s="286"/>
      <c r="J233" s="245">
        <f t="shared" ref="J233:J296" si="12">D233+G233</f>
        <v>0</v>
      </c>
      <c r="K233" s="245"/>
      <c r="L233" s="278"/>
    </row>
    <row r="234" spans="1:12" hidden="1">
      <c r="A234" s="181"/>
      <c r="B234" s="181" t="s">
        <v>4380</v>
      </c>
      <c r="C234" s="261" t="str">
        <f>IFERROR(VLOOKUP(B234,'ПО КОРИСНИЦИМА'!$C$16:$S$1932,5,FALSE),"")</f>
        <v/>
      </c>
      <c r="D234" s="247">
        <f>SUMIF('ПО КОРИСНИЦИМА'!$G$16:$G$1932,"Свега за пројекат 2001-П4:",'ПО КОРИСНИЦИМА'!$H$16:$H$1932)</f>
        <v>0</v>
      </c>
      <c r="E234" s="247"/>
      <c r="F234" s="279"/>
      <c r="G234" s="248">
        <f>SUMIF('ПО КОРИСНИЦИМА'!$G$16:$G$1932,"Свега за пројекат 2001-П4:",'ПО КОРИСНИЦИМА'!$L$16:$L$1932)</f>
        <v>0</v>
      </c>
      <c r="H234" s="248"/>
      <c r="I234" s="286"/>
      <c r="J234" s="245">
        <f t="shared" si="12"/>
        <v>0</v>
      </c>
      <c r="K234" s="245"/>
      <c r="L234" s="278"/>
    </row>
    <row r="235" spans="1:12" hidden="1">
      <c r="A235" s="181"/>
      <c r="B235" s="181" t="s">
        <v>4381</v>
      </c>
      <c r="C235" s="261" t="str">
        <f>IFERROR(VLOOKUP(B235,'ПО КОРИСНИЦИМА'!$C$16:$S$1932,5,FALSE),"")</f>
        <v/>
      </c>
      <c r="D235" s="247">
        <f>SUMIF('ПО КОРИСНИЦИМА'!$G$16:$G$1932,"Свега за пројекат 2001-П5:",'ПО КОРИСНИЦИМА'!$H$16:$H$1932)</f>
        <v>0</v>
      </c>
      <c r="E235" s="247"/>
      <c r="F235" s="279"/>
      <c r="G235" s="248">
        <f>SUMIF('ПО КОРИСНИЦИМА'!$G$16:$G$1932,"Свега за пројекат 2001-П5:",'ПО КОРИСНИЦИМА'!$L$16:$L$1932)</f>
        <v>0</v>
      </c>
      <c r="H235" s="248"/>
      <c r="I235" s="286"/>
      <c r="J235" s="245">
        <f t="shared" si="12"/>
        <v>0</v>
      </c>
      <c r="K235" s="245"/>
      <c r="L235" s="278"/>
    </row>
    <row r="236" spans="1:12" hidden="1">
      <c r="A236" s="181"/>
      <c r="B236" s="181" t="s">
        <v>4382</v>
      </c>
      <c r="C236" s="261" t="str">
        <f>IFERROR(VLOOKUP(B236,'ПО КОРИСНИЦИМА'!$C$16:$S$1932,5,FALSE),"")</f>
        <v/>
      </c>
      <c r="D236" s="247">
        <f>SUMIF('ПО КОРИСНИЦИМА'!$G$16:$G$1932,"Свега за пројекат 2001-П6:",'ПО КОРИСНИЦИМА'!$H$16:$H$1932)</f>
        <v>0</v>
      </c>
      <c r="E236" s="247"/>
      <c r="F236" s="279"/>
      <c r="G236" s="248">
        <f>SUMIF('ПО КОРИСНИЦИМА'!$G$16:$G$1932,"Свега за пројекат 2001-П6:",'ПО КОРИСНИЦИМА'!$L$16:$L$1932)</f>
        <v>0</v>
      </c>
      <c r="H236" s="248"/>
      <c r="I236" s="286"/>
      <c r="J236" s="245">
        <f t="shared" si="12"/>
        <v>0</v>
      </c>
      <c r="K236" s="245"/>
      <c r="L236" s="278"/>
    </row>
    <row r="237" spans="1:12" hidden="1">
      <c r="A237" s="181"/>
      <c r="B237" s="181" t="s">
        <v>4383</v>
      </c>
      <c r="C237" s="261" t="str">
        <f>IFERROR(VLOOKUP(B237,'ПО КОРИСНИЦИМА'!$C$16:$S$1932,5,FALSE),"")</f>
        <v/>
      </c>
      <c r="D237" s="247">
        <f>SUMIF('ПО КОРИСНИЦИМА'!$G$16:$G$1932,"Свега за пројекат 2001-П7:",'ПО КОРИСНИЦИМА'!$H$16:$H$1932)</f>
        <v>0</v>
      </c>
      <c r="E237" s="247"/>
      <c r="F237" s="279"/>
      <c r="G237" s="248">
        <f>SUMIF('ПО КОРИСНИЦИМА'!$G$16:$G$1932,"Свега за пројекат 2001-П7:",'ПО КОРИСНИЦИМА'!$L$16:$L$1932)</f>
        <v>0</v>
      </c>
      <c r="H237" s="248"/>
      <c r="I237" s="286"/>
      <c r="J237" s="245">
        <f t="shared" si="12"/>
        <v>0</v>
      </c>
      <c r="K237" s="245"/>
      <c r="L237" s="278"/>
    </row>
    <row r="238" spans="1:12" hidden="1">
      <c r="A238" s="181"/>
      <c r="B238" s="181" t="s">
        <v>4384</v>
      </c>
      <c r="C238" s="261" t="str">
        <f>IFERROR(VLOOKUP(B238,'ПО КОРИСНИЦИМА'!$C$16:$S$1932,5,FALSE),"")</f>
        <v/>
      </c>
      <c r="D238" s="247">
        <f>SUMIF('ПО КОРИСНИЦИМА'!$G$16:$G$1932,"Свега за пројекат 2001-П8:",'ПО КОРИСНИЦИМА'!$H$16:$H$1932)</f>
        <v>0</v>
      </c>
      <c r="E238" s="247"/>
      <c r="F238" s="279"/>
      <c r="G238" s="248">
        <f>SUMIF('ПО КОРИСНИЦИМА'!$G$16:$G$1932,"Свега за пројекат 2001-П8:",'ПО КОРИСНИЦИМА'!$L$16:$L$1932)</f>
        <v>0</v>
      </c>
      <c r="H238" s="248"/>
      <c r="I238" s="286"/>
      <c r="J238" s="245">
        <f t="shared" si="12"/>
        <v>0</v>
      </c>
      <c r="K238" s="245"/>
      <c r="L238" s="278"/>
    </row>
    <row r="239" spans="1:12" hidden="1">
      <c r="A239" s="181"/>
      <c r="B239" s="181" t="s">
        <v>4385</v>
      </c>
      <c r="C239" s="261" t="str">
        <f>IFERROR(VLOOKUP(B239,'ПО КОРИСНИЦИМА'!$C$16:$S$1932,5,FALSE),"")</f>
        <v/>
      </c>
      <c r="D239" s="247">
        <f>SUMIF('ПО КОРИСНИЦИМА'!$G$16:$G$1932,"Свега за пројекат 2001-П9:",'ПО КОРИСНИЦИМА'!$H$16:$H$1932)</f>
        <v>0</v>
      </c>
      <c r="E239" s="247"/>
      <c r="F239" s="279"/>
      <c r="G239" s="248">
        <f>SUMIF('ПО КОРИСНИЦИМА'!$G$16:$G$1932,"Свега за пројекат 2001-П9:",'ПО КОРИСНИЦИМА'!$L$16:$L$1932)</f>
        <v>0</v>
      </c>
      <c r="H239" s="248"/>
      <c r="I239" s="286"/>
      <c r="J239" s="245">
        <f t="shared" si="12"/>
        <v>0</v>
      </c>
      <c r="K239" s="245"/>
      <c r="L239" s="278"/>
    </row>
    <row r="240" spans="1:12" hidden="1">
      <c r="A240" s="181"/>
      <c r="B240" s="181" t="s">
        <v>4386</v>
      </c>
      <c r="C240" s="261" t="str">
        <f>IFERROR(VLOOKUP(B240,'ПО КОРИСНИЦИМА'!$C$16:$S$1932,5,FALSE),"")</f>
        <v/>
      </c>
      <c r="D240" s="247">
        <f>SUMIF('ПО КОРИСНИЦИМА'!$G$16:$G$1932,"Свега за пројекат 2001-П10:",'ПО КОРИСНИЦИМА'!$H$16:$H$1932)</f>
        <v>0</v>
      </c>
      <c r="E240" s="247"/>
      <c r="F240" s="279"/>
      <c r="G240" s="248">
        <f>SUMIF('ПО КОРИСНИЦИМА'!$G$16:$G$1932,"Свега за пројекат 2001-П10:",'ПО КОРИСНИЦИМА'!$L$16:$L$1932)</f>
        <v>0</v>
      </c>
      <c r="H240" s="248"/>
      <c r="I240" s="286"/>
      <c r="J240" s="245">
        <f t="shared" si="12"/>
        <v>0</v>
      </c>
      <c r="K240" s="245"/>
      <c r="L240" s="278"/>
    </row>
    <row r="241" spans="1:12" hidden="1">
      <c r="A241" s="181"/>
      <c r="B241" s="181" t="s">
        <v>4387</v>
      </c>
      <c r="C241" s="261" t="str">
        <f>IFERROR(VLOOKUP(B241,'ПО КОРИСНИЦИМА'!$C$16:$S$1932,5,FALSE),"")</f>
        <v/>
      </c>
      <c r="D241" s="247">
        <f>SUMIF('ПО КОРИСНИЦИМА'!$G$16:$G$1932,"Свега за пројекат 2001-П11:",'ПО КОРИСНИЦИМА'!$H$16:$H$1932)</f>
        <v>0</v>
      </c>
      <c r="E241" s="247"/>
      <c r="F241" s="279"/>
      <c r="G241" s="248">
        <f>SUMIF('ПО КОРИСНИЦИМА'!$G$16:$G$1932,"Свега за пројекат 2001-П11:",'ПО КОРИСНИЦИМА'!$L$16:$L$1932)</f>
        <v>0</v>
      </c>
      <c r="H241" s="248"/>
      <c r="I241" s="286"/>
      <c r="J241" s="245">
        <f t="shared" si="12"/>
        <v>0</v>
      </c>
      <c r="K241" s="245"/>
      <c r="L241" s="278"/>
    </row>
    <row r="242" spans="1:12" hidden="1">
      <c r="A242" s="181"/>
      <c r="B242" s="181" t="s">
        <v>4388</v>
      </c>
      <c r="C242" s="261" t="str">
        <f>IFERROR(VLOOKUP(B242,'ПО КОРИСНИЦИМА'!$C$16:$S$1932,5,FALSE),"")</f>
        <v/>
      </c>
      <c r="D242" s="247">
        <f>SUMIF('ПО КОРИСНИЦИМА'!$G$16:$G$1932,"Свега за пројекат 2001-П12:",'ПО КОРИСНИЦИМА'!$H$16:$H$1932)</f>
        <v>0</v>
      </c>
      <c r="E242" s="247"/>
      <c r="F242" s="279"/>
      <c r="G242" s="248">
        <f>SUMIF('ПО КОРИСНИЦИМА'!$G$16:$G$1932,"Свега за пројекат 2001-П12:",'ПО КОРИСНИЦИМА'!$L$16:$L$1932)</f>
        <v>0</v>
      </c>
      <c r="H242" s="248"/>
      <c r="I242" s="286"/>
      <c r="J242" s="245">
        <f t="shared" si="12"/>
        <v>0</v>
      </c>
      <c r="K242" s="245"/>
      <c r="L242" s="278"/>
    </row>
    <row r="243" spans="1:12" hidden="1">
      <c r="A243" s="181"/>
      <c r="B243" s="181" t="s">
        <v>4389</v>
      </c>
      <c r="C243" s="261" t="str">
        <f>IFERROR(VLOOKUP(B243,'ПО КОРИСНИЦИМА'!$C$16:$S$1932,5,FALSE),"")</f>
        <v/>
      </c>
      <c r="D243" s="247">
        <f>SUMIF('ПО КОРИСНИЦИМА'!$G$16:$G$1932,"Свега за пројекат 2001-П13:",'ПО КОРИСНИЦИМА'!$H$16:$H$1932)</f>
        <v>0</v>
      </c>
      <c r="E243" s="247"/>
      <c r="F243" s="279"/>
      <c r="G243" s="248">
        <f>SUMIF('ПО КОРИСНИЦИМА'!$G$16:$G$1932,"Свега за пројекат 2001-П13:",'ПО КОРИСНИЦИМА'!$L$16:$L$1932)</f>
        <v>0</v>
      </c>
      <c r="H243" s="248"/>
      <c r="I243" s="286"/>
      <c r="J243" s="245">
        <f t="shared" si="12"/>
        <v>0</v>
      </c>
      <c r="K243" s="245"/>
      <c r="L243" s="278"/>
    </row>
    <row r="244" spans="1:12" hidden="1">
      <c r="A244" s="181"/>
      <c r="B244" s="181" t="s">
        <v>4390</v>
      </c>
      <c r="C244" s="261" t="str">
        <f>IFERROR(VLOOKUP(B244,'ПО КОРИСНИЦИМА'!$C$16:$S$1932,5,FALSE),"")</f>
        <v/>
      </c>
      <c r="D244" s="247">
        <f>SUMIF('ПО КОРИСНИЦИМА'!$G$16:$G$1932,"Свега за пројекат 2001-П14:",'ПО КОРИСНИЦИМА'!$H$16:$H$1932)</f>
        <v>0</v>
      </c>
      <c r="E244" s="247"/>
      <c r="F244" s="279"/>
      <c r="G244" s="248">
        <f>SUMIF('ПО КОРИСНИЦИМА'!$G$16:$G$1932,"Свега за пројекат 2001-П14:",'ПО КОРИСНИЦИМА'!$L$16:$L$1932)</f>
        <v>0</v>
      </c>
      <c r="H244" s="248"/>
      <c r="I244" s="286"/>
      <c r="J244" s="245">
        <f t="shared" si="12"/>
        <v>0</v>
      </c>
      <c r="K244" s="245"/>
      <c r="L244" s="278"/>
    </row>
    <row r="245" spans="1:12" hidden="1">
      <c r="A245" s="181"/>
      <c r="B245" s="181" t="s">
        <v>4391</v>
      </c>
      <c r="C245" s="261" t="str">
        <f>IFERROR(VLOOKUP(B245,'ПО КОРИСНИЦИМА'!$C$16:$S$1932,5,FALSE),"")</f>
        <v/>
      </c>
      <c r="D245" s="247">
        <f>SUMIF('ПО КОРИСНИЦИМА'!$G$16:$G$1932,"Свега за пројекат 2001-П15:",'ПО КОРИСНИЦИМА'!$H$16:$H$1932)</f>
        <v>0</v>
      </c>
      <c r="E245" s="247"/>
      <c r="F245" s="279"/>
      <c r="G245" s="248">
        <f>SUMIF('ПО КОРИСНИЦИМА'!$G$16:$G$1932,"Свега за пројекат 2001-П15:",'ПО КОРИСНИЦИМА'!$L$16:$L$1932)</f>
        <v>0</v>
      </c>
      <c r="H245" s="248"/>
      <c r="I245" s="286"/>
      <c r="J245" s="245">
        <f t="shared" si="12"/>
        <v>0</v>
      </c>
      <c r="K245" s="245"/>
      <c r="L245" s="278"/>
    </row>
    <row r="246" spans="1:12" hidden="1">
      <c r="A246" s="181"/>
      <c r="B246" s="181" t="s">
        <v>4392</v>
      </c>
      <c r="C246" s="261" t="str">
        <f>IFERROR(VLOOKUP(B246,'ПО КОРИСНИЦИМА'!$C$16:$S$1932,5,FALSE),"")</f>
        <v/>
      </c>
      <c r="D246" s="247">
        <f>SUMIF('ПО КОРИСНИЦИМА'!$G$16:$G$1932,"Свега за пројекат 2001-П16:",'ПО КОРИСНИЦИМА'!$H$16:$H$1932)</f>
        <v>0</v>
      </c>
      <c r="E246" s="247"/>
      <c r="F246" s="279"/>
      <c r="G246" s="248">
        <f>SUMIF('ПО КОРИСНИЦИМА'!$G$16:$G$1932,"Свега за пројекат 2001-П16:",'ПО КОРИСНИЦИМА'!$L$16:$L$1932)</f>
        <v>0</v>
      </c>
      <c r="H246" s="248"/>
      <c r="I246" s="286"/>
      <c r="J246" s="245">
        <f t="shared" si="12"/>
        <v>0</v>
      </c>
      <c r="K246" s="245"/>
      <c r="L246" s="278"/>
    </row>
    <row r="247" spans="1:12" hidden="1">
      <c r="A247" s="181"/>
      <c r="B247" s="181" t="s">
        <v>4393</v>
      </c>
      <c r="C247" s="261" t="str">
        <f>IFERROR(VLOOKUP(B247,'ПО КОРИСНИЦИМА'!$C$16:$S$1932,5,FALSE),"")</f>
        <v/>
      </c>
      <c r="D247" s="247">
        <f>SUMIF('ПО КОРИСНИЦИМА'!$G$16:$G$1932,"Свега за пројекат 2001-П17:",'ПО КОРИСНИЦИМА'!$H$16:$H$1932)</f>
        <v>0</v>
      </c>
      <c r="E247" s="247"/>
      <c r="F247" s="279"/>
      <c r="G247" s="248">
        <f>SUMIF('ПО КОРИСНИЦИМА'!$G$16:$G$1932,"Свега за пројекат 2001-П17:",'ПО КОРИСНИЦИМА'!$L$16:$L$1932)</f>
        <v>0</v>
      </c>
      <c r="H247" s="248"/>
      <c r="I247" s="286"/>
      <c r="J247" s="245">
        <f t="shared" si="12"/>
        <v>0</v>
      </c>
      <c r="K247" s="245"/>
      <c r="L247" s="278"/>
    </row>
    <row r="248" spans="1:12" hidden="1">
      <c r="A248" s="181"/>
      <c r="B248" s="181" t="s">
        <v>4394</v>
      </c>
      <c r="C248" s="261" t="str">
        <f>IFERROR(VLOOKUP(B248,'ПО КОРИСНИЦИМА'!$C$16:$S$1932,5,FALSE),"")</f>
        <v/>
      </c>
      <c r="D248" s="247">
        <f>SUMIF('ПО КОРИСНИЦИМА'!$G$16:$G$1932,"Свега за пројекат 2001-П18:",'ПО КОРИСНИЦИМА'!$H$16:$H$1932)</f>
        <v>0</v>
      </c>
      <c r="E248" s="247"/>
      <c r="F248" s="279"/>
      <c r="G248" s="248">
        <f>SUMIF('ПО КОРИСНИЦИМА'!$G$16:$G$1932,"Свега за пројекат 2001-П18:",'ПО КОРИСНИЦИМА'!$L$16:$L$1932)</f>
        <v>0</v>
      </c>
      <c r="H248" s="248"/>
      <c r="I248" s="286"/>
      <c r="J248" s="245">
        <f t="shared" si="12"/>
        <v>0</v>
      </c>
      <c r="K248" s="245"/>
      <c r="L248" s="278"/>
    </row>
    <row r="249" spans="1:12" hidden="1">
      <c r="A249" s="181"/>
      <c r="B249" s="181" t="s">
        <v>4395</v>
      </c>
      <c r="C249" s="261" t="str">
        <f>IFERROR(VLOOKUP(B249,'ПО КОРИСНИЦИМА'!$C$16:$S$1932,5,FALSE),"")</f>
        <v/>
      </c>
      <c r="D249" s="247">
        <f>SUMIF('ПО КОРИСНИЦИМА'!$G$16:$G$1932,"Свега за пројекат 2001-П19:",'ПО КОРИСНИЦИМА'!$H$16:$H$1932)</f>
        <v>0</v>
      </c>
      <c r="E249" s="247"/>
      <c r="F249" s="279"/>
      <c r="G249" s="248">
        <f>SUMIF('ПО КОРИСНИЦИМА'!$G$16:$G$1932,"Свега за пројекат 2001-П19:",'ПО КОРИСНИЦИМА'!$L$16:$L$1932)</f>
        <v>0</v>
      </c>
      <c r="H249" s="248"/>
      <c r="I249" s="286"/>
      <c r="J249" s="245">
        <f t="shared" si="12"/>
        <v>0</v>
      </c>
      <c r="K249" s="245"/>
      <c r="L249" s="278"/>
    </row>
    <row r="250" spans="1:12" hidden="1">
      <c r="A250" s="181"/>
      <c r="B250" s="181" t="s">
        <v>4396</v>
      </c>
      <c r="C250" s="261" t="str">
        <f>IFERROR(VLOOKUP(B250,'ПО КОРИСНИЦИМА'!$C$16:$S$1932,5,FALSE),"")</f>
        <v/>
      </c>
      <c r="D250" s="247">
        <f>SUMIF('ПО КОРИСНИЦИМА'!$G$16:$G$1932,"Свега за пројекат 2001-П20:",'ПО КОРИСНИЦИМА'!$H$16:$H$1932)</f>
        <v>0</v>
      </c>
      <c r="E250" s="247"/>
      <c r="F250" s="279"/>
      <c r="G250" s="248">
        <f>SUMIF('ПО КОРИСНИЦИМА'!$G$16:$G$1932,"Свега за пројекат 2001-П20:",'ПО КОРИСНИЦИМА'!$L$16:$L$1932)</f>
        <v>0</v>
      </c>
      <c r="H250" s="248"/>
      <c r="I250" s="286"/>
      <c r="J250" s="245">
        <f t="shared" si="12"/>
        <v>0</v>
      </c>
      <c r="K250" s="245"/>
      <c r="L250" s="278"/>
    </row>
    <row r="251" spans="1:12" hidden="1">
      <c r="A251" s="181"/>
      <c r="B251" s="181" t="s">
        <v>4397</v>
      </c>
      <c r="C251" s="261" t="str">
        <f>IFERROR(VLOOKUP(B251,'ПО КОРИСНИЦИМА'!$C$16:$S$1932,5,FALSE),"")</f>
        <v/>
      </c>
      <c r="D251" s="247">
        <f>SUMIF('ПО КОРИСНИЦИМА'!$G$16:$G$1932,"Свега за пројекат 2001-П21:",'ПО КОРИСНИЦИМА'!$H$16:$H$1932)</f>
        <v>0</v>
      </c>
      <c r="E251" s="247"/>
      <c r="F251" s="279"/>
      <c r="G251" s="248">
        <f>SUMIF('ПО КОРИСНИЦИМА'!$G$16:$G$1932,"Свега за пројекат 2001-П21:",'ПО КОРИСНИЦИМА'!$L$16:$L$1932)</f>
        <v>0</v>
      </c>
      <c r="H251" s="248"/>
      <c r="I251" s="286"/>
      <c r="J251" s="245">
        <f t="shared" si="12"/>
        <v>0</v>
      </c>
      <c r="K251" s="245"/>
      <c r="L251" s="278"/>
    </row>
    <row r="252" spans="1:12" hidden="1">
      <c r="A252" s="181"/>
      <c r="B252" s="181" t="s">
        <v>4398</v>
      </c>
      <c r="C252" s="261" t="str">
        <f>IFERROR(VLOOKUP(B252,'ПО КОРИСНИЦИМА'!$C$16:$S$1932,5,FALSE),"")</f>
        <v/>
      </c>
      <c r="D252" s="247">
        <f>SUMIF('ПО КОРИСНИЦИМА'!$G$16:$G$1932,"Свега за пројекат 2001-П22:",'ПО КОРИСНИЦИМА'!$H$16:$H$1932)</f>
        <v>0</v>
      </c>
      <c r="E252" s="247"/>
      <c r="F252" s="279"/>
      <c r="G252" s="248">
        <f>SUMIF('ПО КОРИСНИЦИМА'!$G$16:$G$1932,"Свега за пројекат 2001-П22:",'ПО КОРИСНИЦИМА'!$L$16:$L$1932)</f>
        <v>0</v>
      </c>
      <c r="H252" s="248"/>
      <c r="I252" s="286"/>
      <c r="J252" s="245">
        <f t="shared" si="12"/>
        <v>0</v>
      </c>
      <c r="K252" s="245"/>
      <c r="L252" s="278"/>
    </row>
    <row r="253" spans="1:12" hidden="1">
      <c r="A253" s="181"/>
      <c r="B253" s="181" t="s">
        <v>4399</v>
      </c>
      <c r="C253" s="261" t="str">
        <f>IFERROR(VLOOKUP(B253,'ПО КОРИСНИЦИМА'!$C$16:$S$1932,5,FALSE),"")</f>
        <v/>
      </c>
      <c r="D253" s="247">
        <f>SUMIF('ПО КОРИСНИЦИМА'!$G$16:$G$1932,"Свега за пројекат 2001-П23:",'ПО КОРИСНИЦИМА'!$H$16:$H$1932)</f>
        <v>0</v>
      </c>
      <c r="E253" s="247"/>
      <c r="F253" s="279"/>
      <c r="G253" s="248">
        <f>SUMIF('ПО КОРИСНИЦИМА'!$G$16:$G$1932,"Свега за пројекат 2001-П23:",'ПО КОРИСНИЦИМА'!$L$16:$L$1932)</f>
        <v>0</v>
      </c>
      <c r="H253" s="248"/>
      <c r="I253" s="286"/>
      <c r="J253" s="245">
        <f t="shared" si="12"/>
        <v>0</v>
      </c>
      <c r="K253" s="245"/>
      <c r="L253" s="278"/>
    </row>
    <row r="254" spans="1:12" hidden="1">
      <c r="A254" s="181"/>
      <c r="B254" s="181" t="s">
        <v>4400</v>
      </c>
      <c r="C254" s="261" t="str">
        <f>IFERROR(VLOOKUP(B254,'ПО КОРИСНИЦИМА'!$C$16:$S$1932,5,FALSE),"")</f>
        <v/>
      </c>
      <c r="D254" s="247">
        <f>SUMIF('ПО КОРИСНИЦИМА'!$G$16:$G$1932,"Свега за пројекат 2001-П24:",'ПО КОРИСНИЦИМА'!$H$16:$H$1932)</f>
        <v>0</v>
      </c>
      <c r="E254" s="247"/>
      <c r="F254" s="279"/>
      <c r="G254" s="248">
        <f>SUMIF('ПО КОРИСНИЦИМА'!$G$16:$G$1932,"Свега за пројекат 2001-П24:",'ПО КОРИСНИЦИМА'!$L$16:$L$1932)</f>
        <v>0</v>
      </c>
      <c r="H254" s="248"/>
      <c r="I254" s="286"/>
      <c r="J254" s="245">
        <f t="shared" si="12"/>
        <v>0</v>
      </c>
      <c r="K254" s="245"/>
      <c r="L254" s="278"/>
    </row>
    <row r="255" spans="1:12" hidden="1">
      <c r="A255" s="181"/>
      <c r="B255" s="181" t="s">
        <v>4401</v>
      </c>
      <c r="C255" s="261" t="str">
        <f>IFERROR(VLOOKUP(B255,'ПО КОРИСНИЦИМА'!$C$16:$S$1932,5,FALSE),"")</f>
        <v/>
      </c>
      <c r="D255" s="247">
        <f>SUMIF('ПО КОРИСНИЦИМА'!$G$16:$G$1932,"Свега за пројекат 2001-П25:",'ПО КОРИСНИЦИМА'!$H$16:$H$1932)</f>
        <v>0</v>
      </c>
      <c r="E255" s="247"/>
      <c r="F255" s="279"/>
      <c r="G255" s="248">
        <f>SUMIF('ПО КОРИСНИЦИМА'!$G$16:$G$1932,"Свега за пројекат 2001-П25:",'ПО КОРИСНИЦИМА'!$L$16:$L$1932)</f>
        <v>0</v>
      </c>
      <c r="H255" s="248"/>
      <c r="I255" s="286"/>
      <c r="J255" s="245">
        <f t="shared" si="12"/>
        <v>0</v>
      </c>
      <c r="K255" s="245"/>
      <c r="L255" s="278"/>
    </row>
    <row r="256" spans="1:12" hidden="1">
      <c r="A256" s="181"/>
      <c r="B256" s="181" t="s">
        <v>4402</v>
      </c>
      <c r="C256" s="261" t="str">
        <f>IFERROR(VLOOKUP(B256,'ПО КОРИСНИЦИМА'!$C$16:$S$1932,5,FALSE),"")</f>
        <v/>
      </c>
      <c r="D256" s="247">
        <f>SUMIF('ПО КОРИСНИЦИМА'!$G$16:$G$1932,"Свега за пројекат 2001-П26:",'ПО КОРИСНИЦИМА'!$H$16:$H$1932)</f>
        <v>0</v>
      </c>
      <c r="E256" s="247"/>
      <c r="F256" s="279"/>
      <c r="G256" s="248">
        <f>SUMIF('ПО КОРИСНИЦИМА'!$G$16:$G$1932,"Свега за пројекат 2001-П26:",'ПО КОРИСНИЦИМА'!$L$16:$L$1932)</f>
        <v>0</v>
      </c>
      <c r="H256" s="248"/>
      <c r="I256" s="286"/>
      <c r="J256" s="245">
        <f t="shared" si="12"/>
        <v>0</v>
      </c>
      <c r="K256" s="245"/>
      <c r="L256" s="278"/>
    </row>
    <row r="257" spans="1:12" hidden="1">
      <c r="A257" s="181"/>
      <c r="B257" s="181" t="s">
        <v>4403</v>
      </c>
      <c r="C257" s="261" t="str">
        <f>IFERROR(VLOOKUP(B257,'ПО КОРИСНИЦИМА'!$C$16:$S$1932,5,FALSE),"")</f>
        <v/>
      </c>
      <c r="D257" s="247">
        <f>SUMIF('ПО КОРИСНИЦИМА'!$G$16:$G$1932,"Свега за пројекат 2001-П27:",'ПО КОРИСНИЦИМА'!$H$16:$H$1932)</f>
        <v>0</v>
      </c>
      <c r="E257" s="247"/>
      <c r="F257" s="279"/>
      <c r="G257" s="248">
        <f>SUMIF('ПО КОРИСНИЦИМА'!$G$16:$G$1932,"Свега за пројекат 2001-П27:",'ПО КОРИСНИЦИМА'!$L$16:$L$1932)</f>
        <v>0</v>
      </c>
      <c r="H257" s="248"/>
      <c r="I257" s="286"/>
      <c r="J257" s="245">
        <f t="shared" si="12"/>
        <v>0</v>
      </c>
      <c r="K257" s="245"/>
      <c r="L257" s="278"/>
    </row>
    <row r="258" spans="1:12" hidden="1">
      <c r="A258" s="181"/>
      <c r="B258" s="181" t="s">
        <v>4404</v>
      </c>
      <c r="C258" s="261" t="str">
        <f>IFERROR(VLOOKUP(B258,'ПО КОРИСНИЦИМА'!$C$16:$S$1932,5,FALSE),"")</f>
        <v/>
      </c>
      <c r="D258" s="247">
        <f>SUMIF('ПО КОРИСНИЦИМА'!$G$16:$G$1932,"Свега за пројекат 2001-П28:",'ПО КОРИСНИЦИМА'!$H$16:$H$1932)</f>
        <v>0</v>
      </c>
      <c r="E258" s="247"/>
      <c r="F258" s="279"/>
      <c r="G258" s="248">
        <f>SUMIF('ПО КОРИСНИЦИМА'!$G$16:$G$1932,"Свега за пројекат 2001-П28:",'ПО КОРИСНИЦИМА'!$L$16:$L$1932)</f>
        <v>0</v>
      </c>
      <c r="H258" s="248"/>
      <c r="I258" s="286"/>
      <c r="J258" s="245">
        <f t="shared" si="12"/>
        <v>0</v>
      </c>
      <c r="K258" s="245"/>
      <c r="L258" s="278"/>
    </row>
    <row r="259" spans="1:12" hidden="1">
      <c r="A259" s="181"/>
      <c r="B259" s="181" t="s">
        <v>4405</v>
      </c>
      <c r="C259" s="261" t="str">
        <f>IFERROR(VLOOKUP(B259,'ПО КОРИСНИЦИМА'!$C$16:$S$1932,5,FALSE),"")</f>
        <v/>
      </c>
      <c r="D259" s="247">
        <f>SUMIF('ПО КОРИСНИЦИМА'!$G$16:$G$1932,"Свега за пројекат 2001-П29:",'ПО КОРИСНИЦИМА'!$H$16:$H$1932)</f>
        <v>0</v>
      </c>
      <c r="E259" s="247"/>
      <c r="F259" s="279"/>
      <c r="G259" s="248">
        <f>SUMIF('ПО КОРИСНИЦИМА'!$G$16:$G$1932,"Свега за пројекат 2001-П29:",'ПО КОРИСНИЦИМА'!$L$16:$L$1932)</f>
        <v>0</v>
      </c>
      <c r="H259" s="248"/>
      <c r="I259" s="286"/>
      <c r="J259" s="245">
        <f t="shared" si="12"/>
        <v>0</v>
      </c>
      <c r="K259" s="245"/>
      <c r="L259" s="278"/>
    </row>
    <row r="260" spans="1:12" hidden="1">
      <c r="A260" s="182"/>
      <c r="B260" s="181" t="s">
        <v>4464</v>
      </c>
      <c r="C260" s="261" t="str">
        <f>IFERROR(VLOOKUP(B260,'ПО КОРИСНИЦИМА'!$C$16:$S$1932,5,FALSE),"")</f>
        <v/>
      </c>
      <c r="D260" s="247">
        <f>SUMIF('ПО КОРИСНИЦИМА'!$G$16:$G$1932,"Свега за пројекат 2001-П30:",'ПО КОРИСНИЦИМА'!$H$16:$H$1932)</f>
        <v>0</v>
      </c>
      <c r="E260" s="247"/>
      <c r="F260" s="279"/>
      <c r="G260" s="248">
        <f>SUMIF('ПО КОРИСНИЦИМА'!$G$16:$G$1932,"Свега за пројекат 2001-П30:",'ПО КОРИСНИЦИМА'!$L$16:$L$1932)</f>
        <v>0</v>
      </c>
      <c r="H260" s="248"/>
      <c r="I260" s="286"/>
      <c r="J260" s="245">
        <f t="shared" si="12"/>
        <v>0</v>
      </c>
      <c r="K260" s="271"/>
      <c r="L260" s="293"/>
    </row>
    <row r="261" spans="1:12" s="179" customFormat="1" ht="25.5">
      <c r="A261" s="172" t="s">
        <v>3587</v>
      </c>
      <c r="B261" s="173"/>
      <c r="C261" s="259" t="s">
        <v>5148</v>
      </c>
      <c r="D261" s="241">
        <f>SUM(D262:D292)</f>
        <v>54700000</v>
      </c>
      <c r="E261" s="241">
        <f>SUM(E262:E292)</f>
        <v>11563179.230000008</v>
      </c>
      <c r="F261" s="281">
        <f>E261/D261</f>
        <v>0.21139267330895808</v>
      </c>
      <c r="G261" s="242">
        <f>SUM(G262:G292)</f>
        <v>0</v>
      </c>
      <c r="H261" s="242">
        <f>SUM(H262:H292)</f>
        <v>0</v>
      </c>
      <c r="I261" s="288"/>
      <c r="J261" s="241">
        <f t="shared" si="12"/>
        <v>54700000</v>
      </c>
      <c r="K261" s="241">
        <f>E261+H261</f>
        <v>11563179.230000008</v>
      </c>
      <c r="L261" s="281">
        <f>K261/J261</f>
        <v>0.21139267330895808</v>
      </c>
    </row>
    <row r="262" spans="1:12">
      <c r="A262" s="174"/>
      <c r="B262" s="183" t="s">
        <v>4169</v>
      </c>
      <c r="C262" s="266" t="s">
        <v>4056</v>
      </c>
      <c r="D262" s="243">
        <f>SUMIF('ПО КОРИСНИЦИМА'!$G$16:$G$1932,"Свега за програмску активност 2002-0001:",'ПО КОРИСНИЦИМА'!$H$16:$H$1932)</f>
        <v>28000000</v>
      </c>
      <c r="E262" s="243">
        <f>SUMIF('ПО КОРИСНИЦИМА'!$G$16:$G$1932,"Свега за програмску активност 2002-0001:",'ПО КОРИСНИЦИМА'!$I$16:$I$1932)</f>
        <v>11563179.230000008</v>
      </c>
      <c r="F262" s="277">
        <f>E262/D262</f>
        <v>0.41297068678571458</v>
      </c>
      <c r="G262" s="244">
        <f>SUMIF('ПО КОРИСНИЦИМА'!$G$16:$G$1932,"Свега за програмску активност 2002-0001:",'ПО КОРИСНИЦИМА'!$L$16:$L$1932)</f>
        <v>0</v>
      </c>
      <c r="H262" s="244">
        <f>SUMIF('ПО КОРИСНИЦИМА'!$G$16:$G$1932,"Свега за програмску активност 2002-0001:",'ПО КОРИСНИЦИМА'!$M$16:$M$1932)</f>
        <v>0</v>
      </c>
      <c r="I262" s="284"/>
      <c r="J262" s="243">
        <f t="shared" si="12"/>
        <v>28000000</v>
      </c>
      <c r="K262" s="243">
        <f>E262+H262</f>
        <v>11563179.230000008</v>
      </c>
      <c r="L262" s="277">
        <f>K262/J262</f>
        <v>0.41297068678571458</v>
      </c>
    </row>
    <row r="263" spans="1:12">
      <c r="A263" s="174"/>
      <c r="B263" s="183" t="s">
        <v>5411</v>
      </c>
      <c r="C263" s="261" t="s">
        <v>5259</v>
      </c>
      <c r="D263" s="247">
        <f>25000000+1700000</f>
        <v>26700000</v>
      </c>
      <c r="E263" s="247">
        <f>SUMIF('ПО КОРИСНИЦИМА'!$G$16:$G$1932,"Свега за пројекат 2002-П1:",'ПО КОРИСНИЦИМА'!$I$16:$I$1932)</f>
        <v>0</v>
      </c>
      <c r="F263" s="279"/>
      <c r="G263" s="248">
        <f>SUMIF('ПО КОРИСНИЦИМА'!$G$16:$G$1932,"Свега за пројекат 2002-П1:",'ПО КОРИСНИЦИМА'!$L$16:$L$1932)</f>
        <v>0</v>
      </c>
      <c r="H263" s="253"/>
      <c r="I263" s="289"/>
      <c r="J263" s="243">
        <f t="shared" si="12"/>
        <v>26700000</v>
      </c>
      <c r="K263" s="243">
        <f>E263+H263</f>
        <v>0</v>
      </c>
      <c r="L263" s="277">
        <f>K263/J263</f>
        <v>0</v>
      </c>
    </row>
    <row r="264" spans="1:12" hidden="1">
      <c r="A264" s="174"/>
      <c r="B264" s="183" t="s">
        <v>4406</v>
      </c>
      <c r="C264" s="261" t="str">
        <f>IFERROR(VLOOKUP(B264,'ПО КОРИСНИЦИМА'!$C$16:$S$1932,5,FALSE),"")</f>
        <v/>
      </c>
      <c r="D264" s="247">
        <f>SUMIF('ПО КОРИСНИЦИМА'!$G$16:$G$1932,"Свега за пројекат 2002-П2:",'ПО КОРИСНИЦИМА'!$H$16:$H$1932)</f>
        <v>0</v>
      </c>
      <c r="E264" s="247"/>
      <c r="F264" s="279"/>
      <c r="G264" s="248">
        <f>SUMIF('ПО КОРИСНИЦИМА'!$G$16:$G$1932,"Свега за пројекат 2002-П2:",'ПО КОРИСНИЦИМА'!$L$16:$L$1932)</f>
        <v>0</v>
      </c>
      <c r="H264" s="253"/>
      <c r="I264" s="289"/>
      <c r="J264" s="243">
        <f t="shared" si="12"/>
        <v>0</v>
      </c>
      <c r="K264" s="243"/>
      <c r="L264" s="277"/>
    </row>
    <row r="265" spans="1:12" hidden="1">
      <c r="A265" s="174"/>
      <c r="B265" s="183" t="s">
        <v>4407</v>
      </c>
      <c r="C265" s="261" t="str">
        <f>IFERROR(VLOOKUP(B265,'ПО КОРИСНИЦИМА'!$C$16:$S$1932,5,FALSE),"")</f>
        <v/>
      </c>
      <c r="D265" s="247">
        <f>SUMIF('ПО КОРИСНИЦИМА'!$G$16:$G$1932,"Свега за пројекат 2002-П3:",'ПО КОРИСНИЦИМА'!$H$16:$H$1932)</f>
        <v>0</v>
      </c>
      <c r="E265" s="247"/>
      <c r="F265" s="279"/>
      <c r="G265" s="248">
        <f>SUMIF('ПО КОРИСНИЦИМА'!$G$16:$G$1932,"Свега за пројекат 2002-П3:",'ПО КОРИСНИЦИМА'!$L$16:$L$1932)</f>
        <v>0</v>
      </c>
      <c r="H265" s="253"/>
      <c r="I265" s="289"/>
      <c r="J265" s="243">
        <f t="shared" si="12"/>
        <v>0</v>
      </c>
      <c r="K265" s="243"/>
      <c r="L265" s="277"/>
    </row>
    <row r="266" spans="1:12" hidden="1">
      <c r="A266" s="174"/>
      <c r="B266" s="183" t="s">
        <v>4408</v>
      </c>
      <c r="C266" s="261" t="str">
        <f>IFERROR(VLOOKUP(B266,'ПО КОРИСНИЦИМА'!$C$16:$S$1932,5,FALSE),"")</f>
        <v/>
      </c>
      <c r="D266" s="247">
        <f>SUMIF('ПО КОРИСНИЦИМА'!$G$16:$G$1932,"Свега за пројекат 2002-П4:",'ПО КОРИСНИЦИМА'!$H$16:$H$1932)</f>
        <v>0</v>
      </c>
      <c r="E266" s="247"/>
      <c r="F266" s="279"/>
      <c r="G266" s="248">
        <f>SUMIF('ПО КОРИСНИЦИМА'!$G$16:$G$1932,"Свега за пројекат 2002-П4:",'ПО КОРИСНИЦИМА'!$L$16:$L$1932)</f>
        <v>0</v>
      </c>
      <c r="H266" s="253"/>
      <c r="I266" s="289"/>
      <c r="J266" s="243">
        <f t="shared" si="12"/>
        <v>0</v>
      </c>
      <c r="K266" s="243"/>
      <c r="L266" s="277"/>
    </row>
    <row r="267" spans="1:12" hidden="1">
      <c r="A267" s="174"/>
      <c r="B267" s="183" t="s">
        <v>4409</v>
      </c>
      <c r="C267" s="261" t="str">
        <f>IFERROR(VLOOKUP(B267,'ПО КОРИСНИЦИМА'!$C$16:$S$1932,5,FALSE),"")</f>
        <v/>
      </c>
      <c r="D267" s="247">
        <f>SUMIF('ПО КОРИСНИЦИМА'!$G$16:$G$1932,"Свега за пројекат 2002-П5:",'ПО КОРИСНИЦИМА'!$H$16:$H$1932)</f>
        <v>0</v>
      </c>
      <c r="E267" s="247"/>
      <c r="F267" s="279"/>
      <c r="G267" s="248">
        <f>SUMIF('ПО КОРИСНИЦИМА'!$G$16:$G$1932,"Свега за пројекат 2002-П5:",'ПО КОРИСНИЦИМА'!$L$16:$L$1932)</f>
        <v>0</v>
      </c>
      <c r="H267" s="253"/>
      <c r="I267" s="289"/>
      <c r="J267" s="243">
        <f t="shared" si="12"/>
        <v>0</v>
      </c>
      <c r="K267" s="243"/>
      <c r="L267" s="277"/>
    </row>
    <row r="268" spans="1:12" hidden="1">
      <c r="A268" s="174"/>
      <c r="B268" s="183" t="s">
        <v>4410</v>
      </c>
      <c r="C268" s="261" t="str">
        <f>IFERROR(VLOOKUP(B268,'ПО КОРИСНИЦИМА'!$C$16:$S$1932,5,FALSE),"")</f>
        <v/>
      </c>
      <c r="D268" s="247">
        <f>SUMIF('ПО КОРИСНИЦИМА'!$G$16:$G$1932,"Свега за пројекат 2002-П6:",'ПО КОРИСНИЦИМА'!$H$16:$H$1932)</f>
        <v>0</v>
      </c>
      <c r="E268" s="247"/>
      <c r="F268" s="279"/>
      <c r="G268" s="248">
        <f>SUMIF('ПО КОРИСНИЦИМА'!$G$16:$G$1932,"Свега за пројекат 2002-П6:",'ПО КОРИСНИЦИМА'!$L$16:$L$1932)</f>
        <v>0</v>
      </c>
      <c r="H268" s="253"/>
      <c r="I268" s="289"/>
      <c r="J268" s="243">
        <f t="shared" si="12"/>
        <v>0</v>
      </c>
      <c r="K268" s="243"/>
      <c r="L268" s="277"/>
    </row>
    <row r="269" spans="1:12" hidden="1">
      <c r="A269" s="174"/>
      <c r="B269" s="183" t="s">
        <v>4411</v>
      </c>
      <c r="C269" s="261" t="str">
        <f>IFERROR(VLOOKUP(B269,'ПО КОРИСНИЦИМА'!$C$16:$S$1932,5,FALSE),"")</f>
        <v/>
      </c>
      <c r="D269" s="247">
        <f>SUMIF('ПО КОРИСНИЦИМА'!$G$16:$G$1932,"Свега за пројекат 2002-П7:",'ПО КОРИСНИЦИМА'!$H$16:$H$1932)</f>
        <v>0</v>
      </c>
      <c r="E269" s="247"/>
      <c r="F269" s="279"/>
      <c r="G269" s="248">
        <f>SUMIF('ПО КОРИСНИЦИМА'!$G$16:$G$1932,"Свега за пројекат 2002-П7:",'ПО КОРИСНИЦИМА'!$L$16:$L$1932)</f>
        <v>0</v>
      </c>
      <c r="H269" s="253"/>
      <c r="I269" s="289"/>
      <c r="J269" s="243">
        <f t="shared" si="12"/>
        <v>0</v>
      </c>
      <c r="K269" s="243"/>
      <c r="L269" s="277"/>
    </row>
    <row r="270" spans="1:12" hidden="1">
      <c r="A270" s="174"/>
      <c r="B270" s="183" t="s">
        <v>4412</v>
      </c>
      <c r="C270" s="261" t="str">
        <f>IFERROR(VLOOKUP(B270,'ПО КОРИСНИЦИМА'!$C$16:$S$1932,5,FALSE),"")</f>
        <v/>
      </c>
      <c r="D270" s="247">
        <f>SUMIF('ПО КОРИСНИЦИМА'!$G$16:$G$1932,"Свега за пројекат 2002-П8:",'ПО КОРИСНИЦИМА'!$H$16:$H$1932)</f>
        <v>0</v>
      </c>
      <c r="E270" s="247"/>
      <c r="F270" s="279"/>
      <c r="G270" s="248">
        <f>SUMIF('ПО КОРИСНИЦИМА'!$G$16:$G$1932,"Свега за пројекат 2002-П8:",'ПО КОРИСНИЦИМА'!$L$16:$L$1932)</f>
        <v>0</v>
      </c>
      <c r="H270" s="253"/>
      <c r="I270" s="289"/>
      <c r="J270" s="243">
        <f t="shared" si="12"/>
        <v>0</v>
      </c>
      <c r="K270" s="243"/>
      <c r="L270" s="277"/>
    </row>
    <row r="271" spans="1:12" hidden="1">
      <c r="A271" s="174"/>
      <c r="B271" s="183" t="s">
        <v>4413</v>
      </c>
      <c r="C271" s="261" t="str">
        <f>IFERROR(VLOOKUP(B271,'ПО КОРИСНИЦИМА'!$C$16:$S$1932,5,FALSE),"")</f>
        <v/>
      </c>
      <c r="D271" s="247">
        <f>SUMIF('ПО КОРИСНИЦИМА'!$G$16:$G$1932,"Свега за пројекат 2002-П9:",'ПО КОРИСНИЦИМА'!$H$16:$H$1932)</f>
        <v>0</v>
      </c>
      <c r="E271" s="247"/>
      <c r="F271" s="279"/>
      <c r="G271" s="248">
        <f>SUMIF('ПО КОРИСНИЦИМА'!$G$16:$G$1932,"Свега за пројекат 2002-П9:",'ПО КОРИСНИЦИМА'!$L$16:$L$1932)</f>
        <v>0</v>
      </c>
      <c r="H271" s="253"/>
      <c r="I271" s="289"/>
      <c r="J271" s="243">
        <f t="shared" si="12"/>
        <v>0</v>
      </c>
      <c r="K271" s="243"/>
      <c r="L271" s="277"/>
    </row>
    <row r="272" spans="1:12" hidden="1">
      <c r="A272" s="174"/>
      <c r="B272" s="183" t="s">
        <v>4414</v>
      </c>
      <c r="C272" s="261" t="str">
        <f>IFERROR(VLOOKUP(B272,'ПО КОРИСНИЦИМА'!$C$16:$S$1932,5,FALSE),"")</f>
        <v/>
      </c>
      <c r="D272" s="247">
        <f>SUMIF('ПО КОРИСНИЦИМА'!$G$16:$G$1932,"Свега за пројекат 2002-П10:",'ПО КОРИСНИЦИМА'!$H$16:$H$1932)</f>
        <v>0</v>
      </c>
      <c r="E272" s="247"/>
      <c r="F272" s="279"/>
      <c r="G272" s="248">
        <f>SUMIF('ПО КОРИСНИЦИМА'!$G$16:$G$1932,"Свега за пројекат 2002-П10:",'ПО КОРИСНИЦИМА'!$L$16:$L$1932)</f>
        <v>0</v>
      </c>
      <c r="H272" s="253"/>
      <c r="I272" s="289"/>
      <c r="J272" s="243">
        <f t="shared" si="12"/>
        <v>0</v>
      </c>
      <c r="K272" s="243"/>
      <c r="L272" s="277"/>
    </row>
    <row r="273" spans="1:12" hidden="1">
      <c r="A273" s="174"/>
      <c r="B273" s="183" t="s">
        <v>4415</v>
      </c>
      <c r="C273" s="261" t="str">
        <f>IFERROR(VLOOKUP(B273,'ПО КОРИСНИЦИМА'!$C$16:$S$1932,5,FALSE),"")</f>
        <v/>
      </c>
      <c r="D273" s="247">
        <f>SUMIF('ПО КОРИСНИЦИМА'!$G$16:$G$1932,"Свега за пројекат 2002-П11:",'ПО КОРИСНИЦИМА'!$H$16:$H$1932)</f>
        <v>0</v>
      </c>
      <c r="E273" s="247"/>
      <c r="F273" s="279"/>
      <c r="G273" s="248">
        <f>SUMIF('ПО КОРИСНИЦИМА'!$G$16:$G$1932,"Свега за пројекат 2002-П11:",'ПО КОРИСНИЦИМА'!$L$16:$L$1932)</f>
        <v>0</v>
      </c>
      <c r="H273" s="253"/>
      <c r="I273" s="289"/>
      <c r="J273" s="243">
        <f t="shared" si="12"/>
        <v>0</v>
      </c>
      <c r="K273" s="243"/>
      <c r="L273" s="277"/>
    </row>
    <row r="274" spans="1:12" hidden="1">
      <c r="A274" s="174"/>
      <c r="B274" s="183" t="s">
        <v>4416</v>
      </c>
      <c r="C274" s="261" t="str">
        <f>IFERROR(VLOOKUP(B274,'ПО КОРИСНИЦИМА'!$C$16:$S$1932,5,FALSE),"")</f>
        <v/>
      </c>
      <c r="D274" s="247">
        <f>SUMIF('ПО КОРИСНИЦИМА'!$G$16:$G$1932,"Свега за пројекат 2002-П12:",'ПО КОРИСНИЦИМА'!$H$16:$H$1932)</f>
        <v>0</v>
      </c>
      <c r="E274" s="247"/>
      <c r="F274" s="279"/>
      <c r="G274" s="248">
        <f>SUMIF('ПО КОРИСНИЦИМА'!$G$16:$G$1932,"Свега за пројекат 2002-П12:",'ПО КОРИСНИЦИМА'!$L$16:$L$1932)</f>
        <v>0</v>
      </c>
      <c r="H274" s="253"/>
      <c r="I274" s="289"/>
      <c r="J274" s="243">
        <f t="shared" si="12"/>
        <v>0</v>
      </c>
      <c r="K274" s="243"/>
      <c r="L274" s="277"/>
    </row>
    <row r="275" spans="1:12" hidden="1">
      <c r="A275" s="174"/>
      <c r="B275" s="183" t="s">
        <v>4417</v>
      </c>
      <c r="C275" s="261" t="str">
        <f>IFERROR(VLOOKUP(B275,'ПО КОРИСНИЦИМА'!$C$16:$S$1932,5,FALSE),"")</f>
        <v/>
      </c>
      <c r="D275" s="247">
        <f>SUMIF('ПО КОРИСНИЦИМА'!$G$16:$G$1932,"Свега за пројекат 2002-П13:",'ПО КОРИСНИЦИМА'!$H$16:$H$1932)</f>
        <v>0</v>
      </c>
      <c r="E275" s="247"/>
      <c r="F275" s="279"/>
      <c r="G275" s="248">
        <f>SUMIF('ПО КОРИСНИЦИМА'!$G$16:$G$1932,"Свега за пројекат 2002-П13:",'ПО КОРИСНИЦИМА'!$L$16:$L$1932)</f>
        <v>0</v>
      </c>
      <c r="H275" s="253"/>
      <c r="I275" s="289"/>
      <c r="J275" s="243">
        <f t="shared" si="12"/>
        <v>0</v>
      </c>
      <c r="K275" s="243"/>
      <c r="L275" s="277"/>
    </row>
    <row r="276" spans="1:12" hidden="1">
      <c r="A276" s="174"/>
      <c r="B276" s="183" t="s">
        <v>4418</v>
      </c>
      <c r="C276" s="261" t="str">
        <f>IFERROR(VLOOKUP(B276,'ПО КОРИСНИЦИМА'!$C$16:$S$1932,5,FALSE),"")</f>
        <v/>
      </c>
      <c r="D276" s="247">
        <f>SUMIF('ПО КОРИСНИЦИМА'!$G$16:$G$1932,"Свега за пројекат 2002-П14:",'ПО КОРИСНИЦИМА'!$H$16:$H$1932)</f>
        <v>0</v>
      </c>
      <c r="E276" s="247"/>
      <c r="F276" s="279"/>
      <c r="G276" s="248">
        <f>SUMIF('ПО КОРИСНИЦИМА'!$G$16:$G$1932,"Свега за пројекат 2002-П14:",'ПО КОРИСНИЦИМА'!$L$16:$L$1932)</f>
        <v>0</v>
      </c>
      <c r="H276" s="253"/>
      <c r="I276" s="289"/>
      <c r="J276" s="243">
        <f t="shared" si="12"/>
        <v>0</v>
      </c>
      <c r="K276" s="243"/>
      <c r="L276" s="277"/>
    </row>
    <row r="277" spans="1:12" hidden="1">
      <c r="A277" s="174"/>
      <c r="B277" s="183" t="s">
        <v>4419</v>
      </c>
      <c r="C277" s="261" t="str">
        <f>IFERROR(VLOOKUP(B277,'ПО КОРИСНИЦИМА'!$C$16:$S$1932,5,FALSE),"")</f>
        <v/>
      </c>
      <c r="D277" s="247">
        <f>SUMIF('ПО КОРИСНИЦИМА'!$G$16:$G$1932,"Свега за пројекат 2002-П15:",'ПО КОРИСНИЦИМА'!$H$16:$H$1932)</f>
        <v>0</v>
      </c>
      <c r="E277" s="247"/>
      <c r="F277" s="279"/>
      <c r="G277" s="248">
        <f>SUMIF('ПО КОРИСНИЦИМА'!$G$16:$G$1932,"Свега за пројекат 2002-П15:",'ПО КОРИСНИЦИМА'!$L$16:$L$1932)</f>
        <v>0</v>
      </c>
      <c r="H277" s="253"/>
      <c r="I277" s="289"/>
      <c r="J277" s="243">
        <f t="shared" si="12"/>
        <v>0</v>
      </c>
      <c r="K277" s="243"/>
      <c r="L277" s="277"/>
    </row>
    <row r="278" spans="1:12" hidden="1">
      <c r="A278" s="174"/>
      <c r="B278" s="183" t="s">
        <v>4420</v>
      </c>
      <c r="C278" s="261" t="str">
        <f>IFERROR(VLOOKUP(B278,'ПО КОРИСНИЦИМА'!$C$16:$S$1932,5,FALSE),"")</f>
        <v/>
      </c>
      <c r="D278" s="247">
        <f>SUMIF('ПО КОРИСНИЦИМА'!$G$16:$G$1932,"Свега за пројекат 2002-П16:",'ПО КОРИСНИЦИМА'!$H$16:$H$1932)</f>
        <v>0</v>
      </c>
      <c r="E278" s="247"/>
      <c r="F278" s="279"/>
      <c r="G278" s="248">
        <f>SUMIF('ПО КОРИСНИЦИМА'!$G$16:$G$1932,"Свега за пројекат 2002-П16:",'ПО КОРИСНИЦИМА'!$L$16:$L$1932)</f>
        <v>0</v>
      </c>
      <c r="H278" s="253"/>
      <c r="I278" s="289"/>
      <c r="J278" s="243">
        <f t="shared" si="12"/>
        <v>0</v>
      </c>
      <c r="K278" s="243"/>
      <c r="L278" s="277"/>
    </row>
    <row r="279" spans="1:12" hidden="1">
      <c r="A279" s="174"/>
      <c r="B279" s="183" t="s">
        <v>4421</v>
      </c>
      <c r="C279" s="261" t="str">
        <f>IFERROR(VLOOKUP(B279,'ПО КОРИСНИЦИМА'!$C$16:$S$1932,5,FALSE),"")</f>
        <v/>
      </c>
      <c r="D279" s="247">
        <f>SUMIF('ПО КОРИСНИЦИМА'!$G$16:$G$1932,"Свега за пројекат 2002-П17:",'ПО КОРИСНИЦИМА'!$H$16:$H$1932)</f>
        <v>0</v>
      </c>
      <c r="E279" s="247"/>
      <c r="F279" s="279"/>
      <c r="G279" s="248">
        <f>SUMIF('ПО КОРИСНИЦИМА'!$G$16:$G$1932,"Свега за пројекат 2002-П17:",'ПО КОРИСНИЦИМА'!$L$16:$L$1932)</f>
        <v>0</v>
      </c>
      <c r="H279" s="253"/>
      <c r="I279" s="289"/>
      <c r="J279" s="243">
        <f t="shared" si="12"/>
        <v>0</v>
      </c>
      <c r="K279" s="243"/>
      <c r="L279" s="277"/>
    </row>
    <row r="280" spans="1:12" hidden="1">
      <c r="A280" s="174"/>
      <c r="B280" s="183" t="s">
        <v>4422</v>
      </c>
      <c r="C280" s="261" t="str">
        <f>IFERROR(VLOOKUP(B280,'ПО КОРИСНИЦИМА'!$C$16:$S$1932,5,FALSE),"")</f>
        <v/>
      </c>
      <c r="D280" s="247">
        <f>SUMIF('ПО КОРИСНИЦИМА'!$G$16:$G$1932,"Свега за пројекат 2002-П18:",'ПО КОРИСНИЦИМА'!$H$16:$H$1932)</f>
        <v>0</v>
      </c>
      <c r="E280" s="247"/>
      <c r="F280" s="279"/>
      <c r="G280" s="248">
        <f>SUMIF('ПО КОРИСНИЦИМА'!$G$16:$G$1932,"Свега за пројекат 2002-П18:",'ПО КОРИСНИЦИМА'!$L$16:$L$1932)</f>
        <v>0</v>
      </c>
      <c r="H280" s="253"/>
      <c r="I280" s="289"/>
      <c r="J280" s="243">
        <f t="shared" si="12"/>
        <v>0</v>
      </c>
      <c r="K280" s="243"/>
      <c r="L280" s="277"/>
    </row>
    <row r="281" spans="1:12" hidden="1">
      <c r="A281" s="174"/>
      <c r="B281" s="183" t="s">
        <v>4423</v>
      </c>
      <c r="C281" s="261" t="str">
        <f>IFERROR(VLOOKUP(B281,'ПО КОРИСНИЦИМА'!$C$16:$S$1932,5,FALSE),"")</f>
        <v/>
      </c>
      <c r="D281" s="247">
        <f>SUMIF('ПО КОРИСНИЦИМА'!$G$16:$G$1932,"Свега за пројекат 2002-П19:",'ПО КОРИСНИЦИМА'!$H$16:$H$1932)</f>
        <v>0</v>
      </c>
      <c r="E281" s="247"/>
      <c r="F281" s="279"/>
      <c r="G281" s="248">
        <f>SUMIF('ПО КОРИСНИЦИМА'!$G$16:$G$1932,"Свега за пројекат 2002-П19:",'ПО КОРИСНИЦИМА'!$L$16:$L$1932)</f>
        <v>0</v>
      </c>
      <c r="H281" s="253"/>
      <c r="I281" s="289"/>
      <c r="J281" s="243">
        <f t="shared" si="12"/>
        <v>0</v>
      </c>
      <c r="K281" s="243"/>
      <c r="L281" s="277"/>
    </row>
    <row r="282" spans="1:12" hidden="1">
      <c r="A282" s="174"/>
      <c r="B282" s="183" t="s">
        <v>4424</v>
      </c>
      <c r="C282" s="261" t="str">
        <f>IFERROR(VLOOKUP(B282,'ПО КОРИСНИЦИМА'!$C$16:$S$1932,5,FALSE),"")</f>
        <v/>
      </c>
      <c r="D282" s="247">
        <f>SUMIF('ПО КОРИСНИЦИМА'!$G$16:$G$1932,"Свега за пројекат 2002-П20:",'ПО КОРИСНИЦИМА'!$H$16:$H$1932)</f>
        <v>0</v>
      </c>
      <c r="E282" s="247"/>
      <c r="F282" s="279"/>
      <c r="G282" s="248">
        <f>SUMIF('ПО КОРИСНИЦИМА'!$G$16:$G$1932,"Свега за пројекат 2002-П20:",'ПО КОРИСНИЦИМА'!$L$16:$L$1932)</f>
        <v>0</v>
      </c>
      <c r="H282" s="253"/>
      <c r="I282" s="289"/>
      <c r="J282" s="243">
        <f t="shared" si="12"/>
        <v>0</v>
      </c>
      <c r="K282" s="243"/>
      <c r="L282" s="277"/>
    </row>
    <row r="283" spans="1:12" hidden="1">
      <c r="A283" s="174"/>
      <c r="B283" s="183" t="s">
        <v>4425</v>
      </c>
      <c r="C283" s="261" t="str">
        <f>IFERROR(VLOOKUP(B283,'ПО КОРИСНИЦИМА'!$C$16:$S$1932,5,FALSE),"")</f>
        <v/>
      </c>
      <c r="D283" s="247">
        <f>SUMIF('ПО КОРИСНИЦИМА'!$G$16:$G$1932,"Свега за пројекат 2002-П21:",'ПО КОРИСНИЦИМА'!$H$16:$H$1932)</f>
        <v>0</v>
      </c>
      <c r="E283" s="247"/>
      <c r="F283" s="279"/>
      <c r="G283" s="248">
        <f>SUMIF('ПО КОРИСНИЦИМА'!$G$16:$G$1932,"Свега за пројекат 2002-П21:",'ПО КОРИСНИЦИМА'!$L$16:$L$1932)</f>
        <v>0</v>
      </c>
      <c r="H283" s="253"/>
      <c r="I283" s="289"/>
      <c r="J283" s="243">
        <f t="shared" si="12"/>
        <v>0</v>
      </c>
      <c r="K283" s="243"/>
      <c r="L283" s="277"/>
    </row>
    <row r="284" spans="1:12" hidden="1">
      <c r="A284" s="174"/>
      <c r="B284" s="183" t="s">
        <v>4426</v>
      </c>
      <c r="C284" s="261" t="str">
        <f>IFERROR(VLOOKUP(B284,'ПО КОРИСНИЦИМА'!$C$16:$S$1932,5,FALSE),"")</f>
        <v/>
      </c>
      <c r="D284" s="247">
        <f>SUMIF('ПО КОРИСНИЦИМА'!$G$16:$G$1932,"Свега за пројекат 2002-П22:",'ПО КОРИСНИЦИМА'!$H$16:$H$1932)</f>
        <v>0</v>
      </c>
      <c r="E284" s="247"/>
      <c r="F284" s="279"/>
      <c r="G284" s="248">
        <f>SUMIF('ПО КОРИСНИЦИМА'!$G$16:$G$1932,"Свега за пројекат 2002-П22:",'ПО КОРИСНИЦИМА'!$L$16:$L$1932)</f>
        <v>0</v>
      </c>
      <c r="H284" s="253"/>
      <c r="I284" s="289"/>
      <c r="J284" s="243">
        <f t="shared" si="12"/>
        <v>0</v>
      </c>
      <c r="K284" s="243"/>
      <c r="L284" s="277"/>
    </row>
    <row r="285" spans="1:12" hidden="1">
      <c r="A285" s="174"/>
      <c r="B285" s="183" t="s">
        <v>4427</v>
      </c>
      <c r="C285" s="261" t="str">
        <f>IFERROR(VLOOKUP(B285,'ПО КОРИСНИЦИМА'!$C$16:$S$1932,5,FALSE),"")</f>
        <v/>
      </c>
      <c r="D285" s="247">
        <f>SUMIF('ПО КОРИСНИЦИМА'!$G$16:$G$1932,"Свега за пројекат 2002-П23:",'ПО КОРИСНИЦИМА'!$H$16:$H$1932)</f>
        <v>0</v>
      </c>
      <c r="E285" s="247"/>
      <c r="F285" s="279"/>
      <c r="G285" s="248">
        <f>SUMIF('ПО КОРИСНИЦИМА'!$G$16:$G$1932,"Свега за пројекат 2002-П23:",'ПО КОРИСНИЦИМА'!$L$16:$L$1932)</f>
        <v>0</v>
      </c>
      <c r="H285" s="253"/>
      <c r="I285" s="289"/>
      <c r="J285" s="243">
        <f t="shared" si="12"/>
        <v>0</v>
      </c>
      <c r="K285" s="243"/>
      <c r="L285" s="277"/>
    </row>
    <row r="286" spans="1:12" hidden="1">
      <c r="A286" s="174"/>
      <c r="B286" s="183" t="s">
        <v>4428</v>
      </c>
      <c r="C286" s="261" t="str">
        <f>IFERROR(VLOOKUP(B286,'ПО КОРИСНИЦИМА'!$C$16:$S$1932,5,FALSE),"")</f>
        <v/>
      </c>
      <c r="D286" s="247">
        <f>SUMIF('ПО КОРИСНИЦИМА'!$G$16:$G$1932,"Свега за пројекат 2002-П24:",'ПО КОРИСНИЦИМА'!$H$16:$H$1932)</f>
        <v>0</v>
      </c>
      <c r="E286" s="247"/>
      <c r="F286" s="279"/>
      <c r="G286" s="248">
        <f>SUMIF('ПО КОРИСНИЦИМА'!$G$16:$G$1932,"Свега за пројекат 2002-П24:",'ПО КОРИСНИЦИМА'!$L$16:$L$1932)</f>
        <v>0</v>
      </c>
      <c r="H286" s="253"/>
      <c r="I286" s="289"/>
      <c r="J286" s="243">
        <f t="shared" si="12"/>
        <v>0</v>
      </c>
      <c r="K286" s="243"/>
      <c r="L286" s="277"/>
    </row>
    <row r="287" spans="1:12" hidden="1">
      <c r="A287" s="174"/>
      <c r="B287" s="183" t="s">
        <v>4429</v>
      </c>
      <c r="C287" s="261" t="str">
        <f>IFERROR(VLOOKUP(B287,'ПО КОРИСНИЦИМА'!$C$16:$S$1932,5,FALSE),"")</f>
        <v/>
      </c>
      <c r="D287" s="247">
        <f>SUMIF('ПО КОРИСНИЦИМА'!$G$16:$G$1932,"Свега за пројекат 2002-П25:",'ПО КОРИСНИЦИМА'!$H$16:$H$1932)</f>
        <v>0</v>
      </c>
      <c r="E287" s="247"/>
      <c r="F287" s="279"/>
      <c r="G287" s="248">
        <f>SUMIF('ПО КОРИСНИЦИМА'!$G$16:$G$1932,"Свега за пројекат 2002-П25:",'ПО КОРИСНИЦИМА'!$L$16:$L$1932)</f>
        <v>0</v>
      </c>
      <c r="H287" s="253"/>
      <c r="I287" s="289"/>
      <c r="J287" s="243">
        <f t="shared" si="12"/>
        <v>0</v>
      </c>
      <c r="K287" s="243"/>
      <c r="L287" s="277"/>
    </row>
    <row r="288" spans="1:12" hidden="1">
      <c r="A288" s="181"/>
      <c r="B288" s="183" t="s">
        <v>4430</v>
      </c>
      <c r="C288" s="261" t="str">
        <f>IFERROR(VLOOKUP(B288,'ПО КОРИСНИЦИМА'!$C$16:$S$1932,5,FALSE),"")</f>
        <v/>
      </c>
      <c r="D288" s="247">
        <f>SUMIF('ПО КОРИСНИЦИМА'!$G$16:$G$1932,"Свега за пројекат 2002-П26:",'ПО КОРИСНИЦИМА'!$H$16:$H$1932)</f>
        <v>0</v>
      </c>
      <c r="E288" s="247"/>
      <c r="F288" s="279"/>
      <c r="G288" s="248">
        <f>SUMIF('ПО КОРИСНИЦИМА'!$G$16:$G$1932,"Свега за пројекат 2002-П26:",'ПО КОРИСНИЦИМА'!$L$16:$L$1932)</f>
        <v>0</v>
      </c>
      <c r="H288" s="253"/>
      <c r="I288" s="289"/>
      <c r="J288" s="243">
        <f t="shared" si="12"/>
        <v>0</v>
      </c>
      <c r="K288" s="243"/>
      <c r="L288" s="277"/>
    </row>
    <row r="289" spans="1:12" hidden="1">
      <c r="A289" s="181"/>
      <c r="B289" s="183" t="s">
        <v>4431</v>
      </c>
      <c r="C289" s="261" t="str">
        <f>IFERROR(VLOOKUP(B289,'ПО КОРИСНИЦИМА'!$C$16:$S$1932,5,FALSE),"")</f>
        <v/>
      </c>
      <c r="D289" s="247">
        <f>SUMIF('ПО КОРИСНИЦИМА'!$G$16:$G$1932,"Свега за пројекат 2002-П27:",'ПО КОРИСНИЦИМА'!$H$16:$H$1932)</f>
        <v>0</v>
      </c>
      <c r="E289" s="247"/>
      <c r="F289" s="279"/>
      <c r="G289" s="248">
        <f>SUMIF('ПО КОРИСНИЦИМА'!$G$16:$G$1932,"Свега за пројекат 2002-П27:",'ПО КОРИСНИЦИМА'!$L$16:$L$1932)</f>
        <v>0</v>
      </c>
      <c r="H289" s="253"/>
      <c r="I289" s="289"/>
      <c r="J289" s="243">
        <f t="shared" si="12"/>
        <v>0</v>
      </c>
      <c r="K289" s="243"/>
      <c r="L289" s="277"/>
    </row>
    <row r="290" spans="1:12" hidden="1">
      <c r="A290" s="181"/>
      <c r="B290" s="183" t="s">
        <v>4432</v>
      </c>
      <c r="C290" s="261" t="str">
        <f>IFERROR(VLOOKUP(B290,'ПО КОРИСНИЦИМА'!$C$16:$S$1932,5,FALSE),"")</f>
        <v/>
      </c>
      <c r="D290" s="247">
        <f>SUMIF('ПО КОРИСНИЦИМА'!$G$16:$G$1932,"Свега за пројекат 2002-П28:",'ПО КОРИСНИЦИМА'!$H$16:$H$1932)</f>
        <v>0</v>
      </c>
      <c r="E290" s="247"/>
      <c r="F290" s="279"/>
      <c r="G290" s="248">
        <f>SUMIF('ПО КОРИСНИЦИМА'!$G$16:$G$1932,"Свега за пројекат 2002-П28:",'ПО КОРИСНИЦИМА'!$L$16:$L$1932)</f>
        <v>0</v>
      </c>
      <c r="H290" s="253"/>
      <c r="I290" s="289"/>
      <c r="J290" s="243">
        <f t="shared" si="12"/>
        <v>0</v>
      </c>
      <c r="K290" s="243"/>
      <c r="L290" s="277"/>
    </row>
    <row r="291" spans="1:12" hidden="1">
      <c r="A291" s="181"/>
      <c r="B291" s="183" t="s">
        <v>4433</v>
      </c>
      <c r="C291" s="261" t="str">
        <f>IFERROR(VLOOKUP(B291,'ПО КОРИСНИЦИМА'!$C$16:$S$1932,5,FALSE),"")</f>
        <v/>
      </c>
      <c r="D291" s="247">
        <f>SUMIF('ПО КОРИСНИЦИМА'!$G$16:$G$1932,"Свега за пројекат 2002-П29:",'ПО КОРИСНИЦИМА'!$H$16:$H$1932)</f>
        <v>0</v>
      </c>
      <c r="E291" s="247"/>
      <c r="F291" s="279"/>
      <c r="G291" s="248">
        <f>SUMIF('ПО КОРИСНИЦИМА'!$G$16:$G$1932,"Свега за пројекат 2002-П29:",'ПО КОРИСНИЦИМА'!$L$16:$L$1932)</f>
        <v>0</v>
      </c>
      <c r="H291" s="253"/>
      <c r="I291" s="289"/>
      <c r="J291" s="243">
        <f t="shared" si="12"/>
        <v>0</v>
      </c>
      <c r="K291" s="243"/>
      <c r="L291" s="277"/>
    </row>
    <row r="292" spans="1:12" hidden="1">
      <c r="A292" s="182"/>
      <c r="B292" s="183" t="s">
        <v>4434</v>
      </c>
      <c r="C292" s="261" t="str">
        <f>IFERROR(VLOOKUP(B292,'ПО КОРИСНИЦИМА'!$C$16:$S$1932,5,FALSE),"")</f>
        <v/>
      </c>
      <c r="D292" s="247">
        <f>SUMIF('ПО КОРИСНИЦИМА'!$G$16:$G$1932,"Свега за пројекат 2002-П30:",'ПО КОРИСНИЦИМА'!$H$16:$H$1932)</f>
        <v>0</v>
      </c>
      <c r="E292" s="247"/>
      <c r="F292" s="279"/>
      <c r="G292" s="248">
        <f>SUMIF('ПО КОРИСНИЦИМА'!$G$16:$G$1932,"Свега за пројекат 2002-П30:",'ПО КОРИСНИЦИМА'!$L$16:$L$1932)</f>
        <v>0</v>
      </c>
      <c r="H292" s="253"/>
      <c r="I292" s="289"/>
      <c r="J292" s="243">
        <f t="shared" si="12"/>
        <v>0</v>
      </c>
      <c r="K292" s="272"/>
      <c r="L292" s="295"/>
    </row>
    <row r="293" spans="1:12" s="179" customFormat="1" ht="25.5">
      <c r="A293" s="172" t="s">
        <v>5439</v>
      </c>
      <c r="B293" s="173"/>
      <c r="C293" s="259" t="s">
        <v>5149</v>
      </c>
      <c r="D293" s="241">
        <f>SUM(D294:D324)</f>
        <v>18900000</v>
      </c>
      <c r="E293" s="241">
        <f>SUM(E294:E295)</f>
        <v>0</v>
      </c>
      <c r="F293" s="281">
        <f>E293/D293</f>
        <v>0</v>
      </c>
      <c r="G293" s="242">
        <f>SUM(G294:G324)</f>
        <v>0</v>
      </c>
      <c r="H293" s="242">
        <f>SUM(H294:H324)</f>
        <v>0</v>
      </c>
      <c r="I293" s="288"/>
      <c r="J293" s="241">
        <f t="shared" si="12"/>
        <v>18900000</v>
      </c>
      <c r="K293" s="241">
        <f>E293+H293</f>
        <v>0</v>
      </c>
      <c r="L293" s="281">
        <f>K293/J293</f>
        <v>0</v>
      </c>
    </row>
    <row r="294" spans="1:12">
      <c r="A294" s="175"/>
      <c r="B294" s="183" t="s">
        <v>5440</v>
      </c>
      <c r="C294" s="266" t="s">
        <v>4057</v>
      </c>
      <c r="D294" s="243">
        <v>18000000</v>
      </c>
      <c r="E294" s="243">
        <f>SUMIF('ПО КОРИСНИЦИМА'!$G$16:$G$1932,"Свега за програмску активност 2003-0001:",'ПО КОРИСНИЦИМА'!$I$16:$I$1932)</f>
        <v>0</v>
      </c>
      <c r="F294" s="277">
        <f>E294/D294</f>
        <v>0</v>
      </c>
      <c r="G294" s="244">
        <f>SUMIF('ПО КОРИСНИЦИМА'!$G$16:$G$1932,"Свега за програмску активност 2003-0001:",'ПО КОРИСНИЦИМА'!$L$16:$L$1932)</f>
        <v>0</v>
      </c>
      <c r="H294" s="244">
        <f>SUMIF('ПО КОРИСНИЦИМА'!$G$16:$G$1932,"Свега за програмску активност 2003-0001:",'ПО КОРИСНИЦИМА'!$M$16:$M$1932)</f>
        <v>0</v>
      </c>
      <c r="I294" s="284"/>
      <c r="J294" s="243">
        <f t="shared" si="12"/>
        <v>18000000</v>
      </c>
      <c r="K294" s="243">
        <f>E294+H294</f>
        <v>0</v>
      </c>
      <c r="L294" s="277">
        <f>K294/J294</f>
        <v>0</v>
      </c>
    </row>
    <row r="295" spans="1:12" ht="13.5" customHeight="1">
      <c r="A295" s="181"/>
      <c r="B295" s="184" t="s">
        <v>5442</v>
      </c>
      <c r="C295" s="606" t="s">
        <v>5258</v>
      </c>
      <c r="D295" s="247">
        <v>900000</v>
      </c>
      <c r="E295" s="247">
        <f>SUMIF('ПО КОРИСНИЦИМА'!$G$16:$G$1932,"Свега за пројекат 2003-П1:",'ПО КОРИСНИЦИМА'!$I$16:$I$1932)</f>
        <v>0</v>
      </c>
      <c r="F295" s="279">
        <f>E295/D295</f>
        <v>0</v>
      </c>
      <c r="G295" s="248">
        <v>0</v>
      </c>
      <c r="H295" s="253">
        <v>0</v>
      </c>
      <c r="I295" s="289"/>
      <c r="J295" s="243">
        <f t="shared" si="12"/>
        <v>900000</v>
      </c>
      <c r="K295" s="243">
        <f>E295+H295</f>
        <v>0</v>
      </c>
      <c r="L295" s="277">
        <f>K295/J295</f>
        <v>0</v>
      </c>
    </row>
    <row r="296" spans="1:12" hidden="1">
      <c r="A296" s="181"/>
      <c r="B296" s="181" t="s">
        <v>4435</v>
      </c>
      <c r="C296" s="261" t="str">
        <f>IFERROR(VLOOKUP(B296,'ПО КОРИСНИЦИМА'!$C$16:$S$1932,5,FALSE),"")</f>
        <v/>
      </c>
      <c r="D296" s="247">
        <f>SUMIF('ПО КОРИСНИЦИМА'!$G$16:$G$1932,"Свега за пројекат 2003-П2:",'ПО КОРИСНИЦИМА'!$H$16:$H$1932)</f>
        <v>0</v>
      </c>
      <c r="E296" s="247"/>
      <c r="F296" s="279"/>
      <c r="G296" s="248">
        <f>SUMIF('ПО КОРИСНИЦИМА'!$G$16:$G$1932,"Свега за пројекат 2003-П2:",'ПО КОРИСНИЦИМА'!$L$16:$L$1932)</f>
        <v>0</v>
      </c>
      <c r="H296" s="253"/>
      <c r="I296" s="289"/>
      <c r="J296" s="243">
        <f t="shared" si="12"/>
        <v>0</v>
      </c>
      <c r="K296" s="243"/>
      <c r="L296" s="277"/>
    </row>
    <row r="297" spans="1:12" hidden="1">
      <c r="A297" s="181"/>
      <c r="B297" s="181" t="s">
        <v>4436</v>
      </c>
      <c r="C297" s="261" t="str">
        <f>IFERROR(VLOOKUP(B297,'ПО КОРИСНИЦИМА'!$C$16:$S$1932,5,FALSE),"")</f>
        <v/>
      </c>
      <c r="D297" s="247">
        <f>SUMIF('ПО КОРИСНИЦИМА'!$G$16:$G$1932,"Свега за пројекат 2003-П3:",'ПО КОРИСНИЦИМА'!$H$16:$H$1932)</f>
        <v>0</v>
      </c>
      <c r="E297" s="247"/>
      <c r="F297" s="279"/>
      <c r="G297" s="248">
        <f>SUMIF('ПО КОРИСНИЦИМА'!$G$16:$G$1932,"Свега за пројекат 2003-П3:",'ПО КОРИСНИЦИМА'!$L$16:$L$1932)</f>
        <v>0</v>
      </c>
      <c r="H297" s="253"/>
      <c r="I297" s="289"/>
      <c r="J297" s="243">
        <f t="shared" ref="J297:J362" si="13">D297+G297</f>
        <v>0</v>
      </c>
      <c r="K297" s="243"/>
      <c r="L297" s="277"/>
    </row>
    <row r="298" spans="1:12" hidden="1">
      <c r="A298" s="181"/>
      <c r="B298" s="181" t="s">
        <v>4437</v>
      </c>
      <c r="C298" s="261" t="str">
        <f>IFERROR(VLOOKUP(B298,'ПО КОРИСНИЦИМА'!$C$16:$S$1932,5,FALSE),"")</f>
        <v/>
      </c>
      <c r="D298" s="247">
        <f>SUMIF('ПО КОРИСНИЦИМА'!$G$16:$G$1932,"Свега за пројекат 2003-П4:",'ПО КОРИСНИЦИМА'!$H$16:$H$1932)</f>
        <v>0</v>
      </c>
      <c r="E298" s="247"/>
      <c r="F298" s="279"/>
      <c r="G298" s="248">
        <f>SUMIF('ПО КОРИСНИЦИМА'!$G$16:$G$1932,"Свега за пројекат 2003-П4:",'ПО КОРИСНИЦИМА'!$L$16:$L$1932)</f>
        <v>0</v>
      </c>
      <c r="H298" s="253"/>
      <c r="I298" s="289"/>
      <c r="J298" s="243">
        <f t="shared" si="13"/>
        <v>0</v>
      </c>
      <c r="K298" s="243"/>
      <c r="L298" s="277"/>
    </row>
    <row r="299" spans="1:12" hidden="1">
      <c r="A299" s="181"/>
      <c r="B299" s="181" t="s">
        <v>4438</v>
      </c>
      <c r="C299" s="261" t="str">
        <f>IFERROR(VLOOKUP(B299,'ПО КОРИСНИЦИМА'!$C$16:$S$1932,5,FALSE),"")</f>
        <v/>
      </c>
      <c r="D299" s="247">
        <f>SUMIF('ПО КОРИСНИЦИМА'!$G$16:$G$1932,"Свега за пројекат 2003-П5:",'ПО КОРИСНИЦИМА'!$H$16:$H$1932)</f>
        <v>0</v>
      </c>
      <c r="E299" s="247"/>
      <c r="F299" s="279"/>
      <c r="G299" s="248">
        <f>SUMIF('ПО КОРИСНИЦИМА'!$G$16:$G$1932,"Свега за пројекат 2003-П5:",'ПО КОРИСНИЦИМА'!$L$16:$L$1932)</f>
        <v>0</v>
      </c>
      <c r="H299" s="253"/>
      <c r="I299" s="289"/>
      <c r="J299" s="243">
        <f t="shared" si="13"/>
        <v>0</v>
      </c>
      <c r="K299" s="243"/>
      <c r="L299" s="277"/>
    </row>
    <row r="300" spans="1:12" hidden="1">
      <c r="A300" s="181"/>
      <c r="B300" s="181" t="s">
        <v>4439</v>
      </c>
      <c r="C300" s="261" t="str">
        <f>IFERROR(VLOOKUP(B300,'ПО КОРИСНИЦИМА'!$C$16:$S$1932,5,FALSE),"")</f>
        <v/>
      </c>
      <c r="D300" s="247">
        <f>SUMIF('ПО КОРИСНИЦИМА'!$G$16:$G$1932,"Свега за пројекат 2003-П6:",'ПО КОРИСНИЦИМА'!$H$16:$H$1932)</f>
        <v>0</v>
      </c>
      <c r="E300" s="247"/>
      <c r="F300" s="279"/>
      <c r="G300" s="248">
        <f>SUMIF('ПО КОРИСНИЦИМА'!$G$16:$G$1932,"Свега за пројекат 2003-П6:",'ПО КОРИСНИЦИМА'!$L$16:$L$1932)</f>
        <v>0</v>
      </c>
      <c r="H300" s="253"/>
      <c r="I300" s="289"/>
      <c r="J300" s="243">
        <f t="shared" si="13"/>
        <v>0</v>
      </c>
      <c r="K300" s="243"/>
      <c r="L300" s="277"/>
    </row>
    <row r="301" spans="1:12" hidden="1">
      <c r="A301" s="181"/>
      <c r="B301" s="181" t="s">
        <v>4440</v>
      </c>
      <c r="C301" s="261" t="str">
        <f>IFERROR(VLOOKUP(B301,'ПО КОРИСНИЦИМА'!$C$16:$S$1932,5,FALSE),"")</f>
        <v/>
      </c>
      <c r="D301" s="247">
        <f>SUMIF('ПО КОРИСНИЦИМА'!$G$16:$G$1932,"Свега за пројекат 2003-П7:",'ПО КОРИСНИЦИМА'!$H$16:$H$1932)</f>
        <v>0</v>
      </c>
      <c r="E301" s="247"/>
      <c r="F301" s="279"/>
      <c r="G301" s="248">
        <f>SUMIF('ПО КОРИСНИЦИМА'!$G$16:$G$1932,"Свега за пројекат 2003-П7:",'ПО КОРИСНИЦИМА'!$L$16:$L$1932)</f>
        <v>0</v>
      </c>
      <c r="H301" s="253"/>
      <c r="I301" s="289"/>
      <c r="J301" s="243">
        <f t="shared" si="13"/>
        <v>0</v>
      </c>
      <c r="K301" s="243"/>
      <c r="L301" s="277"/>
    </row>
    <row r="302" spans="1:12" hidden="1">
      <c r="A302" s="181"/>
      <c r="B302" s="181" t="s">
        <v>4441</v>
      </c>
      <c r="C302" s="261" t="str">
        <f>IFERROR(VLOOKUP(B302,'ПО КОРИСНИЦИМА'!$C$16:$S$1932,5,FALSE),"")</f>
        <v/>
      </c>
      <c r="D302" s="247">
        <f>SUMIF('ПО КОРИСНИЦИМА'!$G$16:$G$1932,"Свега за пројекат 2003-П8:",'ПО КОРИСНИЦИМА'!$H$16:$H$1932)</f>
        <v>0</v>
      </c>
      <c r="E302" s="247"/>
      <c r="F302" s="279"/>
      <c r="G302" s="248">
        <f>SUMIF('ПО КОРИСНИЦИМА'!$G$16:$G$1932,"Свега за пројекат 2003-П8:",'ПО КОРИСНИЦИМА'!$L$16:$L$1932)</f>
        <v>0</v>
      </c>
      <c r="H302" s="253"/>
      <c r="I302" s="289"/>
      <c r="J302" s="243">
        <f t="shared" si="13"/>
        <v>0</v>
      </c>
      <c r="K302" s="243"/>
      <c r="L302" s="277"/>
    </row>
    <row r="303" spans="1:12" hidden="1">
      <c r="A303" s="181"/>
      <c r="B303" s="181" t="s">
        <v>4442</v>
      </c>
      <c r="C303" s="261" t="str">
        <f>IFERROR(VLOOKUP(B303,'ПО КОРИСНИЦИМА'!$C$16:$S$1932,5,FALSE),"")</f>
        <v/>
      </c>
      <c r="D303" s="247">
        <f>SUMIF('ПО КОРИСНИЦИМА'!$G$16:$G$1932,"Свега за пројекат 2003-П9:",'ПО КОРИСНИЦИМА'!$H$16:$H$1932)</f>
        <v>0</v>
      </c>
      <c r="E303" s="247"/>
      <c r="F303" s="279"/>
      <c r="G303" s="248">
        <f>SUMIF('ПО КОРИСНИЦИМА'!$G$16:$G$1932,"Свега за пројекат 2003-П9:",'ПО КОРИСНИЦИМА'!$L$16:$L$1932)</f>
        <v>0</v>
      </c>
      <c r="H303" s="253"/>
      <c r="I303" s="289"/>
      <c r="J303" s="243">
        <f t="shared" si="13"/>
        <v>0</v>
      </c>
      <c r="K303" s="243"/>
      <c r="L303" s="277"/>
    </row>
    <row r="304" spans="1:12" hidden="1">
      <c r="A304" s="181"/>
      <c r="B304" s="181" t="s">
        <v>4443</v>
      </c>
      <c r="C304" s="261" t="str">
        <f>IFERROR(VLOOKUP(B304,'ПО КОРИСНИЦИМА'!$C$16:$S$1932,5,FALSE),"")</f>
        <v/>
      </c>
      <c r="D304" s="247">
        <f>SUMIF('ПО КОРИСНИЦИМА'!$G$16:$G$1932,"Свега за пројекат 2003-П10:",'ПО КОРИСНИЦИМА'!$H$16:$H$1932)</f>
        <v>0</v>
      </c>
      <c r="E304" s="247"/>
      <c r="F304" s="279"/>
      <c r="G304" s="248">
        <f>SUMIF('ПО КОРИСНИЦИМА'!$G$16:$G$1932,"Свега за пројекат 2003-П10:",'ПО КОРИСНИЦИМА'!$L$16:$L$1932)</f>
        <v>0</v>
      </c>
      <c r="H304" s="253"/>
      <c r="I304" s="289"/>
      <c r="J304" s="243">
        <f t="shared" si="13"/>
        <v>0</v>
      </c>
      <c r="K304" s="243"/>
      <c r="L304" s="277"/>
    </row>
    <row r="305" spans="1:12" hidden="1">
      <c r="A305" s="181"/>
      <c r="B305" s="181" t="s">
        <v>4444</v>
      </c>
      <c r="C305" s="261" t="str">
        <f>IFERROR(VLOOKUP(B305,'ПО КОРИСНИЦИМА'!$C$16:$S$1932,5,FALSE),"")</f>
        <v/>
      </c>
      <c r="D305" s="247">
        <f>SUMIF('ПО КОРИСНИЦИМА'!$G$16:$G$1932,"Свега за пројекат 2003-П11:",'ПО КОРИСНИЦИМА'!$H$16:$H$1932)</f>
        <v>0</v>
      </c>
      <c r="E305" s="247"/>
      <c r="F305" s="279"/>
      <c r="G305" s="248">
        <f>SUMIF('ПО КОРИСНИЦИМА'!$G$16:$G$1932,"Свега за пројекат 2003-П11:",'ПО КОРИСНИЦИМА'!$L$16:$L$1932)</f>
        <v>0</v>
      </c>
      <c r="H305" s="253"/>
      <c r="I305" s="289"/>
      <c r="J305" s="243">
        <f t="shared" si="13"/>
        <v>0</v>
      </c>
      <c r="K305" s="243"/>
      <c r="L305" s="277"/>
    </row>
    <row r="306" spans="1:12" hidden="1">
      <c r="A306" s="181"/>
      <c r="B306" s="181" t="s">
        <v>4445</v>
      </c>
      <c r="C306" s="261" t="str">
        <f>IFERROR(VLOOKUP(B306,'ПО КОРИСНИЦИМА'!$C$16:$S$1932,5,FALSE),"")</f>
        <v/>
      </c>
      <c r="D306" s="247">
        <f>SUMIF('ПО КОРИСНИЦИМА'!$G$16:$G$1932,"Свега за пројекат 2003-П12:",'ПО КОРИСНИЦИМА'!$H$16:$H$1932)</f>
        <v>0</v>
      </c>
      <c r="E306" s="247"/>
      <c r="F306" s="279"/>
      <c r="G306" s="248">
        <f>SUMIF('ПО КОРИСНИЦИМА'!$G$16:$G$1932,"Свега за пројекат 2003-П12:",'ПО КОРИСНИЦИМА'!$L$16:$L$1932)</f>
        <v>0</v>
      </c>
      <c r="H306" s="253"/>
      <c r="I306" s="289"/>
      <c r="J306" s="243">
        <f t="shared" si="13"/>
        <v>0</v>
      </c>
      <c r="K306" s="243"/>
      <c r="L306" s="277"/>
    </row>
    <row r="307" spans="1:12" hidden="1">
      <c r="A307" s="181"/>
      <c r="B307" s="181" t="s">
        <v>4446</v>
      </c>
      <c r="C307" s="261" t="str">
        <f>IFERROR(VLOOKUP(B307,'ПО КОРИСНИЦИМА'!$C$16:$S$1932,5,FALSE),"")</f>
        <v/>
      </c>
      <c r="D307" s="247">
        <f>SUMIF('ПО КОРИСНИЦИМА'!$G$16:$G$1932,"Свега за пројекат 2003-П13:",'ПО КОРИСНИЦИМА'!$H$16:$H$1932)</f>
        <v>0</v>
      </c>
      <c r="E307" s="247"/>
      <c r="F307" s="279"/>
      <c r="G307" s="248">
        <f>SUMIF('ПО КОРИСНИЦИМА'!$G$16:$G$1932,"Свега за пројекат 2003-П13:",'ПО КОРИСНИЦИМА'!$L$16:$L$1932)</f>
        <v>0</v>
      </c>
      <c r="H307" s="253"/>
      <c r="I307" s="289"/>
      <c r="J307" s="243">
        <f t="shared" si="13"/>
        <v>0</v>
      </c>
      <c r="K307" s="243"/>
      <c r="L307" s="277"/>
    </row>
    <row r="308" spans="1:12" hidden="1">
      <c r="A308" s="181"/>
      <c r="B308" s="181" t="s">
        <v>4447</v>
      </c>
      <c r="C308" s="261" t="str">
        <f>IFERROR(VLOOKUP(B308,'ПО КОРИСНИЦИМА'!$C$16:$S$1932,5,FALSE),"")</f>
        <v/>
      </c>
      <c r="D308" s="247">
        <f>SUMIF('ПО КОРИСНИЦИМА'!$G$16:$G$1932,"Свега за пројекат 2003-П14:",'ПО КОРИСНИЦИМА'!$H$16:$H$1932)</f>
        <v>0</v>
      </c>
      <c r="E308" s="247"/>
      <c r="F308" s="279"/>
      <c r="G308" s="248">
        <f>SUMIF('ПО КОРИСНИЦИМА'!$G$16:$G$1932,"Свега за пројекат 2003-П14:",'ПО КОРИСНИЦИМА'!$L$16:$L$1932)</f>
        <v>0</v>
      </c>
      <c r="H308" s="253"/>
      <c r="I308" s="289"/>
      <c r="J308" s="243">
        <f t="shared" si="13"/>
        <v>0</v>
      </c>
      <c r="K308" s="243"/>
      <c r="L308" s="277"/>
    </row>
    <row r="309" spans="1:12" hidden="1">
      <c r="A309" s="181"/>
      <c r="B309" s="181" t="s">
        <v>4448</v>
      </c>
      <c r="C309" s="261" t="str">
        <f>IFERROR(VLOOKUP(B309,'ПО КОРИСНИЦИМА'!$C$16:$S$1932,5,FALSE),"")</f>
        <v/>
      </c>
      <c r="D309" s="247">
        <f>SUMIF('ПО КОРИСНИЦИМА'!$G$16:$G$1932,"Свега за пројекат 2003-П15:",'ПО КОРИСНИЦИМА'!$H$16:$H$1932)</f>
        <v>0</v>
      </c>
      <c r="E309" s="247"/>
      <c r="F309" s="279"/>
      <c r="G309" s="248">
        <f>SUMIF('ПО КОРИСНИЦИМА'!$G$16:$G$1932,"Свега за пројекат 2003-П15:",'ПО КОРИСНИЦИМА'!$L$16:$L$1932)</f>
        <v>0</v>
      </c>
      <c r="H309" s="253"/>
      <c r="I309" s="289"/>
      <c r="J309" s="243">
        <f t="shared" si="13"/>
        <v>0</v>
      </c>
      <c r="K309" s="243"/>
      <c r="L309" s="277"/>
    </row>
    <row r="310" spans="1:12" hidden="1">
      <c r="A310" s="181"/>
      <c r="B310" s="181" t="s">
        <v>4449</v>
      </c>
      <c r="C310" s="261" t="str">
        <f>IFERROR(VLOOKUP(B310,'ПО КОРИСНИЦИМА'!$C$16:$S$1932,5,FALSE),"")</f>
        <v/>
      </c>
      <c r="D310" s="247">
        <f>SUMIF('ПО КОРИСНИЦИМА'!$G$16:$G$1932,"Свега за пројекат 2003-П16:",'ПО КОРИСНИЦИМА'!$H$16:$H$1932)</f>
        <v>0</v>
      </c>
      <c r="E310" s="247"/>
      <c r="F310" s="279"/>
      <c r="G310" s="248">
        <f>SUMIF('ПО КОРИСНИЦИМА'!$G$16:$G$1932,"Свега за пројекат 2003-П16:",'ПО КОРИСНИЦИМА'!$L$16:$L$1932)</f>
        <v>0</v>
      </c>
      <c r="H310" s="253"/>
      <c r="I310" s="289"/>
      <c r="J310" s="243">
        <f t="shared" si="13"/>
        <v>0</v>
      </c>
      <c r="K310" s="243"/>
      <c r="L310" s="277"/>
    </row>
    <row r="311" spans="1:12" hidden="1">
      <c r="A311" s="181"/>
      <c r="B311" s="181" t="s">
        <v>4450</v>
      </c>
      <c r="C311" s="261" t="str">
        <f>IFERROR(VLOOKUP(B311,'ПО КОРИСНИЦИМА'!$C$16:$S$1932,5,FALSE),"")</f>
        <v/>
      </c>
      <c r="D311" s="247">
        <f>SUMIF('ПО КОРИСНИЦИМА'!$G$16:$G$1932,"Свега за пројекат 2003-П17:",'ПО КОРИСНИЦИМА'!$H$16:$H$1932)</f>
        <v>0</v>
      </c>
      <c r="E311" s="247"/>
      <c r="F311" s="279"/>
      <c r="G311" s="248">
        <f>SUMIF('ПО КОРИСНИЦИМА'!$G$16:$G$1932,"Свега за пројекат 2003-П17:",'ПО КОРИСНИЦИМА'!$L$16:$L$1932)</f>
        <v>0</v>
      </c>
      <c r="H311" s="253"/>
      <c r="I311" s="289"/>
      <c r="J311" s="243">
        <f t="shared" si="13"/>
        <v>0</v>
      </c>
      <c r="K311" s="243"/>
      <c r="L311" s="277"/>
    </row>
    <row r="312" spans="1:12" hidden="1">
      <c r="A312" s="181"/>
      <c r="B312" s="181" t="s">
        <v>4451</v>
      </c>
      <c r="C312" s="261" t="str">
        <f>IFERROR(VLOOKUP(B312,'ПО КОРИСНИЦИМА'!$C$16:$S$1932,5,FALSE),"")</f>
        <v/>
      </c>
      <c r="D312" s="247">
        <f>SUMIF('ПО КОРИСНИЦИМА'!$G$16:$G$1932,"Свега за пројекат 2003-П18:",'ПО КОРИСНИЦИМА'!$H$16:$H$1932)</f>
        <v>0</v>
      </c>
      <c r="E312" s="247"/>
      <c r="F312" s="279"/>
      <c r="G312" s="248">
        <f>SUMIF('ПО КОРИСНИЦИМА'!$G$16:$G$1932,"Свега за пројекат 2003-П18:",'ПО КОРИСНИЦИМА'!$L$16:$L$1932)</f>
        <v>0</v>
      </c>
      <c r="H312" s="253"/>
      <c r="I312" s="289"/>
      <c r="J312" s="243">
        <f t="shared" si="13"/>
        <v>0</v>
      </c>
      <c r="K312" s="243"/>
      <c r="L312" s="277"/>
    </row>
    <row r="313" spans="1:12" hidden="1">
      <c r="A313" s="181"/>
      <c r="B313" s="181" t="s">
        <v>4452</v>
      </c>
      <c r="C313" s="261" t="str">
        <f>IFERROR(VLOOKUP(B313,'ПО КОРИСНИЦИМА'!$C$16:$S$1932,5,FALSE),"")</f>
        <v/>
      </c>
      <c r="D313" s="247">
        <f>SUMIF('ПО КОРИСНИЦИМА'!$G$16:$G$1932,"Свега за пројекат 2003-П19:",'ПО КОРИСНИЦИМА'!$H$16:$H$1932)</f>
        <v>0</v>
      </c>
      <c r="E313" s="247"/>
      <c r="F313" s="279"/>
      <c r="G313" s="248">
        <f>SUMIF('ПО КОРИСНИЦИМА'!$G$16:$G$1932,"Свега за пројекат 2003-П19:",'ПО КОРИСНИЦИМА'!$L$16:$L$1932)</f>
        <v>0</v>
      </c>
      <c r="H313" s="253"/>
      <c r="I313" s="289"/>
      <c r="J313" s="243">
        <f t="shared" si="13"/>
        <v>0</v>
      </c>
      <c r="K313" s="243"/>
      <c r="L313" s="277"/>
    </row>
    <row r="314" spans="1:12" hidden="1">
      <c r="A314" s="181"/>
      <c r="B314" s="181" t="s">
        <v>4453</v>
      </c>
      <c r="C314" s="261" t="str">
        <f>IFERROR(VLOOKUP(B314,'ПО КОРИСНИЦИМА'!$C$16:$S$1932,5,FALSE),"")</f>
        <v/>
      </c>
      <c r="D314" s="247">
        <f>SUMIF('ПО КОРИСНИЦИМА'!$G$16:$G$1932,"Свега за пројекат 2003-П20:",'ПО КОРИСНИЦИМА'!$H$16:$H$1932)</f>
        <v>0</v>
      </c>
      <c r="E314" s="247"/>
      <c r="F314" s="279"/>
      <c r="G314" s="248">
        <f>SUMIF('ПО КОРИСНИЦИМА'!$G$16:$G$1932,"Свега за пројекат 2003-П20:",'ПО КОРИСНИЦИМА'!$L$16:$L$1932)</f>
        <v>0</v>
      </c>
      <c r="H314" s="253"/>
      <c r="I314" s="289"/>
      <c r="J314" s="243">
        <f t="shared" si="13"/>
        <v>0</v>
      </c>
      <c r="K314" s="243"/>
      <c r="L314" s="277"/>
    </row>
    <row r="315" spans="1:12" hidden="1">
      <c r="A315" s="181"/>
      <c r="B315" s="181" t="s">
        <v>4454</v>
      </c>
      <c r="C315" s="261" t="str">
        <f>IFERROR(VLOOKUP(B315,'ПО КОРИСНИЦИМА'!$C$16:$S$1932,5,FALSE),"")</f>
        <v/>
      </c>
      <c r="D315" s="247">
        <f>SUMIF('ПО КОРИСНИЦИМА'!$G$16:$G$1932,"Свега за пројекат 2003-П21:",'ПО КОРИСНИЦИМА'!$H$16:$H$1932)</f>
        <v>0</v>
      </c>
      <c r="E315" s="247"/>
      <c r="F315" s="279"/>
      <c r="G315" s="248">
        <f>SUMIF('ПО КОРИСНИЦИМА'!$G$16:$G$1932,"Свега за пројекат 2003-П21:",'ПО КОРИСНИЦИМА'!$L$16:$L$1932)</f>
        <v>0</v>
      </c>
      <c r="H315" s="253"/>
      <c r="I315" s="289"/>
      <c r="J315" s="243">
        <f t="shared" si="13"/>
        <v>0</v>
      </c>
      <c r="K315" s="243"/>
      <c r="L315" s="277"/>
    </row>
    <row r="316" spans="1:12" hidden="1">
      <c r="A316" s="181"/>
      <c r="B316" s="181" t="s">
        <v>4455</v>
      </c>
      <c r="C316" s="261" t="str">
        <f>IFERROR(VLOOKUP(B316,'ПО КОРИСНИЦИМА'!$C$16:$S$1932,5,FALSE),"")</f>
        <v/>
      </c>
      <c r="D316" s="247">
        <f>SUMIF('ПО КОРИСНИЦИМА'!$G$16:$G$1932,"Свега за пројекат 2003-П22:",'ПО КОРИСНИЦИМА'!$H$16:$H$1932)</f>
        <v>0</v>
      </c>
      <c r="E316" s="247"/>
      <c r="F316" s="279"/>
      <c r="G316" s="248">
        <f>SUMIF('ПО КОРИСНИЦИМА'!$G$16:$G$1932,"Свега за пројекат 2003-П22:",'ПО КОРИСНИЦИМА'!$L$16:$L$1932)</f>
        <v>0</v>
      </c>
      <c r="H316" s="253"/>
      <c r="I316" s="289"/>
      <c r="J316" s="243">
        <f t="shared" si="13"/>
        <v>0</v>
      </c>
      <c r="K316" s="243"/>
      <c r="L316" s="277"/>
    </row>
    <row r="317" spans="1:12" hidden="1">
      <c r="A317" s="181"/>
      <c r="B317" s="181" t="s">
        <v>4456</v>
      </c>
      <c r="C317" s="261" t="str">
        <f>IFERROR(VLOOKUP(B317,'ПО КОРИСНИЦИМА'!$C$16:$S$1932,5,FALSE),"")</f>
        <v/>
      </c>
      <c r="D317" s="247">
        <f>SUMIF('ПО КОРИСНИЦИМА'!$G$16:$G$1932,"Свега за пројекат 2003-П23:",'ПО КОРИСНИЦИМА'!$H$16:$H$1932)</f>
        <v>0</v>
      </c>
      <c r="E317" s="247"/>
      <c r="F317" s="279"/>
      <c r="G317" s="248">
        <f>SUMIF('ПО КОРИСНИЦИМА'!$G$16:$G$1932,"Свега за пројекат 2003-П23:",'ПО КОРИСНИЦИМА'!$L$16:$L$1932)</f>
        <v>0</v>
      </c>
      <c r="H317" s="253"/>
      <c r="I317" s="289"/>
      <c r="J317" s="243">
        <f t="shared" si="13"/>
        <v>0</v>
      </c>
      <c r="K317" s="243"/>
      <c r="L317" s="277"/>
    </row>
    <row r="318" spans="1:12" hidden="1">
      <c r="A318" s="181"/>
      <c r="B318" s="181" t="s">
        <v>4457</v>
      </c>
      <c r="C318" s="261" t="str">
        <f>IFERROR(VLOOKUP(B318,'ПО КОРИСНИЦИМА'!$C$16:$S$1932,5,FALSE),"")</f>
        <v/>
      </c>
      <c r="D318" s="247">
        <f>SUMIF('ПО КОРИСНИЦИМА'!$G$16:$G$1932,"Свега за пројекат 2003-П24:",'ПО КОРИСНИЦИМА'!$H$16:$H$1932)</f>
        <v>0</v>
      </c>
      <c r="E318" s="247"/>
      <c r="F318" s="279"/>
      <c r="G318" s="248">
        <f>SUMIF('ПО КОРИСНИЦИМА'!$G$16:$G$1932,"Свега за пројекат 2003-П24:",'ПО КОРИСНИЦИМА'!$L$16:$L$1932)</f>
        <v>0</v>
      </c>
      <c r="H318" s="253"/>
      <c r="I318" s="289"/>
      <c r="J318" s="243">
        <f t="shared" si="13"/>
        <v>0</v>
      </c>
      <c r="K318" s="243"/>
      <c r="L318" s="277"/>
    </row>
    <row r="319" spans="1:12" hidden="1">
      <c r="A319" s="181"/>
      <c r="B319" s="181" t="s">
        <v>4458</v>
      </c>
      <c r="C319" s="261" t="str">
        <f>IFERROR(VLOOKUP(B319,'ПО КОРИСНИЦИМА'!$C$16:$S$1932,5,FALSE),"")</f>
        <v/>
      </c>
      <c r="D319" s="247">
        <f>SUMIF('ПО КОРИСНИЦИМА'!$G$16:$G$1932,"Свега за пројекат 2003-П25:",'ПО КОРИСНИЦИМА'!$H$16:$H$1932)</f>
        <v>0</v>
      </c>
      <c r="E319" s="247"/>
      <c r="F319" s="279"/>
      <c r="G319" s="248">
        <f>SUMIF('ПО КОРИСНИЦИМА'!$G$16:$G$1932,"Свега за пројекат 2003-П25:",'ПО КОРИСНИЦИМА'!$L$16:$L$1932)</f>
        <v>0</v>
      </c>
      <c r="H319" s="253"/>
      <c r="I319" s="289"/>
      <c r="J319" s="243">
        <f t="shared" si="13"/>
        <v>0</v>
      </c>
      <c r="K319" s="243"/>
      <c r="L319" s="277"/>
    </row>
    <row r="320" spans="1:12" hidden="1">
      <c r="A320" s="181"/>
      <c r="B320" s="181" t="s">
        <v>4459</v>
      </c>
      <c r="C320" s="261" t="str">
        <f>IFERROR(VLOOKUP(B320,'ПО КОРИСНИЦИМА'!$C$16:$S$1932,5,FALSE),"")</f>
        <v/>
      </c>
      <c r="D320" s="247">
        <f>SUMIF('ПО КОРИСНИЦИМА'!$G$16:$G$1932,"Свега за пројекат 2003-П26:",'ПО КОРИСНИЦИМА'!$H$16:$H$1932)</f>
        <v>0</v>
      </c>
      <c r="E320" s="247"/>
      <c r="F320" s="279"/>
      <c r="G320" s="248">
        <f>SUMIF('ПО КОРИСНИЦИМА'!$G$16:$G$1932,"Свега за пројекат 2003-П26:",'ПО КОРИСНИЦИМА'!$L$16:$L$1932)</f>
        <v>0</v>
      </c>
      <c r="H320" s="253"/>
      <c r="I320" s="289"/>
      <c r="J320" s="243">
        <f t="shared" si="13"/>
        <v>0</v>
      </c>
      <c r="K320" s="243"/>
      <c r="L320" s="277"/>
    </row>
    <row r="321" spans="1:12" hidden="1">
      <c r="A321" s="181"/>
      <c r="B321" s="181" t="s">
        <v>4460</v>
      </c>
      <c r="C321" s="261" t="str">
        <f>IFERROR(VLOOKUP(B321,'ПО КОРИСНИЦИМА'!$C$16:$S$1932,5,FALSE),"")</f>
        <v/>
      </c>
      <c r="D321" s="247">
        <f>SUMIF('ПО КОРИСНИЦИМА'!$G$16:$G$1932,"Свега за пројекат 2003-П27:",'ПО КОРИСНИЦИМА'!$H$16:$H$1932)</f>
        <v>0</v>
      </c>
      <c r="E321" s="247"/>
      <c r="F321" s="279"/>
      <c r="G321" s="248">
        <f>SUMIF('ПО КОРИСНИЦИМА'!$G$16:$G$1932,"Свега за пројекат 2003-П27:",'ПО КОРИСНИЦИМА'!$L$16:$L$1932)</f>
        <v>0</v>
      </c>
      <c r="H321" s="253"/>
      <c r="I321" s="289"/>
      <c r="J321" s="243">
        <f t="shared" si="13"/>
        <v>0</v>
      </c>
      <c r="K321" s="243"/>
      <c r="L321" s="277"/>
    </row>
    <row r="322" spans="1:12" hidden="1">
      <c r="A322" s="181"/>
      <c r="B322" s="181" t="s">
        <v>4461</v>
      </c>
      <c r="C322" s="261" t="str">
        <f>IFERROR(VLOOKUP(B322,'ПО КОРИСНИЦИМА'!$C$16:$S$1932,5,FALSE),"")</f>
        <v/>
      </c>
      <c r="D322" s="247">
        <f>SUMIF('ПО КОРИСНИЦИМА'!$G$16:$G$1932,"Свега за пројекат 2003-П28:",'ПО КОРИСНИЦИМА'!$H$16:$H$1932)</f>
        <v>0</v>
      </c>
      <c r="E322" s="247"/>
      <c r="F322" s="279"/>
      <c r="G322" s="248">
        <f>SUMIF('ПО КОРИСНИЦИМА'!$G$16:$G$1932,"Свега за пројекат 2003-П28:",'ПО КОРИСНИЦИМА'!$L$16:$L$1932)</f>
        <v>0</v>
      </c>
      <c r="H322" s="253"/>
      <c r="I322" s="289"/>
      <c r="J322" s="243">
        <f t="shared" si="13"/>
        <v>0</v>
      </c>
      <c r="K322" s="243"/>
      <c r="L322" s="277"/>
    </row>
    <row r="323" spans="1:12" hidden="1">
      <c r="A323" s="181"/>
      <c r="B323" s="181" t="s">
        <v>4462</v>
      </c>
      <c r="C323" s="261" t="str">
        <f>IFERROR(VLOOKUP(B323,'ПО КОРИСНИЦИМА'!$C$16:$S$1932,5,FALSE),"")</f>
        <v/>
      </c>
      <c r="D323" s="247">
        <f>SUMIF('ПО КОРИСНИЦИМА'!$G$16:$G$1932,"Свега за пројекат 2003-П29:",'ПО КОРИСНИЦИМА'!$H$16:$H$1932)</f>
        <v>0</v>
      </c>
      <c r="E323" s="247"/>
      <c r="F323" s="279"/>
      <c r="G323" s="248">
        <f>SUMIF('ПО КОРИСНИЦИМА'!$G$16:$G$1932,"Свега за пројекат 2003-П29:",'ПО КОРИСНИЦИМА'!$L$16:$L$1932)</f>
        <v>0</v>
      </c>
      <c r="H323" s="253"/>
      <c r="I323" s="289"/>
      <c r="J323" s="243">
        <f t="shared" si="13"/>
        <v>0</v>
      </c>
      <c r="K323" s="243"/>
      <c r="L323" s="277"/>
    </row>
    <row r="324" spans="1:12" hidden="1">
      <c r="A324" s="182"/>
      <c r="B324" s="181" t="s">
        <v>4463</v>
      </c>
      <c r="C324" s="261" t="str">
        <f>IFERROR(VLOOKUP(B324,'ПО КОРИСНИЦИМА'!$C$16:$S$1932,5,FALSE),"")</f>
        <v/>
      </c>
      <c r="D324" s="247">
        <f>SUMIF('ПО КОРИСНИЦИМА'!$G$16:$G$1932,"Свега за пројекат 2003-П30:",'ПО КОРИСНИЦИМА'!$H$16:$H$1932)</f>
        <v>0</v>
      </c>
      <c r="E324" s="247"/>
      <c r="F324" s="279"/>
      <c r="G324" s="248">
        <f>SUMIF('ПО КОРИСНИЦИМА'!$G$16:$G$1932,"Свега за пројекат 2003-П30:",'ПО КОРИСНИЦИМА'!$L$16:$L$1932)</f>
        <v>0</v>
      </c>
      <c r="H324" s="253"/>
      <c r="I324" s="289"/>
      <c r="J324" s="243">
        <f t="shared" si="13"/>
        <v>0</v>
      </c>
      <c r="K324" s="272"/>
      <c r="L324" s="295"/>
    </row>
    <row r="325" spans="1:12" s="179" customFormat="1" ht="25.5">
      <c r="A325" s="172" t="s">
        <v>3590</v>
      </c>
      <c r="B325" s="173"/>
      <c r="C325" s="259" t="s">
        <v>3676</v>
      </c>
      <c r="D325" s="241">
        <f>SUM(D326:D362)</f>
        <v>27370000</v>
      </c>
      <c r="E325" s="241">
        <f>SUM(E326:E362)</f>
        <v>0</v>
      </c>
      <c r="F325" s="281">
        <f>E325/D325</f>
        <v>0</v>
      </c>
      <c r="G325" s="242">
        <f>SUM(G326:G362)</f>
        <v>20301102</v>
      </c>
      <c r="H325" s="242">
        <f>SUM(H326:H362)</f>
        <v>0</v>
      </c>
      <c r="I325" s="288">
        <f>H325/G325</f>
        <v>0</v>
      </c>
      <c r="J325" s="241">
        <f>SUM(J326:J362)</f>
        <v>47671102</v>
      </c>
      <c r="K325" s="241">
        <f>SUM(K326:K362)</f>
        <v>0</v>
      </c>
      <c r="L325" s="281">
        <f>K325/J325</f>
        <v>0</v>
      </c>
    </row>
    <row r="326" spans="1:12" ht="25.5">
      <c r="A326" s="175"/>
      <c r="B326" s="180" t="s">
        <v>5444</v>
      </c>
      <c r="C326" s="268" t="s">
        <v>5030</v>
      </c>
      <c r="D326" s="243">
        <v>9300000</v>
      </c>
      <c r="E326" s="243">
        <f>SUMIF('ПО КОРИСНИЦИМА'!$G$16:$G$1932,"Свега за програмску активност 0901-0001:",'ПО КОРИСНИЦИМА'!$I$16:$I$1932)</f>
        <v>0</v>
      </c>
      <c r="F326" s="277">
        <f>E326/D326</f>
        <v>0</v>
      </c>
      <c r="G326" s="244">
        <f>SUMIF('ПО КОРИСНИЦИМА'!$G$16:$G$1932,"Свега за програмску активност 0901-0001:",'ПО КОРИСНИЦИМА'!$L$16:$L$1932)</f>
        <v>0</v>
      </c>
      <c r="H326" s="244">
        <f>SUMIF('ПО КОРИСНИЦИМА'!$G$16:$G$1932,"Свега за програмску активност 0901-0001:",'ПО КОРИСНИЦИМА'!$M$16:$M$1932)</f>
        <v>0</v>
      </c>
      <c r="I326" s="284" t="e">
        <f t="shared" ref="I326:I334" si="14">H326/G326</f>
        <v>#DIV/0!</v>
      </c>
      <c r="J326" s="254">
        <f t="shared" si="13"/>
        <v>9300000</v>
      </c>
      <c r="K326" s="254">
        <f t="shared" ref="K326:K331" si="15">E326+H326</f>
        <v>0</v>
      </c>
      <c r="L326" s="296">
        <f>K326/J326</f>
        <v>0</v>
      </c>
    </row>
    <row r="327" spans="1:12" ht="25.5" hidden="1">
      <c r="A327" s="177"/>
      <c r="B327" s="184" t="s">
        <v>4061</v>
      </c>
      <c r="C327" s="269" t="s">
        <v>4062</v>
      </c>
      <c r="D327" s="245">
        <f>SUMIF('ПО КОРИСНИЦИМА'!$G$16:$G$1932,"Свега за програмску активност 0901-0002:",'ПО КОРИСНИЦИМА'!$H$16:$H$1932)</f>
        <v>0</v>
      </c>
      <c r="E327" s="245">
        <f>SUMIF('ПО КОРИСНИЦИМА'!$G$16:$G$1932,"Свега за програмску активност 0901-0002:",'ПО КОРИСНИЦИМА'!$I$16:$I$1932)</f>
        <v>0</v>
      </c>
      <c r="F327" s="278"/>
      <c r="G327" s="246">
        <f>SUMIF('ПО КОРИСНИЦИМА'!$G$16:$G$1932,"Свега за програмску активност 0901-0002:",'ПО КОРИСНИЦИМА'!$L$16:$L$1932)</f>
        <v>0</v>
      </c>
      <c r="H327" s="244">
        <f>SUMIF('ПО КОРИСНИЦИМА'!$G$16:$G$1932,"Свега за програмску активност 0901-0002:",'ПО КОРИСНИЦИМА'!$M$16:$M$1932)</f>
        <v>0</v>
      </c>
      <c r="I327" s="284" t="e">
        <f t="shared" si="14"/>
        <v>#DIV/0!</v>
      </c>
      <c r="J327" s="254">
        <f t="shared" si="13"/>
        <v>0</v>
      </c>
      <c r="K327" s="254">
        <f t="shared" si="15"/>
        <v>0</v>
      </c>
      <c r="L327" s="296"/>
    </row>
    <row r="328" spans="1:12">
      <c r="A328" s="177"/>
      <c r="B328" s="184" t="s">
        <v>5445</v>
      </c>
      <c r="C328" s="269" t="s">
        <v>5032</v>
      </c>
      <c r="D328" s="245">
        <v>2000000</v>
      </c>
      <c r="E328" s="245">
        <f>SUMIF('ПО КОРИСНИЦИМА'!$G$16:$G$1932,"Свега за програмску активност 0901-0003:",'ПО КОРИСНИЦИМА'!$I$16:$I$1932)</f>
        <v>0</v>
      </c>
      <c r="F328" s="278">
        <f>E328/D328</f>
        <v>0</v>
      </c>
      <c r="G328" s="246">
        <v>2637458</v>
      </c>
      <c r="H328" s="244">
        <f>SUMIF('ПО КОРИСНИЦИМА'!$G$16:$G$1932,"Свега за програмску активност 0901-0003:",'ПО КОРИСНИЦИМА'!$M$16:$M$1932)</f>
        <v>0</v>
      </c>
      <c r="I328" s="284">
        <f t="shared" si="14"/>
        <v>0</v>
      </c>
      <c r="J328" s="254">
        <f t="shared" si="13"/>
        <v>4637458</v>
      </c>
      <c r="K328" s="254">
        <f t="shared" si="15"/>
        <v>0</v>
      </c>
      <c r="L328" s="296">
        <f>K328/J328</f>
        <v>0</v>
      </c>
    </row>
    <row r="329" spans="1:12" ht="25.5" hidden="1">
      <c r="A329" s="177"/>
      <c r="B329" s="184" t="s">
        <v>4063</v>
      </c>
      <c r="C329" s="269" t="s">
        <v>4064</v>
      </c>
      <c r="D329" s="245">
        <f>SUMIF('ПО КОРИСНИЦИМА'!$G$16:$G$1932,"Свега за програмску активност 0901-0004:",'ПО КОРИСНИЦИМА'!$H$16:$H$1932)</f>
        <v>0</v>
      </c>
      <c r="E329" s="245">
        <f>SUMIF('ПО КОРИСНИЦИМА'!$G$16:$G$1932,"Свега за програмску активност 0901-0004:",'ПО КОРИСНИЦИМА'!$H$16:$H$1932)</f>
        <v>0</v>
      </c>
      <c r="F329" s="278"/>
      <c r="G329" s="246">
        <f>SUMIF('ПО КОРИСНИЦИМА'!$G$16:$G$1932,"Свега за програмску активност 0901-0004:",'ПО КОРИСНИЦИМА'!$L$16:$L$1932)</f>
        <v>0</v>
      </c>
      <c r="H329" s="244">
        <f>SUMIF('ПО КОРИСНИЦИМА'!$G$16:$G$1932,"Свега за програмску активност 0901-0004:",'ПО КОРИСНИЦИМА'!$M$16:$M$1932)</f>
        <v>0</v>
      </c>
      <c r="I329" s="284" t="e">
        <f t="shared" si="14"/>
        <v>#DIV/0!</v>
      </c>
      <c r="J329" s="254">
        <f t="shared" si="13"/>
        <v>0</v>
      </c>
      <c r="K329" s="254">
        <f t="shared" si="15"/>
        <v>0</v>
      </c>
      <c r="L329" s="296"/>
    </row>
    <row r="330" spans="1:12" ht="25.5">
      <c r="A330" s="177"/>
      <c r="B330" s="184" t="s">
        <v>5431</v>
      </c>
      <c r="C330" s="269" t="s">
        <v>5031</v>
      </c>
      <c r="D330" s="245">
        <f>6500000+70000</f>
        <v>6570000</v>
      </c>
      <c r="E330" s="245">
        <f>SUMIF('ПО КОРИСНИЦИМА'!$G$16:$G$1932,"Свега за програмску активност 0901-0005:",'ПО КОРИСНИЦИМА'!$I$16:$I$1932)</f>
        <v>0</v>
      </c>
      <c r="F330" s="278">
        <f>E330/D330</f>
        <v>0</v>
      </c>
      <c r="G330" s="246">
        <f>169644+259000</f>
        <v>428644</v>
      </c>
      <c r="H330" s="244">
        <f>SUMIF('ПО КОРИСНИЦИМА'!$G$16:$G$1932,"Свега за програмску активност 0901-0005:",'ПО КОРИСНИЦИМА'!$M$16:$M$1932)</f>
        <v>0</v>
      </c>
      <c r="I330" s="284">
        <f t="shared" si="14"/>
        <v>0</v>
      </c>
      <c r="J330" s="254">
        <f>D330+G330</f>
        <v>6998644</v>
      </c>
      <c r="K330" s="254">
        <f t="shared" si="15"/>
        <v>0</v>
      </c>
      <c r="L330" s="296">
        <f>K330/J330</f>
        <v>0</v>
      </c>
    </row>
    <row r="331" spans="1:12" ht="25.5">
      <c r="A331" s="177"/>
      <c r="B331" s="184" t="s">
        <v>5452</v>
      </c>
      <c r="C331" s="261" t="s">
        <v>4906</v>
      </c>
      <c r="D331" s="247">
        <v>5200000</v>
      </c>
      <c r="E331" s="247">
        <f>SUMIF('ПО КОРИСНИЦИМА'!$G$16:$G$1932,"Свега за програмску активност 0901-0006:",'ПО КОРИСНИЦИМА'!$I$16:$I$1932)</f>
        <v>0</v>
      </c>
      <c r="F331" s="279">
        <f>E331/D331</f>
        <v>0</v>
      </c>
      <c r="G331" s="248">
        <v>0</v>
      </c>
      <c r="H331" s="253">
        <f>SUMIF('ПО КОРИСНИЦИМА'!$G$16:$G$1932,"Свега за програмску активност 0901-0006:",'ПО КОРИСНИЦИМА'!$M$16:$M$1932)</f>
        <v>0</v>
      </c>
      <c r="I331" s="289" t="e">
        <f t="shared" si="14"/>
        <v>#DIV/0!</v>
      </c>
      <c r="J331" s="254">
        <f>D331+G331</f>
        <v>5200000</v>
      </c>
      <c r="K331" s="254">
        <f t="shared" si="15"/>
        <v>0</v>
      </c>
      <c r="L331" s="296">
        <f>K331/J331</f>
        <v>0</v>
      </c>
    </row>
    <row r="332" spans="1:12">
      <c r="A332" s="427"/>
      <c r="B332" s="184" t="s">
        <v>5453</v>
      </c>
      <c r="C332" s="560" t="s">
        <v>5038</v>
      </c>
      <c r="D332" s="561">
        <v>3400000</v>
      </c>
      <c r="E332" s="561">
        <f>SUMIF('ПО КОРИСНИЦИМА'!$G$16:$G$1932,"Свега за програмску активност 0901-0007:",'ПО КОРИСНИЦИМА'!$I$16:$I$1932)</f>
        <v>0</v>
      </c>
      <c r="F332" s="562">
        <f>E332/D332</f>
        <v>0</v>
      </c>
      <c r="G332" s="563">
        <f>SUMIF('ПО КОРИСНИЦИМА'!$G$16:$G$1932,"Свега за програмску активност 0901-0007:",'ПО КОРИСНИЦИМА'!$L$16:$L$1932)</f>
        <v>0</v>
      </c>
      <c r="H332" s="253">
        <f>SUMIF('ПО КОРИСНИЦИМА'!$G$16:$G$1932,"Свега за програмску активност 0901-0007:",'ПО КОРИСНИЦИМА'!$M$16:$M$1932)</f>
        <v>0</v>
      </c>
      <c r="I332" s="289" t="e">
        <f>H332/G332</f>
        <v>#DIV/0!</v>
      </c>
      <c r="J332" s="254">
        <f>D332+G332</f>
        <v>3400000</v>
      </c>
      <c r="K332" s="254"/>
      <c r="L332" s="296"/>
    </row>
    <row r="333" spans="1:12" ht="25.5" hidden="1">
      <c r="A333" s="427"/>
      <c r="B333" s="559" t="s">
        <v>4980</v>
      </c>
      <c r="C333" s="560" t="s">
        <v>4981</v>
      </c>
      <c r="D333" s="561">
        <f>SUMIF('ПО КОРИСНИЦИМА'!$G$16:$G$1932,"Свега за програмску активност 0901-0009:",'ПО КОРИСНИЦИМА'!$H$16:$H$1932)</f>
        <v>0</v>
      </c>
      <c r="E333" s="561">
        <f>SUMIF('ПО КОРИСНИЦИМА'!$G$16:$G$1932,"Свега за програмску активност 0901-0009:",'ПО КОРИСНИЦИМА'!$I$16:$I$1932)</f>
        <v>0</v>
      </c>
      <c r="F333" s="562" t="e">
        <f>E333/D333</f>
        <v>#DIV/0!</v>
      </c>
      <c r="G333" s="563">
        <f>SUMIF('ПО КОРИСНИЦИМА'!$G$16:$G$1932,"Свега за програмску активност 0901-0009:",'ПО КОРИСНИЦИМА'!$L$16:$L$1932)</f>
        <v>0</v>
      </c>
      <c r="H333" s="253">
        <f>SUMIF('ПО КОРИСНИЦИМА'!$G$16:$G$1932,"Свега за програмску активност 0901-П1:",'ПО КОРИСНИЦИМА'!$M$16:$M$1932)</f>
        <v>0</v>
      </c>
      <c r="I333" s="289" t="e">
        <f t="shared" si="14"/>
        <v>#DIV/0!</v>
      </c>
      <c r="J333" s="254">
        <f>D333+G333</f>
        <v>0</v>
      </c>
      <c r="K333" s="254">
        <f>E333+H333</f>
        <v>0</v>
      </c>
      <c r="L333" s="296" t="e">
        <f>K333/J333</f>
        <v>#DIV/0!</v>
      </c>
    </row>
    <row r="334" spans="1:12" ht="39.75" customHeight="1">
      <c r="A334" s="177"/>
      <c r="B334" s="184" t="s">
        <v>5454</v>
      </c>
      <c r="C334" s="261" t="str">
        <f>IFERROR(VLOOKUP(B334,'ПО КОРИСНИЦИМА'!$C$16:$S$1932,5,FALSE),"")</f>
        <v>Куповина кућа, грађевинског материјала и доходовне активности за породице избеглих и интерно расељених лица</v>
      </c>
      <c r="D334" s="247">
        <v>900000</v>
      </c>
      <c r="E334" s="247">
        <f>SUMIF('ПО КОРИСНИЦИМА'!$G$16:$G$1932,"Свега за пројекат 0901-П1:",'ПО КОРИСНИЦИМА'!$I$16:$I$1932)</f>
        <v>0</v>
      </c>
      <c r="F334" s="279">
        <f>E334/D334</f>
        <v>0</v>
      </c>
      <c r="G334" s="248">
        <f>11235000+6000000</f>
        <v>17235000</v>
      </c>
      <c r="H334" s="253">
        <f>SUMIF('ПО КОРИСНИЦИМА'!$G$16:$G$1932,"Свега за пројекат 0901-П1:",'ПО КОРИСНИЦИМА'!$M$16:$M$1932)</f>
        <v>0</v>
      </c>
      <c r="I334" s="289">
        <f t="shared" si="14"/>
        <v>0</v>
      </c>
      <c r="J334" s="254">
        <f>D334+G334</f>
        <v>18135000</v>
      </c>
      <c r="K334" s="254">
        <f>E334+H334</f>
        <v>0</v>
      </c>
      <c r="L334" s="296">
        <f>K334/J334</f>
        <v>0</v>
      </c>
    </row>
    <row r="335" spans="1:12" ht="37.5" hidden="1" customHeight="1">
      <c r="A335" s="177"/>
      <c r="B335" s="184" t="s">
        <v>5455</v>
      </c>
      <c r="C335" s="606" t="str">
        <f>IFERROR(VLOOKUP(B335,'ПО КОРИСНИЦИМА'!$C$16:$S$1932,5,FALSE),"")</f>
        <v>Изградња зграде за социјално становање у насељу Варошица Владимирци</v>
      </c>
      <c r="D335" s="247">
        <v>0</v>
      </c>
      <c r="E335" s="247">
        <f>SUMIF('ПО КОРИСНИЦИМА'!$G$16:$G$1932,"Свега за пројекат 0901-П2:",'ПО КОРИСНИЦИМА'!$I$16:$I$1932)</f>
        <v>0</v>
      </c>
      <c r="F335" s="279"/>
      <c r="G335" s="248">
        <v>0</v>
      </c>
      <c r="H335" s="253">
        <f>SUMIF('ПО КОРИСНИЦИМА'!$G$16:$G$1932,"Свега за пројекат 0901-П2:",'ПО КОРИСНИЦИМА'!$M$16:$M$1932)</f>
        <v>0</v>
      </c>
      <c r="I335" s="289"/>
      <c r="J335" s="254">
        <f t="shared" si="13"/>
        <v>0</v>
      </c>
      <c r="K335" s="254"/>
      <c r="L335" s="296"/>
    </row>
    <row r="336" spans="1:12" ht="27" hidden="1" customHeight="1">
      <c r="A336" s="177"/>
      <c r="B336" s="184" t="s">
        <v>5405</v>
      </c>
      <c r="C336" s="261" t="str">
        <f>IFERROR(VLOOKUP(B336,'ПО КОРИСНИЦИМА'!$C$16:$S$1932,5,FALSE),"")</f>
        <v>Помоћ угроженим лицима у току епидемије Ковид 19 вируса</v>
      </c>
      <c r="D336" s="247">
        <v>0</v>
      </c>
      <c r="E336" s="247">
        <f>SUMIF('ПО КОРИСНИЦИМА'!$G$16:$G$1932,"Свега за пројекат 0901-П3:",'ПО КОРИСНИЦИМА'!$I$16:$I$1932)</f>
        <v>0</v>
      </c>
      <c r="F336" s="279"/>
      <c r="G336" s="248">
        <v>0</v>
      </c>
      <c r="H336" s="253">
        <f>SUMIF('ПО КОРИСНИЦИМА'!$G$16:$G$1932,"Свега за пројекат 0901-П3:",'ПО КОРИСНИЦИМА'!$M$16:$M$1932)</f>
        <v>0</v>
      </c>
      <c r="I336" s="289"/>
      <c r="J336" s="254">
        <f t="shared" si="13"/>
        <v>0</v>
      </c>
      <c r="K336" s="254">
        <f>E336+H336</f>
        <v>0</v>
      </c>
      <c r="L336" s="296" t="e">
        <f>K336/J336</f>
        <v>#DIV/0!</v>
      </c>
    </row>
    <row r="337" spans="1:12" hidden="1">
      <c r="A337" s="177"/>
      <c r="B337" s="184" t="s">
        <v>4465</v>
      </c>
      <c r="C337" s="261" t="str">
        <f>IFERROR(VLOOKUP(B337,'ПО КОРИСНИЦИМА'!$C$16:$S$1932,5,FALSE),"")</f>
        <v/>
      </c>
      <c r="D337" s="247">
        <f>SUMIF('ПО КОРИСНИЦИМА'!$G$16:$G$1932,"Свега за пројекат 0901-П5:",'ПО КОРИСНИЦИМА'!$H$16:$H$1932)</f>
        <v>0</v>
      </c>
      <c r="E337" s="247"/>
      <c r="F337" s="279"/>
      <c r="G337" s="248">
        <f>SUMIF('ПО КОРИСНИЦИМА'!$G$16:$G$1932,"Свега за пројекат 0901-П5:",'ПО КОРИСНИЦИМА'!$L$16:$L$1932)</f>
        <v>0</v>
      </c>
      <c r="H337" s="253"/>
      <c r="I337" s="289"/>
      <c r="J337" s="254">
        <f t="shared" si="13"/>
        <v>0</v>
      </c>
      <c r="K337" s="254"/>
      <c r="L337" s="296"/>
    </row>
    <row r="338" spans="1:12" hidden="1">
      <c r="A338" s="177"/>
      <c r="B338" s="184" t="s">
        <v>4466</v>
      </c>
      <c r="C338" s="261" t="str">
        <f>IFERROR(VLOOKUP(B338,'ПО КОРИСНИЦИМА'!$C$16:$S$1932,5,FALSE),"")</f>
        <v/>
      </c>
      <c r="D338" s="247">
        <f>SUMIF('ПО КОРИСНИЦИМА'!$G$16:$G$1932,"Свега за пројекат 0901-П6:",'ПО КОРИСНИЦИМА'!$H$16:$H$1932)</f>
        <v>0</v>
      </c>
      <c r="E338" s="247"/>
      <c r="F338" s="279"/>
      <c r="G338" s="248">
        <f>SUMIF('ПО КОРИСНИЦИМА'!$G$16:$G$1932,"Свега за пројекат 0901-П6:",'ПО КОРИСНИЦИМА'!$L$16:$L$1932)</f>
        <v>0</v>
      </c>
      <c r="H338" s="253"/>
      <c r="I338" s="289"/>
      <c r="J338" s="254">
        <f t="shared" si="13"/>
        <v>0</v>
      </c>
      <c r="K338" s="254"/>
      <c r="L338" s="296"/>
    </row>
    <row r="339" spans="1:12" hidden="1">
      <c r="A339" s="177"/>
      <c r="B339" s="184" t="s">
        <v>4467</v>
      </c>
      <c r="C339" s="261" t="str">
        <f>IFERROR(VLOOKUP(B339,'ПО КОРИСНИЦИМА'!$C$16:$S$1932,5,FALSE),"")</f>
        <v/>
      </c>
      <c r="D339" s="247">
        <f>SUMIF('ПО КОРИСНИЦИМА'!$G$16:$G$1932,"Свега за пројекат 0901-П7:",'ПО КОРИСНИЦИМА'!$H$16:$H$1932)</f>
        <v>0</v>
      </c>
      <c r="E339" s="247"/>
      <c r="F339" s="279"/>
      <c r="G339" s="248">
        <f>SUMIF('ПО КОРИСНИЦИМА'!$G$16:$G$1932,"Свега за пројекат 0901-П7:",'ПО КОРИСНИЦИМА'!$L$16:$L$1932)</f>
        <v>0</v>
      </c>
      <c r="H339" s="253"/>
      <c r="I339" s="289"/>
      <c r="J339" s="254">
        <f t="shared" si="13"/>
        <v>0</v>
      </c>
      <c r="K339" s="254"/>
      <c r="L339" s="296"/>
    </row>
    <row r="340" spans="1:12" hidden="1">
      <c r="A340" s="177"/>
      <c r="B340" s="184" t="s">
        <v>4468</v>
      </c>
      <c r="C340" s="261" t="str">
        <f>IFERROR(VLOOKUP(B340,'ПО КОРИСНИЦИМА'!$C$16:$S$1932,5,FALSE),"")</f>
        <v/>
      </c>
      <c r="D340" s="247">
        <f>SUMIF('ПО КОРИСНИЦИМА'!$G$16:$G$1932,"Свега за пројекат 0901-П8:",'ПО КОРИСНИЦИМА'!$H$16:$H$1932)</f>
        <v>0</v>
      </c>
      <c r="E340" s="247"/>
      <c r="F340" s="279"/>
      <c r="G340" s="248">
        <f>SUMIF('ПО КОРИСНИЦИМА'!$G$16:$G$1932,"Свега за пројекат 0901-П8:",'ПО КОРИСНИЦИМА'!$L$16:$L$1932)</f>
        <v>0</v>
      </c>
      <c r="H340" s="253"/>
      <c r="I340" s="289"/>
      <c r="J340" s="254">
        <f t="shared" si="13"/>
        <v>0</v>
      </c>
      <c r="K340" s="254"/>
      <c r="L340" s="296"/>
    </row>
    <row r="341" spans="1:12" hidden="1">
      <c r="A341" s="177"/>
      <c r="B341" s="184" t="s">
        <v>4469</v>
      </c>
      <c r="C341" s="261" t="str">
        <f>IFERROR(VLOOKUP(B341,'ПО КОРИСНИЦИМА'!$C$16:$S$1932,5,FALSE),"")</f>
        <v/>
      </c>
      <c r="D341" s="247">
        <f>SUMIF('ПО КОРИСНИЦИМА'!$G$16:$G$1932,"Свега за пројекат 0901-П9:",'ПО КОРИСНИЦИМА'!$H$16:$H$1932)</f>
        <v>0</v>
      </c>
      <c r="E341" s="247"/>
      <c r="F341" s="279"/>
      <c r="G341" s="248">
        <f>SUMIF('ПО КОРИСНИЦИМА'!$G$16:$G$1932,"Свега за пројекат 0901-П9:",'ПО КОРИСНИЦИМА'!$L$16:$L$1932)</f>
        <v>0</v>
      </c>
      <c r="H341" s="253"/>
      <c r="I341" s="289"/>
      <c r="J341" s="254">
        <f t="shared" si="13"/>
        <v>0</v>
      </c>
      <c r="K341" s="254"/>
      <c r="L341" s="296"/>
    </row>
    <row r="342" spans="1:12" hidden="1">
      <c r="A342" s="177"/>
      <c r="B342" s="184" t="s">
        <v>4470</v>
      </c>
      <c r="C342" s="261" t="str">
        <f>IFERROR(VLOOKUP(B342,'ПО КОРИСНИЦИМА'!$C$16:$S$1932,5,FALSE),"")</f>
        <v/>
      </c>
      <c r="D342" s="247">
        <f>SUMIF('ПО КОРИСНИЦИМА'!$G$16:$G$1932,"Свега за пројекат 0901-П10:",'ПО КОРИСНИЦИМА'!$H$16:$H$1932)</f>
        <v>0</v>
      </c>
      <c r="E342" s="247"/>
      <c r="F342" s="279"/>
      <c r="G342" s="248">
        <f>SUMIF('ПО КОРИСНИЦИМА'!$G$16:$G$1932,"Свега за пројекат 0901-П10:",'ПО КОРИСНИЦИМА'!$L$16:$L$1932)</f>
        <v>0</v>
      </c>
      <c r="H342" s="253"/>
      <c r="I342" s="289"/>
      <c r="J342" s="254">
        <f t="shared" si="13"/>
        <v>0</v>
      </c>
      <c r="K342" s="254"/>
      <c r="L342" s="296"/>
    </row>
    <row r="343" spans="1:12" hidden="1">
      <c r="A343" s="177"/>
      <c r="B343" s="184" t="s">
        <v>4471</v>
      </c>
      <c r="C343" s="261" t="str">
        <f>IFERROR(VLOOKUP(B343,'ПО КОРИСНИЦИМА'!$C$16:$S$1932,5,FALSE),"")</f>
        <v/>
      </c>
      <c r="D343" s="247">
        <f>SUMIF('ПО КОРИСНИЦИМА'!$G$16:$G$1932,"Свега за пројекат 0901-П11:",'ПО КОРИСНИЦИМА'!$H$16:$H$1932)</f>
        <v>0</v>
      </c>
      <c r="E343" s="247"/>
      <c r="F343" s="279"/>
      <c r="G343" s="248">
        <f>SUMIF('ПО КОРИСНИЦИМА'!$G$16:$G$1932,"Свега за пројекат 0901-П11:",'ПО КОРИСНИЦИМА'!$L$16:$L$1932)</f>
        <v>0</v>
      </c>
      <c r="H343" s="253"/>
      <c r="I343" s="289"/>
      <c r="J343" s="254">
        <f t="shared" si="13"/>
        <v>0</v>
      </c>
      <c r="K343" s="254"/>
      <c r="L343" s="296"/>
    </row>
    <row r="344" spans="1:12" hidden="1">
      <c r="A344" s="177"/>
      <c r="B344" s="184" t="s">
        <v>4472</v>
      </c>
      <c r="C344" s="261" t="str">
        <f>IFERROR(VLOOKUP(B344,'ПО КОРИСНИЦИМА'!$C$16:$S$1932,5,FALSE),"")</f>
        <v/>
      </c>
      <c r="D344" s="247">
        <f>SUMIF('ПО КОРИСНИЦИМА'!$G$16:$G$1932,"Свега за пројекат 0901-П12:",'ПО КОРИСНИЦИМА'!$H$16:$H$1932)</f>
        <v>0</v>
      </c>
      <c r="E344" s="247"/>
      <c r="F344" s="279"/>
      <c r="G344" s="248">
        <f>SUMIF('ПО КОРИСНИЦИМА'!$G$16:$G$1932,"Свега за пројекат 0901-П12:",'ПО КОРИСНИЦИМА'!$L$16:$L$1932)</f>
        <v>0</v>
      </c>
      <c r="H344" s="253"/>
      <c r="I344" s="289"/>
      <c r="J344" s="254">
        <f t="shared" si="13"/>
        <v>0</v>
      </c>
      <c r="K344" s="254"/>
      <c r="L344" s="296"/>
    </row>
    <row r="345" spans="1:12" hidden="1">
      <c r="A345" s="177"/>
      <c r="B345" s="184" t="s">
        <v>4473</v>
      </c>
      <c r="C345" s="261" t="str">
        <f>IFERROR(VLOOKUP(B345,'ПО КОРИСНИЦИМА'!$C$16:$S$1932,5,FALSE),"")</f>
        <v/>
      </c>
      <c r="D345" s="247">
        <f>SUMIF('ПО КОРИСНИЦИМА'!$G$16:$G$1932,"Свега за пројекат 0901-П13:",'ПО КОРИСНИЦИМА'!$H$16:$H$1932)</f>
        <v>0</v>
      </c>
      <c r="E345" s="247"/>
      <c r="F345" s="279"/>
      <c r="G345" s="248">
        <f>SUMIF('ПО КОРИСНИЦИМА'!$G$16:$G$1932,"Свега за пројекат 0901-П13:",'ПО КОРИСНИЦИМА'!$L$16:$L$1932)</f>
        <v>0</v>
      </c>
      <c r="H345" s="253"/>
      <c r="I345" s="289"/>
      <c r="J345" s="254">
        <f t="shared" si="13"/>
        <v>0</v>
      </c>
      <c r="K345" s="254"/>
      <c r="L345" s="296"/>
    </row>
    <row r="346" spans="1:12" hidden="1">
      <c r="A346" s="177"/>
      <c r="B346" s="184" t="s">
        <v>4474</v>
      </c>
      <c r="C346" s="261" t="str">
        <f>IFERROR(VLOOKUP(B346,'ПО КОРИСНИЦИМА'!$C$16:$S$1932,5,FALSE),"")</f>
        <v/>
      </c>
      <c r="D346" s="247">
        <f>SUMIF('ПО КОРИСНИЦИМА'!$G$16:$G$1932,"Свега за пројекат 0901-П14:",'ПО КОРИСНИЦИМА'!$H$16:$H$1932)</f>
        <v>0</v>
      </c>
      <c r="E346" s="247"/>
      <c r="F346" s="279"/>
      <c r="G346" s="248">
        <f>SUMIF('ПО КОРИСНИЦИМА'!$G$16:$G$1932,"Свега за пројекат 0901-П14:",'ПО КОРИСНИЦИМА'!$L$16:$L$1932)</f>
        <v>0</v>
      </c>
      <c r="H346" s="253"/>
      <c r="I346" s="289"/>
      <c r="J346" s="254">
        <f t="shared" si="13"/>
        <v>0</v>
      </c>
      <c r="K346" s="254"/>
      <c r="L346" s="296"/>
    </row>
    <row r="347" spans="1:12" hidden="1">
      <c r="A347" s="177"/>
      <c r="B347" s="184" t="s">
        <v>4475</v>
      </c>
      <c r="C347" s="261" t="str">
        <f>IFERROR(VLOOKUP(B347,'ПО КОРИСНИЦИМА'!$C$16:$S$1932,5,FALSE),"")</f>
        <v/>
      </c>
      <c r="D347" s="247">
        <f>SUMIF('ПО КОРИСНИЦИМА'!$G$16:$G$1932,"Свега за пројекат 0901-П15:",'ПО КОРИСНИЦИМА'!$H$16:$H$1932)</f>
        <v>0</v>
      </c>
      <c r="E347" s="247"/>
      <c r="F347" s="279"/>
      <c r="G347" s="248">
        <f>SUMIF('ПО КОРИСНИЦИМА'!$G$16:$G$1932,"Свега за пројекат 0901-П15:",'ПО КОРИСНИЦИМА'!$L$16:$L$1932)</f>
        <v>0</v>
      </c>
      <c r="H347" s="253"/>
      <c r="I347" s="289"/>
      <c r="J347" s="254">
        <f t="shared" si="13"/>
        <v>0</v>
      </c>
      <c r="K347" s="254"/>
      <c r="L347" s="296"/>
    </row>
    <row r="348" spans="1:12" hidden="1">
      <c r="A348" s="177"/>
      <c r="B348" s="184" t="s">
        <v>4476</v>
      </c>
      <c r="C348" s="261" t="str">
        <f>IFERROR(VLOOKUP(B348,'ПО КОРИСНИЦИМА'!$C$16:$S$1932,5,FALSE),"")</f>
        <v/>
      </c>
      <c r="D348" s="247">
        <f>SUMIF('ПО КОРИСНИЦИМА'!$G$16:$G$1932,"Свега за пројекат 0901-П16:",'ПО КОРИСНИЦИМА'!$H$16:$H$1932)</f>
        <v>0</v>
      </c>
      <c r="E348" s="247"/>
      <c r="F348" s="279"/>
      <c r="G348" s="248">
        <f>SUMIF('ПО КОРИСНИЦИМА'!$G$16:$G$1932,"Свега за пројекат 0901-П16:",'ПО КОРИСНИЦИМА'!$L$16:$L$1932)</f>
        <v>0</v>
      </c>
      <c r="H348" s="253"/>
      <c r="I348" s="289"/>
      <c r="J348" s="254">
        <f t="shared" si="13"/>
        <v>0</v>
      </c>
      <c r="K348" s="254"/>
      <c r="L348" s="296"/>
    </row>
    <row r="349" spans="1:12" hidden="1">
      <c r="A349" s="177"/>
      <c r="B349" s="184" t="s">
        <v>4477</v>
      </c>
      <c r="C349" s="261" t="str">
        <f>IFERROR(VLOOKUP(B349,'ПО КОРИСНИЦИМА'!$C$16:$S$1932,5,FALSE),"")</f>
        <v/>
      </c>
      <c r="D349" s="247">
        <f>SUMIF('ПО КОРИСНИЦИМА'!$G$16:$G$1932,"Свега за пројекат 0901-П17:",'ПО КОРИСНИЦИМА'!$H$16:$H$1932)</f>
        <v>0</v>
      </c>
      <c r="E349" s="247"/>
      <c r="F349" s="279"/>
      <c r="G349" s="248">
        <f>SUMIF('ПО КОРИСНИЦИМА'!$G$16:$G$1932,"Свега за пројекат 0901-П17:",'ПО КОРИСНИЦИМА'!$L$16:$L$1932)</f>
        <v>0</v>
      </c>
      <c r="H349" s="253"/>
      <c r="I349" s="289"/>
      <c r="J349" s="254">
        <f t="shared" si="13"/>
        <v>0</v>
      </c>
      <c r="K349" s="254"/>
      <c r="L349" s="296"/>
    </row>
    <row r="350" spans="1:12" hidden="1">
      <c r="A350" s="177"/>
      <c r="B350" s="184" t="s">
        <v>4478</v>
      </c>
      <c r="C350" s="261" t="str">
        <f>IFERROR(VLOOKUP(B350,'ПО КОРИСНИЦИМА'!$C$16:$S$1932,5,FALSE),"")</f>
        <v/>
      </c>
      <c r="D350" s="247">
        <f>SUMIF('ПО КОРИСНИЦИМА'!$G$16:$G$1932,"Свега за пројекат 0901-П18:",'ПО КОРИСНИЦИМА'!$H$16:$H$1932)</f>
        <v>0</v>
      </c>
      <c r="E350" s="247"/>
      <c r="F350" s="279"/>
      <c r="G350" s="248">
        <f>SUMIF('ПО КОРИСНИЦИМА'!$G$16:$G$1932,"Свега за пројекат 0901-П18:",'ПО КОРИСНИЦИМА'!$L$16:$L$1932)</f>
        <v>0</v>
      </c>
      <c r="H350" s="253"/>
      <c r="I350" s="289"/>
      <c r="J350" s="254">
        <f t="shared" si="13"/>
        <v>0</v>
      </c>
      <c r="K350" s="254"/>
      <c r="L350" s="296"/>
    </row>
    <row r="351" spans="1:12" hidden="1">
      <c r="A351" s="177"/>
      <c r="B351" s="184" t="s">
        <v>4479</v>
      </c>
      <c r="C351" s="261" t="str">
        <f>IFERROR(VLOOKUP(B351,'ПО КОРИСНИЦИМА'!$C$16:$S$1932,5,FALSE),"")</f>
        <v/>
      </c>
      <c r="D351" s="247">
        <f>SUMIF('ПО КОРИСНИЦИМА'!$G$16:$G$1932,"Свега за пројекат 0901-П19:",'ПО КОРИСНИЦИМА'!$H$16:$H$1932)</f>
        <v>0</v>
      </c>
      <c r="E351" s="247"/>
      <c r="F351" s="279"/>
      <c r="G351" s="248">
        <f>SUMIF('ПО КОРИСНИЦИМА'!$G$16:$G$1932,"Свега за пројекат 0901-П19:",'ПО КОРИСНИЦИМА'!$L$16:$L$1932)</f>
        <v>0</v>
      </c>
      <c r="H351" s="253"/>
      <c r="I351" s="289"/>
      <c r="J351" s="254">
        <f t="shared" si="13"/>
        <v>0</v>
      </c>
      <c r="K351" s="254"/>
      <c r="L351" s="296"/>
    </row>
    <row r="352" spans="1:12" hidden="1">
      <c r="A352" s="177"/>
      <c r="B352" s="184" t="s">
        <v>4480</v>
      </c>
      <c r="C352" s="261" t="str">
        <f>IFERROR(VLOOKUP(B352,'ПО КОРИСНИЦИМА'!$C$16:$S$1932,5,FALSE),"")</f>
        <v/>
      </c>
      <c r="D352" s="247">
        <f>SUMIF('ПО КОРИСНИЦИМА'!$G$16:$G$1932,"Свега за пројекат 0901-П20:",'ПО КОРИСНИЦИМА'!$H$16:$H$1932)</f>
        <v>0</v>
      </c>
      <c r="E352" s="247"/>
      <c r="F352" s="279"/>
      <c r="G352" s="248">
        <f>SUMIF('ПО КОРИСНИЦИМА'!$G$16:$G$1932,"Свега за пројекат 0901-П20:",'ПО КОРИСНИЦИМА'!$L$16:$L$1932)</f>
        <v>0</v>
      </c>
      <c r="H352" s="253"/>
      <c r="I352" s="289"/>
      <c r="J352" s="254">
        <f t="shared" si="13"/>
        <v>0</v>
      </c>
      <c r="K352" s="254"/>
      <c r="L352" s="296"/>
    </row>
    <row r="353" spans="1:12" hidden="1">
      <c r="A353" s="177"/>
      <c r="B353" s="184" t="s">
        <v>4481</v>
      </c>
      <c r="C353" s="261" t="str">
        <f>IFERROR(VLOOKUP(B353,'ПО КОРИСНИЦИМА'!$C$16:$S$1932,5,FALSE),"")</f>
        <v/>
      </c>
      <c r="D353" s="247">
        <f>SUMIF('ПО КОРИСНИЦИМА'!$G$16:$G$1932,"Свега за пројекат 0901-П21:",'ПО КОРИСНИЦИМА'!$H$16:$H$1932)</f>
        <v>0</v>
      </c>
      <c r="E353" s="247"/>
      <c r="F353" s="279"/>
      <c r="G353" s="248">
        <f>SUMIF('ПО КОРИСНИЦИМА'!$G$16:$G$1932,"Свега за пројекат 0901-П21:",'ПО КОРИСНИЦИМА'!$L$16:$L$1932)</f>
        <v>0</v>
      </c>
      <c r="H353" s="253"/>
      <c r="I353" s="289"/>
      <c r="J353" s="254">
        <f t="shared" si="13"/>
        <v>0</v>
      </c>
      <c r="K353" s="254"/>
      <c r="L353" s="296"/>
    </row>
    <row r="354" spans="1:12" hidden="1">
      <c r="A354" s="177"/>
      <c r="B354" s="184" t="s">
        <v>4482</v>
      </c>
      <c r="C354" s="261" t="str">
        <f>IFERROR(VLOOKUP(B354,'ПО КОРИСНИЦИМА'!$C$16:$S$1932,5,FALSE),"")</f>
        <v/>
      </c>
      <c r="D354" s="247">
        <f>SUMIF('ПО КОРИСНИЦИМА'!$G$16:$G$1932,"Свега за пројекат 0901-П22:",'ПО КОРИСНИЦИМА'!$H$16:$H$1932)</f>
        <v>0</v>
      </c>
      <c r="E354" s="247"/>
      <c r="F354" s="279"/>
      <c r="G354" s="248">
        <f>SUMIF('ПО КОРИСНИЦИМА'!$G$16:$G$1932,"Свега за пројекат 0901-П22:",'ПО КОРИСНИЦИМА'!$L$16:$L$1932)</f>
        <v>0</v>
      </c>
      <c r="H354" s="253"/>
      <c r="I354" s="289"/>
      <c r="J354" s="254">
        <f t="shared" si="13"/>
        <v>0</v>
      </c>
      <c r="K354" s="254"/>
      <c r="L354" s="296"/>
    </row>
    <row r="355" spans="1:12" hidden="1">
      <c r="A355" s="177"/>
      <c r="B355" s="184" t="s">
        <v>4483</v>
      </c>
      <c r="C355" s="261" t="str">
        <f>IFERROR(VLOOKUP(B355,'ПО КОРИСНИЦИМА'!$C$16:$S$1932,5,FALSE),"")</f>
        <v/>
      </c>
      <c r="D355" s="247">
        <f>SUMIF('ПО КОРИСНИЦИМА'!$G$16:$G$1932,"Свега за пројекат 0901-П23:",'ПО КОРИСНИЦИМА'!$H$16:$H$1932)</f>
        <v>0</v>
      </c>
      <c r="E355" s="247"/>
      <c r="F355" s="279"/>
      <c r="G355" s="248">
        <f>SUMIF('ПО КОРИСНИЦИМА'!$G$16:$G$1932,"Свега за пројекат 0901-П23:",'ПО КОРИСНИЦИМА'!$L$16:$L$1932)</f>
        <v>0</v>
      </c>
      <c r="H355" s="253"/>
      <c r="I355" s="289"/>
      <c r="J355" s="254">
        <f t="shared" si="13"/>
        <v>0</v>
      </c>
      <c r="K355" s="254"/>
      <c r="L355" s="296"/>
    </row>
    <row r="356" spans="1:12" hidden="1">
      <c r="A356" s="177"/>
      <c r="B356" s="184" t="s">
        <v>4484</v>
      </c>
      <c r="C356" s="261" t="str">
        <f>IFERROR(VLOOKUP(B356,'ПО КОРИСНИЦИМА'!$C$16:$S$1932,5,FALSE),"")</f>
        <v/>
      </c>
      <c r="D356" s="247">
        <f>SUMIF('ПО КОРИСНИЦИМА'!$G$16:$G$1932,"Свега за пројекат 0901-П24:",'ПО КОРИСНИЦИМА'!$H$16:$H$1932)</f>
        <v>0</v>
      </c>
      <c r="E356" s="247"/>
      <c r="F356" s="279"/>
      <c r="G356" s="248">
        <f>SUMIF('ПО КОРИСНИЦИМА'!$G$16:$G$1932,"Свега за пројекат 0901-П24:",'ПО КОРИСНИЦИМА'!$L$16:$L$1932)</f>
        <v>0</v>
      </c>
      <c r="H356" s="253"/>
      <c r="I356" s="289"/>
      <c r="J356" s="254">
        <f t="shared" si="13"/>
        <v>0</v>
      </c>
      <c r="K356" s="254"/>
      <c r="L356" s="296"/>
    </row>
    <row r="357" spans="1:12" hidden="1">
      <c r="A357" s="177"/>
      <c r="B357" s="184" t="s">
        <v>4485</v>
      </c>
      <c r="C357" s="261" t="str">
        <f>IFERROR(VLOOKUP(B357,'ПО КОРИСНИЦИМА'!$C$16:$S$1932,5,FALSE),"")</f>
        <v/>
      </c>
      <c r="D357" s="247">
        <f>SUMIF('ПО КОРИСНИЦИМА'!$G$16:$G$1932,"Свега за пројекат 0901-П25:",'ПО КОРИСНИЦИМА'!$H$16:$H$1932)</f>
        <v>0</v>
      </c>
      <c r="E357" s="247"/>
      <c r="F357" s="279"/>
      <c r="G357" s="248">
        <f>SUMIF('ПО КОРИСНИЦИМА'!$G$16:$G$1932,"Свега за пројекат 0901-П25:",'ПО КОРИСНИЦИМА'!$L$16:$L$1932)</f>
        <v>0</v>
      </c>
      <c r="H357" s="253"/>
      <c r="I357" s="289"/>
      <c r="J357" s="254">
        <f t="shared" si="13"/>
        <v>0</v>
      </c>
      <c r="K357" s="254"/>
      <c r="L357" s="296"/>
    </row>
    <row r="358" spans="1:12" hidden="1">
      <c r="A358" s="177"/>
      <c r="B358" s="184" t="s">
        <v>4486</v>
      </c>
      <c r="C358" s="261" t="str">
        <f>IFERROR(VLOOKUP(B358,'ПО КОРИСНИЦИМА'!$C$16:$S$1932,5,FALSE),"")</f>
        <v/>
      </c>
      <c r="D358" s="247">
        <f>SUMIF('ПО КОРИСНИЦИМА'!$G$16:$G$1932,"Свега за пројекат 0901-П26:",'ПО КОРИСНИЦИМА'!$H$16:$H$1932)</f>
        <v>0</v>
      </c>
      <c r="E358" s="247"/>
      <c r="F358" s="279"/>
      <c r="G358" s="248">
        <f>SUMIF('ПО КОРИСНИЦИМА'!$G$16:$G$1932,"Свега за пројекат 0901-П26:",'ПО КОРИСНИЦИМА'!$L$16:$L$1932)</f>
        <v>0</v>
      </c>
      <c r="H358" s="253"/>
      <c r="I358" s="289"/>
      <c r="J358" s="254">
        <f t="shared" si="13"/>
        <v>0</v>
      </c>
      <c r="K358" s="254"/>
      <c r="L358" s="296"/>
    </row>
    <row r="359" spans="1:12" hidden="1">
      <c r="A359" s="177"/>
      <c r="B359" s="184" t="s">
        <v>4487</v>
      </c>
      <c r="C359" s="261" t="str">
        <f>IFERROR(VLOOKUP(B359,'ПО КОРИСНИЦИМА'!$C$16:$S$1932,5,FALSE),"")</f>
        <v/>
      </c>
      <c r="D359" s="247">
        <f>SUMIF('ПО КОРИСНИЦИМА'!$G$16:$G$1932,"Свега за пројекат 0901-П27:",'ПО КОРИСНИЦИМА'!$H$16:$H$1932)</f>
        <v>0</v>
      </c>
      <c r="E359" s="247"/>
      <c r="F359" s="279"/>
      <c r="G359" s="248">
        <f>SUMIF('ПО КОРИСНИЦИМА'!$G$16:$G$1932,"Свега за пројекат 0901-П27:",'ПО КОРИСНИЦИМА'!$L$16:$L$1932)</f>
        <v>0</v>
      </c>
      <c r="H359" s="253"/>
      <c r="I359" s="289"/>
      <c r="J359" s="254">
        <f t="shared" si="13"/>
        <v>0</v>
      </c>
      <c r="K359" s="254"/>
      <c r="L359" s="296"/>
    </row>
    <row r="360" spans="1:12" hidden="1">
      <c r="A360" s="177"/>
      <c r="B360" s="184" t="s">
        <v>4488</v>
      </c>
      <c r="C360" s="261" t="str">
        <f>IFERROR(VLOOKUP(B360,'ПО КОРИСНИЦИМА'!$C$16:$S$1932,5,FALSE),"")</f>
        <v/>
      </c>
      <c r="D360" s="247">
        <f>SUMIF('ПО КОРИСНИЦИМА'!$G$16:$G$1932,"Свега за пројекат 0901-П28:",'ПО КОРИСНИЦИМА'!$H$16:$H$1932)</f>
        <v>0</v>
      </c>
      <c r="E360" s="247"/>
      <c r="F360" s="279"/>
      <c r="G360" s="248">
        <f>SUMIF('ПО КОРИСНИЦИМА'!$G$16:$G$1932,"Свега за пројекат 0901-П28:",'ПО КОРИСНИЦИМА'!$L$16:$L$1932)</f>
        <v>0</v>
      </c>
      <c r="H360" s="253"/>
      <c r="I360" s="289"/>
      <c r="J360" s="254">
        <f t="shared" si="13"/>
        <v>0</v>
      </c>
      <c r="K360" s="254"/>
      <c r="L360" s="296"/>
    </row>
    <row r="361" spans="1:12" hidden="1">
      <c r="A361" s="177"/>
      <c r="B361" s="184" t="s">
        <v>4489</v>
      </c>
      <c r="C361" s="261" t="str">
        <f>IFERROR(VLOOKUP(B361,'ПО КОРИСНИЦИМА'!$C$16:$S$1932,5,FALSE),"")</f>
        <v/>
      </c>
      <c r="D361" s="247">
        <f>SUMIF('ПО КОРИСНИЦИМА'!$G$16:$G$1932,"Свега за пројекат 0901-П29:",'ПО КОРИСНИЦИМА'!$H$16:$H$1932)</f>
        <v>0</v>
      </c>
      <c r="E361" s="247"/>
      <c r="F361" s="279"/>
      <c r="G361" s="248">
        <f>SUMIF('ПО КОРИСНИЦИМА'!$G$16:$G$1932,"Свега за пројекат 0901-П29:",'ПО КОРИСНИЦИМА'!$L$16:$L$1932)</f>
        <v>0</v>
      </c>
      <c r="H361" s="253"/>
      <c r="I361" s="289"/>
      <c r="J361" s="254">
        <f t="shared" si="13"/>
        <v>0</v>
      </c>
      <c r="K361" s="254"/>
      <c r="L361" s="296"/>
    </row>
    <row r="362" spans="1:12" hidden="1">
      <c r="A362" s="177"/>
      <c r="B362" s="184" t="s">
        <v>4490</v>
      </c>
      <c r="C362" s="261" t="str">
        <f>IFERROR(VLOOKUP(B362,'ПО КОРИСНИЦИМА'!$C$16:$S$1932,5,FALSE),"")</f>
        <v/>
      </c>
      <c r="D362" s="247">
        <f>SUMIF('ПО КОРИСНИЦИМА'!$G$16:$G$1932,"Свега за пројекат 0901-П30:",'ПО КОРИСНИЦИМА'!$H$16:$H$1932)</f>
        <v>0</v>
      </c>
      <c r="E362" s="247"/>
      <c r="F362" s="279"/>
      <c r="G362" s="248">
        <f>SUMIF('ПО КОРИСНИЦИМА'!$G$16:$G$1932,"Свега за пројекат 0901-П30:",'ПО КОРИСНИЦИМА'!$L$16:$L$1932)</f>
        <v>0</v>
      </c>
      <c r="H362" s="253"/>
      <c r="I362" s="289"/>
      <c r="J362" s="254">
        <f t="shared" si="13"/>
        <v>0</v>
      </c>
      <c r="K362" s="254"/>
      <c r="L362" s="296"/>
    </row>
    <row r="363" spans="1:12" s="179" customFormat="1" ht="25.5">
      <c r="A363" s="172" t="s">
        <v>3593</v>
      </c>
      <c r="B363" s="173"/>
      <c r="C363" s="259" t="s">
        <v>3677</v>
      </c>
      <c r="D363" s="241">
        <f>SUM(D364:D395)</f>
        <v>4800000</v>
      </c>
      <c r="E363" s="241">
        <f>SUM(E364:E366)</f>
        <v>8312648.5799999982</v>
      </c>
      <c r="F363" s="281">
        <f>E363/D363</f>
        <v>1.7318017874999996</v>
      </c>
      <c r="G363" s="242">
        <f>SUM(G364:G395)</f>
        <v>0</v>
      </c>
      <c r="H363" s="242">
        <f>SUM(H364:H395)</f>
        <v>0</v>
      </c>
      <c r="I363" s="288"/>
      <c r="J363" s="241">
        <f t="shared" ref="J363:J428" si="16">D363+G363</f>
        <v>4800000</v>
      </c>
      <c r="K363" s="241">
        <f>E363+H363</f>
        <v>8312648.5799999982</v>
      </c>
      <c r="L363" s="281">
        <f>K363/J363</f>
        <v>1.7318017874999996</v>
      </c>
    </row>
    <row r="364" spans="1:12" ht="25.5">
      <c r="A364" s="175"/>
      <c r="B364" s="180" t="s">
        <v>4068</v>
      </c>
      <c r="C364" s="266" t="s">
        <v>4065</v>
      </c>
      <c r="D364" s="243">
        <f>SUMIF('ПО КОРИСНИЦИМА'!$G$16:$G$1932,"Свега за програмску активност 1801-0001:",'ПО КОРИСНИЦИМА'!$H$16:$H$1932)</f>
        <v>4000000</v>
      </c>
      <c r="E364" s="243">
        <f>SUMIF('ПО КОРИСНИЦИМА'!$G$16:$G$1932,"Свега за програмску активност 1801-0001:",'ПО КОРИСНИЦИМА'!$I$16:$I$1932)</f>
        <v>7762334.0999999987</v>
      </c>
      <c r="F364" s="277">
        <f>E364/D364</f>
        <v>1.9405835249999996</v>
      </c>
      <c r="G364" s="244">
        <f>SUMIF('ПО КОРИСНИЦИМА'!$G$16:$G$1932,"Свега за програмску активност 1801-0001:",'ПО КОРИСНИЦИМА'!$L$16:$L$1932)</f>
        <v>0</v>
      </c>
      <c r="H364" s="244">
        <f>SUMIF('ПО КОРИСНИЦИМА'!$G$16:$G$1932,"Свега за програмску активност 1801-0001:",'ПО КОРИСНИЦИМА'!$M$16:$M$1932)</f>
        <v>0</v>
      </c>
      <c r="I364" s="284"/>
      <c r="J364" s="243">
        <f t="shared" si="16"/>
        <v>4000000</v>
      </c>
      <c r="K364" s="243">
        <f>E364+H364</f>
        <v>7762334.0999999987</v>
      </c>
      <c r="L364" s="277">
        <f>K364/J364</f>
        <v>1.9405835249999996</v>
      </c>
    </row>
    <row r="365" spans="1:12">
      <c r="A365" s="175"/>
      <c r="B365" s="180" t="s">
        <v>4908</v>
      </c>
      <c r="C365" s="266" t="s">
        <v>4909</v>
      </c>
      <c r="D365" s="243">
        <f>SUMIF('ПО КОРИСНИЦИМА'!$G$16:$G$1932,"Свега за програмску активност 1801-0002:",'ПО КОРИСНИЦИМА'!$H$16:$H$1932)</f>
        <v>800000</v>
      </c>
      <c r="E365" s="243">
        <f>SUMIF('ПО КОРИСНИЦИМА'!$G$16:$G$1932,"Свега за програмску активност 1801-0002:",'ПО КОРИСНИЦИМА'!$I$16:$I$1932)</f>
        <v>550314.47999999986</v>
      </c>
      <c r="F365" s="277">
        <f>E365/D365</f>
        <v>0.68789309999999981</v>
      </c>
      <c r="G365" s="244">
        <f>SUMIF('ПО КОРИСНИЦИМА'!$G$16:$G$1932,"Свега за програмску активност 1801-0002:",'ПО КОРИСНИЦИМА'!$L$16:$L$1932)</f>
        <v>0</v>
      </c>
      <c r="H365" s="244">
        <f>SUMIF('ПО КОРИСНИЦИМА'!$G$16:$G$1932,"Свега за програмску активност 1801-0002:",'ПО КОРИСНИЦИМА'!$M$16:$M$1932)</f>
        <v>0</v>
      </c>
      <c r="I365" s="284"/>
      <c r="J365" s="243">
        <f>D365+G365</f>
        <v>800000</v>
      </c>
      <c r="K365" s="243"/>
      <c r="L365" s="277"/>
    </row>
    <row r="366" spans="1:12" ht="25.5" hidden="1">
      <c r="A366" s="181"/>
      <c r="B366" s="184" t="s">
        <v>4491</v>
      </c>
      <c r="C366" s="261" t="str">
        <f>IFERROR(VLOOKUP(B366,'ПО КОРИСНИЦИМА'!$C$16:$S$1932,5,FALSE),"")</f>
        <v>Набавка санитетског возила за потребе Дома Здравља Владимирци</v>
      </c>
      <c r="D366" s="247">
        <f>SUMIF('ПО КОРИСНИЦИМА'!$G$16:$G$1932,"Свега за пројекат 1801-П1:",'ПО КОРИСНИЦИМА'!$H$16:$H$1932)</f>
        <v>0</v>
      </c>
      <c r="E366" s="247">
        <f>SUMIF('ПО КОРИСНИЦИМА'!$G$16:$G$1932,"Свега за пројекат 1801-П1:",'ПО КОРИСНИЦИМА'!$I$16:$I$1932)</f>
        <v>0</v>
      </c>
      <c r="F366" s="279"/>
      <c r="G366" s="248">
        <f>SUMIF('ПО КОРИСНИЦИМА'!$G$16:$G$1932,"Свега за пројекат 1801-П1:",'ПО КОРИСНИЦИМА'!$L$16:$L$1932)</f>
        <v>0</v>
      </c>
      <c r="H366" s="248">
        <v>0</v>
      </c>
      <c r="I366" s="286"/>
      <c r="J366" s="245">
        <f t="shared" si="16"/>
        <v>0</v>
      </c>
      <c r="K366" s="245"/>
      <c r="L366" s="278"/>
    </row>
    <row r="367" spans="1:12" hidden="1">
      <c r="A367" s="181"/>
      <c r="B367" s="181" t="s">
        <v>4492</v>
      </c>
      <c r="C367" s="261" t="str">
        <f>IFERROR(VLOOKUP(B367,'ПО КОРИСНИЦИМА'!$C$16:$S$1932,5,FALSE),"")</f>
        <v/>
      </c>
      <c r="D367" s="247">
        <f>SUMIF('ПО КОРИСНИЦИМА'!$G$16:$G$1932,"Свега за пројекат 1801-П2:",'ПО КОРИСНИЦИМА'!$H$16:$H$1932)</f>
        <v>0</v>
      </c>
      <c r="E367" s="247"/>
      <c r="F367" s="279"/>
      <c r="G367" s="248">
        <f>SUMIF('ПО КОРИСНИЦИМА'!$G$16:$G$1932,"Свега за пројекат 1801-П2:",'ПО КОРИСНИЦИМА'!$L$16:$L$1932)</f>
        <v>0</v>
      </c>
      <c r="H367" s="248"/>
      <c r="I367" s="286"/>
      <c r="J367" s="245">
        <f t="shared" si="16"/>
        <v>0</v>
      </c>
      <c r="K367" s="245"/>
      <c r="L367" s="278"/>
    </row>
    <row r="368" spans="1:12" hidden="1">
      <c r="A368" s="181"/>
      <c r="B368" s="181" t="s">
        <v>4493</v>
      </c>
      <c r="C368" s="261" t="str">
        <f>IFERROR(VLOOKUP(B368,'ПО КОРИСНИЦИМА'!$C$16:$S$1932,5,FALSE),"")</f>
        <v/>
      </c>
      <c r="D368" s="247">
        <f>SUMIF('ПО КОРИСНИЦИМА'!$G$16:$G$1932,"Свега за пројекат 1801-П3:",'ПО КОРИСНИЦИМА'!$H$16:$H$1932)</f>
        <v>0</v>
      </c>
      <c r="E368" s="247"/>
      <c r="F368" s="279"/>
      <c r="G368" s="248">
        <f>SUMIF('ПО КОРИСНИЦИМА'!$G$16:$G$1932,"Свега за пројекат 1801-П3:",'ПО КОРИСНИЦИМА'!$L$16:$L$1932)</f>
        <v>0</v>
      </c>
      <c r="H368" s="248"/>
      <c r="I368" s="286"/>
      <c r="J368" s="245">
        <f t="shared" si="16"/>
        <v>0</v>
      </c>
      <c r="K368" s="245"/>
      <c r="L368" s="278"/>
    </row>
    <row r="369" spans="1:12" hidden="1">
      <c r="A369" s="181"/>
      <c r="B369" s="181" t="s">
        <v>4494</v>
      </c>
      <c r="C369" s="261" t="str">
        <f>IFERROR(VLOOKUP(B369,'ПО КОРИСНИЦИМА'!$C$16:$S$1932,5,FALSE),"")</f>
        <v/>
      </c>
      <c r="D369" s="247">
        <f>SUMIF('ПО КОРИСНИЦИМА'!$G$16:$G$1932,"Свега за пројекат 1801-П4:",'ПО КОРИСНИЦИМА'!$H$16:$H$1932)</f>
        <v>0</v>
      </c>
      <c r="E369" s="247"/>
      <c r="F369" s="279"/>
      <c r="G369" s="248">
        <f>SUMIF('ПО КОРИСНИЦИМА'!$G$16:$G$1932,"Свега за пројекат 1801-П4:",'ПО КОРИСНИЦИМА'!$L$16:$L$1932)</f>
        <v>0</v>
      </c>
      <c r="H369" s="248"/>
      <c r="I369" s="286"/>
      <c r="J369" s="245">
        <f t="shared" si="16"/>
        <v>0</v>
      </c>
      <c r="K369" s="245"/>
      <c r="L369" s="278"/>
    </row>
    <row r="370" spans="1:12" hidden="1">
      <c r="A370" s="181"/>
      <c r="B370" s="181" t="s">
        <v>4495</v>
      </c>
      <c r="C370" s="261" t="str">
        <f>IFERROR(VLOOKUP(B370,'ПО КОРИСНИЦИМА'!$C$16:$S$1932,5,FALSE),"")</f>
        <v/>
      </c>
      <c r="D370" s="247">
        <f>SUMIF('ПО КОРИСНИЦИМА'!$G$16:$G$1932,"Свега за пројекат 1801-П5:",'ПО КОРИСНИЦИМА'!$H$16:$H$1932)</f>
        <v>0</v>
      </c>
      <c r="E370" s="247"/>
      <c r="F370" s="279"/>
      <c r="G370" s="248">
        <f>SUMIF('ПО КОРИСНИЦИМА'!$G$16:$G$1932,"Свега за пројекат 1801-П5:",'ПО КОРИСНИЦИМА'!$L$16:$L$1932)</f>
        <v>0</v>
      </c>
      <c r="H370" s="248"/>
      <c r="I370" s="286"/>
      <c r="J370" s="245">
        <f t="shared" si="16"/>
        <v>0</v>
      </c>
      <c r="K370" s="245"/>
      <c r="L370" s="278"/>
    </row>
    <row r="371" spans="1:12" hidden="1">
      <c r="A371" s="181"/>
      <c r="B371" s="181" t="s">
        <v>4496</v>
      </c>
      <c r="C371" s="261" t="str">
        <f>IFERROR(VLOOKUP(B371,'ПО КОРИСНИЦИМА'!$C$16:$S$1932,5,FALSE),"")</f>
        <v/>
      </c>
      <c r="D371" s="247">
        <f>SUMIF('ПО КОРИСНИЦИМА'!$G$16:$G$1932,"Свега за пројекат 1801-П6:",'ПО КОРИСНИЦИМА'!$H$16:$H$1932)</f>
        <v>0</v>
      </c>
      <c r="E371" s="247"/>
      <c r="F371" s="279"/>
      <c r="G371" s="248">
        <f>SUMIF('ПО КОРИСНИЦИМА'!$G$16:$G$1932,"Свега за пројекат 1801-П6:",'ПО КОРИСНИЦИМА'!$L$16:$L$1932)</f>
        <v>0</v>
      </c>
      <c r="H371" s="248"/>
      <c r="I371" s="286"/>
      <c r="J371" s="245">
        <f t="shared" si="16"/>
        <v>0</v>
      </c>
      <c r="K371" s="245"/>
      <c r="L371" s="278"/>
    </row>
    <row r="372" spans="1:12" hidden="1">
      <c r="A372" s="181"/>
      <c r="B372" s="181" t="s">
        <v>4497</v>
      </c>
      <c r="C372" s="261" t="str">
        <f>IFERROR(VLOOKUP(B372,'ПО КОРИСНИЦИМА'!$C$16:$S$1932,5,FALSE),"")</f>
        <v/>
      </c>
      <c r="D372" s="247">
        <f>SUMIF('ПО КОРИСНИЦИМА'!$G$16:$G$1932,"Свега за пројекат 1801-П7:",'ПО КОРИСНИЦИМА'!$H$16:$H$1932)</f>
        <v>0</v>
      </c>
      <c r="E372" s="247"/>
      <c r="F372" s="279"/>
      <c r="G372" s="248">
        <f>SUMIF('ПО КОРИСНИЦИМА'!$G$16:$G$1932,"Свега за пројекат 1801-П7:",'ПО КОРИСНИЦИМА'!$L$16:$L$1932)</f>
        <v>0</v>
      </c>
      <c r="H372" s="248"/>
      <c r="I372" s="286"/>
      <c r="J372" s="245">
        <f t="shared" si="16"/>
        <v>0</v>
      </c>
      <c r="K372" s="245"/>
      <c r="L372" s="278"/>
    </row>
    <row r="373" spans="1:12" hidden="1">
      <c r="A373" s="181"/>
      <c r="B373" s="181" t="s">
        <v>4498</v>
      </c>
      <c r="C373" s="261" t="str">
        <f>IFERROR(VLOOKUP(B373,'ПО КОРИСНИЦИМА'!$C$16:$S$1932,5,FALSE),"")</f>
        <v/>
      </c>
      <c r="D373" s="247">
        <f>SUMIF('ПО КОРИСНИЦИМА'!$G$16:$G$1932,"Свега за пројекат 1801-П8:",'ПО КОРИСНИЦИМА'!$H$16:$H$1932)</f>
        <v>0</v>
      </c>
      <c r="E373" s="247"/>
      <c r="F373" s="279"/>
      <c r="G373" s="248">
        <f>SUMIF('ПО КОРИСНИЦИМА'!$G$16:$G$1932,"Свега за пројекат 1801-П8:",'ПО КОРИСНИЦИМА'!$L$16:$L$1932)</f>
        <v>0</v>
      </c>
      <c r="H373" s="248"/>
      <c r="I373" s="286"/>
      <c r="J373" s="245">
        <f t="shared" si="16"/>
        <v>0</v>
      </c>
      <c r="K373" s="245"/>
      <c r="L373" s="278"/>
    </row>
    <row r="374" spans="1:12" hidden="1">
      <c r="A374" s="181"/>
      <c r="B374" s="181" t="s">
        <v>4499</v>
      </c>
      <c r="C374" s="261" t="str">
        <f>IFERROR(VLOOKUP(B374,'ПО КОРИСНИЦИМА'!$C$16:$S$1932,5,FALSE),"")</f>
        <v/>
      </c>
      <c r="D374" s="247">
        <f>SUMIF('ПО КОРИСНИЦИМА'!$G$16:$G$1932,"Свега за пројекат 1801-П9:",'ПО КОРИСНИЦИМА'!$H$16:$H$1932)</f>
        <v>0</v>
      </c>
      <c r="E374" s="247"/>
      <c r="F374" s="279"/>
      <c r="G374" s="248">
        <f>SUMIF('ПО КОРИСНИЦИМА'!$G$16:$G$1932,"Свега за пројекат 1801-П9:",'ПО КОРИСНИЦИМА'!$L$16:$L$1932)</f>
        <v>0</v>
      </c>
      <c r="H374" s="248"/>
      <c r="I374" s="286"/>
      <c r="J374" s="245">
        <f t="shared" si="16"/>
        <v>0</v>
      </c>
      <c r="K374" s="245"/>
      <c r="L374" s="278"/>
    </row>
    <row r="375" spans="1:12" hidden="1">
      <c r="A375" s="181"/>
      <c r="B375" s="181" t="s">
        <v>4500</v>
      </c>
      <c r="C375" s="261" t="str">
        <f>IFERROR(VLOOKUP(B375,'ПО КОРИСНИЦИМА'!$C$16:$S$1932,5,FALSE),"")</f>
        <v/>
      </c>
      <c r="D375" s="247">
        <f>SUMIF('ПО КОРИСНИЦИМА'!$G$16:$G$1932,"Свега за пројекат 1801-П10:",'ПО КОРИСНИЦИМА'!$H$16:$H$1932)</f>
        <v>0</v>
      </c>
      <c r="E375" s="247"/>
      <c r="F375" s="279"/>
      <c r="G375" s="248">
        <f>SUMIF('ПО КОРИСНИЦИМА'!$G$16:$G$1932,"Свега за пројекат 1801-П10:",'ПО КОРИСНИЦИМА'!$L$16:$L$1932)</f>
        <v>0</v>
      </c>
      <c r="H375" s="248"/>
      <c r="I375" s="286"/>
      <c r="J375" s="245">
        <f t="shared" si="16"/>
        <v>0</v>
      </c>
      <c r="K375" s="245"/>
      <c r="L375" s="278"/>
    </row>
    <row r="376" spans="1:12" hidden="1">
      <c r="A376" s="181"/>
      <c r="B376" s="181" t="s">
        <v>4501</v>
      </c>
      <c r="C376" s="261" t="str">
        <f>IFERROR(VLOOKUP(B376,'ПО КОРИСНИЦИМА'!$C$16:$S$1932,5,FALSE),"")</f>
        <v/>
      </c>
      <c r="D376" s="247">
        <f>SUMIF('ПО КОРИСНИЦИМА'!$G$16:$G$1932,"Свега за пројекат 1801-П11:",'ПО КОРИСНИЦИМА'!$H$16:$H$1932)</f>
        <v>0</v>
      </c>
      <c r="E376" s="247"/>
      <c r="F376" s="279"/>
      <c r="G376" s="248">
        <f>SUMIF('ПО КОРИСНИЦИМА'!$G$16:$G$1932,"Свега за пројекат 1801-П11:",'ПО КОРИСНИЦИМА'!$L$16:$L$1932)</f>
        <v>0</v>
      </c>
      <c r="H376" s="248"/>
      <c r="I376" s="286"/>
      <c r="J376" s="245">
        <f t="shared" si="16"/>
        <v>0</v>
      </c>
      <c r="K376" s="245"/>
      <c r="L376" s="278"/>
    </row>
    <row r="377" spans="1:12" hidden="1">
      <c r="A377" s="181"/>
      <c r="B377" s="181" t="s">
        <v>4502</v>
      </c>
      <c r="C377" s="261" t="str">
        <f>IFERROR(VLOOKUP(B377,'ПО КОРИСНИЦИМА'!$C$16:$S$1932,5,FALSE),"")</f>
        <v/>
      </c>
      <c r="D377" s="247">
        <f>SUMIF('ПО КОРИСНИЦИМА'!$G$16:$G$1932,"Свега за пројекат 1801-П12:",'ПО КОРИСНИЦИМА'!$H$16:$H$1932)</f>
        <v>0</v>
      </c>
      <c r="E377" s="247"/>
      <c r="F377" s="279"/>
      <c r="G377" s="248">
        <f>SUMIF('ПО КОРИСНИЦИМА'!$G$16:$G$1932,"Свега за пројекат 1801-П12:",'ПО КОРИСНИЦИМА'!$L$16:$L$1932)</f>
        <v>0</v>
      </c>
      <c r="H377" s="248"/>
      <c r="I377" s="286"/>
      <c r="J377" s="245">
        <f t="shared" si="16"/>
        <v>0</v>
      </c>
      <c r="K377" s="245"/>
      <c r="L377" s="278"/>
    </row>
    <row r="378" spans="1:12" hidden="1">
      <c r="A378" s="181"/>
      <c r="B378" s="181" t="s">
        <v>4503</v>
      </c>
      <c r="C378" s="261" t="str">
        <f>IFERROR(VLOOKUP(B378,'ПО КОРИСНИЦИМА'!$C$16:$S$1932,5,FALSE),"")</f>
        <v/>
      </c>
      <c r="D378" s="247">
        <f>SUMIF('ПО КОРИСНИЦИМА'!$G$16:$G$1932,"Свега за пројекат 1801-П13:",'ПО КОРИСНИЦИМА'!$H$16:$H$1932)</f>
        <v>0</v>
      </c>
      <c r="E378" s="247"/>
      <c r="F378" s="279"/>
      <c r="G378" s="248">
        <f>SUMIF('ПО КОРИСНИЦИМА'!$G$16:$G$1932,"Свега за пројекат 1801-П13:",'ПО КОРИСНИЦИМА'!$L$16:$L$1932)</f>
        <v>0</v>
      </c>
      <c r="H378" s="248"/>
      <c r="I378" s="286"/>
      <c r="J378" s="245">
        <f t="shared" si="16"/>
        <v>0</v>
      </c>
      <c r="K378" s="245"/>
      <c r="L378" s="278"/>
    </row>
    <row r="379" spans="1:12" hidden="1">
      <c r="A379" s="181"/>
      <c r="B379" s="181" t="s">
        <v>4504</v>
      </c>
      <c r="C379" s="261" t="str">
        <f>IFERROR(VLOOKUP(B379,'ПО КОРИСНИЦИМА'!$C$16:$S$1932,5,FALSE),"")</f>
        <v/>
      </c>
      <c r="D379" s="247">
        <f>SUMIF('ПО КОРИСНИЦИМА'!$G$16:$G$1932,"Свега за пројекат 1801-П14:",'ПО КОРИСНИЦИМА'!$H$16:$H$1932)</f>
        <v>0</v>
      </c>
      <c r="E379" s="247"/>
      <c r="F379" s="279"/>
      <c r="G379" s="248">
        <f>SUMIF('ПО КОРИСНИЦИМА'!$G$16:$G$1932,"Свега за пројекат 1801-П14:",'ПО КОРИСНИЦИМА'!$L$16:$L$1932)</f>
        <v>0</v>
      </c>
      <c r="H379" s="248"/>
      <c r="I379" s="286"/>
      <c r="J379" s="245">
        <f t="shared" si="16"/>
        <v>0</v>
      </c>
      <c r="K379" s="245"/>
      <c r="L379" s="278"/>
    </row>
    <row r="380" spans="1:12" hidden="1">
      <c r="A380" s="181"/>
      <c r="B380" s="181" t="s">
        <v>4505</v>
      </c>
      <c r="C380" s="261" t="str">
        <f>IFERROR(VLOOKUP(B380,'ПО КОРИСНИЦИМА'!$C$16:$S$1932,5,FALSE),"")</f>
        <v/>
      </c>
      <c r="D380" s="247">
        <f>SUMIF('ПО КОРИСНИЦИМА'!$G$16:$G$1932,"Свега за пројекат 1801-П15:",'ПО КОРИСНИЦИМА'!$H$16:$H$1932)</f>
        <v>0</v>
      </c>
      <c r="E380" s="247"/>
      <c r="F380" s="279"/>
      <c r="G380" s="248">
        <f>SUMIF('ПО КОРИСНИЦИМА'!$G$16:$G$1932,"Свега за пројекат 1801-П15:",'ПО КОРИСНИЦИМА'!$L$16:$L$1932)</f>
        <v>0</v>
      </c>
      <c r="H380" s="248"/>
      <c r="I380" s="286"/>
      <c r="J380" s="245">
        <f t="shared" si="16"/>
        <v>0</v>
      </c>
      <c r="K380" s="245"/>
      <c r="L380" s="278"/>
    </row>
    <row r="381" spans="1:12" hidden="1">
      <c r="A381" s="181"/>
      <c r="B381" s="181" t="s">
        <v>4506</v>
      </c>
      <c r="C381" s="261" t="str">
        <f>IFERROR(VLOOKUP(B381,'ПО КОРИСНИЦИМА'!$C$16:$S$1932,5,FALSE),"")</f>
        <v/>
      </c>
      <c r="D381" s="247">
        <f>SUMIF('ПО КОРИСНИЦИМА'!$G$16:$G$1932,"Свега за пројекат 1801-П16:",'ПО КОРИСНИЦИМА'!$H$16:$H$1932)</f>
        <v>0</v>
      </c>
      <c r="E381" s="247"/>
      <c r="F381" s="279"/>
      <c r="G381" s="248">
        <f>SUMIF('ПО КОРИСНИЦИМА'!$G$16:$G$1932,"Свега за пројекат 1801-П16:",'ПО КОРИСНИЦИМА'!$L$16:$L$1932)</f>
        <v>0</v>
      </c>
      <c r="H381" s="248"/>
      <c r="I381" s="286"/>
      <c r="J381" s="245">
        <f t="shared" si="16"/>
        <v>0</v>
      </c>
      <c r="K381" s="245"/>
      <c r="L381" s="278"/>
    </row>
    <row r="382" spans="1:12" hidden="1">
      <c r="A382" s="181"/>
      <c r="B382" s="181" t="s">
        <v>4507</v>
      </c>
      <c r="C382" s="261" t="str">
        <f>IFERROR(VLOOKUP(B382,'ПО КОРИСНИЦИМА'!$C$16:$S$1932,5,FALSE),"")</f>
        <v/>
      </c>
      <c r="D382" s="247">
        <f>SUMIF('ПО КОРИСНИЦИМА'!$G$16:$G$1932,"Свега за пројекат 1801-П17:",'ПО КОРИСНИЦИМА'!$H$16:$H$1932)</f>
        <v>0</v>
      </c>
      <c r="E382" s="247"/>
      <c r="F382" s="279"/>
      <c r="G382" s="248">
        <f>SUMIF('ПО КОРИСНИЦИМА'!$G$16:$G$1932,"Свега за пројекат 1801-П17:",'ПО КОРИСНИЦИМА'!$L$16:$L$1932)</f>
        <v>0</v>
      </c>
      <c r="H382" s="248"/>
      <c r="I382" s="286"/>
      <c r="J382" s="245">
        <f t="shared" si="16"/>
        <v>0</v>
      </c>
      <c r="K382" s="245"/>
      <c r="L382" s="278"/>
    </row>
    <row r="383" spans="1:12" hidden="1">
      <c r="A383" s="181"/>
      <c r="B383" s="181" t="s">
        <v>4508</v>
      </c>
      <c r="C383" s="261" t="str">
        <f>IFERROR(VLOOKUP(B383,'ПО КОРИСНИЦИМА'!$C$16:$S$1932,5,FALSE),"")</f>
        <v/>
      </c>
      <c r="D383" s="247">
        <f>SUMIF('ПО КОРИСНИЦИМА'!$G$16:$G$1932,"Свега за пројекат 1801-П18:",'ПО КОРИСНИЦИМА'!$H$16:$H$1932)</f>
        <v>0</v>
      </c>
      <c r="E383" s="247"/>
      <c r="F383" s="279"/>
      <c r="G383" s="248">
        <f>SUMIF('ПО КОРИСНИЦИМА'!$G$16:$G$1932,"Свега за пројекат 1801-П18:",'ПО КОРИСНИЦИМА'!$L$16:$L$1932)</f>
        <v>0</v>
      </c>
      <c r="H383" s="248"/>
      <c r="I383" s="286"/>
      <c r="J383" s="245">
        <f t="shared" si="16"/>
        <v>0</v>
      </c>
      <c r="K383" s="245"/>
      <c r="L383" s="278"/>
    </row>
    <row r="384" spans="1:12" hidden="1">
      <c r="A384" s="181"/>
      <c r="B384" s="181" t="s">
        <v>4509</v>
      </c>
      <c r="C384" s="261" t="str">
        <f>IFERROR(VLOOKUP(B384,'ПО КОРИСНИЦИМА'!$C$16:$S$1932,5,FALSE),"")</f>
        <v/>
      </c>
      <c r="D384" s="247">
        <f>SUMIF('ПО КОРИСНИЦИМА'!$G$16:$G$1932,"Свега за пројекат 1801-П19:",'ПО КОРИСНИЦИМА'!$H$16:$H$1932)</f>
        <v>0</v>
      </c>
      <c r="E384" s="247"/>
      <c r="F384" s="279"/>
      <c r="G384" s="248">
        <f>SUMIF('ПО КОРИСНИЦИМА'!$G$16:$G$1932,"Свега за пројекат 1801-П19:",'ПО КОРИСНИЦИМА'!$L$16:$L$1932)</f>
        <v>0</v>
      </c>
      <c r="H384" s="248"/>
      <c r="I384" s="286"/>
      <c r="J384" s="245">
        <f t="shared" si="16"/>
        <v>0</v>
      </c>
      <c r="K384" s="245"/>
      <c r="L384" s="278"/>
    </row>
    <row r="385" spans="1:13" hidden="1">
      <c r="A385" s="181"/>
      <c r="B385" s="181" t="s">
        <v>4510</v>
      </c>
      <c r="C385" s="261" t="str">
        <f>IFERROR(VLOOKUP(B385,'ПО КОРИСНИЦИМА'!$C$16:$S$1932,5,FALSE),"")</f>
        <v/>
      </c>
      <c r="D385" s="247">
        <f>SUMIF('ПО КОРИСНИЦИМА'!$G$16:$G$1932,"Свега за пројекат 1801-П20:",'ПО КОРИСНИЦИМА'!$H$16:$H$1932)</f>
        <v>0</v>
      </c>
      <c r="E385" s="247"/>
      <c r="F385" s="279"/>
      <c r="G385" s="248">
        <f>SUMIF('ПО КОРИСНИЦИМА'!$G$16:$G$1932,"Свега за пројекат 1801-П20:",'ПО КОРИСНИЦИМА'!$L$16:$L$1932)</f>
        <v>0</v>
      </c>
      <c r="H385" s="248"/>
      <c r="I385" s="286"/>
      <c r="J385" s="245">
        <f t="shared" si="16"/>
        <v>0</v>
      </c>
      <c r="K385" s="245"/>
      <c r="L385" s="278"/>
    </row>
    <row r="386" spans="1:13" hidden="1">
      <c r="A386" s="181"/>
      <c r="B386" s="181" t="s">
        <v>4511</v>
      </c>
      <c r="C386" s="261" t="str">
        <f>IFERROR(VLOOKUP(B386,'ПО КОРИСНИЦИМА'!$C$16:$S$1932,5,FALSE),"")</f>
        <v/>
      </c>
      <c r="D386" s="247">
        <f>SUMIF('ПО КОРИСНИЦИМА'!$G$16:$G$1932,"Свега за пројекат 1801-П21:",'ПО КОРИСНИЦИМА'!$H$16:$H$1932)</f>
        <v>0</v>
      </c>
      <c r="E386" s="247"/>
      <c r="F386" s="279"/>
      <c r="G386" s="248">
        <f>SUMIF('ПО КОРИСНИЦИМА'!$G$16:$G$1932,"Свега за пројекат 1801-П21:",'ПО КОРИСНИЦИМА'!$L$16:$L$1932)</f>
        <v>0</v>
      </c>
      <c r="H386" s="248"/>
      <c r="I386" s="286"/>
      <c r="J386" s="245">
        <f t="shared" si="16"/>
        <v>0</v>
      </c>
      <c r="K386" s="245"/>
      <c r="L386" s="278"/>
    </row>
    <row r="387" spans="1:13" hidden="1">
      <c r="A387" s="181"/>
      <c r="B387" s="181" t="s">
        <v>4512</v>
      </c>
      <c r="C387" s="261" t="str">
        <f>IFERROR(VLOOKUP(B387,'ПО КОРИСНИЦИМА'!$C$16:$S$1932,5,FALSE),"")</f>
        <v/>
      </c>
      <c r="D387" s="247">
        <f>SUMIF('ПО КОРИСНИЦИМА'!$G$16:$G$1932,"Свега за пројекат 1801-П22:",'ПО КОРИСНИЦИМА'!$H$16:$H$1932)</f>
        <v>0</v>
      </c>
      <c r="E387" s="247"/>
      <c r="F387" s="279"/>
      <c r="G387" s="248">
        <f>SUMIF('ПО КОРИСНИЦИМА'!$G$16:$G$1932,"Свега за пројекат 1801-П22:",'ПО КОРИСНИЦИМА'!$L$16:$L$1932)</f>
        <v>0</v>
      </c>
      <c r="H387" s="248"/>
      <c r="I387" s="286"/>
      <c r="J387" s="245">
        <f t="shared" si="16"/>
        <v>0</v>
      </c>
      <c r="K387" s="245"/>
      <c r="L387" s="278"/>
    </row>
    <row r="388" spans="1:13" hidden="1">
      <c r="A388" s="181"/>
      <c r="B388" s="181" t="s">
        <v>4513</v>
      </c>
      <c r="C388" s="261" t="str">
        <f>IFERROR(VLOOKUP(B388,'ПО КОРИСНИЦИМА'!$C$16:$S$1932,5,FALSE),"")</f>
        <v/>
      </c>
      <c r="D388" s="247">
        <f>SUMIF('ПО КОРИСНИЦИМА'!$G$16:$G$1932,"Свега за пројекат 1801-П23:",'ПО КОРИСНИЦИМА'!$H$16:$H$1932)</f>
        <v>0</v>
      </c>
      <c r="E388" s="247"/>
      <c r="F388" s="279"/>
      <c r="G388" s="248">
        <f>SUMIF('ПО КОРИСНИЦИМА'!$G$16:$G$1932,"Свега за пројекат 1801-П23:",'ПО КОРИСНИЦИМА'!$L$16:$L$1932)</f>
        <v>0</v>
      </c>
      <c r="H388" s="248"/>
      <c r="I388" s="286"/>
      <c r="J388" s="245">
        <f t="shared" si="16"/>
        <v>0</v>
      </c>
      <c r="K388" s="245"/>
      <c r="L388" s="278"/>
    </row>
    <row r="389" spans="1:13" hidden="1">
      <c r="A389" s="181"/>
      <c r="B389" s="181" t="s">
        <v>4514</v>
      </c>
      <c r="C389" s="261" t="str">
        <f>IFERROR(VLOOKUP(B389,'ПО КОРИСНИЦИМА'!$C$16:$S$1932,5,FALSE),"")</f>
        <v/>
      </c>
      <c r="D389" s="247">
        <f>SUMIF('ПО КОРИСНИЦИМА'!$G$16:$G$1932,"Свега за пројекат 1801-П24:",'ПО КОРИСНИЦИМА'!$H$16:$H$1932)</f>
        <v>0</v>
      </c>
      <c r="E389" s="247"/>
      <c r="F389" s="279"/>
      <c r="G389" s="248">
        <f>SUMIF('ПО КОРИСНИЦИМА'!$G$16:$G$1932,"Свега за пројекат 1801-П24:",'ПО КОРИСНИЦИМА'!$L$16:$L$1932)</f>
        <v>0</v>
      </c>
      <c r="H389" s="248"/>
      <c r="I389" s="286"/>
      <c r="J389" s="245">
        <f t="shared" si="16"/>
        <v>0</v>
      </c>
      <c r="K389" s="245"/>
      <c r="L389" s="278"/>
    </row>
    <row r="390" spans="1:13" hidden="1">
      <c r="A390" s="181"/>
      <c r="B390" s="181" t="s">
        <v>4515</v>
      </c>
      <c r="C390" s="261" t="str">
        <f>IFERROR(VLOOKUP(B390,'ПО КОРИСНИЦИМА'!$C$16:$S$1932,5,FALSE),"")</f>
        <v/>
      </c>
      <c r="D390" s="247">
        <f>SUMIF('ПО КОРИСНИЦИМА'!$G$16:$G$1932,"Свега за пројекат 1801-П25:",'ПО КОРИСНИЦИМА'!$H$16:$H$1932)</f>
        <v>0</v>
      </c>
      <c r="E390" s="247"/>
      <c r="F390" s="279"/>
      <c r="G390" s="248">
        <f>SUMIF('ПО КОРИСНИЦИМА'!$G$16:$G$1932,"Свега за пројекат 1801-П25:",'ПО КОРИСНИЦИМА'!$L$16:$L$1932)</f>
        <v>0</v>
      </c>
      <c r="H390" s="248"/>
      <c r="I390" s="286"/>
      <c r="J390" s="245">
        <f t="shared" si="16"/>
        <v>0</v>
      </c>
      <c r="K390" s="245"/>
      <c r="L390" s="278"/>
    </row>
    <row r="391" spans="1:13" hidden="1">
      <c r="A391" s="181"/>
      <c r="B391" s="181" t="s">
        <v>4516</v>
      </c>
      <c r="C391" s="261" t="str">
        <f>IFERROR(VLOOKUP(B391,'ПО КОРИСНИЦИМА'!$C$16:$S$1932,5,FALSE),"")</f>
        <v/>
      </c>
      <c r="D391" s="247">
        <f>SUMIF('ПО КОРИСНИЦИМА'!$G$16:$G$1932,"Свега за пројекат 1801-П26:",'ПО КОРИСНИЦИМА'!$H$16:$H$1932)</f>
        <v>0</v>
      </c>
      <c r="E391" s="247"/>
      <c r="F391" s="279"/>
      <c r="G391" s="248">
        <f>SUMIF('ПО КОРИСНИЦИМА'!$G$16:$G$1932,"Свега за пројекат 1801-П26:",'ПО КОРИСНИЦИМА'!$L$16:$L$1932)</f>
        <v>0</v>
      </c>
      <c r="H391" s="248"/>
      <c r="I391" s="286"/>
      <c r="J391" s="245">
        <f t="shared" si="16"/>
        <v>0</v>
      </c>
      <c r="K391" s="245"/>
      <c r="L391" s="278"/>
    </row>
    <row r="392" spans="1:13" hidden="1">
      <c r="A392" s="181"/>
      <c r="B392" s="181" t="s">
        <v>4517</v>
      </c>
      <c r="C392" s="261" t="str">
        <f>IFERROR(VLOOKUP(B392,'ПО КОРИСНИЦИМА'!$C$16:$S$1932,5,FALSE),"")</f>
        <v/>
      </c>
      <c r="D392" s="247">
        <f>SUMIF('ПО КОРИСНИЦИМА'!$G$16:$G$1932,"Свега за пројекат 1801-П27:",'ПО КОРИСНИЦИМА'!$H$16:$H$1932)</f>
        <v>0</v>
      </c>
      <c r="E392" s="247"/>
      <c r="F392" s="279"/>
      <c r="G392" s="248">
        <f>SUMIF('ПО КОРИСНИЦИМА'!$G$16:$G$1932,"Свега за пројекат 1801-П27:",'ПО КОРИСНИЦИМА'!$L$16:$L$1932)</f>
        <v>0</v>
      </c>
      <c r="H392" s="248"/>
      <c r="I392" s="286"/>
      <c r="J392" s="245">
        <f t="shared" si="16"/>
        <v>0</v>
      </c>
      <c r="K392" s="245"/>
      <c r="L392" s="278"/>
    </row>
    <row r="393" spans="1:13" hidden="1">
      <c r="A393" s="181"/>
      <c r="B393" s="181" t="s">
        <v>4518</v>
      </c>
      <c r="C393" s="261" t="str">
        <f>IFERROR(VLOOKUP(B393,'ПО КОРИСНИЦИМА'!$C$16:$S$1932,5,FALSE),"")</f>
        <v/>
      </c>
      <c r="D393" s="247">
        <f>SUMIF('ПО КОРИСНИЦИМА'!$G$16:$G$1932,"Свега за пројекат 1801-П28:",'ПО КОРИСНИЦИМА'!$H$16:$H$1932)</f>
        <v>0</v>
      </c>
      <c r="E393" s="247"/>
      <c r="F393" s="279"/>
      <c r="G393" s="248">
        <f>SUMIF('ПО КОРИСНИЦИМА'!$G$16:$G$1932,"Свега за пројекат 1801-П28:",'ПО КОРИСНИЦИМА'!$L$16:$L$1932)</f>
        <v>0</v>
      </c>
      <c r="H393" s="248"/>
      <c r="I393" s="286"/>
      <c r="J393" s="245">
        <f t="shared" si="16"/>
        <v>0</v>
      </c>
      <c r="K393" s="245"/>
      <c r="L393" s="278"/>
    </row>
    <row r="394" spans="1:13" hidden="1">
      <c r="A394" s="181"/>
      <c r="B394" s="181" t="s">
        <v>4519</v>
      </c>
      <c r="C394" s="261" t="str">
        <f>IFERROR(VLOOKUP(B394,'ПО КОРИСНИЦИМА'!$C$16:$S$1932,5,FALSE),"")</f>
        <v/>
      </c>
      <c r="D394" s="247">
        <f>SUMIF('ПО КОРИСНИЦИМА'!$G$16:$G$1932,"Свега за пројекат 1801-П29:",'ПО КОРИСНИЦИМА'!$H$16:$H$1932)</f>
        <v>0</v>
      </c>
      <c r="E394" s="247"/>
      <c r="F394" s="279"/>
      <c r="G394" s="248">
        <f>SUMIF('ПО КОРИСНИЦИМА'!$G$16:$G$1932,"Свега за пројекат 1801-П29:",'ПО КОРИСНИЦИМА'!$L$16:$L$1932)</f>
        <v>0</v>
      </c>
      <c r="H394" s="248"/>
      <c r="I394" s="286"/>
      <c r="J394" s="245">
        <f t="shared" si="16"/>
        <v>0</v>
      </c>
      <c r="K394" s="245"/>
      <c r="L394" s="278"/>
    </row>
    <row r="395" spans="1:13" hidden="1">
      <c r="A395" s="182"/>
      <c r="B395" s="181" t="s">
        <v>4520</v>
      </c>
      <c r="C395" s="261" t="str">
        <f>IFERROR(VLOOKUP(B395,'ПО КОРИСНИЦИМА'!$C$16:$S$1932,5,FALSE),"")</f>
        <v/>
      </c>
      <c r="D395" s="247">
        <f>SUMIF('ПО КОРИСНИЦИМА'!$G$16:$G$1932,"Свега за пројекат 1801-П30:",'ПО КОРИСНИЦИМА'!$H$16:$H$1932)</f>
        <v>0</v>
      </c>
      <c r="E395" s="247"/>
      <c r="F395" s="279"/>
      <c r="G395" s="248">
        <f>SUMIF('ПО КОРИСНИЦИМА'!$G$16:$G$1932,"Свега за пројекат 1801-П30:",'ПО КОРИСНИЦИМА'!$L$16:$L$1932)</f>
        <v>0</v>
      </c>
      <c r="H395" s="248"/>
      <c r="I395" s="286"/>
      <c r="J395" s="245">
        <f t="shared" si="16"/>
        <v>0</v>
      </c>
      <c r="K395" s="271"/>
      <c r="L395" s="293"/>
    </row>
    <row r="396" spans="1:13" s="179" customFormat="1" ht="25.5">
      <c r="A396" s="172" t="s">
        <v>3596</v>
      </c>
      <c r="B396" s="173"/>
      <c r="C396" s="259" t="s">
        <v>5062</v>
      </c>
      <c r="D396" s="241">
        <f>SUM(D397:D449)</f>
        <v>30220221</v>
      </c>
      <c r="E396" s="241">
        <f>SUM(E397:E449)</f>
        <v>7518439.2500000009</v>
      </c>
      <c r="F396" s="281">
        <f>E396/D396</f>
        <v>0.24878836094547427</v>
      </c>
      <c r="G396" s="242">
        <f>SUM(G397:G449)</f>
        <v>17555930</v>
      </c>
      <c r="H396" s="242">
        <f>SUM(H397:H449)</f>
        <v>250153.01000000004</v>
      </c>
      <c r="I396" s="288">
        <f>H396/G396</f>
        <v>1.4248918171808617E-2</v>
      </c>
      <c r="J396" s="241">
        <f t="shared" si="16"/>
        <v>47776151</v>
      </c>
      <c r="K396" s="241">
        <f>E396+H396</f>
        <v>7768592.2600000007</v>
      </c>
      <c r="L396" s="281">
        <f>K396/J396</f>
        <v>0.16260397912757771</v>
      </c>
      <c r="M396" s="605"/>
    </row>
    <row r="397" spans="1:13" ht="25.5">
      <c r="A397" s="175"/>
      <c r="B397" s="603" t="s">
        <v>4067</v>
      </c>
      <c r="C397" s="263" t="s">
        <v>4066</v>
      </c>
      <c r="D397" s="243">
        <f>SUMIF('ПО КОРИСНИЦИМА'!$G$16:$G$1932,"Свега за програмску активност 1201-0001:",'ПО КОРИСНИЦИМА'!$H$16:$H$1932)</f>
        <v>15820221</v>
      </c>
      <c r="E397" s="243">
        <f>SUMIF('ПО КОРИСНИЦИМА'!$G$16:$G$1932,"Свега за програмску активност 1201-0001:",'ПО КОРИСНИЦИМА'!$I$16:$I$1932)</f>
        <v>6868439.2500000009</v>
      </c>
      <c r="F397" s="277">
        <f>E397/D397</f>
        <v>0.4341557080650138</v>
      </c>
      <c r="G397" s="244">
        <f>SUMIF('ПО КОРИСНИЦИМА'!$G$16:$G$1932,"Свега за програмску активност 1201-0001:",'ПО КОРИСНИЦИМА'!$L$16:$L$1932)</f>
        <v>507000</v>
      </c>
      <c r="H397" s="244">
        <f>SUMIF('ПО КОРИСНИЦИМА'!$G$16:$G$1932,"Свега за програмску активност 1201-0001:",'ПО КОРИСНИЦИМА'!$M$16:$M$1932)</f>
        <v>250153.01000000004</v>
      </c>
      <c r="I397" s="284">
        <f>H397/G397</f>
        <v>0.49339844181459575</v>
      </c>
      <c r="J397" s="243">
        <f t="shared" si="16"/>
        <v>16327221</v>
      </c>
      <c r="K397" s="243">
        <f>E397+H397</f>
        <v>7118592.2600000007</v>
      </c>
      <c r="L397" s="277">
        <f>K397/J397</f>
        <v>0.43599533931708284</v>
      </c>
    </row>
    <row r="398" spans="1:13" ht="38.25">
      <c r="A398" s="177"/>
      <c r="B398" s="602" t="s">
        <v>5064</v>
      </c>
      <c r="C398" s="269" t="s">
        <v>5063</v>
      </c>
      <c r="D398" s="245">
        <f>SUMIF('ПО КОРИСНИЦИМА'!$G$16:$G$1932,"Свега за програмску активност 1201-0003:",'ПО КОРИСНИЦИМА'!$H$16:$H$1932)</f>
        <v>1600000</v>
      </c>
      <c r="E398" s="245">
        <f>SUMIF('ПО КОРИСНИЦИМА'!$G$16:$G$1932,"Свега за програмску активност 1201-0003:",'ПО КОРИСНИЦИМА'!$I$16:$I$1932)</f>
        <v>0</v>
      </c>
      <c r="F398" s="278"/>
      <c r="G398" s="246">
        <f>SUMIF('ПО КОРИСНИЦИМА'!$G$16:$G$1932,"Свега за програмску активност 1201-0003:",'ПО КОРИСНИЦИМА'!$L$16:$L$1932)</f>
        <v>0</v>
      </c>
      <c r="H398" s="246">
        <f>SUMIF('ПО КОРИСНИЦИМА'!$G$16:$G$1932,"Свега за програмску активност 1201-0003:",'ПО КОРИСНИЦИМА'!$M$16:$M$1932)</f>
        <v>0</v>
      </c>
      <c r="I398" s="285"/>
      <c r="J398" s="245">
        <f t="shared" si="16"/>
        <v>1600000</v>
      </c>
      <c r="K398" s="245">
        <f>E398+H398</f>
        <v>0</v>
      </c>
      <c r="L398" s="278"/>
    </row>
    <row r="399" spans="1:13" ht="39" customHeight="1">
      <c r="A399" s="427"/>
      <c r="B399" s="429" t="s">
        <v>4912</v>
      </c>
      <c r="C399" s="428" t="s">
        <v>4913</v>
      </c>
      <c r="D399" s="418">
        <f>SUMIF('ПО КОРИСНИЦИМА'!$G$16:$G$1932,"Свега за програмску активност 1201-0004:",'ПО КОРИСНИЦИМА'!$H$16:$H$1932)</f>
        <v>3000000</v>
      </c>
      <c r="E399" s="418">
        <f>SUMIF('ПО КОРИСНИЦИМА'!$G$16:$G$1932,"Свега за програмску активност 1201-0004:",'ПО КОРИСНИЦИМА'!$I$16:$I$1932)</f>
        <v>650000</v>
      </c>
      <c r="F399" s="419">
        <f>E399/D399</f>
        <v>0.21666666666666667</v>
      </c>
      <c r="G399" s="420">
        <f>SUMIF('ПО КОРИСНИЦИМА'!$G$16:$G$1932,"Свега за програмску активност 1201-0004:",'ПО КОРИСНИЦИМА'!$L$16:$L$1932)</f>
        <v>0</v>
      </c>
      <c r="H399" s="420">
        <f>SUMIF('ПО КОРИСНИЦИМА'!$G$16:$G$1932,"Свега за програмску активност 1201-0004:",'ПО КОРИСНИЦИМА'!$M$16:$M$1932)</f>
        <v>0</v>
      </c>
      <c r="I399" s="421"/>
      <c r="J399" s="418">
        <f>D399+G399</f>
        <v>3000000</v>
      </c>
      <c r="K399" s="418">
        <f>E399+H399</f>
        <v>650000</v>
      </c>
      <c r="L399" s="419">
        <f>K399/J399</f>
        <v>0.21666666666666667</v>
      </c>
    </row>
    <row r="400" spans="1:13" ht="24.75" customHeight="1">
      <c r="A400" s="181"/>
      <c r="B400" s="184" t="s">
        <v>5412</v>
      </c>
      <c r="C400" s="606" t="str">
        <f>IFERROR(VLOOKUP(B400,'ПО КОРИСНИЦИМА'!$C$16:$S$1932,5,FALSE),"")</f>
        <v>42. Сазив Јаловичке ликовне колоније</v>
      </c>
      <c r="D400" s="247">
        <v>300000</v>
      </c>
      <c r="E400" s="247">
        <f>SUMIF('ПО КОРИСНИЦИМА'!$G$16:$G$1932,"Свега за пројекат 1201-П1:",'ПО КОРИСНИЦИМА'!$I$16:$I$1932)</f>
        <v>0</v>
      </c>
      <c r="F400" s="279">
        <f>E400/D400</f>
        <v>0</v>
      </c>
      <c r="G400" s="248">
        <v>550000</v>
      </c>
      <c r="H400" s="248">
        <f>SUMIF('ПО КОРИСНИЦИМА'!$G$16:$G$1932,"Свега за пројекат 1201-П1:",'ПО КОРИСНИЦИМА'!$M$16:$M$1932)</f>
        <v>0</v>
      </c>
      <c r="I400" s="286">
        <f>H400/G400</f>
        <v>0</v>
      </c>
      <c r="J400" s="245">
        <f t="shared" si="16"/>
        <v>850000</v>
      </c>
      <c r="K400" s="245">
        <f>E400+H400</f>
        <v>0</v>
      </c>
      <c r="L400" s="278"/>
    </row>
    <row r="401" spans="1:12" ht="36.75" customHeight="1">
      <c r="A401" s="181"/>
      <c r="B401" s="181" t="s">
        <v>5484</v>
      </c>
      <c r="C401" s="261" t="str">
        <f>IFERROR(VLOOKUP(B401,'ПО КОРИСНИЦИМА'!$C$16:$S$1932,5,FALSE),"")</f>
        <v>Санација и конзерваторски радови зграде бившег среског начелства</v>
      </c>
      <c r="D401" s="247">
        <v>9500000</v>
      </c>
      <c r="E401" s="247"/>
      <c r="F401" s="279"/>
      <c r="G401" s="248">
        <v>16000000</v>
      </c>
      <c r="H401" s="248"/>
      <c r="I401" s="286"/>
      <c r="J401" s="245">
        <f t="shared" si="16"/>
        <v>25500000</v>
      </c>
      <c r="K401" s="245"/>
      <c r="L401" s="278"/>
    </row>
    <row r="402" spans="1:12" ht="44.25" customHeight="1">
      <c r="A402" s="181"/>
      <c r="B402" s="181" t="s">
        <v>5519</v>
      </c>
      <c r="C402" s="261" t="str">
        <f>IFERROR(VLOOKUP(B402,'ПО КОРИСНИЦИМА'!$C$16:$S$1932,5,FALSE),"")</f>
        <v>Пројекат Михољски сусрети села</v>
      </c>
      <c r="D402" s="247">
        <f>SUMIF('ПО КОРИСНИЦИМА'!$G$16:$G$1932,"Свега за пројекат 1201-П3:",'ПО КОРИСНИЦИМА'!$H$16:$H$1932)</f>
        <v>0</v>
      </c>
      <c r="E402" s="247"/>
      <c r="F402" s="279"/>
      <c r="G402" s="248">
        <v>498930</v>
      </c>
      <c r="H402" s="248"/>
      <c r="I402" s="286"/>
      <c r="J402" s="245">
        <f t="shared" si="16"/>
        <v>498930</v>
      </c>
      <c r="K402" s="245"/>
      <c r="L402" s="278"/>
    </row>
    <row r="403" spans="1:12" ht="44.25" hidden="1" customHeight="1">
      <c r="A403" s="181"/>
      <c r="B403" s="181" t="s">
        <v>4522</v>
      </c>
      <c r="C403" s="261" t="str">
        <f>IFERROR(VLOOKUP(B403,'ПО КОРИСНИЦИМА'!$C$16:$S$1932,5,FALSE),"")</f>
        <v/>
      </c>
      <c r="D403" s="247">
        <f>SUMIF('ПО КОРИСНИЦИМА'!$G$16:$G$1932,"Свега за пројекат 1201-П4:",'ПО КОРИСНИЦИМА'!$H$16:$H$1932)</f>
        <v>0</v>
      </c>
      <c r="E403" s="247"/>
      <c r="F403" s="279"/>
      <c r="G403" s="248">
        <f>SUMIF('ПО КОРИСНИЦИМА'!$G$16:$G$1932,"Свега за пројекат 1201-П4:",'ПО КОРИСНИЦИМА'!$L$16:$L$1932)</f>
        <v>0</v>
      </c>
      <c r="H403" s="248"/>
      <c r="I403" s="286"/>
      <c r="J403" s="245">
        <f t="shared" si="16"/>
        <v>0</v>
      </c>
      <c r="K403" s="245"/>
      <c r="L403" s="278"/>
    </row>
    <row r="404" spans="1:12" ht="44.25" hidden="1" customHeight="1">
      <c r="A404" s="181"/>
      <c r="B404" s="181" t="s">
        <v>4523</v>
      </c>
      <c r="C404" s="261" t="str">
        <f>IFERROR(VLOOKUP(B404,'ПО КОРИСНИЦИМА'!$C$16:$S$1932,5,FALSE),"")</f>
        <v/>
      </c>
      <c r="D404" s="247">
        <f>SUMIF('ПО КОРИСНИЦИМА'!$G$16:$G$1932,"Свега за пројекат 1201-П5:",'ПО КОРИСНИЦИМА'!$H$16:$H$1932)</f>
        <v>0</v>
      </c>
      <c r="E404" s="247"/>
      <c r="F404" s="279"/>
      <c r="G404" s="248">
        <f>SUMIF('ПО КОРИСНИЦИМА'!$G$16:$G$1932,"Свега за пројекат 1201-П5:",'ПО КОРИСНИЦИМА'!$L$16:$L$1932)</f>
        <v>0</v>
      </c>
      <c r="H404" s="248"/>
      <c r="I404" s="286"/>
      <c r="J404" s="245">
        <f t="shared" si="16"/>
        <v>0</v>
      </c>
      <c r="K404" s="245"/>
      <c r="L404" s="278"/>
    </row>
    <row r="405" spans="1:12" ht="44.25" hidden="1" customHeight="1">
      <c r="A405" s="181"/>
      <c r="B405" s="181" t="s">
        <v>4524</v>
      </c>
      <c r="C405" s="261" t="str">
        <f>IFERROR(VLOOKUP(B405,'ПО КОРИСНИЦИМА'!$C$16:$S$1932,5,FALSE),"")</f>
        <v/>
      </c>
      <c r="D405" s="247">
        <f>SUMIF('ПО КОРИСНИЦИМА'!$G$16:$G$1932,"Свега за пројекат 1201-П6:",'ПО КОРИСНИЦИМА'!$H$16:$H$1932)</f>
        <v>0</v>
      </c>
      <c r="E405" s="247"/>
      <c r="F405" s="279"/>
      <c r="G405" s="248">
        <f>SUMIF('ПО КОРИСНИЦИМА'!$G$16:$G$1932,"Свега за пројекат 1201-П6:",'ПО КОРИСНИЦИМА'!$L$16:$L$1932)</f>
        <v>0</v>
      </c>
      <c r="H405" s="248"/>
      <c r="I405" s="286"/>
      <c r="J405" s="245">
        <f t="shared" si="16"/>
        <v>0</v>
      </c>
      <c r="K405" s="245"/>
      <c r="L405" s="278"/>
    </row>
    <row r="406" spans="1:12" ht="44.25" hidden="1" customHeight="1">
      <c r="A406" s="181"/>
      <c r="B406" s="181" t="s">
        <v>4525</v>
      </c>
      <c r="C406" s="261" t="str">
        <f>IFERROR(VLOOKUP(B406,'ПО КОРИСНИЦИМА'!$C$16:$S$1932,5,FALSE),"")</f>
        <v/>
      </c>
      <c r="D406" s="247">
        <f>SUMIF('ПО КОРИСНИЦИМА'!$G$16:$G$1932,"Свега за пројекат 1201-П7:",'ПО КОРИСНИЦИМА'!$H$16:$H$1932)</f>
        <v>0</v>
      </c>
      <c r="E406" s="247"/>
      <c r="F406" s="279"/>
      <c r="G406" s="248">
        <f>SUMIF('ПО КОРИСНИЦИМА'!$G$16:$G$1932,"Свега за пројекат 1201-П7:",'ПО КОРИСНИЦИМА'!$L$16:$L$1932)</f>
        <v>0</v>
      </c>
      <c r="H406" s="248"/>
      <c r="I406" s="286"/>
      <c r="J406" s="245">
        <f t="shared" si="16"/>
        <v>0</v>
      </c>
      <c r="K406" s="245"/>
      <c r="L406" s="278"/>
    </row>
    <row r="407" spans="1:12" ht="44.25" hidden="1" customHeight="1">
      <c r="A407" s="181"/>
      <c r="B407" s="181" t="s">
        <v>4526</v>
      </c>
      <c r="C407" s="261" t="str">
        <f>IFERROR(VLOOKUP(B407,'ПО КОРИСНИЦИМА'!$C$16:$S$1932,5,FALSE),"")</f>
        <v/>
      </c>
      <c r="D407" s="247">
        <f>SUMIF('ПО КОРИСНИЦИМА'!$G$16:$G$1932,"Свега за пројекат 1201-П8:",'ПО КОРИСНИЦИМА'!$H$16:$H$1932)</f>
        <v>0</v>
      </c>
      <c r="E407" s="247"/>
      <c r="F407" s="279"/>
      <c r="G407" s="248">
        <f>SUMIF('ПО КОРИСНИЦИМА'!$G$16:$G$1932,"Свега за пројекат 1201-П8:",'ПО КОРИСНИЦИМА'!$L$16:$L$1932)</f>
        <v>0</v>
      </c>
      <c r="H407" s="248"/>
      <c r="I407" s="286"/>
      <c r="J407" s="245">
        <f t="shared" si="16"/>
        <v>0</v>
      </c>
      <c r="K407" s="245"/>
      <c r="L407" s="278"/>
    </row>
    <row r="408" spans="1:12" ht="44.25" hidden="1" customHeight="1">
      <c r="A408" s="181"/>
      <c r="B408" s="181" t="s">
        <v>4527</v>
      </c>
      <c r="C408" s="261" t="str">
        <f>IFERROR(VLOOKUP(B408,'ПО КОРИСНИЦИМА'!$C$16:$S$1932,5,FALSE),"")</f>
        <v/>
      </c>
      <c r="D408" s="247">
        <f>SUMIF('ПО КОРИСНИЦИМА'!$G$16:$G$1932,"Свега за пројекат 1201-П9:",'ПО КОРИСНИЦИМА'!$H$16:$H$1932)</f>
        <v>0</v>
      </c>
      <c r="E408" s="247"/>
      <c r="F408" s="279"/>
      <c r="G408" s="248">
        <f>SUMIF('ПО КОРИСНИЦИМА'!$G$16:$G$1932,"Свега за пројекат 1201-П9:",'ПО КОРИСНИЦИМА'!$L$16:$L$1932)</f>
        <v>0</v>
      </c>
      <c r="H408" s="248"/>
      <c r="I408" s="286"/>
      <c r="J408" s="245">
        <f t="shared" si="16"/>
        <v>0</v>
      </c>
      <c r="K408" s="245"/>
      <c r="L408" s="278"/>
    </row>
    <row r="409" spans="1:12" ht="44.25" hidden="1" customHeight="1">
      <c r="A409" s="181"/>
      <c r="B409" s="181" t="s">
        <v>4528</v>
      </c>
      <c r="C409" s="261" t="str">
        <f>IFERROR(VLOOKUP(B409,'ПО КОРИСНИЦИМА'!$C$16:$S$1932,5,FALSE),"")</f>
        <v/>
      </c>
      <c r="D409" s="247">
        <f>SUMIF('ПО КОРИСНИЦИМА'!$G$16:$G$1932,"Свега за пројекат 1201-П10:",'ПО КОРИСНИЦИМА'!$H$16:$H$1932)</f>
        <v>0</v>
      </c>
      <c r="E409" s="247"/>
      <c r="F409" s="279"/>
      <c r="G409" s="248">
        <f>SUMIF('ПО КОРИСНИЦИМА'!$G$16:$G$1932,"Свега за пројекат 1201-П10:",'ПО КОРИСНИЦИМА'!$L$16:$L$1932)</f>
        <v>0</v>
      </c>
      <c r="H409" s="248"/>
      <c r="I409" s="286"/>
      <c r="J409" s="245">
        <f t="shared" si="16"/>
        <v>0</v>
      </c>
      <c r="K409" s="245"/>
      <c r="L409" s="278"/>
    </row>
    <row r="410" spans="1:12" ht="44.25" hidden="1" customHeight="1">
      <c r="A410" s="181"/>
      <c r="B410" s="181" t="s">
        <v>4529</v>
      </c>
      <c r="C410" s="261" t="str">
        <f>IFERROR(VLOOKUP(B410,'ПО КОРИСНИЦИМА'!$C$16:$S$1932,5,FALSE),"")</f>
        <v/>
      </c>
      <c r="D410" s="247">
        <f>SUMIF('ПО КОРИСНИЦИМА'!$G$16:$G$1932,"Свега за пројекат 1201-П11:",'ПО КОРИСНИЦИМА'!$H$16:$H$1932)</f>
        <v>0</v>
      </c>
      <c r="E410" s="247"/>
      <c r="F410" s="279"/>
      <c r="G410" s="248">
        <f>SUMIF('ПО КОРИСНИЦИМА'!$G$16:$G$1932,"Свега за пројекат 1201-П11:",'ПО КОРИСНИЦИМА'!$L$16:$L$1932)</f>
        <v>0</v>
      </c>
      <c r="H410" s="248"/>
      <c r="I410" s="286"/>
      <c r="J410" s="245">
        <f t="shared" si="16"/>
        <v>0</v>
      </c>
      <c r="K410" s="245"/>
      <c r="L410" s="278"/>
    </row>
    <row r="411" spans="1:12" ht="44.25" hidden="1" customHeight="1">
      <c r="A411" s="181"/>
      <c r="B411" s="181" t="s">
        <v>4530</v>
      </c>
      <c r="C411" s="261" t="str">
        <f>IFERROR(VLOOKUP(B411,'ПО КОРИСНИЦИМА'!$C$16:$S$1932,5,FALSE),"")</f>
        <v/>
      </c>
      <c r="D411" s="247">
        <f>SUMIF('ПО КОРИСНИЦИМА'!$G$16:$G$1932,"Свега за пројекат 1201-П12:",'ПО КОРИСНИЦИМА'!$H$16:$H$1932)</f>
        <v>0</v>
      </c>
      <c r="E411" s="247"/>
      <c r="F411" s="279"/>
      <c r="G411" s="248">
        <f>SUMIF('ПО КОРИСНИЦИМА'!$G$16:$G$1932,"Свега за пројекат 1201-П12:",'ПО КОРИСНИЦИМА'!$L$16:$L$1932)</f>
        <v>0</v>
      </c>
      <c r="H411" s="248"/>
      <c r="I411" s="286"/>
      <c r="J411" s="245">
        <f t="shared" si="16"/>
        <v>0</v>
      </c>
      <c r="K411" s="245"/>
      <c r="L411" s="278"/>
    </row>
    <row r="412" spans="1:12" ht="44.25" hidden="1" customHeight="1">
      <c r="A412" s="181"/>
      <c r="B412" s="181" t="s">
        <v>4531</v>
      </c>
      <c r="C412" s="261" t="str">
        <f>IFERROR(VLOOKUP(B412,'ПО КОРИСНИЦИМА'!$C$16:$S$1932,5,FALSE),"")</f>
        <v/>
      </c>
      <c r="D412" s="247">
        <f>SUMIF('ПО КОРИСНИЦИМА'!$G$16:$G$1932,"Свега за пројекат 1201-П13:",'ПО КОРИСНИЦИМА'!$H$16:$H$1932)</f>
        <v>0</v>
      </c>
      <c r="E412" s="247"/>
      <c r="F412" s="279"/>
      <c r="G412" s="248">
        <f>SUMIF('ПО КОРИСНИЦИМА'!$G$16:$G$1932,"Свега за пројекат 1201-П13:",'ПО КОРИСНИЦИМА'!$L$16:$L$1932)</f>
        <v>0</v>
      </c>
      <c r="H412" s="248"/>
      <c r="I412" s="286"/>
      <c r="J412" s="245">
        <f t="shared" si="16"/>
        <v>0</v>
      </c>
      <c r="K412" s="245"/>
      <c r="L412" s="278"/>
    </row>
    <row r="413" spans="1:12" ht="44.25" hidden="1" customHeight="1">
      <c r="A413" s="181"/>
      <c r="B413" s="181" t="s">
        <v>4532</v>
      </c>
      <c r="C413" s="261" t="str">
        <f>IFERROR(VLOOKUP(B413,'ПО КОРИСНИЦИМА'!$C$16:$S$1932,5,FALSE),"")</f>
        <v/>
      </c>
      <c r="D413" s="247">
        <f>SUMIF('ПО КОРИСНИЦИМА'!$G$16:$G$1932,"Свега за пројекат 1201-П14:",'ПО КОРИСНИЦИМА'!$H$16:$H$1932)</f>
        <v>0</v>
      </c>
      <c r="E413" s="247"/>
      <c r="F413" s="279"/>
      <c r="G413" s="248">
        <f>SUMIF('ПО КОРИСНИЦИМА'!$G$16:$G$1932,"Свега за пројекат 1201-П14:",'ПО КОРИСНИЦИМА'!$L$16:$L$1932)</f>
        <v>0</v>
      </c>
      <c r="H413" s="248"/>
      <c r="I413" s="286"/>
      <c r="J413" s="245">
        <f t="shared" si="16"/>
        <v>0</v>
      </c>
      <c r="K413" s="245"/>
      <c r="L413" s="278"/>
    </row>
    <row r="414" spans="1:12" ht="44.25" hidden="1" customHeight="1">
      <c r="A414" s="181"/>
      <c r="B414" s="181" t="s">
        <v>4533</v>
      </c>
      <c r="C414" s="261" t="str">
        <f>IFERROR(VLOOKUP(B414,'ПО КОРИСНИЦИМА'!$C$16:$S$1932,5,FALSE),"")</f>
        <v/>
      </c>
      <c r="D414" s="247">
        <f>SUMIF('ПО КОРИСНИЦИМА'!$G$16:$G$1932,"Свега за пројекат 1201-П15:",'ПО КОРИСНИЦИМА'!$H$16:$H$1932)</f>
        <v>0</v>
      </c>
      <c r="E414" s="247"/>
      <c r="F414" s="279"/>
      <c r="G414" s="248">
        <f>SUMIF('ПО КОРИСНИЦИМА'!$G$16:$G$1932,"Свега за пројекат 1201-П15:",'ПО КОРИСНИЦИМА'!$L$16:$L$1932)</f>
        <v>0</v>
      </c>
      <c r="H414" s="248"/>
      <c r="I414" s="286"/>
      <c r="J414" s="245">
        <f t="shared" si="16"/>
        <v>0</v>
      </c>
      <c r="K414" s="245"/>
      <c r="L414" s="278"/>
    </row>
    <row r="415" spans="1:12" ht="44.25" hidden="1" customHeight="1">
      <c r="A415" s="181"/>
      <c r="B415" s="181" t="s">
        <v>4534</v>
      </c>
      <c r="C415" s="261" t="str">
        <f>IFERROR(VLOOKUP(B415,'ПО КОРИСНИЦИМА'!$C$16:$S$1932,5,FALSE),"")</f>
        <v/>
      </c>
      <c r="D415" s="247">
        <f>SUMIF('ПО КОРИСНИЦИМА'!$G$16:$G$1932,"Свега за пројекат 1201-П16:",'ПО КОРИСНИЦИМА'!$H$16:$H$1932)</f>
        <v>0</v>
      </c>
      <c r="E415" s="247"/>
      <c r="F415" s="279"/>
      <c r="G415" s="248">
        <f>SUMIF('ПО КОРИСНИЦИМА'!$G$16:$G$1932,"Свега за пројекат 1201-П16:",'ПО КОРИСНИЦИМА'!$L$16:$L$1932)</f>
        <v>0</v>
      </c>
      <c r="H415" s="248"/>
      <c r="I415" s="286"/>
      <c r="J415" s="245">
        <f t="shared" si="16"/>
        <v>0</v>
      </c>
      <c r="K415" s="245"/>
      <c r="L415" s="278"/>
    </row>
    <row r="416" spans="1:12" ht="44.25" hidden="1" customHeight="1">
      <c r="A416" s="181"/>
      <c r="B416" s="181" t="s">
        <v>4535</v>
      </c>
      <c r="C416" s="261" t="str">
        <f>IFERROR(VLOOKUP(B416,'ПО КОРИСНИЦИМА'!$C$16:$S$1932,5,FALSE),"")</f>
        <v/>
      </c>
      <c r="D416" s="247">
        <f>SUMIF('ПО КОРИСНИЦИМА'!$G$16:$G$1932,"Свега за пројекат 1201-П17:",'ПО КОРИСНИЦИМА'!$H$16:$H$1932)</f>
        <v>0</v>
      </c>
      <c r="E416" s="247"/>
      <c r="F416" s="279"/>
      <c r="G416" s="248">
        <f>SUMIF('ПО КОРИСНИЦИМА'!$G$16:$G$1932,"Свега за пројекат 1201-П17:",'ПО КОРИСНИЦИМА'!$L$16:$L$1932)</f>
        <v>0</v>
      </c>
      <c r="H416" s="248"/>
      <c r="I416" s="286"/>
      <c r="J416" s="245">
        <f t="shared" si="16"/>
        <v>0</v>
      </c>
      <c r="K416" s="245"/>
      <c r="L416" s="278"/>
    </row>
    <row r="417" spans="1:12" ht="44.25" hidden="1" customHeight="1">
      <c r="A417" s="181"/>
      <c r="B417" s="181" t="s">
        <v>4536</v>
      </c>
      <c r="C417" s="261" t="str">
        <f>IFERROR(VLOOKUP(B417,'ПО КОРИСНИЦИМА'!$C$16:$S$1932,5,FALSE),"")</f>
        <v/>
      </c>
      <c r="D417" s="247">
        <f>SUMIF('ПО КОРИСНИЦИМА'!$G$16:$G$1932,"Свега за пројекат 1201-П18:",'ПО КОРИСНИЦИМА'!$H$16:$H$1932)</f>
        <v>0</v>
      </c>
      <c r="E417" s="247"/>
      <c r="F417" s="279"/>
      <c r="G417" s="248">
        <f>SUMIF('ПО КОРИСНИЦИМА'!$G$16:$G$1932,"Свега за пројекат 1201-П18:",'ПО КОРИСНИЦИМА'!$L$16:$L$1932)</f>
        <v>0</v>
      </c>
      <c r="H417" s="248"/>
      <c r="I417" s="286"/>
      <c r="J417" s="245">
        <f t="shared" si="16"/>
        <v>0</v>
      </c>
      <c r="K417" s="245"/>
      <c r="L417" s="278"/>
    </row>
    <row r="418" spans="1:12" ht="44.25" hidden="1" customHeight="1">
      <c r="A418" s="181"/>
      <c r="B418" s="181" t="s">
        <v>4537</v>
      </c>
      <c r="C418" s="261" t="str">
        <f>IFERROR(VLOOKUP(B418,'ПО КОРИСНИЦИМА'!$C$16:$S$1932,5,FALSE),"")</f>
        <v/>
      </c>
      <c r="D418" s="247">
        <f>SUMIF('ПО КОРИСНИЦИМА'!$G$16:$G$1932,"Свега за пројекат 1201-П19:",'ПО КОРИСНИЦИМА'!$H$16:$H$1932)</f>
        <v>0</v>
      </c>
      <c r="E418" s="247"/>
      <c r="F418" s="279"/>
      <c r="G418" s="248">
        <f>SUMIF('ПО КОРИСНИЦИМА'!$G$16:$G$1932,"Свега за пројекат 1201-П19:",'ПО КОРИСНИЦИМА'!$L$16:$L$1932)</f>
        <v>0</v>
      </c>
      <c r="H418" s="248"/>
      <c r="I418" s="286"/>
      <c r="J418" s="245">
        <f t="shared" si="16"/>
        <v>0</v>
      </c>
      <c r="K418" s="245"/>
      <c r="L418" s="278"/>
    </row>
    <row r="419" spans="1:12" ht="44.25" hidden="1" customHeight="1">
      <c r="A419" s="181"/>
      <c r="B419" s="181" t="s">
        <v>4538</v>
      </c>
      <c r="C419" s="261" t="str">
        <f>IFERROR(VLOOKUP(B419,'ПО КОРИСНИЦИМА'!$C$16:$S$1932,5,FALSE),"")</f>
        <v/>
      </c>
      <c r="D419" s="247">
        <f>SUMIF('ПО КОРИСНИЦИМА'!$G$16:$G$1932,"Свега за пројекат 1201-П20:",'ПО КОРИСНИЦИМА'!$H$16:$H$1932)</f>
        <v>0</v>
      </c>
      <c r="E419" s="247"/>
      <c r="F419" s="279"/>
      <c r="G419" s="248">
        <f>SUMIF('ПО КОРИСНИЦИМА'!$G$16:$G$1932,"Свега за пројекат 1201-П20:",'ПО КОРИСНИЦИМА'!$L$16:$L$1932)</f>
        <v>0</v>
      </c>
      <c r="H419" s="248"/>
      <c r="I419" s="286"/>
      <c r="J419" s="245">
        <f t="shared" si="16"/>
        <v>0</v>
      </c>
      <c r="K419" s="245"/>
      <c r="L419" s="278"/>
    </row>
    <row r="420" spans="1:12" ht="44.25" hidden="1" customHeight="1">
      <c r="A420" s="181"/>
      <c r="B420" s="181" t="s">
        <v>4539</v>
      </c>
      <c r="C420" s="261" t="str">
        <f>IFERROR(VLOOKUP(B420,'ПО КОРИСНИЦИМА'!$C$16:$S$1932,5,FALSE),"")</f>
        <v/>
      </c>
      <c r="D420" s="247">
        <f>SUMIF('ПО КОРИСНИЦИМА'!$G$16:$G$1932,"Свега за пројекат 1201-П21:",'ПО КОРИСНИЦИМА'!$H$16:$H$1932)</f>
        <v>0</v>
      </c>
      <c r="E420" s="247"/>
      <c r="F420" s="279"/>
      <c r="G420" s="248">
        <f>SUMIF('ПО КОРИСНИЦИМА'!$G$16:$G$1932,"Свега за пројекат 1201-П21:",'ПО КОРИСНИЦИМА'!$L$16:$L$1932)</f>
        <v>0</v>
      </c>
      <c r="H420" s="248"/>
      <c r="I420" s="286"/>
      <c r="J420" s="245">
        <f t="shared" si="16"/>
        <v>0</v>
      </c>
      <c r="K420" s="245"/>
      <c r="L420" s="278"/>
    </row>
    <row r="421" spans="1:12" ht="44.25" hidden="1" customHeight="1">
      <c r="A421" s="181"/>
      <c r="B421" s="181" t="s">
        <v>4540</v>
      </c>
      <c r="C421" s="261" t="str">
        <f>IFERROR(VLOOKUP(B421,'ПО КОРИСНИЦИМА'!$C$16:$S$1932,5,FALSE),"")</f>
        <v/>
      </c>
      <c r="D421" s="247">
        <f>SUMIF('ПО КОРИСНИЦИМА'!$G$16:$G$1932,"Свега за пројекат 1201-П22:",'ПО КОРИСНИЦИМА'!$H$16:$H$1932)</f>
        <v>0</v>
      </c>
      <c r="E421" s="247"/>
      <c r="F421" s="279"/>
      <c r="G421" s="248">
        <f>SUMIF('ПО КОРИСНИЦИМА'!$G$16:$G$1932,"Свега за пројекат 1201-П22:",'ПО КОРИСНИЦИМА'!$L$16:$L$1932)</f>
        <v>0</v>
      </c>
      <c r="H421" s="248"/>
      <c r="I421" s="286"/>
      <c r="J421" s="245">
        <f t="shared" si="16"/>
        <v>0</v>
      </c>
      <c r="K421" s="245"/>
      <c r="L421" s="278"/>
    </row>
    <row r="422" spans="1:12" ht="44.25" hidden="1" customHeight="1">
      <c r="A422" s="181"/>
      <c r="B422" s="181" t="s">
        <v>4541</v>
      </c>
      <c r="C422" s="261" t="str">
        <f>IFERROR(VLOOKUP(B422,'ПО КОРИСНИЦИМА'!$C$16:$S$1932,5,FALSE),"")</f>
        <v/>
      </c>
      <c r="D422" s="247">
        <f>SUMIF('ПО КОРИСНИЦИМА'!$G$16:$G$1932,"Свега за пројекат 1201-П23:",'ПО КОРИСНИЦИМА'!$H$16:$H$1932)</f>
        <v>0</v>
      </c>
      <c r="E422" s="247"/>
      <c r="F422" s="279"/>
      <c r="G422" s="248">
        <f>SUMIF('ПО КОРИСНИЦИМА'!$G$16:$G$1932,"Свега за пројекат 1201-П23:",'ПО КОРИСНИЦИМА'!$L$16:$L$1932)</f>
        <v>0</v>
      </c>
      <c r="H422" s="248"/>
      <c r="I422" s="286"/>
      <c r="J422" s="245">
        <f t="shared" si="16"/>
        <v>0</v>
      </c>
      <c r="K422" s="245"/>
      <c r="L422" s="278"/>
    </row>
    <row r="423" spans="1:12" ht="44.25" hidden="1" customHeight="1">
      <c r="A423" s="181"/>
      <c r="B423" s="181" t="s">
        <v>4542</v>
      </c>
      <c r="C423" s="261" t="str">
        <f>IFERROR(VLOOKUP(B423,'ПО КОРИСНИЦИМА'!$C$16:$S$1932,5,FALSE),"")</f>
        <v/>
      </c>
      <c r="D423" s="247">
        <f>SUMIF('ПО КОРИСНИЦИМА'!$G$16:$G$1932,"Свега за пројекат 1201-П24:",'ПО КОРИСНИЦИМА'!$H$16:$H$1932)</f>
        <v>0</v>
      </c>
      <c r="E423" s="247"/>
      <c r="F423" s="279"/>
      <c r="G423" s="248">
        <f>SUMIF('ПО КОРИСНИЦИМА'!$G$16:$G$1932,"Свега за пројекат 1201-П24:",'ПО КОРИСНИЦИМА'!$L$16:$L$1932)</f>
        <v>0</v>
      </c>
      <c r="H423" s="248"/>
      <c r="I423" s="286"/>
      <c r="J423" s="245">
        <f t="shared" si="16"/>
        <v>0</v>
      </c>
      <c r="K423" s="245"/>
      <c r="L423" s="278"/>
    </row>
    <row r="424" spans="1:12" ht="44.25" hidden="1" customHeight="1">
      <c r="A424" s="181"/>
      <c r="B424" s="181" t="s">
        <v>4543</v>
      </c>
      <c r="C424" s="261" t="str">
        <f>IFERROR(VLOOKUP(B424,'ПО КОРИСНИЦИМА'!$C$16:$S$1932,5,FALSE),"")</f>
        <v/>
      </c>
      <c r="D424" s="247">
        <f>SUMIF('ПО КОРИСНИЦИМА'!$G$16:$G$1932,"Свега за пројекат 1201-П25:",'ПО КОРИСНИЦИМА'!$H$16:$H$1932)</f>
        <v>0</v>
      </c>
      <c r="E424" s="247"/>
      <c r="F424" s="279"/>
      <c r="G424" s="248">
        <f>SUMIF('ПО КОРИСНИЦИМА'!$G$16:$G$1932,"Свега за пројекат 1201-П25:",'ПО КОРИСНИЦИМА'!$L$16:$L$1932)</f>
        <v>0</v>
      </c>
      <c r="H424" s="248"/>
      <c r="I424" s="286"/>
      <c r="J424" s="245">
        <f t="shared" si="16"/>
        <v>0</v>
      </c>
      <c r="K424" s="245"/>
      <c r="L424" s="278"/>
    </row>
    <row r="425" spans="1:12" ht="44.25" hidden="1" customHeight="1">
      <c r="A425" s="181"/>
      <c r="B425" s="181" t="s">
        <v>4544</v>
      </c>
      <c r="C425" s="261" t="str">
        <f>IFERROR(VLOOKUP(B425,'ПО КОРИСНИЦИМА'!$C$16:$S$1932,5,FALSE),"")</f>
        <v/>
      </c>
      <c r="D425" s="247">
        <f>SUMIF('ПО КОРИСНИЦИМА'!$G$16:$G$1932,"Свега за пројекат 1201-П26:",'ПО КОРИСНИЦИМА'!$H$16:$H$1932)</f>
        <v>0</v>
      </c>
      <c r="E425" s="247"/>
      <c r="F425" s="279"/>
      <c r="G425" s="248">
        <f>SUMIF('ПО КОРИСНИЦИМА'!$G$16:$G$1932,"Свега за пројекат 1201-П26:",'ПО КОРИСНИЦИМА'!$L$16:$L$1932)</f>
        <v>0</v>
      </c>
      <c r="H425" s="248"/>
      <c r="I425" s="286"/>
      <c r="J425" s="245">
        <f t="shared" si="16"/>
        <v>0</v>
      </c>
      <c r="K425" s="245"/>
      <c r="L425" s="278"/>
    </row>
    <row r="426" spans="1:12" ht="44.25" hidden="1" customHeight="1">
      <c r="A426" s="181"/>
      <c r="B426" s="181" t="s">
        <v>4545</v>
      </c>
      <c r="C426" s="261" t="str">
        <f>IFERROR(VLOOKUP(B426,'ПО КОРИСНИЦИМА'!$C$16:$S$1932,5,FALSE),"")</f>
        <v/>
      </c>
      <c r="D426" s="247">
        <f>SUMIF('ПО КОРИСНИЦИМА'!$G$16:$G$1932,"Свега за пројекат 1201-П27:",'ПО КОРИСНИЦИМА'!$H$16:$H$1932)</f>
        <v>0</v>
      </c>
      <c r="E426" s="247"/>
      <c r="F426" s="279"/>
      <c r="G426" s="248">
        <f>SUMIF('ПО КОРИСНИЦИМА'!$G$16:$G$1932,"Свега за пројекат 1201-П27:",'ПО КОРИСНИЦИМА'!$L$16:$L$1932)</f>
        <v>0</v>
      </c>
      <c r="H426" s="248"/>
      <c r="I426" s="286"/>
      <c r="J426" s="245">
        <f t="shared" si="16"/>
        <v>0</v>
      </c>
      <c r="K426" s="245"/>
      <c r="L426" s="278"/>
    </row>
    <row r="427" spans="1:12" ht="44.25" hidden="1" customHeight="1">
      <c r="A427" s="181"/>
      <c r="B427" s="181" t="s">
        <v>4546</v>
      </c>
      <c r="C427" s="261" t="str">
        <f>IFERROR(VLOOKUP(B427,'ПО КОРИСНИЦИМА'!$C$16:$S$1932,5,FALSE),"")</f>
        <v/>
      </c>
      <c r="D427" s="247">
        <f>SUMIF('ПО КОРИСНИЦИМА'!$G$16:$G$1932,"Свега за пројекат 1201-П28:",'ПО КОРИСНИЦИМА'!$H$16:$H$1932)</f>
        <v>0</v>
      </c>
      <c r="E427" s="247"/>
      <c r="F427" s="279"/>
      <c r="G427" s="248">
        <f>SUMIF('ПО КОРИСНИЦИМА'!$G$16:$G$1932,"Свега за пројекат 1201-П28:",'ПО КОРИСНИЦИМА'!$L$16:$L$1932)</f>
        <v>0</v>
      </c>
      <c r="H427" s="248"/>
      <c r="I427" s="286"/>
      <c r="J427" s="245">
        <f t="shared" si="16"/>
        <v>0</v>
      </c>
      <c r="K427" s="245"/>
      <c r="L427" s="278"/>
    </row>
    <row r="428" spans="1:12" ht="44.25" hidden="1" customHeight="1">
      <c r="A428" s="181"/>
      <c r="B428" s="181" t="s">
        <v>4547</v>
      </c>
      <c r="C428" s="261" t="str">
        <f>IFERROR(VLOOKUP(B428,'ПО КОРИСНИЦИМА'!$C$16:$S$1932,5,FALSE),"")</f>
        <v/>
      </c>
      <c r="D428" s="247">
        <f>SUMIF('ПО КОРИСНИЦИМА'!$G$16:$G$1932,"Свега за пројекат 1201-П29:",'ПО КОРИСНИЦИМА'!$H$16:$H$1932)</f>
        <v>0</v>
      </c>
      <c r="E428" s="247"/>
      <c r="F428" s="279"/>
      <c r="G428" s="248">
        <f>SUMIF('ПО КОРИСНИЦИМА'!$G$16:$G$1932,"Свега за пројекат 1201-П29:",'ПО КОРИСНИЦИМА'!$L$16:$L$1932)</f>
        <v>0</v>
      </c>
      <c r="H428" s="248"/>
      <c r="I428" s="286"/>
      <c r="J428" s="245">
        <f t="shared" si="16"/>
        <v>0</v>
      </c>
      <c r="K428" s="245"/>
      <c r="L428" s="278"/>
    </row>
    <row r="429" spans="1:12" ht="44.25" hidden="1" customHeight="1">
      <c r="A429" s="181"/>
      <c r="B429" s="181" t="s">
        <v>4548</v>
      </c>
      <c r="C429" s="261" t="str">
        <f>IFERROR(VLOOKUP(B429,'ПО КОРИСНИЦИМА'!$C$16:$S$1932,5,FALSE),"")</f>
        <v/>
      </c>
      <c r="D429" s="247">
        <f>SUMIF('ПО КОРИСНИЦИМА'!$G$16:$G$1932,"Свега за пројекат 1201-П30:",'ПО КОРИСНИЦИМА'!$H$16:$H$1932)</f>
        <v>0</v>
      </c>
      <c r="E429" s="247"/>
      <c r="F429" s="279"/>
      <c r="G429" s="248">
        <f>SUMIF('ПО КОРИСНИЦИМА'!$G$16:$G$1932,"Свега за пројекат 1201-П30:",'ПО КОРИСНИЦИМА'!$L$16:$L$1932)</f>
        <v>0</v>
      </c>
      <c r="H429" s="248"/>
      <c r="I429" s="286"/>
      <c r="J429" s="245">
        <f t="shared" ref="J429:J492" si="17">D429+G429</f>
        <v>0</v>
      </c>
      <c r="K429" s="245"/>
      <c r="L429" s="278"/>
    </row>
    <row r="430" spans="1:12" ht="44.25" hidden="1" customHeight="1">
      <c r="A430" s="181"/>
      <c r="B430" s="181" t="s">
        <v>4549</v>
      </c>
      <c r="C430" s="261" t="str">
        <f>IFERROR(VLOOKUP(B430,'ПО КОРИСНИЦИМА'!$C$16:$S$1932,5,FALSE),"")</f>
        <v/>
      </c>
      <c r="D430" s="247">
        <f>SUMIF('ПО КОРИСНИЦИМА'!$G$16:$G$1932,"Свега за пројекат 1201-П31:",'ПО КОРИСНИЦИМА'!$H$16:$H$1932)</f>
        <v>0</v>
      </c>
      <c r="E430" s="247"/>
      <c r="F430" s="279"/>
      <c r="G430" s="248">
        <f>SUMIF('ПО КОРИСНИЦИМА'!$G$16:$G$1932,"Свега за пројекат 1201-П31:",'ПО КОРИСНИЦИМА'!$L$16:$L$1932)</f>
        <v>0</v>
      </c>
      <c r="H430" s="248"/>
      <c r="I430" s="286"/>
      <c r="J430" s="245">
        <f t="shared" si="17"/>
        <v>0</v>
      </c>
      <c r="K430" s="245"/>
      <c r="L430" s="278"/>
    </row>
    <row r="431" spans="1:12" ht="44.25" hidden="1" customHeight="1">
      <c r="A431" s="181"/>
      <c r="B431" s="181" t="s">
        <v>4550</v>
      </c>
      <c r="C431" s="261" t="str">
        <f>IFERROR(VLOOKUP(B431,'ПО КОРИСНИЦИМА'!$C$16:$S$1932,5,FALSE),"")</f>
        <v/>
      </c>
      <c r="D431" s="247">
        <f>SUMIF('ПО КОРИСНИЦИМА'!$G$16:$G$1932,"Свега за пројекат 1201-П32:",'ПО КОРИСНИЦИМА'!$H$16:$H$1932)</f>
        <v>0</v>
      </c>
      <c r="E431" s="247"/>
      <c r="F431" s="279"/>
      <c r="G431" s="248">
        <f>SUMIF('ПО КОРИСНИЦИМА'!$G$16:$G$1932,"Свега за пројекат 1201-П32:",'ПО КОРИСНИЦИМА'!$L$16:$L$1932)</f>
        <v>0</v>
      </c>
      <c r="H431" s="248"/>
      <c r="I431" s="286"/>
      <c r="J431" s="245">
        <f t="shared" si="17"/>
        <v>0</v>
      </c>
      <c r="K431" s="245"/>
      <c r="L431" s="278"/>
    </row>
    <row r="432" spans="1:12" ht="44.25" hidden="1" customHeight="1">
      <c r="A432" s="181"/>
      <c r="B432" s="181" t="s">
        <v>4551</v>
      </c>
      <c r="C432" s="261" t="str">
        <f>IFERROR(VLOOKUP(B432,'ПО КОРИСНИЦИМА'!$C$16:$S$1932,5,FALSE),"")</f>
        <v/>
      </c>
      <c r="D432" s="247">
        <f>SUMIF('ПО КОРИСНИЦИМА'!$G$16:$G$1932,"Свега за пројекат 1201-П33:",'ПО КОРИСНИЦИМА'!$H$16:$H$1932)</f>
        <v>0</v>
      </c>
      <c r="E432" s="247"/>
      <c r="F432" s="279"/>
      <c r="G432" s="248">
        <f>SUMIF('ПО КОРИСНИЦИМА'!$G$16:$G$1932,"Свега за пројекат 1201-П33:",'ПО КОРИСНИЦИМА'!$L$16:$L$1932)</f>
        <v>0</v>
      </c>
      <c r="H432" s="248"/>
      <c r="I432" s="286"/>
      <c r="J432" s="245">
        <f t="shared" si="17"/>
        <v>0</v>
      </c>
      <c r="K432" s="245"/>
      <c r="L432" s="278"/>
    </row>
    <row r="433" spans="1:12" ht="44.25" hidden="1" customHeight="1">
      <c r="A433" s="181"/>
      <c r="B433" s="181" t="s">
        <v>4552</v>
      </c>
      <c r="C433" s="261" t="str">
        <f>IFERROR(VLOOKUP(B433,'ПО КОРИСНИЦИМА'!$C$16:$S$1932,5,FALSE),"")</f>
        <v/>
      </c>
      <c r="D433" s="247">
        <f>SUMIF('ПО КОРИСНИЦИМА'!$G$16:$G$1932,"Свега за пројекат 1201-П34:",'ПО КОРИСНИЦИМА'!$H$16:$H$1932)</f>
        <v>0</v>
      </c>
      <c r="E433" s="247"/>
      <c r="F433" s="279"/>
      <c r="G433" s="248">
        <f>SUMIF('ПО КОРИСНИЦИМА'!$G$16:$G$1932,"Свега за пројекат 1201-П34:",'ПО КОРИСНИЦИМА'!$L$16:$L$1932)</f>
        <v>0</v>
      </c>
      <c r="H433" s="248"/>
      <c r="I433" s="286"/>
      <c r="J433" s="245">
        <f t="shared" si="17"/>
        <v>0</v>
      </c>
      <c r="K433" s="245"/>
      <c r="L433" s="278"/>
    </row>
    <row r="434" spans="1:12" ht="44.25" hidden="1" customHeight="1">
      <c r="A434" s="181"/>
      <c r="B434" s="181" t="s">
        <v>4553</v>
      </c>
      <c r="C434" s="261" t="str">
        <f>IFERROR(VLOOKUP(B434,'ПО КОРИСНИЦИМА'!$C$16:$S$1932,5,FALSE),"")</f>
        <v/>
      </c>
      <c r="D434" s="247">
        <f>SUMIF('ПО КОРИСНИЦИМА'!$G$16:$G$1932,"Свега за пројекат 1201-П35:",'ПО КОРИСНИЦИМА'!$H$16:$H$1932)</f>
        <v>0</v>
      </c>
      <c r="E434" s="247"/>
      <c r="F434" s="279"/>
      <c r="G434" s="248">
        <f>SUMIF('ПО КОРИСНИЦИМА'!$G$16:$G$1932,"Свега за пројекат 1201-П35:",'ПО КОРИСНИЦИМА'!$L$16:$L$1932)</f>
        <v>0</v>
      </c>
      <c r="H434" s="248"/>
      <c r="I434" s="286"/>
      <c r="J434" s="245">
        <f t="shared" si="17"/>
        <v>0</v>
      </c>
      <c r="K434" s="245"/>
      <c r="L434" s="278"/>
    </row>
    <row r="435" spans="1:12" ht="44.25" hidden="1" customHeight="1">
      <c r="A435" s="181"/>
      <c r="B435" s="181" t="s">
        <v>4554</v>
      </c>
      <c r="C435" s="261" t="str">
        <f>IFERROR(VLOOKUP(B435,'ПО КОРИСНИЦИМА'!$C$16:$S$1932,5,FALSE),"")</f>
        <v/>
      </c>
      <c r="D435" s="247">
        <f>SUMIF('ПО КОРИСНИЦИМА'!$G$16:$G$1932,"Свега за пројекат 1201-П36:",'ПО КОРИСНИЦИМА'!$H$16:$H$1932)</f>
        <v>0</v>
      </c>
      <c r="E435" s="247"/>
      <c r="F435" s="279"/>
      <c r="G435" s="248">
        <f>SUMIF('ПО КОРИСНИЦИМА'!$G$16:$G$1932,"Свега за пројекат 1201-П36:",'ПО КОРИСНИЦИМА'!$L$16:$L$1932)</f>
        <v>0</v>
      </c>
      <c r="H435" s="248"/>
      <c r="I435" s="286"/>
      <c r="J435" s="245">
        <f t="shared" si="17"/>
        <v>0</v>
      </c>
      <c r="K435" s="245"/>
      <c r="L435" s="278"/>
    </row>
    <row r="436" spans="1:12" ht="44.25" hidden="1" customHeight="1">
      <c r="A436" s="181"/>
      <c r="B436" s="181" t="s">
        <v>4555</v>
      </c>
      <c r="C436" s="261" t="str">
        <f>IFERROR(VLOOKUP(B436,'ПО КОРИСНИЦИМА'!$C$16:$S$1932,5,FALSE),"")</f>
        <v/>
      </c>
      <c r="D436" s="247">
        <f>SUMIF('ПО КОРИСНИЦИМА'!$G$16:$G$1932,"Свега за пројекат 1201-П37:",'ПО КОРИСНИЦИМА'!$H$16:$H$1932)</f>
        <v>0</v>
      </c>
      <c r="E436" s="247"/>
      <c r="F436" s="279"/>
      <c r="G436" s="248">
        <f>SUMIF('ПО КОРИСНИЦИМА'!$G$16:$G$1932,"Свега за пројекат 1201-П37:",'ПО КОРИСНИЦИМА'!$L$16:$L$1932)</f>
        <v>0</v>
      </c>
      <c r="H436" s="248"/>
      <c r="I436" s="286"/>
      <c r="J436" s="245">
        <f t="shared" si="17"/>
        <v>0</v>
      </c>
      <c r="K436" s="245"/>
      <c r="L436" s="278"/>
    </row>
    <row r="437" spans="1:12" ht="44.25" hidden="1" customHeight="1">
      <c r="A437" s="181"/>
      <c r="B437" s="181" t="s">
        <v>4556</v>
      </c>
      <c r="C437" s="261" t="str">
        <f>IFERROR(VLOOKUP(B437,'ПО КОРИСНИЦИМА'!$C$16:$S$1932,5,FALSE),"")</f>
        <v/>
      </c>
      <c r="D437" s="247">
        <f>SUMIF('ПО КОРИСНИЦИМА'!$G$16:$G$1932,"Свега за пројекат 1201-П38:",'ПО КОРИСНИЦИМА'!$H$16:$H$1932)</f>
        <v>0</v>
      </c>
      <c r="E437" s="247"/>
      <c r="F437" s="279"/>
      <c r="G437" s="248">
        <f>SUMIF('ПО КОРИСНИЦИМА'!$G$16:$G$1932,"Свега за пројекат 1201-П38:",'ПО КОРИСНИЦИМА'!$L$16:$L$1932)</f>
        <v>0</v>
      </c>
      <c r="H437" s="248"/>
      <c r="I437" s="286"/>
      <c r="J437" s="245">
        <f t="shared" si="17"/>
        <v>0</v>
      </c>
      <c r="K437" s="245"/>
      <c r="L437" s="278"/>
    </row>
    <row r="438" spans="1:12" ht="44.25" hidden="1" customHeight="1">
      <c r="A438" s="181"/>
      <c r="B438" s="181" t="s">
        <v>4557</v>
      </c>
      <c r="C438" s="261" t="str">
        <f>IFERROR(VLOOKUP(B438,'ПО КОРИСНИЦИМА'!$C$16:$S$1932,5,FALSE),"")</f>
        <v/>
      </c>
      <c r="D438" s="247">
        <f>SUMIF('ПО КОРИСНИЦИМА'!$G$16:$G$1932,"Свега за пројекат 1201-П39:",'ПО КОРИСНИЦИМА'!$H$16:$H$1932)</f>
        <v>0</v>
      </c>
      <c r="E438" s="247"/>
      <c r="F438" s="279"/>
      <c r="G438" s="248">
        <f>SUMIF('ПО КОРИСНИЦИМА'!$G$16:$G$1932,"Свега за пројекат 1201-П39:",'ПО КОРИСНИЦИМА'!$L$16:$L$1932)</f>
        <v>0</v>
      </c>
      <c r="H438" s="248"/>
      <c r="I438" s="286"/>
      <c r="J438" s="245">
        <f t="shared" si="17"/>
        <v>0</v>
      </c>
      <c r="K438" s="245"/>
      <c r="L438" s="278"/>
    </row>
    <row r="439" spans="1:12" ht="44.25" hidden="1" customHeight="1">
      <c r="A439" s="181"/>
      <c r="B439" s="181" t="s">
        <v>4558</v>
      </c>
      <c r="C439" s="261" t="str">
        <f>IFERROR(VLOOKUP(B439,'ПО КОРИСНИЦИМА'!$C$16:$S$1932,5,FALSE),"")</f>
        <v/>
      </c>
      <c r="D439" s="247">
        <f>SUMIF('ПО КОРИСНИЦИМА'!$G$16:$G$1932,"Свега за пројекат 1201-П40:",'ПО КОРИСНИЦИМА'!$H$16:$H$1932)</f>
        <v>0</v>
      </c>
      <c r="E439" s="247"/>
      <c r="F439" s="279"/>
      <c r="G439" s="248">
        <f>SUMIF('ПО КОРИСНИЦИМА'!$G$16:$G$1932,"Свега за пројекат 1201-П40:",'ПО КОРИСНИЦИМА'!$L$16:$L$1932)</f>
        <v>0</v>
      </c>
      <c r="H439" s="248"/>
      <c r="I439" s="286"/>
      <c r="J439" s="245">
        <f t="shared" si="17"/>
        <v>0</v>
      </c>
      <c r="K439" s="245"/>
      <c r="L439" s="278"/>
    </row>
    <row r="440" spans="1:12" ht="44.25" hidden="1" customHeight="1">
      <c r="A440" s="181"/>
      <c r="B440" s="181" t="s">
        <v>4559</v>
      </c>
      <c r="C440" s="261" t="str">
        <f>IFERROR(VLOOKUP(B440,'ПО КОРИСНИЦИМА'!$C$16:$S$1932,5,FALSE),"")</f>
        <v/>
      </c>
      <c r="D440" s="247">
        <f>SUMIF('ПО КОРИСНИЦИМА'!$G$16:$G$1932,"Свега за пројекат 1201-П41:",'ПО КОРИСНИЦИМА'!$H$16:$H$1932)</f>
        <v>0</v>
      </c>
      <c r="E440" s="247"/>
      <c r="F440" s="279"/>
      <c r="G440" s="248">
        <f>SUMIF('ПО КОРИСНИЦИМА'!$G$16:$G$1932,"Свега за пројекат 1201-П41:",'ПО КОРИСНИЦИМА'!$L$16:$L$1932)</f>
        <v>0</v>
      </c>
      <c r="H440" s="248"/>
      <c r="I440" s="286"/>
      <c r="J440" s="245">
        <f t="shared" si="17"/>
        <v>0</v>
      </c>
      <c r="K440" s="245"/>
      <c r="L440" s="278"/>
    </row>
    <row r="441" spans="1:12" ht="44.25" hidden="1" customHeight="1">
      <c r="A441" s="181"/>
      <c r="B441" s="181" t="s">
        <v>4560</v>
      </c>
      <c r="C441" s="261" t="str">
        <f>IFERROR(VLOOKUP(B441,'ПО КОРИСНИЦИМА'!$C$16:$S$1932,5,FALSE),"")</f>
        <v/>
      </c>
      <c r="D441" s="247">
        <f>SUMIF('ПО КОРИСНИЦИМА'!$G$16:$G$1932,"Свега за пројекат 1201-П42:",'ПО КОРИСНИЦИМА'!$H$16:$H$1932)</f>
        <v>0</v>
      </c>
      <c r="E441" s="247"/>
      <c r="F441" s="279"/>
      <c r="G441" s="248">
        <f>SUMIF('ПО КОРИСНИЦИМА'!$G$16:$G$1932,"Свега за пројекат 1201-П42:",'ПО КОРИСНИЦИМА'!$L$16:$L$1932)</f>
        <v>0</v>
      </c>
      <c r="H441" s="248"/>
      <c r="I441" s="286"/>
      <c r="J441" s="245">
        <f t="shared" si="17"/>
        <v>0</v>
      </c>
      <c r="K441" s="245"/>
      <c r="L441" s="278"/>
    </row>
    <row r="442" spans="1:12" ht="44.25" hidden="1" customHeight="1">
      <c r="A442" s="181"/>
      <c r="B442" s="181" t="s">
        <v>4561</v>
      </c>
      <c r="C442" s="261" t="str">
        <f>IFERROR(VLOOKUP(B442,'ПО КОРИСНИЦИМА'!$C$16:$S$1932,5,FALSE),"")</f>
        <v/>
      </c>
      <c r="D442" s="247">
        <f>SUMIF('ПО КОРИСНИЦИМА'!$G$16:$G$1932,"Свега за пројекат 1201-П43:",'ПО КОРИСНИЦИМА'!$H$16:$H$1932)</f>
        <v>0</v>
      </c>
      <c r="E442" s="247"/>
      <c r="F442" s="279"/>
      <c r="G442" s="248">
        <f>SUMIF('ПО КОРИСНИЦИМА'!$G$16:$G$1932,"Свега за пројекат 1201-П43:",'ПО КОРИСНИЦИМА'!$L$16:$L$1932)</f>
        <v>0</v>
      </c>
      <c r="H442" s="248"/>
      <c r="I442" s="286"/>
      <c r="J442" s="245">
        <f t="shared" si="17"/>
        <v>0</v>
      </c>
      <c r="K442" s="245"/>
      <c r="L442" s="278"/>
    </row>
    <row r="443" spans="1:12" ht="44.25" hidden="1" customHeight="1">
      <c r="A443" s="181"/>
      <c r="B443" s="181" t="s">
        <v>4562</v>
      </c>
      <c r="C443" s="261" t="str">
        <f>IFERROR(VLOOKUP(B443,'ПО КОРИСНИЦИМА'!$C$16:$S$1932,5,FALSE),"")</f>
        <v/>
      </c>
      <c r="D443" s="247">
        <f>SUMIF('ПО КОРИСНИЦИМА'!$G$16:$G$1932,"Свега за пројекат 1201-П44:",'ПО КОРИСНИЦИМА'!$H$16:$H$1932)</f>
        <v>0</v>
      </c>
      <c r="E443" s="247"/>
      <c r="F443" s="279"/>
      <c r="G443" s="248">
        <f>SUMIF('ПО КОРИСНИЦИМА'!$G$16:$G$1932,"Свега за пројекат 1201-П44:",'ПО КОРИСНИЦИМА'!$L$16:$L$1932)</f>
        <v>0</v>
      </c>
      <c r="H443" s="248"/>
      <c r="I443" s="286"/>
      <c r="J443" s="245">
        <f t="shared" si="17"/>
        <v>0</v>
      </c>
      <c r="K443" s="245"/>
      <c r="L443" s="278"/>
    </row>
    <row r="444" spans="1:12" ht="44.25" hidden="1" customHeight="1">
      <c r="A444" s="181"/>
      <c r="B444" s="181" t="s">
        <v>4563</v>
      </c>
      <c r="C444" s="261" t="str">
        <f>IFERROR(VLOOKUP(B444,'ПО КОРИСНИЦИМА'!$C$16:$S$1932,5,FALSE),"")</f>
        <v/>
      </c>
      <c r="D444" s="247">
        <f>SUMIF('ПО КОРИСНИЦИМА'!$G$16:$G$1932,"Свега за пројекат 1201-П45:",'ПО КОРИСНИЦИМА'!$H$16:$H$1932)</f>
        <v>0</v>
      </c>
      <c r="E444" s="247"/>
      <c r="F444" s="279"/>
      <c r="G444" s="248">
        <f>SUMIF('ПО КОРИСНИЦИМА'!$G$16:$G$1932,"Свега за пројекат 1201-П45:",'ПО КОРИСНИЦИМА'!$L$16:$L$1932)</f>
        <v>0</v>
      </c>
      <c r="H444" s="248"/>
      <c r="I444" s="286"/>
      <c r="J444" s="245">
        <f t="shared" si="17"/>
        <v>0</v>
      </c>
      <c r="K444" s="245"/>
      <c r="L444" s="278"/>
    </row>
    <row r="445" spans="1:12" ht="44.25" hidden="1" customHeight="1">
      <c r="A445" s="181"/>
      <c r="B445" s="181" t="s">
        <v>4564</v>
      </c>
      <c r="C445" s="261" t="str">
        <f>IFERROR(VLOOKUP(B445,'ПО КОРИСНИЦИМА'!$C$16:$S$1932,5,FALSE),"")</f>
        <v/>
      </c>
      <c r="D445" s="247">
        <f>SUMIF('ПО КОРИСНИЦИМА'!$G$16:$G$1932,"Свега за пројекат 1201-П46:",'ПО КОРИСНИЦИМА'!$H$16:$H$1932)</f>
        <v>0</v>
      </c>
      <c r="E445" s="247"/>
      <c r="F445" s="279"/>
      <c r="G445" s="248">
        <f>SUMIF('ПО КОРИСНИЦИМА'!$G$16:$G$1932,"Свега за пројекат 1201-П46:",'ПО КОРИСНИЦИМА'!$L$16:$L$1932)</f>
        <v>0</v>
      </c>
      <c r="H445" s="248"/>
      <c r="I445" s="286"/>
      <c r="J445" s="245">
        <f t="shared" si="17"/>
        <v>0</v>
      </c>
      <c r="K445" s="245"/>
      <c r="L445" s="278"/>
    </row>
    <row r="446" spans="1:12" ht="44.25" hidden="1" customHeight="1">
      <c r="A446" s="181"/>
      <c r="B446" s="181" t="s">
        <v>4565</v>
      </c>
      <c r="C446" s="261" t="str">
        <f>IFERROR(VLOOKUP(B446,'ПО КОРИСНИЦИМА'!$C$16:$S$1932,5,FALSE),"")</f>
        <v/>
      </c>
      <c r="D446" s="247">
        <f>SUMIF('ПО КОРИСНИЦИМА'!$G$16:$G$1932,"Свега за пројекат 1201-П47:",'ПО КОРИСНИЦИМА'!$H$16:$H$1932)</f>
        <v>0</v>
      </c>
      <c r="E446" s="247"/>
      <c r="F446" s="279"/>
      <c r="G446" s="248">
        <f>SUMIF('ПО КОРИСНИЦИМА'!$G$16:$G$1932,"Свега за пројекат 1201-П47:",'ПО КОРИСНИЦИМА'!$L$16:$L$1932)</f>
        <v>0</v>
      </c>
      <c r="H446" s="248"/>
      <c r="I446" s="286"/>
      <c r="J446" s="245">
        <f t="shared" si="17"/>
        <v>0</v>
      </c>
      <c r="K446" s="245"/>
      <c r="L446" s="278"/>
    </row>
    <row r="447" spans="1:12" ht="44.25" hidden="1" customHeight="1">
      <c r="A447" s="181"/>
      <c r="B447" s="181" t="s">
        <v>4566</v>
      </c>
      <c r="C447" s="261" t="str">
        <f>IFERROR(VLOOKUP(B447,'ПО КОРИСНИЦИМА'!$C$16:$S$1932,5,FALSE),"")</f>
        <v/>
      </c>
      <c r="D447" s="247">
        <f>SUMIF('ПО КОРИСНИЦИМА'!$G$16:$G$1932,"Свега за пројекат 1201-П48:",'ПО КОРИСНИЦИМА'!$H$16:$H$1932)</f>
        <v>0</v>
      </c>
      <c r="E447" s="247"/>
      <c r="F447" s="279"/>
      <c r="G447" s="248">
        <f>SUMIF('ПО КОРИСНИЦИМА'!$G$16:$G$1932,"Свега за пројекат 1201-П48:",'ПО КОРИСНИЦИМА'!$L$16:$L$1932)</f>
        <v>0</v>
      </c>
      <c r="H447" s="248"/>
      <c r="I447" s="286"/>
      <c r="J447" s="245">
        <f t="shared" si="17"/>
        <v>0</v>
      </c>
      <c r="K447" s="245"/>
      <c r="L447" s="278"/>
    </row>
    <row r="448" spans="1:12" ht="44.25" hidden="1" customHeight="1">
      <c r="A448" s="181"/>
      <c r="B448" s="181" t="s">
        <v>4567</v>
      </c>
      <c r="C448" s="261" t="str">
        <f>IFERROR(VLOOKUP(B448,'ПО КОРИСНИЦИМА'!$C$16:$S$1932,5,FALSE),"")</f>
        <v/>
      </c>
      <c r="D448" s="247">
        <f>SUMIF('ПО КОРИСНИЦИМА'!$G$16:$G$1932,"Свега за пројекат 1201-П49:",'ПО КОРИСНИЦИМА'!$H$16:$H$1932)</f>
        <v>0</v>
      </c>
      <c r="E448" s="247"/>
      <c r="F448" s="279"/>
      <c r="G448" s="248">
        <f>SUMIF('ПО КОРИСНИЦИМА'!$G$16:$G$1932,"Свега за пројекат 1201-П49:",'ПО КОРИСНИЦИМА'!$L$16:$L$1932)</f>
        <v>0</v>
      </c>
      <c r="H448" s="248"/>
      <c r="I448" s="286"/>
      <c r="J448" s="245">
        <f t="shared" si="17"/>
        <v>0</v>
      </c>
      <c r="K448" s="245"/>
      <c r="L448" s="278"/>
    </row>
    <row r="449" spans="1:12" ht="44.25" hidden="1" customHeight="1">
      <c r="A449" s="182"/>
      <c r="B449" s="181" t="s">
        <v>4568</v>
      </c>
      <c r="C449" s="261" t="str">
        <f>IFERROR(VLOOKUP(B449,'ПО КОРИСНИЦИМА'!$C$16:$S$1932,5,FALSE),"")</f>
        <v/>
      </c>
      <c r="D449" s="247">
        <f>SUMIF('ПО КОРИСНИЦИМА'!$G$16:$G$1932,"Свега за пројекат 1201-П50:",'ПО КОРИСНИЦИМА'!$H$16:$H$1932)</f>
        <v>0</v>
      </c>
      <c r="E449" s="247"/>
      <c r="F449" s="279"/>
      <c r="G449" s="248">
        <f>SUMIF('ПО КОРИСНИЦИМА'!$G$16:$G$1932,"Свега за пројекат 1201-П50:",'ПО КОРИСНИЦИМА'!$L$16:$L$1932)</f>
        <v>0</v>
      </c>
      <c r="H449" s="248"/>
      <c r="I449" s="286"/>
      <c r="J449" s="245">
        <f t="shared" si="17"/>
        <v>0</v>
      </c>
      <c r="K449" s="271"/>
      <c r="L449" s="293"/>
    </row>
    <row r="450" spans="1:12" s="179" customFormat="1" ht="44.25" customHeight="1">
      <c r="A450" s="172" t="s">
        <v>3599</v>
      </c>
      <c r="B450" s="173"/>
      <c r="C450" s="259" t="s">
        <v>3679</v>
      </c>
      <c r="D450" s="241">
        <f>SUM(D451:D503)</f>
        <v>12600000</v>
      </c>
      <c r="E450" s="241">
        <f>SUM(E451:E503)</f>
        <v>8174173.1699999999</v>
      </c>
      <c r="F450" s="281"/>
      <c r="G450" s="242">
        <f>SUM(G451:G503)</f>
        <v>0</v>
      </c>
      <c r="H450" s="242">
        <f>SUM(H451:H503)</f>
        <v>0</v>
      </c>
      <c r="I450" s="288"/>
      <c r="J450" s="241">
        <f t="shared" si="17"/>
        <v>12600000</v>
      </c>
      <c r="K450" s="241">
        <f>E450+H450</f>
        <v>8174173.1699999999</v>
      </c>
      <c r="L450" s="281"/>
    </row>
    <row r="451" spans="1:12" ht="38.25">
      <c r="A451" s="175"/>
      <c r="B451" s="180" t="s">
        <v>4069</v>
      </c>
      <c r="C451" s="268" t="s">
        <v>4070</v>
      </c>
      <c r="D451" s="243">
        <f>SUMIF('ПО КОРИСНИЦИМА'!$G$16:$G$1932,"Свега за програмску активност 1301-0001:",'ПО КОРИСНИЦИМА'!$H$16:$H$1932)</f>
        <v>12600000</v>
      </c>
      <c r="E451" s="243">
        <f>SUMIF('ПО КОРИСНИЦИМА'!$G$16:$G$1932,"Свега за програмску активност 1301-0001:",'ПО КОРИСНИЦИМА'!$I$16:$I$1932)</f>
        <v>7886683.46</v>
      </c>
      <c r="F451" s="277"/>
      <c r="G451" s="244">
        <f>SUMIF('ПО КОРИСНИЦИМА'!$G$16:$G$1932,"Свега за програмску активност 1301-0001:",'ПО КОРИСНИЦИМА'!$L$16:$L$1932)</f>
        <v>0</v>
      </c>
      <c r="H451" s="244">
        <f>SUMIF('ПО КОРИСНИЦИМА'!$G$16:$G$1932,"Свега за програмску активност 1301-0001:",'ПО КОРИСНИЦИМА'!$M$16:$M$1932)</f>
        <v>0</v>
      </c>
      <c r="I451" s="284"/>
      <c r="J451" s="254">
        <f t="shared" si="17"/>
        <v>12600000</v>
      </c>
      <c r="K451" s="254">
        <f>E451+H451</f>
        <v>7886683.46</v>
      </c>
      <c r="L451" s="296"/>
    </row>
    <row r="452" spans="1:12" ht="25.5">
      <c r="A452" s="177"/>
      <c r="B452" s="181" t="s">
        <v>4071</v>
      </c>
      <c r="C452" s="269" t="s">
        <v>5072</v>
      </c>
      <c r="D452" s="245">
        <f>SUMIF('ПО КОРИСНИЦИМА'!$G$16:$G$1932,"Свега за програмску активност 1301-0002:",'ПО КОРИСНИЦИМА'!$H$16:$H$1932)</f>
        <v>0</v>
      </c>
      <c r="E452" s="245">
        <f>SUMIF('ПО КОРИСНИЦИМА'!$G$16:$G$1932,"Свега за програмску активност 1301-0002:",'ПО КОРИСНИЦИМА'!$I$16:$I$1932)</f>
        <v>287489.70999999996</v>
      </c>
      <c r="F452" s="278"/>
      <c r="G452" s="246">
        <f>SUMIF('ПО КОРИСНИЦИМА'!$G$16:$G$1932,"Свега за програмску активност 1301-0002:",'ПО КОРИСНИЦИМА'!$L$16:$L$1932)</f>
        <v>0</v>
      </c>
      <c r="H452" s="246">
        <f>SUMIF('ПО КОРИСНИЦИМА'!$G$16:$G$1932,"Свега за програмску активност 1301-0002:",'ПО КОРИСНИЦИМА'!$M$16:$M$1932)</f>
        <v>0</v>
      </c>
      <c r="I452" s="285"/>
      <c r="J452" s="191">
        <f t="shared" si="17"/>
        <v>0</v>
      </c>
      <c r="K452" s="191">
        <f>E452+H452</f>
        <v>287489.70999999996</v>
      </c>
      <c r="L452" s="297"/>
    </row>
    <row r="453" spans="1:12" ht="25.5" hidden="1">
      <c r="A453" s="177"/>
      <c r="B453" s="181" t="s">
        <v>4072</v>
      </c>
      <c r="C453" s="269" t="s">
        <v>4073</v>
      </c>
      <c r="D453" s="245">
        <f>SUMIF('ПО КОРИСНИЦИМА'!$G$16:$G$1932,"Свега за програмску активност 1301-0003:",'ПО КОРИСНИЦИМА'!$H$16:$H$1932)</f>
        <v>0</v>
      </c>
      <c r="E453" s="245">
        <f>SUMIF('ПО КОРИСНИЦИМА'!$G$16:$G$1932,"Свега за програмску активност 1301-0003:",'ПО КОРИСНИЦИМА'!$I$16:$I$1932)</f>
        <v>0</v>
      </c>
      <c r="F453" s="278"/>
      <c r="G453" s="246">
        <f>SUMIF('ПО КОРИСНИЦИМА'!$G$16:$G$1932,"Свега за програмску активност 1301-0003:",'ПО КОРИСНИЦИМА'!$L$16:$L$1932)</f>
        <v>0</v>
      </c>
      <c r="H453" s="246">
        <f>SUMIF('ПО КОРИСНИЦИМА'!$G$16:$G$1932,"Свега за програмску активност 1301-0003:",'ПО КОРИСНИЦИМА'!$M$16:$M$1932)</f>
        <v>0</v>
      </c>
      <c r="I453" s="285"/>
      <c r="J453" s="191">
        <f t="shared" si="17"/>
        <v>0</v>
      </c>
      <c r="K453" s="191">
        <f>E453+H453</f>
        <v>0</v>
      </c>
      <c r="L453" s="297"/>
    </row>
    <row r="454" spans="1:12" ht="24.75" hidden="1" customHeight="1">
      <c r="A454" s="181"/>
      <c r="B454" s="181" t="s">
        <v>4569</v>
      </c>
      <c r="C454" s="261" t="str">
        <f>IFERROR(VLOOKUP(B454,'ПО КОРИСНИЦИМА'!$C$16:$S$1932,5,FALSE),"")</f>
        <v>Изградња ,, Балон сале" у Варошици Владимирци</v>
      </c>
      <c r="D454" s="247">
        <f>SUMIF('ПО КОРИСНИЦИМА'!$G$16:$G$1932,"Свега за пројекат 1301-П1:",'ПО КОРИСНИЦИМА'!$H$16:$H$1932)</f>
        <v>0</v>
      </c>
      <c r="E454" s="247"/>
      <c r="F454" s="279"/>
      <c r="G454" s="248">
        <f>SUMIF('ПО КОРИСНИЦИМА'!$G$16:$G$1932,"Свега за пројекат 1301-П1:",'ПО КОРИСНИЦИМА'!$L$16:$L$1932)</f>
        <v>0</v>
      </c>
      <c r="H454" s="248"/>
      <c r="I454" s="286"/>
      <c r="J454" s="191">
        <f t="shared" si="17"/>
        <v>0</v>
      </c>
      <c r="K454" s="191"/>
      <c r="L454" s="297"/>
    </row>
    <row r="455" spans="1:12" hidden="1">
      <c r="A455" s="181"/>
      <c r="B455" s="181" t="s">
        <v>4570</v>
      </c>
      <c r="C455" s="261" t="str">
        <f>IFERROR(VLOOKUP(B455,'ПО КОРИСНИЦИМА'!$C$16:$S$1932,5,FALSE),"")</f>
        <v/>
      </c>
      <c r="D455" s="247">
        <f>SUMIF('ПО КОРИСНИЦИМА'!$G$16:$G$1932,"Свега за пројекат 1301-П2:",'ПО КОРИСНИЦИМА'!$H$16:$H$1932)</f>
        <v>0</v>
      </c>
      <c r="E455" s="247"/>
      <c r="F455" s="279"/>
      <c r="G455" s="248">
        <f>SUMIF('ПО КОРИСНИЦИМА'!$G$16:$G$1932,"Свега за пројекат 1301-П2:",'ПО КОРИСНИЦИМА'!$L$16:$L$1932)</f>
        <v>0</v>
      </c>
      <c r="H455" s="248"/>
      <c r="I455" s="286"/>
      <c r="J455" s="245">
        <f t="shared" si="17"/>
        <v>0</v>
      </c>
      <c r="K455" s="245"/>
      <c r="L455" s="278"/>
    </row>
    <row r="456" spans="1:12" hidden="1">
      <c r="A456" s="181"/>
      <c r="B456" s="181" t="s">
        <v>4571</v>
      </c>
      <c r="C456" s="261" t="str">
        <f>IFERROR(VLOOKUP(B456,'ПО КОРИСНИЦИМА'!$C$16:$S$1932,5,FALSE),"")</f>
        <v/>
      </c>
      <c r="D456" s="247">
        <f>SUMIF('ПО КОРИСНИЦИМА'!$G$16:$G$1932,"Свега за пројекат 1301-П3:",'ПО КОРИСНИЦИМА'!$H$16:$H$1932)</f>
        <v>0</v>
      </c>
      <c r="E456" s="247"/>
      <c r="F456" s="279"/>
      <c r="G456" s="248">
        <f>SUMIF('ПО КОРИСНИЦИМА'!$G$16:$G$1932,"Свега за пројекат 1301-П3:",'ПО КОРИСНИЦИМА'!$L$16:$L$1932)</f>
        <v>0</v>
      </c>
      <c r="H456" s="248"/>
      <c r="I456" s="286"/>
      <c r="J456" s="245">
        <f t="shared" si="17"/>
        <v>0</v>
      </c>
      <c r="K456" s="245"/>
      <c r="L456" s="278"/>
    </row>
    <row r="457" spans="1:12" hidden="1">
      <c r="A457" s="181"/>
      <c r="B457" s="181" t="s">
        <v>4572</v>
      </c>
      <c r="C457" s="261" t="str">
        <f>IFERROR(VLOOKUP(B457,'ПО КОРИСНИЦИМА'!$C$16:$S$1932,5,FALSE),"")</f>
        <v/>
      </c>
      <c r="D457" s="247">
        <f>SUMIF('ПО КОРИСНИЦИМА'!$G$16:$G$1932,"Свега за пројекат 1301-П4:",'ПО КОРИСНИЦИМА'!$H$16:$H$1932)</f>
        <v>0</v>
      </c>
      <c r="E457" s="247"/>
      <c r="F457" s="279"/>
      <c r="G457" s="248">
        <f>SUMIF('ПО КОРИСНИЦИМА'!$G$16:$G$1932,"Свега за пројекат 1301-П4:",'ПО КОРИСНИЦИМА'!$L$16:$L$1932)</f>
        <v>0</v>
      </c>
      <c r="H457" s="248"/>
      <c r="I457" s="286"/>
      <c r="J457" s="245">
        <f t="shared" si="17"/>
        <v>0</v>
      </c>
      <c r="K457" s="245"/>
      <c r="L457" s="278"/>
    </row>
    <row r="458" spans="1:12" hidden="1">
      <c r="A458" s="181"/>
      <c r="B458" s="181" t="s">
        <v>4573</v>
      </c>
      <c r="C458" s="261" t="str">
        <f>IFERROR(VLOOKUP(B458,'ПО КОРИСНИЦИМА'!$C$16:$S$1932,5,FALSE),"")</f>
        <v/>
      </c>
      <c r="D458" s="247">
        <f>SUMIF('ПО КОРИСНИЦИМА'!$G$16:$G$1932,"Свега за пројекат 1301-П5:",'ПО КОРИСНИЦИМА'!$H$16:$H$1932)</f>
        <v>0</v>
      </c>
      <c r="E458" s="247"/>
      <c r="F458" s="279"/>
      <c r="G458" s="248">
        <f>SUMIF('ПО КОРИСНИЦИМА'!$G$16:$G$1932,"Свега за пројекат 1301-П5:",'ПО КОРИСНИЦИМА'!$L$16:$L$1932)</f>
        <v>0</v>
      </c>
      <c r="H458" s="248"/>
      <c r="I458" s="286"/>
      <c r="J458" s="245">
        <f t="shared" si="17"/>
        <v>0</v>
      </c>
      <c r="K458" s="245"/>
      <c r="L458" s="278"/>
    </row>
    <row r="459" spans="1:12" hidden="1">
      <c r="A459" s="181"/>
      <c r="B459" s="181" t="s">
        <v>4574</v>
      </c>
      <c r="C459" s="261" t="str">
        <f>IFERROR(VLOOKUP(B459,'ПО КОРИСНИЦИМА'!$C$16:$S$1932,5,FALSE),"")</f>
        <v/>
      </c>
      <c r="D459" s="247">
        <f>SUMIF('ПО КОРИСНИЦИМА'!$G$16:$G$1932,"Свега за пројекат 1301-П6:",'ПО КОРИСНИЦИМА'!$H$16:$H$1932)</f>
        <v>0</v>
      </c>
      <c r="E459" s="247"/>
      <c r="F459" s="279"/>
      <c r="G459" s="248">
        <f>SUMIF('ПО КОРИСНИЦИМА'!$G$16:$G$1932,"Свега за пројекат 1301-П6:",'ПО КОРИСНИЦИМА'!$L$16:$L$1932)</f>
        <v>0</v>
      </c>
      <c r="H459" s="248"/>
      <c r="I459" s="286"/>
      <c r="J459" s="245">
        <f t="shared" si="17"/>
        <v>0</v>
      </c>
      <c r="K459" s="245"/>
      <c r="L459" s="278"/>
    </row>
    <row r="460" spans="1:12" hidden="1">
      <c r="A460" s="181"/>
      <c r="B460" s="181" t="s">
        <v>4575</v>
      </c>
      <c r="C460" s="261" t="str">
        <f>IFERROR(VLOOKUP(B460,'ПО КОРИСНИЦИМА'!$C$16:$S$1932,5,FALSE),"")</f>
        <v/>
      </c>
      <c r="D460" s="247">
        <f>SUMIF('ПО КОРИСНИЦИМА'!$G$16:$G$1932,"Свега за пројекат 1301-П7:",'ПО КОРИСНИЦИМА'!$H$16:$H$1932)</f>
        <v>0</v>
      </c>
      <c r="E460" s="247"/>
      <c r="F460" s="279"/>
      <c r="G460" s="248">
        <f>SUMIF('ПО КОРИСНИЦИМА'!$G$16:$G$1932,"Свега за пројекат 1301-П7:",'ПО КОРИСНИЦИМА'!$L$16:$L$1932)</f>
        <v>0</v>
      </c>
      <c r="H460" s="248"/>
      <c r="I460" s="286"/>
      <c r="J460" s="245">
        <f t="shared" si="17"/>
        <v>0</v>
      </c>
      <c r="K460" s="245"/>
      <c r="L460" s="278"/>
    </row>
    <row r="461" spans="1:12" hidden="1">
      <c r="A461" s="181"/>
      <c r="B461" s="181" t="s">
        <v>4576</v>
      </c>
      <c r="C461" s="261" t="str">
        <f>IFERROR(VLOOKUP(B461,'ПО КОРИСНИЦИМА'!$C$16:$S$1932,5,FALSE),"")</f>
        <v/>
      </c>
      <c r="D461" s="247">
        <f>SUMIF('ПО КОРИСНИЦИМА'!$G$16:$G$1932,"Свега за пројекат 1301-П8:",'ПО КОРИСНИЦИМА'!$H$16:$H$1932)</f>
        <v>0</v>
      </c>
      <c r="E461" s="247"/>
      <c r="F461" s="279"/>
      <c r="G461" s="248">
        <f>SUMIF('ПО КОРИСНИЦИМА'!$G$16:$G$1932,"Свега за пројекат 1301-П8:",'ПО КОРИСНИЦИМА'!$L$16:$L$1932)</f>
        <v>0</v>
      </c>
      <c r="H461" s="248"/>
      <c r="I461" s="286"/>
      <c r="J461" s="245">
        <f t="shared" si="17"/>
        <v>0</v>
      </c>
      <c r="K461" s="245"/>
      <c r="L461" s="278"/>
    </row>
    <row r="462" spans="1:12" hidden="1">
      <c r="A462" s="181"/>
      <c r="B462" s="181" t="s">
        <v>4577</v>
      </c>
      <c r="C462" s="261" t="str">
        <f>IFERROR(VLOOKUP(B462,'ПО КОРИСНИЦИМА'!$C$16:$S$1932,5,FALSE),"")</f>
        <v/>
      </c>
      <c r="D462" s="247">
        <f>SUMIF('ПО КОРИСНИЦИМА'!$G$16:$G$1932,"Свега за пројекат 1301-П9:",'ПО КОРИСНИЦИМА'!$H$16:$H$1932)</f>
        <v>0</v>
      </c>
      <c r="E462" s="247"/>
      <c r="F462" s="279"/>
      <c r="G462" s="248">
        <f>SUMIF('ПО КОРИСНИЦИМА'!$G$16:$G$1932,"Свега за пројекат 1301-П9:",'ПО КОРИСНИЦИМА'!$L$16:$L$1932)</f>
        <v>0</v>
      </c>
      <c r="H462" s="248"/>
      <c r="I462" s="286"/>
      <c r="J462" s="245">
        <f t="shared" si="17"/>
        <v>0</v>
      </c>
      <c r="K462" s="245"/>
      <c r="L462" s="278"/>
    </row>
    <row r="463" spans="1:12" hidden="1">
      <c r="A463" s="181"/>
      <c r="B463" s="181" t="s">
        <v>4578</v>
      </c>
      <c r="C463" s="261" t="str">
        <f>IFERROR(VLOOKUP(B463,'ПО КОРИСНИЦИМА'!$C$16:$S$1932,5,FALSE),"")</f>
        <v/>
      </c>
      <c r="D463" s="247">
        <f>SUMIF('ПО КОРИСНИЦИМА'!$G$16:$G$1932,"Свега за пројекат 1301-П10:",'ПО КОРИСНИЦИМА'!$H$16:$H$1932)</f>
        <v>0</v>
      </c>
      <c r="E463" s="247"/>
      <c r="F463" s="279"/>
      <c r="G463" s="248">
        <f>SUMIF('ПО КОРИСНИЦИМА'!$G$16:$G$1932,"Свега за пројекат 1301-П10:",'ПО КОРИСНИЦИМА'!$L$16:$L$1932)</f>
        <v>0</v>
      </c>
      <c r="H463" s="248"/>
      <c r="I463" s="286"/>
      <c r="J463" s="245">
        <f t="shared" si="17"/>
        <v>0</v>
      </c>
      <c r="K463" s="245"/>
      <c r="L463" s="278"/>
    </row>
    <row r="464" spans="1:12" hidden="1">
      <c r="A464" s="181"/>
      <c r="B464" s="181" t="s">
        <v>4579</v>
      </c>
      <c r="C464" s="261" t="str">
        <f>IFERROR(VLOOKUP(B464,'ПО КОРИСНИЦИМА'!$C$16:$S$1932,5,FALSE),"")</f>
        <v/>
      </c>
      <c r="D464" s="247">
        <f>SUMIF('ПО КОРИСНИЦИМА'!$G$16:$G$1932,"Свега за пројекат 1301-П11:",'ПО КОРИСНИЦИМА'!$H$16:$H$1932)</f>
        <v>0</v>
      </c>
      <c r="E464" s="247"/>
      <c r="F464" s="279"/>
      <c r="G464" s="248">
        <f>SUMIF('ПО КОРИСНИЦИМА'!$G$16:$G$1932,"Свега за пројекат 1301-П11:",'ПО КОРИСНИЦИМА'!$L$16:$L$1932)</f>
        <v>0</v>
      </c>
      <c r="H464" s="248"/>
      <c r="I464" s="286"/>
      <c r="J464" s="245">
        <f t="shared" si="17"/>
        <v>0</v>
      </c>
      <c r="K464" s="245"/>
      <c r="L464" s="278"/>
    </row>
    <row r="465" spans="1:12" hidden="1">
      <c r="A465" s="181"/>
      <c r="B465" s="181" t="s">
        <v>4580</v>
      </c>
      <c r="C465" s="261" t="str">
        <f>IFERROR(VLOOKUP(B465,'ПО КОРИСНИЦИМА'!$C$16:$S$1932,5,FALSE),"")</f>
        <v/>
      </c>
      <c r="D465" s="247">
        <f>SUMIF('ПО КОРИСНИЦИМА'!$G$16:$G$1932,"Свега за пројекат 1301-П12:",'ПО КОРИСНИЦИМА'!$H$16:$H$1932)</f>
        <v>0</v>
      </c>
      <c r="E465" s="247"/>
      <c r="F465" s="279"/>
      <c r="G465" s="248">
        <f>SUMIF('ПО КОРИСНИЦИМА'!$G$16:$G$1932,"Свега за пројекат 1301-П12:",'ПО КОРИСНИЦИМА'!$L$16:$L$1932)</f>
        <v>0</v>
      </c>
      <c r="H465" s="248"/>
      <c r="I465" s="286"/>
      <c r="J465" s="245">
        <f t="shared" si="17"/>
        <v>0</v>
      </c>
      <c r="K465" s="245"/>
      <c r="L465" s="278"/>
    </row>
    <row r="466" spans="1:12" hidden="1">
      <c r="A466" s="181"/>
      <c r="B466" s="181" t="s">
        <v>4581</v>
      </c>
      <c r="C466" s="261" t="str">
        <f>IFERROR(VLOOKUP(B466,'ПО КОРИСНИЦИМА'!$C$16:$S$1932,5,FALSE),"")</f>
        <v/>
      </c>
      <c r="D466" s="247">
        <f>SUMIF('ПО КОРИСНИЦИМА'!$G$16:$G$1932,"Свега за пројекат 1301-П13:",'ПО КОРИСНИЦИМА'!$H$16:$H$1932)</f>
        <v>0</v>
      </c>
      <c r="E466" s="247"/>
      <c r="F466" s="279"/>
      <c r="G466" s="248">
        <f>SUMIF('ПО КОРИСНИЦИМА'!$G$16:$G$1932,"Свега за пројекат 1301-П13:",'ПО КОРИСНИЦИМА'!$L$16:$L$1932)</f>
        <v>0</v>
      </c>
      <c r="H466" s="248"/>
      <c r="I466" s="286"/>
      <c r="J466" s="245">
        <f t="shared" si="17"/>
        <v>0</v>
      </c>
      <c r="K466" s="245"/>
      <c r="L466" s="278"/>
    </row>
    <row r="467" spans="1:12" hidden="1">
      <c r="A467" s="181"/>
      <c r="B467" s="181" t="s">
        <v>4582</v>
      </c>
      <c r="C467" s="261" t="str">
        <f>IFERROR(VLOOKUP(B467,'ПО КОРИСНИЦИМА'!$C$16:$S$1932,5,FALSE),"")</f>
        <v/>
      </c>
      <c r="D467" s="247">
        <f>SUMIF('ПО КОРИСНИЦИМА'!$G$16:$G$1932,"Свега за пројекат 1301-П14:",'ПО КОРИСНИЦИМА'!$H$16:$H$1932)</f>
        <v>0</v>
      </c>
      <c r="E467" s="247"/>
      <c r="F467" s="279"/>
      <c r="G467" s="248">
        <f>SUMIF('ПО КОРИСНИЦИМА'!$G$16:$G$1932,"Свега за пројекат 1301-П14:",'ПО КОРИСНИЦИМА'!$L$16:$L$1932)</f>
        <v>0</v>
      </c>
      <c r="H467" s="248"/>
      <c r="I467" s="286"/>
      <c r="J467" s="245">
        <f t="shared" si="17"/>
        <v>0</v>
      </c>
      <c r="K467" s="245"/>
      <c r="L467" s="278"/>
    </row>
    <row r="468" spans="1:12" hidden="1">
      <c r="A468" s="181"/>
      <c r="B468" s="181" t="s">
        <v>4583</v>
      </c>
      <c r="C468" s="261" t="str">
        <f>IFERROR(VLOOKUP(B468,'ПО КОРИСНИЦИМА'!$C$16:$S$1932,5,FALSE),"")</f>
        <v/>
      </c>
      <c r="D468" s="247">
        <f>SUMIF('ПО КОРИСНИЦИМА'!$G$16:$G$1932,"Свега за пројекат 1301-П15:",'ПО КОРИСНИЦИМА'!$H$16:$H$1932)</f>
        <v>0</v>
      </c>
      <c r="E468" s="247"/>
      <c r="F468" s="279"/>
      <c r="G468" s="248">
        <f>SUMIF('ПО КОРИСНИЦИМА'!$G$16:$G$1932,"Свега за пројекат 1301-П15:",'ПО КОРИСНИЦИМА'!$L$16:$L$1932)</f>
        <v>0</v>
      </c>
      <c r="H468" s="248"/>
      <c r="I468" s="286"/>
      <c r="J468" s="245">
        <f t="shared" si="17"/>
        <v>0</v>
      </c>
      <c r="K468" s="245"/>
      <c r="L468" s="278"/>
    </row>
    <row r="469" spans="1:12" hidden="1">
      <c r="A469" s="181"/>
      <c r="B469" s="181" t="s">
        <v>4584</v>
      </c>
      <c r="C469" s="261" t="str">
        <f>IFERROR(VLOOKUP(B469,'ПО КОРИСНИЦИМА'!$C$16:$S$1932,5,FALSE),"")</f>
        <v/>
      </c>
      <c r="D469" s="247">
        <f>SUMIF('ПО КОРИСНИЦИМА'!$G$16:$G$1932,"Свега за пројекат 1301-П16:",'ПО КОРИСНИЦИМА'!$H$16:$H$1932)</f>
        <v>0</v>
      </c>
      <c r="E469" s="247"/>
      <c r="F469" s="279"/>
      <c r="G469" s="248">
        <f>SUMIF('ПО КОРИСНИЦИМА'!$G$16:$G$1932,"Свега за пројекат 1301-П16:",'ПО КОРИСНИЦИМА'!$L$16:$L$1932)</f>
        <v>0</v>
      </c>
      <c r="H469" s="248"/>
      <c r="I469" s="286"/>
      <c r="J469" s="245">
        <f t="shared" si="17"/>
        <v>0</v>
      </c>
      <c r="K469" s="245"/>
      <c r="L469" s="278"/>
    </row>
    <row r="470" spans="1:12" hidden="1">
      <c r="A470" s="181"/>
      <c r="B470" s="181" t="s">
        <v>4585</v>
      </c>
      <c r="C470" s="261" t="str">
        <f>IFERROR(VLOOKUP(B470,'ПО КОРИСНИЦИМА'!$C$16:$S$1932,5,FALSE),"")</f>
        <v/>
      </c>
      <c r="D470" s="247">
        <f>SUMIF('ПО КОРИСНИЦИМА'!$G$16:$G$1932,"Свега за пројекат 1301-П17:",'ПО КОРИСНИЦИМА'!$H$16:$H$1932)</f>
        <v>0</v>
      </c>
      <c r="E470" s="247"/>
      <c r="F470" s="279"/>
      <c r="G470" s="248">
        <f>SUMIF('ПО КОРИСНИЦИМА'!$G$16:$G$1932,"Свега за пројекат 1301-П17:",'ПО КОРИСНИЦИМА'!$L$16:$L$1932)</f>
        <v>0</v>
      </c>
      <c r="H470" s="248"/>
      <c r="I470" s="286"/>
      <c r="J470" s="245">
        <f t="shared" si="17"/>
        <v>0</v>
      </c>
      <c r="K470" s="245"/>
      <c r="L470" s="278"/>
    </row>
    <row r="471" spans="1:12" hidden="1">
      <c r="A471" s="181"/>
      <c r="B471" s="181" t="s">
        <v>4586</v>
      </c>
      <c r="C471" s="261" t="str">
        <f>IFERROR(VLOOKUP(B471,'ПО КОРИСНИЦИМА'!$C$16:$S$1932,5,FALSE),"")</f>
        <v/>
      </c>
      <c r="D471" s="247">
        <f>SUMIF('ПО КОРИСНИЦИМА'!$G$16:$G$1932,"Свега за пројекат 1301-П18:",'ПО КОРИСНИЦИМА'!$H$16:$H$1932)</f>
        <v>0</v>
      </c>
      <c r="E471" s="247"/>
      <c r="F471" s="279"/>
      <c r="G471" s="248">
        <f>SUMIF('ПО КОРИСНИЦИМА'!$G$16:$G$1932,"Свега за пројекат 1301-П18:",'ПО КОРИСНИЦИМА'!$L$16:$L$1932)</f>
        <v>0</v>
      </c>
      <c r="H471" s="248"/>
      <c r="I471" s="286"/>
      <c r="J471" s="245">
        <f t="shared" si="17"/>
        <v>0</v>
      </c>
      <c r="K471" s="245"/>
      <c r="L471" s="278"/>
    </row>
    <row r="472" spans="1:12" hidden="1">
      <c r="A472" s="181"/>
      <c r="B472" s="181" t="s">
        <v>4587</v>
      </c>
      <c r="C472" s="261" t="str">
        <f>IFERROR(VLOOKUP(B472,'ПО КОРИСНИЦИМА'!$C$16:$S$1932,5,FALSE),"")</f>
        <v/>
      </c>
      <c r="D472" s="247">
        <f>SUMIF('ПО КОРИСНИЦИМА'!$G$16:$G$1932,"Свега за пројекат 1301-П19:",'ПО КОРИСНИЦИМА'!$H$16:$H$1932)</f>
        <v>0</v>
      </c>
      <c r="E472" s="247"/>
      <c r="F472" s="279"/>
      <c r="G472" s="248">
        <f>SUMIF('ПО КОРИСНИЦИМА'!$G$16:$G$1932,"Свега за пројекат 1301-П19:",'ПО КОРИСНИЦИМА'!$L$16:$L$1932)</f>
        <v>0</v>
      </c>
      <c r="H472" s="248"/>
      <c r="I472" s="286"/>
      <c r="J472" s="245">
        <f t="shared" si="17"/>
        <v>0</v>
      </c>
      <c r="K472" s="245"/>
      <c r="L472" s="278"/>
    </row>
    <row r="473" spans="1:12" hidden="1">
      <c r="A473" s="181"/>
      <c r="B473" s="181" t="s">
        <v>4588</v>
      </c>
      <c r="C473" s="261" t="str">
        <f>IFERROR(VLOOKUP(B473,'ПО КОРИСНИЦИМА'!$C$16:$S$1932,5,FALSE),"")</f>
        <v/>
      </c>
      <c r="D473" s="247">
        <f>SUMIF('ПО КОРИСНИЦИМА'!$G$16:$G$1932,"Свега за пројекат 1301-П20:",'ПО КОРИСНИЦИМА'!$H$16:$H$1932)</f>
        <v>0</v>
      </c>
      <c r="E473" s="247"/>
      <c r="F473" s="279"/>
      <c r="G473" s="248">
        <f>SUMIF('ПО КОРИСНИЦИМА'!$G$16:$G$1932,"Свега за пројекат 1301-П20:",'ПО КОРИСНИЦИМА'!$L$16:$L$1932)</f>
        <v>0</v>
      </c>
      <c r="H473" s="248"/>
      <c r="I473" s="286"/>
      <c r="J473" s="245">
        <f t="shared" si="17"/>
        <v>0</v>
      </c>
      <c r="K473" s="245"/>
      <c r="L473" s="278"/>
    </row>
    <row r="474" spans="1:12" hidden="1">
      <c r="A474" s="181"/>
      <c r="B474" s="181" t="s">
        <v>4589</v>
      </c>
      <c r="C474" s="261" t="str">
        <f>IFERROR(VLOOKUP(B474,'ПО КОРИСНИЦИМА'!$C$16:$S$1932,5,FALSE),"")</f>
        <v/>
      </c>
      <c r="D474" s="247">
        <f>SUMIF('ПО КОРИСНИЦИМА'!$G$16:$G$1932,"Свега за пројекат 1301-П21:",'ПО КОРИСНИЦИМА'!$H$16:$H$1932)</f>
        <v>0</v>
      </c>
      <c r="E474" s="247"/>
      <c r="F474" s="279"/>
      <c r="G474" s="248">
        <f>SUMIF('ПО КОРИСНИЦИМА'!$G$16:$G$1932,"Свега за пројекат 1301-П21:",'ПО КОРИСНИЦИМА'!$L$16:$L$1932)</f>
        <v>0</v>
      </c>
      <c r="H474" s="248"/>
      <c r="I474" s="286"/>
      <c r="J474" s="245">
        <f t="shared" si="17"/>
        <v>0</v>
      </c>
      <c r="K474" s="245"/>
      <c r="L474" s="278"/>
    </row>
    <row r="475" spans="1:12" hidden="1">
      <c r="A475" s="181"/>
      <c r="B475" s="181" t="s">
        <v>4590</v>
      </c>
      <c r="C475" s="261" t="str">
        <f>IFERROR(VLOOKUP(B475,'ПО КОРИСНИЦИМА'!$C$16:$S$1932,5,FALSE),"")</f>
        <v/>
      </c>
      <c r="D475" s="247">
        <f>SUMIF('ПО КОРИСНИЦИМА'!$G$16:$G$1932,"Свега за пројекат 1301-П22:",'ПО КОРИСНИЦИМА'!$H$16:$H$1932)</f>
        <v>0</v>
      </c>
      <c r="E475" s="247"/>
      <c r="F475" s="279"/>
      <c r="G475" s="248">
        <f>SUMIF('ПО КОРИСНИЦИМА'!$G$16:$G$1932,"Свега за пројекат 1301-П22:",'ПО КОРИСНИЦИМА'!$L$16:$L$1932)</f>
        <v>0</v>
      </c>
      <c r="H475" s="248"/>
      <c r="I475" s="286"/>
      <c r="J475" s="245">
        <f t="shared" si="17"/>
        <v>0</v>
      </c>
      <c r="K475" s="245"/>
      <c r="L475" s="278"/>
    </row>
    <row r="476" spans="1:12" hidden="1">
      <c r="A476" s="181"/>
      <c r="B476" s="181" t="s">
        <v>4591</v>
      </c>
      <c r="C476" s="261" t="str">
        <f>IFERROR(VLOOKUP(B476,'ПО КОРИСНИЦИМА'!$C$16:$S$1932,5,FALSE),"")</f>
        <v/>
      </c>
      <c r="D476" s="247">
        <f>SUMIF('ПО КОРИСНИЦИМА'!$G$16:$G$1932,"Свега за пројекат 1301-П23:",'ПО КОРИСНИЦИМА'!$H$16:$H$1932)</f>
        <v>0</v>
      </c>
      <c r="E476" s="247"/>
      <c r="F476" s="279"/>
      <c r="G476" s="248">
        <f>SUMIF('ПО КОРИСНИЦИМА'!$G$16:$G$1932,"Свега за пројекат 1301-П23:",'ПО КОРИСНИЦИМА'!$L$16:$L$1932)</f>
        <v>0</v>
      </c>
      <c r="H476" s="248"/>
      <c r="I476" s="286"/>
      <c r="J476" s="245">
        <f t="shared" si="17"/>
        <v>0</v>
      </c>
      <c r="K476" s="245"/>
      <c r="L476" s="278"/>
    </row>
    <row r="477" spans="1:12" hidden="1">
      <c r="A477" s="181"/>
      <c r="B477" s="181" t="s">
        <v>4592</v>
      </c>
      <c r="C477" s="261" t="str">
        <f>IFERROR(VLOOKUP(B477,'ПО КОРИСНИЦИМА'!$C$16:$S$1932,5,FALSE),"")</f>
        <v/>
      </c>
      <c r="D477" s="247">
        <f>SUMIF('ПО КОРИСНИЦИМА'!$G$16:$G$1932,"Свега за пројекат 1301-П24:",'ПО КОРИСНИЦИМА'!$H$16:$H$1932)</f>
        <v>0</v>
      </c>
      <c r="E477" s="247"/>
      <c r="F477" s="279"/>
      <c r="G477" s="248">
        <f>SUMIF('ПО КОРИСНИЦИМА'!$G$16:$G$1932,"Свега за пројекат 1301-П24:",'ПО КОРИСНИЦИМА'!$L$16:$L$1932)</f>
        <v>0</v>
      </c>
      <c r="H477" s="248"/>
      <c r="I477" s="286"/>
      <c r="J477" s="245">
        <f t="shared" si="17"/>
        <v>0</v>
      </c>
      <c r="K477" s="245"/>
      <c r="L477" s="278"/>
    </row>
    <row r="478" spans="1:12" hidden="1">
      <c r="A478" s="181"/>
      <c r="B478" s="181" t="s">
        <v>4593</v>
      </c>
      <c r="C478" s="261" t="str">
        <f>IFERROR(VLOOKUP(B478,'ПО КОРИСНИЦИМА'!$C$16:$S$1932,5,FALSE),"")</f>
        <v/>
      </c>
      <c r="D478" s="247">
        <f>SUMIF('ПО КОРИСНИЦИМА'!$G$16:$G$1932,"Свега за пројекат 1301-П25:",'ПО КОРИСНИЦИМА'!$H$16:$H$1932)</f>
        <v>0</v>
      </c>
      <c r="E478" s="247"/>
      <c r="F478" s="279"/>
      <c r="G478" s="248">
        <f>SUMIF('ПО КОРИСНИЦИМА'!$G$16:$G$1932,"Свега за пројекат 1301-П25:",'ПО КОРИСНИЦИМА'!$L$16:$L$1932)</f>
        <v>0</v>
      </c>
      <c r="H478" s="248"/>
      <c r="I478" s="286"/>
      <c r="J478" s="245">
        <f t="shared" si="17"/>
        <v>0</v>
      </c>
      <c r="K478" s="245"/>
      <c r="L478" s="278"/>
    </row>
    <row r="479" spans="1:12" hidden="1">
      <c r="A479" s="181"/>
      <c r="B479" s="181" t="s">
        <v>4594</v>
      </c>
      <c r="C479" s="261" t="str">
        <f>IFERROR(VLOOKUP(B479,'ПО КОРИСНИЦИМА'!$C$16:$S$1932,5,FALSE),"")</f>
        <v/>
      </c>
      <c r="D479" s="247">
        <f>SUMIF('ПО КОРИСНИЦИМА'!$G$16:$G$1932,"Свега за пројекат 1301-П26:",'ПО КОРИСНИЦИМА'!$H$16:$H$1932)</f>
        <v>0</v>
      </c>
      <c r="E479" s="247"/>
      <c r="F479" s="279"/>
      <c r="G479" s="248">
        <f>SUMIF('ПО КОРИСНИЦИМА'!$G$16:$G$1932,"Свега за пројекат 1301-П26:",'ПО КОРИСНИЦИМА'!$L$16:$L$1932)</f>
        <v>0</v>
      </c>
      <c r="H479" s="248"/>
      <c r="I479" s="286"/>
      <c r="J479" s="245">
        <f t="shared" si="17"/>
        <v>0</v>
      </c>
      <c r="K479" s="245"/>
      <c r="L479" s="278"/>
    </row>
    <row r="480" spans="1:12" hidden="1">
      <c r="A480" s="181"/>
      <c r="B480" s="181" t="s">
        <v>4595</v>
      </c>
      <c r="C480" s="261" t="str">
        <f>IFERROR(VLOOKUP(B480,'ПО КОРИСНИЦИМА'!$C$16:$S$1932,5,FALSE),"")</f>
        <v/>
      </c>
      <c r="D480" s="247">
        <f>SUMIF('ПО КОРИСНИЦИМА'!$G$16:$G$1932,"Свега за пројекат 1301-П27:",'ПО КОРИСНИЦИМА'!$H$16:$H$1932)</f>
        <v>0</v>
      </c>
      <c r="E480" s="247"/>
      <c r="F480" s="279"/>
      <c r="G480" s="248">
        <f>SUMIF('ПО КОРИСНИЦИМА'!$G$16:$G$1932,"Свега за пројекат 1301-П27:",'ПО КОРИСНИЦИМА'!$L$16:$L$1932)</f>
        <v>0</v>
      </c>
      <c r="H480" s="248"/>
      <c r="I480" s="286"/>
      <c r="J480" s="245">
        <f t="shared" si="17"/>
        <v>0</v>
      </c>
      <c r="K480" s="245"/>
      <c r="L480" s="278"/>
    </row>
    <row r="481" spans="1:12" hidden="1">
      <c r="A481" s="181"/>
      <c r="B481" s="181" t="s">
        <v>4596</v>
      </c>
      <c r="C481" s="261" t="str">
        <f>IFERROR(VLOOKUP(B481,'ПО КОРИСНИЦИМА'!$C$16:$S$1932,5,FALSE),"")</f>
        <v/>
      </c>
      <c r="D481" s="247">
        <f>SUMIF('ПО КОРИСНИЦИМА'!$G$16:$G$1932,"Свега за пројекат 1301-П28:",'ПО КОРИСНИЦИМА'!$H$16:$H$1932)</f>
        <v>0</v>
      </c>
      <c r="E481" s="247"/>
      <c r="F481" s="279"/>
      <c r="G481" s="248">
        <f>SUMIF('ПО КОРИСНИЦИМА'!$G$16:$G$1932,"Свега за пројекат 1301-П28:",'ПО КОРИСНИЦИМА'!$L$16:$L$1932)</f>
        <v>0</v>
      </c>
      <c r="H481" s="248"/>
      <c r="I481" s="286"/>
      <c r="J481" s="245">
        <f t="shared" si="17"/>
        <v>0</v>
      </c>
      <c r="K481" s="245"/>
      <c r="L481" s="278"/>
    </row>
    <row r="482" spans="1:12" hidden="1">
      <c r="A482" s="181"/>
      <c r="B482" s="181" t="s">
        <v>4597</v>
      </c>
      <c r="C482" s="261" t="str">
        <f>IFERROR(VLOOKUP(B482,'ПО КОРИСНИЦИМА'!$C$16:$S$1932,5,FALSE),"")</f>
        <v/>
      </c>
      <c r="D482" s="247">
        <f>SUMIF('ПО КОРИСНИЦИМА'!$G$16:$G$1932,"Свега за пројекат 1301-П29:",'ПО КОРИСНИЦИМА'!$H$16:$H$1932)</f>
        <v>0</v>
      </c>
      <c r="E482" s="247"/>
      <c r="F482" s="279"/>
      <c r="G482" s="248">
        <f>SUMIF('ПО КОРИСНИЦИМА'!$G$16:$G$1932,"Свега за пројекат 1301-П29:",'ПО КОРИСНИЦИМА'!$L$16:$L$1932)</f>
        <v>0</v>
      </c>
      <c r="H482" s="248"/>
      <c r="I482" s="286"/>
      <c r="J482" s="245">
        <f t="shared" si="17"/>
        <v>0</v>
      </c>
      <c r="K482" s="245"/>
      <c r="L482" s="278"/>
    </row>
    <row r="483" spans="1:12" hidden="1">
      <c r="A483" s="181"/>
      <c r="B483" s="181" t="s">
        <v>4598</v>
      </c>
      <c r="C483" s="261" t="str">
        <f>IFERROR(VLOOKUP(B483,'ПО КОРИСНИЦИМА'!$C$16:$S$1932,5,FALSE),"")</f>
        <v/>
      </c>
      <c r="D483" s="247">
        <f>SUMIF('ПО КОРИСНИЦИМА'!$G$16:$G$1932,"Свега за пројекат 1301-П30:",'ПО КОРИСНИЦИМА'!$H$16:$H$1932)</f>
        <v>0</v>
      </c>
      <c r="E483" s="247"/>
      <c r="F483" s="279"/>
      <c r="G483" s="248">
        <f>SUMIF('ПО КОРИСНИЦИМА'!$G$16:$G$1932,"Свега за пројекат 1301-П30:",'ПО КОРИСНИЦИМА'!$L$16:$L$1932)</f>
        <v>0</v>
      </c>
      <c r="H483" s="248"/>
      <c r="I483" s="286"/>
      <c r="J483" s="245">
        <f t="shared" si="17"/>
        <v>0</v>
      </c>
      <c r="K483" s="245"/>
      <c r="L483" s="278"/>
    </row>
    <row r="484" spans="1:12" hidden="1">
      <c r="A484" s="181"/>
      <c r="B484" s="181" t="s">
        <v>4599</v>
      </c>
      <c r="C484" s="261" t="str">
        <f>IFERROR(VLOOKUP(B484,'ПО КОРИСНИЦИМА'!$C$16:$S$1932,5,FALSE),"")</f>
        <v/>
      </c>
      <c r="D484" s="247">
        <f>SUMIF('ПО КОРИСНИЦИМА'!$G$16:$G$1932,"Свега за пројекат 1301-П31:",'ПО КОРИСНИЦИМА'!$H$16:$H$1932)</f>
        <v>0</v>
      </c>
      <c r="E484" s="247"/>
      <c r="F484" s="279"/>
      <c r="G484" s="248">
        <f>SUMIF('ПО КОРИСНИЦИМА'!$G$16:$G$1932,"Свега за пројекат 1301-П31:",'ПО КОРИСНИЦИМА'!$L$16:$L$1932)</f>
        <v>0</v>
      </c>
      <c r="H484" s="248"/>
      <c r="I484" s="286"/>
      <c r="J484" s="245">
        <f t="shared" si="17"/>
        <v>0</v>
      </c>
      <c r="K484" s="245"/>
      <c r="L484" s="278"/>
    </row>
    <row r="485" spans="1:12" hidden="1">
      <c r="A485" s="181"/>
      <c r="B485" s="181" t="s">
        <v>4600</v>
      </c>
      <c r="C485" s="261" t="str">
        <f>IFERROR(VLOOKUP(B485,'ПО КОРИСНИЦИМА'!$C$16:$S$1932,5,FALSE),"")</f>
        <v/>
      </c>
      <c r="D485" s="247">
        <f>SUMIF('ПО КОРИСНИЦИМА'!$G$16:$G$1932,"Свега за пројекат 1301-П32:",'ПО КОРИСНИЦИМА'!$H$16:$H$1932)</f>
        <v>0</v>
      </c>
      <c r="E485" s="247"/>
      <c r="F485" s="279"/>
      <c r="G485" s="248">
        <f>SUMIF('ПО КОРИСНИЦИМА'!$G$16:$G$1932,"Свега за пројекат 1301-П32:",'ПО КОРИСНИЦИМА'!$L$16:$L$1932)</f>
        <v>0</v>
      </c>
      <c r="H485" s="248"/>
      <c r="I485" s="286"/>
      <c r="J485" s="245">
        <f t="shared" si="17"/>
        <v>0</v>
      </c>
      <c r="K485" s="245"/>
      <c r="L485" s="278"/>
    </row>
    <row r="486" spans="1:12" hidden="1">
      <c r="A486" s="181"/>
      <c r="B486" s="181" t="s">
        <v>4601</v>
      </c>
      <c r="C486" s="261" t="str">
        <f>IFERROR(VLOOKUP(B486,'ПО КОРИСНИЦИМА'!$C$16:$S$1932,5,FALSE),"")</f>
        <v/>
      </c>
      <c r="D486" s="247">
        <f>SUMIF('ПО КОРИСНИЦИМА'!$G$16:$G$1932,"Свега за пројекат 1301-П33:",'ПО КОРИСНИЦИМА'!$H$16:$H$1932)</f>
        <v>0</v>
      </c>
      <c r="E486" s="247"/>
      <c r="F486" s="279"/>
      <c r="G486" s="248">
        <f>SUMIF('ПО КОРИСНИЦИМА'!$G$16:$G$1932,"Свега за пројекат 1301-П33:",'ПО КОРИСНИЦИМА'!$L$16:$L$1932)</f>
        <v>0</v>
      </c>
      <c r="H486" s="248"/>
      <c r="I486" s="286"/>
      <c r="J486" s="245">
        <f t="shared" si="17"/>
        <v>0</v>
      </c>
      <c r="K486" s="245"/>
      <c r="L486" s="278"/>
    </row>
    <row r="487" spans="1:12" hidden="1">
      <c r="A487" s="181"/>
      <c r="B487" s="181" t="s">
        <v>4602</v>
      </c>
      <c r="C487" s="261" t="str">
        <f>IFERROR(VLOOKUP(B487,'ПО КОРИСНИЦИМА'!$C$16:$S$1932,5,FALSE),"")</f>
        <v/>
      </c>
      <c r="D487" s="247">
        <f>SUMIF('ПО КОРИСНИЦИМА'!$G$16:$G$1932,"Свега за пројекат 1301-П34:",'ПО КОРИСНИЦИМА'!$H$16:$H$1932)</f>
        <v>0</v>
      </c>
      <c r="E487" s="247"/>
      <c r="F487" s="279"/>
      <c r="G487" s="248">
        <f>SUMIF('ПО КОРИСНИЦИМА'!$G$16:$G$1932,"Свега за пројекат 1301-П34:",'ПО КОРИСНИЦИМА'!$L$16:$L$1932)</f>
        <v>0</v>
      </c>
      <c r="H487" s="248"/>
      <c r="I487" s="286"/>
      <c r="J487" s="245">
        <f t="shared" si="17"/>
        <v>0</v>
      </c>
      <c r="K487" s="245"/>
      <c r="L487" s="278"/>
    </row>
    <row r="488" spans="1:12" hidden="1">
      <c r="A488" s="181"/>
      <c r="B488" s="181" t="s">
        <v>4603</v>
      </c>
      <c r="C488" s="261" t="str">
        <f>IFERROR(VLOOKUP(B488,'ПО КОРИСНИЦИМА'!$C$16:$S$1932,5,FALSE),"")</f>
        <v/>
      </c>
      <c r="D488" s="247">
        <f>SUMIF('ПО КОРИСНИЦИМА'!$G$16:$G$1932,"Свега за пројекат 1301-П35:",'ПО КОРИСНИЦИМА'!$H$16:$H$1932)</f>
        <v>0</v>
      </c>
      <c r="E488" s="247"/>
      <c r="F488" s="279"/>
      <c r="G488" s="248">
        <f>SUMIF('ПО КОРИСНИЦИМА'!$G$16:$G$1932,"Свега за пројекат 1301-П35:",'ПО КОРИСНИЦИМА'!$L$16:$L$1932)</f>
        <v>0</v>
      </c>
      <c r="H488" s="248"/>
      <c r="I488" s="286"/>
      <c r="J488" s="245">
        <f t="shared" si="17"/>
        <v>0</v>
      </c>
      <c r="K488" s="245"/>
      <c r="L488" s="278"/>
    </row>
    <row r="489" spans="1:12" hidden="1">
      <c r="A489" s="181"/>
      <c r="B489" s="181" t="s">
        <v>4604</v>
      </c>
      <c r="C489" s="261" t="str">
        <f>IFERROR(VLOOKUP(B489,'ПО КОРИСНИЦИМА'!$C$16:$S$1932,5,FALSE),"")</f>
        <v/>
      </c>
      <c r="D489" s="247">
        <f>SUMIF('ПО КОРИСНИЦИМА'!$G$16:$G$1932,"Свега за пројекат 1301-П36:",'ПО КОРИСНИЦИМА'!$H$16:$H$1932)</f>
        <v>0</v>
      </c>
      <c r="E489" s="247"/>
      <c r="F489" s="279"/>
      <c r="G489" s="248">
        <f>SUMIF('ПО КОРИСНИЦИМА'!$G$16:$G$1932,"Свега за пројекат 1301-П36:",'ПО КОРИСНИЦИМА'!$L$16:$L$1932)</f>
        <v>0</v>
      </c>
      <c r="H489" s="248"/>
      <c r="I489" s="286"/>
      <c r="J489" s="245">
        <f t="shared" si="17"/>
        <v>0</v>
      </c>
      <c r="K489" s="245"/>
      <c r="L489" s="278"/>
    </row>
    <row r="490" spans="1:12" hidden="1">
      <c r="A490" s="181"/>
      <c r="B490" s="181" t="s">
        <v>4605</v>
      </c>
      <c r="C490" s="261" t="str">
        <f>IFERROR(VLOOKUP(B490,'ПО КОРИСНИЦИМА'!$C$16:$S$1932,5,FALSE),"")</f>
        <v/>
      </c>
      <c r="D490" s="247">
        <f>SUMIF('ПО КОРИСНИЦИМА'!$G$16:$G$1932,"Свега за пројекат 1301-П37:",'ПО КОРИСНИЦИМА'!$H$16:$H$1932)</f>
        <v>0</v>
      </c>
      <c r="E490" s="247"/>
      <c r="F490" s="279"/>
      <c r="G490" s="248">
        <f>SUMIF('ПО КОРИСНИЦИМА'!$G$16:$G$1932,"Свега за пројекат 1301-П37:",'ПО КОРИСНИЦИМА'!$L$16:$L$1932)</f>
        <v>0</v>
      </c>
      <c r="H490" s="248"/>
      <c r="I490" s="286"/>
      <c r="J490" s="245">
        <f t="shared" si="17"/>
        <v>0</v>
      </c>
      <c r="K490" s="245"/>
      <c r="L490" s="278"/>
    </row>
    <row r="491" spans="1:12" hidden="1">
      <c r="A491" s="181"/>
      <c r="B491" s="181" t="s">
        <v>4606</v>
      </c>
      <c r="C491" s="261" t="str">
        <f>IFERROR(VLOOKUP(B491,'ПО КОРИСНИЦИМА'!$C$16:$S$1932,5,FALSE),"")</f>
        <v/>
      </c>
      <c r="D491" s="247">
        <f>SUMIF('ПО КОРИСНИЦИМА'!$G$16:$G$1932,"Свега за пројекат 1301-П38:",'ПО КОРИСНИЦИМА'!$H$16:$H$1932)</f>
        <v>0</v>
      </c>
      <c r="E491" s="247"/>
      <c r="F491" s="279"/>
      <c r="G491" s="248">
        <f>SUMIF('ПО КОРИСНИЦИМА'!$G$16:$G$1932,"Свега за пројекат 1301-П38:",'ПО КОРИСНИЦИМА'!$L$16:$L$1932)</f>
        <v>0</v>
      </c>
      <c r="H491" s="248"/>
      <c r="I491" s="286"/>
      <c r="J491" s="245">
        <f t="shared" si="17"/>
        <v>0</v>
      </c>
      <c r="K491" s="245"/>
      <c r="L491" s="278"/>
    </row>
    <row r="492" spans="1:12" hidden="1">
      <c r="A492" s="181"/>
      <c r="B492" s="181" t="s">
        <v>4607</v>
      </c>
      <c r="C492" s="261" t="str">
        <f>IFERROR(VLOOKUP(B492,'ПО КОРИСНИЦИМА'!$C$16:$S$1932,5,FALSE),"")</f>
        <v/>
      </c>
      <c r="D492" s="247">
        <f>SUMIF('ПО КОРИСНИЦИМА'!$G$16:$G$1932,"Свега за пројекат 1301-П39:",'ПО КОРИСНИЦИМА'!$H$16:$H$1932)</f>
        <v>0</v>
      </c>
      <c r="E492" s="247"/>
      <c r="F492" s="279"/>
      <c r="G492" s="248">
        <f>SUMIF('ПО КОРИСНИЦИМА'!$G$16:$G$1932,"Свега за пројекат 1301-П39:",'ПО КОРИСНИЦИМА'!$L$16:$L$1932)</f>
        <v>0</v>
      </c>
      <c r="H492" s="248"/>
      <c r="I492" s="286"/>
      <c r="J492" s="245">
        <f t="shared" si="17"/>
        <v>0</v>
      </c>
      <c r="K492" s="245"/>
      <c r="L492" s="278"/>
    </row>
    <row r="493" spans="1:12" hidden="1">
      <c r="A493" s="181"/>
      <c r="B493" s="181" t="s">
        <v>4608</v>
      </c>
      <c r="C493" s="261" t="str">
        <f>IFERROR(VLOOKUP(B493,'ПО КОРИСНИЦИМА'!$C$16:$S$1932,5,FALSE),"")</f>
        <v/>
      </c>
      <c r="D493" s="247">
        <f>SUMIF('ПО КОРИСНИЦИМА'!$G$16:$G$1932,"Свега за пројекат 1301-П40:",'ПО КОРИСНИЦИМА'!$H$16:$H$1932)</f>
        <v>0</v>
      </c>
      <c r="E493" s="247"/>
      <c r="F493" s="279"/>
      <c r="G493" s="248">
        <f>SUMIF('ПО КОРИСНИЦИМА'!$G$16:$G$1932,"Свега за пројекат 1301-П40:",'ПО КОРИСНИЦИМА'!$L$16:$L$1932)</f>
        <v>0</v>
      </c>
      <c r="H493" s="248"/>
      <c r="I493" s="286"/>
      <c r="J493" s="245">
        <f t="shared" ref="J493:J556" si="18">D493+G493</f>
        <v>0</v>
      </c>
      <c r="K493" s="245"/>
      <c r="L493" s="278"/>
    </row>
    <row r="494" spans="1:12" hidden="1">
      <c r="A494" s="181"/>
      <c r="B494" s="181" t="s">
        <v>4609</v>
      </c>
      <c r="C494" s="261" t="str">
        <f>IFERROR(VLOOKUP(B494,'ПО КОРИСНИЦИМА'!$C$16:$S$1932,5,FALSE),"")</f>
        <v/>
      </c>
      <c r="D494" s="247">
        <f>SUMIF('ПО КОРИСНИЦИМА'!$G$16:$G$1932,"Свега за пројекат 1301-П41:",'ПО КОРИСНИЦИМА'!$H$16:$H$1932)</f>
        <v>0</v>
      </c>
      <c r="E494" s="247"/>
      <c r="F494" s="279"/>
      <c r="G494" s="248">
        <f>SUMIF('ПО КОРИСНИЦИМА'!$G$16:$G$1932,"Свега за пројекат 1301-П41:",'ПО КОРИСНИЦИМА'!$L$16:$L$1932)</f>
        <v>0</v>
      </c>
      <c r="H494" s="248"/>
      <c r="I494" s="286"/>
      <c r="J494" s="245">
        <f t="shared" si="18"/>
        <v>0</v>
      </c>
      <c r="K494" s="245"/>
      <c r="L494" s="278"/>
    </row>
    <row r="495" spans="1:12" hidden="1">
      <c r="A495" s="181"/>
      <c r="B495" s="181" t="s">
        <v>4610</v>
      </c>
      <c r="C495" s="261" t="str">
        <f>IFERROR(VLOOKUP(B495,'ПО КОРИСНИЦИМА'!$C$16:$S$1932,5,FALSE),"")</f>
        <v/>
      </c>
      <c r="D495" s="247">
        <f>SUMIF('ПО КОРИСНИЦИМА'!$G$16:$G$1932,"Свега за пројекат 1301-П42:",'ПО КОРИСНИЦИМА'!$H$16:$H$1932)</f>
        <v>0</v>
      </c>
      <c r="E495" s="247"/>
      <c r="F495" s="279"/>
      <c r="G495" s="248">
        <f>SUMIF('ПО КОРИСНИЦИМА'!$G$16:$G$1932,"Свега за пројекат 1301-П42:",'ПО КОРИСНИЦИМА'!$L$16:$L$1932)</f>
        <v>0</v>
      </c>
      <c r="H495" s="248"/>
      <c r="I495" s="286"/>
      <c r="J495" s="245">
        <f t="shared" si="18"/>
        <v>0</v>
      </c>
      <c r="K495" s="245"/>
      <c r="L495" s="278"/>
    </row>
    <row r="496" spans="1:12" hidden="1">
      <c r="A496" s="181"/>
      <c r="B496" s="181" t="s">
        <v>4611</v>
      </c>
      <c r="C496" s="261" t="str">
        <f>IFERROR(VLOOKUP(B496,'ПО КОРИСНИЦИМА'!$C$16:$S$1932,5,FALSE),"")</f>
        <v/>
      </c>
      <c r="D496" s="247">
        <f>SUMIF('ПО КОРИСНИЦИМА'!$G$16:$G$1932,"Свега за пројекат 1301-П43:",'ПО КОРИСНИЦИМА'!$H$16:$H$1932)</f>
        <v>0</v>
      </c>
      <c r="E496" s="247"/>
      <c r="F496" s="279"/>
      <c r="G496" s="248">
        <f>SUMIF('ПО КОРИСНИЦИМА'!$G$16:$G$1932,"Свега за пројекат 1301-П43:",'ПО КОРИСНИЦИМА'!$L$16:$L$1932)</f>
        <v>0</v>
      </c>
      <c r="H496" s="248"/>
      <c r="I496" s="286"/>
      <c r="J496" s="245">
        <f t="shared" si="18"/>
        <v>0</v>
      </c>
      <c r="K496" s="245"/>
      <c r="L496" s="278"/>
    </row>
    <row r="497" spans="1:12" hidden="1">
      <c r="A497" s="181"/>
      <c r="B497" s="181" t="s">
        <v>4612</v>
      </c>
      <c r="C497" s="261" t="str">
        <f>IFERROR(VLOOKUP(B497,'ПО КОРИСНИЦИМА'!$C$16:$S$1932,5,FALSE),"")</f>
        <v/>
      </c>
      <c r="D497" s="247">
        <f>SUMIF('ПО КОРИСНИЦИМА'!$G$16:$G$1932,"Свега за пројекат 1301-П44:",'ПО КОРИСНИЦИМА'!$H$16:$H$1932)</f>
        <v>0</v>
      </c>
      <c r="E497" s="247"/>
      <c r="F497" s="279"/>
      <c r="G497" s="248">
        <f>SUMIF('ПО КОРИСНИЦИМА'!$G$16:$G$1932,"Свега за пројекат 1301-П44:",'ПО КОРИСНИЦИМА'!$L$16:$L$1932)</f>
        <v>0</v>
      </c>
      <c r="H497" s="248"/>
      <c r="I497" s="286"/>
      <c r="J497" s="245">
        <f t="shared" si="18"/>
        <v>0</v>
      </c>
      <c r="K497" s="245"/>
      <c r="L497" s="278"/>
    </row>
    <row r="498" spans="1:12" hidden="1">
      <c r="A498" s="181"/>
      <c r="B498" s="181" t="s">
        <v>4613</v>
      </c>
      <c r="C498" s="261" t="str">
        <f>IFERROR(VLOOKUP(B498,'ПО КОРИСНИЦИМА'!$C$16:$S$1932,5,FALSE),"")</f>
        <v/>
      </c>
      <c r="D498" s="247">
        <f>SUMIF('ПО КОРИСНИЦИМА'!$G$16:$G$1932,"Свега за пројекат 1301-П45:",'ПО КОРИСНИЦИМА'!$H$16:$H$1932)</f>
        <v>0</v>
      </c>
      <c r="E498" s="247"/>
      <c r="F498" s="279"/>
      <c r="G498" s="248">
        <f>SUMIF('ПО КОРИСНИЦИМА'!$G$16:$G$1932,"Свега за пројекат 1301-П45:",'ПО КОРИСНИЦИМА'!$L$16:$L$1932)</f>
        <v>0</v>
      </c>
      <c r="H498" s="248"/>
      <c r="I498" s="286"/>
      <c r="J498" s="245">
        <f t="shared" si="18"/>
        <v>0</v>
      </c>
      <c r="K498" s="245"/>
      <c r="L498" s="278"/>
    </row>
    <row r="499" spans="1:12" hidden="1">
      <c r="A499" s="181"/>
      <c r="B499" s="181" t="s">
        <v>4614</v>
      </c>
      <c r="C499" s="261" t="str">
        <f>IFERROR(VLOOKUP(B499,'ПО КОРИСНИЦИМА'!$C$16:$S$1932,5,FALSE),"")</f>
        <v/>
      </c>
      <c r="D499" s="247">
        <f>SUMIF('ПО КОРИСНИЦИМА'!$G$16:$G$1932,"Свега за пројекат 1301-П46:",'ПО КОРИСНИЦИМА'!$H$16:$H$1932)</f>
        <v>0</v>
      </c>
      <c r="E499" s="247"/>
      <c r="F499" s="279"/>
      <c r="G499" s="248">
        <f>SUMIF('ПО КОРИСНИЦИМА'!$G$16:$G$1932,"Свега за пројекат 1301-П46:",'ПО КОРИСНИЦИМА'!$L$16:$L$1932)</f>
        <v>0</v>
      </c>
      <c r="H499" s="248"/>
      <c r="I499" s="286"/>
      <c r="J499" s="245">
        <f t="shared" si="18"/>
        <v>0</v>
      </c>
      <c r="K499" s="245"/>
      <c r="L499" s="278"/>
    </row>
    <row r="500" spans="1:12" hidden="1">
      <c r="A500" s="181"/>
      <c r="B500" s="181" t="s">
        <v>4615</v>
      </c>
      <c r="C500" s="261" t="str">
        <f>IFERROR(VLOOKUP(B500,'ПО КОРИСНИЦИМА'!$C$16:$S$1932,5,FALSE),"")</f>
        <v/>
      </c>
      <c r="D500" s="247">
        <f>SUMIF('ПО КОРИСНИЦИМА'!$G$16:$G$1932,"Свега за пројекат 1301-П47:",'ПО КОРИСНИЦИМА'!$H$16:$H$1932)</f>
        <v>0</v>
      </c>
      <c r="E500" s="247"/>
      <c r="F500" s="279"/>
      <c r="G500" s="248">
        <f>SUMIF('ПО КОРИСНИЦИМА'!$G$16:$G$1932,"Свега за пројекат 1301-П47:",'ПО КОРИСНИЦИМА'!$L$16:$L$1932)</f>
        <v>0</v>
      </c>
      <c r="H500" s="248"/>
      <c r="I500" s="286"/>
      <c r="J500" s="245">
        <f t="shared" si="18"/>
        <v>0</v>
      </c>
      <c r="K500" s="245"/>
      <c r="L500" s="278"/>
    </row>
    <row r="501" spans="1:12" hidden="1">
      <c r="A501" s="181"/>
      <c r="B501" s="181" t="s">
        <v>4616</v>
      </c>
      <c r="C501" s="261" t="str">
        <f>IFERROR(VLOOKUP(B501,'ПО КОРИСНИЦИМА'!$C$16:$S$1932,5,FALSE),"")</f>
        <v/>
      </c>
      <c r="D501" s="247">
        <f>SUMIF('ПО КОРИСНИЦИМА'!$G$16:$G$1932,"Свега за пројекат 1301-П48:",'ПО КОРИСНИЦИМА'!$H$16:$H$1932)</f>
        <v>0</v>
      </c>
      <c r="E501" s="247"/>
      <c r="F501" s="279"/>
      <c r="G501" s="248">
        <f>SUMIF('ПО КОРИСНИЦИМА'!$G$16:$G$1932,"Свега за пројекат 1301-П48:",'ПО КОРИСНИЦИМА'!$L$16:$L$1932)</f>
        <v>0</v>
      </c>
      <c r="H501" s="248"/>
      <c r="I501" s="286"/>
      <c r="J501" s="245">
        <f t="shared" si="18"/>
        <v>0</v>
      </c>
      <c r="K501" s="245"/>
      <c r="L501" s="278"/>
    </row>
    <row r="502" spans="1:12" hidden="1">
      <c r="A502" s="181"/>
      <c r="B502" s="181" t="s">
        <v>4617</v>
      </c>
      <c r="C502" s="261" t="str">
        <f>IFERROR(VLOOKUP(B502,'ПО КОРИСНИЦИМА'!$C$16:$S$1932,5,FALSE),"")</f>
        <v/>
      </c>
      <c r="D502" s="247">
        <f>SUMIF('ПО КОРИСНИЦИМА'!$G$16:$G$1932,"Свега за пројекат 1301-П49:",'ПО КОРИСНИЦИМА'!$H$16:$H$1932)</f>
        <v>0</v>
      </c>
      <c r="E502" s="247"/>
      <c r="F502" s="279"/>
      <c r="G502" s="248">
        <f>SUMIF('ПО КОРИСНИЦИМА'!$G$16:$G$1932,"Свега за пројекат 1301-П49:",'ПО КОРИСНИЦИМА'!$L$16:$L$1932)</f>
        <v>0</v>
      </c>
      <c r="H502" s="248"/>
      <c r="I502" s="286"/>
      <c r="J502" s="245">
        <f t="shared" si="18"/>
        <v>0</v>
      </c>
      <c r="K502" s="245"/>
      <c r="L502" s="278"/>
    </row>
    <row r="503" spans="1:12" hidden="1">
      <c r="A503" s="182"/>
      <c r="B503" s="181" t="s">
        <v>4618</v>
      </c>
      <c r="C503" s="261" t="str">
        <f>IFERROR(VLOOKUP(B503,'ПО КОРИСНИЦИМА'!$C$16:$S$1932,5,FALSE),"")</f>
        <v/>
      </c>
      <c r="D503" s="247">
        <f>SUMIF('ПО КОРИСНИЦИМА'!$G$16:$G$1932,"Свега за пројекат 1301-П50:",'ПО КОРИСНИЦИМА'!$H$16:$H$1932)</f>
        <v>0</v>
      </c>
      <c r="E503" s="247"/>
      <c r="F503" s="279"/>
      <c r="G503" s="248">
        <f>SUMIF('ПО КОРИСНИЦИМА'!$G$16:$G$1932,"Свега за пројекат 1301-П50:",'ПО КОРИСНИЦИМА'!$L$16:$L$1932)</f>
        <v>0</v>
      </c>
      <c r="H503" s="248"/>
      <c r="I503" s="286"/>
      <c r="J503" s="245">
        <f t="shared" si="18"/>
        <v>0</v>
      </c>
      <c r="K503" s="271"/>
      <c r="L503" s="293"/>
    </row>
    <row r="504" spans="1:12" s="179" customFormat="1">
      <c r="A504" s="172" t="s">
        <v>3602</v>
      </c>
      <c r="B504" s="173"/>
      <c r="C504" s="259" t="s">
        <v>3680</v>
      </c>
      <c r="D504" s="241">
        <f>SUM(D505:D584)</f>
        <v>153562558</v>
      </c>
      <c r="E504" s="241">
        <f>SUM(E505:E584)</f>
        <v>79150653.430000037</v>
      </c>
      <c r="F504" s="281">
        <f t="shared" ref="F504:F518" si="19">E504/D504</f>
        <v>0.51542937588992255</v>
      </c>
      <c r="G504" s="242">
        <f>SUM(G505:G584)</f>
        <v>54387704</v>
      </c>
      <c r="H504" s="242">
        <f>SUM(H505:H584)</f>
        <v>823126.6100000001</v>
      </c>
      <c r="I504" s="288">
        <f>H504/G504</f>
        <v>1.5134424685403158E-2</v>
      </c>
      <c r="J504" s="241">
        <f t="shared" si="18"/>
        <v>207950262</v>
      </c>
      <c r="K504" s="241">
        <f t="shared" ref="K504:K519" si="20">E504+H504</f>
        <v>79973780.040000036</v>
      </c>
      <c r="L504" s="281">
        <f t="shared" ref="L504:L519" si="21">K504/J504</f>
        <v>0.38458129011638387</v>
      </c>
    </row>
    <row r="505" spans="1:12" ht="25.5">
      <c r="A505" s="175"/>
      <c r="B505" s="155" t="s">
        <v>4074</v>
      </c>
      <c r="C505" s="263" t="s">
        <v>4075</v>
      </c>
      <c r="D505" s="243">
        <f>SUMIF('ПО КОРИСНИЦИМА'!$G$16:$G$1932,"Свега за програмску активност 0602-0001:",'ПО КОРИСНИЦИМА'!$H$16:$H$1932)</f>
        <v>137964750</v>
      </c>
      <c r="E505" s="243">
        <f>SUMIF('ПО КОРИСНИЦИМА'!$G$16:$G$1932,"Свега за програмску активност 0602-0001:",'ПО КОРИСНИЦИМА'!$I$16:$I$1932)</f>
        <v>72353628.550000027</v>
      </c>
      <c r="F505" s="277">
        <f t="shared" si="19"/>
        <v>0.52443561525679583</v>
      </c>
      <c r="G505" s="244">
        <f>SUMIF('ПО КОРИСНИЦИМА'!$G$16:$G$1932,"Свега за програмску активност 0602-0001:",'ПО КОРИСНИЦИМА'!$L$16:$L$1932)</f>
        <v>1018613</v>
      </c>
      <c r="H505" s="244">
        <f>SUMIF('ПО КОРИСНИЦИМА'!$G$16:$G$1932,"Свега за програмску активност 0602-0001:",'ПО КОРИСНИЦИМА'!$M$16:$M$1932)</f>
        <v>823126.6100000001</v>
      </c>
      <c r="I505" s="284"/>
      <c r="J505" s="254">
        <f t="shared" si="18"/>
        <v>138983363</v>
      </c>
      <c r="K505" s="254">
        <f t="shared" si="20"/>
        <v>73176755.160000026</v>
      </c>
      <c r="L505" s="296">
        <f t="shared" si="21"/>
        <v>0.52651449483201829</v>
      </c>
    </row>
    <row r="506" spans="1:12">
      <c r="A506" s="177"/>
      <c r="B506" s="86" t="s">
        <v>4076</v>
      </c>
      <c r="C506" s="264" t="s">
        <v>3663</v>
      </c>
      <c r="D506" s="245">
        <f>SUMIF('ПО КОРИСНИЦИМА'!$G$16:$G$1932,"Свега за програмску активност 0602-0002:",'ПО КОРИСНИЦИМА'!$H$16:$H$1932)</f>
        <v>1398000</v>
      </c>
      <c r="E506" s="245">
        <f>SUMIF('ПО КОРИСНИЦИМА'!$G$16:$G$1932,"Свега за програмску активност 0602-0002:",'ПО КОРИСНИЦИМА'!$I$16:$I$1932)</f>
        <v>744418.45000000007</v>
      </c>
      <c r="F506" s="278">
        <f t="shared" si="19"/>
        <v>0.53248816165951363</v>
      </c>
      <c r="G506" s="246">
        <f>SUMIF('ПО КОРИСНИЦИМА'!$G$16:$G$1932,"Свега за програмску активност 0602-0002:",'ПО КОРИСНИЦИМА'!$L$16:$L$1932)</f>
        <v>0</v>
      </c>
      <c r="H506" s="246">
        <f>SUMIF('ПО КОРИСНИЦИМА'!$G$16:$G$1932,"Свега за програмску активност 0602-0002:",'ПО КОРИСНИЦИМА'!$M$16:$M$1932)</f>
        <v>0</v>
      </c>
      <c r="I506" s="285"/>
      <c r="J506" s="191">
        <f t="shared" si="18"/>
        <v>1398000</v>
      </c>
      <c r="K506" s="191">
        <f t="shared" si="20"/>
        <v>744418.45000000007</v>
      </c>
      <c r="L506" s="297">
        <f t="shared" si="21"/>
        <v>0.53248816165951363</v>
      </c>
    </row>
    <row r="507" spans="1:12">
      <c r="A507" s="177"/>
      <c r="B507" s="86" t="s">
        <v>4077</v>
      </c>
      <c r="C507" s="264" t="s">
        <v>5017</v>
      </c>
      <c r="D507" s="245">
        <f>SUMIF('ПО КОРИСНИЦИМА'!$G$16:$G$1932,"Свега за програмску активност 0602-0003:",'ПО КОРИСНИЦИМА'!$H$16:$H$1932)</f>
        <v>2280000</v>
      </c>
      <c r="E507" s="245">
        <f>SUMIF('ПО КОРИСНИЦИМА'!$G$16:$G$1932,"Свега за програмску активност 0602-0003:",'ПО КОРИСНИЦИМА'!$I$16:$I$1932)</f>
        <v>6052606.4300000006</v>
      </c>
      <c r="F507" s="278">
        <f t="shared" si="19"/>
        <v>2.6546519429824564</v>
      </c>
      <c r="G507" s="246">
        <f>SUMIF('ПО КОРИСНИЦИМА'!$G$16:$G$1932,"Свега за програмску активност 0602-0003:",'ПО КОРИСНИЦИМА'!$L$16:$L$1932)</f>
        <v>0</v>
      </c>
      <c r="H507" s="246">
        <f>SUMIF('ПО КОРИСНИЦИМА'!$G$16:$G$1932,"Свега за програмску активност 0602-0003:",'ПО КОРИСНИЦИМА'!$M$16:$M$1932)</f>
        <v>0</v>
      </c>
      <c r="I507" s="285"/>
      <c r="J507" s="191">
        <f t="shared" si="18"/>
        <v>2280000</v>
      </c>
      <c r="K507" s="191">
        <f t="shared" si="20"/>
        <v>6052606.4300000006</v>
      </c>
      <c r="L507" s="297">
        <f t="shared" si="21"/>
        <v>2.6546519429824564</v>
      </c>
    </row>
    <row r="508" spans="1:12" hidden="1">
      <c r="A508" s="177"/>
      <c r="B508" s="86" t="s">
        <v>4078</v>
      </c>
      <c r="C508" s="264" t="s">
        <v>4079</v>
      </c>
      <c r="D508" s="245">
        <f>SUMIF('ПО КОРИСНИЦИМА'!$G$16:$G$1932,"Свега за програмску активност 0602-0004:",'ПО КОРИСНИЦИМА'!$H$16:$H$1932)</f>
        <v>0</v>
      </c>
      <c r="E508" s="245">
        <f>SUMIF('ПО КОРИСНИЦИМА'!$G$16:$G$1932,"Свега за програмску активност 0602-0004:",'ПО КОРИСНИЦИМА'!$I$16:$I$1932)</f>
        <v>0</v>
      </c>
      <c r="F508" s="278" t="e">
        <f t="shared" si="19"/>
        <v>#DIV/0!</v>
      </c>
      <c r="G508" s="246">
        <f>SUMIF('ПО КОРИСНИЦИМА'!$G$16:$G$1932,"Свега за програмску активност 0602-0004:",'ПО КОРИСНИЦИМА'!$L$16:$L$1932)</f>
        <v>0</v>
      </c>
      <c r="H508" s="246">
        <f>SUMIF('ПО КОРИСНИЦИМА'!$G$16:$G$1932,"Свега за програмску активност 0602-0004:",'ПО КОРИСНИЦИМА'!$M$16:$M$1932)</f>
        <v>0</v>
      </c>
      <c r="I508" s="285"/>
      <c r="J508" s="191">
        <f t="shared" si="18"/>
        <v>0</v>
      </c>
      <c r="K508" s="191">
        <f t="shared" si="20"/>
        <v>0</v>
      </c>
      <c r="L508" s="297"/>
    </row>
    <row r="509" spans="1:12" hidden="1">
      <c r="A509" s="177"/>
      <c r="B509" s="86" t="s">
        <v>4080</v>
      </c>
      <c r="C509" s="264" t="s">
        <v>3665</v>
      </c>
      <c r="D509" s="245">
        <f>SUMIF('ПО КОРИСНИЦИМА'!$G$16:$G$1932,"Свега за програмску активност 0602-0005:",'ПО КОРИСНИЦИМА'!$H$16:$H$1932)</f>
        <v>0</v>
      </c>
      <c r="E509" s="245">
        <f>SUMIF('ПО КОРИСНИЦИМА'!$G$16:$G$1932,"Свега за програмску активност 0602-0005:",'ПО КОРИСНИЦИМА'!$I$16:$I$1932)</f>
        <v>0</v>
      </c>
      <c r="F509" s="278" t="e">
        <f t="shared" si="19"/>
        <v>#DIV/0!</v>
      </c>
      <c r="G509" s="246">
        <f>SUMIF('ПО КОРИСНИЦИМА'!$G$16:$G$1932,"Свега за програмску активност 0602-0005:",'ПО КОРИСНИЦИМА'!$L$16:$L$1932)</f>
        <v>0</v>
      </c>
      <c r="H509" s="246">
        <f>SUMIF('ПО КОРИСНИЦИМА'!$G$16:$G$1932,"Свега за програмску активност 0602-0005:",'ПО КОРИСНИЦИМА'!$M$16:$M$1932)</f>
        <v>0</v>
      </c>
      <c r="I509" s="285"/>
      <c r="J509" s="191">
        <f t="shared" si="18"/>
        <v>0</v>
      </c>
      <c r="K509" s="191">
        <f t="shared" si="20"/>
        <v>0</v>
      </c>
      <c r="L509" s="297"/>
    </row>
    <row r="510" spans="1:12" hidden="1">
      <c r="A510" s="177"/>
      <c r="B510" s="86" t="s">
        <v>4081</v>
      </c>
      <c r="C510" s="264" t="s">
        <v>4082</v>
      </c>
      <c r="D510" s="245">
        <f>SUMIF('ПО КОРИСНИЦИМА'!$G$16:$G$1932,"Свега за програмску активност 0602-0006:",'ПО КОРИСНИЦИМА'!$H$16:$H$1932)</f>
        <v>0</v>
      </c>
      <c r="E510" s="245">
        <f>SUMIF('ПО КОРИСНИЦИМА'!$G$16:$G$1932,"Свега за програмску активност 0602-0006:",'ПО КОРИСНИЦИМА'!$I$16:$I$1932)</f>
        <v>0</v>
      </c>
      <c r="F510" s="278" t="e">
        <f t="shared" si="19"/>
        <v>#DIV/0!</v>
      </c>
      <c r="G510" s="246">
        <f>SUMIF('ПО КОРИСНИЦИМА'!$G$16:$G$1932,"Свега за програмску активност 0602-0006:",'ПО КОРИСНИЦИМА'!$L$16:$L$1932)</f>
        <v>0</v>
      </c>
      <c r="H510" s="246">
        <f>SUMIF('ПО КОРИСНИЦИМА'!$G$16:$G$1932,"Свега за програмску активност 0602-0006:",'ПО КОРИСНИЦИМА'!$M$16:$M$1932)</f>
        <v>0</v>
      </c>
      <c r="I510" s="285"/>
      <c r="J510" s="191">
        <f t="shared" si="18"/>
        <v>0</v>
      </c>
      <c r="K510" s="191">
        <f t="shared" si="20"/>
        <v>0</v>
      </c>
      <c r="L510" s="297" t="e">
        <f t="shared" si="21"/>
        <v>#DIV/0!</v>
      </c>
    </row>
    <row r="511" spans="1:12" hidden="1">
      <c r="A511" s="177"/>
      <c r="B511" s="86" t="s">
        <v>4083</v>
      </c>
      <c r="C511" s="264" t="s">
        <v>3664</v>
      </c>
      <c r="D511" s="245">
        <f>SUMIF('ПО КОРИСНИЦИМА'!$G$16:$G$1932,"Свега за програмску активност 0602-0007:",'ПО КОРИСНИЦИМА'!$H$16:$H$1932)</f>
        <v>0</v>
      </c>
      <c r="E511" s="245">
        <f>SUMIF('ПО КОРИСНИЦИМА'!$G$16:$G$1932,"Свега за програмску активност 0602-0007:",'ПО КОРИСНИЦИМА'!$I$16:$I$1932)</f>
        <v>0</v>
      </c>
      <c r="F511" s="278" t="e">
        <f t="shared" si="19"/>
        <v>#DIV/0!</v>
      </c>
      <c r="G511" s="246">
        <f>SUMIF('ПО КОРИСНИЦИМА'!$G$16:$G$1932,"Свега за програмску активност 0602-0007:",'ПО КОРИСНИЦИМА'!$L$16:$L$1932)</f>
        <v>0</v>
      </c>
      <c r="H511" s="246">
        <f>SUMIF('ПО КОРИСНИЦИМА'!$G$16:$G$1932,"Свега за програмску активност 0602-0007:",'ПО КОРИСНИЦИМА'!$M$16:$M$1932)</f>
        <v>0</v>
      </c>
      <c r="I511" s="285"/>
      <c r="J511" s="191">
        <f t="shared" si="18"/>
        <v>0</v>
      </c>
      <c r="K511" s="191">
        <f t="shared" si="20"/>
        <v>0</v>
      </c>
      <c r="L511" s="297"/>
    </row>
    <row r="512" spans="1:12" hidden="1">
      <c r="A512" s="177"/>
      <c r="B512" s="86" t="s">
        <v>4084</v>
      </c>
      <c r="C512" s="264" t="s">
        <v>4085</v>
      </c>
      <c r="D512" s="245">
        <f>SUMIF('ПО КОРИСНИЦИМА'!$G$16:$G$1932,"Свега за програмску активност 0602-0008:",'ПО КОРИСНИЦИМА'!$H$16:$H$1932)</f>
        <v>0</v>
      </c>
      <c r="E512" s="245">
        <f>SUMIF('ПО КОРИСНИЦИМА'!$G$16:$G$1932,"Свега за програмску активност 0602-0008:",'ПО КОРИСНИЦИМА'!$I$16:$I$1932)</f>
        <v>0</v>
      </c>
      <c r="F512" s="278" t="e">
        <f t="shared" si="19"/>
        <v>#DIV/0!</v>
      </c>
      <c r="G512" s="246">
        <f>SUMIF('ПО КОРИСНИЦИМА'!$G$16:$G$1932,"Свега за програмску активност 0602-0008:",'ПО КОРИСНИЦИМА'!$L$16:$L$1932)</f>
        <v>0</v>
      </c>
      <c r="H512" s="246">
        <f>SUMIF('ПО КОРИСНИЦИМА'!$G$16:$G$1932,"Свега за програмску активност 0602-0008:",'ПО КОРИСНИЦИМА'!$M$16:$M$1932)</f>
        <v>0</v>
      </c>
      <c r="I512" s="285"/>
      <c r="J512" s="191">
        <f t="shared" si="18"/>
        <v>0</v>
      </c>
      <c r="K512" s="191">
        <f t="shared" si="20"/>
        <v>0</v>
      </c>
      <c r="L512" s="297"/>
    </row>
    <row r="513" spans="1:12">
      <c r="A513" s="177"/>
      <c r="B513" s="86" t="s">
        <v>4086</v>
      </c>
      <c r="C513" s="264" t="s">
        <v>4929</v>
      </c>
      <c r="D513" s="245">
        <f>SUMIF('ПО КОРИСНИЦИМА'!$G$16:$G$1932,"Свега за програмску активност 0602-0009:",'ПО КОРИСНИЦИМА'!$H$16:$H$1932)</f>
        <v>0</v>
      </c>
      <c r="E513" s="245">
        <f>SUMIF('ПО КОРИСНИЦИМА'!$G$16:$G$1932,"Свега за програмску активност 0602-0009:",'ПО КОРИСНИЦИМА'!$I$16:$I$1932)</f>
        <v>0</v>
      </c>
      <c r="F513" s="278" t="e">
        <f t="shared" si="19"/>
        <v>#DIV/0!</v>
      </c>
      <c r="G513" s="246">
        <f>SUMIF('ПО КОРИСНИЦИМА'!$G$16:$G$1932,"Свега за програмску активност 0602-0009:",'ПО КОРИСНИЦИМА'!$L$16:$L$1932)</f>
        <v>0</v>
      </c>
      <c r="H513" s="246">
        <f>SUMIF('ПО КОРИСНИЦИМА'!$G$16:$G$1932,"Свега за програмску активност 0602-0009:",'ПО КОРИСНИЦИМА'!$M$16:$M$1932)</f>
        <v>0</v>
      </c>
      <c r="I513" s="285"/>
      <c r="J513" s="191">
        <f t="shared" si="18"/>
        <v>0</v>
      </c>
      <c r="K513" s="191">
        <f t="shared" si="20"/>
        <v>0</v>
      </c>
      <c r="L513" s="297"/>
    </row>
    <row r="514" spans="1:12">
      <c r="A514" s="177"/>
      <c r="B514" s="86" t="s">
        <v>4087</v>
      </c>
      <c r="C514" s="264" t="s">
        <v>4930</v>
      </c>
      <c r="D514" s="245">
        <f>SUMIF('ПО КОРИСНИЦИМА'!$G$16:$G$1932,"Свега за програмску активност 0602-0010:",'ПО КОРИСНИЦИМА'!$H$16:$H$1932)</f>
        <v>0</v>
      </c>
      <c r="E514" s="245">
        <f>SUMIF('ПО КОРИСНИЦИМА'!$G$16:$G$1932,"Свега за програмску активност 0602-0010:",'ПО КОРИСНИЦИМА'!$I$16:$I$1932)</f>
        <v>0</v>
      </c>
      <c r="F514" s="278"/>
      <c r="G514" s="246">
        <f>SUMIF('ПО КОРИСНИЦИМА'!$G$16:$G$1932,"Свега за програмску активност 0602-0010:",'ПО КОРИСНИЦИМА'!$L$16:$L$1932)</f>
        <v>0</v>
      </c>
      <c r="H514" s="246">
        <f>SUMIF('ПО КОРИСНИЦИМА'!$G$16:$G$1932,"Свега за програмску активност 0602-0010:",'ПО КОРИСНИЦИМА'!$M$16:$M$1932)</f>
        <v>0</v>
      </c>
      <c r="I514" s="285"/>
      <c r="J514" s="191">
        <f t="shared" si="18"/>
        <v>0</v>
      </c>
      <c r="K514" s="191">
        <f t="shared" si="20"/>
        <v>0</v>
      </c>
      <c r="L514" s="297" t="e">
        <f t="shared" si="21"/>
        <v>#DIV/0!</v>
      </c>
    </row>
    <row r="515" spans="1:12">
      <c r="A515" s="177"/>
      <c r="B515" s="86" t="s">
        <v>5407</v>
      </c>
      <c r="C515" s="261" t="s">
        <v>5214</v>
      </c>
      <c r="D515" s="247">
        <f>SUMIF('ПО КОРИСНИЦИМА'!$G$16:$G$1932,"Свега за пројекат 0602-П1:",'ПО КОРИСНИЦИМА'!$H$16:$H$1932)</f>
        <v>6000000</v>
      </c>
      <c r="E515" s="247">
        <f>SUMIF('ПО КОРИСНИЦИМА'!$G$16:$G$1932,"Свега за пројекат 0602-П1:",'ПО КОРИСНИЦИМА'!$I$16:$I$1932)</f>
        <v>0</v>
      </c>
      <c r="F515" s="279">
        <f t="shared" si="19"/>
        <v>0</v>
      </c>
      <c r="G515" s="248">
        <f>SUMIF('ПО КОРИСНИЦИМА'!$G$16:$G$1932,"Свега за пројекат 0602-П1:",'ПО КОРИСНИЦИМА'!$L$16:$L$1932)</f>
        <v>17032961</v>
      </c>
      <c r="H515" s="248">
        <f>SUMIF('ПО КОРИСНИЦИМА'!$G$16:$G$1932,"Свега за пројекат 0602-П1:",'ПО КОРИСНИЦИМА'!$M$16:$M$1932)</f>
        <v>0</v>
      </c>
      <c r="I515" s="286"/>
      <c r="J515" s="191">
        <f t="shared" si="18"/>
        <v>23032961</v>
      </c>
      <c r="K515" s="191">
        <f t="shared" si="20"/>
        <v>0</v>
      </c>
      <c r="L515" s="297">
        <f t="shared" si="21"/>
        <v>0</v>
      </c>
    </row>
    <row r="516" spans="1:12" ht="25.5">
      <c r="A516" s="177"/>
      <c r="B516" s="86" t="s">
        <v>5421</v>
      </c>
      <c r="C516" s="261" t="s">
        <v>5426</v>
      </c>
      <c r="D516" s="247">
        <f>SUMIF('ПО КОРИСНИЦИМА'!$G$16:$G$1932,"Свега за пројекат 0602-П2:",'ПО КОРИСНИЦИМА'!$H$16:$H$1932)</f>
        <v>0</v>
      </c>
      <c r="E516" s="247">
        <f>SUMIF('ПО КОРИСНИЦИМА'!$G$16:$G$1932,"Свега за пројекат 0602-П2:",'ПО КОРИСНИЦИМА'!$I$16:$I$1932)</f>
        <v>0</v>
      </c>
      <c r="F516" s="279"/>
      <c r="G516" s="248">
        <v>15000000</v>
      </c>
      <c r="H516" s="248">
        <f>SUMIF('ПО КОРИСНИЦИМА'!$G$16:$G$1932,"Свега за пројекат 0602-П2:",'ПО КОРИСНИЦИМА'!$M$16:$M$1932)</f>
        <v>0</v>
      </c>
      <c r="I516" s="286"/>
      <c r="J516" s="191">
        <f t="shared" si="18"/>
        <v>15000000</v>
      </c>
      <c r="K516" s="191">
        <f t="shared" si="20"/>
        <v>0</v>
      </c>
      <c r="L516" s="297">
        <f t="shared" si="21"/>
        <v>0</v>
      </c>
    </row>
    <row r="517" spans="1:12" hidden="1">
      <c r="A517" s="177"/>
      <c r="B517" s="86"/>
      <c r="C517" s="261"/>
      <c r="D517" s="247">
        <f>SUMIF('ПО КОРИСНИЦИМА'!$G$16:$G$1932,"Свега за пројекат 0602-П3:",'ПО КОРИСНИЦИМА'!$H$16:$H$1932)</f>
        <v>0</v>
      </c>
      <c r="E517" s="247">
        <f>SUMIF('ПО КОРИСНИЦИМА'!$G$16:$G$1932,"Свега за пројекат 0602-П3:",'ПО КОРИСНИЦИМА'!$I$16:$I$1932)</f>
        <v>0</v>
      </c>
      <c r="F517" s="279" t="e">
        <f t="shared" si="19"/>
        <v>#DIV/0!</v>
      </c>
      <c r="G517" s="248">
        <f>SUMIF('ПО КОРИСНИЦИМА'!$G$16:$G$1932,"Свега за пројекат 0602-П3:",'ПО КОРИСНИЦИМА'!$L$16:$L$1932)</f>
        <v>0</v>
      </c>
      <c r="H517" s="248">
        <f>SUMIF('ПО КОРИСНИЦИМА'!$G$16:$G$1932,"Свега за пројекат 0602-П3:",'ПО КОРИСНИЦИМА'!$M$16:$M$1932)</f>
        <v>0</v>
      </c>
      <c r="I517" s="286"/>
      <c r="J517" s="191">
        <f t="shared" si="18"/>
        <v>0</v>
      </c>
      <c r="K517" s="191">
        <f t="shared" si="20"/>
        <v>0</v>
      </c>
      <c r="L517" s="297" t="e">
        <f t="shared" si="21"/>
        <v>#DIV/0!</v>
      </c>
    </row>
    <row r="518" spans="1:12" ht="25.5">
      <c r="A518" s="177"/>
      <c r="B518" s="86" t="s">
        <v>5488</v>
      </c>
      <c r="C518" s="261" t="str">
        <f>IFERROR(VLOOKUP(B518,'ПО КОРИСНИЦИМА'!$C$16:$S$1932,5,FALSE),"")</f>
        <v>Пројекат реконструкције котларница у Општини и Дому здравља</v>
      </c>
      <c r="D518" s="247">
        <v>5919808</v>
      </c>
      <c r="E518" s="247">
        <f>SUMIF('ПО КОРИСНИЦИМА'!$G$16:$G$1932,"Свега за пројекат 0602-П4:",'ПО КОРИСНИЦИМА'!$I$16:$I$1932)</f>
        <v>0</v>
      </c>
      <c r="F518" s="279">
        <f t="shared" si="19"/>
        <v>0</v>
      </c>
      <c r="G518" s="248">
        <v>21336130</v>
      </c>
      <c r="H518" s="248">
        <f>SUMIF('ПО КОРИСНИЦИМА'!$G$16:$G$1932,"Свега за пројекат 0602-П4:",'ПО КОРИСНИЦИМА'!$M$16:$M$1932)</f>
        <v>0</v>
      </c>
      <c r="I518" s="286"/>
      <c r="J518" s="191">
        <f t="shared" si="18"/>
        <v>27255938</v>
      </c>
      <c r="K518" s="191">
        <f t="shared" si="20"/>
        <v>0</v>
      </c>
      <c r="L518" s="297">
        <f t="shared" si="21"/>
        <v>0</v>
      </c>
    </row>
    <row r="519" spans="1:12" hidden="1">
      <c r="A519" s="177"/>
      <c r="B519" s="86" t="s">
        <v>4619</v>
      </c>
      <c r="C519" s="261" t="str">
        <f>IFERROR(VLOOKUP(B519,'ПО КОРИСНИЦИМА'!$C$16:$S$1932,5,FALSE),"")</f>
        <v/>
      </c>
      <c r="D519" s="247">
        <f>SUMIF('ПО КОРИСНИЦИМА'!$G$16:$G$1932,"Свега за пројекат 0602-П5:",'ПО КОРИСНИЦИМА'!$H$16:$H$1932)</f>
        <v>0</v>
      </c>
      <c r="E519" s="247">
        <f>SUMIF('ПО КОРИСНИЦИМА'!$G$16:$G$1932,"Свега за пројекат 0602-П5:",'ПО КОРИСНИЦИМА'!$I$16:$I$1932)</f>
        <v>0</v>
      </c>
      <c r="F519" s="279"/>
      <c r="G519" s="248">
        <f>SUMIF('ПО КОРИСНИЦИМА'!$G$16:$G$1932,"Свега за пројекат 0602-П5:",'ПО КОРИСНИЦИМА'!$L$16:$L$1932)</f>
        <v>0</v>
      </c>
      <c r="H519" s="248">
        <f>SUMIF('ПО КОРИСНИЦИМА'!$G$16:$G$1932,"Свега за пројекат 0602-П5:",'ПО КОРИСНИЦИМА'!$M$16:$M$1932)</f>
        <v>0</v>
      </c>
      <c r="I519" s="286" t="e">
        <f>H519/G519</f>
        <v>#DIV/0!</v>
      </c>
      <c r="J519" s="191">
        <f t="shared" si="18"/>
        <v>0</v>
      </c>
      <c r="K519" s="191">
        <f t="shared" si="20"/>
        <v>0</v>
      </c>
      <c r="L519" s="297" t="e">
        <f t="shared" si="21"/>
        <v>#DIV/0!</v>
      </c>
    </row>
    <row r="520" spans="1:12" hidden="1">
      <c r="A520" s="177"/>
      <c r="B520" s="86" t="s">
        <v>4620</v>
      </c>
      <c r="C520" s="261" t="str">
        <f>IFERROR(VLOOKUP(B520,'ПО КОРИСНИЦИМА'!$C$16:$S$1932,5,FALSE),"")</f>
        <v/>
      </c>
      <c r="D520" s="247">
        <f>SUMIF('ПО КОРИСНИЦИМА'!$G$16:$G$1932,"Свега за пројекат 0602-П6:",'ПО КОРИСНИЦИМА'!$H$16:$H$1932)</f>
        <v>0</v>
      </c>
      <c r="E520" s="247"/>
      <c r="F520" s="279"/>
      <c r="G520" s="248">
        <f>SUMIF('ПО КОРИСНИЦИМА'!$G$16:$G$1932,"Свега за пројекат 0602-П6:",'ПО КОРИСНИЦИМА'!$L$16:$L$1932)</f>
        <v>0</v>
      </c>
      <c r="H520" s="248"/>
      <c r="I520" s="286"/>
      <c r="J520" s="191">
        <f t="shared" si="18"/>
        <v>0</v>
      </c>
      <c r="K520" s="191"/>
      <c r="L520" s="297"/>
    </row>
    <row r="521" spans="1:12" hidden="1">
      <c r="A521" s="177"/>
      <c r="B521" s="86" t="s">
        <v>4621</v>
      </c>
      <c r="C521" s="261" t="str">
        <f>IFERROR(VLOOKUP(B521,'ПО КОРИСНИЦИМА'!$C$16:$S$1932,5,FALSE),"")</f>
        <v/>
      </c>
      <c r="D521" s="247">
        <f>SUMIF('ПО КОРИСНИЦИМА'!$G$16:$G$1932,"Свега за пројекат 0602-П7:",'ПО КОРИСНИЦИМА'!$H$16:$H$1932)</f>
        <v>0</v>
      </c>
      <c r="E521" s="247"/>
      <c r="F521" s="279"/>
      <c r="G521" s="248">
        <f>SUMIF('ПО КОРИСНИЦИМА'!$G$16:$G$1932,"Свега за пројекат 0602-П7:",'ПО КОРИСНИЦИМА'!$L$16:$L$1932)</f>
        <v>0</v>
      </c>
      <c r="H521" s="248"/>
      <c r="I521" s="286"/>
      <c r="J521" s="191">
        <f t="shared" si="18"/>
        <v>0</v>
      </c>
      <c r="K521" s="191"/>
      <c r="L521" s="297"/>
    </row>
    <row r="522" spans="1:12" hidden="1">
      <c r="A522" s="177"/>
      <c r="B522" s="86" t="s">
        <v>4622</v>
      </c>
      <c r="C522" s="261" t="str">
        <f>IFERROR(VLOOKUP(B522,'ПО КОРИСНИЦИМА'!$C$16:$S$1932,5,FALSE),"")</f>
        <v/>
      </c>
      <c r="D522" s="247">
        <f>SUMIF('ПО КОРИСНИЦИМА'!$G$16:$G$1932,"Свега за пројекат 0602-П8:",'ПО КОРИСНИЦИМА'!$H$16:$H$1932)</f>
        <v>0</v>
      </c>
      <c r="E522" s="247"/>
      <c r="F522" s="279"/>
      <c r="G522" s="248">
        <f>SUMIF('ПО КОРИСНИЦИМА'!$G$16:$G$1932,"Свега за пројекат 0602-П8:",'ПО КОРИСНИЦИМА'!$L$16:$L$1932)</f>
        <v>0</v>
      </c>
      <c r="H522" s="248"/>
      <c r="I522" s="286"/>
      <c r="J522" s="191">
        <f t="shared" si="18"/>
        <v>0</v>
      </c>
      <c r="K522" s="191"/>
      <c r="L522" s="297"/>
    </row>
    <row r="523" spans="1:12" hidden="1">
      <c r="A523" s="177"/>
      <c r="B523" s="86" t="s">
        <v>4623</v>
      </c>
      <c r="C523" s="261" t="str">
        <f>IFERROR(VLOOKUP(B523,'ПО КОРИСНИЦИМА'!$C$16:$S$1932,5,FALSE),"")</f>
        <v/>
      </c>
      <c r="D523" s="247">
        <f>SUMIF('ПО КОРИСНИЦИМА'!$G$16:$G$1932,"Свега за пројекат 0602-П9:",'ПО КОРИСНИЦИМА'!$H$16:$H$1932)</f>
        <v>0</v>
      </c>
      <c r="E523" s="247"/>
      <c r="F523" s="279"/>
      <c r="G523" s="248">
        <f>SUMIF('ПО КОРИСНИЦИМА'!$G$16:$G$1932,"Свега за пројекат 0602-П9:",'ПО КОРИСНИЦИМА'!$L$16:$L$1932)</f>
        <v>0</v>
      </c>
      <c r="H523" s="248"/>
      <c r="I523" s="286"/>
      <c r="J523" s="191">
        <f t="shared" si="18"/>
        <v>0</v>
      </c>
      <c r="K523" s="191"/>
      <c r="L523" s="297"/>
    </row>
    <row r="524" spans="1:12" hidden="1">
      <c r="A524" s="177"/>
      <c r="B524" s="86" t="s">
        <v>4624</v>
      </c>
      <c r="C524" s="261" t="str">
        <f>IFERROR(VLOOKUP(B524,'ПО КОРИСНИЦИМА'!$C$16:$S$1932,5,FALSE),"")</f>
        <v/>
      </c>
      <c r="D524" s="247">
        <f>SUMIF('ПО КОРИСНИЦИМА'!$G$16:$G$1932,"Свега за пројекат 0602-П10:",'ПО КОРИСНИЦИМА'!$H$16:$H$1932)</f>
        <v>0</v>
      </c>
      <c r="E524" s="247"/>
      <c r="F524" s="279"/>
      <c r="G524" s="248">
        <f>SUMIF('ПО КОРИСНИЦИМА'!$G$16:$G$1932,"Свега за пројекат 0602-П10:",'ПО КОРИСНИЦИМА'!$L$16:$L$1932)</f>
        <v>0</v>
      </c>
      <c r="H524" s="248"/>
      <c r="I524" s="286"/>
      <c r="J524" s="191">
        <f t="shared" si="18"/>
        <v>0</v>
      </c>
      <c r="K524" s="191"/>
      <c r="L524" s="297"/>
    </row>
    <row r="525" spans="1:12" hidden="1">
      <c r="A525" s="177"/>
      <c r="B525" s="86" t="s">
        <v>4625</v>
      </c>
      <c r="C525" s="261" t="str">
        <f>IFERROR(VLOOKUP(B525,'ПО КОРИСНИЦИМА'!$C$16:$S$1932,5,FALSE),"")</f>
        <v/>
      </c>
      <c r="D525" s="247">
        <f>SUMIF('ПО КОРИСНИЦИМА'!$G$16:$G$1932,"Свега за пројекат 0602-П11:",'ПО КОРИСНИЦИМА'!$H$16:$H$1932)</f>
        <v>0</v>
      </c>
      <c r="E525" s="247"/>
      <c r="F525" s="279"/>
      <c r="G525" s="248">
        <f>SUMIF('ПО КОРИСНИЦИМА'!$G$16:$G$1932,"Свега за пројекат 0602-П11:",'ПО КОРИСНИЦИМА'!$L$16:$L$1932)</f>
        <v>0</v>
      </c>
      <c r="H525" s="248"/>
      <c r="I525" s="286"/>
      <c r="J525" s="191">
        <f t="shared" si="18"/>
        <v>0</v>
      </c>
      <c r="K525" s="191"/>
      <c r="L525" s="297"/>
    </row>
    <row r="526" spans="1:12" hidden="1">
      <c r="A526" s="177"/>
      <c r="B526" s="86" t="s">
        <v>4626</v>
      </c>
      <c r="C526" s="261" t="str">
        <f>IFERROR(VLOOKUP(B526,'ПО КОРИСНИЦИМА'!$C$16:$S$1932,5,FALSE),"")</f>
        <v/>
      </c>
      <c r="D526" s="247">
        <f>SUMIF('ПО КОРИСНИЦИМА'!$G$16:$G$1932,"Свега за пројекат 0602-П12:",'ПО КОРИСНИЦИМА'!$H$16:$H$1932)</f>
        <v>0</v>
      </c>
      <c r="E526" s="247"/>
      <c r="F526" s="279"/>
      <c r="G526" s="248">
        <f>SUMIF('ПО КОРИСНИЦИМА'!$G$16:$G$1932,"Свега за пројекат 0602-П12:",'ПО КОРИСНИЦИМА'!$L$16:$L$1932)</f>
        <v>0</v>
      </c>
      <c r="H526" s="248"/>
      <c r="I526" s="286"/>
      <c r="J526" s="191">
        <f t="shared" si="18"/>
        <v>0</v>
      </c>
      <c r="K526" s="191"/>
      <c r="L526" s="297"/>
    </row>
    <row r="527" spans="1:12" hidden="1">
      <c r="A527" s="177"/>
      <c r="B527" s="86" t="s">
        <v>4627</v>
      </c>
      <c r="C527" s="261" t="str">
        <f>IFERROR(VLOOKUP(B527,'ПО КОРИСНИЦИМА'!$C$16:$S$1932,5,FALSE),"")</f>
        <v/>
      </c>
      <c r="D527" s="247">
        <f>SUMIF('ПО КОРИСНИЦИМА'!$G$16:$G$1932,"Свега за пројекат 0602-П13:",'ПО КОРИСНИЦИМА'!$H$16:$H$1932)</f>
        <v>0</v>
      </c>
      <c r="E527" s="247"/>
      <c r="F527" s="279"/>
      <c r="G527" s="248">
        <f>SUMIF('ПО КОРИСНИЦИМА'!$G$16:$G$1932,"Свега за пројекат 0602-П13:",'ПО КОРИСНИЦИМА'!$L$16:$L$1932)</f>
        <v>0</v>
      </c>
      <c r="H527" s="248"/>
      <c r="I527" s="286"/>
      <c r="J527" s="191">
        <f t="shared" si="18"/>
        <v>0</v>
      </c>
      <c r="K527" s="191"/>
      <c r="L527" s="297"/>
    </row>
    <row r="528" spans="1:12" hidden="1">
      <c r="A528" s="177"/>
      <c r="B528" s="86" t="s">
        <v>4628</v>
      </c>
      <c r="C528" s="261" t="str">
        <f>IFERROR(VLOOKUP(B528,'ПО КОРИСНИЦИМА'!$C$16:$S$1932,5,FALSE),"")</f>
        <v/>
      </c>
      <c r="D528" s="247">
        <f>SUMIF('ПО КОРИСНИЦИМА'!$G$16:$G$1932,"Свега за пројекат 0602-П14:",'ПО КОРИСНИЦИМА'!$H$16:$H$1932)</f>
        <v>0</v>
      </c>
      <c r="E528" s="247"/>
      <c r="F528" s="279"/>
      <c r="G528" s="248">
        <f>SUMIF('ПО КОРИСНИЦИМА'!$G$16:$G$1932,"Свега за пројекат 0602-П14:",'ПО КОРИСНИЦИМА'!$L$16:$L$1932)</f>
        <v>0</v>
      </c>
      <c r="H528" s="248"/>
      <c r="I528" s="286"/>
      <c r="J528" s="191">
        <f t="shared" si="18"/>
        <v>0</v>
      </c>
      <c r="K528" s="191"/>
      <c r="L528" s="297"/>
    </row>
    <row r="529" spans="1:12" hidden="1">
      <c r="A529" s="177"/>
      <c r="B529" s="86" t="s">
        <v>4629</v>
      </c>
      <c r="C529" s="261" t="str">
        <f>IFERROR(VLOOKUP(B529,'ПО КОРИСНИЦИМА'!$C$16:$S$1932,5,FALSE),"")</f>
        <v/>
      </c>
      <c r="D529" s="247">
        <f>SUMIF('ПО КОРИСНИЦИМА'!$G$16:$G$1932,"Свега за пројекат 0602-П15:",'ПО КОРИСНИЦИМА'!$H$16:$H$1932)</f>
        <v>0</v>
      </c>
      <c r="E529" s="247"/>
      <c r="F529" s="279"/>
      <c r="G529" s="248">
        <f>SUMIF('ПО КОРИСНИЦИМА'!$G$16:$G$1932,"Свега за пројекат 0602-П15:",'ПО КОРИСНИЦИМА'!$L$16:$L$1932)</f>
        <v>0</v>
      </c>
      <c r="H529" s="248"/>
      <c r="I529" s="286"/>
      <c r="J529" s="191">
        <f t="shared" si="18"/>
        <v>0</v>
      </c>
      <c r="K529" s="191"/>
      <c r="L529" s="297"/>
    </row>
    <row r="530" spans="1:12" hidden="1">
      <c r="A530" s="177"/>
      <c r="B530" s="86" t="s">
        <v>4630</v>
      </c>
      <c r="C530" s="261" t="str">
        <f>IFERROR(VLOOKUP(B530,'ПО КОРИСНИЦИМА'!$C$16:$S$1932,5,FALSE),"")</f>
        <v/>
      </c>
      <c r="D530" s="247">
        <f>SUMIF('ПО КОРИСНИЦИМА'!$G$16:$G$1932,"Свега за пројекат 0602-П16:",'ПО КОРИСНИЦИМА'!$H$16:$H$1932)</f>
        <v>0</v>
      </c>
      <c r="E530" s="247"/>
      <c r="F530" s="279"/>
      <c r="G530" s="248">
        <f>SUMIF('ПО КОРИСНИЦИМА'!$G$16:$G$1932,"Свега за пројекат 0602-П16:",'ПО КОРИСНИЦИМА'!$L$16:$L$1932)</f>
        <v>0</v>
      </c>
      <c r="H530" s="248"/>
      <c r="I530" s="286"/>
      <c r="J530" s="191">
        <f t="shared" si="18"/>
        <v>0</v>
      </c>
      <c r="K530" s="191"/>
      <c r="L530" s="297"/>
    </row>
    <row r="531" spans="1:12" hidden="1">
      <c r="A531" s="177"/>
      <c r="B531" s="86" t="s">
        <v>4631</v>
      </c>
      <c r="C531" s="261" t="str">
        <f>IFERROR(VLOOKUP(B531,'ПО КОРИСНИЦИМА'!$C$16:$S$1932,5,FALSE),"")</f>
        <v/>
      </c>
      <c r="D531" s="247">
        <f>SUMIF('ПО КОРИСНИЦИМА'!$G$16:$G$1932,"Свега за пројекат 0602-П17:",'ПО КОРИСНИЦИМА'!$H$16:$H$1932)</f>
        <v>0</v>
      </c>
      <c r="E531" s="247"/>
      <c r="F531" s="279"/>
      <c r="G531" s="248">
        <f>SUMIF('ПО КОРИСНИЦИМА'!$G$16:$G$1932,"Свега за пројекат 0602-П17:",'ПО КОРИСНИЦИМА'!$L$16:$L$1932)</f>
        <v>0</v>
      </c>
      <c r="H531" s="248"/>
      <c r="I531" s="286"/>
      <c r="J531" s="191">
        <f t="shared" si="18"/>
        <v>0</v>
      </c>
      <c r="K531" s="191"/>
      <c r="L531" s="297"/>
    </row>
    <row r="532" spans="1:12" hidden="1">
      <c r="A532" s="177"/>
      <c r="B532" s="86" t="s">
        <v>4632</v>
      </c>
      <c r="C532" s="261" t="str">
        <f>IFERROR(VLOOKUP(B532,'ПО КОРИСНИЦИМА'!$C$16:$S$1932,5,FALSE),"")</f>
        <v/>
      </c>
      <c r="D532" s="247">
        <f>SUMIF('ПО КОРИСНИЦИМА'!$G$16:$G$1932,"Свега за пројекат 0602-П18:",'ПО КОРИСНИЦИМА'!$H$16:$H$1932)</f>
        <v>0</v>
      </c>
      <c r="E532" s="247"/>
      <c r="F532" s="279"/>
      <c r="G532" s="248">
        <f>SUMIF('ПО КОРИСНИЦИМА'!$G$16:$G$1932,"Свега за пројекат 0602-П18:",'ПО КОРИСНИЦИМА'!$L$16:$L$1932)</f>
        <v>0</v>
      </c>
      <c r="H532" s="248"/>
      <c r="I532" s="286"/>
      <c r="J532" s="191">
        <f t="shared" si="18"/>
        <v>0</v>
      </c>
      <c r="K532" s="191"/>
      <c r="L532" s="297"/>
    </row>
    <row r="533" spans="1:12" hidden="1">
      <c r="A533" s="177"/>
      <c r="B533" s="86" t="s">
        <v>4633</v>
      </c>
      <c r="C533" s="261" t="str">
        <f>IFERROR(VLOOKUP(B533,'ПО КОРИСНИЦИМА'!$C$16:$S$1932,5,FALSE),"")</f>
        <v/>
      </c>
      <c r="D533" s="247">
        <f>SUMIF('ПО КОРИСНИЦИМА'!$G$16:$G$1932,"Свега за пројекат 0602-П19:",'ПО КОРИСНИЦИМА'!$H$16:$H$1932)</f>
        <v>0</v>
      </c>
      <c r="E533" s="247"/>
      <c r="F533" s="279"/>
      <c r="G533" s="248">
        <f>SUMIF('ПО КОРИСНИЦИМА'!$G$16:$G$1932,"Свега за пројекат 0602-П19:",'ПО КОРИСНИЦИМА'!$L$16:$L$1932)</f>
        <v>0</v>
      </c>
      <c r="H533" s="248"/>
      <c r="I533" s="286"/>
      <c r="J533" s="191">
        <f t="shared" si="18"/>
        <v>0</v>
      </c>
      <c r="K533" s="191"/>
      <c r="L533" s="297"/>
    </row>
    <row r="534" spans="1:12" hidden="1">
      <c r="A534" s="177"/>
      <c r="B534" s="86" t="s">
        <v>4634</v>
      </c>
      <c r="C534" s="261" t="str">
        <f>IFERROR(VLOOKUP(B534,'ПО КОРИСНИЦИМА'!$C$16:$S$1932,5,FALSE),"")</f>
        <v/>
      </c>
      <c r="D534" s="247">
        <f>SUMIF('ПО КОРИСНИЦИМА'!$G$16:$G$1932,"Свега за пројекат 0602-П20:",'ПО КОРИСНИЦИМА'!$H$16:$H$1932)</f>
        <v>0</v>
      </c>
      <c r="E534" s="247"/>
      <c r="F534" s="279"/>
      <c r="G534" s="248">
        <f>SUMIF('ПО КОРИСНИЦИМА'!$G$16:$G$1932,"Свега за пројекат 0602-П20:",'ПО КОРИСНИЦИМА'!$L$16:$L$1932)</f>
        <v>0</v>
      </c>
      <c r="H534" s="248"/>
      <c r="I534" s="286"/>
      <c r="J534" s="191">
        <f t="shared" si="18"/>
        <v>0</v>
      </c>
      <c r="K534" s="191"/>
      <c r="L534" s="297"/>
    </row>
    <row r="535" spans="1:12" hidden="1">
      <c r="A535" s="177"/>
      <c r="B535" s="86" t="s">
        <v>4635</v>
      </c>
      <c r="C535" s="261" t="str">
        <f>IFERROR(VLOOKUP(B535,'ПО КОРИСНИЦИМА'!$C$16:$S$1932,5,FALSE),"")</f>
        <v/>
      </c>
      <c r="D535" s="247">
        <f>SUMIF('ПО КОРИСНИЦИМА'!$G$16:$G$1932,"Свега за пројекат 0602-П21:",'ПО КОРИСНИЦИМА'!$H$16:$H$1932)</f>
        <v>0</v>
      </c>
      <c r="E535" s="247"/>
      <c r="F535" s="279"/>
      <c r="G535" s="248">
        <f>SUMIF('ПО КОРИСНИЦИМА'!$G$16:$G$1932,"Свега за пројекат 0602-П21:",'ПО КОРИСНИЦИМА'!$L$16:$L$1932)</f>
        <v>0</v>
      </c>
      <c r="H535" s="248"/>
      <c r="I535" s="286"/>
      <c r="J535" s="191">
        <f t="shared" si="18"/>
        <v>0</v>
      </c>
      <c r="K535" s="191"/>
      <c r="L535" s="297"/>
    </row>
    <row r="536" spans="1:12" hidden="1">
      <c r="A536" s="177"/>
      <c r="B536" s="86" t="s">
        <v>4636</v>
      </c>
      <c r="C536" s="261" t="str">
        <f>IFERROR(VLOOKUP(B536,'ПО КОРИСНИЦИМА'!$C$16:$S$1932,5,FALSE),"")</f>
        <v/>
      </c>
      <c r="D536" s="247">
        <f>SUMIF('ПО КОРИСНИЦИМА'!$G$16:$G$1932,"Свега за пројекат 0602-П22:",'ПО КОРИСНИЦИМА'!$H$16:$H$1932)</f>
        <v>0</v>
      </c>
      <c r="E536" s="247"/>
      <c r="F536" s="279"/>
      <c r="G536" s="248">
        <f>SUMIF('ПО КОРИСНИЦИМА'!$G$16:$G$1932,"Свега за пројекат 0602-П22:",'ПО КОРИСНИЦИМА'!$L$16:$L$1932)</f>
        <v>0</v>
      </c>
      <c r="H536" s="248"/>
      <c r="I536" s="286"/>
      <c r="J536" s="191">
        <f t="shared" si="18"/>
        <v>0</v>
      </c>
      <c r="K536" s="191"/>
      <c r="L536" s="297"/>
    </row>
    <row r="537" spans="1:12" hidden="1">
      <c r="A537" s="177"/>
      <c r="B537" s="86" t="s">
        <v>4637</v>
      </c>
      <c r="C537" s="261" t="str">
        <f>IFERROR(VLOOKUP(B537,'ПО КОРИСНИЦИМА'!$C$16:$S$1932,5,FALSE),"")</f>
        <v/>
      </c>
      <c r="D537" s="247">
        <f>SUMIF('ПО КОРИСНИЦИМА'!$G$16:$G$1932,"Свега за пројекат 0602-П23:",'ПО КОРИСНИЦИМА'!$H$16:$H$1932)</f>
        <v>0</v>
      </c>
      <c r="E537" s="247"/>
      <c r="F537" s="279"/>
      <c r="G537" s="248">
        <f>SUMIF('ПО КОРИСНИЦИМА'!$G$16:$G$1932,"Свега за пројекат 0602-П23:",'ПО КОРИСНИЦИМА'!$L$16:$L$1932)</f>
        <v>0</v>
      </c>
      <c r="H537" s="248"/>
      <c r="I537" s="286"/>
      <c r="J537" s="191">
        <f t="shared" si="18"/>
        <v>0</v>
      </c>
      <c r="K537" s="191"/>
      <c r="L537" s="297"/>
    </row>
    <row r="538" spans="1:12" hidden="1">
      <c r="A538" s="177"/>
      <c r="B538" s="86" t="s">
        <v>4638</v>
      </c>
      <c r="C538" s="261" t="str">
        <f>IFERROR(VLOOKUP(B538,'ПО КОРИСНИЦИМА'!$C$16:$S$1932,5,FALSE),"")</f>
        <v/>
      </c>
      <c r="D538" s="247">
        <f>SUMIF('ПО КОРИСНИЦИМА'!$G$16:$G$1932,"Свега за пројекат 0602-П24:",'ПО КОРИСНИЦИМА'!$H$16:$H$1932)</f>
        <v>0</v>
      </c>
      <c r="E538" s="247"/>
      <c r="F538" s="279"/>
      <c r="G538" s="248">
        <f>SUMIF('ПО КОРИСНИЦИМА'!$G$16:$G$1932,"Свега за пројекат 0602-П24:",'ПО КОРИСНИЦИМА'!$L$16:$L$1932)</f>
        <v>0</v>
      </c>
      <c r="H538" s="248"/>
      <c r="I538" s="286"/>
      <c r="J538" s="191">
        <f t="shared" si="18"/>
        <v>0</v>
      </c>
      <c r="K538" s="191"/>
      <c r="L538" s="297"/>
    </row>
    <row r="539" spans="1:12" hidden="1">
      <c r="A539" s="177"/>
      <c r="B539" s="86" t="s">
        <v>4639</v>
      </c>
      <c r="C539" s="261" t="str">
        <f>IFERROR(VLOOKUP(B539,'ПО КОРИСНИЦИМА'!$C$16:$S$1932,5,FALSE),"")</f>
        <v/>
      </c>
      <c r="D539" s="247">
        <f>SUMIF('ПО КОРИСНИЦИМА'!$G$16:$G$1932,"Свега за пројекат 0602-П25:",'ПО КОРИСНИЦИМА'!$H$16:$H$1932)</f>
        <v>0</v>
      </c>
      <c r="E539" s="247"/>
      <c r="F539" s="279"/>
      <c r="G539" s="248">
        <f>SUMIF('ПО КОРИСНИЦИМА'!$G$16:$G$1932,"Свега за пројекат 0602-П25:",'ПО КОРИСНИЦИМА'!$L$16:$L$1932)</f>
        <v>0</v>
      </c>
      <c r="H539" s="248"/>
      <c r="I539" s="286"/>
      <c r="J539" s="191">
        <f t="shared" si="18"/>
        <v>0</v>
      </c>
      <c r="K539" s="191"/>
      <c r="L539" s="297"/>
    </row>
    <row r="540" spans="1:12" hidden="1">
      <c r="A540" s="177"/>
      <c r="B540" s="86" t="s">
        <v>4640</v>
      </c>
      <c r="C540" s="261" t="str">
        <f>IFERROR(VLOOKUP(B540,'ПО КОРИСНИЦИМА'!$C$16:$S$1932,5,FALSE),"")</f>
        <v/>
      </c>
      <c r="D540" s="247">
        <f>SUMIF('ПО КОРИСНИЦИМА'!$G$16:$G$1932,"Свега за пројекат 0602-П26:",'ПО КОРИСНИЦИМА'!$H$16:$H$1932)</f>
        <v>0</v>
      </c>
      <c r="E540" s="247"/>
      <c r="F540" s="279"/>
      <c r="G540" s="248">
        <f>SUMIF('ПО КОРИСНИЦИМА'!$G$16:$G$1932,"Свега за пројекат 0602-П26:",'ПО КОРИСНИЦИМА'!$L$16:$L$1932)</f>
        <v>0</v>
      </c>
      <c r="H540" s="248"/>
      <c r="I540" s="286"/>
      <c r="J540" s="191">
        <f t="shared" si="18"/>
        <v>0</v>
      </c>
      <c r="K540" s="191"/>
      <c r="L540" s="297"/>
    </row>
    <row r="541" spans="1:12" hidden="1">
      <c r="A541" s="177"/>
      <c r="B541" s="86" t="s">
        <v>4641</v>
      </c>
      <c r="C541" s="261" t="str">
        <f>IFERROR(VLOOKUP(B541,'ПО КОРИСНИЦИМА'!$C$16:$S$1932,5,FALSE),"")</f>
        <v/>
      </c>
      <c r="D541" s="247">
        <f>SUMIF('ПО КОРИСНИЦИМА'!$G$16:$G$1932,"Свега за пројекат 0602-П27:",'ПО КОРИСНИЦИМА'!$H$16:$H$1932)</f>
        <v>0</v>
      </c>
      <c r="E541" s="247"/>
      <c r="F541" s="279"/>
      <c r="G541" s="248">
        <f>SUMIF('ПО КОРИСНИЦИМА'!$G$16:$G$1932,"Свега за пројекат 0602-П27:",'ПО КОРИСНИЦИМА'!$L$16:$L$1932)</f>
        <v>0</v>
      </c>
      <c r="H541" s="248"/>
      <c r="I541" s="286"/>
      <c r="J541" s="191">
        <f t="shared" si="18"/>
        <v>0</v>
      </c>
      <c r="K541" s="191"/>
      <c r="L541" s="297"/>
    </row>
    <row r="542" spans="1:12" hidden="1">
      <c r="A542" s="177"/>
      <c r="B542" s="86" t="s">
        <v>4642</v>
      </c>
      <c r="C542" s="261" t="str">
        <f>IFERROR(VLOOKUP(B542,'ПО КОРИСНИЦИМА'!$C$16:$S$1932,5,FALSE),"")</f>
        <v/>
      </c>
      <c r="D542" s="247">
        <f>SUMIF('ПО КОРИСНИЦИМА'!$G$16:$G$1932,"Свега за пројекат 0602-П28:",'ПО КОРИСНИЦИМА'!$H$16:$H$1932)</f>
        <v>0</v>
      </c>
      <c r="E542" s="247"/>
      <c r="F542" s="279"/>
      <c r="G542" s="248">
        <f>SUMIF('ПО КОРИСНИЦИМА'!$G$16:$G$1932,"Свега за пројекат 0602-П28:",'ПО КОРИСНИЦИМА'!$L$16:$L$1932)</f>
        <v>0</v>
      </c>
      <c r="H542" s="248"/>
      <c r="I542" s="286"/>
      <c r="J542" s="191">
        <f t="shared" si="18"/>
        <v>0</v>
      </c>
      <c r="K542" s="191"/>
      <c r="L542" s="297"/>
    </row>
    <row r="543" spans="1:12" hidden="1">
      <c r="A543" s="177"/>
      <c r="B543" s="86" t="s">
        <v>4643</v>
      </c>
      <c r="C543" s="261" t="str">
        <f>IFERROR(VLOOKUP(B543,'ПО КОРИСНИЦИМА'!$C$16:$S$1932,5,FALSE),"")</f>
        <v/>
      </c>
      <c r="D543" s="247">
        <f>SUMIF('ПО КОРИСНИЦИМА'!$G$16:$G$1932,"Свега за пројекат 0602-П29:",'ПО КОРИСНИЦИМА'!$H$16:$H$1932)</f>
        <v>0</v>
      </c>
      <c r="E543" s="247"/>
      <c r="F543" s="279"/>
      <c r="G543" s="248">
        <f>SUMIF('ПО КОРИСНИЦИМА'!$G$16:$G$1932,"Свега за пројекат 0602-П29:",'ПО КОРИСНИЦИМА'!$L$16:$L$1932)</f>
        <v>0</v>
      </c>
      <c r="H543" s="248"/>
      <c r="I543" s="286"/>
      <c r="J543" s="191">
        <f t="shared" si="18"/>
        <v>0</v>
      </c>
      <c r="K543" s="191"/>
      <c r="L543" s="297"/>
    </row>
    <row r="544" spans="1:12" hidden="1">
      <c r="A544" s="177"/>
      <c r="B544" s="86" t="s">
        <v>4644</v>
      </c>
      <c r="C544" s="261" t="str">
        <f>IFERROR(VLOOKUP(B544,'ПО КОРИСНИЦИМА'!$C$16:$S$1932,5,FALSE),"")</f>
        <v/>
      </c>
      <c r="D544" s="247">
        <f>SUMIF('ПО КОРИСНИЦИМА'!$G$16:$G$1932,"Свега за пројекат 0602-П30:",'ПО КОРИСНИЦИМА'!$H$16:$H$1932)</f>
        <v>0</v>
      </c>
      <c r="E544" s="247"/>
      <c r="F544" s="279"/>
      <c r="G544" s="248">
        <f>SUMIF('ПО КОРИСНИЦИМА'!$G$16:$G$1932,"Свега за пројекат 0602-П30:",'ПО КОРИСНИЦИМА'!$L$16:$L$1932)</f>
        <v>0</v>
      </c>
      <c r="H544" s="248"/>
      <c r="I544" s="286"/>
      <c r="J544" s="191">
        <f t="shared" si="18"/>
        <v>0</v>
      </c>
      <c r="K544" s="191"/>
      <c r="L544" s="297"/>
    </row>
    <row r="545" spans="1:12" hidden="1">
      <c r="A545" s="177"/>
      <c r="B545" s="86" t="s">
        <v>4645</v>
      </c>
      <c r="C545" s="261" t="str">
        <f>IFERROR(VLOOKUP(B545,'ПО КОРИСНИЦИМА'!$C$16:$S$1932,5,FALSE),"")</f>
        <v/>
      </c>
      <c r="D545" s="247">
        <f>SUMIF('ПО КОРИСНИЦИМА'!$G$16:$G$1932,"Свега за пројекат 0602-П31:",'ПО КОРИСНИЦИМА'!$H$16:$H$1932)</f>
        <v>0</v>
      </c>
      <c r="E545" s="247"/>
      <c r="F545" s="279"/>
      <c r="G545" s="248">
        <f>SUMIF('ПО КОРИСНИЦИМА'!$G$16:$G$1932,"Свега за пројекат 0602-П31:",'ПО КОРИСНИЦИМА'!$L$16:$L$1932)</f>
        <v>0</v>
      </c>
      <c r="H545" s="248"/>
      <c r="I545" s="286"/>
      <c r="J545" s="191">
        <f t="shared" si="18"/>
        <v>0</v>
      </c>
      <c r="K545" s="191"/>
      <c r="L545" s="297"/>
    </row>
    <row r="546" spans="1:12" hidden="1">
      <c r="A546" s="177"/>
      <c r="B546" s="86" t="s">
        <v>4646</v>
      </c>
      <c r="C546" s="261" t="str">
        <f>IFERROR(VLOOKUP(B546,'ПО КОРИСНИЦИМА'!$C$16:$S$1932,5,FALSE),"")</f>
        <v/>
      </c>
      <c r="D546" s="247">
        <f>SUMIF('ПО КОРИСНИЦИМА'!$G$16:$G$1932,"Свега за пројекат 0602-П32:",'ПО КОРИСНИЦИМА'!$H$16:$H$1932)</f>
        <v>0</v>
      </c>
      <c r="E546" s="247"/>
      <c r="F546" s="279"/>
      <c r="G546" s="248">
        <f>SUMIF('ПО КОРИСНИЦИМА'!$G$16:$G$1932,"Свега за пројекат 0602-П32:",'ПО КОРИСНИЦИМА'!$L$16:$L$1932)</f>
        <v>0</v>
      </c>
      <c r="H546" s="248"/>
      <c r="I546" s="286"/>
      <c r="J546" s="191">
        <f t="shared" si="18"/>
        <v>0</v>
      </c>
      <c r="K546" s="191"/>
      <c r="L546" s="297"/>
    </row>
    <row r="547" spans="1:12" hidden="1">
      <c r="A547" s="177"/>
      <c r="B547" s="86" t="s">
        <v>4647</v>
      </c>
      <c r="C547" s="261" t="str">
        <f>IFERROR(VLOOKUP(B547,'ПО КОРИСНИЦИМА'!$C$16:$S$1932,5,FALSE),"")</f>
        <v/>
      </c>
      <c r="D547" s="247">
        <f>SUMIF('ПО КОРИСНИЦИМА'!$G$16:$G$1932,"Свега за пројекат 0602-П33:",'ПО КОРИСНИЦИМА'!$H$16:$H$1932)</f>
        <v>0</v>
      </c>
      <c r="E547" s="247"/>
      <c r="F547" s="279"/>
      <c r="G547" s="248">
        <f>SUMIF('ПО КОРИСНИЦИМА'!$G$16:$G$1932,"Свега за пројекат 0602-П33:",'ПО КОРИСНИЦИМА'!$L$16:$L$1932)</f>
        <v>0</v>
      </c>
      <c r="H547" s="248"/>
      <c r="I547" s="286"/>
      <c r="J547" s="191">
        <f t="shared" si="18"/>
        <v>0</v>
      </c>
      <c r="K547" s="191"/>
      <c r="L547" s="297"/>
    </row>
    <row r="548" spans="1:12" hidden="1">
      <c r="A548" s="177"/>
      <c r="B548" s="86" t="s">
        <v>4648</v>
      </c>
      <c r="C548" s="261" t="str">
        <f>IFERROR(VLOOKUP(B548,'ПО КОРИСНИЦИМА'!$C$16:$S$1932,5,FALSE),"")</f>
        <v/>
      </c>
      <c r="D548" s="247">
        <f>SUMIF('ПО КОРИСНИЦИМА'!$G$16:$G$1932,"Свега за пројекат 0602-П34:",'ПО КОРИСНИЦИМА'!$H$16:$H$1932)</f>
        <v>0</v>
      </c>
      <c r="E548" s="247"/>
      <c r="F548" s="279"/>
      <c r="G548" s="248">
        <f>SUMIF('ПО КОРИСНИЦИМА'!$G$16:$G$1932,"Свега за пројекат 0602-П34:",'ПО КОРИСНИЦИМА'!$L$16:$L$1932)</f>
        <v>0</v>
      </c>
      <c r="H548" s="248"/>
      <c r="I548" s="286"/>
      <c r="J548" s="191">
        <f t="shared" si="18"/>
        <v>0</v>
      </c>
      <c r="K548" s="191"/>
      <c r="L548" s="297"/>
    </row>
    <row r="549" spans="1:12" hidden="1">
      <c r="A549" s="177"/>
      <c r="B549" s="86" t="s">
        <v>4649</v>
      </c>
      <c r="C549" s="261" t="str">
        <f>IFERROR(VLOOKUP(B549,'ПО КОРИСНИЦИМА'!$C$16:$S$1932,5,FALSE),"")</f>
        <v/>
      </c>
      <c r="D549" s="247">
        <f>SUMIF('ПО КОРИСНИЦИМА'!$G$16:$G$1932,"Свега за пројекат 0602-П35:",'ПО КОРИСНИЦИМА'!$H$16:$H$1932)</f>
        <v>0</v>
      </c>
      <c r="E549" s="247"/>
      <c r="F549" s="279"/>
      <c r="G549" s="248">
        <f>SUMIF('ПО КОРИСНИЦИМА'!$G$16:$G$1932,"Свега за пројекат 0602-П35:",'ПО КОРИСНИЦИМА'!$L$16:$L$1932)</f>
        <v>0</v>
      </c>
      <c r="H549" s="248"/>
      <c r="I549" s="286"/>
      <c r="J549" s="191">
        <f t="shared" si="18"/>
        <v>0</v>
      </c>
      <c r="K549" s="191"/>
      <c r="L549" s="297"/>
    </row>
    <row r="550" spans="1:12" hidden="1">
      <c r="A550" s="177"/>
      <c r="B550" s="86" t="s">
        <v>4650</v>
      </c>
      <c r="C550" s="261" t="str">
        <f>IFERROR(VLOOKUP(B550,'ПО КОРИСНИЦИМА'!$C$16:$S$1932,5,FALSE),"")</f>
        <v/>
      </c>
      <c r="D550" s="247">
        <f>SUMIF('ПО КОРИСНИЦИМА'!$G$16:$G$1932,"Свега за пројекат 0602-П36:",'ПО КОРИСНИЦИМА'!$H$16:$H$1932)</f>
        <v>0</v>
      </c>
      <c r="E550" s="247"/>
      <c r="F550" s="279"/>
      <c r="G550" s="248">
        <f>SUMIF('ПО КОРИСНИЦИМА'!$G$16:$G$1932,"Свега за пројекат 0602-П36:",'ПО КОРИСНИЦИМА'!$L$16:$L$1932)</f>
        <v>0</v>
      </c>
      <c r="H550" s="248"/>
      <c r="I550" s="286"/>
      <c r="J550" s="191">
        <f t="shared" si="18"/>
        <v>0</v>
      </c>
      <c r="K550" s="191"/>
      <c r="L550" s="297"/>
    </row>
    <row r="551" spans="1:12" hidden="1">
      <c r="A551" s="177"/>
      <c r="B551" s="86" t="s">
        <v>4651</v>
      </c>
      <c r="C551" s="261" t="str">
        <f>IFERROR(VLOOKUP(B551,'ПО КОРИСНИЦИМА'!$C$16:$S$1932,5,FALSE),"")</f>
        <v/>
      </c>
      <c r="D551" s="247">
        <f>SUMIF('ПО КОРИСНИЦИМА'!$G$16:$G$1932,"Свега за пројекат 0602-П37:",'ПО КОРИСНИЦИМА'!$H$16:$H$1932)</f>
        <v>0</v>
      </c>
      <c r="E551" s="247"/>
      <c r="F551" s="279"/>
      <c r="G551" s="248">
        <f>SUMIF('ПО КОРИСНИЦИМА'!$G$16:$G$1932,"Свега за пројекат 0602-П37:",'ПО КОРИСНИЦИМА'!$L$16:$L$1932)</f>
        <v>0</v>
      </c>
      <c r="H551" s="248"/>
      <c r="I551" s="286"/>
      <c r="J551" s="191">
        <f t="shared" si="18"/>
        <v>0</v>
      </c>
      <c r="K551" s="191"/>
      <c r="L551" s="297"/>
    </row>
    <row r="552" spans="1:12" hidden="1">
      <c r="A552" s="177"/>
      <c r="B552" s="86" t="s">
        <v>4652</v>
      </c>
      <c r="C552" s="261" t="str">
        <f>IFERROR(VLOOKUP(B552,'ПО КОРИСНИЦИМА'!$C$16:$S$1932,5,FALSE),"")</f>
        <v/>
      </c>
      <c r="D552" s="247">
        <f>SUMIF('ПО КОРИСНИЦИМА'!$G$16:$G$1932,"Свега за пројекат 0602-П38:",'ПО КОРИСНИЦИМА'!$H$16:$H$1932)</f>
        <v>0</v>
      </c>
      <c r="E552" s="247"/>
      <c r="F552" s="279"/>
      <c r="G552" s="248">
        <f>SUMIF('ПО КОРИСНИЦИМА'!$G$16:$G$1932,"Свега за пројекат 0602-П38:",'ПО КОРИСНИЦИМА'!$L$16:$L$1932)</f>
        <v>0</v>
      </c>
      <c r="H552" s="248"/>
      <c r="I552" s="286"/>
      <c r="J552" s="191">
        <f t="shared" si="18"/>
        <v>0</v>
      </c>
      <c r="K552" s="191"/>
      <c r="L552" s="297"/>
    </row>
    <row r="553" spans="1:12" hidden="1">
      <c r="A553" s="177"/>
      <c r="B553" s="86" t="s">
        <v>4653</v>
      </c>
      <c r="C553" s="261" t="str">
        <f>IFERROR(VLOOKUP(B553,'ПО КОРИСНИЦИМА'!$C$16:$S$1932,5,FALSE),"")</f>
        <v/>
      </c>
      <c r="D553" s="247">
        <f>SUMIF('ПО КОРИСНИЦИМА'!$G$16:$G$1932,"Свега за пројекат 0602-П39:",'ПО КОРИСНИЦИМА'!$H$16:$H$1932)</f>
        <v>0</v>
      </c>
      <c r="E553" s="247"/>
      <c r="F553" s="279"/>
      <c r="G553" s="248">
        <f>SUMIF('ПО КОРИСНИЦИМА'!$G$16:$G$1932,"Свега за пројекат 0602-П39:",'ПО КОРИСНИЦИМА'!$L$16:$L$1932)</f>
        <v>0</v>
      </c>
      <c r="H553" s="248"/>
      <c r="I553" s="286"/>
      <c r="J553" s="191">
        <f t="shared" si="18"/>
        <v>0</v>
      </c>
      <c r="K553" s="191"/>
      <c r="L553" s="297"/>
    </row>
    <row r="554" spans="1:12" hidden="1">
      <c r="A554" s="177"/>
      <c r="B554" s="86" t="s">
        <v>4654</v>
      </c>
      <c r="C554" s="261" t="str">
        <f>IFERROR(VLOOKUP(B554,'ПО КОРИСНИЦИМА'!$C$16:$S$1932,5,FALSE),"")</f>
        <v/>
      </c>
      <c r="D554" s="247">
        <f>SUMIF('ПО КОРИСНИЦИМА'!$G$16:$G$1932,"Свега за пројекат 0602-П40:",'ПО КОРИСНИЦИМА'!$H$16:$H$1932)</f>
        <v>0</v>
      </c>
      <c r="E554" s="247"/>
      <c r="F554" s="279"/>
      <c r="G554" s="248">
        <f>SUMIF('ПО КОРИСНИЦИМА'!$G$16:$G$1932,"Свега за пројекат 0602-П40:",'ПО КОРИСНИЦИМА'!$L$16:$L$1932)</f>
        <v>0</v>
      </c>
      <c r="H554" s="248"/>
      <c r="I554" s="286"/>
      <c r="J554" s="191">
        <f t="shared" si="18"/>
        <v>0</v>
      </c>
      <c r="K554" s="191"/>
      <c r="L554" s="297"/>
    </row>
    <row r="555" spans="1:12" hidden="1">
      <c r="A555" s="177"/>
      <c r="B555" s="86" t="s">
        <v>4655</v>
      </c>
      <c r="C555" s="261" t="str">
        <f>IFERROR(VLOOKUP(B555,'ПО КОРИСНИЦИМА'!$C$16:$S$1932,5,FALSE),"")</f>
        <v/>
      </c>
      <c r="D555" s="247">
        <f>SUMIF('ПО КОРИСНИЦИМА'!$G$16:$G$1932,"Свега за пројекат 0602-П41:",'ПО КОРИСНИЦИМА'!$H$16:$H$1932)</f>
        <v>0</v>
      </c>
      <c r="E555" s="247"/>
      <c r="F555" s="279"/>
      <c r="G555" s="248">
        <f>SUMIF('ПО КОРИСНИЦИМА'!$G$16:$G$1932,"Свега за пројекат 0602-П41:",'ПО КОРИСНИЦИМА'!$L$16:$L$1932)</f>
        <v>0</v>
      </c>
      <c r="H555" s="248"/>
      <c r="I555" s="286"/>
      <c r="J555" s="191">
        <f t="shared" si="18"/>
        <v>0</v>
      </c>
      <c r="K555" s="191"/>
      <c r="L555" s="297"/>
    </row>
    <row r="556" spans="1:12" hidden="1">
      <c r="A556" s="177"/>
      <c r="B556" s="86" t="s">
        <v>4656</v>
      </c>
      <c r="C556" s="261" t="str">
        <f>IFERROR(VLOOKUP(B556,'ПО КОРИСНИЦИМА'!$C$16:$S$1932,5,FALSE),"")</f>
        <v/>
      </c>
      <c r="D556" s="247">
        <f>SUMIF('ПО КОРИСНИЦИМА'!$G$16:$G$1932,"Свега за пројекат 0602-П42:",'ПО КОРИСНИЦИМА'!$H$16:$H$1932)</f>
        <v>0</v>
      </c>
      <c r="E556" s="247"/>
      <c r="F556" s="279"/>
      <c r="G556" s="248">
        <f>SUMIF('ПО КОРИСНИЦИМА'!$G$16:$G$1932,"Свега за пројекат 0602-П42:",'ПО КОРИСНИЦИМА'!$L$16:$L$1932)</f>
        <v>0</v>
      </c>
      <c r="H556" s="248"/>
      <c r="I556" s="286"/>
      <c r="J556" s="191">
        <f t="shared" si="18"/>
        <v>0</v>
      </c>
      <c r="K556" s="191"/>
      <c r="L556" s="297"/>
    </row>
    <row r="557" spans="1:12" hidden="1">
      <c r="A557" s="177"/>
      <c r="B557" s="86" t="s">
        <v>4657</v>
      </c>
      <c r="C557" s="261" t="str">
        <f>IFERROR(VLOOKUP(B557,'ПО КОРИСНИЦИМА'!$C$16:$S$1932,5,FALSE),"")</f>
        <v/>
      </c>
      <c r="D557" s="247">
        <f>SUMIF('ПО КОРИСНИЦИМА'!$G$16:$G$1932,"Свега за пројекат 0602-П43:",'ПО КОРИСНИЦИМА'!$H$16:$H$1932)</f>
        <v>0</v>
      </c>
      <c r="E557" s="247"/>
      <c r="F557" s="279"/>
      <c r="G557" s="248">
        <f>SUMIF('ПО КОРИСНИЦИМА'!$G$16:$G$1932,"Свега за пројекат 0602-П43:",'ПО КОРИСНИЦИМА'!$L$16:$L$1932)</f>
        <v>0</v>
      </c>
      <c r="H557" s="248"/>
      <c r="I557" s="286"/>
      <c r="J557" s="191">
        <f t="shared" ref="J557:J594" si="22">D557+G557</f>
        <v>0</v>
      </c>
      <c r="K557" s="191"/>
      <c r="L557" s="297"/>
    </row>
    <row r="558" spans="1:12" hidden="1">
      <c r="A558" s="177"/>
      <c r="B558" s="86" t="s">
        <v>4658</v>
      </c>
      <c r="C558" s="261" t="str">
        <f>IFERROR(VLOOKUP(B558,'ПО КОРИСНИЦИМА'!$C$16:$S$1932,5,FALSE),"")</f>
        <v/>
      </c>
      <c r="D558" s="247">
        <f>SUMIF('ПО КОРИСНИЦИМА'!$G$16:$G$1932,"Свега за пројекат 0602-П44:",'ПО КОРИСНИЦИМА'!$H$16:$H$1932)</f>
        <v>0</v>
      </c>
      <c r="E558" s="247"/>
      <c r="F558" s="279"/>
      <c r="G558" s="248">
        <f>SUMIF('ПО КОРИСНИЦИМА'!$G$16:$G$1932,"Свега за пројекат 0602-П44:",'ПО КОРИСНИЦИМА'!$L$16:$L$1932)</f>
        <v>0</v>
      </c>
      <c r="H558" s="248"/>
      <c r="I558" s="286"/>
      <c r="J558" s="191">
        <f t="shared" si="22"/>
        <v>0</v>
      </c>
      <c r="K558" s="191"/>
      <c r="L558" s="297"/>
    </row>
    <row r="559" spans="1:12" hidden="1">
      <c r="A559" s="177"/>
      <c r="B559" s="86" t="s">
        <v>4659</v>
      </c>
      <c r="C559" s="261" t="str">
        <f>IFERROR(VLOOKUP(B559,'ПО КОРИСНИЦИМА'!$C$16:$S$1932,5,FALSE),"")</f>
        <v/>
      </c>
      <c r="D559" s="247">
        <f>SUMIF('ПО КОРИСНИЦИМА'!$G$16:$G$1932,"Свега за пројекат 0602-П45:",'ПО КОРИСНИЦИМА'!$H$16:$H$1932)</f>
        <v>0</v>
      </c>
      <c r="E559" s="247"/>
      <c r="F559" s="279"/>
      <c r="G559" s="248">
        <f>SUMIF('ПО КОРИСНИЦИМА'!$G$16:$G$1932,"Свега за пројекат 0602-П45:",'ПО КОРИСНИЦИМА'!$L$16:$L$1932)</f>
        <v>0</v>
      </c>
      <c r="H559" s="248"/>
      <c r="I559" s="286"/>
      <c r="J559" s="191">
        <f t="shared" si="22"/>
        <v>0</v>
      </c>
      <c r="K559" s="191"/>
      <c r="L559" s="297"/>
    </row>
    <row r="560" spans="1:12" hidden="1">
      <c r="A560" s="177"/>
      <c r="B560" s="86" t="s">
        <v>4660</v>
      </c>
      <c r="C560" s="261" t="str">
        <f>IFERROR(VLOOKUP(B560,'ПО КОРИСНИЦИМА'!$C$16:$S$1932,5,FALSE),"")</f>
        <v/>
      </c>
      <c r="D560" s="247">
        <f>SUMIF('ПО КОРИСНИЦИМА'!$G$16:$G$1932,"Свега за пројекат 0602-П46:",'ПО КОРИСНИЦИМА'!$H$16:$H$1932)</f>
        <v>0</v>
      </c>
      <c r="E560" s="247"/>
      <c r="F560" s="279"/>
      <c r="G560" s="248">
        <f>SUMIF('ПО КОРИСНИЦИМА'!$G$16:$G$1932,"Свега за пројекат 0602-П46:",'ПО КОРИСНИЦИМА'!$L$16:$L$1932)</f>
        <v>0</v>
      </c>
      <c r="H560" s="248"/>
      <c r="I560" s="286"/>
      <c r="J560" s="191">
        <f t="shared" si="22"/>
        <v>0</v>
      </c>
      <c r="K560" s="191"/>
      <c r="L560" s="297"/>
    </row>
    <row r="561" spans="1:12" hidden="1">
      <c r="A561" s="177"/>
      <c r="B561" s="86" t="s">
        <v>4661</v>
      </c>
      <c r="C561" s="261" t="str">
        <f>IFERROR(VLOOKUP(B561,'ПО КОРИСНИЦИМА'!$C$16:$S$1932,5,FALSE),"")</f>
        <v/>
      </c>
      <c r="D561" s="247">
        <f>SUMIF('ПО КОРИСНИЦИМА'!$G$16:$G$1932,"Свега за пројекат 0602-П47:",'ПО КОРИСНИЦИМА'!$H$16:$H$1932)</f>
        <v>0</v>
      </c>
      <c r="E561" s="247"/>
      <c r="F561" s="279"/>
      <c r="G561" s="248">
        <f>SUMIF('ПО КОРИСНИЦИМА'!$G$16:$G$1932,"Свега за пројекат 0602-П47:",'ПО КОРИСНИЦИМА'!$L$16:$L$1932)</f>
        <v>0</v>
      </c>
      <c r="H561" s="248"/>
      <c r="I561" s="286"/>
      <c r="J561" s="191">
        <f t="shared" si="22"/>
        <v>0</v>
      </c>
      <c r="K561" s="191"/>
      <c r="L561" s="297"/>
    </row>
    <row r="562" spans="1:12" hidden="1">
      <c r="A562" s="177"/>
      <c r="B562" s="86" t="s">
        <v>4662</v>
      </c>
      <c r="C562" s="261" t="str">
        <f>IFERROR(VLOOKUP(B562,'ПО КОРИСНИЦИМА'!$C$16:$S$1932,5,FALSE),"")</f>
        <v/>
      </c>
      <c r="D562" s="247">
        <f>SUMIF('ПО КОРИСНИЦИМА'!$G$16:$G$1932,"Свега за пројекат 0602-П48:",'ПО КОРИСНИЦИМА'!$H$16:$H$1932)</f>
        <v>0</v>
      </c>
      <c r="E562" s="247"/>
      <c r="F562" s="279"/>
      <c r="G562" s="248">
        <f>SUMIF('ПО КОРИСНИЦИМА'!$G$16:$G$1932,"Свега за пројекат 0602-П48:",'ПО КОРИСНИЦИМА'!$L$16:$L$1932)</f>
        <v>0</v>
      </c>
      <c r="H562" s="248"/>
      <c r="I562" s="286"/>
      <c r="J562" s="191">
        <f t="shared" si="22"/>
        <v>0</v>
      </c>
      <c r="K562" s="191"/>
      <c r="L562" s="297"/>
    </row>
    <row r="563" spans="1:12" hidden="1">
      <c r="A563" s="177"/>
      <c r="B563" s="86" t="s">
        <v>4663</v>
      </c>
      <c r="C563" s="261" t="str">
        <f>IFERROR(VLOOKUP(B563,'ПО КОРИСНИЦИМА'!$C$16:$S$1932,5,FALSE),"")</f>
        <v/>
      </c>
      <c r="D563" s="247">
        <f>SUMIF('ПО КОРИСНИЦИМА'!$G$16:$G$1932,"Свега за пројекат 0602-П49:",'ПО КОРИСНИЦИМА'!$H$16:$H$1932)</f>
        <v>0</v>
      </c>
      <c r="E563" s="247"/>
      <c r="F563" s="279"/>
      <c r="G563" s="248">
        <f>SUMIF('ПО КОРИСНИЦИМА'!$G$16:$G$1932,"Свега за пројекат 0602-П49:",'ПО КОРИСНИЦИМА'!$L$16:$L$1932)</f>
        <v>0</v>
      </c>
      <c r="H563" s="248"/>
      <c r="I563" s="286"/>
      <c r="J563" s="191">
        <f t="shared" si="22"/>
        <v>0</v>
      </c>
      <c r="K563" s="191"/>
      <c r="L563" s="297"/>
    </row>
    <row r="564" spans="1:12" hidden="1">
      <c r="A564" s="177"/>
      <c r="B564" s="86" t="s">
        <v>4664</v>
      </c>
      <c r="C564" s="261" t="str">
        <f>IFERROR(VLOOKUP(B564,'ПО КОРИСНИЦИМА'!$C$16:$S$1932,5,FALSE),"")</f>
        <v/>
      </c>
      <c r="D564" s="247">
        <f>SUMIF('ПО КОРИСНИЦИМА'!$G$16:$G$1932,"Свега за пројекат 0602-П50:",'ПО КОРИСНИЦИМА'!$H$16:$H$1932)</f>
        <v>0</v>
      </c>
      <c r="E564" s="247"/>
      <c r="F564" s="279"/>
      <c r="G564" s="248">
        <f>SUMIF('ПО КОРИСНИЦИМА'!$G$16:$G$1932,"Свега за пројекат 0602-П50:",'ПО КОРИСНИЦИМА'!$L$16:$L$1932)</f>
        <v>0</v>
      </c>
      <c r="H564" s="248"/>
      <c r="I564" s="286"/>
      <c r="J564" s="191">
        <f t="shared" si="22"/>
        <v>0</v>
      </c>
      <c r="K564" s="191"/>
      <c r="L564" s="297"/>
    </row>
    <row r="565" spans="1:12" hidden="1">
      <c r="A565" s="177"/>
      <c r="B565" s="86" t="s">
        <v>4665</v>
      </c>
      <c r="C565" s="261" t="str">
        <f>IFERROR(VLOOKUP(B565,'ПО КОРИСНИЦИМА'!$C$16:$S$1932,5,FALSE),"")</f>
        <v/>
      </c>
      <c r="D565" s="247">
        <f>SUMIF('ПО КОРИСНИЦИМА'!$G$16:$G$1932,"Свега за пројекат 0602-П51:",'ПО КОРИСНИЦИМА'!$H$16:$H$1932)</f>
        <v>0</v>
      </c>
      <c r="E565" s="247"/>
      <c r="F565" s="279"/>
      <c r="G565" s="248">
        <f>SUMIF('ПО КОРИСНИЦИМА'!$G$16:$G$1932,"Свега за пројекат 0602-П51:",'ПО КОРИСНИЦИМА'!$L$16:$L$1932)</f>
        <v>0</v>
      </c>
      <c r="H565" s="248"/>
      <c r="I565" s="286"/>
      <c r="J565" s="191">
        <f t="shared" si="22"/>
        <v>0</v>
      </c>
      <c r="K565" s="191"/>
      <c r="L565" s="297"/>
    </row>
    <row r="566" spans="1:12" hidden="1">
      <c r="A566" s="177"/>
      <c r="B566" s="86" t="s">
        <v>4666</v>
      </c>
      <c r="C566" s="261" t="str">
        <f>IFERROR(VLOOKUP(B566,'ПО КОРИСНИЦИМА'!$C$16:$S$1932,5,FALSE),"")</f>
        <v/>
      </c>
      <c r="D566" s="247">
        <f>SUMIF('ПО КОРИСНИЦИМА'!$G$16:$G$1932,"Свега за пројекат 0602-П52:",'ПО КОРИСНИЦИМА'!$H$16:$H$1932)</f>
        <v>0</v>
      </c>
      <c r="E566" s="247"/>
      <c r="F566" s="279"/>
      <c r="G566" s="248">
        <f>SUMIF('ПО КОРИСНИЦИМА'!$G$16:$G$1932,"Свега за пројекат 0602-П52:",'ПО КОРИСНИЦИМА'!$L$16:$L$1932)</f>
        <v>0</v>
      </c>
      <c r="H566" s="248"/>
      <c r="I566" s="286"/>
      <c r="J566" s="191">
        <f t="shared" si="22"/>
        <v>0</v>
      </c>
      <c r="K566" s="191"/>
      <c r="L566" s="297"/>
    </row>
    <row r="567" spans="1:12" hidden="1">
      <c r="A567" s="177"/>
      <c r="B567" s="86" t="s">
        <v>4667</v>
      </c>
      <c r="C567" s="261" t="str">
        <f>IFERROR(VLOOKUP(B567,'ПО КОРИСНИЦИМА'!$C$16:$S$1932,5,FALSE),"")</f>
        <v/>
      </c>
      <c r="D567" s="247">
        <f>SUMIF('ПО КОРИСНИЦИМА'!$G$16:$G$1932,"Свега за пројекат 0602-П53:",'ПО КОРИСНИЦИМА'!$H$16:$H$1932)</f>
        <v>0</v>
      </c>
      <c r="E567" s="247"/>
      <c r="F567" s="279"/>
      <c r="G567" s="248">
        <f>SUMIF('ПО КОРИСНИЦИМА'!$G$16:$G$1932,"Свега за пројекат 0602-П53:",'ПО КОРИСНИЦИМА'!$L$16:$L$1932)</f>
        <v>0</v>
      </c>
      <c r="H567" s="248"/>
      <c r="I567" s="286"/>
      <c r="J567" s="191">
        <f t="shared" si="22"/>
        <v>0</v>
      </c>
      <c r="K567" s="191"/>
      <c r="L567" s="297"/>
    </row>
    <row r="568" spans="1:12" hidden="1">
      <c r="A568" s="177"/>
      <c r="B568" s="86" t="s">
        <v>4668</v>
      </c>
      <c r="C568" s="261" t="str">
        <f>IFERROR(VLOOKUP(B568,'ПО КОРИСНИЦИМА'!$C$16:$S$1932,5,FALSE),"")</f>
        <v/>
      </c>
      <c r="D568" s="247">
        <f>SUMIF('ПО КОРИСНИЦИМА'!$G$16:$G$1932,"Свега за пројекат 0602-П54:",'ПО КОРИСНИЦИМА'!$H$16:$H$1932)</f>
        <v>0</v>
      </c>
      <c r="E568" s="247"/>
      <c r="F568" s="279"/>
      <c r="G568" s="248">
        <f>SUMIF('ПО КОРИСНИЦИМА'!$G$16:$G$1932,"Свега за пројекат 0602-П54:",'ПО КОРИСНИЦИМА'!$L$16:$L$1932)</f>
        <v>0</v>
      </c>
      <c r="H568" s="248"/>
      <c r="I568" s="286"/>
      <c r="J568" s="191">
        <f t="shared" si="22"/>
        <v>0</v>
      </c>
      <c r="K568" s="191"/>
      <c r="L568" s="297"/>
    </row>
    <row r="569" spans="1:12" hidden="1">
      <c r="A569" s="177"/>
      <c r="B569" s="86" t="s">
        <v>4669</v>
      </c>
      <c r="C569" s="261" t="str">
        <f>IFERROR(VLOOKUP(B569,'ПО КОРИСНИЦИМА'!$C$16:$S$1932,5,FALSE),"")</f>
        <v/>
      </c>
      <c r="D569" s="247">
        <f>SUMIF('ПО КОРИСНИЦИМА'!$G$16:$G$1932,"Свега за пројекат 0602-П55:",'ПО КОРИСНИЦИМА'!$H$16:$H$1932)</f>
        <v>0</v>
      </c>
      <c r="E569" s="247"/>
      <c r="F569" s="279"/>
      <c r="G569" s="248">
        <f>SUMIF('ПО КОРИСНИЦИМА'!$G$16:$G$1932,"Свега за пројекат 0602-П55:",'ПО КОРИСНИЦИМА'!$L$16:$L$1932)</f>
        <v>0</v>
      </c>
      <c r="H569" s="248"/>
      <c r="I569" s="286"/>
      <c r="J569" s="191">
        <f t="shared" si="22"/>
        <v>0</v>
      </c>
      <c r="K569" s="191"/>
      <c r="L569" s="297"/>
    </row>
    <row r="570" spans="1:12" hidden="1">
      <c r="A570" s="177"/>
      <c r="B570" s="86" t="s">
        <v>4670</v>
      </c>
      <c r="C570" s="261" t="str">
        <f>IFERROR(VLOOKUP(B570,'ПО КОРИСНИЦИМА'!$C$16:$S$1932,5,FALSE),"")</f>
        <v/>
      </c>
      <c r="D570" s="247">
        <f>SUMIF('ПО КОРИСНИЦИМА'!$G$16:$G$1932,"Свега за пројекат 0602-П56:",'ПО КОРИСНИЦИМА'!$H$16:$H$1932)</f>
        <v>0</v>
      </c>
      <c r="E570" s="247"/>
      <c r="F570" s="279"/>
      <c r="G570" s="248">
        <f>SUMIF('ПО КОРИСНИЦИМА'!$G$16:$G$1932,"Свега за пројекат 0602-П56:",'ПО КОРИСНИЦИМА'!$L$16:$L$1932)</f>
        <v>0</v>
      </c>
      <c r="H570" s="248"/>
      <c r="I570" s="286"/>
      <c r="J570" s="191">
        <f t="shared" si="22"/>
        <v>0</v>
      </c>
      <c r="K570" s="191"/>
      <c r="L570" s="297"/>
    </row>
    <row r="571" spans="1:12" hidden="1">
      <c r="A571" s="177"/>
      <c r="B571" s="86" t="s">
        <v>4671</v>
      </c>
      <c r="C571" s="261" t="str">
        <f>IFERROR(VLOOKUP(B571,'ПО КОРИСНИЦИМА'!$C$16:$S$1932,5,FALSE),"")</f>
        <v/>
      </c>
      <c r="D571" s="247">
        <f>SUMIF('ПО КОРИСНИЦИМА'!$G$16:$G$1932,"Свега за пројекат 0602-П57:",'ПО КОРИСНИЦИМА'!$H$16:$H$1932)</f>
        <v>0</v>
      </c>
      <c r="E571" s="247"/>
      <c r="F571" s="279"/>
      <c r="G571" s="248">
        <f>SUMIF('ПО КОРИСНИЦИМА'!$G$16:$G$1932,"Свега за пројекат 0602-П57:",'ПО КОРИСНИЦИМА'!$L$16:$L$1932)</f>
        <v>0</v>
      </c>
      <c r="H571" s="248"/>
      <c r="I571" s="286"/>
      <c r="J571" s="191">
        <f t="shared" si="22"/>
        <v>0</v>
      </c>
      <c r="K571" s="191"/>
      <c r="L571" s="297"/>
    </row>
    <row r="572" spans="1:12" hidden="1">
      <c r="A572" s="177"/>
      <c r="B572" s="86" t="s">
        <v>4672</v>
      </c>
      <c r="C572" s="261" t="str">
        <f>IFERROR(VLOOKUP(B572,'ПО КОРИСНИЦИМА'!$C$16:$S$1932,5,FALSE),"")</f>
        <v/>
      </c>
      <c r="D572" s="247">
        <f>SUMIF('ПО КОРИСНИЦИМА'!$G$16:$G$1932,"Свега за пројекат 0602-П58:",'ПО КОРИСНИЦИМА'!$H$16:$H$1932)</f>
        <v>0</v>
      </c>
      <c r="E572" s="247"/>
      <c r="F572" s="279"/>
      <c r="G572" s="248">
        <f>SUMIF('ПО КОРИСНИЦИМА'!$G$16:$G$1932,"Свега за пројекат 0602-П58:",'ПО КОРИСНИЦИМА'!$L$16:$L$1932)</f>
        <v>0</v>
      </c>
      <c r="H572" s="248"/>
      <c r="I572" s="286"/>
      <c r="J572" s="191">
        <f t="shared" si="22"/>
        <v>0</v>
      </c>
      <c r="K572" s="191"/>
      <c r="L572" s="297"/>
    </row>
    <row r="573" spans="1:12" hidden="1">
      <c r="A573" s="177"/>
      <c r="B573" s="86" t="s">
        <v>4673</v>
      </c>
      <c r="C573" s="261" t="str">
        <f>IFERROR(VLOOKUP(B573,'ПО КОРИСНИЦИМА'!$C$16:$S$1932,5,FALSE),"")</f>
        <v/>
      </c>
      <c r="D573" s="247">
        <f>SUMIF('ПО КОРИСНИЦИМА'!$G$16:$G$1932,"Свега за пројекат 0602-П59:",'ПО КОРИСНИЦИМА'!$H$16:$H$1932)</f>
        <v>0</v>
      </c>
      <c r="E573" s="247"/>
      <c r="F573" s="279"/>
      <c r="G573" s="248">
        <f>SUMIF('ПО КОРИСНИЦИМА'!$G$16:$G$1932,"Свега за пројекат 0602-П59:",'ПО КОРИСНИЦИМА'!$L$16:$L$1932)</f>
        <v>0</v>
      </c>
      <c r="H573" s="248"/>
      <c r="I573" s="286"/>
      <c r="J573" s="191">
        <f t="shared" si="22"/>
        <v>0</v>
      </c>
      <c r="K573" s="191"/>
      <c r="L573" s="297"/>
    </row>
    <row r="574" spans="1:12" hidden="1">
      <c r="A574" s="177"/>
      <c r="B574" s="86" t="s">
        <v>4674</v>
      </c>
      <c r="C574" s="261" t="str">
        <f>IFERROR(VLOOKUP(B574,'ПО КОРИСНИЦИМА'!$C$16:$S$1932,5,FALSE),"")</f>
        <v/>
      </c>
      <c r="D574" s="247">
        <f>SUMIF('ПО КОРИСНИЦИМА'!$G$16:$G$1932,"Свега за пројекат 0602-П60:",'ПО КОРИСНИЦИМА'!$H$16:$H$1932)</f>
        <v>0</v>
      </c>
      <c r="E574" s="247"/>
      <c r="F574" s="279"/>
      <c r="G574" s="248">
        <f>SUMIF('ПО КОРИСНИЦИМА'!$G$16:$G$1932,"Свега за пројекат 0602-П60:",'ПО КОРИСНИЦИМА'!$L$16:$L$1932)</f>
        <v>0</v>
      </c>
      <c r="H574" s="248"/>
      <c r="I574" s="286"/>
      <c r="J574" s="191">
        <f t="shared" si="22"/>
        <v>0</v>
      </c>
      <c r="K574" s="191"/>
      <c r="L574" s="297"/>
    </row>
    <row r="575" spans="1:12" hidden="1">
      <c r="A575" s="177"/>
      <c r="B575" s="86" t="s">
        <v>4675</v>
      </c>
      <c r="C575" s="261" t="str">
        <f>IFERROR(VLOOKUP(B575,'ПО КОРИСНИЦИМА'!$C$16:$S$1932,5,FALSE),"")</f>
        <v/>
      </c>
      <c r="D575" s="247">
        <f>SUMIF('ПО КОРИСНИЦИМА'!$G$16:$G$1932,"Свега за пројекат 0602-П61:",'ПО КОРИСНИЦИМА'!$H$16:$H$1932)</f>
        <v>0</v>
      </c>
      <c r="E575" s="247"/>
      <c r="F575" s="279"/>
      <c r="G575" s="248">
        <f>SUMIF('ПО КОРИСНИЦИМА'!$G$16:$G$1932,"Свега за пројекат 0602-П61:",'ПО КОРИСНИЦИМА'!$L$16:$L$1932)</f>
        <v>0</v>
      </c>
      <c r="H575" s="248"/>
      <c r="I575" s="286"/>
      <c r="J575" s="191">
        <f t="shared" si="22"/>
        <v>0</v>
      </c>
      <c r="K575" s="191"/>
      <c r="L575" s="297"/>
    </row>
    <row r="576" spans="1:12" hidden="1">
      <c r="A576" s="177"/>
      <c r="B576" s="86" t="s">
        <v>4676</v>
      </c>
      <c r="C576" s="261" t="str">
        <f>IFERROR(VLOOKUP(B576,'ПО КОРИСНИЦИМА'!$C$16:$S$1932,5,FALSE),"")</f>
        <v/>
      </c>
      <c r="D576" s="247">
        <f>SUMIF('ПО КОРИСНИЦИМА'!$G$16:$G$1932,"Свега за пројекат 0602-П62:",'ПО КОРИСНИЦИМА'!$H$16:$H$1932)</f>
        <v>0</v>
      </c>
      <c r="E576" s="247"/>
      <c r="F576" s="279"/>
      <c r="G576" s="248">
        <f>SUMIF('ПО КОРИСНИЦИМА'!$G$16:$G$1932,"Свега за пројекат 0602-П62:",'ПО КОРИСНИЦИМА'!$L$16:$L$1932)</f>
        <v>0</v>
      </c>
      <c r="H576" s="248"/>
      <c r="I576" s="286"/>
      <c r="J576" s="191">
        <f t="shared" si="22"/>
        <v>0</v>
      </c>
      <c r="K576" s="191"/>
      <c r="L576" s="297"/>
    </row>
    <row r="577" spans="1:17" hidden="1">
      <c r="A577" s="177"/>
      <c r="B577" s="86" t="s">
        <v>4677</v>
      </c>
      <c r="C577" s="261" t="str">
        <f>IFERROR(VLOOKUP(B577,'ПО КОРИСНИЦИМА'!$C$16:$S$1932,5,FALSE),"")</f>
        <v/>
      </c>
      <c r="D577" s="247">
        <f>SUMIF('ПО КОРИСНИЦИМА'!$G$16:$G$1932,"Свега за пројекат 0602-П63:",'ПО КОРИСНИЦИМА'!$H$16:$H$1932)</f>
        <v>0</v>
      </c>
      <c r="E577" s="247"/>
      <c r="F577" s="279"/>
      <c r="G577" s="248">
        <f>SUMIF('ПО КОРИСНИЦИМА'!$G$16:$G$1932,"Свега за пројекат 0602-П63:",'ПО КОРИСНИЦИМА'!$L$16:$L$1932)</f>
        <v>0</v>
      </c>
      <c r="H577" s="248"/>
      <c r="I577" s="286"/>
      <c r="J577" s="191">
        <f t="shared" si="22"/>
        <v>0</v>
      </c>
      <c r="K577" s="191"/>
      <c r="L577" s="297"/>
    </row>
    <row r="578" spans="1:17" hidden="1">
      <c r="A578" s="177"/>
      <c r="B578" s="86" t="s">
        <v>4678</v>
      </c>
      <c r="C578" s="261" t="str">
        <f>IFERROR(VLOOKUP(B578,'ПО КОРИСНИЦИМА'!$C$16:$S$1932,5,FALSE),"")</f>
        <v/>
      </c>
      <c r="D578" s="247">
        <f>SUMIF('ПО КОРИСНИЦИМА'!$G$16:$G$1932,"Свега за пројекат 0602-П64:",'ПО КОРИСНИЦИМА'!$H$16:$H$1932)</f>
        <v>0</v>
      </c>
      <c r="E578" s="247"/>
      <c r="F578" s="279"/>
      <c r="G578" s="248">
        <f>SUMIF('ПО КОРИСНИЦИМА'!$G$16:$G$1932,"Свега за пројекат 0602-П64:",'ПО КОРИСНИЦИМА'!$L$16:$L$1932)</f>
        <v>0</v>
      </c>
      <c r="H578" s="248"/>
      <c r="I578" s="286"/>
      <c r="J578" s="191">
        <f t="shared" si="22"/>
        <v>0</v>
      </c>
      <c r="K578" s="191"/>
      <c r="L578" s="297"/>
    </row>
    <row r="579" spans="1:17" hidden="1">
      <c r="A579" s="177"/>
      <c r="B579" s="86" t="s">
        <v>4679</v>
      </c>
      <c r="C579" s="261" t="str">
        <f>IFERROR(VLOOKUP(B579,'ПО КОРИСНИЦИМА'!$C$16:$S$1932,5,FALSE),"")</f>
        <v/>
      </c>
      <c r="D579" s="247">
        <f>SUMIF('ПО КОРИСНИЦИМА'!$G$16:$G$1932,"Свега за пројекат 0602-П65:",'ПО КОРИСНИЦИМА'!$H$16:$H$1932)</f>
        <v>0</v>
      </c>
      <c r="E579" s="247"/>
      <c r="F579" s="279"/>
      <c r="G579" s="248">
        <f>SUMIF('ПО КОРИСНИЦИМА'!$G$16:$G$1932,"Свега за пројекат 0602-П65:",'ПО КОРИСНИЦИМА'!$L$16:$L$1932)</f>
        <v>0</v>
      </c>
      <c r="H579" s="248"/>
      <c r="I579" s="286"/>
      <c r="J579" s="191">
        <f t="shared" si="22"/>
        <v>0</v>
      </c>
      <c r="K579" s="191"/>
      <c r="L579" s="297"/>
    </row>
    <row r="580" spans="1:17" hidden="1">
      <c r="A580" s="177"/>
      <c r="B580" s="86" t="s">
        <v>4680</v>
      </c>
      <c r="C580" s="261" t="str">
        <f>IFERROR(VLOOKUP(B580,'ПО КОРИСНИЦИМА'!$C$16:$S$1932,5,FALSE),"")</f>
        <v/>
      </c>
      <c r="D580" s="247">
        <f>SUMIF('ПО КОРИСНИЦИМА'!$G$16:$G$1932,"Свега за пројекат 0602-П66:",'ПО КОРИСНИЦИМА'!$H$16:$H$1932)</f>
        <v>0</v>
      </c>
      <c r="E580" s="247"/>
      <c r="F580" s="279"/>
      <c r="G580" s="248">
        <f>SUMIF('ПО КОРИСНИЦИМА'!$G$16:$G$1932,"Свега за пројекат 0602-П66:",'ПО КОРИСНИЦИМА'!$L$16:$L$1932)</f>
        <v>0</v>
      </c>
      <c r="H580" s="248"/>
      <c r="I580" s="286"/>
      <c r="J580" s="191">
        <f t="shared" si="22"/>
        <v>0</v>
      </c>
      <c r="K580" s="191"/>
      <c r="L580" s="297"/>
    </row>
    <row r="581" spans="1:17" hidden="1">
      <c r="A581" s="177"/>
      <c r="B581" s="86" t="s">
        <v>4681</v>
      </c>
      <c r="C581" s="261" t="str">
        <f>IFERROR(VLOOKUP(B581,'ПО КОРИСНИЦИМА'!$C$16:$S$1932,5,FALSE),"")</f>
        <v/>
      </c>
      <c r="D581" s="247">
        <f>SUMIF('ПО КОРИСНИЦИМА'!$G$16:$G$1932,"Свега за пројекат 0602-П67:",'ПО КОРИСНИЦИМА'!$H$16:$H$1932)</f>
        <v>0</v>
      </c>
      <c r="E581" s="247"/>
      <c r="F581" s="279"/>
      <c r="G581" s="248">
        <f>SUMIF('ПО КОРИСНИЦИМА'!$G$16:$G$1932,"Свега за пројекат 0602-П67:",'ПО КОРИСНИЦИМА'!$L$16:$L$1932)</f>
        <v>0</v>
      </c>
      <c r="H581" s="248"/>
      <c r="I581" s="286"/>
      <c r="J581" s="191">
        <f t="shared" si="22"/>
        <v>0</v>
      </c>
      <c r="K581" s="191"/>
      <c r="L581" s="297"/>
    </row>
    <row r="582" spans="1:17" hidden="1">
      <c r="A582" s="177"/>
      <c r="B582" s="86" t="s">
        <v>4682</v>
      </c>
      <c r="C582" s="261" t="str">
        <f>IFERROR(VLOOKUP(B582,'ПО КОРИСНИЦИМА'!$C$16:$S$1932,5,FALSE),"")</f>
        <v/>
      </c>
      <c r="D582" s="247">
        <f>SUMIF('ПО КОРИСНИЦИМА'!$G$16:$G$1932,"Свега за пројекат 0602-П68:",'ПО КОРИСНИЦИМА'!$H$16:$H$1932)</f>
        <v>0</v>
      </c>
      <c r="E582" s="247"/>
      <c r="F582" s="279"/>
      <c r="G582" s="248">
        <f>SUMIF('ПО КОРИСНИЦИМА'!$G$16:$G$1932,"Свега за пројекат 0602-П68:",'ПО КОРИСНИЦИМА'!$L$16:$L$1932)</f>
        <v>0</v>
      </c>
      <c r="H582" s="248"/>
      <c r="I582" s="286"/>
      <c r="J582" s="191">
        <f t="shared" si="22"/>
        <v>0</v>
      </c>
      <c r="K582" s="191"/>
      <c r="L582" s="297"/>
    </row>
    <row r="583" spans="1:17" hidden="1">
      <c r="A583" s="177"/>
      <c r="B583" s="86" t="s">
        <v>4683</v>
      </c>
      <c r="C583" s="261" t="str">
        <f>IFERROR(VLOOKUP(B583,'ПО КОРИСНИЦИМА'!$C$16:$S$1932,5,FALSE),"")</f>
        <v/>
      </c>
      <c r="D583" s="247">
        <f>SUMIF('ПО КОРИСНИЦИМА'!$G$16:$G$1932,"Свега за пројекат 0602-П69:",'ПО КОРИСНИЦИМА'!$H$16:$H$1932)</f>
        <v>0</v>
      </c>
      <c r="E583" s="247"/>
      <c r="F583" s="279"/>
      <c r="G583" s="248">
        <f>SUMIF('ПО КОРИСНИЦИМА'!$G$16:$G$1932,"Свега за пројекат 0602-П69:",'ПО КОРИСНИЦИМА'!$L$16:$L$1932)</f>
        <v>0</v>
      </c>
      <c r="H583" s="248"/>
      <c r="I583" s="286"/>
      <c r="J583" s="191">
        <f t="shared" si="22"/>
        <v>0</v>
      </c>
      <c r="K583" s="191"/>
      <c r="L583" s="297"/>
    </row>
    <row r="584" spans="1:17" hidden="1">
      <c r="A584" s="392"/>
      <c r="B584" s="86" t="s">
        <v>4684</v>
      </c>
      <c r="C584" s="261" t="str">
        <f>IFERROR(VLOOKUP(B584,'ПО КОРИСНИЦИМА'!$C$16:$S$1932,5,FALSE),"")</f>
        <v/>
      </c>
      <c r="D584" s="247">
        <f>SUMIF('ПО КОРИСНИЦИМА'!$G$16:$G$1932,"Свега за пројекат 0602-П70:",'ПО КОРИСНИЦИМА'!$H$16:$H$1932)</f>
        <v>0</v>
      </c>
      <c r="E584" s="247"/>
      <c r="F584" s="279"/>
      <c r="G584" s="248">
        <f>SUMIF('ПО КОРИСНИЦИМА'!$G$16:$G$1932,"Свега за пројекат 0602-П70:",'ПО КОРИСНИЦИМА'!$L$16:$L$1932)</f>
        <v>0</v>
      </c>
      <c r="H584" s="248"/>
      <c r="I584" s="286"/>
      <c r="J584" s="191">
        <f t="shared" si="22"/>
        <v>0</v>
      </c>
      <c r="K584" s="273"/>
      <c r="L584" s="298"/>
    </row>
    <row r="585" spans="1:17" ht="25.5">
      <c r="A585" s="172" t="s">
        <v>4836</v>
      </c>
      <c r="B585" s="173"/>
      <c r="C585" s="259" t="s">
        <v>4837</v>
      </c>
      <c r="D585" s="241">
        <f>SUM(D586:D591)</f>
        <v>23134577</v>
      </c>
      <c r="E585" s="241">
        <f>SUM(E586:E591)</f>
        <v>11394836.16</v>
      </c>
      <c r="F585" s="281">
        <f t="shared" ref="F585:F592" si="23">E585/D585</f>
        <v>0.49254568864604703</v>
      </c>
      <c r="G585" s="242">
        <f>SUM(G586:G590)</f>
        <v>0</v>
      </c>
      <c r="H585" s="242">
        <f>SUM(H586:H591)</f>
        <v>0</v>
      </c>
      <c r="I585" s="288"/>
      <c r="J585" s="241">
        <f>SUM(J586:J591)</f>
        <v>23134577</v>
      </c>
      <c r="K585" s="274">
        <f>SUM(K586:K590)</f>
        <v>11394836.16</v>
      </c>
      <c r="L585" s="276">
        <f t="shared" ref="L585:L590" si="24">K585/J585</f>
        <v>0.49254568864604703</v>
      </c>
    </row>
    <row r="586" spans="1:17">
      <c r="A586" s="400"/>
      <c r="B586" s="401" t="s">
        <v>4838</v>
      </c>
      <c r="C586" s="393" t="s">
        <v>4839</v>
      </c>
      <c r="D586" s="394">
        <f>SUMIF('ПО КОРИСНИЦИМА'!$G$16:$G$1932,"Свега за програмску активност 2101-0001:",'ПО КОРИСНИЦИМА'!$H$16:$H$1932)</f>
        <v>12737577</v>
      </c>
      <c r="E586" s="394">
        <f>SUMIF('ПО КОРИСНИЦИМА'!$G$16:$G$1932,"Свега за програмску активност 2101-0001:",'ПО КОРИСНИЦИМА'!$I$16:$I$1932)</f>
        <v>5046046.53</v>
      </c>
      <c r="F586" s="395">
        <f t="shared" si="23"/>
        <v>0.39615434944966382</v>
      </c>
      <c r="G586" s="396">
        <f>SUMIF('ПО КОРИСНИЦИМА'!$G$16:$G$1932,"Свега за програмску активност 2101-0001:",'ПО КОРИСНИЦИМА'!$L$16:$L$1932)</f>
        <v>0</v>
      </c>
      <c r="H586" s="396">
        <f>SUMIF('ПО КОРИСНИЦИМА'!$G$16:$G$1932,"Свега за програмску активност 2101-0001:",'ПО КОРИСНИЦИМА'!$M$16:$M$1932)</f>
        <v>0</v>
      </c>
      <c r="I586" s="397"/>
      <c r="J586" s="398">
        <f t="shared" ref="J586:K590" si="25">D586+G586</f>
        <v>12737577</v>
      </c>
      <c r="K586" s="398">
        <f t="shared" si="25"/>
        <v>5046046.53</v>
      </c>
      <c r="L586" s="399">
        <f t="shared" si="24"/>
        <v>0.39615434944966382</v>
      </c>
    </row>
    <row r="587" spans="1:17">
      <c r="A587" s="400"/>
      <c r="B587" s="401" t="s">
        <v>4840</v>
      </c>
      <c r="C587" s="393" t="s">
        <v>4841</v>
      </c>
      <c r="D587" s="394">
        <v>9097000</v>
      </c>
      <c r="E587" s="394">
        <f>SUMIF('ПО КОРИСНИЦИМА'!$G$16:$G$1932,"Свега за програмску активност 2101-0002:",'ПО КОРИСНИЦИМА'!$I$16:$I$1932)</f>
        <v>4067908.5100000007</v>
      </c>
      <c r="F587" s="395">
        <f t="shared" si="23"/>
        <v>0.44717033197757511</v>
      </c>
      <c r="G587" s="396">
        <f>SUMIF('ПО КОРИСНИЦИМА'!$G$16:$G$1932,"Свега за програмску активност 2101-0002:",'ПО КОРИСНИЦИМА'!$L$16:$L$1932)</f>
        <v>0</v>
      </c>
      <c r="H587" s="396">
        <f>SUMIF('ПО КОРИСНИЦИМА'!$G$16:$G$1932,"Свега за програмску активност 2101-0002:",'ПО КОРИСНИЦИМА'!$M$16:$M$1932)</f>
        <v>0</v>
      </c>
      <c r="I587" s="397"/>
      <c r="J587" s="398">
        <f t="shared" si="25"/>
        <v>9097000</v>
      </c>
      <c r="K587" s="398">
        <f t="shared" si="25"/>
        <v>4067908.5100000007</v>
      </c>
      <c r="L587" s="399">
        <f t="shared" si="24"/>
        <v>0.44717033197757511</v>
      </c>
    </row>
    <row r="588" spans="1:17">
      <c r="A588" s="400"/>
      <c r="B588" s="401" t="s">
        <v>5492</v>
      </c>
      <c r="C588" s="404" t="s">
        <v>5470</v>
      </c>
      <c r="D588" s="394">
        <f>SUMIF('ПО КОРИСНИЦИМА'!$G$16:$G$1932,"Свега за пројекат 2101-П1:",'ПО КОРИСНИЦИМА'!$H$16:$H$1932)</f>
        <v>1300000</v>
      </c>
      <c r="E588" s="394">
        <f>SUMIF('ПО КОРИСНИЦИМА'!$G$16:$G$1932,"Свега за пројекат 2101-П1:",'ПО КОРИСНИЦИМА'!$I$16:$I$1932)</f>
        <v>2280881.1199999996</v>
      </c>
      <c r="F588" s="395">
        <f t="shared" si="23"/>
        <v>1.7545239384615381</v>
      </c>
      <c r="G588" s="396">
        <f>SUMIF('ПО КОРИСНИЦИМА'!$G$16:$G$1932,"Свега за пројекат 2101-П1:",'ПО КОРИСНИЦИМА'!$L$16:$L$1932)</f>
        <v>0</v>
      </c>
      <c r="H588" s="396">
        <f>SUMIF('ПО КОРИСНИЦИМА'!$G$16:$G$1932,"Свега за пројекат 2101-П1:",'ПО КОРИСНИЦИМА'!$M$16:$M$1932)</f>
        <v>0</v>
      </c>
      <c r="I588" s="397"/>
      <c r="J588" s="398">
        <f t="shared" si="25"/>
        <v>1300000</v>
      </c>
      <c r="K588" s="398">
        <f t="shared" si="25"/>
        <v>2280881.1199999996</v>
      </c>
      <c r="L588" s="399">
        <f t="shared" si="24"/>
        <v>1.7545239384615381</v>
      </c>
      <c r="P588" s="170">
        <v>30500000</v>
      </c>
      <c r="Q588" s="170">
        <v>10</v>
      </c>
    </row>
    <row r="589" spans="1:17" ht="25.5" hidden="1">
      <c r="A589" s="400"/>
      <c r="B589" s="401" t="s">
        <v>4844</v>
      </c>
      <c r="C589" s="404" t="s">
        <v>4706</v>
      </c>
      <c r="D589" s="394">
        <f>SUMIF('ПО КОРИСНИЦИМА'!$G$16:$G$1932,"Свега за пројекат 2101-П2:",'ПО КОРИСНИЦИМА'!$H$16:$H$1932)</f>
        <v>0</v>
      </c>
      <c r="E589" s="394">
        <f>SUMIF('ПО КОРИСНИЦИМА'!$G$16:$G$1932,"Свега за пројекат 2101-П2:",'ПО КОРИСНИЦИМА'!$I$16:$I$1932)</f>
        <v>0</v>
      </c>
      <c r="F589" s="395" t="e">
        <f t="shared" si="23"/>
        <v>#DIV/0!</v>
      </c>
      <c r="G589" s="396">
        <f>SUMIF('ПО КОРИСНИЦИМА'!$G$16:$G$1932,"Свега за пројекат 2101-П2:",'ПО КОРИСНИЦИМА'!$L$16:$L$1932)</f>
        <v>0</v>
      </c>
      <c r="H589" s="396">
        <f>SUMIF('ПО КОРИСНИЦИМА'!$G$16:$G$1932,"Свега за пројекат 2101-П2:",'ПО КОРИСНИЦИМА'!$M$16:$M$1932)</f>
        <v>0</v>
      </c>
      <c r="I589" s="397"/>
      <c r="J589" s="398">
        <f t="shared" si="25"/>
        <v>0</v>
      </c>
      <c r="K589" s="398">
        <f t="shared" si="25"/>
        <v>0</v>
      </c>
      <c r="L589" s="399" t="e">
        <f t="shared" si="24"/>
        <v>#DIV/0!</v>
      </c>
      <c r="P589" s="170">
        <v>7000000</v>
      </c>
      <c r="Q589" s="170">
        <v>13</v>
      </c>
    </row>
    <row r="590" spans="1:17" hidden="1">
      <c r="A590" s="400"/>
      <c r="B590" s="401" t="s">
        <v>4845</v>
      </c>
      <c r="C590" s="404" t="s">
        <v>4707</v>
      </c>
      <c r="D590" s="394">
        <f>SUMIF('ПО КОРИСНИЦИМА'!$G$16:$G$1932,"Свега за пројекат 2101-П3:",'ПО КОРИСНИЦИМА'!$H$16:$H$1932)</f>
        <v>0</v>
      </c>
      <c r="E590" s="394">
        <f>SUMIF('ПО КОРИСНИЦИМА'!$G$16:$G$1932,"Свега за пројекат 2101-П3:",'ПО КОРИСНИЦИМА'!$I$16:$I$1932)</f>
        <v>0</v>
      </c>
      <c r="F590" s="395" t="e">
        <f t="shared" si="23"/>
        <v>#DIV/0!</v>
      </c>
      <c r="G590" s="396">
        <f>SUMIF('ПО КОРИСНИЦИМА'!$G$16:$G$1932,"Свега за пројекат 2101-П3:",'ПО КОРИСНИЦИМА'!$L$16:$L$1932)</f>
        <v>0</v>
      </c>
      <c r="H590" s="396">
        <f>SUMIF('ПО КОРИСНИЦИМА'!$G$16:$G$1932,"Свега за пројекат 2101-П3:",'ПО КОРИСНИЦИМА'!$M$16:$M$1932)</f>
        <v>0</v>
      </c>
      <c r="I590" s="397"/>
      <c r="J590" s="398">
        <f t="shared" si="25"/>
        <v>0</v>
      </c>
      <c r="K590" s="398">
        <f t="shared" si="25"/>
        <v>0</v>
      </c>
      <c r="L590" s="399" t="e">
        <f t="shared" si="24"/>
        <v>#DIV/0!</v>
      </c>
      <c r="P590" s="170">
        <v>10550000</v>
      </c>
      <c r="Q590" s="170">
        <v>7</v>
      </c>
    </row>
    <row r="591" spans="1:17" hidden="1">
      <c r="A591" s="400"/>
      <c r="B591" s="401" t="s">
        <v>4944</v>
      </c>
      <c r="C591" s="404" t="s">
        <v>4945</v>
      </c>
      <c r="D591" s="394">
        <f>SUMIF('ПО КОРИСНИЦИМА'!$G$16:$G$1932,"Свега за пројекат 2101-П4:",'ПО КОРИСНИЦИМА'!$H$16:$H$1932)</f>
        <v>0</v>
      </c>
      <c r="E591" s="394">
        <f>SUMIF('ПО КОРИСНИЦИМА'!$G$16:$G$1932,"Свега за пројекат 2101-П4:",'ПО КОРИСНИЦИМА'!$I$16:$I$1932)</f>
        <v>0</v>
      </c>
      <c r="F591" s="395" t="e">
        <f>E591/D591</f>
        <v>#DIV/0!</v>
      </c>
      <c r="G591" s="396">
        <f>SUMIF('ПО КОРИСНИЦИМА'!$G$16:$G$1932,"Свега за пројекат 2101-П3:",'ПО КОРИСНИЦИМА'!$L$16:$L$1932)</f>
        <v>0</v>
      </c>
      <c r="H591" s="396">
        <f>SUMIF('ПО КОРИСНИЦИМА'!$G$16:$G$1932,"Свега за пројекат 2101-П3:",'ПО КОРИСНИЦИМА'!$M$16:$M$1932)</f>
        <v>0</v>
      </c>
      <c r="I591" s="397"/>
      <c r="J591" s="398">
        <f>D591+G591</f>
        <v>0</v>
      </c>
      <c r="K591" s="398"/>
      <c r="L591" s="399"/>
    </row>
    <row r="592" spans="1:17">
      <c r="A592" s="172" t="s">
        <v>4922</v>
      </c>
      <c r="B592" s="173"/>
      <c r="C592" s="259" t="s">
        <v>4923</v>
      </c>
      <c r="D592" s="241">
        <f>SUM(D593:D593)</f>
        <v>3000000</v>
      </c>
      <c r="E592" s="241">
        <f>SUM(E593:E593)</f>
        <v>0</v>
      </c>
      <c r="F592" s="281">
        <f t="shared" si="23"/>
        <v>0</v>
      </c>
      <c r="G592" s="242">
        <f>SUM(G593:G593)</f>
        <v>3669757</v>
      </c>
      <c r="H592" s="242">
        <f>SUM(H593:H593)</f>
        <v>0</v>
      </c>
      <c r="I592" s="288"/>
      <c r="J592" s="241">
        <f>SUM(J593:J593)</f>
        <v>6669757</v>
      </c>
      <c r="K592" s="402"/>
      <c r="L592" s="403"/>
      <c r="P592" s="170">
        <v>2470000</v>
      </c>
      <c r="Q592" s="170">
        <v>4</v>
      </c>
    </row>
    <row r="593" spans="1:16" ht="38.25">
      <c r="A593" s="400"/>
      <c r="B593" s="401" t="s">
        <v>5393</v>
      </c>
      <c r="C593" s="393" t="s">
        <v>4924</v>
      </c>
      <c r="D593" s="394">
        <f>SUMIF('ПО КОРИСНИЦИМА'!$G$16:$G$1967,"Свега за пројекат 0501-4001:",'ПО КОРИСНИЦИМА'!$H$16:$H$1967)</f>
        <v>3000000</v>
      </c>
      <c r="E593" s="394">
        <f>SUMIF('ПО КОРИСНИЦИМА'!$G$16:$G$1932,"Свега за пројекат 0501-П1:",'ПО КОРИСНИЦИМА'!$I$16:$I$1932)</f>
        <v>0</v>
      </c>
      <c r="F593" s="395">
        <f>E593/D593</f>
        <v>0</v>
      </c>
      <c r="G593" s="396">
        <f>SUMIF('ПО КОРИСНИЦИМА'!$G$16:$G$1967,"Свега за пројекат 0501-4001:",'ПО КОРИСНИЦИМА'!$L$16:$L$1967)</f>
        <v>3669757</v>
      </c>
      <c r="H593" s="396">
        <f>SUMIF('ПО КОРИСНИЦИМА'!$G$16:$G$1932,"Свега за пројекат 0501-П1:",'ПО КОРИСНИЦИМА'!$M$16:$M$1932)</f>
        <v>0</v>
      </c>
      <c r="I593" s="397"/>
      <c r="J593" s="398">
        <f>D593+G593</f>
        <v>6669757</v>
      </c>
      <c r="K593" s="398">
        <f>E593+H593</f>
        <v>0</v>
      </c>
      <c r="L593" s="399">
        <f>K593/J593</f>
        <v>0</v>
      </c>
      <c r="P593" s="170">
        <f>SUM(P588:P592)</f>
        <v>50520000</v>
      </c>
    </row>
    <row r="594" spans="1:16" ht="27.75" customHeight="1">
      <c r="A594" s="1235"/>
      <c r="B594" s="1236"/>
      <c r="C594" s="185" t="s">
        <v>4092</v>
      </c>
      <c r="D594" s="255">
        <f>SUM(D504,D450,D396,D363,D325,D293,D261,D229,D197,D174,D156,D129,D99,D40,D12+D585+D592)</f>
        <v>652556869</v>
      </c>
      <c r="E594" s="255" t="e">
        <f>SUM(E504,E450,E396,E363,E325,E293,E261,E229,E197,E174,E156,E129,E99,E40,E12+E585+E592)</f>
        <v>#REF!</v>
      </c>
      <c r="F594" s="282" t="e">
        <f>E594/D594</f>
        <v>#REF!</v>
      </c>
      <c r="G594" s="256">
        <f>SUM(G504,G450,G396,G363,G325,G293,G261,G229,G197,G174,G156,G129,G99,G40,G12+G585+G592)</f>
        <v>144449544</v>
      </c>
      <c r="H594" s="256">
        <f>SUM(H504,H450,H396,H363,H325,H293,H261,H229,H197,H174,H156,H129,H99,H40,H12+H585+H592)</f>
        <v>7304435.4399999995</v>
      </c>
      <c r="I594" s="290">
        <f>H594/G594</f>
        <v>5.0567383168755448E-2</v>
      </c>
      <c r="J594" s="255">
        <f t="shared" si="22"/>
        <v>797006413</v>
      </c>
      <c r="K594" s="255" t="e">
        <f>E594+H594</f>
        <v>#REF!</v>
      </c>
      <c r="L594" s="282" t="e">
        <f>K594/J594</f>
        <v>#REF!</v>
      </c>
    </row>
    <row r="595" spans="1:16" ht="12.75" hidden="1" customHeight="1">
      <c r="D595" s="257">
        <f>D594-'По основ. нам.'!C90</f>
        <v>0</v>
      </c>
      <c r="E595" s="257" t="e">
        <f>E594-'По основ. нам.'!D90</f>
        <v>#REF!</v>
      </c>
      <c r="F595" s="257" t="e">
        <f>F594-'По основ. нам.'!E90</f>
        <v>#REF!</v>
      </c>
      <c r="G595" s="258">
        <f>G594-'По основ. нам.'!F90</f>
        <v>0</v>
      </c>
      <c r="H595" s="258">
        <f>H594-'По основ. нам.'!G90</f>
        <v>-10576592.350000003</v>
      </c>
      <c r="I595" s="291">
        <f>I594-'По основ. нам.'!H90</f>
        <v>-7.3219977419935661E-2</v>
      </c>
      <c r="J595" s="186">
        <f>J594-'По основ. нам.'!I90</f>
        <v>0</v>
      </c>
      <c r="K595" s="186" t="e">
        <f>K594-'По основ. нам.'!J90</f>
        <v>#REF!</v>
      </c>
      <c r="L595" s="299" t="e">
        <f>L594-'По основ. нам.'!K90</f>
        <v>#REF!</v>
      </c>
    </row>
    <row r="597" spans="1:16" ht="15" hidden="1" customHeight="1">
      <c r="F597" s="1234" t="s">
        <v>4979</v>
      </c>
      <c r="G597" s="1234"/>
      <c r="J597" s="1234" t="s">
        <v>4978</v>
      </c>
      <c r="K597" s="1234"/>
    </row>
    <row r="598" spans="1:16" ht="12.75" hidden="1" customHeight="1"/>
    <row r="599" spans="1:16" ht="12.75" hidden="1" customHeight="1">
      <c r="F599" s="551"/>
      <c r="G599" s="552"/>
      <c r="J599" s="551"/>
      <c r="K599" s="551"/>
    </row>
    <row r="600" spans="1:16" ht="12.75" hidden="1" customHeight="1"/>
    <row r="601" spans="1:16" ht="15" hidden="1">
      <c r="A601" s="1220" t="s">
        <v>5184</v>
      </c>
      <c r="B601" s="1220"/>
      <c r="C601" s="1220"/>
      <c r="D601" s="1220"/>
      <c r="E601" s="1220"/>
      <c r="F601" s="1220"/>
      <c r="G601" s="1220"/>
      <c r="H601" s="1220"/>
      <c r="I601" s="1220"/>
      <c r="J601" s="1220"/>
    </row>
    <row r="602" spans="1:16" ht="15" hidden="1">
      <c r="A602" s="620"/>
      <c r="B602" s="620"/>
      <c r="C602" s="620"/>
      <c r="D602" s="620"/>
      <c r="E602" s="620"/>
      <c r="F602" s="620"/>
      <c r="G602" s="620"/>
      <c r="H602" s="620"/>
      <c r="I602" s="620"/>
      <c r="J602" s="620"/>
    </row>
    <row r="603" spans="1:16" ht="15" hidden="1">
      <c r="A603" s="1220" t="s">
        <v>5185</v>
      </c>
      <c r="B603" s="1220"/>
      <c r="C603" s="1220"/>
      <c r="D603" s="1220"/>
      <c r="E603" s="1220"/>
      <c r="F603" s="1220"/>
      <c r="G603" s="1220"/>
      <c r="H603" s="1220"/>
      <c r="I603" s="1220"/>
      <c r="J603" s="1220"/>
    </row>
    <row r="604" spans="1:16" ht="15" hidden="1">
      <c r="A604" s="1205" t="s">
        <v>5186</v>
      </c>
      <c r="B604" s="1205"/>
      <c r="C604" s="1205"/>
      <c r="D604" s="1205"/>
      <c r="E604" s="1205"/>
      <c r="F604" s="1205"/>
      <c r="G604" s="1205"/>
      <c r="H604" s="1205"/>
      <c r="I604" s="1205"/>
      <c r="J604" s="1205"/>
    </row>
    <row r="605" spans="1:16" ht="15" hidden="1">
      <c r="A605" s="620"/>
      <c r="B605" s="620"/>
      <c r="C605" s="620"/>
      <c r="D605" s="620"/>
      <c r="E605" s="620"/>
      <c r="F605" s="620"/>
      <c r="G605" s="620"/>
      <c r="H605" s="620"/>
      <c r="I605" s="620"/>
      <c r="J605" s="620"/>
    </row>
    <row r="606" spans="1:16" ht="15" hidden="1">
      <c r="A606" s="1220" t="s">
        <v>5187</v>
      </c>
      <c r="B606" s="1220"/>
      <c r="C606" s="1220"/>
      <c r="D606" s="1220"/>
      <c r="E606" s="1220"/>
      <c r="F606" s="1220"/>
      <c r="G606" s="1220"/>
      <c r="H606" s="1220"/>
      <c r="I606" s="1220"/>
      <c r="J606" s="1220"/>
    </row>
    <row r="607" spans="1:16" ht="28.5" hidden="1" customHeight="1">
      <c r="A607" s="1242" t="s">
        <v>5198</v>
      </c>
      <c r="B607" s="1242"/>
      <c r="C607" s="1242"/>
      <c r="D607" s="1242"/>
      <c r="E607" s="1242"/>
      <c r="F607" s="1242"/>
      <c r="G607" s="1242"/>
      <c r="H607" s="1242"/>
      <c r="I607" s="1242"/>
      <c r="J607" s="1242"/>
    </row>
    <row r="608" spans="1:16" ht="15" hidden="1">
      <c r="A608" s="1205" t="s">
        <v>5192</v>
      </c>
      <c r="B608" s="1205"/>
      <c r="C608" s="1205"/>
      <c r="D608" s="1205"/>
      <c r="E608" s="1205"/>
      <c r="F608" s="1205"/>
      <c r="G608" s="1205"/>
      <c r="H608" s="1205"/>
      <c r="I608" s="1205"/>
      <c r="J608" s="1205"/>
    </row>
    <row r="609" spans="1:13" ht="15" hidden="1">
      <c r="A609" s="1205" t="s">
        <v>5188</v>
      </c>
      <c r="B609" s="1205"/>
      <c r="C609" s="1205"/>
      <c r="D609" s="1205"/>
      <c r="E609" s="1205"/>
      <c r="F609" s="1205"/>
      <c r="G609" s="1205"/>
      <c r="H609" s="1205"/>
      <c r="I609" s="1205"/>
      <c r="J609" s="1205"/>
    </row>
    <row r="610" spans="1:13" ht="15" hidden="1">
      <c r="A610" s="620"/>
      <c r="B610" s="620"/>
      <c r="C610" s="620"/>
      <c r="D610" s="620"/>
      <c r="E610" s="620"/>
      <c r="F610" s="620"/>
      <c r="G610" s="620"/>
      <c r="H610" s="620"/>
      <c r="I610" s="620"/>
      <c r="J610" s="620"/>
    </row>
    <row r="611" spans="1:13" ht="28.5" hidden="1">
      <c r="A611" s="630" t="s">
        <v>5189</v>
      </c>
      <c r="B611" s="630" t="s">
        <v>5191</v>
      </c>
      <c r="C611" s="1239" t="s">
        <v>264</v>
      </c>
      <c r="D611" s="1240"/>
      <c r="E611" s="1240"/>
      <c r="F611" s="1240"/>
      <c r="G611" s="1241"/>
      <c r="H611" s="631"/>
      <c r="I611" s="631"/>
      <c r="J611" s="629" t="s">
        <v>5190</v>
      </c>
    </row>
    <row r="612" spans="1:13" ht="15" hidden="1">
      <c r="A612" s="622">
        <v>1</v>
      </c>
      <c r="B612" s="622">
        <v>415</v>
      </c>
      <c r="C612" s="1216" t="s">
        <v>3769</v>
      </c>
      <c r="D612" s="1217"/>
      <c r="E612" s="1217"/>
      <c r="F612" s="1217"/>
      <c r="G612" s="1218"/>
      <c r="H612" s="622"/>
      <c r="I612" s="622"/>
      <c r="J612" s="626">
        <v>3300000</v>
      </c>
    </row>
    <row r="613" spans="1:13" ht="15" hidden="1">
      <c r="A613" s="622">
        <v>2</v>
      </c>
      <c r="B613" s="622">
        <v>416</v>
      </c>
      <c r="C613" s="1216" t="s">
        <v>4115</v>
      </c>
      <c r="D613" s="1217"/>
      <c r="E613" s="1217"/>
      <c r="F613" s="1217"/>
      <c r="G613" s="1218"/>
      <c r="H613" s="622"/>
      <c r="I613" s="622"/>
      <c r="J613" s="626">
        <v>570000</v>
      </c>
    </row>
    <row r="614" spans="1:13" ht="15" hidden="1">
      <c r="A614" s="622">
        <v>3</v>
      </c>
      <c r="B614" s="622">
        <v>421</v>
      </c>
      <c r="C614" s="1216" t="s">
        <v>3777</v>
      </c>
      <c r="D614" s="1217"/>
      <c r="E614" s="1217"/>
      <c r="F614" s="1217"/>
      <c r="G614" s="1218"/>
      <c r="H614" s="622"/>
      <c r="I614" s="622"/>
      <c r="J614" s="626">
        <f>2508000-379350</f>
        <v>2128650</v>
      </c>
    </row>
    <row r="615" spans="1:13" ht="15" hidden="1">
      <c r="A615" s="622">
        <v>4</v>
      </c>
      <c r="B615" s="622">
        <v>422</v>
      </c>
      <c r="C615" s="1216" t="s">
        <v>3778</v>
      </c>
      <c r="D615" s="1217"/>
      <c r="E615" s="1217"/>
      <c r="F615" s="1217"/>
      <c r="G615" s="1218"/>
      <c r="H615" s="622"/>
      <c r="I615" s="622"/>
      <c r="J615" s="626">
        <f>275000-60000</f>
        <v>215000</v>
      </c>
    </row>
    <row r="616" spans="1:13" ht="15" hidden="1">
      <c r="A616" s="622">
        <v>5</v>
      </c>
      <c r="B616" s="622">
        <v>423</v>
      </c>
      <c r="C616" s="1216" t="s">
        <v>3779</v>
      </c>
      <c r="D616" s="1217"/>
      <c r="E616" s="1217"/>
      <c r="F616" s="1217"/>
      <c r="G616" s="1218"/>
      <c r="H616" s="622"/>
      <c r="I616" s="622"/>
      <c r="J616" s="626">
        <f>381000</f>
        <v>381000</v>
      </c>
    </row>
    <row r="617" spans="1:13" ht="15" hidden="1">
      <c r="A617" s="622">
        <v>6</v>
      </c>
      <c r="B617" s="622">
        <v>424</v>
      </c>
      <c r="C617" s="1216" t="s">
        <v>3781</v>
      </c>
      <c r="D617" s="1217"/>
      <c r="E617" s="1217"/>
      <c r="F617" s="1217"/>
      <c r="G617" s="1218"/>
      <c r="H617" s="622"/>
      <c r="I617" s="622"/>
      <c r="J617" s="626">
        <v>120000</v>
      </c>
    </row>
    <row r="618" spans="1:13" ht="15" hidden="1">
      <c r="A618" s="622">
        <v>7</v>
      </c>
      <c r="B618" s="622">
        <v>425</v>
      </c>
      <c r="C618" s="1216" t="s">
        <v>4117</v>
      </c>
      <c r="D618" s="1217"/>
      <c r="E618" s="1217"/>
      <c r="F618" s="1217"/>
      <c r="G618" s="1218"/>
      <c r="H618" s="622"/>
      <c r="I618" s="622"/>
      <c r="J618" s="626">
        <v>146000</v>
      </c>
    </row>
    <row r="619" spans="1:13" ht="15" hidden="1">
      <c r="A619" s="622">
        <v>8</v>
      </c>
      <c r="B619" s="622">
        <v>426</v>
      </c>
      <c r="C619" s="1216" t="s">
        <v>3785</v>
      </c>
      <c r="D619" s="1217"/>
      <c r="E619" s="1217"/>
      <c r="F619" s="1217"/>
      <c r="G619" s="1218"/>
      <c r="H619" s="622"/>
      <c r="I619" s="622"/>
      <c r="J619" s="626">
        <v>440000</v>
      </c>
    </row>
    <row r="620" spans="1:13" ht="15" hidden="1">
      <c r="A620" s="622">
        <v>9</v>
      </c>
      <c r="B620" s="622">
        <v>482</v>
      </c>
      <c r="C620" s="1212" t="s">
        <v>4127</v>
      </c>
      <c r="D620" s="1212"/>
      <c r="E620" s="1212"/>
      <c r="F620" s="1212"/>
      <c r="G620" s="1212"/>
      <c r="H620" s="622"/>
      <c r="I620" s="622"/>
      <c r="J620" s="626">
        <v>260000</v>
      </c>
    </row>
    <row r="621" spans="1:13" ht="15" hidden="1">
      <c r="A621" s="622">
        <v>10</v>
      </c>
      <c r="B621" s="622">
        <v>511</v>
      </c>
      <c r="C621" s="1212" t="s">
        <v>4131</v>
      </c>
      <c r="D621" s="1212"/>
      <c r="E621" s="1212"/>
      <c r="F621" s="1212"/>
      <c r="G621" s="1212"/>
      <c r="H621" s="622"/>
      <c r="I621" s="622"/>
      <c r="J621" s="626">
        <v>1000000</v>
      </c>
      <c r="M621" s="258"/>
    </row>
    <row r="622" spans="1:13" ht="14.25" hidden="1">
      <c r="A622" s="1213" t="s">
        <v>5193</v>
      </c>
      <c r="B622" s="1214"/>
      <c r="C622" s="1214"/>
      <c r="D622" s="1214"/>
      <c r="E622" s="1214"/>
      <c r="F622" s="1214"/>
      <c r="G622" s="1215"/>
      <c r="H622" s="627"/>
      <c r="I622" s="627"/>
      <c r="J622" s="628">
        <f>SUM(J612:J621)</f>
        <v>8560650</v>
      </c>
    </row>
    <row r="623" spans="1:13" hidden="1"/>
    <row r="624" spans="1:13" ht="15" hidden="1">
      <c r="A624" s="1205" t="s">
        <v>5194</v>
      </c>
      <c r="B624" s="1205"/>
      <c r="C624" s="1205"/>
      <c r="D624" s="1205"/>
      <c r="E624" s="1205"/>
      <c r="F624" s="1205"/>
      <c r="G624" s="1205"/>
      <c r="H624" s="1205"/>
      <c r="I624" s="1205"/>
      <c r="J624" s="1205"/>
    </row>
    <row r="625" spans="1:13" ht="15" hidden="1">
      <c r="A625" s="1205" t="s">
        <v>5195</v>
      </c>
      <c r="B625" s="1205"/>
      <c r="C625" s="1205"/>
      <c r="D625" s="1205"/>
      <c r="E625" s="1205"/>
      <c r="F625" s="1205"/>
      <c r="G625" s="1205"/>
      <c r="H625" s="1205"/>
      <c r="I625" s="1205"/>
      <c r="J625" s="1205"/>
    </row>
    <row r="626" spans="1:13" hidden="1"/>
    <row r="627" spans="1:13" ht="28.5" hidden="1">
      <c r="A627" s="630" t="s">
        <v>5189</v>
      </c>
      <c r="B627" s="630" t="s">
        <v>5191</v>
      </c>
      <c r="C627" s="1239" t="s">
        <v>264</v>
      </c>
      <c r="D627" s="1240"/>
      <c r="E627" s="1240"/>
      <c r="F627" s="1240"/>
      <c r="G627" s="1241"/>
      <c r="H627" s="631"/>
      <c r="I627" s="631"/>
      <c r="J627" s="629" t="s">
        <v>5190</v>
      </c>
    </row>
    <row r="628" spans="1:13" ht="15" hidden="1">
      <c r="A628" s="622">
        <v>1</v>
      </c>
      <c r="B628" s="622">
        <v>415</v>
      </c>
      <c r="C628" s="1216" t="s">
        <v>3769</v>
      </c>
      <c r="D628" s="1217"/>
      <c r="E628" s="1217"/>
      <c r="F628" s="1217"/>
      <c r="G628" s="1218"/>
      <c r="H628" s="622"/>
      <c r="I628" s="622"/>
      <c r="J628" s="626">
        <v>2700000</v>
      </c>
    </row>
    <row r="629" spans="1:13" ht="15" hidden="1">
      <c r="A629" s="622">
        <v>2</v>
      </c>
      <c r="B629" s="622">
        <v>416</v>
      </c>
      <c r="C629" s="1216" t="s">
        <v>4115</v>
      </c>
      <c r="D629" s="1217"/>
      <c r="E629" s="1217"/>
      <c r="F629" s="1217"/>
      <c r="G629" s="1218"/>
      <c r="H629" s="622"/>
      <c r="I629" s="622"/>
      <c r="J629" s="626">
        <v>700000</v>
      </c>
    </row>
    <row r="630" spans="1:13" ht="15" hidden="1">
      <c r="A630" s="622">
        <v>3</v>
      </c>
      <c r="B630" s="622">
        <v>421</v>
      </c>
      <c r="C630" s="1216" t="s">
        <v>3777</v>
      </c>
      <c r="D630" s="1217"/>
      <c r="E630" s="1217"/>
      <c r="F630" s="1217"/>
      <c r="G630" s="1218"/>
      <c r="H630" s="622"/>
      <c r="I630" s="622"/>
      <c r="J630" s="626">
        <f>3899700-890000</f>
        <v>3009700</v>
      </c>
    </row>
    <row r="631" spans="1:13" ht="15" hidden="1">
      <c r="A631" s="622">
        <v>4</v>
      </c>
      <c r="B631" s="622">
        <v>422</v>
      </c>
      <c r="C631" s="1216" t="s">
        <v>3778</v>
      </c>
      <c r="D631" s="1217"/>
      <c r="E631" s="1217"/>
      <c r="F631" s="1217"/>
      <c r="G631" s="1218"/>
      <c r="H631" s="622"/>
      <c r="I631" s="622"/>
      <c r="J631" s="626">
        <v>139000</v>
      </c>
    </row>
    <row r="632" spans="1:13" ht="15" hidden="1">
      <c r="A632" s="622">
        <v>5</v>
      </c>
      <c r="B632" s="622">
        <v>423</v>
      </c>
      <c r="C632" s="1216" t="s">
        <v>3779</v>
      </c>
      <c r="D632" s="1217"/>
      <c r="E632" s="1217"/>
      <c r="F632" s="1217"/>
      <c r="G632" s="1218"/>
      <c r="H632" s="622"/>
      <c r="I632" s="622"/>
      <c r="J632" s="626">
        <f>1013000-222500</f>
        <v>790500</v>
      </c>
    </row>
    <row r="633" spans="1:13" ht="15" hidden="1">
      <c r="A633" s="622">
        <v>6</v>
      </c>
      <c r="B633" s="622">
        <v>424</v>
      </c>
      <c r="C633" s="1216" t="s">
        <v>3781</v>
      </c>
      <c r="D633" s="1217"/>
      <c r="E633" s="1217"/>
      <c r="F633" s="1217"/>
      <c r="G633" s="1218"/>
      <c r="H633" s="622"/>
      <c r="I633" s="622"/>
      <c r="J633" s="626">
        <v>70000</v>
      </c>
    </row>
    <row r="634" spans="1:13" ht="15" hidden="1">
      <c r="A634" s="622">
        <v>7</v>
      </c>
      <c r="B634" s="622">
        <v>425</v>
      </c>
      <c r="C634" s="1216" t="s">
        <v>4117</v>
      </c>
      <c r="D634" s="1217"/>
      <c r="E634" s="1217"/>
      <c r="F634" s="1217"/>
      <c r="G634" s="1218"/>
      <c r="H634" s="622"/>
      <c r="I634" s="622"/>
      <c r="J634" s="626">
        <f>418000+350000</f>
        <v>768000</v>
      </c>
    </row>
    <row r="635" spans="1:13" ht="15" hidden="1">
      <c r="A635" s="622">
        <v>8</v>
      </c>
      <c r="B635" s="622">
        <v>426</v>
      </c>
      <c r="C635" s="1216" t="s">
        <v>3785</v>
      </c>
      <c r="D635" s="1217"/>
      <c r="E635" s="1217"/>
      <c r="F635" s="1217"/>
      <c r="G635" s="1218"/>
      <c r="H635" s="622"/>
      <c r="I635" s="622"/>
      <c r="J635" s="626">
        <v>856000</v>
      </c>
    </row>
    <row r="636" spans="1:13" ht="15" hidden="1">
      <c r="A636" s="622">
        <v>9</v>
      </c>
      <c r="B636" s="622">
        <v>444</v>
      </c>
      <c r="C636" s="1212" t="s">
        <v>3798</v>
      </c>
      <c r="D636" s="1212"/>
      <c r="E636" s="1212"/>
      <c r="F636" s="1212"/>
      <c r="G636" s="1212"/>
      <c r="H636" s="622"/>
      <c r="I636" s="622"/>
      <c r="J636" s="626">
        <v>12000</v>
      </c>
    </row>
    <row r="637" spans="1:13" ht="15" hidden="1">
      <c r="A637" s="622">
        <v>10</v>
      </c>
      <c r="B637" s="622">
        <v>482</v>
      </c>
      <c r="C637" s="1212" t="s">
        <v>4127</v>
      </c>
      <c r="D637" s="1212"/>
      <c r="E637" s="1212"/>
      <c r="F637" s="1212"/>
      <c r="G637" s="1212"/>
      <c r="H637" s="622"/>
      <c r="I637" s="622"/>
      <c r="J637" s="626">
        <v>6000</v>
      </c>
    </row>
    <row r="638" spans="1:13" ht="15" hidden="1">
      <c r="A638" s="622">
        <v>11</v>
      </c>
      <c r="B638" s="622">
        <v>485</v>
      </c>
      <c r="C638" s="1216" t="s">
        <v>5196</v>
      </c>
      <c r="D638" s="1217"/>
      <c r="E638" s="1217"/>
      <c r="F638" s="1217"/>
      <c r="G638" s="1218"/>
      <c r="H638" s="622"/>
      <c r="I638" s="622"/>
      <c r="J638" s="626">
        <v>20000</v>
      </c>
      <c r="M638" s="258"/>
    </row>
    <row r="639" spans="1:13" ht="15" hidden="1">
      <c r="A639" s="622">
        <v>12</v>
      </c>
      <c r="B639" s="622">
        <v>511</v>
      </c>
      <c r="C639" s="1216" t="s">
        <v>4131</v>
      </c>
      <c r="D639" s="1217"/>
      <c r="E639" s="1217"/>
      <c r="F639" s="1217"/>
      <c r="G639" s="1218"/>
      <c r="H639" s="622"/>
      <c r="I639" s="622"/>
      <c r="J639" s="626">
        <v>1075000</v>
      </c>
    </row>
    <row r="640" spans="1:13" ht="15" hidden="1">
      <c r="A640" s="622">
        <v>13</v>
      </c>
      <c r="B640" s="622">
        <v>512</v>
      </c>
      <c r="C640" s="623" t="s">
        <v>4132</v>
      </c>
      <c r="D640" s="624"/>
      <c r="E640" s="624"/>
      <c r="F640" s="624"/>
      <c r="G640" s="625"/>
      <c r="H640" s="622"/>
      <c r="I640" s="622"/>
      <c r="J640" s="626">
        <v>83300</v>
      </c>
    </row>
    <row r="641" spans="1:10" ht="15" hidden="1">
      <c r="A641" s="622">
        <v>14</v>
      </c>
      <c r="B641" s="622">
        <v>515</v>
      </c>
      <c r="C641" s="623" t="s">
        <v>3832</v>
      </c>
      <c r="D641" s="624"/>
      <c r="E641" s="624"/>
      <c r="F641" s="624"/>
      <c r="G641" s="625"/>
      <c r="H641" s="622"/>
      <c r="I641" s="622"/>
      <c r="J641" s="626">
        <v>8000</v>
      </c>
    </row>
    <row r="642" spans="1:10" ht="15" hidden="1">
      <c r="A642" s="1243" t="s">
        <v>5197</v>
      </c>
      <c r="B642" s="1243"/>
      <c r="C642" s="1243"/>
      <c r="D642" s="1243"/>
      <c r="E642" s="1243"/>
      <c r="F642" s="1243"/>
      <c r="G642" s="1243"/>
      <c r="H642" s="622"/>
      <c r="I642" s="622"/>
      <c r="J642" s="632">
        <f>SUM(J628:J641)</f>
        <v>10237500</v>
      </c>
    </row>
    <row r="643" spans="1:10" hidden="1"/>
    <row r="644" spans="1:10" ht="15" hidden="1">
      <c r="A644" s="1205" t="s">
        <v>5213</v>
      </c>
      <c r="B644" s="1205"/>
      <c r="C644" s="1205"/>
      <c r="D644" s="1205"/>
      <c r="E644" s="1205"/>
      <c r="F644" s="1205"/>
      <c r="G644" s="1205"/>
      <c r="H644" s="1205"/>
      <c r="I644" s="1205"/>
      <c r="J644" s="1205"/>
    </row>
    <row r="645" spans="1:10" ht="15" hidden="1">
      <c r="A645" s="1205" t="s">
        <v>5202</v>
      </c>
      <c r="B645" s="1205"/>
      <c r="C645" s="1205"/>
      <c r="D645" s="1205"/>
      <c r="E645" s="1205"/>
      <c r="F645" s="1205"/>
      <c r="G645" s="1205"/>
      <c r="H645" s="1205"/>
      <c r="I645" s="1205"/>
      <c r="J645" s="1205"/>
    </row>
    <row r="646" spans="1:10" ht="15" hidden="1">
      <c r="A646" s="84" t="s">
        <v>5201</v>
      </c>
    </row>
    <row r="647" spans="1:10" ht="15" hidden="1">
      <c r="A647" s="84" t="s">
        <v>5199</v>
      </c>
    </row>
    <row r="648" spans="1:10" hidden="1"/>
    <row r="649" spans="1:10" ht="28.5" hidden="1">
      <c r="A649" s="630" t="s">
        <v>5189</v>
      </c>
      <c r="B649" s="630" t="s">
        <v>5191</v>
      </c>
      <c r="C649" s="1239" t="s">
        <v>264</v>
      </c>
      <c r="D649" s="1240"/>
      <c r="E649" s="1240"/>
      <c r="F649" s="1240"/>
      <c r="G649" s="1241"/>
      <c r="H649" s="631"/>
      <c r="I649" s="631"/>
      <c r="J649" s="629" t="s">
        <v>5190</v>
      </c>
    </row>
    <row r="650" spans="1:10" ht="15" hidden="1">
      <c r="A650" s="622">
        <v>1</v>
      </c>
      <c r="B650" s="622">
        <v>411</v>
      </c>
      <c r="C650" s="1216" t="s">
        <v>4104</v>
      </c>
      <c r="D650" s="1217"/>
      <c r="E650" s="1217"/>
      <c r="F650" s="1217"/>
      <c r="G650" s="1218"/>
      <c r="H650" s="622"/>
      <c r="I650" s="622"/>
      <c r="J650" s="626">
        <v>4750000</v>
      </c>
    </row>
    <row r="651" spans="1:10" ht="15" hidden="1">
      <c r="A651" s="622">
        <v>2</v>
      </c>
      <c r="B651" s="622">
        <v>412</v>
      </c>
      <c r="C651" s="1216" t="s">
        <v>3764</v>
      </c>
      <c r="D651" s="1217"/>
      <c r="E651" s="1217"/>
      <c r="F651" s="1217"/>
      <c r="G651" s="1218"/>
      <c r="H651" s="622"/>
      <c r="I651" s="622"/>
      <c r="J651" s="626">
        <v>850000</v>
      </c>
    </row>
    <row r="652" spans="1:10" ht="15" hidden="1">
      <c r="A652" s="622">
        <v>3</v>
      </c>
      <c r="B652" s="622">
        <v>415</v>
      </c>
      <c r="C652" s="1216" t="s">
        <v>4114</v>
      </c>
      <c r="D652" s="1217"/>
      <c r="E652" s="1217"/>
      <c r="F652" s="1217"/>
      <c r="G652" s="1218"/>
      <c r="H652" s="622"/>
      <c r="I652" s="622"/>
      <c r="J652" s="626">
        <v>400000</v>
      </c>
    </row>
    <row r="653" spans="1:10" ht="15" hidden="1">
      <c r="A653" s="622">
        <v>4</v>
      </c>
      <c r="B653" s="622">
        <v>421</v>
      </c>
      <c r="C653" s="1216" t="s">
        <v>3777</v>
      </c>
      <c r="D653" s="1217"/>
      <c r="E653" s="1217"/>
      <c r="F653" s="1217"/>
      <c r="G653" s="1218"/>
      <c r="H653" s="622"/>
      <c r="I653" s="622"/>
      <c r="J653" s="626">
        <v>280000</v>
      </c>
    </row>
    <row r="654" spans="1:10" ht="15" hidden="1">
      <c r="A654" s="622">
        <v>5</v>
      </c>
      <c r="B654" s="622">
        <v>423</v>
      </c>
      <c r="C654" s="1216" t="s">
        <v>3779</v>
      </c>
      <c r="D654" s="1217"/>
      <c r="E654" s="1217"/>
      <c r="F654" s="1217"/>
      <c r="G654" s="1218"/>
      <c r="H654" s="622"/>
      <c r="I654" s="622"/>
      <c r="J654" s="626">
        <v>1000000</v>
      </c>
    </row>
    <row r="655" spans="1:10" ht="13.5" hidden="1" customHeight="1">
      <c r="A655" s="622">
        <v>6</v>
      </c>
      <c r="B655" s="622">
        <v>483</v>
      </c>
      <c r="C655" s="1244" t="s">
        <v>4128</v>
      </c>
      <c r="D655" s="1244"/>
      <c r="E655" s="1244"/>
      <c r="F655" s="1244"/>
      <c r="G655" s="1244"/>
      <c r="H655" s="634"/>
      <c r="I655" s="635"/>
      <c r="J655" s="636">
        <v>1560000</v>
      </c>
    </row>
    <row r="656" spans="1:10" ht="15" hidden="1">
      <c r="A656" s="622">
        <v>7</v>
      </c>
      <c r="B656" s="622">
        <v>512</v>
      </c>
      <c r="C656" s="1244" t="s">
        <v>4132</v>
      </c>
      <c r="D656" s="1244"/>
      <c r="E656" s="1244"/>
      <c r="F656" s="1244"/>
      <c r="G656" s="1244"/>
      <c r="H656" s="634"/>
      <c r="I656" s="635"/>
      <c r="J656" s="636">
        <v>3860000</v>
      </c>
    </row>
    <row r="657" spans="1:10" ht="15" hidden="1">
      <c r="A657" s="622">
        <v>8</v>
      </c>
      <c r="B657" s="622">
        <v>541</v>
      </c>
      <c r="C657" s="1244" t="s">
        <v>4137</v>
      </c>
      <c r="D657" s="1244"/>
      <c r="E657" s="1244"/>
      <c r="F657" s="1244"/>
      <c r="G657" s="1244"/>
      <c r="H657" s="637"/>
      <c r="I657" s="638"/>
      <c r="J657" s="639">
        <v>1300000</v>
      </c>
    </row>
    <row r="658" spans="1:10" ht="14.25" hidden="1">
      <c r="A658" s="1213" t="s">
        <v>5200</v>
      </c>
      <c r="B658" s="1214"/>
      <c r="C658" s="1214"/>
      <c r="D658" s="1214"/>
      <c r="E658" s="1214"/>
      <c r="F658" s="1214"/>
      <c r="G658" s="1215"/>
      <c r="H658" s="640"/>
      <c r="I658" s="641"/>
      <c r="J658" s="642">
        <f>SUM(J650:J657)</f>
        <v>14000000</v>
      </c>
    </row>
    <row r="659" spans="1:10" hidden="1"/>
    <row r="660" spans="1:10" ht="15" hidden="1">
      <c r="A660" s="1205" t="s">
        <v>5203</v>
      </c>
      <c r="B660" s="1205"/>
      <c r="C660" s="1205"/>
      <c r="D660" s="1205"/>
      <c r="E660" s="1205"/>
      <c r="F660" s="1205"/>
      <c r="G660" s="1205"/>
      <c r="H660" s="1205"/>
      <c r="I660" s="1205"/>
      <c r="J660" s="1205"/>
    </row>
    <row r="661" spans="1:10" ht="15" hidden="1">
      <c r="A661" s="1205" t="s">
        <v>5204</v>
      </c>
      <c r="B661" s="1205"/>
      <c r="C661" s="1205"/>
      <c r="D661" s="1205"/>
      <c r="E661" s="1205"/>
      <c r="F661" s="1205"/>
      <c r="G661" s="1205"/>
      <c r="H661" s="1205"/>
      <c r="I661" s="1205"/>
      <c r="J661" s="1205"/>
    </row>
    <row r="662" spans="1:10" ht="15" hidden="1">
      <c r="A662" s="359" t="s">
        <v>5205</v>
      </c>
      <c r="B662" s="359"/>
      <c r="C662" s="359"/>
      <c r="D662" s="359"/>
      <c r="E662" s="359"/>
      <c r="F662" s="359"/>
      <c r="G662" s="359"/>
      <c r="H662" s="359"/>
      <c r="I662" s="359"/>
      <c r="J662" s="359"/>
    </row>
    <row r="663" spans="1:10" ht="15" hidden="1">
      <c r="A663" s="84" t="s">
        <v>5206</v>
      </c>
      <c r="B663" s="84"/>
      <c r="C663" s="621"/>
      <c r="D663" s="633"/>
      <c r="E663" s="633"/>
      <c r="F663" s="633"/>
      <c r="G663" s="202"/>
      <c r="H663" s="202"/>
      <c r="I663" s="235"/>
      <c r="J663" s="633"/>
    </row>
    <row r="664" spans="1:10" ht="15" hidden="1">
      <c r="A664" s="84"/>
      <c r="B664" s="84"/>
      <c r="C664" s="621"/>
      <c r="D664" s="633"/>
      <c r="E664" s="633"/>
      <c r="F664" s="633"/>
      <c r="G664" s="202"/>
      <c r="H664" s="202"/>
      <c r="I664" s="235"/>
      <c r="J664" s="633"/>
    </row>
    <row r="665" spans="1:10" ht="28.5" hidden="1">
      <c r="A665" s="630" t="s">
        <v>5189</v>
      </c>
      <c r="B665" s="630" t="s">
        <v>5191</v>
      </c>
      <c r="C665" s="1239" t="s">
        <v>264</v>
      </c>
      <c r="D665" s="1240"/>
      <c r="E665" s="1240"/>
      <c r="F665" s="1240"/>
      <c r="G665" s="1241"/>
      <c r="H665" s="631"/>
      <c r="I665" s="631"/>
      <c r="J665" s="629" t="s">
        <v>5190</v>
      </c>
    </row>
    <row r="666" spans="1:10" ht="15" hidden="1">
      <c r="A666" s="622">
        <v>1</v>
      </c>
      <c r="B666" s="622">
        <v>411</v>
      </c>
      <c r="C666" s="1216" t="s">
        <v>4104</v>
      </c>
      <c r="D666" s="1217"/>
      <c r="E666" s="1217"/>
      <c r="F666" s="1217"/>
      <c r="G666" s="1218"/>
      <c r="H666" s="622"/>
      <c r="I666" s="622"/>
      <c r="J666" s="626">
        <v>1950000</v>
      </c>
    </row>
    <row r="667" spans="1:10" ht="15" hidden="1">
      <c r="A667" s="622">
        <v>2</v>
      </c>
      <c r="B667" s="622">
        <v>415</v>
      </c>
      <c r="C667" s="1216" t="s">
        <v>4114</v>
      </c>
      <c r="D667" s="1217"/>
      <c r="E667" s="1217"/>
      <c r="F667" s="1217"/>
      <c r="G667" s="1218"/>
      <c r="H667" s="622"/>
      <c r="I667" s="622"/>
      <c r="J667" s="626">
        <v>390000</v>
      </c>
    </row>
    <row r="668" spans="1:10" ht="15" hidden="1">
      <c r="A668" s="622">
        <v>3</v>
      </c>
      <c r="B668" s="622">
        <v>416</v>
      </c>
      <c r="C668" s="1216" t="s">
        <v>4115</v>
      </c>
      <c r="D668" s="1217"/>
      <c r="E668" s="1217"/>
      <c r="F668" s="1217"/>
      <c r="G668" s="1218"/>
      <c r="H668" s="622"/>
      <c r="I668" s="622"/>
      <c r="J668" s="626">
        <v>100000</v>
      </c>
    </row>
    <row r="669" spans="1:10" ht="15" hidden="1">
      <c r="A669" s="622">
        <v>4</v>
      </c>
      <c r="B669" s="622">
        <v>421</v>
      </c>
      <c r="C669" s="1216" t="s">
        <v>3777</v>
      </c>
      <c r="D669" s="1217"/>
      <c r="E669" s="1217"/>
      <c r="F669" s="1217"/>
      <c r="G669" s="1218"/>
      <c r="H669" s="622"/>
      <c r="I669" s="622"/>
      <c r="J669" s="626">
        <v>350000</v>
      </c>
    </row>
    <row r="670" spans="1:10" ht="15" hidden="1">
      <c r="A670" s="622">
        <v>5</v>
      </c>
      <c r="B670" s="622">
        <v>422</v>
      </c>
      <c r="C670" s="1216" t="s">
        <v>3778</v>
      </c>
      <c r="D670" s="1217"/>
      <c r="E670" s="1217"/>
      <c r="F670" s="1217"/>
      <c r="G670" s="1218"/>
      <c r="H670" s="622"/>
      <c r="I670" s="622"/>
      <c r="J670" s="626">
        <v>100000</v>
      </c>
    </row>
    <row r="671" spans="1:10" ht="15" hidden="1">
      <c r="A671" s="622">
        <v>6</v>
      </c>
      <c r="B671" s="622">
        <v>423</v>
      </c>
      <c r="C671" s="1216" t="s">
        <v>3779</v>
      </c>
      <c r="D671" s="1217"/>
      <c r="E671" s="1217"/>
      <c r="F671" s="1217"/>
      <c r="G671" s="1218"/>
      <c r="H671" s="622"/>
      <c r="I671" s="622"/>
      <c r="J671" s="626">
        <v>300000</v>
      </c>
    </row>
    <row r="672" spans="1:10" ht="15" hidden="1">
      <c r="A672" s="622">
        <v>7</v>
      </c>
      <c r="B672" s="622">
        <v>425</v>
      </c>
      <c r="C672" s="1216" t="s">
        <v>4117</v>
      </c>
      <c r="D672" s="1217"/>
      <c r="E672" s="1217"/>
      <c r="F672" s="1217"/>
      <c r="G672" s="1218"/>
      <c r="H672" s="622"/>
      <c r="I672" s="622"/>
      <c r="J672" s="626">
        <v>300000</v>
      </c>
    </row>
    <row r="673" spans="1:10" ht="15" hidden="1">
      <c r="A673" s="622">
        <v>8</v>
      </c>
      <c r="B673" s="622">
        <v>426</v>
      </c>
      <c r="C673" s="1216" t="s">
        <v>3785</v>
      </c>
      <c r="D673" s="1217"/>
      <c r="E673" s="1217"/>
      <c r="F673" s="1217"/>
      <c r="G673" s="1218"/>
      <c r="H673" s="622"/>
      <c r="I673" s="622"/>
      <c r="J673" s="626">
        <v>670000</v>
      </c>
    </row>
    <row r="674" spans="1:10" ht="15" hidden="1">
      <c r="A674" s="622">
        <v>9</v>
      </c>
      <c r="B674" s="622">
        <v>472</v>
      </c>
      <c r="C674" s="1212" t="s">
        <v>3813</v>
      </c>
      <c r="D674" s="1212"/>
      <c r="E674" s="1212"/>
      <c r="F674" s="1212"/>
      <c r="G674" s="1212"/>
      <c r="H674" s="622"/>
      <c r="I674" s="622"/>
      <c r="J674" s="626">
        <v>5800000</v>
      </c>
    </row>
    <row r="675" spans="1:10" ht="15" hidden="1">
      <c r="A675" s="622">
        <v>10</v>
      </c>
      <c r="B675" s="622">
        <v>482</v>
      </c>
      <c r="C675" s="1212" t="s">
        <v>4127</v>
      </c>
      <c r="D675" s="1212"/>
      <c r="E675" s="1212"/>
      <c r="F675" s="1212"/>
      <c r="G675" s="1212"/>
      <c r="H675" s="622"/>
      <c r="I675" s="622"/>
      <c r="J675" s="626">
        <v>40000</v>
      </c>
    </row>
    <row r="676" spans="1:10" ht="15" hidden="1">
      <c r="A676" s="1213" t="s">
        <v>5207</v>
      </c>
      <c r="B676" s="1214"/>
      <c r="C676" s="1214"/>
      <c r="D676" s="1214"/>
      <c r="E676" s="1214"/>
      <c r="F676" s="1214"/>
      <c r="G676" s="1215"/>
      <c r="H676" s="637"/>
      <c r="I676" s="638"/>
      <c r="J676" s="642">
        <f>SUM(J666:J675)</f>
        <v>10000000</v>
      </c>
    </row>
    <row r="677" spans="1:10" hidden="1"/>
    <row r="678" spans="1:10" ht="15" hidden="1">
      <c r="A678" s="1205" t="s">
        <v>5208</v>
      </c>
      <c r="B678" s="1205"/>
      <c r="C678" s="1205"/>
      <c r="D678" s="1205"/>
      <c r="E678" s="1205"/>
      <c r="F678" s="1205"/>
      <c r="G678" s="1205"/>
      <c r="H678" s="1205"/>
      <c r="I678" s="1205"/>
      <c r="J678" s="1205"/>
    </row>
    <row r="679" spans="1:10" ht="14.25" hidden="1" customHeight="1">
      <c r="A679" s="1242" t="s">
        <v>5209</v>
      </c>
      <c r="B679" s="1242"/>
      <c r="C679" s="1242"/>
      <c r="D679" s="1242"/>
      <c r="E679" s="1242"/>
      <c r="F679" s="1242"/>
      <c r="G679" s="1242"/>
      <c r="H679" s="1242"/>
      <c r="I679" s="1242"/>
      <c r="J679" s="1242"/>
    </row>
    <row r="680" spans="1:10" ht="15" hidden="1">
      <c r="A680" s="84" t="s">
        <v>5210</v>
      </c>
    </row>
    <row r="681" spans="1:10" ht="15" hidden="1">
      <c r="A681" s="84" t="s">
        <v>5211</v>
      </c>
    </row>
    <row r="682" spans="1:10" hidden="1"/>
    <row r="683" spans="1:10" ht="28.5" hidden="1">
      <c r="A683" s="630" t="s">
        <v>5189</v>
      </c>
      <c r="B683" s="630" t="s">
        <v>5191</v>
      </c>
      <c r="C683" s="1239" t="s">
        <v>264</v>
      </c>
      <c r="D683" s="1240"/>
      <c r="E683" s="1240"/>
      <c r="F683" s="1240"/>
      <c r="G683" s="1241"/>
      <c r="H683" s="631"/>
      <c r="I683" s="631"/>
      <c r="J683" s="629" t="s">
        <v>5190</v>
      </c>
    </row>
    <row r="684" spans="1:10" ht="15" hidden="1">
      <c r="A684" s="162">
        <v>1</v>
      </c>
      <c r="B684" s="162">
        <v>414</v>
      </c>
      <c r="C684" s="1245" t="s">
        <v>3767</v>
      </c>
      <c r="D684" s="1246"/>
      <c r="E684" s="1246"/>
      <c r="F684" s="1246"/>
      <c r="G684" s="1247"/>
      <c r="H684" s="644"/>
      <c r="I684" s="644"/>
      <c r="J684" s="645">
        <v>150000</v>
      </c>
    </row>
    <row r="685" spans="1:10" ht="15" hidden="1">
      <c r="A685" s="622">
        <v>2</v>
      </c>
      <c r="B685" s="622">
        <v>415</v>
      </c>
      <c r="C685" s="1216" t="s">
        <v>3769</v>
      </c>
      <c r="D685" s="1217"/>
      <c r="E685" s="1217"/>
      <c r="F685" s="1217"/>
      <c r="G685" s="1218"/>
      <c r="H685" s="622"/>
      <c r="I685" s="622"/>
      <c r="J685" s="646">
        <v>1650000</v>
      </c>
    </row>
    <row r="686" spans="1:10" ht="15" hidden="1">
      <c r="A686" s="622">
        <v>3</v>
      </c>
      <c r="B686" s="622">
        <v>416</v>
      </c>
      <c r="C686" s="1216" t="s">
        <v>4115</v>
      </c>
      <c r="D686" s="1217"/>
      <c r="E686" s="1217"/>
      <c r="F686" s="1217"/>
      <c r="G686" s="1218"/>
      <c r="H686" s="622"/>
      <c r="I686" s="622"/>
      <c r="J686" s="646">
        <v>900000</v>
      </c>
    </row>
    <row r="687" spans="1:10" ht="15" hidden="1">
      <c r="A687" s="162">
        <v>4</v>
      </c>
      <c r="B687" s="622">
        <v>421</v>
      </c>
      <c r="C687" s="1216" t="s">
        <v>3777</v>
      </c>
      <c r="D687" s="1217"/>
      <c r="E687" s="1217"/>
      <c r="F687" s="1217"/>
      <c r="G687" s="1218"/>
      <c r="H687" s="622"/>
      <c r="I687" s="622"/>
      <c r="J687" s="646">
        <f>3125000-1200000</f>
        <v>1925000</v>
      </c>
    </row>
    <row r="688" spans="1:10" ht="15" hidden="1">
      <c r="A688" s="622">
        <v>5</v>
      </c>
      <c r="B688" s="622">
        <v>422</v>
      </c>
      <c r="C688" s="1216" t="s">
        <v>3778</v>
      </c>
      <c r="D688" s="1217"/>
      <c r="E688" s="1217"/>
      <c r="F688" s="1217"/>
      <c r="G688" s="1218"/>
      <c r="H688" s="622"/>
      <c r="I688" s="622"/>
      <c r="J688" s="646">
        <v>60000</v>
      </c>
    </row>
    <row r="689" spans="1:11" ht="15" hidden="1">
      <c r="A689" s="622">
        <v>6</v>
      </c>
      <c r="B689" s="622">
        <v>423</v>
      </c>
      <c r="C689" s="1216" t="s">
        <v>3779</v>
      </c>
      <c r="D689" s="1217"/>
      <c r="E689" s="1217"/>
      <c r="F689" s="1217"/>
      <c r="G689" s="1218"/>
      <c r="H689" s="622"/>
      <c r="I689" s="622"/>
      <c r="J689" s="646">
        <v>55000</v>
      </c>
    </row>
    <row r="690" spans="1:11" ht="15" hidden="1">
      <c r="A690" s="622">
        <v>7</v>
      </c>
      <c r="B690" s="622">
        <v>425</v>
      </c>
      <c r="C690" s="1216" t="s">
        <v>4117</v>
      </c>
      <c r="D690" s="1217"/>
      <c r="E690" s="1217"/>
      <c r="F690" s="1217"/>
      <c r="G690" s="1218"/>
      <c r="H690" s="622"/>
      <c r="I690" s="622"/>
      <c r="J690" s="626">
        <v>476000</v>
      </c>
    </row>
    <row r="691" spans="1:11" ht="15" hidden="1">
      <c r="A691" s="622">
        <v>8</v>
      </c>
      <c r="B691" s="622">
        <v>426</v>
      </c>
      <c r="C691" s="1216" t="s">
        <v>3785</v>
      </c>
      <c r="D691" s="1217"/>
      <c r="E691" s="1217"/>
      <c r="F691" s="1217"/>
      <c r="G691" s="1218"/>
      <c r="H691" s="622"/>
      <c r="I691" s="622"/>
      <c r="J691" s="626">
        <v>53500</v>
      </c>
    </row>
    <row r="692" spans="1:11" ht="15" hidden="1">
      <c r="A692" s="622">
        <v>9</v>
      </c>
      <c r="B692" s="622">
        <v>512</v>
      </c>
      <c r="C692" s="1244" t="s">
        <v>4132</v>
      </c>
      <c r="D692" s="1244"/>
      <c r="E692" s="1244"/>
      <c r="F692" s="1244"/>
      <c r="G692" s="1244"/>
      <c r="H692" s="634"/>
      <c r="I692" s="635"/>
      <c r="J692" s="636">
        <v>230500</v>
      </c>
    </row>
    <row r="693" spans="1:11" ht="15" hidden="1">
      <c r="A693" s="1213" t="s">
        <v>5212</v>
      </c>
      <c r="B693" s="1214"/>
      <c r="C693" s="1214"/>
      <c r="D693" s="1214"/>
      <c r="E693" s="1214"/>
      <c r="F693" s="1214"/>
      <c r="G693" s="1215"/>
      <c r="J693" s="639">
        <f>SUM(J684:J692)</f>
        <v>5500000</v>
      </c>
    </row>
    <row r="694" spans="1:11" hidden="1"/>
    <row r="695" spans="1:11" ht="15" hidden="1">
      <c r="A695" s="1220" t="s">
        <v>5278</v>
      </c>
      <c r="B695" s="1220"/>
      <c r="C695" s="1220"/>
      <c r="D695" s="1220"/>
      <c r="E695" s="1220"/>
      <c r="F695" s="1220"/>
      <c r="G695" s="1220"/>
      <c r="H695" s="1220"/>
      <c r="I695" s="1220"/>
      <c r="J695" s="1220"/>
      <c r="K695" s="186">
        <v>308877127.92000008</v>
      </c>
    </row>
    <row r="696" spans="1:11" hidden="1">
      <c r="A696" s="643"/>
      <c r="B696" s="643"/>
      <c r="C696" s="643"/>
      <c r="D696" s="643"/>
      <c r="E696" s="643"/>
      <c r="F696" s="643"/>
      <c r="G696" s="643"/>
      <c r="H696" s="643"/>
      <c r="I696" s="643"/>
      <c r="J696" s="643"/>
    </row>
    <row r="697" spans="1:11" ht="15" hidden="1">
      <c r="A697" s="84" t="s">
        <v>5364</v>
      </c>
      <c r="K697" s="186" t="e">
        <f>K594-K695</f>
        <v>#REF!</v>
      </c>
    </row>
    <row r="698" spans="1:11" ht="15" hidden="1">
      <c r="A698" s="84" t="s">
        <v>5008</v>
      </c>
    </row>
    <row r="699" spans="1:11" hidden="1"/>
    <row r="700" spans="1:11" ht="15" hidden="1">
      <c r="A700" s="1220" t="s">
        <v>5279</v>
      </c>
      <c r="B700" s="1220"/>
      <c r="C700" s="1220"/>
      <c r="D700" s="1220"/>
      <c r="E700" s="1220"/>
      <c r="F700" s="1220"/>
      <c r="G700" s="1220"/>
      <c r="H700" s="1220"/>
      <c r="I700" s="1220"/>
      <c r="J700" s="1220"/>
    </row>
    <row r="701" spans="1:11" hidden="1"/>
    <row r="702" spans="1:11" ht="15" hidden="1">
      <c r="A702" s="84" t="s">
        <v>5009</v>
      </c>
    </row>
    <row r="703" spans="1:11" ht="15" hidden="1">
      <c r="A703" s="84" t="s">
        <v>5010</v>
      </c>
    </row>
    <row r="704" spans="1:11" hidden="1"/>
    <row r="705" spans="1:12" ht="15" hidden="1" customHeight="1">
      <c r="A705" s="1219" t="s">
        <v>4828</v>
      </c>
      <c r="B705" s="1219"/>
      <c r="C705" s="1219"/>
      <c r="D705" s="1219"/>
      <c r="E705" s="1219"/>
      <c r="F705" s="1219"/>
      <c r="G705" s="1219"/>
      <c r="H705" s="1219"/>
      <c r="I705" s="1219"/>
      <c r="J705" s="1219"/>
      <c r="K705" s="170"/>
      <c r="L705" s="170"/>
    </row>
    <row r="706" spans="1:12" ht="14.25" hidden="1">
      <c r="A706" s="1172" t="s">
        <v>5365</v>
      </c>
      <c r="B706" s="1172"/>
      <c r="C706" s="1172"/>
      <c r="D706" s="1172"/>
      <c r="E706" s="1172"/>
      <c r="F706" s="1172"/>
      <c r="G706" s="1172"/>
      <c r="H706" s="1172"/>
      <c r="I706" s="1172"/>
      <c r="J706" s="1172"/>
      <c r="K706" s="170"/>
      <c r="L706" s="170"/>
    </row>
    <row r="707" spans="1:12" hidden="1"/>
    <row r="708" spans="1:12" hidden="1"/>
    <row r="709" spans="1:12" hidden="1"/>
    <row r="710" spans="1:12" ht="14.25" hidden="1">
      <c r="G710" s="596" t="s">
        <v>5011</v>
      </c>
      <c r="K710" s="170"/>
      <c r="L710" s="170"/>
    </row>
    <row r="711" spans="1:12" ht="14.25" hidden="1">
      <c r="G711" s="596" t="s">
        <v>5012</v>
      </c>
      <c r="K711" s="170"/>
      <c r="L711" s="170"/>
    </row>
    <row r="712" spans="1:12" hidden="1"/>
    <row r="713" spans="1:12" hidden="1">
      <c r="C713" s="170"/>
      <c r="D713" s="170"/>
      <c r="E713" s="170"/>
      <c r="F713" s="170"/>
      <c r="G713" s="595" t="s">
        <v>5013</v>
      </c>
      <c r="H713" s="170"/>
      <c r="I713" s="170"/>
      <c r="J713" s="170"/>
      <c r="K713" s="170"/>
      <c r="L713" s="170"/>
    </row>
    <row r="714" spans="1:12" ht="5.25" hidden="1" customHeight="1">
      <c r="C714" s="170"/>
      <c r="D714" s="170"/>
      <c r="E714" s="170"/>
      <c r="F714" s="170"/>
      <c r="H714" s="170"/>
      <c r="I714" s="170"/>
      <c r="J714" s="170"/>
      <c r="K714" s="170"/>
      <c r="L714" s="170"/>
    </row>
    <row r="715" spans="1:12" ht="15" hidden="1">
      <c r="C715" s="170"/>
      <c r="D715" s="170"/>
      <c r="E715" s="170"/>
      <c r="F715" s="170"/>
      <c r="G715" s="597" t="s">
        <v>5367</v>
      </c>
      <c r="H715" s="170"/>
      <c r="I715" s="170"/>
      <c r="J715" s="170"/>
      <c r="K715" s="170"/>
      <c r="L715" s="170"/>
    </row>
    <row r="716" spans="1:12" hidden="1"/>
    <row r="717" spans="1:12" ht="15">
      <c r="A717" s="1152"/>
      <c r="B717" s="1208" t="s">
        <v>5278</v>
      </c>
      <c r="C717" s="1208"/>
      <c r="D717" s="1208"/>
      <c r="E717" s="1208"/>
      <c r="F717" s="1208"/>
      <c r="G717" s="1208"/>
      <c r="H717" s="1208"/>
      <c r="I717" s="1208"/>
      <c r="J717" s="1208"/>
      <c r="K717" s="1208"/>
    </row>
    <row r="718" spans="1:12">
      <c r="A718" s="1152"/>
      <c r="B718" s="1152"/>
      <c r="C718" s="1152"/>
      <c r="D718" s="1152"/>
      <c r="E718" s="1152"/>
      <c r="F718" s="1152"/>
      <c r="G718" s="1152"/>
      <c r="H718" s="1152"/>
      <c r="I718" s="1152"/>
      <c r="J718" s="1152"/>
      <c r="K718" s="1152"/>
    </row>
    <row r="719" spans="1:12" ht="15">
      <c r="A719" s="1153" t="s">
        <v>5528</v>
      </c>
      <c r="B719" s="1152"/>
      <c r="C719" s="1154"/>
      <c r="D719" s="1155"/>
      <c r="E719" s="1155"/>
      <c r="F719" s="1155"/>
      <c r="G719" s="1156"/>
      <c r="H719" s="1156"/>
      <c r="I719" s="1157"/>
      <c r="J719" s="1155"/>
      <c r="K719" s="1155">
        <f>L760-L863</f>
        <v>0</v>
      </c>
    </row>
    <row r="720" spans="1:12" ht="15">
      <c r="A720" s="1153" t="s">
        <v>5524</v>
      </c>
      <c r="B720" s="1152"/>
      <c r="C720" s="1154"/>
      <c r="D720" s="1155"/>
      <c r="E720" s="1155"/>
      <c r="F720" s="1155"/>
      <c r="G720" s="1156"/>
      <c r="H720" s="1156"/>
      <c r="I720" s="1157"/>
      <c r="J720" s="1155"/>
      <c r="K720" s="1155"/>
    </row>
    <row r="721" spans="1:11">
      <c r="A721" s="1152"/>
      <c r="B721" s="1152"/>
      <c r="C721" s="1152"/>
      <c r="D721" s="1154"/>
      <c r="E721" s="1155"/>
      <c r="F721" s="1155"/>
      <c r="G721" s="1155"/>
      <c r="H721" s="1156"/>
      <c r="I721" s="1156"/>
      <c r="J721" s="1157"/>
      <c r="K721" s="1155"/>
    </row>
    <row r="722" spans="1:11" ht="15">
      <c r="A722" s="1152"/>
      <c r="B722" s="1209" t="s">
        <v>5279</v>
      </c>
      <c r="C722" s="1209"/>
      <c r="D722" s="1209"/>
      <c r="E722" s="1209"/>
      <c r="F722" s="1209"/>
      <c r="G722" s="1209"/>
      <c r="H722" s="1209"/>
      <c r="I722" s="1209"/>
      <c r="J722" s="1209"/>
      <c r="K722" s="1209"/>
    </row>
    <row r="723" spans="1:11">
      <c r="A723" s="1152"/>
      <c r="B723" s="1152"/>
      <c r="C723" s="1152"/>
      <c r="D723" s="1154"/>
      <c r="E723" s="1155"/>
      <c r="F723" s="1155"/>
      <c r="G723" s="1155"/>
      <c r="H723" s="1156"/>
      <c r="I723" s="1156"/>
      <c r="J723" s="1157"/>
      <c r="K723" s="1155"/>
    </row>
    <row r="724" spans="1:11" ht="15">
      <c r="A724" s="1153" t="s">
        <v>5525</v>
      </c>
      <c r="B724" s="1152"/>
      <c r="C724" s="1154"/>
      <c r="D724" s="1155"/>
      <c r="E724" s="1155"/>
      <c r="F724" s="1155"/>
      <c r="G724" s="1156"/>
      <c r="H724" s="1156"/>
      <c r="I724" s="1157"/>
      <c r="J724" s="1155"/>
      <c r="K724" s="1155"/>
    </row>
    <row r="725" spans="1:11" ht="15">
      <c r="A725" s="1153" t="s">
        <v>5526</v>
      </c>
      <c r="B725" s="1152"/>
      <c r="C725" s="1154"/>
      <c r="D725" s="1155"/>
      <c r="E725" s="1155"/>
      <c r="F725" s="1155"/>
      <c r="G725" s="1156"/>
      <c r="H725" s="1156"/>
      <c r="I725" s="1157"/>
      <c r="J725" s="1155"/>
      <c r="K725" s="1155"/>
    </row>
    <row r="726" spans="1:11">
      <c r="A726" s="1152"/>
      <c r="B726" s="1152"/>
      <c r="C726" s="1152"/>
      <c r="D726" s="1154"/>
      <c r="E726" s="1155"/>
      <c r="F726" s="1155"/>
      <c r="G726" s="1155"/>
      <c r="H726" s="1156"/>
      <c r="I726" s="1156"/>
      <c r="J726" s="1157"/>
      <c r="K726" s="1155"/>
    </row>
    <row r="727" spans="1:11">
      <c r="A727" s="1152"/>
      <c r="B727" s="1152"/>
      <c r="C727" s="1152"/>
      <c r="D727" s="1154"/>
      <c r="E727" s="1155"/>
      <c r="F727" s="1155"/>
      <c r="G727" s="1155"/>
      <c r="H727" s="1156"/>
      <c r="I727" s="1156"/>
      <c r="J727" s="1157"/>
      <c r="K727" s="1155"/>
    </row>
    <row r="728" spans="1:11">
      <c r="A728" s="1152"/>
      <c r="B728" s="1152"/>
      <c r="C728" s="1152"/>
      <c r="D728" s="1154"/>
      <c r="E728" s="1155"/>
      <c r="F728" s="1155"/>
      <c r="G728" s="1155"/>
      <c r="H728" s="1156"/>
      <c r="I728" s="1156"/>
      <c r="J728" s="1157"/>
      <c r="K728" s="1155"/>
    </row>
    <row r="729" spans="1:11">
      <c r="A729" s="1152"/>
      <c r="B729" s="1152"/>
      <c r="C729" s="1152"/>
      <c r="D729" s="1154"/>
      <c r="E729" s="1155"/>
      <c r="F729" s="1155"/>
      <c r="G729" s="1155"/>
      <c r="H729" s="1156"/>
      <c r="I729" s="1156"/>
      <c r="J729" s="1157"/>
      <c r="K729" s="1155"/>
    </row>
    <row r="730" spans="1:11" ht="14.25">
      <c r="A730" s="1152"/>
      <c r="B730" s="1210" t="s">
        <v>5527</v>
      </c>
      <c r="C730" s="1210"/>
      <c r="D730" s="1210"/>
      <c r="E730" s="1210"/>
      <c r="F730" s="1210"/>
      <c r="G730" s="1210"/>
      <c r="H730" s="1210"/>
      <c r="I730" s="1210"/>
      <c r="J730" s="1210"/>
      <c r="K730" s="1210"/>
    </row>
    <row r="731" spans="1:11" ht="14.25">
      <c r="A731" s="1152"/>
      <c r="B731" s="1211" t="s">
        <v>5544</v>
      </c>
      <c r="C731" s="1211"/>
      <c r="D731" s="1211"/>
      <c r="E731" s="1211"/>
      <c r="F731" s="1211"/>
      <c r="G731" s="1211"/>
      <c r="H731" s="1211"/>
      <c r="I731" s="1211"/>
      <c r="J731" s="1211"/>
      <c r="K731" s="1211"/>
    </row>
    <row r="732" spans="1:11">
      <c r="A732" s="1152"/>
      <c r="B732" s="1152"/>
      <c r="C732" s="1152"/>
      <c r="D732" s="1154"/>
      <c r="E732" s="1155"/>
      <c r="F732" s="1155"/>
      <c r="G732" s="1155"/>
      <c r="H732" s="1156"/>
      <c r="I732" s="1156"/>
      <c r="J732" s="1157"/>
      <c r="K732" s="1155"/>
    </row>
    <row r="734" spans="1:11" ht="14.25">
      <c r="G734" s="1158" t="s">
        <v>5011</v>
      </c>
      <c r="K734" s="170"/>
    </row>
    <row r="735" spans="1:11" ht="14.25">
      <c r="G735" s="1158" t="s">
        <v>5012</v>
      </c>
      <c r="K735" s="170"/>
    </row>
    <row r="738" spans="3:11">
      <c r="C738" s="170"/>
      <c r="D738" s="170"/>
      <c r="E738" s="170"/>
      <c r="F738" s="170"/>
      <c r="G738" s="595" t="s">
        <v>5013</v>
      </c>
      <c r="H738" s="170"/>
      <c r="I738" s="170"/>
      <c r="J738" s="170"/>
      <c r="K738" s="170"/>
    </row>
    <row r="739" spans="3:11" ht="15.75">
      <c r="C739" s="170"/>
      <c r="D739" s="170"/>
      <c r="E739" s="170"/>
      <c r="F739" s="170"/>
      <c r="G739" s="1159" t="s">
        <v>5367</v>
      </c>
      <c r="H739" s="170"/>
      <c r="I739" s="170"/>
      <c r="J739" s="170"/>
      <c r="K739" s="170"/>
    </row>
  </sheetData>
  <mergeCells count="101">
    <mergeCell ref="C683:G683"/>
    <mergeCell ref="C685:G685"/>
    <mergeCell ref="C686:G686"/>
    <mergeCell ref="C687:G687"/>
    <mergeCell ref="C688:G688"/>
    <mergeCell ref="A693:G693"/>
    <mergeCell ref="A695:J695"/>
    <mergeCell ref="A700:J700"/>
    <mergeCell ref="C689:G689"/>
    <mergeCell ref="C684:G684"/>
    <mergeCell ref="C690:G690"/>
    <mergeCell ref="C691:G691"/>
    <mergeCell ref="C692:G692"/>
    <mergeCell ref="C675:G675"/>
    <mergeCell ref="A676:G676"/>
    <mergeCell ref="A678:J678"/>
    <mergeCell ref="A679:J679"/>
    <mergeCell ref="C670:G670"/>
    <mergeCell ref="C671:G671"/>
    <mergeCell ref="C672:G672"/>
    <mergeCell ref="C673:G673"/>
    <mergeCell ref="C674:G674"/>
    <mergeCell ref="C653:G653"/>
    <mergeCell ref="C654:G654"/>
    <mergeCell ref="C655:G655"/>
    <mergeCell ref="C656:G656"/>
    <mergeCell ref="C657:G657"/>
    <mergeCell ref="C666:G666"/>
    <mergeCell ref="C667:G667"/>
    <mergeCell ref="C668:G668"/>
    <mergeCell ref="C669:G669"/>
    <mergeCell ref="A658:G658"/>
    <mergeCell ref="A660:J660"/>
    <mergeCell ref="A661:J661"/>
    <mergeCell ref="C665:G665"/>
    <mergeCell ref="A642:G642"/>
    <mergeCell ref="C638:G638"/>
    <mergeCell ref="C639:G639"/>
    <mergeCell ref="A644:J644"/>
    <mergeCell ref="A645:J645"/>
    <mergeCell ref="C649:G649"/>
    <mergeCell ref="C650:G650"/>
    <mergeCell ref="C651:G651"/>
    <mergeCell ref="C652:G652"/>
    <mergeCell ref="J597:K597"/>
    <mergeCell ref="F597:G597"/>
    <mergeCell ref="A594:B594"/>
    <mergeCell ref="A9:B9"/>
    <mergeCell ref="C9:C10"/>
    <mergeCell ref="D9:D10"/>
    <mergeCell ref="E9:E10"/>
    <mergeCell ref="C627:G627"/>
    <mergeCell ref="C628:G628"/>
    <mergeCell ref="C611:G611"/>
    <mergeCell ref="C612:G612"/>
    <mergeCell ref="C613:G613"/>
    <mergeCell ref="C614:G614"/>
    <mergeCell ref="C615:G615"/>
    <mergeCell ref="A601:J601"/>
    <mergeCell ref="A603:J603"/>
    <mergeCell ref="A604:J604"/>
    <mergeCell ref="A606:J606"/>
    <mergeCell ref="A607:J607"/>
    <mergeCell ref="A608:J608"/>
    <mergeCell ref="A609:J609"/>
    <mergeCell ref="A1:J1"/>
    <mergeCell ref="A5:J5"/>
    <mergeCell ref="G9:G10"/>
    <mergeCell ref="J9:J10"/>
    <mergeCell ref="A8:L8"/>
    <mergeCell ref="H9:H10"/>
    <mergeCell ref="K9:K10"/>
    <mergeCell ref="L9:L10"/>
    <mergeCell ref="F9:F10"/>
    <mergeCell ref="I9:I10"/>
    <mergeCell ref="A7:L7"/>
    <mergeCell ref="A3:P3"/>
    <mergeCell ref="B717:K717"/>
    <mergeCell ref="B722:K722"/>
    <mergeCell ref="B730:K730"/>
    <mergeCell ref="B731:K731"/>
    <mergeCell ref="A625:J625"/>
    <mergeCell ref="C621:G621"/>
    <mergeCell ref="A622:G622"/>
    <mergeCell ref="A624:J624"/>
    <mergeCell ref="C616:G616"/>
    <mergeCell ref="C617:G617"/>
    <mergeCell ref="C618:G618"/>
    <mergeCell ref="C619:G619"/>
    <mergeCell ref="C620:G620"/>
    <mergeCell ref="A705:J705"/>
    <mergeCell ref="A706:J706"/>
    <mergeCell ref="C629:G629"/>
    <mergeCell ref="C630:G630"/>
    <mergeCell ref="C631:G631"/>
    <mergeCell ref="C632:G632"/>
    <mergeCell ref="C633:G633"/>
    <mergeCell ref="C634:G634"/>
    <mergeCell ref="C635:G635"/>
    <mergeCell ref="C636:G636"/>
    <mergeCell ref="C637:G637"/>
  </mergeCells>
  <conditionalFormatting sqref="D595:L595">
    <cfRule type="cellIs" dxfId="1" priority="1" operator="notEqual">
      <formula>0</formula>
    </cfRule>
  </conditionalFormatting>
  <dataValidations count="1">
    <dataValidation type="whole" operator="equal" showInputMessage="1" showErrorMessage="1" errorTitle="gjkgkjgjh" error="jklhlglkjhkjhlk" sqref="D595:F595">
      <formula1>0</formula1>
    </dataValidation>
  </dataValidations>
  <printOptions horizontalCentered="1"/>
  <pageMargins left="0" right="0" top="0.19685039370078741" bottom="0.19685039370078741" header="0.31496062992125984" footer="0.31496062992125984"/>
  <pageSetup scale="97" orientation="portrait" r:id="rId1"/>
  <rowBreaks count="1" manualBreakCount="1">
    <brk id="263" max="11" man="1"/>
  </rowBreaks>
  <cellWatches>
    <cellWatch r="D595"/>
  </cellWatches>
  <drawing r:id="rId2"/>
</worksheet>
</file>

<file path=xl/worksheets/sheet6.xml><?xml version="1.0" encoding="utf-8"?>
<worksheet xmlns="http://schemas.openxmlformats.org/spreadsheetml/2006/main" xmlns:r="http://schemas.openxmlformats.org/officeDocument/2006/relationships">
  <sheetPr codeName="Sheet7">
    <tabColor theme="0"/>
  </sheetPr>
  <dimension ref="A1:L178"/>
  <sheetViews>
    <sheetView workbookViewId="0">
      <selection activeCell="A8" sqref="A8:K8"/>
    </sheetView>
  </sheetViews>
  <sheetFormatPr defaultRowHeight="15"/>
  <cols>
    <col min="1" max="1" width="8.7109375" style="84" customWidth="1"/>
    <col min="2" max="2" width="35.140625" style="301" customWidth="1"/>
    <col min="3" max="3" width="13.85546875" style="84" customWidth="1"/>
    <col min="4" max="4" width="14" style="84" hidden="1" customWidth="1"/>
    <col min="5" max="5" width="8.42578125" style="235" hidden="1" customWidth="1"/>
    <col min="6" max="6" width="14.7109375" style="84" customWidth="1"/>
    <col min="7" max="7" width="14.85546875" style="84" hidden="1" customWidth="1"/>
    <col min="8" max="8" width="9.28515625" style="84" hidden="1" customWidth="1"/>
    <col min="9" max="9" width="16.5703125" style="84" customWidth="1"/>
    <col min="10" max="10" width="13.140625" style="84" hidden="1" customWidth="1"/>
    <col min="11" max="11" width="8.28515625" style="84" hidden="1" customWidth="1"/>
    <col min="12" max="16384" width="9.140625" style="84"/>
  </cols>
  <sheetData>
    <row r="1" spans="1:12">
      <c r="A1" s="1220" t="s">
        <v>4826</v>
      </c>
      <c r="B1" s="1220"/>
      <c r="C1" s="1220"/>
      <c r="D1" s="1220"/>
      <c r="E1" s="1220"/>
      <c r="F1" s="1220"/>
      <c r="G1" s="1220"/>
      <c r="H1" s="1220"/>
      <c r="I1" s="1220"/>
      <c r="J1" s="591"/>
      <c r="K1" s="591"/>
      <c r="L1" s="591"/>
    </row>
    <row r="2" spans="1:12">
      <c r="A2" s="592"/>
      <c r="B2" s="592"/>
      <c r="C2" s="592"/>
      <c r="D2" s="592"/>
      <c r="E2" s="592"/>
      <c r="F2" s="592"/>
      <c r="G2" s="592"/>
      <c r="H2" s="592"/>
      <c r="I2" s="592"/>
      <c r="J2" s="591"/>
      <c r="K2" s="591"/>
      <c r="L2" s="591"/>
    </row>
    <row r="3" spans="1:12" hidden="1">
      <c r="A3" s="1251" t="s">
        <v>5361</v>
      </c>
      <c r="B3" s="1251"/>
      <c r="C3" s="1251"/>
      <c r="D3" s="1251"/>
      <c r="E3" s="1251"/>
      <c r="F3" s="1251"/>
      <c r="G3" s="1251"/>
      <c r="H3" s="1251"/>
      <c r="I3" s="1251"/>
      <c r="J3" s="1251"/>
      <c r="K3" s="1251"/>
      <c r="L3" s="1251"/>
    </row>
    <row r="4" spans="1:12" hidden="1">
      <c r="A4" s="591" t="s">
        <v>5006</v>
      </c>
      <c r="B4" s="593"/>
      <c r="C4" s="591"/>
      <c r="D4" s="591"/>
      <c r="E4" s="594"/>
      <c r="F4" s="591"/>
      <c r="G4" s="591"/>
      <c r="H4" s="591"/>
      <c r="I4" s="591"/>
      <c r="J4" s="591"/>
      <c r="K4" s="591"/>
      <c r="L4" s="591"/>
    </row>
    <row r="5" spans="1:12">
      <c r="A5" s="1251" t="s">
        <v>5543</v>
      </c>
      <c r="B5" s="1251"/>
      <c r="C5" s="1251"/>
      <c r="D5" s="1251"/>
      <c r="E5" s="1251"/>
      <c r="F5" s="1251"/>
      <c r="G5" s="1251"/>
      <c r="H5" s="1251"/>
      <c r="I5" s="1251"/>
      <c r="J5" s="591"/>
      <c r="K5" s="591"/>
      <c r="L5" s="591"/>
    </row>
    <row r="6" spans="1:12">
      <c r="A6" s="1251" t="s">
        <v>5553</v>
      </c>
      <c r="B6" s="1251"/>
      <c r="C6" s="1251"/>
      <c r="D6" s="1251"/>
      <c r="E6" s="1251"/>
      <c r="F6" s="1251"/>
      <c r="G6" s="1251"/>
      <c r="H6" s="1251"/>
      <c r="I6" s="1251"/>
      <c r="J6" s="591"/>
      <c r="K6" s="591"/>
      <c r="L6" s="591"/>
    </row>
    <row r="7" spans="1:12" ht="15.75" hidden="1">
      <c r="A7" s="1232" t="s">
        <v>4987</v>
      </c>
      <c r="B7" s="1232"/>
      <c r="C7" s="1232"/>
      <c r="D7" s="1232"/>
      <c r="E7" s="1232"/>
      <c r="F7" s="1232"/>
      <c r="G7" s="1232"/>
      <c r="H7" s="1232"/>
      <c r="I7" s="1232"/>
      <c r="J7" s="1232"/>
      <c r="K7" s="1232"/>
    </row>
    <row r="8" spans="1:12" ht="28.5" customHeight="1">
      <c r="A8" s="1253" t="s">
        <v>4824</v>
      </c>
      <c r="B8" s="1253"/>
      <c r="C8" s="1253"/>
      <c r="D8" s="1253"/>
      <c r="E8" s="1253"/>
      <c r="F8" s="1253"/>
      <c r="G8" s="1253"/>
      <c r="H8" s="1253"/>
      <c r="I8" s="1253"/>
      <c r="J8" s="1253"/>
      <c r="K8" s="1253"/>
    </row>
    <row r="9" spans="1:12" ht="39.75" customHeight="1">
      <c r="A9" s="168" t="s">
        <v>3857</v>
      </c>
      <c r="B9" s="168" t="s">
        <v>3858</v>
      </c>
      <c r="C9" s="169" t="s">
        <v>25</v>
      </c>
      <c r="D9" s="169" t="s">
        <v>4749</v>
      </c>
      <c r="E9" s="422" t="s">
        <v>4753</v>
      </c>
      <c r="F9" s="169" t="s">
        <v>3755</v>
      </c>
      <c r="G9" s="169" t="s">
        <v>4750</v>
      </c>
      <c r="H9" s="169" t="s">
        <v>4753</v>
      </c>
      <c r="I9" s="169" t="s">
        <v>4097</v>
      </c>
      <c r="J9" s="169" t="s">
        <v>4702</v>
      </c>
      <c r="K9" s="169" t="s">
        <v>4753</v>
      </c>
    </row>
    <row r="10" spans="1:12">
      <c r="A10" s="167" t="s">
        <v>3760</v>
      </c>
      <c r="B10" s="153">
        <v>2</v>
      </c>
      <c r="C10" s="153">
        <v>3</v>
      </c>
      <c r="D10" s="153"/>
      <c r="E10" s="423"/>
      <c r="F10" s="153">
        <v>5</v>
      </c>
      <c r="G10" s="153"/>
      <c r="H10" s="153"/>
      <c r="I10" s="379">
        <v>6</v>
      </c>
      <c r="J10" s="371"/>
      <c r="K10" s="308"/>
    </row>
    <row r="11" spans="1:12">
      <c r="A11" s="88" t="s">
        <v>3859</v>
      </c>
      <c r="B11" s="95" t="s">
        <v>95</v>
      </c>
      <c r="C11" s="302">
        <f>SUM(C12:C20)</f>
        <v>27370000</v>
      </c>
      <c r="D11" s="302">
        <f>SUM(D12:D20)</f>
        <v>12306978.960000001</v>
      </c>
      <c r="E11" s="314">
        <f>D11/C11</f>
        <v>0.44965213591523567</v>
      </c>
      <c r="F11" s="315">
        <f>SUM(F12:F20)</f>
        <v>20301102</v>
      </c>
      <c r="G11" s="315">
        <f>SUM(G12:G20)</f>
        <v>9417196.3499999996</v>
      </c>
      <c r="H11" s="315">
        <v>0</v>
      </c>
      <c r="I11" s="380">
        <f>SUM(I12:I20)</f>
        <v>47671102</v>
      </c>
      <c r="J11" s="372">
        <f>SUM(J12:J20)</f>
        <v>21724175.310000002</v>
      </c>
      <c r="K11" s="316">
        <f>J11/I11</f>
        <v>0.45570952628701561</v>
      </c>
    </row>
    <row r="12" spans="1:12">
      <c r="A12" s="87" t="s">
        <v>3860</v>
      </c>
      <c r="B12" s="89" t="s">
        <v>3861</v>
      </c>
      <c r="C12" s="307">
        <f>SUMIF('ПО КОРИСНИЦИМА'!$G$16:$G$1932,"Функција 010:",'ПО КОРИСНИЦИМА'!$H$16:$H$1932)</f>
        <v>0</v>
      </c>
      <c r="D12" s="307">
        <f>SUMIF('ПО КОРИСНИЦИМА'!$G$16:$G$1932,"Функција 010:",'ПО КОРИСНИЦИМА'!$I$16:$I$1932)</f>
        <v>0</v>
      </c>
      <c r="E12" s="318">
        <v>0</v>
      </c>
      <c r="F12" s="307">
        <f>SUMIF('ПО КОРИСНИЦИМА'!$G$16:$G$1932,"Функција 010:",'ПО КОРИСНИЦИМА'!$L$16:$L$1932)</f>
        <v>0</v>
      </c>
      <c r="G12" s="307">
        <f>SUMIF('ПО КОРИСНИЦИМА'!$G$16:$G$1932,"Функција 010:",'ПО КОРИСНИЦИМА'!$M$16:$M$1932)</f>
        <v>0</v>
      </c>
      <c r="H12" s="307">
        <v>0</v>
      </c>
      <c r="I12" s="317">
        <f t="shared" ref="I12:I20" si="0">SUM(F12,C12)</f>
        <v>0</v>
      </c>
      <c r="J12" s="373">
        <f t="shared" ref="J12:J20" si="1">SUM(G12,D12)</f>
        <v>0</v>
      </c>
      <c r="K12" s="317">
        <v>0</v>
      </c>
    </row>
    <row r="13" spans="1:12">
      <c r="A13" s="87" t="s">
        <v>3862</v>
      </c>
      <c r="B13" s="89" t="s">
        <v>3863</v>
      </c>
      <c r="C13" s="307">
        <f>SUMIF('ПО КОРИСНИЦИМА'!$G$16:$G$1932,"Функција 020:",'ПО КОРИСНИЦИМА'!$H$16:$H$1932)</f>
        <v>2000000</v>
      </c>
      <c r="D13" s="307">
        <f>SUMIF('ПО КОРИСНИЦИМА'!$G$16:$G$1932,"Функција 020:",'ПО КОРИСНИЦИМА'!$I$16:$I$1932)</f>
        <v>0</v>
      </c>
      <c r="E13" s="318">
        <v>0</v>
      </c>
      <c r="F13" s="307">
        <f>SUMIF('ПО КОРИСНИЦИМА'!$G$16:$G$1932,"Функција 020:",'ПО КОРИСНИЦИМА'!$L$16:$L$1932)</f>
        <v>2637458</v>
      </c>
      <c r="G13" s="307">
        <f>SUMIF('ПО КОРИСНИЦИМА'!$G$16:$G$1932,"Функција 020:",'ПО КОРИСНИЦИМА'!$M$16:$M$1932)</f>
        <v>2999850</v>
      </c>
      <c r="H13" s="307">
        <v>0</v>
      </c>
      <c r="I13" s="317">
        <f t="shared" si="0"/>
        <v>4637458</v>
      </c>
      <c r="J13" s="373">
        <f t="shared" si="1"/>
        <v>2999850</v>
      </c>
      <c r="K13" s="317">
        <v>0</v>
      </c>
    </row>
    <row r="14" spans="1:12">
      <c r="A14" s="87" t="s">
        <v>3864</v>
      </c>
      <c r="B14" s="89" t="s">
        <v>3865</v>
      </c>
      <c r="C14" s="307">
        <f>SUMIF('ПО КОРИСНИЦИМА'!$G$16:$G$1932,"Функција 030:",'ПО КОРИСНИЦИМА'!$H$16:$H$1932)</f>
        <v>0</v>
      </c>
      <c r="D14" s="307">
        <f>SUMIF('ПО КОРИСНИЦИМА'!$G$16:$G$1932,"Функција 030:",'ПО КОРИСНИЦИМА'!$I$16:$I$1932)</f>
        <v>0</v>
      </c>
      <c r="E14" s="318">
        <v>0</v>
      </c>
      <c r="F14" s="307">
        <f>SUMIF('ПО КОРИСНИЦИМА'!$G$16:$G$1932,"Функција 030:",'ПО КОРИСНИЦИМА'!$L$16:$L$1932)</f>
        <v>0</v>
      </c>
      <c r="G14" s="307">
        <f>SUMIF('ПО КОРИСНИЦИМА'!$G$16:$G$1932,"Функција 030:",'ПО КОРИСНИЦИМА'!$M$16:$M$1932)</f>
        <v>0</v>
      </c>
      <c r="H14" s="307">
        <v>0</v>
      </c>
      <c r="I14" s="317">
        <f t="shared" si="0"/>
        <v>0</v>
      </c>
      <c r="J14" s="373">
        <f t="shared" si="1"/>
        <v>0</v>
      </c>
      <c r="K14" s="317">
        <v>0</v>
      </c>
    </row>
    <row r="15" spans="1:12">
      <c r="A15" s="87" t="s">
        <v>3866</v>
      </c>
      <c r="B15" s="89" t="s">
        <v>3867</v>
      </c>
      <c r="C15" s="306">
        <f>SUMIF('ПО КОРИСНИЦИМА'!$G$16:$G$1932,"Функција 040:",'ПО КОРИСНИЦИМА'!$H$16:$H$1932)</f>
        <v>8600000</v>
      </c>
      <c r="D15" s="307">
        <f>SUMIF('ПО КОРИСНИЦИМА'!$G$16:$G$1932,"Функција 040:",'ПО КОРИСНИЦИМА'!$I$16:$I$1932)</f>
        <v>2340400</v>
      </c>
      <c r="E15" s="318">
        <v>0</v>
      </c>
      <c r="F15" s="307">
        <f>SUMIF('ПО КОРИСНИЦИМА'!$G$16:$G$1932,"Функција 040:",'ПО КОРИСНИЦИМА'!$L$16:$L$1932)</f>
        <v>0</v>
      </c>
      <c r="G15" s="307">
        <f>SUMIF('ПО КОРИСНИЦИМА'!$G$16:$G$1932,"Функција 040:",'ПО КОРИСНИЦИМА'!$M$16:$M$1932)</f>
        <v>0</v>
      </c>
      <c r="H15" s="307">
        <v>0</v>
      </c>
      <c r="I15" s="317">
        <f t="shared" si="0"/>
        <v>8600000</v>
      </c>
      <c r="J15" s="373">
        <f t="shared" si="1"/>
        <v>2340400</v>
      </c>
      <c r="K15" s="317">
        <v>0</v>
      </c>
    </row>
    <row r="16" spans="1:12">
      <c r="A16" s="87" t="s">
        <v>3868</v>
      </c>
      <c r="B16" s="89" t="s">
        <v>3869</v>
      </c>
      <c r="C16" s="307">
        <f>SUMIF('ПО КОРИСНИЦИМА'!$G$16:$G$1932,"Функција 050:",'ПО КОРИСНИЦИМА'!$H$16:$H$1932)</f>
        <v>0</v>
      </c>
      <c r="D16" s="307">
        <f>SUMIF('ПО КОРИСНИЦИМА'!$G$16:$G$1932,"Функција 050:",'ПО КОРИСНИЦИМА'!$I$16:$I$1932)</f>
        <v>0</v>
      </c>
      <c r="E16" s="318">
        <v>0</v>
      </c>
      <c r="F16" s="307">
        <f>SUMIF('ПО КОРИСНИЦИМА'!$G$16:$G$1932,"Функција 050:",'ПО КОРИСНИЦИМА'!$L$16:$L$1932)</f>
        <v>0</v>
      </c>
      <c r="G16" s="307">
        <f>SUMIF('ПО КОРИСНИЦИМА'!$G$16:$G$1932,"Функција 050:",'ПО КОРИСНИЦИМА'!$M$16:$M$1932)</f>
        <v>0</v>
      </c>
      <c r="H16" s="307">
        <v>0</v>
      </c>
      <c r="I16" s="317">
        <f t="shared" si="0"/>
        <v>0</v>
      </c>
      <c r="J16" s="373">
        <f t="shared" si="1"/>
        <v>0</v>
      </c>
      <c r="K16" s="317">
        <v>0</v>
      </c>
    </row>
    <row r="17" spans="1:11">
      <c r="A17" s="87" t="s">
        <v>3870</v>
      </c>
      <c r="B17" s="89" t="s">
        <v>3871</v>
      </c>
      <c r="C17" s="307">
        <f>SUMIF('ПО КОРИСНИЦИМА'!$G$16:$G$1932,"Функција 060:",'ПО КОРИСНИЦИМА'!$H$16:$H$1932)</f>
        <v>0</v>
      </c>
      <c r="D17" s="307">
        <f>SUMIF('ПО КОРИСНИЦИМА'!$G$16:$G$1932,"Функција 060:",'ПО КОРИСНИЦИМА'!$I$16:$I$1932)</f>
        <v>0</v>
      </c>
      <c r="E17" s="318">
        <v>0</v>
      </c>
      <c r="F17" s="307">
        <f>SUMIF('ПО КОРИСНИЦИМА'!$G$16:$G$1932,"Функција 060:",'ПО КОРИСНИЦИМА'!$L$16:$L$1932)</f>
        <v>0</v>
      </c>
      <c r="G17" s="307">
        <f>SUMIF('ПО КОРИСНИЦИМА'!$G$16:$G$1932,"Функција 060:",'ПО КОРИСНИЦИМА'!$M$16:$M$1932)</f>
        <v>0</v>
      </c>
      <c r="H17" s="307">
        <v>0</v>
      </c>
      <c r="I17" s="317">
        <f t="shared" si="0"/>
        <v>0</v>
      </c>
      <c r="J17" s="373">
        <f t="shared" si="1"/>
        <v>0</v>
      </c>
      <c r="K17" s="317">
        <v>0</v>
      </c>
    </row>
    <row r="18" spans="1:11" ht="22.5">
      <c r="A18" s="87" t="s">
        <v>3872</v>
      </c>
      <c r="B18" s="89" t="s">
        <v>3873</v>
      </c>
      <c r="C18" s="306">
        <f>SUMIF('ПО КОРИСНИЦИМА'!$G$16:$G$1932,"Функција 070:",'ПО КОРИСНИЦИМА'!$H$16:$H$1932)</f>
        <v>900000</v>
      </c>
      <c r="D18" s="306">
        <f>SUMIF('ПО КОРИСНИЦИМА'!$G$16:$G$1932,"Функција 070:",'ПО КОРИСНИЦИМА'!$I$16:$I$1932)</f>
        <v>1930479.65</v>
      </c>
      <c r="E18" s="318">
        <f>D18/C18</f>
        <v>2.144977388888889</v>
      </c>
      <c r="F18" s="307">
        <f>SUMIF('ПО КОРИСНИЦИМА'!$G$16:$G$1932,"Функција 070:",'ПО КОРИСНИЦИМА'!$L$16:$L$1932)+6000000</f>
        <v>17235000</v>
      </c>
      <c r="G18" s="307">
        <f>SUMIF('ПО КОРИСНИЦИМА'!$G$16:$G$1932,"Функција 070:",'ПО КОРИСНИЦИМА'!$M$16:$M$1932)</f>
        <v>6417346.3499999996</v>
      </c>
      <c r="H18" s="307">
        <v>0</v>
      </c>
      <c r="I18" s="381">
        <f t="shared" si="0"/>
        <v>18135000</v>
      </c>
      <c r="J18" s="374">
        <f t="shared" si="1"/>
        <v>8347826</v>
      </c>
      <c r="K18" s="313">
        <f>J18/I18</f>
        <v>0.46031574303832368</v>
      </c>
    </row>
    <row r="19" spans="1:11">
      <c r="A19" s="87" t="s">
        <v>3874</v>
      </c>
      <c r="B19" s="89" t="s">
        <v>3875</v>
      </c>
      <c r="C19" s="307">
        <f>SUMIF('ПО КОРИСНИЦИМА'!$G$16:$G$1932,"Функција 080:",'ПО КОРИСНИЦИМА'!$H$16:$H$1932)</f>
        <v>0</v>
      </c>
      <c r="D19" s="307">
        <f>SUMIF('ПО КОРИСНИЦИМА'!$G$16:$G$1932,"Функција 080:",'ПО КОРИСНИЦИМА'!$I$16:$I$1932)</f>
        <v>0</v>
      </c>
      <c r="E19" s="318">
        <v>0</v>
      </c>
      <c r="F19" s="307">
        <f>SUMIF('ПО КОРИСНИЦИМА'!$G$16:$G$1932,"Функција 080:",'ПО КОРИСНИЦИМА'!$L$16:$L$1932)</f>
        <v>0</v>
      </c>
      <c r="G19" s="307">
        <f>SUMIF('ПО КОРИСНИЦИМА'!$G$16:$G$1932,"Функција 080:",'ПО КОРИСНИЦИМА'!$M$16:$M$1932)</f>
        <v>0</v>
      </c>
      <c r="H19" s="307">
        <v>0</v>
      </c>
      <c r="I19" s="317">
        <f t="shared" si="0"/>
        <v>0</v>
      </c>
      <c r="J19" s="373">
        <f t="shared" si="1"/>
        <v>0</v>
      </c>
      <c r="K19" s="317">
        <v>0</v>
      </c>
    </row>
    <row r="20" spans="1:11" ht="22.5">
      <c r="A20" s="87" t="s">
        <v>3876</v>
      </c>
      <c r="B20" s="89" t="s">
        <v>104</v>
      </c>
      <c r="C20" s="306">
        <f>SUMIF('ПО КОРИСНИЦИМА'!$G$16:$G$1932,"Функција 090:",'ПО КОРИСНИЦИМА'!$H$16:$H$1932)</f>
        <v>15870000</v>
      </c>
      <c r="D20" s="303">
        <f>SUMIF('ПО КОРИСНИЦИМА'!$G$16:$G$1932,"Функција 090:",'ПО КОРИСНИЦИМА'!$I$16:$I$1932)</f>
        <v>8036099.3100000005</v>
      </c>
      <c r="E20" s="318">
        <v>0</v>
      </c>
      <c r="F20" s="307">
        <f>SUMIF('ПО КОРИСНИЦИМА'!$G$16:$G$1932,"Функција 090:",'ПО КОРИСНИЦИМА'!$L$16:$L$1932)</f>
        <v>428644</v>
      </c>
      <c r="G20" s="307">
        <f>SUMIF('ПО КОРИСНИЦИМА'!$G$16:$G$1932,"Функција 090:",'ПО КОРИСНИЦИМА'!$M$16:$M$1932)</f>
        <v>0</v>
      </c>
      <c r="H20" s="307">
        <v>0</v>
      </c>
      <c r="I20" s="317">
        <f t="shared" si="0"/>
        <v>16298644</v>
      </c>
      <c r="J20" s="373">
        <f t="shared" si="1"/>
        <v>8036099.3100000005</v>
      </c>
      <c r="K20" s="317">
        <v>0</v>
      </c>
    </row>
    <row r="21" spans="1:11">
      <c r="A21" s="90" t="s">
        <v>3877</v>
      </c>
      <c r="B21" s="91" t="s">
        <v>105</v>
      </c>
      <c r="C21" s="323">
        <f>SUM(C22:C37)</f>
        <v>174857423</v>
      </c>
      <c r="D21" s="323">
        <f>SUM(D22:D37)</f>
        <v>90545489.590000033</v>
      </c>
      <c r="E21" s="314">
        <f>D21/C21</f>
        <v>0.51782468274166449</v>
      </c>
      <c r="F21" s="324">
        <f>SUM(F22:F37)</f>
        <v>18051574</v>
      </c>
      <c r="G21" s="323" t="e">
        <f>SUM(G22:G37)</f>
        <v>#REF!</v>
      </c>
      <c r="H21" s="323" t="e">
        <f>G21/F21</f>
        <v>#REF!</v>
      </c>
      <c r="I21" s="382">
        <f>C21+F21</f>
        <v>192908997</v>
      </c>
      <c r="J21" s="375" t="e">
        <f>D21+G21</f>
        <v>#REF!</v>
      </c>
      <c r="K21" s="316" t="e">
        <f>J21/I21</f>
        <v>#REF!</v>
      </c>
    </row>
    <row r="22" spans="1:11" ht="23.25">
      <c r="A22" s="92" t="s">
        <v>3878</v>
      </c>
      <c r="B22" s="93" t="s">
        <v>3879</v>
      </c>
      <c r="C22" s="306">
        <f>SUMIF('ПО КОРИСНИЦИМА'!$G$16:$G$1932,"Функција 110:",'ПО КОРИСНИЦИМА'!$H$16:$H$1932)</f>
        <v>23134577</v>
      </c>
      <c r="D22" s="306">
        <f>SUMIF('ПО КОРИСНИЦИМА'!$G$16:$G$1932,"Функција 110:",'ПО КОРИСНИЦИМА'!$I$16:$I$1932)</f>
        <v>11394836.160000002</v>
      </c>
      <c r="E22" s="318">
        <f>D22/C22</f>
        <v>0.49254568864604709</v>
      </c>
      <c r="F22" s="307">
        <f>SUMIF('ПО КОРИСНИЦИМА'!$G$16:$G$1932,"Функција 110:",'ПО КОРИСНИЦИМА'!$L$16:$L$1932)</f>
        <v>0</v>
      </c>
      <c r="G22" s="307">
        <f>SUMIF('ПО КОРИСНИЦИМА'!$G$16:$G$1932,"Функција 110:",'ПО КОРИСНИЦИМА'!$M$16:$M$1932)</f>
        <v>0</v>
      </c>
      <c r="H22" s="307">
        <v>0</v>
      </c>
      <c r="I22" s="383">
        <f t="shared" ref="I22:I37" si="2">SUM(F22,C22)</f>
        <v>23134577</v>
      </c>
      <c r="J22" s="376">
        <f t="shared" ref="J22:J37" si="3">SUM(G22,D22)</f>
        <v>11394836.160000002</v>
      </c>
      <c r="K22" s="313">
        <f>J22/I22</f>
        <v>0.49254568864604709</v>
      </c>
    </row>
    <row r="23" spans="1:11" hidden="1">
      <c r="A23" s="94" t="s">
        <v>3880</v>
      </c>
      <c r="B23" s="93" t="s">
        <v>107</v>
      </c>
      <c r="C23" s="307">
        <f>SUMIF('ПО КОРИСНИЦИМА'!$G$16:$G$1932,"Функција 111:",'ПО КОРИСНИЦИМА'!$H$16:$H$1932)</f>
        <v>0</v>
      </c>
      <c r="D23" s="307">
        <f>SUMIF('ПО КОРИСНИЦИМА'!$G$16:$G$1932,"Функција 111:",'ПО КОРИСНИЦИМА'!$H$16:$H$1932)</f>
        <v>0</v>
      </c>
      <c r="E23" s="318">
        <v>0</v>
      </c>
      <c r="F23" s="307">
        <f>SUMIF('ПО КОРИСНИЦИМА'!$G$16:$G$1932,"Функција 111:",'ПО КОРИСНИЦИМА'!$L$16:$L$1932)</f>
        <v>0</v>
      </c>
      <c r="G23" s="307">
        <f>SUMIF('ПО КОРИСНИЦИМА'!$G$16:$G$1932,"Функција 111:",'ПО КОРИСНИЦИМА'!$M$16:$M$1932)</f>
        <v>0</v>
      </c>
      <c r="H23" s="307">
        <v>0</v>
      </c>
      <c r="I23" s="317">
        <f t="shared" si="2"/>
        <v>0</v>
      </c>
      <c r="J23" s="373">
        <f t="shared" si="3"/>
        <v>0</v>
      </c>
      <c r="K23" s="317">
        <v>0</v>
      </c>
    </row>
    <row r="24" spans="1:11" hidden="1">
      <c r="A24" s="94" t="s">
        <v>3881</v>
      </c>
      <c r="B24" s="93" t="s">
        <v>108</v>
      </c>
      <c r="C24" s="307">
        <f>SUMIF('ПО КОРИСНИЦИМА'!$G$16:$G$1932,"Функција 112:",'ПО КОРИСНИЦИМА'!$H$16:$H$1932)</f>
        <v>0</v>
      </c>
      <c r="D24" s="307">
        <f>SUMIF('ПО КОРИСНИЦИМА'!$G$16:$G$1932,"Функција 112:",'ПО КОРИСНИЦИМА'!$H$16:$H$1932)</f>
        <v>0</v>
      </c>
      <c r="E24" s="318">
        <v>0</v>
      </c>
      <c r="F24" s="307">
        <f>SUMIF('ПО КОРИСНИЦИМА'!$G$16:$G$1932,"Функција 112:",'ПО КОРИСНИЦИМА'!$L$16:$L$1932)</f>
        <v>0</v>
      </c>
      <c r="G24" s="307">
        <f>SUMIF('ПО КОРИСНИЦИМА'!$G$16:$G$1932,"Функција 112:",'ПО КОРИСНИЦИМА'!$M$16:$M$1932)</f>
        <v>0</v>
      </c>
      <c r="H24" s="307">
        <v>0</v>
      </c>
      <c r="I24" s="317">
        <f t="shared" si="2"/>
        <v>0</v>
      </c>
      <c r="J24" s="373">
        <f t="shared" si="3"/>
        <v>0</v>
      </c>
      <c r="K24" s="317">
        <v>0</v>
      </c>
    </row>
    <row r="25" spans="1:11" hidden="1">
      <c r="A25" s="94" t="s">
        <v>3882</v>
      </c>
      <c r="B25" s="93" t="s">
        <v>109</v>
      </c>
      <c r="C25" s="307">
        <f>SUMIF('ПО КОРИСНИЦИМА'!$G$16:$G$1932,"Функција 113:",'ПО КОРИСНИЦИМА'!$H$16:$H$1932)</f>
        <v>0</v>
      </c>
      <c r="D25" s="307">
        <f>SUMIF('ПО КОРИСНИЦИМА'!$G$16:$G$1932,"Функција 113:",'ПО КОРИСНИЦИМА'!$H$16:$H$1932)</f>
        <v>0</v>
      </c>
      <c r="E25" s="318">
        <v>0</v>
      </c>
      <c r="F25" s="307">
        <f>SUMIF('ПО КОРИСНИЦИМА'!$G$16:$G$1932,"Функција 113:",'ПО КОРИСНИЦИМА'!$L$16:$L$1932)</f>
        <v>0</v>
      </c>
      <c r="G25" s="307">
        <f>SUMIF('ПО КОРИСНИЦИМА'!$G$16:$G$1932,"Функција 113:",'ПО КОРИСНИЦИМА'!$M$16:$M$1932)</f>
        <v>0</v>
      </c>
      <c r="H25" s="307">
        <v>0</v>
      </c>
      <c r="I25" s="317">
        <f t="shared" si="2"/>
        <v>0</v>
      </c>
      <c r="J25" s="373">
        <f t="shared" si="3"/>
        <v>0</v>
      </c>
      <c r="K25" s="317">
        <v>0</v>
      </c>
    </row>
    <row r="26" spans="1:11">
      <c r="A26" s="92" t="s">
        <v>3883</v>
      </c>
      <c r="B26" s="93" t="s">
        <v>3884</v>
      </c>
      <c r="C26" s="307">
        <f>SUMIF('ПО КОРИСНИЦИМА'!$G$16:$G$1932,"Функција 120:",'ПО КОРИСНИЦИМА'!$H$16:$H$1932)</f>
        <v>0</v>
      </c>
      <c r="D26" s="307">
        <f>SUMIF('ПО КОРИСНИЦИМА'!$G$16:$G$1932,"Функција 120:",'ПО КОРИСНИЦИМА'!$H$16:$H$1932)</f>
        <v>0</v>
      </c>
      <c r="E26" s="318">
        <v>0</v>
      </c>
      <c r="F26" s="307">
        <f>SUMIF('ПО КОРИСНИЦИМА'!$G$16:$G$1932,"Функција 120:",'ПО КОРИСНИЦИМА'!$L$16:$L$1932)</f>
        <v>0</v>
      </c>
      <c r="G26" s="307">
        <f>SUMIF('ПО КОРИСНИЦИМА'!$G$16:$G$1932,"Функција 120:",'ПО КОРИСНИЦИМА'!$M$16:$M$1932)</f>
        <v>0</v>
      </c>
      <c r="H26" s="307">
        <v>0</v>
      </c>
      <c r="I26" s="317">
        <f t="shared" si="2"/>
        <v>0</v>
      </c>
      <c r="J26" s="373">
        <f t="shared" si="3"/>
        <v>0</v>
      </c>
      <c r="K26" s="317">
        <v>0</v>
      </c>
    </row>
    <row r="27" spans="1:11" ht="23.25">
      <c r="A27" s="94" t="s">
        <v>3885</v>
      </c>
      <c r="B27" s="93" t="s">
        <v>111</v>
      </c>
      <c r="C27" s="307">
        <f>SUMIF('ПО КОРИСНИЦИМА'!$G$16:$G$1932,"Функција 121:",'ПО КОРИСНИЦИМА'!$H$16:$H$1932)</f>
        <v>0</v>
      </c>
      <c r="D27" s="307">
        <f>SUMIF('ПО КОРИСНИЦИМА'!$G$16:$G$1932,"Функција 121:",'ПО КОРИСНИЦИМА'!$H$16:$H$1932)</f>
        <v>0</v>
      </c>
      <c r="E27" s="318">
        <v>0</v>
      </c>
      <c r="F27" s="307">
        <f>SUMIF('ПО КОРИСНИЦИМА'!$G$16:$G$1932,"Функција 121:",'ПО КОРИСНИЦИМА'!$L$16:$L$1932)</f>
        <v>0</v>
      </c>
      <c r="G27" s="307">
        <f>SUMIF('ПО КОРИСНИЦИМА'!$G$16:$G$1932,"Функција 121:",'ПО КОРИСНИЦИМА'!$M$16:$M$1932)</f>
        <v>0</v>
      </c>
      <c r="H27" s="307">
        <v>0</v>
      </c>
      <c r="I27" s="317">
        <f t="shared" si="2"/>
        <v>0</v>
      </c>
      <c r="J27" s="373">
        <f t="shared" si="3"/>
        <v>0</v>
      </c>
      <c r="K27" s="317">
        <v>0</v>
      </c>
    </row>
    <row r="28" spans="1:11" ht="23.25">
      <c r="A28" s="94" t="s">
        <v>3886</v>
      </c>
      <c r="B28" s="93" t="s">
        <v>112</v>
      </c>
      <c r="C28" s="307">
        <f>SUMIF('ПО КОРИСНИЦИМА'!$G$16:$G$1932,"Функција 122:",'ПО КОРИСНИЦИМА'!$H$16:$H$1932)</f>
        <v>0</v>
      </c>
      <c r="D28" s="307">
        <f>SUMIF('ПО КОРИСНИЦИМА'!$G$16:$G$1932,"Функција 122:",'ПО КОРИСНИЦИМА'!$H$16:$H$1932)</f>
        <v>0</v>
      </c>
      <c r="E28" s="318">
        <v>0</v>
      </c>
      <c r="F28" s="307">
        <f>SUMIF('ПО КОРИСНИЦИМА'!$G$16:$G$1932,"Функција 122:",'ПО КОРИСНИЦИМА'!$L$16:$L$1932)</f>
        <v>0</v>
      </c>
      <c r="G28" s="307">
        <f>SUMIF('ПО КОРИСНИЦИМА'!$G$16:$G$1932,"Функција 122:",'ПО КОРИСНИЦИМА'!$M$16:$M$1932)</f>
        <v>0</v>
      </c>
      <c r="H28" s="307">
        <v>0</v>
      </c>
      <c r="I28" s="317">
        <f t="shared" si="2"/>
        <v>0</v>
      </c>
      <c r="J28" s="373">
        <f t="shared" si="3"/>
        <v>0</v>
      </c>
      <c r="K28" s="317">
        <v>0</v>
      </c>
    </row>
    <row r="29" spans="1:11">
      <c r="A29" s="92" t="s">
        <v>3887</v>
      </c>
      <c r="B29" s="93" t="s">
        <v>3888</v>
      </c>
      <c r="C29" s="306">
        <f>SUMIF('ПО КОРИСНИЦИМА'!$G$16:$G$1932,"Функција 130:",'ПО КОРИСНИЦИМА'!$H$16:$H$1932)+4080096</f>
        <v>148044846</v>
      </c>
      <c r="D29" s="306">
        <f>SUMIF('ПО КОРИСНИЦИМА'!$G$16:$G$1932,"Функција 130:",'ПО КОРИСНИЦИМА'!$I$16:$I$1932)</f>
        <v>72353628.550000027</v>
      </c>
      <c r="E29" s="318">
        <f>D29/C29</f>
        <v>0.48872777746008145</v>
      </c>
      <c r="F29" s="306">
        <f>SUMIF('ПО КОРИСНИЦИМА'!$G$16:$G$1932,"Функција 130:",'ПО КОРИСНИЦИМА'!$L$16:$L$1932)</f>
        <v>18051574</v>
      </c>
      <c r="G29" s="306">
        <f>SUMIF('ПО КОРИСНИЦИМА'!$G$16:$G$1932,"Функција 130:",'ПО КОРИСНИЦИМА'!$M$16:$M$1932)</f>
        <v>823126.6100000001</v>
      </c>
      <c r="H29" s="318">
        <f>G29/F29</f>
        <v>4.5598605971977853E-2</v>
      </c>
      <c r="I29" s="381">
        <f t="shared" si="2"/>
        <v>166096420</v>
      </c>
      <c r="J29" s="374">
        <f t="shared" si="3"/>
        <v>73176755.160000026</v>
      </c>
      <c r="K29" s="313">
        <f>J29/I29</f>
        <v>0.44056792530507294</v>
      </c>
    </row>
    <row r="30" spans="1:11">
      <c r="A30" s="94" t="s">
        <v>3889</v>
      </c>
      <c r="B30" s="93" t="s">
        <v>114</v>
      </c>
      <c r="C30" s="307">
        <f>SUMIF('ПО КОРИСНИЦИМА'!$G$16:$G$1932,"Функција 131:",'ПО КОРИСНИЦИМА'!$H$16:$H$1932)</f>
        <v>0</v>
      </c>
      <c r="D30" s="307">
        <f>SUMIF('ПО КОРИСНИЦИМА'!$G$16:$G$1932,"Функција 131:",'ПО КОРИСНИЦИМА'!$H$16:$H$1932)</f>
        <v>0</v>
      </c>
      <c r="E30" s="318">
        <v>0</v>
      </c>
      <c r="F30" s="307">
        <f>SUMIF('ПО КОРИСНИЦИМА'!$G$16:$G$1932,"Функција 131:",'ПО КОРИСНИЦИМА'!$L$16:$L$1932)</f>
        <v>0</v>
      </c>
      <c r="G30" s="307">
        <f>SUMIF('ПО КОРИСНИЦИМА'!$G$16:$G$1932,"Функција 131:",'ПО КОРИСНИЦИМА'!$M$16:$M$1932)</f>
        <v>0</v>
      </c>
      <c r="H30" s="307">
        <v>0</v>
      </c>
      <c r="I30" s="317">
        <f t="shared" si="2"/>
        <v>0</v>
      </c>
      <c r="J30" s="373">
        <f t="shared" si="3"/>
        <v>0</v>
      </c>
      <c r="K30" s="317">
        <f>SUM(H30,E30)</f>
        <v>0</v>
      </c>
    </row>
    <row r="31" spans="1:11">
      <c r="A31" s="94" t="s">
        <v>3890</v>
      </c>
      <c r="B31" s="93" t="s">
        <v>115</v>
      </c>
      <c r="C31" s="307">
        <f>SUMIF('ПО КОРИСНИЦИМА'!$G$16:$G$1932,"Функција 132:",'ПО КОРИСНИЦИМА'!$H$16:$H$1932)</f>
        <v>0</v>
      </c>
      <c r="D31" s="307">
        <f>SUMIF('ПО КОРИСНИЦИМА'!$G$16:$G$1932,"Функција 132:",'ПО КОРИСНИЦИМА'!$H$16:$H$1932)</f>
        <v>0</v>
      </c>
      <c r="E31" s="318">
        <v>0</v>
      </c>
      <c r="F31" s="307">
        <f>SUMIF('ПО КОРИСНИЦИМА'!$G$16:$G$1932,"Функција 132:",'ПО КОРИСНИЦИМА'!$L$16:$L$1932)</f>
        <v>0</v>
      </c>
      <c r="G31" s="307">
        <f>SUMIF('ПО КОРИСНИЦИМА'!$G$16:$G$1932,"Функција 132:",'ПО КОРИСНИЦИМА'!$M$16:$M$1932)</f>
        <v>0</v>
      </c>
      <c r="H31" s="307">
        <v>0</v>
      </c>
      <c r="I31" s="317">
        <f t="shared" si="2"/>
        <v>0</v>
      </c>
      <c r="J31" s="373">
        <f t="shared" si="3"/>
        <v>0</v>
      </c>
      <c r="K31" s="317">
        <f>SUM(H31,E31)</f>
        <v>0</v>
      </c>
    </row>
    <row r="32" spans="1:11">
      <c r="A32" s="94" t="s">
        <v>3891</v>
      </c>
      <c r="B32" s="93" t="s">
        <v>116</v>
      </c>
      <c r="C32" s="307">
        <f>SUMIF('ПО КОРИСНИЦИМА'!$G$16:$G$1932,"Функција 133:",'ПО КОРИСНИЦИМА'!$H$16:$H$1932)</f>
        <v>0</v>
      </c>
      <c r="D32" s="307">
        <f>SUMIF('ПО КОРИСНИЦИМА'!$G$16:$G$1932,"Функција 133:",'ПО КОРИСНИЦИМА'!$I$16:$I$1932)</f>
        <v>0</v>
      </c>
      <c r="E32" s="318">
        <v>0</v>
      </c>
      <c r="F32" s="307">
        <f>SUMIF('ПО КОРИСНИЦИМА'!$G$16:$G$1932,"Функција 133:",'ПО КОРИСНИЦИМА'!$L$16:$L$1932)</f>
        <v>0</v>
      </c>
      <c r="G32" s="307" t="e">
        <f>SUMIF('ПО КОРИСНИЦИМА'!$G$16:$G$1932,"Функција 133:",'ПО КОРИСНИЦИМА'!$M$16:$M$1932)</f>
        <v>#REF!</v>
      </c>
      <c r="H32" s="307">
        <v>0</v>
      </c>
      <c r="I32" s="317">
        <f t="shared" si="2"/>
        <v>0</v>
      </c>
      <c r="J32" s="373" t="e">
        <f t="shared" si="3"/>
        <v>#REF!</v>
      </c>
      <c r="K32" s="317">
        <f>SUM(H32,E32)</f>
        <v>0</v>
      </c>
    </row>
    <row r="33" spans="1:11">
      <c r="A33" s="92" t="s">
        <v>3892</v>
      </c>
      <c r="B33" s="93" t="s">
        <v>3893</v>
      </c>
      <c r="C33" s="307">
        <f>SUMIF('ПО КОРИСНИЦИМА'!$G$16:$G$1932,"Функција 140:",'ПО КОРИСНИЦИМА'!$H$16:$H$1932)</f>
        <v>0</v>
      </c>
      <c r="D33" s="307">
        <f>SUMIF('ПО КОРИСНИЦИМА'!$G$16:$G$1932,"Функција 140:",'ПО КОРИСНИЦИМА'!$H$16:$H$1932)</f>
        <v>0</v>
      </c>
      <c r="E33" s="318">
        <v>0</v>
      </c>
      <c r="F33" s="307">
        <f>SUMIF('ПО КОРИСНИЦИМА'!$G$16:$G$1932,"Функција 140:",'ПО КОРИСНИЦИМА'!$L$16:$L$1932)</f>
        <v>0</v>
      </c>
      <c r="G33" s="307">
        <f>SUMIF('ПО КОРИСНИЦИМА'!$G$16:$G$1932,"Функција 140:",'ПО КОРИСНИЦИМА'!$M$16:$M$1932)</f>
        <v>0</v>
      </c>
      <c r="H33" s="307">
        <v>0</v>
      </c>
      <c r="I33" s="317">
        <f t="shared" si="2"/>
        <v>0</v>
      </c>
      <c r="J33" s="373">
        <f t="shared" si="3"/>
        <v>0</v>
      </c>
      <c r="K33" s="317">
        <f>SUM(H33,E33)</f>
        <v>0</v>
      </c>
    </row>
    <row r="34" spans="1:11">
      <c r="A34" s="92" t="s">
        <v>3894</v>
      </c>
      <c r="B34" s="93" t="s">
        <v>3895</v>
      </c>
      <c r="C34" s="307">
        <f>SUMIF('ПО КОРИСНИЦИМА'!$G$16:$G$1932,"Функција 150:",'ПО КОРИСНИЦИМА'!$H$16:$H$1932)</f>
        <v>0</v>
      </c>
      <c r="D34" s="307">
        <f>SUMIF('ПО КОРИСНИЦИМА'!$G$16:$G$1932,"Функција 150:",'ПО КОРИСНИЦИМА'!$H$16:$H$1932)</f>
        <v>0</v>
      </c>
      <c r="E34" s="318">
        <v>0</v>
      </c>
      <c r="F34" s="307">
        <f>SUMIF('ПО КОРИСНИЦИМА'!$G$16:$G$1932,"Функција 150:",'ПО КОРИСНИЦИМА'!$L$16:$L$1932)</f>
        <v>0</v>
      </c>
      <c r="G34" s="307">
        <f>SUMIF('ПО КОРИСНИЦИМА'!$G$16:$G$1932,"Функција 150:",'ПО КОРИСНИЦИМА'!$M$16:$M$1932)</f>
        <v>0</v>
      </c>
      <c r="H34" s="307">
        <v>0</v>
      </c>
      <c r="I34" s="317">
        <f t="shared" si="2"/>
        <v>0</v>
      </c>
      <c r="J34" s="373">
        <f t="shared" si="3"/>
        <v>0</v>
      </c>
      <c r="K34" s="317">
        <f>SUM(H34,E34)</f>
        <v>0</v>
      </c>
    </row>
    <row r="35" spans="1:11" ht="23.25">
      <c r="A35" s="92" t="s">
        <v>3896</v>
      </c>
      <c r="B35" s="93" t="s">
        <v>3897</v>
      </c>
      <c r="C35" s="306">
        <f>SUMIF('ПО КОРИСНИЦИМА'!$G$16:$G$1932,"Функција 160:",'ПО КОРИСНИЦИМА'!$H$16:$H$1932)</f>
        <v>1398000</v>
      </c>
      <c r="D35" s="306">
        <f>SUMIF('ПО КОРИСНИЦИМА'!$G$16:$G$1932,"Функција 160:",'ПО КОРИСНИЦИМА'!$I$16:$I$1932)</f>
        <v>744418.45000000007</v>
      </c>
      <c r="E35" s="318">
        <f>D35/C35</f>
        <v>0.53248816165951363</v>
      </c>
      <c r="F35" s="307">
        <f>SUMIF('ПО КОРИСНИЦИМА'!$G$16:$G$1932,"Функција 160:",'ПО КОРИСНИЦИМА'!$L$16:$L$1932)</f>
        <v>0</v>
      </c>
      <c r="G35" s="307">
        <f>SUMIF('ПО КОРИСНИЦИМА'!$G$16:$G$1932,"Функција 160:",'ПО КОРИСНИЦИМА'!$M$16:$M$1932)</f>
        <v>0</v>
      </c>
      <c r="H35" s="307">
        <v>0</v>
      </c>
      <c r="I35" s="381">
        <f t="shared" si="2"/>
        <v>1398000</v>
      </c>
      <c r="J35" s="374">
        <f t="shared" si="3"/>
        <v>744418.45000000007</v>
      </c>
      <c r="K35" s="313">
        <f>J35/I35</f>
        <v>0.53248816165951363</v>
      </c>
    </row>
    <row r="36" spans="1:11">
      <c r="A36" s="92" t="s">
        <v>3898</v>
      </c>
      <c r="B36" s="93" t="s">
        <v>3899</v>
      </c>
      <c r="C36" s="306">
        <f>SUMIF('ПО КОРИСНИЦИМА'!$G$16:$G$1932,"Функција 170:",'ПО КОРИСНИЦИМА'!$H$16:$H$1932)</f>
        <v>2280000</v>
      </c>
      <c r="D36" s="307">
        <f>SUMIF('ПО КОРИСНИЦИМА'!$G$16:$G$1932,"Функција 170:",'ПО КОРИСНИЦИМА'!$I$16:$I$1932)</f>
        <v>6052606.4300000006</v>
      </c>
      <c r="E36" s="318">
        <v>0</v>
      </c>
      <c r="F36" s="307">
        <f>SUMIF('ПО КОРИСНИЦИМА'!$G$16:$G$1932,"Функција 170:",'ПО КОРИСНИЦИМА'!$L$16:$L$1932)</f>
        <v>0</v>
      </c>
      <c r="G36" s="307">
        <f>SUMIF('ПО КОРИСНИЦИМА'!$G$16:$G$1932,"Функција 170:",'ПО КОРИСНИЦИМА'!$M$16:$M$1932)</f>
        <v>0</v>
      </c>
      <c r="H36" s="307">
        <v>0</v>
      </c>
      <c r="I36" s="317">
        <f t="shared" si="2"/>
        <v>2280000</v>
      </c>
      <c r="J36" s="373">
        <f t="shared" si="3"/>
        <v>6052606.4300000006</v>
      </c>
      <c r="K36" s="317">
        <f>SUM(H36,E36)</f>
        <v>0</v>
      </c>
    </row>
    <row r="37" spans="1:11" ht="23.25">
      <c r="A37" s="92" t="s">
        <v>3900</v>
      </c>
      <c r="B37" s="93" t="s">
        <v>121</v>
      </c>
      <c r="C37" s="307">
        <f>SUMIF('ПО КОРИСНИЦИМА'!$G$16:$G$1932,"Функција 180:",'ПО КОРИСНИЦИМА'!$H$16:$H$1932)</f>
        <v>0</v>
      </c>
      <c r="D37" s="307">
        <f>SUMIF('ПО КОРИСНИЦИМА'!$G$16:$G$1932,"Функција 180:",'ПО КОРИСНИЦИМА'!$H$16:$H$1932)</f>
        <v>0</v>
      </c>
      <c r="E37" s="318">
        <v>0</v>
      </c>
      <c r="F37" s="307">
        <f>SUMIF('ПО КОРИСНИЦИМА'!$G$16:$G$1932,"Функција 180:",'ПО КОРИСНИЦИМА'!$L$16:$L$1932)</f>
        <v>0</v>
      </c>
      <c r="G37" s="307">
        <f>SUMIF('ПО КОРИСНИЦИМА'!$G$16:$G$1932,"Функција 180:",'ПО КОРИСНИЦИМА'!$M$16:$M$1932)</f>
        <v>0</v>
      </c>
      <c r="H37" s="307">
        <v>0</v>
      </c>
      <c r="I37" s="317">
        <f t="shared" si="2"/>
        <v>0</v>
      </c>
      <c r="J37" s="373">
        <f t="shared" si="3"/>
        <v>0</v>
      </c>
      <c r="K37" s="317">
        <f>SUM(H37,E37)</f>
        <v>0</v>
      </c>
    </row>
    <row r="38" spans="1:11">
      <c r="A38" s="90" t="s">
        <v>3901</v>
      </c>
      <c r="B38" s="95" t="s">
        <v>128</v>
      </c>
      <c r="C38" s="323">
        <f>SUM(C39:C44)</f>
        <v>1400000</v>
      </c>
      <c r="D38" s="323">
        <f>SUM(D39:D44)</f>
        <v>51800.4</v>
      </c>
      <c r="E38" s="314"/>
      <c r="F38" s="315">
        <f>SUM(F39:F44)</f>
        <v>5100000</v>
      </c>
      <c r="G38" s="315"/>
      <c r="H38" s="315">
        <v>0</v>
      </c>
      <c r="I38" s="384">
        <f>C38+F38</f>
        <v>6500000</v>
      </c>
      <c r="J38" s="377"/>
      <c r="K38" s="319"/>
    </row>
    <row r="39" spans="1:11">
      <c r="A39" s="92" t="s">
        <v>3902</v>
      </c>
      <c r="B39" s="93" t="s">
        <v>3903</v>
      </c>
      <c r="C39" s="307">
        <f>SUMIF('ПО КОРИСНИЦИМА'!$G$16:$G$1932,"Функција 310:",'ПО КОРИСНИЦИМА'!$H$16:$H$1932)</f>
        <v>0</v>
      </c>
      <c r="D39" s="307"/>
      <c r="E39" s="318"/>
      <c r="F39" s="307">
        <f>SUMIF('ПО КОРИСНИЦИМА'!$G$16:$G$1932,"Функција 310:",'ПО КОРИСНИЦИМА'!$L$16:$L$1932)</f>
        <v>0</v>
      </c>
      <c r="G39" s="307"/>
      <c r="H39" s="307">
        <v>0</v>
      </c>
      <c r="I39" s="317">
        <f t="shared" ref="I39:I44" si="4">SUM(F39,C39)</f>
        <v>0</v>
      </c>
      <c r="J39" s="373"/>
      <c r="K39" s="317"/>
    </row>
    <row r="40" spans="1:11">
      <c r="A40" s="92" t="s">
        <v>3904</v>
      </c>
      <c r="B40" s="93" t="s">
        <v>3905</v>
      </c>
      <c r="C40" s="307">
        <f>SUMIF('ПО КОРИСНИЦИМА'!$G$16:$G$1932,"Функција 320:",'ПО КОРИСНИЦИМА'!$H$16:$H$1932)</f>
        <v>0</v>
      </c>
      <c r="D40" s="307"/>
      <c r="E40" s="318"/>
      <c r="F40" s="307">
        <f>SUMIF('ПО КОРИСНИЦИМА'!$G$16:$G$1932,"Функција 320:",'ПО КОРИСНИЦИМА'!$L$16:$L$1932)</f>
        <v>0</v>
      </c>
      <c r="G40" s="307"/>
      <c r="H40" s="307">
        <v>0</v>
      </c>
      <c r="I40" s="317">
        <f t="shared" si="4"/>
        <v>0</v>
      </c>
      <c r="J40" s="373"/>
      <c r="K40" s="317"/>
    </row>
    <row r="41" spans="1:11">
      <c r="A41" s="92" t="s">
        <v>3906</v>
      </c>
      <c r="B41" s="93" t="s">
        <v>3907</v>
      </c>
      <c r="C41" s="307">
        <f>SUMIF('ПО КОРИСНИЦИМА'!$G$16:$G$1932,"Функција 330:",'ПО КОРИСНИЦИМА'!$H$16:$H$1932)</f>
        <v>0</v>
      </c>
      <c r="D41" s="307"/>
      <c r="E41" s="318"/>
      <c r="F41" s="307">
        <f>SUMIF('ПО КОРИСНИЦИМА'!$G$16:$G$1932,"Функција 330:",'ПО КОРИСНИЦИМА'!$L$16:$L$1932)</f>
        <v>0</v>
      </c>
      <c r="G41" s="307"/>
      <c r="H41" s="307">
        <v>0</v>
      </c>
      <c r="I41" s="317">
        <f t="shared" si="4"/>
        <v>0</v>
      </c>
      <c r="J41" s="373"/>
      <c r="K41" s="317"/>
    </row>
    <row r="42" spans="1:11">
      <c r="A42" s="92" t="s">
        <v>3908</v>
      </c>
      <c r="B42" s="93" t="s">
        <v>3909</v>
      </c>
      <c r="C42" s="307">
        <f>SUMIF('ПО КОРИСНИЦИМА'!$G$16:$G$1932,"Функција 340:",'ПО КОРИСНИЦИМА'!$H$16:$H$1932)</f>
        <v>0</v>
      </c>
      <c r="D42" s="307"/>
      <c r="E42" s="318"/>
      <c r="F42" s="307">
        <f>SUMIF('ПО КОРИСНИЦИМА'!$G$16:$G$1932,"Функција 340:",'ПО КОРИСНИЦИМА'!$L$16:$L$1932)</f>
        <v>0</v>
      </c>
      <c r="G42" s="307"/>
      <c r="H42" s="307">
        <v>0</v>
      </c>
      <c r="I42" s="317">
        <f t="shared" si="4"/>
        <v>0</v>
      </c>
      <c r="J42" s="373"/>
      <c r="K42" s="317"/>
    </row>
    <row r="43" spans="1:11">
      <c r="A43" s="92" t="s">
        <v>3910</v>
      </c>
      <c r="B43" s="93" t="s">
        <v>3911</v>
      </c>
      <c r="C43" s="307">
        <f>SUMIF('ПО КОРИСНИЦИМА'!$G$16:$G$1932,"Функција 350:",'ПО КОРИСНИЦИМА'!$H$16:$H$1932)</f>
        <v>0</v>
      </c>
      <c r="D43" s="307"/>
      <c r="E43" s="318"/>
      <c r="F43" s="307">
        <f>SUMIF('ПО КОРИСНИЦИМА'!$G$16:$G$1932,"Функција 350:",'ПО КОРИСНИЦИМА'!$L$16:$L$1932)</f>
        <v>0</v>
      </c>
      <c r="G43" s="307"/>
      <c r="H43" s="307">
        <v>0</v>
      </c>
      <c r="I43" s="317">
        <f t="shared" si="4"/>
        <v>0</v>
      </c>
      <c r="J43" s="373"/>
      <c r="K43" s="317"/>
    </row>
    <row r="44" spans="1:11" ht="23.25">
      <c r="A44" s="92" t="s">
        <v>3912</v>
      </c>
      <c r="B44" s="93" t="s">
        <v>3913</v>
      </c>
      <c r="C44" s="306">
        <f>SUMIF('ПО КОРИСНИЦИМА'!$G$16:$G$1932,"Функција 360:",'ПО КОРИСНИЦИМА'!$H$16:$H$1932)</f>
        <v>1400000</v>
      </c>
      <c r="D44" s="306">
        <f>SUMIF('ПО КОРИСНИЦИМА'!$G$16:$G$1932,"Функција 360:",'ПО КОРИСНИЦИМА'!$I$16:$I$1932)</f>
        <v>51800.4</v>
      </c>
      <c r="E44" s="318"/>
      <c r="F44" s="307">
        <f>SUMIF('ПО КОРИСНИЦИМА'!$G$16:$G$1932,"Функција 360:",'ПО КОРИСНИЦИМА'!$L$16:$L$1932)</f>
        <v>5100000</v>
      </c>
      <c r="G44" s="307"/>
      <c r="H44" s="307">
        <v>0</v>
      </c>
      <c r="I44" s="317">
        <f t="shared" si="4"/>
        <v>6500000</v>
      </c>
      <c r="J44" s="373">
        <f>SUM(G44,D44)</f>
        <v>51800.4</v>
      </c>
      <c r="K44" s="317"/>
    </row>
    <row r="45" spans="1:11">
      <c r="A45" s="90" t="s">
        <v>3914</v>
      </c>
      <c r="B45" s="91" t="s">
        <v>134</v>
      </c>
      <c r="C45" s="323">
        <f>SUM(C46:C84)</f>
        <v>150309515</v>
      </c>
      <c r="D45" s="323">
        <f>SUM(D46:D84)</f>
        <v>61514380.190000013</v>
      </c>
      <c r="E45" s="314">
        <f>D45/C45</f>
        <v>0.40925140494266121</v>
      </c>
      <c r="F45" s="315">
        <f>SUM(F46:F84)</f>
        <v>47363330</v>
      </c>
      <c r="G45" s="315">
        <f>SUM(G46:G84)</f>
        <v>0</v>
      </c>
      <c r="H45" s="315">
        <v>0</v>
      </c>
      <c r="I45" s="382">
        <f>C45+F45</f>
        <v>197672845</v>
      </c>
      <c r="J45" s="375">
        <f>D45+G45</f>
        <v>61514380.190000013</v>
      </c>
      <c r="K45" s="316">
        <f>J45/I45</f>
        <v>0.31119287118066224</v>
      </c>
    </row>
    <row r="46" spans="1:11" ht="23.25">
      <c r="A46" s="92" t="s">
        <v>3761</v>
      </c>
      <c r="B46" s="96" t="s">
        <v>3915</v>
      </c>
      <c r="C46" s="307">
        <f>SUMIF('ПО КОРИСНИЦИМА'!$G$16:$G$1932,"Функција 410:",'ПО КОРИСНИЦИМА'!$H$16:$H$1932)</f>
        <v>0</v>
      </c>
      <c r="D46" s="307">
        <v>0</v>
      </c>
      <c r="E46" s="318">
        <v>0</v>
      </c>
      <c r="F46" s="307">
        <f>SUMIF('ПО КОРИСНИЦИМА'!$G$16:$G$1932,"Функција 410:",'ПО КОРИСНИЦИМА'!$L$16:$L$1932)</f>
        <v>0</v>
      </c>
      <c r="G46" s="307">
        <v>0</v>
      </c>
      <c r="H46" s="307">
        <v>0</v>
      </c>
      <c r="I46" s="317">
        <f t="shared" ref="I46:K48" si="5">SUM(F46,C46)</f>
        <v>0</v>
      </c>
      <c r="J46" s="373">
        <f t="shared" si="5"/>
        <v>0</v>
      </c>
      <c r="K46" s="317">
        <f t="shared" si="5"/>
        <v>0</v>
      </c>
    </row>
    <row r="47" spans="1:11">
      <c r="A47" s="94" t="s">
        <v>3916</v>
      </c>
      <c r="B47" s="96" t="s">
        <v>136</v>
      </c>
      <c r="C47" s="307">
        <f>SUMIF('ПО КОРИСНИЦИМА'!$G$16:$G$1932,"Функција 411:",'ПО КОРИСНИЦИМА'!$H$16:$H$1932)</f>
        <v>0</v>
      </c>
      <c r="D47" s="307">
        <f>SUMIF('ПО КОРИСНИЦИМА'!$G$16:$G$1932,"Функција 411:",'ПО КОРИСНИЦИМА'!$I$16:$I$1932)</f>
        <v>3240875.93</v>
      </c>
      <c r="E47" s="318">
        <v>0</v>
      </c>
      <c r="F47" s="307">
        <f>SUMIF('ПО КОРИСНИЦИМА'!$G$16:$G$1932,"Функција 411:",'ПО КОРИСНИЦИМА'!$L$16:$L$1932)</f>
        <v>0</v>
      </c>
      <c r="G47" s="307">
        <f>SUMIF('ПО КОРИСНИЦИМА'!$G$16:$G$1932,"Функција 411:",'ПО КОРИСНИЦИМА'!$M$16:$M$1932)</f>
        <v>0</v>
      </c>
      <c r="H47" s="307">
        <v>0</v>
      </c>
      <c r="I47" s="317">
        <f t="shared" si="5"/>
        <v>0</v>
      </c>
      <c r="J47" s="373">
        <f>SUM(G47,D47)</f>
        <v>3240875.93</v>
      </c>
      <c r="K47" s="317">
        <f t="shared" si="5"/>
        <v>0</v>
      </c>
    </row>
    <row r="48" spans="1:11">
      <c r="A48" s="94" t="s">
        <v>3917</v>
      </c>
      <c r="B48" s="96" t="s">
        <v>137</v>
      </c>
      <c r="C48" s="307">
        <f>SUMIF('ПО КОРИСНИЦИМА'!$G$16:$G$1932,"Функција 412:",'ПО КОРИСНИЦИМА'!$H$16:$H$1932)</f>
        <v>3270000</v>
      </c>
      <c r="D48" s="307">
        <f>SUMIF('ПО КОРИСНИЦИМА'!$G$16:$G$1932,"Функција 412:",'ПО КОРИСНИЦИМА'!$I$16:$I$1932)</f>
        <v>4680064.0400000038</v>
      </c>
      <c r="E48" s="318">
        <v>0</v>
      </c>
      <c r="F48" s="307">
        <f>SUMIF('ПО КОРИСНИЦИМА'!$G$16:$G$1932,"Функција 412:",'ПО КОРИСНИЦИМА'!$L$16:$L$1932)</f>
        <v>0</v>
      </c>
      <c r="G48" s="307">
        <v>0</v>
      </c>
      <c r="H48" s="307">
        <v>0</v>
      </c>
      <c r="I48" s="317">
        <f t="shared" si="5"/>
        <v>3270000</v>
      </c>
      <c r="J48" s="373">
        <f t="shared" si="5"/>
        <v>4680064.0400000038</v>
      </c>
      <c r="K48" s="317">
        <f t="shared" si="5"/>
        <v>0</v>
      </c>
    </row>
    <row r="49" spans="1:11">
      <c r="A49" s="92" t="s">
        <v>3774</v>
      </c>
      <c r="B49" s="93" t="s">
        <v>3918</v>
      </c>
      <c r="C49" s="306">
        <f>SUMIF('ПО КОРИСНИЦИМА'!$G$16:$G$1932,"Функција 420:",'ПО КОРИСНИЦИМА'!$H$16:$H$1932)</f>
        <v>10104000</v>
      </c>
      <c r="D49" s="306">
        <f>SUMIF('ПО КОРИСНИЦИМА'!$G$16:$G$1932,"Функција 420:",'ПО КОРИСНИЦИМА'!$I$16:$I$1932)</f>
        <v>4466130.7200000007</v>
      </c>
      <c r="E49" s="318">
        <f>D49/C49</f>
        <v>0.44201610451306422</v>
      </c>
      <c r="F49" s="307">
        <f>SUMIF('ПО КОРИСНИЦИМА'!$G$16:$G$1932,"Функција 420:",'ПО КОРИСНИЦИМА'!$L$16:$L$1932)</f>
        <v>3027200</v>
      </c>
      <c r="G49" s="307">
        <v>0</v>
      </c>
      <c r="H49" s="307">
        <v>0</v>
      </c>
      <c r="I49" s="317">
        <f t="shared" ref="I49:I84" si="6">SUM(F49,C49)</f>
        <v>13131200</v>
      </c>
      <c r="J49" s="373">
        <f t="shared" ref="J49:J84" si="7">SUM(G49,D49)</f>
        <v>4466130.7200000007</v>
      </c>
      <c r="K49" s="313">
        <f>J49/I49</f>
        <v>0.3401159619836725</v>
      </c>
    </row>
    <row r="50" spans="1:11">
      <c r="A50" s="94" t="s">
        <v>3776</v>
      </c>
      <c r="B50" s="93" t="s">
        <v>139</v>
      </c>
      <c r="C50" s="307">
        <f>SUMIF('ПО КОРИСНИЦИМА'!$G$16:$G$1932,"Функција 421:",'ПО КОРИСНИЦИМА'!$H$16:$H$1932)</f>
        <v>0</v>
      </c>
      <c r="D50" s="307">
        <v>0</v>
      </c>
      <c r="E50" s="318">
        <v>0</v>
      </c>
      <c r="F50" s="307">
        <f>SUMIF('ПО КОРИСНИЦИМА'!$G$16:$G$1932,"Функција 421:",'ПО КОРИСНИЦИМА'!$L$16:$L$1932)</f>
        <v>0</v>
      </c>
      <c r="G50" s="307">
        <v>0</v>
      </c>
      <c r="H50" s="307">
        <v>0</v>
      </c>
      <c r="I50" s="317">
        <f t="shared" si="6"/>
        <v>0</v>
      </c>
      <c r="J50" s="373">
        <f t="shared" si="7"/>
        <v>0</v>
      </c>
      <c r="K50" s="317">
        <v>0</v>
      </c>
    </row>
    <row r="51" spans="1:11">
      <c r="A51" s="94" t="s">
        <v>3919</v>
      </c>
      <c r="B51" s="93" t="s">
        <v>140</v>
      </c>
      <c r="C51" s="307">
        <f>SUMIF('ПО КОРИСНИЦИМА'!$G$16:$G$1932,"Функција 422:",'ПО КОРИСНИЦИМА'!$H$16:$H$1932)</f>
        <v>0</v>
      </c>
      <c r="D51" s="307">
        <v>0</v>
      </c>
      <c r="E51" s="318">
        <v>0</v>
      </c>
      <c r="F51" s="307">
        <f>SUMIF('ПО КОРИСНИЦИМА'!$G$16:$G$1932,"Функција 422:",'ПО КОРИСНИЦИМА'!$L$16:$L$1932)</f>
        <v>0</v>
      </c>
      <c r="G51" s="307">
        <v>0</v>
      </c>
      <c r="H51" s="307">
        <v>0</v>
      </c>
      <c r="I51" s="317">
        <f t="shared" si="6"/>
        <v>0</v>
      </c>
      <c r="J51" s="373">
        <f t="shared" si="7"/>
        <v>0</v>
      </c>
      <c r="K51" s="317">
        <v>0</v>
      </c>
    </row>
    <row r="52" spans="1:11">
      <c r="A52" s="94" t="s">
        <v>3920</v>
      </c>
      <c r="B52" s="93" t="s">
        <v>141</v>
      </c>
      <c r="C52" s="307">
        <f>SUMIF('ПО КОРИСНИЦИМА'!$G$16:$G$1932,"Функција 423:",'ПО КОРИСНИЦИМА'!$H$16:$H$1932)</f>
        <v>0</v>
      </c>
      <c r="D52" s="307">
        <v>0</v>
      </c>
      <c r="E52" s="318">
        <v>0</v>
      </c>
      <c r="F52" s="307">
        <f>SUMIF('ПО КОРИСНИЦИМА'!$G$16:$G$1932,"Функција 423:",'ПО КОРИСНИЦИМА'!$L$16:$L$1932)</f>
        <v>0</v>
      </c>
      <c r="G52" s="307">
        <v>0</v>
      </c>
      <c r="H52" s="307">
        <v>0</v>
      </c>
      <c r="I52" s="317">
        <f t="shared" si="6"/>
        <v>0</v>
      </c>
      <c r="J52" s="373">
        <f t="shared" si="7"/>
        <v>0</v>
      </c>
      <c r="K52" s="317">
        <v>0</v>
      </c>
    </row>
    <row r="53" spans="1:11">
      <c r="A53" s="92" t="s">
        <v>3786</v>
      </c>
      <c r="B53" s="93" t="s">
        <v>3921</v>
      </c>
      <c r="C53" s="307">
        <f>SUMIF('ПО КОРИСНИЦИМА'!$G$16:$G$1932,"Функција 430:",'ПО КОРИСНИЦИМА'!$H$16:$H$1932)</f>
        <v>0</v>
      </c>
      <c r="D53" s="307">
        <v>0</v>
      </c>
      <c r="E53" s="318">
        <v>0</v>
      </c>
      <c r="F53" s="307">
        <f>SUMIF('ПО КОРИСНИЦИМА'!$G$16:$G$1932,"Функција 430:",'ПО КОРИСНИЦИМА'!$L$16:$L$1932)</f>
        <v>0</v>
      </c>
      <c r="G53" s="307">
        <v>0</v>
      </c>
      <c r="H53" s="307">
        <v>0</v>
      </c>
      <c r="I53" s="317">
        <f t="shared" si="6"/>
        <v>0</v>
      </c>
      <c r="J53" s="373">
        <f t="shared" si="7"/>
        <v>0</v>
      </c>
      <c r="K53" s="317">
        <v>0</v>
      </c>
    </row>
    <row r="54" spans="1:11" hidden="1">
      <c r="A54" s="94" t="s">
        <v>3922</v>
      </c>
      <c r="B54" s="93" t="s">
        <v>143</v>
      </c>
      <c r="C54" s="307">
        <f>SUMIF('ПО КОРИСНИЦИМА'!$G$16:$G$1932,"Функција 431:",'ПО КОРИСНИЦИМА'!$H$16:$H$1932)</f>
        <v>0</v>
      </c>
      <c r="D54" s="307">
        <v>0</v>
      </c>
      <c r="E54" s="318">
        <v>0</v>
      </c>
      <c r="F54" s="307">
        <f>SUMIF('ПО КОРИСНИЦИМА'!$G$16:$G$1932,"Функција 431:",'ПО КОРИСНИЦИМА'!$L$16:$L$1932)</f>
        <v>0</v>
      </c>
      <c r="G54" s="307">
        <v>0</v>
      </c>
      <c r="H54" s="307">
        <v>0</v>
      </c>
      <c r="I54" s="317">
        <f t="shared" si="6"/>
        <v>0</v>
      </c>
      <c r="J54" s="373">
        <f t="shared" si="7"/>
        <v>0</v>
      </c>
      <c r="K54" s="317">
        <v>0</v>
      </c>
    </row>
    <row r="55" spans="1:11" hidden="1">
      <c r="A55" s="94" t="s">
        <v>3923</v>
      </c>
      <c r="B55" s="93" t="s">
        <v>144</v>
      </c>
      <c r="C55" s="307">
        <f>SUMIF('ПО КОРИСНИЦИМА'!$G$16:$G$1932,"Функција 432:",'ПО КОРИСНИЦИМА'!$H$16:$H$1932)</f>
        <v>0</v>
      </c>
      <c r="D55" s="307">
        <v>0</v>
      </c>
      <c r="E55" s="318">
        <v>0</v>
      </c>
      <c r="F55" s="307">
        <f>SUMIF('ПО КОРИСНИЦИМА'!$G$16:$G$1932,"Функција 432:",'ПО КОРИСНИЦИМА'!$L$16:$L$1932)</f>
        <v>0</v>
      </c>
      <c r="G55" s="307">
        <v>0</v>
      </c>
      <c r="H55" s="307">
        <v>0</v>
      </c>
      <c r="I55" s="317">
        <f t="shared" si="6"/>
        <v>0</v>
      </c>
      <c r="J55" s="373">
        <f t="shared" si="7"/>
        <v>0</v>
      </c>
      <c r="K55" s="317">
        <v>0</v>
      </c>
    </row>
    <row r="56" spans="1:11" hidden="1">
      <c r="A56" s="94" t="s">
        <v>3924</v>
      </c>
      <c r="B56" s="93" t="s">
        <v>145</v>
      </c>
      <c r="C56" s="307">
        <f>SUMIF('ПО КОРИСНИЦИМА'!$G$16:$G$1932,"Функција 433:",'ПО КОРИСНИЦИМА'!$H$16:$H$1932)</f>
        <v>0</v>
      </c>
      <c r="D56" s="307">
        <v>0</v>
      </c>
      <c r="E56" s="318">
        <v>0</v>
      </c>
      <c r="F56" s="307">
        <f>SUMIF('ПО КОРИСНИЦИМА'!$G$16:$G$1932,"Функција 433:",'ПО КОРИСНИЦИМА'!$L$16:$L$1932)</f>
        <v>0</v>
      </c>
      <c r="G56" s="307">
        <v>0</v>
      </c>
      <c r="H56" s="307">
        <v>0</v>
      </c>
      <c r="I56" s="317">
        <f t="shared" si="6"/>
        <v>0</v>
      </c>
      <c r="J56" s="373">
        <f t="shared" si="7"/>
        <v>0</v>
      </c>
      <c r="K56" s="317">
        <v>0</v>
      </c>
    </row>
    <row r="57" spans="1:11" hidden="1">
      <c r="A57" s="94" t="s">
        <v>3925</v>
      </c>
      <c r="B57" s="93" t="s">
        <v>146</v>
      </c>
      <c r="C57" s="307">
        <f>SUMIF('ПО КОРИСНИЦИМА'!$G$16:$G$1932,"Функција 434:",'ПО КОРИСНИЦИМА'!$H$16:$H$1932)</f>
        <v>0</v>
      </c>
      <c r="D57" s="307">
        <v>0</v>
      </c>
      <c r="E57" s="318">
        <v>0</v>
      </c>
      <c r="F57" s="307">
        <f>SUMIF('ПО КОРИСНИЦИМА'!$G$16:$G$1932,"Функција 434:",'ПО КОРИСНИЦИМА'!$L$16:$L$1932)</f>
        <v>0</v>
      </c>
      <c r="G57" s="307">
        <v>0</v>
      </c>
      <c r="H57" s="307">
        <v>0</v>
      </c>
      <c r="I57" s="317">
        <f t="shared" si="6"/>
        <v>0</v>
      </c>
      <c r="J57" s="373">
        <f t="shared" si="7"/>
        <v>0</v>
      </c>
      <c r="K57" s="317">
        <v>0</v>
      </c>
    </row>
    <row r="58" spans="1:11" hidden="1">
      <c r="A58" s="94" t="s">
        <v>3926</v>
      </c>
      <c r="B58" s="93" t="s">
        <v>147</v>
      </c>
      <c r="C58" s="307">
        <f>SUMIF('ПО КОРИСНИЦИМА'!$G$16:$G$1932,"Функција 435:",'ПО КОРИСНИЦИМА'!$H$16:$H$1932)</f>
        <v>0</v>
      </c>
      <c r="D58" s="307">
        <v>0</v>
      </c>
      <c r="E58" s="318">
        <v>0</v>
      </c>
      <c r="F58" s="307">
        <f>SUMIF('ПО КОРИСНИЦИМА'!$G$16:$G$1932,"Функција 435:",'ПО КОРИСНИЦИМА'!$L$16:$L$1932)</f>
        <v>0</v>
      </c>
      <c r="G58" s="307">
        <v>0</v>
      </c>
      <c r="H58" s="307">
        <v>0</v>
      </c>
      <c r="I58" s="317">
        <f t="shared" si="6"/>
        <v>0</v>
      </c>
      <c r="J58" s="373">
        <f t="shared" si="7"/>
        <v>0</v>
      </c>
      <c r="K58" s="317">
        <v>0</v>
      </c>
    </row>
    <row r="59" spans="1:11" hidden="1">
      <c r="A59" s="94" t="s">
        <v>3927</v>
      </c>
      <c r="B59" s="93" t="s">
        <v>148</v>
      </c>
      <c r="C59" s="307">
        <f>SUMIF('ПО КОРИСНИЦИМА'!$G$16:$G$1932,"Функција 436:",'ПО КОРИСНИЦИМА'!$H$16:$H$1932)</f>
        <v>0</v>
      </c>
      <c r="D59" s="307">
        <f>SUMIF('ПО КОРИСНИЦИМА'!$G$16:$G$1932,"Функција 436:",'ПО КОРИСНИЦИМА'!$I$16:$I$1932)</f>
        <v>0</v>
      </c>
      <c r="E59" s="318">
        <v>0</v>
      </c>
      <c r="F59" s="307">
        <f>SUMIF('ПО КОРИСНИЦИМА'!$G$16:$G$1932,"Функција 436:",'ПО КОРИСНИЦИМА'!$L$16:$L$1932)</f>
        <v>0</v>
      </c>
      <c r="G59" s="307">
        <v>0</v>
      </c>
      <c r="H59" s="307">
        <v>0</v>
      </c>
      <c r="I59" s="317">
        <f t="shared" si="6"/>
        <v>0</v>
      </c>
      <c r="J59" s="373">
        <f t="shared" si="7"/>
        <v>0</v>
      </c>
      <c r="K59" s="317">
        <v>0</v>
      </c>
    </row>
    <row r="60" spans="1:11">
      <c r="A60" s="92" t="s">
        <v>3793</v>
      </c>
      <c r="B60" s="93" t="s">
        <v>3928</v>
      </c>
      <c r="C60" s="307">
        <f>SUMIF('ПО КОРИСНИЦИМА'!$G$16:$G$1932,"Функција 440:",'ПО КОРИСНИЦИМА'!$H$16:$H$1932)</f>
        <v>0</v>
      </c>
      <c r="D60" s="307">
        <v>0</v>
      </c>
      <c r="E60" s="318">
        <v>0</v>
      </c>
      <c r="F60" s="307">
        <f>SUMIF('ПО КОРИСНИЦИМА'!$G$16:$G$1932,"Функција 440:",'ПО КОРИСНИЦИМА'!$L$16:$L$1932)</f>
        <v>0</v>
      </c>
      <c r="G60" s="307">
        <v>0</v>
      </c>
      <c r="H60" s="307">
        <v>0</v>
      </c>
      <c r="I60" s="317">
        <f t="shared" si="6"/>
        <v>0</v>
      </c>
      <c r="J60" s="373">
        <f t="shared" si="7"/>
        <v>0</v>
      </c>
      <c r="K60" s="317">
        <v>0</v>
      </c>
    </row>
    <row r="61" spans="1:11" ht="23.25">
      <c r="A61" s="94" t="s">
        <v>3929</v>
      </c>
      <c r="B61" s="93" t="s">
        <v>150</v>
      </c>
      <c r="C61" s="307">
        <f>SUMIF('ПО КОРИСНИЦИМА'!$G$16:$G$1932,"Функција 441:",'ПО КОРИСНИЦИМА'!$H$16:$H$1932)</f>
        <v>0</v>
      </c>
      <c r="D61" s="307">
        <v>0</v>
      </c>
      <c r="E61" s="318">
        <v>0</v>
      </c>
      <c r="F61" s="307">
        <f>SUMIF('ПО КОРИСНИЦИМА'!$G$16:$G$1932,"Функција 441:",'ПО КОРИСНИЦИМА'!$L$16:$L$1932)</f>
        <v>0</v>
      </c>
      <c r="G61" s="307">
        <v>0</v>
      </c>
      <c r="H61" s="307">
        <v>0</v>
      </c>
      <c r="I61" s="317">
        <f t="shared" si="6"/>
        <v>0</v>
      </c>
      <c r="J61" s="373">
        <f t="shared" si="7"/>
        <v>0</v>
      </c>
      <c r="K61" s="317">
        <v>0</v>
      </c>
    </row>
    <row r="62" spans="1:11">
      <c r="A62" s="94" t="s">
        <v>3930</v>
      </c>
      <c r="B62" s="93" t="s">
        <v>151</v>
      </c>
      <c r="C62" s="307">
        <f>SUMIF('ПО КОРИСНИЦИМА'!$G$16:$G$1932,"Функција 442:",'ПО КОРИСНИЦИМА'!$H$16:$H$1932)</f>
        <v>0</v>
      </c>
      <c r="D62" s="307">
        <v>0</v>
      </c>
      <c r="E62" s="318">
        <v>0</v>
      </c>
      <c r="F62" s="307">
        <f>SUMIF('ПО КОРИСНИЦИМА'!$G$16:$G$1932,"Функција 442:",'ПО КОРИСНИЦИМА'!$L$16:$L$1932)</f>
        <v>0</v>
      </c>
      <c r="G62" s="307">
        <v>0</v>
      </c>
      <c r="H62" s="307">
        <v>0</v>
      </c>
      <c r="I62" s="317">
        <f t="shared" si="6"/>
        <v>0</v>
      </c>
      <c r="J62" s="373">
        <f t="shared" si="7"/>
        <v>0</v>
      </c>
      <c r="K62" s="317">
        <v>0</v>
      </c>
    </row>
    <row r="63" spans="1:11">
      <c r="A63" s="94" t="s">
        <v>3931</v>
      </c>
      <c r="B63" s="93" t="s">
        <v>152</v>
      </c>
      <c r="C63" s="307">
        <f>SUMIF('ПО КОРИСНИЦИМА'!$G$16:$G$1932,"Функција 443:",'ПО КОРИСНИЦИМА'!$H$16:$H$1932)</f>
        <v>0</v>
      </c>
      <c r="D63" s="307">
        <v>0</v>
      </c>
      <c r="E63" s="318">
        <v>0</v>
      </c>
      <c r="F63" s="307">
        <f>SUMIF('ПО КОРИСНИЦИМА'!$G$16:$G$1932,"Функција 443:",'ПО КОРИСНИЦИМА'!$L$16:$L$1932)</f>
        <v>0</v>
      </c>
      <c r="G63" s="307">
        <v>0</v>
      </c>
      <c r="H63" s="307">
        <v>0</v>
      </c>
      <c r="I63" s="317">
        <f t="shared" si="6"/>
        <v>0</v>
      </c>
      <c r="J63" s="373">
        <f t="shared" si="7"/>
        <v>0</v>
      </c>
      <c r="K63" s="317">
        <v>0</v>
      </c>
    </row>
    <row r="64" spans="1:11">
      <c r="A64" s="92" t="s">
        <v>3799</v>
      </c>
      <c r="B64" s="93" t="s">
        <v>3932</v>
      </c>
      <c r="C64" s="307">
        <f>SUMIF('ПО КОРИСНИЦИМА'!$G$16:$G$1932,"Функција 450:",'ПО КОРИСНИЦИМА'!$H$16:$H$1932)</f>
        <v>0</v>
      </c>
      <c r="D64" s="307">
        <v>0</v>
      </c>
      <c r="E64" s="318">
        <v>0</v>
      </c>
      <c r="F64" s="307">
        <v>7000000</v>
      </c>
      <c r="G64" s="307">
        <v>0</v>
      </c>
      <c r="H64" s="307">
        <v>0</v>
      </c>
      <c r="I64" s="317">
        <f t="shared" si="6"/>
        <v>7000000</v>
      </c>
      <c r="J64" s="373">
        <f t="shared" si="7"/>
        <v>0</v>
      </c>
      <c r="K64" s="317">
        <v>0</v>
      </c>
    </row>
    <row r="65" spans="1:11">
      <c r="A65" s="97" t="s">
        <v>3933</v>
      </c>
      <c r="B65" s="93" t="s">
        <v>154</v>
      </c>
      <c r="C65" s="307">
        <f>120013199-2544000+763999+220000+500000+250000-7400000</f>
        <v>111803198</v>
      </c>
      <c r="D65" s="307">
        <f>SUMIF('ПО КОРИСНИЦИМА'!$G$16:$G$1932,"Функција 451:",'ПО КОРИСНИЦИМА'!$I$16:$I$1932)</f>
        <v>38167912.960000001</v>
      </c>
      <c r="E65" s="318">
        <v>0</v>
      </c>
      <c r="F65" s="307">
        <f>SUMIF('ПО КОРИСНИЦИМА'!$G$16:$G$1932,"Функција 451:",'ПО КОРИСНИЦИМА'!$L$16:$L$1932)</f>
        <v>1000000</v>
      </c>
      <c r="G65" s="307">
        <f>SUMIF('ПО КОРИСНИЦИМА'!$G$16:$G$1932,"Функција 451:",'ПО КОРИСНИЦИМА'!$M$16:$M$1932)</f>
        <v>0</v>
      </c>
      <c r="H65" s="307">
        <v>0</v>
      </c>
      <c r="I65" s="317">
        <f t="shared" si="6"/>
        <v>112803198</v>
      </c>
      <c r="J65" s="373">
        <f t="shared" si="7"/>
        <v>38167912.960000001</v>
      </c>
      <c r="K65" s="317">
        <v>0</v>
      </c>
    </row>
    <row r="66" spans="1:11">
      <c r="A66" s="97" t="s">
        <v>3855</v>
      </c>
      <c r="B66" s="93" t="s">
        <v>155</v>
      </c>
      <c r="C66" s="307">
        <f>SUMIF('ПО КОРИСНИЦИМА'!$G$16:$G$1932,"Функција 452:",'ПО КОРИСНИЦИМА'!$H$16:$H$1932)</f>
        <v>0</v>
      </c>
      <c r="D66" s="307">
        <v>0</v>
      </c>
      <c r="E66" s="318">
        <v>0</v>
      </c>
      <c r="F66" s="307">
        <f>SUMIF('ПО КОРИСНИЦИМА'!$G$16:$G$1932,"Функција 452:",'ПО КОРИСНИЦИМА'!$L$16:$L$1932)</f>
        <v>0</v>
      </c>
      <c r="G66" s="307">
        <v>0</v>
      </c>
      <c r="H66" s="307">
        <v>0</v>
      </c>
      <c r="I66" s="317">
        <f t="shared" si="6"/>
        <v>0</v>
      </c>
      <c r="J66" s="373">
        <f t="shared" si="7"/>
        <v>0</v>
      </c>
      <c r="K66" s="317">
        <v>0</v>
      </c>
    </row>
    <row r="67" spans="1:11">
      <c r="A67" s="97" t="s">
        <v>3934</v>
      </c>
      <c r="B67" s="93" t="s">
        <v>156</v>
      </c>
      <c r="C67" s="307">
        <f>SUMIF('ПО КОРИСНИЦИМА'!$G$16:$G$1932,"Функција 453:",'ПО КОРИСНИЦИМА'!$H$16:$H$1932)</f>
        <v>0</v>
      </c>
      <c r="D67" s="307">
        <v>0</v>
      </c>
      <c r="E67" s="318">
        <v>0</v>
      </c>
      <c r="F67" s="307">
        <f>SUMIF('ПО КОРИСНИЦИМА'!$G$16:$G$1932,"Функција 453:",'ПО КОРИСНИЦИМА'!$L$16:$L$1932)</f>
        <v>0</v>
      </c>
      <c r="G67" s="307">
        <v>0</v>
      </c>
      <c r="H67" s="307">
        <v>0</v>
      </c>
      <c r="I67" s="317">
        <f t="shared" si="6"/>
        <v>0</v>
      </c>
      <c r="J67" s="373">
        <f t="shared" si="7"/>
        <v>0</v>
      </c>
      <c r="K67" s="317">
        <v>0</v>
      </c>
    </row>
    <row r="68" spans="1:11">
      <c r="A68" s="97" t="s">
        <v>3935</v>
      </c>
      <c r="B68" s="93" t="s">
        <v>157</v>
      </c>
      <c r="C68" s="307">
        <f>SUMIF('ПО КОРИСНИЦИМА'!$G$16:$G$1932,"Функција 454:",'ПО КОРИСНИЦИМА'!$H$16:$H$1932)</f>
        <v>0</v>
      </c>
      <c r="D68" s="307">
        <v>0</v>
      </c>
      <c r="E68" s="318">
        <v>0</v>
      </c>
      <c r="F68" s="307">
        <f>SUMIF('ПО КОРИСНИЦИМА'!$G$16:$G$1932,"Функција 454:",'ПО КОРИСНИЦИМА'!$L$16:$L$1932)</f>
        <v>0</v>
      </c>
      <c r="G68" s="307">
        <v>0</v>
      </c>
      <c r="H68" s="307">
        <v>0</v>
      </c>
      <c r="I68" s="317">
        <f t="shared" si="6"/>
        <v>0</v>
      </c>
      <c r="J68" s="373">
        <f t="shared" si="7"/>
        <v>0</v>
      </c>
      <c r="K68" s="317">
        <v>0</v>
      </c>
    </row>
    <row r="69" spans="1:11">
      <c r="A69" s="97" t="s">
        <v>3936</v>
      </c>
      <c r="B69" s="93" t="s">
        <v>158</v>
      </c>
      <c r="C69" s="307">
        <f>SUMIF('ПО КОРИСНИЦИМА'!$G$16:$G$1932,"Функција 455:",'ПО КОРИСНИЦИМА'!$H$16:$H$1932)</f>
        <v>0</v>
      </c>
      <c r="D69" s="307">
        <v>0</v>
      </c>
      <c r="E69" s="318">
        <v>0</v>
      </c>
      <c r="F69" s="307">
        <f>SUMIF('ПО КОРИСНИЦИМА'!$G$16:$G$1932,"Функција 455:",'ПО КОРИСНИЦИМА'!$L$16:$L$1932)</f>
        <v>0</v>
      </c>
      <c r="G69" s="307">
        <v>0</v>
      </c>
      <c r="H69" s="307">
        <v>0</v>
      </c>
      <c r="I69" s="317">
        <f t="shared" si="6"/>
        <v>0</v>
      </c>
      <c r="J69" s="373">
        <f t="shared" si="7"/>
        <v>0</v>
      </c>
      <c r="K69" s="317">
        <v>0</v>
      </c>
    </row>
    <row r="70" spans="1:11">
      <c r="A70" s="92" t="s">
        <v>3804</v>
      </c>
      <c r="B70" s="93" t="s">
        <v>3937</v>
      </c>
      <c r="C70" s="307">
        <f>SUMIF('ПО КОРИСНИЦИМА'!$G$16:$G$1932,"Функција 460:",'ПО КОРИСНИЦИМА'!$H$16:$H$1932)</f>
        <v>0</v>
      </c>
      <c r="D70" s="307">
        <v>0</v>
      </c>
      <c r="E70" s="318">
        <v>0</v>
      </c>
      <c r="F70" s="307">
        <f>SUMIF('ПО КОРИСНИЦИМА'!$G$16:$G$1932,"Функција 460:",'ПО КОРИСНИЦИМА'!$L$16:$L$1932)</f>
        <v>0</v>
      </c>
      <c r="G70" s="307">
        <v>0</v>
      </c>
      <c r="H70" s="307">
        <v>0</v>
      </c>
      <c r="I70" s="317">
        <f t="shared" si="6"/>
        <v>0</v>
      </c>
      <c r="J70" s="373">
        <f t="shared" si="7"/>
        <v>0</v>
      </c>
      <c r="K70" s="317">
        <v>0</v>
      </c>
    </row>
    <row r="71" spans="1:11">
      <c r="A71" s="92" t="s">
        <v>3811</v>
      </c>
      <c r="B71" s="93" t="s">
        <v>3938</v>
      </c>
      <c r="C71" s="307">
        <f>SUMIF('ПО КОРИСНИЦИМА'!$G$16:$G$1932,"Функција 470:",'ПО КОРИСНИЦИМА'!$H$16:$H$1932)</f>
        <v>0</v>
      </c>
      <c r="D71" s="307">
        <v>0</v>
      </c>
      <c r="E71" s="318">
        <v>0</v>
      </c>
      <c r="F71" s="307">
        <f>SUMIF('ПО КОРИСНИЦИМА'!$G$16:$G$1932,"Функција 470:",'ПО КОРИСНИЦИМА'!$L$16:$L$1932)</f>
        <v>0</v>
      </c>
      <c r="G71" s="307">
        <v>0</v>
      </c>
      <c r="H71" s="307">
        <v>0</v>
      </c>
      <c r="I71" s="317">
        <f t="shared" si="6"/>
        <v>0</v>
      </c>
      <c r="J71" s="373">
        <f t="shared" si="7"/>
        <v>0</v>
      </c>
      <c r="K71" s="317">
        <v>0</v>
      </c>
    </row>
    <row r="72" spans="1:11">
      <c r="A72" s="94" t="s">
        <v>3939</v>
      </c>
      <c r="B72" s="93" t="s">
        <v>161</v>
      </c>
      <c r="C72" s="307">
        <f>SUMIF('ПО КОРИСНИЦИМА'!$G$16:$G$1932,"Функција 471:",'ПО КОРИСНИЦИМА'!$H$16:$H$1932)</f>
        <v>0</v>
      </c>
      <c r="D72" s="307">
        <v>0</v>
      </c>
      <c r="E72" s="318">
        <v>0</v>
      </c>
      <c r="F72" s="307">
        <f>SUMIF('ПО КОРИСНИЦИМА'!$G$16:$G$1932,"Функција 471:",'ПО КОРИСНИЦИМА'!$L$16:$L$1932)</f>
        <v>0</v>
      </c>
      <c r="G72" s="307">
        <v>0</v>
      </c>
      <c r="H72" s="307">
        <v>0</v>
      </c>
      <c r="I72" s="317">
        <f t="shared" si="6"/>
        <v>0</v>
      </c>
      <c r="J72" s="373">
        <f t="shared" si="7"/>
        <v>0</v>
      </c>
      <c r="K72" s="317">
        <v>0</v>
      </c>
    </row>
    <row r="73" spans="1:11">
      <c r="A73" s="94" t="s">
        <v>3940</v>
      </c>
      <c r="B73" s="93" t="s">
        <v>162</v>
      </c>
      <c r="C73" s="307">
        <f>SUMIF('ПО КОРИСНИЦИМА'!$G$16:$G$1932,"Функција 472:",'ПО КОРИСНИЦИМА'!$H$16:$H$1932)</f>
        <v>0</v>
      </c>
      <c r="D73" s="307">
        <v>0</v>
      </c>
      <c r="E73" s="318">
        <v>0</v>
      </c>
      <c r="F73" s="307">
        <f>SUMIF('ПО КОРИСНИЦИМА'!$G$16:$G$1932,"Функција 472:",'ПО КОРИСНИЦИМА'!$L$16:$L$1932)</f>
        <v>0</v>
      </c>
      <c r="G73" s="307">
        <v>0</v>
      </c>
      <c r="H73" s="307">
        <v>0</v>
      </c>
      <c r="I73" s="317">
        <f t="shared" si="6"/>
        <v>0</v>
      </c>
      <c r="J73" s="373">
        <f t="shared" si="7"/>
        <v>0</v>
      </c>
      <c r="K73" s="317">
        <v>0</v>
      </c>
    </row>
    <row r="74" spans="1:11">
      <c r="A74" s="94" t="s">
        <v>3941</v>
      </c>
      <c r="B74" s="93" t="s">
        <v>163</v>
      </c>
      <c r="C74" s="307">
        <f>SUMIF('ПО КОРИСНИЦИМА'!$G$16:$G$1932,"Функција 473:",'ПО КОРИСНИЦИМА'!$H$16:$H$1932)</f>
        <v>25132317</v>
      </c>
      <c r="D74" s="307">
        <f>SUMIF('ПО КОРИСНИЦИМА'!$G$16:$G$1932,"Функција 473:",'ПО КОРИСНИЦИМА'!$I$16:$I$1932)</f>
        <v>10959396.540000003</v>
      </c>
      <c r="E74" s="318">
        <v>0</v>
      </c>
      <c r="F74" s="307">
        <f>SUMIF('ПО КОРИСНИЦИМА'!$G$16:$G$1932,"Функција 473:",'ПО КОРИСНИЦИМА'!$L$16:$L$1932)</f>
        <v>0</v>
      </c>
      <c r="G74" s="307">
        <v>0</v>
      </c>
      <c r="H74" s="307">
        <v>0</v>
      </c>
      <c r="I74" s="317">
        <f t="shared" si="6"/>
        <v>25132317</v>
      </c>
      <c r="J74" s="373">
        <f t="shared" si="7"/>
        <v>10959396.540000003</v>
      </c>
      <c r="K74" s="317">
        <v>0</v>
      </c>
    </row>
    <row r="75" spans="1:11">
      <c r="A75" s="94" t="s">
        <v>3942</v>
      </c>
      <c r="B75" s="93" t="s">
        <v>164</v>
      </c>
      <c r="C75" s="307">
        <f>SUMIF('ПО КОРИСНИЦИМА'!$G$16:$G$1932,"Функција 474:",'ПО КОРИСНИЦИМА'!$H$16:$H$1932)</f>
        <v>0</v>
      </c>
      <c r="D75" s="307">
        <v>0</v>
      </c>
      <c r="E75" s="318">
        <v>0</v>
      </c>
      <c r="F75" s="307">
        <f>SUMIF('ПО КОРИСНИЦИМА'!$G$16:$G$1932,"Функција 474:",'ПО КОРИСНИЦИМА'!$L$16:$L$1932)</f>
        <v>0</v>
      </c>
      <c r="G75" s="307">
        <v>0</v>
      </c>
      <c r="H75" s="307">
        <v>0</v>
      </c>
      <c r="I75" s="317">
        <f t="shared" si="6"/>
        <v>0</v>
      </c>
      <c r="J75" s="373">
        <f t="shared" si="7"/>
        <v>0</v>
      </c>
      <c r="K75" s="317">
        <v>0</v>
      </c>
    </row>
    <row r="76" spans="1:11">
      <c r="A76" s="92" t="s">
        <v>3814</v>
      </c>
      <c r="B76" s="93" t="s">
        <v>3943</v>
      </c>
      <c r="C76" s="307">
        <f>SUMIF('ПО КОРИСНИЦИМА'!$G$16:$G$1932,"Функција 480:",'ПО КОРИСНИЦИМА'!$H$16:$H$1932)</f>
        <v>0</v>
      </c>
      <c r="D76" s="307">
        <v>0</v>
      </c>
      <c r="E76" s="318">
        <v>0</v>
      </c>
      <c r="F76" s="307">
        <f>SUMIF('ПО КОРИСНИЦИМА'!$G$16:$G$1932,"Функција 480:",'ПО КОРИСНИЦИМА'!$L$16:$L$1932)</f>
        <v>0</v>
      </c>
      <c r="G76" s="307">
        <v>0</v>
      </c>
      <c r="H76" s="307">
        <v>0</v>
      </c>
      <c r="I76" s="317">
        <f t="shared" si="6"/>
        <v>0</v>
      </c>
      <c r="J76" s="373">
        <f t="shared" si="7"/>
        <v>0</v>
      </c>
      <c r="K76" s="317">
        <v>0</v>
      </c>
    </row>
    <row r="77" spans="1:11" ht="34.5">
      <c r="A77" s="94" t="s">
        <v>3944</v>
      </c>
      <c r="B77" s="93" t="s">
        <v>166</v>
      </c>
      <c r="C77" s="307">
        <f>SUMIF('ПО КОРИСНИЦИМА'!$G$16:$G$1932,"Функција 481:",'ПО КОРИСНИЦИМА'!$H$16:$H$1932)</f>
        <v>0</v>
      </c>
      <c r="D77" s="307">
        <v>0</v>
      </c>
      <c r="E77" s="318">
        <v>0</v>
      </c>
      <c r="F77" s="307">
        <f>SUMIF('ПО КОРИСНИЦИМА'!$G$16:$G$1932,"Функција 481:",'ПО КОРИСНИЦИМА'!$L$16:$L$1932)</f>
        <v>0</v>
      </c>
      <c r="G77" s="307">
        <v>0</v>
      </c>
      <c r="H77" s="307">
        <v>0</v>
      </c>
      <c r="I77" s="317">
        <f t="shared" si="6"/>
        <v>0</v>
      </c>
      <c r="J77" s="373">
        <f t="shared" si="7"/>
        <v>0</v>
      </c>
      <c r="K77" s="317">
        <v>0</v>
      </c>
    </row>
    <row r="78" spans="1:11" ht="23.25">
      <c r="A78" s="94" t="s">
        <v>3945</v>
      </c>
      <c r="B78" s="93" t="s">
        <v>167</v>
      </c>
      <c r="C78" s="307">
        <f>SUMIF('ПО КОРИСНИЦИМА'!$G$16:$G$1932,"Функција 482:",'ПО КОРИСНИЦИМА'!$H$16:$H$1932)</f>
        <v>0</v>
      </c>
      <c r="D78" s="307">
        <v>0</v>
      </c>
      <c r="E78" s="318">
        <v>0</v>
      </c>
      <c r="F78" s="307">
        <f>SUMIF('ПО КОРИСНИЦИМА'!$G$16:$G$1932,"Функција 482:",'ПО КОРИСНИЦИМА'!$L$16:$L$1932)</f>
        <v>0</v>
      </c>
      <c r="G78" s="307">
        <v>0</v>
      </c>
      <c r="H78" s="307">
        <v>0</v>
      </c>
      <c r="I78" s="317">
        <f t="shared" si="6"/>
        <v>0</v>
      </c>
      <c r="J78" s="373">
        <f t="shared" si="7"/>
        <v>0</v>
      </c>
      <c r="K78" s="317">
        <v>0</v>
      </c>
    </row>
    <row r="79" spans="1:11">
      <c r="A79" s="94" t="s">
        <v>3946</v>
      </c>
      <c r="B79" s="93" t="s">
        <v>168</v>
      </c>
      <c r="C79" s="307">
        <f>SUMIF('ПО КОРИСНИЦИМА'!$G$16:$G$1932,"Функција 483:",'ПО КОРИСНИЦИМА'!$H$16:$H$1932)</f>
        <v>0</v>
      </c>
      <c r="D79" s="307">
        <v>0</v>
      </c>
      <c r="E79" s="318">
        <v>0</v>
      </c>
      <c r="F79" s="307">
        <f>SUMIF('ПО КОРИСНИЦИМА'!$G$16:$G$1932,"Функција 483:",'ПО КОРИСНИЦИМА'!$L$16:$L$1932)</f>
        <v>0</v>
      </c>
      <c r="G79" s="307">
        <v>0</v>
      </c>
      <c r="H79" s="307">
        <v>0</v>
      </c>
      <c r="I79" s="317">
        <f t="shared" si="6"/>
        <v>0</v>
      </c>
      <c r="J79" s="373">
        <f t="shared" si="7"/>
        <v>0</v>
      </c>
      <c r="K79" s="317">
        <v>0</v>
      </c>
    </row>
    <row r="80" spans="1:11" ht="23.25">
      <c r="A80" s="94" t="s">
        <v>3947</v>
      </c>
      <c r="B80" s="93" t="s">
        <v>169</v>
      </c>
      <c r="C80" s="307">
        <f>SUMIF('ПО КОРИСНИЦИМА'!$G$16:$G$1932,"Функција 484:",'ПО КОРИСНИЦИМА'!$H$16:$H$1932)</f>
        <v>0</v>
      </c>
      <c r="D80" s="307">
        <v>0</v>
      </c>
      <c r="E80" s="318">
        <v>0</v>
      </c>
      <c r="F80" s="307">
        <f>SUMIF('ПО КОРИСНИЦИМА'!$G$16:$G$1932,"Функција 484:",'ПО КОРИСНИЦИМА'!$L$16:$L$1932)</f>
        <v>0</v>
      </c>
      <c r="G80" s="307">
        <v>0</v>
      </c>
      <c r="H80" s="307">
        <v>0</v>
      </c>
      <c r="I80" s="317">
        <f t="shared" si="6"/>
        <v>0</v>
      </c>
      <c r="J80" s="373">
        <f t="shared" si="7"/>
        <v>0</v>
      </c>
      <c r="K80" s="317">
        <v>0</v>
      </c>
    </row>
    <row r="81" spans="1:11">
      <c r="A81" s="94" t="s">
        <v>3948</v>
      </c>
      <c r="B81" s="93" t="s">
        <v>170</v>
      </c>
      <c r="C81" s="307">
        <f>SUMIF('ПО КОРИСНИЦИМА'!$G$16:$G$1932,"Функција 485:",'ПО КОРИСНИЦИМА'!$H$16:$H$1932)</f>
        <v>0</v>
      </c>
      <c r="D81" s="307">
        <v>0</v>
      </c>
      <c r="E81" s="318">
        <v>0</v>
      </c>
      <c r="F81" s="307">
        <f>SUMIF('ПО КОРИСНИЦИМА'!$G$16:$G$1932,"Функција 485:",'ПО КОРИСНИЦИМА'!$L$16:$L$1932)</f>
        <v>0</v>
      </c>
      <c r="G81" s="307">
        <v>0</v>
      </c>
      <c r="H81" s="307">
        <v>0</v>
      </c>
      <c r="I81" s="317">
        <f t="shared" si="6"/>
        <v>0</v>
      </c>
      <c r="J81" s="373">
        <f t="shared" si="7"/>
        <v>0</v>
      </c>
      <c r="K81" s="317">
        <v>0</v>
      </c>
    </row>
    <row r="82" spans="1:11">
      <c r="A82" s="94" t="s">
        <v>3949</v>
      </c>
      <c r="B82" s="93" t="s">
        <v>171</v>
      </c>
      <c r="C82" s="307">
        <f>SUMIF('ПО КОРИСНИЦИМА'!$G$16:$G$1932,"Функција 486:",'ПО КОРИСНИЦИМА'!$H$16:$H$1932)</f>
        <v>0</v>
      </c>
      <c r="D82" s="307">
        <v>0</v>
      </c>
      <c r="E82" s="318">
        <v>0</v>
      </c>
      <c r="F82" s="307">
        <f>SUMIF('ПО КОРИСНИЦИМА'!$G$16:$G$1932,"Функција 486:",'ПО КОРИСНИЦИМА'!$L$16:$L$1932)</f>
        <v>0</v>
      </c>
      <c r="G82" s="307">
        <v>0</v>
      </c>
      <c r="H82" s="307">
        <v>0</v>
      </c>
      <c r="I82" s="317">
        <f t="shared" si="6"/>
        <v>0</v>
      </c>
      <c r="J82" s="373">
        <f t="shared" si="7"/>
        <v>0</v>
      </c>
      <c r="K82" s="317">
        <v>0</v>
      </c>
    </row>
    <row r="83" spans="1:11">
      <c r="A83" s="94" t="s">
        <v>3950</v>
      </c>
      <c r="B83" s="93" t="s">
        <v>172</v>
      </c>
      <c r="C83" s="307">
        <f>SUMIF('ПО КОРИСНИЦИМА'!$G$16:$G$1932,"Функција 487:",'ПО КОРИСНИЦИМА'!$H$16:$H$1932)</f>
        <v>0</v>
      </c>
      <c r="D83" s="307">
        <v>0</v>
      </c>
      <c r="E83" s="318">
        <v>0</v>
      </c>
      <c r="F83" s="307">
        <f>SUMIF('ПО КОРИСНИЦИМА'!$G$16:$G$1932,"Функција 487:",'ПО КОРИСНИЦИМА'!$L$16:$L$1932)</f>
        <v>0</v>
      </c>
      <c r="G83" s="307">
        <v>0</v>
      </c>
      <c r="H83" s="307">
        <v>0</v>
      </c>
      <c r="I83" s="317">
        <f t="shared" si="6"/>
        <v>0</v>
      </c>
      <c r="J83" s="373">
        <f t="shared" si="7"/>
        <v>0</v>
      </c>
      <c r="K83" s="317">
        <v>0</v>
      </c>
    </row>
    <row r="84" spans="1:11" ht="23.25">
      <c r="A84" s="92" t="s">
        <v>3951</v>
      </c>
      <c r="B84" s="93" t="s">
        <v>173</v>
      </c>
      <c r="C84" s="307">
        <v>0</v>
      </c>
      <c r="D84" s="307">
        <v>0</v>
      </c>
      <c r="E84" s="318">
        <v>0</v>
      </c>
      <c r="F84" s="307">
        <f>SUMIF('ПО КОРИСНИЦИМА'!$G$16:$G$1932,"Функција 490:",'ПО КОРИСНИЦИМА'!$L$16:$L$1932)</f>
        <v>36336130</v>
      </c>
      <c r="G84" s="307">
        <v>0</v>
      </c>
      <c r="H84" s="307">
        <v>0</v>
      </c>
      <c r="I84" s="317">
        <f t="shared" si="6"/>
        <v>36336130</v>
      </c>
      <c r="J84" s="373">
        <f t="shared" si="7"/>
        <v>0</v>
      </c>
      <c r="K84" s="317">
        <v>0</v>
      </c>
    </row>
    <row r="85" spans="1:11">
      <c r="A85" s="90" t="s">
        <v>3952</v>
      </c>
      <c r="B85" s="95" t="s">
        <v>174</v>
      </c>
      <c r="C85" s="323">
        <f>SUM(C86:C91)</f>
        <v>28401428</v>
      </c>
      <c r="D85" s="323">
        <f>SUM(D86:D91)</f>
        <v>8641736.0800000001</v>
      </c>
      <c r="E85" s="314">
        <f>D85/C85</f>
        <v>0.30427118242082757</v>
      </c>
      <c r="F85" s="315">
        <f>SUM(F86:F91)</f>
        <v>18280192</v>
      </c>
      <c r="G85" s="315">
        <v>0</v>
      </c>
      <c r="H85" s="315">
        <v>0</v>
      </c>
      <c r="I85" s="382">
        <f>C85+F85</f>
        <v>46681620</v>
      </c>
      <c r="J85" s="375">
        <f>D85+G85</f>
        <v>8641736.0800000001</v>
      </c>
      <c r="K85" s="316">
        <f>J85/I85</f>
        <v>0.18512074088260005</v>
      </c>
    </row>
    <row r="86" spans="1:11">
      <c r="A86" s="92" t="s">
        <v>3826</v>
      </c>
      <c r="B86" s="93" t="s">
        <v>3953</v>
      </c>
      <c r="C86" s="307">
        <f>SUMIF('ПО КОРИСНИЦИМА'!$G$16:$G$1932,"Функција 510:",'ПО КОРИСНИЦИМА'!$H$16:$H$1932)</f>
        <v>13000000</v>
      </c>
      <c r="D86" s="307">
        <f>SUMIF('ПО КОРИСНИЦИМА'!$G$16:$G$1932,"Функција 510:",'ПО КОРИСНИЦИМА'!$I$16:$I$1932)</f>
        <v>8237638</v>
      </c>
      <c r="E86" s="318">
        <f>D86/C86</f>
        <v>0.63366446153846157</v>
      </c>
      <c r="F86" s="307">
        <f>SUMIF('ПО КОРИСНИЦИМА'!$G$16:$G$1932,"Функција 510:",'ПО КОРИСНИЦИМА'!$L$16:$L$1932)</f>
        <v>0</v>
      </c>
      <c r="G86" s="307">
        <v>0</v>
      </c>
      <c r="H86" s="307">
        <v>0</v>
      </c>
      <c r="I86" s="317">
        <f>SUM(F86,C86)</f>
        <v>13000000</v>
      </c>
      <c r="J86" s="373">
        <f>SUM(G86,D86)</f>
        <v>8237638</v>
      </c>
      <c r="K86" s="313">
        <f>J86/I86</f>
        <v>0.63366446153846157</v>
      </c>
    </row>
    <row r="87" spans="1:11">
      <c r="A87" s="92" t="s">
        <v>3833</v>
      </c>
      <c r="B87" s="93" t="s">
        <v>3954</v>
      </c>
      <c r="C87" s="307">
        <f>SUMIF('ПО КОРИСНИЦИМА'!$G$16:$G$1932,"Функција 520:",'ПО КОРИСНИЦИМА'!$H$16:$H$1932)</f>
        <v>0</v>
      </c>
      <c r="D87" s="307">
        <v>0</v>
      </c>
      <c r="E87" s="318">
        <v>0</v>
      </c>
      <c r="F87" s="307">
        <f>SUMIF('ПО КОРИСНИЦИМА'!$G$16:$G$1932,"Функција 520:",'ПО КОРИСНИЦИМА'!$L$16:$L$1932)</f>
        <v>0</v>
      </c>
      <c r="G87" s="307">
        <v>0</v>
      </c>
      <c r="H87" s="307">
        <v>0</v>
      </c>
      <c r="I87" s="317">
        <f t="shared" ref="I87:J90" si="8">SUM(F87,C87)</f>
        <v>0</v>
      </c>
      <c r="J87" s="373">
        <f t="shared" si="8"/>
        <v>0</v>
      </c>
      <c r="K87" s="317"/>
    </row>
    <row r="88" spans="1:11">
      <c r="A88" s="92" t="s">
        <v>3955</v>
      </c>
      <c r="B88" s="93" t="s">
        <v>3956</v>
      </c>
      <c r="C88" s="307">
        <f>SUMIF('ПО КОРИСНИЦИМА'!$G$16:$G$1932,"Функција 530:",'ПО КОРИСНИЦИМА'!$H$16:$H$1932)</f>
        <v>0</v>
      </c>
      <c r="D88" s="307">
        <v>0</v>
      </c>
      <c r="E88" s="318">
        <v>0</v>
      </c>
      <c r="F88" s="307">
        <f>SUMIF('ПО КОРИСНИЦИМА'!$G$16:$G$1932,"Функција 530:",'ПО КОРИСНИЦИМА'!$L$16:$L$1932)</f>
        <v>0</v>
      </c>
      <c r="G88" s="307">
        <v>0</v>
      </c>
      <c r="H88" s="307">
        <v>0</v>
      </c>
      <c r="I88" s="317">
        <f t="shared" si="8"/>
        <v>0</v>
      </c>
      <c r="J88" s="373">
        <f t="shared" si="8"/>
        <v>0</v>
      </c>
      <c r="K88" s="317"/>
    </row>
    <row r="89" spans="1:11" ht="23.25">
      <c r="A89" s="92" t="s">
        <v>3838</v>
      </c>
      <c r="B89" s="93" t="s">
        <v>3957</v>
      </c>
      <c r="C89" s="307">
        <f>SUMIF('ПО КОРИСНИЦИМА'!$G$16:$G$1932,"Функција 540:",'ПО КОРИСНИЦИМА'!$H$16:$H$1932)</f>
        <v>3200000</v>
      </c>
      <c r="D89" s="307">
        <f>SUMIF('ПО КОРИСНИЦИМА'!$G$16:$G$1932,"Функција 540:",'ПО КОРИСНИЦИМА'!$I$16:$I$1932)</f>
        <v>404098.08</v>
      </c>
      <c r="E89" s="318">
        <v>0</v>
      </c>
      <c r="F89" s="307">
        <f>SUMIF('ПО КОРИСНИЦИМА'!$G$16:$G$1932,"Функција 540:",'ПО КОРИСНИЦИМА'!$L$16:$L$1932)</f>
        <v>0</v>
      </c>
      <c r="G89" s="307">
        <v>0</v>
      </c>
      <c r="H89" s="307">
        <v>0</v>
      </c>
      <c r="I89" s="317">
        <f t="shared" si="8"/>
        <v>3200000</v>
      </c>
      <c r="J89" s="373">
        <f t="shared" si="8"/>
        <v>404098.08</v>
      </c>
      <c r="K89" s="317">
        <f>J89/I89</f>
        <v>0.12628064999999999</v>
      </c>
    </row>
    <row r="90" spans="1:11" ht="23.25">
      <c r="A90" s="92" t="s">
        <v>3958</v>
      </c>
      <c r="B90" s="93" t="s">
        <v>3959</v>
      </c>
      <c r="C90" s="307">
        <f>SUMIF('ПО КОРИСНИЦИМА'!$G$16:$G$1932,"Функција 550:",'ПО КОРИСНИЦИМА'!$H$16:$H$1932)</f>
        <v>0</v>
      </c>
      <c r="D90" s="307">
        <v>0</v>
      </c>
      <c r="E90" s="318">
        <v>0</v>
      </c>
      <c r="F90" s="307">
        <f>SUMIF('ПО КОРИСНИЦИМА'!$G$16:$G$1932,"Функција 550:",'ПО КОРИСНИЦИМА'!$L$16:$L$1932)</f>
        <v>0</v>
      </c>
      <c r="G90" s="307">
        <v>0</v>
      </c>
      <c r="H90" s="307">
        <v>0</v>
      </c>
      <c r="I90" s="317">
        <f t="shared" si="8"/>
        <v>0</v>
      </c>
      <c r="J90" s="373">
        <f t="shared" si="8"/>
        <v>0</v>
      </c>
      <c r="K90" s="317"/>
    </row>
    <row r="91" spans="1:11" ht="23.25">
      <c r="A91" s="92" t="s">
        <v>3960</v>
      </c>
      <c r="B91" s="93" t="s">
        <v>180</v>
      </c>
      <c r="C91" s="306">
        <f>SUMIF('ПО КОРИСНИЦИМА'!$G$16:$G$1932,"Функција 560:",'ПО КОРИСНИЦИМА'!$H$16:$H$1932)</f>
        <v>12201428</v>
      </c>
      <c r="D91" s="306">
        <f>SUMIF('ПО КОРИСНИЦИМА'!$G$16:$G$1932,"Функција 560:",'ПО КОРИСНИЦИМА'!$I$16:$I$1932)</f>
        <v>0</v>
      </c>
      <c r="E91" s="318">
        <f>D91/C91</f>
        <v>0</v>
      </c>
      <c r="F91" s="307">
        <f>SUMIF('ПО КОРИСНИЦИМА'!$G$16:$G$1932,"Функција 560:",'ПО КОРИСНИЦИМА'!$L$16:$L$1932)</f>
        <v>18280192</v>
      </c>
      <c r="G91" s="307">
        <v>0</v>
      </c>
      <c r="H91" s="307">
        <v>0</v>
      </c>
      <c r="I91" s="381">
        <f>SUM(F91,C91)</f>
        <v>30481620</v>
      </c>
      <c r="J91" s="374">
        <f>SUM(G91,D91)</f>
        <v>0</v>
      </c>
      <c r="K91" s="313">
        <f>J91/I91</f>
        <v>0</v>
      </c>
    </row>
    <row r="92" spans="1:11">
      <c r="A92" s="98" t="s">
        <v>3961</v>
      </c>
      <c r="B92" s="99" t="s">
        <v>3962</v>
      </c>
      <c r="C92" s="304">
        <f>SUM(C93:C98)</f>
        <v>62605000</v>
      </c>
      <c r="D92" s="304">
        <f>SUM(D93:D98)</f>
        <v>22720448.57</v>
      </c>
      <c r="E92" s="326">
        <f>D92/C92</f>
        <v>0.36291747576072197</v>
      </c>
      <c r="F92" s="304">
        <f>SUM(F93:F98)</f>
        <v>3669757</v>
      </c>
      <c r="G92" s="304">
        <f>SUM(G93:G98)</f>
        <v>0</v>
      </c>
      <c r="H92" s="326">
        <f>G92/F92</f>
        <v>0</v>
      </c>
      <c r="I92" s="385">
        <f>C92+F92</f>
        <v>66274757</v>
      </c>
      <c r="J92" s="375">
        <f>D92+G92</f>
        <v>22720448.57</v>
      </c>
      <c r="K92" s="316">
        <f>J92/I92</f>
        <v>0.34282205772553798</v>
      </c>
    </row>
    <row r="93" spans="1:11">
      <c r="A93" s="92" t="s">
        <v>3845</v>
      </c>
      <c r="B93" s="93" t="s">
        <v>3963</v>
      </c>
      <c r="C93" s="303">
        <f>SUMIF('ПО КОРИСНИЦИМА'!$G$16:$G$1932,"Функција 610:",'ПО КОРИСНИЦИМА'!$H$16:$H$1932)</f>
        <v>0</v>
      </c>
      <c r="D93" s="303">
        <v>0</v>
      </c>
      <c r="E93" s="318">
        <v>0</v>
      </c>
      <c r="F93" s="303">
        <f>SUMIF('ПО КОРИСНИЦИМА'!$G$16:$G$1932,"Функција 610:",'ПО КОРИСНИЦИМА'!$L$16:$L$1932)</f>
        <v>0</v>
      </c>
      <c r="G93" s="303">
        <v>0</v>
      </c>
      <c r="H93" s="303">
        <v>0</v>
      </c>
      <c r="I93" s="383">
        <f t="shared" ref="I93:J98" si="9">SUM(F93,C93)</f>
        <v>0</v>
      </c>
      <c r="J93" s="376">
        <f t="shared" si="9"/>
        <v>0</v>
      </c>
      <c r="K93" s="317">
        <v>0</v>
      </c>
    </row>
    <row r="94" spans="1:11">
      <c r="A94" s="92" t="s">
        <v>3852</v>
      </c>
      <c r="B94" s="93" t="s">
        <v>3964</v>
      </c>
      <c r="C94" s="303">
        <f>SUMIF('ПО КОРИСНИЦИМА'!$G$16:$G$1932,"Функција 620:",'ПО КОРИСНИЦИМА'!$H$16:$H$1932)</f>
        <v>2050000</v>
      </c>
      <c r="D94" s="303">
        <f>SUMIF('ПО КОРИСНИЦИМА'!$G$16:$G$1932,"Функција 620:",'ПО КОРИСНИЦИМА'!$I$16:$I$1932)</f>
        <v>836350.71</v>
      </c>
      <c r="E94" s="318">
        <f>D94/C94</f>
        <v>0.40797595609756093</v>
      </c>
      <c r="F94" s="303">
        <f>SUMIF('ПО КОРИСНИЦИМА'!$G$16:$G$1932,"Функција 620:",'ПО КОРИСНИЦИМА'!$L$16:$L$1932)</f>
        <v>0</v>
      </c>
      <c r="G94" s="303">
        <f>SUMIF('ПО КОРИСНИЦИМА'!$G$16:$G$1932,"Функција 620:",'ПО КОРИСНИЦИМА'!$M$16:$M$1932)</f>
        <v>0</v>
      </c>
      <c r="H94" s="303" t="e">
        <f>G94/F94</f>
        <v>#DIV/0!</v>
      </c>
      <c r="I94" s="383">
        <f t="shared" si="9"/>
        <v>2050000</v>
      </c>
      <c r="J94" s="376">
        <f t="shared" si="9"/>
        <v>836350.71</v>
      </c>
      <c r="K94" s="313">
        <f>J94/I94</f>
        <v>0.40797595609756093</v>
      </c>
    </row>
    <row r="95" spans="1:11">
      <c r="A95" s="92" t="s">
        <v>3965</v>
      </c>
      <c r="B95" s="93" t="s">
        <v>3966</v>
      </c>
      <c r="C95" s="303">
        <f>SUMIF('ПО КОРИСНИЦИМА'!$G$16:$G$1932,"Функција 630:",'ПО КОРИСНИЦИМА'!$H$16:$H$1932)</f>
        <v>23000000</v>
      </c>
      <c r="D95" s="303">
        <f>SUMIF('ПО КОРИСНИЦИМА'!$G$16:$G$1932,"Функција 630:",'ПО КОРИСНИЦИМА'!$I$16:$I$1932)</f>
        <v>7000000</v>
      </c>
      <c r="E95" s="318">
        <v>0</v>
      </c>
      <c r="F95" s="303">
        <f>SUMIF('ПО КОРИСНИЦИМА'!$G$16:$G$1932,"Функција 630:",'ПО КОРИСНИЦИМА'!$L$16:$L$1932)</f>
        <v>0</v>
      </c>
      <c r="G95" s="303">
        <f>SUMIF('ПО КОРИСНИЦИМА'!$G$16:$G$1932,"Функција 630:",'ПО КОРИСНИЦИМА'!$M$16:$M$1932)</f>
        <v>0</v>
      </c>
      <c r="H95" s="303">
        <v>0</v>
      </c>
      <c r="I95" s="383">
        <f t="shared" si="9"/>
        <v>23000000</v>
      </c>
      <c r="J95" s="376">
        <f t="shared" si="9"/>
        <v>7000000</v>
      </c>
      <c r="K95" s="317">
        <v>0</v>
      </c>
    </row>
    <row r="96" spans="1:11">
      <c r="A96" s="92" t="s">
        <v>3967</v>
      </c>
      <c r="B96" s="93" t="s">
        <v>3968</v>
      </c>
      <c r="C96" s="303">
        <f>SUMIF('ПО КОРИСНИЦИМА'!$G$16:$G$1932,"Функција 640:",'ПО КОРИСНИЦИМА'!$H$16:$H$1932)+565000</f>
        <v>34555000</v>
      </c>
      <c r="D96" s="303">
        <f>SUMIF('ПО КОРИСНИЦИМА'!$G$16:$G$1932,"Функција 640:",'ПО КОРИСНИЦИМА'!$I$16:$I$1932)</f>
        <v>14884097.860000001</v>
      </c>
      <c r="E96" s="318">
        <v>0</v>
      </c>
      <c r="F96" s="303">
        <f>SUMIF('ПО КОРИСНИЦИМА'!$G$16:$G$1932,"Функција 640:",'ПО КОРИСНИЦИМА'!$L$16:$L$1932)</f>
        <v>0</v>
      </c>
      <c r="G96" s="303">
        <f>SUMIF('ПО КОРИСНИЦИМА'!$G$16:$G$1932,"Функција 640:",'ПО КОРИСНИЦИМА'!$M$16:$M$1932)</f>
        <v>0</v>
      </c>
      <c r="H96" s="303">
        <v>0</v>
      </c>
      <c r="I96" s="383">
        <f t="shared" si="9"/>
        <v>34555000</v>
      </c>
      <c r="J96" s="376">
        <f t="shared" si="9"/>
        <v>14884097.860000001</v>
      </c>
      <c r="K96" s="317">
        <v>0</v>
      </c>
    </row>
    <row r="97" spans="1:11" ht="23.25">
      <c r="A97" s="92" t="s">
        <v>3969</v>
      </c>
      <c r="B97" s="93" t="s">
        <v>3970</v>
      </c>
      <c r="C97" s="303">
        <f>SUMIF('ПО КОРИСНИЦИМА'!$G$16:$G$1932,"Функција 650:",'ПО КОРИСНИЦИМА'!$H$16:$H$1932)</f>
        <v>0</v>
      </c>
      <c r="D97" s="303">
        <v>0</v>
      </c>
      <c r="E97" s="318">
        <v>0</v>
      </c>
      <c r="F97" s="303">
        <f>SUMIF('ПО КОРИСНИЦИМА'!$G$16:$G$1932,"Функција 650:",'ПО КОРИСНИЦИМА'!$L$16:$L$1932)</f>
        <v>0</v>
      </c>
      <c r="G97" s="303">
        <v>0</v>
      </c>
      <c r="H97" s="303">
        <v>0</v>
      </c>
      <c r="I97" s="383">
        <f t="shared" si="9"/>
        <v>0</v>
      </c>
      <c r="J97" s="376">
        <f t="shared" si="9"/>
        <v>0</v>
      </c>
      <c r="K97" s="317">
        <v>0</v>
      </c>
    </row>
    <row r="98" spans="1:11" ht="18.75" customHeight="1">
      <c r="A98" s="92" t="s">
        <v>3971</v>
      </c>
      <c r="B98" s="93" t="s">
        <v>187</v>
      </c>
      <c r="C98" s="303">
        <f>SUMIF('ПО КОРИСНИЦИМА'!$G$16:$G$1932,"Функција 660:",'ПО КОРИСНИЦИМА'!$H$16:$H$1932)</f>
        <v>3000000</v>
      </c>
      <c r="D98" s="303">
        <f>SUMIF('ПО КОРИСНИЦИМА'!$G$16:$G$1932,"Функција 660:",'ПО КОРИСНИЦИМА'!$I$16:$I$1932)</f>
        <v>0</v>
      </c>
      <c r="E98" s="318">
        <v>0</v>
      </c>
      <c r="F98" s="303">
        <f>SUMIF('ПО КОРИСНИЦИМА'!$G$16:$G$1932,"Функција 660:",'ПО КОРИСНИЦИМА'!$L$16:$L$1932)+1669757-1000000</f>
        <v>3669757</v>
      </c>
      <c r="G98" s="303">
        <v>0</v>
      </c>
      <c r="H98" s="303">
        <v>0</v>
      </c>
      <c r="I98" s="383">
        <f t="shared" si="9"/>
        <v>6669757</v>
      </c>
      <c r="J98" s="376">
        <f t="shared" si="9"/>
        <v>0</v>
      </c>
      <c r="K98" s="317">
        <v>0</v>
      </c>
    </row>
    <row r="99" spans="1:11">
      <c r="A99" s="100">
        <v>700</v>
      </c>
      <c r="B99" s="101" t="s">
        <v>188</v>
      </c>
      <c r="C99" s="305">
        <f>SUM(C100:C116)</f>
        <v>4800000</v>
      </c>
      <c r="D99" s="305">
        <f>SUM(D100:D116)</f>
        <v>8312648.5799999982</v>
      </c>
      <c r="E99" s="325">
        <f>D99/C99</f>
        <v>1.7318017874999996</v>
      </c>
      <c r="F99" s="1092">
        <f>SUM(F100:F116)</f>
        <v>0</v>
      </c>
      <c r="G99" s="320">
        <f>SUM(G100:G116)</f>
        <v>0</v>
      </c>
      <c r="H99" s="320"/>
      <c r="I99" s="386">
        <f>SUM(I100:I116)</f>
        <v>4800000</v>
      </c>
      <c r="J99" s="375">
        <f>D99+G99</f>
        <v>8312648.5799999982</v>
      </c>
      <c r="K99" s="316">
        <f>J99/I99</f>
        <v>1.7318017874999996</v>
      </c>
    </row>
    <row r="100" spans="1:11">
      <c r="A100" s="92" t="s">
        <v>3972</v>
      </c>
      <c r="B100" s="93" t="s">
        <v>3973</v>
      </c>
      <c r="C100" s="307">
        <f>SUMIF('ПО КОРИСНИЦИМА'!$G$16:$G$1932,"Функција 710:",'ПО КОРИСНИЦИМА'!$H$16:$H$1932)</f>
        <v>0</v>
      </c>
      <c r="D100" s="307">
        <f>SUMIF('ПО КОРИСНИЦИМА'!$G$16:$G$1932,"Функција 710:",'ПО КОРИСНИЦИМА'!$I$16:$I$1932)</f>
        <v>0</v>
      </c>
      <c r="E100" s="318">
        <v>0</v>
      </c>
      <c r="F100" s="1093"/>
      <c r="G100" s="307">
        <v>0</v>
      </c>
      <c r="H100" s="307">
        <v>0</v>
      </c>
      <c r="I100" s="317">
        <f t="shared" ref="I100:J116" si="10">SUM(F100,C100)</f>
        <v>0</v>
      </c>
      <c r="J100" s="373">
        <f t="shared" si="10"/>
        <v>0</v>
      </c>
      <c r="K100" s="317">
        <v>0</v>
      </c>
    </row>
    <row r="101" spans="1:11">
      <c r="A101" s="94" t="s">
        <v>3974</v>
      </c>
      <c r="B101" s="93" t="s">
        <v>190</v>
      </c>
      <c r="C101" s="307">
        <f>SUMIF('ПО КОРИСНИЦИМА'!$G$16:$G$1932,"Функција 711:",'ПО КОРИСНИЦИМА'!$H$16:$H$1932)</f>
        <v>0</v>
      </c>
      <c r="D101" s="307">
        <v>0</v>
      </c>
      <c r="E101" s="318">
        <v>0</v>
      </c>
      <c r="F101" s="1093"/>
      <c r="G101" s="307">
        <v>0</v>
      </c>
      <c r="H101" s="307">
        <v>0</v>
      </c>
      <c r="I101" s="317">
        <f t="shared" si="10"/>
        <v>0</v>
      </c>
      <c r="J101" s="373">
        <v>0</v>
      </c>
      <c r="K101" s="317">
        <v>0</v>
      </c>
    </row>
    <row r="102" spans="1:11">
      <c r="A102" s="94" t="s">
        <v>3975</v>
      </c>
      <c r="B102" s="93" t="s">
        <v>191</v>
      </c>
      <c r="C102" s="307">
        <f>SUMIF('ПО КОРИСНИЦИМА'!$G$16:$G$1932,"Функција 712:",'ПО КОРИСНИЦИМА'!$H$16:$H$1932)</f>
        <v>0</v>
      </c>
      <c r="D102" s="307">
        <v>0</v>
      </c>
      <c r="E102" s="318">
        <v>0</v>
      </c>
      <c r="F102" s="1093"/>
      <c r="G102" s="307">
        <v>0</v>
      </c>
      <c r="H102" s="307">
        <v>0</v>
      </c>
      <c r="I102" s="317">
        <f t="shared" si="10"/>
        <v>0</v>
      </c>
      <c r="J102" s="373">
        <v>0</v>
      </c>
      <c r="K102" s="317">
        <v>0</v>
      </c>
    </row>
    <row r="103" spans="1:11">
      <c r="A103" s="94" t="s">
        <v>3976</v>
      </c>
      <c r="B103" s="93" t="s">
        <v>192</v>
      </c>
      <c r="C103" s="307">
        <f>SUMIF('ПО КОРИСНИЦИМА'!$G$16:$G$1932,"Функција 713:",'ПО КОРИСНИЦИМА'!$H$16:$H$1932)</f>
        <v>0</v>
      </c>
      <c r="D103" s="307">
        <v>0</v>
      </c>
      <c r="E103" s="318">
        <v>0</v>
      </c>
      <c r="F103" s="1093"/>
      <c r="G103" s="307">
        <v>0</v>
      </c>
      <c r="H103" s="307">
        <v>0</v>
      </c>
      <c r="I103" s="317">
        <f t="shared" si="10"/>
        <v>0</v>
      </c>
      <c r="J103" s="373">
        <v>0</v>
      </c>
      <c r="K103" s="317">
        <v>0</v>
      </c>
    </row>
    <row r="104" spans="1:11">
      <c r="A104" s="92" t="s">
        <v>3977</v>
      </c>
      <c r="B104" s="93" t="s">
        <v>3978</v>
      </c>
      <c r="C104" s="307">
        <f>SUMIF('ПО КОРИСНИЦИМА'!$G$16:$G$1932,"Функција 720:",'ПО КОРИСНИЦИМА'!$H$16:$H$1932)</f>
        <v>0</v>
      </c>
      <c r="D104" s="307">
        <v>0</v>
      </c>
      <c r="E104" s="318">
        <v>0</v>
      </c>
      <c r="F104" s="1093"/>
      <c r="G104" s="307">
        <v>0</v>
      </c>
      <c r="H104" s="307">
        <v>0</v>
      </c>
      <c r="I104" s="317">
        <f t="shared" si="10"/>
        <v>0</v>
      </c>
      <c r="J104" s="373">
        <v>0</v>
      </c>
      <c r="K104" s="317">
        <v>0</v>
      </c>
    </row>
    <row r="105" spans="1:11">
      <c r="A105" s="94" t="s">
        <v>3979</v>
      </c>
      <c r="B105" s="93" t="s">
        <v>194</v>
      </c>
      <c r="C105" s="307">
        <f>SUMIF('ПО КОРИСНИЦИМА'!$G$16:$G$1932,"Функција 721:",'ПО КОРИСНИЦИМА'!$H$16:$H$1932)</f>
        <v>0</v>
      </c>
      <c r="D105" s="307">
        <v>0</v>
      </c>
      <c r="E105" s="318">
        <v>0</v>
      </c>
      <c r="F105" s="1093"/>
      <c r="G105" s="307">
        <v>0</v>
      </c>
      <c r="H105" s="307">
        <v>0</v>
      </c>
      <c r="I105" s="317">
        <f t="shared" si="10"/>
        <v>0</v>
      </c>
      <c r="J105" s="373">
        <v>0</v>
      </c>
      <c r="K105" s="317">
        <v>0</v>
      </c>
    </row>
    <row r="106" spans="1:11">
      <c r="A106" s="94" t="s">
        <v>3980</v>
      </c>
      <c r="B106" s="93" t="s">
        <v>195</v>
      </c>
      <c r="C106" s="307">
        <f>SUMIF('ПО КОРИСНИЦИМА'!$G$16:$G$1932,"Функција 722:",'ПО КОРИСНИЦИМА'!$H$16:$H$1932)</f>
        <v>800000</v>
      </c>
      <c r="D106" s="307">
        <f>SUMIF('ПО КОРИСНИЦИМА'!$G$16:$G$1932,"Функција 722:",'ПО КОРИСНИЦИМА'!$I$16:$I$1932)</f>
        <v>550314.47999999986</v>
      </c>
      <c r="E106" s="318">
        <v>0</v>
      </c>
      <c r="F106" s="1093"/>
      <c r="G106" s="307">
        <v>0</v>
      </c>
      <c r="H106" s="307">
        <v>0</v>
      </c>
      <c r="I106" s="317">
        <f t="shared" si="10"/>
        <v>800000</v>
      </c>
      <c r="J106" s="373">
        <f t="shared" si="10"/>
        <v>550314.47999999986</v>
      </c>
      <c r="K106" s="317">
        <v>0</v>
      </c>
    </row>
    <row r="107" spans="1:11">
      <c r="A107" s="94" t="s">
        <v>3981</v>
      </c>
      <c r="B107" s="93" t="s">
        <v>196</v>
      </c>
      <c r="C107" s="307">
        <f>SUMIF('ПО КОРИСНИЦИМА'!$G$16:$G$1932,"Функција 723:",'ПО КОРИСНИЦИМА'!$H$16:$H$1932)</f>
        <v>0</v>
      </c>
      <c r="D107" s="307">
        <v>0</v>
      </c>
      <c r="E107" s="318">
        <v>0</v>
      </c>
      <c r="F107" s="1093"/>
      <c r="G107" s="307">
        <v>0</v>
      </c>
      <c r="H107" s="307">
        <v>0</v>
      </c>
      <c r="I107" s="317">
        <f t="shared" si="10"/>
        <v>0</v>
      </c>
      <c r="J107" s="373">
        <v>0</v>
      </c>
      <c r="K107" s="317">
        <v>0</v>
      </c>
    </row>
    <row r="108" spans="1:11">
      <c r="A108" s="94" t="s">
        <v>3982</v>
      </c>
      <c r="B108" s="93" t="s">
        <v>197</v>
      </c>
      <c r="C108" s="307">
        <f>SUMIF('ПО КОРИСНИЦИМА'!$G$16:$G$1932,"Функција 724:",'ПО КОРИСНИЦИМА'!$H$16:$H$1932)</f>
        <v>0</v>
      </c>
      <c r="D108" s="307">
        <v>0</v>
      </c>
      <c r="E108" s="318">
        <v>0</v>
      </c>
      <c r="F108" s="1093"/>
      <c r="G108" s="307">
        <v>0</v>
      </c>
      <c r="H108" s="307">
        <v>0</v>
      </c>
      <c r="I108" s="317">
        <f t="shared" si="10"/>
        <v>0</v>
      </c>
      <c r="J108" s="373">
        <v>0</v>
      </c>
      <c r="K108" s="317">
        <v>0</v>
      </c>
    </row>
    <row r="109" spans="1:11">
      <c r="A109" s="92" t="s">
        <v>3983</v>
      </c>
      <c r="B109" s="93" t="s">
        <v>3984</v>
      </c>
      <c r="C109" s="307">
        <f>SUMIF('ПО КОРИСНИЦИМА'!$G$16:$G$1932,"Функција 730:",'ПО КОРИСНИЦИМА'!$H$16:$H$1932)</f>
        <v>0</v>
      </c>
      <c r="D109" s="307">
        <v>0</v>
      </c>
      <c r="E109" s="318">
        <v>0</v>
      </c>
      <c r="F109" s="1093"/>
      <c r="G109" s="307">
        <v>0</v>
      </c>
      <c r="H109" s="307">
        <v>0</v>
      </c>
      <c r="I109" s="317">
        <f t="shared" si="10"/>
        <v>0</v>
      </c>
      <c r="J109" s="373">
        <v>0</v>
      </c>
      <c r="K109" s="317">
        <v>0</v>
      </c>
    </row>
    <row r="110" spans="1:11">
      <c r="A110" s="94" t="s">
        <v>3985</v>
      </c>
      <c r="B110" s="93" t="s">
        <v>199</v>
      </c>
      <c r="C110" s="307">
        <f>SUMIF('ПО КОРИСНИЦИМА'!$G$16:$G$1932,"Функција 731:",'ПО КОРИСНИЦИМА'!$H$16:$H$1932)</f>
        <v>0</v>
      </c>
      <c r="D110" s="307">
        <v>0</v>
      </c>
      <c r="E110" s="318">
        <v>0</v>
      </c>
      <c r="F110" s="1093"/>
      <c r="G110" s="307">
        <v>0</v>
      </c>
      <c r="H110" s="307">
        <v>0</v>
      </c>
      <c r="I110" s="317">
        <f t="shared" si="10"/>
        <v>0</v>
      </c>
      <c r="J110" s="373">
        <v>0</v>
      </c>
      <c r="K110" s="317">
        <v>0</v>
      </c>
    </row>
    <row r="111" spans="1:11">
      <c r="A111" s="94" t="s">
        <v>3986</v>
      </c>
      <c r="B111" s="93" t="s">
        <v>200</v>
      </c>
      <c r="C111" s="307">
        <f>SUMIF('ПО КОРИСНИЦИМА'!$G$16:$G$1932,"Функција 732:",'ПО КОРИСНИЦИМА'!$H$16:$H$1932)</f>
        <v>0</v>
      </c>
      <c r="D111" s="307">
        <v>0</v>
      </c>
      <c r="E111" s="318">
        <v>0</v>
      </c>
      <c r="F111" s="1093"/>
      <c r="G111" s="307">
        <v>0</v>
      </c>
      <c r="H111" s="307">
        <v>0</v>
      </c>
      <c r="I111" s="317">
        <f t="shared" si="10"/>
        <v>0</v>
      </c>
      <c r="J111" s="373">
        <v>0</v>
      </c>
      <c r="K111" s="317">
        <v>0</v>
      </c>
    </row>
    <row r="112" spans="1:11">
      <c r="A112" s="94" t="s">
        <v>3987</v>
      </c>
      <c r="B112" s="93" t="s">
        <v>201</v>
      </c>
      <c r="C112" s="307">
        <f>SUMIF('ПО КОРИСНИЦИМА'!$G$16:$G$1932,"Функција 733:",'ПО КОРИСНИЦИМА'!$H$16:$H$1932)</f>
        <v>0</v>
      </c>
      <c r="D112" s="307">
        <v>0</v>
      </c>
      <c r="E112" s="318">
        <v>0</v>
      </c>
      <c r="F112" s="1093"/>
      <c r="G112" s="307">
        <v>0</v>
      </c>
      <c r="H112" s="307">
        <v>0</v>
      </c>
      <c r="I112" s="317">
        <f t="shared" si="10"/>
        <v>0</v>
      </c>
      <c r="J112" s="373">
        <v>0</v>
      </c>
      <c r="K112" s="317">
        <v>0</v>
      </c>
    </row>
    <row r="113" spans="1:11">
      <c r="A113" s="94" t="s">
        <v>3988</v>
      </c>
      <c r="B113" s="93" t="s">
        <v>3989</v>
      </c>
      <c r="C113" s="307">
        <f>SUMIF('ПО КОРИСНИЦИМА'!$G$16:$G$1932,"Функција 734:",'ПО КОРИСНИЦИМА'!$H$16:$H$1932)</f>
        <v>0</v>
      </c>
      <c r="D113" s="307">
        <v>0</v>
      </c>
      <c r="E113" s="318">
        <v>0</v>
      </c>
      <c r="F113" s="1093"/>
      <c r="G113" s="307">
        <v>0</v>
      </c>
      <c r="H113" s="307">
        <v>0</v>
      </c>
      <c r="I113" s="317">
        <f t="shared" si="10"/>
        <v>0</v>
      </c>
      <c r="J113" s="373">
        <v>0</v>
      </c>
      <c r="K113" s="317">
        <v>0</v>
      </c>
    </row>
    <row r="114" spans="1:11">
      <c r="A114" s="92" t="s">
        <v>3990</v>
      </c>
      <c r="B114" s="93" t="s">
        <v>3991</v>
      </c>
      <c r="C114" s="307">
        <f>SUMIF('ПО КОРИСНИЦИМА'!$G$16:$G$1932,"Функција 740:",'ПО КОРИСНИЦИМА'!$H$16:$H$1932)</f>
        <v>0</v>
      </c>
      <c r="D114" s="307">
        <v>0</v>
      </c>
      <c r="E114" s="318">
        <v>0</v>
      </c>
      <c r="F114" s="1093"/>
      <c r="G114" s="307">
        <v>0</v>
      </c>
      <c r="H114" s="307">
        <v>0</v>
      </c>
      <c r="I114" s="317">
        <f t="shared" si="10"/>
        <v>0</v>
      </c>
      <c r="J114" s="373">
        <v>0</v>
      </c>
      <c r="K114" s="317">
        <v>0</v>
      </c>
    </row>
    <row r="115" spans="1:11">
      <c r="A115" s="92" t="s">
        <v>3992</v>
      </c>
      <c r="B115" s="93" t="s">
        <v>3993</v>
      </c>
      <c r="C115" s="307">
        <f>SUMIF('ПО КОРИСНИЦИМА'!$G$16:$G$1932,"Функција 750:",'ПО КОРИСНИЦИМА'!$H$16:$H$1932)</f>
        <v>0</v>
      </c>
      <c r="D115" s="307">
        <v>0</v>
      </c>
      <c r="E115" s="318">
        <v>0</v>
      </c>
      <c r="F115" s="1093"/>
      <c r="G115" s="307">
        <v>0</v>
      </c>
      <c r="H115" s="307">
        <v>0</v>
      </c>
      <c r="I115" s="317">
        <f t="shared" si="10"/>
        <v>0</v>
      </c>
      <c r="J115" s="373">
        <v>0</v>
      </c>
      <c r="K115" s="317">
        <v>0</v>
      </c>
    </row>
    <row r="116" spans="1:11">
      <c r="A116" s="92" t="s">
        <v>3994</v>
      </c>
      <c r="B116" s="93" t="s">
        <v>3995</v>
      </c>
      <c r="C116" s="303">
        <f>SUMIF('ПО КОРИСНИЦИМА'!$G$16:$G$1932,"Функција 760:",'ПО КОРИСНИЦИМА'!$H$16:$H$1932)</f>
        <v>4000000</v>
      </c>
      <c r="D116" s="307">
        <f>SUMIF('ПО КОРИСНИЦИМА'!$G$16:$G$1932,"Функција 760:",'ПО КОРИСНИЦИМА'!$I$16:$I$1932)</f>
        <v>7762334.0999999987</v>
      </c>
      <c r="E116" s="318">
        <f>D116/C116</f>
        <v>1.9405835249999996</v>
      </c>
      <c r="F116" s="1093">
        <f>SUMIF('ПО КОРИСНИЦИМА'!$G$16:$G$1932,"Функција 760:",'ПО КОРИСНИЦИМА'!$L$16:$LL$1932)</f>
        <v>0</v>
      </c>
      <c r="G116" s="307"/>
      <c r="H116" s="307"/>
      <c r="I116" s="317">
        <f>C116+F116</f>
        <v>4000000</v>
      </c>
      <c r="J116" s="373">
        <f t="shared" si="10"/>
        <v>7762334.0999999987</v>
      </c>
      <c r="K116" s="317">
        <v>0</v>
      </c>
    </row>
    <row r="117" spans="1:11">
      <c r="A117" s="90" t="s">
        <v>3996</v>
      </c>
      <c r="B117" s="95" t="s">
        <v>206</v>
      </c>
      <c r="C117" s="327">
        <f>SUM(C118:C123)</f>
        <v>44063503</v>
      </c>
      <c r="D117" s="327" t="e">
        <f>SUM(D118:D123)</f>
        <v>#REF!</v>
      </c>
      <c r="E117" s="328" t="e">
        <f>D117/C117</f>
        <v>#REF!</v>
      </c>
      <c r="F117" s="327">
        <f>SUM(F118:F123)</f>
        <v>17555930</v>
      </c>
      <c r="G117" s="327" t="e">
        <f>SUM(G118:G123)</f>
        <v>#REF!</v>
      </c>
      <c r="H117" s="328" t="e">
        <f>G117/F117</f>
        <v>#REF!</v>
      </c>
      <c r="I117" s="387">
        <f>SUM(I118:I120)</f>
        <v>60019433</v>
      </c>
      <c r="J117" s="375" t="e">
        <f>D117+G117</f>
        <v>#REF!</v>
      </c>
      <c r="K117" s="316" t="e">
        <f>J117/I117</f>
        <v>#REF!</v>
      </c>
    </row>
    <row r="118" spans="1:11">
      <c r="A118" s="92" t="s">
        <v>3997</v>
      </c>
      <c r="B118" s="93" t="s">
        <v>3998</v>
      </c>
      <c r="C118" s="303">
        <f>SUMIF('ПО КОРИСНИЦИМА'!$G$16:$G$1932,"Функција 810:",'ПО КОРИСНИЦИМА'!$H$16:$H$1932)</f>
        <v>12600000</v>
      </c>
      <c r="D118" s="303">
        <f>SUMIF('ПО КОРИСНИЦИМА'!$G$16:$G$1932,"Функција 810:",'ПО КОРИСНИЦИМА'!$I$16:$I$1932)</f>
        <v>8174173.1699999999</v>
      </c>
      <c r="E118" s="318">
        <v>0</v>
      </c>
      <c r="F118" s="307">
        <f>SUMIF('ПО КОРИСНИЦИМА'!$G$16:$G$1932,"Функција 810:",'ПО КОРИСНИЦИМА'!$L$16:$L$1932)</f>
        <v>498930</v>
      </c>
      <c r="G118" s="307">
        <v>0</v>
      </c>
      <c r="H118" s="307">
        <v>0</v>
      </c>
      <c r="I118" s="317">
        <f>C118+F118</f>
        <v>13098930</v>
      </c>
      <c r="J118" s="373">
        <v>0</v>
      </c>
      <c r="K118" s="313">
        <v>0</v>
      </c>
    </row>
    <row r="119" spans="1:11">
      <c r="A119" s="92" t="s">
        <v>3999</v>
      </c>
      <c r="B119" s="93" t="s">
        <v>4000</v>
      </c>
      <c r="C119" s="303">
        <f>28463503-1600000</f>
        <v>26863503</v>
      </c>
      <c r="D119" s="303" t="e">
        <f>SUMIF('ПО КОРИСНИЦИМА'!$G$16:$G$1932,"Функција 820:",'ПО КОРИСНИЦИМА'!$I$16:$I$1932)</f>
        <v>#REF!</v>
      </c>
      <c r="E119" s="318" t="e">
        <f>D119/C119</f>
        <v>#REF!</v>
      </c>
      <c r="F119" s="303">
        <f>SUMIF('ПО КОРИСНИЦИМА'!$G$16:$G$1932,"Функција 820:",'ПО КОРИСНИЦИМА'!$L$16:$L$1932)</f>
        <v>17057000</v>
      </c>
      <c r="G119" s="303" t="e">
        <f>SUMIF('ПО КОРИСНИЦИМА'!$G$16:$G$1932,"Функција 820:",'ПО КОРИСНИЦИМА'!$M$16:$M$1932)</f>
        <v>#REF!</v>
      </c>
      <c r="H119" s="318" t="e">
        <f>G119/F119</f>
        <v>#REF!</v>
      </c>
      <c r="I119" s="383">
        <f>SUM(F119,C119)</f>
        <v>43920503</v>
      </c>
      <c r="J119" s="376" t="e">
        <f>SUM(G119,D119)</f>
        <v>#REF!</v>
      </c>
      <c r="K119" s="313" t="e">
        <f>J119/I119</f>
        <v>#REF!</v>
      </c>
    </row>
    <row r="120" spans="1:11">
      <c r="A120" s="92" t="s">
        <v>4001</v>
      </c>
      <c r="B120" s="93" t="s">
        <v>4002</v>
      </c>
      <c r="C120" s="303">
        <f>SUMIF('ПО КОРИСНИЦИМА'!$G$16:$G$1932,"Функција 830:",'ПО КОРИСНИЦИМА'!$H$16:$H$1932)</f>
        <v>3000000</v>
      </c>
      <c r="D120" s="307">
        <f>SUMIF('ПО КОРИСНИЦИМА'!$G$16:$G$1932,"Функција 830:",'ПО КОРИСНИЦИМА'!$I$16:$I$1932)</f>
        <v>650000</v>
      </c>
      <c r="E120" s="318">
        <f>D120/C120</f>
        <v>0.21666666666666667</v>
      </c>
      <c r="F120" s="307">
        <f>SUMIF('ПО КОРИСНИЦИМА'!$G$16:$G$1932,"Функција 830:",'ПО КОРИСНИЦИМА'!$L$16:$L$1932)</f>
        <v>0</v>
      </c>
      <c r="G120" s="307">
        <f>SUMIF('ПО КОРИСНИЦИМА'!$G$16:$G$1932,"Функција 830:",'ПО КОРИСНИЦИМА'!$M$16:$M$1932)</f>
        <v>0</v>
      </c>
      <c r="H120" s="307" t="e">
        <f>G120/F120</f>
        <v>#DIV/0!</v>
      </c>
      <c r="I120" s="317">
        <f>SUM(F120,C120)</f>
        <v>3000000</v>
      </c>
      <c r="J120" s="373">
        <v>0</v>
      </c>
      <c r="K120" s="313">
        <v>0</v>
      </c>
    </row>
    <row r="121" spans="1:11">
      <c r="A121" s="92" t="s">
        <v>4003</v>
      </c>
      <c r="B121" s="93" t="s">
        <v>4004</v>
      </c>
      <c r="C121" s="307">
        <f>SUMIF('ПО КОРИСНИЦИМА'!$G$16:$G$1932,"Функција 840:",'ПО КОРИСНИЦИМА'!$H$16:$H$1932)</f>
        <v>0</v>
      </c>
      <c r="D121" s="307">
        <v>0</v>
      </c>
      <c r="E121" s="318">
        <v>0</v>
      </c>
      <c r="F121" s="307">
        <f>SUMIF('ПО КОРИСНИЦИМА'!$G$16:$G$1932,"Функција 840:",'ПО КОРИСНИЦИМА'!$L$16:$L$1932)</f>
        <v>0</v>
      </c>
      <c r="G121" s="307">
        <v>0</v>
      </c>
      <c r="H121" s="307">
        <v>0</v>
      </c>
      <c r="I121" s="317">
        <v>0</v>
      </c>
      <c r="J121" s="373">
        <v>0</v>
      </c>
      <c r="K121" s="313">
        <v>0</v>
      </c>
    </row>
    <row r="122" spans="1:11" ht="23.25">
      <c r="A122" s="92" t="s">
        <v>4005</v>
      </c>
      <c r="B122" s="93" t="s">
        <v>4006</v>
      </c>
      <c r="C122" s="307">
        <f>SUMIF('ПО КОРИСНИЦИМА'!$G$16:$G$1932,"Функција 850:",'ПО КОРИСНИЦИМА'!$H$16:$H$1932)</f>
        <v>0</v>
      </c>
      <c r="D122" s="307">
        <v>0</v>
      </c>
      <c r="E122" s="318">
        <v>0</v>
      </c>
      <c r="F122" s="307">
        <f>SUMIF('ПО КОРИСНИЦИМА'!$G$16:$G$1932,"Функција 850:",'ПО КОРИСНИЦИМА'!$L$16:$L$1932)</f>
        <v>0</v>
      </c>
      <c r="G122" s="307">
        <v>0</v>
      </c>
      <c r="H122" s="307">
        <v>0</v>
      </c>
      <c r="I122" s="317">
        <v>0</v>
      </c>
      <c r="J122" s="373">
        <v>0</v>
      </c>
      <c r="K122" s="313">
        <v>0</v>
      </c>
    </row>
    <row r="123" spans="1:11" ht="23.25">
      <c r="A123" s="92" t="s">
        <v>4007</v>
      </c>
      <c r="B123" s="93" t="s">
        <v>212</v>
      </c>
      <c r="C123" s="307">
        <f>SUMIF('ПО КОРИСНИЦИМА'!$G$16:$G$1932,"Функција 860:",'ПО КОРИСНИЦИМА'!$H$16:$H$1932)</f>
        <v>1600000</v>
      </c>
      <c r="D123" s="307">
        <f>SUMIF('ПО КОРИСНИЦИМА'!$G$16:$G$1932,"Функција 860:",'ПО КОРИСНИЦИМА'!$I$16:$I$1932)</f>
        <v>0</v>
      </c>
      <c r="E123" s="318">
        <v>0</v>
      </c>
      <c r="F123" s="307">
        <f>SUMIF('ПО КОРИСНИЦИМА'!$G$16:$G$1932,"Функција 860:",'ПО КОРИСНИЦИМА'!$L$16:$L$1932)</f>
        <v>0</v>
      </c>
      <c r="G123" s="307">
        <f>SUMIF('ПО КОРИСНИЦИМА'!$G$16:$G$1932,"Функција 860:",'ПО КОРИСНИЦИМА'!$M$16:$M$1932)</f>
        <v>0</v>
      </c>
      <c r="H123" s="307">
        <v>0</v>
      </c>
      <c r="I123" s="317">
        <f>C123+F123</f>
        <v>1600000</v>
      </c>
      <c r="J123" s="373">
        <f>D123+G123</f>
        <v>0</v>
      </c>
      <c r="K123" s="313">
        <f>J123/I123</f>
        <v>0</v>
      </c>
    </row>
    <row r="124" spans="1:11">
      <c r="A124" s="102" t="s">
        <v>4008</v>
      </c>
      <c r="B124" s="95" t="s">
        <v>213</v>
      </c>
      <c r="C124" s="302">
        <f>SUM(C125:C145)</f>
        <v>158750000</v>
      </c>
      <c r="D124" s="302">
        <f>SUM(D125:D145)</f>
        <v>71521066.920000002</v>
      </c>
      <c r="E124" s="314">
        <f>D124/C124</f>
        <v>0.45052640579527559</v>
      </c>
      <c r="F124" s="302">
        <f>SUM(F125:F145)</f>
        <v>14127659</v>
      </c>
      <c r="G124" s="302">
        <f>SUM(G125:G145)</f>
        <v>6231155.8199999994</v>
      </c>
      <c r="H124" s="314">
        <f>G124/F124</f>
        <v>0.44106074615759056</v>
      </c>
      <c r="I124" s="382">
        <f>C124+F124</f>
        <v>172877659</v>
      </c>
      <c r="J124" s="375">
        <f>D124+G124</f>
        <v>77752222.739999995</v>
      </c>
      <c r="K124" s="316">
        <f>J124/I124</f>
        <v>0.44975286679466198</v>
      </c>
    </row>
    <row r="125" spans="1:11">
      <c r="A125" s="92" t="s">
        <v>4009</v>
      </c>
      <c r="B125" s="93" t="s">
        <v>4010</v>
      </c>
      <c r="C125" s="307">
        <f>SUMIF('ПО КОРИСНИЦИМА'!$G$16:$G$1932,"Функција 910:",'ПО КОРИСНИЦИМА'!$H$16:$H$1932)</f>
        <v>0</v>
      </c>
      <c r="D125" s="307">
        <f>SUMIF('ПО КОРИСНИЦИМА'!$G$16:$G$1932,"Функција 910:",'ПО КОРИСНИЦИМА'!$H$16:$H$1932)</f>
        <v>0</v>
      </c>
      <c r="E125" s="318">
        <v>0</v>
      </c>
      <c r="F125" s="307">
        <v>0</v>
      </c>
      <c r="G125" s="307">
        <v>0</v>
      </c>
      <c r="H125" s="307">
        <v>0</v>
      </c>
      <c r="I125" s="317">
        <v>0</v>
      </c>
      <c r="J125" s="373">
        <v>0</v>
      </c>
      <c r="K125" s="317">
        <v>0</v>
      </c>
    </row>
    <row r="126" spans="1:11">
      <c r="A126" s="94" t="s">
        <v>4011</v>
      </c>
      <c r="B126" s="93" t="s">
        <v>215</v>
      </c>
      <c r="C126" s="303">
        <f>SUMIF('ПО КОРИСНИЦИМА'!$G$16:$G$1932,"Функција 911:",'ПО КОРИСНИЦИМА'!$H$16:$H$1932)</f>
        <v>85150000</v>
      </c>
      <c r="D126" s="303">
        <f>SUMIF('ПО КОРИСНИЦИМА'!$G$16:$G$1932,"Функција 911:",'ПО КОРИСНИЦИМА'!$I$16:$I$1932)</f>
        <v>38511895.649999999</v>
      </c>
      <c r="E126" s="318">
        <f>D126/C126</f>
        <v>0.4522829788608338</v>
      </c>
      <c r="F126" s="303">
        <f>SUMIF('ПО КОРИСНИЦИМА'!$G$16:$G$1932,"Функција 911:",'ПО КОРИСНИЦИМА'!$L$16:$L$1932)</f>
        <v>14127659</v>
      </c>
      <c r="G126" s="303">
        <f>SUMIF('ПО КОРИСНИЦИМА'!$G$16:$G$1932,"Функција 911:",'ПО КОРИСНИЦИМА'!$M$16:$M$1932)</f>
        <v>6231155.8199999994</v>
      </c>
      <c r="H126" s="318">
        <f>G126/F126</f>
        <v>0.44106074615759056</v>
      </c>
      <c r="I126" s="383">
        <f t="shared" ref="I126:I146" si="11">SUM(F126,C126)</f>
        <v>99277659</v>
      </c>
      <c r="J126" s="376">
        <f t="shared" ref="J126:J146" si="12">SUM(G126,D126)</f>
        <v>44743051.469999999</v>
      </c>
      <c r="K126" s="313">
        <f>J126/I126</f>
        <v>0.45068600449170543</v>
      </c>
    </row>
    <row r="127" spans="1:11">
      <c r="A127" s="94" t="s">
        <v>3741</v>
      </c>
      <c r="B127" s="93" t="s">
        <v>216</v>
      </c>
      <c r="C127" s="303">
        <f>SUMIF('ПО КОРИСНИЦИМА'!$G$16:$G$1932,"Функција 912:",'ПО КОРИСНИЦИМА'!$H$16:$H$1932)</f>
        <v>54700000</v>
      </c>
      <c r="D127" s="303">
        <f>SUMIF('ПО КОРИСНИЦИМА'!$G$16:$G$1932,"Функција 912:",'ПО КОРИСНИЦИМА'!$I$16:$I$1932)</f>
        <v>19552979.210000008</v>
      </c>
      <c r="E127" s="318">
        <f>D127/C127</f>
        <v>0.35745848647166378</v>
      </c>
      <c r="F127" s="307">
        <f>SUMIF('ПО КОРИСНИЦИМА'!$G$16:$G$1932,"Функција 912:",'ПО КОРИСНИЦИМА'!$L$16:$L$1932)</f>
        <v>0</v>
      </c>
      <c r="G127" s="307">
        <v>0</v>
      </c>
      <c r="H127" s="307">
        <v>0</v>
      </c>
      <c r="I127" s="383">
        <f t="shared" si="11"/>
        <v>54700000</v>
      </c>
      <c r="J127" s="376">
        <f t="shared" si="12"/>
        <v>19552979.210000008</v>
      </c>
      <c r="K127" s="313">
        <f>J127/I127</f>
        <v>0.35745848647166378</v>
      </c>
    </row>
    <row r="128" spans="1:11">
      <c r="A128" s="94" t="s">
        <v>4012</v>
      </c>
      <c r="B128" s="93" t="s">
        <v>217</v>
      </c>
      <c r="C128" s="307">
        <f>SUMIF('ПО КОРИСНИЦИМА'!$G$16:$G$1932,"Функција 913:",'ПО КОРИСНИЦИМА'!$H$16:$H$1932)</f>
        <v>0</v>
      </c>
      <c r="D128" s="307">
        <f>SUMIF('ПО КОРИСНИЦИМА'!$G$16:$G$1932,"Функција 913:",'ПО КОРИСНИЦИМА'!$H$16:$H$1932)</f>
        <v>0</v>
      </c>
      <c r="E128" s="318">
        <v>0</v>
      </c>
      <c r="F128" s="307">
        <f>SUMIF('ПО КОРИСНИЦИМА'!$G$16:$G$1932,"Функција 913:",'ПО КОРИСНИЦИМА'!$L$16:$L$1932)</f>
        <v>0</v>
      </c>
      <c r="G128" s="307">
        <v>0</v>
      </c>
      <c r="H128" s="307">
        <v>0</v>
      </c>
      <c r="I128" s="317">
        <f t="shared" si="11"/>
        <v>0</v>
      </c>
      <c r="J128" s="373">
        <f t="shared" si="12"/>
        <v>0</v>
      </c>
      <c r="K128" s="317">
        <v>0</v>
      </c>
    </row>
    <row r="129" spans="1:11">
      <c r="A129" s="94" t="s">
        <v>4013</v>
      </c>
      <c r="B129" s="93" t="s">
        <v>218</v>
      </c>
      <c r="C129" s="307">
        <f>SUMIF('ПО КОРИСНИЦИМА'!$G$16:$G$1932,"Функција 914:",'ПО КОРИСНИЦИМА'!$H$16:$H$1932)</f>
        <v>0</v>
      </c>
      <c r="D129" s="307">
        <f>SUMIF('ПО КОРИСНИЦИМА'!$G$16:$G$1932,"Функција 914:",'ПО КОРИСНИЦИМА'!$H$16:$H$1932)</f>
        <v>0</v>
      </c>
      <c r="E129" s="318">
        <v>0</v>
      </c>
      <c r="F129" s="307">
        <f>SUMIF('ПО КОРИСНИЦИМА'!$G$16:$G$1932,"Функција 914:",'ПО КОРИСНИЦИМА'!$L$16:$L$1932)</f>
        <v>0</v>
      </c>
      <c r="G129" s="307">
        <v>0</v>
      </c>
      <c r="H129" s="307">
        <v>0</v>
      </c>
      <c r="I129" s="317">
        <f t="shared" si="11"/>
        <v>0</v>
      </c>
      <c r="J129" s="373">
        <f t="shared" si="12"/>
        <v>0</v>
      </c>
      <c r="K129" s="317">
        <v>0</v>
      </c>
    </row>
    <row r="130" spans="1:11">
      <c r="A130" s="94" t="s">
        <v>4014</v>
      </c>
      <c r="B130" s="93" t="s">
        <v>219</v>
      </c>
      <c r="C130" s="307">
        <f>SUMIF('ПО КОРИСНИЦИМА'!$G$16:$G$1932,"Функција 915:",'ПО КОРИСНИЦИМА'!$H$16:$H$1932)</f>
        <v>0</v>
      </c>
      <c r="D130" s="307">
        <f>SUMIF('ПО КОРИСНИЦИМА'!$G$16:$G$1932,"Функција 915:",'ПО КОРИСНИЦИМА'!$H$16:$H$1932)</f>
        <v>0</v>
      </c>
      <c r="E130" s="318">
        <v>0</v>
      </c>
      <c r="F130" s="307">
        <f>SUMIF('ПО КОРИСНИЦИМА'!$G$16:$G$1932,"Функција 915:",'ПО КОРИСНИЦИМА'!$L$16:$L$1932)</f>
        <v>0</v>
      </c>
      <c r="G130" s="307">
        <v>0</v>
      </c>
      <c r="H130" s="307">
        <v>0</v>
      </c>
      <c r="I130" s="317">
        <f t="shared" si="11"/>
        <v>0</v>
      </c>
      <c r="J130" s="373">
        <f t="shared" si="12"/>
        <v>0</v>
      </c>
      <c r="K130" s="317">
        <v>0</v>
      </c>
    </row>
    <row r="131" spans="1:11" ht="23.25">
      <c r="A131" s="94" t="s">
        <v>4015</v>
      </c>
      <c r="B131" s="93" t="s">
        <v>220</v>
      </c>
      <c r="C131" s="307">
        <f>SUMIF('ПО КОРИСНИЦИМА'!$G$16:$G$1932,"Функција 916:",'ПО КОРИСНИЦИМА'!$H$16:$H$1932)</f>
        <v>0</v>
      </c>
      <c r="D131" s="307">
        <f>SUMIF('ПО КОРИСНИЦИМА'!$G$16:$G$1932,"Функција 916:",'ПО КОРИСНИЦИМА'!$H$16:$H$1932)</f>
        <v>0</v>
      </c>
      <c r="E131" s="318">
        <v>0</v>
      </c>
      <c r="F131" s="307">
        <f>SUMIF('ПО КОРИСНИЦИМА'!$G$16:$G$1932,"Функција 916:",'ПО КОРИСНИЦИМА'!$L$16:$L$1932)</f>
        <v>0</v>
      </c>
      <c r="G131" s="307">
        <v>0</v>
      </c>
      <c r="H131" s="307">
        <v>0</v>
      </c>
      <c r="I131" s="317">
        <f t="shared" si="11"/>
        <v>0</v>
      </c>
      <c r="J131" s="373">
        <f t="shared" si="12"/>
        <v>0</v>
      </c>
      <c r="K131" s="317">
        <v>0</v>
      </c>
    </row>
    <row r="132" spans="1:11">
      <c r="A132" s="92" t="s">
        <v>4016</v>
      </c>
      <c r="B132" s="93" t="s">
        <v>4017</v>
      </c>
      <c r="C132" s="303">
        <f>SUMIF('ПО КОРИСНИЦИМА'!$G$16:$G$1932,"Функција 920:",'ПО КОРИСНИЦИМА'!$H$16:$H$1932)</f>
        <v>18900000</v>
      </c>
      <c r="D132" s="303">
        <f>SUMIF('ПО КОРИСНИЦИМА'!$G$16:$G$1932,"Функција 920:",'ПО КОРИСНИЦИМА'!$I$16:$I$1932)</f>
        <v>13456192.059999997</v>
      </c>
      <c r="E132" s="318">
        <f>D132/C132</f>
        <v>0.71196783386243367</v>
      </c>
      <c r="F132" s="307">
        <f>SUMIF('ПО КОРИСНИЦИМА'!$G$16:$G$1932,"Функција 920:",'ПО КОРИСНИЦИМА'!$L$16:$L$1932)</f>
        <v>0</v>
      </c>
      <c r="G132" s="307">
        <v>0</v>
      </c>
      <c r="H132" s="307">
        <v>0</v>
      </c>
      <c r="I132" s="383">
        <f t="shared" si="11"/>
        <v>18900000</v>
      </c>
      <c r="J132" s="376">
        <f t="shared" si="12"/>
        <v>13456192.059999997</v>
      </c>
      <c r="K132" s="313">
        <f>J132/I132</f>
        <v>0.71196783386243367</v>
      </c>
    </row>
    <row r="133" spans="1:11">
      <c r="A133" s="94" t="s">
        <v>4018</v>
      </c>
      <c r="B133" s="93" t="s">
        <v>222</v>
      </c>
      <c r="C133" s="307">
        <f>SUMIF('ПО КОРИСНИЦИМА'!$G$16:$G$1932,"Функција 921:",'ПО КОРИСНИЦИМА'!$H$16:$H$1932)</f>
        <v>0</v>
      </c>
      <c r="D133" s="307">
        <f>SUMIF('ПО КОРИСНИЦИМА'!$G$16:$G$1932,"Функција 921:",'ПО КОРИСНИЦИМА'!$H$16:$H$1932)</f>
        <v>0</v>
      </c>
      <c r="E133" s="318">
        <v>0</v>
      </c>
      <c r="F133" s="307">
        <f>SUMIF('ПО КОРИСНИЦИМА'!$G$16:$G$1932,"Функција 921:",'ПО КОРИСНИЦИМА'!$L$16:$L$1932)</f>
        <v>0</v>
      </c>
      <c r="G133" s="307">
        <v>0</v>
      </c>
      <c r="H133" s="307">
        <v>0</v>
      </c>
      <c r="I133" s="317">
        <f t="shared" si="11"/>
        <v>0</v>
      </c>
      <c r="J133" s="373">
        <f t="shared" si="12"/>
        <v>0</v>
      </c>
      <c r="K133" s="317">
        <v>0</v>
      </c>
    </row>
    <row r="134" spans="1:11">
      <c r="A134" s="94" t="s">
        <v>4019</v>
      </c>
      <c r="B134" s="93" t="s">
        <v>223</v>
      </c>
      <c r="C134" s="307">
        <f>SUMIF('ПО КОРИСНИЦИМА'!$G$16:$G$1932,"Функција 922:",'ПО КОРИСНИЦИМА'!$H$16:$H$1932)</f>
        <v>0</v>
      </c>
      <c r="D134" s="307">
        <f>SUMIF('ПО КОРИСНИЦИМА'!$G$16:$G$1932,"Функција 922:",'ПО КОРИСНИЦИМА'!$H$16:$H$1932)</f>
        <v>0</v>
      </c>
      <c r="E134" s="318">
        <v>0</v>
      </c>
      <c r="F134" s="307">
        <f>SUMIF('ПО КОРИСНИЦИМА'!$G$16:$G$1932,"Функција 922:",'ПО КОРИСНИЦИМА'!$L$16:$L$1932)</f>
        <v>0</v>
      </c>
      <c r="G134" s="307">
        <v>0</v>
      </c>
      <c r="H134" s="307">
        <v>0</v>
      </c>
      <c r="I134" s="317">
        <f t="shared" si="11"/>
        <v>0</v>
      </c>
      <c r="J134" s="373">
        <f t="shared" si="12"/>
        <v>0</v>
      </c>
      <c r="K134" s="317">
        <v>0</v>
      </c>
    </row>
    <row r="135" spans="1:11">
      <c r="A135" s="94" t="s">
        <v>4020</v>
      </c>
      <c r="B135" s="93" t="s">
        <v>224</v>
      </c>
      <c r="C135" s="307">
        <f>SUMIF('ПО КОРИСНИЦИМА'!$G$16:$G$1932,"Функција 923:",'ПО КОРИСНИЦИМА'!$H$16:$H$1932)</f>
        <v>0</v>
      </c>
      <c r="D135" s="307">
        <f>SUMIF('ПО КОРИСНИЦИМА'!$G$16:$G$1932,"Функција 923:",'ПО КОРИСНИЦИМА'!$H$16:$H$1932)</f>
        <v>0</v>
      </c>
      <c r="E135" s="318">
        <v>0</v>
      </c>
      <c r="F135" s="307">
        <f>SUMIF('ПО КОРИСНИЦИМА'!$G$16:$G$1932,"Функција 923:",'ПО КОРИСНИЦИМА'!$L$16:$L$1932)</f>
        <v>0</v>
      </c>
      <c r="G135" s="307">
        <v>0</v>
      </c>
      <c r="H135" s="307">
        <v>0</v>
      </c>
      <c r="I135" s="317">
        <f t="shared" si="11"/>
        <v>0</v>
      </c>
      <c r="J135" s="373">
        <f t="shared" si="12"/>
        <v>0</v>
      </c>
      <c r="K135" s="317">
        <v>0</v>
      </c>
    </row>
    <row r="136" spans="1:11">
      <c r="A136" s="92" t="s">
        <v>4021</v>
      </c>
      <c r="B136" s="93" t="s">
        <v>4022</v>
      </c>
      <c r="C136" s="307">
        <f>SUMIF('ПО КОРИСНИЦИМА'!$G$16:$G$1932,"Функција 930:",'ПО КОРИСНИЦИМА'!$H$16:$H$1932)</f>
        <v>0</v>
      </c>
      <c r="D136" s="307">
        <f>SUMIF('ПО КОРИСНИЦИМА'!$G$16:$G$1932,"Функција 930:",'ПО КОРИСНИЦИМА'!$H$16:$H$1932)</f>
        <v>0</v>
      </c>
      <c r="E136" s="318">
        <v>0</v>
      </c>
      <c r="F136" s="307">
        <f>SUMIF('ПО КОРИСНИЦИМА'!$G$16:$G$1932,"Функција 930:",'ПО КОРИСНИЦИМА'!$L$16:$L$1932)</f>
        <v>0</v>
      </c>
      <c r="G136" s="307">
        <v>0</v>
      </c>
      <c r="H136" s="307">
        <v>0</v>
      </c>
      <c r="I136" s="317">
        <f t="shared" si="11"/>
        <v>0</v>
      </c>
      <c r="J136" s="373">
        <f t="shared" si="12"/>
        <v>0</v>
      </c>
      <c r="K136" s="317">
        <v>0</v>
      </c>
    </row>
    <row r="137" spans="1:11" hidden="1">
      <c r="A137" s="94" t="s">
        <v>4023</v>
      </c>
      <c r="B137" s="93" t="s">
        <v>225</v>
      </c>
      <c r="C137" s="307">
        <f>SUMIF('ПО КОРИСНИЦИМА'!$G$16:$G$1932,"Функција 931:",'ПО КОРИСНИЦИМА'!$H$16:$H$1932)</f>
        <v>0</v>
      </c>
      <c r="D137" s="307">
        <f>SUMIF('ПО КОРИСНИЦИМА'!$G$16:$G$1932,"Функција 931:",'ПО КОРИСНИЦИМА'!$H$16:$H$1932)</f>
        <v>0</v>
      </c>
      <c r="E137" s="318">
        <v>0</v>
      </c>
      <c r="F137" s="307">
        <f>SUMIF('ПО КОРИСНИЦИМА'!$G$16:$G$1932,"Функција 931:",'ПО КОРИСНИЦИМА'!$L$16:$L$1932)</f>
        <v>0</v>
      </c>
      <c r="G137" s="307">
        <v>0</v>
      </c>
      <c r="H137" s="307">
        <v>0</v>
      </c>
      <c r="I137" s="317">
        <f t="shared" si="11"/>
        <v>0</v>
      </c>
      <c r="J137" s="373">
        <f t="shared" si="12"/>
        <v>0</v>
      </c>
      <c r="K137" s="317">
        <v>0</v>
      </c>
    </row>
    <row r="138" spans="1:11" hidden="1">
      <c r="A138" s="94" t="s">
        <v>4024</v>
      </c>
      <c r="B138" s="93" t="s">
        <v>226</v>
      </c>
      <c r="C138" s="307">
        <f>SUMIF('ПО КОРИСНИЦИМА'!$G$16:$G$1932,"Функција 932:",'ПО КОРИСНИЦИМА'!$H$16:$H$1932)</f>
        <v>0</v>
      </c>
      <c r="D138" s="307">
        <f>SUMIF('ПО КОРИСНИЦИМА'!$G$16:$G$1932,"Функција 932:",'ПО КОРИСНИЦИМА'!$H$16:$H$1932)</f>
        <v>0</v>
      </c>
      <c r="E138" s="318">
        <v>0</v>
      </c>
      <c r="F138" s="307">
        <f>SUMIF('ПО КОРИСНИЦИМА'!$G$16:$G$1932,"Функција 932:",'ПО КОРИСНИЦИМА'!$L$16:$L$1932)</f>
        <v>0</v>
      </c>
      <c r="G138" s="307">
        <v>0</v>
      </c>
      <c r="H138" s="307">
        <v>0</v>
      </c>
      <c r="I138" s="317">
        <f t="shared" si="11"/>
        <v>0</v>
      </c>
      <c r="J138" s="373">
        <f t="shared" si="12"/>
        <v>0</v>
      </c>
      <c r="K138" s="317">
        <v>0</v>
      </c>
    </row>
    <row r="139" spans="1:11">
      <c r="A139" s="92" t="s">
        <v>4025</v>
      </c>
      <c r="B139" s="93" t="s">
        <v>4026</v>
      </c>
      <c r="C139" s="307">
        <f>SUMIF('ПО КОРИСНИЦИМА'!$G$16:$G$1932,"Функција 940:",'ПО КОРИСНИЦИМА'!$H$16:$H$1932)</f>
        <v>0</v>
      </c>
      <c r="D139" s="307">
        <f>SUMIF('ПО КОРИСНИЦИМА'!$G$16:$G$1932,"Функција 940:",'ПО КОРИСНИЦИМА'!$H$16:$H$1932)</f>
        <v>0</v>
      </c>
      <c r="E139" s="318">
        <v>0</v>
      </c>
      <c r="F139" s="307">
        <f>SUMIF('ПО КОРИСНИЦИМА'!$G$16:$G$1932,"Функција 940:",'ПО КОРИСНИЦИМА'!$L$16:$L$1932)</f>
        <v>0</v>
      </c>
      <c r="G139" s="307">
        <v>0</v>
      </c>
      <c r="H139" s="307">
        <v>0</v>
      </c>
      <c r="I139" s="317">
        <f t="shared" si="11"/>
        <v>0</v>
      </c>
      <c r="J139" s="373">
        <f t="shared" si="12"/>
        <v>0</v>
      </c>
      <c r="K139" s="317">
        <v>0</v>
      </c>
    </row>
    <row r="140" spans="1:11" hidden="1">
      <c r="A140" s="94" t="s">
        <v>4027</v>
      </c>
      <c r="B140" s="93" t="s">
        <v>228</v>
      </c>
      <c r="C140" s="307">
        <f>SUMIF('ПО КОРИСНИЦИМА'!$G$16:$G$1932,"Функција 941:",'ПО КОРИСНИЦИМА'!$H$16:$H$1932)</f>
        <v>0</v>
      </c>
      <c r="D140" s="307">
        <f>SUMIF('ПО КОРИСНИЦИМА'!$G$16:$G$1932,"Функција 941:",'ПО КОРИСНИЦИМА'!$H$16:$H$1932)</f>
        <v>0</v>
      </c>
      <c r="E140" s="318">
        <v>0</v>
      </c>
      <c r="F140" s="307">
        <f>SUMIF('ПО КОРИСНИЦИМА'!$G$16:$G$1932,"Функција 941:",'ПО КОРИСНИЦИМА'!$L$16:$L$1932)</f>
        <v>0</v>
      </c>
      <c r="G140" s="307">
        <v>0</v>
      </c>
      <c r="H140" s="307">
        <v>0</v>
      </c>
      <c r="I140" s="317">
        <f t="shared" si="11"/>
        <v>0</v>
      </c>
      <c r="J140" s="373">
        <f t="shared" si="12"/>
        <v>0</v>
      </c>
      <c r="K140" s="317">
        <v>0</v>
      </c>
    </row>
    <row r="141" spans="1:11" hidden="1">
      <c r="A141" s="94" t="s">
        <v>4028</v>
      </c>
      <c r="B141" s="93" t="s">
        <v>4029</v>
      </c>
      <c r="C141" s="307">
        <f>SUMIF('ПО КОРИСНИЦИМА'!$G$16:$G$1932,"Функција 942:",'ПО КОРИСНИЦИМА'!$H$16:$H$1932)</f>
        <v>0</v>
      </c>
      <c r="D141" s="307">
        <f>SUMIF('ПО КОРИСНИЦИМА'!$G$16:$G$1932,"Функција 942:",'ПО КОРИСНИЦИМА'!$H$16:$H$1932)</f>
        <v>0</v>
      </c>
      <c r="E141" s="318">
        <v>0</v>
      </c>
      <c r="F141" s="307">
        <f>SUMIF('ПО КОРИСНИЦИМА'!$G$16:$G$1932,"Функција 942:",'ПО КОРИСНИЦИМА'!$L$16:$L$1932)</f>
        <v>0</v>
      </c>
      <c r="G141" s="307">
        <v>0</v>
      </c>
      <c r="H141" s="307">
        <v>0</v>
      </c>
      <c r="I141" s="317">
        <f t="shared" si="11"/>
        <v>0</v>
      </c>
      <c r="J141" s="373">
        <f t="shared" si="12"/>
        <v>0</v>
      </c>
      <c r="K141" s="317">
        <v>0</v>
      </c>
    </row>
    <row r="142" spans="1:11">
      <c r="A142" s="92" t="s">
        <v>4030</v>
      </c>
      <c r="B142" s="93" t="s">
        <v>4031</v>
      </c>
      <c r="C142" s="307">
        <f>SUMIF('ПО КОРИСНИЦИМА'!$G$16:$G$1932,"Функција 950:",'ПО КОРИСНИЦИМА'!$H$16:$H$1932)</f>
        <v>0</v>
      </c>
      <c r="D142" s="307">
        <f>SUMIF('ПО КОРИСНИЦИМА'!$G$16:$G$1932,"Функција 950:",'ПО КОРИСНИЦИМА'!$H$16:$H$1932)</f>
        <v>0</v>
      </c>
      <c r="E142" s="318">
        <v>0</v>
      </c>
      <c r="F142" s="307">
        <f>SUMIF('ПО КОРИСНИЦИМА'!$G$16:$G$1932,"Функција 950:",'ПО КОРИСНИЦИМА'!$L$16:$L$1932)</f>
        <v>0</v>
      </c>
      <c r="G142" s="307">
        <v>0</v>
      </c>
      <c r="H142" s="307">
        <v>0</v>
      </c>
      <c r="I142" s="317">
        <f t="shared" si="11"/>
        <v>0</v>
      </c>
      <c r="J142" s="373">
        <f t="shared" si="12"/>
        <v>0</v>
      </c>
      <c r="K142" s="317">
        <v>0</v>
      </c>
    </row>
    <row r="143" spans="1:11">
      <c r="A143" s="92" t="s">
        <v>4032</v>
      </c>
      <c r="B143" s="93" t="s">
        <v>4033</v>
      </c>
      <c r="C143" s="307">
        <f>SUMIF('ПО КОРИСНИЦИМА'!$G$16:$G$1932,"Функција 960:",'ПО КОРИСНИЦИМА'!$H$16:$H$1932)</f>
        <v>0</v>
      </c>
      <c r="D143" s="307">
        <f>SUMIF('ПО КОРИСНИЦИМА'!$G$16:$G$1932,"Функција 960:",'ПО КОРИСНИЦИМА'!$H$16:$H$1932)</f>
        <v>0</v>
      </c>
      <c r="E143" s="318">
        <v>0</v>
      </c>
      <c r="F143" s="307">
        <f>SUMIF('ПО КОРИСНИЦИМА'!$G$16:$G$1932,"Функција 960:",'ПО КОРИСНИЦИМА'!$L$16:$L$1932)</f>
        <v>0</v>
      </c>
      <c r="G143" s="307">
        <v>0</v>
      </c>
      <c r="H143" s="307">
        <v>0</v>
      </c>
      <c r="I143" s="317">
        <f t="shared" si="11"/>
        <v>0</v>
      </c>
      <c r="J143" s="373">
        <f t="shared" si="12"/>
        <v>0</v>
      </c>
      <c r="K143" s="317">
        <v>0</v>
      </c>
    </row>
    <row r="144" spans="1:11">
      <c r="A144" s="103" t="s">
        <v>4034</v>
      </c>
      <c r="B144" s="89" t="s">
        <v>4035</v>
      </c>
      <c r="C144" s="307">
        <f>SUMIF('ПО КОРИСНИЦИМА'!$G$16:$G$1932,"Функција 970:",'ПО КОРИСНИЦИМА'!$H$16:$H$1932)</f>
        <v>0</v>
      </c>
      <c r="D144" s="307">
        <f>SUMIF('ПО КОРИСНИЦИМА'!$G$16:$G$1932,"Функција 970:",'ПО КОРИСНИЦИМА'!$H$16:$H$1932)</f>
        <v>0</v>
      </c>
      <c r="E144" s="318">
        <v>0</v>
      </c>
      <c r="F144" s="307">
        <f>SUMIF('ПО КОРИСНИЦИМА'!$G$16:$G$1932,"Функција 970:",'ПО КОРИСНИЦИМА'!$L$16:$L$1932)</f>
        <v>0</v>
      </c>
      <c r="G144" s="307">
        <v>0</v>
      </c>
      <c r="H144" s="307">
        <v>0</v>
      </c>
      <c r="I144" s="317">
        <f t="shared" si="11"/>
        <v>0</v>
      </c>
      <c r="J144" s="373">
        <f t="shared" si="12"/>
        <v>0</v>
      </c>
      <c r="K144" s="317">
        <v>0</v>
      </c>
    </row>
    <row r="145" spans="1:11">
      <c r="A145" s="309" t="s">
        <v>4036</v>
      </c>
      <c r="B145" s="310" t="s">
        <v>233</v>
      </c>
      <c r="C145" s="321">
        <f>SUMIF('ПО КОРИСНИЦИМА'!$G$16:$G$1932,"Функција 980:",'ПО КОРИСНИЦИМА'!$H$16:$H$1932)</f>
        <v>0</v>
      </c>
      <c r="D145" s="321">
        <f>SUMIF('ПО КОРИСНИЦИМА'!$G$16:$G$1932,"Функција 980:",'ПО КОРИСНИЦИМА'!$H$16:$H$1932)</f>
        <v>0</v>
      </c>
      <c r="E145" s="424">
        <v>0</v>
      </c>
      <c r="F145" s="321">
        <f>SUMIF('ПО КОРИСНИЦИМА'!$G$16:$G$1932,"Функција 980:",'ПО КОРИСНИЦИМА'!$L$16:$L$1932)</f>
        <v>0</v>
      </c>
      <c r="G145" s="321">
        <v>0</v>
      </c>
      <c r="H145" s="321">
        <v>0</v>
      </c>
      <c r="I145" s="388">
        <f t="shared" si="11"/>
        <v>0</v>
      </c>
      <c r="J145" s="373">
        <f t="shared" si="12"/>
        <v>0</v>
      </c>
      <c r="K145" s="322">
        <v>0</v>
      </c>
    </row>
    <row r="146" spans="1:11" ht="26.25" customHeight="1">
      <c r="A146" s="311"/>
      <c r="B146" s="312" t="s">
        <v>4037</v>
      </c>
      <c r="C146" s="329">
        <f>SUM(C11,C21,C38,C45,C85,C92,C99,C117,C124)</f>
        <v>652556869</v>
      </c>
      <c r="D146" s="329" t="e">
        <f>SUM(D11,D21,D38,D45,D85,D92,D99,D117,D124)</f>
        <v>#REF!</v>
      </c>
      <c r="E146" s="330" t="e">
        <f>D146/C146</f>
        <v>#REF!</v>
      </c>
      <c r="F146" s="329">
        <f>SUM(F11,F21,F38,F45,F85,F92,F99,F117,F124)</f>
        <v>144449544</v>
      </c>
      <c r="G146" s="329" t="e">
        <f>SUM(G11,G21,G38,G45,G85,G92,G99,G117,G124)</f>
        <v>#REF!</v>
      </c>
      <c r="H146" s="330" t="e">
        <f>G146/F146</f>
        <v>#REF!</v>
      </c>
      <c r="I146" s="389">
        <f t="shared" si="11"/>
        <v>797006413</v>
      </c>
      <c r="J146" s="378" t="e">
        <f t="shared" si="12"/>
        <v>#REF!</v>
      </c>
      <c r="K146" s="331" t="e">
        <f>J146/I146</f>
        <v>#REF!</v>
      </c>
    </row>
    <row r="147" spans="1:11">
      <c r="A147" s="104"/>
      <c r="B147" s="105"/>
      <c r="C147" s="106">
        <f>C146-'По основ. нам.'!C90</f>
        <v>0</v>
      </c>
      <c r="D147" s="106"/>
      <c r="E147" s="206"/>
      <c r="F147" s="106">
        <f>F146-'По основ. нам.'!F90</f>
        <v>0</v>
      </c>
      <c r="G147" s="106"/>
      <c r="H147" s="106"/>
      <c r="I147" s="106"/>
    </row>
    <row r="148" spans="1:11" ht="15.75" hidden="1">
      <c r="A148" s="1250" t="s">
        <v>4826</v>
      </c>
      <c r="B148" s="1250"/>
      <c r="C148" s="1250"/>
      <c r="D148" s="1250"/>
      <c r="E148" s="1250"/>
      <c r="F148" s="1250"/>
      <c r="G148" s="1250"/>
      <c r="H148" s="1250"/>
      <c r="I148" s="1250"/>
    </row>
    <row r="149" spans="1:11" hidden="1"/>
    <row r="150" spans="1:11" hidden="1">
      <c r="A150" s="1220" t="s">
        <v>4834</v>
      </c>
      <c r="B150" s="1220"/>
      <c r="C150" s="1220"/>
      <c r="D150" s="1220"/>
      <c r="E150" s="1220"/>
      <c r="F150" s="1220"/>
      <c r="G150" s="1220"/>
      <c r="H150" s="1220"/>
      <c r="I150" s="1220"/>
    </row>
    <row r="151" spans="1:11" hidden="1">
      <c r="A151" s="1205" t="s">
        <v>4835</v>
      </c>
      <c r="B151" s="1205"/>
      <c r="C151" s="1205"/>
      <c r="D151" s="1205"/>
      <c r="E151" s="1205"/>
      <c r="F151" s="1205"/>
      <c r="G151" s="1205"/>
      <c r="H151" s="1205"/>
      <c r="I151" s="1205"/>
    </row>
    <row r="152" spans="1:11" hidden="1"/>
    <row r="153" spans="1:11" ht="15.75" hidden="1">
      <c r="A153" s="1252" t="s">
        <v>4833</v>
      </c>
      <c r="B153" s="1252"/>
      <c r="C153" s="1252"/>
      <c r="D153" s="1252"/>
      <c r="E153" s="1252"/>
      <c r="F153" s="1252"/>
      <c r="G153" s="1252"/>
      <c r="H153" s="1252"/>
      <c r="I153" s="1252"/>
    </row>
    <row r="154" spans="1:11" hidden="1"/>
    <row r="155" spans="1:11" hidden="1">
      <c r="A155" s="84" t="s">
        <v>4827</v>
      </c>
    </row>
    <row r="156" spans="1:11" hidden="1">
      <c r="A156" s="84" t="s">
        <v>4832</v>
      </c>
    </row>
    <row r="157" spans="1:11" hidden="1"/>
    <row r="158" spans="1:11" hidden="1"/>
    <row r="159" spans="1:11" hidden="1"/>
    <row r="160" spans="1:11" hidden="1">
      <c r="A160" s="1220" t="s">
        <v>4828</v>
      </c>
      <c r="B160" s="1220"/>
      <c r="C160" s="1220"/>
      <c r="D160" s="1220"/>
      <c r="E160" s="1220"/>
      <c r="F160" s="1220"/>
      <c r="G160" s="1220"/>
      <c r="H160" s="1220"/>
      <c r="I160" s="1220"/>
    </row>
    <row r="161" spans="1:10" hidden="1">
      <c r="A161" s="1220" t="s">
        <v>4829</v>
      </c>
      <c r="B161" s="1220"/>
      <c r="C161" s="1220"/>
      <c r="D161" s="1220"/>
      <c r="E161" s="1220"/>
      <c r="F161" s="1220"/>
      <c r="G161" s="1220"/>
      <c r="H161" s="1220"/>
      <c r="I161" s="1220"/>
    </row>
    <row r="162" spans="1:10" hidden="1">
      <c r="A162" s="544"/>
      <c r="B162" s="544"/>
      <c r="C162" s="544"/>
      <c r="D162" s="544"/>
      <c r="E162" s="1248" t="s">
        <v>4979</v>
      </c>
      <c r="F162" s="1248"/>
      <c r="G162" s="544"/>
      <c r="H162" s="544"/>
      <c r="I162" s="1248" t="s">
        <v>4978</v>
      </c>
      <c r="J162" s="1248"/>
    </row>
    <row r="163" spans="1:10" ht="39.75" hidden="1" customHeight="1">
      <c r="E163" s="550"/>
      <c r="F163" s="549"/>
      <c r="I163" s="549"/>
      <c r="J163" s="549"/>
    </row>
    <row r="164" spans="1:10" hidden="1">
      <c r="C164" s="1248" t="s">
        <v>4830</v>
      </c>
      <c r="D164" s="1248"/>
      <c r="E164" s="1248"/>
      <c r="F164" s="1248"/>
      <c r="G164" s="1248"/>
      <c r="H164" s="1248"/>
      <c r="I164" s="1248"/>
    </row>
    <row r="165" spans="1:10" hidden="1">
      <c r="C165" s="390"/>
      <c r="D165" s="390"/>
      <c r="E165" s="425"/>
      <c r="F165" s="390"/>
      <c r="G165" s="390"/>
      <c r="H165" s="390"/>
      <c r="I165" s="390"/>
    </row>
    <row r="166" spans="1:10" hidden="1">
      <c r="C166" s="391"/>
      <c r="D166" s="391"/>
      <c r="E166" s="426"/>
      <c r="F166" s="391"/>
      <c r="G166" s="391"/>
      <c r="H166" s="391"/>
      <c r="I166" s="391"/>
    </row>
    <row r="167" spans="1:10" hidden="1">
      <c r="C167" s="1249" t="s">
        <v>4831</v>
      </c>
      <c r="D167" s="1249"/>
      <c r="E167" s="1249"/>
      <c r="F167" s="1249"/>
      <c r="G167" s="1249"/>
      <c r="H167" s="1249"/>
      <c r="I167" s="1249"/>
    </row>
    <row r="168" spans="1:10" hidden="1"/>
    <row r="172" spans="1:10">
      <c r="I172" s="84">
        <v>520429233.16000003</v>
      </c>
    </row>
    <row r="173" spans="1:10">
      <c r="C173" s="604">
        <f>C146+950000</f>
        <v>653506869</v>
      </c>
      <c r="J173" s="84">
        <v>297234501.30000001</v>
      </c>
    </row>
    <row r="174" spans="1:10">
      <c r="D174" s="202" t="e">
        <f>D146-'ПО КОРИСНИЦИМА'!I1932</f>
        <v>#REF!</v>
      </c>
      <c r="I174" s="84">
        <f>ljkl-I172</f>
        <v>276577179.83999997</v>
      </c>
    </row>
    <row r="176" spans="1:10">
      <c r="F176" s="84">
        <v>106404085.16</v>
      </c>
      <c r="G176" s="202"/>
    </row>
    <row r="177" spans="3:6">
      <c r="C177" s="604">
        <f>C173-C146</f>
        <v>950000</v>
      </c>
    </row>
    <row r="178" spans="3:6">
      <c r="F178" s="604">
        <f>F146-F176</f>
        <v>38045458.840000004</v>
      </c>
    </row>
  </sheetData>
  <mergeCells count="16">
    <mergeCell ref="A1:I1"/>
    <mergeCell ref="A5:I5"/>
    <mergeCell ref="A153:I153"/>
    <mergeCell ref="A160:I160"/>
    <mergeCell ref="A6:I6"/>
    <mergeCell ref="A7:K7"/>
    <mergeCell ref="A8:K8"/>
    <mergeCell ref="A3:L3"/>
    <mergeCell ref="A161:I161"/>
    <mergeCell ref="C164:I164"/>
    <mergeCell ref="C167:I167"/>
    <mergeCell ref="A148:I148"/>
    <mergeCell ref="A150:I150"/>
    <mergeCell ref="A151:I151"/>
    <mergeCell ref="I162:J162"/>
    <mergeCell ref="E162:F162"/>
  </mergeCells>
  <conditionalFormatting sqref="C147:I147">
    <cfRule type="cellIs" dxfId="0" priority="2" stopIfTrue="1" operator="notEqual">
      <formula>0</formula>
    </cfRule>
  </conditionalFormatting>
  <conditionalFormatting sqref="C147:I147">
    <cfRule type="cellIs" priority="1" operator="notEqual">
      <formula>0</formula>
    </cfRule>
  </conditionalFormatting>
  <printOptions horizontalCentered="1"/>
  <pageMargins left="0" right="0" top="7.8740157480315001E-2" bottom="7.8740157480315001E-2" header="0" footer="0"/>
  <pageSetup scale="105" orientation="portrait" r:id="rId1"/>
  <rowBreaks count="4" manualBreakCount="4">
    <brk id="46" max="10" man="1"/>
    <brk id="96" max="10" man="1"/>
    <brk id="146" max="10" man="1"/>
    <brk id="167" max="16383" man="1"/>
  </rowBreaks>
  <colBreaks count="1" manualBreakCount="1">
    <brk id="11" max="1048575" man="1"/>
  </colBreaks>
  <cellWatches>
    <cellWatch r="C147"/>
  </cellWatches>
  <drawing r:id="rId2"/>
</worksheet>
</file>

<file path=xl/worksheets/sheet7.xml><?xml version="1.0" encoding="utf-8"?>
<worksheet xmlns="http://schemas.openxmlformats.org/spreadsheetml/2006/main" xmlns:r="http://schemas.openxmlformats.org/officeDocument/2006/relationships">
  <sheetPr codeName="Sheet8">
    <tabColor theme="1"/>
  </sheetPr>
  <dimension ref="A1:XFD1999"/>
  <sheetViews>
    <sheetView tabSelected="1" view="pageBreakPreview" zoomScale="80" zoomScaleSheetLayoutView="80" workbookViewId="0">
      <selection activeCell="A10" sqref="A10"/>
    </sheetView>
  </sheetViews>
  <sheetFormatPr defaultRowHeight="15"/>
  <cols>
    <col min="1" max="1" width="5" style="745" customWidth="1"/>
    <col min="2" max="2" width="5.85546875" style="746" customWidth="1"/>
    <col min="3" max="3" width="11.42578125" style="796" customWidth="1"/>
    <col min="4" max="4" width="5.42578125" style="745" customWidth="1"/>
    <col min="5" max="5" width="5.140625" style="746" customWidth="1"/>
    <col min="6" max="6" width="7.140625" style="745" customWidth="1"/>
    <col min="7" max="7" width="46.5703125" style="861" customWidth="1"/>
    <col min="8" max="8" width="17.7109375" style="749" customWidth="1"/>
    <col min="9" max="9" width="15.140625" style="749" hidden="1" customWidth="1"/>
    <col min="10" max="10" width="12.5703125" style="750" hidden="1" customWidth="1"/>
    <col min="11" max="11" width="15.7109375" style="749" hidden="1" customWidth="1"/>
    <col min="12" max="12" width="16.28515625" style="751" customWidth="1"/>
    <col min="13" max="13" width="14" style="751" hidden="1" customWidth="1"/>
    <col min="14" max="14" width="9.5703125" style="752" hidden="1" customWidth="1"/>
    <col min="15" max="15" width="15" style="751" hidden="1" customWidth="1"/>
    <col min="16" max="16" width="16" style="751" customWidth="1"/>
    <col min="17" max="17" width="15.42578125" style="751" hidden="1" customWidth="1"/>
    <col min="18" max="18" width="10.42578125" style="752" hidden="1" customWidth="1"/>
    <col min="19" max="19" width="15.140625" style="751" hidden="1" customWidth="1"/>
    <col min="20" max="20" width="9.140625" style="809" customWidth="1"/>
    <col min="21" max="21" width="2.85546875" style="84" customWidth="1"/>
    <col min="22" max="22" width="17.28515625" style="202" hidden="1" customWidth="1"/>
    <col min="23" max="23" width="17.140625" style="202" hidden="1" customWidth="1"/>
    <col min="24" max="24" width="13.7109375" style="815" hidden="1" customWidth="1"/>
    <col min="25" max="25" width="13.85546875" style="816" hidden="1" customWidth="1"/>
    <col min="26" max="26" width="15" style="812" hidden="1" customWidth="1"/>
    <col min="27" max="27" width="15" style="813" hidden="1" customWidth="1"/>
    <col min="28" max="28" width="14.42578125" style="84" hidden="1" customWidth="1"/>
    <col min="29" max="29" width="0" style="84" hidden="1" customWidth="1"/>
    <col min="30" max="30" width="23.7109375" style="84" hidden="1" customWidth="1"/>
    <col min="31" max="31" width="0" style="84" hidden="1" customWidth="1"/>
    <col min="32" max="32" width="9.7109375" style="84" bestFit="1" customWidth="1"/>
    <col min="33" max="33" width="11.5703125" style="84" bestFit="1" customWidth="1"/>
    <col min="34" max="16384" width="9.140625" style="84"/>
  </cols>
  <sheetData>
    <row r="1" spans="1:27" ht="15.75">
      <c r="A1" s="1254" t="s">
        <v>4957</v>
      </c>
      <c r="B1" s="1254"/>
      <c r="C1" s="1254"/>
      <c r="D1" s="1254"/>
      <c r="E1" s="1254"/>
      <c r="F1" s="1254"/>
      <c r="G1" s="1254"/>
      <c r="H1" s="1254"/>
      <c r="I1" s="1254"/>
      <c r="J1" s="1254"/>
      <c r="K1" s="1254"/>
      <c r="L1" s="1254"/>
      <c r="M1" s="1254"/>
      <c r="N1" s="1254"/>
      <c r="O1" s="1254"/>
      <c r="P1" s="1254"/>
      <c r="X1" s="810" t="s">
        <v>5171</v>
      </c>
      <c r="Y1" s="811" t="s">
        <v>5172</v>
      </c>
      <c r="Z1" s="812" t="s">
        <v>5219</v>
      </c>
      <c r="AA1" s="813" t="s">
        <v>5218</v>
      </c>
    </row>
    <row r="2" spans="1:27">
      <c r="B2" s="745"/>
      <c r="C2" s="745"/>
      <c r="G2" s="745"/>
      <c r="H2" s="814"/>
      <c r="I2" s="745"/>
      <c r="J2" s="745"/>
      <c r="K2" s="745"/>
      <c r="L2" s="814"/>
      <c r="M2" s="745"/>
      <c r="N2" s="745"/>
      <c r="O2" s="745"/>
      <c r="P2" s="745"/>
    </row>
    <row r="3" spans="1:27" ht="15.75" customHeight="1">
      <c r="A3" s="1256" t="s">
        <v>4833</v>
      </c>
      <c r="B3" s="1256"/>
      <c r="C3" s="1256"/>
      <c r="D3" s="1256"/>
      <c r="E3" s="1256"/>
      <c r="F3" s="1256"/>
      <c r="G3" s="1256"/>
      <c r="H3" s="1256"/>
      <c r="I3" s="1256"/>
      <c r="J3" s="1256"/>
      <c r="K3" s="1256"/>
      <c r="L3" s="1256"/>
      <c r="M3" s="1256"/>
      <c r="N3" s="1256"/>
      <c r="O3" s="1256"/>
      <c r="P3" s="1256"/>
    </row>
    <row r="4" spans="1:27" ht="15.75" customHeight="1">
      <c r="A4" s="817"/>
      <c r="B4" s="817"/>
      <c r="C4" s="817"/>
      <c r="D4" s="817"/>
      <c r="E4" s="817"/>
      <c r="F4" s="817"/>
      <c r="G4" s="817"/>
      <c r="H4" s="817"/>
      <c r="I4" s="817"/>
      <c r="J4" s="817"/>
      <c r="K4" s="817"/>
      <c r="L4" s="817"/>
      <c r="M4" s="817"/>
      <c r="N4" s="817"/>
      <c r="O4" s="817"/>
      <c r="P4" s="817"/>
    </row>
    <row r="5" spans="1:27" hidden="1">
      <c r="A5" s="1233" t="s">
        <v>5362</v>
      </c>
      <c r="B5" s="1233"/>
      <c r="C5" s="1233"/>
      <c r="D5" s="1233"/>
      <c r="E5" s="1233"/>
      <c r="F5" s="1233"/>
      <c r="G5" s="1233"/>
      <c r="H5" s="1233"/>
      <c r="I5" s="1233"/>
      <c r="J5" s="1233"/>
      <c r="K5" s="1233"/>
      <c r="L5" s="1233"/>
      <c r="M5" s="1233"/>
      <c r="N5" s="1233"/>
      <c r="O5" s="1233"/>
      <c r="P5" s="1233"/>
    </row>
    <row r="6" spans="1:27" hidden="1">
      <c r="A6" s="744"/>
      <c r="B6" s="744"/>
      <c r="C6" s="744"/>
      <c r="D6" s="744"/>
      <c r="E6" s="796"/>
      <c r="F6" s="744"/>
      <c r="G6" s="744"/>
      <c r="H6" s="818"/>
      <c r="I6" s="744"/>
      <c r="J6" s="744"/>
      <c r="K6" s="744"/>
      <c r="L6" s="818"/>
      <c r="M6" s="744"/>
      <c r="N6" s="744"/>
      <c r="O6" s="744"/>
      <c r="P6" s="744"/>
    </row>
    <row r="7" spans="1:27" hidden="1">
      <c r="A7" s="744"/>
      <c r="B7" s="744"/>
      <c r="C7" s="744"/>
      <c r="D7" s="744"/>
      <c r="E7" s="796"/>
      <c r="F7" s="744"/>
      <c r="G7" s="744"/>
      <c r="H7" s="818"/>
      <c r="I7" s="744"/>
      <c r="J7" s="744"/>
      <c r="K7" s="744"/>
      <c r="L7" s="818"/>
      <c r="M7" s="744"/>
      <c r="N7" s="744"/>
      <c r="O7" s="744"/>
      <c r="P7" s="744"/>
    </row>
    <row r="8" spans="1:27" hidden="1">
      <c r="A8" s="744"/>
      <c r="B8" s="744"/>
      <c r="C8" s="744"/>
      <c r="D8" s="744"/>
      <c r="E8" s="796"/>
      <c r="F8" s="744"/>
      <c r="G8" s="744"/>
      <c r="H8" s="818"/>
      <c r="I8" s="744"/>
      <c r="J8" s="744"/>
      <c r="K8" s="744">
        <f>SUM(D8:D10)</f>
        <v>0</v>
      </c>
      <c r="L8" s="818"/>
      <c r="M8" s="744"/>
      <c r="N8" s="744"/>
      <c r="O8" s="744"/>
      <c r="P8" s="744"/>
    </row>
    <row r="9" spans="1:27">
      <c r="A9" s="359" t="s">
        <v>5554</v>
      </c>
      <c r="B9" s="359"/>
      <c r="C9" s="359"/>
      <c r="D9" s="359"/>
      <c r="E9" s="359"/>
      <c r="F9" s="359"/>
      <c r="G9" s="359"/>
      <c r="H9" s="359"/>
      <c r="I9" s="359"/>
      <c r="J9" s="819"/>
      <c r="K9" s="819"/>
      <c r="L9" s="819"/>
      <c r="M9" s="819"/>
      <c r="N9" s="819"/>
      <c r="O9" s="819"/>
      <c r="P9" s="819"/>
    </row>
    <row r="10" spans="1:27">
      <c r="A10" s="819" t="s">
        <v>5007</v>
      </c>
      <c r="B10" s="819"/>
      <c r="C10" s="819"/>
      <c r="D10" s="819"/>
      <c r="E10" s="819"/>
      <c r="F10" s="819"/>
      <c r="G10" s="819"/>
      <c r="H10" s="819"/>
      <c r="I10" s="819"/>
      <c r="J10" s="819"/>
      <c r="K10" s="819"/>
      <c r="L10" s="819"/>
      <c r="M10" s="819"/>
      <c r="N10" s="819"/>
      <c r="O10" s="819"/>
      <c r="P10" s="819"/>
    </row>
    <row r="11" spans="1:27" ht="15.75">
      <c r="A11" s="1254" t="s">
        <v>4822</v>
      </c>
      <c r="B11" s="1256"/>
      <c r="C11" s="1256"/>
      <c r="D11" s="1256"/>
      <c r="E11" s="1256"/>
      <c r="F11" s="1256"/>
      <c r="G11" s="1256"/>
      <c r="H11" s="1256"/>
      <c r="I11" s="1256"/>
      <c r="J11" s="1256"/>
      <c r="K11" s="1256"/>
      <c r="L11" s="1256"/>
      <c r="M11" s="1256"/>
      <c r="N11" s="1256"/>
      <c r="O11" s="1256"/>
      <c r="P11" s="1256"/>
    </row>
    <row r="12" spans="1:27" ht="28.5" hidden="1" customHeight="1">
      <c r="A12" s="1257" t="s">
        <v>4997</v>
      </c>
      <c r="B12" s="1256"/>
      <c r="C12" s="1256"/>
      <c r="D12" s="1256"/>
      <c r="E12" s="1256"/>
      <c r="F12" s="1256"/>
      <c r="G12" s="1256"/>
      <c r="H12" s="1256"/>
      <c r="I12" s="1256"/>
      <c r="J12" s="1256"/>
      <c r="K12" s="1256"/>
      <c r="L12" s="1256"/>
      <c r="M12" s="1256"/>
      <c r="N12" s="1256"/>
      <c r="O12" s="1256"/>
      <c r="P12" s="1256"/>
      <c r="Q12" s="1256"/>
      <c r="R12" s="1256"/>
      <c r="X12" s="820"/>
      <c r="Y12" s="821"/>
      <c r="Z12" s="822" t="s">
        <v>5000</v>
      </c>
      <c r="AA12" s="823" t="s">
        <v>5000</v>
      </c>
    </row>
    <row r="13" spans="1:27" ht="15.75" hidden="1">
      <c r="A13" s="1255" t="s">
        <v>4822</v>
      </c>
      <c r="B13" s="1255"/>
      <c r="C13" s="1255"/>
      <c r="D13" s="1255"/>
      <c r="E13" s="1255"/>
      <c r="F13" s="1255"/>
      <c r="G13" s="1255"/>
      <c r="H13" s="1255"/>
      <c r="I13" s="1255"/>
      <c r="J13" s="1255"/>
      <c r="K13" s="1255"/>
      <c r="L13" s="1255"/>
      <c r="M13" s="1255"/>
      <c r="N13" s="1255"/>
      <c r="O13" s="1255"/>
      <c r="P13" s="1255"/>
      <c r="Q13" s="1255"/>
      <c r="R13" s="1255"/>
    </row>
    <row r="14" spans="1:27" ht="81" customHeight="1">
      <c r="A14" s="824" t="s">
        <v>4093</v>
      </c>
      <c r="B14" s="825" t="s">
        <v>4094</v>
      </c>
      <c r="C14" s="826" t="s">
        <v>4098</v>
      </c>
      <c r="D14" s="824" t="s">
        <v>4095</v>
      </c>
      <c r="E14" s="825" t="s">
        <v>4096</v>
      </c>
      <c r="F14" s="827" t="s">
        <v>4099</v>
      </c>
      <c r="G14" s="828" t="s">
        <v>264</v>
      </c>
      <c r="H14" s="829" t="s">
        <v>25</v>
      </c>
      <c r="I14" s="829" t="s">
        <v>4699</v>
      </c>
      <c r="J14" s="830" t="s">
        <v>4700</v>
      </c>
      <c r="K14" s="829" t="s">
        <v>4703</v>
      </c>
      <c r="L14" s="829" t="s">
        <v>3755</v>
      </c>
      <c r="M14" s="831" t="s">
        <v>4701</v>
      </c>
      <c r="N14" s="830" t="s">
        <v>4700</v>
      </c>
      <c r="O14" s="829" t="s">
        <v>4703</v>
      </c>
      <c r="P14" s="832" t="s">
        <v>4097</v>
      </c>
      <c r="Q14" s="831" t="s">
        <v>4702</v>
      </c>
      <c r="R14" s="830" t="s">
        <v>4700</v>
      </c>
      <c r="S14" s="829" t="s">
        <v>4704</v>
      </c>
    </row>
    <row r="15" spans="1:27" ht="18.75" hidden="1" customHeight="1" thickBot="1">
      <c r="A15" s="833">
        <v>1</v>
      </c>
      <c r="B15" s="834">
        <v>2</v>
      </c>
      <c r="C15" s="835">
        <v>4</v>
      </c>
      <c r="D15" s="833">
        <v>3</v>
      </c>
      <c r="E15" s="834">
        <v>6</v>
      </c>
      <c r="F15" s="836">
        <v>7</v>
      </c>
      <c r="G15" s="833">
        <v>8</v>
      </c>
      <c r="H15" s="837">
        <v>9</v>
      </c>
      <c r="I15" s="838">
        <v>10</v>
      </c>
      <c r="J15" s="838">
        <v>11</v>
      </c>
      <c r="K15" s="838">
        <v>12</v>
      </c>
      <c r="L15" s="837">
        <v>13</v>
      </c>
      <c r="M15" s="839">
        <v>14</v>
      </c>
      <c r="N15" s="839">
        <v>15</v>
      </c>
      <c r="O15" s="839">
        <v>16</v>
      </c>
      <c r="P15" s="839">
        <v>17</v>
      </c>
      <c r="Q15" s="839">
        <v>18</v>
      </c>
      <c r="R15" s="839">
        <v>19</v>
      </c>
      <c r="S15" s="840">
        <v>20</v>
      </c>
    </row>
    <row r="16" spans="1:27" ht="15" customHeight="1">
      <c r="A16" s="841">
        <v>1</v>
      </c>
      <c r="B16" s="842"/>
      <c r="C16" s="843"/>
      <c r="D16" s="844"/>
      <c r="E16" s="845"/>
      <c r="F16" s="844"/>
      <c r="G16" s="846" t="s">
        <v>4828</v>
      </c>
      <c r="H16" s="847"/>
      <c r="I16" s="847"/>
      <c r="J16" s="848"/>
      <c r="K16" s="847"/>
      <c r="L16" s="849"/>
      <c r="M16" s="849"/>
      <c r="N16" s="850"/>
      <c r="O16" s="849"/>
      <c r="P16" s="849"/>
      <c r="Q16" s="849"/>
      <c r="R16" s="850"/>
      <c r="S16" s="849"/>
    </row>
    <row r="17" spans="3:31" ht="28.5">
      <c r="C17" s="747" t="s">
        <v>4836</v>
      </c>
      <c r="D17" s="756"/>
      <c r="G17" s="851" t="s">
        <v>4891</v>
      </c>
    </row>
    <row r="18" spans="3:31">
      <c r="C18" s="747" t="s">
        <v>4838</v>
      </c>
      <c r="D18" s="756"/>
      <c r="G18" s="851" t="s">
        <v>4892</v>
      </c>
    </row>
    <row r="19" spans="3:31" ht="30">
      <c r="C19" s="747"/>
      <c r="D19" s="764">
        <v>110</v>
      </c>
      <c r="E19" s="765"/>
      <c r="F19" s="764"/>
      <c r="G19" s="766" t="s">
        <v>106</v>
      </c>
    </row>
    <row r="20" spans="3:31" ht="15" customHeight="1">
      <c r="E20" s="746">
        <v>1</v>
      </c>
      <c r="F20" s="768">
        <v>411</v>
      </c>
      <c r="G20" s="769" t="s">
        <v>4104</v>
      </c>
      <c r="H20" s="852">
        <f>4692182-40000</f>
        <v>4652182</v>
      </c>
      <c r="I20" s="749">
        <v>2182786.2399999998</v>
      </c>
      <c r="J20" s="750">
        <f>I20/H20</f>
        <v>0.4691962266308583</v>
      </c>
      <c r="K20" s="749">
        <f>H20-I20</f>
        <v>2469395.7600000002</v>
      </c>
      <c r="L20" s="751">
        <v>0</v>
      </c>
      <c r="M20" s="751">
        <v>0</v>
      </c>
      <c r="O20" s="751">
        <f>L20-M20</f>
        <v>0</v>
      </c>
      <c r="P20" s="751">
        <f>H20+L20</f>
        <v>4652182</v>
      </c>
      <c r="Q20" s="751">
        <f>I20+M20</f>
        <v>2182786.2399999998</v>
      </c>
      <c r="R20" s="752">
        <f>Q20/P20</f>
        <v>0.4691962266308583</v>
      </c>
      <c r="S20" s="751">
        <f>P20-Q20</f>
        <v>2469395.7600000002</v>
      </c>
      <c r="Z20" s="812">
        <f>H20-X20+Y20</f>
        <v>4652182</v>
      </c>
      <c r="AA20" s="813">
        <v>2620502.29</v>
      </c>
      <c r="AB20" s="202">
        <f>Z20-AA20</f>
        <v>2031679.71</v>
      </c>
      <c r="AE20" s="202">
        <f>H20-AA20</f>
        <v>2031679.71</v>
      </c>
    </row>
    <row r="21" spans="3:31" ht="14.25" customHeight="1">
      <c r="E21" s="746">
        <v>2</v>
      </c>
      <c r="F21" s="768">
        <v>412</v>
      </c>
      <c r="G21" s="769" t="s">
        <v>3764</v>
      </c>
      <c r="H21" s="853">
        <f>607824+40000</f>
        <v>647824</v>
      </c>
      <c r="I21" s="749">
        <v>363433.89000000013</v>
      </c>
      <c r="J21" s="750">
        <f t="shared" ref="J21:J53" si="0">I21/H21</f>
        <v>0.56100714082837333</v>
      </c>
      <c r="K21" s="749">
        <f t="shared" ref="K21:K54" si="1">H21-I21</f>
        <v>284390.10999999987</v>
      </c>
      <c r="L21" s="751">
        <v>0</v>
      </c>
      <c r="M21" s="751">
        <v>0</v>
      </c>
      <c r="O21" s="751">
        <f t="shared" ref="O21:O54" si="2">L21-M21</f>
        <v>0</v>
      </c>
      <c r="P21" s="751">
        <f t="shared" ref="P21:P54" si="3">H21+L21</f>
        <v>647824</v>
      </c>
      <c r="Q21" s="751">
        <f t="shared" ref="Q21:Q54" si="4">I21+M21</f>
        <v>363433.89000000013</v>
      </c>
      <c r="R21" s="752">
        <f t="shared" ref="R21:R53" si="5">Q21/P21</f>
        <v>0.56100714082837333</v>
      </c>
      <c r="S21" s="751">
        <f t="shared" ref="S21:S54" si="6">P21-Q21</f>
        <v>284390.10999999987</v>
      </c>
      <c r="Z21" s="812">
        <f t="shared" ref="Z21:Z54" si="7">H21-X21+Y21</f>
        <v>647824</v>
      </c>
      <c r="AA21" s="813">
        <v>469069.92</v>
      </c>
      <c r="AB21" s="84">
        <f t="shared" ref="AB21:AB84" si="8">Z21-AA21</f>
        <v>178754.08000000002</v>
      </c>
      <c r="AE21" s="84">
        <f t="shared" ref="AE21:AE54" si="9">H21-AA21</f>
        <v>178754.08000000002</v>
      </c>
    </row>
    <row r="22" spans="3:31" ht="15" hidden="1" customHeight="1">
      <c r="F22" s="768">
        <v>413</v>
      </c>
      <c r="G22" s="769" t="s">
        <v>4105</v>
      </c>
      <c r="H22" s="852">
        <v>0</v>
      </c>
      <c r="J22" s="750" t="e">
        <f t="shared" si="0"/>
        <v>#DIV/0!</v>
      </c>
      <c r="K22" s="749">
        <f t="shared" si="1"/>
        <v>0</v>
      </c>
      <c r="O22" s="751">
        <f t="shared" si="2"/>
        <v>0</v>
      </c>
      <c r="P22" s="751">
        <f t="shared" si="3"/>
        <v>0</v>
      </c>
      <c r="Q22" s="751">
        <f t="shared" si="4"/>
        <v>0</v>
      </c>
      <c r="R22" s="752" t="e">
        <f t="shared" si="5"/>
        <v>#DIV/0!</v>
      </c>
      <c r="S22" s="751">
        <f t="shared" si="6"/>
        <v>0</v>
      </c>
      <c r="V22" s="202">
        <f>I22/10*12</f>
        <v>0</v>
      </c>
      <c r="W22" s="202">
        <f>H22-V22</f>
        <v>0</v>
      </c>
      <c r="Z22" s="812">
        <f t="shared" si="7"/>
        <v>0</v>
      </c>
      <c r="AA22" s="813">
        <v>0</v>
      </c>
      <c r="AB22" s="84">
        <f t="shared" si="8"/>
        <v>0</v>
      </c>
      <c r="AE22" s="84">
        <f t="shared" si="9"/>
        <v>0</v>
      </c>
    </row>
    <row r="23" spans="3:31" ht="15" hidden="1" customHeight="1">
      <c r="F23" s="768">
        <v>414</v>
      </c>
      <c r="G23" s="769" t="s">
        <v>3767</v>
      </c>
      <c r="H23" s="852">
        <v>0</v>
      </c>
      <c r="I23" s="749">
        <v>0</v>
      </c>
      <c r="J23" s="750" t="e">
        <f t="shared" si="0"/>
        <v>#DIV/0!</v>
      </c>
      <c r="K23" s="749">
        <f t="shared" si="1"/>
        <v>0</v>
      </c>
      <c r="L23" s="751">
        <v>0</v>
      </c>
      <c r="M23" s="751">
        <v>0</v>
      </c>
      <c r="O23" s="751">
        <f t="shared" si="2"/>
        <v>0</v>
      </c>
      <c r="P23" s="751">
        <f t="shared" si="3"/>
        <v>0</v>
      </c>
      <c r="Q23" s="751">
        <f t="shared" si="4"/>
        <v>0</v>
      </c>
      <c r="R23" s="752" t="e">
        <f t="shared" si="5"/>
        <v>#DIV/0!</v>
      </c>
      <c r="S23" s="751">
        <f t="shared" si="6"/>
        <v>0</v>
      </c>
      <c r="V23" s="202">
        <f>I23/10*12</f>
        <v>0</v>
      </c>
      <c r="W23" s="202">
        <f>H23-V23</f>
        <v>0</v>
      </c>
      <c r="Z23" s="812">
        <f t="shared" si="7"/>
        <v>0</v>
      </c>
      <c r="AA23" s="813">
        <v>0</v>
      </c>
      <c r="AB23" s="84">
        <f t="shared" si="8"/>
        <v>0</v>
      </c>
      <c r="AE23" s="84">
        <f t="shared" si="9"/>
        <v>0</v>
      </c>
    </row>
    <row r="24" spans="3:31" hidden="1">
      <c r="F24" s="768">
        <v>415</v>
      </c>
      <c r="G24" s="769" t="s">
        <v>4114</v>
      </c>
      <c r="H24" s="852">
        <v>0</v>
      </c>
      <c r="I24" s="749">
        <v>0</v>
      </c>
      <c r="J24" s="750" t="e">
        <f t="shared" si="0"/>
        <v>#DIV/0!</v>
      </c>
      <c r="K24" s="749">
        <f t="shared" si="1"/>
        <v>0</v>
      </c>
      <c r="O24" s="751">
        <f t="shared" si="2"/>
        <v>0</v>
      </c>
      <c r="P24" s="751">
        <f t="shared" si="3"/>
        <v>0</v>
      </c>
      <c r="Q24" s="751">
        <f t="shared" si="4"/>
        <v>0</v>
      </c>
      <c r="R24" s="752" t="e">
        <f t="shared" si="5"/>
        <v>#DIV/0!</v>
      </c>
      <c r="S24" s="751">
        <f t="shared" si="6"/>
        <v>0</v>
      </c>
      <c r="V24" s="202">
        <f>I24/10*12</f>
        <v>0</v>
      </c>
      <c r="W24" s="202">
        <f>H24-V24</f>
        <v>0</v>
      </c>
      <c r="Z24" s="812">
        <f t="shared" si="7"/>
        <v>0</v>
      </c>
      <c r="AA24" s="813">
        <v>0</v>
      </c>
      <c r="AB24" s="84">
        <f t="shared" si="8"/>
        <v>0</v>
      </c>
      <c r="AE24" s="84">
        <f t="shared" si="9"/>
        <v>0</v>
      </c>
    </row>
    <row r="25" spans="3:31">
      <c r="E25" s="746">
        <v>3</v>
      </c>
      <c r="F25" s="768">
        <v>415</v>
      </c>
      <c r="G25" s="769" t="s">
        <v>4114</v>
      </c>
      <c r="H25" s="852">
        <v>100000</v>
      </c>
      <c r="I25" s="749">
        <v>100843.13</v>
      </c>
      <c r="J25" s="750">
        <f t="shared" si="0"/>
        <v>1.0084313</v>
      </c>
      <c r="K25" s="749">
        <f t="shared" si="1"/>
        <v>-843.13000000000466</v>
      </c>
      <c r="L25" s="751">
        <v>0</v>
      </c>
      <c r="M25" s="751">
        <v>0</v>
      </c>
      <c r="O25" s="751">
        <f t="shared" si="2"/>
        <v>0</v>
      </c>
      <c r="P25" s="751">
        <f t="shared" si="3"/>
        <v>100000</v>
      </c>
      <c r="Q25" s="751">
        <f t="shared" si="4"/>
        <v>100843.13</v>
      </c>
      <c r="R25" s="752">
        <f t="shared" si="5"/>
        <v>1.0084313</v>
      </c>
      <c r="S25" s="751">
        <f t="shared" si="6"/>
        <v>-843.13000000000466</v>
      </c>
      <c r="Y25" s="816">
        <v>21000</v>
      </c>
      <c r="Z25" s="812">
        <f t="shared" si="7"/>
        <v>121000</v>
      </c>
      <c r="AA25" s="813">
        <v>65545.820000000007</v>
      </c>
      <c r="AB25" s="202">
        <f>Z25-AA25</f>
        <v>55454.179999999993</v>
      </c>
      <c r="AE25" s="84">
        <f t="shared" si="9"/>
        <v>34454.179999999993</v>
      </c>
    </row>
    <row r="26" spans="3:31">
      <c r="E26" s="746">
        <v>4</v>
      </c>
      <c r="F26" s="768">
        <v>421</v>
      </c>
      <c r="G26" s="769" t="s">
        <v>3777</v>
      </c>
      <c r="H26" s="852">
        <f>110000-90000</f>
        <v>20000</v>
      </c>
      <c r="I26" s="749">
        <v>106930.18000000001</v>
      </c>
      <c r="J26" s="750">
        <f t="shared" si="0"/>
        <v>5.3465090000000002</v>
      </c>
      <c r="K26" s="749">
        <f t="shared" si="1"/>
        <v>-86930.180000000008</v>
      </c>
      <c r="L26" s="751">
        <v>0</v>
      </c>
      <c r="M26" s="751">
        <v>0</v>
      </c>
      <c r="O26" s="751">
        <f t="shared" si="2"/>
        <v>0</v>
      </c>
      <c r="P26" s="751">
        <f t="shared" si="3"/>
        <v>20000</v>
      </c>
      <c r="Q26" s="751">
        <f t="shared" si="4"/>
        <v>106930.18000000001</v>
      </c>
      <c r="R26" s="752">
        <f t="shared" si="5"/>
        <v>5.3465090000000002</v>
      </c>
      <c r="S26" s="751">
        <f t="shared" si="6"/>
        <v>-86930.180000000008</v>
      </c>
      <c r="Z26" s="812">
        <f t="shared" si="7"/>
        <v>20000</v>
      </c>
      <c r="AA26" s="813">
        <v>1510</v>
      </c>
      <c r="AB26" s="202">
        <f>Z26-AA26</f>
        <v>18490</v>
      </c>
      <c r="AE26" s="84">
        <f t="shared" si="9"/>
        <v>18490</v>
      </c>
    </row>
    <row r="27" spans="3:31" hidden="1">
      <c r="F27" s="768">
        <v>418</v>
      </c>
      <c r="G27" s="769" t="s">
        <v>3773</v>
      </c>
      <c r="H27" s="852">
        <v>0</v>
      </c>
      <c r="J27" s="750" t="e">
        <f t="shared" si="0"/>
        <v>#DIV/0!</v>
      </c>
      <c r="K27" s="749">
        <f t="shared" si="1"/>
        <v>0</v>
      </c>
      <c r="O27" s="751">
        <f t="shared" si="2"/>
        <v>0</v>
      </c>
      <c r="P27" s="751">
        <f t="shared" si="3"/>
        <v>0</v>
      </c>
      <c r="Q27" s="751">
        <f t="shared" si="4"/>
        <v>0</v>
      </c>
      <c r="R27" s="752" t="e">
        <f t="shared" si="5"/>
        <v>#DIV/0!</v>
      </c>
      <c r="S27" s="751">
        <f t="shared" si="6"/>
        <v>0</v>
      </c>
      <c r="Z27" s="812">
        <f t="shared" si="7"/>
        <v>0</v>
      </c>
      <c r="AA27" s="813">
        <v>0</v>
      </c>
      <c r="AB27" s="84">
        <f t="shared" si="8"/>
        <v>0</v>
      </c>
      <c r="AE27" s="84">
        <f t="shared" si="9"/>
        <v>0</v>
      </c>
    </row>
    <row r="28" spans="3:31" hidden="1">
      <c r="F28" s="768">
        <v>421</v>
      </c>
      <c r="G28" s="769" t="s">
        <v>3777</v>
      </c>
      <c r="H28" s="852">
        <v>0</v>
      </c>
      <c r="I28" s="749">
        <v>0</v>
      </c>
      <c r="J28" s="750" t="e">
        <f t="shared" si="0"/>
        <v>#DIV/0!</v>
      </c>
      <c r="K28" s="749">
        <f t="shared" si="1"/>
        <v>0</v>
      </c>
      <c r="O28" s="751">
        <f t="shared" si="2"/>
        <v>0</v>
      </c>
      <c r="P28" s="751">
        <f t="shared" si="3"/>
        <v>0</v>
      </c>
      <c r="Q28" s="751">
        <f t="shared" si="4"/>
        <v>0</v>
      </c>
      <c r="R28" s="752" t="e">
        <f t="shared" si="5"/>
        <v>#DIV/0!</v>
      </c>
      <c r="S28" s="751">
        <f t="shared" si="6"/>
        <v>0</v>
      </c>
      <c r="Z28" s="812">
        <f t="shared" si="7"/>
        <v>0</v>
      </c>
      <c r="AA28" s="813">
        <v>0</v>
      </c>
      <c r="AB28" s="84">
        <f t="shared" si="8"/>
        <v>0</v>
      </c>
      <c r="AE28" s="84">
        <f t="shared" si="9"/>
        <v>0</v>
      </c>
    </row>
    <row r="29" spans="3:31">
      <c r="E29" s="746">
        <v>5</v>
      </c>
      <c r="F29" s="768">
        <v>422</v>
      </c>
      <c r="G29" s="769" t="s">
        <v>3778</v>
      </c>
      <c r="H29" s="852">
        <f>100000-90000</f>
        <v>10000</v>
      </c>
      <c r="I29" s="749">
        <v>0</v>
      </c>
      <c r="K29" s="749">
        <f t="shared" si="1"/>
        <v>10000</v>
      </c>
      <c r="L29" s="751">
        <v>0</v>
      </c>
      <c r="M29" s="751">
        <v>0</v>
      </c>
      <c r="O29" s="751">
        <f t="shared" si="2"/>
        <v>0</v>
      </c>
      <c r="P29" s="751">
        <f t="shared" si="3"/>
        <v>10000</v>
      </c>
      <c r="Q29" s="751">
        <f t="shared" si="4"/>
        <v>0</v>
      </c>
      <c r="S29" s="751">
        <f t="shared" si="6"/>
        <v>10000</v>
      </c>
      <c r="Z29" s="812">
        <f t="shared" si="7"/>
        <v>10000</v>
      </c>
      <c r="AA29" s="813">
        <v>22500</v>
      </c>
      <c r="AB29" s="84">
        <f t="shared" si="8"/>
        <v>-12500</v>
      </c>
      <c r="AE29" s="84">
        <f t="shared" si="9"/>
        <v>-12500</v>
      </c>
    </row>
    <row r="30" spans="3:31">
      <c r="E30" s="746">
        <v>6</v>
      </c>
      <c r="F30" s="768">
        <v>423</v>
      </c>
      <c r="G30" s="769" t="s">
        <v>3779</v>
      </c>
      <c r="H30" s="854">
        <f>7200000-1000000</f>
        <v>6200000</v>
      </c>
      <c r="I30" s="749">
        <v>1427625.1400000006</v>
      </c>
      <c r="J30" s="750">
        <f t="shared" si="0"/>
        <v>0.23026211935483881</v>
      </c>
      <c r="K30" s="749">
        <f t="shared" si="1"/>
        <v>4772374.8599999994</v>
      </c>
      <c r="L30" s="751">
        <v>0</v>
      </c>
      <c r="M30" s="751">
        <v>0</v>
      </c>
      <c r="O30" s="751">
        <f t="shared" si="2"/>
        <v>0</v>
      </c>
      <c r="P30" s="751">
        <f t="shared" si="3"/>
        <v>6200000</v>
      </c>
      <c r="Q30" s="751">
        <f t="shared" si="4"/>
        <v>1427625.1400000006</v>
      </c>
      <c r="R30" s="752">
        <f t="shared" si="5"/>
        <v>0.23026211935483881</v>
      </c>
      <c r="S30" s="751">
        <f t="shared" si="6"/>
        <v>4772374.8599999994</v>
      </c>
      <c r="T30" s="855"/>
      <c r="Z30" s="812">
        <f t="shared" si="7"/>
        <v>6200000</v>
      </c>
      <c r="AA30" s="813">
        <v>2467009.02</v>
      </c>
      <c r="AB30" s="84">
        <f t="shared" si="8"/>
        <v>3732990.98</v>
      </c>
      <c r="AE30" s="84">
        <f t="shared" si="9"/>
        <v>3732990.98</v>
      </c>
    </row>
    <row r="31" spans="3:31">
      <c r="E31" s="746">
        <v>7</v>
      </c>
      <c r="F31" s="768">
        <v>426</v>
      </c>
      <c r="G31" s="769" t="s">
        <v>3785</v>
      </c>
      <c r="H31" s="854">
        <f>890000-500000</f>
        <v>390000</v>
      </c>
      <c r="I31" s="749">
        <v>705391.10000000021</v>
      </c>
      <c r="J31" s="750">
        <f>I31/H31</f>
        <v>1.8086951282051287</v>
      </c>
      <c r="K31" s="749">
        <f t="shared" si="1"/>
        <v>-315391.10000000021</v>
      </c>
      <c r="L31" s="751">
        <v>0</v>
      </c>
      <c r="M31" s="751">
        <v>0</v>
      </c>
      <c r="O31" s="751">
        <f t="shared" si="2"/>
        <v>0</v>
      </c>
      <c r="P31" s="751">
        <f t="shared" si="3"/>
        <v>390000</v>
      </c>
      <c r="Q31" s="751">
        <f t="shared" si="4"/>
        <v>705391.10000000021</v>
      </c>
      <c r="R31" s="752">
        <f t="shared" si="5"/>
        <v>1.8086951282051287</v>
      </c>
      <c r="S31" s="751">
        <f t="shared" si="6"/>
        <v>-315391.10000000021</v>
      </c>
      <c r="X31" s="815">
        <v>200000</v>
      </c>
      <c r="Z31" s="812">
        <f t="shared" si="7"/>
        <v>190000</v>
      </c>
      <c r="AA31" s="813">
        <v>319332.73</v>
      </c>
      <c r="AB31" s="202">
        <f>Z31-AA31</f>
        <v>-129332.72999999998</v>
      </c>
      <c r="AE31" s="84">
        <f t="shared" si="9"/>
        <v>70667.270000000019</v>
      </c>
    </row>
    <row r="32" spans="3:31" hidden="1">
      <c r="F32" s="768">
        <v>465</v>
      </c>
      <c r="G32" s="769" t="s">
        <v>4705</v>
      </c>
      <c r="H32" s="854">
        <v>0</v>
      </c>
      <c r="J32" s="750" t="e">
        <f t="shared" si="0"/>
        <v>#DIV/0!</v>
      </c>
      <c r="K32" s="749">
        <f t="shared" si="1"/>
        <v>0</v>
      </c>
      <c r="L32" s="751">
        <v>0</v>
      </c>
      <c r="M32" s="751">
        <v>0</v>
      </c>
      <c r="O32" s="751">
        <f t="shared" si="2"/>
        <v>0</v>
      </c>
      <c r="P32" s="751">
        <f t="shared" si="3"/>
        <v>0</v>
      </c>
      <c r="Q32" s="751">
        <f t="shared" si="4"/>
        <v>0</v>
      </c>
      <c r="R32" s="752" t="e">
        <f t="shared" si="5"/>
        <v>#DIV/0!</v>
      </c>
      <c r="S32" s="751">
        <f t="shared" si="6"/>
        <v>0</v>
      </c>
      <c r="Z32" s="812">
        <f t="shared" si="7"/>
        <v>0</v>
      </c>
      <c r="AA32" s="813">
        <v>323700</v>
      </c>
      <c r="AB32" s="84">
        <f t="shared" si="8"/>
        <v>-323700</v>
      </c>
      <c r="AE32" s="84">
        <f t="shared" si="9"/>
        <v>-323700</v>
      </c>
    </row>
    <row r="33" spans="6:31" hidden="1">
      <c r="F33" s="768">
        <v>431</v>
      </c>
      <c r="G33" s="769" t="s">
        <v>4118</v>
      </c>
      <c r="H33" s="854">
        <v>0</v>
      </c>
      <c r="J33" s="750" t="e">
        <f t="shared" si="0"/>
        <v>#DIV/0!</v>
      </c>
      <c r="K33" s="749">
        <f t="shared" si="1"/>
        <v>0</v>
      </c>
      <c r="O33" s="751">
        <f t="shared" si="2"/>
        <v>0</v>
      </c>
      <c r="P33" s="751">
        <f t="shared" si="3"/>
        <v>0</v>
      </c>
      <c r="Q33" s="751">
        <f t="shared" si="4"/>
        <v>0</v>
      </c>
      <c r="R33" s="752" t="e">
        <f t="shared" si="5"/>
        <v>#DIV/0!</v>
      </c>
      <c r="S33" s="751">
        <f t="shared" si="6"/>
        <v>0</v>
      </c>
      <c r="Z33" s="812">
        <f t="shared" si="7"/>
        <v>0</v>
      </c>
      <c r="AA33" s="813">
        <v>0</v>
      </c>
      <c r="AB33" s="84">
        <f t="shared" si="8"/>
        <v>0</v>
      </c>
      <c r="AE33" s="84">
        <f t="shared" si="9"/>
        <v>0</v>
      </c>
    </row>
    <row r="34" spans="6:31" hidden="1">
      <c r="F34" s="768">
        <v>432</v>
      </c>
      <c r="G34" s="769" t="s">
        <v>4119</v>
      </c>
      <c r="H34" s="854">
        <v>0</v>
      </c>
      <c r="J34" s="750" t="e">
        <f t="shared" si="0"/>
        <v>#DIV/0!</v>
      </c>
      <c r="K34" s="749">
        <f t="shared" si="1"/>
        <v>0</v>
      </c>
      <c r="O34" s="751">
        <f t="shared" si="2"/>
        <v>0</v>
      </c>
      <c r="P34" s="751">
        <f t="shared" si="3"/>
        <v>0</v>
      </c>
      <c r="Q34" s="751">
        <f t="shared" si="4"/>
        <v>0</v>
      </c>
      <c r="R34" s="752" t="e">
        <f t="shared" si="5"/>
        <v>#DIV/0!</v>
      </c>
      <c r="S34" s="751">
        <f t="shared" si="6"/>
        <v>0</v>
      </c>
      <c r="Z34" s="812">
        <f t="shared" si="7"/>
        <v>0</v>
      </c>
      <c r="AA34" s="813">
        <v>0</v>
      </c>
      <c r="AB34" s="84">
        <f t="shared" si="8"/>
        <v>0</v>
      </c>
      <c r="AE34" s="84">
        <f t="shared" si="9"/>
        <v>0</v>
      </c>
    </row>
    <row r="35" spans="6:31" hidden="1">
      <c r="F35" s="768">
        <v>433</v>
      </c>
      <c r="G35" s="769" t="s">
        <v>4120</v>
      </c>
      <c r="H35" s="854">
        <v>0</v>
      </c>
      <c r="J35" s="750" t="e">
        <f t="shared" si="0"/>
        <v>#DIV/0!</v>
      </c>
      <c r="K35" s="749">
        <f t="shared" si="1"/>
        <v>0</v>
      </c>
      <c r="O35" s="751">
        <f t="shared" si="2"/>
        <v>0</v>
      </c>
      <c r="P35" s="751">
        <f t="shared" si="3"/>
        <v>0</v>
      </c>
      <c r="Q35" s="751">
        <f t="shared" si="4"/>
        <v>0</v>
      </c>
      <c r="R35" s="752" t="e">
        <f t="shared" si="5"/>
        <v>#DIV/0!</v>
      </c>
      <c r="S35" s="751">
        <f t="shared" si="6"/>
        <v>0</v>
      </c>
      <c r="Z35" s="812">
        <f t="shared" si="7"/>
        <v>0</v>
      </c>
      <c r="AA35" s="813">
        <v>0</v>
      </c>
      <c r="AB35" s="84">
        <f t="shared" si="8"/>
        <v>0</v>
      </c>
      <c r="AE35" s="84">
        <f t="shared" si="9"/>
        <v>0</v>
      </c>
    </row>
    <row r="36" spans="6:31" hidden="1">
      <c r="F36" s="768">
        <v>434</v>
      </c>
      <c r="G36" s="769" t="s">
        <v>4121</v>
      </c>
      <c r="H36" s="854">
        <v>0</v>
      </c>
      <c r="J36" s="750" t="e">
        <f t="shared" si="0"/>
        <v>#DIV/0!</v>
      </c>
      <c r="K36" s="749">
        <f t="shared" si="1"/>
        <v>0</v>
      </c>
      <c r="O36" s="751">
        <f t="shared" si="2"/>
        <v>0</v>
      </c>
      <c r="P36" s="751">
        <f t="shared" si="3"/>
        <v>0</v>
      </c>
      <c r="Q36" s="751">
        <f t="shared" si="4"/>
        <v>0</v>
      </c>
      <c r="R36" s="752" t="e">
        <f t="shared" si="5"/>
        <v>#DIV/0!</v>
      </c>
      <c r="S36" s="751">
        <f t="shared" si="6"/>
        <v>0</v>
      </c>
      <c r="Z36" s="812">
        <f t="shared" si="7"/>
        <v>0</v>
      </c>
      <c r="AA36" s="813">
        <v>0</v>
      </c>
      <c r="AB36" s="84">
        <f t="shared" si="8"/>
        <v>0</v>
      </c>
      <c r="AE36" s="84">
        <f t="shared" si="9"/>
        <v>0</v>
      </c>
    </row>
    <row r="37" spans="6:31" hidden="1">
      <c r="F37" s="768">
        <v>435</v>
      </c>
      <c r="G37" s="769" t="s">
        <v>3792</v>
      </c>
      <c r="H37" s="854">
        <v>0</v>
      </c>
      <c r="J37" s="750" t="e">
        <f t="shared" si="0"/>
        <v>#DIV/0!</v>
      </c>
      <c r="K37" s="749">
        <f t="shared" si="1"/>
        <v>0</v>
      </c>
      <c r="O37" s="751">
        <f t="shared" si="2"/>
        <v>0</v>
      </c>
      <c r="P37" s="751">
        <f t="shared" si="3"/>
        <v>0</v>
      </c>
      <c r="Q37" s="751">
        <f t="shared" si="4"/>
        <v>0</v>
      </c>
      <c r="R37" s="752" t="e">
        <f t="shared" si="5"/>
        <v>#DIV/0!</v>
      </c>
      <c r="S37" s="751">
        <f t="shared" si="6"/>
        <v>0</v>
      </c>
      <c r="Z37" s="812">
        <f t="shared" si="7"/>
        <v>0</v>
      </c>
      <c r="AA37" s="813">
        <v>0</v>
      </c>
      <c r="AB37" s="84">
        <f t="shared" si="8"/>
        <v>0</v>
      </c>
      <c r="AE37" s="84">
        <f t="shared" si="9"/>
        <v>0</v>
      </c>
    </row>
    <row r="38" spans="6:31" hidden="1">
      <c r="F38" s="768">
        <v>441</v>
      </c>
      <c r="G38" s="769" t="s">
        <v>4122</v>
      </c>
      <c r="H38" s="854">
        <v>0</v>
      </c>
      <c r="J38" s="750" t="e">
        <f t="shared" si="0"/>
        <v>#DIV/0!</v>
      </c>
      <c r="K38" s="749">
        <f t="shared" si="1"/>
        <v>0</v>
      </c>
      <c r="O38" s="751">
        <f t="shared" si="2"/>
        <v>0</v>
      </c>
      <c r="P38" s="751">
        <f t="shared" si="3"/>
        <v>0</v>
      </c>
      <c r="Q38" s="751">
        <f t="shared" si="4"/>
        <v>0</v>
      </c>
      <c r="R38" s="752" t="e">
        <f t="shared" si="5"/>
        <v>#DIV/0!</v>
      </c>
      <c r="S38" s="751">
        <f t="shared" si="6"/>
        <v>0</v>
      </c>
      <c r="Z38" s="812">
        <f t="shared" si="7"/>
        <v>0</v>
      </c>
      <c r="AA38" s="813">
        <v>0</v>
      </c>
      <c r="AB38" s="84">
        <f t="shared" si="8"/>
        <v>0</v>
      </c>
      <c r="AE38" s="84">
        <f t="shared" si="9"/>
        <v>0</v>
      </c>
    </row>
    <row r="39" spans="6:31" hidden="1">
      <c r="F39" s="768">
        <v>442</v>
      </c>
      <c r="G39" s="769" t="s">
        <v>4123</v>
      </c>
      <c r="H39" s="854">
        <v>0</v>
      </c>
      <c r="J39" s="750" t="e">
        <f t="shared" si="0"/>
        <v>#DIV/0!</v>
      </c>
      <c r="K39" s="749">
        <f t="shared" si="1"/>
        <v>0</v>
      </c>
      <c r="O39" s="751">
        <f t="shared" si="2"/>
        <v>0</v>
      </c>
      <c r="P39" s="751">
        <f t="shared" si="3"/>
        <v>0</v>
      </c>
      <c r="Q39" s="751">
        <f t="shared" si="4"/>
        <v>0</v>
      </c>
      <c r="R39" s="752" t="e">
        <f t="shared" si="5"/>
        <v>#DIV/0!</v>
      </c>
      <c r="S39" s="751">
        <f t="shared" si="6"/>
        <v>0</v>
      </c>
      <c r="Z39" s="812">
        <f t="shared" si="7"/>
        <v>0</v>
      </c>
      <c r="AA39" s="813">
        <v>0</v>
      </c>
      <c r="AB39" s="84">
        <f t="shared" si="8"/>
        <v>0</v>
      </c>
      <c r="AE39" s="84">
        <f t="shared" si="9"/>
        <v>0</v>
      </c>
    </row>
    <row r="40" spans="6:31" hidden="1">
      <c r="F40" s="768">
        <v>443</v>
      </c>
      <c r="G40" s="769" t="s">
        <v>3797</v>
      </c>
      <c r="H40" s="854">
        <v>0</v>
      </c>
      <c r="J40" s="750" t="e">
        <f t="shared" si="0"/>
        <v>#DIV/0!</v>
      </c>
      <c r="K40" s="749">
        <f t="shared" si="1"/>
        <v>0</v>
      </c>
      <c r="O40" s="751">
        <f t="shared" si="2"/>
        <v>0</v>
      </c>
      <c r="P40" s="751">
        <f t="shared" si="3"/>
        <v>0</v>
      </c>
      <c r="Q40" s="751">
        <f t="shared" si="4"/>
        <v>0</v>
      </c>
      <c r="R40" s="752" t="e">
        <f t="shared" si="5"/>
        <v>#DIV/0!</v>
      </c>
      <c r="S40" s="751">
        <f t="shared" si="6"/>
        <v>0</v>
      </c>
      <c r="Z40" s="812">
        <f t="shared" si="7"/>
        <v>0</v>
      </c>
      <c r="AA40" s="813">
        <v>0</v>
      </c>
      <c r="AB40" s="84">
        <f t="shared" si="8"/>
        <v>0</v>
      </c>
      <c r="AE40" s="84">
        <f t="shared" si="9"/>
        <v>0</v>
      </c>
    </row>
    <row r="41" spans="6:31" hidden="1">
      <c r="F41" s="768">
        <v>444</v>
      </c>
      <c r="G41" s="769" t="s">
        <v>3798</v>
      </c>
      <c r="H41" s="854">
        <v>0</v>
      </c>
      <c r="J41" s="750" t="e">
        <f t="shared" si="0"/>
        <v>#DIV/0!</v>
      </c>
      <c r="K41" s="749">
        <f t="shared" si="1"/>
        <v>0</v>
      </c>
      <c r="O41" s="751">
        <f t="shared" si="2"/>
        <v>0</v>
      </c>
      <c r="P41" s="751">
        <f t="shared" si="3"/>
        <v>0</v>
      </c>
      <c r="Q41" s="751">
        <f t="shared" si="4"/>
        <v>0</v>
      </c>
      <c r="R41" s="752" t="e">
        <f t="shared" si="5"/>
        <v>#DIV/0!</v>
      </c>
      <c r="S41" s="751">
        <f t="shared" si="6"/>
        <v>0</v>
      </c>
      <c r="Z41" s="812">
        <f t="shared" si="7"/>
        <v>0</v>
      </c>
      <c r="AA41" s="813">
        <v>0</v>
      </c>
      <c r="AB41" s="84">
        <f t="shared" si="8"/>
        <v>0</v>
      </c>
      <c r="AE41" s="84">
        <f t="shared" si="9"/>
        <v>0</v>
      </c>
    </row>
    <row r="42" spans="6:31" ht="30" hidden="1">
      <c r="F42" s="768">
        <v>4511</v>
      </c>
      <c r="G42" s="856" t="s">
        <v>1691</v>
      </c>
      <c r="H42" s="854">
        <v>0</v>
      </c>
      <c r="J42" s="750" t="e">
        <f t="shared" si="0"/>
        <v>#DIV/0!</v>
      </c>
      <c r="K42" s="749">
        <f t="shared" si="1"/>
        <v>0</v>
      </c>
      <c r="O42" s="751">
        <f t="shared" si="2"/>
        <v>0</v>
      </c>
      <c r="P42" s="751">
        <f t="shared" si="3"/>
        <v>0</v>
      </c>
      <c r="Q42" s="751">
        <f t="shared" si="4"/>
        <v>0</v>
      </c>
      <c r="R42" s="752" t="e">
        <f t="shared" si="5"/>
        <v>#DIV/0!</v>
      </c>
      <c r="S42" s="751">
        <f t="shared" si="6"/>
        <v>0</v>
      </c>
      <c r="Z42" s="812">
        <f t="shared" si="7"/>
        <v>0</v>
      </c>
      <c r="AA42" s="813">
        <v>0</v>
      </c>
      <c r="AB42" s="84">
        <f t="shared" si="8"/>
        <v>0</v>
      </c>
      <c r="AE42" s="84">
        <f t="shared" si="9"/>
        <v>0</v>
      </c>
    </row>
    <row r="43" spans="6:31" ht="19.5" hidden="1" customHeight="1">
      <c r="F43" s="768">
        <v>4512</v>
      </c>
      <c r="G43" s="856" t="s">
        <v>1700</v>
      </c>
      <c r="H43" s="854">
        <v>0</v>
      </c>
      <c r="J43" s="750" t="e">
        <f t="shared" si="0"/>
        <v>#DIV/0!</v>
      </c>
      <c r="K43" s="749">
        <f t="shared" si="1"/>
        <v>0</v>
      </c>
      <c r="O43" s="751">
        <f t="shared" si="2"/>
        <v>0</v>
      </c>
      <c r="P43" s="751">
        <f t="shared" si="3"/>
        <v>0</v>
      </c>
      <c r="Q43" s="751">
        <f t="shared" si="4"/>
        <v>0</v>
      </c>
      <c r="R43" s="752" t="e">
        <f t="shared" si="5"/>
        <v>#DIV/0!</v>
      </c>
      <c r="S43" s="751">
        <f t="shared" si="6"/>
        <v>0</v>
      </c>
      <c r="Z43" s="812">
        <f t="shared" si="7"/>
        <v>0</v>
      </c>
      <c r="AA43" s="813">
        <v>0</v>
      </c>
      <c r="AB43" s="84">
        <f t="shared" si="8"/>
        <v>0</v>
      </c>
      <c r="AE43" s="84">
        <f t="shared" si="9"/>
        <v>0</v>
      </c>
    </row>
    <row r="44" spans="6:31" ht="30" hidden="1">
      <c r="F44" s="768">
        <v>452</v>
      </c>
      <c r="G44" s="769" t="s">
        <v>4124</v>
      </c>
      <c r="H44" s="854">
        <v>0</v>
      </c>
      <c r="J44" s="750" t="e">
        <f t="shared" si="0"/>
        <v>#DIV/0!</v>
      </c>
      <c r="K44" s="749">
        <f t="shared" si="1"/>
        <v>0</v>
      </c>
      <c r="O44" s="751">
        <f t="shared" si="2"/>
        <v>0</v>
      </c>
      <c r="P44" s="751">
        <f t="shared" si="3"/>
        <v>0</v>
      </c>
      <c r="Q44" s="751">
        <f t="shared" si="4"/>
        <v>0</v>
      </c>
      <c r="R44" s="752" t="e">
        <f t="shared" si="5"/>
        <v>#DIV/0!</v>
      </c>
      <c r="S44" s="751">
        <f t="shared" si="6"/>
        <v>0</v>
      </c>
      <c r="Z44" s="812">
        <f t="shared" si="7"/>
        <v>0</v>
      </c>
      <c r="AA44" s="813">
        <v>0</v>
      </c>
      <c r="AB44" s="84">
        <f t="shared" si="8"/>
        <v>0</v>
      </c>
      <c r="AE44" s="84">
        <f t="shared" si="9"/>
        <v>0</v>
      </c>
    </row>
    <row r="45" spans="6:31" hidden="1">
      <c r="F45" s="768">
        <v>453</v>
      </c>
      <c r="G45" s="769" t="s">
        <v>4125</v>
      </c>
      <c r="H45" s="854">
        <v>0</v>
      </c>
      <c r="J45" s="750" t="e">
        <f t="shared" si="0"/>
        <v>#DIV/0!</v>
      </c>
      <c r="K45" s="749">
        <f t="shared" si="1"/>
        <v>0</v>
      </c>
      <c r="O45" s="751">
        <f t="shared" si="2"/>
        <v>0</v>
      </c>
      <c r="P45" s="751">
        <f t="shared" si="3"/>
        <v>0</v>
      </c>
      <c r="Q45" s="751">
        <f t="shared" si="4"/>
        <v>0</v>
      </c>
      <c r="R45" s="752" t="e">
        <f t="shared" si="5"/>
        <v>#DIV/0!</v>
      </c>
      <c r="S45" s="751">
        <f t="shared" si="6"/>
        <v>0</v>
      </c>
      <c r="Z45" s="812">
        <f t="shared" si="7"/>
        <v>0</v>
      </c>
      <c r="AA45" s="813">
        <v>0</v>
      </c>
      <c r="AB45" s="84">
        <f t="shared" si="8"/>
        <v>0</v>
      </c>
      <c r="AE45" s="84">
        <f t="shared" si="9"/>
        <v>0</v>
      </c>
    </row>
    <row r="46" spans="6:31" hidden="1">
      <c r="F46" s="768">
        <v>454</v>
      </c>
      <c r="G46" s="769" t="s">
        <v>3803</v>
      </c>
      <c r="H46" s="854">
        <v>0</v>
      </c>
      <c r="J46" s="750" t="e">
        <f t="shared" si="0"/>
        <v>#DIV/0!</v>
      </c>
      <c r="K46" s="749">
        <f t="shared" si="1"/>
        <v>0</v>
      </c>
      <c r="O46" s="751">
        <f t="shared" si="2"/>
        <v>0</v>
      </c>
      <c r="P46" s="751">
        <f t="shared" si="3"/>
        <v>0</v>
      </c>
      <c r="Q46" s="751">
        <f t="shared" si="4"/>
        <v>0</v>
      </c>
      <c r="R46" s="752" t="e">
        <f t="shared" si="5"/>
        <v>#DIV/0!</v>
      </c>
      <c r="S46" s="751">
        <f t="shared" si="6"/>
        <v>0</v>
      </c>
      <c r="Z46" s="812">
        <f t="shared" si="7"/>
        <v>0</v>
      </c>
      <c r="AA46" s="813">
        <v>0</v>
      </c>
      <c r="AB46" s="84">
        <f t="shared" si="8"/>
        <v>0</v>
      </c>
      <c r="AE46" s="84">
        <f t="shared" si="9"/>
        <v>0</v>
      </c>
    </row>
    <row r="47" spans="6:31" hidden="1">
      <c r="F47" s="768">
        <v>461</v>
      </c>
      <c r="G47" s="769" t="s">
        <v>4106</v>
      </c>
      <c r="H47" s="854">
        <v>0</v>
      </c>
      <c r="J47" s="750" t="e">
        <f t="shared" si="0"/>
        <v>#DIV/0!</v>
      </c>
      <c r="K47" s="749">
        <f t="shared" si="1"/>
        <v>0</v>
      </c>
      <c r="O47" s="751">
        <f t="shared" si="2"/>
        <v>0</v>
      </c>
      <c r="P47" s="751">
        <f t="shared" si="3"/>
        <v>0</v>
      </c>
      <c r="Q47" s="751">
        <f t="shared" si="4"/>
        <v>0</v>
      </c>
      <c r="R47" s="752" t="e">
        <f t="shared" si="5"/>
        <v>#DIV/0!</v>
      </c>
      <c r="S47" s="751">
        <f t="shared" si="6"/>
        <v>0</v>
      </c>
      <c r="Z47" s="812">
        <f t="shared" si="7"/>
        <v>0</v>
      </c>
      <c r="AA47" s="813">
        <v>0</v>
      </c>
      <c r="AB47" s="84">
        <f t="shared" si="8"/>
        <v>0</v>
      </c>
      <c r="AE47" s="84">
        <f t="shared" si="9"/>
        <v>0</v>
      </c>
    </row>
    <row r="48" spans="6:31" ht="30" hidden="1">
      <c r="F48" s="768">
        <v>462</v>
      </c>
      <c r="G48" s="769" t="s">
        <v>3806</v>
      </c>
      <c r="H48" s="854">
        <v>0</v>
      </c>
      <c r="J48" s="750" t="e">
        <f t="shared" si="0"/>
        <v>#DIV/0!</v>
      </c>
      <c r="K48" s="749">
        <f t="shared" si="1"/>
        <v>0</v>
      </c>
      <c r="O48" s="751">
        <f t="shared" si="2"/>
        <v>0</v>
      </c>
      <c r="P48" s="751">
        <f t="shared" si="3"/>
        <v>0</v>
      </c>
      <c r="Q48" s="751">
        <f t="shared" si="4"/>
        <v>0</v>
      </c>
      <c r="R48" s="752" t="e">
        <f t="shared" si="5"/>
        <v>#DIV/0!</v>
      </c>
      <c r="S48" s="751">
        <f t="shared" si="6"/>
        <v>0</v>
      </c>
      <c r="Z48" s="812">
        <f t="shared" si="7"/>
        <v>0</v>
      </c>
      <c r="AA48" s="813">
        <v>0</v>
      </c>
      <c r="AB48" s="84">
        <f t="shared" si="8"/>
        <v>0</v>
      </c>
      <c r="AE48" s="84">
        <f t="shared" si="9"/>
        <v>0</v>
      </c>
    </row>
    <row r="49" spans="5:31" hidden="1">
      <c r="F49" s="768">
        <v>4631</v>
      </c>
      <c r="G49" s="769" t="s">
        <v>3807</v>
      </c>
      <c r="H49" s="854">
        <v>0</v>
      </c>
      <c r="J49" s="750" t="e">
        <f t="shared" si="0"/>
        <v>#DIV/0!</v>
      </c>
      <c r="K49" s="749">
        <f t="shared" si="1"/>
        <v>0</v>
      </c>
      <c r="O49" s="751">
        <f t="shared" si="2"/>
        <v>0</v>
      </c>
      <c r="P49" s="751">
        <f t="shared" si="3"/>
        <v>0</v>
      </c>
      <c r="Q49" s="751">
        <f t="shared" si="4"/>
        <v>0</v>
      </c>
      <c r="R49" s="752" t="e">
        <f t="shared" si="5"/>
        <v>#DIV/0!</v>
      </c>
      <c r="S49" s="751">
        <f t="shared" si="6"/>
        <v>0</v>
      </c>
      <c r="Z49" s="812">
        <f t="shared" si="7"/>
        <v>0</v>
      </c>
      <c r="AA49" s="813">
        <v>0</v>
      </c>
      <c r="AB49" s="84">
        <f t="shared" si="8"/>
        <v>0</v>
      </c>
      <c r="AE49" s="84">
        <f t="shared" si="9"/>
        <v>0</v>
      </c>
    </row>
    <row r="50" spans="5:31" hidden="1">
      <c r="F50" s="768">
        <v>4632</v>
      </c>
      <c r="G50" s="769" t="s">
        <v>3808</v>
      </c>
      <c r="H50" s="854">
        <v>0</v>
      </c>
      <c r="J50" s="750" t="e">
        <f t="shared" si="0"/>
        <v>#DIV/0!</v>
      </c>
      <c r="K50" s="749">
        <f t="shared" si="1"/>
        <v>0</v>
      </c>
      <c r="O50" s="751">
        <f t="shared" si="2"/>
        <v>0</v>
      </c>
      <c r="P50" s="751">
        <f t="shared" si="3"/>
        <v>0</v>
      </c>
      <c r="Q50" s="751">
        <f t="shared" si="4"/>
        <v>0</v>
      </c>
      <c r="R50" s="752" t="e">
        <f t="shared" si="5"/>
        <v>#DIV/0!</v>
      </c>
      <c r="S50" s="751">
        <f t="shared" si="6"/>
        <v>0</v>
      </c>
      <c r="Z50" s="812">
        <f t="shared" si="7"/>
        <v>0</v>
      </c>
      <c r="AA50" s="813">
        <v>0</v>
      </c>
      <c r="AB50" s="84">
        <f t="shared" si="8"/>
        <v>0</v>
      </c>
      <c r="AE50" s="84">
        <f t="shared" si="9"/>
        <v>0</v>
      </c>
    </row>
    <row r="51" spans="5:31" ht="30" hidden="1">
      <c r="F51" s="768">
        <v>464</v>
      </c>
      <c r="G51" s="769" t="s">
        <v>3809</v>
      </c>
      <c r="H51" s="854">
        <v>0</v>
      </c>
      <c r="J51" s="750" t="e">
        <f t="shared" si="0"/>
        <v>#DIV/0!</v>
      </c>
      <c r="K51" s="749">
        <f t="shared" si="1"/>
        <v>0</v>
      </c>
      <c r="O51" s="751">
        <f t="shared" si="2"/>
        <v>0</v>
      </c>
      <c r="P51" s="751">
        <f t="shared" si="3"/>
        <v>0</v>
      </c>
      <c r="Q51" s="751">
        <f t="shared" si="4"/>
        <v>0</v>
      </c>
      <c r="R51" s="752" t="e">
        <f t="shared" si="5"/>
        <v>#DIV/0!</v>
      </c>
      <c r="S51" s="751">
        <f t="shared" si="6"/>
        <v>0</v>
      </c>
      <c r="Z51" s="812">
        <f t="shared" si="7"/>
        <v>0</v>
      </c>
      <c r="AA51" s="813">
        <v>0</v>
      </c>
      <c r="AB51" s="84">
        <f t="shared" si="8"/>
        <v>0</v>
      </c>
      <c r="AE51" s="84">
        <f t="shared" si="9"/>
        <v>0</v>
      </c>
    </row>
    <row r="52" spans="5:31" hidden="1">
      <c r="F52" s="768">
        <v>465</v>
      </c>
      <c r="G52" s="769" t="s">
        <v>4107</v>
      </c>
      <c r="H52" s="854">
        <v>0</v>
      </c>
      <c r="J52" s="750" t="e">
        <f t="shared" si="0"/>
        <v>#DIV/0!</v>
      </c>
      <c r="K52" s="749">
        <f t="shared" si="1"/>
        <v>0</v>
      </c>
      <c r="O52" s="751">
        <f t="shared" si="2"/>
        <v>0</v>
      </c>
      <c r="P52" s="751">
        <f t="shared" si="3"/>
        <v>0</v>
      </c>
      <c r="Q52" s="751">
        <f t="shared" si="4"/>
        <v>0</v>
      </c>
      <c r="R52" s="752" t="e">
        <f t="shared" si="5"/>
        <v>#DIV/0!</v>
      </c>
      <c r="S52" s="751">
        <f t="shared" si="6"/>
        <v>0</v>
      </c>
      <c r="Z52" s="812">
        <f t="shared" si="7"/>
        <v>0</v>
      </c>
      <c r="AA52" s="813">
        <v>0</v>
      </c>
      <c r="AB52" s="84">
        <f t="shared" si="8"/>
        <v>0</v>
      </c>
      <c r="AE52" s="84">
        <f t="shared" si="9"/>
        <v>0</v>
      </c>
    </row>
    <row r="53" spans="5:31" ht="15.75" thickBot="1">
      <c r="E53" s="857">
        <v>8</v>
      </c>
      <c r="F53" s="768">
        <v>481</v>
      </c>
      <c r="G53" s="769" t="s">
        <v>4126</v>
      </c>
      <c r="H53" s="854">
        <f>517571+200000</f>
        <v>717571</v>
      </c>
      <c r="I53" s="1086">
        <v>159036.85</v>
      </c>
      <c r="J53" s="750">
        <f t="shared" si="0"/>
        <v>0.22163221479128895</v>
      </c>
      <c r="K53" s="749">
        <f t="shared" si="1"/>
        <v>558534.15</v>
      </c>
      <c r="L53" s="751">
        <v>0</v>
      </c>
      <c r="M53" s="751">
        <v>0</v>
      </c>
      <c r="O53" s="751">
        <f t="shared" si="2"/>
        <v>0</v>
      </c>
      <c r="P53" s="751">
        <f t="shared" si="3"/>
        <v>717571</v>
      </c>
      <c r="Q53" s="751">
        <f t="shared" si="4"/>
        <v>159036.85</v>
      </c>
      <c r="R53" s="752">
        <f t="shared" si="5"/>
        <v>0.22163221479128895</v>
      </c>
      <c r="S53" s="751">
        <f t="shared" si="6"/>
        <v>558534.15</v>
      </c>
      <c r="Y53" s="816">
        <v>55404.98</v>
      </c>
      <c r="Z53" s="812">
        <f t="shared" si="7"/>
        <v>772975.98</v>
      </c>
      <c r="AA53" s="813">
        <v>244103.72</v>
      </c>
      <c r="AB53" s="84">
        <f t="shared" si="8"/>
        <v>528872.26</v>
      </c>
      <c r="AE53" s="84">
        <f t="shared" si="9"/>
        <v>473467.28</v>
      </c>
    </row>
    <row r="54" spans="5:31" hidden="1">
      <c r="E54" s="857"/>
      <c r="F54" s="768">
        <v>482</v>
      </c>
      <c r="G54" s="769" t="s">
        <v>4127</v>
      </c>
      <c r="H54" s="854">
        <v>0</v>
      </c>
      <c r="I54" s="749">
        <v>0</v>
      </c>
      <c r="K54" s="749">
        <f t="shared" si="1"/>
        <v>0</v>
      </c>
      <c r="L54" s="751">
        <v>0</v>
      </c>
      <c r="M54" s="751">
        <v>0</v>
      </c>
      <c r="O54" s="751">
        <f t="shared" si="2"/>
        <v>0</v>
      </c>
      <c r="P54" s="751">
        <f t="shared" si="3"/>
        <v>0</v>
      </c>
      <c r="Q54" s="751">
        <f t="shared" si="4"/>
        <v>0</v>
      </c>
      <c r="S54" s="751">
        <f t="shared" si="6"/>
        <v>0</v>
      </c>
      <c r="Z54" s="812">
        <f t="shared" si="7"/>
        <v>0</v>
      </c>
      <c r="AA54" s="813">
        <v>0</v>
      </c>
      <c r="AB54" s="84">
        <f t="shared" si="8"/>
        <v>0</v>
      </c>
      <c r="AE54" s="84">
        <f t="shared" si="9"/>
        <v>0</v>
      </c>
    </row>
    <row r="55" spans="5:31" hidden="1">
      <c r="F55" s="768">
        <v>482</v>
      </c>
      <c r="G55" s="769" t="s">
        <v>4127</v>
      </c>
      <c r="S55" s="751">
        <f t="shared" ref="S55:S78" si="10">SUM(H55:L55)</f>
        <v>0</v>
      </c>
      <c r="AB55" s="84">
        <f t="shared" si="8"/>
        <v>0</v>
      </c>
    </row>
    <row r="56" spans="5:31" hidden="1">
      <c r="F56" s="768">
        <v>483</v>
      </c>
      <c r="G56" s="858" t="s">
        <v>4128</v>
      </c>
      <c r="S56" s="751">
        <f t="shared" si="10"/>
        <v>0</v>
      </c>
      <c r="AB56" s="84">
        <f t="shared" si="8"/>
        <v>0</v>
      </c>
    </row>
    <row r="57" spans="5:31" ht="45" hidden="1">
      <c r="F57" s="768">
        <v>484</v>
      </c>
      <c r="G57" s="769" t="s">
        <v>4129</v>
      </c>
      <c r="S57" s="751">
        <f t="shared" si="10"/>
        <v>0</v>
      </c>
      <c r="AB57" s="84">
        <f t="shared" si="8"/>
        <v>0</v>
      </c>
    </row>
    <row r="58" spans="5:31" ht="30" hidden="1">
      <c r="F58" s="768">
        <v>485</v>
      </c>
      <c r="G58" s="769" t="s">
        <v>4130</v>
      </c>
      <c r="S58" s="751">
        <f t="shared" si="10"/>
        <v>0</v>
      </c>
      <c r="AB58" s="84">
        <f t="shared" si="8"/>
        <v>0</v>
      </c>
    </row>
    <row r="59" spans="5:31" ht="30" hidden="1">
      <c r="F59" s="768">
        <v>489</v>
      </c>
      <c r="G59" s="769" t="s">
        <v>3821</v>
      </c>
      <c r="S59" s="751">
        <f t="shared" si="10"/>
        <v>0</v>
      </c>
      <c r="AB59" s="84">
        <f t="shared" si="8"/>
        <v>0</v>
      </c>
    </row>
    <row r="60" spans="5:31" ht="30" hidden="1">
      <c r="F60" s="768">
        <v>494</v>
      </c>
      <c r="G60" s="769" t="s">
        <v>4108</v>
      </c>
      <c r="S60" s="751">
        <f t="shared" si="10"/>
        <v>0</v>
      </c>
      <c r="AB60" s="84">
        <f t="shared" si="8"/>
        <v>0</v>
      </c>
    </row>
    <row r="61" spans="5:31" ht="30" hidden="1">
      <c r="F61" s="768">
        <v>495</v>
      </c>
      <c r="G61" s="769" t="s">
        <v>4109</v>
      </c>
      <c r="S61" s="751">
        <f t="shared" si="10"/>
        <v>0</v>
      </c>
      <c r="AB61" s="84">
        <f t="shared" si="8"/>
        <v>0</v>
      </c>
    </row>
    <row r="62" spans="5:31" ht="45" hidden="1">
      <c r="F62" s="768">
        <v>496</v>
      </c>
      <c r="G62" s="769" t="s">
        <v>4110</v>
      </c>
      <c r="S62" s="751">
        <f t="shared" si="10"/>
        <v>0</v>
      </c>
      <c r="AB62" s="84">
        <f t="shared" si="8"/>
        <v>0</v>
      </c>
    </row>
    <row r="63" spans="5:31" ht="30" hidden="1">
      <c r="F63" s="768">
        <v>499</v>
      </c>
      <c r="G63" s="769" t="s">
        <v>4111</v>
      </c>
      <c r="S63" s="751">
        <f t="shared" si="10"/>
        <v>0</v>
      </c>
      <c r="AB63" s="84">
        <f t="shared" si="8"/>
        <v>0</v>
      </c>
    </row>
    <row r="64" spans="5:31" hidden="1">
      <c r="F64" s="768">
        <v>511</v>
      </c>
      <c r="G64" s="858" t="s">
        <v>4131</v>
      </c>
      <c r="S64" s="751">
        <f t="shared" si="10"/>
        <v>0</v>
      </c>
      <c r="AB64" s="84">
        <f t="shared" si="8"/>
        <v>0</v>
      </c>
    </row>
    <row r="65" spans="5:28" hidden="1">
      <c r="F65" s="768">
        <v>512</v>
      </c>
      <c r="G65" s="858" t="s">
        <v>4132</v>
      </c>
      <c r="S65" s="751">
        <f t="shared" si="10"/>
        <v>0</v>
      </c>
      <c r="AB65" s="84">
        <f t="shared" si="8"/>
        <v>0</v>
      </c>
    </row>
    <row r="66" spans="5:28" hidden="1">
      <c r="F66" s="768">
        <v>513</v>
      </c>
      <c r="G66" s="858" t="s">
        <v>4133</v>
      </c>
      <c r="S66" s="751">
        <f t="shared" si="10"/>
        <v>0</v>
      </c>
      <c r="AB66" s="84">
        <f t="shared" si="8"/>
        <v>0</v>
      </c>
    </row>
    <row r="67" spans="5:28" hidden="1">
      <c r="F67" s="768">
        <v>514</v>
      </c>
      <c r="G67" s="769" t="s">
        <v>4134</v>
      </c>
      <c r="S67" s="751">
        <f t="shared" si="10"/>
        <v>0</v>
      </c>
      <c r="AB67" s="84">
        <f t="shared" si="8"/>
        <v>0</v>
      </c>
    </row>
    <row r="68" spans="5:28" hidden="1">
      <c r="F68" s="768">
        <v>515</v>
      </c>
      <c r="G68" s="769" t="s">
        <v>3832</v>
      </c>
      <c r="S68" s="751">
        <f t="shared" si="10"/>
        <v>0</v>
      </c>
      <c r="AB68" s="84">
        <f t="shared" si="8"/>
        <v>0</v>
      </c>
    </row>
    <row r="69" spans="5:28" hidden="1">
      <c r="F69" s="768">
        <v>521</v>
      </c>
      <c r="G69" s="769" t="s">
        <v>4135</v>
      </c>
      <c r="S69" s="751">
        <f t="shared" si="10"/>
        <v>0</v>
      </c>
      <c r="AB69" s="84">
        <f t="shared" si="8"/>
        <v>0</v>
      </c>
    </row>
    <row r="70" spans="5:28" hidden="1">
      <c r="F70" s="768">
        <v>522</v>
      </c>
      <c r="G70" s="769" t="s">
        <v>4136</v>
      </c>
      <c r="S70" s="751">
        <f t="shared" si="10"/>
        <v>0</v>
      </c>
      <c r="AB70" s="84">
        <f t="shared" si="8"/>
        <v>0</v>
      </c>
    </row>
    <row r="71" spans="5:28" hidden="1">
      <c r="F71" s="768">
        <v>523</v>
      </c>
      <c r="G71" s="769" t="s">
        <v>3837</v>
      </c>
      <c r="S71" s="751">
        <f t="shared" si="10"/>
        <v>0</v>
      </c>
      <c r="AB71" s="84">
        <f t="shared" si="8"/>
        <v>0</v>
      </c>
    </row>
    <row r="72" spans="5:28" hidden="1">
      <c r="F72" s="768">
        <v>531</v>
      </c>
      <c r="G72" s="769" t="s">
        <v>4112</v>
      </c>
      <c r="S72" s="751">
        <f t="shared" si="10"/>
        <v>0</v>
      </c>
      <c r="AB72" s="84">
        <f t="shared" si="8"/>
        <v>0</v>
      </c>
    </row>
    <row r="73" spans="5:28" hidden="1">
      <c r="F73" s="768">
        <v>541</v>
      </c>
      <c r="G73" s="769" t="s">
        <v>4137</v>
      </c>
      <c r="S73" s="751">
        <f t="shared" si="10"/>
        <v>0</v>
      </c>
      <c r="AB73" s="84">
        <f t="shared" si="8"/>
        <v>0</v>
      </c>
    </row>
    <row r="74" spans="5:28" hidden="1">
      <c r="F74" s="768">
        <v>542</v>
      </c>
      <c r="G74" s="769" t="s">
        <v>4138</v>
      </c>
      <c r="S74" s="751">
        <f t="shared" si="10"/>
        <v>0</v>
      </c>
      <c r="AB74" s="84">
        <f t="shared" si="8"/>
        <v>0</v>
      </c>
    </row>
    <row r="75" spans="5:28" hidden="1">
      <c r="F75" s="768">
        <v>543</v>
      </c>
      <c r="G75" s="769" t="s">
        <v>3842</v>
      </c>
      <c r="S75" s="751">
        <f t="shared" si="10"/>
        <v>0</v>
      </c>
      <c r="AB75" s="84">
        <f t="shared" si="8"/>
        <v>0</v>
      </c>
    </row>
    <row r="76" spans="5:28" ht="45" hidden="1">
      <c r="F76" s="768">
        <v>551</v>
      </c>
      <c r="G76" s="769" t="s">
        <v>4113</v>
      </c>
      <c r="S76" s="751">
        <f t="shared" si="10"/>
        <v>0</v>
      </c>
      <c r="AB76" s="84">
        <f t="shared" si="8"/>
        <v>0</v>
      </c>
    </row>
    <row r="77" spans="5:28" hidden="1">
      <c r="F77" s="771">
        <v>611</v>
      </c>
      <c r="G77" s="858" t="s">
        <v>3848</v>
      </c>
      <c r="S77" s="751">
        <f t="shared" si="10"/>
        <v>0</v>
      </c>
      <c r="AB77" s="84">
        <f t="shared" si="8"/>
        <v>0</v>
      </c>
    </row>
    <row r="78" spans="5:28" ht="15.75" hidden="1" thickBot="1">
      <c r="F78" s="771">
        <v>620</v>
      </c>
      <c r="G78" s="858" t="s">
        <v>89</v>
      </c>
      <c r="S78" s="751">
        <f t="shared" si="10"/>
        <v>0</v>
      </c>
      <c r="AB78" s="84">
        <f t="shared" si="8"/>
        <v>0</v>
      </c>
    </row>
    <row r="79" spans="5:28">
      <c r="E79" s="770"/>
      <c r="F79" s="771"/>
      <c r="G79" s="772" t="s">
        <v>4170</v>
      </c>
      <c r="H79" s="773"/>
      <c r="I79" s="773"/>
      <c r="J79" s="774"/>
      <c r="K79" s="773"/>
      <c r="L79" s="775"/>
      <c r="M79" s="775"/>
      <c r="N79" s="776"/>
      <c r="O79" s="775"/>
      <c r="P79" s="775"/>
      <c r="Q79" s="775"/>
      <c r="R79" s="776"/>
      <c r="S79" s="859"/>
      <c r="AB79" s="84">
        <f t="shared" si="8"/>
        <v>0</v>
      </c>
    </row>
    <row r="80" spans="5:28" ht="17.25" customHeight="1" thickBot="1">
      <c r="E80" s="777"/>
      <c r="F80" s="778" t="s">
        <v>235</v>
      </c>
      <c r="G80" s="779" t="s">
        <v>236</v>
      </c>
      <c r="H80" s="780">
        <f>SUM(H20:H54)</f>
        <v>12737577</v>
      </c>
      <c r="I80" s="780">
        <f>SUM(I20:I54)</f>
        <v>5046046.53</v>
      </c>
      <c r="J80" s="781">
        <f>I80/H80</f>
        <v>0.39615434944966382</v>
      </c>
      <c r="K80" s="780">
        <f>H80-I80</f>
        <v>7691530.4699999997</v>
      </c>
      <c r="L80" s="782">
        <v>0</v>
      </c>
      <c r="M80" s="782">
        <v>0</v>
      </c>
      <c r="N80" s="783"/>
      <c r="O80" s="782">
        <f>L80-M80</f>
        <v>0</v>
      </c>
      <c r="P80" s="782">
        <f>SUM(P20:P54)</f>
        <v>12737577</v>
      </c>
      <c r="Q80" s="782">
        <f>SUM(Q20:Q54)</f>
        <v>5046046.53</v>
      </c>
      <c r="R80" s="783">
        <f>Q80/P80</f>
        <v>0.39615434944966382</v>
      </c>
      <c r="S80" s="782">
        <f>P80-Q80</f>
        <v>7691530.4699999997</v>
      </c>
      <c r="AB80" s="84">
        <f t="shared" si="8"/>
        <v>0</v>
      </c>
    </row>
    <row r="81" spans="6:28" ht="15.75" hidden="1" thickBot="1">
      <c r="F81" s="778" t="s">
        <v>237</v>
      </c>
      <c r="G81" s="779" t="s">
        <v>238</v>
      </c>
      <c r="S81" s="782">
        <f t="shared" ref="S81:S95" si="11">SUM(H81:L81)</f>
        <v>0</v>
      </c>
      <c r="AB81" s="84">
        <f t="shared" si="8"/>
        <v>0</v>
      </c>
    </row>
    <row r="82" spans="6:28" ht="15.75" hidden="1" thickBot="1">
      <c r="F82" s="778" t="s">
        <v>239</v>
      </c>
      <c r="G82" s="779" t="s">
        <v>240</v>
      </c>
      <c r="S82" s="782">
        <f t="shared" si="11"/>
        <v>0</v>
      </c>
      <c r="AB82" s="84">
        <f t="shared" si="8"/>
        <v>0</v>
      </c>
    </row>
    <row r="83" spans="6:28" ht="15.75" hidden="1" thickBot="1">
      <c r="F83" s="778" t="s">
        <v>241</v>
      </c>
      <c r="G83" s="779" t="s">
        <v>242</v>
      </c>
      <c r="S83" s="782">
        <f t="shared" si="11"/>
        <v>0</v>
      </c>
      <c r="AB83" s="84">
        <f t="shared" si="8"/>
        <v>0</v>
      </c>
    </row>
    <row r="84" spans="6:28" ht="15.75" hidden="1" thickBot="1">
      <c r="F84" s="778" t="s">
        <v>243</v>
      </c>
      <c r="G84" s="779" t="s">
        <v>244</v>
      </c>
      <c r="S84" s="782">
        <f t="shared" si="11"/>
        <v>0</v>
      </c>
      <c r="AB84" s="84">
        <f t="shared" si="8"/>
        <v>0</v>
      </c>
    </row>
    <row r="85" spans="6:28" ht="15.75" hidden="1" thickBot="1">
      <c r="F85" s="778" t="s">
        <v>245</v>
      </c>
      <c r="G85" s="779" t="s">
        <v>246</v>
      </c>
      <c r="S85" s="782">
        <f t="shared" si="11"/>
        <v>0</v>
      </c>
      <c r="AB85" s="84">
        <f t="shared" ref="AB85:AB115" si="12">Z85-AA85</f>
        <v>0</v>
      </c>
    </row>
    <row r="86" spans="6:28" ht="15.75" hidden="1" thickBot="1">
      <c r="F86" s="778" t="s">
        <v>247</v>
      </c>
      <c r="G86" s="779" t="s">
        <v>4692</v>
      </c>
      <c r="S86" s="782">
        <f t="shared" si="11"/>
        <v>0</v>
      </c>
      <c r="AB86" s="84">
        <f t="shared" si="12"/>
        <v>0</v>
      </c>
    </row>
    <row r="87" spans="6:28" ht="30.75" hidden="1" thickBot="1">
      <c r="F87" s="778" t="s">
        <v>248</v>
      </c>
      <c r="G87" s="779" t="s">
        <v>4691</v>
      </c>
      <c r="S87" s="782">
        <f t="shared" si="11"/>
        <v>0</v>
      </c>
      <c r="AB87" s="84">
        <f t="shared" si="12"/>
        <v>0</v>
      </c>
    </row>
    <row r="88" spans="6:28" ht="15.75" hidden="1" thickBot="1">
      <c r="F88" s="778" t="s">
        <v>249</v>
      </c>
      <c r="G88" s="779" t="s">
        <v>58</v>
      </c>
      <c r="S88" s="782">
        <f t="shared" si="11"/>
        <v>0</v>
      </c>
      <c r="AB88" s="84">
        <f t="shared" si="12"/>
        <v>0</v>
      </c>
    </row>
    <row r="89" spans="6:28" ht="15.75" hidden="1" thickBot="1">
      <c r="F89" s="778" t="s">
        <v>250</v>
      </c>
      <c r="G89" s="779" t="s">
        <v>251</v>
      </c>
      <c r="S89" s="782">
        <f t="shared" si="11"/>
        <v>0</v>
      </c>
      <c r="AB89" s="84">
        <f t="shared" si="12"/>
        <v>0</v>
      </c>
    </row>
    <row r="90" spans="6:28" ht="15.75" hidden="1" thickBot="1">
      <c r="F90" s="778" t="s">
        <v>252</v>
      </c>
      <c r="G90" s="779" t="s">
        <v>253</v>
      </c>
      <c r="S90" s="782">
        <f t="shared" si="11"/>
        <v>0</v>
      </c>
      <c r="AB90" s="84">
        <f t="shared" si="12"/>
        <v>0</v>
      </c>
    </row>
    <row r="91" spans="6:28" ht="30.75" hidden="1" thickBot="1">
      <c r="F91" s="778" t="s">
        <v>254</v>
      </c>
      <c r="G91" s="779" t="s">
        <v>255</v>
      </c>
      <c r="S91" s="782">
        <f t="shared" si="11"/>
        <v>0</v>
      </c>
      <c r="AB91" s="84">
        <f t="shared" si="12"/>
        <v>0</v>
      </c>
    </row>
    <row r="92" spans="6:28" ht="15.75" hidden="1" thickBot="1">
      <c r="F92" s="778" t="s">
        <v>256</v>
      </c>
      <c r="G92" s="779" t="s">
        <v>257</v>
      </c>
      <c r="S92" s="782">
        <f t="shared" si="11"/>
        <v>0</v>
      </c>
      <c r="AB92" s="84">
        <f t="shared" si="12"/>
        <v>0</v>
      </c>
    </row>
    <row r="93" spans="6:28" ht="30.75" hidden="1" thickBot="1">
      <c r="F93" s="778" t="s">
        <v>258</v>
      </c>
      <c r="G93" s="779" t="s">
        <v>259</v>
      </c>
      <c r="S93" s="782">
        <f t="shared" si="11"/>
        <v>0</v>
      </c>
      <c r="AB93" s="84">
        <f t="shared" si="12"/>
        <v>0</v>
      </c>
    </row>
    <row r="94" spans="6:28" ht="30.75" hidden="1" thickBot="1">
      <c r="F94" s="778" t="s">
        <v>260</v>
      </c>
      <c r="G94" s="779" t="s">
        <v>261</v>
      </c>
      <c r="S94" s="782">
        <f t="shared" si="11"/>
        <v>0</v>
      </c>
      <c r="AB94" s="84">
        <f t="shared" si="12"/>
        <v>0</v>
      </c>
    </row>
    <row r="95" spans="6:28" ht="15.75" hidden="1" thickBot="1">
      <c r="F95" s="778" t="s">
        <v>262</v>
      </c>
      <c r="G95" s="779" t="s">
        <v>263</v>
      </c>
      <c r="H95" s="780"/>
      <c r="I95" s="780"/>
      <c r="J95" s="781"/>
      <c r="K95" s="780"/>
      <c r="L95" s="782"/>
      <c r="M95" s="782"/>
      <c r="N95" s="783"/>
      <c r="O95" s="782"/>
      <c r="P95" s="782"/>
      <c r="Q95" s="782"/>
      <c r="R95" s="783"/>
      <c r="S95" s="782">
        <f t="shared" si="11"/>
        <v>0</v>
      </c>
      <c r="AB95" s="84">
        <f t="shared" si="12"/>
        <v>0</v>
      </c>
    </row>
    <row r="96" spans="6:28" ht="15.75" thickBot="1">
      <c r="G96" s="784" t="s">
        <v>4157</v>
      </c>
      <c r="H96" s="785">
        <f>SUM(H80:H95)</f>
        <v>12737577</v>
      </c>
      <c r="I96" s="785">
        <f>SUM(I80:I95)</f>
        <v>5046046.53</v>
      </c>
      <c r="J96" s="786">
        <f>I96/H96</f>
        <v>0.39615434944966382</v>
      </c>
      <c r="K96" s="785">
        <f>SUM(K80:K95)</f>
        <v>7691530.4699999997</v>
      </c>
      <c r="L96" s="787">
        <f>SUM(L81:L95)</f>
        <v>0</v>
      </c>
      <c r="M96" s="787">
        <f>SUM(M81:M95)</f>
        <v>0</v>
      </c>
      <c r="N96" s="788"/>
      <c r="O96" s="787">
        <f>SUM(O80:O95)</f>
        <v>0</v>
      </c>
      <c r="P96" s="787">
        <f>SUM(P80:P95)</f>
        <v>12737577</v>
      </c>
      <c r="Q96" s="787">
        <f>SUM(Q80:Q95)</f>
        <v>5046046.53</v>
      </c>
      <c r="R96" s="788">
        <f>Q96/P96</f>
        <v>0.39615434944966382</v>
      </c>
      <c r="S96" s="787">
        <f>SUM(S80:S95)</f>
        <v>7691530.4699999997</v>
      </c>
      <c r="AB96" s="84">
        <f t="shared" si="12"/>
        <v>0</v>
      </c>
    </row>
    <row r="97" spans="5:28" ht="28.5" collapsed="1">
      <c r="E97" s="770"/>
      <c r="F97" s="771"/>
      <c r="G97" s="789" t="s">
        <v>4842</v>
      </c>
      <c r="H97" s="790"/>
      <c r="I97" s="791"/>
      <c r="J97" s="792"/>
      <c r="K97" s="791"/>
      <c r="L97" s="793"/>
      <c r="M97" s="794"/>
      <c r="N97" s="795"/>
      <c r="O97" s="794"/>
      <c r="P97" s="794"/>
      <c r="Q97" s="794"/>
      <c r="R97" s="795"/>
      <c r="S97" s="860"/>
      <c r="AB97" s="84">
        <f t="shared" si="12"/>
        <v>0</v>
      </c>
    </row>
    <row r="98" spans="5:28" ht="15.75" thickBot="1">
      <c r="E98" s="777"/>
      <c r="F98" s="778" t="s">
        <v>235</v>
      </c>
      <c r="G98" s="779" t="s">
        <v>236</v>
      </c>
      <c r="H98" s="780">
        <f>SUM(H20:H78)</f>
        <v>12737577</v>
      </c>
      <c r="I98" s="780">
        <f>SUM(I20:I78)</f>
        <v>5046046.53</v>
      </c>
      <c r="J98" s="781">
        <f t="shared" ref="J98:J114" si="13">I98/H98</f>
        <v>0.39615434944966382</v>
      </c>
      <c r="K98" s="780">
        <f>SUM(K20:K78)</f>
        <v>7691530.4699999997</v>
      </c>
      <c r="L98" s="782">
        <f>SUM(L20:L78)</f>
        <v>0</v>
      </c>
      <c r="M98" s="782">
        <f>SUM(M20:M78)</f>
        <v>0</v>
      </c>
      <c r="N98" s="783"/>
      <c r="O98" s="782">
        <f>SUM(O20:O78)</f>
        <v>0</v>
      </c>
      <c r="P98" s="782">
        <f>SUM(P20:P78)</f>
        <v>12737577</v>
      </c>
      <c r="Q98" s="782">
        <f>SUM(Q20:Q78)</f>
        <v>5046046.53</v>
      </c>
      <c r="R98" s="783">
        <f t="shared" ref="R98:R114" si="14">Q98/P98</f>
        <v>0.39615434944966382</v>
      </c>
      <c r="S98" s="782">
        <f>P98-Q98</f>
        <v>7691530.4699999997</v>
      </c>
      <c r="AB98" s="84">
        <f t="shared" si="12"/>
        <v>0</v>
      </c>
    </row>
    <row r="99" spans="5:28" hidden="1">
      <c r="F99" s="778" t="s">
        <v>237</v>
      </c>
      <c r="G99" s="779" t="s">
        <v>238</v>
      </c>
      <c r="J99" s="750" t="e">
        <f t="shared" si="13"/>
        <v>#DIV/0!</v>
      </c>
      <c r="R99" s="752" t="e">
        <f t="shared" si="14"/>
        <v>#DIV/0!</v>
      </c>
      <c r="S99" s="782" t="e">
        <f t="shared" ref="S99:S113" si="15">SUM(H99:L99)</f>
        <v>#DIV/0!</v>
      </c>
      <c r="AB99" s="84">
        <f t="shared" si="12"/>
        <v>0</v>
      </c>
    </row>
    <row r="100" spans="5:28" hidden="1">
      <c r="F100" s="778" t="s">
        <v>239</v>
      </c>
      <c r="G100" s="779" t="s">
        <v>240</v>
      </c>
      <c r="J100" s="750" t="e">
        <f t="shared" si="13"/>
        <v>#DIV/0!</v>
      </c>
      <c r="R100" s="752" t="e">
        <f t="shared" si="14"/>
        <v>#DIV/0!</v>
      </c>
      <c r="S100" s="782" t="e">
        <f t="shared" si="15"/>
        <v>#DIV/0!</v>
      </c>
      <c r="AB100" s="84">
        <f t="shared" si="12"/>
        <v>0</v>
      </c>
    </row>
    <row r="101" spans="5:28" hidden="1">
      <c r="F101" s="778" t="s">
        <v>241</v>
      </c>
      <c r="G101" s="779" t="s">
        <v>242</v>
      </c>
      <c r="J101" s="750" t="e">
        <f t="shared" si="13"/>
        <v>#DIV/0!</v>
      </c>
      <c r="R101" s="752" t="e">
        <f t="shared" si="14"/>
        <v>#DIV/0!</v>
      </c>
      <c r="S101" s="782" t="e">
        <f t="shared" si="15"/>
        <v>#DIV/0!</v>
      </c>
      <c r="AB101" s="84">
        <f t="shared" si="12"/>
        <v>0</v>
      </c>
    </row>
    <row r="102" spans="5:28" hidden="1">
      <c r="F102" s="778" t="s">
        <v>243</v>
      </c>
      <c r="G102" s="779" t="s">
        <v>244</v>
      </c>
      <c r="J102" s="750" t="e">
        <f t="shared" si="13"/>
        <v>#DIV/0!</v>
      </c>
      <c r="R102" s="752" t="e">
        <f t="shared" si="14"/>
        <v>#DIV/0!</v>
      </c>
      <c r="S102" s="782" t="e">
        <f t="shared" si="15"/>
        <v>#DIV/0!</v>
      </c>
      <c r="AB102" s="84">
        <f t="shared" si="12"/>
        <v>0</v>
      </c>
    </row>
    <row r="103" spans="5:28" hidden="1">
      <c r="F103" s="778" t="s">
        <v>245</v>
      </c>
      <c r="G103" s="779" t="s">
        <v>246</v>
      </c>
      <c r="J103" s="750" t="e">
        <f t="shared" si="13"/>
        <v>#DIV/0!</v>
      </c>
      <c r="R103" s="752" t="e">
        <f t="shared" si="14"/>
        <v>#DIV/0!</v>
      </c>
      <c r="S103" s="782" t="e">
        <f t="shared" si="15"/>
        <v>#DIV/0!</v>
      </c>
      <c r="AB103" s="84">
        <f t="shared" si="12"/>
        <v>0</v>
      </c>
    </row>
    <row r="104" spans="5:28" hidden="1">
      <c r="F104" s="778" t="s">
        <v>247</v>
      </c>
      <c r="G104" s="779" t="s">
        <v>4692</v>
      </c>
      <c r="J104" s="750" t="e">
        <f t="shared" si="13"/>
        <v>#DIV/0!</v>
      </c>
      <c r="R104" s="752" t="e">
        <f t="shared" si="14"/>
        <v>#DIV/0!</v>
      </c>
      <c r="S104" s="782" t="e">
        <f t="shared" si="15"/>
        <v>#DIV/0!</v>
      </c>
      <c r="AB104" s="84">
        <f t="shared" si="12"/>
        <v>0</v>
      </c>
    </row>
    <row r="105" spans="5:28" ht="30" hidden="1">
      <c r="F105" s="778" t="s">
        <v>248</v>
      </c>
      <c r="G105" s="779" t="s">
        <v>4691</v>
      </c>
      <c r="J105" s="750" t="e">
        <f t="shared" si="13"/>
        <v>#DIV/0!</v>
      </c>
      <c r="R105" s="752" t="e">
        <f t="shared" si="14"/>
        <v>#DIV/0!</v>
      </c>
      <c r="S105" s="782" t="e">
        <f t="shared" si="15"/>
        <v>#DIV/0!</v>
      </c>
      <c r="AB105" s="84">
        <f t="shared" si="12"/>
        <v>0</v>
      </c>
    </row>
    <row r="106" spans="5:28" hidden="1">
      <c r="F106" s="778" t="s">
        <v>249</v>
      </c>
      <c r="G106" s="779" t="s">
        <v>58</v>
      </c>
      <c r="J106" s="750" t="e">
        <f t="shared" si="13"/>
        <v>#DIV/0!</v>
      </c>
      <c r="R106" s="752" t="e">
        <f t="shared" si="14"/>
        <v>#DIV/0!</v>
      </c>
      <c r="S106" s="782" t="e">
        <f t="shared" si="15"/>
        <v>#DIV/0!</v>
      </c>
      <c r="AB106" s="84">
        <f t="shared" si="12"/>
        <v>0</v>
      </c>
    </row>
    <row r="107" spans="5:28" hidden="1">
      <c r="F107" s="778" t="s">
        <v>250</v>
      </c>
      <c r="G107" s="779" t="s">
        <v>251</v>
      </c>
      <c r="J107" s="750" t="e">
        <f t="shared" si="13"/>
        <v>#DIV/0!</v>
      </c>
      <c r="R107" s="752" t="e">
        <f t="shared" si="14"/>
        <v>#DIV/0!</v>
      </c>
      <c r="S107" s="782" t="e">
        <f t="shared" si="15"/>
        <v>#DIV/0!</v>
      </c>
      <c r="AB107" s="84">
        <f t="shared" si="12"/>
        <v>0</v>
      </c>
    </row>
    <row r="108" spans="5:28" hidden="1">
      <c r="F108" s="778" t="s">
        <v>252</v>
      </c>
      <c r="G108" s="779" t="s">
        <v>253</v>
      </c>
      <c r="J108" s="750" t="e">
        <f t="shared" si="13"/>
        <v>#DIV/0!</v>
      </c>
      <c r="R108" s="752" t="e">
        <f t="shared" si="14"/>
        <v>#DIV/0!</v>
      </c>
      <c r="S108" s="782" t="e">
        <f t="shared" si="15"/>
        <v>#DIV/0!</v>
      </c>
      <c r="AB108" s="84">
        <f t="shared" si="12"/>
        <v>0</v>
      </c>
    </row>
    <row r="109" spans="5:28" ht="30" hidden="1">
      <c r="F109" s="778" t="s">
        <v>254</v>
      </c>
      <c r="G109" s="779" t="s">
        <v>255</v>
      </c>
      <c r="J109" s="750" t="e">
        <f t="shared" si="13"/>
        <v>#DIV/0!</v>
      </c>
      <c r="R109" s="752" t="e">
        <f t="shared" si="14"/>
        <v>#DIV/0!</v>
      </c>
      <c r="S109" s="782" t="e">
        <f t="shared" si="15"/>
        <v>#DIV/0!</v>
      </c>
      <c r="AB109" s="84">
        <f t="shared" si="12"/>
        <v>0</v>
      </c>
    </row>
    <row r="110" spans="5:28" hidden="1">
      <c r="F110" s="778" t="s">
        <v>256</v>
      </c>
      <c r="G110" s="779" t="s">
        <v>257</v>
      </c>
      <c r="J110" s="750" t="e">
        <f t="shared" si="13"/>
        <v>#DIV/0!</v>
      </c>
      <c r="R110" s="752" t="e">
        <f t="shared" si="14"/>
        <v>#DIV/0!</v>
      </c>
      <c r="S110" s="782" t="e">
        <f t="shared" si="15"/>
        <v>#DIV/0!</v>
      </c>
      <c r="AB110" s="84">
        <f t="shared" si="12"/>
        <v>0</v>
      </c>
    </row>
    <row r="111" spans="5:28" ht="30" hidden="1">
      <c r="F111" s="778" t="s">
        <v>258</v>
      </c>
      <c r="G111" s="779" t="s">
        <v>259</v>
      </c>
      <c r="J111" s="750" t="e">
        <f t="shared" si="13"/>
        <v>#DIV/0!</v>
      </c>
      <c r="R111" s="752" t="e">
        <f t="shared" si="14"/>
        <v>#DIV/0!</v>
      </c>
      <c r="S111" s="782" t="e">
        <f t="shared" si="15"/>
        <v>#DIV/0!</v>
      </c>
      <c r="AB111" s="84">
        <f t="shared" si="12"/>
        <v>0</v>
      </c>
    </row>
    <row r="112" spans="5:28" ht="30" hidden="1">
      <c r="F112" s="778" t="s">
        <v>260</v>
      </c>
      <c r="G112" s="779" t="s">
        <v>261</v>
      </c>
      <c r="J112" s="750" t="e">
        <f t="shared" si="13"/>
        <v>#DIV/0!</v>
      </c>
      <c r="R112" s="752" t="e">
        <f t="shared" si="14"/>
        <v>#DIV/0!</v>
      </c>
      <c r="S112" s="782" t="e">
        <f t="shared" si="15"/>
        <v>#DIV/0!</v>
      </c>
      <c r="AB112" s="84">
        <f t="shared" si="12"/>
        <v>0</v>
      </c>
    </row>
    <row r="113" spans="3:31" ht="15.75" hidden="1" thickBot="1">
      <c r="F113" s="778" t="s">
        <v>262</v>
      </c>
      <c r="G113" s="779" t="s">
        <v>263</v>
      </c>
      <c r="H113" s="780"/>
      <c r="I113" s="780"/>
      <c r="J113" s="781" t="e">
        <f t="shared" si="13"/>
        <v>#DIV/0!</v>
      </c>
      <c r="K113" s="780"/>
      <c r="L113" s="782"/>
      <c r="M113" s="782"/>
      <c r="N113" s="783"/>
      <c r="O113" s="782"/>
      <c r="P113" s="782"/>
      <c r="Q113" s="782"/>
      <c r="R113" s="783" t="e">
        <f t="shared" si="14"/>
        <v>#DIV/0!</v>
      </c>
      <c r="S113" s="782" t="e">
        <f t="shared" si="15"/>
        <v>#DIV/0!</v>
      </c>
      <c r="AB113" s="84">
        <f t="shared" si="12"/>
        <v>0</v>
      </c>
    </row>
    <row r="114" spans="3:31" ht="15.75" collapsed="1" thickBot="1">
      <c r="G114" s="784" t="s">
        <v>4843</v>
      </c>
      <c r="H114" s="785">
        <f>SUM(H98:H113)</f>
        <v>12737577</v>
      </c>
      <c r="I114" s="785">
        <f>SUM(I98:I113)</f>
        <v>5046046.53</v>
      </c>
      <c r="J114" s="786">
        <f t="shared" si="13"/>
        <v>0.39615434944966382</v>
      </c>
      <c r="K114" s="785">
        <f>SUM(K98:K113)</f>
        <v>7691530.4699999997</v>
      </c>
      <c r="L114" s="787">
        <f>SUM(L99:L113)</f>
        <v>0</v>
      </c>
      <c r="M114" s="787">
        <f>SUM(M99:M113)</f>
        <v>0</v>
      </c>
      <c r="N114" s="788"/>
      <c r="O114" s="787">
        <f>SUM(O98:O113)</f>
        <v>0</v>
      </c>
      <c r="P114" s="787">
        <f>SUM(P98:P113)</f>
        <v>12737577</v>
      </c>
      <c r="Q114" s="787">
        <f>SUM(Q98:Q113)</f>
        <v>5046046.53</v>
      </c>
      <c r="R114" s="788">
        <f t="shared" si="14"/>
        <v>0.39615434944966382</v>
      </c>
      <c r="S114" s="787">
        <f>P114-Q114</f>
        <v>7691530.4699999997</v>
      </c>
      <c r="AB114" s="84">
        <f t="shared" si="12"/>
        <v>0</v>
      </c>
    </row>
    <row r="115" spans="3:31" collapsed="1">
      <c r="AB115" s="84">
        <f t="shared" si="12"/>
        <v>0</v>
      </c>
    </row>
    <row r="116" spans="3:31">
      <c r="C116" s="747" t="s">
        <v>5471</v>
      </c>
      <c r="D116" s="756"/>
      <c r="G116" s="851" t="s">
        <v>5470</v>
      </c>
    </row>
    <row r="117" spans="3:31" ht="30">
      <c r="C117" s="747"/>
      <c r="D117" s="764">
        <v>110</v>
      </c>
      <c r="E117" s="765"/>
      <c r="F117" s="764"/>
      <c r="G117" s="766" t="s">
        <v>106</v>
      </c>
    </row>
    <row r="118" spans="3:31">
      <c r="E118" s="746" t="s">
        <v>5472</v>
      </c>
      <c r="F118" s="768">
        <v>423</v>
      </c>
      <c r="G118" s="769" t="s">
        <v>3779</v>
      </c>
      <c r="H118" s="854">
        <f>1800000-500000-100000</f>
        <v>1200000</v>
      </c>
      <c r="I118" s="749">
        <v>2229826.1199999996</v>
      </c>
      <c r="J118" s="750">
        <f>I118/H118</f>
        <v>1.8581884333333329</v>
      </c>
      <c r="K118" s="749">
        <f>H118-I118</f>
        <v>-1029826.1199999996</v>
      </c>
      <c r="L118" s="751">
        <v>0</v>
      </c>
      <c r="M118" s="751">
        <v>0</v>
      </c>
      <c r="O118" s="751">
        <f>L118-M118</f>
        <v>0</v>
      </c>
      <c r="P118" s="751">
        <f>H118+L118</f>
        <v>1200000</v>
      </c>
      <c r="Q118" s="751">
        <f>I118+M118</f>
        <v>2229826.1199999996</v>
      </c>
      <c r="R118" s="752">
        <f>Q118/P118</f>
        <v>1.8581884333333329</v>
      </c>
      <c r="S118" s="751">
        <f>P118-Q118</f>
        <v>-1029826.1199999996</v>
      </c>
      <c r="T118" s="855"/>
      <c r="Z118" s="812">
        <f>H118-X118+Y118</f>
        <v>1200000</v>
      </c>
      <c r="AA118" s="813">
        <v>2467009.02</v>
      </c>
      <c r="AB118" s="84">
        <f>Z118-AA118</f>
        <v>-1267009.02</v>
      </c>
      <c r="AE118" s="84">
        <f>H118-AA118</f>
        <v>-1267009.02</v>
      </c>
    </row>
    <row r="119" spans="3:31" ht="15.75" thickBot="1">
      <c r="E119" s="746" t="s">
        <v>5473</v>
      </c>
      <c r="F119" s="768">
        <v>426</v>
      </c>
      <c r="G119" s="769" t="s">
        <v>3785</v>
      </c>
      <c r="H119" s="854">
        <f>200000-100000</f>
        <v>100000</v>
      </c>
      <c r="I119" s="749">
        <v>51055</v>
      </c>
      <c r="J119" s="750">
        <f>I119/H119</f>
        <v>0.51054999999999995</v>
      </c>
      <c r="K119" s="749">
        <f>H119-I119</f>
        <v>48945</v>
      </c>
      <c r="L119" s="751">
        <v>0</v>
      </c>
      <c r="M119" s="751">
        <v>0</v>
      </c>
      <c r="O119" s="751">
        <f>L119-M119</f>
        <v>0</v>
      </c>
      <c r="P119" s="751">
        <f>H119+L119</f>
        <v>100000</v>
      </c>
      <c r="Q119" s="751">
        <f>I119+M119</f>
        <v>51055</v>
      </c>
      <c r="R119" s="752">
        <f>Q119/P119</f>
        <v>0.51054999999999995</v>
      </c>
      <c r="S119" s="751">
        <f>P119-Q119</f>
        <v>48945</v>
      </c>
      <c r="X119" s="815">
        <v>200000</v>
      </c>
      <c r="Z119" s="812">
        <f>H119-X119+Y119</f>
        <v>-100000</v>
      </c>
      <c r="AA119" s="813">
        <v>319332.73</v>
      </c>
      <c r="AB119" s="202">
        <f>Z119-AA119</f>
        <v>-419332.73</v>
      </c>
      <c r="AE119" s="84">
        <f>H119-AA119</f>
        <v>-219332.72999999998</v>
      </c>
    </row>
    <row r="120" spans="3:31">
      <c r="E120" s="770"/>
      <c r="F120" s="771"/>
      <c r="G120" s="772" t="s">
        <v>4170</v>
      </c>
      <c r="H120" s="773"/>
      <c r="I120" s="773"/>
      <c r="J120" s="774"/>
      <c r="K120" s="773"/>
      <c r="L120" s="775"/>
      <c r="M120" s="775"/>
      <c r="N120" s="776"/>
      <c r="O120" s="775"/>
      <c r="P120" s="775"/>
      <c r="Q120" s="775"/>
      <c r="R120" s="776"/>
      <c r="S120" s="859"/>
      <c r="AB120" s="84">
        <f t="shared" ref="AB120:AB125" si="16">Z120-AA120</f>
        <v>0</v>
      </c>
    </row>
    <row r="121" spans="3:31" ht="17.25" customHeight="1" thickBot="1">
      <c r="E121" s="777"/>
      <c r="F121" s="778" t="s">
        <v>235</v>
      </c>
      <c r="G121" s="779" t="s">
        <v>236</v>
      </c>
      <c r="H121" s="780">
        <f>SUM(H118:H119)</f>
        <v>1300000</v>
      </c>
      <c r="I121" s="780">
        <f>SUM(I118:I119)</f>
        <v>2280881.1199999996</v>
      </c>
      <c r="J121" s="781">
        <f>I121/H121</f>
        <v>1.7545239384615381</v>
      </c>
      <c r="K121" s="780">
        <f>H121-I121</f>
        <v>-980881.11999999965</v>
      </c>
      <c r="L121" s="782">
        <v>0</v>
      </c>
      <c r="M121" s="782">
        <v>0</v>
      </c>
      <c r="N121" s="783"/>
      <c r="O121" s="782">
        <f>L121-M121</f>
        <v>0</v>
      </c>
      <c r="P121" s="782">
        <f>SUM(P118:P119)</f>
        <v>1300000</v>
      </c>
      <c r="Q121" s="782">
        <f>SUM(Q118:Q119)</f>
        <v>2280881.1199999996</v>
      </c>
      <c r="R121" s="783">
        <f>Q121/P121</f>
        <v>1.7545239384615381</v>
      </c>
      <c r="S121" s="782">
        <f>P121-Q121</f>
        <v>-980881.11999999965</v>
      </c>
      <c r="AB121" s="84">
        <f t="shared" si="16"/>
        <v>0</v>
      </c>
    </row>
    <row r="122" spans="3:31" ht="15.75" thickBot="1">
      <c r="G122" s="784" t="s">
        <v>4157</v>
      </c>
      <c r="H122" s="785">
        <f>H121</f>
        <v>1300000</v>
      </c>
      <c r="I122" s="785">
        <f>SUM(I121)</f>
        <v>2280881.1199999996</v>
      </c>
      <c r="J122" s="786">
        <f>I122/H122</f>
        <v>1.7545239384615381</v>
      </c>
      <c r="K122" s="785">
        <f>SUM(K121)</f>
        <v>-980881.11999999965</v>
      </c>
      <c r="L122" s="787">
        <f>SUM(L107:L121)</f>
        <v>0</v>
      </c>
      <c r="M122" s="787">
        <f>SUM(M107:M121)</f>
        <v>0</v>
      </c>
      <c r="N122" s="788"/>
      <c r="O122" s="787">
        <f>SUM(O106:O121)</f>
        <v>0</v>
      </c>
      <c r="P122" s="787">
        <f>SUM(P121)</f>
        <v>1300000</v>
      </c>
      <c r="Q122" s="787">
        <f>Q121</f>
        <v>2280881.1199999996</v>
      </c>
      <c r="R122" s="788">
        <f>Q122/P122</f>
        <v>1.7545239384615381</v>
      </c>
      <c r="S122" s="787">
        <f>P122-Q122</f>
        <v>-980881.11999999965</v>
      </c>
      <c r="AB122" s="84">
        <f t="shared" si="16"/>
        <v>0</v>
      </c>
    </row>
    <row r="123" spans="3:31" collapsed="1">
      <c r="E123" s="770"/>
      <c r="F123" s="771"/>
      <c r="G123" s="789" t="s">
        <v>5306</v>
      </c>
      <c r="H123" s="790"/>
      <c r="I123" s="791"/>
      <c r="J123" s="792"/>
      <c r="K123" s="791"/>
      <c r="L123" s="793"/>
      <c r="M123" s="794"/>
      <c r="N123" s="795"/>
      <c r="O123" s="794"/>
      <c r="P123" s="794"/>
      <c r="Q123" s="794"/>
      <c r="R123" s="795"/>
      <c r="S123" s="860"/>
      <c r="AB123" s="84">
        <f t="shared" si="16"/>
        <v>0</v>
      </c>
    </row>
    <row r="124" spans="3:31" ht="15.75" thickBot="1">
      <c r="E124" s="777"/>
      <c r="F124" s="778" t="s">
        <v>235</v>
      </c>
      <c r="G124" s="779" t="s">
        <v>236</v>
      </c>
      <c r="H124" s="780">
        <f>H121</f>
        <v>1300000</v>
      </c>
      <c r="I124" s="780">
        <f>SUM(I118:I119)</f>
        <v>2280881.1199999996</v>
      </c>
      <c r="J124" s="781">
        <f>I124/H124</f>
        <v>1.7545239384615381</v>
      </c>
      <c r="K124" s="780">
        <f>K121</f>
        <v>-980881.11999999965</v>
      </c>
      <c r="L124" s="782">
        <f>SUM(L46:L104)</f>
        <v>0</v>
      </c>
      <c r="M124" s="782">
        <f>SUM(M46:M104)</f>
        <v>0</v>
      </c>
      <c r="N124" s="783"/>
      <c r="O124" s="782">
        <f>SUM(O46:O104)</f>
        <v>0</v>
      </c>
      <c r="P124" s="782">
        <f>P121</f>
        <v>1300000</v>
      </c>
      <c r="Q124" s="782">
        <f>Q121</f>
        <v>2280881.1199999996</v>
      </c>
      <c r="R124" s="783">
        <f>Q124/P124</f>
        <v>1.7545239384615381</v>
      </c>
      <c r="S124" s="782">
        <f>P124-Q124</f>
        <v>-980881.11999999965</v>
      </c>
      <c r="AB124" s="84">
        <f t="shared" si="16"/>
        <v>0</v>
      </c>
    </row>
    <row r="125" spans="3:31" ht="15.75" collapsed="1" thickBot="1">
      <c r="G125" s="784" t="s">
        <v>5307</v>
      </c>
      <c r="H125" s="785">
        <f>H124</f>
        <v>1300000</v>
      </c>
      <c r="I125" s="785">
        <f>SUM(I124)</f>
        <v>2280881.1199999996</v>
      </c>
      <c r="J125" s="786">
        <f>I125/H125</f>
        <v>1.7545239384615381</v>
      </c>
      <c r="K125" s="785">
        <f>K124</f>
        <v>-980881.11999999965</v>
      </c>
      <c r="L125" s="787">
        <f>SUM(L110:L124)</f>
        <v>0</v>
      </c>
      <c r="M125" s="787">
        <f>SUM(M110:M124)</f>
        <v>0</v>
      </c>
      <c r="N125" s="788"/>
      <c r="O125" s="787">
        <f>SUM(O109:O124)</f>
        <v>0</v>
      </c>
      <c r="P125" s="787">
        <f>P124</f>
        <v>1300000</v>
      </c>
      <c r="Q125" s="787">
        <f>Q122</f>
        <v>2280881.1199999996</v>
      </c>
      <c r="R125" s="788">
        <f>Q125/P125</f>
        <v>1.7545239384615381</v>
      </c>
      <c r="S125" s="787">
        <f>P125-Q125</f>
        <v>-980881.11999999965</v>
      </c>
      <c r="AB125" s="84">
        <f t="shared" si="16"/>
        <v>0</v>
      </c>
    </row>
    <row r="126" spans="3:31">
      <c r="G126" s="797"/>
      <c r="H126" s="798"/>
      <c r="I126" s="798"/>
      <c r="J126" s="799"/>
      <c r="K126" s="798"/>
      <c r="L126" s="800"/>
      <c r="M126" s="800"/>
      <c r="N126" s="801"/>
      <c r="O126" s="800"/>
      <c r="P126" s="800"/>
      <c r="Q126" s="800"/>
      <c r="R126" s="801"/>
      <c r="S126" s="800"/>
    </row>
    <row r="127" spans="3:31">
      <c r="E127" s="770"/>
      <c r="F127" s="771"/>
      <c r="G127" s="804" t="s">
        <v>4846</v>
      </c>
      <c r="H127" s="805"/>
      <c r="I127" s="805"/>
      <c r="J127" s="806"/>
      <c r="K127" s="805"/>
      <c r="L127" s="807"/>
      <c r="M127" s="807"/>
      <c r="N127" s="808"/>
      <c r="O127" s="807"/>
      <c r="P127" s="807"/>
      <c r="Q127" s="807"/>
      <c r="R127" s="808"/>
      <c r="S127" s="862"/>
      <c r="AB127" s="84">
        <f t="shared" ref="AB127:AB142" si="17">Z127-AA127</f>
        <v>0</v>
      </c>
    </row>
    <row r="128" spans="3:31" ht="15.75" thickBot="1">
      <c r="E128" s="777"/>
      <c r="F128" s="778" t="s">
        <v>235</v>
      </c>
      <c r="G128" s="779" t="s">
        <v>236</v>
      </c>
      <c r="H128" s="780">
        <f>H98+H124</f>
        <v>14037577</v>
      </c>
      <c r="I128" s="780">
        <f>I98+I124</f>
        <v>7326927.6500000004</v>
      </c>
      <c r="J128" s="781">
        <f>I128/H128</f>
        <v>0.52195102117694536</v>
      </c>
      <c r="K128" s="780">
        <f>K98+K124</f>
        <v>6710649.3499999996</v>
      </c>
      <c r="L128" s="782">
        <f>L98</f>
        <v>0</v>
      </c>
      <c r="M128" s="782">
        <v>0</v>
      </c>
      <c r="N128" s="783"/>
      <c r="O128" s="782">
        <v>0</v>
      </c>
      <c r="P128" s="782">
        <f>P98+P124</f>
        <v>14037577</v>
      </c>
      <c r="Q128" s="782">
        <f>Q98+Q124</f>
        <v>7326927.6500000004</v>
      </c>
      <c r="R128" s="783">
        <f>Q128/P128</f>
        <v>0.52195102117694536</v>
      </c>
      <c r="S128" s="782">
        <f>P128-Q128</f>
        <v>6710649.3499999996</v>
      </c>
      <c r="AB128" s="84">
        <f t="shared" si="17"/>
        <v>0</v>
      </c>
    </row>
    <row r="129" spans="6:28" hidden="1">
      <c r="F129" s="778" t="s">
        <v>237</v>
      </c>
      <c r="G129" s="779" t="s">
        <v>238</v>
      </c>
      <c r="S129" s="782">
        <f>P129-Q129</f>
        <v>0</v>
      </c>
      <c r="AB129" s="84">
        <f t="shared" si="17"/>
        <v>0</v>
      </c>
    </row>
    <row r="130" spans="6:28" hidden="1">
      <c r="F130" s="778" t="s">
        <v>239</v>
      </c>
      <c r="G130" s="779" t="s">
        <v>240</v>
      </c>
      <c r="S130" s="782">
        <f t="shared" ref="S130:S143" si="18">SUM(H130:L130)</f>
        <v>0</v>
      </c>
      <c r="AB130" s="84">
        <f t="shared" si="17"/>
        <v>0</v>
      </c>
    </row>
    <row r="131" spans="6:28" hidden="1">
      <c r="F131" s="778" t="s">
        <v>241</v>
      </c>
      <c r="G131" s="779" t="s">
        <v>242</v>
      </c>
      <c r="L131" s="751">
        <f>SUM(L83)</f>
        <v>0</v>
      </c>
      <c r="S131" s="782">
        <f t="shared" si="18"/>
        <v>0</v>
      </c>
      <c r="AB131" s="84">
        <f t="shared" si="17"/>
        <v>0</v>
      </c>
    </row>
    <row r="132" spans="6:28" hidden="1">
      <c r="F132" s="778" t="s">
        <v>243</v>
      </c>
      <c r="G132" s="779" t="s">
        <v>244</v>
      </c>
      <c r="S132" s="782">
        <f t="shared" si="18"/>
        <v>0</v>
      </c>
      <c r="AB132" s="84">
        <f t="shared" si="17"/>
        <v>0</v>
      </c>
    </row>
    <row r="133" spans="6:28" hidden="1">
      <c r="F133" s="778" t="s">
        <v>245</v>
      </c>
      <c r="G133" s="779" t="s">
        <v>246</v>
      </c>
      <c r="S133" s="782">
        <f t="shared" si="18"/>
        <v>0</v>
      </c>
      <c r="AB133" s="84">
        <f t="shared" si="17"/>
        <v>0</v>
      </c>
    </row>
    <row r="134" spans="6:28" hidden="1">
      <c r="F134" s="778" t="s">
        <v>247</v>
      </c>
      <c r="G134" s="779" t="s">
        <v>4692</v>
      </c>
      <c r="S134" s="782">
        <f t="shared" si="18"/>
        <v>0</v>
      </c>
      <c r="AB134" s="84">
        <f t="shared" si="17"/>
        <v>0</v>
      </c>
    </row>
    <row r="135" spans="6:28" ht="30" hidden="1">
      <c r="F135" s="778" t="s">
        <v>248</v>
      </c>
      <c r="G135" s="779" t="s">
        <v>4691</v>
      </c>
      <c r="S135" s="782">
        <f t="shared" si="18"/>
        <v>0</v>
      </c>
      <c r="AB135" s="84">
        <f t="shared" si="17"/>
        <v>0</v>
      </c>
    </row>
    <row r="136" spans="6:28" hidden="1">
      <c r="F136" s="778" t="s">
        <v>249</v>
      </c>
      <c r="G136" s="779" t="s">
        <v>58</v>
      </c>
      <c r="S136" s="782">
        <f t="shared" si="18"/>
        <v>0</v>
      </c>
      <c r="AB136" s="84">
        <f t="shared" si="17"/>
        <v>0</v>
      </c>
    </row>
    <row r="137" spans="6:28" hidden="1">
      <c r="F137" s="778" t="s">
        <v>250</v>
      </c>
      <c r="G137" s="779" t="s">
        <v>251</v>
      </c>
      <c r="S137" s="782">
        <f t="shared" si="18"/>
        <v>0</v>
      </c>
      <c r="AB137" s="84">
        <f t="shared" si="17"/>
        <v>0</v>
      </c>
    </row>
    <row r="138" spans="6:28" hidden="1">
      <c r="F138" s="778" t="s">
        <v>252</v>
      </c>
      <c r="G138" s="779" t="s">
        <v>253</v>
      </c>
      <c r="S138" s="782">
        <f t="shared" si="18"/>
        <v>0</v>
      </c>
      <c r="AB138" s="84">
        <f t="shared" si="17"/>
        <v>0</v>
      </c>
    </row>
    <row r="139" spans="6:28" ht="30" hidden="1">
      <c r="F139" s="778" t="s">
        <v>254</v>
      </c>
      <c r="G139" s="779" t="s">
        <v>255</v>
      </c>
      <c r="S139" s="782">
        <f t="shared" si="18"/>
        <v>0</v>
      </c>
      <c r="AB139" s="84">
        <f t="shared" si="17"/>
        <v>0</v>
      </c>
    </row>
    <row r="140" spans="6:28" hidden="1">
      <c r="F140" s="778" t="s">
        <v>256</v>
      </c>
      <c r="G140" s="779" t="s">
        <v>257</v>
      </c>
      <c r="S140" s="782">
        <f t="shared" si="18"/>
        <v>0</v>
      </c>
      <c r="AB140" s="84">
        <f t="shared" si="17"/>
        <v>0</v>
      </c>
    </row>
    <row r="141" spans="6:28" ht="30" hidden="1">
      <c r="F141" s="778" t="s">
        <v>258</v>
      </c>
      <c r="G141" s="779" t="s">
        <v>259</v>
      </c>
      <c r="S141" s="782">
        <f t="shared" si="18"/>
        <v>0</v>
      </c>
      <c r="AB141" s="84">
        <f t="shared" si="17"/>
        <v>0</v>
      </c>
    </row>
    <row r="142" spans="6:28" ht="30" hidden="1">
      <c r="F142" s="778" t="s">
        <v>260</v>
      </c>
      <c r="G142" s="779" t="s">
        <v>261</v>
      </c>
      <c r="S142" s="782">
        <f t="shared" si="18"/>
        <v>0</v>
      </c>
      <c r="AB142" s="84">
        <f t="shared" si="17"/>
        <v>0</v>
      </c>
    </row>
    <row r="143" spans="6:28" ht="15.75" hidden="1" thickBot="1">
      <c r="F143" s="778" t="s">
        <v>262</v>
      </c>
      <c r="G143" s="779" t="s">
        <v>263</v>
      </c>
      <c r="H143" s="780"/>
      <c r="I143" s="780"/>
      <c r="J143" s="781"/>
      <c r="K143" s="780"/>
      <c r="L143" s="782"/>
      <c r="M143" s="782"/>
      <c r="N143" s="783"/>
      <c r="O143" s="782"/>
      <c r="P143" s="782"/>
      <c r="Q143" s="782"/>
      <c r="R143" s="783"/>
      <c r="S143" s="782">
        <f t="shared" si="18"/>
        <v>0</v>
      </c>
      <c r="AB143" s="84">
        <f t="shared" ref="AB143:AB206" si="19">Z143-AA143</f>
        <v>0</v>
      </c>
    </row>
    <row r="144" spans="6:28" ht="15.75" thickBot="1">
      <c r="G144" s="784" t="s">
        <v>4847</v>
      </c>
      <c r="H144" s="785">
        <f>SUM(H128:H143)</f>
        <v>14037577</v>
      </c>
      <c r="I144" s="785">
        <f>SUM(I128:I143)</f>
        <v>7326927.6500000004</v>
      </c>
      <c r="J144" s="786">
        <f>SUM(J128:J143)</f>
        <v>0.52195102117694536</v>
      </c>
      <c r="K144" s="785">
        <f>SUM(K128:K143)</f>
        <v>6710649.3499999996</v>
      </c>
      <c r="L144" s="787">
        <f>SUM(L129:L143)</f>
        <v>0</v>
      </c>
      <c r="M144" s="787">
        <v>0</v>
      </c>
      <c r="N144" s="788"/>
      <c r="O144" s="787">
        <v>0</v>
      </c>
      <c r="P144" s="787">
        <f>SUM(P128:P143)</f>
        <v>14037577</v>
      </c>
      <c r="Q144" s="787">
        <f>SUM(Q128:Q143)</f>
        <v>7326927.6500000004</v>
      </c>
      <c r="R144" s="788">
        <f>SUM(R128:R143)</f>
        <v>0.52195102117694536</v>
      </c>
      <c r="S144" s="787">
        <f>SUM(S128:S143)</f>
        <v>6710649.3499999996</v>
      </c>
      <c r="AB144" s="84">
        <f t="shared" si="19"/>
        <v>0</v>
      </c>
    </row>
    <row r="145" spans="1:28" hidden="1">
      <c r="AB145" s="84">
        <f t="shared" si="19"/>
        <v>0</v>
      </c>
    </row>
    <row r="146" spans="1:28" s="203" customFormat="1" hidden="1">
      <c r="A146" s="863"/>
      <c r="B146" s="864"/>
      <c r="C146" s="865" t="s">
        <v>4850</v>
      </c>
      <c r="D146" s="866"/>
      <c r="E146" s="867"/>
      <c r="F146" s="866"/>
      <c r="G146" s="868" t="s">
        <v>4715</v>
      </c>
      <c r="H146" s="869"/>
      <c r="I146" s="869"/>
      <c r="J146" s="870"/>
      <c r="K146" s="869"/>
      <c r="L146" s="871"/>
      <c r="M146" s="871"/>
      <c r="N146" s="872"/>
      <c r="O146" s="871"/>
      <c r="P146" s="871"/>
      <c r="Q146" s="871"/>
      <c r="R146" s="872"/>
      <c r="S146" s="873"/>
      <c r="T146" s="855"/>
      <c r="V146" s="874"/>
      <c r="W146" s="874"/>
      <c r="X146" s="815"/>
      <c r="Y146" s="816"/>
      <c r="Z146" s="812"/>
      <c r="AA146" s="813"/>
      <c r="AB146" s="203">
        <f t="shared" si="19"/>
        <v>0</v>
      </c>
    </row>
    <row r="147" spans="1:28" s="203" customFormat="1" hidden="1">
      <c r="A147" s="863"/>
      <c r="B147" s="864"/>
      <c r="C147" s="875" t="s">
        <v>4865</v>
      </c>
      <c r="D147" s="876"/>
      <c r="E147" s="877"/>
      <c r="F147" s="878"/>
      <c r="G147" s="879" t="s">
        <v>4852</v>
      </c>
      <c r="H147" s="869"/>
      <c r="I147" s="869"/>
      <c r="J147" s="870"/>
      <c r="K147" s="869"/>
      <c r="L147" s="871"/>
      <c r="M147" s="871"/>
      <c r="N147" s="872"/>
      <c r="O147" s="871"/>
      <c r="P147" s="871"/>
      <c r="Q147" s="871"/>
      <c r="R147" s="872"/>
      <c r="S147" s="873"/>
      <c r="T147" s="855"/>
      <c r="V147" s="874"/>
      <c r="W147" s="874"/>
      <c r="X147" s="815"/>
      <c r="Y147" s="816"/>
      <c r="Z147" s="812"/>
      <c r="AA147" s="813"/>
      <c r="AB147" s="203">
        <f t="shared" si="19"/>
        <v>0</v>
      </c>
    </row>
    <row r="148" spans="1:28" s="203" customFormat="1" hidden="1">
      <c r="A148" s="863"/>
      <c r="B148" s="864"/>
      <c r="C148" s="865"/>
      <c r="D148" s="880">
        <v>640</v>
      </c>
      <c r="E148" s="881"/>
      <c r="F148" s="880"/>
      <c r="G148" s="882" t="s">
        <v>185</v>
      </c>
      <c r="H148" s="869"/>
      <c r="I148" s="869"/>
      <c r="J148" s="870"/>
      <c r="K148" s="869"/>
      <c r="L148" s="871"/>
      <c r="M148" s="871"/>
      <c r="N148" s="872"/>
      <c r="O148" s="871"/>
      <c r="P148" s="871"/>
      <c r="Q148" s="871"/>
      <c r="R148" s="872"/>
      <c r="S148" s="873"/>
      <c r="T148" s="855"/>
      <c r="V148" s="874"/>
      <c r="W148" s="874"/>
      <c r="X148" s="815"/>
      <c r="Y148" s="816"/>
      <c r="Z148" s="812"/>
      <c r="AA148" s="813"/>
      <c r="AB148" s="203">
        <f t="shared" si="19"/>
        <v>0</v>
      </c>
    </row>
    <row r="149" spans="1:28" s="203" customFormat="1" hidden="1">
      <c r="A149" s="863"/>
      <c r="B149" s="864"/>
      <c r="C149" s="883"/>
      <c r="D149" s="863"/>
      <c r="E149" s="884">
        <v>28</v>
      </c>
      <c r="F149" s="885">
        <v>421</v>
      </c>
      <c r="G149" s="886" t="s">
        <v>3777</v>
      </c>
      <c r="H149" s="869">
        <v>0</v>
      </c>
      <c r="I149" s="869">
        <v>0</v>
      </c>
      <c r="J149" s="870"/>
      <c r="K149" s="869">
        <f>H149-I149</f>
        <v>0</v>
      </c>
      <c r="L149" s="871">
        <v>0</v>
      </c>
      <c r="M149" s="871">
        <v>0</v>
      </c>
      <c r="N149" s="872" t="e">
        <f>M149/L149</f>
        <v>#DIV/0!</v>
      </c>
      <c r="O149" s="871">
        <f>L149-M149</f>
        <v>0</v>
      </c>
      <c r="P149" s="871">
        <f>L149+H149</f>
        <v>0</v>
      </c>
      <c r="Q149" s="871"/>
      <c r="R149" s="872"/>
      <c r="S149" s="873">
        <f>SUM(H149:L149)</f>
        <v>0</v>
      </c>
      <c r="T149" s="887" t="s">
        <v>4872</v>
      </c>
      <c r="V149" s="874"/>
      <c r="W149" s="874"/>
      <c r="X149" s="815"/>
      <c r="Y149" s="816"/>
      <c r="Z149" s="812"/>
      <c r="AA149" s="813"/>
      <c r="AB149" s="203">
        <f t="shared" si="19"/>
        <v>0</v>
      </c>
    </row>
    <row r="150" spans="1:28" s="203" customFormat="1" hidden="1">
      <c r="A150" s="863"/>
      <c r="B150" s="864"/>
      <c r="C150" s="883"/>
      <c r="D150" s="863"/>
      <c r="E150" s="884">
        <v>29</v>
      </c>
      <c r="F150" s="885">
        <v>425</v>
      </c>
      <c r="G150" s="888" t="s">
        <v>4117</v>
      </c>
      <c r="H150" s="869">
        <v>0</v>
      </c>
      <c r="I150" s="869">
        <v>0</v>
      </c>
      <c r="J150" s="870"/>
      <c r="K150" s="869">
        <f>H150-I150</f>
        <v>0</v>
      </c>
      <c r="L150" s="871">
        <v>0</v>
      </c>
      <c r="M150" s="871">
        <v>0</v>
      </c>
      <c r="N150" s="872" t="e">
        <f>M150/L150</f>
        <v>#DIV/0!</v>
      </c>
      <c r="O150" s="871">
        <f>L150-M150</f>
        <v>0</v>
      </c>
      <c r="P150" s="871">
        <f>L150+H150</f>
        <v>0</v>
      </c>
      <c r="Q150" s="871">
        <f>M150+I150</f>
        <v>0</v>
      </c>
      <c r="R150" s="872" t="e">
        <f>Q150/P150</f>
        <v>#DIV/0!</v>
      </c>
      <c r="S150" s="873">
        <f>P150-Q150</f>
        <v>0</v>
      </c>
      <c r="T150" s="855"/>
      <c r="V150" s="874"/>
      <c r="W150" s="874"/>
      <c r="X150" s="815"/>
      <c r="Y150" s="816"/>
      <c r="Z150" s="812"/>
      <c r="AA150" s="813"/>
      <c r="AB150" s="203">
        <f t="shared" si="19"/>
        <v>0</v>
      </c>
    </row>
    <row r="151" spans="1:28" s="203" customFormat="1" ht="15.75" hidden="1" thickBot="1">
      <c r="A151" s="863"/>
      <c r="B151" s="864"/>
      <c r="C151" s="883"/>
      <c r="D151" s="863"/>
      <c r="E151" s="884">
        <v>30</v>
      </c>
      <c r="F151" s="885">
        <v>444</v>
      </c>
      <c r="G151" s="888" t="s">
        <v>4935</v>
      </c>
      <c r="H151" s="869">
        <v>0</v>
      </c>
      <c r="I151" s="869"/>
      <c r="J151" s="870"/>
      <c r="K151" s="869"/>
      <c r="L151" s="871">
        <v>0</v>
      </c>
      <c r="M151" s="871"/>
      <c r="N151" s="872"/>
      <c r="O151" s="871"/>
      <c r="P151" s="871">
        <f>L151+H151</f>
        <v>0</v>
      </c>
      <c r="Q151" s="871"/>
      <c r="R151" s="872"/>
      <c r="S151" s="873"/>
      <c r="T151" s="855"/>
      <c r="V151" s="874"/>
      <c r="W151" s="874"/>
      <c r="X151" s="815"/>
      <c r="Y151" s="816"/>
      <c r="Z151" s="812"/>
      <c r="AA151" s="813"/>
      <c r="AB151" s="203">
        <f t="shared" si="19"/>
        <v>0</v>
      </c>
    </row>
    <row r="152" spans="1:28" s="203" customFormat="1" hidden="1">
      <c r="A152" s="866"/>
      <c r="B152" s="867"/>
      <c r="C152" s="889"/>
      <c r="D152" s="866"/>
      <c r="E152" s="890"/>
      <c r="F152" s="891"/>
      <c r="G152" s="892" t="s">
        <v>4866</v>
      </c>
      <c r="H152" s="893"/>
      <c r="I152" s="893"/>
      <c r="J152" s="894"/>
      <c r="K152" s="893"/>
      <c r="L152" s="895"/>
      <c r="M152" s="895"/>
      <c r="N152" s="896"/>
      <c r="O152" s="895"/>
      <c r="P152" s="895"/>
      <c r="Q152" s="895"/>
      <c r="R152" s="896"/>
      <c r="S152" s="893"/>
      <c r="T152" s="855"/>
      <c r="V152" s="874"/>
      <c r="W152" s="874"/>
      <c r="X152" s="815"/>
      <c r="Y152" s="816"/>
      <c r="Z152" s="812"/>
      <c r="AA152" s="813"/>
      <c r="AB152" s="203">
        <f t="shared" si="19"/>
        <v>0</v>
      </c>
    </row>
    <row r="153" spans="1:28" s="203" customFormat="1" hidden="1">
      <c r="A153" s="866"/>
      <c r="B153" s="867"/>
      <c r="C153" s="889"/>
      <c r="D153" s="866"/>
      <c r="E153" s="897"/>
      <c r="F153" s="898" t="s">
        <v>235</v>
      </c>
      <c r="G153" s="899" t="s">
        <v>236</v>
      </c>
      <c r="H153" s="869">
        <f>SUM(H149:H151)</f>
        <v>0</v>
      </c>
      <c r="I153" s="869">
        <f>SUM(I149:I150)</f>
        <v>0</v>
      </c>
      <c r="J153" s="870"/>
      <c r="K153" s="869">
        <f>SUM(K149:K150)</f>
        <v>0</v>
      </c>
      <c r="L153" s="900">
        <f>SUM(L150)</f>
        <v>0</v>
      </c>
      <c r="M153" s="900">
        <f>SUM(M150)</f>
        <v>0</v>
      </c>
      <c r="N153" s="901" t="e">
        <f>M153/L153</f>
        <v>#DIV/0!</v>
      </c>
      <c r="O153" s="900">
        <f>L153-M153</f>
        <v>0</v>
      </c>
      <c r="P153" s="900">
        <f>L153+H153</f>
        <v>0</v>
      </c>
      <c r="Q153" s="900">
        <f>M153+I153</f>
        <v>0</v>
      </c>
      <c r="R153" s="901" t="e">
        <f>Q153/P153</f>
        <v>#DIV/0!</v>
      </c>
      <c r="S153" s="900">
        <f>P153-Q153</f>
        <v>0</v>
      </c>
      <c r="T153" s="855"/>
      <c r="V153" s="874"/>
      <c r="W153" s="874"/>
      <c r="X153" s="815"/>
      <c r="Y153" s="816"/>
      <c r="Z153" s="812"/>
      <c r="AA153" s="813"/>
      <c r="AB153" s="203">
        <f t="shared" si="19"/>
        <v>0</v>
      </c>
    </row>
    <row r="154" spans="1:28" ht="15.75" hidden="1" thickBot="1">
      <c r="F154" s="745" t="s">
        <v>256</v>
      </c>
      <c r="G154" s="861" t="s">
        <v>257</v>
      </c>
      <c r="H154" s="749">
        <v>0</v>
      </c>
      <c r="N154" s="752">
        <v>0</v>
      </c>
      <c r="P154" s="751">
        <v>0</v>
      </c>
      <c r="AB154" s="84">
        <f t="shared" si="19"/>
        <v>0</v>
      </c>
    </row>
    <row r="155" spans="1:28" s="203" customFormat="1" ht="15.75" hidden="1" thickBot="1">
      <c r="A155" s="866"/>
      <c r="B155" s="867"/>
      <c r="C155" s="889"/>
      <c r="D155" s="866"/>
      <c r="E155" s="867"/>
      <c r="F155" s="866"/>
      <c r="G155" s="902" t="s">
        <v>4867</v>
      </c>
      <c r="H155" s="903">
        <f>SUM(H153)</f>
        <v>0</v>
      </c>
      <c r="I155" s="903">
        <f>SUM(I139)</f>
        <v>0</v>
      </c>
      <c r="J155" s="904"/>
      <c r="K155" s="903">
        <f>SUM(K139)</f>
        <v>0</v>
      </c>
      <c r="L155" s="905">
        <f>SUM(L139:L151)</f>
        <v>0</v>
      </c>
      <c r="M155" s="905">
        <f>SUM(M139)</f>
        <v>0</v>
      </c>
      <c r="N155" s="906" t="e">
        <f>M155/L155</f>
        <v>#DIV/0!</v>
      </c>
      <c r="O155" s="905">
        <f>L155-M155</f>
        <v>0</v>
      </c>
      <c r="P155" s="905">
        <f>L155+H155</f>
        <v>0</v>
      </c>
      <c r="Q155" s="905">
        <f>M155+I155</f>
        <v>0</v>
      </c>
      <c r="R155" s="906" t="e">
        <f>Q155/P155</f>
        <v>#DIV/0!</v>
      </c>
      <c r="S155" s="905">
        <f>P155-Q155</f>
        <v>0</v>
      </c>
      <c r="T155" s="855"/>
      <c r="V155" s="874"/>
      <c r="W155" s="874"/>
      <c r="X155" s="815"/>
      <c r="Y155" s="816"/>
      <c r="Z155" s="812"/>
      <c r="AA155" s="813"/>
      <c r="AB155" s="203">
        <f t="shared" si="19"/>
        <v>0</v>
      </c>
    </row>
    <row r="156" spans="1:28" s="203" customFormat="1" ht="28.5" hidden="1" collapsed="1">
      <c r="A156" s="866"/>
      <c r="B156" s="867"/>
      <c r="C156" s="889"/>
      <c r="D156" s="866"/>
      <c r="E156" s="890"/>
      <c r="F156" s="891"/>
      <c r="G156" s="907" t="s">
        <v>4868</v>
      </c>
      <c r="H156" s="908"/>
      <c r="I156" s="909"/>
      <c r="J156" s="910"/>
      <c r="K156" s="909"/>
      <c r="L156" s="911"/>
      <c r="M156" s="912"/>
      <c r="N156" s="913"/>
      <c r="O156" s="912"/>
      <c r="P156" s="912"/>
      <c r="Q156" s="912"/>
      <c r="R156" s="913"/>
      <c r="S156" s="914"/>
      <c r="T156" s="855"/>
      <c r="V156" s="874"/>
      <c r="W156" s="874"/>
      <c r="X156" s="815"/>
      <c r="Y156" s="816"/>
      <c r="Z156" s="812"/>
      <c r="AA156" s="813"/>
      <c r="AB156" s="203">
        <f t="shared" si="19"/>
        <v>0</v>
      </c>
    </row>
    <row r="157" spans="1:28" s="203" customFormat="1" hidden="1">
      <c r="A157" s="866"/>
      <c r="B157" s="867"/>
      <c r="C157" s="889"/>
      <c r="D157" s="866"/>
      <c r="E157" s="897"/>
      <c r="F157" s="898" t="s">
        <v>235</v>
      </c>
      <c r="G157" s="899" t="s">
        <v>236</v>
      </c>
      <c r="H157" s="869">
        <f>H153</f>
        <v>0</v>
      </c>
      <c r="I157" s="869">
        <f>SUM(I139)</f>
        <v>0</v>
      </c>
      <c r="J157" s="870"/>
      <c r="K157" s="869">
        <f>SUM(K139)</f>
        <v>0</v>
      </c>
      <c r="L157" s="900">
        <f>SUM(L139)</f>
        <v>0</v>
      </c>
      <c r="M157" s="900">
        <f>SUM(M139)</f>
        <v>0</v>
      </c>
      <c r="N157" s="901">
        <f>SUM(N139)</f>
        <v>0</v>
      </c>
      <c r="O157" s="900">
        <f>SUM(O139)</f>
        <v>0</v>
      </c>
      <c r="P157" s="900">
        <f>H157+L157</f>
        <v>0</v>
      </c>
      <c r="Q157" s="900">
        <f>M157+I157</f>
        <v>0</v>
      </c>
      <c r="R157" s="901" t="e">
        <f>Q157/P157</f>
        <v>#DIV/0!</v>
      </c>
      <c r="S157" s="900">
        <f>P157-Q157</f>
        <v>0</v>
      </c>
      <c r="T157" s="855"/>
      <c r="V157" s="874"/>
      <c r="W157" s="874"/>
      <c r="X157" s="815"/>
      <c r="Y157" s="816"/>
      <c r="Z157" s="812"/>
      <c r="AA157" s="813"/>
      <c r="AB157" s="203">
        <f t="shared" si="19"/>
        <v>0</v>
      </c>
    </row>
    <row r="158" spans="1:28" s="203" customFormat="1" ht="15.75" hidden="1" thickBot="1">
      <c r="A158" s="866"/>
      <c r="B158" s="867"/>
      <c r="C158" s="889"/>
      <c r="D158" s="866"/>
      <c r="E158" s="867"/>
      <c r="F158" s="915" t="s">
        <v>256</v>
      </c>
      <c r="G158" s="899" t="s">
        <v>257</v>
      </c>
      <c r="H158" s="916">
        <f>H140</f>
        <v>0</v>
      </c>
      <c r="I158" s="916"/>
      <c r="J158" s="917"/>
      <c r="K158" s="916"/>
      <c r="L158" s="871">
        <f>L154</f>
        <v>0</v>
      </c>
      <c r="M158" s="871">
        <f>M140</f>
        <v>0</v>
      </c>
      <c r="N158" s="872">
        <f>N140</f>
        <v>0</v>
      </c>
      <c r="O158" s="871">
        <f>O140</f>
        <v>0</v>
      </c>
      <c r="P158" s="871">
        <f>H158+L158</f>
        <v>0</v>
      </c>
      <c r="Q158" s="871"/>
      <c r="R158" s="872"/>
      <c r="S158" s="900">
        <f>SUM(H158:L158)</f>
        <v>0</v>
      </c>
      <c r="T158" s="855"/>
      <c r="V158" s="874"/>
      <c r="W158" s="874"/>
      <c r="X158" s="815"/>
      <c r="Y158" s="816"/>
      <c r="Z158" s="812"/>
      <c r="AA158" s="813"/>
      <c r="AB158" s="203">
        <f t="shared" si="19"/>
        <v>0</v>
      </c>
    </row>
    <row r="159" spans="1:28" s="203" customFormat="1" ht="15.75" hidden="1" collapsed="1" thickBot="1">
      <c r="A159" s="866"/>
      <c r="B159" s="867"/>
      <c r="C159" s="889"/>
      <c r="D159" s="866"/>
      <c r="E159" s="867"/>
      <c r="F159" s="866"/>
      <c r="G159" s="902" t="s">
        <v>4869</v>
      </c>
      <c r="H159" s="903">
        <f>SUM(H157:H158)</f>
        <v>0</v>
      </c>
      <c r="I159" s="903">
        <f>SUM(I143)</f>
        <v>0</v>
      </c>
      <c r="J159" s="904"/>
      <c r="K159" s="903"/>
      <c r="L159" s="905">
        <f>SUM(L157:L158)</f>
        <v>0</v>
      </c>
      <c r="M159" s="905">
        <f>SUM(M143)</f>
        <v>0</v>
      </c>
      <c r="N159" s="906" t="e">
        <f>M159/L159</f>
        <v>#DIV/0!</v>
      </c>
      <c r="O159" s="905">
        <f>L159-M159</f>
        <v>0</v>
      </c>
      <c r="P159" s="905">
        <f>SUM(P157:P158)</f>
        <v>0</v>
      </c>
      <c r="Q159" s="905">
        <f>M159+I159</f>
        <v>0</v>
      </c>
      <c r="R159" s="906" t="e">
        <f>Q159/P159</f>
        <v>#DIV/0!</v>
      </c>
      <c r="S159" s="905">
        <f>P159-Q159</f>
        <v>0</v>
      </c>
      <c r="T159" s="855"/>
      <c r="V159" s="874"/>
      <c r="W159" s="874"/>
      <c r="X159" s="815"/>
      <c r="Y159" s="816"/>
      <c r="Z159" s="812"/>
      <c r="AA159" s="813"/>
      <c r="AB159" s="203">
        <f t="shared" si="19"/>
        <v>0</v>
      </c>
    </row>
    <row r="160" spans="1:28" hidden="1">
      <c r="AB160" s="84">
        <f t="shared" si="19"/>
        <v>0</v>
      </c>
    </row>
    <row r="161" spans="5:28" hidden="1">
      <c r="E161" s="770"/>
      <c r="F161" s="771"/>
      <c r="G161" s="804" t="s">
        <v>4161</v>
      </c>
      <c r="H161" s="805"/>
      <c r="I161" s="805"/>
      <c r="J161" s="806"/>
      <c r="K161" s="805"/>
      <c r="L161" s="807"/>
      <c r="M161" s="807"/>
      <c r="N161" s="808"/>
      <c r="O161" s="807"/>
      <c r="P161" s="807"/>
      <c r="Q161" s="807"/>
      <c r="R161" s="808"/>
      <c r="S161" s="862"/>
      <c r="AB161" s="84">
        <f t="shared" si="19"/>
        <v>0</v>
      </c>
    </row>
    <row r="162" spans="5:28" hidden="1">
      <c r="E162" s="777"/>
      <c r="F162" s="778" t="s">
        <v>235</v>
      </c>
      <c r="G162" s="779" t="s">
        <v>236</v>
      </c>
      <c r="H162" s="780">
        <f>H157</f>
        <v>0</v>
      </c>
      <c r="I162" s="780"/>
      <c r="J162" s="781" t="e">
        <f>I162/H162</f>
        <v>#DIV/0!</v>
      </c>
      <c r="K162" s="780"/>
      <c r="L162" s="782">
        <v>0</v>
      </c>
      <c r="M162" s="782" t="e">
        <f>SUM(M133,#REF!,#REF!,M158)</f>
        <v>#REF!</v>
      </c>
      <c r="N162" s="783"/>
      <c r="O162" s="782" t="e">
        <f>SUM(O133,#REF!,#REF!,O158)</f>
        <v>#REF!</v>
      </c>
      <c r="P162" s="782">
        <f>H162+L162</f>
        <v>0</v>
      </c>
      <c r="Q162" s="782"/>
      <c r="R162" s="783" t="e">
        <f>Q162/P162</f>
        <v>#DIV/0!</v>
      </c>
      <c r="S162" s="782"/>
      <c r="AB162" s="84">
        <f t="shared" si="19"/>
        <v>0</v>
      </c>
    </row>
    <row r="163" spans="5:28" ht="15.75" hidden="1" thickBot="1">
      <c r="E163" s="777"/>
      <c r="F163" s="778" t="s">
        <v>256</v>
      </c>
      <c r="G163" s="779" t="s">
        <v>257</v>
      </c>
      <c r="H163" s="780">
        <v>0</v>
      </c>
      <c r="I163" s="780"/>
      <c r="J163" s="781"/>
      <c r="K163" s="780"/>
      <c r="L163" s="782">
        <v>0</v>
      </c>
      <c r="M163" s="782"/>
      <c r="N163" s="783">
        <v>0</v>
      </c>
      <c r="O163" s="782"/>
      <c r="P163" s="782">
        <f>H163+L163</f>
        <v>0</v>
      </c>
      <c r="Q163" s="782"/>
      <c r="R163" s="783"/>
      <c r="S163" s="782"/>
      <c r="AB163" s="84">
        <f t="shared" si="19"/>
        <v>0</v>
      </c>
    </row>
    <row r="164" spans="5:28" ht="15.75" hidden="1" thickBot="1">
      <c r="G164" s="784" t="s">
        <v>4162</v>
      </c>
      <c r="H164" s="785">
        <f>SUM(H162:H163)</f>
        <v>0</v>
      </c>
      <c r="I164" s="785">
        <f>SUM(I147:I162)</f>
        <v>0</v>
      </c>
      <c r="J164" s="786" t="e">
        <f>SUM(J147:J162)</f>
        <v>#DIV/0!</v>
      </c>
      <c r="K164" s="785">
        <f>SUM(K147:K162)</f>
        <v>0</v>
      </c>
      <c r="L164" s="787">
        <f>SUM(L162:L163)</f>
        <v>0</v>
      </c>
      <c r="M164" s="787" t="e">
        <f>SUM(M147:M162)</f>
        <v>#REF!</v>
      </c>
      <c r="N164" s="788"/>
      <c r="O164" s="787" t="e">
        <f>SUM(O147:O162)</f>
        <v>#REF!</v>
      </c>
      <c r="P164" s="787">
        <f>SUM(P162:P163)</f>
        <v>0</v>
      </c>
      <c r="Q164" s="787">
        <f>SUM(Q147:Q162)</f>
        <v>0</v>
      </c>
      <c r="R164" s="788" t="e">
        <f>SUM(R147:R162)</f>
        <v>#DIV/0!</v>
      </c>
      <c r="S164" s="787">
        <f>SUM(S147:S162)</f>
        <v>0</v>
      </c>
      <c r="AB164" s="84">
        <f t="shared" si="19"/>
        <v>0</v>
      </c>
    </row>
    <row r="165" spans="5:28">
      <c r="AB165" s="84">
        <f t="shared" si="19"/>
        <v>0</v>
      </c>
    </row>
    <row r="166" spans="5:28">
      <c r="AB166" s="84">
        <f t="shared" si="19"/>
        <v>0</v>
      </c>
    </row>
    <row r="167" spans="5:28">
      <c r="E167" s="770"/>
      <c r="F167" s="771"/>
      <c r="G167" s="804" t="s">
        <v>4709</v>
      </c>
      <c r="H167" s="805"/>
      <c r="I167" s="805"/>
      <c r="J167" s="806"/>
      <c r="K167" s="805"/>
      <c r="L167" s="807"/>
      <c r="M167" s="807"/>
      <c r="N167" s="808"/>
      <c r="O167" s="807"/>
      <c r="P167" s="807"/>
      <c r="Q167" s="807"/>
      <c r="R167" s="808"/>
      <c r="S167" s="862"/>
      <c r="AB167" s="84">
        <f t="shared" si="19"/>
        <v>0</v>
      </c>
    </row>
    <row r="168" spans="5:28" ht="15.75" thickBot="1">
      <c r="E168" s="777"/>
      <c r="F168" s="778" t="s">
        <v>235</v>
      </c>
      <c r="G168" s="779" t="s">
        <v>236</v>
      </c>
      <c r="H168" s="780">
        <f>H164+H144</f>
        <v>14037577</v>
      </c>
      <c r="I168" s="780">
        <f>I164+I144</f>
        <v>7326927.6500000004</v>
      </c>
      <c r="J168" s="781">
        <f>I168/H168</f>
        <v>0.52195102117694536</v>
      </c>
      <c r="K168" s="780" t="e">
        <f>SUM(K114,#REF!,#REF!,#REF!)</f>
        <v>#REF!</v>
      </c>
      <c r="L168" s="782">
        <v>0</v>
      </c>
      <c r="M168" s="782" t="e">
        <f>SUM(M114,#REF!,#REF!,#REF!)</f>
        <v>#REF!</v>
      </c>
      <c r="N168" s="783"/>
      <c r="O168" s="782" t="e">
        <f>SUM(O114,#REF!,#REF!,#REF!)</f>
        <v>#REF!</v>
      </c>
      <c r="P168" s="782">
        <f>H168+L168</f>
        <v>14037577</v>
      </c>
      <c r="Q168" s="782" t="e">
        <f>SUM(Q114,#REF!,#REF!,#REF!)</f>
        <v>#REF!</v>
      </c>
      <c r="R168" s="783" t="e">
        <f>Q168/P168</f>
        <v>#REF!</v>
      </c>
      <c r="S168" s="782" t="e">
        <f>SUM(S114,#REF!,#REF!,#REF!)</f>
        <v>#REF!</v>
      </c>
      <c r="AB168" s="84">
        <f t="shared" si="19"/>
        <v>0</v>
      </c>
    </row>
    <row r="169" spans="5:28" hidden="1">
      <c r="F169" s="778" t="s">
        <v>237</v>
      </c>
      <c r="G169" s="779" t="s">
        <v>238</v>
      </c>
      <c r="S169" s="782">
        <f t="shared" ref="S169:S183" si="20">SUM(H169:L169)</f>
        <v>0</v>
      </c>
      <c r="AB169" s="84">
        <f t="shared" si="19"/>
        <v>0</v>
      </c>
    </row>
    <row r="170" spans="5:28" hidden="1">
      <c r="F170" s="778" t="s">
        <v>239</v>
      </c>
      <c r="G170" s="779" t="s">
        <v>240</v>
      </c>
      <c r="S170" s="782">
        <f t="shared" si="20"/>
        <v>0</v>
      </c>
      <c r="AB170" s="84">
        <f t="shared" si="19"/>
        <v>0</v>
      </c>
    </row>
    <row r="171" spans="5:28" hidden="1">
      <c r="F171" s="778" t="s">
        <v>241</v>
      </c>
      <c r="G171" s="779" t="s">
        <v>242</v>
      </c>
      <c r="S171" s="782">
        <f t="shared" si="20"/>
        <v>0</v>
      </c>
      <c r="AB171" s="84">
        <f t="shared" si="19"/>
        <v>0</v>
      </c>
    </row>
    <row r="172" spans="5:28" hidden="1">
      <c r="F172" s="778" t="s">
        <v>243</v>
      </c>
      <c r="G172" s="779" t="s">
        <v>244</v>
      </c>
      <c r="S172" s="782">
        <f t="shared" si="20"/>
        <v>0</v>
      </c>
      <c r="AB172" s="84">
        <f t="shared" si="19"/>
        <v>0</v>
      </c>
    </row>
    <row r="173" spans="5:28" hidden="1">
      <c r="F173" s="778" t="s">
        <v>245</v>
      </c>
      <c r="G173" s="779" t="s">
        <v>246</v>
      </c>
      <c r="S173" s="782">
        <f t="shared" si="20"/>
        <v>0</v>
      </c>
      <c r="AB173" s="84">
        <f t="shared" si="19"/>
        <v>0</v>
      </c>
    </row>
    <row r="174" spans="5:28" hidden="1">
      <c r="F174" s="778" t="s">
        <v>247</v>
      </c>
      <c r="G174" s="779" t="s">
        <v>4692</v>
      </c>
      <c r="S174" s="782">
        <f t="shared" si="20"/>
        <v>0</v>
      </c>
      <c r="AB174" s="84">
        <f t="shared" si="19"/>
        <v>0</v>
      </c>
    </row>
    <row r="175" spans="5:28" ht="30" hidden="1">
      <c r="F175" s="778" t="s">
        <v>248</v>
      </c>
      <c r="G175" s="779" t="s">
        <v>4691</v>
      </c>
      <c r="S175" s="782">
        <f t="shared" si="20"/>
        <v>0</v>
      </c>
      <c r="AB175" s="84">
        <f t="shared" si="19"/>
        <v>0</v>
      </c>
    </row>
    <row r="176" spans="5:28" hidden="1">
      <c r="F176" s="778" t="s">
        <v>249</v>
      </c>
      <c r="G176" s="779" t="s">
        <v>58</v>
      </c>
      <c r="S176" s="782">
        <f t="shared" si="20"/>
        <v>0</v>
      </c>
      <c r="AB176" s="84">
        <f t="shared" si="19"/>
        <v>0</v>
      </c>
    </row>
    <row r="177" spans="5:28" hidden="1">
      <c r="F177" s="778" t="s">
        <v>250</v>
      </c>
      <c r="G177" s="779" t="s">
        <v>251</v>
      </c>
      <c r="S177" s="782">
        <f t="shared" si="20"/>
        <v>0</v>
      </c>
      <c r="AB177" s="84">
        <f t="shared" si="19"/>
        <v>0</v>
      </c>
    </row>
    <row r="178" spans="5:28" hidden="1">
      <c r="F178" s="778" t="s">
        <v>252</v>
      </c>
      <c r="G178" s="779" t="s">
        <v>253</v>
      </c>
      <c r="S178" s="782">
        <f t="shared" si="20"/>
        <v>0</v>
      </c>
      <c r="AB178" s="84">
        <f t="shared" si="19"/>
        <v>0</v>
      </c>
    </row>
    <row r="179" spans="5:28" ht="30" hidden="1">
      <c r="F179" s="778" t="s">
        <v>254</v>
      </c>
      <c r="G179" s="779" t="s">
        <v>255</v>
      </c>
      <c r="S179" s="782">
        <f t="shared" si="20"/>
        <v>0</v>
      </c>
      <c r="AB179" s="84">
        <f t="shared" si="19"/>
        <v>0</v>
      </c>
    </row>
    <row r="180" spans="5:28" hidden="1">
      <c r="F180" s="778" t="s">
        <v>256</v>
      </c>
      <c r="G180" s="779" t="s">
        <v>257</v>
      </c>
      <c r="S180" s="782">
        <f t="shared" si="20"/>
        <v>0</v>
      </c>
      <c r="AB180" s="84">
        <f t="shared" si="19"/>
        <v>0</v>
      </c>
    </row>
    <row r="181" spans="5:28" ht="30" hidden="1">
      <c r="F181" s="778" t="s">
        <v>258</v>
      </c>
      <c r="G181" s="779" t="s">
        <v>259</v>
      </c>
      <c r="S181" s="782">
        <f t="shared" si="20"/>
        <v>0</v>
      </c>
      <c r="AB181" s="84">
        <f t="shared" si="19"/>
        <v>0</v>
      </c>
    </row>
    <row r="182" spans="5:28" ht="30" hidden="1">
      <c r="F182" s="778" t="s">
        <v>260</v>
      </c>
      <c r="G182" s="779" t="s">
        <v>261</v>
      </c>
      <c r="S182" s="782">
        <f t="shared" si="20"/>
        <v>0</v>
      </c>
      <c r="AB182" s="84">
        <f t="shared" si="19"/>
        <v>0</v>
      </c>
    </row>
    <row r="183" spans="5:28" hidden="1">
      <c r="F183" s="778" t="s">
        <v>262</v>
      </c>
      <c r="G183" s="779" t="s">
        <v>263</v>
      </c>
      <c r="H183" s="780"/>
      <c r="I183" s="780"/>
      <c r="J183" s="781"/>
      <c r="K183" s="780"/>
      <c r="L183" s="782"/>
      <c r="M183" s="782"/>
      <c r="N183" s="783"/>
      <c r="O183" s="782"/>
      <c r="P183" s="782"/>
      <c r="Q183" s="782"/>
      <c r="R183" s="783"/>
      <c r="S183" s="782">
        <f t="shared" si="20"/>
        <v>0</v>
      </c>
      <c r="AB183" s="84">
        <f t="shared" si="19"/>
        <v>0</v>
      </c>
    </row>
    <row r="184" spans="5:28" ht="15.75" hidden="1" thickBot="1">
      <c r="F184" s="778">
        <v>13</v>
      </c>
      <c r="G184" s="779" t="s">
        <v>257</v>
      </c>
      <c r="H184" s="780"/>
      <c r="I184" s="780"/>
      <c r="J184" s="781"/>
      <c r="K184" s="780"/>
      <c r="L184" s="782">
        <v>0</v>
      </c>
      <c r="M184" s="782"/>
      <c r="N184" s="783"/>
      <c r="O184" s="782"/>
      <c r="P184" s="782">
        <f>H184+L184</f>
        <v>0</v>
      </c>
      <c r="Q184" s="782"/>
      <c r="R184" s="783"/>
      <c r="S184" s="782"/>
      <c r="AB184" s="84">
        <f t="shared" si="19"/>
        <v>0</v>
      </c>
    </row>
    <row r="185" spans="5:28" ht="15.75" thickBot="1">
      <c r="G185" s="784" t="s">
        <v>4712</v>
      </c>
      <c r="H185" s="785">
        <f>SUM(H168:H184)</f>
        <v>14037577</v>
      </c>
      <c r="I185" s="785">
        <f t="shared" ref="I185:S185" si="21">SUM(I168:I183)</f>
        <v>7326927.6500000004</v>
      </c>
      <c r="J185" s="786">
        <f t="shared" si="21"/>
        <v>0.52195102117694536</v>
      </c>
      <c r="K185" s="785" t="e">
        <f t="shared" si="21"/>
        <v>#REF!</v>
      </c>
      <c r="L185" s="787">
        <f>SUM(L168:L184)</f>
        <v>0</v>
      </c>
      <c r="M185" s="787" t="e">
        <f t="shared" si="21"/>
        <v>#REF!</v>
      </c>
      <c r="N185" s="788"/>
      <c r="O185" s="787" t="e">
        <f t="shared" si="21"/>
        <v>#REF!</v>
      </c>
      <c r="P185" s="787">
        <f>SUM(P168:P184)</f>
        <v>14037577</v>
      </c>
      <c r="Q185" s="787" t="e">
        <f t="shared" si="21"/>
        <v>#REF!</v>
      </c>
      <c r="R185" s="788" t="e">
        <f t="shared" si="21"/>
        <v>#REF!</v>
      </c>
      <c r="S185" s="787" t="e">
        <f t="shared" si="21"/>
        <v>#REF!</v>
      </c>
      <c r="AB185" s="84">
        <f t="shared" si="19"/>
        <v>0</v>
      </c>
    </row>
    <row r="186" spans="5:28">
      <c r="AB186" s="84">
        <f t="shared" si="19"/>
        <v>0</v>
      </c>
    </row>
    <row r="187" spans="5:28">
      <c r="E187" s="770"/>
      <c r="F187" s="771"/>
      <c r="G187" s="804" t="s">
        <v>4142</v>
      </c>
      <c r="H187" s="805"/>
      <c r="I187" s="805"/>
      <c r="J187" s="806"/>
      <c r="K187" s="805"/>
      <c r="L187" s="807"/>
      <c r="M187" s="807"/>
      <c r="N187" s="808"/>
      <c r="O187" s="807"/>
      <c r="P187" s="807"/>
      <c r="Q187" s="807"/>
      <c r="R187" s="808"/>
      <c r="S187" s="862"/>
      <c r="AB187" s="84">
        <f t="shared" si="19"/>
        <v>0</v>
      </c>
    </row>
    <row r="188" spans="5:28" ht="15.75" hidden="1" thickBot="1">
      <c r="E188" s="777"/>
      <c r="F188" s="778" t="s">
        <v>235</v>
      </c>
      <c r="G188" s="779" t="s">
        <v>236</v>
      </c>
      <c r="H188" s="780">
        <f>H128</f>
        <v>14037577</v>
      </c>
      <c r="I188" s="780">
        <f>I128</f>
        <v>7326927.6500000004</v>
      </c>
      <c r="J188" s="781">
        <f>SUM(J168)</f>
        <v>0.52195102117694536</v>
      </c>
      <c r="K188" s="780">
        <f>K128</f>
        <v>6710649.3499999996</v>
      </c>
      <c r="L188" s="782">
        <f>L128</f>
        <v>0</v>
      </c>
      <c r="M188" s="782">
        <v>0</v>
      </c>
      <c r="N188" s="783"/>
      <c r="O188" s="782">
        <v>0</v>
      </c>
      <c r="P188" s="782">
        <f t="shared" ref="P188:Q200" si="22">H188+L188</f>
        <v>14037577</v>
      </c>
      <c r="Q188" s="782">
        <f t="shared" si="22"/>
        <v>7326927.6500000004</v>
      </c>
      <c r="R188" s="783">
        <f t="shared" ref="R188:R204" si="23">Q188/P188</f>
        <v>0.52195102117694536</v>
      </c>
      <c r="S188" s="782">
        <f>P188-Q188</f>
        <v>6710649.3499999996</v>
      </c>
      <c r="AB188" s="84">
        <f t="shared" si="19"/>
        <v>0</v>
      </c>
    </row>
    <row r="189" spans="5:28" hidden="1">
      <c r="F189" s="778" t="s">
        <v>237</v>
      </c>
      <c r="G189" s="779" t="s">
        <v>238</v>
      </c>
      <c r="P189" s="751">
        <f t="shared" si="22"/>
        <v>0</v>
      </c>
      <c r="Q189" s="751">
        <f t="shared" si="22"/>
        <v>0</v>
      </c>
      <c r="R189" s="752" t="e">
        <f t="shared" si="23"/>
        <v>#DIV/0!</v>
      </c>
      <c r="S189" s="782">
        <f>P189-Q189</f>
        <v>0</v>
      </c>
      <c r="AB189" s="84">
        <f t="shared" si="19"/>
        <v>0</v>
      </c>
    </row>
    <row r="190" spans="5:28" hidden="1">
      <c r="F190" s="778" t="s">
        <v>239</v>
      </c>
      <c r="G190" s="779" t="s">
        <v>240</v>
      </c>
      <c r="P190" s="751">
        <f t="shared" si="22"/>
        <v>0</v>
      </c>
      <c r="Q190" s="751">
        <f t="shared" si="22"/>
        <v>0</v>
      </c>
      <c r="R190" s="752" t="e">
        <f t="shared" si="23"/>
        <v>#DIV/0!</v>
      </c>
      <c r="S190" s="782">
        <f t="shared" ref="S190:S203" si="24">SUM(H190:L190)</f>
        <v>0</v>
      </c>
      <c r="AB190" s="84">
        <f t="shared" si="19"/>
        <v>0</v>
      </c>
    </row>
    <row r="191" spans="5:28" hidden="1">
      <c r="F191" s="778" t="s">
        <v>241</v>
      </c>
      <c r="G191" s="779" t="s">
        <v>242</v>
      </c>
      <c r="P191" s="751">
        <f t="shared" si="22"/>
        <v>0</v>
      </c>
      <c r="Q191" s="751">
        <f t="shared" si="22"/>
        <v>0</v>
      </c>
      <c r="R191" s="752" t="e">
        <f t="shared" si="23"/>
        <v>#DIV/0!</v>
      </c>
      <c r="S191" s="782">
        <f t="shared" si="24"/>
        <v>0</v>
      </c>
      <c r="AB191" s="84">
        <f t="shared" si="19"/>
        <v>0</v>
      </c>
    </row>
    <row r="192" spans="5:28" hidden="1">
      <c r="F192" s="778" t="s">
        <v>243</v>
      </c>
      <c r="G192" s="779" t="s">
        <v>244</v>
      </c>
      <c r="P192" s="751">
        <f t="shared" si="22"/>
        <v>0</v>
      </c>
      <c r="Q192" s="751">
        <f t="shared" si="22"/>
        <v>0</v>
      </c>
      <c r="R192" s="752" t="e">
        <f t="shared" si="23"/>
        <v>#DIV/0!</v>
      </c>
      <c r="S192" s="782">
        <f t="shared" si="24"/>
        <v>0</v>
      </c>
      <c r="AB192" s="84">
        <f t="shared" si="19"/>
        <v>0</v>
      </c>
    </row>
    <row r="193" spans="1:28" hidden="1">
      <c r="F193" s="778" t="s">
        <v>245</v>
      </c>
      <c r="G193" s="779" t="s">
        <v>246</v>
      </c>
      <c r="P193" s="751">
        <f t="shared" si="22"/>
        <v>0</v>
      </c>
      <c r="Q193" s="751">
        <f t="shared" si="22"/>
        <v>0</v>
      </c>
      <c r="R193" s="752" t="e">
        <f t="shared" si="23"/>
        <v>#DIV/0!</v>
      </c>
      <c r="S193" s="782">
        <f t="shared" si="24"/>
        <v>0</v>
      </c>
      <c r="AB193" s="84">
        <f t="shared" si="19"/>
        <v>0</v>
      </c>
    </row>
    <row r="194" spans="1:28" hidden="1">
      <c r="F194" s="778" t="s">
        <v>247</v>
      </c>
      <c r="G194" s="779" t="s">
        <v>4692</v>
      </c>
      <c r="P194" s="751">
        <f t="shared" si="22"/>
        <v>0</v>
      </c>
      <c r="Q194" s="751">
        <f t="shared" si="22"/>
        <v>0</v>
      </c>
      <c r="R194" s="752" t="e">
        <f t="shared" si="23"/>
        <v>#DIV/0!</v>
      </c>
      <c r="S194" s="782">
        <f t="shared" si="24"/>
        <v>0</v>
      </c>
      <c r="AB194" s="84">
        <f t="shared" si="19"/>
        <v>0</v>
      </c>
    </row>
    <row r="195" spans="1:28" ht="30" hidden="1">
      <c r="F195" s="778" t="s">
        <v>248</v>
      </c>
      <c r="G195" s="779" t="s">
        <v>4691</v>
      </c>
      <c r="P195" s="751">
        <f t="shared" si="22"/>
        <v>0</v>
      </c>
      <c r="Q195" s="751">
        <f t="shared" si="22"/>
        <v>0</v>
      </c>
      <c r="R195" s="752" t="e">
        <f t="shared" si="23"/>
        <v>#DIV/0!</v>
      </c>
      <c r="S195" s="782">
        <f t="shared" si="24"/>
        <v>0</v>
      </c>
      <c r="AB195" s="84">
        <f t="shared" si="19"/>
        <v>0</v>
      </c>
    </row>
    <row r="196" spans="1:28" hidden="1">
      <c r="F196" s="778" t="s">
        <v>249</v>
      </c>
      <c r="G196" s="779" t="s">
        <v>58</v>
      </c>
      <c r="P196" s="751">
        <f t="shared" si="22"/>
        <v>0</v>
      </c>
      <c r="Q196" s="751">
        <f t="shared" si="22"/>
        <v>0</v>
      </c>
      <c r="R196" s="752" t="e">
        <f t="shared" si="23"/>
        <v>#DIV/0!</v>
      </c>
      <c r="S196" s="782">
        <f t="shared" si="24"/>
        <v>0</v>
      </c>
      <c r="AB196" s="84">
        <f t="shared" si="19"/>
        <v>0</v>
      </c>
    </row>
    <row r="197" spans="1:28" hidden="1">
      <c r="F197" s="778" t="s">
        <v>250</v>
      </c>
      <c r="G197" s="779" t="s">
        <v>251</v>
      </c>
      <c r="P197" s="751">
        <f t="shared" si="22"/>
        <v>0</v>
      </c>
      <c r="Q197" s="751">
        <f t="shared" si="22"/>
        <v>0</v>
      </c>
      <c r="R197" s="752" t="e">
        <f t="shared" si="23"/>
        <v>#DIV/0!</v>
      </c>
      <c r="S197" s="782">
        <f t="shared" si="24"/>
        <v>0</v>
      </c>
      <c r="AB197" s="84">
        <f t="shared" si="19"/>
        <v>0</v>
      </c>
    </row>
    <row r="198" spans="1:28" hidden="1">
      <c r="F198" s="778" t="s">
        <v>252</v>
      </c>
      <c r="G198" s="779" t="s">
        <v>253</v>
      </c>
      <c r="P198" s="751">
        <f t="shared" si="22"/>
        <v>0</v>
      </c>
      <c r="Q198" s="751">
        <f t="shared" si="22"/>
        <v>0</v>
      </c>
      <c r="R198" s="752" t="e">
        <f t="shared" si="23"/>
        <v>#DIV/0!</v>
      </c>
      <c r="S198" s="782">
        <f t="shared" si="24"/>
        <v>0</v>
      </c>
      <c r="AB198" s="84">
        <f t="shared" si="19"/>
        <v>0</v>
      </c>
    </row>
    <row r="199" spans="1:28" ht="30" hidden="1">
      <c r="F199" s="778" t="s">
        <v>254</v>
      </c>
      <c r="G199" s="779" t="s">
        <v>255</v>
      </c>
      <c r="P199" s="751">
        <f t="shared" si="22"/>
        <v>0</v>
      </c>
      <c r="Q199" s="751">
        <f t="shared" si="22"/>
        <v>0</v>
      </c>
      <c r="R199" s="752" t="e">
        <f t="shared" si="23"/>
        <v>#DIV/0!</v>
      </c>
      <c r="S199" s="782">
        <f t="shared" si="24"/>
        <v>0</v>
      </c>
      <c r="AB199" s="84">
        <f t="shared" si="19"/>
        <v>0</v>
      </c>
    </row>
    <row r="200" spans="1:28" hidden="1">
      <c r="F200" s="778" t="s">
        <v>256</v>
      </c>
      <c r="G200" s="779" t="s">
        <v>257</v>
      </c>
      <c r="L200" s="751">
        <f>L184</f>
        <v>0</v>
      </c>
      <c r="P200" s="751">
        <f t="shared" si="22"/>
        <v>0</v>
      </c>
      <c r="Q200" s="751">
        <f t="shared" si="22"/>
        <v>0</v>
      </c>
      <c r="R200" s="752" t="e">
        <f t="shared" si="23"/>
        <v>#DIV/0!</v>
      </c>
      <c r="S200" s="782">
        <f t="shared" si="24"/>
        <v>0</v>
      </c>
      <c r="AB200" s="84">
        <f t="shared" si="19"/>
        <v>0</v>
      </c>
    </row>
    <row r="201" spans="1:28" ht="30" hidden="1">
      <c r="F201" s="778" t="s">
        <v>258</v>
      </c>
      <c r="G201" s="779" t="s">
        <v>259</v>
      </c>
      <c r="R201" s="752" t="e">
        <f t="shared" si="23"/>
        <v>#DIV/0!</v>
      </c>
      <c r="S201" s="782">
        <f t="shared" si="24"/>
        <v>0</v>
      </c>
      <c r="AB201" s="84">
        <f t="shared" si="19"/>
        <v>0</v>
      </c>
    </row>
    <row r="202" spans="1:28" ht="30" hidden="1">
      <c r="F202" s="778" t="s">
        <v>260</v>
      </c>
      <c r="G202" s="779" t="s">
        <v>261</v>
      </c>
      <c r="R202" s="752" t="e">
        <f t="shared" si="23"/>
        <v>#DIV/0!</v>
      </c>
      <c r="S202" s="782">
        <f t="shared" si="24"/>
        <v>0</v>
      </c>
      <c r="AB202" s="84">
        <f t="shared" si="19"/>
        <v>0</v>
      </c>
    </row>
    <row r="203" spans="1:28" ht="15.75" hidden="1" thickBot="1">
      <c r="F203" s="778" t="s">
        <v>262</v>
      </c>
      <c r="G203" s="779" t="s">
        <v>263</v>
      </c>
      <c r="H203" s="780"/>
      <c r="I203" s="780"/>
      <c r="J203" s="781"/>
      <c r="K203" s="780"/>
      <c r="L203" s="782"/>
      <c r="M203" s="782"/>
      <c r="N203" s="783"/>
      <c r="O203" s="782"/>
      <c r="P203" s="782"/>
      <c r="Q203" s="782"/>
      <c r="R203" s="783" t="e">
        <f t="shared" si="23"/>
        <v>#DIV/0!</v>
      </c>
      <c r="S203" s="782">
        <f t="shared" si="24"/>
        <v>0</v>
      </c>
      <c r="AB203" s="84">
        <f t="shared" si="19"/>
        <v>0</v>
      </c>
    </row>
    <row r="204" spans="1:28" ht="15.75" hidden="1" thickBot="1">
      <c r="G204" s="784" t="s">
        <v>4146</v>
      </c>
      <c r="H204" s="785">
        <f>H144</f>
        <v>14037577</v>
      </c>
      <c r="I204" s="785">
        <f>I144</f>
        <v>7326927.6500000004</v>
      </c>
      <c r="J204" s="786">
        <f t="shared" ref="J204:P204" si="25">SUM(J188:J203)</f>
        <v>0.52195102117694536</v>
      </c>
      <c r="K204" s="785">
        <f>K144</f>
        <v>6710649.3499999996</v>
      </c>
      <c r="L204" s="787">
        <f t="shared" si="25"/>
        <v>0</v>
      </c>
      <c r="M204" s="787">
        <v>0</v>
      </c>
      <c r="N204" s="788"/>
      <c r="O204" s="787">
        <v>0</v>
      </c>
      <c r="P204" s="787">
        <f t="shared" si="25"/>
        <v>14037577</v>
      </c>
      <c r="Q204" s="787">
        <f>SUM(Q188:Q203)</f>
        <v>7326927.6500000004</v>
      </c>
      <c r="R204" s="788">
        <f t="shared" si="23"/>
        <v>0.52195102117694536</v>
      </c>
      <c r="S204" s="787">
        <f>SUM(S188:S203)</f>
        <v>6710649.3499999996</v>
      </c>
      <c r="AB204" s="202">
        <f t="shared" si="19"/>
        <v>0</v>
      </c>
    </row>
    <row r="205" spans="1:28" hidden="1">
      <c r="AB205" s="84">
        <f t="shared" si="19"/>
        <v>0</v>
      </c>
    </row>
    <row r="206" spans="1:28">
      <c r="AB206" s="84">
        <f t="shared" si="19"/>
        <v>0</v>
      </c>
    </row>
    <row r="207" spans="1:28" ht="16.5" customHeight="1">
      <c r="A207" s="841">
        <v>2</v>
      </c>
      <c r="B207" s="842"/>
      <c r="C207" s="843"/>
      <c r="D207" s="844"/>
      <c r="E207" s="845"/>
      <c r="F207" s="844"/>
      <c r="G207" s="918" t="s">
        <v>5303</v>
      </c>
      <c r="H207" s="847"/>
      <c r="I207" s="847"/>
      <c r="J207" s="848"/>
      <c r="K207" s="847"/>
      <c r="L207" s="849"/>
      <c r="M207" s="849"/>
      <c r="N207" s="850"/>
      <c r="O207" s="849"/>
      <c r="P207" s="849"/>
      <c r="Q207" s="849"/>
      <c r="R207" s="850"/>
      <c r="S207" s="849"/>
      <c r="AB207" s="84">
        <f t="shared" ref="AB207:AB270" si="26">Z207-AA207</f>
        <v>0</v>
      </c>
    </row>
    <row r="208" spans="1:28" ht="28.5">
      <c r="C208" s="747" t="s">
        <v>4836</v>
      </c>
      <c r="G208" s="851" t="s">
        <v>4893</v>
      </c>
      <c r="AB208" s="84">
        <f t="shared" si="26"/>
        <v>0</v>
      </c>
    </row>
    <row r="209" spans="3:31">
      <c r="C209" s="747" t="s">
        <v>4840</v>
      </c>
      <c r="D209" s="756"/>
      <c r="G209" s="851" t="s">
        <v>4841</v>
      </c>
      <c r="AB209" s="84">
        <f t="shared" si="26"/>
        <v>0</v>
      </c>
    </row>
    <row r="210" spans="3:31" ht="30">
      <c r="C210" s="747"/>
      <c r="D210" s="764">
        <v>110</v>
      </c>
      <c r="E210" s="765"/>
      <c r="F210" s="764"/>
      <c r="G210" s="766" t="s">
        <v>106</v>
      </c>
      <c r="H210" s="780"/>
      <c r="I210" s="780"/>
      <c r="J210" s="781"/>
      <c r="K210" s="780"/>
      <c r="L210" s="782"/>
      <c r="M210" s="782"/>
      <c r="N210" s="783"/>
      <c r="O210" s="782"/>
      <c r="P210" s="782"/>
      <c r="Q210" s="782"/>
      <c r="R210" s="783"/>
      <c r="S210" s="782"/>
      <c r="AB210" s="84">
        <f t="shared" si="26"/>
        <v>0</v>
      </c>
    </row>
    <row r="211" spans="3:31">
      <c r="E211" s="746" t="s">
        <v>5377</v>
      </c>
      <c r="F211" s="768">
        <v>411</v>
      </c>
      <c r="G211" s="769" t="s">
        <v>4104</v>
      </c>
      <c r="H211" s="852">
        <f>6000000-500000</f>
        <v>5500000</v>
      </c>
      <c r="I211" s="749">
        <v>2281533.9900000002</v>
      </c>
      <c r="J211" s="750">
        <f>I211/H211</f>
        <v>0.41482436181818189</v>
      </c>
      <c r="K211" s="749">
        <f>H211-I211</f>
        <v>3218466.01</v>
      </c>
      <c r="L211" s="751">
        <v>0</v>
      </c>
      <c r="M211" s="751">
        <v>0</v>
      </c>
      <c r="O211" s="751">
        <f>L211-M211</f>
        <v>0</v>
      </c>
      <c r="P211" s="751">
        <f>L211+H211</f>
        <v>5500000</v>
      </c>
      <c r="Q211" s="751">
        <f>M211+I211</f>
        <v>2281533.9900000002</v>
      </c>
      <c r="R211" s="752">
        <f>Q211/P211</f>
        <v>0.41482436181818189</v>
      </c>
      <c r="S211" s="751">
        <f>P211-Q211</f>
        <v>3218466.01</v>
      </c>
      <c r="Z211" s="812">
        <f t="shared" ref="Z211:Z244" si="27">H211-X211+Y211</f>
        <v>5500000</v>
      </c>
      <c r="AA211" s="813">
        <v>2636632.7599999998</v>
      </c>
      <c r="AB211" s="84">
        <f t="shared" si="26"/>
        <v>2863367.24</v>
      </c>
      <c r="AE211" s="84">
        <f t="shared" ref="AE211:AE244" si="28">H211-AA211</f>
        <v>2863367.24</v>
      </c>
    </row>
    <row r="212" spans="3:31">
      <c r="E212" s="746" t="s">
        <v>250</v>
      </c>
      <c r="F212" s="768">
        <v>412</v>
      </c>
      <c r="G212" s="769" t="s">
        <v>3764</v>
      </c>
      <c r="H212" s="852">
        <f>900000-100000</f>
        <v>800000</v>
      </c>
      <c r="I212" s="749">
        <v>379875.38999999996</v>
      </c>
      <c r="J212" s="750">
        <f>I212/H212</f>
        <v>0.47484423749999993</v>
      </c>
      <c r="K212" s="749">
        <f>H212-I212</f>
        <v>420124.61000000004</v>
      </c>
      <c r="L212" s="751">
        <v>0</v>
      </c>
      <c r="M212" s="751">
        <v>0</v>
      </c>
      <c r="O212" s="751">
        <f>L212-M212</f>
        <v>0</v>
      </c>
      <c r="P212" s="751">
        <f>L212+H212</f>
        <v>800000</v>
      </c>
      <c r="Q212" s="751">
        <f>M212+I212</f>
        <v>379875.38999999996</v>
      </c>
      <c r="R212" s="752">
        <f>Q212/P212</f>
        <v>0.47484423749999993</v>
      </c>
      <c r="S212" s="751">
        <f>P212-Q212</f>
        <v>420124.61000000004</v>
      </c>
      <c r="Z212" s="812">
        <f t="shared" si="27"/>
        <v>800000</v>
      </c>
      <c r="AA212" s="813">
        <v>471957.28</v>
      </c>
      <c r="AB212" s="84">
        <f t="shared" si="26"/>
        <v>328042.71999999997</v>
      </c>
      <c r="AE212" s="84">
        <f t="shared" si="28"/>
        <v>328042.71999999997</v>
      </c>
    </row>
    <row r="213" spans="3:31" hidden="1">
      <c r="F213" s="768">
        <v>413</v>
      </c>
      <c r="G213" s="769" t="s">
        <v>4105</v>
      </c>
      <c r="H213" s="852">
        <v>0</v>
      </c>
      <c r="S213" s="751">
        <f>SUM(H213:L213)</f>
        <v>0</v>
      </c>
      <c r="Z213" s="812">
        <f t="shared" si="27"/>
        <v>0</v>
      </c>
      <c r="AA213" s="813">
        <v>0</v>
      </c>
      <c r="AB213" s="84">
        <f t="shared" si="26"/>
        <v>0</v>
      </c>
      <c r="AE213" s="84">
        <f t="shared" si="28"/>
        <v>0</v>
      </c>
    </row>
    <row r="214" spans="3:31" hidden="1">
      <c r="F214" s="768">
        <v>414</v>
      </c>
      <c r="G214" s="769" t="s">
        <v>3767</v>
      </c>
      <c r="H214" s="852">
        <v>0</v>
      </c>
      <c r="I214" s="749">
        <v>0</v>
      </c>
      <c r="J214" s="750">
        <v>0</v>
      </c>
      <c r="K214" s="749">
        <f>H214-I214</f>
        <v>0</v>
      </c>
      <c r="L214" s="751">
        <v>0</v>
      </c>
      <c r="M214" s="751">
        <v>0</v>
      </c>
      <c r="O214" s="751">
        <f t="shared" ref="O214:O246" si="29">L214-M214</f>
        <v>0</v>
      </c>
      <c r="P214" s="751">
        <f t="shared" ref="P214:P246" si="30">L214+H214</f>
        <v>0</v>
      </c>
      <c r="Q214" s="751">
        <f t="shared" ref="Q214:Q246" si="31">M214+I214</f>
        <v>0</v>
      </c>
      <c r="R214" s="752" t="e">
        <f t="shared" ref="R214:R246" si="32">Q214/P214</f>
        <v>#DIV/0!</v>
      </c>
      <c r="S214" s="751">
        <f t="shared" ref="S214:S246" si="33">P214-Q214</f>
        <v>0</v>
      </c>
      <c r="Z214" s="812">
        <f t="shared" si="27"/>
        <v>0</v>
      </c>
      <c r="AA214" s="813">
        <v>0</v>
      </c>
      <c r="AB214" s="84">
        <f t="shared" si="26"/>
        <v>0</v>
      </c>
      <c r="AE214" s="84">
        <f t="shared" si="28"/>
        <v>0</v>
      </c>
    </row>
    <row r="215" spans="3:31">
      <c r="E215" s="857">
        <v>11</v>
      </c>
      <c r="F215" s="768">
        <v>415</v>
      </c>
      <c r="G215" s="769" t="s">
        <v>4114</v>
      </c>
      <c r="H215" s="852">
        <f>200000+80000</f>
        <v>280000</v>
      </c>
      <c r="I215" s="749">
        <v>116454.81000000003</v>
      </c>
      <c r="J215" s="750">
        <f t="shared" ref="J215:J244" si="34">I215/H215</f>
        <v>0.41591003571428581</v>
      </c>
      <c r="K215" s="749">
        <f t="shared" ref="K215:K246" si="35">H215-I215</f>
        <v>163545.18999999997</v>
      </c>
      <c r="L215" s="751">
        <v>0</v>
      </c>
      <c r="M215" s="751">
        <v>0</v>
      </c>
      <c r="O215" s="751">
        <f t="shared" si="29"/>
        <v>0</v>
      </c>
      <c r="P215" s="751">
        <f t="shared" si="30"/>
        <v>280000</v>
      </c>
      <c r="Q215" s="751">
        <f t="shared" si="31"/>
        <v>116454.81000000003</v>
      </c>
      <c r="R215" s="752">
        <f t="shared" si="32"/>
        <v>0.41591003571428581</v>
      </c>
      <c r="S215" s="751">
        <f t="shared" si="33"/>
        <v>163545.18999999997</v>
      </c>
      <c r="Y215" s="816">
        <v>2000</v>
      </c>
      <c r="Z215" s="812">
        <f t="shared" si="27"/>
        <v>282000</v>
      </c>
      <c r="AA215" s="813">
        <v>144374.29999999999</v>
      </c>
      <c r="AB215" s="84">
        <f t="shared" si="26"/>
        <v>137625.70000000001</v>
      </c>
      <c r="AE215" s="84">
        <f t="shared" si="28"/>
        <v>135625.70000000001</v>
      </c>
    </row>
    <row r="216" spans="3:31" hidden="1">
      <c r="F216" s="768">
        <v>416</v>
      </c>
      <c r="G216" s="769" t="s">
        <v>4115</v>
      </c>
      <c r="H216" s="852">
        <v>0</v>
      </c>
      <c r="J216" s="750" t="e">
        <f t="shared" si="34"/>
        <v>#DIV/0!</v>
      </c>
      <c r="K216" s="749">
        <f t="shared" si="35"/>
        <v>0</v>
      </c>
      <c r="O216" s="751">
        <f t="shared" si="29"/>
        <v>0</v>
      </c>
      <c r="P216" s="751">
        <f t="shared" si="30"/>
        <v>0</v>
      </c>
      <c r="Q216" s="751">
        <f t="shared" si="31"/>
        <v>0</v>
      </c>
      <c r="R216" s="752" t="e">
        <f t="shared" si="32"/>
        <v>#DIV/0!</v>
      </c>
      <c r="S216" s="751">
        <f t="shared" si="33"/>
        <v>0</v>
      </c>
      <c r="Z216" s="812">
        <f t="shared" si="27"/>
        <v>0</v>
      </c>
      <c r="AA216" s="813">
        <v>0</v>
      </c>
      <c r="AB216" s="84">
        <f t="shared" si="26"/>
        <v>0</v>
      </c>
      <c r="AE216" s="84">
        <f t="shared" si="28"/>
        <v>0</v>
      </c>
    </row>
    <row r="217" spans="3:31" hidden="1">
      <c r="F217" s="768">
        <v>417</v>
      </c>
      <c r="G217" s="769" t="s">
        <v>4116</v>
      </c>
      <c r="H217" s="852">
        <v>0</v>
      </c>
      <c r="J217" s="750" t="e">
        <f t="shared" si="34"/>
        <v>#DIV/0!</v>
      </c>
      <c r="K217" s="749">
        <f t="shared" si="35"/>
        <v>0</v>
      </c>
      <c r="O217" s="751">
        <f t="shared" si="29"/>
        <v>0</v>
      </c>
      <c r="P217" s="751">
        <f t="shared" si="30"/>
        <v>0</v>
      </c>
      <c r="Q217" s="751">
        <f t="shared" si="31"/>
        <v>0</v>
      </c>
      <c r="R217" s="752" t="e">
        <f t="shared" si="32"/>
        <v>#DIV/0!</v>
      </c>
      <c r="S217" s="751">
        <f t="shared" si="33"/>
        <v>0</v>
      </c>
      <c r="Z217" s="812">
        <f t="shared" si="27"/>
        <v>0</v>
      </c>
      <c r="AA217" s="813">
        <v>0</v>
      </c>
      <c r="AB217" s="84">
        <f t="shared" si="26"/>
        <v>0</v>
      </c>
      <c r="AE217" s="84">
        <f t="shared" si="28"/>
        <v>0</v>
      </c>
    </row>
    <row r="218" spans="3:31" hidden="1">
      <c r="F218" s="768">
        <v>418</v>
      </c>
      <c r="G218" s="769" t="s">
        <v>3773</v>
      </c>
      <c r="H218" s="852">
        <v>0</v>
      </c>
      <c r="J218" s="750" t="e">
        <f t="shared" si="34"/>
        <v>#DIV/0!</v>
      </c>
      <c r="K218" s="749">
        <f t="shared" si="35"/>
        <v>0</v>
      </c>
      <c r="O218" s="751">
        <f t="shared" si="29"/>
        <v>0</v>
      </c>
      <c r="P218" s="751">
        <f t="shared" si="30"/>
        <v>0</v>
      </c>
      <c r="Q218" s="751">
        <f t="shared" si="31"/>
        <v>0</v>
      </c>
      <c r="R218" s="752" t="e">
        <f t="shared" si="32"/>
        <v>#DIV/0!</v>
      </c>
      <c r="S218" s="751">
        <f t="shared" si="33"/>
        <v>0</v>
      </c>
      <c r="Z218" s="812">
        <f t="shared" si="27"/>
        <v>0</v>
      </c>
      <c r="AA218" s="813">
        <v>0</v>
      </c>
      <c r="AB218" s="84">
        <f t="shared" si="26"/>
        <v>0</v>
      </c>
      <c r="AE218" s="84">
        <f t="shared" si="28"/>
        <v>0</v>
      </c>
    </row>
    <row r="219" spans="3:31">
      <c r="E219" s="857">
        <v>12</v>
      </c>
      <c r="F219" s="768">
        <v>421</v>
      </c>
      <c r="G219" s="769" t="s">
        <v>3777</v>
      </c>
      <c r="H219" s="852">
        <f>15000-10000</f>
        <v>5000</v>
      </c>
      <c r="I219" s="749">
        <v>0</v>
      </c>
      <c r="J219" s="750">
        <f t="shared" si="34"/>
        <v>0</v>
      </c>
      <c r="K219" s="749">
        <f t="shared" si="35"/>
        <v>5000</v>
      </c>
      <c r="L219" s="751">
        <v>0</v>
      </c>
      <c r="M219" s="751">
        <v>0</v>
      </c>
      <c r="O219" s="751">
        <f t="shared" si="29"/>
        <v>0</v>
      </c>
      <c r="P219" s="751">
        <f t="shared" si="30"/>
        <v>5000</v>
      </c>
      <c r="Q219" s="751">
        <f t="shared" si="31"/>
        <v>0</v>
      </c>
      <c r="R219" s="752">
        <f t="shared" si="32"/>
        <v>0</v>
      </c>
      <c r="S219" s="751">
        <f t="shared" si="33"/>
        <v>5000</v>
      </c>
      <c r="Z219" s="812">
        <f t="shared" si="27"/>
        <v>5000</v>
      </c>
      <c r="AA219" s="813">
        <v>1000</v>
      </c>
      <c r="AB219" s="84">
        <f t="shared" si="26"/>
        <v>4000</v>
      </c>
      <c r="AE219" s="84">
        <f t="shared" si="28"/>
        <v>4000</v>
      </c>
    </row>
    <row r="220" spans="3:31">
      <c r="E220" s="857">
        <v>13</v>
      </c>
      <c r="F220" s="768">
        <v>422</v>
      </c>
      <c r="G220" s="769" t="s">
        <v>3778</v>
      </c>
      <c r="H220" s="852">
        <f>90000-70000</f>
        <v>20000</v>
      </c>
      <c r="I220" s="749">
        <v>0</v>
      </c>
      <c r="K220" s="749">
        <f t="shared" si="35"/>
        <v>20000</v>
      </c>
      <c r="L220" s="751">
        <v>0</v>
      </c>
      <c r="M220" s="751">
        <v>0</v>
      </c>
      <c r="O220" s="751">
        <f t="shared" si="29"/>
        <v>0</v>
      </c>
      <c r="P220" s="751">
        <f t="shared" si="30"/>
        <v>20000</v>
      </c>
      <c r="Q220" s="751">
        <f t="shared" si="31"/>
        <v>0</v>
      </c>
      <c r="S220" s="751">
        <f t="shared" si="33"/>
        <v>20000</v>
      </c>
      <c r="Y220" s="816">
        <v>245000</v>
      </c>
      <c r="Z220" s="812">
        <f t="shared" si="27"/>
        <v>265000</v>
      </c>
      <c r="AA220" s="813">
        <v>60000</v>
      </c>
      <c r="AB220" s="84">
        <f t="shared" si="26"/>
        <v>205000</v>
      </c>
      <c r="AE220" s="84">
        <f t="shared" si="28"/>
        <v>-40000</v>
      </c>
    </row>
    <row r="221" spans="3:31">
      <c r="E221" s="857">
        <v>14</v>
      </c>
      <c r="F221" s="768">
        <v>423</v>
      </c>
      <c r="G221" s="769" t="s">
        <v>3779</v>
      </c>
      <c r="H221" s="852">
        <f>1362000-200000-500000</f>
        <v>662000</v>
      </c>
      <c r="I221" s="749">
        <v>798946.37999999989</v>
      </c>
      <c r="J221" s="750">
        <f t="shared" si="34"/>
        <v>1.2068676435045316</v>
      </c>
      <c r="K221" s="749">
        <f t="shared" si="35"/>
        <v>-136946.37999999989</v>
      </c>
      <c r="L221" s="751">
        <v>0</v>
      </c>
      <c r="M221" s="751">
        <v>0</v>
      </c>
      <c r="O221" s="751">
        <f t="shared" si="29"/>
        <v>0</v>
      </c>
      <c r="P221" s="751">
        <f t="shared" si="30"/>
        <v>662000</v>
      </c>
      <c r="Q221" s="751">
        <f t="shared" si="31"/>
        <v>798946.37999999989</v>
      </c>
      <c r="R221" s="752">
        <f t="shared" si="32"/>
        <v>1.2068676435045316</v>
      </c>
      <c r="S221" s="751">
        <f t="shared" si="33"/>
        <v>-136946.37999999989</v>
      </c>
      <c r="T221" s="919"/>
      <c r="Z221" s="812">
        <f t="shared" si="27"/>
        <v>662000</v>
      </c>
      <c r="AA221" s="813">
        <v>2288435.4700000002</v>
      </c>
      <c r="AB221" s="84">
        <f t="shared" si="26"/>
        <v>-1626435.4700000002</v>
      </c>
      <c r="AE221" s="84">
        <f t="shared" si="28"/>
        <v>-1626435.4700000002</v>
      </c>
    </row>
    <row r="222" spans="3:31" hidden="1">
      <c r="F222" s="768">
        <v>424</v>
      </c>
      <c r="G222" s="769" t="s">
        <v>3781</v>
      </c>
      <c r="H222" s="852">
        <v>0</v>
      </c>
      <c r="J222" s="750" t="e">
        <f t="shared" si="34"/>
        <v>#DIV/0!</v>
      </c>
      <c r="K222" s="749">
        <f t="shared" si="35"/>
        <v>0</v>
      </c>
      <c r="L222" s="751">
        <v>0</v>
      </c>
      <c r="M222" s="751">
        <v>0</v>
      </c>
      <c r="O222" s="751">
        <f t="shared" si="29"/>
        <v>0</v>
      </c>
      <c r="P222" s="751">
        <f t="shared" si="30"/>
        <v>0</v>
      </c>
      <c r="Q222" s="751">
        <f t="shared" si="31"/>
        <v>0</v>
      </c>
      <c r="R222" s="752" t="e">
        <f t="shared" si="32"/>
        <v>#DIV/0!</v>
      </c>
      <c r="S222" s="751">
        <f t="shared" si="33"/>
        <v>0</v>
      </c>
      <c r="Z222" s="812">
        <f t="shared" si="27"/>
        <v>0</v>
      </c>
      <c r="AA222" s="813">
        <v>0</v>
      </c>
      <c r="AB222" s="84">
        <f t="shared" si="26"/>
        <v>0</v>
      </c>
      <c r="AE222" s="84">
        <f t="shared" si="28"/>
        <v>0</v>
      </c>
    </row>
    <row r="223" spans="3:31" hidden="1">
      <c r="F223" s="768">
        <v>425</v>
      </c>
      <c r="G223" s="769" t="s">
        <v>4117</v>
      </c>
      <c r="H223" s="852">
        <v>0</v>
      </c>
      <c r="J223" s="750" t="e">
        <f t="shared" si="34"/>
        <v>#DIV/0!</v>
      </c>
      <c r="K223" s="749">
        <f t="shared" si="35"/>
        <v>0</v>
      </c>
      <c r="L223" s="751">
        <v>0</v>
      </c>
      <c r="M223" s="751">
        <v>0</v>
      </c>
      <c r="O223" s="751">
        <f t="shared" si="29"/>
        <v>0</v>
      </c>
      <c r="P223" s="751">
        <f t="shared" si="30"/>
        <v>0</v>
      </c>
      <c r="Q223" s="751">
        <f t="shared" si="31"/>
        <v>0</v>
      </c>
      <c r="R223" s="752" t="e">
        <f t="shared" si="32"/>
        <v>#DIV/0!</v>
      </c>
      <c r="S223" s="751">
        <f t="shared" si="33"/>
        <v>0</v>
      </c>
      <c r="Z223" s="812">
        <f t="shared" si="27"/>
        <v>0</v>
      </c>
      <c r="AA223" s="813">
        <v>0</v>
      </c>
      <c r="AB223" s="84">
        <f t="shared" si="26"/>
        <v>0</v>
      </c>
      <c r="AE223" s="84">
        <f t="shared" si="28"/>
        <v>0</v>
      </c>
    </row>
    <row r="224" spans="3:31" ht="15.75" thickBot="1">
      <c r="E224" s="857">
        <v>15</v>
      </c>
      <c r="F224" s="768">
        <v>426</v>
      </c>
      <c r="G224" s="769" t="s">
        <v>3785</v>
      </c>
      <c r="H224" s="852">
        <f>550000-300000</f>
        <v>250000</v>
      </c>
      <c r="I224" s="749">
        <v>114884.48</v>
      </c>
      <c r="J224" s="750">
        <f t="shared" si="34"/>
        <v>0.45953791999999999</v>
      </c>
      <c r="K224" s="749">
        <f t="shared" si="35"/>
        <v>135115.52000000002</v>
      </c>
      <c r="L224" s="751">
        <v>0</v>
      </c>
      <c r="M224" s="751">
        <v>0</v>
      </c>
      <c r="O224" s="751">
        <f t="shared" si="29"/>
        <v>0</v>
      </c>
      <c r="P224" s="751">
        <f t="shared" si="30"/>
        <v>250000</v>
      </c>
      <c r="Q224" s="751">
        <f t="shared" si="31"/>
        <v>114884.48</v>
      </c>
      <c r="R224" s="752">
        <f t="shared" si="32"/>
        <v>0.45953791999999999</v>
      </c>
      <c r="S224" s="751">
        <f t="shared" si="33"/>
        <v>135115.52000000002</v>
      </c>
      <c r="Z224" s="812">
        <f t="shared" si="27"/>
        <v>250000</v>
      </c>
      <c r="AA224" s="813">
        <v>549953</v>
      </c>
      <c r="AB224" s="84">
        <f t="shared" si="26"/>
        <v>-299953</v>
      </c>
      <c r="AE224" s="84">
        <f t="shared" si="28"/>
        <v>-299953</v>
      </c>
    </row>
    <row r="225" spans="6:31" hidden="1">
      <c r="F225" s="768">
        <v>431</v>
      </c>
      <c r="G225" s="769" t="s">
        <v>4118</v>
      </c>
      <c r="H225" s="852">
        <v>0</v>
      </c>
      <c r="J225" s="750" t="e">
        <f t="shared" si="34"/>
        <v>#DIV/0!</v>
      </c>
      <c r="K225" s="749">
        <f t="shared" si="35"/>
        <v>0</v>
      </c>
      <c r="L225" s="751">
        <v>0</v>
      </c>
      <c r="M225" s="751">
        <v>0</v>
      </c>
      <c r="O225" s="751">
        <f t="shared" si="29"/>
        <v>0</v>
      </c>
      <c r="P225" s="751">
        <f t="shared" si="30"/>
        <v>0</v>
      </c>
      <c r="Q225" s="751">
        <f t="shared" si="31"/>
        <v>0</v>
      </c>
      <c r="R225" s="752" t="e">
        <f t="shared" si="32"/>
        <v>#DIV/0!</v>
      </c>
      <c r="S225" s="751">
        <f t="shared" si="33"/>
        <v>0</v>
      </c>
      <c r="Z225" s="812">
        <f t="shared" si="27"/>
        <v>0</v>
      </c>
      <c r="AA225" s="813">
        <v>0</v>
      </c>
      <c r="AB225" s="84">
        <f t="shared" si="26"/>
        <v>0</v>
      </c>
      <c r="AE225" s="84">
        <f t="shared" si="28"/>
        <v>0</v>
      </c>
    </row>
    <row r="226" spans="6:31" hidden="1">
      <c r="F226" s="768">
        <v>432</v>
      </c>
      <c r="G226" s="769" t="s">
        <v>4119</v>
      </c>
      <c r="H226" s="852">
        <v>0</v>
      </c>
      <c r="J226" s="750" t="e">
        <f t="shared" si="34"/>
        <v>#DIV/0!</v>
      </c>
      <c r="K226" s="749">
        <f t="shared" si="35"/>
        <v>0</v>
      </c>
      <c r="L226" s="751">
        <v>0</v>
      </c>
      <c r="M226" s="751">
        <v>0</v>
      </c>
      <c r="O226" s="751">
        <f t="shared" si="29"/>
        <v>0</v>
      </c>
      <c r="P226" s="751">
        <f t="shared" si="30"/>
        <v>0</v>
      </c>
      <c r="Q226" s="751">
        <f t="shared" si="31"/>
        <v>0</v>
      </c>
      <c r="R226" s="752" t="e">
        <f t="shared" si="32"/>
        <v>#DIV/0!</v>
      </c>
      <c r="S226" s="751">
        <f t="shared" si="33"/>
        <v>0</v>
      </c>
      <c r="Z226" s="812">
        <f t="shared" si="27"/>
        <v>0</v>
      </c>
      <c r="AA226" s="813">
        <v>0</v>
      </c>
      <c r="AB226" s="84">
        <f t="shared" si="26"/>
        <v>0</v>
      </c>
      <c r="AE226" s="84">
        <f t="shared" si="28"/>
        <v>0</v>
      </c>
    </row>
    <row r="227" spans="6:31" hidden="1">
      <c r="F227" s="768">
        <v>433</v>
      </c>
      <c r="G227" s="769" t="s">
        <v>4120</v>
      </c>
      <c r="H227" s="852">
        <v>0</v>
      </c>
      <c r="J227" s="750" t="e">
        <f t="shared" si="34"/>
        <v>#DIV/0!</v>
      </c>
      <c r="K227" s="749">
        <f t="shared" si="35"/>
        <v>0</v>
      </c>
      <c r="L227" s="751">
        <v>0</v>
      </c>
      <c r="M227" s="751">
        <v>0</v>
      </c>
      <c r="O227" s="751">
        <f t="shared" si="29"/>
        <v>0</v>
      </c>
      <c r="P227" s="751">
        <f t="shared" si="30"/>
        <v>0</v>
      </c>
      <c r="Q227" s="751">
        <f t="shared" si="31"/>
        <v>0</v>
      </c>
      <c r="R227" s="752" t="e">
        <f t="shared" si="32"/>
        <v>#DIV/0!</v>
      </c>
      <c r="S227" s="751">
        <f t="shared" si="33"/>
        <v>0</v>
      </c>
      <c r="Z227" s="812">
        <f t="shared" si="27"/>
        <v>0</v>
      </c>
      <c r="AA227" s="813">
        <v>0</v>
      </c>
      <c r="AB227" s="84">
        <f t="shared" si="26"/>
        <v>0</v>
      </c>
      <c r="AE227" s="84">
        <f t="shared" si="28"/>
        <v>0</v>
      </c>
    </row>
    <row r="228" spans="6:31" hidden="1">
      <c r="F228" s="768">
        <v>434</v>
      </c>
      <c r="G228" s="769" t="s">
        <v>4121</v>
      </c>
      <c r="H228" s="852">
        <v>0</v>
      </c>
      <c r="J228" s="750" t="e">
        <f t="shared" si="34"/>
        <v>#DIV/0!</v>
      </c>
      <c r="K228" s="749">
        <f t="shared" si="35"/>
        <v>0</v>
      </c>
      <c r="L228" s="751">
        <v>0</v>
      </c>
      <c r="M228" s="751">
        <v>0</v>
      </c>
      <c r="O228" s="751">
        <f t="shared" si="29"/>
        <v>0</v>
      </c>
      <c r="P228" s="751">
        <f t="shared" si="30"/>
        <v>0</v>
      </c>
      <c r="Q228" s="751">
        <f t="shared" si="31"/>
        <v>0</v>
      </c>
      <c r="R228" s="752" t="e">
        <f t="shared" si="32"/>
        <v>#DIV/0!</v>
      </c>
      <c r="S228" s="751">
        <f t="shared" si="33"/>
        <v>0</v>
      </c>
      <c r="Z228" s="812">
        <f t="shared" si="27"/>
        <v>0</v>
      </c>
      <c r="AA228" s="813">
        <v>0</v>
      </c>
      <c r="AB228" s="84">
        <f t="shared" si="26"/>
        <v>0</v>
      </c>
      <c r="AE228" s="84">
        <f t="shared" si="28"/>
        <v>0</v>
      </c>
    </row>
    <row r="229" spans="6:31" hidden="1">
      <c r="F229" s="768">
        <v>435</v>
      </c>
      <c r="G229" s="769" t="s">
        <v>3792</v>
      </c>
      <c r="H229" s="852">
        <v>0</v>
      </c>
      <c r="J229" s="750" t="e">
        <f t="shared" si="34"/>
        <v>#DIV/0!</v>
      </c>
      <c r="K229" s="749">
        <f t="shared" si="35"/>
        <v>0</v>
      </c>
      <c r="L229" s="751">
        <v>0</v>
      </c>
      <c r="M229" s="751">
        <v>0</v>
      </c>
      <c r="O229" s="751">
        <f t="shared" si="29"/>
        <v>0</v>
      </c>
      <c r="P229" s="751">
        <f t="shared" si="30"/>
        <v>0</v>
      </c>
      <c r="Q229" s="751">
        <f t="shared" si="31"/>
        <v>0</v>
      </c>
      <c r="R229" s="752" t="e">
        <f t="shared" si="32"/>
        <v>#DIV/0!</v>
      </c>
      <c r="S229" s="751">
        <f t="shared" si="33"/>
        <v>0</v>
      </c>
      <c r="Z229" s="812">
        <f t="shared" si="27"/>
        <v>0</v>
      </c>
      <c r="AA229" s="813">
        <v>0</v>
      </c>
      <c r="AB229" s="84">
        <f t="shared" si="26"/>
        <v>0</v>
      </c>
      <c r="AE229" s="84">
        <f t="shared" si="28"/>
        <v>0</v>
      </c>
    </row>
    <row r="230" spans="6:31" hidden="1">
      <c r="F230" s="768">
        <v>441</v>
      </c>
      <c r="G230" s="769" t="s">
        <v>4122</v>
      </c>
      <c r="H230" s="852">
        <v>0</v>
      </c>
      <c r="J230" s="750" t="e">
        <f t="shared" si="34"/>
        <v>#DIV/0!</v>
      </c>
      <c r="K230" s="749">
        <f t="shared" si="35"/>
        <v>0</v>
      </c>
      <c r="L230" s="751">
        <v>0</v>
      </c>
      <c r="M230" s="751">
        <v>0</v>
      </c>
      <c r="O230" s="751">
        <f t="shared" si="29"/>
        <v>0</v>
      </c>
      <c r="P230" s="751">
        <f t="shared" si="30"/>
        <v>0</v>
      </c>
      <c r="Q230" s="751">
        <f t="shared" si="31"/>
        <v>0</v>
      </c>
      <c r="R230" s="752" t="e">
        <f t="shared" si="32"/>
        <v>#DIV/0!</v>
      </c>
      <c r="S230" s="751">
        <f t="shared" si="33"/>
        <v>0</v>
      </c>
      <c r="Z230" s="812">
        <f t="shared" si="27"/>
        <v>0</v>
      </c>
      <c r="AA230" s="813">
        <v>0</v>
      </c>
      <c r="AB230" s="84">
        <f t="shared" si="26"/>
        <v>0</v>
      </c>
      <c r="AE230" s="84">
        <f t="shared" si="28"/>
        <v>0</v>
      </c>
    </row>
    <row r="231" spans="6:31" hidden="1">
      <c r="F231" s="768">
        <v>442</v>
      </c>
      <c r="G231" s="769" t="s">
        <v>4123</v>
      </c>
      <c r="H231" s="852">
        <v>0</v>
      </c>
      <c r="J231" s="750" t="e">
        <f t="shared" si="34"/>
        <v>#DIV/0!</v>
      </c>
      <c r="K231" s="749">
        <f t="shared" si="35"/>
        <v>0</v>
      </c>
      <c r="L231" s="751">
        <v>0</v>
      </c>
      <c r="M231" s="751">
        <v>0</v>
      </c>
      <c r="O231" s="751">
        <f t="shared" si="29"/>
        <v>0</v>
      </c>
      <c r="P231" s="751">
        <f t="shared" si="30"/>
        <v>0</v>
      </c>
      <c r="Q231" s="751">
        <f t="shared" si="31"/>
        <v>0</v>
      </c>
      <c r="R231" s="752" t="e">
        <f t="shared" si="32"/>
        <v>#DIV/0!</v>
      </c>
      <c r="S231" s="751">
        <f t="shared" si="33"/>
        <v>0</v>
      </c>
      <c r="Z231" s="812">
        <f t="shared" si="27"/>
        <v>0</v>
      </c>
      <c r="AA231" s="813">
        <v>0</v>
      </c>
      <c r="AB231" s="84">
        <f t="shared" si="26"/>
        <v>0</v>
      </c>
      <c r="AE231" s="84">
        <f t="shared" si="28"/>
        <v>0</v>
      </c>
    </row>
    <row r="232" spans="6:31" hidden="1">
      <c r="F232" s="768">
        <v>443</v>
      </c>
      <c r="G232" s="769" t="s">
        <v>3797</v>
      </c>
      <c r="H232" s="852">
        <v>0</v>
      </c>
      <c r="J232" s="750" t="e">
        <f t="shared" si="34"/>
        <v>#DIV/0!</v>
      </c>
      <c r="K232" s="749">
        <f t="shared" si="35"/>
        <v>0</v>
      </c>
      <c r="L232" s="751">
        <v>0</v>
      </c>
      <c r="M232" s="751">
        <v>0</v>
      </c>
      <c r="O232" s="751">
        <f t="shared" si="29"/>
        <v>0</v>
      </c>
      <c r="P232" s="751">
        <f t="shared" si="30"/>
        <v>0</v>
      </c>
      <c r="Q232" s="751">
        <f t="shared" si="31"/>
        <v>0</v>
      </c>
      <c r="R232" s="752" t="e">
        <f t="shared" si="32"/>
        <v>#DIV/0!</v>
      </c>
      <c r="S232" s="751">
        <f t="shared" si="33"/>
        <v>0</v>
      </c>
      <c r="Z232" s="812">
        <f t="shared" si="27"/>
        <v>0</v>
      </c>
      <c r="AA232" s="813">
        <v>0</v>
      </c>
      <c r="AB232" s="84">
        <f t="shared" si="26"/>
        <v>0</v>
      </c>
      <c r="AE232" s="84">
        <f t="shared" si="28"/>
        <v>0</v>
      </c>
    </row>
    <row r="233" spans="6:31" hidden="1">
      <c r="F233" s="768">
        <v>444</v>
      </c>
      <c r="G233" s="769" t="s">
        <v>3798</v>
      </c>
      <c r="H233" s="852">
        <v>0</v>
      </c>
      <c r="J233" s="750" t="e">
        <f t="shared" si="34"/>
        <v>#DIV/0!</v>
      </c>
      <c r="K233" s="749">
        <f t="shared" si="35"/>
        <v>0</v>
      </c>
      <c r="L233" s="751">
        <v>0</v>
      </c>
      <c r="M233" s="751">
        <v>0</v>
      </c>
      <c r="O233" s="751">
        <f t="shared" si="29"/>
        <v>0</v>
      </c>
      <c r="P233" s="751">
        <f t="shared" si="30"/>
        <v>0</v>
      </c>
      <c r="Q233" s="751">
        <f t="shared" si="31"/>
        <v>0</v>
      </c>
      <c r="R233" s="752" t="e">
        <f t="shared" si="32"/>
        <v>#DIV/0!</v>
      </c>
      <c r="S233" s="751">
        <f t="shared" si="33"/>
        <v>0</v>
      </c>
      <c r="Z233" s="812">
        <f t="shared" si="27"/>
        <v>0</v>
      </c>
      <c r="AA233" s="813">
        <v>0</v>
      </c>
      <c r="AB233" s="84">
        <f t="shared" si="26"/>
        <v>0</v>
      </c>
      <c r="AE233" s="84">
        <f t="shared" si="28"/>
        <v>0</v>
      </c>
    </row>
    <row r="234" spans="6:31" ht="30" hidden="1">
      <c r="F234" s="768">
        <v>4511</v>
      </c>
      <c r="G234" s="856" t="s">
        <v>1691</v>
      </c>
      <c r="H234" s="852">
        <v>0</v>
      </c>
      <c r="J234" s="750" t="e">
        <f t="shared" si="34"/>
        <v>#DIV/0!</v>
      </c>
      <c r="K234" s="749">
        <f t="shared" si="35"/>
        <v>0</v>
      </c>
      <c r="L234" s="751">
        <v>0</v>
      </c>
      <c r="M234" s="751">
        <v>0</v>
      </c>
      <c r="O234" s="751">
        <f t="shared" si="29"/>
        <v>0</v>
      </c>
      <c r="P234" s="751">
        <f t="shared" si="30"/>
        <v>0</v>
      </c>
      <c r="Q234" s="751">
        <f t="shared" si="31"/>
        <v>0</v>
      </c>
      <c r="R234" s="752" t="e">
        <f t="shared" si="32"/>
        <v>#DIV/0!</v>
      </c>
      <c r="S234" s="751">
        <f t="shared" si="33"/>
        <v>0</v>
      </c>
      <c r="Z234" s="812">
        <f t="shared" si="27"/>
        <v>0</v>
      </c>
      <c r="AA234" s="813">
        <v>0</v>
      </c>
      <c r="AB234" s="84">
        <f t="shared" si="26"/>
        <v>0</v>
      </c>
      <c r="AE234" s="84">
        <f t="shared" si="28"/>
        <v>0</v>
      </c>
    </row>
    <row r="235" spans="6:31" ht="30" hidden="1">
      <c r="F235" s="768">
        <v>4512</v>
      </c>
      <c r="G235" s="856" t="s">
        <v>1700</v>
      </c>
      <c r="H235" s="852">
        <v>0</v>
      </c>
      <c r="J235" s="750" t="e">
        <f t="shared" si="34"/>
        <v>#DIV/0!</v>
      </c>
      <c r="K235" s="749">
        <f t="shared" si="35"/>
        <v>0</v>
      </c>
      <c r="L235" s="751">
        <v>0</v>
      </c>
      <c r="M235" s="751">
        <v>0</v>
      </c>
      <c r="O235" s="751">
        <f t="shared" si="29"/>
        <v>0</v>
      </c>
      <c r="P235" s="751">
        <f t="shared" si="30"/>
        <v>0</v>
      </c>
      <c r="Q235" s="751">
        <f t="shared" si="31"/>
        <v>0</v>
      </c>
      <c r="R235" s="752" t="e">
        <f t="shared" si="32"/>
        <v>#DIV/0!</v>
      </c>
      <c r="S235" s="751">
        <f t="shared" si="33"/>
        <v>0</v>
      </c>
      <c r="Z235" s="812">
        <f t="shared" si="27"/>
        <v>0</v>
      </c>
      <c r="AA235" s="813">
        <v>0</v>
      </c>
      <c r="AB235" s="84">
        <f t="shared" si="26"/>
        <v>0</v>
      </c>
      <c r="AE235" s="84">
        <f t="shared" si="28"/>
        <v>0</v>
      </c>
    </row>
    <row r="236" spans="6:31" ht="30" hidden="1">
      <c r="F236" s="768">
        <v>452</v>
      </c>
      <c r="G236" s="769" t="s">
        <v>4124</v>
      </c>
      <c r="H236" s="852">
        <v>0</v>
      </c>
      <c r="J236" s="750" t="e">
        <f t="shared" si="34"/>
        <v>#DIV/0!</v>
      </c>
      <c r="K236" s="749">
        <f t="shared" si="35"/>
        <v>0</v>
      </c>
      <c r="L236" s="751">
        <v>0</v>
      </c>
      <c r="M236" s="751">
        <v>0</v>
      </c>
      <c r="O236" s="751">
        <f t="shared" si="29"/>
        <v>0</v>
      </c>
      <c r="P236" s="751">
        <f t="shared" si="30"/>
        <v>0</v>
      </c>
      <c r="Q236" s="751">
        <f t="shared" si="31"/>
        <v>0</v>
      </c>
      <c r="R236" s="752" t="e">
        <f t="shared" si="32"/>
        <v>#DIV/0!</v>
      </c>
      <c r="S236" s="751">
        <f t="shared" si="33"/>
        <v>0</v>
      </c>
      <c r="Z236" s="812">
        <f t="shared" si="27"/>
        <v>0</v>
      </c>
      <c r="AA236" s="813">
        <v>0</v>
      </c>
      <c r="AB236" s="84">
        <f t="shared" si="26"/>
        <v>0</v>
      </c>
      <c r="AE236" s="84">
        <f t="shared" si="28"/>
        <v>0</v>
      </c>
    </row>
    <row r="237" spans="6:31" hidden="1">
      <c r="F237" s="768">
        <v>453</v>
      </c>
      <c r="G237" s="769" t="s">
        <v>4125</v>
      </c>
      <c r="H237" s="852">
        <v>0</v>
      </c>
      <c r="J237" s="750" t="e">
        <f t="shared" si="34"/>
        <v>#DIV/0!</v>
      </c>
      <c r="K237" s="749">
        <f t="shared" si="35"/>
        <v>0</v>
      </c>
      <c r="L237" s="751">
        <v>0</v>
      </c>
      <c r="M237" s="751">
        <v>0</v>
      </c>
      <c r="O237" s="751">
        <f t="shared" si="29"/>
        <v>0</v>
      </c>
      <c r="P237" s="751">
        <f t="shared" si="30"/>
        <v>0</v>
      </c>
      <c r="Q237" s="751">
        <f t="shared" si="31"/>
        <v>0</v>
      </c>
      <c r="R237" s="752" t="e">
        <f t="shared" si="32"/>
        <v>#DIV/0!</v>
      </c>
      <c r="S237" s="751">
        <f t="shared" si="33"/>
        <v>0</v>
      </c>
      <c r="Z237" s="812">
        <f t="shared" si="27"/>
        <v>0</v>
      </c>
      <c r="AA237" s="813">
        <v>0</v>
      </c>
      <c r="AB237" s="84">
        <f t="shared" si="26"/>
        <v>0</v>
      </c>
      <c r="AE237" s="84">
        <f t="shared" si="28"/>
        <v>0</v>
      </c>
    </row>
    <row r="238" spans="6:31" hidden="1">
      <c r="F238" s="768">
        <v>454</v>
      </c>
      <c r="G238" s="769" t="s">
        <v>3803</v>
      </c>
      <c r="H238" s="852">
        <v>0</v>
      </c>
      <c r="J238" s="750" t="e">
        <f t="shared" si="34"/>
        <v>#DIV/0!</v>
      </c>
      <c r="K238" s="749">
        <f t="shared" si="35"/>
        <v>0</v>
      </c>
      <c r="L238" s="751">
        <v>0</v>
      </c>
      <c r="M238" s="751">
        <v>0</v>
      </c>
      <c r="O238" s="751">
        <f t="shared" si="29"/>
        <v>0</v>
      </c>
      <c r="P238" s="751">
        <f t="shared" si="30"/>
        <v>0</v>
      </c>
      <c r="Q238" s="751">
        <f t="shared" si="31"/>
        <v>0</v>
      </c>
      <c r="R238" s="752" t="e">
        <f t="shared" si="32"/>
        <v>#DIV/0!</v>
      </c>
      <c r="S238" s="751">
        <f t="shared" si="33"/>
        <v>0</v>
      </c>
      <c r="Z238" s="812">
        <f t="shared" si="27"/>
        <v>0</v>
      </c>
      <c r="AA238" s="813">
        <v>0</v>
      </c>
      <c r="AB238" s="84">
        <f t="shared" si="26"/>
        <v>0</v>
      </c>
      <c r="AE238" s="84">
        <f t="shared" si="28"/>
        <v>0</v>
      </c>
    </row>
    <row r="239" spans="6:31" hidden="1">
      <c r="F239" s="768">
        <v>461</v>
      </c>
      <c r="G239" s="769" t="s">
        <v>4106</v>
      </c>
      <c r="H239" s="852">
        <v>0</v>
      </c>
      <c r="J239" s="750" t="e">
        <f t="shared" si="34"/>
        <v>#DIV/0!</v>
      </c>
      <c r="K239" s="749">
        <f t="shared" si="35"/>
        <v>0</v>
      </c>
      <c r="L239" s="751">
        <v>0</v>
      </c>
      <c r="M239" s="751">
        <v>0</v>
      </c>
      <c r="O239" s="751">
        <f t="shared" si="29"/>
        <v>0</v>
      </c>
      <c r="P239" s="751">
        <f t="shared" si="30"/>
        <v>0</v>
      </c>
      <c r="Q239" s="751">
        <f t="shared" si="31"/>
        <v>0</v>
      </c>
      <c r="R239" s="752" t="e">
        <f t="shared" si="32"/>
        <v>#DIV/0!</v>
      </c>
      <c r="S239" s="751">
        <f t="shared" si="33"/>
        <v>0</v>
      </c>
      <c r="Z239" s="812">
        <f t="shared" si="27"/>
        <v>0</v>
      </c>
      <c r="AA239" s="813">
        <v>0</v>
      </c>
      <c r="AB239" s="84">
        <f t="shared" si="26"/>
        <v>0</v>
      </c>
      <c r="AE239" s="84">
        <f t="shared" si="28"/>
        <v>0</v>
      </c>
    </row>
    <row r="240" spans="6:31" ht="30" hidden="1">
      <c r="F240" s="768">
        <v>462</v>
      </c>
      <c r="G240" s="769" t="s">
        <v>3806</v>
      </c>
      <c r="H240" s="852">
        <v>0</v>
      </c>
      <c r="J240" s="750" t="e">
        <f t="shared" si="34"/>
        <v>#DIV/0!</v>
      </c>
      <c r="K240" s="749">
        <f t="shared" si="35"/>
        <v>0</v>
      </c>
      <c r="L240" s="751">
        <v>0</v>
      </c>
      <c r="M240" s="751">
        <v>0</v>
      </c>
      <c r="O240" s="751">
        <f t="shared" si="29"/>
        <v>0</v>
      </c>
      <c r="P240" s="751">
        <f t="shared" si="30"/>
        <v>0</v>
      </c>
      <c r="Q240" s="751">
        <f t="shared" si="31"/>
        <v>0</v>
      </c>
      <c r="R240" s="752" t="e">
        <f t="shared" si="32"/>
        <v>#DIV/0!</v>
      </c>
      <c r="S240" s="751">
        <f t="shared" si="33"/>
        <v>0</v>
      </c>
      <c r="Z240" s="812">
        <f t="shared" si="27"/>
        <v>0</v>
      </c>
      <c r="AA240" s="813">
        <v>0</v>
      </c>
      <c r="AB240" s="84">
        <f t="shared" si="26"/>
        <v>0</v>
      </c>
      <c r="AE240" s="84">
        <f t="shared" si="28"/>
        <v>0</v>
      </c>
    </row>
    <row r="241" spans="5:31" hidden="1">
      <c r="F241" s="768">
        <v>4631</v>
      </c>
      <c r="G241" s="769" t="s">
        <v>3807</v>
      </c>
      <c r="H241" s="852">
        <v>0</v>
      </c>
      <c r="J241" s="750" t="e">
        <f t="shared" si="34"/>
        <v>#DIV/0!</v>
      </c>
      <c r="K241" s="749">
        <f t="shared" si="35"/>
        <v>0</v>
      </c>
      <c r="L241" s="751">
        <v>0</v>
      </c>
      <c r="M241" s="751">
        <v>0</v>
      </c>
      <c r="O241" s="751">
        <f t="shared" si="29"/>
        <v>0</v>
      </c>
      <c r="P241" s="751">
        <f t="shared" si="30"/>
        <v>0</v>
      </c>
      <c r="Q241" s="751">
        <f t="shared" si="31"/>
        <v>0</v>
      </c>
      <c r="R241" s="752" t="e">
        <f t="shared" si="32"/>
        <v>#DIV/0!</v>
      </c>
      <c r="S241" s="751">
        <f t="shared" si="33"/>
        <v>0</v>
      </c>
      <c r="Z241" s="812">
        <f t="shared" si="27"/>
        <v>0</v>
      </c>
      <c r="AA241" s="813">
        <v>0</v>
      </c>
      <c r="AB241" s="84">
        <f t="shared" si="26"/>
        <v>0</v>
      </c>
      <c r="AE241" s="84">
        <f t="shared" si="28"/>
        <v>0</v>
      </c>
    </row>
    <row r="242" spans="5:31" hidden="1">
      <c r="F242" s="768">
        <v>4632</v>
      </c>
      <c r="G242" s="769" t="s">
        <v>3808</v>
      </c>
      <c r="H242" s="852">
        <v>0</v>
      </c>
      <c r="J242" s="750" t="e">
        <f t="shared" si="34"/>
        <v>#DIV/0!</v>
      </c>
      <c r="K242" s="749">
        <f t="shared" si="35"/>
        <v>0</v>
      </c>
      <c r="L242" s="751">
        <v>0</v>
      </c>
      <c r="M242" s="751">
        <v>0</v>
      </c>
      <c r="O242" s="751">
        <f t="shared" si="29"/>
        <v>0</v>
      </c>
      <c r="P242" s="751">
        <f t="shared" si="30"/>
        <v>0</v>
      </c>
      <c r="Q242" s="751">
        <f t="shared" si="31"/>
        <v>0</v>
      </c>
      <c r="R242" s="752" t="e">
        <f t="shared" si="32"/>
        <v>#DIV/0!</v>
      </c>
      <c r="S242" s="751">
        <f t="shared" si="33"/>
        <v>0</v>
      </c>
      <c r="Z242" s="812">
        <f t="shared" si="27"/>
        <v>0</v>
      </c>
      <c r="AA242" s="813">
        <v>0</v>
      </c>
      <c r="AB242" s="84">
        <f t="shared" si="26"/>
        <v>0</v>
      </c>
      <c r="AE242" s="84">
        <f t="shared" si="28"/>
        <v>0</v>
      </c>
    </row>
    <row r="243" spans="5:31" ht="30" hidden="1">
      <c r="F243" s="768">
        <v>464</v>
      </c>
      <c r="G243" s="769" t="s">
        <v>3809</v>
      </c>
      <c r="H243" s="852">
        <v>0</v>
      </c>
      <c r="J243" s="750" t="e">
        <f t="shared" si="34"/>
        <v>#DIV/0!</v>
      </c>
      <c r="K243" s="749">
        <f t="shared" si="35"/>
        <v>0</v>
      </c>
      <c r="L243" s="751">
        <v>0</v>
      </c>
      <c r="M243" s="751">
        <v>0</v>
      </c>
      <c r="O243" s="751">
        <f t="shared" si="29"/>
        <v>0</v>
      </c>
      <c r="P243" s="751">
        <f t="shared" si="30"/>
        <v>0</v>
      </c>
      <c r="Q243" s="751">
        <f t="shared" si="31"/>
        <v>0</v>
      </c>
      <c r="R243" s="752" t="e">
        <f t="shared" si="32"/>
        <v>#DIV/0!</v>
      </c>
      <c r="S243" s="751">
        <f t="shared" si="33"/>
        <v>0</v>
      </c>
      <c r="Z243" s="812">
        <f t="shared" si="27"/>
        <v>0</v>
      </c>
      <c r="AA243" s="813">
        <v>0</v>
      </c>
      <c r="AB243" s="84">
        <f t="shared" si="26"/>
        <v>0</v>
      </c>
      <c r="AE243" s="84">
        <f t="shared" si="28"/>
        <v>0</v>
      </c>
    </row>
    <row r="244" spans="5:31" hidden="1">
      <c r="E244" s="857"/>
      <c r="F244" s="768">
        <v>465</v>
      </c>
      <c r="G244" s="769" t="s">
        <v>4107</v>
      </c>
      <c r="H244" s="852">
        <v>0</v>
      </c>
      <c r="I244" s="749">
        <v>0</v>
      </c>
      <c r="J244" s="750" t="e">
        <f t="shared" si="34"/>
        <v>#DIV/0!</v>
      </c>
      <c r="K244" s="749">
        <f t="shared" si="35"/>
        <v>0</v>
      </c>
      <c r="L244" s="751">
        <v>0</v>
      </c>
      <c r="M244" s="751">
        <v>0</v>
      </c>
      <c r="O244" s="751">
        <f t="shared" si="29"/>
        <v>0</v>
      </c>
      <c r="P244" s="751">
        <f t="shared" si="30"/>
        <v>0</v>
      </c>
      <c r="Q244" s="751">
        <f t="shared" si="31"/>
        <v>0</v>
      </c>
      <c r="R244" s="752" t="e">
        <f t="shared" si="32"/>
        <v>#DIV/0!</v>
      </c>
      <c r="S244" s="751">
        <f t="shared" si="33"/>
        <v>0</v>
      </c>
      <c r="Z244" s="812">
        <f t="shared" si="27"/>
        <v>0</v>
      </c>
      <c r="AA244" s="813">
        <v>323000</v>
      </c>
      <c r="AB244" s="84">
        <f t="shared" si="26"/>
        <v>-323000</v>
      </c>
      <c r="AE244" s="84">
        <f t="shared" si="28"/>
        <v>-323000</v>
      </c>
    </row>
    <row r="245" spans="5:31" hidden="1">
      <c r="F245" s="768">
        <v>482</v>
      </c>
      <c r="G245" s="769" t="s">
        <v>4127</v>
      </c>
      <c r="H245" s="852">
        <v>0</v>
      </c>
      <c r="I245" s="749">
        <v>0</v>
      </c>
      <c r="K245" s="749">
        <f t="shared" si="35"/>
        <v>0</v>
      </c>
      <c r="L245" s="751">
        <v>0</v>
      </c>
      <c r="M245" s="751">
        <v>0</v>
      </c>
      <c r="O245" s="751">
        <f t="shared" si="29"/>
        <v>0</v>
      </c>
      <c r="P245" s="751">
        <f t="shared" si="30"/>
        <v>0</v>
      </c>
      <c r="Q245" s="751">
        <f t="shared" si="31"/>
        <v>0</v>
      </c>
      <c r="R245" s="752" t="e">
        <f t="shared" si="32"/>
        <v>#DIV/0!</v>
      </c>
      <c r="S245" s="751">
        <f t="shared" si="33"/>
        <v>0</v>
      </c>
      <c r="V245" s="202">
        <f>I245/10*12</f>
        <v>0</v>
      </c>
      <c r="W245" s="202">
        <f>H245-V245</f>
        <v>0</v>
      </c>
      <c r="Z245" s="812">
        <f>H245-X245+Y245</f>
        <v>0</v>
      </c>
      <c r="AB245" s="84">
        <f t="shared" si="26"/>
        <v>0</v>
      </c>
    </row>
    <row r="246" spans="5:31" hidden="1">
      <c r="F246" s="768">
        <v>483</v>
      </c>
      <c r="G246" s="858" t="s">
        <v>4128</v>
      </c>
      <c r="H246" s="852">
        <v>0</v>
      </c>
      <c r="I246" s="749">
        <v>0</v>
      </c>
      <c r="K246" s="749">
        <f t="shared" si="35"/>
        <v>0</v>
      </c>
      <c r="L246" s="751">
        <v>0</v>
      </c>
      <c r="M246" s="751">
        <v>0</v>
      </c>
      <c r="O246" s="751">
        <f t="shared" si="29"/>
        <v>0</v>
      </c>
      <c r="P246" s="751">
        <f t="shared" si="30"/>
        <v>0</v>
      </c>
      <c r="Q246" s="751">
        <f t="shared" si="31"/>
        <v>0</v>
      </c>
      <c r="R246" s="752" t="e">
        <f t="shared" si="32"/>
        <v>#DIV/0!</v>
      </c>
      <c r="S246" s="751">
        <f t="shared" si="33"/>
        <v>0</v>
      </c>
      <c r="V246" s="202">
        <f>I246/10*12</f>
        <v>0</v>
      </c>
      <c r="W246" s="202">
        <f>H246-V246</f>
        <v>0</v>
      </c>
      <c r="Z246" s="812">
        <f>H246-X246+Y246</f>
        <v>0</v>
      </c>
      <c r="AB246" s="84">
        <f t="shared" si="26"/>
        <v>0</v>
      </c>
    </row>
    <row r="247" spans="5:31" ht="45" hidden="1">
      <c r="F247" s="768">
        <v>484</v>
      </c>
      <c r="G247" s="769" t="s">
        <v>4129</v>
      </c>
      <c r="S247" s="751">
        <f t="shared" ref="S247:S268" si="36">SUM(H247:L247)</f>
        <v>0</v>
      </c>
      <c r="AB247" s="84">
        <f t="shared" si="26"/>
        <v>0</v>
      </c>
    </row>
    <row r="248" spans="5:31" ht="30" hidden="1">
      <c r="F248" s="768">
        <v>485</v>
      </c>
      <c r="G248" s="769" t="s">
        <v>4130</v>
      </c>
      <c r="S248" s="751">
        <f t="shared" si="36"/>
        <v>0</v>
      </c>
      <c r="AB248" s="84">
        <f t="shared" si="26"/>
        <v>0</v>
      </c>
    </row>
    <row r="249" spans="5:31" ht="30" hidden="1">
      <c r="F249" s="768">
        <v>489</v>
      </c>
      <c r="G249" s="769" t="s">
        <v>3821</v>
      </c>
      <c r="S249" s="751">
        <f t="shared" si="36"/>
        <v>0</v>
      </c>
      <c r="AB249" s="84">
        <f t="shared" si="26"/>
        <v>0</v>
      </c>
    </row>
    <row r="250" spans="5:31" ht="30" hidden="1">
      <c r="F250" s="768">
        <v>494</v>
      </c>
      <c r="G250" s="769" t="s">
        <v>4108</v>
      </c>
      <c r="S250" s="751">
        <f t="shared" si="36"/>
        <v>0</v>
      </c>
      <c r="AB250" s="84">
        <f t="shared" si="26"/>
        <v>0</v>
      </c>
    </row>
    <row r="251" spans="5:31" ht="30" hidden="1">
      <c r="F251" s="768">
        <v>495</v>
      </c>
      <c r="G251" s="769" t="s">
        <v>4109</v>
      </c>
      <c r="S251" s="751">
        <f t="shared" si="36"/>
        <v>0</v>
      </c>
      <c r="AB251" s="84">
        <f t="shared" si="26"/>
        <v>0</v>
      </c>
    </row>
    <row r="252" spans="5:31" ht="45" hidden="1">
      <c r="F252" s="768">
        <v>496</v>
      </c>
      <c r="G252" s="769" t="s">
        <v>4110</v>
      </c>
      <c r="S252" s="751">
        <f t="shared" si="36"/>
        <v>0</v>
      </c>
      <c r="AB252" s="84">
        <f t="shared" si="26"/>
        <v>0</v>
      </c>
    </row>
    <row r="253" spans="5:31" ht="30" hidden="1">
      <c r="F253" s="768">
        <v>499</v>
      </c>
      <c r="G253" s="769" t="s">
        <v>4111</v>
      </c>
      <c r="S253" s="751">
        <f t="shared" si="36"/>
        <v>0</v>
      </c>
      <c r="AB253" s="84">
        <f t="shared" si="26"/>
        <v>0</v>
      </c>
    </row>
    <row r="254" spans="5:31" hidden="1">
      <c r="F254" s="768">
        <v>511</v>
      </c>
      <c r="G254" s="858" t="s">
        <v>4131</v>
      </c>
      <c r="S254" s="751">
        <f t="shared" si="36"/>
        <v>0</v>
      </c>
      <c r="AB254" s="84">
        <f t="shared" si="26"/>
        <v>0</v>
      </c>
    </row>
    <row r="255" spans="5:31" hidden="1">
      <c r="F255" s="768">
        <v>512</v>
      </c>
      <c r="G255" s="858" t="s">
        <v>4132</v>
      </c>
      <c r="S255" s="751">
        <f t="shared" si="36"/>
        <v>0</v>
      </c>
      <c r="AB255" s="84">
        <f t="shared" si="26"/>
        <v>0</v>
      </c>
    </row>
    <row r="256" spans="5:31" hidden="1">
      <c r="F256" s="768">
        <v>513</v>
      </c>
      <c r="G256" s="858" t="s">
        <v>4133</v>
      </c>
      <c r="S256" s="751">
        <f t="shared" si="36"/>
        <v>0</v>
      </c>
      <c r="AB256" s="84">
        <f t="shared" si="26"/>
        <v>0</v>
      </c>
    </row>
    <row r="257" spans="5:28" hidden="1">
      <c r="F257" s="768">
        <v>514</v>
      </c>
      <c r="G257" s="769" t="s">
        <v>4134</v>
      </c>
      <c r="S257" s="751">
        <f t="shared" si="36"/>
        <v>0</v>
      </c>
      <c r="AB257" s="84">
        <f t="shared" si="26"/>
        <v>0</v>
      </c>
    </row>
    <row r="258" spans="5:28" hidden="1">
      <c r="F258" s="768">
        <v>515</v>
      </c>
      <c r="G258" s="769" t="s">
        <v>3832</v>
      </c>
      <c r="S258" s="751">
        <f t="shared" si="36"/>
        <v>0</v>
      </c>
      <c r="AB258" s="84">
        <f t="shared" si="26"/>
        <v>0</v>
      </c>
    </row>
    <row r="259" spans="5:28" hidden="1">
      <c r="F259" s="768">
        <v>521</v>
      </c>
      <c r="G259" s="769" t="s">
        <v>4135</v>
      </c>
      <c r="S259" s="751">
        <f t="shared" si="36"/>
        <v>0</v>
      </c>
      <c r="AB259" s="84">
        <f t="shared" si="26"/>
        <v>0</v>
      </c>
    </row>
    <row r="260" spans="5:28" hidden="1">
      <c r="F260" s="768">
        <v>522</v>
      </c>
      <c r="G260" s="769" t="s">
        <v>4136</v>
      </c>
      <c r="S260" s="751">
        <f t="shared" si="36"/>
        <v>0</v>
      </c>
      <c r="AB260" s="84">
        <f t="shared" si="26"/>
        <v>0</v>
      </c>
    </row>
    <row r="261" spans="5:28" hidden="1">
      <c r="F261" s="768">
        <v>523</v>
      </c>
      <c r="G261" s="769" t="s">
        <v>3837</v>
      </c>
      <c r="S261" s="751">
        <f t="shared" si="36"/>
        <v>0</v>
      </c>
      <c r="AB261" s="84">
        <f t="shared" si="26"/>
        <v>0</v>
      </c>
    </row>
    <row r="262" spans="5:28" hidden="1">
      <c r="F262" s="768">
        <v>531</v>
      </c>
      <c r="G262" s="769" t="s">
        <v>4112</v>
      </c>
      <c r="S262" s="751">
        <f t="shared" si="36"/>
        <v>0</v>
      </c>
      <c r="AB262" s="84">
        <f t="shared" si="26"/>
        <v>0</v>
      </c>
    </row>
    <row r="263" spans="5:28" hidden="1">
      <c r="F263" s="768">
        <v>541</v>
      </c>
      <c r="G263" s="769" t="s">
        <v>4137</v>
      </c>
      <c r="S263" s="751">
        <f t="shared" si="36"/>
        <v>0</v>
      </c>
      <c r="AB263" s="84">
        <f t="shared" si="26"/>
        <v>0</v>
      </c>
    </row>
    <row r="264" spans="5:28" hidden="1">
      <c r="F264" s="768">
        <v>542</v>
      </c>
      <c r="G264" s="769" t="s">
        <v>4138</v>
      </c>
      <c r="S264" s="751">
        <f t="shared" si="36"/>
        <v>0</v>
      </c>
      <c r="AB264" s="84">
        <f t="shared" si="26"/>
        <v>0</v>
      </c>
    </row>
    <row r="265" spans="5:28" hidden="1">
      <c r="F265" s="768">
        <v>543</v>
      </c>
      <c r="G265" s="769" t="s">
        <v>3842</v>
      </c>
      <c r="S265" s="751">
        <f t="shared" si="36"/>
        <v>0</v>
      </c>
      <c r="AB265" s="84">
        <f t="shared" si="26"/>
        <v>0</v>
      </c>
    </row>
    <row r="266" spans="5:28" ht="45" hidden="1">
      <c r="F266" s="768">
        <v>551</v>
      </c>
      <c r="G266" s="769" t="s">
        <v>4113</v>
      </c>
      <c r="S266" s="751">
        <f t="shared" si="36"/>
        <v>0</v>
      </c>
      <c r="AB266" s="84">
        <f t="shared" si="26"/>
        <v>0</v>
      </c>
    </row>
    <row r="267" spans="5:28" hidden="1">
      <c r="F267" s="771">
        <v>611</v>
      </c>
      <c r="G267" s="858" t="s">
        <v>3848</v>
      </c>
      <c r="S267" s="751">
        <f t="shared" si="36"/>
        <v>0</v>
      </c>
      <c r="AB267" s="84">
        <f t="shared" si="26"/>
        <v>0</v>
      </c>
    </row>
    <row r="268" spans="5:28" ht="15.75" hidden="1" thickBot="1">
      <c r="F268" s="771">
        <v>620</v>
      </c>
      <c r="G268" s="858" t="s">
        <v>89</v>
      </c>
      <c r="S268" s="751">
        <f t="shared" si="36"/>
        <v>0</v>
      </c>
      <c r="AB268" s="84">
        <f t="shared" si="26"/>
        <v>0</v>
      </c>
    </row>
    <row r="269" spans="5:28">
      <c r="E269" s="770"/>
      <c r="F269" s="771"/>
      <c r="G269" s="772" t="s">
        <v>4170</v>
      </c>
      <c r="H269" s="773"/>
      <c r="I269" s="773"/>
      <c r="J269" s="774"/>
      <c r="K269" s="773"/>
      <c r="L269" s="775"/>
      <c r="M269" s="775"/>
      <c r="N269" s="776"/>
      <c r="O269" s="775"/>
      <c r="P269" s="775"/>
      <c r="Q269" s="775"/>
      <c r="R269" s="776"/>
      <c r="S269" s="859"/>
      <c r="AB269" s="84">
        <f t="shared" si="26"/>
        <v>0</v>
      </c>
    </row>
    <row r="270" spans="5:28" ht="15.75" thickBot="1">
      <c r="E270" s="777"/>
      <c r="F270" s="778" t="s">
        <v>235</v>
      </c>
      <c r="G270" s="779" t="s">
        <v>236</v>
      </c>
      <c r="H270" s="780">
        <f>SUM(H211:H268)</f>
        <v>7517000</v>
      </c>
      <c r="I270" s="780">
        <f>SUM(I211:I268)</f>
        <v>3691695.0500000003</v>
      </c>
      <c r="J270" s="781">
        <f>I270/H270</f>
        <v>0.49111281761340964</v>
      </c>
      <c r="K270" s="780">
        <f t="shared" ref="K270:S270" si="37">SUM(K211:K268)</f>
        <v>3825304.9499999997</v>
      </c>
      <c r="L270" s="782">
        <f t="shared" si="37"/>
        <v>0</v>
      </c>
      <c r="M270" s="782">
        <f t="shared" si="37"/>
        <v>0</v>
      </c>
      <c r="N270" s="783"/>
      <c r="O270" s="782">
        <f t="shared" si="37"/>
        <v>0</v>
      </c>
      <c r="P270" s="782">
        <f t="shared" si="37"/>
        <v>7517000</v>
      </c>
      <c r="Q270" s="782">
        <f t="shared" si="37"/>
        <v>3691695.0500000003</v>
      </c>
      <c r="R270" s="783">
        <f>Q270/P270</f>
        <v>0.49111281761340964</v>
      </c>
      <c r="S270" s="782">
        <f t="shared" si="37"/>
        <v>3825304.9499999997</v>
      </c>
      <c r="AB270" s="84">
        <f t="shared" si="26"/>
        <v>0</v>
      </c>
    </row>
    <row r="271" spans="5:28" ht="15.75" hidden="1" thickBot="1">
      <c r="F271" s="778" t="s">
        <v>237</v>
      </c>
      <c r="G271" s="779" t="s">
        <v>238</v>
      </c>
      <c r="S271" s="782">
        <f t="shared" ref="S271:S285" si="38">SUM(H271:L271)</f>
        <v>0</v>
      </c>
      <c r="AB271" s="84">
        <f t="shared" ref="AB271:AB334" si="39">Z271-AA271</f>
        <v>0</v>
      </c>
    </row>
    <row r="272" spans="5:28" ht="15.75" hidden="1" thickBot="1">
      <c r="F272" s="778" t="s">
        <v>239</v>
      </c>
      <c r="G272" s="779" t="s">
        <v>240</v>
      </c>
      <c r="S272" s="782">
        <f t="shared" si="38"/>
        <v>0</v>
      </c>
      <c r="AB272" s="84">
        <f t="shared" si="39"/>
        <v>0</v>
      </c>
    </row>
    <row r="273" spans="5:28" ht="15.75" hidden="1" thickBot="1">
      <c r="F273" s="778" t="s">
        <v>241</v>
      </c>
      <c r="G273" s="779" t="s">
        <v>242</v>
      </c>
      <c r="S273" s="782">
        <f t="shared" si="38"/>
        <v>0</v>
      </c>
      <c r="AB273" s="84">
        <f t="shared" si="39"/>
        <v>0</v>
      </c>
    </row>
    <row r="274" spans="5:28" ht="15.75" hidden="1" thickBot="1">
      <c r="F274" s="778" t="s">
        <v>243</v>
      </c>
      <c r="G274" s="779" t="s">
        <v>244</v>
      </c>
      <c r="S274" s="782">
        <f t="shared" si="38"/>
        <v>0</v>
      </c>
      <c r="AB274" s="84">
        <f t="shared" si="39"/>
        <v>0</v>
      </c>
    </row>
    <row r="275" spans="5:28" ht="15.75" hidden="1" thickBot="1">
      <c r="F275" s="778" t="s">
        <v>245</v>
      </c>
      <c r="G275" s="779" t="s">
        <v>246</v>
      </c>
      <c r="S275" s="782">
        <f t="shared" si="38"/>
        <v>0</v>
      </c>
      <c r="AB275" s="84">
        <f t="shared" si="39"/>
        <v>0</v>
      </c>
    </row>
    <row r="276" spans="5:28" ht="15.75" hidden="1" thickBot="1">
      <c r="F276" s="778" t="s">
        <v>247</v>
      </c>
      <c r="G276" s="779" t="s">
        <v>4692</v>
      </c>
      <c r="S276" s="782">
        <f t="shared" si="38"/>
        <v>0</v>
      </c>
      <c r="AB276" s="84">
        <f t="shared" si="39"/>
        <v>0</v>
      </c>
    </row>
    <row r="277" spans="5:28" ht="30.75" hidden="1" thickBot="1">
      <c r="F277" s="778" t="s">
        <v>248</v>
      </c>
      <c r="G277" s="779" t="s">
        <v>4691</v>
      </c>
      <c r="S277" s="782">
        <f t="shared" si="38"/>
        <v>0</v>
      </c>
      <c r="AB277" s="84">
        <f t="shared" si="39"/>
        <v>0</v>
      </c>
    </row>
    <row r="278" spans="5:28" ht="15.75" hidden="1" thickBot="1">
      <c r="F278" s="778" t="s">
        <v>249</v>
      </c>
      <c r="G278" s="779" t="s">
        <v>58</v>
      </c>
      <c r="S278" s="782">
        <f t="shared" si="38"/>
        <v>0</v>
      </c>
      <c r="AB278" s="84">
        <f t="shared" si="39"/>
        <v>0</v>
      </c>
    </row>
    <row r="279" spans="5:28" ht="15.75" hidden="1" thickBot="1">
      <c r="F279" s="778" t="s">
        <v>250</v>
      </c>
      <c r="G279" s="779" t="s">
        <v>251</v>
      </c>
      <c r="S279" s="782">
        <f t="shared" si="38"/>
        <v>0</v>
      </c>
      <c r="AB279" s="84">
        <f t="shared" si="39"/>
        <v>0</v>
      </c>
    </row>
    <row r="280" spans="5:28" ht="15.75" hidden="1" thickBot="1">
      <c r="F280" s="778" t="s">
        <v>252</v>
      </c>
      <c r="G280" s="779" t="s">
        <v>253</v>
      </c>
      <c r="S280" s="782">
        <f t="shared" si="38"/>
        <v>0</v>
      </c>
      <c r="AB280" s="84">
        <f t="shared" si="39"/>
        <v>0</v>
      </c>
    </row>
    <row r="281" spans="5:28" ht="30.75" hidden="1" thickBot="1">
      <c r="F281" s="778" t="s">
        <v>254</v>
      </c>
      <c r="G281" s="779" t="s">
        <v>255</v>
      </c>
      <c r="S281" s="782">
        <f t="shared" si="38"/>
        <v>0</v>
      </c>
      <c r="AB281" s="84">
        <f t="shared" si="39"/>
        <v>0</v>
      </c>
    </row>
    <row r="282" spans="5:28" ht="15.75" hidden="1" thickBot="1">
      <c r="F282" s="778" t="s">
        <v>256</v>
      </c>
      <c r="G282" s="779" t="s">
        <v>257</v>
      </c>
      <c r="S282" s="782">
        <f t="shared" si="38"/>
        <v>0</v>
      </c>
      <c r="AB282" s="84">
        <f t="shared" si="39"/>
        <v>0</v>
      </c>
    </row>
    <row r="283" spans="5:28" ht="30.75" hidden="1" thickBot="1">
      <c r="F283" s="778" t="s">
        <v>258</v>
      </c>
      <c r="G283" s="779" t="s">
        <v>259</v>
      </c>
      <c r="S283" s="782">
        <f t="shared" si="38"/>
        <v>0</v>
      </c>
      <c r="AB283" s="84">
        <f t="shared" si="39"/>
        <v>0</v>
      </c>
    </row>
    <row r="284" spans="5:28" ht="30.75" hidden="1" thickBot="1">
      <c r="F284" s="778" t="s">
        <v>260</v>
      </c>
      <c r="G284" s="779" t="s">
        <v>261</v>
      </c>
      <c r="S284" s="782">
        <f t="shared" si="38"/>
        <v>0</v>
      </c>
      <c r="AB284" s="84">
        <f t="shared" si="39"/>
        <v>0</v>
      </c>
    </row>
    <row r="285" spans="5:28" ht="15.75" hidden="1" thickBot="1">
      <c r="F285" s="778" t="s">
        <v>262</v>
      </c>
      <c r="G285" s="779" t="s">
        <v>263</v>
      </c>
      <c r="H285" s="780"/>
      <c r="I285" s="780"/>
      <c r="J285" s="781"/>
      <c r="K285" s="780"/>
      <c r="L285" s="782"/>
      <c r="M285" s="782"/>
      <c r="N285" s="783"/>
      <c r="O285" s="782"/>
      <c r="P285" s="782"/>
      <c r="Q285" s="782"/>
      <c r="R285" s="783"/>
      <c r="S285" s="782">
        <f t="shared" si="38"/>
        <v>0</v>
      </c>
      <c r="AB285" s="84">
        <f t="shared" si="39"/>
        <v>0</v>
      </c>
    </row>
    <row r="286" spans="5:28" ht="15.75" thickBot="1">
      <c r="G286" s="784" t="s">
        <v>4157</v>
      </c>
      <c r="H286" s="785">
        <f>SUM(H270:H285)</f>
        <v>7517000</v>
      </c>
      <c r="I286" s="785">
        <f t="shared" ref="I286:S286" si="40">SUM(I270:I285)</f>
        <v>3691695.0500000003</v>
      </c>
      <c r="J286" s="786">
        <f t="shared" si="40"/>
        <v>0.49111281761340964</v>
      </c>
      <c r="K286" s="785">
        <f t="shared" si="40"/>
        <v>3825304.9499999997</v>
      </c>
      <c r="L286" s="787">
        <f t="shared" si="40"/>
        <v>0</v>
      </c>
      <c r="M286" s="787">
        <f t="shared" si="40"/>
        <v>0</v>
      </c>
      <c r="N286" s="788"/>
      <c r="O286" s="787">
        <f t="shared" si="40"/>
        <v>0</v>
      </c>
      <c r="P286" s="787">
        <f t="shared" si="40"/>
        <v>7517000</v>
      </c>
      <c r="Q286" s="787">
        <f t="shared" si="40"/>
        <v>3691695.0500000003</v>
      </c>
      <c r="R286" s="788">
        <f t="shared" si="40"/>
        <v>0.49111281761340964</v>
      </c>
      <c r="S286" s="787">
        <f t="shared" si="40"/>
        <v>3825304.9499999997</v>
      </c>
      <c r="AB286" s="84">
        <f t="shared" si="39"/>
        <v>0</v>
      </c>
    </row>
    <row r="287" spans="5:28" ht="28.5" collapsed="1">
      <c r="E287" s="770"/>
      <c r="F287" s="771"/>
      <c r="G287" s="789" t="s">
        <v>4848</v>
      </c>
      <c r="H287" s="790"/>
      <c r="I287" s="791"/>
      <c r="J287" s="792"/>
      <c r="K287" s="791"/>
      <c r="L287" s="793"/>
      <c r="M287" s="794"/>
      <c r="N287" s="795"/>
      <c r="O287" s="794"/>
      <c r="P287" s="794"/>
      <c r="Q287" s="794"/>
      <c r="R287" s="795"/>
      <c r="S287" s="860"/>
      <c r="AB287" s="84">
        <f t="shared" si="39"/>
        <v>0</v>
      </c>
    </row>
    <row r="288" spans="5:28" ht="15.75" thickBot="1">
      <c r="E288" s="777"/>
      <c r="F288" s="778" t="s">
        <v>235</v>
      </c>
      <c r="G288" s="779" t="s">
        <v>236</v>
      </c>
      <c r="H288" s="780">
        <f>SUM(H211:H268)</f>
        <v>7517000</v>
      </c>
      <c r="I288" s="780">
        <f t="shared" ref="I288:S288" si="41">SUM(I211:I268)</f>
        <v>3691695.0500000003</v>
      </c>
      <c r="J288" s="781">
        <f>I288/H288</f>
        <v>0.49111281761340964</v>
      </c>
      <c r="K288" s="780">
        <f t="shared" si="41"/>
        <v>3825304.9499999997</v>
      </c>
      <c r="L288" s="782">
        <f t="shared" si="41"/>
        <v>0</v>
      </c>
      <c r="M288" s="782">
        <f t="shared" si="41"/>
        <v>0</v>
      </c>
      <c r="N288" s="783"/>
      <c r="O288" s="782">
        <f t="shared" si="41"/>
        <v>0</v>
      </c>
      <c r="P288" s="782">
        <f t="shared" si="41"/>
        <v>7517000</v>
      </c>
      <c r="Q288" s="782">
        <f t="shared" si="41"/>
        <v>3691695.0500000003</v>
      </c>
      <c r="R288" s="783">
        <f>Q288/P288</f>
        <v>0.49111281761340964</v>
      </c>
      <c r="S288" s="782">
        <f t="shared" si="41"/>
        <v>3825304.9499999997</v>
      </c>
      <c r="AB288" s="84">
        <f t="shared" si="39"/>
        <v>0</v>
      </c>
    </row>
    <row r="289" spans="6:28" hidden="1">
      <c r="F289" s="778" t="s">
        <v>237</v>
      </c>
      <c r="G289" s="779" t="s">
        <v>238</v>
      </c>
      <c r="S289" s="782">
        <f t="shared" ref="S289:S303" si="42">SUM(H289:L289)</f>
        <v>0</v>
      </c>
      <c r="AB289" s="84">
        <f t="shared" si="39"/>
        <v>0</v>
      </c>
    </row>
    <row r="290" spans="6:28" hidden="1">
      <c r="F290" s="778" t="s">
        <v>239</v>
      </c>
      <c r="G290" s="779" t="s">
        <v>240</v>
      </c>
      <c r="S290" s="782">
        <f t="shared" si="42"/>
        <v>0</v>
      </c>
      <c r="AB290" s="84">
        <f t="shared" si="39"/>
        <v>0</v>
      </c>
    </row>
    <row r="291" spans="6:28" hidden="1">
      <c r="F291" s="778" t="s">
        <v>241</v>
      </c>
      <c r="G291" s="779" t="s">
        <v>242</v>
      </c>
      <c r="S291" s="782">
        <f t="shared" si="42"/>
        <v>0</v>
      </c>
      <c r="AB291" s="84">
        <f t="shared" si="39"/>
        <v>0</v>
      </c>
    </row>
    <row r="292" spans="6:28" hidden="1">
      <c r="F292" s="778" t="s">
        <v>243</v>
      </c>
      <c r="G292" s="779" t="s">
        <v>244</v>
      </c>
      <c r="S292" s="782">
        <f t="shared" si="42"/>
        <v>0</v>
      </c>
      <c r="AB292" s="84">
        <f t="shared" si="39"/>
        <v>0</v>
      </c>
    </row>
    <row r="293" spans="6:28" hidden="1">
      <c r="F293" s="778" t="s">
        <v>245</v>
      </c>
      <c r="G293" s="779" t="s">
        <v>246</v>
      </c>
      <c r="S293" s="782">
        <f t="shared" si="42"/>
        <v>0</v>
      </c>
      <c r="AB293" s="84">
        <f t="shared" si="39"/>
        <v>0</v>
      </c>
    </row>
    <row r="294" spans="6:28" hidden="1">
      <c r="F294" s="778" t="s">
        <v>247</v>
      </c>
      <c r="G294" s="779" t="s">
        <v>4692</v>
      </c>
      <c r="S294" s="782">
        <f t="shared" si="42"/>
        <v>0</v>
      </c>
      <c r="AB294" s="84">
        <f t="shared" si="39"/>
        <v>0</v>
      </c>
    </row>
    <row r="295" spans="6:28" ht="30" hidden="1">
      <c r="F295" s="778" t="s">
        <v>248</v>
      </c>
      <c r="G295" s="779" t="s">
        <v>4691</v>
      </c>
      <c r="S295" s="782">
        <f t="shared" si="42"/>
        <v>0</v>
      </c>
      <c r="AB295" s="84">
        <f t="shared" si="39"/>
        <v>0</v>
      </c>
    </row>
    <row r="296" spans="6:28" hidden="1">
      <c r="F296" s="778" t="s">
        <v>249</v>
      </c>
      <c r="G296" s="779" t="s">
        <v>58</v>
      </c>
      <c r="S296" s="782">
        <f t="shared" si="42"/>
        <v>0</v>
      </c>
      <c r="AB296" s="84">
        <f t="shared" si="39"/>
        <v>0</v>
      </c>
    </row>
    <row r="297" spans="6:28" hidden="1">
      <c r="F297" s="778" t="s">
        <v>250</v>
      </c>
      <c r="G297" s="779" t="s">
        <v>251</v>
      </c>
      <c r="S297" s="782">
        <f t="shared" si="42"/>
        <v>0</v>
      </c>
      <c r="AB297" s="84">
        <f t="shared" si="39"/>
        <v>0</v>
      </c>
    </row>
    <row r="298" spans="6:28" hidden="1">
      <c r="F298" s="778" t="s">
        <v>252</v>
      </c>
      <c r="G298" s="779" t="s">
        <v>253</v>
      </c>
      <c r="S298" s="782">
        <f t="shared" si="42"/>
        <v>0</v>
      </c>
      <c r="AB298" s="84">
        <f t="shared" si="39"/>
        <v>0</v>
      </c>
    </row>
    <row r="299" spans="6:28" ht="30" hidden="1">
      <c r="F299" s="778" t="s">
        <v>254</v>
      </c>
      <c r="G299" s="779" t="s">
        <v>255</v>
      </c>
      <c r="S299" s="782">
        <f t="shared" si="42"/>
        <v>0</v>
      </c>
      <c r="AB299" s="84">
        <f t="shared" si="39"/>
        <v>0</v>
      </c>
    </row>
    <row r="300" spans="6:28" hidden="1">
      <c r="F300" s="778" t="s">
        <v>256</v>
      </c>
      <c r="G300" s="779" t="s">
        <v>257</v>
      </c>
      <c r="S300" s="782">
        <f t="shared" si="42"/>
        <v>0</v>
      </c>
      <c r="AB300" s="84">
        <f t="shared" si="39"/>
        <v>0</v>
      </c>
    </row>
    <row r="301" spans="6:28" ht="30" hidden="1">
      <c r="F301" s="778" t="s">
        <v>258</v>
      </c>
      <c r="G301" s="779" t="s">
        <v>259</v>
      </c>
      <c r="S301" s="782">
        <f t="shared" si="42"/>
        <v>0</v>
      </c>
      <c r="AB301" s="84">
        <f t="shared" si="39"/>
        <v>0</v>
      </c>
    </row>
    <row r="302" spans="6:28" ht="30" hidden="1">
      <c r="F302" s="778" t="s">
        <v>260</v>
      </c>
      <c r="G302" s="779" t="s">
        <v>261</v>
      </c>
      <c r="S302" s="782">
        <f t="shared" si="42"/>
        <v>0</v>
      </c>
      <c r="AB302" s="84">
        <f t="shared" si="39"/>
        <v>0</v>
      </c>
    </row>
    <row r="303" spans="6:28" ht="15.75" hidden="1" thickBot="1">
      <c r="F303" s="778" t="s">
        <v>262</v>
      </c>
      <c r="G303" s="779" t="s">
        <v>263</v>
      </c>
      <c r="H303" s="780"/>
      <c r="I303" s="780"/>
      <c r="J303" s="781"/>
      <c r="K303" s="780"/>
      <c r="L303" s="782"/>
      <c r="M303" s="782"/>
      <c r="N303" s="783"/>
      <c r="O303" s="782"/>
      <c r="P303" s="782"/>
      <c r="Q303" s="782"/>
      <c r="R303" s="783"/>
      <c r="S303" s="782">
        <f t="shared" si="42"/>
        <v>0</v>
      </c>
      <c r="AB303" s="84">
        <f t="shared" si="39"/>
        <v>0</v>
      </c>
    </row>
    <row r="304" spans="6:28" ht="15.75" collapsed="1" thickBot="1">
      <c r="G304" s="784" t="s">
        <v>4849</v>
      </c>
      <c r="H304" s="785">
        <f>SUM(H288:H303)</f>
        <v>7517000</v>
      </c>
      <c r="I304" s="785">
        <f t="shared" ref="I304:S304" si="43">SUM(I288:I303)</f>
        <v>3691695.0500000003</v>
      </c>
      <c r="J304" s="786">
        <f t="shared" si="43"/>
        <v>0.49111281761340964</v>
      </c>
      <c r="K304" s="785">
        <f t="shared" si="43"/>
        <v>3825304.9499999997</v>
      </c>
      <c r="L304" s="787">
        <f t="shared" si="43"/>
        <v>0</v>
      </c>
      <c r="M304" s="787">
        <f t="shared" si="43"/>
        <v>0</v>
      </c>
      <c r="N304" s="788"/>
      <c r="O304" s="787">
        <f t="shared" si="43"/>
        <v>0</v>
      </c>
      <c r="P304" s="787">
        <f t="shared" si="43"/>
        <v>7517000</v>
      </c>
      <c r="Q304" s="787">
        <f t="shared" si="43"/>
        <v>3691695.0500000003</v>
      </c>
      <c r="R304" s="788">
        <f t="shared" si="43"/>
        <v>0.49111281761340964</v>
      </c>
      <c r="S304" s="787">
        <f t="shared" si="43"/>
        <v>3825304.9499999997</v>
      </c>
      <c r="AB304" s="84">
        <f t="shared" si="39"/>
        <v>0</v>
      </c>
    </row>
    <row r="305" spans="3:28">
      <c r="AB305" s="84">
        <f t="shared" si="39"/>
        <v>0</v>
      </c>
    </row>
    <row r="306" spans="3:28" hidden="1">
      <c r="C306" s="747" t="s">
        <v>4944</v>
      </c>
      <c r="D306" s="756"/>
      <c r="G306" s="920" t="s">
        <v>4945</v>
      </c>
      <c r="AB306" s="84">
        <f t="shared" si="39"/>
        <v>0</v>
      </c>
    </row>
    <row r="307" spans="3:28" ht="30" hidden="1">
      <c r="C307" s="747"/>
      <c r="D307" s="764">
        <v>110</v>
      </c>
      <c r="E307" s="765"/>
      <c r="F307" s="764"/>
      <c r="G307" s="766" t="s">
        <v>106</v>
      </c>
      <c r="AB307" s="84">
        <f t="shared" si="39"/>
        <v>0</v>
      </c>
    </row>
    <row r="308" spans="3:28" ht="15.75" hidden="1" thickBot="1">
      <c r="E308" s="746">
        <v>27</v>
      </c>
      <c r="F308" s="768">
        <v>423</v>
      </c>
      <c r="G308" s="769" t="s">
        <v>3779</v>
      </c>
      <c r="H308" s="749">
        <v>0</v>
      </c>
      <c r="I308" s="749">
        <v>0</v>
      </c>
      <c r="J308" s="750" t="e">
        <f>I308/H308</f>
        <v>#DIV/0!</v>
      </c>
      <c r="K308" s="749">
        <f>H308-I308</f>
        <v>0</v>
      </c>
      <c r="L308" s="751">
        <v>0</v>
      </c>
      <c r="M308" s="751">
        <v>0</v>
      </c>
      <c r="O308" s="751">
        <f>SUM(O229:O288)</f>
        <v>0</v>
      </c>
      <c r="P308" s="751">
        <f>H308+L308</f>
        <v>0</v>
      </c>
      <c r="Q308" s="751">
        <f>I308+M308</f>
        <v>0</v>
      </c>
      <c r="R308" s="752" t="e">
        <f>Q308/P308</f>
        <v>#DIV/0!</v>
      </c>
      <c r="S308" s="751">
        <f>P308-Q308</f>
        <v>0</v>
      </c>
      <c r="V308" s="202">
        <v>350000</v>
      </c>
      <c r="W308" s="202">
        <v>0</v>
      </c>
      <c r="Z308" s="812">
        <f>H308-X308+Y308</f>
        <v>0</v>
      </c>
      <c r="AA308" s="813">
        <v>0</v>
      </c>
      <c r="AB308" s="84">
        <f t="shared" si="39"/>
        <v>0</v>
      </c>
    </row>
    <row r="309" spans="3:28" hidden="1">
      <c r="E309" s="770"/>
      <c r="F309" s="771"/>
      <c r="G309" s="772" t="s">
        <v>4170</v>
      </c>
      <c r="H309" s="773"/>
      <c r="I309" s="773"/>
      <c r="J309" s="774"/>
      <c r="K309" s="773"/>
      <c r="L309" s="775"/>
      <c r="M309" s="775"/>
      <c r="N309" s="776"/>
      <c r="O309" s="775"/>
      <c r="P309" s="775"/>
      <c r="Q309" s="775"/>
      <c r="R309" s="776"/>
      <c r="S309" s="859"/>
      <c r="AB309" s="84">
        <f t="shared" si="39"/>
        <v>0</v>
      </c>
    </row>
    <row r="310" spans="3:28" ht="15.75" hidden="1" thickBot="1">
      <c r="E310" s="777"/>
      <c r="F310" s="778" t="s">
        <v>235</v>
      </c>
      <c r="G310" s="779" t="s">
        <v>236</v>
      </c>
      <c r="H310" s="780">
        <f>SUM(H308:H308)</f>
        <v>0</v>
      </c>
      <c r="I310" s="780">
        <f>SUM(I308:I308)</f>
        <v>0</v>
      </c>
      <c r="J310" s="781" t="e">
        <f>I310/H310</f>
        <v>#DIV/0!</v>
      </c>
      <c r="K310" s="780">
        <f>SUM(K308:K308)</f>
        <v>0</v>
      </c>
      <c r="L310" s="782">
        <f>SUM(L250:L308)</f>
        <v>0</v>
      </c>
      <c r="M310" s="782">
        <f>SUM(M250:M308)</f>
        <v>0</v>
      </c>
      <c r="N310" s="783"/>
      <c r="O310" s="782">
        <f>SUM(O250:O308)</f>
        <v>0</v>
      </c>
      <c r="P310" s="782">
        <f>SUM(P308:P308)</f>
        <v>0</v>
      </c>
      <c r="Q310" s="782">
        <f>SUM(Q308:Q308)</f>
        <v>0</v>
      </c>
      <c r="R310" s="783" t="e">
        <f>Q310/P310</f>
        <v>#DIV/0!</v>
      </c>
      <c r="S310" s="782">
        <f>SUM(S308:S308)</f>
        <v>0</v>
      </c>
      <c r="AB310" s="84">
        <f t="shared" si="39"/>
        <v>0</v>
      </c>
    </row>
    <row r="311" spans="3:28" ht="15.75" hidden="1" thickBot="1">
      <c r="G311" s="784" t="s">
        <v>4157</v>
      </c>
      <c r="H311" s="785">
        <f t="shared" ref="H311:M311" si="44">SUM(H310)</f>
        <v>0</v>
      </c>
      <c r="I311" s="785">
        <f t="shared" si="44"/>
        <v>0</v>
      </c>
      <c r="J311" s="786" t="e">
        <f t="shared" si="44"/>
        <v>#DIV/0!</v>
      </c>
      <c r="K311" s="785">
        <f t="shared" si="44"/>
        <v>0</v>
      </c>
      <c r="L311" s="787">
        <f t="shared" si="44"/>
        <v>0</v>
      </c>
      <c r="M311" s="787">
        <f t="shared" si="44"/>
        <v>0</v>
      </c>
      <c r="N311" s="788"/>
      <c r="O311" s="787">
        <f>SUM(O310)</f>
        <v>0</v>
      </c>
      <c r="P311" s="787">
        <f>SUM(P310)</f>
        <v>0</v>
      </c>
      <c r="Q311" s="787">
        <f>SUM(Q310)</f>
        <v>0</v>
      </c>
      <c r="R311" s="788" t="e">
        <f>SUM(R310)</f>
        <v>#DIV/0!</v>
      </c>
      <c r="S311" s="787">
        <f>SUM(S310)</f>
        <v>0</v>
      </c>
      <c r="AB311" s="84">
        <f t="shared" si="39"/>
        <v>0</v>
      </c>
    </row>
    <row r="312" spans="3:28" hidden="1">
      <c r="E312" s="770"/>
      <c r="F312" s="771"/>
      <c r="G312" s="789" t="s">
        <v>4946</v>
      </c>
      <c r="H312" s="790"/>
      <c r="I312" s="791"/>
      <c r="J312" s="792"/>
      <c r="K312" s="791"/>
      <c r="L312" s="793"/>
      <c r="M312" s="794"/>
      <c r="N312" s="795"/>
      <c r="O312" s="794"/>
      <c r="P312" s="794"/>
      <c r="Q312" s="794"/>
      <c r="R312" s="795"/>
      <c r="S312" s="860"/>
      <c r="AB312" s="84">
        <f t="shared" si="39"/>
        <v>0</v>
      </c>
    </row>
    <row r="313" spans="3:28" ht="15.75" hidden="1" thickBot="1">
      <c r="E313" s="777"/>
      <c r="F313" s="778" t="s">
        <v>235</v>
      </c>
      <c r="G313" s="779" t="s">
        <v>236</v>
      </c>
      <c r="H313" s="780">
        <f>H311</f>
        <v>0</v>
      </c>
      <c r="I313" s="780">
        <f>SUM(I308:I308)</f>
        <v>0</v>
      </c>
      <c r="J313" s="781" t="e">
        <f>I313/H313</f>
        <v>#DIV/0!</v>
      </c>
      <c r="K313" s="780">
        <f>SUM(K308:K308)</f>
        <v>0</v>
      </c>
      <c r="L313" s="782">
        <f>SUM(L235:L294)</f>
        <v>0</v>
      </c>
      <c r="M313" s="782">
        <f>SUM(M235:M294)</f>
        <v>0</v>
      </c>
      <c r="N313" s="783"/>
      <c r="O313" s="782">
        <f>SUM(O235:O294)</f>
        <v>0</v>
      </c>
      <c r="P313" s="782">
        <f>SUM(P308:P308)</f>
        <v>0</v>
      </c>
      <c r="Q313" s="782">
        <f>SUM(Q308:Q308)</f>
        <v>0</v>
      </c>
      <c r="R313" s="783" t="e">
        <f>Q313/P313</f>
        <v>#DIV/0!</v>
      </c>
      <c r="S313" s="782">
        <f>SUM(S308:S308)</f>
        <v>0</v>
      </c>
      <c r="AB313" s="84">
        <f t="shared" si="39"/>
        <v>0</v>
      </c>
    </row>
    <row r="314" spans="3:28" ht="15.75" hidden="1" thickBot="1">
      <c r="G314" s="784" t="s">
        <v>4947</v>
      </c>
      <c r="H314" s="785">
        <f t="shared" ref="H314:M314" si="45">SUM(H313)</f>
        <v>0</v>
      </c>
      <c r="I314" s="785">
        <f t="shared" si="45"/>
        <v>0</v>
      </c>
      <c r="J314" s="786" t="e">
        <f t="shared" si="45"/>
        <v>#DIV/0!</v>
      </c>
      <c r="K314" s="785">
        <f t="shared" si="45"/>
        <v>0</v>
      </c>
      <c r="L314" s="787">
        <f t="shared" si="45"/>
        <v>0</v>
      </c>
      <c r="M314" s="787">
        <f t="shared" si="45"/>
        <v>0</v>
      </c>
      <c r="N314" s="788"/>
      <c r="O314" s="787">
        <f>SUM(O313)</f>
        <v>0</v>
      </c>
      <c r="P314" s="787">
        <f>SUM(P313)</f>
        <v>0</v>
      </c>
      <c r="Q314" s="787">
        <f>SUM(Q313)</f>
        <v>0</v>
      </c>
      <c r="R314" s="788" t="e">
        <f>SUM(R313)</f>
        <v>#DIV/0!</v>
      </c>
      <c r="S314" s="787">
        <f>SUM(S313)</f>
        <v>0</v>
      </c>
      <c r="AB314" s="84">
        <f t="shared" si="39"/>
        <v>0</v>
      </c>
    </row>
    <row r="315" spans="3:28" hidden="1">
      <c r="AB315" s="84">
        <f t="shared" si="39"/>
        <v>0</v>
      </c>
    </row>
    <row r="316" spans="3:28" hidden="1">
      <c r="E316" s="770"/>
      <c r="F316" s="771"/>
      <c r="G316" s="804" t="s">
        <v>4846</v>
      </c>
      <c r="H316" s="805"/>
      <c r="I316" s="805"/>
      <c r="J316" s="806"/>
      <c r="K316" s="805"/>
      <c r="L316" s="807"/>
      <c r="M316" s="807"/>
      <c r="N316" s="808"/>
      <c r="O316" s="807"/>
      <c r="P316" s="807"/>
      <c r="Q316" s="807"/>
      <c r="R316" s="808"/>
      <c r="S316" s="862"/>
      <c r="AB316" s="84">
        <f t="shared" si="39"/>
        <v>0</v>
      </c>
    </row>
    <row r="317" spans="3:28" ht="15.75" hidden="1" thickBot="1">
      <c r="E317" s="777"/>
      <c r="F317" s="778" t="s">
        <v>235</v>
      </c>
      <c r="G317" s="779" t="s">
        <v>236</v>
      </c>
      <c r="H317" s="780">
        <f>SUM(H288+H313)</f>
        <v>7517000</v>
      </c>
      <c r="I317" s="780">
        <f>SUM(I288+I313)</f>
        <v>3691695.0500000003</v>
      </c>
      <c r="J317" s="781">
        <f>I317/H317</f>
        <v>0.49111281761340964</v>
      </c>
      <c r="K317" s="780">
        <f>SUM(K288+K313)</f>
        <v>3825304.9499999997</v>
      </c>
      <c r="L317" s="782">
        <f>SUM(L288)</f>
        <v>0</v>
      </c>
      <c r="M317" s="782">
        <f>SUM(M288+M313)</f>
        <v>0</v>
      </c>
      <c r="N317" s="783"/>
      <c r="O317" s="782">
        <f>SUM(O288+O313)</f>
        <v>0</v>
      </c>
      <c r="P317" s="782">
        <f>H317+L317</f>
        <v>7517000</v>
      </c>
      <c r="Q317" s="782">
        <f>I317+M317</f>
        <v>3691695.0500000003</v>
      </c>
      <c r="R317" s="783">
        <f>Q317/P317</f>
        <v>0.49111281761340964</v>
      </c>
      <c r="S317" s="782">
        <f>P317-Q317</f>
        <v>3825304.9499999997</v>
      </c>
      <c r="AB317" s="84">
        <f t="shared" si="39"/>
        <v>0</v>
      </c>
    </row>
    <row r="318" spans="3:28" ht="15.75" hidden="1" thickBot="1">
      <c r="G318" s="784" t="s">
        <v>4847</v>
      </c>
      <c r="H318" s="785">
        <f t="shared" ref="H318:M318" si="46">SUM(H317:H317)</f>
        <v>7517000</v>
      </c>
      <c r="I318" s="785">
        <f t="shared" si="46"/>
        <v>3691695.0500000003</v>
      </c>
      <c r="J318" s="786">
        <f t="shared" si="46"/>
        <v>0.49111281761340964</v>
      </c>
      <c r="K318" s="785">
        <f t="shared" si="46"/>
        <v>3825304.9499999997</v>
      </c>
      <c r="L318" s="787">
        <f t="shared" si="46"/>
        <v>0</v>
      </c>
      <c r="M318" s="787">
        <f t="shared" si="46"/>
        <v>0</v>
      </c>
      <c r="N318" s="788"/>
      <c r="O318" s="787">
        <f>SUM(O317:O317)</f>
        <v>0</v>
      </c>
      <c r="P318" s="787">
        <f>SUM(P317:P317)</f>
        <v>7517000</v>
      </c>
      <c r="Q318" s="787">
        <f>SUM(Q317:Q317)</f>
        <v>3691695.0500000003</v>
      </c>
      <c r="R318" s="788">
        <f>SUM(R317:R317)</f>
        <v>0.49111281761340964</v>
      </c>
      <c r="S318" s="787">
        <f>SUM(S317:S317)</f>
        <v>3825304.9499999997</v>
      </c>
      <c r="AB318" s="84">
        <f t="shared" si="39"/>
        <v>0</v>
      </c>
    </row>
    <row r="319" spans="3:28" hidden="1">
      <c r="AB319" s="84">
        <f t="shared" si="39"/>
        <v>0</v>
      </c>
    </row>
    <row r="320" spans="3:28" hidden="1">
      <c r="E320" s="770"/>
      <c r="F320" s="771"/>
      <c r="G320" s="804" t="s">
        <v>4708</v>
      </c>
      <c r="H320" s="805"/>
      <c r="I320" s="805"/>
      <c r="J320" s="806"/>
      <c r="K320" s="805"/>
      <c r="L320" s="807"/>
      <c r="M320" s="807"/>
      <c r="N320" s="808"/>
      <c r="O320" s="807"/>
      <c r="P320" s="807"/>
      <c r="Q320" s="807"/>
      <c r="R320" s="808"/>
      <c r="S320" s="862"/>
      <c r="AB320" s="84">
        <f t="shared" si="39"/>
        <v>0</v>
      </c>
    </row>
    <row r="321" spans="5:28" hidden="1">
      <c r="E321" s="777"/>
      <c r="F321" s="778" t="s">
        <v>235</v>
      </c>
      <c r="G321" s="779" t="s">
        <v>236</v>
      </c>
      <c r="H321" s="780">
        <f>SUM(H317)</f>
        <v>7517000</v>
      </c>
      <c r="I321" s="780">
        <f t="shared" ref="I321:S321" si="47">SUM(I317)</f>
        <v>3691695.0500000003</v>
      </c>
      <c r="J321" s="781">
        <f t="shared" si="47"/>
        <v>0.49111281761340964</v>
      </c>
      <c r="K321" s="780">
        <f t="shared" si="47"/>
        <v>3825304.9499999997</v>
      </c>
      <c r="L321" s="782">
        <f t="shared" si="47"/>
        <v>0</v>
      </c>
      <c r="M321" s="782">
        <f t="shared" si="47"/>
        <v>0</v>
      </c>
      <c r="N321" s="783"/>
      <c r="O321" s="782">
        <f t="shared" si="47"/>
        <v>0</v>
      </c>
      <c r="P321" s="782">
        <f t="shared" si="47"/>
        <v>7517000</v>
      </c>
      <c r="Q321" s="782">
        <f>SUM(Q317)</f>
        <v>3691695.0500000003</v>
      </c>
      <c r="R321" s="783">
        <f t="shared" si="47"/>
        <v>0.49111281761340964</v>
      </c>
      <c r="S321" s="782">
        <f t="shared" si="47"/>
        <v>3825304.9499999997</v>
      </c>
      <c r="AB321" s="84">
        <f t="shared" si="39"/>
        <v>0</v>
      </c>
    </row>
    <row r="322" spans="5:28" hidden="1">
      <c r="F322" s="778" t="s">
        <v>237</v>
      </c>
      <c r="G322" s="779" t="s">
        <v>238</v>
      </c>
      <c r="S322" s="782">
        <f t="shared" ref="S322:S336" si="48">SUM(H322:L322)</f>
        <v>0</v>
      </c>
      <c r="AB322" s="84">
        <f t="shared" si="39"/>
        <v>0</v>
      </c>
    </row>
    <row r="323" spans="5:28" hidden="1">
      <c r="F323" s="778" t="s">
        <v>239</v>
      </c>
      <c r="G323" s="779" t="s">
        <v>240</v>
      </c>
      <c r="S323" s="782">
        <f t="shared" si="48"/>
        <v>0</v>
      </c>
      <c r="AB323" s="84">
        <f t="shared" si="39"/>
        <v>0</v>
      </c>
    </row>
    <row r="324" spans="5:28" hidden="1">
      <c r="F324" s="778" t="s">
        <v>241</v>
      </c>
      <c r="G324" s="779" t="s">
        <v>242</v>
      </c>
      <c r="S324" s="782">
        <f t="shared" si="48"/>
        <v>0</v>
      </c>
      <c r="AB324" s="84">
        <f t="shared" si="39"/>
        <v>0</v>
      </c>
    </row>
    <row r="325" spans="5:28" hidden="1">
      <c r="F325" s="778" t="s">
        <v>243</v>
      </c>
      <c r="G325" s="779" t="s">
        <v>244</v>
      </c>
      <c r="S325" s="782">
        <f t="shared" si="48"/>
        <v>0</v>
      </c>
      <c r="AB325" s="84">
        <f t="shared" si="39"/>
        <v>0</v>
      </c>
    </row>
    <row r="326" spans="5:28" hidden="1">
      <c r="F326" s="778" t="s">
        <v>245</v>
      </c>
      <c r="G326" s="779" t="s">
        <v>246</v>
      </c>
      <c r="S326" s="782">
        <f t="shared" si="48"/>
        <v>0</v>
      </c>
      <c r="AB326" s="84">
        <f t="shared" si="39"/>
        <v>0</v>
      </c>
    </row>
    <row r="327" spans="5:28" hidden="1">
      <c r="F327" s="778" t="s">
        <v>247</v>
      </c>
      <c r="G327" s="779" t="s">
        <v>4692</v>
      </c>
      <c r="S327" s="782">
        <f t="shared" si="48"/>
        <v>0</v>
      </c>
      <c r="AB327" s="84">
        <f t="shared" si="39"/>
        <v>0</v>
      </c>
    </row>
    <row r="328" spans="5:28" ht="30" hidden="1">
      <c r="F328" s="778" t="s">
        <v>248</v>
      </c>
      <c r="G328" s="779" t="s">
        <v>4691</v>
      </c>
      <c r="S328" s="782">
        <f t="shared" si="48"/>
        <v>0</v>
      </c>
      <c r="AB328" s="84">
        <f t="shared" si="39"/>
        <v>0</v>
      </c>
    </row>
    <row r="329" spans="5:28" hidden="1">
      <c r="F329" s="778" t="s">
        <v>249</v>
      </c>
      <c r="G329" s="779" t="s">
        <v>58</v>
      </c>
      <c r="S329" s="782">
        <f t="shared" si="48"/>
        <v>0</v>
      </c>
      <c r="AB329" s="84">
        <f t="shared" si="39"/>
        <v>0</v>
      </c>
    </row>
    <row r="330" spans="5:28" hidden="1">
      <c r="F330" s="778" t="s">
        <v>250</v>
      </c>
      <c r="G330" s="779" t="s">
        <v>251</v>
      </c>
      <c r="S330" s="782">
        <f t="shared" si="48"/>
        <v>0</v>
      </c>
      <c r="AB330" s="84">
        <f t="shared" si="39"/>
        <v>0</v>
      </c>
    </row>
    <row r="331" spans="5:28" hidden="1">
      <c r="F331" s="778" t="s">
        <v>252</v>
      </c>
      <c r="G331" s="779" t="s">
        <v>253</v>
      </c>
      <c r="S331" s="782">
        <f t="shared" si="48"/>
        <v>0</v>
      </c>
      <c r="AB331" s="84">
        <f t="shared" si="39"/>
        <v>0</v>
      </c>
    </row>
    <row r="332" spans="5:28" ht="30" hidden="1">
      <c r="F332" s="778" t="s">
        <v>254</v>
      </c>
      <c r="G332" s="779" t="s">
        <v>255</v>
      </c>
      <c r="S332" s="782">
        <f t="shared" si="48"/>
        <v>0</v>
      </c>
      <c r="AB332" s="84">
        <f t="shared" si="39"/>
        <v>0</v>
      </c>
    </row>
    <row r="333" spans="5:28" hidden="1">
      <c r="F333" s="778" t="s">
        <v>256</v>
      </c>
      <c r="G333" s="779" t="s">
        <v>257</v>
      </c>
      <c r="S333" s="782">
        <f t="shared" si="48"/>
        <v>0</v>
      </c>
      <c r="AB333" s="84">
        <f t="shared" si="39"/>
        <v>0</v>
      </c>
    </row>
    <row r="334" spans="5:28" ht="30" hidden="1">
      <c r="F334" s="778" t="s">
        <v>258</v>
      </c>
      <c r="G334" s="779" t="s">
        <v>259</v>
      </c>
      <c r="S334" s="782">
        <f t="shared" si="48"/>
        <v>0</v>
      </c>
      <c r="AB334" s="84">
        <f t="shared" si="39"/>
        <v>0</v>
      </c>
    </row>
    <row r="335" spans="5:28" ht="30" hidden="1">
      <c r="F335" s="778" t="s">
        <v>260</v>
      </c>
      <c r="G335" s="779" t="s">
        <v>261</v>
      </c>
      <c r="S335" s="782">
        <f t="shared" si="48"/>
        <v>0</v>
      </c>
      <c r="AB335" s="84">
        <f t="shared" ref="AB335:AB416" si="49">Z335-AA335</f>
        <v>0</v>
      </c>
    </row>
    <row r="336" spans="5:28" ht="15.75" hidden="1" thickBot="1">
      <c r="F336" s="778" t="s">
        <v>262</v>
      </c>
      <c r="G336" s="779" t="s">
        <v>263</v>
      </c>
      <c r="H336" s="780"/>
      <c r="I336" s="780"/>
      <c r="J336" s="781"/>
      <c r="K336" s="780"/>
      <c r="L336" s="782"/>
      <c r="M336" s="782"/>
      <c r="N336" s="783"/>
      <c r="O336" s="782"/>
      <c r="P336" s="782"/>
      <c r="Q336" s="782"/>
      <c r="R336" s="783"/>
      <c r="S336" s="782">
        <f t="shared" si="48"/>
        <v>0</v>
      </c>
      <c r="AB336" s="84">
        <f t="shared" si="49"/>
        <v>0</v>
      </c>
    </row>
    <row r="337" spans="5:28" ht="15.75" hidden="1" thickBot="1">
      <c r="G337" s="784" t="s">
        <v>4143</v>
      </c>
      <c r="H337" s="785">
        <f>SUM(H321:H336)</f>
        <v>7517000</v>
      </c>
      <c r="I337" s="785">
        <f t="shared" ref="I337:S337" si="50">SUM(I321:I336)</f>
        <v>3691695.0500000003</v>
      </c>
      <c r="J337" s="786">
        <f t="shared" si="50"/>
        <v>0.49111281761340964</v>
      </c>
      <c r="K337" s="785">
        <f t="shared" si="50"/>
        <v>3825304.9499999997</v>
      </c>
      <c r="L337" s="787">
        <f t="shared" si="50"/>
        <v>0</v>
      </c>
      <c r="M337" s="787">
        <f t="shared" si="50"/>
        <v>0</v>
      </c>
      <c r="N337" s="788"/>
      <c r="O337" s="787">
        <f t="shared" si="50"/>
        <v>0</v>
      </c>
      <c r="P337" s="787">
        <f t="shared" si="50"/>
        <v>7517000</v>
      </c>
      <c r="Q337" s="787">
        <f>SUM(Q321:Q336)</f>
        <v>3691695.0500000003</v>
      </c>
      <c r="R337" s="788">
        <f t="shared" si="50"/>
        <v>0.49111281761340964</v>
      </c>
      <c r="S337" s="787">
        <f t="shared" si="50"/>
        <v>3825304.9499999997</v>
      </c>
      <c r="AB337" s="84">
        <f t="shared" si="49"/>
        <v>0</v>
      </c>
    </row>
    <row r="338" spans="5:28" hidden="1">
      <c r="AB338" s="84">
        <f t="shared" si="49"/>
        <v>0</v>
      </c>
    </row>
    <row r="339" spans="5:28">
      <c r="E339" s="770"/>
      <c r="F339" s="771"/>
      <c r="G339" s="804" t="s">
        <v>4147</v>
      </c>
      <c r="H339" s="805"/>
      <c r="I339" s="805"/>
      <c r="J339" s="806"/>
      <c r="K339" s="805"/>
      <c r="L339" s="807"/>
      <c r="M339" s="807"/>
      <c r="N339" s="808"/>
      <c r="O339" s="807"/>
      <c r="P339" s="807"/>
      <c r="Q339" s="807"/>
      <c r="R339" s="808"/>
      <c r="S339" s="862"/>
      <c r="AB339" s="84">
        <f t="shared" si="49"/>
        <v>0</v>
      </c>
    </row>
    <row r="340" spans="5:28" ht="15.75" thickBot="1">
      <c r="E340" s="777"/>
      <c r="F340" s="778" t="s">
        <v>235</v>
      </c>
      <c r="G340" s="779" t="s">
        <v>236</v>
      </c>
      <c r="H340" s="780">
        <f>SUM(H321)</f>
        <v>7517000</v>
      </c>
      <c r="I340" s="780">
        <f t="shared" ref="I340:S340" si="51">SUM(I321)</f>
        <v>3691695.0500000003</v>
      </c>
      <c r="J340" s="781">
        <f t="shared" si="51"/>
        <v>0.49111281761340964</v>
      </c>
      <c r="K340" s="780">
        <f t="shared" si="51"/>
        <v>3825304.9499999997</v>
      </c>
      <c r="L340" s="782">
        <f t="shared" si="51"/>
        <v>0</v>
      </c>
      <c r="M340" s="782">
        <f t="shared" si="51"/>
        <v>0</v>
      </c>
      <c r="N340" s="783"/>
      <c r="O340" s="782">
        <f t="shared" si="51"/>
        <v>0</v>
      </c>
      <c r="P340" s="782">
        <f t="shared" si="51"/>
        <v>7517000</v>
      </c>
      <c r="Q340" s="782">
        <f t="shared" si="51"/>
        <v>3691695.0500000003</v>
      </c>
      <c r="R340" s="783">
        <f t="shared" si="51"/>
        <v>0.49111281761340964</v>
      </c>
      <c r="S340" s="782">
        <f t="shared" si="51"/>
        <v>3825304.9499999997</v>
      </c>
      <c r="AB340" s="84">
        <f t="shared" si="49"/>
        <v>0</v>
      </c>
    </row>
    <row r="341" spans="5:28" ht="15.75" hidden="1" thickBot="1">
      <c r="F341" s="778" t="s">
        <v>237</v>
      </c>
      <c r="G341" s="779" t="s">
        <v>238</v>
      </c>
      <c r="S341" s="782">
        <f t="shared" ref="S341:S355" si="52">SUM(H341:L341)</f>
        <v>0</v>
      </c>
      <c r="AB341" s="84">
        <f t="shared" si="49"/>
        <v>0</v>
      </c>
    </row>
    <row r="342" spans="5:28" ht="15.75" hidden="1" thickBot="1">
      <c r="F342" s="778" t="s">
        <v>239</v>
      </c>
      <c r="G342" s="779" t="s">
        <v>240</v>
      </c>
      <c r="S342" s="782">
        <f t="shared" si="52"/>
        <v>0</v>
      </c>
      <c r="AB342" s="84">
        <f t="shared" si="49"/>
        <v>0</v>
      </c>
    </row>
    <row r="343" spans="5:28" ht="15.75" hidden="1" thickBot="1">
      <c r="F343" s="778" t="s">
        <v>241</v>
      </c>
      <c r="G343" s="779" t="s">
        <v>242</v>
      </c>
      <c r="S343" s="782">
        <f t="shared" si="52"/>
        <v>0</v>
      </c>
      <c r="AB343" s="84">
        <f t="shared" si="49"/>
        <v>0</v>
      </c>
    </row>
    <row r="344" spans="5:28" ht="15.75" hidden="1" thickBot="1">
      <c r="F344" s="778" t="s">
        <v>243</v>
      </c>
      <c r="G344" s="779" t="s">
        <v>244</v>
      </c>
      <c r="S344" s="782">
        <f t="shared" si="52"/>
        <v>0</v>
      </c>
      <c r="AB344" s="84">
        <f t="shared" si="49"/>
        <v>0</v>
      </c>
    </row>
    <row r="345" spans="5:28" ht="15.75" hidden="1" thickBot="1">
      <c r="F345" s="778" t="s">
        <v>245</v>
      </c>
      <c r="G345" s="779" t="s">
        <v>246</v>
      </c>
      <c r="S345" s="782">
        <f t="shared" si="52"/>
        <v>0</v>
      </c>
      <c r="AB345" s="84">
        <f t="shared" si="49"/>
        <v>0</v>
      </c>
    </row>
    <row r="346" spans="5:28" ht="15.75" hidden="1" thickBot="1">
      <c r="F346" s="778" t="s">
        <v>247</v>
      </c>
      <c r="G346" s="779" t="s">
        <v>4692</v>
      </c>
      <c r="S346" s="782">
        <f t="shared" si="52"/>
        <v>0</v>
      </c>
      <c r="AB346" s="84">
        <f t="shared" si="49"/>
        <v>0</v>
      </c>
    </row>
    <row r="347" spans="5:28" ht="30.75" hidden="1" thickBot="1">
      <c r="F347" s="778" t="s">
        <v>248</v>
      </c>
      <c r="G347" s="779" t="s">
        <v>4691</v>
      </c>
      <c r="S347" s="782">
        <f t="shared" si="52"/>
        <v>0</v>
      </c>
      <c r="AB347" s="84">
        <f t="shared" si="49"/>
        <v>0</v>
      </c>
    </row>
    <row r="348" spans="5:28" ht="15.75" hidden="1" thickBot="1">
      <c r="F348" s="778" t="s">
        <v>249</v>
      </c>
      <c r="G348" s="779" t="s">
        <v>58</v>
      </c>
      <c r="S348" s="782">
        <f t="shared" si="52"/>
        <v>0</v>
      </c>
      <c r="AB348" s="84">
        <f t="shared" si="49"/>
        <v>0</v>
      </c>
    </row>
    <row r="349" spans="5:28" ht="15.75" hidden="1" thickBot="1">
      <c r="F349" s="778" t="s">
        <v>250</v>
      </c>
      <c r="G349" s="779" t="s">
        <v>251</v>
      </c>
      <c r="S349" s="782">
        <f t="shared" si="52"/>
        <v>0</v>
      </c>
      <c r="AB349" s="84">
        <f t="shared" si="49"/>
        <v>0</v>
      </c>
    </row>
    <row r="350" spans="5:28" ht="15.75" hidden="1" thickBot="1">
      <c r="F350" s="778" t="s">
        <v>252</v>
      </c>
      <c r="G350" s="779" t="s">
        <v>253</v>
      </c>
      <c r="S350" s="782">
        <f t="shared" si="52"/>
        <v>0</v>
      </c>
      <c r="AB350" s="84">
        <f t="shared" si="49"/>
        <v>0</v>
      </c>
    </row>
    <row r="351" spans="5:28" ht="30.75" hidden="1" thickBot="1">
      <c r="F351" s="778" t="s">
        <v>254</v>
      </c>
      <c r="G351" s="779" t="s">
        <v>255</v>
      </c>
      <c r="S351" s="782">
        <f t="shared" si="52"/>
        <v>0</v>
      </c>
      <c r="AB351" s="84">
        <f t="shared" si="49"/>
        <v>0</v>
      </c>
    </row>
    <row r="352" spans="5:28" ht="15.75" hidden="1" thickBot="1">
      <c r="F352" s="778" t="s">
        <v>256</v>
      </c>
      <c r="G352" s="779" t="s">
        <v>257</v>
      </c>
      <c r="S352" s="782">
        <f t="shared" si="52"/>
        <v>0</v>
      </c>
      <c r="AB352" s="84">
        <f t="shared" si="49"/>
        <v>0</v>
      </c>
    </row>
    <row r="353" spans="1:31" ht="30.75" hidden="1" thickBot="1">
      <c r="F353" s="778" t="s">
        <v>258</v>
      </c>
      <c r="G353" s="779" t="s">
        <v>259</v>
      </c>
      <c r="S353" s="782">
        <f t="shared" si="52"/>
        <v>0</v>
      </c>
      <c r="AB353" s="84">
        <f t="shared" si="49"/>
        <v>0</v>
      </c>
    </row>
    <row r="354" spans="1:31" ht="30.75" hidden="1" thickBot="1">
      <c r="F354" s="778" t="s">
        <v>260</v>
      </c>
      <c r="G354" s="779" t="s">
        <v>261</v>
      </c>
      <c r="S354" s="782">
        <f t="shared" si="52"/>
        <v>0</v>
      </c>
      <c r="AB354" s="84">
        <f t="shared" si="49"/>
        <v>0</v>
      </c>
    </row>
    <row r="355" spans="1:31" ht="15.75" hidden="1" thickBot="1">
      <c r="F355" s="778" t="s">
        <v>262</v>
      </c>
      <c r="G355" s="779" t="s">
        <v>263</v>
      </c>
      <c r="H355" s="780"/>
      <c r="I355" s="780"/>
      <c r="J355" s="781"/>
      <c r="K355" s="780"/>
      <c r="L355" s="782"/>
      <c r="M355" s="782"/>
      <c r="N355" s="783"/>
      <c r="O355" s="782"/>
      <c r="P355" s="782"/>
      <c r="Q355" s="782"/>
      <c r="R355" s="783"/>
      <c r="S355" s="782">
        <f t="shared" si="52"/>
        <v>0</v>
      </c>
      <c r="AB355" s="84">
        <f t="shared" si="49"/>
        <v>0</v>
      </c>
    </row>
    <row r="356" spans="1:31" ht="15.75" thickBot="1">
      <c r="G356" s="784" t="s">
        <v>4148</v>
      </c>
      <c r="H356" s="785">
        <f>SUM(H340:H355)</f>
        <v>7517000</v>
      </c>
      <c r="I356" s="785">
        <f t="shared" ref="I356:S356" si="53">SUM(I340:I355)</f>
        <v>3691695.0500000003</v>
      </c>
      <c r="J356" s="786">
        <f t="shared" si="53"/>
        <v>0.49111281761340964</v>
      </c>
      <c r="K356" s="785">
        <f t="shared" si="53"/>
        <v>3825304.9499999997</v>
      </c>
      <c r="L356" s="787">
        <f t="shared" si="53"/>
        <v>0</v>
      </c>
      <c r="M356" s="787">
        <f t="shared" si="53"/>
        <v>0</v>
      </c>
      <c r="N356" s="788"/>
      <c r="O356" s="787">
        <f t="shared" si="53"/>
        <v>0</v>
      </c>
      <c r="P356" s="787">
        <f t="shared" si="53"/>
        <v>7517000</v>
      </c>
      <c r="Q356" s="787">
        <f t="shared" si="53"/>
        <v>3691695.0500000003</v>
      </c>
      <c r="R356" s="788">
        <f t="shared" si="53"/>
        <v>0.49111281761340964</v>
      </c>
      <c r="S356" s="787">
        <f t="shared" si="53"/>
        <v>3825304.9499999997</v>
      </c>
      <c r="AB356" s="84">
        <f t="shared" si="49"/>
        <v>0</v>
      </c>
    </row>
    <row r="357" spans="1:31">
      <c r="G357" s="797"/>
      <c r="H357" s="798"/>
      <c r="I357" s="798"/>
      <c r="J357" s="799"/>
      <c r="K357" s="798"/>
      <c r="L357" s="800"/>
      <c r="M357" s="800"/>
      <c r="N357" s="801"/>
      <c r="O357" s="800"/>
      <c r="P357" s="800"/>
      <c r="Q357" s="800"/>
      <c r="R357" s="801"/>
      <c r="S357" s="800"/>
    </row>
    <row r="358" spans="1:31">
      <c r="A358" s="841">
        <v>3</v>
      </c>
      <c r="B358" s="842"/>
      <c r="C358" s="843"/>
      <c r="D358" s="844"/>
      <c r="E358" s="845"/>
      <c r="F358" s="844"/>
      <c r="G358" s="918" t="s">
        <v>5304</v>
      </c>
      <c r="H358" s="847"/>
      <c r="I358" s="847"/>
      <c r="J358" s="848"/>
      <c r="K358" s="847"/>
      <c r="L358" s="849"/>
      <c r="M358" s="849"/>
      <c r="N358" s="850"/>
      <c r="O358" s="849"/>
      <c r="P358" s="849"/>
      <c r="Q358" s="849"/>
      <c r="R358" s="850"/>
      <c r="S358" s="849"/>
      <c r="AB358" s="84">
        <f t="shared" ref="AB358:AB368" si="54">Z358-AA358</f>
        <v>0</v>
      </c>
    </row>
    <row r="359" spans="1:31" ht="28.5">
      <c r="C359" s="747" t="s">
        <v>4836</v>
      </c>
      <c r="G359" s="851" t="s">
        <v>4893</v>
      </c>
      <c r="AB359" s="84">
        <f t="shared" si="54"/>
        <v>0</v>
      </c>
    </row>
    <row r="360" spans="1:31">
      <c r="C360" s="747" t="s">
        <v>4840</v>
      </c>
      <c r="D360" s="756"/>
      <c r="G360" s="851" t="s">
        <v>4841</v>
      </c>
      <c r="AB360" s="84">
        <f t="shared" si="54"/>
        <v>0</v>
      </c>
    </row>
    <row r="361" spans="1:31" ht="30">
      <c r="C361" s="747"/>
      <c r="D361" s="764">
        <v>110</v>
      </c>
      <c r="E361" s="765"/>
      <c r="F361" s="764"/>
      <c r="G361" s="766" t="s">
        <v>106</v>
      </c>
      <c r="H361" s="780"/>
      <c r="I361" s="780"/>
      <c r="J361" s="781"/>
      <c r="K361" s="780"/>
      <c r="L361" s="782"/>
      <c r="M361" s="782"/>
      <c r="N361" s="783"/>
      <c r="O361" s="782"/>
      <c r="P361" s="782"/>
      <c r="Q361" s="782"/>
      <c r="R361" s="783"/>
      <c r="S361" s="782"/>
      <c r="AB361" s="84">
        <f t="shared" si="54"/>
        <v>0</v>
      </c>
    </row>
    <row r="362" spans="1:31" ht="15.75" thickBot="1">
      <c r="E362" s="857">
        <v>16</v>
      </c>
      <c r="F362" s="768">
        <v>423</v>
      </c>
      <c r="G362" s="769" t="s">
        <v>3779</v>
      </c>
      <c r="H362" s="852">
        <f>1300000+280000</f>
        <v>1580000</v>
      </c>
      <c r="I362" s="749">
        <v>376213.46000000025</v>
      </c>
      <c r="J362" s="750">
        <f t="shared" ref="J362:J368" si="55">I362/H362</f>
        <v>0.23810978481012673</v>
      </c>
      <c r="K362" s="749">
        <f t="shared" ref="K362:K368" si="56">H362-I362</f>
        <v>1203786.5399999998</v>
      </c>
      <c r="L362" s="751">
        <v>0</v>
      </c>
      <c r="M362" s="751">
        <v>0</v>
      </c>
      <c r="O362" s="751">
        <f>L362-M362</f>
        <v>0</v>
      </c>
      <c r="P362" s="751">
        <f>L362+H362</f>
        <v>1580000</v>
      </c>
      <c r="Q362" s="751">
        <f>M362+I362</f>
        <v>376213.46000000025</v>
      </c>
      <c r="R362" s="752">
        <f>Q362/P362</f>
        <v>0.23810978481012673</v>
      </c>
      <c r="S362" s="751">
        <f>P362-Q362</f>
        <v>1203786.5399999998</v>
      </c>
      <c r="T362" s="919"/>
      <c r="Z362" s="812">
        <f>H362-X362+Y362</f>
        <v>1580000</v>
      </c>
      <c r="AA362" s="813">
        <v>2288435.4700000002</v>
      </c>
      <c r="AB362" s="84">
        <f t="shared" si="54"/>
        <v>-708435.4700000002</v>
      </c>
      <c r="AE362" s="84">
        <f>H362-AA362</f>
        <v>-708435.4700000002</v>
      </c>
    </row>
    <row r="363" spans="1:31">
      <c r="E363" s="770"/>
      <c r="F363" s="771"/>
      <c r="G363" s="772" t="s">
        <v>4170</v>
      </c>
      <c r="H363" s="773"/>
      <c r="I363" s="773"/>
      <c r="J363" s="774"/>
      <c r="K363" s="773"/>
      <c r="L363" s="775"/>
      <c r="M363" s="775"/>
      <c r="N363" s="776"/>
      <c r="O363" s="775"/>
      <c r="P363" s="775"/>
      <c r="Q363" s="775"/>
      <c r="R363" s="776"/>
      <c r="S363" s="859"/>
      <c r="AB363" s="84">
        <f t="shared" si="54"/>
        <v>0</v>
      </c>
    </row>
    <row r="364" spans="1:31" ht="15.75" thickBot="1">
      <c r="E364" s="777"/>
      <c r="F364" s="778" t="s">
        <v>235</v>
      </c>
      <c r="G364" s="779" t="s">
        <v>236</v>
      </c>
      <c r="H364" s="780">
        <f>H362</f>
        <v>1580000</v>
      </c>
      <c r="I364" s="780">
        <f>I362</f>
        <v>376213.46000000025</v>
      </c>
      <c r="J364" s="781">
        <f t="shared" si="55"/>
        <v>0.23810978481012673</v>
      </c>
      <c r="K364" s="780">
        <f t="shared" si="56"/>
        <v>1203786.5399999998</v>
      </c>
      <c r="L364" s="782">
        <f>SUM(L305:L362)</f>
        <v>0</v>
      </c>
      <c r="M364" s="782">
        <f>SUM(M305:M362)</f>
        <v>0</v>
      </c>
      <c r="N364" s="783"/>
      <c r="O364" s="782">
        <f>SUM(O305:O362)</f>
        <v>0</v>
      </c>
      <c r="P364" s="782">
        <f>L364+H364</f>
        <v>1580000</v>
      </c>
      <c r="Q364" s="782">
        <f>M364+I364</f>
        <v>376213.46000000025</v>
      </c>
      <c r="R364" s="783">
        <f>Q364/P364</f>
        <v>0.23810978481012673</v>
      </c>
      <c r="S364" s="782">
        <f>P364-Q364</f>
        <v>1203786.5399999998</v>
      </c>
      <c r="AB364" s="84">
        <f t="shared" si="54"/>
        <v>0</v>
      </c>
    </row>
    <row r="365" spans="1:31" ht="15.75" thickBot="1">
      <c r="G365" s="784" t="s">
        <v>4157</v>
      </c>
      <c r="H365" s="785">
        <f>H364</f>
        <v>1580000</v>
      </c>
      <c r="I365" s="785">
        <f>SUM(I364)</f>
        <v>376213.46000000025</v>
      </c>
      <c r="J365" s="786">
        <f t="shared" si="55"/>
        <v>0.23810978481012673</v>
      </c>
      <c r="K365" s="785">
        <f t="shared" si="56"/>
        <v>1203786.5399999998</v>
      </c>
      <c r="L365" s="787">
        <f>SUM(L349:L364)</f>
        <v>0</v>
      </c>
      <c r="M365" s="787">
        <f>SUM(M349:M364)</f>
        <v>0</v>
      </c>
      <c r="N365" s="788"/>
      <c r="O365" s="787">
        <f>SUM(O349:O364)</f>
        <v>0</v>
      </c>
      <c r="P365" s="787">
        <f>L365+H365</f>
        <v>1580000</v>
      </c>
      <c r="Q365" s="787">
        <f>M365+I365</f>
        <v>376213.46000000025</v>
      </c>
      <c r="R365" s="788">
        <f>Q365/P365</f>
        <v>0.23810978481012673</v>
      </c>
      <c r="S365" s="787">
        <f>P365-Q365</f>
        <v>1203786.5399999998</v>
      </c>
      <c r="AB365" s="84">
        <f t="shared" si="54"/>
        <v>0</v>
      </c>
    </row>
    <row r="366" spans="1:31" ht="28.5" collapsed="1">
      <c r="E366" s="770"/>
      <c r="F366" s="771"/>
      <c r="G366" s="789" t="s">
        <v>4848</v>
      </c>
      <c r="H366" s="790"/>
      <c r="I366" s="791"/>
      <c r="J366" s="792"/>
      <c r="K366" s="791"/>
      <c r="L366" s="793"/>
      <c r="M366" s="794"/>
      <c r="N366" s="795"/>
      <c r="O366" s="794"/>
      <c r="P366" s="794"/>
      <c r="Q366" s="794"/>
      <c r="R366" s="795"/>
      <c r="S366" s="860"/>
      <c r="AB366" s="84">
        <f t="shared" si="54"/>
        <v>0</v>
      </c>
    </row>
    <row r="367" spans="1:31" ht="15.75" thickBot="1">
      <c r="E367" s="777"/>
      <c r="F367" s="778" t="s">
        <v>235</v>
      </c>
      <c r="G367" s="779" t="s">
        <v>236</v>
      </c>
      <c r="H367" s="780">
        <f>H364</f>
        <v>1580000</v>
      </c>
      <c r="I367" s="780">
        <f>I364</f>
        <v>376213.46000000025</v>
      </c>
      <c r="J367" s="781">
        <f t="shared" si="55"/>
        <v>0.23810978481012673</v>
      </c>
      <c r="K367" s="780">
        <f t="shared" si="56"/>
        <v>1203786.5399999998</v>
      </c>
      <c r="L367" s="782">
        <f>SUM(L290:L347)</f>
        <v>0</v>
      </c>
      <c r="M367" s="782">
        <f>SUM(M290:M347)</f>
        <v>0</v>
      </c>
      <c r="N367" s="783"/>
      <c r="O367" s="782">
        <f>SUM(O290:O347)</f>
        <v>0</v>
      </c>
      <c r="P367" s="782">
        <f>L367+H367</f>
        <v>1580000</v>
      </c>
      <c r="Q367" s="782">
        <f>M367+I367</f>
        <v>376213.46000000025</v>
      </c>
      <c r="R367" s="783">
        <f>Q367/P367</f>
        <v>0.23810978481012673</v>
      </c>
      <c r="S367" s="782">
        <f>P367-Q367</f>
        <v>1203786.5399999998</v>
      </c>
      <c r="AB367" s="84">
        <f t="shared" si="54"/>
        <v>0</v>
      </c>
    </row>
    <row r="368" spans="1:31" ht="15.75" collapsed="1" thickBot="1">
      <c r="G368" s="784" t="s">
        <v>4849</v>
      </c>
      <c r="H368" s="785">
        <f>H367</f>
        <v>1580000</v>
      </c>
      <c r="I368" s="785">
        <f>I365</f>
        <v>376213.46000000025</v>
      </c>
      <c r="J368" s="786">
        <f t="shared" si="55"/>
        <v>0.23810978481012673</v>
      </c>
      <c r="K368" s="785">
        <f t="shared" si="56"/>
        <v>1203786.5399999998</v>
      </c>
      <c r="L368" s="787">
        <f>SUM(L352:L367)</f>
        <v>0</v>
      </c>
      <c r="M368" s="787">
        <f>SUM(M352:M367)</f>
        <v>0</v>
      </c>
      <c r="N368" s="788"/>
      <c r="O368" s="787">
        <f>SUM(O352:O367)</f>
        <v>0</v>
      </c>
      <c r="P368" s="787">
        <f>L368+H368</f>
        <v>1580000</v>
      </c>
      <c r="Q368" s="787">
        <f>M368+I368</f>
        <v>376213.46000000025</v>
      </c>
      <c r="R368" s="788">
        <f>Q368/P368</f>
        <v>0.23810978481012673</v>
      </c>
      <c r="S368" s="787">
        <f>P368-Q368</f>
        <v>1203786.5399999998</v>
      </c>
      <c r="AB368" s="84">
        <f t="shared" si="54"/>
        <v>0</v>
      </c>
    </row>
    <row r="369" spans="1:31">
      <c r="G369" s="797"/>
      <c r="H369" s="798"/>
      <c r="I369" s="798"/>
      <c r="J369" s="799"/>
      <c r="K369" s="798"/>
      <c r="L369" s="800"/>
      <c r="M369" s="800"/>
      <c r="N369" s="801"/>
      <c r="O369" s="800"/>
      <c r="P369" s="800"/>
      <c r="Q369" s="800"/>
      <c r="R369" s="801"/>
      <c r="S369" s="800"/>
    </row>
    <row r="370" spans="1:31">
      <c r="E370" s="770"/>
      <c r="F370" s="771"/>
      <c r="G370" s="804" t="s">
        <v>5283</v>
      </c>
      <c r="H370" s="805"/>
      <c r="I370" s="805"/>
      <c r="J370" s="806"/>
      <c r="K370" s="805"/>
      <c r="L370" s="807"/>
      <c r="M370" s="807"/>
      <c r="N370" s="808"/>
      <c r="O370" s="807"/>
      <c r="P370" s="807"/>
      <c r="Q370" s="807"/>
      <c r="R370" s="808"/>
      <c r="S370" s="862"/>
      <c r="AB370" s="84">
        <f>Z370-AA370</f>
        <v>0</v>
      </c>
    </row>
    <row r="371" spans="1:31" ht="15.75" thickBot="1">
      <c r="E371" s="777"/>
      <c r="F371" s="778" t="s">
        <v>235</v>
      </c>
      <c r="G371" s="779" t="s">
        <v>236</v>
      </c>
      <c r="H371" s="780">
        <f>H367</f>
        <v>1580000</v>
      </c>
      <c r="I371" s="780">
        <f>SUM(I367)</f>
        <v>376213.46000000025</v>
      </c>
      <c r="J371" s="781">
        <f>I371/H371</f>
        <v>0.23810978481012673</v>
      </c>
      <c r="K371" s="780">
        <f>H371-I371</f>
        <v>1203786.5399999998</v>
      </c>
      <c r="L371" s="782">
        <f>SUM(L352)</f>
        <v>0</v>
      </c>
      <c r="M371" s="782">
        <f>SUM(M352)</f>
        <v>0</v>
      </c>
      <c r="N371" s="783"/>
      <c r="O371" s="782">
        <f>SUM(O352)</f>
        <v>0</v>
      </c>
      <c r="P371" s="782">
        <f>L371+H371</f>
        <v>1580000</v>
      </c>
      <c r="Q371" s="782">
        <f>M371+I371</f>
        <v>376213.46000000025</v>
      </c>
      <c r="R371" s="783">
        <f>Q371/P371</f>
        <v>0.23810978481012673</v>
      </c>
      <c r="S371" s="782">
        <f>P371-Q371</f>
        <v>1203786.5399999998</v>
      </c>
      <c r="AB371" s="84">
        <f>Z371-AA371</f>
        <v>0</v>
      </c>
    </row>
    <row r="372" spans="1:31" ht="15.75" thickBot="1">
      <c r="G372" s="784" t="s">
        <v>5284</v>
      </c>
      <c r="H372" s="785">
        <f>H371</f>
        <v>1580000</v>
      </c>
      <c r="I372" s="785">
        <f>I371</f>
        <v>376213.46000000025</v>
      </c>
      <c r="J372" s="786">
        <f>I372/H372</f>
        <v>0.23810978481012673</v>
      </c>
      <c r="K372" s="785">
        <f>H372-I372</f>
        <v>1203786.5399999998</v>
      </c>
      <c r="L372" s="787">
        <f>SUM(L356:L371)</f>
        <v>0</v>
      </c>
      <c r="M372" s="787">
        <f>SUM(M356:M371)</f>
        <v>0</v>
      </c>
      <c r="N372" s="788"/>
      <c r="O372" s="787">
        <f>SUM(O356:O371)</f>
        <v>0</v>
      </c>
      <c r="P372" s="787">
        <f>L372+H372</f>
        <v>1580000</v>
      </c>
      <c r="Q372" s="787">
        <f>M372+I372</f>
        <v>376213.46000000025</v>
      </c>
      <c r="R372" s="788">
        <f>Q372/P372</f>
        <v>0.23810978481012673</v>
      </c>
      <c r="S372" s="787">
        <f>P372-Q372</f>
        <v>1203786.5399999998</v>
      </c>
      <c r="AB372" s="84">
        <f>Z372-AA372</f>
        <v>0</v>
      </c>
    </row>
    <row r="373" spans="1:31">
      <c r="AB373" s="84">
        <f t="shared" si="49"/>
        <v>0</v>
      </c>
    </row>
    <row r="374" spans="1:31" s="930" customFormat="1" ht="14.25">
      <c r="A374" s="841">
        <v>4</v>
      </c>
      <c r="B374" s="842"/>
      <c r="C374" s="921"/>
      <c r="D374" s="841"/>
      <c r="E374" s="842"/>
      <c r="F374" s="841"/>
      <c r="G374" s="922" t="s">
        <v>5305</v>
      </c>
      <c r="H374" s="923"/>
      <c r="I374" s="923"/>
      <c r="J374" s="924"/>
      <c r="K374" s="923"/>
      <c r="L374" s="925"/>
      <c r="M374" s="925"/>
      <c r="N374" s="926"/>
      <c r="O374" s="925"/>
      <c r="P374" s="925"/>
      <c r="Q374" s="927"/>
      <c r="R374" s="928"/>
      <c r="S374" s="927"/>
      <c r="T374" s="929"/>
      <c r="V374" s="931"/>
      <c r="W374" s="931"/>
      <c r="X374" s="932"/>
      <c r="Y374" s="933"/>
      <c r="Z374" s="812"/>
      <c r="AA374" s="813"/>
      <c r="AB374" s="930">
        <f t="shared" si="49"/>
        <v>0</v>
      </c>
      <c r="AE374" s="934"/>
    </row>
    <row r="375" spans="1:31" ht="15" hidden="1" customHeight="1">
      <c r="A375" s="935">
        <v>3</v>
      </c>
      <c r="B375" s="936" t="s">
        <v>4714</v>
      </c>
      <c r="C375" s="937"/>
      <c r="D375" s="935"/>
      <c r="E375" s="936"/>
      <c r="F375" s="938"/>
      <c r="G375" s="922" t="s">
        <v>4713</v>
      </c>
      <c r="H375" s="939"/>
      <c r="I375" s="939"/>
      <c r="J375" s="940"/>
      <c r="K375" s="939"/>
      <c r="L375" s="849"/>
      <c r="M375" s="849"/>
      <c r="N375" s="850"/>
      <c r="O375" s="849"/>
      <c r="P375" s="849"/>
      <c r="Q375" s="849"/>
      <c r="R375" s="850"/>
      <c r="S375" s="941"/>
      <c r="AB375" s="84">
        <f t="shared" si="49"/>
        <v>0</v>
      </c>
    </row>
    <row r="376" spans="1:31" s="203" customFormat="1">
      <c r="A376" s="863"/>
      <c r="B376" s="864"/>
      <c r="C376" s="865" t="s">
        <v>4850</v>
      </c>
      <c r="D376" s="866"/>
      <c r="E376" s="867"/>
      <c r="F376" s="866"/>
      <c r="G376" s="868" t="s">
        <v>4715</v>
      </c>
      <c r="H376" s="869"/>
      <c r="I376" s="869"/>
      <c r="J376" s="870"/>
      <c r="K376" s="869"/>
      <c r="L376" s="871"/>
      <c r="M376" s="871"/>
      <c r="N376" s="872"/>
      <c r="O376" s="871"/>
      <c r="P376" s="871"/>
      <c r="Q376" s="871"/>
      <c r="R376" s="872"/>
      <c r="S376" s="873"/>
      <c r="T376" s="855"/>
      <c r="V376" s="874"/>
      <c r="W376" s="874"/>
      <c r="X376" s="815"/>
      <c r="Y376" s="816"/>
      <c r="Z376" s="812"/>
      <c r="AA376" s="813"/>
      <c r="AB376" s="203">
        <f t="shared" si="49"/>
        <v>0</v>
      </c>
    </row>
    <row r="377" spans="1:31" s="203" customFormat="1">
      <c r="A377" s="863"/>
      <c r="B377" s="864"/>
      <c r="C377" s="875" t="s">
        <v>4865</v>
      </c>
      <c r="D377" s="876"/>
      <c r="E377" s="877"/>
      <c r="F377" s="878"/>
      <c r="G377" s="879" t="s">
        <v>4852</v>
      </c>
      <c r="H377" s="869"/>
      <c r="I377" s="869"/>
      <c r="J377" s="870"/>
      <c r="K377" s="869"/>
      <c r="L377" s="871"/>
      <c r="M377" s="871"/>
      <c r="N377" s="872"/>
      <c r="O377" s="871"/>
      <c r="P377" s="871"/>
      <c r="Q377" s="871"/>
      <c r="R377" s="872"/>
      <c r="S377" s="873"/>
      <c r="T377" s="855"/>
      <c r="V377" s="874"/>
      <c r="W377" s="874"/>
      <c r="X377" s="815"/>
      <c r="Y377" s="816"/>
      <c r="Z377" s="812"/>
      <c r="AA377" s="813"/>
      <c r="AB377" s="203">
        <f t="shared" si="49"/>
        <v>0</v>
      </c>
    </row>
    <row r="378" spans="1:31" s="203" customFormat="1">
      <c r="A378" s="863"/>
      <c r="B378" s="864"/>
      <c r="C378" s="865"/>
      <c r="D378" s="880">
        <v>640</v>
      </c>
      <c r="E378" s="881"/>
      <c r="F378" s="880"/>
      <c r="G378" s="882" t="s">
        <v>185</v>
      </c>
      <c r="H378" s="869"/>
      <c r="I378" s="869"/>
      <c r="J378" s="870"/>
      <c r="K378" s="869"/>
      <c r="L378" s="871"/>
      <c r="M378" s="871"/>
      <c r="N378" s="872"/>
      <c r="O378" s="871"/>
      <c r="P378" s="871"/>
      <c r="Q378" s="871"/>
      <c r="R378" s="872"/>
      <c r="S378" s="873"/>
      <c r="T378" s="855"/>
      <c r="V378" s="874"/>
      <c r="W378" s="874"/>
      <c r="X378" s="815"/>
      <c r="Y378" s="816"/>
      <c r="Z378" s="812"/>
      <c r="AA378" s="813"/>
      <c r="AB378" s="203">
        <f t="shared" si="49"/>
        <v>0</v>
      </c>
    </row>
    <row r="379" spans="1:31" s="203" customFormat="1">
      <c r="A379" s="863"/>
      <c r="B379" s="864"/>
      <c r="C379" s="883"/>
      <c r="D379" s="863"/>
      <c r="E379" s="942">
        <v>17</v>
      </c>
      <c r="F379" s="885">
        <v>421</v>
      </c>
      <c r="G379" s="886" t="s">
        <v>3777</v>
      </c>
      <c r="H379" s="869">
        <f>21940000-1000000</f>
        <v>20940000</v>
      </c>
      <c r="I379" s="869">
        <v>7450183.0100000016</v>
      </c>
      <c r="J379" s="870">
        <f>I379/H379</f>
        <v>0.35578715425023888</v>
      </c>
      <c r="K379" s="869">
        <f>H379-I379</f>
        <v>13489816.989999998</v>
      </c>
      <c r="L379" s="871">
        <v>0</v>
      </c>
      <c r="M379" s="871">
        <v>0</v>
      </c>
      <c r="N379" s="872" t="e">
        <f>M379/L379</f>
        <v>#DIV/0!</v>
      </c>
      <c r="O379" s="871">
        <f>L379-M379</f>
        <v>0</v>
      </c>
      <c r="P379" s="871">
        <f t="shared" ref="P379:Q383" si="57">L379+H379</f>
        <v>20940000</v>
      </c>
      <c r="Q379" s="871">
        <f>M379+I379</f>
        <v>7450183.0100000016</v>
      </c>
      <c r="R379" s="872">
        <f>Q379/P379</f>
        <v>0.35578715425023888</v>
      </c>
      <c r="S379" s="873">
        <f>P379-Q379</f>
        <v>13489816.989999998</v>
      </c>
      <c r="T379" s="887" t="s">
        <v>4872</v>
      </c>
      <c r="V379" s="874"/>
      <c r="W379" s="874"/>
      <c r="X379" s="815"/>
      <c r="Y379" s="816">
        <v>1900000</v>
      </c>
      <c r="Z379" s="812">
        <f>H379-X379+Y379</f>
        <v>22840000</v>
      </c>
      <c r="AA379" s="813">
        <v>10490000</v>
      </c>
      <c r="AB379" s="203">
        <f t="shared" si="49"/>
        <v>12350000</v>
      </c>
      <c r="AE379" s="203">
        <f>H379-AA379</f>
        <v>10450000</v>
      </c>
    </row>
    <row r="380" spans="1:31" s="203" customFormat="1">
      <c r="A380" s="863"/>
      <c r="B380" s="864"/>
      <c r="C380" s="883"/>
      <c r="D380" s="863"/>
      <c r="E380" s="942">
        <v>18</v>
      </c>
      <c r="F380" s="885">
        <v>423</v>
      </c>
      <c r="G380" s="886" t="s">
        <v>3779</v>
      </c>
      <c r="H380" s="869">
        <f>250000-250000</f>
        <v>0</v>
      </c>
      <c r="I380" s="869">
        <v>577107.16</v>
      </c>
      <c r="J380" s="870" t="e">
        <f>I380/H380</f>
        <v>#DIV/0!</v>
      </c>
      <c r="K380" s="869">
        <f>H380-I380</f>
        <v>-577107.16</v>
      </c>
      <c r="L380" s="871">
        <v>0</v>
      </c>
      <c r="M380" s="871">
        <v>0</v>
      </c>
      <c r="N380" s="872"/>
      <c r="O380" s="871"/>
      <c r="P380" s="871">
        <f t="shared" si="57"/>
        <v>0</v>
      </c>
      <c r="Q380" s="871">
        <f>M380+I380</f>
        <v>577107.16</v>
      </c>
      <c r="R380" s="872" t="e">
        <f>Q380/P380</f>
        <v>#DIV/0!</v>
      </c>
      <c r="S380" s="873"/>
      <c r="T380" s="887"/>
      <c r="V380" s="874"/>
      <c r="W380" s="874"/>
      <c r="X380" s="815"/>
      <c r="Y380" s="816"/>
      <c r="Z380" s="812"/>
      <c r="AA380" s="813"/>
    </row>
    <row r="381" spans="1:31" s="203" customFormat="1">
      <c r="A381" s="863"/>
      <c r="B381" s="864"/>
      <c r="C381" s="883"/>
      <c r="D381" s="863"/>
      <c r="E381" s="942">
        <v>19</v>
      </c>
      <c r="F381" s="885">
        <v>425</v>
      </c>
      <c r="G381" s="888" t="s">
        <v>4117</v>
      </c>
      <c r="H381" s="869">
        <f>7900000+1000000</f>
        <v>8900000</v>
      </c>
      <c r="I381" s="869">
        <v>6744508.9500000002</v>
      </c>
      <c r="J381" s="870">
        <f>I381/H381</f>
        <v>0.75780999438202246</v>
      </c>
      <c r="K381" s="869">
        <f>H381-I381</f>
        <v>2155491.0499999998</v>
      </c>
      <c r="L381" s="871">
        <v>0</v>
      </c>
      <c r="M381" s="871">
        <v>0</v>
      </c>
      <c r="N381" s="872"/>
      <c r="O381" s="871">
        <f>L381-M381</f>
        <v>0</v>
      </c>
      <c r="P381" s="871">
        <f t="shared" si="57"/>
        <v>8900000</v>
      </c>
      <c r="Q381" s="871">
        <f t="shared" si="57"/>
        <v>6744508.9500000002</v>
      </c>
      <c r="R381" s="872">
        <f>Q381/P381</f>
        <v>0.75780999438202246</v>
      </c>
      <c r="S381" s="873">
        <f>P381-Q381</f>
        <v>2155491.0499999998</v>
      </c>
      <c r="T381" s="855"/>
      <c r="V381" s="874"/>
      <c r="W381" s="874"/>
      <c r="X381" s="815"/>
      <c r="Y381" s="816"/>
      <c r="Z381" s="812">
        <f>H381-X381+Y381</f>
        <v>8900000</v>
      </c>
      <c r="AA381" s="813">
        <v>1500000</v>
      </c>
      <c r="AB381" s="203">
        <f t="shared" si="49"/>
        <v>7400000</v>
      </c>
      <c r="AE381" s="203">
        <f>H381-AA381</f>
        <v>7400000</v>
      </c>
    </row>
    <row r="382" spans="1:31" s="203" customFormat="1">
      <c r="A382" s="863"/>
      <c r="B382" s="864"/>
      <c r="C382" s="883"/>
      <c r="D382" s="863"/>
      <c r="E382" s="942">
        <v>20</v>
      </c>
      <c r="F382" s="885">
        <v>426</v>
      </c>
      <c r="G382" s="888" t="s">
        <v>3785</v>
      </c>
      <c r="H382" s="869">
        <v>4100000</v>
      </c>
      <c r="I382" s="869"/>
      <c r="J382" s="870"/>
      <c r="K382" s="869"/>
      <c r="L382" s="871">
        <v>0</v>
      </c>
      <c r="M382" s="871"/>
      <c r="N382" s="872"/>
      <c r="O382" s="871"/>
      <c r="P382" s="871">
        <f>H382+L382</f>
        <v>4100000</v>
      </c>
      <c r="Q382" s="871"/>
      <c r="R382" s="872"/>
      <c r="S382" s="873"/>
      <c r="T382" s="855"/>
      <c r="V382" s="874"/>
      <c r="W382" s="874"/>
      <c r="X382" s="815"/>
      <c r="Y382" s="816"/>
      <c r="Z382" s="812"/>
      <c r="AA382" s="813"/>
    </row>
    <row r="383" spans="1:31" s="203" customFormat="1" ht="15.75" thickBot="1">
      <c r="A383" s="863"/>
      <c r="B383" s="864"/>
      <c r="C383" s="883"/>
      <c r="D383" s="863"/>
      <c r="E383" s="942">
        <v>21</v>
      </c>
      <c r="F383" s="885">
        <v>444</v>
      </c>
      <c r="G383" s="888" t="s">
        <v>4935</v>
      </c>
      <c r="H383" s="869">
        <f>100000-50000</f>
        <v>50000</v>
      </c>
      <c r="I383" s="869">
        <v>112298.74</v>
      </c>
      <c r="J383" s="870">
        <f>I383/H383</f>
        <v>2.2459747999999999</v>
      </c>
      <c r="K383" s="869">
        <f>H383-I383</f>
        <v>-62298.740000000005</v>
      </c>
      <c r="L383" s="871">
        <v>0</v>
      </c>
      <c r="M383" s="871">
        <v>0</v>
      </c>
      <c r="N383" s="872"/>
      <c r="O383" s="871">
        <v>0</v>
      </c>
      <c r="P383" s="871">
        <f t="shared" si="57"/>
        <v>50000</v>
      </c>
      <c r="Q383" s="871">
        <f t="shared" si="57"/>
        <v>112298.74</v>
      </c>
      <c r="R383" s="872">
        <f>Q383/P383</f>
        <v>2.2459747999999999</v>
      </c>
      <c r="S383" s="873">
        <f>P383-Q383</f>
        <v>-62298.740000000005</v>
      </c>
      <c r="T383" s="855"/>
      <c r="V383" s="874"/>
      <c r="W383" s="874"/>
      <c r="X383" s="815"/>
      <c r="Y383" s="816"/>
      <c r="Z383" s="812">
        <f>H383-X383+Y383</f>
        <v>50000</v>
      </c>
      <c r="AA383" s="813">
        <v>1000000</v>
      </c>
      <c r="AB383" s="203">
        <f t="shared" si="49"/>
        <v>-950000</v>
      </c>
      <c r="AE383" s="203">
        <f>H383-AA383</f>
        <v>-950000</v>
      </c>
    </row>
    <row r="384" spans="1:31" s="203" customFormat="1">
      <c r="A384" s="866"/>
      <c r="B384" s="867"/>
      <c r="C384" s="889"/>
      <c r="D384" s="866"/>
      <c r="E384" s="890"/>
      <c r="F384" s="891"/>
      <c r="G384" s="892" t="s">
        <v>4866</v>
      </c>
      <c r="H384" s="893"/>
      <c r="I384" s="893"/>
      <c r="J384" s="894"/>
      <c r="K384" s="893"/>
      <c r="L384" s="895"/>
      <c r="M384" s="895"/>
      <c r="N384" s="896"/>
      <c r="O384" s="895"/>
      <c r="P384" s="895"/>
      <c r="Q384" s="895"/>
      <c r="R384" s="896"/>
      <c r="S384" s="893"/>
      <c r="T384" s="855"/>
      <c r="V384" s="874"/>
      <c r="W384" s="874"/>
      <c r="X384" s="815"/>
      <c r="Y384" s="816"/>
      <c r="Z384" s="812"/>
      <c r="AA384" s="813"/>
      <c r="AB384" s="203">
        <f t="shared" si="49"/>
        <v>0</v>
      </c>
    </row>
    <row r="385" spans="1:28" s="203" customFormat="1">
      <c r="A385" s="866"/>
      <c r="B385" s="867"/>
      <c r="C385" s="889"/>
      <c r="D385" s="866"/>
      <c r="E385" s="897"/>
      <c r="F385" s="898" t="s">
        <v>235</v>
      </c>
      <c r="G385" s="899" t="s">
        <v>236</v>
      </c>
      <c r="H385" s="869">
        <f>SUM(H379:H383)</f>
        <v>33990000</v>
      </c>
      <c r="I385" s="869">
        <f>SUM(I379:I383)</f>
        <v>14884097.860000001</v>
      </c>
      <c r="J385" s="870">
        <f t="shared" ref="J385:J400" si="58">I385/H385</f>
        <v>0.43789637716975582</v>
      </c>
      <c r="K385" s="869">
        <f>SUM(K379:K383)</f>
        <v>15005902.139999999</v>
      </c>
      <c r="L385" s="900">
        <f>SUM(L381)</f>
        <v>0</v>
      </c>
      <c r="M385" s="900">
        <f>SUM(M381)</f>
        <v>0</v>
      </c>
      <c r="N385" s="901"/>
      <c r="O385" s="900">
        <f>L385-M385</f>
        <v>0</v>
      </c>
      <c r="P385" s="900">
        <f>L385+H385</f>
        <v>33990000</v>
      </c>
      <c r="Q385" s="900">
        <f>M385+I385</f>
        <v>14884097.860000001</v>
      </c>
      <c r="R385" s="901">
        <f>Q385/P385</f>
        <v>0.43789637716975582</v>
      </c>
      <c r="S385" s="900">
        <f>P385-Q385</f>
        <v>19105902.140000001</v>
      </c>
      <c r="T385" s="855"/>
      <c r="V385" s="874"/>
      <c r="W385" s="874"/>
      <c r="X385" s="815"/>
      <c r="Y385" s="816"/>
      <c r="Z385" s="812"/>
      <c r="AA385" s="813"/>
      <c r="AB385" s="203">
        <f t="shared" si="49"/>
        <v>0</v>
      </c>
    </row>
    <row r="386" spans="1:28" s="203" customFormat="1" hidden="1">
      <c r="A386" s="866"/>
      <c r="B386" s="867"/>
      <c r="C386" s="889"/>
      <c r="D386" s="866"/>
      <c r="E386" s="867"/>
      <c r="F386" s="915" t="s">
        <v>237</v>
      </c>
      <c r="G386" s="899" t="s">
        <v>238</v>
      </c>
      <c r="H386" s="916"/>
      <c r="I386" s="916"/>
      <c r="J386" s="917" t="e">
        <f t="shared" si="58"/>
        <v>#DIV/0!</v>
      </c>
      <c r="K386" s="916"/>
      <c r="L386" s="871"/>
      <c r="M386" s="871"/>
      <c r="N386" s="872" t="e">
        <f t="shared" ref="N386:N400" si="59">M386/L386</f>
        <v>#DIV/0!</v>
      </c>
      <c r="O386" s="871"/>
      <c r="P386" s="871"/>
      <c r="Q386" s="871"/>
      <c r="R386" s="872"/>
      <c r="S386" s="900" t="e">
        <f t="shared" ref="S386:S400" si="60">SUM(H386:L386)</f>
        <v>#DIV/0!</v>
      </c>
      <c r="T386" s="855"/>
      <c r="V386" s="874"/>
      <c r="W386" s="874"/>
      <c r="X386" s="815"/>
      <c r="Y386" s="816"/>
      <c r="Z386" s="812"/>
      <c r="AA386" s="813"/>
      <c r="AB386" s="203">
        <f t="shared" si="49"/>
        <v>0</v>
      </c>
    </row>
    <row r="387" spans="1:28" s="203" customFormat="1" hidden="1">
      <c r="A387" s="866"/>
      <c r="B387" s="867"/>
      <c r="C387" s="889"/>
      <c r="D387" s="866"/>
      <c r="E387" s="867"/>
      <c r="F387" s="915" t="s">
        <v>239</v>
      </c>
      <c r="G387" s="899" t="s">
        <v>240</v>
      </c>
      <c r="H387" s="916"/>
      <c r="I387" s="916"/>
      <c r="J387" s="917" t="e">
        <f t="shared" si="58"/>
        <v>#DIV/0!</v>
      </c>
      <c r="K387" s="916"/>
      <c r="L387" s="871"/>
      <c r="M387" s="871"/>
      <c r="N387" s="872" t="e">
        <f t="shared" si="59"/>
        <v>#DIV/0!</v>
      </c>
      <c r="O387" s="871"/>
      <c r="P387" s="871"/>
      <c r="Q387" s="871"/>
      <c r="R387" s="872"/>
      <c r="S387" s="900" t="e">
        <f t="shared" si="60"/>
        <v>#DIV/0!</v>
      </c>
      <c r="T387" s="855"/>
      <c r="V387" s="874"/>
      <c r="W387" s="874"/>
      <c r="X387" s="815"/>
      <c r="Y387" s="816"/>
      <c r="Z387" s="812"/>
      <c r="AA387" s="813"/>
      <c r="AB387" s="203">
        <f t="shared" si="49"/>
        <v>0</v>
      </c>
    </row>
    <row r="388" spans="1:28" s="203" customFormat="1" hidden="1">
      <c r="A388" s="866"/>
      <c r="B388" s="867"/>
      <c r="C388" s="889"/>
      <c r="D388" s="866"/>
      <c r="E388" s="867"/>
      <c r="F388" s="915" t="s">
        <v>241</v>
      </c>
      <c r="G388" s="899" t="s">
        <v>242</v>
      </c>
      <c r="H388" s="916"/>
      <c r="I388" s="916"/>
      <c r="J388" s="917" t="e">
        <f t="shared" si="58"/>
        <v>#DIV/0!</v>
      </c>
      <c r="K388" s="916"/>
      <c r="L388" s="871"/>
      <c r="M388" s="871"/>
      <c r="N388" s="872" t="e">
        <f t="shared" si="59"/>
        <v>#DIV/0!</v>
      </c>
      <c r="O388" s="871"/>
      <c r="P388" s="871"/>
      <c r="Q388" s="871"/>
      <c r="R388" s="872"/>
      <c r="S388" s="900" t="e">
        <f t="shared" si="60"/>
        <v>#DIV/0!</v>
      </c>
      <c r="T388" s="855"/>
      <c r="V388" s="874"/>
      <c r="W388" s="874"/>
      <c r="X388" s="815"/>
      <c r="Y388" s="816"/>
      <c r="Z388" s="812"/>
      <c r="AA388" s="813"/>
      <c r="AB388" s="203">
        <f t="shared" si="49"/>
        <v>0</v>
      </c>
    </row>
    <row r="389" spans="1:28" s="203" customFormat="1" hidden="1">
      <c r="A389" s="866"/>
      <c r="B389" s="867"/>
      <c r="C389" s="889"/>
      <c r="D389" s="866"/>
      <c r="E389" s="867"/>
      <c r="F389" s="915" t="s">
        <v>243</v>
      </c>
      <c r="G389" s="899" t="s">
        <v>244</v>
      </c>
      <c r="H389" s="916"/>
      <c r="I389" s="916"/>
      <c r="J389" s="917" t="e">
        <f t="shared" si="58"/>
        <v>#DIV/0!</v>
      </c>
      <c r="K389" s="916"/>
      <c r="L389" s="871"/>
      <c r="M389" s="871"/>
      <c r="N389" s="872" t="e">
        <f t="shared" si="59"/>
        <v>#DIV/0!</v>
      </c>
      <c r="O389" s="871"/>
      <c r="P389" s="871"/>
      <c r="Q389" s="871"/>
      <c r="R389" s="872"/>
      <c r="S389" s="900" t="e">
        <f t="shared" si="60"/>
        <v>#DIV/0!</v>
      </c>
      <c r="T389" s="855"/>
      <c r="V389" s="874"/>
      <c r="W389" s="874"/>
      <c r="X389" s="815"/>
      <c r="Y389" s="816"/>
      <c r="Z389" s="812"/>
      <c r="AA389" s="813"/>
      <c r="AB389" s="203">
        <f t="shared" si="49"/>
        <v>0</v>
      </c>
    </row>
    <row r="390" spans="1:28" s="203" customFormat="1" hidden="1">
      <c r="A390" s="866"/>
      <c r="B390" s="867"/>
      <c r="C390" s="889"/>
      <c r="D390" s="866"/>
      <c r="E390" s="867"/>
      <c r="F390" s="915" t="s">
        <v>245</v>
      </c>
      <c r="G390" s="899" t="s">
        <v>246</v>
      </c>
      <c r="H390" s="916"/>
      <c r="I390" s="916"/>
      <c r="J390" s="917" t="e">
        <f t="shared" si="58"/>
        <v>#DIV/0!</v>
      </c>
      <c r="K390" s="916"/>
      <c r="L390" s="871"/>
      <c r="M390" s="871"/>
      <c r="N390" s="872" t="e">
        <f t="shared" si="59"/>
        <v>#DIV/0!</v>
      </c>
      <c r="O390" s="871"/>
      <c r="P390" s="871"/>
      <c r="Q390" s="871"/>
      <c r="R390" s="872"/>
      <c r="S390" s="900" t="e">
        <f t="shared" si="60"/>
        <v>#DIV/0!</v>
      </c>
      <c r="T390" s="855"/>
      <c r="V390" s="874"/>
      <c r="W390" s="874"/>
      <c r="X390" s="815"/>
      <c r="Y390" s="816"/>
      <c r="Z390" s="812"/>
      <c r="AA390" s="813"/>
      <c r="AB390" s="203">
        <f t="shared" si="49"/>
        <v>0</v>
      </c>
    </row>
    <row r="391" spans="1:28" s="203" customFormat="1" hidden="1">
      <c r="A391" s="866"/>
      <c r="B391" s="867"/>
      <c r="C391" s="889"/>
      <c r="D391" s="866"/>
      <c r="E391" s="867"/>
      <c r="F391" s="915" t="s">
        <v>247</v>
      </c>
      <c r="G391" s="899" t="s">
        <v>4692</v>
      </c>
      <c r="H391" s="916"/>
      <c r="I391" s="916"/>
      <c r="J391" s="917" t="e">
        <f t="shared" si="58"/>
        <v>#DIV/0!</v>
      </c>
      <c r="K391" s="916"/>
      <c r="L391" s="871"/>
      <c r="M391" s="871"/>
      <c r="N391" s="872" t="e">
        <f t="shared" si="59"/>
        <v>#DIV/0!</v>
      </c>
      <c r="O391" s="871"/>
      <c r="P391" s="871"/>
      <c r="Q391" s="871"/>
      <c r="R391" s="872"/>
      <c r="S391" s="900" t="e">
        <f t="shared" si="60"/>
        <v>#DIV/0!</v>
      </c>
      <c r="T391" s="855"/>
      <c r="V391" s="874"/>
      <c r="W391" s="874"/>
      <c r="X391" s="815"/>
      <c r="Y391" s="816"/>
      <c r="Z391" s="812"/>
      <c r="AA391" s="813"/>
      <c r="AB391" s="203">
        <f t="shared" si="49"/>
        <v>0</v>
      </c>
    </row>
    <row r="392" spans="1:28" s="203" customFormat="1" ht="30" hidden="1">
      <c r="A392" s="866"/>
      <c r="B392" s="867"/>
      <c r="C392" s="889"/>
      <c r="D392" s="866"/>
      <c r="E392" s="867"/>
      <c r="F392" s="915" t="s">
        <v>248</v>
      </c>
      <c r="G392" s="899" t="s">
        <v>4691</v>
      </c>
      <c r="H392" s="916"/>
      <c r="I392" s="916"/>
      <c r="J392" s="917" t="e">
        <f t="shared" si="58"/>
        <v>#DIV/0!</v>
      </c>
      <c r="K392" s="916"/>
      <c r="L392" s="871"/>
      <c r="M392" s="871"/>
      <c r="N392" s="872" t="e">
        <f t="shared" si="59"/>
        <v>#DIV/0!</v>
      </c>
      <c r="O392" s="871"/>
      <c r="P392" s="871"/>
      <c r="Q392" s="871"/>
      <c r="R392" s="872"/>
      <c r="S392" s="900" t="e">
        <f t="shared" si="60"/>
        <v>#DIV/0!</v>
      </c>
      <c r="T392" s="855"/>
      <c r="V392" s="874"/>
      <c r="W392" s="874"/>
      <c r="X392" s="815"/>
      <c r="Y392" s="816"/>
      <c r="Z392" s="812"/>
      <c r="AA392" s="813"/>
      <c r="AB392" s="203">
        <f t="shared" si="49"/>
        <v>0</v>
      </c>
    </row>
    <row r="393" spans="1:28" s="203" customFormat="1" hidden="1">
      <c r="A393" s="866"/>
      <c r="B393" s="867"/>
      <c r="C393" s="889"/>
      <c r="D393" s="866"/>
      <c r="E393" s="867"/>
      <c r="F393" s="915" t="s">
        <v>249</v>
      </c>
      <c r="G393" s="899" t="s">
        <v>58</v>
      </c>
      <c r="H393" s="916"/>
      <c r="I393" s="916"/>
      <c r="J393" s="917" t="e">
        <f t="shared" si="58"/>
        <v>#DIV/0!</v>
      </c>
      <c r="K393" s="916"/>
      <c r="L393" s="871"/>
      <c r="M393" s="871"/>
      <c r="N393" s="872" t="e">
        <f t="shared" si="59"/>
        <v>#DIV/0!</v>
      </c>
      <c r="O393" s="871"/>
      <c r="P393" s="871"/>
      <c r="Q393" s="871"/>
      <c r="R393" s="872"/>
      <c r="S393" s="900" t="e">
        <f t="shared" si="60"/>
        <v>#DIV/0!</v>
      </c>
      <c r="T393" s="855"/>
      <c r="V393" s="874"/>
      <c r="W393" s="874"/>
      <c r="X393" s="815"/>
      <c r="Y393" s="816"/>
      <c r="Z393" s="812"/>
      <c r="AA393" s="813"/>
      <c r="AB393" s="203">
        <f t="shared" si="49"/>
        <v>0</v>
      </c>
    </row>
    <row r="394" spans="1:28" s="203" customFormat="1" hidden="1">
      <c r="A394" s="866"/>
      <c r="B394" s="867"/>
      <c r="C394" s="889"/>
      <c r="D394" s="866"/>
      <c r="E394" s="867"/>
      <c r="F394" s="898" t="s">
        <v>235</v>
      </c>
      <c r="G394" s="899" t="s">
        <v>236</v>
      </c>
      <c r="H394" s="916"/>
      <c r="I394" s="916"/>
      <c r="J394" s="917" t="e">
        <f t="shared" si="58"/>
        <v>#DIV/0!</v>
      </c>
      <c r="K394" s="916"/>
      <c r="L394" s="871"/>
      <c r="M394" s="871"/>
      <c r="N394" s="872" t="e">
        <f t="shared" si="59"/>
        <v>#DIV/0!</v>
      </c>
      <c r="O394" s="871"/>
      <c r="P394" s="871"/>
      <c r="Q394" s="871"/>
      <c r="R394" s="872"/>
      <c r="S394" s="900" t="e">
        <f t="shared" si="60"/>
        <v>#DIV/0!</v>
      </c>
      <c r="T394" s="855"/>
      <c r="V394" s="874"/>
      <c r="W394" s="874"/>
      <c r="X394" s="815"/>
      <c r="Y394" s="816"/>
      <c r="Z394" s="812"/>
      <c r="AA394" s="813"/>
      <c r="AB394" s="203">
        <f t="shared" si="49"/>
        <v>0</v>
      </c>
    </row>
    <row r="395" spans="1:28" s="203" customFormat="1" hidden="1">
      <c r="A395" s="866"/>
      <c r="B395" s="867"/>
      <c r="C395" s="889"/>
      <c r="D395" s="866"/>
      <c r="E395" s="867"/>
      <c r="F395" s="915" t="s">
        <v>252</v>
      </c>
      <c r="G395" s="899" t="s">
        <v>253</v>
      </c>
      <c r="H395" s="916"/>
      <c r="I395" s="916"/>
      <c r="J395" s="917" t="e">
        <f t="shared" si="58"/>
        <v>#DIV/0!</v>
      </c>
      <c r="K395" s="916"/>
      <c r="L395" s="871"/>
      <c r="M395" s="871"/>
      <c r="N395" s="872" t="e">
        <f t="shared" si="59"/>
        <v>#DIV/0!</v>
      </c>
      <c r="O395" s="871"/>
      <c r="P395" s="871"/>
      <c r="Q395" s="871"/>
      <c r="R395" s="872"/>
      <c r="S395" s="900" t="e">
        <f t="shared" si="60"/>
        <v>#DIV/0!</v>
      </c>
      <c r="T395" s="855"/>
      <c r="V395" s="874"/>
      <c r="W395" s="874"/>
      <c r="X395" s="815"/>
      <c r="Y395" s="816"/>
      <c r="Z395" s="812"/>
      <c r="AA395" s="813"/>
      <c r="AB395" s="203">
        <f t="shared" si="49"/>
        <v>0</v>
      </c>
    </row>
    <row r="396" spans="1:28" s="203" customFormat="1" ht="30" hidden="1">
      <c r="A396" s="866"/>
      <c r="B396" s="867"/>
      <c r="C396" s="889"/>
      <c r="D396" s="866"/>
      <c r="E396" s="867"/>
      <c r="F396" s="915" t="s">
        <v>254</v>
      </c>
      <c r="G396" s="899" t="s">
        <v>255</v>
      </c>
      <c r="H396" s="916"/>
      <c r="I396" s="916"/>
      <c r="J396" s="917" t="e">
        <f t="shared" si="58"/>
        <v>#DIV/0!</v>
      </c>
      <c r="K396" s="916"/>
      <c r="L396" s="871"/>
      <c r="M396" s="871"/>
      <c r="N396" s="872" t="e">
        <f t="shared" si="59"/>
        <v>#DIV/0!</v>
      </c>
      <c r="O396" s="871"/>
      <c r="P396" s="871"/>
      <c r="Q396" s="871"/>
      <c r="R396" s="872"/>
      <c r="S396" s="900" t="e">
        <f t="shared" si="60"/>
        <v>#DIV/0!</v>
      </c>
      <c r="T396" s="855"/>
      <c r="V396" s="874"/>
      <c r="W396" s="874"/>
      <c r="X396" s="815"/>
      <c r="Y396" s="816"/>
      <c r="Z396" s="812"/>
      <c r="AA396" s="813"/>
      <c r="AB396" s="203">
        <f t="shared" si="49"/>
        <v>0</v>
      </c>
    </row>
    <row r="397" spans="1:28" s="203" customFormat="1" ht="15.75" thickBot="1">
      <c r="A397" s="866"/>
      <c r="B397" s="867"/>
      <c r="C397" s="889"/>
      <c r="D397" s="866"/>
      <c r="E397" s="867"/>
      <c r="F397" s="915" t="s">
        <v>256</v>
      </c>
      <c r="G397" s="899" t="s">
        <v>257</v>
      </c>
      <c r="H397" s="916">
        <v>0</v>
      </c>
      <c r="I397" s="916">
        <v>0</v>
      </c>
      <c r="J397" s="917"/>
      <c r="K397" s="916">
        <v>0</v>
      </c>
      <c r="L397" s="871">
        <f>SUM(L379:L383)</f>
        <v>0</v>
      </c>
      <c r="M397" s="871">
        <f>SUM(M379:M383)</f>
        <v>0</v>
      </c>
      <c r="N397" s="872" t="e">
        <f>M397/L397</f>
        <v>#DIV/0!</v>
      </c>
      <c r="O397" s="871">
        <f>L397-M397</f>
        <v>0</v>
      </c>
      <c r="P397" s="871">
        <f>L397+H397</f>
        <v>0</v>
      </c>
      <c r="Q397" s="871">
        <f>M397+I397</f>
        <v>0</v>
      </c>
      <c r="R397" s="872" t="e">
        <f>Q397/P397</f>
        <v>#DIV/0!</v>
      </c>
      <c r="S397" s="900">
        <f>P397-Q397</f>
        <v>0</v>
      </c>
      <c r="T397" s="855"/>
      <c r="V397" s="874"/>
      <c r="W397" s="874"/>
      <c r="X397" s="815"/>
      <c r="Y397" s="816"/>
      <c r="Z397" s="812"/>
      <c r="AA397" s="813"/>
      <c r="AB397" s="203">
        <f t="shared" si="49"/>
        <v>0</v>
      </c>
    </row>
    <row r="398" spans="1:28" s="203" customFormat="1" ht="30.75" hidden="1" thickBot="1">
      <c r="A398" s="866"/>
      <c r="B398" s="867"/>
      <c r="C398" s="889"/>
      <c r="D398" s="866"/>
      <c r="E398" s="867"/>
      <c r="F398" s="915" t="s">
        <v>258</v>
      </c>
      <c r="G398" s="899" t="s">
        <v>259</v>
      </c>
      <c r="H398" s="916"/>
      <c r="I398" s="916"/>
      <c r="J398" s="917" t="e">
        <f t="shared" si="58"/>
        <v>#DIV/0!</v>
      </c>
      <c r="K398" s="916"/>
      <c r="L398" s="871"/>
      <c r="M398" s="871"/>
      <c r="N398" s="872" t="e">
        <f t="shared" si="59"/>
        <v>#DIV/0!</v>
      </c>
      <c r="O398" s="871"/>
      <c r="P398" s="871"/>
      <c r="Q398" s="871"/>
      <c r="R398" s="872"/>
      <c r="S398" s="900" t="e">
        <f t="shared" si="60"/>
        <v>#DIV/0!</v>
      </c>
      <c r="T398" s="855"/>
      <c r="V398" s="874"/>
      <c r="W398" s="874"/>
      <c r="X398" s="815"/>
      <c r="Y398" s="816"/>
      <c r="Z398" s="812"/>
      <c r="AA398" s="813"/>
      <c r="AB398" s="203">
        <f t="shared" si="49"/>
        <v>0</v>
      </c>
    </row>
    <row r="399" spans="1:28" s="203" customFormat="1" ht="30.75" hidden="1" thickBot="1">
      <c r="A399" s="866"/>
      <c r="B399" s="867"/>
      <c r="C399" s="889"/>
      <c r="D399" s="866"/>
      <c r="E399" s="867"/>
      <c r="F399" s="915" t="s">
        <v>260</v>
      </c>
      <c r="G399" s="899" t="s">
        <v>261</v>
      </c>
      <c r="H399" s="916"/>
      <c r="I399" s="916"/>
      <c r="J399" s="917" t="e">
        <f t="shared" si="58"/>
        <v>#DIV/0!</v>
      </c>
      <c r="K399" s="916"/>
      <c r="L399" s="871"/>
      <c r="M399" s="871"/>
      <c r="N399" s="872" t="e">
        <f t="shared" si="59"/>
        <v>#DIV/0!</v>
      </c>
      <c r="O399" s="871"/>
      <c r="P399" s="871"/>
      <c r="Q399" s="871"/>
      <c r="R399" s="872"/>
      <c r="S399" s="900" t="e">
        <f t="shared" si="60"/>
        <v>#DIV/0!</v>
      </c>
      <c r="T399" s="855"/>
      <c r="V399" s="874"/>
      <c r="W399" s="874"/>
      <c r="X399" s="815"/>
      <c r="Y399" s="816"/>
      <c r="Z399" s="812"/>
      <c r="AA399" s="813"/>
      <c r="AB399" s="203">
        <f t="shared" si="49"/>
        <v>0</v>
      </c>
    </row>
    <row r="400" spans="1:28" s="203" customFormat="1" ht="15.75" hidden="1" thickBot="1">
      <c r="A400" s="866"/>
      <c r="B400" s="867"/>
      <c r="C400" s="889"/>
      <c r="D400" s="866"/>
      <c r="E400" s="867"/>
      <c r="F400" s="915" t="s">
        <v>262</v>
      </c>
      <c r="G400" s="899" t="s">
        <v>263</v>
      </c>
      <c r="H400" s="869"/>
      <c r="I400" s="869"/>
      <c r="J400" s="870" t="e">
        <f t="shared" si="58"/>
        <v>#DIV/0!</v>
      </c>
      <c r="K400" s="869"/>
      <c r="L400" s="900"/>
      <c r="M400" s="900"/>
      <c r="N400" s="901" t="e">
        <f t="shared" si="59"/>
        <v>#DIV/0!</v>
      </c>
      <c r="O400" s="900"/>
      <c r="P400" s="900"/>
      <c r="Q400" s="900"/>
      <c r="R400" s="901"/>
      <c r="S400" s="900" t="e">
        <f t="shared" si="60"/>
        <v>#DIV/0!</v>
      </c>
      <c r="T400" s="855"/>
      <c r="V400" s="874"/>
      <c r="W400" s="874"/>
      <c r="X400" s="815"/>
      <c r="Y400" s="816"/>
      <c r="Z400" s="812"/>
      <c r="AA400" s="813"/>
      <c r="AB400" s="203">
        <f t="shared" si="49"/>
        <v>0</v>
      </c>
    </row>
    <row r="401" spans="1:28" s="203" customFormat="1" ht="15.75" thickBot="1">
      <c r="A401" s="866"/>
      <c r="B401" s="867"/>
      <c r="C401" s="889"/>
      <c r="D401" s="866"/>
      <c r="E401" s="867"/>
      <c r="F401" s="866"/>
      <c r="G401" s="902" t="s">
        <v>4867</v>
      </c>
      <c r="H401" s="903">
        <f>SUM(H385)</f>
        <v>33990000</v>
      </c>
      <c r="I401" s="903">
        <f>SUM(I385)</f>
        <v>14884097.860000001</v>
      </c>
      <c r="J401" s="904">
        <f>I401/H401</f>
        <v>0.43789637716975582</v>
      </c>
      <c r="K401" s="903">
        <f>SUM(K385)</f>
        <v>15005902.139999999</v>
      </c>
      <c r="L401" s="905">
        <f>SUM(L385:L397)</f>
        <v>0</v>
      </c>
      <c r="M401" s="905">
        <f>SUM(M397)</f>
        <v>0</v>
      </c>
      <c r="N401" s="906" t="e">
        <f>M401/L401</f>
        <v>#DIV/0!</v>
      </c>
      <c r="O401" s="905">
        <f>L401-M401</f>
        <v>0</v>
      </c>
      <c r="P401" s="905">
        <f>L401+H401</f>
        <v>33990000</v>
      </c>
      <c r="Q401" s="905">
        <f>M401+I401</f>
        <v>14884097.860000001</v>
      </c>
      <c r="R401" s="906">
        <f>Q401/P401</f>
        <v>0.43789637716975582</v>
      </c>
      <c r="S401" s="905">
        <f>P401-Q401</f>
        <v>19105902.140000001</v>
      </c>
      <c r="T401" s="855"/>
      <c r="V401" s="874"/>
      <c r="W401" s="874"/>
      <c r="X401" s="815"/>
      <c r="Y401" s="816"/>
      <c r="Z401" s="812"/>
      <c r="AA401" s="813"/>
      <c r="AB401" s="203">
        <f t="shared" si="49"/>
        <v>0</v>
      </c>
    </row>
    <row r="402" spans="1:28" s="203" customFormat="1" ht="28.5" collapsed="1">
      <c r="A402" s="866"/>
      <c r="B402" s="867"/>
      <c r="C402" s="889"/>
      <c r="D402" s="866"/>
      <c r="E402" s="890"/>
      <c r="F402" s="891"/>
      <c r="G402" s="907" t="s">
        <v>4868</v>
      </c>
      <c r="H402" s="908"/>
      <c r="I402" s="909"/>
      <c r="J402" s="910"/>
      <c r="K402" s="909"/>
      <c r="L402" s="911"/>
      <c r="M402" s="912"/>
      <c r="N402" s="913"/>
      <c r="O402" s="912"/>
      <c r="P402" s="912"/>
      <c r="Q402" s="912"/>
      <c r="R402" s="913"/>
      <c r="S402" s="914"/>
      <c r="T402" s="855"/>
      <c r="V402" s="874"/>
      <c r="W402" s="874"/>
      <c r="X402" s="815"/>
      <c r="Y402" s="816"/>
      <c r="Z402" s="812"/>
      <c r="AA402" s="813"/>
      <c r="AB402" s="203">
        <f t="shared" si="49"/>
        <v>0</v>
      </c>
    </row>
    <row r="403" spans="1:28" s="203" customFormat="1">
      <c r="A403" s="866"/>
      <c r="B403" s="867"/>
      <c r="C403" s="889"/>
      <c r="D403" s="866"/>
      <c r="E403" s="897"/>
      <c r="F403" s="898" t="s">
        <v>235</v>
      </c>
      <c r="G403" s="899" t="s">
        <v>236</v>
      </c>
      <c r="H403" s="869">
        <f t="shared" ref="H403:P403" si="61">SUM(H385)</f>
        <v>33990000</v>
      </c>
      <c r="I403" s="869">
        <f t="shared" si="61"/>
        <v>14884097.860000001</v>
      </c>
      <c r="J403" s="870">
        <f t="shared" si="61"/>
        <v>0.43789637716975582</v>
      </c>
      <c r="K403" s="869">
        <f>SUM(K385)</f>
        <v>15005902.139999999</v>
      </c>
      <c r="L403" s="900">
        <f t="shared" si="61"/>
        <v>0</v>
      </c>
      <c r="M403" s="900">
        <f t="shared" si="61"/>
        <v>0</v>
      </c>
      <c r="N403" s="901">
        <f t="shared" si="61"/>
        <v>0</v>
      </c>
      <c r="O403" s="900">
        <f t="shared" si="61"/>
        <v>0</v>
      </c>
      <c r="P403" s="900">
        <f t="shared" si="61"/>
        <v>33990000</v>
      </c>
      <c r="Q403" s="900">
        <f>M403+I403</f>
        <v>14884097.860000001</v>
      </c>
      <c r="R403" s="901">
        <f>Q403/P403</f>
        <v>0.43789637716975582</v>
      </c>
      <c r="S403" s="900">
        <f>P403-Q403</f>
        <v>19105902.140000001</v>
      </c>
      <c r="T403" s="855"/>
      <c r="V403" s="874"/>
      <c r="W403" s="874"/>
      <c r="X403" s="815"/>
      <c r="Y403" s="816"/>
      <c r="Z403" s="812"/>
      <c r="AA403" s="813"/>
      <c r="AB403" s="203">
        <f t="shared" si="49"/>
        <v>0</v>
      </c>
    </row>
    <row r="404" spans="1:28" s="203" customFormat="1" hidden="1">
      <c r="A404" s="866"/>
      <c r="B404" s="867"/>
      <c r="C404" s="889"/>
      <c r="D404" s="866"/>
      <c r="E404" s="867"/>
      <c r="F404" s="915" t="s">
        <v>237</v>
      </c>
      <c r="G404" s="899" t="s">
        <v>238</v>
      </c>
      <c r="H404" s="916"/>
      <c r="I404" s="916"/>
      <c r="J404" s="917"/>
      <c r="K404" s="916"/>
      <c r="L404" s="871"/>
      <c r="M404" s="871"/>
      <c r="N404" s="872" t="e">
        <f t="shared" ref="N404:N418" si="62">M404/L404</f>
        <v>#DIV/0!</v>
      </c>
      <c r="O404" s="871"/>
      <c r="P404" s="871"/>
      <c r="Q404" s="871"/>
      <c r="R404" s="872"/>
      <c r="S404" s="900">
        <f t="shared" ref="S404:S418" si="63">SUM(H404:L404)</f>
        <v>0</v>
      </c>
      <c r="T404" s="855"/>
      <c r="V404" s="874"/>
      <c r="W404" s="874"/>
      <c r="X404" s="815"/>
      <c r="Y404" s="816"/>
      <c r="Z404" s="812"/>
      <c r="AA404" s="813"/>
      <c r="AB404" s="203">
        <f t="shared" si="49"/>
        <v>0</v>
      </c>
    </row>
    <row r="405" spans="1:28" s="203" customFormat="1" hidden="1">
      <c r="A405" s="866"/>
      <c r="B405" s="867"/>
      <c r="C405" s="889"/>
      <c r="D405" s="866"/>
      <c r="E405" s="867"/>
      <c r="F405" s="915" t="s">
        <v>239</v>
      </c>
      <c r="G405" s="899" t="s">
        <v>240</v>
      </c>
      <c r="H405" s="916"/>
      <c r="I405" s="916"/>
      <c r="J405" s="917"/>
      <c r="K405" s="916"/>
      <c r="L405" s="871"/>
      <c r="M405" s="871"/>
      <c r="N405" s="872" t="e">
        <f t="shared" si="62"/>
        <v>#DIV/0!</v>
      </c>
      <c r="O405" s="871"/>
      <c r="P405" s="871"/>
      <c r="Q405" s="871"/>
      <c r="R405" s="872"/>
      <c r="S405" s="900">
        <f t="shared" si="63"/>
        <v>0</v>
      </c>
      <c r="T405" s="855"/>
      <c r="V405" s="874"/>
      <c r="W405" s="874"/>
      <c r="X405" s="815"/>
      <c r="Y405" s="816"/>
      <c r="Z405" s="812"/>
      <c r="AA405" s="813"/>
      <c r="AB405" s="203">
        <f t="shared" si="49"/>
        <v>0</v>
      </c>
    </row>
    <row r="406" spans="1:28" s="203" customFormat="1" hidden="1">
      <c r="A406" s="866"/>
      <c r="B406" s="867"/>
      <c r="C406" s="889"/>
      <c r="D406" s="866"/>
      <c r="E406" s="867"/>
      <c r="F406" s="915" t="s">
        <v>241</v>
      </c>
      <c r="G406" s="899" t="s">
        <v>242</v>
      </c>
      <c r="H406" s="916"/>
      <c r="I406" s="916"/>
      <c r="J406" s="917"/>
      <c r="K406" s="916"/>
      <c r="L406" s="871"/>
      <c r="M406" s="871"/>
      <c r="N406" s="872" t="e">
        <f t="shared" si="62"/>
        <v>#DIV/0!</v>
      </c>
      <c r="O406" s="871"/>
      <c r="P406" s="871"/>
      <c r="Q406" s="871"/>
      <c r="R406" s="872"/>
      <c r="S406" s="900">
        <f t="shared" si="63"/>
        <v>0</v>
      </c>
      <c r="T406" s="855"/>
      <c r="V406" s="874"/>
      <c r="W406" s="874"/>
      <c r="X406" s="815"/>
      <c r="Y406" s="816"/>
      <c r="Z406" s="812"/>
      <c r="AA406" s="813"/>
      <c r="AB406" s="203">
        <f t="shared" si="49"/>
        <v>0</v>
      </c>
    </row>
    <row r="407" spans="1:28" s="203" customFormat="1" hidden="1">
      <c r="A407" s="866"/>
      <c r="B407" s="867"/>
      <c r="C407" s="889"/>
      <c r="D407" s="866"/>
      <c r="E407" s="867"/>
      <c r="F407" s="915" t="s">
        <v>243</v>
      </c>
      <c r="G407" s="899" t="s">
        <v>244</v>
      </c>
      <c r="H407" s="916"/>
      <c r="I407" s="916"/>
      <c r="J407" s="917"/>
      <c r="K407" s="916"/>
      <c r="L407" s="871"/>
      <c r="M407" s="871"/>
      <c r="N407" s="872" t="e">
        <f t="shared" si="62"/>
        <v>#DIV/0!</v>
      </c>
      <c r="O407" s="871"/>
      <c r="P407" s="871"/>
      <c r="Q407" s="871"/>
      <c r="R407" s="872"/>
      <c r="S407" s="900">
        <f t="shared" si="63"/>
        <v>0</v>
      </c>
      <c r="T407" s="855"/>
      <c r="V407" s="874"/>
      <c r="W407" s="874"/>
      <c r="X407" s="815"/>
      <c r="Y407" s="816"/>
      <c r="Z407" s="812"/>
      <c r="AA407" s="813"/>
      <c r="AB407" s="203">
        <f t="shared" si="49"/>
        <v>0</v>
      </c>
    </row>
    <row r="408" spans="1:28" s="203" customFormat="1" hidden="1">
      <c r="A408" s="866"/>
      <c r="B408" s="867"/>
      <c r="C408" s="889"/>
      <c r="D408" s="866"/>
      <c r="E408" s="867"/>
      <c r="F408" s="915" t="s">
        <v>245</v>
      </c>
      <c r="G408" s="899" t="s">
        <v>246</v>
      </c>
      <c r="H408" s="916"/>
      <c r="I408" s="916"/>
      <c r="J408" s="917"/>
      <c r="K408" s="916"/>
      <c r="L408" s="871"/>
      <c r="M408" s="871"/>
      <c r="N408" s="872" t="e">
        <f t="shared" si="62"/>
        <v>#DIV/0!</v>
      </c>
      <c r="O408" s="871"/>
      <c r="P408" s="871"/>
      <c r="Q408" s="871"/>
      <c r="R408" s="872"/>
      <c r="S408" s="900">
        <f t="shared" si="63"/>
        <v>0</v>
      </c>
      <c r="T408" s="855"/>
      <c r="V408" s="874"/>
      <c r="W408" s="874"/>
      <c r="X408" s="815"/>
      <c r="Y408" s="816"/>
      <c r="Z408" s="812"/>
      <c r="AA408" s="813"/>
      <c r="AB408" s="203">
        <f t="shared" si="49"/>
        <v>0</v>
      </c>
    </row>
    <row r="409" spans="1:28" s="203" customFormat="1" hidden="1">
      <c r="A409" s="866"/>
      <c r="B409" s="867"/>
      <c r="C409" s="889"/>
      <c r="D409" s="866"/>
      <c r="E409" s="867"/>
      <c r="F409" s="915" t="s">
        <v>247</v>
      </c>
      <c r="G409" s="899" t="s">
        <v>4692</v>
      </c>
      <c r="H409" s="916"/>
      <c r="I409" s="916"/>
      <c r="J409" s="917"/>
      <c r="K409" s="916"/>
      <c r="L409" s="871"/>
      <c r="M409" s="871"/>
      <c r="N409" s="872" t="e">
        <f t="shared" si="62"/>
        <v>#DIV/0!</v>
      </c>
      <c r="O409" s="871"/>
      <c r="P409" s="871"/>
      <c r="Q409" s="871"/>
      <c r="R409" s="872"/>
      <c r="S409" s="900">
        <f t="shared" si="63"/>
        <v>0</v>
      </c>
      <c r="T409" s="855"/>
      <c r="V409" s="874"/>
      <c r="W409" s="874"/>
      <c r="X409" s="815"/>
      <c r="Y409" s="816"/>
      <c r="Z409" s="812"/>
      <c r="AA409" s="813"/>
      <c r="AB409" s="203">
        <f t="shared" si="49"/>
        <v>0</v>
      </c>
    </row>
    <row r="410" spans="1:28" s="203" customFormat="1" ht="30" hidden="1">
      <c r="A410" s="866"/>
      <c r="B410" s="867"/>
      <c r="C410" s="889"/>
      <c r="D410" s="866"/>
      <c r="E410" s="867"/>
      <c r="F410" s="915" t="s">
        <v>248</v>
      </c>
      <c r="G410" s="899" t="s">
        <v>4691</v>
      </c>
      <c r="H410" s="916"/>
      <c r="I410" s="916"/>
      <c r="J410" s="917"/>
      <c r="K410" s="916"/>
      <c r="L410" s="871"/>
      <c r="M410" s="871"/>
      <c r="N410" s="872" t="e">
        <f t="shared" si="62"/>
        <v>#DIV/0!</v>
      </c>
      <c r="O410" s="871"/>
      <c r="P410" s="871"/>
      <c r="Q410" s="871"/>
      <c r="R410" s="872"/>
      <c r="S410" s="900">
        <f t="shared" si="63"/>
        <v>0</v>
      </c>
      <c r="T410" s="855"/>
      <c r="V410" s="874"/>
      <c r="W410" s="874"/>
      <c r="X410" s="815"/>
      <c r="Y410" s="816"/>
      <c r="Z410" s="812"/>
      <c r="AA410" s="813"/>
      <c r="AB410" s="203">
        <f t="shared" si="49"/>
        <v>0</v>
      </c>
    </row>
    <row r="411" spans="1:28" s="203" customFormat="1" hidden="1">
      <c r="A411" s="866"/>
      <c r="B411" s="867"/>
      <c r="C411" s="889"/>
      <c r="D411" s="866"/>
      <c r="E411" s="867"/>
      <c r="F411" s="915" t="s">
        <v>249</v>
      </c>
      <c r="G411" s="899" t="s">
        <v>58</v>
      </c>
      <c r="H411" s="916"/>
      <c r="I411" s="916"/>
      <c r="J411" s="917"/>
      <c r="K411" s="916"/>
      <c r="L411" s="871"/>
      <c r="M411" s="871"/>
      <c r="N411" s="872" t="e">
        <f t="shared" si="62"/>
        <v>#DIV/0!</v>
      </c>
      <c r="O411" s="871"/>
      <c r="P411" s="871"/>
      <c r="Q411" s="871"/>
      <c r="R411" s="872"/>
      <c r="S411" s="900">
        <f t="shared" si="63"/>
        <v>0</v>
      </c>
      <c r="T411" s="855"/>
      <c r="V411" s="874"/>
      <c r="W411" s="874"/>
      <c r="X411" s="815"/>
      <c r="Y411" s="816"/>
      <c r="Z411" s="812"/>
      <c r="AA411" s="813"/>
      <c r="AB411" s="203">
        <f t="shared" si="49"/>
        <v>0</v>
      </c>
    </row>
    <row r="412" spans="1:28" s="203" customFormat="1" hidden="1">
      <c r="A412" s="866"/>
      <c r="B412" s="867"/>
      <c r="C412" s="889"/>
      <c r="D412" s="866"/>
      <c r="E412" s="867"/>
      <c r="F412" s="898" t="s">
        <v>235</v>
      </c>
      <c r="G412" s="899" t="s">
        <v>236</v>
      </c>
      <c r="H412" s="916"/>
      <c r="I412" s="916"/>
      <c r="J412" s="917"/>
      <c r="K412" s="916"/>
      <c r="L412" s="871"/>
      <c r="M412" s="871"/>
      <c r="N412" s="872" t="e">
        <f t="shared" si="62"/>
        <v>#DIV/0!</v>
      </c>
      <c r="O412" s="871"/>
      <c r="P412" s="871"/>
      <c r="Q412" s="871"/>
      <c r="R412" s="872"/>
      <c r="S412" s="900">
        <f t="shared" si="63"/>
        <v>0</v>
      </c>
      <c r="T412" s="855"/>
      <c r="V412" s="874"/>
      <c r="W412" s="874"/>
      <c r="X412" s="815"/>
      <c r="Y412" s="816"/>
      <c r="Z412" s="812"/>
      <c r="AA412" s="813"/>
      <c r="AB412" s="203">
        <f t="shared" si="49"/>
        <v>0</v>
      </c>
    </row>
    <row r="413" spans="1:28" s="203" customFormat="1" hidden="1">
      <c r="A413" s="866"/>
      <c r="B413" s="867"/>
      <c r="C413" s="889"/>
      <c r="D413" s="866"/>
      <c r="E413" s="867"/>
      <c r="F413" s="915" t="s">
        <v>252</v>
      </c>
      <c r="G413" s="899" t="s">
        <v>253</v>
      </c>
      <c r="H413" s="916"/>
      <c r="I413" s="916"/>
      <c r="J413" s="917"/>
      <c r="K413" s="916"/>
      <c r="L413" s="871"/>
      <c r="M413" s="871"/>
      <c r="N413" s="872" t="e">
        <f t="shared" si="62"/>
        <v>#DIV/0!</v>
      </c>
      <c r="O413" s="871"/>
      <c r="P413" s="871"/>
      <c r="Q413" s="871"/>
      <c r="R413" s="872"/>
      <c r="S413" s="900">
        <f t="shared" si="63"/>
        <v>0</v>
      </c>
      <c r="T413" s="855"/>
      <c r="V413" s="874"/>
      <c r="W413" s="874"/>
      <c r="X413" s="815"/>
      <c r="Y413" s="816"/>
      <c r="Z413" s="812"/>
      <c r="AA413" s="813"/>
      <c r="AB413" s="203">
        <f t="shared" si="49"/>
        <v>0</v>
      </c>
    </row>
    <row r="414" spans="1:28" s="203" customFormat="1" ht="30" hidden="1">
      <c r="A414" s="866"/>
      <c r="B414" s="867"/>
      <c r="C414" s="889"/>
      <c r="D414" s="866"/>
      <c r="E414" s="867"/>
      <c r="F414" s="915" t="s">
        <v>254</v>
      </c>
      <c r="G414" s="899" t="s">
        <v>255</v>
      </c>
      <c r="H414" s="916"/>
      <c r="I414" s="916"/>
      <c r="J414" s="917"/>
      <c r="K414" s="916"/>
      <c r="L414" s="871"/>
      <c r="M414" s="871"/>
      <c r="N414" s="872" t="e">
        <f t="shared" si="62"/>
        <v>#DIV/0!</v>
      </c>
      <c r="O414" s="871"/>
      <c r="P414" s="871"/>
      <c r="Q414" s="871"/>
      <c r="R414" s="872"/>
      <c r="S414" s="900">
        <f t="shared" si="63"/>
        <v>0</v>
      </c>
      <c r="T414" s="855"/>
      <c r="V414" s="874"/>
      <c r="W414" s="874"/>
      <c r="X414" s="815"/>
      <c r="Y414" s="816"/>
      <c r="Z414" s="812"/>
      <c r="AA414" s="813"/>
      <c r="AB414" s="203">
        <f t="shared" si="49"/>
        <v>0</v>
      </c>
    </row>
    <row r="415" spans="1:28" s="203" customFormat="1" ht="15.75" thickBot="1">
      <c r="A415" s="866"/>
      <c r="B415" s="867"/>
      <c r="C415" s="889"/>
      <c r="D415" s="866"/>
      <c r="E415" s="867"/>
      <c r="F415" s="915" t="s">
        <v>256</v>
      </c>
      <c r="G415" s="899" t="s">
        <v>257</v>
      </c>
      <c r="H415" s="916">
        <f>H397</f>
        <v>0</v>
      </c>
      <c r="I415" s="916">
        <v>0</v>
      </c>
      <c r="J415" s="917"/>
      <c r="K415" s="916"/>
      <c r="L415" s="871">
        <f>L397</f>
        <v>0</v>
      </c>
      <c r="M415" s="871">
        <f>M397</f>
        <v>0</v>
      </c>
      <c r="N415" s="872" t="e">
        <f>N397</f>
        <v>#DIV/0!</v>
      </c>
      <c r="O415" s="871">
        <f>O397</f>
        <v>0</v>
      </c>
      <c r="P415" s="871">
        <f>P397</f>
        <v>0</v>
      </c>
      <c r="Q415" s="871">
        <f>M415+I415</f>
        <v>0</v>
      </c>
      <c r="R415" s="872" t="e">
        <f>Q415/P415</f>
        <v>#DIV/0!</v>
      </c>
      <c r="S415" s="900">
        <f>P415-Q415</f>
        <v>0</v>
      </c>
      <c r="T415" s="855"/>
      <c r="V415" s="874"/>
      <c r="W415" s="874"/>
      <c r="X415" s="815"/>
      <c r="Y415" s="816"/>
      <c r="Z415" s="812"/>
      <c r="AA415" s="813"/>
      <c r="AB415" s="203">
        <f t="shared" si="49"/>
        <v>0</v>
      </c>
    </row>
    <row r="416" spans="1:28" s="203" customFormat="1" ht="30" hidden="1" customHeight="1">
      <c r="A416" s="866"/>
      <c r="B416" s="867"/>
      <c r="C416" s="889"/>
      <c r="D416" s="866"/>
      <c r="E416" s="867"/>
      <c r="F416" s="915" t="s">
        <v>258</v>
      </c>
      <c r="G416" s="899" t="s">
        <v>259</v>
      </c>
      <c r="H416" s="916"/>
      <c r="I416" s="916"/>
      <c r="J416" s="917"/>
      <c r="K416" s="916"/>
      <c r="L416" s="871"/>
      <c r="M416" s="871"/>
      <c r="N416" s="872" t="e">
        <f t="shared" si="62"/>
        <v>#DIV/0!</v>
      </c>
      <c r="O416" s="871"/>
      <c r="P416" s="871"/>
      <c r="Q416" s="871"/>
      <c r="R416" s="872"/>
      <c r="S416" s="900">
        <f t="shared" si="63"/>
        <v>0</v>
      </c>
      <c r="T416" s="855"/>
      <c r="V416" s="874"/>
      <c r="W416" s="874"/>
      <c r="X416" s="815"/>
      <c r="Y416" s="816"/>
      <c r="Z416" s="812"/>
      <c r="AA416" s="813"/>
      <c r="AB416" s="203">
        <f t="shared" si="49"/>
        <v>0</v>
      </c>
    </row>
    <row r="417" spans="1:31" s="203" customFormat="1" ht="30" hidden="1" customHeight="1">
      <c r="A417" s="866"/>
      <c r="B417" s="867"/>
      <c r="C417" s="889"/>
      <c r="D417" s="866"/>
      <c r="E417" s="867"/>
      <c r="F417" s="915" t="s">
        <v>260</v>
      </c>
      <c r="G417" s="899" t="s">
        <v>261</v>
      </c>
      <c r="H417" s="916"/>
      <c r="I417" s="916"/>
      <c r="J417" s="917"/>
      <c r="K417" s="916"/>
      <c r="L417" s="871"/>
      <c r="M417" s="871"/>
      <c r="N417" s="872" t="e">
        <f t="shared" si="62"/>
        <v>#DIV/0!</v>
      </c>
      <c r="O417" s="871"/>
      <c r="P417" s="871"/>
      <c r="Q417" s="871"/>
      <c r="R417" s="872"/>
      <c r="S417" s="900">
        <f t="shared" si="63"/>
        <v>0</v>
      </c>
      <c r="T417" s="855"/>
      <c r="V417" s="874"/>
      <c r="W417" s="874"/>
      <c r="X417" s="815"/>
      <c r="Y417" s="816"/>
      <c r="Z417" s="812"/>
      <c r="AA417" s="813"/>
      <c r="AB417" s="203">
        <f t="shared" ref="AB417:AB482" si="64">Z417-AA417</f>
        <v>0</v>
      </c>
    </row>
    <row r="418" spans="1:31" s="203" customFormat="1" ht="15.75" hidden="1" customHeight="1" thickBot="1">
      <c r="A418" s="866"/>
      <c r="B418" s="867"/>
      <c r="C418" s="889"/>
      <c r="D418" s="866"/>
      <c r="E418" s="867"/>
      <c r="F418" s="915" t="s">
        <v>262</v>
      </c>
      <c r="G418" s="899" t="s">
        <v>263</v>
      </c>
      <c r="H418" s="869"/>
      <c r="I418" s="869"/>
      <c r="J418" s="870"/>
      <c r="K418" s="869"/>
      <c r="L418" s="900"/>
      <c r="M418" s="900"/>
      <c r="N418" s="901" t="e">
        <f t="shared" si="62"/>
        <v>#DIV/0!</v>
      </c>
      <c r="O418" s="900"/>
      <c r="P418" s="900"/>
      <c r="Q418" s="900"/>
      <c r="R418" s="901"/>
      <c r="S418" s="900">
        <f t="shared" si="63"/>
        <v>0</v>
      </c>
      <c r="T418" s="855"/>
      <c r="V418" s="874"/>
      <c r="W418" s="874"/>
      <c r="X418" s="815"/>
      <c r="Y418" s="816"/>
      <c r="Z418" s="812"/>
      <c r="AA418" s="813"/>
      <c r="AB418" s="203">
        <f t="shared" si="64"/>
        <v>0</v>
      </c>
    </row>
    <row r="419" spans="1:31" s="203" customFormat="1" ht="15.75" collapsed="1" thickBot="1">
      <c r="A419" s="866"/>
      <c r="B419" s="867"/>
      <c r="C419" s="889"/>
      <c r="D419" s="866"/>
      <c r="E419" s="867"/>
      <c r="F419" s="866"/>
      <c r="G419" s="902" t="s">
        <v>4869</v>
      </c>
      <c r="H419" s="903">
        <f>SUM(H403:H415)</f>
        <v>33990000</v>
      </c>
      <c r="I419" s="903">
        <f>SUM(I403:I415)</f>
        <v>14884097.860000001</v>
      </c>
      <c r="J419" s="904">
        <f>I419/H419</f>
        <v>0.43789637716975582</v>
      </c>
      <c r="K419" s="903">
        <f>SUM(K403:K418)</f>
        <v>15005902.139999999</v>
      </c>
      <c r="L419" s="905">
        <f>SUM(L403:L415)</f>
        <v>0</v>
      </c>
      <c r="M419" s="905">
        <f>SUM(M415)</f>
        <v>0</v>
      </c>
      <c r="N419" s="906" t="e">
        <f>M419/L419</f>
        <v>#DIV/0!</v>
      </c>
      <c r="O419" s="905">
        <f>L419-M419</f>
        <v>0</v>
      </c>
      <c r="P419" s="905">
        <f>SUM(P403:P415)</f>
        <v>33990000</v>
      </c>
      <c r="Q419" s="905">
        <f>M419+I419</f>
        <v>14884097.860000001</v>
      </c>
      <c r="R419" s="906">
        <f>Q419/P419</f>
        <v>0.43789637716975582</v>
      </c>
      <c r="S419" s="905">
        <f>P419-Q419</f>
        <v>19105902.140000001</v>
      </c>
      <c r="T419" s="855"/>
      <c r="V419" s="874"/>
      <c r="W419" s="874"/>
      <c r="X419" s="815"/>
      <c r="Y419" s="816"/>
      <c r="Z419" s="812"/>
      <c r="AA419" s="813"/>
      <c r="AB419" s="203">
        <f t="shared" si="64"/>
        <v>0</v>
      </c>
    </row>
    <row r="420" spans="1:31">
      <c r="G420" s="797"/>
      <c r="H420" s="798"/>
      <c r="I420" s="798"/>
      <c r="J420" s="799"/>
      <c r="K420" s="798"/>
      <c r="L420" s="800"/>
      <c r="M420" s="800"/>
      <c r="N420" s="801"/>
      <c r="O420" s="800"/>
      <c r="P420" s="800"/>
      <c r="Q420" s="800"/>
      <c r="R420" s="801"/>
      <c r="S420" s="800"/>
      <c r="AB420" s="84">
        <f t="shared" si="64"/>
        <v>0</v>
      </c>
    </row>
    <row r="421" spans="1:31" s="203" customFormat="1">
      <c r="A421" s="863"/>
      <c r="B421" s="864"/>
      <c r="C421" s="875" t="s">
        <v>4870</v>
      </c>
      <c r="D421" s="876"/>
      <c r="E421" s="877"/>
      <c r="F421" s="878"/>
      <c r="G421" s="879" t="s">
        <v>4854</v>
      </c>
      <c r="H421" s="869"/>
      <c r="I421" s="869"/>
      <c r="J421" s="870"/>
      <c r="K421" s="869"/>
      <c r="L421" s="871"/>
      <c r="M421" s="871"/>
      <c r="N421" s="872"/>
      <c r="O421" s="871"/>
      <c r="P421" s="871"/>
      <c r="Q421" s="871"/>
      <c r="R421" s="872"/>
      <c r="S421" s="873"/>
      <c r="T421" s="855"/>
      <c r="V421" s="874"/>
      <c r="W421" s="874"/>
      <c r="X421" s="815"/>
      <c r="Y421" s="816"/>
      <c r="Z421" s="812"/>
      <c r="AA421" s="813"/>
      <c r="AB421" s="203">
        <f t="shared" si="64"/>
        <v>0</v>
      </c>
    </row>
    <row r="422" spans="1:31" s="203" customFormat="1" ht="30">
      <c r="A422" s="863"/>
      <c r="B422" s="864"/>
      <c r="C422" s="865"/>
      <c r="D422" s="880">
        <v>540</v>
      </c>
      <c r="E422" s="881"/>
      <c r="F422" s="880"/>
      <c r="G422" s="882" t="s">
        <v>3957</v>
      </c>
      <c r="H422" s="869"/>
      <c r="I422" s="869"/>
      <c r="J422" s="870"/>
      <c r="K422" s="869"/>
      <c r="L422" s="871"/>
      <c r="M422" s="871"/>
      <c r="N422" s="872"/>
      <c r="O422" s="871"/>
      <c r="P422" s="871"/>
      <c r="Q422" s="871"/>
      <c r="R422" s="872"/>
      <c r="S422" s="873"/>
      <c r="T422" s="855"/>
      <c r="V422" s="874"/>
      <c r="W422" s="874"/>
      <c r="X422" s="815"/>
      <c r="Y422" s="816"/>
      <c r="Z422" s="812"/>
      <c r="AA422" s="813"/>
      <c r="AB422" s="203">
        <f t="shared" si="64"/>
        <v>0</v>
      </c>
    </row>
    <row r="423" spans="1:31" s="203" customFormat="1" ht="15.75" thickBot="1">
      <c r="A423" s="863"/>
      <c r="B423" s="864"/>
      <c r="C423" s="883"/>
      <c r="D423" s="863"/>
      <c r="E423" s="884" t="s">
        <v>5378</v>
      </c>
      <c r="F423" s="885">
        <v>424</v>
      </c>
      <c r="G423" s="888" t="s">
        <v>3781</v>
      </c>
      <c r="H423" s="869">
        <f>3500000-300000</f>
        <v>3200000</v>
      </c>
      <c r="I423" s="869">
        <v>404098.08</v>
      </c>
      <c r="J423" s="870">
        <f>I423/H423</f>
        <v>0.12628064999999999</v>
      </c>
      <c r="K423" s="869">
        <f>H423-I423</f>
        <v>2795901.92</v>
      </c>
      <c r="L423" s="871">
        <v>0</v>
      </c>
      <c r="M423" s="871">
        <v>0</v>
      </c>
      <c r="N423" s="872"/>
      <c r="O423" s="871">
        <f>L423-M423</f>
        <v>0</v>
      </c>
      <c r="P423" s="871">
        <f>L423+H423</f>
        <v>3200000</v>
      </c>
      <c r="Q423" s="871">
        <f>M423+I423</f>
        <v>404098.08</v>
      </c>
      <c r="R423" s="872">
        <f>Q423/P423</f>
        <v>0.12628064999999999</v>
      </c>
      <c r="S423" s="873">
        <f>P423-Q423</f>
        <v>2795901.92</v>
      </c>
      <c r="T423" s="887" t="s">
        <v>4871</v>
      </c>
      <c r="V423" s="874"/>
      <c r="W423" s="874"/>
      <c r="X423" s="815"/>
      <c r="Y423" s="816">
        <v>60000</v>
      </c>
      <c r="Z423" s="812">
        <f>H423-X423+Y423</f>
        <v>3260000</v>
      </c>
      <c r="AA423" s="813">
        <v>600000</v>
      </c>
      <c r="AB423" s="203">
        <f t="shared" si="64"/>
        <v>2660000</v>
      </c>
      <c r="AE423" s="203">
        <f>H423-AA423</f>
        <v>2600000</v>
      </c>
    </row>
    <row r="424" spans="1:31" s="203" customFormat="1" ht="15.75" hidden="1" thickBot="1">
      <c r="A424" s="863"/>
      <c r="B424" s="864"/>
      <c r="C424" s="883"/>
      <c r="D424" s="863"/>
      <c r="E424" s="884"/>
      <c r="F424" s="885">
        <v>426</v>
      </c>
      <c r="G424" s="888" t="s">
        <v>3785</v>
      </c>
      <c r="H424" s="869">
        <v>0</v>
      </c>
      <c r="I424" s="869">
        <v>0</v>
      </c>
      <c r="J424" s="870"/>
      <c r="K424" s="869">
        <f>H424-I424</f>
        <v>0</v>
      </c>
      <c r="L424" s="871">
        <v>0</v>
      </c>
      <c r="M424" s="871">
        <v>0</v>
      </c>
      <c r="N424" s="872"/>
      <c r="O424" s="871">
        <f>L424-M424</f>
        <v>0</v>
      </c>
      <c r="P424" s="871">
        <f>L424+H424</f>
        <v>0</v>
      </c>
      <c r="Q424" s="871">
        <f>M424+I424</f>
        <v>0</v>
      </c>
      <c r="R424" s="872" t="e">
        <f>Q424/P424</f>
        <v>#DIV/0!</v>
      </c>
      <c r="S424" s="873">
        <f>P424-Q424</f>
        <v>0</v>
      </c>
      <c r="T424" s="887"/>
      <c r="V424" s="874"/>
      <c r="W424" s="874"/>
      <c r="X424" s="815"/>
      <c r="Y424" s="816"/>
      <c r="Z424" s="812">
        <f>H424-X424+Y424</f>
        <v>0</v>
      </c>
      <c r="AA424" s="813">
        <v>0</v>
      </c>
      <c r="AB424" s="203">
        <f t="shared" si="64"/>
        <v>0</v>
      </c>
      <c r="AE424" s="203">
        <f>H424-AA424</f>
        <v>0</v>
      </c>
    </row>
    <row r="425" spans="1:31" s="203" customFormat="1">
      <c r="A425" s="866"/>
      <c r="B425" s="867"/>
      <c r="C425" s="889"/>
      <c r="D425" s="866"/>
      <c r="E425" s="890"/>
      <c r="F425" s="891"/>
      <c r="G425" s="892" t="s">
        <v>5015</v>
      </c>
      <c r="H425" s="893"/>
      <c r="I425" s="893"/>
      <c r="J425" s="894"/>
      <c r="K425" s="893"/>
      <c r="L425" s="895"/>
      <c r="M425" s="895"/>
      <c r="N425" s="896"/>
      <c r="O425" s="895"/>
      <c r="P425" s="895"/>
      <c r="Q425" s="895"/>
      <c r="R425" s="896"/>
      <c r="S425" s="893"/>
      <c r="T425" s="855"/>
      <c r="V425" s="874"/>
      <c r="W425" s="874"/>
      <c r="X425" s="815"/>
      <c r="Y425" s="816"/>
      <c r="Z425" s="812"/>
      <c r="AA425" s="813"/>
      <c r="AB425" s="203">
        <f t="shared" si="64"/>
        <v>0</v>
      </c>
    </row>
    <row r="426" spans="1:31" s="203" customFormat="1" ht="15.75" thickBot="1">
      <c r="A426" s="866"/>
      <c r="B426" s="867"/>
      <c r="C426" s="889"/>
      <c r="D426" s="866"/>
      <c r="E426" s="897"/>
      <c r="F426" s="898" t="s">
        <v>235</v>
      </c>
      <c r="G426" s="899" t="s">
        <v>236</v>
      </c>
      <c r="H426" s="869">
        <f>SUM(H423:H424)</f>
        <v>3200000</v>
      </c>
      <c r="I426" s="869">
        <f>SUM(I423:I424)</f>
        <v>404098.08</v>
      </c>
      <c r="J426" s="870">
        <f>I426/H426</f>
        <v>0.12628064999999999</v>
      </c>
      <c r="K426" s="869">
        <f>SUM(K423:K423)</f>
        <v>2795901.92</v>
      </c>
      <c r="L426" s="900">
        <f>SUM(L423)</f>
        <v>0</v>
      </c>
      <c r="M426" s="900">
        <f>SUM(M423)</f>
        <v>0</v>
      </c>
      <c r="N426" s="901"/>
      <c r="O426" s="900">
        <f>L426-M426</f>
        <v>0</v>
      </c>
      <c r="P426" s="900">
        <f>L426+H426</f>
        <v>3200000</v>
      </c>
      <c r="Q426" s="900">
        <f>M426+I426</f>
        <v>404098.08</v>
      </c>
      <c r="R426" s="901">
        <f>Q426/P426</f>
        <v>0.12628064999999999</v>
      </c>
      <c r="S426" s="900">
        <f>P426-Q426</f>
        <v>2795901.92</v>
      </c>
      <c r="T426" s="855"/>
      <c r="V426" s="874"/>
      <c r="W426" s="874"/>
      <c r="X426" s="815"/>
      <c r="Y426" s="816"/>
      <c r="Z426" s="812"/>
      <c r="AA426" s="813"/>
      <c r="AB426" s="203">
        <f t="shared" si="64"/>
        <v>0</v>
      </c>
    </row>
    <row r="427" spans="1:31" s="203" customFormat="1" ht="15.75" thickBot="1">
      <c r="A427" s="866"/>
      <c r="B427" s="867"/>
      <c r="C427" s="889"/>
      <c r="D427" s="866"/>
      <c r="E427" s="867"/>
      <c r="F427" s="866"/>
      <c r="G427" s="902" t="s">
        <v>5016</v>
      </c>
      <c r="H427" s="903">
        <f>SUM(H426)</f>
        <v>3200000</v>
      </c>
      <c r="I427" s="903">
        <f>SUM(I426)</f>
        <v>404098.08</v>
      </c>
      <c r="J427" s="904">
        <f>I427/H427</f>
        <v>0.12628064999999999</v>
      </c>
      <c r="K427" s="903">
        <f>SUM(K426)</f>
        <v>2795901.92</v>
      </c>
      <c r="L427" s="905">
        <f>SUM(L426)</f>
        <v>0</v>
      </c>
      <c r="M427" s="905">
        <f>SUM(M426)</f>
        <v>0</v>
      </c>
      <c r="N427" s="906"/>
      <c r="O427" s="905">
        <f>L427-M427</f>
        <v>0</v>
      </c>
      <c r="P427" s="905">
        <f>SUM(P426)</f>
        <v>3200000</v>
      </c>
      <c r="Q427" s="905">
        <f>M427+I427</f>
        <v>404098.08</v>
      </c>
      <c r="R427" s="906">
        <f>Q427/P427</f>
        <v>0.12628064999999999</v>
      </c>
      <c r="S427" s="905">
        <f>P427-Q427</f>
        <v>2795901.92</v>
      </c>
      <c r="T427" s="855"/>
      <c r="V427" s="874"/>
      <c r="W427" s="874"/>
      <c r="X427" s="815"/>
      <c r="Y427" s="816"/>
      <c r="Z427" s="812"/>
      <c r="AA427" s="813"/>
      <c r="AB427" s="203">
        <f t="shared" si="64"/>
        <v>0</v>
      </c>
    </row>
    <row r="428" spans="1:31" s="203" customFormat="1" ht="28.5" collapsed="1">
      <c r="A428" s="866"/>
      <c r="B428" s="867"/>
      <c r="C428" s="889"/>
      <c r="D428" s="866"/>
      <c r="E428" s="890"/>
      <c r="F428" s="891"/>
      <c r="G428" s="907" t="s">
        <v>4873</v>
      </c>
      <c r="H428" s="908"/>
      <c r="I428" s="909"/>
      <c r="J428" s="910"/>
      <c r="K428" s="909"/>
      <c r="L428" s="911"/>
      <c r="M428" s="912"/>
      <c r="N428" s="913"/>
      <c r="O428" s="912"/>
      <c r="P428" s="912"/>
      <c r="Q428" s="912"/>
      <c r="R428" s="913"/>
      <c r="S428" s="914"/>
      <c r="T428" s="855"/>
      <c r="V428" s="874"/>
      <c r="W428" s="874"/>
      <c r="X428" s="815"/>
      <c r="Y428" s="816"/>
      <c r="Z428" s="812"/>
      <c r="AA428" s="813"/>
      <c r="AB428" s="203">
        <f t="shared" si="64"/>
        <v>0</v>
      </c>
    </row>
    <row r="429" spans="1:31" s="203" customFormat="1" ht="15.75" thickBot="1">
      <c r="A429" s="866"/>
      <c r="B429" s="867"/>
      <c r="C429" s="889"/>
      <c r="D429" s="866"/>
      <c r="E429" s="897"/>
      <c r="F429" s="898" t="s">
        <v>235</v>
      </c>
      <c r="G429" s="899" t="s">
        <v>236</v>
      </c>
      <c r="H429" s="869">
        <f>SUM(H427)</f>
        <v>3200000</v>
      </c>
      <c r="I429" s="869">
        <f t="shared" ref="I429:S429" si="65">SUM(I427)</f>
        <v>404098.08</v>
      </c>
      <c r="J429" s="870">
        <f t="shared" si="65"/>
        <v>0.12628064999999999</v>
      </c>
      <c r="K429" s="869">
        <f t="shared" si="65"/>
        <v>2795901.92</v>
      </c>
      <c r="L429" s="900">
        <f t="shared" si="65"/>
        <v>0</v>
      </c>
      <c r="M429" s="900">
        <f t="shared" si="65"/>
        <v>0</v>
      </c>
      <c r="N429" s="901"/>
      <c r="O429" s="900">
        <f t="shared" si="65"/>
        <v>0</v>
      </c>
      <c r="P429" s="900">
        <f t="shared" si="65"/>
        <v>3200000</v>
      </c>
      <c r="Q429" s="900">
        <f t="shared" si="65"/>
        <v>404098.08</v>
      </c>
      <c r="R429" s="901">
        <f t="shared" si="65"/>
        <v>0.12628064999999999</v>
      </c>
      <c r="S429" s="900">
        <f t="shared" si="65"/>
        <v>2795901.92</v>
      </c>
      <c r="T429" s="855"/>
      <c r="V429" s="874"/>
      <c r="W429" s="874"/>
      <c r="X429" s="815"/>
      <c r="Y429" s="816"/>
      <c r="Z429" s="812"/>
      <c r="AA429" s="813"/>
      <c r="AB429" s="203">
        <f t="shared" si="64"/>
        <v>0</v>
      </c>
    </row>
    <row r="430" spans="1:31" s="203" customFormat="1" ht="15.75" collapsed="1" thickBot="1">
      <c r="A430" s="866"/>
      <c r="B430" s="867"/>
      <c r="C430" s="889"/>
      <c r="D430" s="866"/>
      <c r="E430" s="867"/>
      <c r="F430" s="866"/>
      <c r="G430" s="902" t="s">
        <v>4874</v>
      </c>
      <c r="H430" s="903">
        <f>SUM(H429)</f>
        <v>3200000</v>
      </c>
      <c r="I430" s="903">
        <f>SUM(I429)</f>
        <v>404098.08</v>
      </c>
      <c r="J430" s="904">
        <f>I430/H430</f>
        <v>0.12628064999999999</v>
      </c>
      <c r="K430" s="903">
        <f>SUM(K429)</f>
        <v>2795901.92</v>
      </c>
      <c r="L430" s="905">
        <f>SUM(L429)</f>
        <v>0</v>
      </c>
      <c r="M430" s="905">
        <f>SUM(M429)</f>
        <v>0</v>
      </c>
      <c r="N430" s="906"/>
      <c r="O430" s="905">
        <f>SUM(O429)</f>
        <v>0</v>
      </c>
      <c r="P430" s="905">
        <f>SUM(P429)</f>
        <v>3200000</v>
      </c>
      <c r="Q430" s="905">
        <f>SUM(Q429)</f>
        <v>404098.08</v>
      </c>
      <c r="R430" s="906">
        <f>Q430/P430</f>
        <v>0.12628064999999999</v>
      </c>
      <c r="S430" s="905">
        <f>SUM(S429)</f>
        <v>2795901.92</v>
      </c>
      <c r="T430" s="855"/>
      <c r="V430" s="874"/>
      <c r="W430" s="874"/>
      <c r="X430" s="815"/>
      <c r="Y430" s="816"/>
      <c r="Z430" s="812"/>
      <c r="AA430" s="813"/>
      <c r="AB430" s="203">
        <f t="shared" si="64"/>
        <v>0</v>
      </c>
    </row>
    <row r="431" spans="1:31">
      <c r="G431" s="797"/>
      <c r="H431" s="798"/>
      <c r="I431" s="798"/>
      <c r="J431" s="799"/>
      <c r="K431" s="798"/>
      <c r="L431" s="800"/>
      <c r="M431" s="800"/>
      <c r="N431" s="801"/>
      <c r="O431" s="800"/>
      <c r="P431" s="800"/>
      <c r="Q431" s="800"/>
      <c r="R431" s="801"/>
      <c r="S431" s="800"/>
      <c r="AB431" s="84">
        <f t="shared" si="64"/>
        <v>0</v>
      </c>
    </row>
    <row r="432" spans="1:31" ht="28.5">
      <c r="A432" s="863"/>
      <c r="B432" s="864"/>
      <c r="C432" s="943" t="s">
        <v>4875</v>
      </c>
      <c r="D432" s="876"/>
      <c r="E432" s="877"/>
      <c r="F432" s="878"/>
      <c r="G432" s="879" t="s">
        <v>4876</v>
      </c>
      <c r="H432" s="869"/>
      <c r="I432" s="869"/>
      <c r="J432" s="870"/>
      <c r="K432" s="869"/>
      <c r="L432" s="871"/>
      <c r="M432" s="871"/>
      <c r="N432" s="872"/>
      <c r="O432" s="871"/>
      <c r="P432" s="871"/>
      <c r="Q432" s="871"/>
      <c r="R432" s="872"/>
      <c r="S432" s="873"/>
      <c r="AB432" s="84">
        <f t="shared" si="64"/>
        <v>0</v>
      </c>
    </row>
    <row r="433" spans="1:31" ht="30">
      <c r="A433" s="863"/>
      <c r="B433" s="864"/>
      <c r="C433" s="865"/>
      <c r="D433" s="880">
        <v>620</v>
      </c>
      <c r="E433" s="881"/>
      <c r="F433" s="880"/>
      <c r="G433" s="882" t="s">
        <v>187</v>
      </c>
      <c r="H433" s="869"/>
      <c r="I433" s="869"/>
      <c r="J433" s="870"/>
      <c r="K433" s="869"/>
      <c r="L433" s="871"/>
      <c r="M433" s="871"/>
      <c r="N433" s="872"/>
      <c r="O433" s="871"/>
      <c r="P433" s="871"/>
      <c r="Q433" s="871"/>
      <c r="R433" s="872"/>
      <c r="S433" s="873"/>
      <c r="AB433" s="84">
        <f t="shared" si="64"/>
        <v>0</v>
      </c>
    </row>
    <row r="434" spans="1:31" ht="15.75" thickBot="1">
      <c r="A434" s="863"/>
      <c r="B434" s="864"/>
      <c r="C434" s="883"/>
      <c r="D434" s="863"/>
      <c r="E434" s="884" t="s">
        <v>5308</v>
      </c>
      <c r="F434" s="885">
        <v>421</v>
      </c>
      <c r="G434" s="888" t="s">
        <v>3777</v>
      </c>
      <c r="H434" s="869">
        <f>350000-100000</f>
        <v>250000</v>
      </c>
      <c r="I434" s="869">
        <v>173400</v>
      </c>
      <c r="J434" s="870"/>
      <c r="K434" s="869">
        <f>H434-I434</f>
        <v>76600</v>
      </c>
      <c r="L434" s="871">
        <v>0</v>
      </c>
      <c r="M434" s="871">
        <v>0</v>
      </c>
      <c r="N434" s="872"/>
      <c r="O434" s="871">
        <f>L434-M434</f>
        <v>0</v>
      </c>
      <c r="P434" s="871">
        <f>L434+H434</f>
        <v>250000</v>
      </c>
      <c r="Q434" s="871">
        <f>M434+I434</f>
        <v>173400</v>
      </c>
      <c r="R434" s="872">
        <f>Q434/P434</f>
        <v>0.69359999999999999</v>
      </c>
      <c r="S434" s="873">
        <f>P434-Q434</f>
        <v>76600</v>
      </c>
      <c r="T434" s="887" t="s">
        <v>4936</v>
      </c>
      <c r="X434" s="815">
        <v>250000</v>
      </c>
      <c r="Z434" s="812">
        <f>H434-X434+Y434</f>
        <v>0</v>
      </c>
      <c r="AA434" s="813">
        <v>250000</v>
      </c>
      <c r="AB434" s="84">
        <f t="shared" si="64"/>
        <v>-250000</v>
      </c>
      <c r="AE434" s="84">
        <f>H434-AA434</f>
        <v>0</v>
      </c>
    </row>
    <row r="435" spans="1:31">
      <c r="A435" s="866"/>
      <c r="B435" s="867"/>
      <c r="C435" s="889"/>
      <c r="D435" s="866"/>
      <c r="E435" s="890"/>
      <c r="F435" s="891"/>
      <c r="G435" s="892" t="s">
        <v>4171</v>
      </c>
      <c r="H435" s="893"/>
      <c r="I435" s="893"/>
      <c r="J435" s="894"/>
      <c r="K435" s="893"/>
      <c r="L435" s="895"/>
      <c r="M435" s="895"/>
      <c r="N435" s="896"/>
      <c r="O435" s="895"/>
      <c r="P435" s="895"/>
      <c r="Q435" s="895"/>
      <c r="R435" s="896"/>
      <c r="S435" s="893"/>
      <c r="AB435" s="84">
        <f t="shared" si="64"/>
        <v>0</v>
      </c>
    </row>
    <row r="436" spans="1:31" ht="15.75" thickBot="1">
      <c r="A436" s="866"/>
      <c r="B436" s="867"/>
      <c r="C436" s="889"/>
      <c r="D436" s="866"/>
      <c r="E436" s="897"/>
      <c r="F436" s="898" t="s">
        <v>235</v>
      </c>
      <c r="G436" s="899" t="s">
        <v>236</v>
      </c>
      <c r="H436" s="869">
        <f>SUM(H434:H434)</f>
        <v>250000</v>
      </c>
      <c r="I436" s="869">
        <f>SUM(I434:I434)</f>
        <v>173400</v>
      </c>
      <c r="J436" s="870"/>
      <c r="K436" s="869">
        <f>SUM(K434:K434)</f>
        <v>76600</v>
      </c>
      <c r="L436" s="900">
        <f>SUM(L434)</f>
        <v>0</v>
      </c>
      <c r="M436" s="900">
        <f>SUM(M434)</f>
        <v>0</v>
      </c>
      <c r="N436" s="901"/>
      <c r="O436" s="900">
        <f>L436-M436</f>
        <v>0</v>
      </c>
      <c r="P436" s="900">
        <f>L436+H436</f>
        <v>250000</v>
      </c>
      <c r="Q436" s="900">
        <f>M436+I436</f>
        <v>173400</v>
      </c>
      <c r="R436" s="901">
        <f>Q436/P436</f>
        <v>0.69359999999999999</v>
      </c>
      <c r="S436" s="900">
        <f>P436-Q436</f>
        <v>76600</v>
      </c>
      <c r="AB436" s="84">
        <f t="shared" si="64"/>
        <v>0</v>
      </c>
    </row>
    <row r="437" spans="1:31" ht="15.75" thickBot="1">
      <c r="A437" s="866"/>
      <c r="B437" s="867"/>
      <c r="C437" s="889"/>
      <c r="D437" s="866"/>
      <c r="E437" s="867"/>
      <c r="F437" s="866"/>
      <c r="G437" s="902" t="s">
        <v>4172</v>
      </c>
      <c r="H437" s="903">
        <f>SUM(H436)</f>
        <v>250000</v>
      </c>
      <c r="I437" s="903">
        <f>SUM(I436)</f>
        <v>173400</v>
      </c>
      <c r="J437" s="904"/>
      <c r="K437" s="903">
        <f>SUM(K436)</f>
        <v>76600</v>
      </c>
      <c r="L437" s="905">
        <f>SUM(L436)</f>
        <v>0</v>
      </c>
      <c r="M437" s="905">
        <f>SUM(M436)</f>
        <v>0</v>
      </c>
      <c r="N437" s="906"/>
      <c r="O437" s="905">
        <f>L437-M437</f>
        <v>0</v>
      </c>
      <c r="P437" s="905">
        <f>SUM(P436)</f>
        <v>250000</v>
      </c>
      <c r="Q437" s="905">
        <f>M437+I437</f>
        <v>173400</v>
      </c>
      <c r="R437" s="906">
        <f>Q437/P437</f>
        <v>0.69359999999999999</v>
      </c>
      <c r="S437" s="905">
        <f>P437-Q437</f>
        <v>76600</v>
      </c>
      <c r="AB437" s="84">
        <f t="shared" si="64"/>
        <v>0</v>
      </c>
    </row>
    <row r="438" spans="1:31" ht="28.5">
      <c r="A438" s="866"/>
      <c r="B438" s="867"/>
      <c r="C438" s="889"/>
      <c r="D438" s="866"/>
      <c r="E438" s="890"/>
      <c r="F438" s="891"/>
      <c r="G438" s="907" t="s">
        <v>4877</v>
      </c>
      <c r="H438" s="908"/>
      <c r="I438" s="909"/>
      <c r="J438" s="910"/>
      <c r="K438" s="909"/>
      <c r="L438" s="911"/>
      <c r="M438" s="912"/>
      <c r="N438" s="913"/>
      <c r="O438" s="912"/>
      <c r="P438" s="912"/>
      <c r="Q438" s="912"/>
      <c r="R438" s="913"/>
      <c r="S438" s="914"/>
      <c r="AB438" s="84">
        <f t="shared" si="64"/>
        <v>0</v>
      </c>
    </row>
    <row r="439" spans="1:31" ht="15.75" thickBot="1">
      <c r="A439" s="866"/>
      <c r="B439" s="867"/>
      <c r="C439" s="889"/>
      <c r="D439" s="866"/>
      <c r="E439" s="897"/>
      <c r="F439" s="898" t="s">
        <v>235</v>
      </c>
      <c r="G439" s="899" t="s">
        <v>236</v>
      </c>
      <c r="H439" s="869">
        <f>SUM(H437)</f>
        <v>250000</v>
      </c>
      <c r="I439" s="869">
        <f t="shared" ref="I439:S439" si="66">SUM(I437)</f>
        <v>173400</v>
      </c>
      <c r="J439" s="870"/>
      <c r="K439" s="869">
        <f t="shared" si="66"/>
        <v>76600</v>
      </c>
      <c r="L439" s="900">
        <f t="shared" si="66"/>
        <v>0</v>
      </c>
      <c r="M439" s="900">
        <f t="shared" si="66"/>
        <v>0</v>
      </c>
      <c r="N439" s="901"/>
      <c r="O439" s="900">
        <f t="shared" si="66"/>
        <v>0</v>
      </c>
      <c r="P439" s="900">
        <f t="shared" si="66"/>
        <v>250000</v>
      </c>
      <c r="Q439" s="900">
        <f t="shared" si="66"/>
        <v>173400</v>
      </c>
      <c r="R439" s="901">
        <f t="shared" si="66"/>
        <v>0.69359999999999999</v>
      </c>
      <c r="S439" s="900">
        <f t="shared" si="66"/>
        <v>76600</v>
      </c>
      <c r="AB439" s="84">
        <f t="shared" si="64"/>
        <v>0</v>
      </c>
    </row>
    <row r="440" spans="1:31" ht="15.75" thickBot="1">
      <c r="A440" s="866"/>
      <c r="B440" s="867"/>
      <c r="C440" s="889"/>
      <c r="D440" s="866"/>
      <c r="E440" s="867"/>
      <c r="F440" s="866"/>
      <c r="G440" s="902" t="s">
        <v>4878</v>
      </c>
      <c r="H440" s="903">
        <f>SUM(H439)</f>
        <v>250000</v>
      </c>
      <c r="I440" s="903">
        <f>SUM(I439)</f>
        <v>173400</v>
      </c>
      <c r="J440" s="904"/>
      <c r="K440" s="903">
        <f>SUM(K439)</f>
        <v>76600</v>
      </c>
      <c r="L440" s="905">
        <f>SUM(L439)</f>
        <v>0</v>
      </c>
      <c r="M440" s="905">
        <f>SUM(M439)</f>
        <v>0</v>
      </c>
      <c r="N440" s="906"/>
      <c r="O440" s="905">
        <f>SUM(O439)</f>
        <v>0</v>
      </c>
      <c r="P440" s="905">
        <f>SUM(P439)</f>
        <v>250000</v>
      </c>
      <c r="Q440" s="905">
        <f>SUM(Q439)</f>
        <v>173400</v>
      </c>
      <c r="R440" s="906">
        <f>Q440/P440</f>
        <v>0.69359999999999999</v>
      </c>
      <c r="S440" s="905">
        <f>SUM(S439)</f>
        <v>76600</v>
      </c>
      <c r="AB440" s="84">
        <f t="shared" si="64"/>
        <v>0</v>
      </c>
    </row>
    <row r="441" spans="1:31">
      <c r="C441" s="889"/>
      <c r="D441" s="866"/>
      <c r="E441" s="867"/>
      <c r="F441" s="866"/>
      <c r="G441" s="944"/>
      <c r="H441" s="798"/>
      <c r="I441" s="798"/>
      <c r="J441" s="799"/>
      <c r="K441" s="798"/>
      <c r="L441" s="800"/>
      <c r="M441" s="800"/>
      <c r="N441" s="801"/>
      <c r="O441" s="800"/>
      <c r="P441" s="800"/>
      <c r="Q441" s="800"/>
      <c r="R441" s="801"/>
      <c r="S441" s="800"/>
      <c r="AB441" s="84">
        <f t="shared" si="64"/>
        <v>0</v>
      </c>
    </row>
    <row r="442" spans="1:31">
      <c r="A442" s="863"/>
      <c r="B442" s="864"/>
      <c r="C442" s="875" t="s">
        <v>4879</v>
      </c>
      <c r="D442" s="876"/>
      <c r="E442" s="877"/>
      <c r="F442" s="878"/>
      <c r="G442" s="879" t="s">
        <v>4858</v>
      </c>
      <c r="H442" s="869"/>
      <c r="I442" s="869"/>
      <c r="J442" s="870"/>
      <c r="K442" s="869"/>
      <c r="L442" s="871"/>
      <c r="M442" s="871"/>
      <c r="N442" s="872"/>
      <c r="O442" s="871"/>
      <c r="P442" s="871"/>
      <c r="Q442" s="871"/>
      <c r="R442" s="872"/>
      <c r="S442" s="873"/>
      <c r="AB442" s="84">
        <f t="shared" si="64"/>
        <v>0</v>
      </c>
    </row>
    <row r="443" spans="1:31" ht="30">
      <c r="A443" s="863"/>
      <c r="B443" s="864"/>
      <c r="C443" s="865"/>
      <c r="D443" s="880">
        <v>660</v>
      </c>
      <c r="E443" s="881"/>
      <c r="F443" s="880"/>
      <c r="G443" s="882" t="s">
        <v>187</v>
      </c>
      <c r="H443" s="869"/>
      <c r="I443" s="869"/>
      <c r="J443" s="870"/>
      <c r="K443" s="869"/>
      <c r="L443" s="871"/>
      <c r="M443" s="871"/>
      <c r="N443" s="872"/>
      <c r="O443" s="871"/>
      <c r="P443" s="871"/>
      <c r="Q443" s="871"/>
      <c r="R443" s="872"/>
      <c r="S443" s="873"/>
      <c r="AB443" s="84">
        <f t="shared" si="64"/>
        <v>0</v>
      </c>
    </row>
    <row r="444" spans="1:31" hidden="1">
      <c r="A444" s="863"/>
      <c r="B444" s="864"/>
      <c r="C444" s="883"/>
      <c r="D444" s="863"/>
      <c r="E444" s="884"/>
      <c r="F444" s="885">
        <v>424</v>
      </c>
      <c r="G444" s="888" t="s">
        <v>3781</v>
      </c>
      <c r="H444" s="869">
        <v>0</v>
      </c>
      <c r="I444" s="869">
        <v>0</v>
      </c>
      <c r="J444" s="870" t="e">
        <f>I444/H444</f>
        <v>#DIV/0!</v>
      </c>
      <c r="K444" s="869">
        <f>H444-I444</f>
        <v>0</v>
      </c>
      <c r="L444" s="871">
        <v>0</v>
      </c>
      <c r="M444" s="871">
        <v>0</v>
      </c>
      <c r="N444" s="872"/>
      <c r="O444" s="871">
        <f>L444-M444</f>
        <v>0</v>
      </c>
      <c r="P444" s="871">
        <f>L444+H444</f>
        <v>0</v>
      </c>
      <c r="Q444" s="871">
        <f>M444+I444</f>
        <v>0</v>
      </c>
      <c r="R444" s="872" t="e">
        <f>Q444/P444</f>
        <v>#DIV/0!</v>
      </c>
      <c r="S444" s="873">
        <f>P444-Q444</f>
        <v>0</v>
      </c>
      <c r="T444" s="887" t="s">
        <v>4894</v>
      </c>
      <c r="V444" s="202">
        <f>300000-216840</f>
        <v>83160</v>
      </c>
      <c r="Y444" s="816">
        <v>83160</v>
      </c>
      <c r="Z444" s="812">
        <f>H444-X444+Y444</f>
        <v>83160</v>
      </c>
      <c r="AA444" s="813">
        <v>600000</v>
      </c>
      <c r="AB444" s="84">
        <f t="shared" si="64"/>
        <v>-516840</v>
      </c>
      <c r="AE444" s="84">
        <f>H444-AA444</f>
        <v>-600000</v>
      </c>
    </row>
    <row r="445" spans="1:31" ht="30.75" thickBot="1">
      <c r="A445" s="863"/>
      <c r="B445" s="864"/>
      <c r="C445" s="883"/>
      <c r="D445" s="863"/>
      <c r="E445" s="884" t="s">
        <v>5263</v>
      </c>
      <c r="F445" s="885">
        <v>485</v>
      </c>
      <c r="G445" s="945" t="s">
        <v>3820</v>
      </c>
      <c r="H445" s="869">
        <f>1500000+300000</f>
        <v>1800000</v>
      </c>
      <c r="I445" s="869">
        <v>662950.71</v>
      </c>
      <c r="J445" s="870">
        <f>I445/H445</f>
        <v>0.36830594999999999</v>
      </c>
      <c r="K445" s="869">
        <f>H445-I445</f>
        <v>1137049.29</v>
      </c>
      <c r="L445" s="871">
        <v>0</v>
      </c>
      <c r="M445" s="871">
        <v>0</v>
      </c>
      <c r="N445" s="872"/>
      <c r="O445" s="871">
        <f>L445-M445</f>
        <v>0</v>
      </c>
      <c r="P445" s="871">
        <f>L445+H445</f>
        <v>1800000</v>
      </c>
      <c r="Q445" s="871">
        <f>M445+I445</f>
        <v>662950.71</v>
      </c>
      <c r="R445" s="872">
        <f>Q445/P445</f>
        <v>0.36830594999999999</v>
      </c>
      <c r="S445" s="873">
        <f>P445-Q445</f>
        <v>1137049.29</v>
      </c>
      <c r="T445" s="887"/>
      <c r="V445" s="202">
        <f>I445*1.25</f>
        <v>828688.38749999995</v>
      </c>
      <c r="W445" s="202">
        <f>V445-I445</f>
        <v>165737.67749999999</v>
      </c>
      <c r="Y445" s="816">
        <v>200000</v>
      </c>
      <c r="Z445" s="812">
        <f>H445-X445+Y445</f>
        <v>2000000</v>
      </c>
      <c r="AA445" s="813">
        <v>1255691.23</v>
      </c>
      <c r="AB445" s="84">
        <f t="shared" si="64"/>
        <v>744308.77</v>
      </c>
      <c r="AE445" s="84">
        <f>H445-AA445</f>
        <v>544308.77</v>
      </c>
    </row>
    <row r="446" spans="1:31">
      <c r="A446" s="866"/>
      <c r="B446" s="867"/>
      <c r="C446" s="889"/>
      <c r="D446" s="866"/>
      <c r="E446" s="890"/>
      <c r="F446" s="891"/>
      <c r="G446" s="892" t="s">
        <v>4171</v>
      </c>
      <c r="H446" s="893"/>
      <c r="I446" s="893"/>
      <c r="J446" s="894"/>
      <c r="K446" s="893"/>
      <c r="L446" s="895"/>
      <c r="M446" s="895"/>
      <c r="N446" s="896"/>
      <c r="O446" s="895"/>
      <c r="P446" s="895"/>
      <c r="Q446" s="895"/>
      <c r="R446" s="896"/>
      <c r="S446" s="893"/>
      <c r="AB446" s="84">
        <f t="shared" si="64"/>
        <v>0</v>
      </c>
    </row>
    <row r="447" spans="1:31" ht="15.75" thickBot="1">
      <c r="A447" s="866"/>
      <c r="B447" s="867"/>
      <c r="C447" s="889"/>
      <c r="D447" s="866"/>
      <c r="E447" s="897"/>
      <c r="F447" s="898" t="s">
        <v>235</v>
      </c>
      <c r="G447" s="899" t="s">
        <v>236</v>
      </c>
      <c r="H447" s="869">
        <f>SUM(H444:H445)</f>
        <v>1800000</v>
      </c>
      <c r="I447" s="869">
        <f>I445</f>
        <v>662950.71</v>
      </c>
      <c r="J447" s="870">
        <f>I447/H447</f>
        <v>0.36830594999999999</v>
      </c>
      <c r="K447" s="869">
        <f>H447-I447</f>
        <v>1137049.29</v>
      </c>
      <c r="L447" s="900">
        <f>SUM(L444)</f>
        <v>0</v>
      </c>
      <c r="M447" s="900">
        <f>SUM(M444)</f>
        <v>0</v>
      </c>
      <c r="N447" s="901"/>
      <c r="O447" s="900">
        <f>L447-M447</f>
        <v>0</v>
      </c>
      <c r="P447" s="900">
        <f>L447+H447</f>
        <v>1800000</v>
      </c>
      <c r="Q447" s="900">
        <f>M447+I447</f>
        <v>662950.71</v>
      </c>
      <c r="R447" s="901">
        <f>Q447/P447</f>
        <v>0.36830594999999999</v>
      </c>
      <c r="S447" s="900">
        <f>P447-Q447</f>
        <v>1137049.29</v>
      </c>
      <c r="AB447" s="84">
        <f t="shared" si="64"/>
        <v>0</v>
      </c>
    </row>
    <row r="448" spans="1:31" ht="15.75" thickBot="1">
      <c r="A448" s="866"/>
      <c r="B448" s="867"/>
      <c r="C448" s="889"/>
      <c r="D448" s="866"/>
      <c r="E448" s="867"/>
      <c r="F448" s="866"/>
      <c r="G448" s="902" t="s">
        <v>4172</v>
      </c>
      <c r="H448" s="903">
        <f>SUM(H447)</f>
        <v>1800000</v>
      </c>
      <c r="I448" s="903">
        <f>SUM(I447)</f>
        <v>662950.71</v>
      </c>
      <c r="J448" s="904">
        <f>I448/H448</f>
        <v>0.36830594999999999</v>
      </c>
      <c r="K448" s="903">
        <f>H448-I448</f>
        <v>1137049.29</v>
      </c>
      <c r="L448" s="905">
        <f>SUM(L447)</f>
        <v>0</v>
      </c>
      <c r="M448" s="905">
        <f>SUM(M447)</f>
        <v>0</v>
      </c>
      <c r="N448" s="906"/>
      <c r="O448" s="905">
        <f>L448-M448</f>
        <v>0</v>
      </c>
      <c r="P448" s="905">
        <f>SUM(P447)</f>
        <v>1800000</v>
      </c>
      <c r="Q448" s="905">
        <f>M448+I448</f>
        <v>662950.71</v>
      </c>
      <c r="R448" s="906">
        <f>Q448/P448</f>
        <v>0.36830594999999999</v>
      </c>
      <c r="S448" s="905">
        <f>P448-Q448</f>
        <v>1137049.29</v>
      </c>
      <c r="AB448" s="84">
        <f t="shared" si="64"/>
        <v>0</v>
      </c>
    </row>
    <row r="449" spans="1:31" ht="28.5">
      <c r="A449" s="866"/>
      <c r="B449" s="867"/>
      <c r="C449" s="889"/>
      <c r="D449" s="866"/>
      <c r="E449" s="890"/>
      <c r="F449" s="891"/>
      <c r="G449" s="907" t="s">
        <v>4880</v>
      </c>
      <c r="H449" s="908"/>
      <c r="I449" s="909"/>
      <c r="J449" s="910"/>
      <c r="K449" s="909"/>
      <c r="L449" s="911"/>
      <c r="M449" s="912"/>
      <c r="N449" s="913"/>
      <c r="O449" s="912"/>
      <c r="P449" s="912"/>
      <c r="Q449" s="912"/>
      <c r="R449" s="913"/>
      <c r="S449" s="914"/>
      <c r="AB449" s="84">
        <f t="shared" si="64"/>
        <v>0</v>
      </c>
    </row>
    <row r="450" spans="1:31" ht="15.75" thickBot="1">
      <c r="A450" s="866"/>
      <c r="B450" s="867"/>
      <c r="C450" s="889"/>
      <c r="D450" s="866"/>
      <c r="E450" s="897"/>
      <c r="F450" s="898" t="s">
        <v>235</v>
      </c>
      <c r="G450" s="899" t="s">
        <v>236</v>
      </c>
      <c r="H450" s="869">
        <f>SUM(H448)</f>
        <v>1800000</v>
      </c>
      <c r="I450" s="869">
        <f>SUM(I448)</f>
        <v>662950.71</v>
      </c>
      <c r="J450" s="870">
        <f t="shared" ref="J450:S450" si="67">SUM(J448)</f>
        <v>0.36830594999999999</v>
      </c>
      <c r="K450" s="869">
        <f t="shared" si="67"/>
        <v>1137049.29</v>
      </c>
      <c r="L450" s="900">
        <f t="shared" si="67"/>
        <v>0</v>
      </c>
      <c r="M450" s="900">
        <f t="shared" si="67"/>
        <v>0</v>
      </c>
      <c r="N450" s="901"/>
      <c r="O450" s="900">
        <f t="shared" si="67"/>
        <v>0</v>
      </c>
      <c r="P450" s="900">
        <f t="shared" si="67"/>
        <v>1800000</v>
      </c>
      <c r="Q450" s="900">
        <f t="shared" si="67"/>
        <v>662950.71</v>
      </c>
      <c r="R450" s="901">
        <f t="shared" si="67"/>
        <v>0.36830594999999999</v>
      </c>
      <c r="S450" s="900">
        <f t="shared" si="67"/>
        <v>1137049.29</v>
      </c>
      <c r="AB450" s="84">
        <f t="shared" si="64"/>
        <v>0</v>
      </c>
    </row>
    <row r="451" spans="1:31" ht="15.75" thickBot="1">
      <c r="A451" s="866"/>
      <c r="B451" s="867"/>
      <c r="C451" s="889"/>
      <c r="D451" s="866"/>
      <c r="E451" s="867"/>
      <c r="F451" s="866"/>
      <c r="G451" s="902" t="s">
        <v>4881</v>
      </c>
      <c r="H451" s="903">
        <f>SUM(H450)</f>
        <v>1800000</v>
      </c>
      <c r="I451" s="903">
        <f>SUM(I450)</f>
        <v>662950.71</v>
      </c>
      <c r="J451" s="904">
        <f>I451/H451</f>
        <v>0.36830594999999999</v>
      </c>
      <c r="K451" s="903">
        <f>SUM(K450)</f>
        <v>1137049.29</v>
      </c>
      <c r="L451" s="905">
        <f>SUM(L450)</f>
        <v>0</v>
      </c>
      <c r="M451" s="905">
        <f>SUM(M450)</f>
        <v>0</v>
      </c>
      <c r="N451" s="906"/>
      <c r="O451" s="905">
        <f>SUM(O450)</f>
        <v>0</v>
      </c>
      <c r="P451" s="905">
        <f>SUM(P450)</f>
        <v>1800000</v>
      </c>
      <c r="Q451" s="905">
        <f>SUM(Q450)</f>
        <v>662950.71</v>
      </c>
      <c r="R451" s="906">
        <f>Q451/P451</f>
        <v>0.36830594999999999</v>
      </c>
      <c r="S451" s="905">
        <f>SUM(S450)</f>
        <v>1137049.29</v>
      </c>
      <c r="AB451" s="84">
        <f t="shared" si="64"/>
        <v>0</v>
      </c>
    </row>
    <row r="452" spans="1:31">
      <c r="A452" s="866"/>
      <c r="B452" s="867"/>
      <c r="C452" s="889"/>
      <c r="D452" s="866"/>
      <c r="E452" s="867"/>
      <c r="F452" s="866"/>
      <c r="G452" s="944"/>
      <c r="H452" s="946"/>
      <c r="I452" s="946"/>
      <c r="J452" s="947"/>
      <c r="K452" s="946"/>
      <c r="L452" s="948"/>
      <c r="M452" s="948"/>
      <c r="N452" s="949"/>
      <c r="O452" s="948"/>
      <c r="P452" s="948"/>
      <c r="Q452" s="948"/>
      <c r="R452" s="949"/>
      <c r="S452" s="948"/>
      <c r="AB452" s="84">
        <f t="shared" si="64"/>
        <v>0</v>
      </c>
    </row>
    <row r="453" spans="1:31">
      <c r="A453" s="863"/>
      <c r="B453" s="864"/>
      <c r="C453" s="943" t="s">
        <v>5052</v>
      </c>
      <c r="D453" s="876"/>
      <c r="E453" s="877"/>
      <c r="F453" s="878"/>
      <c r="G453" s="879" t="s">
        <v>5053</v>
      </c>
      <c r="H453" s="869"/>
      <c r="I453" s="869"/>
      <c r="J453" s="870"/>
      <c r="K453" s="869"/>
      <c r="L453" s="871"/>
      <c r="M453" s="871"/>
      <c r="N453" s="872"/>
      <c r="O453" s="871"/>
      <c r="P453" s="871"/>
      <c r="Q453" s="871"/>
      <c r="R453" s="872"/>
      <c r="S453" s="873"/>
      <c r="AB453" s="84">
        <f t="shared" si="64"/>
        <v>0</v>
      </c>
    </row>
    <row r="454" spans="1:31">
      <c r="A454" s="863"/>
      <c r="B454" s="864"/>
      <c r="C454" s="865"/>
      <c r="D454" s="880">
        <v>630</v>
      </c>
      <c r="E454" s="881"/>
      <c r="F454" s="880"/>
      <c r="G454" s="882" t="s">
        <v>184</v>
      </c>
      <c r="H454" s="869"/>
      <c r="I454" s="869"/>
      <c r="J454" s="870"/>
      <c r="K454" s="869"/>
      <c r="L454" s="871"/>
      <c r="M454" s="871"/>
      <c r="N454" s="872"/>
      <c r="O454" s="871"/>
      <c r="P454" s="871"/>
      <c r="Q454" s="871"/>
      <c r="R454" s="872"/>
      <c r="S454" s="873"/>
      <c r="AB454" s="84">
        <f t="shared" si="64"/>
        <v>0</v>
      </c>
    </row>
    <row r="455" spans="1:31" hidden="1">
      <c r="A455" s="863"/>
      <c r="B455" s="864"/>
      <c r="C455" s="883"/>
      <c r="D455" s="863"/>
      <c r="E455" s="884" t="s">
        <v>5263</v>
      </c>
      <c r="F455" s="885">
        <v>426</v>
      </c>
      <c r="G455" s="888" t="s">
        <v>5437</v>
      </c>
      <c r="H455" s="869">
        <v>0</v>
      </c>
      <c r="I455" s="869">
        <v>7000000</v>
      </c>
      <c r="J455" s="870" t="e">
        <f>I455/H455</f>
        <v>#DIV/0!</v>
      </c>
      <c r="K455" s="869">
        <f>H455-I455</f>
        <v>-7000000</v>
      </c>
      <c r="L455" s="871">
        <v>0</v>
      </c>
      <c r="M455" s="871">
        <v>0</v>
      </c>
      <c r="N455" s="872"/>
      <c r="O455" s="871">
        <f>L455-M455</f>
        <v>0</v>
      </c>
      <c r="P455" s="871">
        <f>L455+H455</f>
        <v>0</v>
      </c>
      <c r="Q455" s="871">
        <f>M455+I455</f>
        <v>7000000</v>
      </c>
      <c r="R455" s="872" t="e">
        <f>Q455/P455</f>
        <v>#DIV/0!</v>
      </c>
      <c r="S455" s="873">
        <f>P455-Q455</f>
        <v>-7000000</v>
      </c>
      <c r="T455" s="887" t="s">
        <v>5058</v>
      </c>
      <c r="Z455" s="812">
        <f>H455-X455+Y455</f>
        <v>0</v>
      </c>
      <c r="AA455" s="813">
        <v>9000000</v>
      </c>
      <c r="AB455" s="84">
        <f t="shared" si="64"/>
        <v>-9000000</v>
      </c>
      <c r="AE455" s="84">
        <f>H455-AA455</f>
        <v>-9000000</v>
      </c>
    </row>
    <row r="456" spans="1:31" ht="30.75" thickBot="1">
      <c r="A456" s="863"/>
      <c r="B456" s="864"/>
      <c r="C456" s="883"/>
      <c r="D456" s="863"/>
      <c r="E456" s="884" t="s">
        <v>5264</v>
      </c>
      <c r="F456" s="885">
        <v>451</v>
      </c>
      <c r="G456" s="888" t="s">
        <v>5376</v>
      </c>
      <c r="H456" s="869">
        <f>18000000+5000000</f>
        <v>23000000</v>
      </c>
      <c r="I456" s="869">
        <v>0</v>
      </c>
      <c r="J456" s="870">
        <f>I456/H456</f>
        <v>0</v>
      </c>
      <c r="K456" s="869">
        <f>H456-I456</f>
        <v>23000000</v>
      </c>
      <c r="L456" s="871">
        <v>0</v>
      </c>
      <c r="M456" s="871">
        <v>0</v>
      </c>
      <c r="N456" s="872"/>
      <c r="O456" s="871">
        <f>L456-M456</f>
        <v>0</v>
      </c>
      <c r="P456" s="871">
        <f>L456+H456</f>
        <v>23000000</v>
      </c>
      <c r="Q456" s="871"/>
      <c r="R456" s="872"/>
      <c r="S456" s="873"/>
      <c r="T456" s="887"/>
    </row>
    <row r="457" spans="1:31" ht="15.75" hidden="1" thickBot="1">
      <c r="A457" s="863"/>
      <c r="B457" s="864"/>
      <c r="C457" s="883"/>
      <c r="D457" s="863"/>
      <c r="E457" s="884"/>
      <c r="F457" s="885"/>
      <c r="G457" s="888"/>
      <c r="H457" s="869"/>
      <c r="I457" s="869"/>
      <c r="J457" s="870"/>
      <c r="K457" s="869"/>
      <c r="L457" s="871"/>
      <c r="M457" s="871"/>
      <c r="N457" s="872"/>
      <c r="O457" s="871"/>
      <c r="P457" s="871"/>
      <c r="Q457" s="871"/>
      <c r="R457" s="872"/>
      <c r="S457" s="873"/>
      <c r="T457" s="887"/>
    </row>
    <row r="458" spans="1:31">
      <c r="A458" s="866"/>
      <c r="B458" s="867"/>
      <c r="C458" s="889"/>
      <c r="D458" s="866"/>
      <c r="E458" s="890"/>
      <c r="F458" s="891"/>
      <c r="G458" s="892" t="s">
        <v>4886</v>
      </c>
      <c r="H458" s="893"/>
      <c r="I458" s="893"/>
      <c r="J458" s="894"/>
      <c r="K458" s="893"/>
      <c r="L458" s="895"/>
      <c r="M458" s="895"/>
      <c r="N458" s="896"/>
      <c r="O458" s="895"/>
      <c r="P458" s="895"/>
      <c r="Q458" s="895"/>
      <c r="R458" s="896"/>
      <c r="S458" s="893"/>
      <c r="AB458" s="84">
        <f t="shared" si="64"/>
        <v>0</v>
      </c>
    </row>
    <row r="459" spans="1:31" ht="15.75" thickBot="1">
      <c r="A459" s="866"/>
      <c r="B459" s="867"/>
      <c r="C459" s="889"/>
      <c r="D459" s="866"/>
      <c r="E459" s="897"/>
      <c r="F459" s="898" t="s">
        <v>235</v>
      </c>
      <c r="G459" s="899" t="s">
        <v>236</v>
      </c>
      <c r="H459" s="869">
        <f>SUM(H455:H456)</f>
        <v>23000000</v>
      </c>
      <c r="I459" s="869">
        <f>SUM(I455:I455)</f>
        <v>7000000</v>
      </c>
      <c r="J459" s="870">
        <f>I459/H459</f>
        <v>0.30434782608695654</v>
      </c>
      <c r="K459" s="869">
        <f>SUM(K455:K455)</f>
        <v>-7000000</v>
      </c>
      <c r="L459" s="900">
        <f>SUM(L455)</f>
        <v>0</v>
      </c>
      <c r="M459" s="900">
        <f>SUM(M455)</f>
        <v>0</v>
      </c>
      <c r="N459" s="901"/>
      <c r="O459" s="900">
        <f>L459-M459</f>
        <v>0</v>
      </c>
      <c r="P459" s="900">
        <f>L459+H459</f>
        <v>23000000</v>
      </c>
      <c r="Q459" s="900">
        <f>M459+I459</f>
        <v>7000000</v>
      </c>
      <c r="R459" s="901">
        <f>Q459/P459</f>
        <v>0.30434782608695654</v>
      </c>
      <c r="S459" s="900">
        <f>P459-Q459</f>
        <v>16000000</v>
      </c>
      <c r="AB459" s="84">
        <f t="shared" si="64"/>
        <v>0</v>
      </c>
    </row>
    <row r="460" spans="1:31" ht="15.75" thickBot="1">
      <c r="A460" s="866"/>
      <c r="B460" s="867"/>
      <c r="C460" s="889"/>
      <c r="D460" s="866"/>
      <c r="E460" s="867"/>
      <c r="F460" s="866"/>
      <c r="G460" s="902" t="s">
        <v>4889</v>
      </c>
      <c r="H460" s="903">
        <f>SUM(H459)</f>
        <v>23000000</v>
      </c>
      <c r="I460" s="903">
        <f>SUM(I459)</f>
        <v>7000000</v>
      </c>
      <c r="J460" s="904">
        <f>I460/H460</f>
        <v>0.30434782608695654</v>
      </c>
      <c r="K460" s="903">
        <f>SUM(K459)</f>
        <v>-7000000</v>
      </c>
      <c r="L460" s="905">
        <f>SUM(L459)</f>
        <v>0</v>
      </c>
      <c r="M460" s="905">
        <f>SUM(M459)</f>
        <v>0</v>
      </c>
      <c r="N460" s="906"/>
      <c r="O460" s="905">
        <f>L460-M460</f>
        <v>0</v>
      </c>
      <c r="P460" s="905">
        <f>SUM(P459)</f>
        <v>23000000</v>
      </c>
      <c r="Q460" s="905">
        <f>M460+I460</f>
        <v>7000000</v>
      </c>
      <c r="R460" s="906">
        <f>Q460/P460</f>
        <v>0.30434782608695654</v>
      </c>
      <c r="S460" s="905">
        <f>P460-Q460</f>
        <v>16000000</v>
      </c>
      <c r="AB460" s="84">
        <f t="shared" si="64"/>
        <v>0</v>
      </c>
    </row>
    <row r="461" spans="1:31" ht="28.5">
      <c r="A461" s="866"/>
      <c r="B461" s="867"/>
      <c r="C461" s="889"/>
      <c r="D461" s="866"/>
      <c r="E461" s="890"/>
      <c r="F461" s="891"/>
      <c r="G461" s="907" t="s">
        <v>4882</v>
      </c>
      <c r="H461" s="908"/>
      <c r="I461" s="909"/>
      <c r="J461" s="910"/>
      <c r="K461" s="909"/>
      <c r="L461" s="911"/>
      <c r="M461" s="912"/>
      <c r="N461" s="913"/>
      <c r="O461" s="912"/>
      <c r="P461" s="912"/>
      <c r="Q461" s="912"/>
      <c r="R461" s="913"/>
      <c r="S461" s="914"/>
      <c r="AB461" s="84">
        <f t="shared" si="64"/>
        <v>0</v>
      </c>
    </row>
    <row r="462" spans="1:31" ht="15.75" thickBot="1">
      <c r="A462" s="866"/>
      <c r="B462" s="867"/>
      <c r="C462" s="889"/>
      <c r="D462" s="866"/>
      <c r="E462" s="897"/>
      <c r="F462" s="898" t="s">
        <v>235</v>
      </c>
      <c r="G462" s="899" t="s">
        <v>236</v>
      </c>
      <c r="H462" s="869">
        <f t="shared" ref="H462:M462" si="68">SUM(H460)</f>
        <v>23000000</v>
      </c>
      <c r="I462" s="869">
        <f t="shared" si="68"/>
        <v>7000000</v>
      </c>
      <c r="J462" s="870">
        <f t="shared" si="68"/>
        <v>0.30434782608695654</v>
      </c>
      <c r="K462" s="869">
        <f t="shared" si="68"/>
        <v>-7000000</v>
      </c>
      <c r="L462" s="900">
        <f t="shared" si="68"/>
        <v>0</v>
      </c>
      <c r="M462" s="900">
        <f t="shared" si="68"/>
        <v>0</v>
      </c>
      <c r="N462" s="901"/>
      <c r="O462" s="900">
        <f>SUM(O460)</f>
        <v>0</v>
      </c>
      <c r="P462" s="900">
        <f>SUM(P460)</f>
        <v>23000000</v>
      </c>
      <c r="Q462" s="900">
        <f>SUM(Q460)</f>
        <v>7000000</v>
      </c>
      <c r="R462" s="901">
        <f>SUM(R460)</f>
        <v>0.30434782608695654</v>
      </c>
      <c r="S462" s="900">
        <f>SUM(S460)</f>
        <v>16000000</v>
      </c>
      <c r="AB462" s="84">
        <f t="shared" si="64"/>
        <v>0</v>
      </c>
    </row>
    <row r="463" spans="1:31" ht="15.75" thickBot="1">
      <c r="A463" s="866"/>
      <c r="B463" s="867"/>
      <c r="C463" s="889"/>
      <c r="D463" s="866"/>
      <c r="E463" s="867"/>
      <c r="F463" s="866"/>
      <c r="G463" s="902" t="s">
        <v>4883</v>
      </c>
      <c r="H463" s="903">
        <f>SUM(H462)</f>
        <v>23000000</v>
      </c>
      <c r="I463" s="903">
        <f>SUM(I462)</f>
        <v>7000000</v>
      </c>
      <c r="J463" s="904">
        <f>I463/H463</f>
        <v>0.30434782608695654</v>
      </c>
      <c r="K463" s="903">
        <f>SUM(K462)</f>
        <v>-7000000</v>
      </c>
      <c r="L463" s="905">
        <f>SUM(L462)</f>
        <v>0</v>
      </c>
      <c r="M463" s="905">
        <f>SUM(M462)</f>
        <v>0</v>
      </c>
      <c r="N463" s="906"/>
      <c r="O463" s="905">
        <f>SUM(O462)</f>
        <v>0</v>
      </c>
      <c r="P463" s="905">
        <f>SUM(P462)</f>
        <v>23000000</v>
      </c>
      <c r="Q463" s="905">
        <f>SUM(Q462)</f>
        <v>7000000</v>
      </c>
      <c r="R463" s="906">
        <f>Q463/P463</f>
        <v>0.30434782608695654</v>
      </c>
      <c r="S463" s="905">
        <f>SUM(S462)</f>
        <v>16000000</v>
      </c>
      <c r="AB463" s="84">
        <f t="shared" si="64"/>
        <v>0</v>
      </c>
    </row>
    <row r="464" spans="1:31">
      <c r="A464" s="866"/>
      <c r="B464" s="867"/>
      <c r="C464" s="889"/>
      <c r="D464" s="866"/>
      <c r="E464" s="867"/>
      <c r="F464" s="866"/>
      <c r="G464" s="944"/>
      <c r="H464" s="946"/>
      <c r="I464" s="946"/>
      <c r="J464" s="947"/>
      <c r="K464" s="946"/>
      <c r="L464" s="948"/>
      <c r="M464" s="948"/>
      <c r="N464" s="949"/>
      <c r="O464" s="948"/>
      <c r="P464" s="948"/>
      <c r="Q464" s="948"/>
      <c r="R464" s="949"/>
      <c r="S464" s="948"/>
      <c r="AB464" s="84">
        <f t="shared" si="64"/>
        <v>0</v>
      </c>
    </row>
    <row r="465" spans="1:31" s="954" customFormat="1" ht="57" hidden="1">
      <c r="A465" s="753"/>
      <c r="B465" s="754"/>
      <c r="C465" s="950" t="s">
        <v>4885</v>
      </c>
      <c r="D465" s="753"/>
      <c r="E465" s="754"/>
      <c r="F465" s="951"/>
      <c r="G465" s="851" t="s">
        <v>5271</v>
      </c>
      <c r="H465" s="760"/>
      <c r="I465" s="760"/>
      <c r="J465" s="761"/>
      <c r="K465" s="760"/>
      <c r="L465" s="762"/>
      <c r="M465" s="762"/>
      <c r="N465" s="763"/>
      <c r="O465" s="762"/>
      <c r="P465" s="762"/>
      <c r="Q465" s="762"/>
      <c r="R465" s="763"/>
      <c r="S465" s="952"/>
      <c r="T465" s="953"/>
      <c r="V465" s="955"/>
      <c r="W465" s="955"/>
      <c r="X465" s="815"/>
      <c r="Y465" s="816"/>
      <c r="Z465" s="812"/>
      <c r="AA465" s="813"/>
      <c r="AB465" s="954">
        <f t="shared" si="64"/>
        <v>0</v>
      </c>
    </row>
    <row r="466" spans="1:31" s="954" customFormat="1" hidden="1">
      <c r="A466" s="753"/>
      <c r="B466" s="754"/>
      <c r="C466" s="956"/>
      <c r="D466" s="764">
        <v>630</v>
      </c>
      <c r="E466" s="765"/>
      <c r="F466" s="764"/>
      <c r="G466" s="957" t="s">
        <v>184</v>
      </c>
      <c r="H466" s="760"/>
      <c r="I466" s="760"/>
      <c r="J466" s="761"/>
      <c r="K466" s="760"/>
      <c r="L466" s="762"/>
      <c r="M466" s="762"/>
      <c r="N466" s="763"/>
      <c r="O466" s="762"/>
      <c r="P466" s="762"/>
      <c r="Q466" s="762"/>
      <c r="R466" s="763"/>
      <c r="S466" s="952"/>
      <c r="T466" s="953"/>
      <c r="V466" s="955"/>
      <c r="W466" s="955"/>
      <c r="X466" s="815"/>
      <c r="Y466" s="816"/>
      <c r="Z466" s="812"/>
      <c r="AA466" s="813"/>
      <c r="AB466" s="954">
        <f t="shared" si="64"/>
        <v>0</v>
      </c>
    </row>
    <row r="467" spans="1:31" s="954" customFormat="1" ht="15.75" hidden="1" thickBot="1">
      <c r="A467" s="753"/>
      <c r="B467" s="754"/>
      <c r="C467" s="950"/>
      <c r="D467" s="753"/>
      <c r="E467" s="958"/>
      <c r="F467" s="951">
        <v>511</v>
      </c>
      <c r="G467" s="769" t="s">
        <v>4131</v>
      </c>
      <c r="H467" s="760">
        <v>0</v>
      </c>
      <c r="I467" s="760">
        <v>0</v>
      </c>
      <c r="J467" s="761" t="e">
        <f>I467/H467</f>
        <v>#DIV/0!</v>
      </c>
      <c r="K467" s="760">
        <f>H467-I467</f>
        <v>0</v>
      </c>
      <c r="L467" s="762">
        <v>0</v>
      </c>
      <c r="M467" s="762">
        <v>0</v>
      </c>
      <c r="N467" s="763"/>
      <c r="O467" s="762">
        <f>L467-M467</f>
        <v>0</v>
      </c>
      <c r="P467" s="762">
        <f>L467+H467</f>
        <v>0</v>
      </c>
      <c r="Q467" s="762">
        <f>M467+I467</f>
        <v>0</v>
      </c>
      <c r="R467" s="763" t="e">
        <f>Q467/P467</f>
        <v>#DIV/0!</v>
      </c>
      <c r="S467" s="952">
        <f>P467-Q467</f>
        <v>0</v>
      </c>
      <c r="T467" s="953"/>
      <c r="V467" s="955">
        <f>1200000-773488</f>
        <v>426512</v>
      </c>
      <c r="W467" s="955"/>
      <c r="X467" s="815"/>
      <c r="Y467" s="816">
        <v>426512</v>
      </c>
      <c r="Z467" s="812">
        <f>H467-X467+Y467</f>
        <v>426512</v>
      </c>
      <c r="AA467" s="813">
        <v>1000000</v>
      </c>
      <c r="AB467" s="954">
        <f t="shared" si="64"/>
        <v>-573488</v>
      </c>
      <c r="AE467" s="954">
        <f>H467-AA467</f>
        <v>-1000000</v>
      </c>
    </row>
    <row r="468" spans="1:31" hidden="1">
      <c r="E468" s="770"/>
      <c r="F468" s="771"/>
      <c r="G468" s="772" t="s">
        <v>4886</v>
      </c>
      <c r="H468" s="773"/>
      <c r="I468" s="773"/>
      <c r="J468" s="774"/>
      <c r="K468" s="773"/>
      <c r="L468" s="775"/>
      <c r="M468" s="775"/>
      <c r="N468" s="776"/>
      <c r="O468" s="775"/>
      <c r="P468" s="775"/>
      <c r="Q468" s="775"/>
      <c r="R468" s="776"/>
      <c r="S468" s="859"/>
      <c r="AB468" s="84">
        <f t="shared" si="64"/>
        <v>0</v>
      </c>
    </row>
    <row r="469" spans="1:31" hidden="1">
      <c r="E469" s="777"/>
      <c r="F469" s="778" t="s">
        <v>235</v>
      </c>
      <c r="G469" s="779" t="s">
        <v>236</v>
      </c>
      <c r="H469" s="780">
        <f>SUM(H467:H467)</f>
        <v>0</v>
      </c>
      <c r="I469" s="780">
        <f>SUM(I467:I467)</f>
        <v>0</v>
      </c>
      <c r="J469" s="781" t="e">
        <f>I469/H469</f>
        <v>#DIV/0!</v>
      </c>
      <c r="K469" s="780">
        <f>H469-I469</f>
        <v>0</v>
      </c>
      <c r="L469" s="782">
        <v>0</v>
      </c>
      <c r="M469" s="782">
        <f>SUM(M467:M467)</f>
        <v>0</v>
      </c>
      <c r="N469" s="783"/>
      <c r="O469" s="782">
        <v>0</v>
      </c>
      <c r="P469" s="782">
        <f>L469+H469</f>
        <v>0</v>
      </c>
      <c r="Q469" s="782">
        <f>M469+I469</f>
        <v>0</v>
      </c>
      <c r="R469" s="783" t="e">
        <f>Q469/P469</f>
        <v>#DIV/0!</v>
      </c>
      <c r="S469" s="782">
        <f>P469-Q469</f>
        <v>0</v>
      </c>
      <c r="AB469" s="84">
        <f t="shared" si="64"/>
        <v>0</v>
      </c>
    </row>
    <row r="470" spans="1:31" ht="15.75" hidden="1" thickBot="1">
      <c r="E470" s="777"/>
      <c r="F470" s="778">
        <v>10</v>
      </c>
      <c r="G470" s="779" t="s">
        <v>4884</v>
      </c>
      <c r="H470" s="780">
        <v>0</v>
      </c>
      <c r="I470" s="780"/>
      <c r="J470" s="781"/>
      <c r="K470" s="780"/>
      <c r="L470" s="782">
        <f>L467</f>
        <v>0</v>
      </c>
      <c r="M470" s="782">
        <f>M467</f>
        <v>0</v>
      </c>
      <c r="N470" s="783"/>
      <c r="O470" s="782">
        <f>O467</f>
        <v>0</v>
      </c>
      <c r="P470" s="782">
        <f>L470+H470</f>
        <v>0</v>
      </c>
      <c r="Q470" s="782">
        <f>M470+I470</f>
        <v>0</v>
      </c>
      <c r="R470" s="783" t="e">
        <f>Q470/P470</f>
        <v>#DIV/0!</v>
      </c>
      <c r="S470" s="782">
        <f>P470-Q470</f>
        <v>0</v>
      </c>
      <c r="AB470" s="84">
        <f t="shared" si="64"/>
        <v>0</v>
      </c>
    </row>
    <row r="471" spans="1:31" ht="15.75" hidden="1" thickBot="1">
      <c r="G471" s="784" t="s">
        <v>4889</v>
      </c>
      <c r="H471" s="785">
        <f>SUM(H469:H470)</f>
        <v>0</v>
      </c>
      <c r="I471" s="785">
        <f>SUM(I469:I470)</f>
        <v>0</v>
      </c>
      <c r="J471" s="786" t="e">
        <f>I471/H471</f>
        <v>#DIV/0!</v>
      </c>
      <c r="K471" s="785">
        <f>SUM(K469:K470)</f>
        <v>0</v>
      </c>
      <c r="L471" s="787">
        <f>SUM(L469:L470)</f>
        <v>0</v>
      </c>
      <c r="M471" s="787">
        <f>SUM(M469:M470)</f>
        <v>0</v>
      </c>
      <c r="N471" s="788"/>
      <c r="O471" s="787">
        <f>SUM(O469:O470)</f>
        <v>0</v>
      </c>
      <c r="P471" s="787">
        <f>SUM(P469:P470)</f>
        <v>0</v>
      </c>
      <c r="Q471" s="787">
        <f>SUM(Q469:Q470)</f>
        <v>0</v>
      </c>
      <c r="R471" s="788" t="e">
        <f>Q471/P471</f>
        <v>#DIV/0!</v>
      </c>
      <c r="S471" s="787">
        <f>SUM(S469:S470)</f>
        <v>0</v>
      </c>
      <c r="AB471" s="84">
        <f t="shared" si="64"/>
        <v>0</v>
      </c>
    </row>
    <row r="472" spans="1:31" hidden="1" collapsed="1">
      <c r="E472" s="770"/>
      <c r="F472" s="771"/>
      <c r="G472" s="789" t="s">
        <v>4887</v>
      </c>
      <c r="H472" s="790"/>
      <c r="I472" s="791"/>
      <c r="J472" s="792"/>
      <c r="K472" s="791"/>
      <c r="L472" s="793"/>
      <c r="M472" s="794"/>
      <c r="N472" s="795"/>
      <c r="O472" s="794"/>
      <c r="P472" s="794"/>
      <c r="Q472" s="794"/>
      <c r="R472" s="795"/>
      <c r="S472" s="860"/>
      <c r="AB472" s="84">
        <f t="shared" si="64"/>
        <v>0</v>
      </c>
    </row>
    <row r="473" spans="1:31" hidden="1">
      <c r="E473" s="777"/>
      <c r="F473" s="778" t="s">
        <v>235</v>
      </c>
      <c r="G473" s="779" t="s">
        <v>236</v>
      </c>
      <c r="H473" s="780">
        <f>SUM(H469)</f>
        <v>0</v>
      </c>
      <c r="I473" s="780">
        <f>SUM(I469)</f>
        <v>0</v>
      </c>
      <c r="J473" s="781" t="e">
        <f>I473/H473</f>
        <v>#DIV/0!</v>
      </c>
      <c r="K473" s="780">
        <f>SUM(K469)</f>
        <v>0</v>
      </c>
      <c r="L473" s="782">
        <f t="shared" ref="L473:S473" si="69">SUM(L469)</f>
        <v>0</v>
      </c>
      <c r="M473" s="782">
        <f t="shared" si="69"/>
        <v>0</v>
      </c>
      <c r="N473" s="783"/>
      <c r="O473" s="782">
        <f t="shared" si="69"/>
        <v>0</v>
      </c>
      <c r="P473" s="782">
        <f t="shared" si="69"/>
        <v>0</v>
      </c>
      <c r="Q473" s="782">
        <f t="shared" si="69"/>
        <v>0</v>
      </c>
      <c r="R473" s="783" t="e">
        <f>Q473/P473</f>
        <v>#DIV/0!</v>
      </c>
      <c r="S473" s="782">
        <f t="shared" si="69"/>
        <v>0</v>
      </c>
      <c r="AB473" s="84">
        <f t="shared" si="64"/>
        <v>0</v>
      </c>
    </row>
    <row r="474" spans="1:31" ht="15.75" hidden="1" thickBot="1">
      <c r="E474" s="777"/>
      <c r="F474" s="778">
        <v>10</v>
      </c>
      <c r="G474" s="779" t="s">
        <v>4884</v>
      </c>
      <c r="H474" s="780">
        <v>0</v>
      </c>
      <c r="I474" s="780">
        <v>0</v>
      </c>
      <c r="J474" s="781"/>
      <c r="K474" s="780">
        <v>0</v>
      </c>
      <c r="L474" s="782">
        <f>SUM(L470)</f>
        <v>0</v>
      </c>
      <c r="M474" s="782">
        <f t="shared" ref="M474:S474" si="70">SUM(M470)</f>
        <v>0</v>
      </c>
      <c r="N474" s="783"/>
      <c r="O474" s="782">
        <f t="shared" si="70"/>
        <v>0</v>
      </c>
      <c r="P474" s="782">
        <f t="shared" si="70"/>
        <v>0</v>
      </c>
      <c r="Q474" s="782">
        <f t="shared" si="70"/>
        <v>0</v>
      </c>
      <c r="R474" s="783" t="e">
        <f>Q474/P474</f>
        <v>#DIV/0!</v>
      </c>
      <c r="S474" s="782">
        <f t="shared" si="70"/>
        <v>0</v>
      </c>
      <c r="AB474" s="84">
        <f t="shared" si="64"/>
        <v>0</v>
      </c>
    </row>
    <row r="475" spans="1:31" ht="15.75" hidden="1" thickBot="1">
      <c r="G475" s="784" t="s">
        <v>4888</v>
      </c>
      <c r="H475" s="785">
        <f>SUM(H473:H474)</f>
        <v>0</v>
      </c>
      <c r="I475" s="785">
        <f t="shared" ref="I475:S475" si="71">SUM(I473:I474)</f>
        <v>0</v>
      </c>
      <c r="J475" s="786" t="e">
        <f>I475/H475</f>
        <v>#DIV/0!</v>
      </c>
      <c r="K475" s="785">
        <f t="shared" si="71"/>
        <v>0</v>
      </c>
      <c r="L475" s="787">
        <f t="shared" si="71"/>
        <v>0</v>
      </c>
      <c r="M475" s="787">
        <f t="shared" si="71"/>
        <v>0</v>
      </c>
      <c r="N475" s="788"/>
      <c r="O475" s="787">
        <f t="shared" si="71"/>
        <v>0</v>
      </c>
      <c r="P475" s="787">
        <f t="shared" si="71"/>
        <v>0</v>
      </c>
      <c r="Q475" s="787">
        <f t="shared" si="71"/>
        <v>0</v>
      </c>
      <c r="R475" s="788" t="e">
        <f>Q475/P475</f>
        <v>#DIV/0!</v>
      </c>
      <c r="S475" s="787">
        <f t="shared" si="71"/>
        <v>0</v>
      </c>
      <c r="AB475" s="84">
        <f t="shared" si="64"/>
        <v>0</v>
      </c>
    </row>
    <row r="476" spans="1:31" ht="15" hidden="1" customHeight="1">
      <c r="G476" s="797"/>
      <c r="H476" s="798"/>
      <c r="I476" s="798"/>
      <c r="J476" s="799"/>
      <c r="K476" s="798"/>
      <c r="L476" s="800"/>
      <c r="M476" s="800"/>
      <c r="N476" s="801"/>
      <c r="O476" s="800"/>
      <c r="P476" s="800"/>
      <c r="Q476" s="800"/>
      <c r="R476" s="801"/>
      <c r="S476" s="800"/>
      <c r="AB476" s="84">
        <f t="shared" si="64"/>
        <v>0</v>
      </c>
    </row>
    <row r="477" spans="1:31" s="954" customFormat="1" ht="15" hidden="1" customHeight="1">
      <c r="A477" s="753"/>
      <c r="B477" s="754"/>
      <c r="C477" s="950" t="s">
        <v>4895</v>
      </c>
      <c r="D477" s="753"/>
      <c r="E477" s="754"/>
      <c r="F477" s="951"/>
      <c r="G477" s="851" t="s">
        <v>5170</v>
      </c>
      <c r="H477" s="760"/>
      <c r="I477" s="760"/>
      <c r="J477" s="761"/>
      <c r="K477" s="760"/>
      <c r="L477" s="762"/>
      <c r="M477" s="762"/>
      <c r="N477" s="763"/>
      <c r="O477" s="762"/>
      <c r="P477" s="762"/>
      <c r="Q477" s="762"/>
      <c r="R477" s="763"/>
      <c r="S477" s="952"/>
      <c r="T477" s="953"/>
      <c r="V477" s="955"/>
      <c r="W477" s="955"/>
      <c r="X477" s="815"/>
      <c r="Y477" s="816"/>
      <c r="Z477" s="812"/>
      <c r="AA477" s="813"/>
      <c r="AB477" s="954">
        <f t="shared" si="64"/>
        <v>0</v>
      </c>
    </row>
    <row r="478" spans="1:31" s="954" customFormat="1" ht="15" hidden="1" customHeight="1">
      <c r="A478" s="753"/>
      <c r="B478" s="754"/>
      <c r="C478" s="956"/>
      <c r="D478" s="764">
        <v>630</v>
      </c>
      <c r="E478" s="765"/>
      <c r="F478" s="764"/>
      <c r="G478" s="957" t="s">
        <v>184</v>
      </c>
      <c r="H478" s="760"/>
      <c r="I478" s="760"/>
      <c r="J478" s="761"/>
      <c r="K478" s="760"/>
      <c r="L478" s="762"/>
      <c r="M478" s="762"/>
      <c r="N478" s="763"/>
      <c r="O478" s="762"/>
      <c r="P478" s="762"/>
      <c r="Q478" s="762"/>
      <c r="R478" s="763"/>
      <c r="S478" s="952"/>
      <c r="T478" s="953"/>
      <c r="V478" s="955"/>
      <c r="W478" s="955"/>
      <c r="X478" s="815"/>
      <c r="Y478" s="816"/>
      <c r="Z478" s="812"/>
      <c r="AA478" s="813"/>
      <c r="AB478" s="954">
        <f t="shared" si="64"/>
        <v>0</v>
      </c>
    </row>
    <row r="479" spans="1:31" s="954" customFormat="1" ht="15.75" hidden="1" customHeight="1" thickBot="1">
      <c r="A479" s="753"/>
      <c r="B479" s="754"/>
      <c r="C479" s="950"/>
      <c r="D479" s="753"/>
      <c r="E479" s="958" t="s">
        <v>5082</v>
      </c>
      <c r="F479" s="951">
        <v>511</v>
      </c>
      <c r="G479" s="769" t="s">
        <v>4131</v>
      </c>
      <c r="H479" s="760">
        <v>0</v>
      </c>
      <c r="I479" s="760">
        <v>0</v>
      </c>
      <c r="J479" s="761"/>
      <c r="K479" s="760">
        <f>H479-I479</f>
        <v>0</v>
      </c>
      <c r="L479" s="762">
        <f>L484+L483+L482</f>
        <v>0</v>
      </c>
      <c r="M479" s="762">
        <v>0</v>
      </c>
      <c r="N479" s="763" t="e">
        <f>M479/L479</f>
        <v>#DIV/0!</v>
      </c>
      <c r="O479" s="762">
        <f>L479-M479</f>
        <v>0</v>
      </c>
      <c r="P479" s="762">
        <f>L479+H479</f>
        <v>0</v>
      </c>
      <c r="Q479" s="762">
        <f>M479+I479</f>
        <v>0</v>
      </c>
      <c r="R479" s="763" t="e">
        <f>Q479/P479</f>
        <v>#DIV/0!</v>
      </c>
      <c r="S479" s="952">
        <f>P479-Q479</f>
        <v>0</v>
      </c>
      <c r="T479" s="953"/>
      <c r="V479" s="955"/>
      <c r="W479" s="955"/>
      <c r="X479" s="815"/>
      <c r="Y479" s="816"/>
      <c r="Z479" s="812">
        <f>H479-X479+Y479</f>
        <v>0</v>
      </c>
      <c r="AA479" s="813">
        <v>0</v>
      </c>
      <c r="AB479" s="954">
        <f t="shared" si="64"/>
        <v>0</v>
      </c>
      <c r="AE479" s="954">
        <f>H479-AA479</f>
        <v>0</v>
      </c>
    </row>
    <row r="480" spans="1:31" ht="15" hidden="1" customHeight="1">
      <c r="E480" s="770"/>
      <c r="F480" s="771"/>
      <c r="G480" s="772" t="s">
        <v>4886</v>
      </c>
      <c r="H480" s="773"/>
      <c r="I480" s="773"/>
      <c r="J480" s="774"/>
      <c r="K480" s="773"/>
      <c r="L480" s="775"/>
      <c r="M480" s="775"/>
      <c r="N480" s="776"/>
      <c r="O480" s="775"/>
      <c r="P480" s="775"/>
      <c r="Q480" s="775"/>
      <c r="R480" s="776"/>
      <c r="S480" s="859"/>
      <c r="AB480" s="84">
        <f t="shared" si="64"/>
        <v>0</v>
      </c>
    </row>
    <row r="481" spans="1:28" ht="15" hidden="1" customHeight="1">
      <c r="E481" s="777"/>
      <c r="F481" s="778" t="s">
        <v>235</v>
      </c>
      <c r="G481" s="779" t="s">
        <v>236</v>
      </c>
      <c r="H481" s="780">
        <f>SUM(H479:H479)</f>
        <v>0</v>
      </c>
      <c r="I481" s="780">
        <f>SUM(I479:I479)</f>
        <v>0</v>
      </c>
      <c r="J481" s="781" t="e">
        <f>I481/H481</f>
        <v>#DIV/0!</v>
      </c>
      <c r="K481" s="780">
        <f>H481-I481</f>
        <v>0</v>
      </c>
      <c r="L481" s="782">
        <v>0</v>
      </c>
      <c r="M481" s="782">
        <v>0</v>
      </c>
      <c r="N481" s="783"/>
      <c r="O481" s="782">
        <v>0</v>
      </c>
      <c r="P481" s="782">
        <f t="shared" ref="P481:Q484" si="72">L481+H481</f>
        <v>0</v>
      </c>
      <c r="Q481" s="782">
        <f t="shared" si="72"/>
        <v>0</v>
      </c>
      <c r="R481" s="783" t="e">
        <f>Q481/P481</f>
        <v>#DIV/0!</v>
      </c>
      <c r="S481" s="782">
        <f>P481-Q481</f>
        <v>0</v>
      </c>
      <c r="AB481" s="84">
        <f t="shared" si="64"/>
        <v>0</v>
      </c>
    </row>
    <row r="482" spans="1:28" ht="15" hidden="1" customHeight="1">
      <c r="E482" s="777"/>
      <c r="F482" s="803" t="s">
        <v>247</v>
      </c>
      <c r="G482" s="779" t="s">
        <v>4692</v>
      </c>
      <c r="H482" s="780">
        <v>0</v>
      </c>
      <c r="I482" s="780">
        <v>0</v>
      </c>
      <c r="J482" s="781"/>
      <c r="K482" s="780">
        <v>0</v>
      </c>
      <c r="L482" s="782">
        <v>0</v>
      </c>
      <c r="M482" s="782">
        <v>0</v>
      </c>
      <c r="N482" s="783" t="e">
        <f>M482/L482</f>
        <v>#DIV/0!</v>
      </c>
      <c r="O482" s="782">
        <f>L482-M482</f>
        <v>0</v>
      </c>
      <c r="P482" s="782">
        <f t="shared" si="72"/>
        <v>0</v>
      </c>
      <c r="Q482" s="782">
        <f t="shared" si="72"/>
        <v>0</v>
      </c>
      <c r="R482" s="783" t="e">
        <f>Q482/P482</f>
        <v>#DIV/0!</v>
      </c>
      <c r="S482" s="782">
        <f>P482-Q482</f>
        <v>0</v>
      </c>
      <c r="AB482" s="84">
        <f t="shared" si="64"/>
        <v>0</v>
      </c>
    </row>
    <row r="483" spans="1:28" ht="15" hidden="1" customHeight="1">
      <c r="E483" s="777"/>
      <c r="F483" s="778">
        <v>10</v>
      </c>
      <c r="G483" s="779" t="s">
        <v>4884</v>
      </c>
      <c r="H483" s="780">
        <v>0</v>
      </c>
      <c r="I483" s="780">
        <v>0</v>
      </c>
      <c r="J483" s="781"/>
      <c r="K483" s="780">
        <v>0</v>
      </c>
      <c r="L483" s="782">
        <v>0</v>
      </c>
      <c r="M483" s="782">
        <v>0</v>
      </c>
      <c r="N483" s="783" t="e">
        <f>M483/L483</f>
        <v>#DIV/0!</v>
      </c>
      <c r="O483" s="782">
        <v>15000000</v>
      </c>
      <c r="P483" s="782">
        <f t="shared" si="72"/>
        <v>0</v>
      </c>
      <c r="Q483" s="782">
        <f t="shared" si="72"/>
        <v>0</v>
      </c>
      <c r="R483" s="783" t="e">
        <f>Q483/P483</f>
        <v>#DIV/0!</v>
      </c>
      <c r="S483" s="782">
        <v>15000000</v>
      </c>
      <c r="AB483" s="84">
        <f t="shared" ref="AB483:AB555" si="73">Z483-AA483</f>
        <v>0</v>
      </c>
    </row>
    <row r="484" spans="1:28" ht="15.75" hidden="1" customHeight="1" thickBot="1">
      <c r="E484" s="777"/>
      <c r="F484" s="778">
        <v>13</v>
      </c>
      <c r="G484" s="779" t="s">
        <v>257</v>
      </c>
      <c r="H484" s="780">
        <v>0</v>
      </c>
      <c r="I484" s="780">
        <v>0</v>
      </c>
      <c r="J484" s="781"/>
      <c r="K484" s="780">
        <v>0</v>
      </c>
      <c r="L484" s="782">
        <f>H484+D484</f>
        <v>0</v>
      </c>
      <c r="M484" s="782">
        <v>0</v>
      </c>
      <c r="N484" s="783" t="e">
        <f>M484/L484</f>
        <v>#DIV/0!</v>
      </c>
      <c r="O484" s="782">
        <f>L484-M484</f>
        <v>0</v>
      </c>
      <c r="P484" s="782">
        <f t="shared" si="72"/>
        <v>0</v>
      </c>
      <c r="Q484" s="782">
        <f t="shared" si="72"/>
        <v>0</v>
      </c>
      <c r="R484" s="783" t="e">
        <f>Q484/P484</f>
        <v>#DIV/0!</v>
      </c>
      <c r="S484" s="782">
        <f>P484-Q484</f>
        <v>0</v>
      </c>
      <c r="AB484" s="84">
        <f t="shared" si="73"/>
        <v>0</v>
      </c>
    </row>
    <row r="485" spans="1:28" ht="15.75" hidden="1" customHeight="1" thickBot="1">
      <c r="G485" s="784" t="s">
        <v>4889</v>
      </c>
      <c r="H485" s="785">
        <f>SUM(H481:H484)</f>
        <v>0</v>
      </c>
      <c r="I485" s="785">
        <f>SUM(I481:I484)</f>
        <v>0</v>
      </c>
      <c r="J485" s="786"/>
      <c r="K485" s="785">
        <f>SUM(K481:K483)</f>
        <v>0</v>
      </c>
      <c r="L485" s="787">
        <f>SUM(L481:L484)</f>
        <v>0</v>
      </c>
      <c r="M485" s="787">
        <f>SUM(M481:M484)</f>
        <v>0</v>
      </c>
      <c r="N485" s="788" t="e">
        <f>M485/L485</f>
        <v>#DIV/0!</v>
      </c>
      <c r="O485" s="787">
        <f>SUM(O481:O484)</f>
        <v>15000000</v>
      </c>
      <c r="P485" s="787">
        <f>SUM(P481:P484)</f>
        <v>0</v>
      </c>
      <c r="Q485" s="787">
        <f>SUM(Q481:Q484)</f>
        <v>0</v>
      </c>
      <c r="R485" s="788" t="e">
        <f>Q485/P485</f>
        <v>#DIV/0!</v>
      </c>
      <c r="S485" s="787">
        <f>SUM(S481:S484)</f>
        <v>15000000</v>
      </c>
      <c r="AB485" s="84">
        <f t="shared" si="73"/>
        <v>0</v>
      </c>
    </row>
    <row r="486" spans="1:28" ht="15" hidden="1" customHeight="1" collapsed="1">
      <c r="E486" s="770"/>
      <c r="F486" s="771"/>
      <c r="G486" s="789" t="s">
        <v>4897</v>
      </c>
      <c r="H486" s="790"/>
      <c r="I486" s="791"/>
      <c r="J486" s="792"/>
      <c r="K486" s="791"/>
      <c r="L486" s="793"/>
      <c r="M486" s="794"/>
      <c r="N486" s="795"/>
      <c r="O486" s="794"/>
      <c r="P486" s="794"/>
      <c r="Q486" s="794"/>
      <c r="R486" s="795"/>
      <c r="S486" s="860"/>
      <c r="AB486" s="84">
        <f t="shared" si="73"/>
        <v>0</v>
      </c>
    </row>
    <row r="487" spans="1:28" ht="15" hidden="1" customHeight="1">
      <c r="E487" s="777"/>
      <c r="F487" s="778" t="s">
        <v>235</v>
      </c>
      <c r="G487" s="779" t="s">
        <v>236</v>
      </c>
      <c r="H487" s="780">
        <f>SUM(H481)</f>
        <v>0</v>
      </c>
      <c r="I487" s="780">
        <f>SUM(I481)</f>
        <v>0</v>
      </c>
      <c r="J487" s="781" t="e">
        <f>I487/H487</f>
        <v>#DIV/0!</v>
      </c>
      <c r="K487" s="780">
        <f>SUM(K481)</f>
        <v>0</v>
      </c>
      <c r="L487" s="782">
        <f>SUM(L481)</f>
        <v>0</v>
      </c>
      <c r="M487" s="782">
        <f>SUM(M481)</f>
        <v>0</v>
      </c>
      <c r="N487" s="783"/>
      <c r="O487" s="782">
        <f>SUM(O481)</f>
        <v>0</v>
      </c>
      <c r="P487" s="782">
        <f>SUM(P481)</f>
        <v>0</v>
      </c>
      <c r="Q487" s="782">
        <f>SUM(Q481)</f>
        <v>0</v>
      </c>
      <c r="R487" s="783" t="e">
        <f>Q487/P487</f>
        <v>#DIV/0!</v>
      </c>
      <c r="S487" s="782">
        <f>SUM(S481)</f>
        <v>0</v>
      </c>
      <c r="AB487" s="84">
        <f t="shared" si="73"/>
        <v>0</v>
      </c>
    </row>
    <row r="488" spans="1:28" ht="15" hidden="1" customHeight="1">
      <c r="E488" s="777"/>
      <c r="F488" s="778" t="s">
        <v>247</v>
      </c>
      <c r="G488" s="779" t="s">
        <v>4692</v>
      </c>
      <c r="H488" s="780">
        <f>H482</f>
        <v>0</v>
      </c>
      <c r="I488" s="780">
        <f t="shared" ref="I488:S488" si="74">I482</f>
        <v>0</v>
      </c>
      <c r="J488" s="781"/>
      <c r="K488" s="780">
        <f t="shared" si="74"/>
        <v>0</v>
      </c>
      <c r="L488" s="782">
        <f t="shared" si="74"/>
        <v>0</v>
      </c>
      <c r="M488" s="782">
        <f t="shared" si="74"/>
        <v>0</v>
      </c>
      <c r="N488" s="783" t="e">
        <f t="shared" si="74"/>
        <v>#DIV/0!</v>
      </c>
      <c r="O488" s="782">
        <f t="shared" si="74"/>
        <v>0</v>
      </c>
      <c r="P488" s="782">
        <f t="shared" si="74"/>
        <v>0</v>
      </c>
      <c r="Q488" s="782">
        <f t="shared" si="74"/>
        <v>0</v>
      </c>
      <c r="R488" s="783" t="e">
        <f t="shared" si="74"/>
        <v>#DIV/0!</v>
      </c>
      <c r="S488" s="782">
        <f t="shared" si="74"/>
        <v>0</v>
      </c>
      <c r="AB488" s="84">
        <f t="shared" si="73"/>
        <v>0</v>
      </c>
    </row>
    <row r="489" spans="1:28" ht="15" hidden="1" customHeight="1">
      <c r="E489" s="777"/>
      <c r="F489" s="778">
        <v>10</v>
      </c>
      <c r="G489" s="779" t="s">
        <v>4884</v>
      </c>
      <c r="H489" s="780">
        <f>H483</f>
        <v>0</v>
      </c>
      <c r="I489" s="780">
        <f t="shared" ref="I489:S489" si="75">I483</f>
        <v>0</v>
      </c>
      <c r="J489" s="781"/>
      <c r="K489" s="780">
        <f t="shared" si="75"/>
        <v>0</v>
      </c>
      <c r="L489" s="782">
        <f t="shared" si="75"/>
        <v>0</v>
      </c>
      <c r="M489" s="782">
        <f t="shared" si="75"/>
        <v>0</v>
      </c>
      <c r="N489" s="783" t="e">
        <f t="shared" si="75"/>
        <v>#DIV/0!</v>
      </c>
      <c r="O489" s="782">
        <f t="shared" si="75"/>
        <v>15000000</v>
      </c>
      <c r="P489" s="782">
        <f t="shared" si="75"/>
        <v>0</v>
      </c>
      <c r="Q489" s="782">
        <f t="shared" si="75"/>
        <v>0</v>
      </c>
      <c r="R489" s="783" t="e">
        <f t="shared" si="75"/>
        <v>#DIV/0!</v>
      </c>
      <c r="S489" s="782">
        <f t="shared" si="75"/>
        <v>15000000</v>
      </c>
      <c r="AB489" s="84">
        <f t="shared" si="73"/>
        <v>0</v>
      </c>
    </row>
    <row r="490" spans="1:28" ht="15.75" hidden="1" customHeight="1" thickBot="1">
      <c r="E490" s="777"/>
      <c r="F490" s="778">
        <v>13</v>
      </c>
      <c r="G490" s="779" t="s">
        <v>257</v>
      </c>
      <c r="H490" s="780">
        <f>H484</f>
        <v>0</v>
      </c>
      <c r="I490" s="780">
        <f t="shared" ref="I490:S490" si="76">I484</f>
        <v>0</v>
      </c>
      <c r="J490" s="781"/>
      <c r="K490" s="780">
        <f t="shared" si="76"/>
        <v>0</v>
      </c>
      <c r="L490" s="782">
        <f t="shared" si="76"/>
        <v>0</v>
      </c>
      <c r="M490" s="782">
        <f t="shared" si="76"/>
        <v>0</v>
      </c>
      <c r="N490" s="783" t="e">
        <f t="shared" si="76"/>
        <v>#DIV/0!</v>
      </c>
      <c r="O490" s="782">
        <f t="shared" si="76"/>
        <v>0</v>
      </c>
      <c r="P490" s="782">
        <f t="shared" si="76"/>
        <v>0</v>
      </c>
      <c r="Q490" s="782">
        <f t="shared" si="76"/>
        <v>0</v>
      </c>
      <c r="R490" s="783" t="e">
        <f t="shared" si="76"/>
        <v>#DIV/0!</v>
      </c>
      <c r="S490" s="782">
        <f t="shared" si="76"/>
        <v>0</v>
      </c>
      <c r="AB490" s="84">
        <f t="shared" si="73"/>
        <v>0</v>
      </c>
    </row>
    <row r="491" spans="1:28" ht="15.75" hidden="1" customHeight="1" thickBot="1">
      <c r="G491" s="784" t="s">
        <v>4898</v>
      </c>
      <c r="H491" s="785">
        <f>SUM(H487:H490)</f>
        <v>0</v>
      </c>
      <c r="I491" s="785">
        <f>SUM(I487:I490)</f>
        <v>0</v>
      </c>
      <c r="J491" s="786"/>
      <c r="K491" s="785">
        <f>SUM(K487:K490)</f>
        <v>0</v>
      </c>
      <c r="L491" s="787">
        <f>SUM(L487:L490)</f>
        <v>0</v>
      </c>
      <c r="M491" s="787">
        <f>SUM(M487:M490)</f>
        <v>0</v>
      </c>
      <c r="N491" s="788" t="e">
        <f>M491/L491</f>
        <v>#DIV/0!</v>
      </c>
      <c r="O491" s="787" t="e">
        <f>N491/M491</f>
        <v>#DIV/0!</v>
      </c>
      <c r="P491" s="787">
        <f>SUM(P487:P490)</f>
        <v>0</v>
      </c>
      <c r="Q491" s="787">
        <f>SUM(Q487:Q490)</f>
        <v>0</v>
      </c>
      <c r="R491" s="788" t="e">
        <f>Q491/P491</f>
        <v>#DIV/0!</v>
      </c>
      <c r="S491" s="787">
        <f>SUM(S487:S490)</f>
        <v>15000000</v>
      </c>
      <c r="AB491" s="84">
        <f t="shared" si="73"/>
        <v>0</v>
      </c>
    </row>
    <row r="492" spans="1:28" ht="14.25" customHeight="1">
      <c r="G492" s="797"/>
      <c r="H492" s="798"/>
      <c r="I492" s="798"/>
      <c r="J492" s="799"/>
      <c r="K492" s="798"/>
      <c r="L492" s="800"/>
      <c r="M492" s="800"/>
      <c r="N492" s="801"/>
      <c r="O492" s="800"/>
      <c r="P492" s="800"/>
      <c r="Q492" s="800"/>
      <c r="R492" s="801"/>
      <c r="S492" s="800"/>
      <c r="AB492" s="84">
        <f t="shared" si="73"/>
        <v>0</v>
      </c>
    </row>
    <row r="493" spans="1:28" s="203" customFormat="1">
      <c r="A493" s="863"/>
      <c r="B493" s="864"/>
      <c r="C493" s="883"/>
      <c r="D493" s="863"/>
      <c r="E493" s="864"/>
      <c r="F493" s="891"/>
      <c r="G493" s="959" t="s">
        <v>4161</v>
      </c>
      <c r="H493" s="960"/>
      <c r="I493" s="960"/>
      <c r="J493" s="961"/>
      <c r="K493" s="960"/>
      <c r="L493" s="873"/>
      <c r="M493" s="873"/>
      <c r="N493" s="962"/>
      <c r="O493" s="873"/>
      <c r="P493" s="873"/>
      <c r="Q493" s="873"/>
      <c r="R493" s="962"/>
      <c r="S493" s="960"/>
      <c r="T493" s="855"/>
      <c r="V493" s="874"/>
      <c r="W493" s="874"/>
      <c r="X493" s="815"/>
      <c r="Y493" s="816"/>
      <c r="Z493" s="812"/>
      <c r="AA493" s="813"/>
      <c r="AB493" s="203">
        <f t="shared" si="73"/>
        <v>0</v>
      </c>
    </row>
    <row r="494" spans="1:28" s="203" customFormat="1">
      <c r="A494" s="863"/>
      <c r="B494" s="864"/>
      <c r="C494" s="883"/>
      <c r="D494" s="863"/>
      <c r="E494" s="864"/>
      <c r="F494" s="915" t="s">
        <v>235</v>
      </c>
      <c r="G494" s="899" t="s">
        <v>236</v>
      </c>
      <c r="H494" s="869">
        <f>H473+H450+H439+H429+H403+H487+H462</f>
        <v>62240000</v>
      </c>
      <c r="I494" s="869">
        <f>I473+I450+I439+I429+I403+I487+I462</f>
        <v>23124546.650000002</v>
      </c>
      <c r="J494" s="870">
        <f>I494/H494</f>
        <v>0.37153834591902318</v>
      </c>
      <c r="K494" s="869">
        <f>H494-I494</f>
        <v>39115453.349999994</v>
      </c>
      <c r="L494" s="900">
        <v>0</v>
      </c>
      <c r="M494" s="900">
        <v>0</v>
      </c>
      <c r="N494" s="901"/>
      <c r="O494" s="900">
        <f>L494-M494</f>
        <v>0</v>
      </c>
      <c r="P494" s="900">
        <f>L494+H494</f>
        <v>62240000</v>
      </c>
      <c r="Q494" s="900">
        <f>M494+I494</f>
        <v>23124546.650000002</v>
      </c>
      <c r="R494" s="901">
        <f>Q494/P494</f>
        <v>0.37153834591902318</v>
      </c>
      <c r="S494" s="900">
        <f>P494-Q494</f>
        <v>39115453.349999994</v>
      </c>
      <c r="T494" s="855"/>
      <c r="V494" s="874"/>
      <c r="W494" s="874"/>
      <c r="X494" s="815"/>
      <c r="Y494" s="816"/>
      <c r="Z494" s="812"/>
      <c r="AA494" s="813"/>
      <c r="AB494" s="203">
        <f t="shared" si="73"/>
        <v>0</v>
      </c>
    </row>
    <row r="495" spans="1:28" s="203" customFormat="1" hidden="1">
      <c r="A495" s="863"/>
      <c r="B495" s="864"/>
      <c r="C495" s="883"/>
      <c r="D495" s="863"/>
      <c r="E495" s="864"/>
      <c r="F495" s="915" t="s">
        <v>247</v>
      </c>
      <c r="G495" s="899" t="s">
        <v>4692</v>
      </c>
      <c r="H495" s="869">
        <f>H488</f>
        <v>0</v>
      </c>
      <c r="I495" s="869">
        <f>I488</f>
        <v>0</v>
      </c>
      <c r="J495" s="870"/>
      <c r="K495" s="869">
        <f t="shared" ref="K495:S495" si="77">K488</f>
        <v>0</v>
      </c>
      <c r="L495" s="900">
        <f t="shared" si="77"/>
        <v>0</v>
      </c>
      <c r="M495" s="900">
        <f>M488</f>
        <v>0</v>
      </c>
      <c r="N495" s="901" t="e">
        <f t="shared" si="77"/>
        <v>#DIV/0!</v>
      </c>
      <c r="O495" s="900">
        <f t="shared" si="77"/>
        <v>0</v>
      </c>
      <c r="P495" s="900">
        <f t="shared" si="77"/>
        <v>0</v>
      </c>
      <c r="Q495" s="900">
        <f t="shared" si="77"/>
        <v>0</v>
      </c>
      <c r="R495" s="901" t="e">
        <f t="shared" si="77"/>
        <v>#DIV/0!</v>
      </c>
      <c r="S495" s="900">
        <f t="shared" si="77"/>
        <v>0</v>
      </c>
      <c r="T495" s="855"/>
      <c r="V495" s="874"/>
      <c r="W495" s="874"/>
      <c r="X495" s="815"/>
      <c r="Y495" s="816"/>
      <c r="Z495" s="812"/>
      <c r="AA495" s="813"/>
      <c r="AB495" s="203">
        <f t="shared" si="73"/>
        <v>0</v>
      </c>
    </row>
    <row r="496" spans="1:28" s="203" customFormat="1" hidden="1">
      <c r="A496" s="863"/>
      <c r="B496" s="864"/>
      <c r="C496" s="883"/>
      <c r="D496" s="863"/>
      <c r="E496" s="864"/>
      <c r="F496" s="915" t="s">
        <v>250</v>
      </c>
      <c r="G496" s="899" t="s">
        <v>251</v>
      </c>
      <c r="H496" s="916">
        <v>0</v>
      </c>
      <c r="I496" s="916">
        <v>0</v>
      </c>
      <c r="J496" s="917"/>
      <c r="K496" s="916">
        <v>0</v>
      </c>
      <c r="L496" s="871">
        <f>L474+L489</f>
        <v>0</v>
      </c>
      <c r="M496" s="871">
        <f>M483</f>
        <v>0</v>
      </c>
      <c r="N496" s="872" t="e">
        <f>M496/L496</f>
        <v>#DIV/0!</v>
      </c>
      <c r="O496" s="871">
        <f>L496-M496</f>
        <v>0</v>
      </c>
      <c r="P496" s="871">
        <f>L496+H496</f>
        <v>0</v>
      </c>
      <c r="Q496" s="871">
        <f>Q474</f>
        <v>0</v>
      </c>
      <c r="R496" s="872" t="e">
        <f>Q496/P496</f>
        <v>#DIV/0!</v>
      </c>
      <c r="S496" s="900">
        <f>S474</f>
        <v>0</v>
      </c>
      <c r="T496" s="855"/>
      <c r="V496" s="874"/>
      <c r="W496" s="874"/>
      <c r="X496" s="815"/>
      <c r="Y496" s="816"/>
      <c r="Z496" s="812"/>
      <c r="AA496" s="813"/>
      <c r="AB496" s="203">
        <f t="shared" si="73"/>
        <v>0</v>
      </c>
    </row>
    <row r="497" spans="1:31 16384:16384" s="203" customFormat="1" hidden="1">
      <c r="A497" s="863"/>
      <c r="B497" s="864"/>
      <c r="C497" s="883"/>
      <c r="D497" s="863"/>
      <c r="E497" s="864"/>
      <c r="F497" s="915" t="s">
        <v>252</v>
      </c>
      <c r="G497" s="899" t="s">
        <v>253</v>
      </c>
      <c r="H497" s="916"/>
      <c r="I497" s="916"/>
      <c r="J497" s="917"/>
      <c r="K497" s="916"/>
      <c r="L497" s="871"/>
      <c r="M497" s="871"/>
      <c r="N497" s="872"/>
      <c r="O497" s="871">
        <f>L497-M497</f>
        <v>0</v>
      </c>
      <c r="P497" s="871">
        <f>L497+H497</f>
        <v>0</v>
      </c>
      <c r="Q497" s="871"/>
      <c r="R497" s="872"/>
      <c r="S497" s="900">
        <f t="shared" ref="S497:S502" si="78">SUM(H497:L497)</f>
        <v>0</v>
      </c>
      <c r="T497" s="855"/>
      <c r="V497" s="874"/>
      <c r="W497" s="874"/>
      <c r="X497" s="815"/>
      <c r="Y497" s="816"/>
      <c r="Z497" s="812"/>
      <c r="AA497" s="813"/>
      <c r="AB497" s="203">
        <f t="shared" si="73"/>
        <v>0</v>
      </c>
    </row>
    <row r="498" spans="1:31 16384:16384" s="203" customFormat="1" ht="30" hidden="1">
      <c r="A498" s="863"/>
      <c r="B498" s="864"/>
      <c r="C498" s="883"/>
      <c r="D498" s="863"/>
      <c r="E498" s="864"/>
      <c r="F498" s="915" t="s">
        <v>254</v>
      </c>
      <c r="G498" s="899" t="s">
        <v>255</v>
      </c>
      <c r="H498" s="916"/>
      <c r="I498" s="916"/>
      <c r="J498" s="917"/>
      <c r="K498" s="916"/>
      <c r="L498" s="871"/>
      <c r="M498" s="871"/>
      <c r="N498" s="872"/>
      <c r="O498" s="871">
        <f>L498-M498</f>
        <v>0</v>
      </c>
      <c r="P498" s="871">
        <f>L498+H498</f>
        <v>0</v>
      </c>
      <c r="Q498" s="871"/>
      <c r="R498" s="872"/>
      <c r="S498" s="900">
        <f t="shared" si="78"/>
        <v>0</v>
      </c>
      <c r="T498" s="855"/>
      <c r="V498" s="874"/>
      <c r="W498" s="874"/>
      <c r="X498" s="815"/>
      <c r="Y498" s="816"/>
      <c r="Z498" s="812"/>
      <c r="AA498" s="813"/>
      <c r="AB498" s="203">
        <f t="shared" si="73"/>
        <v>0</v>
      </c>
    </row>
    <row r="499" spans="1:31 16384:16384" s="203" customFormat="1" ht="15.75" thickBot="1">
      <c r="A499" s="863"/>
      <c r="B499" s="864"/>
      <c r="C499" s="883"/>
      <c r="D499" s="863"/>
      <c r="E499" s="864"/>
      <c r="F499" s="915" t="s">
        <v>256</v>
      </c>
      <c r="G499" s="899" t="s">
        <v>257</v>
      </c>
      <c r="H499" s="916">
        <v>0</v>
      </c>
      <c r="I499" s="916">
        <v>0</v>
      </c>
      <c r="J499" s="917"/>
      <c r="K499" s="916">
        <v>0</v>
      </c>
      <c r="L499" s="871">
        <f>L415+L490</f>
        <v>0</v>
      </c>
      <c r="M499" s="871">
        <f>M415+M490</f>
        <v>0</v>
      </c>
      <c r="N499" s="872" t="e">
        <f>M499/L499</f>
        <v>#DIV/0!</v>
      </c>
      <c r="O499" s="871">
        <f>L499-M499</f>
        <v>0</v>
      </c>
      <c r="P499" s="871">
        <f>L499+H499</f>
        <v>0</v>
      </c>
      <c r="Q499" s="871">
        <v>0</v>
      </c>
      <c r="R499" s="872" t="e">
        <f>Q499/P499</f>
        <v>#DIV/0!</v>
      </c>
      <c r="S499" s="900">
        <f t="shared" si="78"/>
        <v>0</v>
      </c>
      <c r="T499" s="855"/>
      <c r="V499" s="874"/>
      <c r="W499" s="874"/>
      <c r="X499" s="815"/>
      <c r="Y499" s="816"/>
      <c r="Z499" s="812"/>
      <c r="AA499" s="813"/>
      <c r="AB499" s="203">
        <f t="shared" si="73"/>
        <v>0</v>
      </c>
    </row>
    <row r="500" spans="1:31 16384:16384" s="203" customFormat="1" ht="30" hidden="1">
      <c r="A500" s="863"/>
      <c r="B500" s="864"/>
      <c r="C500" s="883"/>
      <c r="D500" s="863"/>
      <c r="E500" s="864"/>
      <c r="F500" s="915" t="s">
        <v>258</v>
      </c>
      <c r="G500" s="899" t="s">
        <v>259</v>
      </c>
      <c r="H500" s="916"/>
      <c r="I500" s="916"/>
      <c r="J500" s="917"/>
      <c r="K500" s="916"/>
      <c r="L500" s="871"/>
      <c r="M500" s="871"/>
      <c r="N500" s="872"/>
      <c r="O500" s="871"/>
      <c r="P500" s="871"/>
      <c r="Q500" s="871"/>
      <c r="R500" s="872"/>
      <c r="S500" s="900">
        <f t="shared" si="78"/>
        <v>0</v>
      </c>
      <c r="T500" s="855"/>
      <c r="V500" s="874"/>
      <c r="W500" s="874"/>
      <c r="X500" s="815"/>
      <c r="Y500" s="816"/>
      <c r="Z500" s="812"/>
      <c r="AA500" s="813"/>
      <c r="AB500" s="203">
        <f t="shared" si="73"/>
        <v>0</v>
      </c>
    </row>
    <row r="501" spans="1:31 16384:16384" s="203" customFormat="1" ht="30" hidden="1">
      <c r="A501" s="863"/>
      <c r="B501" s="864"/>
      <c r="C501" s="883"/>
      <c r="D501" s="863"/>
      <c r="E501" s="864"/>
      <c r="F501" s="915" t="s">
        <v>260</v>
      </c>
      <c r="G501" s="899" t="s">
        <v>261</v>
      </c>
      <c r="H501" s="916"/>
      <c r="I501" s="916"/>
      <c r="J501" s="917"/>
      <c r="K501" s="916"/>
      <c r="L501" s="871"/>
      <c r="M501" s="871"/>
      <c r="N501" s="872"/>
      <c r="O501" s="871"/>
      <c r="P501" s="871"/>
      <c r="Q501" s="871"/>
      <c r="R501" s="872"/>
      <c r="S501" s="900">
        <f t="shared" si="78"/>
        <v>0</v>
      </c>
      <c r="T501" s="855"/>
      <c r="V501" s="874"/>
      <c r="W501" s="874"/>
      <c r="X501" s="815"/>
      <c r="Y501" s="816"/>
      <c r="Z501" s="812"/>
      <c r="AA501" s="813"/>
      <c r="AB501" s="203">
        <f t="shared" si="73"/>
        <v>0</v>
      </c>
    </row>
    <row r="502" spans="1:31 16384:16384" s="203" customFormat="1" ht="15.75" hidden="1" thickBot="1">
      <c r="A502" s="863"/>
      <c r="B502" s="864"/>
      <c r="C502" s="883"/>
      <c r="D502" s="863"/>
      <c r="E502" s="864"/>
      <c r="F502" s="915" t="s">
        <v>262</v>
      </c>
      <c r="G502" s="899" t="s">
        <v>263</v>
      </c>
      <c r="H502" s="869"/>
      <c r="I502" s="869"/>
      <c r="J502" s="870"/>
      <c r="K502" s="869"/>
      <c r="L502" s="900"/>
      <c r="M502" s="900"/>
      <c r="N502" s="901"/>
      <c r="O502" s="900"/>
      <c r="P502" s="900"/>
      <c r="Q502" s="900"/>
      <c r="R502" s="901"/>
      <c r="S502" s="900">
        <f t="shared" si="78"/>
        <v>0</v>
      </c>
      <c r="T502" s="855"/>
      <c r="V502" s="874"/>
      <c r="W502" s="874"/>
      <c r="X502" s="815"/>
      <c r="Y502" s="816"/>
      <c r="Z502" s="812"/>
      <c r="AA502" s="813"/>
      <c r="AB502" s="203">
        <f t="shared" si="73"/>
        <v>0</v>
      </c>
    </row>
    <row r="503" spans="1:31 16384:16384" s="203" customFormat="1" ht="15.75" thickBot="1">
      <c r="A503" s="863"/>
      <c r="B503" s="864"/>
      <c r="C503" s="883"/>
      <c r="D503" s="863"/>
      <c r="E503" s="864"/>
      <c r="F503" s="866"/>
      <c r="G503" s="902" t="s">
        <v>4162</v>
      </c>
      <c r="H503" s="903">
        <f>SUM(H494:H502)</f>
        <v>62240000</v>
      </c>
      <c r="I503" s="903">
        <f>SUM(I494:I502)</f>
        <v>23124546.650000002</v>
      </c>
      <c r="J503" s="904">
        <f>I503/H503</f>
        <v>0.37153834591902318</v>
      </c>
      <c r="K503" s="903">
        <f>SUM(K494:K502)</f>
        <v>39115453.349999994</v>
      </c>
      <c r="L503" s="905">
        <f>SUM(L494:L502)</f>
        <v>0</v>
      </c>
      <c r="M503" s="905">
        <f>SUM(M494:M502)</f>
        <v>0</v>
      </c>
      <c r="N503" s="906" t="e">
        <f>M503/L503</f>
        <v>#DIV/0!</v>
      </c>
      <c r="O503" s="905">
        <f>SUM(O494:O502)</f>
        <v>0</v>
      </c>
      <c r="P503" s="905">
        <f>SUM(P494:P502)</f>
        <v>62240000</v>
      </c>
      <c r="Q503" s="905">
        <f>SUM(Q494:Q502)</f>
        <v>23124546.650000002</v>
      </c>
      <c r="R503" s="906">
        <f>Q503/P503</f>
        <v>0.37153834591902318</v>
      </c>
      <c r="S503" s="905">
        <f>SUM(S494:S502)</f>
        <v>39115453.349999994</v>
      </c>
      <c r="T503" s="855"/>
      <c r="V503" s="874"/>
      <c r="W503" s="874"/>
      <c r="X503" s="815"/>
      <c r="Y503" s="816"/>
      <c r="Z503" s="812"/>
      <c r="AA503" s="813"/>
      <c r="AB503" s="203">
        <f t="shared" si="73"/>
        <v>0</v>
      </c>
    </row>
    <row r="504" spans="1:31 16384:16384" s="954" customFormat="1">
      <c r="A504" s="753"/>
      <c r="B504" s="754"/>
      <c r="C504" s="950"/>
      <c r="D504" s="963"/>
      <c r="E504" s="964"/>
      <c r="F504" s="965"/>
      <c r="G504" s="966"/>
      <c r="H504" s="760"/>
      <c r="I504" s="760"/>
      <c r="J504" s="761"/>
      <c r="K504" s="760"/>
      <c r="L504" s="762"/>
      <c r="M504" s="762"/>
      <c r="N504" s="763"/>
      <c r="O504" s="762"/>
      <c r="P504" s="762"/>
      <c r="Q504" s="762"/>
      <c r="R504" s="763"/>
      <c r="S504" s="952"/>
      <c r="T504" s="953"/>
      <c r="V504" s="955"/>
      <c r="W504" s="955"/>
      <c r="X504" s="815"/>
      <c r="Y504" s="816"/>
      <c r="Z504" s="812"/>
      <c r="AA504" s="813"/>
      <c r="AB504" s="954">
        <f t="shared" si="73"/>
        <v>0</v>
      </c>
    </row>
    <row r="505" spans="1:31 16384:16384" ht="28.5">
      <c r="C505" s="747" t="s">
        <v>3566</v>
      </c>
      <c r="G505" s="967" t="s">
        <v>4746</v>
      </c>
      <c r="AB505" s="84">
        <f t="shared" si="73"/>
        <v>0</v>
      </c>
    </row>
    <row r="506" spans="1:31 16384:16384" ht="30" customHeight="1">
      <c r="C506" s="747" t="s">
        <v>4043</v>
      </c>
      <c r="D506" s="756"/>
      <c r="G506" s="851" t="s">
        <v>5018</v>
      </c>
      <c r="AB506" s="84">
        <f t="shared" si="73"/>
        <v>0</v>
      </c>
    </row>
    <row r="507" spans="1:31 16384:16384" s="954" customFormat="1">
      <c r="B507" s="754"/>
      <c r="C507" s="950"/>
      <c r="D507" s="968" t="s">
        <v>3917</v>
      </c>
      <c r="E507" s="968"/>
      <c r="F507" s="969"/>
      <c r="G507" s="970" t="s">
        <v>137</v>
      </c>
      <c r="H507" s="760"/>
      <c r="I507" s="760"/>
      <c r="J507" s="761"/>
      <c r="K507" s="760"/>
      <c r="L507" s="762"/>
      <c r="M507" s="762"/>
      <c r="N507" s="763"/>
      <c r="O507" s="762"/>
      <c r="P507" s="762"/>
      <c r="Q507" s="762"/>
      <c r="R507" s="763"/>
      <c r="S507" s="952"/>
      <c r="T507" s="953"/>
      <c r="V507" s="955"/>
      <c r="W507" s="955"/>
      <c r="X507" s="815"/>
      <c r="Y507" s="816"/>
      <c r="Z507" s="812"/>
      <c r="AA507" s="813"/>
      <c r="AB507" s="954">
        <f t="shared" si="73"/>
        <v>0</v>
      </c>
    </row>
    <row r="508" spans="1:31 16384:16384" s="954" customFormat="1" hidden="1">
      <c r="A508" s="753"/>
      <c r="B508" s="754"/>
      <c r="C508" s="950"/>
      <c r="D508" s="968"/>
      <c r="E508" s="958"/>
      <c r="F508" s="971">
        <v>416</v>
      </c>
      <c r="G508" s="769" t="s">
        <v>4115</v>
      </c>
      <c r="H508" s="760">
        <v>0</v>
      </c>
      <c r="I508" s="760">
        <v>0</v>
      </c>
      <c r="J508" s="761" t="e">
        <f>I508/H508</f>
        <v>#DIV/0!</v>
      </c>
      <c r="K508" s="760">
        <f>H508-I508</f>
        <v>0</v>
      </c>
      <c r="L508" s="762">
        <v>0</v>
      </c>
      <c r="M508" s="762">
        <v>0</v>
      </c>
      <c r="N508" s="763"/>
      <c r="O508" s="762">
        <f>L508-M508</f>
        <v>0</v>
      </c>
      <c r="P508" s="762">
        <f>L508+H508</f>
        <v>0</v>
      </c>
      <c r="Q508" s="762">
        <f>M508+I508</f>
        <v>0</v>
      </c>
      <c r="R508" s="763"/>
      <c r="S508" s="952">
        <f>P508-Q508</f>
        <v>0</v>
      </c>
      <c r="T508" s="953"/>
      <c r="V508" s="955"/>
      <c r="W508" s="955"/>
      <c r="X508" s="815">
        <v>10000</v>
      </c>
      <c r="Y508" s="816"/>
      <c r="Z508" s="812">
        <f>H508-X508+Y508</f>
        <v>-10000</v>
      </c>
      <c r="AA508" s="813">
        <v>465000</v>
      </c>
      <c r="AB508" s="954">
        <f t="shared" si="73"/>
        <v>-475000</v>
      </c>
      <c r="AE508" s="954">
        <f>H508-AA508</f>
        <v>-465000</v>
      </c>
    </row>
    <row r="509" spans="1:31 16384:16384" s="954" customFormat="1" ht="15.75" thickBot="1">
      <c r="A509" s="971"/>
      <c r="B509" s="958"/>
      <c r="C509" s="753"/>
      <c r="D509" s="958"/>
      <c r="E509" s="958" t="s">
        <v>5379</v>
      </c>
      <c r="F509" s="971">
        <v>423</v>
      </c>
      <c r="G509" s="973" t="s">
        <v>3779</v>
      </c>
      <c r="H509" s="760">
        <f>3200000+70000</f>
        <v>3270000</v>
      </c>
      <c r="I509" s="760">
        <v>4680064.0400000038</v>
      </c>
      <c r="J509" s="761">
        <f>I509/H509</f>
        <v>1.4312122446483191</v>
      </c>
      <c r="K509" s="760">
        <f>H509-I509</f>
        <v>-1410064.0400000038</v>
      </c>
      <c r="L509" s="762">
        <v>0</v>
      </c>
      <c r="M509" s="762">
        <v>0</v>
      </c>
      <c r="N509" s="763"/>
      <c r="O509" s="762">
        <f>L509-M509</f>
        <v>0</v>
      </c>
      <c r="P509" s="762">
        <f>L509+H509</f>
        <v>3270000</v>
      </c>
      <c r="Q509" s="762">
        <f>M509+I509</f>
        <v>4680064.0400000038</v>
      </c>
      <c r="R509" s="763">
        <f>Q509/P509</f>
        <v>1.4312122446483191</v>
      </c>
      <c r="S509" s="952">
        <f>P509-Q509</f>
        <v>-1410064.0400000038</v>
      </c>
      <c r="T509" s="953"/>
      <c r="V509" s="955"/>
      <c r="W509" s="955"/>
      <c r="X509" s="815"/>
      <c r="Y509" s="816">
        <v>10000</v>
      </c>
      <c r="Z509" s="812">
        <f>H509-X509+Y509</f>
        <v>3280000</v>
      </c>
      <c r="AA509" s="813">
        <v>3535000</v>
      </c>
      <c r="AB509" s="954">
        <f t="shared" si="73"/>
        <v>-255000</v>
      </c>
      <c r="AE509" s="954">
        <f>H509-AA509</f>
        <v>-265000</v>
      </c>
      <c r="XFD509" s="1131">
        <f>SUM(A509:XFC509)</f>
        <v>19385425.862424489</v>
      </c>
    </row>
    <row r="510" spans="1:31 16384:16384">
      <c r="E510" s="770"/>
      <c r="F510" s="771"/>
      <c r="G510" s="772" t="s">
        <v>5054</v>
      </c>
      <c r="H510" s="773"/>
      <c r="I510" s="773"/>
      <c r="J510" s="774"/>
      <c r="K510" s="773"/>
      <c r="L510" s="775"/>
      <c r="M510" s="775"/>
      <c r="N510" s="776"/>
      <c r="O510" s="775"/>
      <c r="P510" s="775"/>
      <c r="Q510" s="775"/>
      <c r="R510" s="776"/>
      <c r="S510" s="859"/>
      <c r="AB510" s="84">
        <f t="shared" si="73"/>
        <v>0</v>
      </c>
    </row>
    <row r="511" spans="1:31 16384:16384" ht="15.75" thickBot="1">
      <c r="E511" s="777"/>
      <c r="F511" s="778" t="s">
        <v>235</v>
      </c>
      <c r="G511" s="779" t="s">
        <v>236</v>
      </c>
      <c r="H511" s="780">
        <f>SUM(H508:H509)</f>
        <v>3270000</v>
      </c>
      <c r="I511" s="780">
        <f>SUM(I508:I509)</f>
        <v>4680064.0400000038</v>
      </c>
      <c r="J511" s="781">
        <f>I511/H511</f>
        <v>1.4312122446483191</v>
      </c>
      <c r="K511" s="780">
        <f>SUM(K508:K509)</f>
        <v>-1410064.0400000038</v>
      </c>
      <c r="L511" s="782">
        <f>SUM(L508:L509)</f>
        <v>0</v>
      </c>
      <c r="M511" s="782">
        <f>SUM(M508:M509)</f>
        <v>0</v>
      </c>
      <c r="N511" s="783"/>
      <c r="O511" s="782">
        <f>SUM(O508:O509)</f>
        <v>0</v>
      </c>
      <c r="P511" s="782">
        <f>SUM(P508:P509)</f>
        <v>3270000</v>
      </c>
      <c r="Q511" s="782">
        <f>SUM(Q508:Q509)</f>
        <v>4680064.0400000038</v>
      </c>
      <c r="R511" s="783">
        <f>Q511/P511</f>
        <v>1.4312122446483191</v>
      </c>
      <c r="S511" s="782">
        <f>SUM(S508:S509)</f>
        <v>-1410064.0400000038</v>
      </c>
      <c r="AB511" s="84">
        <f t="shared" si="73"/>
        <v>0</v>
      </c>
    </row>
    <row r="512" spans="1:31 16384:16384" ht="15.75" thickBot="1">
      <c r="G512" s="784" t="s">
        <v>5055</v>
      </c>
      <c r="H512" s="785">
        <f>SUM(H511)</f>
        <v>3270000</v>
      </c>
      <c r="I512" s="785">
        <f>SUM(I511)</f>
        <v>4680064.0400000038</v>
      </c>
      <c r="J512" s="786">
        <f>I512/H512</f>
        <v>1.4312122446483191</v>
      </c>
      <c r="K512" s="785">
        <f>H512-I512</f>
        <v>-1410064.0400000038</v>
      </c>
      <c r="L512" s="787">
        <v>0</v>
      </c>
      <c r="M512" s="787">
        <v>0</v>
      </c>
      <c r="N512" s="788"/>
      <c r="O512" s="787">
        <f>L512-M512</f>
        <v>0</v>
      </c>
      <c r="P512" s="787">
        <f>L512+H512</f>
        <v>3270000</v>
      </c>
      <c r="Q512" s="787">
        <f>M512+I512</f>
        <v>4680064.0400000038</v>
      </c>
      <c r="R512" s="788">
        <f>Q512/P512</f>
        <v>1.4312122446483191</v>
      </c>
      <c r="S512" s="787">
        <f>P512-Q512</f>
        <v>-1410064.0400000038</v>
      </c>
      <c r="AB512" s="84">
        <f t="shared" si="73"/>
        <v>0</v>
      </c>
    </row>
    <row r="513" spans="1:31" ht="28.5" collapsed="1">
      <c r="E513" s="770"/>
      <c r="F513" s="771"/>
      <c r="G513" s="789" t="s">
        <v>5019</v>
      </c>
      <c r="H513" s="790"/>
      <c r="I513" s="791"/>
      <c r="J513" s="792"/>
      <c r="K513" s="791"/>
      <c r="L513" s="793"/>
      <c r="M513" s="794"/>
      <c r="N513" s="795"/>
      <c r="O513" s="794"/>
      <c r="P513" s="794"/>
      <c r="Q513" s="794"/>
      <c r="R513" s="795"/>
      <c r="S513" s="860"/>
      <c r="AB513" s="84">
        <f t="shared" si="73"/>
        <v>0</v>
      </c>
    </row>
    <row r="514" spans="1:31" ht="15.75" thickBot="1">
      <c r="E514" s="777"/>
      <c r="F514" s="778" t="s">
        <v>235</v>
      </c>
      <c r="G514" s="779" t="s">
        <v>236</v>
      </c>
      <c r="H514" s="780">
        <f>H511</f>
        <v>3270000</v>
      </c>
      <c r="I514" s="780">
        <f>I511</f>
        <v>4680064.0400000038</v>
      </c>
      <c r="J514" s="781">
        <f>I514/H514</f>
        <v>1.4312122446483191</v>
      </c>
      <c r="K514" s="780">
        <f t="shared" ref="K514:S514" si="79">K511</f>
        <v>-1410064.0400000038</v>
      </c>
      <c r="L514" s="782">
        <f t="shared" si="79"/>
        <v>0</v>
      </c>
      <c r="M514" s="782">
        <f t="shared" si="79"/>
        <v>0</v>
      </c>
      <c r="N514" s="783">
        <f t="shared" si="79"/>
        <v>0</v>
      </c>
      <c r="O514" s="782">
        <f t="shared" si="79"/>
        <v>0</v>
      </c>
      <c r="P514" s="782">
        <f t="shared" si="79"/>
        <v>3270000</v>
      </c>
      <c r="Q514" s="782">
        <f t="shared" si="79"/>
        <v>4680064.0400000038</v>
      </c>
      <c r="R514" s="783">
        <f t="shared" si="79"/>
        <v>1.4312122446483191</v>
      </c>
      <c r="S514" s="782">
        <f t="shared" si="79"/>
        <v>-1410064.0400000038</v>
      </c>
      <c r="AB514" s="84">
        <f t="shared" si="73"/>
        <v>0</v>
      </c>
    </row>
    <row r="515" spans="1:31" ht="15.75" collapsed="1" thickBot="1">
      <c r="G515" s="784" t="s">
        <v>5020</v>
      </c>
      <c r="H515" s="785">
        <f>SUM(H514)</f>
        <v>3270000</v>
      </c>
      <c r="I515" s="785">
        <f>SUM(I514)</f>
        <v>4680064.0400000038</v>
      </c>
      <c r="J515" s="786">
        <f>I515/H515</f>
        <v>1.4312122446483191</v>
      </c>
      <c r="K515" s="785">
        <f>H515-I515</f>
        <v>-1410064.0400000038</v>
      </c>
      <c r="L515" s="787">
        <v>0</v>
      </c>
      <c r="M515" s="787">
        <v>0</v>
      </c>
      <c r="N515" s="788"/>
      <c r="O515" s="787">
        <f>L515-M515</f>
        <v>0</v>
      </c>
      <c r="P515" s="787">
        <f>L515+H515</f>
        <v>3270000</v>
      </c>
      <c r="Q515" s="787">
        <f>M515+I515</f>
        <v>4680064.0400000038</v>
      </c>
      <c r="R515" s="788">
        <f>Q515/P515</f>
        <v>1.4312122446483191</v>
      </c>
      <c r="S515" s="787">
        <f>P515-Q515</f>
        <v>-1410064.0400000038</v>
      </c>
      <c r="AB515" s="84">
        <f t="shared" si="73"/>
        <v>0</v>
      </c>
    </row>
    <row r="516" spans="1:31" hidden="1">
      <c r="AB516" s="84">
        <f t="shared" si="73"/>
        <v>0</v>
      </c>
    </row>
    <row r="517" spans="1:31" ht="23.25" hidden="1" customHeight="1">
      <c r="C517" s="747" t="s">
        <v>4274</v>
      </c>
      <c r="D517" s="756"/>
      <c r="G517" s="851" t="s">
        <v>5049</v>
      </c>
      <c r="AB517" s="84">
        <f t="shared" si="73"/>
        <v>0</v>
      </c>
    </row>
    <row r="518" spans="1:31" s="954" customFormat="1" hidden="1">
      <c r="A518" s="753"/>
      <c r="B518" s="754"/>
      <c r="C518" s="950"/>
      <c r="D518" s="968" t="s">
        <v>3916</v>
      </c>
      <c r="E518" s="968"/>
      <c r="F518" s="969"/>
      <c r="G518" s="970" t="s">
        <v>136</v>
      </c>
      <c r="H518" s="760"/>
      <c r="I518" s="760"/>
      <c r="J518" s="761"/>
      <c r="K518" s="760"/>
      <c r="L518" s="762"/>
      <c r="M518" s="762"/>
      <c r="N518" s="763"/>
      <c r="O518" s="762"/>
      <c r="P518" s="762"/>
      <c r="Q518" s="762"/>
      <c r="R518" s="763"/>
      <c r="S518" s="952"/>
      <c r="T518" s="953"/>
      <c r="V518" s="955"/>
      <c r="W518" s="955"/>
      <c r="X518" s="815"/>
      <c r="Y518" s="816"/>
      <c r="Z518" s="812"/>
      <c r="AA518" s="813"/>
      <c r="AB518" s="954">
        <f t="shared" si="73"/>
        <v>0</v>
      </c>
    </row>
    <row r="519" spans="1:31" s="954" customFormat="1" ht="15.75" hidden="1" thickBot="1">
      <c r="A519" s="971"/>
      <c r="B519" s="958"/>
      <c r="C519" s="972"/>
      <c r="D519" s="958"/>
      <c r="E519" s="958"/>
      <c r="F519" s="971">
        <v>511</v>
      </c>
      <c r="G519" s="973" t="s">
        <v>4131</v>
      </c>
      <c r="H519" s="760">
        <v>0</v>
      </c>
      <c r="I519" s="760">
        <v>3240875.93</v>
      </c>
      <c r="J519" s="761" t="e">
        <f>I519/H519</f>
        <v>#DIV/0!</v>
      </c>
      <c r="K519" s="760">
        <f>H519-I519</f>
        <v>-3240875.93</v>
      </c>
      <c r="L519" s="762">
        <f>SUM(L521:L523)</f>
        <v>0</v>
      </c>
      <c r="M519" s="762">
        <v>0</v>
      </c>
      <c r="N519" s="763"/>
      <c r="O519" s="762">
        <f>L519-M519</f>
        <v>0</v>
      </c>
      <c r="P519" s="762">
        <f>L519+H519</f>
        <v>0</v>
      </c>
      <c r="Q519" s="762">
        <f>M519+I519</f>
        <v>3240875.93</v>
      </c>
      <c r="R519" s="763"/>
      <c r="S519" s="952">
        <f>P519-Q519</f>
        <v>-3240875.93</v>
      </c>
      <c r="T519" s="953"/>
      <c r="V519" s="955"/>
      <c r="W519" s="955"/>
      <c r="X519" s="815"/>
      <c r="Y519" s="816"/>
      <c r="Z519" s="812">
        <f>H519-X519+Y519</f>
        <v>0</v>
      </c>
      <c r="AA519" s="813">
        <v>0</v>
      </c>
      <c r="AB519" s="954">
        <f t="shared" si="73"/>
        <v>0</v>
      </c>
      <c r="AE519" s="954">
        <f>H519-AA519</f>
        <v>0</v>
      </c>
    </row>
    <row r="520" spans="1:31" hidden="1">
      <c r="E520" s="770"/>
      <c r="F520" s="771"/>
      <c r="G520" s="772" t="s">
        <v>5056</v>
      </c>
      <c r="H520" s="773"/>
      <c r="I520" s="773"/>
      <c r="J520" s="774"/>
      <c r="K520" s="773"/>
      <c r="L520" s="775"/>
      <c r="M520" s="775"/>
      <c r="N520" s="776"/>
      <c r="O520" s="775"/>
      <c r="P520" s="775"/>
      <c r="Q520" s="775"/>
      <c r="R520" s="776"/>
      <c r="S520" s="859"/>
      <c r="AB520" s="84">
        <f t="shared" si="73"/>
        <v>0</v>
      </c>
    </row>
    <row r="521" spans="1:31" hidden="1">
      <c r="E521" s="777"/>
      <c r="F521" s="778" t="s">
        <v>235</v>
      </c>
      <c r="G521" s="779" t="s">
        <v>236</v>
      </c>
      <c r="H521" s="780">
        <f>SUM(H519)</f>
        <v>0</v>
      </c>
      <c r="I521" s="780">
        <f>SUM(I519:I519)</f>
        <v>3240875.93</v>
      </c>
      <c r="J521" s="781" t="e">
        <f>I521/H521</f>
        <v>#DIV/0!</v>
      </c>
      <c r="K521" s="780">
        <f>H521-I521</f>
        <v>-3240875.93</v>
      </c>
      <c r="L521" s="782">
        <v>0</v>
      </c>
      <c r="M521" s="782">
        <v>0</v>
      </c>
      <c r="N521" s="783"/>
      <c r="O521" s="782">
        <f>L521-M521</f>
        <v>0</v>
      </c>
      <c r="P521" s="782">
        <f t="shared" ref="P521:Q524" si="80">L521+H521</f>
        <v>0</v>
      </c>
      <c r="Q521" s="782">
        <f t="shared" si="80"/>
        <v>3240875.93</v>
      </c>
      <c r="R521" s="783"/>
      <c r="S521" s="782">
        <f>P521-Q521</f>
        <v>-3240875.93</v>
      </c>
      <c r="AB521" s="84">
        <f t="shared" si="73"/>
        <v>0</v>
      </c>
    </row>
    <row r="522" spans="1:31" hidden="1">
      <c r="E522" s="777"/>
      <c r="F522" s="803" t="s">
        <v>247</v>
      </c>
      <c r="G522" s="779" t="s">
        <v>4692</v>
      </c>
      <c r="H522" s="780">
        <v>0</v>
      </c>
      <c r="I522" s="780">
        <v>0</v>
      </c>
      <c r="J522" s="781" t="e">
        <f>I522/H522</f>
        <v>#DIV/0!</v>
      </c>
      <c r="K522" s="780">
        <v>0</v>
      </c>
      <c r="L522" s="782">
        <v>0</v>
      </c>
      <c r="M522" s="782">
        <f>M519</f>
        <v>0</v>
      </c>
      <c r="N522" s="783"/>
      <c r="O522" s="782">
        <f>L522-M522</f>
        <v>0</v>
      </c>
      <c r="P522" s="782">
        <f t="shared" si="80"/>
        <v>0</v>
      </c>
      <c r="Q522" s="782">
        <f t="shared" si="80"/>
        <v>0</v>
      </c>
      <c r="R522" s="783"/>
      <c r="S522" s="782">
        <f>P522-Q522</f>
        <v>0</v>
      </c>
      <c r="AB522" s="84">
        <f t="shared" si="73"/>
        <v>0</v>
      </c>
    </row>
    <row r="523" spans="1:31" ht="15.75" hidden="1" thickBot="1">
      <c r="E523" s="777"/>
      <c r="F523" s="803">
        <v>10</v>
      </c>
      <c r="G523" s="779" t="s">
        <v>13</v>
      </c>
      <c r="H523" s="780">
        <v>0</v>
      </c>
      <c r="I523" s="780">
        <v>0</v>
      </c>
      <c r="J523" s="781" t="e">
        <f>I523/H523</f>
        <v>#DIV/0!</v>
      </c>
      <c r="K523" s="780">
        <v>0</v>
      </c>
      <c r="L523" s="782">
        <v>0</v>
      </c>
      <c r="M523" s="782">
        <f>M520</f>
        <v>0</v>
      </c>
      <c r="N523" s="783"/>
      <c r="O523" s="782">
        <f>L523-M523</f>
        <v>0</v>
      </c>
      <c r="P523" s="782">
        <f>L523+H523</f>
        <v>0</v>
      </c>
      <c r="Q523" s="782"/>
      <c r="R523" s="783"/>
      <c r="S523" s="782"/>
    </row>
    <row r="524" spans="1:31" ht="15.75" hidden="1" thickBot="1">
      <c r="G524" s="784" t="s">
        <v>5057</v>
      </c>
      <c r="H524" s="785">
        <f>SUM(H521:H523)</f>
        <v>0</v>
      </c>
      <c r="I524" s="785">
        <f>SUM(I521:I522)</f>
        <v>3240875.93</v>
      </c>
      <c r="J524" s="786" t="e">
        <f>I524/H524</f>
        <v>#DIV/0!</v>
      </c>
      <c r="K524" s="785">
        <f>H524-I524</f>
        <v>-3240875.93</v>
      </c>
      <c r="L524" s="787">
        <f>SUM(L521:L523)</f>
        <v>0</v>
      </c>
      <c r="M524" s="787">
        <f>SUM(M521:M522)</f>
        <v>0</v>
      </c>
      <c r="N524" s="788"/>
      <c r="O524" s="787">
        <f>L524-M524</f>
        <v>0</v>
      </c>
      <c r="P524" s="787">
        <f t="shared" si="80"/>
        <v>0</v>
      </c>
      <c r="Q524" s="787">
        <f t="shared" si="80"/>
        <v>3240875.93</v>
      </c>
      <c r="R524" s="788"/>
      <c r="S524" s="787">
        <f>P524-Q524</f>
        <v>-3240875.93</v>
      </c>
      <c r="AB524" s="84">
        <f t="shared" si="73"/>
        <v>0</v>
      </c>
    </row>
    <row r="525" spans="1:31" hidden="1" collapsed="1">
      <c r="E525" s="770"/>
      <c r="F525" s="771"/>
      <c r="G525" s="789" t="s">
        <v>5051</v>
      </c>
      <c r="H525" s="790"/>
      <c r="I525" s="791"/>
      <c r="J525" s="792"/>
      <c r="K525" s="791"/>
      <c r="L525" s="793"/>
      <c r="M525" s="794"/>
      <c r="N525" s="795"/>
      <c r="O525" s="794"/>
      <c r="P525" s="794"/>
      <c r="Q525" s="794"/>
      <c r="R525" s="795"/>
      <c r="S525" s="860"/>
      <c r="AB525" s="84">
        <f t="shared" si="73"/>
        <v>0</v>
      </c>
    </row>
    <row r="526" spans="1:31" hidden="1">
      <c r="E526" s="777"/>
      <c r="F526" s="778" t="s">
        <v>235</v>
      </c>
      <c r="G526" s="779" t="s">
        <v>236</v>
      </c>
      <c r="H526" s="780">
        <f>H521</f>
        <v>0</v>
      </c>
      <c r="I526" s="780">
        <f t="shared" ref="I526:S526" si="81">I521</f>
        <v>3240875.93</v>
      </c>
      <c r="J526" s="781" t="e">
        <f>I526/H526</f>
        <v>#DIV/0!</v>
      </c>
      <c r="K526" s="780">
        <f t="shared" si="81"/>
        <v>-3240875.93</v>
      </c>
      <c r="L526" s="782">
        <f t="shared" si="81"/>
        <v>0</v>
      </c>
      <c r="M526" s="782">
        <f t="shared" si="81"/>
        <v>0</v>
      </c>
      <c r="N526" s="783"/>
      <c r="O526" s="782">
        <f t="shared" si="81"/>
        <v>0</v>
      </c>
      <c r="P526" s="782">
        <f t="shared" si="81"/>
        <v>0</v>
      </c>
      <c r="Q526" s="782">
        <f t="shared" si="81"/>
        <v>3240875.93</v>
      </c>
      <c r="R526" s="783"/>
      <c r="S526" s="782">
        <f t="shared" si="81"/>
        <v>-3240875.93</v>
      </c>
      <c r="AB526" s="84">
        <f t="shared" si="73"/>
        <v>0</v>
      </c>
    </row>
    <row r="527" spans="1:31" hidden="1">
      <c r="E527" s="777"/>
      <c r="F527" s="803" t="s">
        <v>247</v>
      </c>
      <c r="G527" s="779" t="s">
        <v>4692</v>
      </c>
      <c r="H527" s="780">
        <f>H522</f>
        <v>0</v>
      </c>
      <c r="I527" s="780">
        <f t="shared" ref="I527:S528" si="82">I522</f>
        <v>0</v>
      </c>
      <c r="J527" s="781" t="e">
        <f>I527/H527</f>
        <v>#DIV/0!</v>
      </c>
      <c r="K527" s="780">
        <f t="shared" si="82"/>
        <v>0</v>
      </c>
      <c r="L527" s="782">
        <f t="shared" si="82"/>
        <v>0</v>
      </c>
      <c r="M527" s="782">
        <f t="shared" si="82"/>
        <v>0</v>
      </c>
      <c r="N527" s="783"/>
      <c r="O527" s="782">
        <f>O522</f>
        <v>0</v>
      </c>
      <c r="P527" s="782">
        <f t="shared" si="82"/>
        <v>0</v>
      </c>
      <c r="Q527" s="782">
        <f t="shared" si="82"/>
        <v>0</v>
      </c>
      <c r="R527" s="783"/>
      <c r="S527" s="782">
        <f t="shared" si="82"/>
        <v>0</v>
      </c>
      <c r="AB527" s="84">
        <f t="shared" si="73"/>
        <v>0</v>
      </c>
    </row>
    <row r="528" spans="1:31" ht="15.75" hidden="1" thickBot="1">
      <c r="E528" s="777"/>
      <c r="F528" s="803">
        <v>10</v>
      </c>
      <c r="G528" s="779" t="s">
        <v>13</v>
      </c>
      <c r="H528" s="780">
        <f>H523</f>
        <v>0</v>
      </c>
      <c r="I528" s="780">
        <f t="shared" si="82"/>
        <v>0</v>
      </c>
      <c r="J528" s="781" t="e">
        <f>I528/H528</f>
        <v>#DIV/0!</v>
      </c>
      <c r="K528" s="780">
        <f t="shared" si="82"/>
        <v>0</v>
      </c>
      <c r="L528" s="782">
        <f t="shared" si="82"/>
        <v>0</v>
      </c>
      <c r="M528" s="782">
        <f t="shared" si="82"/>
        <v>0</v>
      </c>
      <c r="N528" s="783"/>
      <c r="O528" s="782">
        <f>O523</f>
        <v>0</v>
      </c>
      <c r="P528" s="782">
        <f t="shared" si="82"/>
        <v>0</v>
      </c>
      <c r="Q528" s="782"/>
      <c r="R528" s="783"/>
      <c r="S528" s="782"/>
    </row>
    <row r="529" spans="1:31" ht="15.75" hidden="1" collapsed="1" thickBot="1">
      <c r="G529" s="784" t="s">
        <v>5050</v>
      </c>
      <c r="H529" s="785">
        <f>H524</f>
        <v>0</v>
      </c>
      <c r="I529" s="785">
        <f>SUM(I526:I527)</f>
        <v>3240875.93</v>
      </c>
      <c r="J529" s="786" t="e">
        <f>I529/H529</f>
        <v>#DIV/0!</v>
      </c>
      <c r="K529" s="785">
        <f>SUM(K526:K527)</f>
        <v>-3240875.93</v>
      </c>
      <c r="L529" s="787">
        <f>L524</f>
        <v>0</v>
      </c>
      <c r="M529" s="787">
        <f>SUM(M526:M527)</f>
        <v>0</v>
      </c>
      <c r="N529" s="788"/>
      <c r="O529" s="787">
        <f>SUM(O526:O527)</f>
        <v>0</v>
      </c>
      <c r="P529" s="787">
        <f>L529+H529</f>
        <v>0</v>
      </c>
      <c r="Q529" s="787">
        <f>M529+I529</f>
        <v>3240875.93</v>
      </c>
      <c r="R529" s="788"/>
      <c r="S529" s="787">
        <f>P529-Q529</f>
        <v>-3240875.93</v>
      </c>
      <c r="AB529" s="84">
        <f t="shared" si="73"/>
        <v>0</v>
      </c>
    </row>
    <row r="530" spans="1:31" hidden="1">
      <c r="G530" s="797"/>
      <c r="H530" s="798"/>
      <c r="I530" s="798"/>
      <c r="J530" s="799"/>
      <c r="K530" s="798"/>
      <c r="L530" s="800"/>
      <c r="M530" s="800"/>
      <c r="N530" s="801"/>
      <c r="O530" s="800"/>
      <c r="P530" s="800"/>
      <c r="Q530" s="800"/>
      <c r="R530" s="801"/>
      <c r="S530" s="800"/>
      <c r="AB530" s="84">
        <f t="shared" si="73"/>
        <v>0</v>
      </c>
    </row>
    <row r="531" spans="1:31">
      <c r="G531" s="797"/>
      <c r="H531" s="798"/>
      <c r="I531" s="798"/>
      <c r="J531" s="799"/>
      <c r="K531" s="798"/>
      <c r="L531" s="800"/>
      <c r="M531" s="800"/>
      <c r="N531" s="801"/>
      <c r="O531" s="800"/>
      <c r="P531" s="800"/>
      <c r="Q531" s="800"/>
      <c r="R531" s="801"/>
      <c r="S531" s="800"/>
    </row>
    <row r="532" spans="1:31" ht="30" customHeight="1">
      <c r="C532" s="747" t="s">
        <v>5475</v>
      </c>
      <c r="D532" s="756"/>
      <c r="G532" s="851" t="s">
        <v>5474</v>
      </c>
      <c r="AB532" s="84">
        <f t="shared" si="73"/>
        <v>0</v>
      </c>
    </row>
    <row r="533" spans="1:31" s="954" customFormat="1">
      <c r="A533" s="753"/>
      <c r="B533" s="754"/>
      <c r="C533" s="950"/>
      <c r="D533" s="968" t="s">
        <v>3933</v>
      </c>
      <c r="E533" s="968"/>
      <c r="F533" s="969"/>
      <c r="G533" s="970" t="s">
        <v>154</v>
      </c>
      <c r="H533" s="760"/>
      <c r="I533" s="760"/>
      <c r="J533" s="761"/>
      <c r="K533" s="760"/>
      <c r="L533" s="762"/>
      <c r="M533" s="762"/>
      <c r="N533" s="763"/>
      <c r="O533" s="762"/>
      <c r="P533" s="762"/>
      <c r="Q533" s="762"/>
      <c r="R533" s="763"/>
      <c r="S533" s="952"/>
      <c r="T533" s="953"/>
      <c r="V533" s="955"/>
      <c r="W533" s="955"/>
      <c r="X533" s="815"/>
      <c r="Y533" s="816"/>
      <c r="Z533" s="812"/>
      <c r="AA533" s="813"/>
      <c r="AB533" s="954">
        <f t="shared" si="73"/>
        <v>0</v>
      </c>
    </row>
    <row r="534" spans="1:31" s="954" customFormat="1" ht="15.75" thickBot="1">
      <c r="A534" s="971"/>
      <c r="B534" s="958"/>
      <c r="C534" s="972"/>
      <c r="D534" s="958"/>
      <c r="E534" s="958" t="s">
        <v>5383</v>
      </c>
      <c r="F534" s="971">
        <v>511</v>
      </c>
      <c r="G534" s="973" t="s">
        <v>5476</v>
      </c>
      <c r="H534" s="760">
        <v>14000000</v>
      </c>
      <c r="I534" s="760">
        <v>0</v>
      </c>
      <c r="J534" s="761">
        <f>I534/H534</f>
        <v>0</v>
      </c>
      <c r="K534" s="760">
        <f>H534-I534</f>
        <v>14000000</v>
      </c>
      <c r="L534" s="762">
        <v>0</v>
      </c>
      <c r="M534" s="762">
        <v>0</v>
      </c>
      <c r="N534" s="763"/>
      <c r="O534" s="762">
        <f>L534-M534</f>
        <v>0</v>
      </c>
      <c r="P534" s="762">
        <f>L534+H534</f>
        <v>14000000</v>
      </c>
      <c r="Q534" s="762">
        <f>M534+I534</f>
        <v>0</v>
      </c>
      <c r="R534" s="763"/>
      <c r="S534" s="952">
        <f>P534-Q534</f>
        <v>14000000</v>
      </c>
      <c r="T534" s="953"/>
      <c r="V534" s="955"/>
      <c r="W534" s="955"/>
      <c r="X534" s="815"/>
      <c r="Y534" s="816"/>
      <c r="Z534" s="812">
        <f>H534-X534+Y534</f>
        <v>14000000</v>
      </c>
      <c r="AA534" s="813">
        <v>0</v>
      </c>
      <c r="AB534" s="954">
        <f t="shared" si="73"/>
        <v>14000000</v>
      </c>
      <c r="AE534" s="954">
        <f>H534-AA534</f>
        <v>14000000</v>
      </c>
    </row>
    <row r="535" spans="1:31">
      <c r="E535" s="770"/>
      <c r="F535" s="771"/>
      <c r="G535" s="772" t="s">
        <v>5028</v>
      </c>
      <c r="H535" s="773"/>
      <c r="I535" s="773"/>
      <c r="J535" s="774"/>
      <c r="K535" s="773"/>
      <c r="L535" s="775"/>
      <c r="M535" s="775"/>
      <c r="N535" s="776"/>
      <c r="O535" s="775"/>
      <c r="P535" s="775"/>
      <c r="Q535" s="775"/>
      <c r="R535" s="776"/>
      <c r="S535" s="859"/>
      <c r="AB535" s="84">
        <f t="shared" si="73"/>
        <v>0</v>
      </c>
    </row>
    <row r="536" spans="1:31" ht="15.75" thickBot="1">
      <c r="E536" s="777"/>
      <c r="F536" s="778" t="s">
        <v>235</v>
      </c>
      <c r="G536" s="779" t="s">
        <v>236</v>
      </c>
      <c r="H536" s="780">
        <f>H534</f>
        <v>14000000</v>
      </c>
      <c r="I536" s="780">
        <f>SUM(I534:I534)</f>
        <v>0</v>
      </c>
      <c r="J536" s="781">
        <f>I536/H536</f>
        <v>0</v>
      </c>
      <c r="K536" s="780">
        <f>H536-I536</f>
        <v>14000000</v>
      </c>
      <c r="L536" s="782">
        <v>0</v>
      </c>
      <c r="M536" s="782">
        <v>0</v>
      </c>
      <c r="N536" s="783"/>
      <c r="O536" s="782">
        <f>L536-M536</f>
        <v>0</v>
      </c>
      <c r="P536" s="782">
        <f t="shared" ref="P536:Q539" si="83">L536+H536</f>
        <v>14000000</v>
      </c>
      <c r="Q536" s="782">
        <f t="shared" si="83"/>
        <v>0</v>
      </c>
      <c r="R536" s="783"/>
      <c r="S536" s="782">
        <f>P536-Q536</f>
        <v>14000000</v>
      </c>
      <c r="AB536" s="84">
        <f t="shared" si="73"/>
        <v>0</v>
      </c>
    </row>
    <row r="537" spans="1:31" hidden="1">
      <c r="E537" s="777"/>
      <c r="F537" s="803" t="s">
        <v>250</v>
      </c>
      <c r="G537" s="779" t="s">
        <v>13</v>
      </c>
      <c r="H537" s="780">
        <f>SUM(H535:H535)</f>
        <v>0</v>
      </c>
      <c r="I537" s="780">
        <f>SUM(I535:I535)</f>
        <v>0</v>
      </c>
      <c r="J537" s="781"/>
      <c r="K537" s="780">
        <f>H537-I537</f>
        <v>0</v>
      </c>
      <c r="L537" s="782">
        <f>L534</f>
        <v>0</v>
      </c>
      <c r="M537" s="782">
        <v>0</v>
      </c>
      <c r="N537" s="783"/>
      <c r="O537" s="782">
        <f>L537-M537</f>
        <v>0</v>
      </c>
      <c r="P537" s="782">
        <f t="shared" si="83"/>
        <v>0</v>
      </c>
      <c r="Q537" s="782">
        <f t="shared" si="83"/>
        <v>0</v>
      </c>
      <c r="R537" s="783"/>
      <c r="S537" s="782">
        <f>P537-Q537</f>
        <v>0</v>
      </c>
    </row>
    <row r="538" spans="1:31" ht="15.75" hidden="1" thickBot="1">
      <c r="E538" s="777"/>
      <c r="F538" s="803" t="s">
        <v>256</v>
      </c>
      <c r="G538" s="779" t="s">
        <v>257</v>
      </c>
      <c r="H538" s="780">
        <v>0</v>
      </c>
      <c r="I538" s="780">
        <v>0</v>
      </c>
      <c r="J538" s="781"/>
      <c r="K538" s="780">
        <v>0</v>
      </c>
      <c r="L538" s="782">
        <v>0</v>
      </c>
      <c r="M538" s="782"/>
      <c r="N538" s="783"/>
      <c r="O538" s="782"/>
      <c r="P538" s="782">
        <f t="shared" si="83"/>
        <v>0</v>
      </c>
      <c r="Q538" s="782">
        <f t="shared" si="83"/>
        <v>0</v>
      </c>
      <c r="R538" s="783"/>
      <c r="S538" s="782">
        <f>P538-Q538</f>
        <v>0</v>
      </c>
    </row>
    <row r="539" spans="1:31" ht="15.75" thickBot="1">
      <c r="G539" s="784" t="s">
        <v>5029</v>
      </c>
      <c r="H539" s="785">
        <f>SUM(H536:H537)</f>
        <v>14000000</v>
      </c>
      <c r="I539" s="785">
        <f>SUM(I536:I536)</f>
        <v>0</v>
      </c>
      <c r="J539" s="786">
        <f>I539/H539</f>
        <v>0</v>
      </c>
      <c r="K539" s="785">
        <f>H539-I539</f>
        <v>14000000</v>
      </c>
      <c r="L539" s="787">
        <f>SUM(L536:L538)</f>
        <v>0</v>
      </c>
      <c r="M539" s="787">
        <f>SUM(M536:M536)</f>
        <v>0</v>
      </c>
      <c r="N539" s="788"/>
      <c r="O539" s="787">
        <f>L539-M539</f>
        <v>0</v>
      </c>
      <c r="P539" s="787">
        <f t="shared" si="83"/>
        <v>14000000</v>
      </c>
      <c r="Q539" s="787">
        <f t="shared" si="83"/>
        <v>0</v>
      </c>
      <c r="R539" s="788"/>
      <c r="S539" s="787">
        <f>P539-Q539</f>
        <v>14000000</v>
      </c>
      <c r="AB539" s="84">
        <f t="shared" si="73"/>
        <v>0</v>
      </c>
    </row>
    <row r="540" spans="1:31" ht="28.5" collapsed="1">
      <c r="E540" s="770"/>
      <c r="F540" s="771"/>
      <c r="G540" s="789" t="s">
        <v>5408</v>
      </c>
      <c r="H540" s="790"/>
      <c r="I540" s="791"/>
      <c r="J540" s="792"/>
      <c r="K540" s="791"/>
      <c r="L540" s="793"/>
      <c r="M540" s="794"/>
      <c r="N540" s="795"/>
      <c r="O540" s="794"/>
      <c r="P540" s="794"/>
      <c r="Q540" s="794"/>
      <c r="R540" s="795"/>
      <c r="S540" s="860"/>
      <c r="AB540" s="84">
        <f t="shared" si="73"/>
        <v>0</v>
      </c>
    </row>
    <row r="541" spans="1:31" ht="15.75" thickBot="1">
      <c r="E541" s="777"/>
      <c r="F541" s="778" t="s">
        <v>235</v>
      </c>
      <c r="G541" s="779" t="s">
        <v>236</v>
      </c>
      <c r="H541" s="780">
        <f>H536</f>
        <v>14000000</v>
      </c>
      <c r="I541" s="780">
        <f t="shared" ref="I541:Q541" si="84">I536</f>
        <v>0</v>
      </c>
      <c r="J541" s="781">
        <f>I541/H541</f>
        <v>0</v>
      </c>
      <c r="K541" s="780">
        <f t="shared" si="84"/>
        <v>14000000</v>
      </c>
      <c r="L541" s="782">
        <f t="shared" si="84"/>
        <v>0</v>
      </c>
      <c r="M541" s="782">
        <f t="shared" si="84"/>
        <v>0</v>
      </c>
      <c r="N541" s="783"/>
      <c r="O541" s="782">
        <f t="shared" si="84"/>
        <v>0</v>
      </c>
      <c r="P541" s="782">
        <f t="shared" si="84"/>
        <v>14000000</v>
      </c>
      <c r="Q541" s="782">
        <f t="shared" si="84"/>
        <v>0</v>
      </c>
      <c r="R541" s="783"/>
      <c r="S541" s="782">
        <f>S536</f>
        <v>14000000</v>
      </c>
      <c r="AB541" s="84">
        <f t="shared" si="73"/>
        <v>0</v>
      </c>
    </row>
    <row r="542" spans="1:31" hidden="1">
      <c r="E542" s="777"/>
      <c r="F542" s="803" t="s">
        <v>247</v>
      </c>
      <c r="G542" s="779" t="s">
        <v>4692</v>
      </c>
      <c r="H542" s="780">
        <f>H537</f>
        <v>0</v>
      </c>
      <c r="I542" s="780">
        <v>0</v>
      </c>
      <c r="J542" s="781"/>
      <c r="K542" s="780">
        <v>0</v>
      </c>
      <c r="L542" s="782">
        <f>L537</f>
        <v>0</v>
      </c>
      <c r="M542" s="782">
        <f>M537</f>
        <v>0</v>
      </c>
      <c r="N542" s="783">
        <f>N537</f>
        <v>0</v>
      </c>
      <c r="O542" s="782">
        <f>O537</f>
        <v>0</v>
      </c>
      <c r="P542" s="782">
        <f>P537</f>
        <v>0</v>
      </c>
      <c r="Q542" s="782">
        <f>M542+I542</f>
        <v>0</v>
      </c>
      <c r="R542" s="783"/>
      <c r="S542" s="782">
        <f>S537</f>
        <v>0</v>
      </c>
    </row>
    <row r="543" spans="1:31" ht="15.75" hidden="1" thickBot="1">
      <c r="E543" s="777"/>
      <c r="F543" s="803" t="s">
        <v>256</v>
      </c>
      <c r="G543" s="779" t="s">
        <v>257</v>
      </c>
      <c r="H543" s="780">
        <v>0</v>
      </c>
      <c r="I543" s="780">
        <v>0</v>
      </c>
      <c r="J543" s="781"/>
      <c r="K543" s="780">
        <v>0</v>
      </c>
      <c r="L543" s="782">
        <f>L538</f>
        <v>0</v>
      </c>
      <c r="M543" s="782"/>
      <c r="N543" s="783"/>
      <c r="O543" s="782"/>
      <c r="P543" s="782">
        <f>P538</f>
        <v>0</v>
      </c>
      <c r="Q543" s="782">
        <f>M543+I543</f>
        <v>0</v>
      </c>
      <c r="R543" s="783"/>
      <c r="S543" s="782">
        <f>S538</f>
        <v>0</v>
      </c>
    </row>
    <row r="544" spans="1:31" ht="15.75" collapsed="1" thickBot="1">
      <c r="G544" s="784" t="s">
        <v>5477</v>
      </c>
      <c r="H544" s="785">
        <f>H539</f>
        <v>14000000</v>
      </c>
      <c r="I544" s="785">
        <f>SUM(I541:I541)</f>
        <v>0</v>
      </c>
      <c r="J544" s="786">
        <f>I544/H544</f>
        <v>0</v>
      </c>
      <c r="K544" s="785">
        <f>SUM(K541:K541)</f>
        <v>14000000</v>
      </c>
      <c r="L544" s="787">
        <f>SUM(L541:L543)</f>
        <v>0</v>
      </c>
      <c r="M544" s="787">
        <f>M539</f>
        <v>0</v>
      </c>
      <c r="N544" s="788">
        <f>N539</f>
        <v>0</v>
      </c>
      <c r="O544" s="787">
        <f>O539</f>
        <v>0</v>
      </c>
      <c r="P544" s="787">
        <f>P539</f>
        <v>14000000</v>
      </c>
      <c r="Q544" s="787">
        <f>M544+I544</f>
        <v>0</v>
      </c>
      <c r="R544" s="788"/>
      <c r="S544" s="787">
        <f>P544-Q544</f>
        <v>14000000</v>
      </c>
      <c r="AB544" s="84">
        <f t="shared" si="73"/>
        <v>0</v>
      </c>
    </row>
    <row r="545" spans="1:31">
      <c r="AB545" s="84">
        <f t="shared" si="73"/>
        <v>0</v>
      </c>
    </row>
    <row r="546" spans="1:31" s="954" customFormat="1">
      <c r="A546" s="753"/>
      <c r="B546" s="754"/>
      <c r="C546" s="950"/>
      <c r="D546" s="753"/>
      <c r="E546" s="754"/>
      <c r="F546" s="771"/>
      <c r="G546" s="804" t="s">
        <v>4747</v>
      </c>
      <c r="H546" s="805"/>
      <c r="I546" s="805"/>
      <c r="J546" s="806"/>
      <c r="K546" s="805"/>
      <c r="L546" s="807"/>
      <c r="M546" s="807"/>
      <c r="N546" s="808"/>
      <c r="O546" s="807"/>
      <c r="P546" s="807"/>
      <c r="Q546" s="807"/>
      <c r="R546" s="808"/>
      <c r="S546" s="862"/>
      <c r="T546" s="953"/>
      <c r="V546" s="955"/>
      <c r="W546" s="955"/>
      <c r="X546" s="815"/>
      <c r="Y546" s="816"/>
      <c r="Z546" s="812"/>
      <c r="AA546" s="813"/>
      <c r="AB546" s="954">
        <f t="shared" si="73"/>
        <v>0</v>
      </c>
    </row>
    <row r="547" spans="1:31" s="954" customFormat="1" ht="15.75" thickBot="1">
      <c r="A547" s="753"/>
      <c r="B547" s="754"/>
      <c r="C547" s="950"/>
      <c r="D547" s="753"/>
      <c r="E547" s="754"/>
      <c r="F547" s="778" t="s">
        <v>235</v>
      </c>
      <c r="G547" s="779" t="s">
        <v>236</v>
      </c>
      <c r="H547" s="780">
        <f>H526+H514+H541</f>
        <v>17270000</v>
      </c>
      <c r="I547" s="780">
        <f>I526+I514+I541</f>
        <v>7920939.9700000044</v>
      </c>
      <c r="J547" s="781">
        <f>I547/H547</f>
        <v>0.45865315402431989</v>
      </c>
      <c r="K547" s="780">
        <f>H547-I547</f>
        <v>9349060.0299999956</v>
      </c>
      <c r="L547" s="782">
        <v>0</v>
      </c>
      <c r="M547" s="782">
        <v>0</v>
      </c>
      <c r="N547" s="783"/>
      <c r="O547" s="782">
        <f>L547-M547</f>
        <v>0</v>
      </c>
      <c r="P547" s="782">
        <f t="shared" ref="P547:Q549" si="85">L547+H547</f>
        <v>17270000</v>
      </c>
      <c r="Q547" s="782">
        <f t="shared" si="85"/>
        <v>7920939.9700000044</v>
      </c>
      <c r="R547" s="783">
        <f>Q547/P547</f>
        <v>0.45865315402431989</v>
      </c>
      <c r="S547" s="782">
        <f>P547-Q547</f>
        <v>9349060.0299999956</v>
      </c>
      <c r="T547" s="953"/>
      <c r="V547" s="955"/>
      <c r="W547" s="955"/>
      <c r="X547" s="815"/>
      <c r="Y547" s="816"/>
      <c r="Z547" s="812"/>
      <c r="AA547" s="813"/>
      <c r="AB547" s="954">
        <f t="shared" si="73"/>
        <v>0</v>
      </c>
    </row>
    <row r="548" spans="1:31" s="954" customFormat="1" hidden="1">
      <c r="A548" s="753"/>
      <c r="B548" s="754"/>
      <c r="C548" s="950"/>
      <c r="D548" s="753"/>
      <c r="E548" s="754"/>
      <c r="F548" s="803" t="s">
        <v>247</v>
      </c>
      <c r="G548" s="779" t="s">
        <v>4692</v>
      </c>
      <c r="H548" s="780">
        <v>0</v>
      </c>
      <c r="I548" s="780">
        <v>0</v>
      </c>
      <c r="J548" s="781"/>
      <c r="K548" s="780">
        <v>0</v>
      </c>
      <c r="L548" s="782">
        <f>L527+L542</f>
        <v>0</v>
      </c>
      <c r="M548" s="782">
        <f>M527</f>
        <v>0</v>
      </c>
      <c r="N548" s="783"/>
      <c r="O548" s="782">
        <f>L548-M548</f>
        <v>0</v>
      </c>
      <c r="P548" s="782">
        <f t="shared" si="85"/>
        <v>0</v>
      </c>
      <c r="Q548" s="782">
        <f t="shared" si="85"/>
        <v>0</v>
      </c>
      <c r="R548" s="783"/>
      <c r="S548" s="782">
        <f>P548-Q548</f>
        <v>0</v>
      </c>
      <c r="T548" s="953"/>
      <c r="V548" s="955"/>
      <c r="W548" s="955"/>
      <c r="X548" s="815"/>
      <c r="Y548" s="816"/>
      <c r="Z548" s="812"/>
      <c r="AA548" s="813"/>
      <c r="AB548" s="954">
        <f t="shared" si="73"/>
        <v>0</v>
      </c>
    </row>
    <row r="549" spans="1:31" s="954" customFormat="1" hidden="1">
      <c r="A549" s="753"/>
      <c r="B549" s="754"/>
      <c r="C549" s="950"/>
      <c r="D549" s="753"/>
      <c r="E549" s="754"/>
      <c r="F549" s="803">
        <v>10</v>
      </c>
      <c r="G549" s="779" t="s">
        <v>13</v>
      </c>
      <c r="H549" s="780">
        <v>0</v>
      </c>
      <c r="I549" s="780">
        <v>0</v>
      </c>
      <c r="J549" s="781"/>
      <c r="K549" s="780">
        <v>0</v>
      </c>
      <c r="L549" s="782">
        <f>L528</f>
        <v>0</v>
      </c>
      <c r="M549" s="782">
        <f>M528</f>
        <v>0</v>
      </c>
      <c r="N549" s="783"/>
      <c r="O549" s="782">
        <f>L549-M549</f>
        <v>0</v>
      </c>
      <c r="P549" s="782">
        <f t="shared" si="85"/>
        <v>0</v>
      </c>
      <c r="Q549" s="782">
        <f t="shared" si="85"/>
        <v>0</v>
      </c>
      <c r="R549" s="783"/>
      <c r="S549" s="782"/>
      <c r="T549" s="953"/>
      <c r="V549" s="955"/>
      <c r="W549" s="955"/>
      <c r="X549" s="815"/>
      <c r="Y549" s="816"/>
      <c r="Z549" s="812"/>
      <c r="AA549" s="813"/>
    </row>
    <row r="550" spans="1:31" s="954" customFormat="1" ht="15.75" hidden="1" thickBot="1">
      <c r="A550" s="753"/>
      <c r="B550" s="754"/>
      <c r="C550" s="950"/>
      <c r="D550" s="753"/>
      <c r="E550" s="754"/>
      <c r="F550" s="803" t="s">
        <v>256</v>
      </c>
      <c r="G550" s="779" t="s">
        <v>257</v>
      </c>
      <c r="H550" s="780">
        <v>0</v>
      </c>
      <c r="I550" s="780">
        <v>0</v>
      </c>
      <c r="J550" s="781"/>
      <c r="K550" s="780">
        <v>0</v>
      </c>
      <c r="L550" s="782">
        <f>L543</f>
        <v>0</v>
      </c>
      <c r="M550" s="782">
        <f>M543</f>
        <v>0</v>
      </c>
      <c r="N550" s="783"/>
      <c r="O550" s="782">
        <f>L550-M550</f>
        <v>0</v>
      </c>
      <c r="P550" s="782">
        <f>P543</f>
        <v>0</v>
      </c>
      <c r="Q550" s="782">
        <f>M550+I550</f>
        <v>0</v>
      </c>
      <c r="R550" s="783"/>
      <c r="S550" s="782">
        <f>P550-Q550</f>
        <v>0</v>
      </c>
      <c r="T550" s="953"/>
      <c r="V550" s="955"/>
      <c r="W550" s="955"/>
      <c r="X550" s="815"/>
      <c r="Y550" s="816"/>
      <c r="Z550" s="812"/>
      <c r="AA550" s="813"/>
    </row>
    <row r="551" spans="1:31" s="954" customFormat="1" ht="15.75" thickBot="1">
      <c r="A551" s="753"/>
      <c r="B551" s="754"/>
      <c r="C551" s="950"/>
      <c r="D551" s="753"/>
      <c r="E551" s="754"/>
      <c r="F551" s="745"/>
      <c r="G551" s="784" t="s">
        <v>4748</v>
      </c>
      <c r="H551" s="785">
        <f>SUM(H547:H549)</f>
        <v>17270000</v>
      </c>
      <c r="I551" s="785">
        <f>SUM(I547:I548)</f>
        <v>7920939.9700000044</v>
      </c>
      <c r="J551" s="786">
        <f>I551/H551</f>
        <v>0.45865315402431989</v>
      </c>
      <c r="K551" s="785">
        <f>SUM(K547:K548)</f>
        <v>9349060.0299999956</v>
      </c>
      <c r="L551" s="787">
        <f>SUM(L547:L550)</f>
        <v>0</v>
      </c>
      <c r="M551" s="787">
        <f>SUM(M547:M548)</f>
        <v>0</v>
      </c>
      <c r="N551" s="788"/>
      <c r="O551" s="787">
        <f>SUM(O547:O548)</f>
        <v>0</v>
      </c>
      <c r="P551" s="787">
        <f>SUM(P547:P550)</f>
        <v>17270000</v>
      </c>
      <c r="Q551" s="787">
        <f>SUM(Q547:Q548)</f>
        <v>7920939.9700000044</v>
      </c>
      <c r="R551" s="788">
        <f>Q551/P551</f>
        <v>0.45865315402431989</v>
      </c>
      <c r="S551" s="787">
        <f>SUM(S547:S548)</f>
        <v>9349060.0299999956</v>
      </c>
      <c r="T551" s="953"/>
      <c r="V551" s="955"/>
      <c r="W551" s="955"/>
      <c r="X551" s="815"/>
      <c r="Y551" s="816"/>
      <c r="Z551" s="812"/>
      <c r="AA551" s="813"/>
      <c r="AB551" s="954">
        <f t="shared" si="73"/>
        <v>0</v>
      </c>
    </row>
    <row r="552" spans="1:31" s="954" customFormat="1">
      <c r="A552" s="753"/>
      <c r="B552" s="754"/>
      <c r="C552" s="950"/>
      <c r="D552" s="963"/>
      <c r="E552" s="964"/>
      <c r="F552" s="965"/>
      <c r="G552" s="966"/>
      <c r="H552" s="760"/>
      <c r="I552" s="760"/>
      <c r="J552" s="761"/>
      <c r="K552" s="760"/>
      <c r="L552" s="762"/>
      <c r="M552" s="762"/>
      <c r="N552" s="763"/>
      <c r="O552" s="762"/>
      <c r="P552" s="762"/>
      <c r="Q552" s="762"/>
      <c r="R552" s="763"/>
      <c r="S552" s="952"/>
      <c r="T552" s="953"/>
      <c r="V552" s="955"/>
      <c r="W552" s="955"/>
      <c r="X552" s="815"/>
      <c r="Y552" s="816"/>
      <c r="Z552" s="812"/>
      <c r="AA552" s="813"/>
      <c r="AB552" s="954">
        <f t="shared" si="73"/>
        <v>0</v>
      </c>
    </row>
    <row r="553" spans="1:31">
      <c r="C553" s="747" t="s">
        <v>3602</v>
      </c>
      <c r="G553" s="851" t="s">
        <v>4139</v>
      </c>
      <c r="AB553" s="84">
        <f t="shared" si="73"/>
        <v>0</v>
      </c>
    </row>
    <row r="554" spans="1:31" ht="28.5">
      <c r="C554" s="974" t="s">
        <v>4074</v>
      </c>
      <c r="G554" s="851" t="s">
        <v>4075</v>
      </c>
      <c r="AB554" s="84">
        <f t="shared" si="73"/>
        <v>0</v>
      </c>
    </row>
    <row r="555" spans="1:31">
      <c r="C555" s="747"/>
      <c r="D555" s="764">
        <v>130</v>
      </c>
      <c r="E555" s="765"/>
      <c r="F555" s="764"/>
      <c r="G555" s="957" t="s">
        <v>113</v>
      </c>
      <c r="AB555" s="84">
        <f t="shared" si="73"/>
        <v>0</v>
      </c>
    </row>
    <row r="556" spans="1:31">
      <c r="E556" s="746" t="s">
        <v>5384</v>
      </c>
      <c r="F556" s="768">
        <v>411</v>
      </c>
      <c r="G556" s="769" t="s">
        <v>4104</v>
      </c>
      <c r="H556" s="749">
        <f>45004233+820000+500000</f>
        <v>46324233</v>
      </c>
      <c r="I556" s="749">
        <v>28990490.190000001</v>
      </c>
      <c r="J556" s="750">
        <f>I556/H556</f>
        <v>0.6258169496297975</v>
      </c>
      <c r="K556" s="749">
        <f>H556-I556</f>
        <v>17333742.809999999</v>
      </c>
      <c r="L556" s="751">
        <v>0</v>
      </c>
      <c r="M556" s="751">
        <v>0</v>
      </c>
      <c r="O556" s="751">
        <f>L556-M556</f>
        <v>0</v>
      </c>
      <c r="P556" s="751">
        <f>L556+H556</f>
        <v>46324233</v>
      </c>
      <c r="Q556" s="751">
        <f>M556+I556</f>
        <v>28990490.190000001</v>
      </c>
      <c r="R556" s="752">
        <f>Q556/P556</f>
        <v>0.6258169496297975</v>
      </c>
      <c r="S556" s="751">
        <f>P556-Q556</f>
        <v>17333742.809999999</v>
      </c>
      <c r="Y556" s="816">
        <v>163815.39999999851</v>
      </c>
      <c r="Z556" s="812">
        <f t="shared" ref="Z556:Z610" si="86">H556-X556+Y556</f>
        <v>46488048.399999999</v>
      </c>
      <c r="AA556" s="813">
        <v>39452926.409999996</v>
      </c>
      <c r="AB556" s="84">
        <f t="shared" ref="AB556:AB619" si="87">Z556-AA556</f>
        <v>7035121.9900000021</v>
      </c>
      <c r="AE556" s="84">
        <f t="shared" ref="AE556:AE610" si="88">H556-AA556</f>
        <v>6871306.5900000036</v>
      </c>
    </row>
    <row r="557" spans="1:31">
      <c r="E557" s="746" t="s">
        <v>5385</v>
      </c>
      <c r="F557" s="768">
        <v>412</v>
      </c>
      <c r="G557" s="769" t="s">
        <v>3764</v>
      </c>
      <c r="H557" s="749">
        <f>8457832-167751-820000-400000+100000</f>
        <v>7170081</v>
      </c>
      <c r="I557" s="749">
        <v>4834263.5700000012</v>
      </c>
      <c r="J557" s="750">
        <f t="shared" ref="J557:J610" si="89">I557/H557</f>
        <v>0.67422719073884951</v>
      </c>
      <c r="K557" s="749">
        <f t="shared" ref="K557:K610" si="90">H557-I557</f>
        <v>2335817.4299999988</v>
      </c>
      <c r="L557" s="751">
        <v>0</v>
      </c>
      <c r="M557" s="751">
        <v>0</v>
      </c>
      <c r="O557" s="751">
        <f t="shared" ref="O557:O610" si="91">L557-M557</f>
        <v>0</v>
      </c>
      <c r="P557" s="751">
        <f t="shared" ref="P557:P610" si="92">L557+H557</f>
        <v>7170081</v>
      </c>
      <c r="Q557" s="751">
        <f t="shared" ref="Q557:Q610" si="93">M557+I557</f>
        <v>4834263.5700000012</v>
      </c>
      <c r="R557" s="752">
        <f t="shared" ref="R557:R610" si="94">Q557/P557</f>
        <v>0.67422719073884951</v>
      </c>
      <c r="S557" s="751">
        <f t="shared" ref="S557:S610" si="95">P557-Q557</f>
        <v>2335817.4299999988</v>
      </c>
      <c r="Y557" s="816">
        <v>29322.950000000186</v>
      </c>
      <c r="Z557" s="812">
        <f t="shared" si="86"/>
        <v>7199403.9500000002</v>
      </c>
      <c r="AA557" s="813">
        <v>7062074.8100000005</v>
      </c>
      <c r="AB557" s="84">
        <f t="shared" si="87"/>
        <v>137329.13999999966</v>
      </c>
      <c r="AE557" s="84">
        <f t="shared" si="88"/>
        <v>108006.18999999948</v>
      </c>
    </row>
    <row r="558" spans="1:31">
      <c r="E558" s="746" t="s">
        <v>5079</v>
      </c>
      <c r="F558" s="768">
        <v>413</v>
      </c>
      <c r="G558" s="769" t="s">
        <v>4105</v>
      </c>
      <c r="H558" s="749">
        <v>30000</v>
      </c>
      <c r="I558" s="749">
        <v>61270</v>
      </c>
      <c r="J558" s="750">
        <f t="shared" si="89"/>
        <v>2.0423333333333331</v>
      </c>
      <c r="K558" s="749">
        <f t="shared" si="90"/>
        <v>-31270</v>
      </c>
      <c r="L558" s="751">
        <v>0</v>
      </c>
      <c r="M558" s="751">
        <v>0</v>
      </c>
      <c r="O558" s="751">
        <f t="shared" si="91"/>
        <v>0</v>
      </c>
      <c r="P558" s="751">
        <f t="shared" si="92"/>
        <v>30000</v>
      </c>
      <c r="Q558" s="751">
        <f t="shared" si="93"/>
        <v>61270</v>
      </c>
      <c r="R558" s="752">
        <f t="shared" si="94"/>
        <v>2.0423333333333331</v>
      </c>
      <c r="S558" s="751">
        <f t="shared" si="95"/>
        <v>-31270</v>
      </c>
      <c r="V558" s="202">
        <f>501111+150000+2653597.5</f>
        <v>3304708.5</v>
      </c>
      <c r="W558" s="202">
        <f>H558-V558</f>
        <v>-3274708.5</v>
      </c>
      <c r="X558" s="815">
        <v>561329.5</v>
      </c>
      <c r="Z558" s="812">
        <f t="shared" si="86"/>
        <v>-531329.5</v>
      </c>
      <c r="AA558" s="813">
        <v>3866038</v>
      </c>
      <c r="AB558" s="84">
        <f t="shared" si="87"/>
        <v>-4397367.5</v>
      </c>
      <c r="AE558" s="84">
        <f t="shared" si="88"/>
        <v>-3836038</v>
      </c>
    </row>
    <row r="559" spans="1:31">
      <c r="E559" s="746" t="s">
        <v>5080</v>
      </c>
      <c r="F559" s="768">
        <v>414</v>
      </c>
      <c r="G559" s="769" t="s">
        <v>3767</v>
      </c>
      <c r="H559" s="749">
        <f>1400000+100000+200000</f>
        <v>1700000</v>
      </c>
      <c r="I559" s="749">
        <v>567707.75</v>
      </c>
      <c r="J559" s="750">
        <f t="shared" si="89"/>
        <v>0.33394573529411764</v>
      </c>
      <c r="K559" s="749">
        <f t="shared" si="90"/>
        <v>1132292.25</v>
      </c>
      <c r="L559" s="751">
        <v>0</v>
      </c>
      <c r="M559" s="751">
        <v>0</v>
      </c>
      <c r="O559" s="751">
        <f t="shared" si="91"/>
        <v>0</v>
      </c>
      <c r="P559" s="751">
        <f t="shared" si="92"/>
        <v>1700000</v>
      </c>
      <c r="Q559" s="751">
        <f t="shared" si="93"/>
        <v>567707.75</v>
      </c>
      <c r="R559" s="752">
        <f t="shared" si="94"/>
        <v>0.33394573529411764</v>
      </c>
      <c r="S559" s="751">
        <f t="shared" si="95"/>
        <v>1132292.25</v>
      </c>
      <c r="V559" s="202">
        <v>200000</v>
      </c>
      <c r="W559" s="202">
        <f>V559-K559</f>
        <v>-932292.25</v>
      </c>
      <c r="Y559" s="816">
        <v>68000</v>
      </c>
      <c r="Z559" s="812">
        <f t="shared" si="86"/>
        <v>1768000</v>
      </c>
      <c r="AA559" s="813">
        <v>545864.30000000005</v>
      </c>
      <c r="AB559" s="84">
        <f t="shared" si="87"/>
        <v>1222135.7</v>
      </c>
      <c r="AE559" s="84">
        <f t="shared" si="88"/>
        <v>1154135.7</v>
      </c>
    </row>
    <row r="560" spans="1:31">
      <c r="E560" s="746" t="s">
        <v>5265</v>
      </c>
      <c r="F560" s="768">
        <v>415</v>
      </c>
      <c r="G560" s="769" t="s">
        <v>4114</v>
      </c>
      <c r="H560" s="749">
        <f>2400000-200000</f>
        <v>2200000</v>
      </c>
      <c r="I560" s="749">
        <v>1463924.2999999968</v>
      </c>
      <c r="J560" s="750">
        <f t="shared" si="89"/>
        <v>0.66542013636363495</v>
      </c>
      <c r="K560" s="749">
        <f t="shared" si="90"/>
        <v>736075.70000000321</v>
      </c>
      <c r="L560" s="751">
        <v>0</v>
      </c>
      <c r="M560" s="751">
        <v>0</v>
      </c>
      <c r="O560" s="751">
        <f t="shared" si="91"/>
        <v>0</v>
      </c>
      <c r="P560" s="751">
        <f t="shared" si="92"/>
        <v>2200000</v>
      </c>
      <c r="Q560" s="751">
        <f t="shared" si="93"/>
        <v>1463924.2999999968</v>
      </c>
      <c r="R560" s="752">
        <f t="shared" si="94"/>
        <v>0.66542013636363495</v>
      </c>
      <c r="S560" s="751">
        <f t="shared" si="95"/>
        <v>736075.70000000321</v>
      </c>
      <c r="V560" s="202">
        <f>(416000*3)+1605591.1</f>
        <v>2853591.1</v>
      </c>
      <c r="W560" s="202">
        <f>V560-H560</f>
        <v>653591.10000000009</v>
      </c>
      <c r="Y560" s="816">
        <v>1248000</v>
      </c>
      <c r="Z560" s="812">
        <f t="shared" si="86"/>
        <v>3448000</v>
      </c>
      <c r="AA560" s="813">
        <v>1605591.1</v>
      </c>
      <c r="AB560" s="84">
        <f t="shared" si="87"/>
        <v>1842408.9</v>
      </c>
      <c r="AE560" s="84">
        <f t="shared" si="88"/>
        <v>594408.89999999991</v>
      </c>
    </row>
    <row r="561" spans="1:31">
      <c r="A561" s="84"/>
      <c r="B561" s="84"/>
      <c r="C561" s="84"/>
      <c r="D561" s="84"/>
      <c r="E561" s="746" t="s">
        <v>5081</v>
      </c>
      <c r="F561" s="768">
        <v>416</v>
      </c>
      <c r="G561" s="769" t="s">
        <v>4115</v>
      </c>
      <c r="H561" s="749">
        <f>400000-100000</f>
        <v>300000</v>
      </c>
      <c r="I561" s="749">
        <v>1025277.4100000005</v>
      </c>
      <c r="J561" s="750">
        <f t="shared" si="89"/>
        <v>3.4175913666666684</v>
      </c>
      <c r="K561" s="749">
        <f t="shared" si="90"/>
        <v>-725277.4100000005</v>
      </c>
      <c r="L561" s="751">
        <v>0</v>
      </c>
      <c r="M561" s="751">
        <v>0</v>
      </c>
      <c r="O561" s="751">
        <f t="shared" si="91"/>
        <v>0</v>
      </c>
      <c r="P561" s="751">
        <f t="shared" si="92"/>
        <v>300000</v>
      </c>
      <c r="Q561" s="751">
        <f t="shared" si="93"/>
        <v>1025277.4100000005</v>
      </c>
      <c r="R561" s="752">
        <f t="shared" si="94"/>
        <v>3.4175913666666684</v>
      </c>
      <c r="S561" s="751">
        <f t="shared" si="95"/>
        <v>-725277.4100000005</v>
      </c>
      <c r="T561" s="84"/>
      <c r="V561" s="202">
        <f>77000+1287691.59</f>
        <v>1364691.59</v>
      </c>
      <c r="W561" s="202">
        <f>V561-H561</f>
        <v>1064691.5900000001</v>
      </c>
      <c r="Y561" s="816">
        <v>212634.59</v>
      </c>
      <c r="Z561" s="812">
        <f t="shared" si="86"/>
        <v>512634.58999999997</v>
      </c>
      <c r="AA561" s="813">
        <v>1152057</v>
      </c>
      <c r="AB561" s="84">
        <f t="shared" si="87"/>
        <v>-639422.41</v>
      </c>
      <c r="AE561" s="84">
        <f t="shared" si="88"/>
        <v>-852057</v>
      </c>
    </row>
    <row r="562" spans="1:31" hidden="1">
      <c r="A562" s="84"/>
      <c r="B562" s="84"/>
      <c r="C562" s="84"/>
      <c r="D562" s="84"/>
      <c r="F562" s="768">
        <v>417</v>
      </c>
      <c r="G562" s="769" t="s">
        <v>4116</v>
      </c>
      <c r="H562" s="749">
        <v>0</v>
      </c>
      <c r="I562" s="749">
        <v>0</v>
      </c>
      <c r="J562" s="750" t="e">
        <f t="shared" si="89"/>
        <v>#DIV/0!</v>
      </c>
      <c r="K562" s="749">
        <f t="shared" si="90"/>
        <v>0</v>
      </c>
      <c r="L562" s="751">
        <v>0</v>
      </c>
      <c r="M562" s="751">
        <v>0</v>
      </c>
      <c r="O562" s="751">
        <f t="shared" si="91"/>
        <v>0</v>
      </c>
      <c r="P562" s="751">
        <f t="shared" si="92"/>
        <v>0</v>
      </c>
      <c r="Q562" s="751">
        <f t="shared" si="93"/>
        <v>0</v>
      </c>
      <c r="R562" s="752" t="e">
        <f t="shared" si="94"/>
        <v>#DIV/0!</v>
      </c>
      <c r="S562" s="751">
        <f t="shared" si="95"/>
        <v>0</v>
      </c>
      <c r="T562" s="84"/>
      <c r="Z562" s="812">
        <f t="shared" si="86"/>
        <v>0</v>
      </c>
      <c r="AA562" s="813">
        <v>0</v>
      </c>
      <c r="AB562" s="84">
        <f t="shared" si="87"/>
        <v>0</v>
      </c>
      <c r="AE562" s="84">
        <f t="shared" si="88"/>
        <v>0</v>
      </c>
    </row>
    <row r="563" spans="1:31" hidden="1">
      <c r="A563" s="84"/>
      <c r="B563" s="84"/>
      <c r="C563" s="84"/>
      <c r="D563" s="84"/>
      <c r="F563" s="768">
        <v>418</v>
      </c>
      <c r="G563" s="769" t="s">
        <v>3773</v>
      </c>
      <c r="H563" s="749">
        <v>0</v>
      </c>
      <c r="I563" s="749">
        <v>0</v>
      </c>
      <c r="J563" s="750" t="e">
        <f t="shared" si="89"/>
        <v>#DIV/0!</v>
      </c>
      <c r="K563" s="749">
        <f t="shared" si="90"/>
        <v>0</v>
      </c>
      <c r="L563" s="751">
        <v>0</v>
      </c>
      <c r="M563" s="751">
        <v>0</v>
      </c>
      <c r="O563" s="751">
        <f t="shared" si="91"/>
        <v>0</v>
      </c>
      <c r="P563" s="751">
        <f t="shared" si="92"/>
        <v>0</v>
      </c>
      <c r="Q563" s="751">
        <f t="shared" si="93"/>
        <v>0</v>
      </c>
      <c r="R563" s="752" t="e">
        <f t="shared" si="94"/>
        <v>#DIV/0!</v>
      </c>
      <c r="S563" s="751">
        <f t="shared" si="95"/>
        <v>0</v>
      </c>
      <c r="T563" s="84"/>
      <c r="Z563" s="812">
        <f t="shared" si="86"/>
        <v>0</v>
      </c>
      <c r="AA563" s="813">
        <v>0</v>
      </c>
      <c r="AB563" s="84">
        <f t="shared" si="87"/>
        <v>0</v>
      </c>
      <c r="AE563" s="84">
        <f t="shared" si="88"/>
        <v>0</v>
      </c>
    </row>
    <row r="564" spans="1:31">
      <c r="A564" s="84"/>
      <c r="B564" s="84"/>
      <c r="C564" s="84"/>
      <c r="D564" s="84"/>
      <c r="E564" s="746" t="s">
        <v>5082</v>
      </c>
      <c r="F564" s="768">
        <v>421</v>
      </c>
      <c r="G564" s="769" t="s">
        <v>3777</v>
      </c>
      <c r="H564" s="749">
        <f>11934979+1000000</f>
        <v>12934979</v>
      </c>
      <c r="I564" s="749">
        <v>6887773.8899999978</v>
      </c>
      <c r="J564" s="750">
        <f t="shared" si="89"/>
        <v>0.53249208135552428</v>
      </c>
      <c r="K564" s="749">
        <f t="shared" si="90"/>
        <v>6047205.1100000022</v>
      </c>
      <c r="L564" s="751">
        <v>0</v>
      </c>
      <c r="M564" s="751">
        <v>0</v>
      </c>
      <c r="O564" s="751">
        <f t="shared" si="91"/>
        <v>0</v>
      </c>
      <c r="P564" s="751">
        <f t="shared" si="92"/>
        <v>12934979</v>
      </c>
      <c r="Q564" s="751">
        <f t="shared" si="93"/>
        <v>6887773.8899999978</v>
      </c>
      <c r="R564" s="752">
        <f t="shared" si="94"/>
        <v>0.53249208135552428</v>
      </c>
      <c r="S564" s="751">
        <f t="shared" si="95"/>
        <v>6047205.1100000022</v>
      </c>
      <c r="T564" s="84"/>
      <c r="V564" s="202">
        <v>3748331.33</v>
      </c>
      <c r="W564" s="202">
        <f>V564-K564</f>
        <v>-2298873.7800000021</v>
      </c>
      <c r="X564" s="815">
        <v>43000</v>
      </c>
      <c r="Z564" s="812">
        <f t="shared" si="86"/>
        <v>12891979</v>
      </c>
      <c r="AA564" s="813">
        <v>13664036.23</v>
      </c>
      <c r="AB564" s="84">
        <f t="shared" si="87"/>
        <v>-772057.23000000045</v>
      </c>
      <c r="AE564" s="84">
        <f t="shared" si="88"/>
        <v>-729057.23000000045</v>
      </c>
    </row>
    <row r="565" spans="1:31">
      <c r="A565" s="84"/>
      <c r="B565" s="84"/>
      <c r="C565" s="84"/>
      <c r="D565" s="84"/>
      <c r="E565" s="746" t="s">
        <v>5083</v>
      </c>
      <c r="F565" s="768">
        <v>422</v>
      </c>
      <c r="G565" s="769" t="s">
        <v>3778</v>
      </c>
      <c r="H565" s="749">
        <v>200000</v>
      </c>
      <c r="I565" s="749">
        <v>0</v>
      </c>
      <c r="K565" s="749">
        <f t="shared" si="90"/>
        <v>200000</v>
      </c>
      <c r="L565" s="751">
        <v>0</v>
      </c>
      <c r="M565" s="751">
        <v>0</v>
      </c>
      <c r="O565" s="751">
        <f t="shared" si="91"/>
        <v>0</v>
      </c>
      <c r="P565" s="751">
        <f t="shared" si="92"/>
        <v>200000</v>
      </c>
      <c r="Q565" s="751">
        <f t="shared" si="93"/>
        <v>0</v>
      </c>
      <c r="S565" s="751">
        <f t="shared" si="95"/>
        <v>200000</v>
      </c>
      <c r="T565" s="84"/>
      <c r="Y565" s="816">
        <v>40000</v>
      </c>
      <c r="Z565" s="812">
        <f t="shared" si="86"/>
        <v>240000</v>
      </c>
      <c r="AA565" s="813">
        <v>40000</v>
      </c>
      <c r="AB565" s="84">
        <f t="shared" si="87"/>
        <v>200000</v>
      </c>
      <c r="AE565" s="84">
        <f t="shared" si="88"/>
        <v>160000</v>
      </c>
    </row>
    <row r="566" spans="1:31">
      <c r="A566" s="84"/>
      <c r="B566" s="84"/>
      <c r="C566" s="84"/>
      <c r="D566" s="84"/>
      <c r="E566" s="746" t="s">
        <v>5084</v>
      </c>
      <c r="F566" s="768">
        <v>423</v>
      </c>
      <c r="G566" s="769" t="s">
        <v>3779</v>
      </c>
      <c r="H566" s="749">
        <f>15921174+59748+2000000+500000+300000+150000+2000000+50000+500000+800000+500000-50465</f>
        <v>22730457</v>
      </c>
      <c r="I566" s="749">
        <v>10312977.690000009</v>
      </c>
      <c r="J566" s="750">
        <f t="shared" si="89"/>
        <v>0.45370745031655141</v>
      </c>
      <c r="K566" s="749">
        <f t="shared" si="90"/>
        <v>12417479.309999991</v>
      </c>
      <c r="L566" s="751">
        <v>68613</v>
      </c>
      <c r="M566" s="751">
        <v>102144.61000000004</v>
      </c>
      <c r="N566" s="752">
        <f>M566/L566</f>
        <v>1.4887063675979777</v>
      </c>
      <c r="O566" s="751">
        <f t="shared" si="91"/>
        <v>-33531.610000000044</v>
      </c>
      <c r="P566" s="751">
        <f t="shared" si="92"/>
        <v>22799070</v>
      </c>
      <c r="Q566" s="751">
        <f t="shared" si="93"/>
        <v>10415122.300000008</v>
      </c>
      <c r="R566" s="752">
        <f t="shared" si="94"/>
        <v>0.45682224318799003</v>
      </c>
      <c r="S566" s="751">
        <f t="shared" si="95"/>
        <v>12383947.699999992</v>
      </c>
      <c r="T566" s="84"/>
      <c r="V566" s="202">
        <v>3306712.16</v>
      </c>
      <c r="W566" s="202">
        <f>K566-V566</f>
        <v>9110767.1499999911</v>
      </c>
      <c r="X566" s="815">
        <v>810000</v>
      </c>
      <c r="Z566" s="812">
        <f t="shared" si="86"/>
        <v>21920457</v>
      </c>
      <c r="AA566" s="813">
        <v>15632316.920000002</v>
      </c>
      <c r="AB566" s="84">
        <f t="shared" si="87"/>
        <v>6288140.0799999982</v>
      </c>
      <c r="AE566" s="84">
        <f t="shared" si="88"/>
        <v>7098140.0799999982</v>
      </c>
    </row>
    <row r="567" spans="1:31">
      <c r="A567" s="84"/>
      <c r="B567" s="84"/>
      <c r="C567" s="84"/>
      <c r="D567" s="84"/>
      <c r="E567" s="746" t="s">
        <v>5085</v>
      </c>
      <c r="F567" s="768">
        <v>424</v>
      </c>
      <c r="G567" s="769" t="s">
        <v>3781</v>
      </c>
      <c r="H567" s="749">
        <f>2770000-1000000</f>
        <v>1770000</v>
      </c>
      <c r="I567" s="749">
        <v>1158778.5999999999</v>
      </c>
      <c r="J567" s="750">
        <f t="shared" si="89"/>
        <v>0.65467717514124291</v>
      </c>
      <c r="K567" s="749">
        <f t="shared" si="90"/>
        <v>611221.40000000014</v>
      </c>
      <c r="L567" s="751">
        <v>0</v>
      </c>
      <c r="M567" s="751">
        <v>0</v>
      </c>
      <c r="O567" s="751">
        <f t="shared" si="91"/>
        <v>0</v>
      </c>
      <c r="P567" s="751">
        <f t="shared" si="92"/>
        <v>1770000</v>
      </c>
      <c r="Q567" s="751">
        <f t="shared" si="93"/>
        <v>1158778.5999999999</v>
      </c>
      <c r="R567" s="752">
        <f t="shared" si="94"/>
        <v>0.65467717514124291</v>
      </c>
      <c r="S567" s="751">
        <f t="shared" si="95"/>
        <v>611221.40000000014</v>
      </c>
      <c r="T567" s="84"/>
      <c r="V567" s="202">
        <f>134710+I567</f>
        <v>1293488.5999999999</v>
      </c>
      <c r="W567" s="202">
        <f>V567-H567</f>
        <v>-476511.40000000014</v>
      </c>
      <c r="Y567" s="816">
        <v>77416</v>
      </c>
      <c r="Z567" s="812">
        <f t="shared" si="86"/>
        <v>1847416</v>
      </c>
      <c r="AA567" s="813">
        <v>1460000</v>
      </c>
      <c r="AB567" s="84">
        <f t="shared" si="87"/>
        <v>387416</v>
      </c>
      <c r="AE567" s="84">
        <f t="shared" si="88"/>
        <v>310000</v>
      </c>
    </row>
    <row r="568" spans="1:31">
      <c r="A568" s="84"/>
      <c r="B568" s="84"/>
      <c r="C568" s="84"/>
      <c r="D568" s="84"/>
      <c r="E568" s="746" t="s">
        <v>5086</v>
      </c>
      <c r="F568" s="768">
        <v>425</v>
      </c>
      <c r="G568" s="769" t="s">
        <v>4117</v>
      </c>
      <c r="H568" s="749">
        <f>9145000+1200000+3000000+4000000</f>
        <v>17345000</v>
      </c>
      <c r="I568" s="749">
        <v>4675798.9000000004</v>
      </c>
      <c r="J568" s="750">
        <f t="shared" si="89"/>
        <v>0.26957618333813782</v>
      </c>
      <c r="K568" s="749">
        <f t="shared" si="90"/>
        <v>12669201.1</v>
      </c>
      <c r="L568" s="751">
        <v>0</v>
      </c>
      <c r="M568" s="751">
        <v>0</v>
      </c>
      <c r="O568" s="751">
        <f t="shared" si="91"/>
        <v>0</v>
      </c>
      <c r="P568" s="751">
        <f t="shared" si="92"/>
        <v>17345000</v>
      </c>
      <c r="Q568" s="751">
        <f t="shared" si="93"/>
        <v>4675798.9000000004</v>
      </c>
      <c r="R568" s="752">
        <f t="shared" si="94"/>
        <v>0.26957618333813782</v>
      </c>
      <c r="S568" s="751">
        <f t="shared" si="95"/>
        <v>12669201.1</v>
      </c>
      <c r="T568" s="84"/>
      <c r="V568" s="202">
        <f>3364028.89+3000000</f>
        <v>6364028.8900000006</v>
      </c>
      <c r="W568" s="202">
        <f>V568-H568</f>
        <v>-10980971.109999999</v>
      </c>
      <c r="Y568" s="816">
        <f>400000+82876.35</f>
        <v>482876.35</v>
      </c>
      <c r="Z568" s="812">
        <f t="shared" si="86"/>
        <v>17827876.350000001</v>
      </c>
      <c r="AA568" s="813">
        <v>6017600</v>
      </c>
      <c r="AB568" s="84">
        <f t="shared" si="87"/>
        <v>11810276.350000001</v>
      </c>
      <c r="AE568" s="84">
        <f t="shared" si="88"/>
        <v>11327400</v>
      </c>
    </row>
    <row r="569" spans="1:31">
      <c r="A569" s="84"/>
      <c r="B569" s="84"/>
      <c r="C569" s="84"/>
      <c r="D569" s="84"/>
      <c r="E569" s="746" t="s">
        <v>5087</v>
      </c>
      <c r="F569" s="768">
        <v>426</v>
      </c>
      <c r="G569" s="769" t="s">
        <v>3785</v>
      </c>
      <c r="H569" s="749">
        <f>9060000-800000</f>
        <v>8260000</v>
      </c>
      <c r="I569" s="749">
        <v>7440457.8600000003</v>
      </c>
      <c r="J569" s="750">
        <f t="shared" si="89"/>
        <v>0.90078182324455214</v>
      </c>
      <c r="K569" s="749">
        <f t="shared" si="90"/>
        <v>819542.13999999966</v>
      </c>
      <c r="L569" s="751">
        <f>50000+855098+44902</f>
        <v>950000</v>
      </c>
      <c r="M569" s="751">
        <v>0</v>
      </c>
      <c r="O569" s="751">
        <f t="shared" si="91"/>
        <v>950000</v>
      </c>
      <c r="P569" s="751">
        <f t="shared" si="92"/>
        <v>9210000</v>
      </c>
      <c r="Q569" s="751">
        <f t="shared" si="93"/>
        <v>7440457.8600000003</v>
      </c>
      <c r="R569" s="752">
        <f t="shared" si="94"/>
        <v>0.80786730293159614</v>
      </c>
      <c r="S569" s="751">
        <f t="shared" si="95"/>
        <v>1769542.1399999997</v>
      </c>
      <c r="T569" s="84"/>
      <c r="V569" s="202">
        <v>1789198.8199999998</v>
      </c>
      <c r="W569" s="202">
        <f>K569-V569</f>
        <v>-969656.68000000017</v>
      </c>
      <c r="X569" s="815">
        <v>403027.43</v>
      </c>
      <c r="Z569" s="812">
        <f t="shared" si="86"/>
        <v>7856972.5700000003</v>
      </c>
      <c r="AA569" s="813">
        <v>6478848.0499999998</v>
      </c>
      <c r="AB569" s="84">
        <f t="shared" si="87"/>
        <v>1378124.5200000005</v>
      </c>
      <c r="AE569" s="84">
        <f t="shared" si="88"/>
        <v>1781151.9500000002</v>
      </c>
    </row>
    <row r="570" spans="1:31" hidden="1">
      <c r="A570" s="84"/>
      <c r="B570" s="84"/>
      <c r="C570" s="84"/>
      <c r="D570" s="84"/>
      <c r="F570" s="768">
        <v>431</v>
      </c>
      <c r="G570" s="769" t="s">
        <v>4118</v>
      </c>
      <c r="H570" s="749">
        <v>0</v>
      </c>
      <c r="I570" s="749">
        <v>0</v>
      </c>
      <c r="J570" s="750" t="e">
        <f t="shared" si="89"/>
        <v>#DIV/0!</v>
      </c>
      <c r="K570" s="749">
        <f t="shared" si="90"/>
        <v>0</v>
      </c>
      <c r="L570" s="751">
        <v>0</v>
      </c>
      <c r="M570" s="751">
        <v>0</v>
      </c>
      <c r="O570" s="751">
        <f t="shared" si="91"/>
        <v>0</v>
      </c>
      <c r="P570" s="751">
        <f t="shared" si="92"/>
        <v>0</v>
      </c>
      <c r="Q570" s="751">
        <f t="shared" si="93"/>
        <v>0</v>
      </c>
      <c r="R570" s="752" t="e">
        <f t="shared" si="94"/>
        <v>#DIV/0!</v>
      </c>
      <c r="S570" s="751">
        <f t="shared" si="95"/>
        <v>0</v>
      </c>
      <c r="T570" s="84"/>
      <c r="Z570" s="812">
        <f t="shared" si="86"/>
        <v>0</v>
      </c>
      <c r="AA570" s="813">
        <v>0</v>
      </c>
      <c r="AB570" s="84">
        <f t="shared" si="87"/>
        <v>0</v>
      </c>
      <c r="AE570" s="84">
        <f t="shared" si="88"/>
        <v>0</v>
      </c>
    </row>
    <row r="571" spans="1:31" hidden="1">
      <c r="A571" s="84"/>
      <c r="B571" s="84"/>
      <c r="C571" s="84"/>
      <c r="D571" s="84"/>
      <c r="F571" s="768">
        <v>432</v>
      </c>
      <c r="G571" s="769" t="s">
        <v>4119</v>
      </c>
      <c r="H571" s="749">
        <v>0</v>
      </c>
      <c r="I571" s="749">
        <v>0</v>
      </c>
      <c r="J571" s="750" t="e">
        <f t="shared" si="89"/>
        <v>#DIV/0!</v>
      </c>
      <c r="K571" s="749">
        <f t="shared" si="90"/>
        <v>0</v>
      </c>
      <c r="L571" s="751">
        <v>0</v>
      </c>
      <c r="M571" s="751">
        <v>0</v>
      </c>
      <c r="O571" s="751">
        <f t="shared" si="91"/>
        <v>0</v>
      </c>
      <c r="P571" s="751">
        <f t="shared" si="92"/>
        <v>0</v>
      </c>
      <c r="Q571" s="751">
        <f t="shared" si="93"/>
        <v>0</v>
      </c>
      <c r="R571" s="752" t="e">
        <f t="shared" si="94"/>
        <v>#DIV/0!</v>
      </c>
      <c r="S571" s="751">
        <f t="shared" si="95"/>
        <v>0</v>
      </c>
      <c r="T571" s="84"/>
      <c r="Z571" s="812">
        <f t="shared" si="86"/>
        <v>0</v>
      </c>
      <c r="AA571" s="813">
        <v>0</v>
      </c>
      <c r="AB571" s="84">
        <f t="shared" si="87"/>
        <v>0</v>
      </c>
      <c r="AE571" s="84">
        <f t="shared" si="88"/>
        <v>0</v>
      </c>
    </row>
    <row r="572" spans="1:31" hidden="1">
      <c r="A572" s="84"/>
      <c r="B572" s="84"/>
      <c r="C572" s="84"/>
      <c r="D572" s="84"/>
      <c r="F572" s="768">
        <v>433</v>
      </c>
      <c r="G572" s="769" t="s">
        <v>4120</v>
      </c>
      <c r="H572" s="749">
        <v>0</v>
      </c>
      <c r="I572" s="749">
        <v>0</v>
      </c>
      <c r="J572" s="750" t="e">
        <f t="shared" si="89"/>
        <v>#DIV/0!</v>
      </c>
      <c r="K572" s="749">
        <f t="shared" si="90"/>
        <v>0</v>
      </c>
      <c r="L572" s="751">
        <v>0</v>
      </c>
      <c r="M572" s="751">
        <v>0</v>
      </c>
      <c r="O572" s="751">
        <f t="shared" si="91"/>
        <v>0</v>
      </c>
      <c r="P572" s="751">
        <f t="shared" si="92"/>
        <v>0</v>
      </c>
      <c r="Q572" s="751">
        <f t="shared" si="93"/>
        <v>0</v>
      </c>
      <c r="R572" s="752" t="e">
        <f t="shared" si="94"/>
        <v>#DIV/0!</v>
      </c>
      <c r="S572" s="751">
        <f t="shared" si="95"/>
        <v>0</v>
      </c>
      <c r="T572" s="84"/>
      <c r="Z572" s="812">
        <f t="shared" si="86"/>
        <v>0</v>
      </c>
      <c r="AA572" s="813">
        <v>0</v>
      </c>
      <c r="AB572" s="84">
        <f t="shared" si="87"/>
        <v>0</v>
      </c>
      <c r="AE572" s="84">
        <f t="shared" si="88"/>
        <v>0</v>
      </c>
    </row>
    <row r="573" spans="1:31" hidden="1">
      <c r="A573" s="84"/>
      <c r="B573" s="84"/>
      <c r="C573" s="84"/>
      <c r="D573" s="84"/>
      <c r="F573" s="768">
        <v>434</v>
      </c>
      <c r="G573" s="769" t="s">
        <v>4121</v>
      </c>
      <c r="H573" s="749">
        <v>0</v>
      </c>
      <c r="I573" s="749">
        <v>0</v>
      </c>
      <c r="J573" s="750" t="e">
        <f t="shared" si="89"/>
        <v>#DIV/0!</v>
      </c>
      <c r="K573" s="749">
        <f t="shared" si="90"/>
        <v>0</v>
      </c>
      <c r="L573" s="751">
        <v>0</v>
      </c>
      <c r="M573" s="751">
        <v>0</v>
      </c>
      <c r="O573" s="751">
        <f t="shared" si="91"/>
        <v>0</v>
      </c>
      <c r="P573" s="751">
        <f t="shared" si="92"/>
        <v>0</v>
      </c>
      <c r="Q573" s="751">
        <f t="shared" si="93"/>
        <v>0</v>
      </c>
      <c r="R573" s="752" t="e">
        <f t="shared" si="94"/>
        <v>#DIV/0!</v>
      </c>
      <c r="S573" s="751">
        <f t="shared" si="95"/>
        <v>0</v>
      </c>
      <c r="T573" s="84"/>
      <c r="Z573" s="812">
        <f t="shared" si="86"/>
        <v>0</v>
      </c>
      <c r="AA573" s="813">
        <v>0</v>
      </c>
      <c r="AB573" s="84">
        <f t="shared" si="87"/>
        <v>0</v>
      </c>
      <c r="AE573" s="84">
        <f t="shared" si="88"/>
        <v>0</v>
      </c>
    </row>
    <row r="574" spans="1:31" hidden="1">
      <c r="A574" s="84"/>
      <c r="B574" s="84"/>
      <c r="C574" s="84"/>
      <c r="D574" s="84"/>
      <c r="F574" s="768">
        <v>435</v>
      </c>
      <c r="G574" s="769" t="s">
        <v>3792</v>
      </c>
      <c r="H574" s="749">
        <v>0</v>
      </c>
      <c r="I574" s="749">
        <v>0</v>
      </c>
      <c r="J574" s="750" t="e">
        <f t="shared" si="89"/>
        <v>#DIV/0!</v>
      </c>
      <c r="K574" s="749">
        <f t="shared" si="90"/>
        <v>0</v>
      </c>
      <c r="L574" s="751">
        <v>0</v>
      </c>
      <c r="M574" s="751">
        <v>0</v>
      </c>
      <c r="O574" s="751">
        <f t="shared" si="91"/>
        <v>0</v>
      </c>
      <c r="P574" s="751">
        <f t="shared" si="92"/>
        <v>0</v>
      </c>
      <c r="Q574" s="751">
        <f t="shared" si="93"/>
        <v>0</v>
      </c>
      <c r="R574" s="752" t="e">
        <f t="shared" si="94"/>
        <v>#DIV/0!</v>
      </c>
      <c r="S574" s="751">
        <f t="shared" si="95"/>
        <v>0</v>
      </c>
      <c r="T574" s="84"/>
      <c r="Z574" s="812">
        <f t="shared" si="86"/>
        <v>0</v>
      </c>
      <c r="AA574" s="813">
        <v>0</v>
      </c>
      <c r="AB574" s="84">
        <f t="shared" si="87"/>
        <v>0</v>
      </c>
      <c r="AE574" s="84">
        <f t="shared" si="88"/>
        <v>0</v>
      </c>
    </row>
    <row r="575" spans="1:31" hidden="1">
      <c r="A575" s="84"/>
      <c r="B575" s="84"/>
      <c r="C575" s="84"/>
      <c r="D575" s="84"/>
      <c r="F575" s="768">
        <v>441</v>
      </c>
      <c r="G575" s="769" t="s">
        <v>4122</v>
      </c>
      <c r="H575" s="749">
        <v>0</v>
      </c>
      <c r="I575" s="749">
        <v>0</v>
      </c>
      <c r="J575" s="750" t="e">
        <f t="shared" si="89"/>
        <v>#DIV/0!</v>
      </c>
      <c r="K575" s="749">
        <f t="shared" si="90"/>
        <v>0</v>
      </c>
      <c r="L575" s="751">
        <v>0</v>
      </c>
      <c r="M575" s="751">
        <v>0</v>
      </c>
      <c r="O575" s="751">
        <f t="shared" si="91"/>
        <v>0</v>
      </c>
      <c r="P575" s="751">
        <f t="shared" si="92"/>
        <v>0</v>
      </c>
      <c r="Q575" s="751">
        <f t="shared" si="93"/>
        <v>0</v>
      </c>
      <c r="R575" s="752" t="e">
        <f t="shared" si="94"/>
        <v>#DIV/0!</v>
      </c>
      <c r="S575" s="751">
        <f t="shared" si="95"/>
        <v>0</v>
      </c>
      <c r="T575" s="84"/>
      <c r="Z575" s="812">
        <f t="shared" si="86"/>
        <v>0</v>
      </c>
      <c r="AA575" s="813">
        <v>0</v>
      </c>
      <c r="AB575" s="84">
        <f t="shared" si="87"/>
        <v>0</v>
      </c>
      <c r="AE575" s="84">
        <f t="shared" si="88"/>
        <v>0</v>
      </c>
    </row>
    <row r="576" spans="1:31" hidden="1">
      <c r="A576" s="84"/>
      <c r="B576" s="84"/>
      <c r="C576" s="84"/>
      <c r="D576" s="84"/>
      <c r="F576" s="768">
        <v>443</v>
      </c>
      <c r="G576" s="769" t="s">
        <v>3797</v>
      </c>
      <c r="H576" s="749">
        <v>0</v>
      </c>
      <c r="I576" s="749">
        <v>0</v>
      </c>
      <c r="J576" s="750" t="e">
        <f t="shared" si="89"/>
        <v>#DIV/0!</v>
      </c>
      <c r="K576" s="749">
        <f t="shared" si="90"/>
        <v>0</v>
      </c>
      <c r="L576" s="751">
        <v>0</v>
      </c>
      <c r="M576" s="751">
        <v>0</v>
      </c>
      <c r="O576" s="751">
        <f t="shared" si="91"/>
        <v>0</v>
      </c>
      <c r="P576" s="751">
        <f t="shared" si="92"/>
        <v>0</v>
      </c>
      <c r="Q576" s="751">
        <f t="shared" si="93"/>
        <v>0</v>
      </c>
      <c r="R576" s="752" t="e">
        <f t="shared" si="94"/>
        <v>#DIV/0!</v>
      </c>
      <c r="S576" s="751">
        <f t="shared" si="95"/>
        <v>0</v>
      </c>
      <c r="T576" s="84"/>
      <c r="Z576" s="812">
        <f t="shared" si="86"/>
        <v>0</v>
      </c>
      <c r="AA576" s="813">
        <v>0</v>
      </c>
      <c r="AB576" s="84">
        <f t="shared" si="87"/>
        <v>0</v>
      </c>
      <c r="AE576" s="84">
        <f t="shared" si="88"/>
        <v>0</v>
      </c>
    </row>
    <row r="577" spans="1:31">
      <c r="A577" s="84"/>
      <c r="B577" s="84"/>
      <c r="C577" s="84"/>
      <c r="D577" s="84"/>
      <c r="E577" s="746" t="s">
        <v>5088</v>
      </c>
      <c r="F577" s="768">
        <v>444</v>
      </c>
      <c r="G577" s="769" t="s">
        <v>3798</v>
      </c>
      <c r="H577" s="749">
        <f>100000-80000</f>
        <v>20000</v>
      </c>
      <c r="I577" s="749">
        <v>11913.45</v>
      </c>
      <c r="J577" s="750">
        <f t="shared" si="89"/>
        <v>0.59567250000000005</v>
      </c>
      <c r="K577" s="749">
        <f t="shared" si="90"/>
        <v>8086.5499999999993</v>
      </c>
      <c r="L577" s="751">
        <v>0</v>
      </c>
      <c r="M577" s="751">
        <v>0</v>
      </c>
      <c r="O577" s="751">
        <f t="shared" si="91"/>
        <v>0</v>
      </c>
      <c r="P577" s="751">
        <f t="shared" si="92"/>
        <v>20000</v>
      </c>
      <c r="Q577" s="751">
        <f t="shared" si="93"/>
        <v>11913.45</v>
      </c>
      <c r="R577" s="752">
        <f t="shared" si="94"/>
        <v>0.59567250000000005</v>
      </c>
      <c r="S577" s="751">
        <f t="shared" si="95"/>
        <v>8086.5499999999993</v>
      </c>
      <c r="T577" s="84"/>
      <c r="Z577" s="812">
        <f t="shared" si="86"/>
        <v>20000</v>
      </c>
      <c r="AA577" s="813">
        <v>150000</v>
      </c>
      <c r="AB577" s="84">
        <f t="shared" si="87"/>
        <v>-130000</v>
      </c>
      <c r="AE577" s="84">
        <f t="shared" si="88"/>
        <v>-130000</v>
      </c>
    </row>
    <row r="578" spans="1:31" ht="30" hidden="1">
      <c r="A578" s="84"/>
      <c r="B578" s="84"/>
      <c r="C578" s="84"/>
      <c r="D578" s="84"/>
      <c r="F578" s="768">
        <v>451</v>
      </c>
      <c r="G578" s="856" t="s">
        <v>1691</v>
      </c>
      <c r="H578" s="749">
        <v>0</v>
      </c>
      <c r="I578" s="749">
        <v>0</v>
      </c>
      <c r="J578" s="750" t="e">
        <f t="shared" si="89"/>
        <v>#DIV/0!</v>
      </c>
      <c r="K578" s="749">
        <f t="shared" si="90"/>
        <v>0</v>
      </c>
      <c r="L578" s="751">
        <v>0</v>
      </c>
      <c r="M578" s="751">
        <v>0</v>
      </c>
      <c r="O578" s="751">
        <f t="shared" si="91"/>
        <v>0</v>
      </c>
      <c r="P578" s="751">
        <f t="shared" si="92"/>
        <v>0</v>
      </c>
      <c r="Q578" s="751">
        <f t="shared" si="93"/>
        <v>0</v>
      </c>
      <c r="R578" s="752" t="e">
        <f t="shared" si="94"/>
        <v>#DIV/0!</v>
      </c>
      <c r="S578" s="751">
        <f t="shared" si="95"/>
        <v>0</v>
      </c>
      <c r="T578" s="84"/>
      <c r="Z578" s="812">
        <f t="shared" si="86"/>
        <v>0</v>
      </c>
      <c r="AA578" s="813">
        <v>0</v>
      </c>
      <c r="AB578" s="84">
        <f t="shared" si="87"/>
        <v>0</v>
      </c>
      <c r="AE578" s="84">
        <f t="shared" si="88"/>
        <v>0</v>
      </c>
    </row>
    <row r="579" spans="1:31" ht="30" hidden="1">
      <c r="A579" s="84"/>
      <c r="B579" s="84"/>
      <c r="C579" s="84"/>
      <c r="D579" s="84"/>
      <c r="F579" s="768">
        <v>4512</v>
      </c>
      <c r="G579" s="856" t="s">
        <v>1700</v>
      </c>
      <c r="H579" s="749">
        <v>0</v>
      </c>
      <c r="I579" s="749">
        <v>0</v>
      </c>
      <c r="J579" s="750" t="e">
        <f t="shared" si="89"/>
        <v>#DIV/0!</v>
      </c>
      <c r="K579" s="749">
        <f t="shared" si="90"/>
        <v>0</v>
      </c>
      <c r="L579" s="751">
        <v>0</v>
      </c>
      <c r="M579" s="751">
        <v>0</v>
      </c>
      <c r="O579" s="751">
        <f t="shared" si="91"/>
        <v>0</v>
      </c>
      <c r="P579" s="751">
        <f t="shared" si="92"/>
        <v>0</v>
      </c>
      <c r="Q579" s="751">
        <f t="shared" si="93"/>
        <v>0</v>
      </c>
      <c r="R579" s="752" t="e">
        <f t="shared" si="94"/>
        <v>#DIV/0!</v>
      </c>
      <c r="S579" s="751">
        <f t="shared" si="95"/>
        <v>0</v>
      </c>
      <c r="T579" s="84"/>
      <c r="Z579" s="812">
        <f t="shared" si="86"/>
        <v>0</v>
      </c>
      <c r="AA579" s="813">
        <v>0</v>
      </c>
      <c r="AB579" s="84">
        <f t="shared" si="87"/>
        <v>0</v>
      </c>
      <c r="AE579" s="84">
        <f t="shared" si="88"/>
        <v>0</v>
      </c>
    </row>
    <row r="580" spans="1:31" ht="30" hidden="1">
      <c r="A580" s="84"/>
      <c r="B580" s="84"/>
      <c r="C580" s="84"/>
      <c r="D580" s="84"/>
      <c r="F580" s="768">
        <v>452</v>
      </c>
      <c r="G580" s="769" t="s">
        <v>4124</v>
      </c>
      <c r="H580" s="749">
        <v>0</v>
      </c>
      <c r="I580" s="749">
        <v>0</v>
      </c>
      <c r="J580" s="750" t="e">
        <f t="shared" si="89"/>
        <v>#DIV/0!</v>
      </c>
      <c r="K580" s="749">
        <f t="shared" si="90"/>
        <v>0</v>
      </c>
      <c r="L580" s="751">
        <v>0</v>
      </c>
      <c r="M580" s="751">
        <v>0</v>
      </c>
      <c r="O580" s="751">
        <f t="shared" si="91"/>
        <v>0</v>
      </c>
      <c r="P580" s="751">
        <f t="shared" si="92"/>
        <v>0</v>
      </c>
      <c r="Q580" s="751">
        <f t="shared" si="93"/>
        <v>0</v>
      </c>
      <c r="R580" s="752" t="e">
        <f t="shared" si="94"/>
        <v>#DIV/0!</v>
      </c>
      <c r="S580" s="751">
        <f t="shared" si="95"/>
        <v>0</v>
      </c>
      <c r="T580" s="84"/>
      <c r="Z580" s="812">
        <f t="shared" si="86"/>
        <v>0</v>
      </c>
      <c r="AA580" s="813">
        <v>0</v>
      </c>
      <c r="AB580" s="84">
        <f t="shared" si="87"/>
        <v>0</v>
      </c>
      <c r="AE580" s="84">
        <f t="shared" si="88"/>
        <v>0</v>
      </c>
    </row>
    <row r="581" spans="1:31" hidden="1">
      <c r="A581" s="84"/>
      <c r="B581" s="84"/>
      <c r="C581" s="84"/>
      <c r="D581" s="84"/>
      <c r="F581" s="768">
        <v>453</v>
      </c>
      <c r="G581" s="769" t="s">
        <v>4125</v>
      </c>
      <c r="H581" s="749">
        <v>0</v>
      </c>
      <c r="I581" s="749">
        <v>0</v>
      </c>
      <c r="J581" s="750" t="e">
        <f t="shared" si="89"/>
        <v>#DIV/0!</v>
      </c>
      <c r="K581" s="749">
        <f t="shared" si="90"/>
        <v>0</v>
      </c>
      <c r="L581" s="751">
        <v>0</v>
      </c>
      <c r="M581" s="751">
        <v>0</v>
      </c>
      <c r="O581" s="751">
        <f t="shared" si="91"/>
        <v>0</v>
      </c>
      <c r="P581" s="751">
        <f t="shared" si="92"/>
        <v>0</v>
      </c>
      <c r="Q581" s="751">
        <f t="shared" si="93"/>
        <v>0</v>
      </c>
      <c r="R581" s="752" t="e">
        <f t="shared" si="94"/>
        <v>#DIV/0!</v>
      </c>
      <c r="S581" s="751">
        <f t="shared" si="95"/>
        <v>0</v>
      </c>
      <c r="T581" s="84"/>
      <c r="Z581" s="812">
        <f t="shared" si="86"/>
        <v>0</v>
      </c>
      <c r="AA581" s="813">
        <v>0</v>
      </c>
      <c r="AB581" s="84">
        <f t="shared" si="87"/>
        <v>0</v>
      </c>
      <c r="AE581" s="84">
        <f t="shared" si="88"/>
        <v>0</v>
      </c>
    </row>
    <row r="582" spans="1:31" hidden="1">
      <c r="A582" s="84"/>
      <c r="B582" s="84"/>
      <c r="C582" s="84"/>
      <c r="D582" s="84"/>
      <c r="F582" s="768">
        <v>454</v>
      </c>
      <c r="G582" s="769" t="s">
        <v>3803</v>
      </c>
      <c r="H582" s="749">
        <v>0</v>
      </c>
      <c r="I582" s="749">
        <v>0</v>
      </c>
      <c r="J582" s="750" t="e">
        <f t="shared" si="89"/>
        <v>#DIV/0!</v>
      </c>
      <c r="K582" s="749">
        <f t="shared" si="90"/>
        <v>0</v>
      </c>
      <c r="L582" s="751">
        <v>0</v>
      </c>
      <c r="M582" s="751">
        <v>0</v>
      </c>
      <c r="O582" s="751">
        <f t="shared" si="91"/>
        <v>0</v>
      </c>
      <c r="P582" s="751">
        <f t="shared" si="92"/>
        <v>0</v>
      </c>
      <c r="Q582" s="751">
        <f t="shared" si="93"/>
        <v>0</v>
      </c>
      <c r="R582" s="752" t="e">
        <f t="shared" si="94"/>
        <v>#DIV/0!</v>
      </c>
      <c r="S582" s="751">
        <f t="shared" si="95"/>
        <v>0</v>
      </c>
      <c r="T582" s="84"/>
      <c r="Z582" s="812">
        <f t="shared" si="86"/>
        <v>0</v>
      </c>
      <c r="AA582" s="813">
        <v>0</v>
      </c>
      <c r="AB582" s="84">
        <f t="shared" si="87"/>
        <v>0</v>
      </c>
      <c r="AE582" s="84">
        <f t="shared" si="88"/>
        <v>0</v>
      </c>
    </row>
    <row r="583" spans="1:31" hidden="1">
      <c r="A583" s="84"/>
      <c r="B583" s="84"/>
      <c r="C583" s="84"/>
      <c r="D583" s="84"/>
      <c r="F583" s="768">
        <v>461</v>
      </c>
      <c r="G583" s="769" t="s">
        <v>4106</v>
      </c>
      <c r="H583" s="749">
        <v>0</v>
      </c>
      <c r="I583" s="749">
        <v>0</v>
      </c>
      <c r="J583" s="750" t="e">
        <f t="shared" si="89"/>
        <v>#DIV/0!</v>
      </c>
      <c r="K583" s="749">
        <f t="shared" si="90"/>
        <v>0</v>
      </c>
      <c r="L583" s="751">
        <v>0</v>
      </c>
      <c r="M583" s="751">
        <v>0</v>
      </c>
      <c r="O583" s="751">
        <f t="shared" si="91"/>
        <v>0</v>
      </c>
      <c r="P583" s="751">
        <f t="shared" si="92"/>
        <v>0</v>
      </c>
      <c r="Q583" s="751">
        <f t="shared" si="93"/>
        <v>0</v>
      </c>
      <c r="R583" s="752" t="e">
        <f t="shared" si="94"/>
        <v>#DIV/0!</v>
      </c>
      <c r="S583" s="751">
        <f t="shared" si="95"/>
        <v>0</v>
      </c>
      <c r="T583" s="84"/>
      <c r="Z583" s="812">
        <f t="shared" si="86"/>
        <v>0</v>
      </c>
      <c r="AA583" s="813">
        <v>0</v>
      </c>
      <c r="AB583" s="84">
        <f t="shared" si="87"/>
        <v>0</v>
      </c>
      <c r="AE583" s="84">
        <f t="shared" si="88"/>
        <v>0</v>
      </c>
    </row>
    <row r="584" spans="1:31" ht="30" hidden="1">
      <c r="A584" s="84"/>
      <c r="B584" s="84"/>
      <c r="C584" s="84"/>
      <c r="D584" s="84"/>
      <c r="F584" s="768">
        <v>462</v>
      </c>
      <c r="G584" s="769" t="s">
        <v>3806</v>
      </c>
      <c r="H584" s="749">
        <v>0</v>
      </c>
      <c r="I584" s="749">
        <v>0</v>
      </c>
      <c r="J584" s="750" t="e">
        <f t="shared" si="89"/>
        <v>#DIV/0!</v>
      </c>
      <c r="K584" s="749">
        <f t="shared" si="90"/>
        <v>0</v>
      </c>
      <c r="L584" s="751">
        <v>0</v>
      </c>
      <c r="M584" s="751">
        <v>0</v>
      </c>
      <c r="O584" s="751">
        <f t="shared" si="91"/>
        <v>0</v>
      </c>
      <c r="P584" s="751">
        <f t="shared" si="92"/>
        <v>0</v>
      </c>
      <c r="Q584" s="751">
        <f t="shared" si="93"/>
        <v>0</v>
      </c>
      <c r="R584" s="752" t="e">
        <f t="shared" si="94"/>
        <v>#DIV/0!</v>
      </c>
      <c r="S584" s="751">
        <f t="shared" si="95"/>
        <v>0</v>
      </c>
      <c r="T584" s="84"/>
      <c r="Z584" s="812">
        <f t="shared" si="86"/>
        <v>0</v>
      </c>
      <c r="AA584" s="813">
        <v>0</v>
      </c>
      <c r="AB584" s="84">
        <f t="shared" si="87"/>
        <v>0</v>
      </c>
      <c r="AE584" s="84">
        <f t="shared" si="88"/>
        <v>0</v>
      </c>
    </row>
    <row r="585" spans="1:31" hidden="1">
      <c r="A585" s="84"/>
      <c r="B585" s="84"/>
      <c r="C585" s="84"/>
      <c r="D585" s="84"/>
      <c r="F585" s="768">
        <v>4631</v>
      </c>
      <c r="G585" s="769" t="s">
        <v>3807</v>
      </c>
      <c r="H585" s="749">
        <v>0</v>
      </c>
      <c r="I585" s="749">
        <v>0</v>
      </c>
      <c r="J585" s="750" t="e">
        <f t="shared" si="89"/>
        <v>#DIV/0!</v>
      </c>
      <c r="K585" s="749">
        <f t="shared" si="90"/>
        <v>0</v>
      </c>
      <c r="L585" s="751">
        <v>0</v>
      </c>
      <c r="M585" s="751">
        <v>0</v>
      </c>
      <c r="O585" s="751">
        <f t="shared" si="91"/>
        <v>0</v>
      </c>
      <c r="P585" s="751">
        <f t="shared" si="92"/>
        <v>0</v>
      </c>
      <c r="Q585" s="751">
        <f t="shared" si="93"/>
        <v>0</v>
      </c>
      <c r="R585" s="752" t="e">
        <f t="shared" si="94"/>
        <v>#DIV/0!</v>
      </c>
      <c r="S585" s="751">
        <f t="shared" si="95"/>
        <v>0</v>
      </c>
      <c r="T585" s="84"/>
      <c r="Z585" s="812">
        <f t="shared" si="86"/>
        <v>0</v>
      </c>
      <c r="AA585" s="813">
        <v>0</v>
      </c>
      <c r="AB585" s="84">
        <f t="shared" si="87"/>
        <v>0</v>
      </c>
      <c r="AE585" s="84">
        <f t="shared" si="88"/>
        <v>0</v>
      </c>
    </row>
    <row r="586" spans="1:31" hidden="1">
      <c r="A586" s="84"/>
      <c r="B586" s="84"/>
      <c r="C586" s="84"/>
      <c r="D586" s="84"/>
      <c r="F586" s="768">
        <v>4632</v>
      </c>
      <c r="G586" s="769" t="s">
        <v>3808</v>
      </c>
      <c r="H586" s="749">
        <v>0</v>
      </c>
      <c r="I586" s="749">
        <v>0</v>
      </c>
      <c r="J586" s="750" t="e">
        <f t="shared" si="89"/>
        <v>#DIV/0!</v>
      </c>
      <c r="K586" s="749">
        <f t="shared" si="90"/>
        <v>0</v>
      </c>
      <c r="L586" s="751">
        <v>0</v>
      </c>
      <c r="M586" s="751">
        <v>0</v>
      </c>
      <c r="O586" s="751">
        <f t="shared" si="91"/>
        <v>0</v>
      </c>
      <c r="P586" s="751">
        <f t="shared" si="92"/>
        <v>0</v>
      </c>
      <c r="Q586" s="751">
        <f t="shared" si="93"/>
        <v>0</v>
      </c>
      <c r="R586" s="752" t="e">
        <f t="shared" si="94"/>
        <v>#DIV/0!</v>
      </c>
      <c r="S586" s="751">
        <f t="shared" si="95"/>
        <v>0</v>
      </c>
      <c r="T586" s="84"/>
      <c r="Z586" s="812">
        <f t="shared" si="86"/>
        <v>0</v>
      </c>
      <c r="AA586" s="813">
        <v>0</v>
      </c>
      <c r="AB586" s="84">
        <f t="shared" si="87"/>
        <v>0</v>
      </c>
      <c r="AE586" s="84">
        <f t="shared" si="88"/>
        <v>0</v>
      </c>
    </row>
    <row r="587" spans="1:31" ht="30" hidden="1">
      <c r="A587" s="84"/>
      <c r="B587" s="84"/>
      <c r="C587" s="84"/>
      <c r="D587" s="84"/>
      <c r="F587" s="768">
        <v>464</v>
      </c>
      <c r="G587" s="769" t="s">
        <v>3809</v>
      </c>
      <c r="H587" s="749">
        <v>0</v>
      </c>
      <c r="I587" s="749">
        <v>0</v>
      </c>
      <c r="J587" s="750" t="e">
        <f t="shared" si="89"/>
        <v>#DIV/0!</v>
      </c>
      <c r="K587" s="749">
        <f t="shared" si="90"/>
        <v>0</v>
      </c>
      <c r="L587" s="751">
        <v>0</v>
      </c>
      <c r="M587" s="751">
        <v>0</v>
      </c>
      <c r="O587" s="751">
        <f t="shared" si="91"/>
        <v>0</v>
      </c>
      <c r="P587" s="751">
        <f t="shared" si="92"/>
        <v>0</v>
      </c>
      <c r="Q587" s="751">
        <f t="shared" si="93"/>
        <v>0</v>
      </c>
      <c r="R587" s="752" t="e">
        <f t="shared" si="94"/>
        <v>#DIV/0!</v>
      </c>
      <c r="S587" s="751">
        <f t="shared" si="95"/>
        <v>0</v>
      </c>
      <c r="T587" s="84"/>
      <c r="Z587" s="812">
        <f t="shared" si="86"/>
        <v>0</v>
      </c>
      <c r="AA587" s="813">
        <v>0</v>
      </c>
      <c r="AB587" s="84">
        <f t="shared" si="87"/>
        <v>0</v>
      </c>
      <c r="AE587" s="84">
        <f t="shared" si="88"/>
        <v>0</v>
      </c>
    </row>
    <row r="588" spans="1:31" hidden="1">
      <c r="A588" s="84"/>
      <c r="B588" s="84"/>
      <c r="C588" s="84"/>
      <c r="D588" s="84"/>
      <c r="F588" s="768">
        <v>465</v>
      </c>
      <c r="G588" s="769" t="s">
        <v>4107</v>
      </c>
      <c r="H588" s="749">
        <v>0</v>
      </c>
      <c r="J588" s="750" t="e">
        <f t="shared" si="89"/>
        <v>#DIV/0!</v>
      </c>
      <c r="K588" s="749">
        <f t="shared" si="90"/>
        <v>0</v>
      </c>
      <c r="L588" s="751">
        <v>0</v>
      </c>
      <c r="M588" s="751">
        <v>0</v>
      </c>
      <c r="O588" s="751">
        <f t="shared" si="91"/>
        <v>0</v>
      </c>
      <c r="P588" s="751">
        <f t="shared" si="92"/>
        <v>0</v>
      </c>
      <c r="Q588" s="751">
        <f t="shared" si="93"/>
        <v>0</v>
      </c>
      <c r="R588" s="752" t="e">
        <f t="shared" si="94"/>
        <v>#DIV/0!</v>
      </c>
      <c r="S588" s="751">
        <f t="shared" si="95"/>
        <v>0</v>
      </c>
      <c r="T588" s="84"/>
      <c r="V588" s="202">
        <v>800000</v>
      </c>
      <c r="X588" s="815">
        <v>179999.14</v>
      </c>
      <c r="Z588" s="812">
        <f t="shared" si="86"/>
        <v>-179999.14</v>
      </c>
      <c r="AA588" s="813">
        <v>4267985.3</v>
      </c>
      <c r="AB588" s="84">
        <f t="shared" si="87"/>
        <v>-4447984.4399999995</v>
      </c>
      <c r="AE588" s="84">
        <f t="shared" si="88"/>
        <v>-4267985.3</v>
      </c>
    </row>
    <row r="589" spans="1:31" hidden="1">
      <c r="A589" s="84"/>
      <c r="B589" s="84"/>
      <c r="C589" s="84"/>
      <c r="D589" s="84"/>
      <c r="F589" s="768">
        <v>472</v>
      </c>
      <c r="G589" s="769" t="s">
        <v>3813</v>
      </c>
      <c r="H589" s="749">
        <v>0</v>
      </c>
      <c r="J589" s="750" t="e">
        <f t="shared" si="89"/>
        <v>#DIV/0!</v>
      </c>
      <c r="K589" s="749">
        <f t="shared" si="90"/>
        <v>0</v>
      </c>
      <c r="L589" s="751">
        <v>0</v>
      </c>
      <c r="M589" s="751">
        <v>0</v>
      </c>
      <c r="O589" s="751">
        <f t="shared" si="91"/>
        <v>0</v>
      </c>
      <c r="P589" s="751">
        <f t="shared" si="92"/>
        <v>0</v>
      </c>
      <c r="Q589" s="751">
        <f t="shared" si="93"/>
        <v>0</v>
      </c>
      <c r="R589" s="752" t="e">
        <f t="shared" si="94"/>
        <v>#DIV/0!</v>
      </c>
      <c r="S589" s="751">
        <f t="shared" si="95"/>
        <v>0</v>
      </c>
      <c r="T589" s="84"/>
      <c r="V589" s="202">
        <f>5570000+14868708.15+80000</f>
        <v>20518708.149999999</v>
      </c>
      <c r="W589" s="202">
        <f>V589-H589</f>
        <v>20518708.149999999</v>
      </c>
      <c r="Y589" s="816">
        <v>2777080.65</v>
      </c>
      <c r="Z589" s="812">
        <f t="shared" si="86"/>
        <v>2777080.65</v>
      </c>
      <c r="AA589" s="813">
        <v>17741627.5</v>
      </c>
      <c r="AB589" s="84">
        <f t="shared" si="87"/>
        <v>-14964546.85</v>
      </c>
      <c r="AE589" s="84">
        <f t="shared" si="88"/>
        <v>-17741627.5</v>
      </c>
    </row>
    <row r="590" spans="1:31" ht="15" hidden="1" customHeight="1">
      <c r="A590" s="84"/>
      <c r="B590" s="84"/>
      <c r="C590" s="84"/>
      <c r="D590" s="84"/>
      <c r="F590" s="768">
        <v>481</v>
      </c>
      <c r="G590" s="769" t="s">
        <v>4126</v>
      </c>
      <c r="H590" s="749">
        <v>0</v>
      </c>
      <c r="I590" s="749">
        <v>0</v>
      </c>
      <c r="J590" s="750" t="e">
        <f t="shared" si="89"/>
        <v>#DIV/0!</v>
      </c>
      <c r="K590" s="749">
        <f t="shared" si="90"/>
        <v>0</v>
      </c>
      <c r="L590" s="751">
        <v>0</v>
      </c>
      <c r="M590" s="751">
        <v>0</v>
      </c>
      <c r="O590" s="751">
        <f t="shared" si="91"/>
        <v>0</v>
      </c>
      <c r="P590" s="751">
        <f t="shared" si="92"/>
        <v>0</v>
      </c>
      <c r="Q590" s="751">
        <f t="shared" si="93"/>
        <v>0</v>
      </c>
      <c r="R590" s="752" t="e">
        <f t="shared" si="94"/>
        <v>#DIV/0!</v>
      </c>
      <c r="S590" s="751">
        <f t="shared" si="95"/>
        <v>0</v>
      </c>
      <c r="T590" s="84"/>
      <c r="Z590" s="812">
        <f t="shared" si="86"/>
        <v>0</v>
      </c>
      <c r="AA590" s="813">
        <v>0</v>
      </c>
      <c r="AB590" s="84">
        <f t="shared" si="87"/>
        <v>0</v>
      </c>
      <c r="AE590" s="84">
        <f t="shared" si="88"/>
        <v>0</v>
      </c>
    </row>
    <row r="591" spans="1:31">
      <c r="A591" s="84"/>
      <c r="B591" s="84"/>
      <c r="C591" s="84"/>
      <c r="D591" s="84"/>
      <c r="E591" s="746" t="s">
        <v>5089</v>
      </c>
      <c r="F591" s="768">
        <v>482</v>
      </c>
      <c r="G591" s="769" t="s">
        <v>4127</v>
      </c>
      <c r="H591" s="749">
        <f>550000-150000</f>
        <v>400000</v>
      </c>
      <c r="I591" s="749">
        <v>123008.42</v>
      </c>
      <c r="J591" s="750">
        <f t="shared" si="89"/>
        <v>0.30752105000000002</v>
      </c>
      <c r="K591" s="749">
        <f t="shared" si="90"/>
        <v>276991.58</v>
      </c>
      <c r="L591" s="751">
        <v>0</v>
      </c>
      <c r="M591" s="751">
        <v>0</v>
      </c>
      <c r="O591" s="751">
        <f t="shared" si="91"/>
        <v>0</v>
      </c>
      <c r="P591" s="751">
        <f t="shared" si="92"/>
        <v>400000</v>
      </c>
      <c r="Q591" s="751">
        <f t="shared" si="93"/>
        <v>123008.42</v>
      </c>
      <c r="R591" s="752">
        <f t="shared" si="94"/>
        <v>0.30752105000000002</v>
      </c>
      <c r="S591" s="751">
        <f t="shared" si="95"/>
        <v>276991.58</v>
      </c>
      <c r="T591" s="84"/>
      <c r="Y591" s="816">
        <v>100000</v>
      </c>
      <c r="Z591" s="812">
        <f t="shared" si="86"/>
        <v>500000</v>
      </c>
      <c r="AA591" s="813">
        <v>243000</v>
      </c>
      <c r="AB591" s="84">
        <f t="shared" si="87"/>
        <v>257000</v>
      </c>
      <c r="AE591" s="84">
        <f t="shared" si="88"/>
        <v>157000</v>
      </c>
    </row>
    <row r="592" spans="1:31">
      <c r="A592" s="84"/>
      <c r="B592" s="84"/>
      <c r="C592" s="84"/>
      <c r="E592" s="746" t="s">
        <v>5090</v>
      </c>
      <c r="F592" s="768">
        <v>483</v>
      </c>
      <c r="G592" s="858" t="s">
        <v>4128</v>
      </c>
      <c r="H592" s="749">
        <f>700000+150000</f>
        <v>850000</v>
      </c>
      <c r="I592" s="749">
        <v>607452.67000000004</v>
      </c>
      <c r="J592" s="750">
        <f t="shared" si="89"/>
        <v>0.71465020000000001</v>
      </c>
      <c r="K592" s="749">
        <f t="shared" si="90"/>
        <v>242547.32999999996</v>
      </c>
      <c r="L592" s="751">
        <v>0</v>
      </c>
      <c r="M592" s="751">
        <v>0</v>
      </c>
      <c r="O592" s="751">
        <f t="shared" si="91"/>
        <v>0</v>
      </c>
      <c r="P592" s="751">
        <f t="shared" si="92"/>
        <v>850000</v>
      </c>
      <c r="Q592" s="751">
        <f t="shared" si="93"/>
        <v>607452.67000000004</v>
      </c>
      <c r="R592" s="752">
        <f t="shared" si="94"/>
        <v>0.71465020000000001</v>
      </c>
      <c r="S592" s="751">
        <f t="shared" si="95"/>
        <v>242547.32999999996</v>
      </c>
      <c r="T592" s="84"/>
      <c r="Y592" s="816">
        <v>25000</v>
      </c>
      <c r="Z592" s="812">
        <f t="shared" si="86"/>
        <v>875000</v>
      </c>
      <c r="AA592" s="813">
        <v>759522</v>
      </c>
      <c r="AB592" s="84">
        <f t="shared" si="87"/>
        <v>115478</v>
      </c>
      <c r="AE592" s="84">
        <f t="shared" si="88"/>
        <v>90478</v>
      </c>
    </row>
    <row r="593" spans="1:31" ht="45">
      <c r="A593" s="84"/>
      <c r="B593" s="84"/>
      <c r="C593" s="84"/>
      <c r="E593" s="746" t="s">
        <v>5091</v>
      </c>
      <c r="F593" s="768">
        <v>484</v>
      </c>
      <c r="G593" s="769" t="s">
        <v>4129</v>
      </c>
      <c r="H593" s="749">
        <f>500000-500000</f>
        <v>0</v>
      </c>
      <c r="I593" s="749">
        <v>0</v>
      </c>
      <c r="J593" s="750" t="e">
        <f t="shared" si="89"/>
        <v>#DIV/0!</v>
      </c>
      <c r="K593" s="749">
        <f t="shared" si="90"/>
        <v>0</v>
      </c>
      <c r="L593" s="751">
        <v>0</v>
      </c>
      <c r="M593" s="751">
        <v>0</v>
      </c>
      <c r="O593" s="751">
        <f t="shared" si="91"/>
        <v>0</v>
      </c>
      <c r="P593" s="751">
        <f t="shared" si="92"/>
        <v>0</v>
      </c>
      <c r="Q593" s="751">
        <f t="shared" si="93"/>
        <v>0</v>
      </c>
      <c r="R593" s="752" t="e">
        <f t="shared" si="94"/>
        <v>#DIV/0!</v>
      </c>
      <c r="S593" s="751">
        <f t="shared" si="95"/>
        <v>0</v>
      </c>
      <c r="T593" s="84"/>
      <c r="Z593" s="812">
        <f t="shared" si="86"/>
        <v>0</v>
      </c>
      <c r="AA593" s="813">
        <v>0</v>
      </c>
      <c r="AB593" s="84">
        <f t="shared" si="87"/>
        <v>0</v>
      </c>
      <c r="AE593" s="84">
        <f t="shared" si="88"/>
        <v>0</v>
      </c>
    </row>
    <row r="594" spans="1:31" ht="30" hidden="1">
      <c r="A594" s="84"/>
      <c r="B594" s="84"/>
      <c r="C594" s="84"/>
      <c r="F594" s="768">
        <v>485</v>
      </c>
      <c r="G594" s="769" t="s">
        <v>4130</v>
      </c>
      <c r="H594" s="749">
        <v>0</v>
      </c>
      <c r="I594" s="749">
        <v>0</v>
      </c>
      <c r="J594" s="750" t="e">
        <f t="shared" si="89"/>
        <v>#DIV/0!</v>
      </c>
      <c r="K594" s="749">
        <f t="shared" si="90"/>
        <v>0</v>
      </c>
      <c r="L594" s="751">
        <v>0</v>
      </c>
      <c r="M594" s="751">
        <v>0</v>
      </c>
      <c r="O594" s="751">
        <f t="shared" si="91"/>
        <v>0</v>
      </c>
      <c r="P594" s="751">
        <f t="shared" si="92"/>
        <v>0</v>
      </c>
      <c r="Q594" s="751">
        <f t="shared" si="93"/>
        <v>0</v>
      </c>
      <c r="R594" s="752" t="e">
        <f t="shared" si="94"/>
        <v>#DIV/0!</v>
      </c>
      <c r="S594" s="751">
        <f t="shared" si="95"/>
        <v>0</v>
      </c>
      <c r="T594" s="84"/>
      <c r="Z594" s="812">
        <f t="shared" si="86"/>
        <v>0</v>
      </c>
      <c r="AA594" s="813">
        <v>0</v>
      </c>
      <c r="AB594" s="84">
        <f t="shared" si="87"/>
        <v>0</v>
      </c>
      <c r="AE594" s="84">
        <f t="shared" si="88"/>
        <v>0</v>
      </c>
    </row>
    <row r="595" spans="1:31" ht="30" hidden="1">
      <c r="A595" s="84"/>
      <c r="B595" s="84"/>
      <c r="C595" s="84"/>
      <c r="F595" s="768">
        <v>489</v>
      </c>
      <c r="G595" s="769" t="s">
        <v>3821</v>
      </c>
      <c r="H595" s="749">
        <v>0</v>
      </c>
      <c r="I595" s="749">
        <v>0</v>
      </c>
      <c r="J595" s="750" t="e">
        <f t="shared" si="89"/>
        <v>#DIV/0!</v>
      </c>
      <c r="K595" s="749">
        <f t="shared" si="90"/>
        <v>0</v>
      </c>
      <c r="L595" s="751">
        <v>0</v>
      </c>
      <c r="M595" s="751">
        <v>0</v>
      </c>
      <c r="O595" s="751">
        <f t="shared" si="91"/>
        <v>0</v>
      </c>
      <c r="P595" s="751">
        <f t="shared" si="92"/>
        <v>0</v>
      </c>
      <c r="Q595" s="751">
        <f t="shared" si="93"/>
        <v>0</v>
      </c>
      <c r="R595" s="752" t="e">
        <f t="shared" si="94"/>
        <v>#DIV/0!</v>
      </c>
      <c r="S595" s="751">
        <f t="shared" si="95"/>
        <v>0</v>
      </c>
      <c r="T595" s="84"/>
      <c r="Z595" s="812">
        <f t="shared" si="86"/>
        <v>0</v>
      </c>
      <c r="AA595" s="813">
        <v>0</v>
      </c>
      <c r="AB595" s="84">
        <f t="shared" si="87"/>
        <v>0</v>
      </c>
      <c r="AE595" s="84">
        <f t="shared" si="88"/>
        <v>0</v>
      </c>
    </row>
    <row r="596" spans="1:31" ht="30" hidden="1">
      <c r="A596" s="84"/>
      <c r="B596" s="84"/>
      <c r="C596" s="84"/>
      <c r="F596" s="768">
        <v>494</v>
      </c>
      <c r="G596" s="769" t="s">
        <v>4108</v>
      </c>
      <c r="H596" s="749">
        <v>0</v>
      </c>
      <c r="I596" s="749">
        <v>0</v>
      </c>
      <c r="J596" s="750" t="e">
        <f t="shared" si="89"/>
        <v>#DIV/0!</v>
      </c>
      <c r="K596" s="749">
        <f t="shared" si="90"/>
        <v>0</v>
      </c>
      <c r="L596" s="751">
        <v>0</v>
      </c>
      <c r="M596" s="751">
        <v>0</v>
      </c>
      <c r="O596" s="751">
        <f t="shared" si="91"/>
        <v>0</v>
      </c>
      <c r="P596" s="751">
        <f t="shared" si="92"/>
        <v>0</v>
      </c>
      <c r="Q596" s="751">
        <f t="shared" si="93"/>
        <v>0</v>
      </c>
      <c r="R596" s="752" t="e">
        <f t="shared" si="94"/>
        <v>#DIV/0!</v>
      </c>
      <c r="S596" s="751">
        <f t="shared" si="95"/>
        <v>0</v>
      </c>
      <c r="T596" s="84"/>
      <c r="Z596" s="812">
        <f t="shared" si="86"/>
        <v>0</v>
      </c>
      <c r="AA596" s="813">
        <v>0</v>
      </c>
      <c r="AB596" s="84">
        <f t="shared" si="87"/>
        <v>0</v>
      </c>
      <c r="AE596" s="84">
        <f t="shared" si="88"/>
        <v>0</v>
      </c>
    </row>
    <row r="597" spans="1:31" ht="30" hidden="1">
      <c r="A597" s="84"/>
      <c r="B597" s="84"/>
      <c r="C597" s="84"/>
      <c r="F597" s="768">
        <v>495</v>
      </c>
      <c r="G597" s="769" t="s">
        <v>4109</v>
      </c>
      <c r="H597" s="749">
        <v>0</v>
      </c>
      <c r="I597" s="749">
        <v>0</v>
      </c>
      <c r="J597" s="750" t="e">
        <f t="shared" si="89"/>
        <v>#DIV/0!</v>
      </c>
      <c r="K597" s="749">
        <f t="shared" si="90"/>
        <v>0</v>
      </c>
      <c r="L597" s="751">
        <v>0</v>
      </c>
      <c r="M597" s="751">
        <v>0</v>
      </c>
      <c r="O597" s="751">
        <f t="shared" si="91"/>
        <v>0</v>
      </c>
      <c r="P597" s="751">
        <f t="shared" si="92"/>
        <v>0</v>
      </c>
      <c r="Q597" s="751">
        <f t="shared" si="93"/>
        <v>0</v>
      </c>
      <c r="R597" s="752" t="e">
        <f t="shared" si="94"/>
        <v>#DIV/0!</v>
      </c>
      <c r="S597" s="751">
        <f t="shared" si="95"/>
        <v>0</v>
      </c>
      <c r="T597" s="84"/>
      <c r="Z597" s="812">
        <f t="shared" si="86"/>
        <v>0</v>
      </c>
      <c r="AA597" s="813">
        <v>0</v>
      </c>
      <c r="AB597" s="84">
        <f t="shared" si="87"/>
        <v>0</v>
      </c>
      <c r="AE597" s="84">
        <f t="shared" si="88"/>
        <v>0</v>
      </c>
    </row>
    <row r="598" spans="1:31" ht="45" hidden="1">
      <c r="A598" s="84"/>
      <c r="B598" s="84"/>
      <c r="C598" s="84"/>
      <c r="F598" s="768">
        <v>496</v>
      </c>
      <c r="G598" s="769" t="s">
        <v>4110</v>
      </c>
      <c r="H598" s="749">
        <v>0</v>
      </c>
      <c r="I598" s="749">
        <v>0</v>
      </c>
      <c r="J598" s="750" t="e">
        <f t="shared" si="89"/>
        <v>#DIV/0!</v>
      </c>
      <c r="K598" s="749">
        <f t="shared" si="90"/>
        <v>0</v>
      </c>
      <c r="L598" s="751">
        <v>0</v>
      </c>
      <c r="M598" s="751">
        <v>0</v>
      </c>
      <c r="O598" s="751">
        <f t="shared" si="91"/>
        <v>0</v>
      </c>
      <c r="P598" s="751">
        <f t="shared" si="92"/>
        <v>0</v>
      </c>
      <c r="Q598" s="751">
        <f t="shared" si="93"/>
        <v>0</v>
      </c>
      <c r="R598" s="752" t="e">
        <f t="shared" si="94"/>
        <v>#DIV/0!</v>
      </c>
      <c r="S598" s="751">
        <f t="shared" si="95"/>
        <v>0</v>
      </c>
      <c r="T598" s="84"/>
      <c r="Z598" s="812">
        <f t="shared" si="86"/>
        <v>0</v>
      </c>
      <c r="AA598" s="813">
        <v>0</v>
      </c>
      <c r="AB598" s="84">
        <f t="shared" si="87"/>
        <v>0</v>
      </c>
      <c r="AE598" s="84">
        <f t="shared" si="88"/>
        <v>0</v>
      </c>
    </row>
    <row r="599" spans="1:31" hidden="1">
      <c r="A599" s="84"/>
      <c r="B599" s="84"/>
      <c r="C599" s="84"/>
      <c r="D599" s="764">
        <v>112</v>
      </c>
      <c r="F599" s="768">
        <v>49911</v>
      </c>
      <c r="G599" s="769" t="s">
        <v>3823</v>
      </c>
      <c r="H599" s="749">
        <v>0</v>
      </c>
      <c r="I599" s="749">
        <v>0</v>
      </c>
      <c r="J599" s="750" t="e">
        <f t="shared" si="89"/>
        <v>#DIV/0!</v>
      </c>
      <c r="K599" s="749">
        <f t="shared" si="90"/>
        <v>0</v>
      </c>
      <c r="L599" s="751">
        <v>0</v>
      </c>
      <c r="M599" s="751">
        <v>0</v>
      </c>
      <c r="O599" s="751">
        <f t="shared" si="91"/>
        <v>0</v>
      </c>
      <c r="P599" s="751">
        <f t="shared" si="92"/>
        <v>0</v>
      </c>
      <c r="Q599" s="751">
        <f t="shared" si="93"/>
        <v>0</v>
      </c>
      <c r="R599" s="752" t="e">
        <f t="shared" si="94"/>
        <v>#DIV/0!</v>
      </c>
      <c r="S599" s="751">
        <f t="shared" si="95"/>
        <v>0</v>
      </c>
      <c r="T599" s="84"/>
      <c r="Z599" s="812">
        <f t="shared" si="86"/>
        <v>0</v>
      </c>
      <c r="AA599" s="813">
        <v>0</v>
      </c>
      <c r="AB599" s="84">
        <f t="shared" si="87"/>
        <v>0</v>
      </c>
      <c r="AE599" s="84">
        <f t="shared" si="88"/>
        <v>0</v>
      </c>
    </row>
    <row r="600" spans="1:31" hidden="1">
      <c r="A600" s="84"/>
      <c r="B600" s="84"/>
      <c r="C600" s="84"/>
      <c r="D600" s="764">
        <v>112</v>
      </c>
      <c r="F600" s="745">
        <v>49912</v>
      </c>
      <c r="G600" s="861" t="s">
        <v>3825</v>
      </c>
      <c r="H600" s="749">
        <v>0</v>
      </c>
      <c r="I600" s="749">
        <v>0</v>
      </c>
      <c r="J600" s="750" t="e">
        <f t="shared" si="89"/>
        <v>#DIV/0!</v>
      </c>
      <c r="K600" s="749">
        <f t="shared" si="90"/>
        <v>0</v>
      </c>
      <c r="L600" s="751">
        <v>0</v>
      </c>
      <c r="M600" s="751">
        <v>0</v>
      </c>
      <c r="O600" s="751">
        <f t="shared" si="91"/>
        <v>0</v>
      </c>
      <c r="P600" s="751">
        <f t="shared" si="92"/>
        <v>0</v>
      </c>
      <c r="Q600" s="751">
        <f t="shared" si="93"/>
        <v>0</v>
      </c>
      <c r="R600" s="752" t="e">
        <f t="shared" si="94"/>
        <v>#DIV/0!</v>
      </c>
      <c r="S600" s="751">
        <f t="shared" si="95"/>
        <v>0</v>
      </c>
      <c r="T600" s="84"/>
      <c r="Z600" s="812">
        <f t="shared" si="86"/>
        <v>0</v>
      </c>
      <c r="AA600" s="813">
        <v>0</v>
      </c>
      <c r="AB600" s="84">
        <f t="shared" si="87"/>
        <v>0</v>
      </c>
      <c r="AE600" s="84">
        <f t="shared" si="88"/>
        <v>0</v>
      </c>
    </row>
    <row r="601" spans="1:31">
      <c r="A601" s="84"/>
      <c r="B601" s="84"/>
      <c r="C601" s="84"/>
      <c r="E601" s="746" t="s">
        <v>5092</v>
      </c>
      <c r="F601" s="768">
        <v>511</v>
      </c>
      <c r="G601" s="858" t="s">
        <v>4131</v>
      </c>
      <c r="H601" s="749">
        <f>10000000+2000000-70000-200000</f>
        <v>11730000</v>
      </c>
      <c r="I601" s="749">
        <v>1597652.2</v>
      </c>
      <c r="J601" s="750">
        <f t="shared" si="89"/>
        <v>0.13620223358908781</v>
      </c>
      <c r="K601" s="749">
        <f t="shared" si="90"/>
        <v>10132347.800000001</v>
      </c>
      <c r="L601" s="751">
        <v>0</v>
      </c>
      <c r="M601" s="751">
        <v>0</v>
      </c>
      <c r="O601" s="751">
        <f t="shared" si="91"/>
        <v>0</v>
      </c>
      <c r="P601" s="751">
        <f t="shared" si="92"/>
        <v>11730000</v>
      </c>
      <c r="Q601" s="751">
        <f t="shared" si="93"/>
        <v>1597652.2</v>
      </c>
      <c r="R601" s="752">
        <f t="shared" si="94"/>
        <v>0.13620223358908781</v>
      </c>
      <c r="S601" s="751">
        <f t="shared" si="95"/>
        <v>10132347.800000001</v>
      </c>
      <c r="T601" s="84"/>
      <c r="V601" s="202">
        <f>1850000+3083960</f>
        <v>4933960</v>
      </c>
      <c r="W601" s="202">
        <f>V601-H601</f>
        <v>-6796040</v>
      </c>
      <c r="Y601" s="816">
        <v>1602000</v>
      </c>
      <c r="Z601" s="812">
        <f t="shared" si="86"/>
        <v>13332000</v>
      </c>
      <c r="AA601" s="813">
        <v>3332000</v>
      </c>
      <c r="AB601" s="84">
        <f t="shared" si="87"/>
        <v>10000000</v>
      </c>
      <c r="AE601" s="84">
        <f t="shared" si="88"/>
        <v>8398000</v>
      </c>
    </row>
    <row r="602" spans="1:31">
      <c r="A602" s="84"/>
      <c r="B602" s="84"/>
      <c r="C602" s="84"/>
      <c r="E602" s="746" t="s">
        <v>5093</v>
      </c>
      <c r="F602" s="768">
        <v>512</v>
      </c>
      <c r="G602" s="858" t="s">
        <v>4132</v>
      </c>
      <c r="H602" s="749">
        <f>2200000+1000000</f>
        <v>3200000</v>
      </c>
      <c r="I602" s="749">
        <f>2615861.98-467884</f>
        <v>2147977.98</v>
      </c>
      <c r="J602" s="750">
        <f t="shared" si="89"/>
        <v>0.67124311874999998</v>
      </c>
      <c r="K602" s="749">
        <f t="shared" si="90"/>
        <v>1052022.02</v>
      </c>
      <c r="L602" s="751">
        <v>0</v>
      </c>
      <c r="M602" s="751">
        <v>467884</v>
      </c>
      <c r="N602" s="752" t="e">
        <f>M602/L602</f>
        <v>#DIV/0!</v>
      </c>
      <c r="O602" s="751">
        <f t="shared" si="91"/>
        <v>-467884</v>
      </c>
      <c r="P602" s="751">
        <f t="shared" si="92"/>
        <v>3200000</v>
      </c>
      <c r="Q602" s="751">
        <f t="shared" si="93"/>
        <v>2615861.98</v>
      </c>
      <c r="R602" s="752">
        <f t="shared" si="94"/>
        <v>0.81745686875000001</v>
      </c>
      <c r="S602" s="751">
        <f t="shared" si="95"/>
        <v>584138.02</v>
      </c>
      <c r="T602" s="84"/>
      <c r="W602" s="202">
        <f>50000+596160</f>
        <v>646160</v>
      </c>
      <c r="Y602" s="816">
        <v>646160</v>
      </c>
      <c r="Z602" s="812">
        <f t="shared" si="86"/>
        <v>3846160</v>
      </c>
      <c r="AA602" s="813">
        <v>2585000</v>
      </c>
      <c r="AB602" s="84">
        <f t="shared" si="87"/>
        <v>1261160</v>
      </c>
      <c r="AE602" s="84">
        <f t="shared" si="88"/>
        <v>615000</v>
      </c>
    </row>
    <row r="603" spans="1:31" hidden="1">
      <c r="A603" s="84"/>
      <c r="B603" s="84"/>
      <c r="C603" s="84"/>
      <c r="F603" s="768">
        <v>513</v>
      </c>
      <c r="G603" s="858" t="s">
        <v>4133</v>
      </c>
      <c r="H603" s="749">
        <v>0</v>
      </c>
      <c r="I603" s="749">
        <v>0</v>
      </c>
      <c r="J603" s="750" t="e">
        <f t="shared" si="89"/>
        <v>#DIV/0!</v>
      </c>
      <c r="K603" s="749">
        <f t="shared" si="90"/>
        <v>0</v>
      </c>
      <c r="L603" s="751">
        <v>0</v>
      </c>
      <c r="M603" s="751">
        <v>0</v>
      </c>
      <c r="N603" s="752" t="e">
        <f>M603/L603</f>
        <v>#DIV/0!</v>
      </c>
      <c r="O603" s="751">
        <f t="shared" si="91"/>
        <v>0</v>
      </c>
      <c r="P603" s="751">
        <f t="shared" si="92"/>
        <v>0</v>
      </c>
      <c r="Q603" s="751">
        <f t="shared" si="93"/>
        <v>0</v>
      </c>
      <c r="R603" s="752" t="e">
        <f t="shared" si="94"/>
        <v>#DIV/0!</v>
      </c>
      <c r="S603" s="751">
        <f t="shared" si="95"/>
        <v>0</v>
      </c>
      <c r="T603" s="84"/>
      <c r="Z603" s="812">
        <f t="shared" si="86"/>
        <v>0</v>
      </c>
      <c r="AA603" s="813">
        <v>0</v>
      </c>
      <c r="AB603" s="84">
        <f t="shared" si="87"/>
        <v>0</v>
      </c>
      <c r="AE603" s="84">
        <f t="shared" si="88"/>
        <v>0</v>
      </c>
    </row>
    <row r="604" spans="1:31" hidden="1">
      <c r="A604" s="84"/>
      <c r="B604" s="84"/>
      <c r="C604" s="84"/>
      <c r="F604" s="768">
        <v>514</v>
      </c>
      <c r="G604" s="769" t="s">
        <v>4134</v>
      </c>
      <c r="H604" s="749">
        <v>0</v>
      </c>
      <c r="I604" s="749">
        <v>0</v>
      </c>
      <c r="J604" s="750" t="e">
        <f t="shared" si="89"/>
        <v>#DIV/0!</v>
      </c>
      <c r="K604" s="749">
        <f t="shared" si="90"/>
        <v>0</v>
      </c>
      <c r="L604" s="751">
        <v>0</v>
      </c>
      <c r="M604" s="751">
        <v>0</v>
      </c>
      <c r="N604" s="752" t="e">
        <f>M604/L604</f>
        <v>#DIV/0!</v>
      </c>
      <c r="O604" s="751">
        <f t="shared" si="91"/>
        <v>0</v>
      </c>
      <c r="P604" s="751">
        <f t="shared" si="92"/>
        <v>0</v>
      </c>
      <c r="Q604" s="751">
        <f t="shared" si="93"/>
        <v>0</v>
      </c>
      <c r="R604" s="752" t="e">
        <f t="shared" si="94"/>
        <v>#DIV/0!</v>
      </c>
      <c r="S604" s="751">
        <f t="shared" si="95"/>
        <v>0</v>
      </c>
      <c r="T604" s="84"/>
      <c r="Z604" s="812">
        <f t="shared" si="86"/>
        <v>0</v>
      </c>
      <c r="AA604" s="813">
        <v>0</v>
      </c>
      <c r="AB604" s="84">
        <f t="shared" si="87"/>
        <v>0</v>
      </c>
      <c r="AE604" s="84">
        <f t="shared" si="88"/>
        <v>0</v>
      </c>
    </row>
    <row r="605" spans="1:31">
      <c r="A605" s="84"/>
      <c r="B605" s="84"/>
      <c r="C605" s="84"/>
      <c r="E605" s="746" t="s">
        <v>5094</v>
      </c>
      <c r="F605" s="768">
        <v>515</v>
      </c>
      <c r="G605" s="769" t="s">
        <v>3832</v>
      </c>
      <c r="H605" s="749">
        <v>300000</v>
      </c>
      <c r="I605" s="749">
        <v>0</v>
      </c>
      <c r="K605" s="749">
        <f t="shared" si="90"/>
        <v>300000</v>
      </c>
      <c r="L605" s="751">
        <v>0</v>
      </c>
      <c r="M605" s="751">
        <v>253098</v>
      </c>
      <c r="N605" s="752" t="e">
        <f>M605/L605</f>
        <v>#DIV/0!</v>
      </c>
      <c r="O605" s="751">
        <f t="shared" si="91"/>
        <v>-253098</v>
      </c>
      <c r="P605" s="751">
        <f t="shared" si="92"/>
        <v>300000</v>
      </c>
      <c r="Q605" s="751">
        <f t="shared" si="93"/>
        <v>253098</v>
      </c>
      <c r="R605" s="752">
        <f>Q605/P605</f>
        <v>0.84365999999999997</v>
      </c>
      <c r="S605" s="751">
        <f t="shared" si="95"/>
        <v>46902</v>
      </c>
      <c r="T605" s="84"/>
      <c r="X605" s="815">
        <v>150000</v>
      </c>
      <c r="Z605" s="812">
        <f t="shared" si="86"/>
        <v>150000</v>
      </c>
      <c r="AA605" s="813">
        <v>558000</v>
      </c>
      <c r="AB605" s="84">
        <f t="shared" si="87"/>
        <v>-408000</v>
      </c>
      <c r="AE605" s="84">
        <f t="shared" si="88"/>
        <v>-258000</v>
      </c>
    </row>
    <row r="606" spans="1:31" hidden="1">
      <c r="A606" s="84"/>
      <c r="B606" s="84"/>
      <c r="C606" s="84"/>
      <c r="F606" s="768">
        <v>521</v>
      </c>
      <c r="G606" s="769" t="s">
        <v>4135</v>
      </c>
      <c r="H606" s="749">
        <v>0</v>
      </c>
      <c r="I606" s="749">
        <v>0</v>
      </c>
      <c r="J606" s="750" t="e">
        <f t="shared" si="89"/>
        <v>#DIV/0!</v>
      </c>
      <c r="K606" s="749">
        <f t="shared" si="90"/>
        <v>0</v>
      </c>
      <c r="L606" s="751">
        <v>0</v>
      </c>
      <c r="M606" s="751">
        <v>0</v>
      </c>
      <c r="O606" s="751">
        <f t="shared" si="91"/>
        <v>0</v>
      </c>
      <c r="P606" s="751">
        <f t="shared" si="92"/>
        <v>0</v>
      </c>
      <c r="Q606" s="751">
        <f t="shared" si="93"/>
        <v>0</v>
      </c>
      <c r="R606" s="752" t="e">
        <f t="shared" si="94"/>
        <v>#DIV/0!</v>
      </c>
      <c r="S606" s="751">
        <f t="shared" si="95"/>
        <v>0</v>
      </c>
      <c r="T606" s="84"/>
      <c r="Z606" s="812">
        <f t="shared" si="86"/>
        <v>0</v>
      </c>
      <c r="AA606" s="813">
        <v>0</v>
      </c>
      <c r="AB606" s="84">
        <f t="shared" si="87"/>
        <v>0</v>
      </c>
      <c r="AE606" s="84">
        <f t="shared" si="88"/>
        <v>0</v>
      </c>
    </row>
    <row r="607" spans="1:31" hidden="1">
      <c r="A607" s="84"/>
      <c r="B607" s="84"/>
      <c r="C607" s="84"/>
      <c r="F607" s="768">
        <v>522</v>
      </c>
      <c r="G607" s="769" t="s">
        <v>4136</v>
      </c>
      <c r="H607" s="749">
        <v>0</v>
      </c>
      <c r="I607" s="749">
        <v>0</v>
      </c>
      <c r="J607" s="750" t="e">
        <f t="shared" si="89"/>
        <v>#DIV/0!</v>
      </c>
      <c r="K607" s="749">
        <f t="shared" si="90"/>
        <v>0</v>
      </c>
      <c r="L607" s="751">
        <v>0</v>
      </c>
      <c r="M607" s="751">
        <v>0</v>
      </c>
      <c r="O607" s="751">
        <f t="shared" si="91"/>
        <v>0</v>
      </c>
      <c r="P607" s="751">
        <f t="shared" si="92"/>
        <v>0</v>
      </c>
      <c r="Q607" s="751">
        <f t="shared" si="93"/>
        <v>0</v>
      </c>
      <c r="R607" s="752" t="e">
        <f t="shared" si="94"/>
        <v>#DIV/0!</v>
      </c>
      <c r="S607" s="751">
        <f t="shared" si="95"/>
        <v>0</v>
      </c>
      <c r="T607" s="84"/>
      <c r="Z607" s="812">
        <f t="shared" si="86"/>
        <v>0</v>
      </c>
      <c r="AA607" s="813">
        <v>0</v>
      </c>
      <c r="AB607" s="84">
        <f t="shared" si="87"/>
        <v>0</v>
      </c>
      <c r="AE607" s="84">
        <f t="shared" si="88"/>
        <v>0</v>
      </c>
    </row>
    <row r="608" spans="1:31" hidden="1">
      <c r="A608" s="84"/>
      <c r="B608" s="84"/>
      <c r="C608" s="84"/>
      <c r="D608" s="84"/>
      <c r="F608" s="768">
        <v>523</v>
      </c>
      <c r="G608" s="769" t="s">
        <v>3837</v>
      </c>
      <c r="H608" s="749">
        <v>0</v>
      </c>
      <c r="I608" s="749">
        <v>0</v>
      </c>
      <c r="J608" s="750" t="e">
        <f t="shared" si="89"/>
        <v>#DIV/0!</v>
      </c>
      <c r="K608" s="749">
        <f t="shared" si="90"/>
        <v>0</v>
      </c>
      <c r="L608" s="751">
        <v>0</v>
      </c>
      <c r="M608" s="751">
        <v>0</v>
      </c>
      <c r="O608" s="751">
        <f t="shared" si="91"/>
        <v>0</v>
      </c>
      <c r="P608" s="751">
        <f t="shared" si="92"/>
        <v>0</v>
      </c>
      <c r="Q608" s="751">
        <f t="shared" si="93"/>
        <v>0</v>
      </c>
      <c r="R608" s="752" t="e">
        <f t="shared" si="94"/>
        <v>#DIV/0!</v>
      </c>
      <c r="S608" s="751">
        <f t="shared" si="95"/>
        <v>0</v>
      </c>
      <c r="T608" s="84"/>
      <c r="Z608" s="812">
        <f t="shared" si="86"/>
        <v>0</v>
      </c>
      <c r="AA608" s="813">
        <v>0</v>
      </c>
      <c r="AB608" s="84">
        <f t="shared" si="87"/>
        <v>0</v>
      </c>
      <c r="AE608" s="84">
        <f t="shared" si="88"/>
        <v>0</v>
      </c>
    </row>
    <row r="609" spans="1:31" hidden="1">
      <c r="A609" s="84"/>
      <c r="B609" s="84"/>
      <c r="C609" s="84"/>
      <c r="D609" s="84"/>
      <c r="F609" s="768">
        <v>531</v>
      </c>
      <c r="G609" s="769" t="s">
        <v>4112</v>
      </c>
      <c r="H609" s="749">
        <v>0</v>
      </c>
      <c r="I609" s="749">
        <v>0</v>
      </c>
      <c r="J609" s="750" t="e">
        <f t="shared" si="89"/>
        <v>#DIV/0!</v>
      </c>
      <c r="K609" s="749">
        <f t="shared" si="90"/>
        <v>0</v>
      </c>
      <c r="L609" s="751">
        <v>0</v>
      </c>
      <c r="M609" s="751">
        <v>0</v>
      </c>
      <c r="O609" s="751">
        <f t="shared" si="91"/>
        <v>0</v>
      </c>
      <c r="P609" s="751">
        <f t="shared" si="92"/>
        <v>0</v>
      </c>
      <c r="Q609" s="751">
        <f t="shared" si="93"/>
        <v>0</v>
      </c>
      <c r="R609" s="752" t="e">
        <f t="shared" si="94"/>
        <v>#DIV/0!</v>
      </c>
      <c r="S609" s="751">
        <f t="shared" si="95"/>
        <v>0</v>
      </c>
      <c r="T609" s="84"/>
      <c r="Z609" s="812">
        <f t="shared" si="86"/>
        <v>0</v>
      </c>
      <c r="AA609" s="813">
        <v>0</v>
      </c>
      <c r="AB609" s="84">
        <f t="shared" si="87"/>
        <v>0</v>
      </c>
      <c r="AE609" s="84">
        <f t="shared" si="88"/>
        <v>0</v>
      </c>
    </row>
    <row r="610" spans="1:31" ht="15.75" thickBot="1">
      <c r="A610" s="84"/>
      <c r="B610" s="84"/>
      <c r="C610" s="84"/>
      <c r="D610" s="84"/>
      <c r="E610" s="746" t="s">
        <v>5095</v>
      </c>
      <c r="F610" s="768">
        <v>541</v>
      </c>
      <c r="G610" s="769" t="s">
        <v>4137</v>
      </c>
      <c r="H610" s="749">
        <f>1000000-500000</f>
        <v>500000</v>
      </c>
      <c r="I610" s="749">
        <v>446903.67000000016</v>
      </c>
      <c r="J610" s="750">
        <f t="shared" si="89"/>
        <v>0.89380734000000028</v>
      </c>
      <c r="K610" s="749">
        <f t="shared" si="90"/>
        <v>53096.329999999842</v>
      </c>
      <c r="L610" s="751">
        <v>0</v>
      </c>
      <c r="M610" s="751">
        <v>0</v>
      </c>
      <c r="O610" s="751">
        <f t="shared" si="91"/>
        <v>0</v>
      </c>
      <c r="P610" s="751">
        <f t="shared" si="92"/>
        <v>500000</v>
      </c>
      <c r="Q610" s="751">
        <f t="shared" si="93"/>
        <v>446903.67000000016</v>
      </c>
      <c r="R610" s="752">
        <f t="shared" si="94"/>
        <v>0.89380734000000028</v>
      </c>
      <c r="S610" s="751">
        <f t="shared" si="95"/>
        <v>53096.329999999842</v>
      </c>
      <c r="T610" s="84"/>
      <c r="V610" s="202">
        <v>150000</v>
      </c>
      <c r="W610" s="202">
        <f>H610-I610-V610</f>
        <v>-96903.670000000158</v>
      </c>
      <c r="X610" s="815">
        <v>878565.23</v>
      </c>
      <c r="Z610" s="812">
        <f t="shared" si="86"/>
        <v>-378565.23</v>
      </c>
      <c r="AA610" s="813">
        <v>2944947.44</v>
      </c>
      <c r="AB610" s="84">
        <f t="shared" si="87"/>
        <v>-3323512.67</v>
      </c>
      <c r="AE610" s="84">
        <f t="shared" si="88"/>
        <v>-2444947.44</v>
      </c>
    </row>
    <row r="611" spans="1:31" hidden="1">
      <c r="A611" s="84"/>
      <c r="B611" s="84"/>
      <c r="C611" s="84"/>
      <c r="D611" s="84"/>
      <c r="F611" s="768">
        <v>542</v>
      </c>
      <c r="G611" s="769" t="s">
        <v>4138</v>
      </c>
      <c r="S611" s="751">
        <f>SUM(H611:L611)</f>
        <v>0</v>
      </c>
      <c r="T611" s="84"/>
      <c r="AB611" s="84">
        <f t="shared" si="87"/>
        <v>0</v>
      </c>
    </row>
    <row r="612" spans="1:31" hidden="1">
      <c r="A612" s="84"/>
      <c r="B612" s="84"/>
      <c r="C612" s="84"/>
      <c r="D612" s="84"/>
      <c r="F612" s="768">
        <v>543</v>
      </c>
      <c r="G612" s="769" t="s">
        <v>3842</v>
      </c>
      <c r="S612" s="751">
        <f>SUM(H612:L612)</f>
        <v>0</v>
      </c>
      <c r="T612" s="84"/>
      <c r="AB612" s="84">
        <f t="shared" si="87"/>
        <v>0</v>
      </c>
    </row>
    <row r="613" spans="1:31" ht="45" hidden="1">
      <c r="A613" s="84"/>
      <c r="B613" s="84"/>
      <c r="C613" s="84"/>
      <c r="D613" s="84"/>
      <c r="F613" s="768">
        <v>551</v>
      </c>
      <c r="G613" s="769" t="s">
        <v>4113</v>
      </c>
      <c r="S613" s="751">
        <f>SUM(H613:L613)</f>
        <v>0</v>
      </c>
      <c r="T613" s="84"/>
      <c r="AB613" s="84">
        <f t="shared" si="87"/>
        <v>0</v>
      </c>
    </row>
    <row r="614" spans="1:31" ht="15.75" hidden="1" thickBot="1">
      <c r="A614" s="84"/>
      <c r="B614" s="84"/>
      <c r="C614" s="84"/>
      <c r="D614" s="84"/>
      <c r="F614" s="771">
        <v>614</v>
      </c>
      <c r="G614" s="858" t="s">
        <v>5381</v>
      </c>
      <c r="H614" s="749">
        <v>0</v>
      </c>
      <c r="L614" s="751">
        <v>0</v>
      </c>
      <c r="P614" s="751">
        <f t="shared" ref="P614" si="96">L614+H614</f>
        <v>0</v>
      </c>
      <c r="S614" s="751">
        <f>SUM(H614:L614)</f>
        <v>0</v>
      </c>
      <c r="T614" s="84"/>
      <c r="AB614" s="84">
        <f t="shared" si="87"/>
        <v>0</v>
      </c>
    </row>
    <row r="615" spans="1:31" ht="15.75" hidden="1" thickBot="1">
      <c r="A615" s="84"/>
      <c r="B615" s="84"/>
      <c r="C615" s="84"/>
      <c r="D615" s="84"/>
      <c r="F615" s="771">
        <v>620</v>
      </c>
      <c r="G615" s="858" t="s">
        <v>89</v>
      </c>
      <c r="S615" s="751">
        <f>SUM(H615:L615)</f>
        <v>0</v>
      </c>
      <c r="T615" s="84"/>
      <c r="AB615" s="84">
        <f t="shared" si="87"/>
        <v>0</v>
      </c>
    </row>
    <row r="616" spans="1:31">
      <c r="A616" s="84"/>
      <c r="B616" s="84"/>
      <c r="C616" s="84"/>
      <c r="D616" s="84"/>
      <c r="E616" s="770"/>
      <c r="F616" s="771"/>
      <c r="G616" s="772" t="s">
        <v>4175</v>
      </c>
      <c r="H616" s="773"/>
      <c r="I616" s="773"/>
      <c r="J616" s="774"/>
      <c r="K616" s="773"/>
      <c r="L616" s="775"/>
      <c r="M616" s="775"/>
      <c r="N616" s="776"/>
      <c r="O616" s="775"/>
      <c r="P616" s="775"/>
      <c r="Q616" s="775"/>
      <c r="R616" s="776"/>
      <c r="S616" s="859"/>
      <c r="T616" s="84"/>
      <c r="AB616" s="84">
        <f t="shared" si="87"/>
        <v>0</v>
      </c>
    </row>
    <row r="617" spans="1:31">
      <c r="A617" s="84"/>
      <c r="B617" s="84"/>
      <c r="C617" s="84"/>
      <c r="D617" s="84"/>
      <c r="E617" s="777"/>
      <c r="F617" s="778" t="s">
        <v>235</v>
      </c>
      <c r="G617" s="779" t="s">
        <v>236</v>
      </c>
      <c r="H617" s="780">
        <f>SUM(H556:H614)</f>
        <v>137964750</v>
      </c>
      <c r="I617" s="780">
        <f>SUM(I556:I610)</f>
        <v>72353628.550000027</v>
      </c>
      <c r="J617" s="781">
        <f t="shared" ref="J617:J633" si="97">I617/H617</f>
        <v>0.52443561525679583</v>
      </c>
      <c r="K617" s="780">
        <f>SUM(K556:K610)</f>
        <v>65611121.449999996</v>
      </c>
      <c r="L617" s="782">
        <v>0</v>
      </c>
      <c r="M617" s="782">
        <v>0</v>
      </c>
      <c r="N617" s="783"/>
      <c r="O617" s="782">
        <f>L617-M617</f>
        <v>0</v>
      </c>
      <c r="P617" s="782">
        <f>H617+L617</f>
        <v>137964750</v>
      </c>
      <c r="Q617" s="782">
        <f>M617+I617</f>
        <v>72353628.550000027</v>
      </c>
      <c r="R617" s="783">
        <f>Q617/P617</f>
        <v>0.52443561525679583</v>
      </c>
      <c r="S617" s="751">
        <f>P617-Q617</f>
        <v>65611121.449999973</v>
      </c>
      <c r="T617" s="84"/>
      <c r="AB617" s="84">
        <f t="shared" si="87"/>
        <v>0</v>
      </c>
    </row>
    <row r="618" spans="1:31" ht="15" hidden="1" customHeight="1">
      <c r="A618" s="84"/>
      <c r="B618" s="84"/>
      <c r="C618" s="84"/>
      <c r="D618" s="84"/>
      <c r="F618" s="778" t="s">
        <v>237</v>
      </c>
      <c r="G618" s="779" t="s">
        <v>238</v>
      </c>
      <c r="J618" s="750" t="e">
        <f t="shared" si="97"/>
        <v>#DIV/0!</v>
      </c>
      <c r="R618" s="752" t="e">
        <f t="shared" ref="R618:R633" si="98">Q618/P618</f>
        <v>#DIV/0!</v>
      </c>
      <c r="S618" s="782" t="e">
        <f t="shared" ref="S618:S632" si="99">SUM(H618:L618)</f>
        <v>#DIV/0!</v>
      </c>
      <c r="T618" s="84"/>
      <c r="AB618" s="84">
        <f t="shared" si="87"/>
        <v>0</v>
      </c>
    </row>
    <row r="619" spans="1:31" ht="15" hidden="1" customHeight="1">
      <c r="A619" s="84"/>
      <c r="B619" s="84"/>
      <c r="C619" s="84"/>
      <c r="D619" s="84"/>
      <c r="F619" s="778" t="s">
        <v>239</v>
      </c>
      <c r="G619" s="779" t="s">
        <v>240</v>
      </c>
      <c r="J619" s="750" t="e">
        <f t="shared" si="97"/>
        <v>#DIV/0!</v>
      </c>
      <c r="R619" s="752" t="e">
        <f t="shared" si="98"/>
        <v>#DIV/0!</v>
      </c>
      <c r="S619" s="782" t="e">
        <f t="shared" si="99"/>
        <v>#DIV/0!</v>
      </c>
      <c r="T619" s="84"/>
      <c r="AB619" s="84">
        <f t="shared" si="87"/>
        <v>0</v>
      </c>
    </row>
    <row r="620" spans="1:31" ht="15" hidden="1" customHeight="1">
      <c r="A620" s="84"/>
      <c r="B620" s="84"/>
      <c r="C620" s="84"/>
      <c r="D620" s="84"/>
      <c r="F620" s="778" t="s">
        <v>241</v>
      </c>
      <c r="G620" s="779" t="s">
        <v>242</v>
      </c>
      <c r="J620" s="750" t="e">
        <f t="shared" si="97"/>
        <v>#DIV/0!</v>
      </c>
      <c r="R620" s="752" t="e">
        <f t="shared" si="98"/>
        <v>#DIV/0!</v>
      </c>
      <c r="S620" s="782" t="e">
        <f t="shared" si="99"/>
        <v>#DIV/0!</v>
      </c>
      <c r="T620" s="84"/>
      <c r="AB620" s="84">
        <f t="shared" ref="AB620:AB683" si="100">Z620-AA620</f>
        <v>0</v>
      </c>
    </row>
    <row r="621" spans="1:31" ht="15" hidden="1" customHeight="1">
      <c r="A621" s="84"/>
      <c r="B621" s="84"/>
      <c r="C621" s="84"/>
      <c r="D621" s="84"/>
      <c r="F621" s="778" t="s">
        <v>243</v>
      </c>
      <c r="G621" s="779" t="s">
        <v>244</v>
      </c>
      <c r="J621" s="750" t="e">
        <f t="shared" si="97"/>
        <v>#DIV/0!</v>
      </c>
      <c r="R621" s="752" t="e">
        <f t="shared" si="98"/>
        <v>#DIV/0!</v>
      </c>
      <c r="S621" s="782" t="e">
        <f t="shared" si="99"/>
        <v>#DIV/0!</v>
      </c>
      <c r="T621" s="84"/>
      <c r="AB621" s="84">
        <f t="shared" si="100"/>
        <v>0</v>
      </c>
    </row>
    <row r="622" spans="1:31" ht="15" customHeight="1">
      <c r="A622" s="84"/>
      <c r="B622" s="84"/>
      <c r="C622" s="84"/>
      <c r="D622" s="84"/>
      <c r="F622" s="778" t="s">
        <v>245</v>
      </c>
      <c r="G622" s="779" t="s">
        <v>246</v>
      </c>
      <c r="H622" s="749">
        <v>0</v>
      </c>
      <c r="I622" s="749">
        <v>0</v>
      </c>
      <c r="L622" s="751">
        <v>0</v>
      </c>
      <c r="P622" s="751">
        <f t="shared" ref="P622:P630" si="101">H622+L622</f>
        <v>0</v>
      </c>
      <c r="Q622" s="751">
        <f t="shared" ref="Q622:Q631" si="102">M622+I622</f>
        <v>0</v>
      </c>
      <c r="R622" s="752" t="e">
        <f t="shared" si="98"/>
        <v>#DIV/0!</v>
      </c>
      <c r="S622" s="782">
        <f t="shared" si="99"/>
        <v>0</v>
      </c>
      <c r="T622" s="84"/>
      <c r="AB622" s="84">
        <f t="shared" si="100"/>
        <v>0</v>
      </c>
    </row>
    <row r="623" spans="1:31" ht="15" customHeight="1">
      <c r="A623" s="84"/>
      <c r="B623" s="84"/>
      <c r="C623" s="84"/>
      <c r="D623" s="84"/>
      <c r="F623" s="778" t="s">
        <v>247</v>
      </c>
      <c r="G623" s="779" t="s">
        <v>4692</v>
      </c>
      <c r="H623" s="749">
        <v>0</v>
      </c>
      <c r="I623" s="749">
        <v>0</v>
      </c>
      <c r="L623" s="751">
        <f>855098+44902</f>
        <v>900000</v>
      </c>
      <c r="M623" s="751">
        <v>102144.61000000004</v>
      </c>
      <c r="P623" s="751">
        <f t="shared" si="101"/>
        <v>900000</v>
      </c>
      <c r="Q623" s="751">
        <f t="shared" si="102"/>
        <v>102144.61000000004</v>
      </c>
      <c r="R623" s="752">
        <f t="shared" si="98"/>
        <v>0.11349401111111115</v>
      </c>
      <c r="S623" s="782">
        <f t="shared" si="99"/>
        <v>900000</v>
      </c>
      <c r="T623" s="84"/>
      <c r="AB623" s="84">
        <f t="shared" si="100"/>
        <v>0</v>
      </c>
    </row>
    <row r="624" spans="1:31" ht="30" hidden="1" customHeight="1">
      <c r="A624" s="84"/>
      <c r="B624" s="84"/>
      <c r="C624" s="84"/>
      <c r="D624" s="84"/>
      <c r="F624" s="778" t="s">
        <v>248</v>
      </c>
      <c r="G624" s="779" t="s">
        <v>4691</v>
      </c>
      <c r="J624" s="750" t="e">
        <f t="shared" si="97"/>
        <v>#DIV/0!</v>
      </c>
      <c r="P624" s="751">
        <f t="shared" si="101"/>
        <v>0</v>
      </c>
      <c r="Q624" s="751">
        <f t="shared" si="102"/>
        <v>0</v>
      </c>
      <c r="R624" s="752" t="e">
        <f t="shared" si="98"/>
        <v>#DIV/0!</v>
      </c>
      <c r="S624" s="782" t="e">
        <f t="shared" si="99"/>
        <v>#DIV/0!</v>
      </c>
      <c r="T624" s="84"/>
      <c r="AB624" s="84">
        <f t="shared" si="100"/>
        <v>0</v>
      </c>
    </row>
    <row r="625" spans="1:28" ht="15" customHeight="1">
      <c r="A625" s="84"/>
      <c r="B625" s="84"/>
      <c r="C625" s="84"/>
      <c r="D625" s="84"/>
      <c r="F625" s="778" t="s">
        <v>249</v>
      </c>
      <c r="G625" s="779" t="s">
        <v>58</v>
      </c>
      <c r="H625" s="749">
        <v>0</v>
      </c>
      <c r="I625" s="749">
        <v>0</v>
      </c>
      <c r="L625" s="751">
        <v>50000</v>
      </c>
      <c r="P625" s="751">
        <f t="shared" si="101"/>
        <v>50000</v>
      </c>
      <c r="Q625" s="751">
        <f t="shared" si="102"/>
        <v>0</v>
      </c>
      <c r="R625" s="752">
        <f t="shared" si="98"/>
        <v>0</v>
      </c>
      <c r="S625" s="782">
        <f t="shared" si="99"/>
        <v>50000</v>
      </c>
      <c r="T625" s="84"/>
      <c r="AB625" s="84">
        <f t="shared" si="100"/>
        <v>0</v>
      </c>
    </row>
    <row r="626" spans="1:28" ht="15" hidden="1" customHeight="1">
      <c r="A626" s="84"/>
      <c r="B626" s="84"/>
      <c r="C626" s="84"/>
      <c r="D626" s="84"/>
      <c r="F626" s="778" t="s">
        <v>250</v>
      </c>
      <c r="G626" s="779" t="s">
        <v>251</v>
      </c>
      <c r="J626" s="750" t="e">
        <f t="shared" si="97"/>
        <v>#DIV/0!</v>
      </c>
      <c r="P626" s="751">
        <f t="shared" si="101"/>
        <v>0</v>
      </c>
      <c r="Q626" s="751">
        <f t="shared" si="102"/>
        <v>0</v>
      </c>
      <c r="R626" s="752" t="e">
        <f t="shared" si="98"/>
        <v>#DIV/0!</v>
      </c>
      <c r="S626" s="782" t="e">
        <f t="shared" si="99"/>
        <v>#DIV/0!</v>
      </c>
      <c r="T626" s="84"/>
      <c r="AB626" s="84">
        <f t="shared" si="100"/>
        <v>0</v>
      </c>
    </row>
    <row r="627" spans="1:28" ht="15" hidden="1" customHeight="1">
      <c r="A627" s="84"/>
      <c r="B627" s="84"/>
      <c r="C627" s="84"/>
      <c r="D627" s="84"/>
      <c r="F627" s="778" t="s">
        <v>252</v>
      </c>
      <c r="G627" s="779" t="s">
        <v>253</v>
      </c>
      <c r="J627" s="750" t="e">
        <f t="shared" si="97"/>
        <v>#DIV/0!</v>
      </c>
      <c r="P627" s="751">
        <f t="shared" si="101"/>
        <v>0</v>
      </c>
      <c r="Q627" s="751">
        <f t="shared" si="102"/>
        <v>0</v>
      </c>
      <c r="R627" s="752" t="e">
        <f t="shared" si="98"/>
        <v>#DIV/0!</v>
      </c>
      <c r="S627" s="782" t="e">
        <f t="shared" si="99"/>
        <v>#DIV/0!</v>
      </c>
      <c r="T627" s="84"/>
      <c r="AB627" s="84">
        <f t="shared" si="100"/>
        <v>0</v>
      </c>
    </row>
    <row r="628" spans="1:28" ht="30" hidden="1" customHeight="1">
      <c r="A628" s="84"/>
      <c r="B628" s="84"/>
      <c r="C628" s="84"/>
      <c r="D628" s="84"/>
      <c r="F628" s="778" t="s">
        <v>254</v>
      </c>
      <c r="G628" s="779" t="s">
        <v>255</v>
      </c>
      <c r="J628" s="750" t="e">
        <f t="shared" si="97"/>
        <v>#DIV/0!</v>
      </c>
      <c r="P628" s="751">
        <f t="shared" si="101"/>
        <v>0</v>
      </c>
      <c r="Q628" s="751">
        <f t="shared" si="102"/>
        <v>0</v>
      </c>
      <c r="R628" s="752" t="e">
        <f t="shared" si="98"/>
        <v>#DIV/0!</v>
      </c>
      <c r="S628" s="782" t="e">
        <f t="shared" si="99"/>
        <v>#DIV/0!</v>
      </c>
      <c r="T628" s="84"/>
      <c r="AB628" s="84">
        <f t="shared" si="100"/>
        <v>0</v>
      </c>
    </row>
    <row r="629" spans="1:28" ht="15" hidden="1" customHeight="1">
      <c r="A629" s="84"/>
      <c r="B629" s="84"/>
      <c r="C629" s="84"/>
      <c r="D629" s="84"/>
      <c r="F629" s="778" t="s">
        <v>256</v>
      </c>
      <c r="G629" s="779" t="s">
        <v>257</v>
      </c>
      <c r="H629" s="749">
        <v>0</v>
      </c>
      <c r="I629" s="749">
        <v>0</v>
      </c>
      <c r="K629" s="749">
        <v>0</v>
      </c>
      <c r="N629" s="752" t="e">
        <f>M629/L629</f>
        <v>#DIV/0!</v>
      </c>
      <c r="O629" s="751">
        <f>L629-M629</f>
        <v>0</v>
      </c>
      <c r="P629" s="751">
        <f t="shared" si="101"/>
        <v>0</v>
      </c>
      <c r="Q629" s="751">
        <f t="shared" si="102"/>
        <v>0</v>
      </c>
      <c r="R629" s="752" t="e">
        <f t="shared" si="98"/>
        <v>#DIV/0!</v>
      </c>
      <c r="S629" s="782">
        <f>P629-Q629</f>
        <v>0</v>
      </c>
      <c r="T629" s="84"/>
      <c r="AB629" s="84">
        <f t="shared" si="100"/>
        <v>0</v>
      </c>
    </row>
    <row r="630" spans="1:28" ht="30" hidden="1" customHeight="1">
      <c r="A630" s="84"/>
      <c r="B630" s="84"/>
      <c r="C630" s="84"/>
      <c r="D630" s="84"/>
      <c r="F630" s="778" t="s">
        <v>258</v>
      </c>
      <c r="G630" s="779" t="s">
        <v>259</v>
      </c>
      <c r="J630" s="750" t="e">
        <f t="shared" si="97"/>
        <v>#DIV/0!</v>
      </c>
      <c r="P630" s="751">
        <f t="shared" si="101"/>
        <v>0</v>
      </c>
      <c r="Q630" s="751">
        <f t="shared" si="102"/>
        <v>0</v>
      </c>
      <c r="R630" s="752" t="e">
        <f t="shared" si="98"/>
        <v>#DIV/0!</v>
      </c>
      <c r="S630" s="782" t="e">
        <f t="shared" si="99"/>
        <v>#DIV/0!</v>
      </c>
      <c r="T630" s="84"/>
      <c r="AB630" s="84">
        <f t="shared" si="100"/>
        <v>0</v>
      </c>
    </row>
    <row r="631" spans="1:28" ht="30" customHeight="1" thickBot="1">
      <c r="A631" s="84"/>
      <c r="B631" s="84"/>
      <c r="C631" s="84"/>
      <c r="D631" s="84"/>
      <c r="F631" s="778" t="s">
        <v>260</v>
      </c>
      <c r="G631" s="779" t="s">
        <v>261</v>
      </c>
      <c r="H631" s="749">
        <v>0</v>
      </c>
      <c r="I631" s="749">
        <v>0</v>
      </c>
      <c r="L631" s="751">
        <v>68613</v>
      </c>
      <c r="M631" s="751">
        <f>SUM(M602:M605)</f>
        <v>720982</v>
      </c>
      <c r="P631" s="751">
        <f>H631+L631</f>
        <v>68613</v>
      </c>
      <c r="Q631" s="751">
        <f t="shared" si="102"/>
        <v>720982</v>
      </c>
      <c r="R631" s="752">
        <f t="shared" si="98"/>
        <v>10.507950388410359</v>
      </c>
      <c r="S631" s="782">
        <f t="shared" si="99"/>
        <v>68613</v>
      </c>
      <c r="T631" s="84"/>
      <c r="AB631" s="84">
        <f t="shared" si="100"/>
        <v>0</v>
      </c>
    </row>
    <row r="632" spans="1:28" ht="15.75" hidden="1" customHeight="1" thickBot="1">
      <c r="A632" s="84"/>
      <c r="B632" s="84"/>
      <c r="C632" s="84"/>
      <c r="D632" s="84"/>
      <c r="F632" s="778" t="s">
        <v>262</v>
      </c>
      <c r="G632" s="779" t="s">
        <v>263</v>
      </c>
      <c r="H632" s="780"/>
      <c r="I632" s="780"/>
      <c r="J632" s="781" t="e">
        <f t="shared" si="97"/>
        <v>#DIV/0!</v>
      </c>
      <c r="K632" s="780"/>
      <c r="L632" s="782"/>
      <c r="M632" s="782"/>
      <c r="N632" s="783"/>
      <c r="O632" s="782"/>
      <c r="P632" s="782"/>
      <c r="Q632" s="782"/>
      <c r="R632" s="783" t="e">
        <f t="shared" si="98"/>
        <v>#DIV/0!</v>
      </c>
      <c r="S632" s="782" t="e">
        <f t="shared" si="99"/>
        <v>#DIV/0!</v>
      </c>
      <c r="T632" s="84"/>
      <c r="AB632" s="84">
        <f t="shared" si="100"/>
        <v>0</v>
      </c>
    </row>
    <row r="633" spans="1:28" ht="15.75" thickBot="1">
      <c r="A633" s="84"/>
      <c r="B633" s="84"/>
      <c r="C633" s="84"/>
      <c r="D633" s="84"/>
      <c r="G633" s="784" t="s">
        <v>4159</v>
      </c>
      <c r="H633" s="785">
        <f>SUM(H617:H629)</f>
        <v>137964750</v>
      </c>
      <c r="I633" s="785">
        <f t="shared" ref="I633:Q633" si="103">SUM(I617:I632)</f>
        <v>72353628.550000027</v>
      </c>
      <c r="J633" s="786">
        <f t="shared" si="97"/>
        <v>0.52443561525679583</v>
      </c>
      <c r="K633" s="785">
        <f t="shared" si="103"/>
        <v>65611121.449999996</v>
      </c>
      <c r="L633" s="787">
        <f>SUM(L617:L631)</f>
        <v>1018613</v>
      </c>
      <c r="M633" s="787">
        <f t="shared" si="103"/>
        <v>823126.6100000001</v>
      </c>
      <c r="N633" s="788"/>
      <c r="O633" s="787">
        <f>SUM(O617:O632)</f>
        <v>0</v>
      </c>
      <c r="P633" s="787">
        <f>SUM(P617:P631)</f>
        <v>138983363</v>
      </c>
      <c r="Q633" s="787">
        <f t="shared" si="103"/>
        <v>73176755.160000026</v>
      </c>
      <c r="R633" s="788">
        <f t="shared" si="98"/>
        <v>0.52651449483201829</v>
      </c>
      <c r="S633" s="787">
        <f>S617+S629</f>
        <v>65611121.449999973</v>
      </c>
      <c r="T633" s="84"/>
      <c r="AB633" s="84">
        <f t="shared" si="100"/>
        <v>0</v>
      </c>
    </row>
    <row r="634" spans="1:28" ht="28.5" collapsed="1">
      <c r="A634" s="84"/>
      <c r="B634" s="84"/>
      <c r="C634" s="84"/>
      <c r="D634" s="84"/>
      <c r="E634" s="770"/>
      <c r="F634" s="771"/>
      <c r="G634" s="789" t="s">
        <v>4145</v>
      </c>
      <c r="H634" s="790"/>
      <c r="I634" s="791"/>
      <c r="J634" s="792"/>
      <c r="K634" s="791"/>
      <c r="L634" s="793"/>
      <c r="M634" s="794"/>
      <c r="N634" s="795"/>
      <c r="O634" s="794"/>
      <c r="P634" s="794"/>
      <c r="Q634" s="794"/>
      <c r="R634" s="795"/>
      <c r="S634" s="860"/>
      <c r="T634" s="84"/>
      <c r="AB634" s="84">
        <f t="shared" si="100"/>
        <v>0</v>
      </c>
    </row>
    <row r="635" spans="1:28">
      <c r="A635" s="84"/>
      <c r="B635" s="84"/>
      <c r="C635" s="84"/>
      <c r="D635" s="84"/>
      <c r="E635" s="777"/>
      <c r="F635" s="778" t="s">
        <v>235</v>
      </c>
      <c r="G635" s="779" t="s">
        <v>236</v>
      </c>
      <c r="H635" s="780">
        <f>H617</f>
        <v>137964750</v>
      </c>
      <c r="I635" s="780">
        <f>SUM(I556:I615)</f>
        <v>72353628.550000027</v>
      </c>
      <c r="J635" s="781">
        <f>I635/H635</f>
        <v>0.52443561525679583</v>
      </c>
      <c r="K635" s="780">
        <f>SUM(K556:K615)</f>
        <v>65611121.449999996</v>
      </c>
      <c r="L635" s="782">
        <f>L617</f>
        <v>0</v>
      </c>
      <c r="M635" s="782">
        <f>M617</f>
        <v>0</v>
      </c>
      <c r="N635" s="783"/>
      <c r="O635" s="782">
        <f>O617</f>
        <v>0</v>
      </c>
      <c r="P635" s="782">
        <f t="shared" ref="P635:P649" si="104">H635+L635</f>
        <v>137964750</v>
      </c>
      <c r="Q635" s="782">
        <f>Q617</f>
        <v>72353628.550000027</v>
      </c>
      <c r="R635" s="783">
        <f>Q635/P635</f>
        <v>0.52443561525679583</v>
      </c>
      <c r="S635" s="782">
        <f>SUM(S556:S615)</f>
        <v>65806607.839999996</v>
      </c>
      <c r="T635" s="84"/>
      <c r="AB635" s="84">
        <f t="shared" si="100"/>
        <v>0</v>
      </c>
    </row>
    <row r="636" spans="1:28" hidden="1">
      <c r="A636" s="84"/>
      <c r="B636" s="84"/>
      <c r="C636" s="84"/>
      <c r="D636" s="84"/>
      <c r="F636" s="778" t="s">
        <v>237</v>
      </c>
      <c r="G636" s="779" t="s">
        <v>238</v>
      </c>
      <c r="P636" s="751">
        <f t="shared" si="104"/>
        <v>0</v>
      </c>
      <c r="S636" s="782">
        <f t="shared" ref="S636:S650" si="105">SUM(H636:L636)</f>
        <v>0</v>
      </c>
      <c r="T636" s="84"/>
      <c r="AB636" s="84">
        <f t="shared" si="100"/>
        <v>0</v>
      </c>
    </row>
    <row r="637" spans="1:28" hidden="1">
      <c r="A637" s="84"/>
      <c r="B637" s="84"/>
      <c r="C637" s="84"/>
      <c r="D637" s="84"/>
      <c r="F637" s="778" t="s">
        <v>239</v>
      </c>
      <c r="G637" s="779" t="s">
        <v>240</v>
      </c>
      <c r="P637" s="751">
        <f t="shared" si="104"/>
        <v>0</v>
      </c>
      <c r="S637" s="782">
        <f t="shared" si="105"/>
        <v>0</v>
      </c>
      <c r="T637" s="84"/>
      <c r="AB637" s="84">
        <f t="shared" si="100"/>
        <v>0</v>
      </c>
    </row>
    <row r="638" spans="1:28" hidden="1">
      <c r="A638" s="84"/>
      <c r="B638" s="84"/>
      <c r="C638" s="84"/>
      <c r="D638" s="84"/>
      <c r="F638" s="778" t="s">
        <v>241</v>
      </c>
      <c r="G638" s="779" t="s">
        <v>242</v>
      </c>
      <c r="P638" s="751">
        <f t="shared" si="104"/>
        <v>0</v>
      </c>
      <c r="S638" s="782">
        <f t="shared" si="105"/>
        <v>0</v>
      </c>
      <c r="T638" s="84"/>
      <c r="AB638" s="84">
        <f t="shared" si="100"/>
        <v>0</v>
      </c>
    </row>
    <row r="639" spans="1:28" hidden="1">
      <c r="A639" s="84"/>
      <c r="B639" s="84"/>
      <c r="C639" s="84"/>
      <c r="D639" s="84"/>
      <c r="F639" s="778" t="s">
        <v>243</v>
      </c>
      <c r="G639" s="779" t="s">
        <v>244</v>
      </c>
      <c r="P639" s="751">
        <f t="shared" si="104"/>
        <v>0</v>
      </c>
      <c r="S639" s="782">
        <f t="shared" si="105"/>
        <v>0</v>
      </c>
      <c r="T639" s="84"/>
      <c r="AB639" s="84">
        <f t="shared" si="100"/>
        <v>0</v>
      </c>
    </row>
    <row r="640" spans="1:28">
      <c r="A640" s="84"/>
      <c r="B640" s="84"/>
      <c r="F640" s="778" t="s">
        <v>245</v>
      </c>
      <c r="G640" s="779" t="s">
        <v>246</v>
      </c>
      <c r="H640" s="749">
        <v>0</v>
      </c>
      <c r="I640" s="749">
        <v>0</v>
      </c>
      <c r="L640" s="751">
        <f>L622</f>
        <v>0</v>
      </c>
      <c r="M640" s="751">
        <f>M622</f>
        <v>0</v>
      </c>
      <c r="N640" s="752" t="e">
        <f t="shared" ref="N640:N651" si="106">M640/L640</f>
        <v>#DIV/0!</v>
      </c>
      <c r="P640" s="751">
        <f t="shared" si="104"/>
        <v>0</v>
      </c>
      <c r="Q640" s="751">
        <f t="shared" ref="Q640:Q649" si="107">Q622</f>
        <v>0</v>
      </c>
      <c r="R640" s="752" t="e">
        <f t="shared" ref="R640:R649" si="108">Q640/P640</f>
        <v>#DIV/0!</v>
      </c>
      <c r="S640" s="782">
        <f t="shared" si="105"/>
        <v>0</v>
      </c>
      <c r="T640" s="84"/>
      <c r="AB640" s="84">
        <f t="shared" si="100"/>
        <v>0</v>
      </c>
    </row>
    <row r="641" spans="1:28">
      <c r="A641" s="84"/>
      <c r="B641" s="84"/>
      <c r="F641" s="778" t="s">
        <v>247</v>
      </c>
      <c r="G641" s="779" t="s">
        <v>4692</v>
      </c>
      <c r="H641" s="749">
        <v>0</v>
      </c>
      <c r="I641" s="749">
        <v>0</v>
      </c>
      <c r="L641" s="751">
        <f>L623</f>
        <v>900000</v>
      </c>
      <c r="M641" s="751">
        <f>M623</f>
        <v>102144.61000000004</v>
      </c>
      <c r="N641" s="752">
        <f t="shared" si="106"/>
        <v>0.11349401111111115</v>
      </c>
      <c r="P641" s="751">
        <f t="shared" si="104"/>
        <v>900000</v>
      </c>
      <c r="Q641" s="751">
        <f t="shared" si="107"/>
        <v>102144.61000000004</v>
      </c>
      <c r="R641" s="752">
        <f t="shared" si="108"/>
        <v>0.11349401111111115</v>
      </c>
      <c r="S641" s="782">
        <f t="shared" si="105"/>
        <v>900000</v>
      </c>
      <c r="T641" s="84"/>
      <c r="AB641" s="84">
        <f t="shared" si="100"/>
        <v>0</v>
      </c>
    </row>
    <row r="642" spans="1:28" ht="30" hidden="1">
      <c r="A642" s="84"/>
      <c r="B642" s="84"/>
      <c r="F642" s="778" t="s">
        <v>248</v>
      </c>
      <c r="G642" s="779" t="s">
        <v>4691</v>
      </c>
      <c r="N642" s="752" t="e">
        <f t="shared" si="106"/>
        <v>#DIV/0!</v>
      </c>
      <c r="P642" s="751">
        <f t="shared" si="104"/>
        <v>0</v>
      </c>
      <c r="Q642" s="751">
        <f t="shared" si="107"/>
        <v>0</v>
      </c>
      <c r="R642" s="752" t="e">
        <f t="shared" si="108"/>
        <v>#DIV/0!</v>
      </c>
      <c r="S642" s="782">
        <f t="shared" si="105"/>
        <v>0</v>
      </c>
      <c r="T642" s="84"/>
      <c r="AB642" s="84">
        <f t="shared" si="100"/>
        <v>0</v>
      </c>
    </row>
    <row r="643" spans="1:28">
      <c r="A643" s="84"/>
      <c r="B643" s="84"/>
      <c r="F643" s="778" t="s">
        <v>249</v>
      </c>
      <c r="G643" s="779" t="s">
        <v>58</v>
      </c>
      <c r="H643" s="749">
        <f>H625</f>
        <v>0</v>
      </c>
      <c r="I643" s="749">
        <v>0</v>
      </c>
      <c r="L643" s="751">
        <f>L625</f>
        <v>50000</v>
      </c>
      <c r="M643" s="751">
        <f>M625</f>
        <v>0</v>
      </c>
      <c r="N643" s="752">
        <f t="shared" si="106"/>
        <v>0</v>
      </c>
      <c r="O643" s="751">
        <f>O625</f>
        <v>0</v>
      </c>
      <c r="P643" s="751">
        <f t="shared" si="104"/>
        <v>50000</v>
      </c>
      <c r="Q643" s="751">
        <f t="shared" si="107"/>
        <v>0</v>
      </c>
      <c r="R643" s="752">
        <f t="shared" si="108"/>
        <v>0</v>
      </c>
      <c r="S643" s="782">
        <f t="shared" si="105"/>
        <v>50000</v>
      </c>
      <c r="T643" s="84"/>
      <c r="AB643" s="84">
        <f t="shared" si="100"/>
        <v>0</v>
      </c>
    </row>
    <row r="644" spans="1:28" hidden="1">
      <c r="A644" s="84"/>
      <c r="B644" s="84"/>
      <c r="F644" s="778" t="s">
        <v>250</v>
      </c>
      <c r="G644" s="779" t="s">
        <v>251</v>
      </c>
      <c r="N644" s="752" t="e">
        <f t="shared" si="106"/>
        <v>#DIV/0!</v>
      </c>
      <c r="P644" s="751">
        <f t="shared" si="104"/>
        <v>0</v>
      </c>
      <c r="Q644" s="751">
        <f t="shared" si="107"/>
        <v>0</v>
      </c>
      <c r="R644" s="752" t="e">
        <f t="shared" si="108"/>
        <v>#DIV/0!</v>
      </c>
      <c r="S644" s="782">
        <f t="shared" si="105"/>
        <v>0</v>
      </c>
      <c r="T644" s="84"/>
      <c r="AB644" s="84">
        <f t="shared" si="100"/>
        <v>0</v>
      </c>
    </row>
    <row r="645" spans="1:28" ht="21.75" hidden="1" customHeight="1">
      <c r="A645" s="84"/>
      <c r="B645" s="84"/>
      <c r="F645" s="778" t="s">
        <v>252</v>
      </c>
      <c r="G645" s="779" t="s">
        <v>253</v>
      </c>
      <c r="N645" s="752" t="e">
        <f t="shared" si="106"/>
        <v>#DIV/0!</v>
      </c>
      <c r="P645" s="751">
        <f t="shared" si="104"/>
        <v>0</v>
      </c>
      <c r="Q645" s="751">
        <f t="shared" si="107"/>
        <v>0</v>
      </c>
      <c r="R645" s="752" t="e">
        <f t="shared" si="108"/>
        <v>#DIV/0!</v>
      </c>
      <c r="S645" s="782">
        <f t="shared" si="105"/>
        <v>0</v>
      </c>
      <c r="T645" s="84"/>
      <c r="AB645" s="84">
        <f t="shared" si="100"/>
        <v>0</v>
      </c>
    </row>
    <row r="646" spans="1:28" ht="30" hidden="1">
      <c r="A646" s="84"/>
      <c r="B646" s="84"/>
      <c r="F646" s="778" t="s">
        <v>254</v>
      </c>
      <c r="G646" s="779" t="s">
        <v>255</v>
      </c>
      <c r="N646" s="752" t="e">
        <f t="shared" si="106"/>
        <v>#DIV/0!</v>
      </c>
      <c r="P646" s="751">
        <f t="shared" si="104"/>
        <v>0</v>
      </c>
      <c r="Q646" s="751">
        <f t="shared" si="107"/>
        <v>0</v>
      </c>
      <c r="R646" s="752" t="e">
        <f t="shared" si="108"/>
        <v>#DIV/0!</v>
      </c>
      <c r="S646" s="782">
        <f t="shared" si="105"/>
        <v>0</v>
      </c>
      <c r="T646" s="84"/>
      <c r="AB646" s="84">
        <f t="shared" si="100"/>
        <v>0</v>
      </c>
    </row>
    <row r="647" spans="1:28" hidden="1">
      <c r="A647" s="84"/>
      <c r="B647" s="84"/>
      <c r="F647" s="778" t="s">
        <v>256</v>
      </c>
      <c r="G647" s="779" t="s">
        <v>257</v>
      </c>
      <c r="H647" s="749">
        <f>H629</f>
        <v>0</v>
      </c>
      <c r="L647" s="751">
        <f>L629</f>
        <v>0</v>
      </c>
      <c r="M647" s="751">
        <f>M629</f>
        <v>0</v>
      </c>
      <c r="O647" s="751">
        <f>O629</f>
        <v>0</v>
      </c>
      <c r="P647" s="751">
        <f t="shared" si="104"/>
        <v>0</v>
      </c>
      <c r="Q647" s="751">
        <f t="shared" si="107"/>
        <v>0</v>
      </c>
      <c r="S647" s="782">
        <f t="shared" si="105"/>
        <v>0</v>
      </c>
      <c r="T647" s="84"/>
      <c r="AB647" s="84">
        <f t="shared" si="100"/>
        <v>0</v>
      </c>
    </row>
    <row r="648" spans="1:28" ht="30" hidden="1">
      <c r="A648" s="84"/>
      <c r="B648" s="84"/>
      <c r="F648" s="778" t="s">
        <v>258</v>
      </c>
      <c r="G648" s="779" t="s">
        <v>259</v>
      </c>
      <c r="N648" s="752" t="e">
        <f t="shared" si="106"/>
        <v>#DIV/0!</v>
      </c>
      <c r="P648" s="751">
        <f t="shared" si="104"/>
        <v>0</v>
      </c>
      <c r="Q648" s="751">
        <f t="shared" si="107"/>
        <v>0</v>
      </c>
      <c r="R648" s="752" t="e">
        <f t="shared" si="108"/>
        <v>#DIV/0!</v>
      </c>
      <c r="S648" s="782">
        <f t="shared" si="105"/>
        <v>0</v>
      </c>
      <c r="T648" s="84"/>
      <c r="AB648" s="84">
        <f t="shared" si="100"/>
        <v>0</v>
      </c>
    </row>
    <row r="649" spans="1:28" ht="30">
      <c r="A649" s="84"/>
      <c r="B649" s="84"/>
      <c r="F649" s="778" t="s">
        <v>260</v>
      </c>
      <c r="G649" s="779" t="s">
        <v>261</v>
      </c>
      <c r="H649" s="749">
        <v>0</v>
      </c>
      <c r="I649" s="749">
        <v>0</v>
      </c>
      <c r="L649" s="751">
        <f>L631</f>
        <v>68613</v>
      </c>
      <c r="M649" s="751">
        <f>M631</f>
        <v>720982</v>
      </c>
      <c r="N649" s="752">
        <f t="shared" si="106"/>
        <v>10.507950388410359</v>
      </c>
      <c r="P649" s="751">
        <f t="shared" si="104"/>
        <v>68613</v>
      </c>
      <c r="Q649" s="751">
        <f t="shared" si="107"/>
        <v>720982</v>
      </c>
      <c r="R649" s="752">
        <f t="shared" si="108"/>
        <v>10.507950388410359</v>
      </c>
      <c r="S649" s="782">
        <f t="shared" si="105"/>
        <v>68613</v>
      </c>
      <c r="T649" s="84"/>
      <c r="AB649" s="84">
        <f t="shared" si="100"/>
        <v>0</v>
      </c>
    </row>
    <row r="650" spans="1:28" ht="15.75" thickBot="1">
      <c r="A650" s="84"/>
      <c r="B650" s="84"/>
      <c r="F650" s="778" t="s">
        <v>262</v>
      </c>
      <c r="G650" s="779" t="s">
        <v>263</v>
      </c>
      <c r="H650" s="780"/>
      <c r="I650" s="780"/>
      <c r="J650" s="781"/>
      <c r="K650" s="780"/>
      <c r="L650" s="782"/>
      <c r="M650" s="782"/>
      <c r="N650" s="783"/>
      <c r="O650" s="782"/>
      <c r="P650" s="782"/>
      <c r="Q650" s="782"/>
      <c r="R650" s="783"/>
      <c r="S650" s="782">
        <f t="shared" si="105"/>
        <v>0</v>
      </c>
      <c r="T650" s="84"/>
      <c r="AB650" s="84">
        <f t="shared" si="100"/>
        <v>0</v>
      </c>
    </row>
    <row r="651" spans="1:28" ht="15.75" collapsed="1" thickBot="1">
      <c r="A651" s="84"/>
      <c r="B651" s="84"/>
      <c r="G651" s="784" t="s">
        <v>4144</v>
      </c>
      <c r="H651" s="785">
        <f>H633</f>
        <v>137964750</v>
      </c>
      <c r="I651" s="785">
        <f t="shared" ref="I651:S651" si="109">SUM(I635:I650)</f>
        <v>72353628.550000027</v>
      </c>
      <c r="J651" s="786">
        <f t="shared" si="109"/>
        <v>0.52443561525679583</v>
      </c>
      <c r="K651" s="785">
        <f t="shared" si="109"/>
        <v>65611121.449999996</v>
      </c>
      <c r="L651" s="787">
        <f>L633</f>
        <v>1018613</v>
      </c>
      <c r="M651" s="787">
        <f>SUM(M635:M650)</f>
        <v>823126.6100000001</v>
      </c>
      <c r="N651" s="788">
        <f t="shared" si="106"/>
        <v>0.80808571066734869</v>
      </c>
      <c r="O651" s="787">
        <f t="shared" si="109"/>
        <v>0</v>
      </c>
      <c r="P651" s="787">
        <f>P633</f>
        <v>138983363</v>
      </c>
      <c r="Q651" s="787">
        <f>SUM(Q635:Q650)</f>
        <v>73176755.160000026</v>
      </c>
      <c r="R651" s="788">
        <f>Q651/P651</f>
        <v>0.52651449483201829</v>
      </c>
      <c r="S651" s="787">
        <f t="shared" si="109"/>
        <v>66825220.839999996</v>
      </c>
      <c r="T651" s="84"/>
      <c r="AB651" s="84">
        <f t="shared" si="100"/>
        <v>0</v>
      </c>
    </row>
    <row r="652" spans="1:28">
      <c r="AB652" s="84">
        <f t="shared" si="100"/>
        <v>0</v>
      </c>
    </row>
    <row r="653" spans="1:28">
      <c r="A653" s="84"/>
      <c r="B653" s="84"/>
      <c r="C653" s="974" t="s">
        <v>4077</v>
      </c>
      <c r="D653" s="84"/>
      <c r="E653" s="777"/>
      <c r="F653" s="975"/>
      <c r="G653" s="797" t="s">
        <v>5017</v>
      </c>
      <c r="T653" s="84"/>
      <c r="AB653" s="84">
        <f t="shared" si="100"/>
        <v>0</v>
      </c>
    </row>
    <row r="654" spans="1:28">
      <c r="A654" s="84"/>
      <c r="B654" s="84"/>
      <c r="D654" s="764">
        <v>170</v>
      </c>
      <c r="E654" s="765"/>
      <c r="F654" s="764"/>
      <c r="G654" s="957" t="s">
        <v>4941</v>
      </c>
      <c r="T654" s="84"/>
      <c r="AB654" s="84">
        <f t="shared" si="100"/>
        <v>0</v>
      </c>
    </row>
    <row r="655" spans="1:28" hidden="1">
      <c r="A655" s="84"/>
      <c r="B655" s="84"/>
      <c r="F655" s="768">
        <v>411</v>
      </c>
      <c r="G655" s="769" t="s">
        <v>4104</v>
      </c>
      <c r="S655" s="751">
        <f>SUM(H655:L655)</f>
        <v>0</v>
      </c>
      <c r="T655" s="84"/>
      <c r="AB655" s="84">
        <f t="shared" si="100"/>
        <v>0</v>
      </c>
    </row>
    <row r="656" spans="1:28" hidden="1">
      <c r="A656" s="84"/>
      <c r="B656" s="84"/>
      <c r="C656" s="84"/>
      <c r="D656" s="84"/>
      <c r="E656" s="976"/>
      <c r="F656" s="768">
        <v>412</v>
      </c>
      <c r="G656" s="769" t="s">
        <v>3764</v>
      </c>
      <c r="S656" s="751">
        <f t="shared" ref="S656:S714" si="110">SUM(H656:L656)</f>
        <v>0</v>
      </c>
      <c r="T656" s="84"/>
      <c r="AB656" s="84">
        <f t="shared" si="100"/>
        <v>0</v>
      </c>
    </row>
    <row r="657" spans="1:28" hidden="1">
      <c r="A657" s="84"/>
      <c r="B657" s="84"/>
      <c r="C657" s="84"/>
      <c r="D657" s="84"/>
      <c r="E657" s="976"/>
      <c r="F657" s="768">
        <v>413</v>
      </c>
      <c r="G657" s="769" t="s">
        <v>4105</v>
      </c>
      <c r="S657" s="751">
        <f t="shared" si="110"/>
        <v>0</v>
      </c>
      <c r="T657" s="84"/>
      <c r="AB657" s="84">
        <f t="shared" si="100"/>
        <v>0</v>
      </c>
    </row>
    <row r="658" spans="1:28" hidden="1">
      <c r="A658" s="84"/>
      <c r="B658" s="84"/>
      <c r="C658" s="84"/>
      <c r="D658" s="84"/>
      <c r="E658" s="976"/>
      <c r="F658" s="768">
        <v>414</v>
      </c>
      <c r="G658" s="769" t="s">
        <v>3767</v>
      </c>
      <c r="S658" s="751">
        <f t="shared" si="110"/>
        <v>0</v>
      </c>
      <c r="T658" s="84"/>
      <c r="AB658" s="84">
        <f t="shared" si="100"/>
        <v>0</v>
      </c>
    </row>
    <row r="659" spans="1:28" hidden="1">
      <c r="A659" s="84"/>
      <c r="B659" s="84"/>
      <c r="C659" s="84"/>
      <c r="D659" s="84"/>
      <c r="E659" s="976"/>
      <c r="F659" s="768">
        <v>415</v>
      </c>
      <c r="G659" s="769" t="s">
        <v>4114</v>
      </c>
      <c r="S659" s="751">
        <f t="shared" si="110"/>
        <v>0</v>
      </c>
      <c r="T659" s="84"/>
      <c r="AB659" s="84">
        <f t="shared" si="100"/>
        <v>0</v>
      </c>
    </row>
    <row r="660" spans="1:28" hidden="1">
      <c r="A660" s="84"/>
      <c r="B660" s="84"/>
      <c r="C660" s="84"/>
      <c r="D660" s="84"/>
      <c r="E660" s="976"/>
      <c r="F660" s="768">
        <v>416</v>
      </c>
      <c r="G660" s="769" t="s">
        <v>4115</v>
      </c>
      <c r="S660" s="751">
        <f t="shared" si="110"/>
        <v>0</v>
      </c>
      <c r="T660" s="84"/>
      <c r="AB660" s="84">
        <f t="shared" si="100"/>
        <v>0</v>
      </c>
    </row>
    <row r="661" spans="1:28" hidden="1">
      <c r="A661" s="84"/>
      <c r="B661" s="84"/>
      <c r="C661" s="84"/>
      <c r="D661" s="84"/>
      <c r="E661" s="976"/>
      <c r="F661" s="768">
        <v>417</v>
      </c>
      <c r="G661" s="769" t="s">
        <v>4116</v>
      </c>
      <c r="S661" s="751">
        <f t="shared" si="110"/>
        <v>0</v>
      </c>
      <c r="T661" s="84"/>
      <c r="AB661" s="84">
        <f t="shared" si="100"/>
        <v>0</v>
      </c>
    </row>
    <row r="662" spans="1:28" hidden="1">
      <c r="A662" s="84"/>
      <c r="B662" s="84"/>
      <c r="C662" s="84"/>
      <c r="D662" s="84"/>
      <c r="E662" s="976"/>
      <c r="F662" s="768">
        <v>418</v>
      </c>
      <c r="G662" s="769" t="s">
        <v>3773</v>
      </c>
      <c r="S662" s="751">
        <f t="shared" si="110"/>
        <v>0</v>
      </c>
      <c r="T662" s="84"/>
      <c r="AB662" s="84">
        <f t="shared" si="100"/>
        <v>0</v>
      </c>
    </row>
    <row r="663" spans="1:28" hidden="1">
      <c r="A663" s="84"/>
      <c r="B663" s="84"/>
      <c r="C663" s="84"/>
      <c r="D663" s="84"/>
      <c r="E663" s="976"/>
      <c r="F663" s="768">
        <v>421</v>
      </c>
      <c r="G663" s="769" t="s">
        <v>3777</v>
      </c>
      <c r="S663" s="751">
        <f t="shared" si="110"/>
        <v>0</v>
      </c>
      <c r="T663" s="84"/>
      <c r="AB663" s="84">
        <f t="shared" si="100"/>
        <v>0</v>
      </c>
    </row>
    <row r="664" spans="1:28" hidden="1">
      <c r="A664" s="84"/>
      <c r="B664" s="84"/>
      <c r="C664" s="84"/>
      <c r="D664" s="84"/>
      <c r="E664" s="976"/>
      <c r="F664" s="768">
        <v>422</v>
      </c>
      <c r="G664" s="769" t="s">
        <v>3778</v>
      </c>
      <c r="S664" s="751">
        <f t="shared" si="110"/>
        <v>0</v>
      </c>
      <c r="T664" s="84"/>
      <c r="AB664" s="84">
        <f t="shared" si="100"/>
        <v>0</v>
      </c>
    </row>
    <row r="665" spans="1:28" hidden="1">
      <c r="A665" s="84"/>
      <c r="B665" s="84"/>
      <c r="C665" s="84"/>
      <c r="D665" s="84"/>
      <c r="E665" s="976"/>
      <c r="F665" s="768">
        <v>423</v>
      </c>
      <c r="G665" s="769" t="s">
        <v>3779</v>
      </c>
      <c r="S665" s="751">
        <f t="shared" si="110"/>
        <v>0</v>
      </c>
      <c r="T665" s="84"/>
      <c r="AB665" s="84">
        <f t="shared" si="100"/>
        <v>0</v>
      </c>
    </row>
    <row r="666" spans="1:28" hidden="1">
      <c r="A666" s="84"/>
      <c r="B666" s="84"/>
      <c r="C666" s="84"/>
      <c r="D666" s="84"/>
      <c r="E666" s="976"/>
      <c r="F666" s="768">
        <v>424</v>
      </c>
      <c r="G666" s="769" t="s">
        <v>3781</v>
      </c>
      <c r="S666" s="751">
        <f t="shared" si="110"/>
        <v>0</v>
      </c>
      <c r="T666" s="84"/>
      <c r="AB666" s="84">
        <f t="shared" si="100"/>
        <v>0</v>
      </c>
    </row>
    <row r="667" spans="1:28" hidden="1">
      <c r="A667" s="84"/>
      <c r="B667" s="84"/>
      <c r="C667" s="84"/>
      <c r="D667" s="84"/>
      <c r="E667" s="976"/>
      <c r="F667" s="768">
        <v>425</v>
      </c>
      <c r="G667" s="769" t="s">
        <v>4117</v>
      </c>
      <c r="S667" s="751">
        <f t="shared" si="110"/>
        <v>0</v>
      </c>
      <c r="T667" s="84"/>
      <c r="AB667" s="84">
        <f t="shared" si="100"/>
        <v>0</v>
      </c>
    </row>
    <row r="668" spans="1:28" hidden="1">
      <c r="A668" s="84"/>
      <c r="B668" s="84"/>
      <c r="C668" s="84"/>
      <c r="D668" s="84"/>
      <c r="E668" s="976"/>
      <c r="F668" s="768">
        <v>426</v>
      </c>
      <c r="G668" s="769" t="s">
        <v>3785</v>
      </c>
      <c r="S668" s="751">
        <f t="shared" si="110"/>
        <v>0</v>
      </c>
      <c r="T668" s="84"/>
      <c r="AB668" s="84">
        <f t="shared" si="100"/>
        <v>0</v>
      </c>
    </row>
    <row r="669" spans="1:28" hidden="1">
      <c r="A669" s="84"/>
      <c r="B669" s="84"/>
      <c r="C669" s="84"/>
      <c r="D669" s="84"/>
      <c r="E669" s="976"/>
      <c r="F669" s="768">
        <v>431</v>
      </c>
      <c r="G669" s="769" t="s">
        <v>4118</v>
      </c>
      <c r="S669" s="751">
        <f t="shared" si="110"/>
        <v>0</v>
      </c>
      <c r="T669" s="84"/>
      <c r="AB669" s="84">
        <f t="shared" si="100"/>
        <v>0</v>
      </c>
    </row>
    <row r="670" spans="1:28" hidden="1">
      <c r="A670" s="84"/>
      <c r="B670" s="84"/>
      <c r="C670" s="84"/>
      <c r="D670" s="84"/>
      <c r="E670" s="976"/>
      <c r="F670" s="768">
        <v>432</v>
      </c>
      <c r="G670" s="769" t="s">
        <v>4119</v>
      </c>
      <c r="S670" s="751">
        <f t="shared" si="110"/>
        <v>0</v>
      </c>
      <c r="T670" s="84"/>
      <c r="AB670" s="84">
        <f t="shared" si="100"/>
        <v>0</v>
      </c>
    </row>
    <row r="671" spans="1:28" hidden="1">
      <c r="A671" s="84"/>
      <c r="B671" s="84"/>
      <c r="C671" s="84"/>
      <c r="D671" s="84"/>
      <c r="E671" s="976"/>
      <c r="F671" s="768">
        <v>433</v>
      </c>
      <c r="G671" s="769" t="s">
        <v>4120</v>
      </c>
      <c r="S671" s="751">
        <f t="shared" si="110"/>
        <v>0</v>
      </c>
      <c r="T671" s="84"/>
      <c r="AB671" s="84">
        <f t="shared" si="100"/>
        <v>0</v>
      </c>
    </row>
    <row r="672" spans="1:28" hidden="1">
      <c r="A672" s="84"/>
      <c r="B672" s="84"/>
      <c r="C672" s="84"/>
      <c r="D672" s="84"/>
      <c r="F672" s="768">
        <v>434</v>
      </c>
      <c r="G672" s="769" t="s">
        <v>4121</v>
      </c>
      <c r="S672" s="751">
        <f t="shared" si="110"/>
        <v>0</v>
      </c>
      <c r="T672" s="84"/>
      <c r="AB672" s="84">
        <f t="shared" si="100"/>
        <v>0</v>
      </c>
    </row>
    <row r="673" spans="1:31" hidden="1">
      <c r="A673" s="84"/>
      <c r="B673" s="84"/>
      <c r="C673" s="84"/>
      <c r="D673" s="84"/>
      <c r="F673" s="768">
        <v>435</v>
      </c>
      <c r="G673" s="769" t="s">
        <v>3792</v>
      </c>
      <c r="S673" s="751">
        <f t="shared" si="110"/>
        <v>0</v>
      </c>
      <c r="T673" s="84"/>
      <c r="AB673" s="84">
        <f t="shared" si="100"/>
        <v>0</v>
      </c>
    </row>
    <row r="674" spans="1:31">
      <c r="A674" s="84"/>
      <c r="B674" s="84"/>
      <c r="C674" s="84"/>
      <c r="D674" s="84"/>
      <c r="E674" s="746" t="s">
        <v>5096</v>
      </c>
      <c r="F674" s="768">
        <v>441</v>
      </c>
      <c r="G674" s="769" t="s">
        <v>4122</v>
      </c>
      <c r="H674" s="749">
        <f>150000-90000</f>
        <v>60000</v>
      </c>
      <c r="I674" s="749">
        <v>530758.9800000001</v>
      </c>
      <c r="J674" s="750">
        <f>I674/H674</f>
        <v>8.8459830000000021</v>
      </c>
      <c r="K674" s="749">
        <f>H674-I674</f>
        <v>-470758.9800000001</v>
      </c>
      <c r="L674" s="751">
        <v>0</v>
      </c>
      <c r="M674" s="751">
        <v>0</v>
      </c>
      <c r="O674" s="751">
        <f>L674-M674</f>
        <v>0</v>
      </c>
      <c r="P674" s="751">
        <f>L674+H674</f>
        <v>60000</v>
      </c>
      <c r="Q674" s="751">
        <f>M674+I674</f>
        <v>530758.9800000001</v>
      </c>
      <c r="R674" s="752">
        <f>Q674/P674</f>
        <v>8.8459830000000021</v>
      </c>
      <c r="S674" s="751">
        <f>P674-Q674</f>
        <v>-470758.9800000001</v>
      </c>
      <c r="T674" s="84"/>
      <c r="V674" s="202">
        <f>120000+176614.5</f>
        <v>296614.5</v>
      </c>
      <c r="W674" s="202">
        <f>H674-V674</f>
        <v>-236614.5</v>
      </c>
      <c r="X674" s="815">
        <v>200000</v>
      </c>
      <c r="Z674" s="812">
        <f t="shared" ref="Z674:Z713" si="111">H674-X674+Y674</f>
        <v>-140000</v>
      </c>
      <c r="AA674" s="813">
        <v>500000</v>
      </c>
      <c r="AB674" s="84">
        <f t="shared" si="100"/>
        <v>-640000</v>
      </c>
      <c r="AE674" s="84">
        <f t="shared" ref="AE674:AE713" si="112">H674-AA674</f>
        <v>-440000</v>
      </c>
    </row>
    <row r="675" spans="1:31" hidden="1">
      <c r="A675" s="84"/>
      <c r="B675" s="84"/>
      <c r="C675" s="84"/>
      <c r="D675" s="84"/>
      <c r="F675" s="768">
        <v>442</v>
      </c>
      <c r="G675" s="769" t="s">
        <v>4123</v>
      </c>
      <c r="H675" s="749">
        <v>0</v>
      </c>
      <c r="S675" s="751">
        <f t="shared" si="110"/>
        <v>0</v>
      </c>
      <c r="T675" s="84"/>
      <c r="Z675" s="812">
        <f t="shared" si="111"/>
        <v>0</v>
      </c>
      <c r="AA675" s="813">
        <v>0</v>
      </c>
      <c r="AB675" s="84">
        <f t="shared" si="100"/>
        <v>0</v>
      </c>
      <c r="AE675" s="84">
        <f t="shared" si="112"/>
        <v>0</v>
      </c>
    </row>
    <row r="676" spans="1:31" hidden="1">
      <c r="A676" s="84"/>
      <c r="B676" s="84"/>
      <c r="C676" s="84"/>
      <c r="D676" s="84"/>
      <c r="F676" s="768">
        <v>443</v>
      </c>
      <c r="G676" s="769" t="s">
        <v>3797</v>
      </c>
      <c r="H676" s="749">
        <v>0</v>
      </c>
      <c r="S676" s="751">
        <f t="shared" si="110"/>
        <v>0</v>
      </c>
      <c r="T676" s="84"/>
      <c r="Z676" s="812">
        <f t="shared" si="111"/>
        <v>0</v>
      </c>
      <c r="AA676" s="813">
        <v>0</v>
      </c>
      <c r="AB676" s="84">
        <f t="shared" si="100"/>
        <v>0</v>
      </c>
      <c r="AE676" s="84">
        <f t="shared" si="112"/>
        <v>0</v>
      </c>
    </row>
    <row r="677" spans="1:31">
      <c r="A677" s="84"/>
      <c r="B677" s="84"/>
      <c r="C677" s="84"/>
      <c r="D677" s="84"/>
      <c r="E677" s="746" t="s">
        <v>5097</v>
      </c>
      <c r="F677" s="768">
        <v>444</v>
      </c>
      <c r="G677" s="769" t="s">
        <v>3798</v>
      </c>
      <c r="H677" s="749">
        <v>20000</v>
      </c>
      <c r="I677" s="749">
        <v>6295.51</v>
      </c>
      <c r="J677" s="750">
        <f>I677/H677</f>
        <v>0.31477549999999999</v>
      </c>
      <c r="K677" s="749">
        <f>H677-I677</f>
        <v>13704.49</v>
      </c>
      <c r="L677" s="751">
        <v>0</v>
      </c>
      <c r="M677" s="751">
        <v>0</v>
      </c>
      <c r="O677" s="751">
        <f>L677-M677</f>
        <v>0</v>
      </c>
      <c r="P677" s="751">
        <f>L677+H677</f>
        <v>20000</v>
      </c>
      <c r="Q677" s="751">
        <f t="shared" ref="Q677:Q713" si="113">M677+I677</f>
        <v>6295.51</v>
      </c>
      <c r="R677" s="752">
        <f>Q677/P677</f>
        <v>0.31477549999999999</v>
      </c>
      <c r="S677" s="751">
        <f t="shared" si="110"/>
        <v>40000.314775500003</v>
      </c>
      <c r="T677" s="84"/>
      <c r="X677" s="815">
        <v>150000</v>
      </c>
      <c r="Z677" s="812">
        <f t="shared" si="111"/>
        <v>-130000</v>
      </c>
      <c r="AA677" s="813">
        <v>300000</v>
      </c>
      <c r="AB677" s="84">
        <f t="shared" si="100"/>
        <v>-430000</v>
      </c>
      <c r="AE677" s="84">
        <f t="shared" si="112"/>
        <v>-280000</v>
      </c>
    </row>
    <row r="678" spans="1:31" ht="30" hidden="1">
      <c r="A678" s="84"/>
      <c r="B678" s="84"/>
      <c r="C678" s="84"/>
      <c r="D678" s="84"/>
      <c r="F678" s="768">
        <v>4511</v>
      </c>
      <c r="G678" s="856" t="s">
        <v>1691</v>
      </c>
      <c r="H678" s="749">
        <v>0</v>
      </c>
      <c r="Q678" s="751">
        <f t="shared" si="113"/>
        <v>0</v>
      </c>
      <c r="S678" s="751">
        <f t="shared" si="110"/>
        <v>0</v>
      </c>
      <c r="T678" s="84"/>
      <c r="Z678" s="812">
        <f t="shared" si="111"/>
        <v>0</v>
      </c>
      <c r="AA678" s="813">
        <v>0</v>
      </c>
      <c r="AB678" s="84">
        <f t="shared" si="100"/>
        <v>0</v>
      </c>
      <c r="AE678" s="84">
        <f t="shared" si="112"/>
        <v>0</v>
      </c>
    </row>
    <row r="679" spans="1:31" ht="16.5" hidden="1" customHeight="1">
      <c r="A679" s="84"/>
      <c r="B679" s="84"/>
      <c r="C679" s="84"/>
      <c r="D679" s="84"/>
      <c r="F679" s="768">
        <v>4512</v>
      </c>
      <c r="G679" s="856" t="s">
        <v>1700</v>
      </c>
      <c r="H679" s="749">
        <v>0</v>
      </c>
      <c r="Q679" s="751">
        <f t="shared" si="113"/>
        <v>0</v>
      </c>
      <c r="S679" s="751">
        <f t="shared" si="110"/>
        <v>0</v>
      </c>
      <c r="T679" s="84"/>
      <c r="Z679" s="812">
        <f t="shared" si="111"/>
        <v>0</v>
      </c>
      <c r="AA679" s="813">
        <v>0</v>
      </c>
      <c r="AB679" s="84">
        <f t="shared" si="100"/>
        <v>0</v>
      </c>
      <c r="AE679" s="84">
        <f t="shared" si="112"/>
        <v>0</v>
      </c>
    </row>
    <row r="680" spans="1:31" ht="30" hidden="1">
      <c r="A680" s="84"/>
      <c r="B680" s="84"/>
      <c r="C680" s="84"/>
      <c r="D680" s="84"/>
      <c r="F680" s="768">
        <v>452</v>
      </c>
      <c r="G680" s="769" t="s">
        <v>4124</v>
      </c>
      <c r="H680" s="749">
        <v>0</v>
      </c>
      <c r="Q680" s="751">
        <f t="shared" si="113"/>
        <v>0</v>
      </c>
      <c r="S680" s="751">
        <f t="shared" si="110"/>
        <v>0</v>
      </c>
      <c r="T680" s="84"/>
      <c r="Z680" s="812">
        <f t="shared" si="111"/>
        <v>0</v>
      </c>
      <c r="AA680" s="813">
        <v>0</v>
      </c>
      <c r="AB680" s="84">
        <f t="shared" si="100"/>
        <v>0</v>
      </c>
      <c r="AE680" s="84">
        <f t="shared" si="112"/>
        <v>0</v>
      </c>
    </row>
    <row r="681" spans="1:31" hidden="1">
      <c r="A681" s="84"/>
      <c r="B681" s="84"/>
      <c r="C681" s="84"/>
      <c r="D681" s="84"/>
      <c r="F681" s="768">
        <v>453</v>
      </c>
      <c r="G681" s="769" t="s">
        <v>4125</v>
      </c>
      <c r="H681" s="749">
        <v>0</v>
      </c>
      <c r="Q681" s="751">
        <f t="shared" si="113"/>
        <v>0</v>
      </c>
      <c r="S681" s="751">
        <f t="shared" si="110"/>
        <v>0</v>
      </c>
      <c r="T681" s="84"/>
      <c r="Z681" s="812">
        <f t="shared" si="111"/>
        <v>0</v>
      </c>
      <c r="AA681" s="813">
        <v>0</v>
      </c>
      <c r="AB681" s="84">
        <f t="shared" si="100"/>
        <v>0</v>
      </c>
      <c r="AE681" s="84">
        <f t="shared" si="112"/>
        <v>0</v>
      </c>
    </row>
    <row r="682" spans="1:31" hidden="1">
      <c r="A682" s="84"/>
      <c r="B682" s="84"/>
      <c r="C682" s="84"/>
      <c r="D682" s="84"/>
      <c r="F682" s="768">
        <v>454</v>
      </c>
      <c r="G682" s="769" t="s">
        <v>3803</v>
      </c>
      <c r="H682" s="749">
        <v>0</v>
      </c>
      <c r="Q682" s="751">
        <f t="shared" si="113"/>
        <v>0</v>
      </c>
      <c r="S682" s="751">
        <f t="shared" si="110"/>
        <v>0</v>
      </c>
      <c r="T682" s="84"/>
      <c r="Z682" s="812">
        <f t="shared" si="111"/>
        <v>0</v>
      </c>
      <c r="AA682" s="813">
        <v>0</v>
      </c>
      <c r="AB682" s="84">
        <f t="shared" si="100"/>
        <v>0</v>
      </c>
      <c r="AE682" s="84">
        <f t="shared" si="112"/>
        <v>0</v>
      </c>
    </row>
    <row r="683" spans="1:31" hidden="1">
      <c r="A683" s="84"/>
      <c r="B683" s="84"/>
      <c r="C683" s="84"/>
      <c r="D683" s="84"/>
      <c r="F683" s="768">
        <v>461</v>
      </c>
      <c r="G683" s="769" t="s">
        <v>4106</v>
      </c>
      <c r="H683" s="749">
        <v>0</v>
      </c>
      <c r="Q683" s="751">
        <f t="shared" si="113"/>
        <v>0</v>
      </c>
      <c r="S683" s="751">
        <f t="shared" si="110"/>
        <v>0</v>
      </c>
      <c r="T683" s="84"/>
      <c r="Z683" s="812">
        <f t="shared" si="111"/>
        <v>0</v>
      </c>
      <c r="AA683" s="813">
        <v>0</v>
      </c>
      <c r="AB683" s="84">
        <f t="shared" si="100"/>
        <v>0</v>
      </c>
      <c r="AE683" s="84">
        <f t="shared" si="112"/>
        <v>0</v>
      </c>
    </row>
    <row r="684" spans="1:31" ht="30" hidden="1">
      <c r="A684" s="84"/>
      <c r="B684" s="84"/>
      <c r="C684" s="84"/>
      <c r="D684" s="84"/>
      <c r="F684" s="768">
        <v>462</v>
      </c>
      <c r="G684" s="769" t="s">
        <v>3806</v>
      </c>
      <c r="H684" s="749">
        <v>0</v>
      </c>
      <c r="Q684" s="751">
        <f t="shared" si="113"/>
        <v>0</v>
      </c>
      <c r="S684" s="751">
        <f t="shared" si="110"/>
        <v>0</v>
      </c>
      <c r="T684" s="84"/>
      <c r="Z684" s="812">
        <f t="shared" si="111"/>
        <v>0</v>
      </c>
      <c r="AA684" s="813">
        <v>0</v>
      </c>
      <c r="AB684" s="84">
        <f t="shared" ref="AB684:AB747" si="114">Z684-AA684</f>
        <v>0</v>
      </c>
      <c r="AE684" s="84">
        <f t="shared" si="112"/>
        <v>0</v>
      </c>
    </row>
    <row r="685" spans="1:31" hidden="1">
      <c r="A685" s="84"/>
      <c r="B685" s="84"/>
      <c r="C685" s="84"/>
      <c r="D685" s="84"/>
      <c r="F685" s="768">
        <v>4631</v>
      </c>
      <c r="G685" s="769" t="s">
        <v>3807</v>
      </c>
      <c r="H685" s="749">
        <v>0</v>
      </c>
      <c r="Q685" s="751">
        <f t="shared" si="113"/>
        <v>0</v>
      </c>
      <c r="S685" s="751">
        <f t="shared" si="110"/>
        <v>0</v>
      </c>
      <c r="T685" s="84"/>
      <c r="Z685" s="812">
        <f t="shared" si="111"/>
        <v>0</v>
      </c>
      <c r="AA685" s="813">
        <v>0</v>
      </c>
      <c r="AB685" s="84">
        <f t="shared" si="114"/>
        <v>0</v>
      </c>
      <c r="AE685" s="84">
        <f t="shared" si="112"/>
        <v>0</v>
      </c>
    </row>
    <row r="686" spans="1:31" hidden="1">
      <c r="A686" s="84"/>
      <c r="B686" s="84"/>
      <c r="C686" s="84"/>
      <c r="D686" s="84"/>
      <c r="F686" s="768">
        <v>4632</v>
      </c>
      <c r="G686" s="769" t="s">
        <v>3808</v>
      </c>
      <c r="H686" s="749">
        <v>0</v>
      </c>
      <c r="Q686" s="751">
        <f t="shared" si="113"/>
        <v>0</v>
      </c>
      <c r="S686" s="751">
        <f t="shared" si="110"/>
        <v>0</v>
      </c>
      <c r="T686" s="84"/>
      <c r="Z686" s="812">
        <f t="shared" si="111"/>
        <v>0</v>
      </c>
      <c r="AA686" s="813">
        <v>0</v>
      </c>
      <c r="AB686" s="84">
        <f t="shared" si="114"/>
        <v>0</v>
      </c>
      <c r="AE686" s="84">
        <f t="shared" si="112"/>
        <v>0</v>
      </c>
    </row>
    <row r="687" spans="1:31" ht="30" hidden="1">
      <c r="A687" s="84"/>
      <c r="B687" s="84"/>
      <c r="C687" s="84"/>
      <c r="D687" s="84"/>
      <c r="F687" s="768">
        <v>464</v>
      </c>
      <c r="G687" s="769" t="s">
        <v>3809</v>
      </c>
      <c r="H687" s="749">
        <v>0</v>
      </c>
      <c r="Q687" s="751">
        <f t="shared" si="113"/>
        <v>0</v>
      </c>
      <c r="S687" s="751">
        <f t="shared" si="110"/>
        <v>0</v>
      </c>
      <c r="T687" s="84"/>
      <c r="Z687" s="812">
        <f t="shared" si="111"/>
        <v>0</v>
      </c>
      <c r="AA687" s="813">
        <v>0</v>
      </c>
      <c r="AB687" s="84">
        <f t="shared" si="114"/>
        <v>0</v>
      </c>
      <c r="AE687" s="84">
        <f t="shared" si="112"/>
        <v>0</v>
      </c>
    </row>
    <row r="688" spans="1:31" hidden="1">
      <c r="A688" s="84"/>
      <c r="B688" s="84"/>
      <c r="C688" s="84"/>
      <c r="D688" s="84"/>
      <c r="E688" s="976"/>
      <c r="F688" s="768">
        <v>465</v>
      </c>
      <c r="G688" s="769" t="s">
        <v>4107</v>
      </c>
      <c r="H688" s="749">
        <v>0</v>
      </c>
      <c r="Q688" s="751">
        <f t="shared" si="113"/>
        <v>0</v>
      </c>
      <c r="S688" s="751">
        <f t="shared" si="110"/>
        <v>0</v>
      </c>
      <c r="T688" s="84"/>
      <c r="Z688" s="812">
        <f t="shared" si="111"/>
        <v>0</v>
      </c>
      <c r="AA688" s="813">
        <v>0</v>
      </c>
      <c r="AB688" s="84">
        <f t="shared" si="114"/>
        <v>0</v>
      </c>
      <c r="AE688" s="84">
        <f t="shared" si="112"/>
        <v>0</v>
      </c>
    </row>
    <row r="689" spans="1:31" hidden="1">
      <c r="A689" s="84"/>
      <c r="B689" s="84"/>
      <c r="C689" s="84"/>
      <c r="D689" s="84"/>
      <c r="E689" s="976"/>
      <c r="F689" s="768">
        <v>472</v>
      </c>
      <c r="G689" s="769" t="s">
        <v>3813</v>
      </c>
      <c r="H689" s="749">
        <v>0</v>
      </c>
      <c r="Q689" s="751">
        <f t="shared" si="113"/>
        <v>0</v>
      </c>
      <c r="S689" s="751">
        <f t="shared" si="110"/>
        <v>0</v>
      </c>
      <c r="T689" s="84"/>
      <c r="Z689" s="812">
        <f t="shared" si="111"/>
        <v>0</v>
      </c>
      <c r="AA689" s="813">
        <v>0</v>
      </c>
      <c r="AB689" s="84">
        <f t="shared" si="114"/>
        <v>0</v>
      </c>
      <c r="AE689" s="84">
        <f t="shared" si="112"/>
        <v>0</v>
      </c>
    </row>
    <row r="690" spans="1:31" hidden="1">
      <c r="A690" s="84"/>
      <c r="B690" s="84"/>
      <c r="C690" s="84"/>
      <c r="D690" s="84"/>
      <c r="E690" s="976"/>
      <c r="F690" s="768">
        <v>481</v>
      </c>
      <c r="G690" s="769" t="s">
        <v>4126</v>
      </c>
      <c r="H690" s="749">
        <v>0</v>
      </c>
      <c r="Q690" s="751">
        <f t="shared" si="113"/>
        <v>0</v>
      </c>
      <c r="S690" s="751">
        <f t="shared" si="110"/>
        <v>0</v>
      </c>
      <c r="T690" s="84"/>
      <c r="Z690" s="812">
        <f t="shared" si="111"/>
        <v>0</v>
      </c>
      <c r="AA690" s="813">
        <v>0</v>
      </c>
      <c r="AB690" s="84">
        <f t="shared" si="114"/>
        <v>0</v>
      </c>
      <c r="AE690" s="84">
        <f t="shared" si="112"/>
        <v>0</v>
      </c>
    </row>
    <row r="691" spans="1:31" hidden="1">
      <c r="A691" s="84"/>
      <c r="B691" s="84"/>
      <c r="C691" s="84"/>
      <c r="D691" s="84"/>
      <c r="E691" s="976"/>
      <c r="F691" s="768">
        <v>482</v>
      </c>
      <c r="G691" s="769" t="s">
        <v>4127</v>
      </c>
      <c r="H691" s="749">
        <v>0</v>
      </c>
      <c r="Q691" s="751">
        <f t="shared" si="113"/>
        <v>0</v>
      </c>
      <c r="S691" s="751">
        <f t="shared" si="110"/>
        <v>0</v>
      </c>
      <c r="T691" s="84"/>
      <c r="Z691" s="812">
        <f t="shared" si="111"/>
        <v>0</v>
      </c>
      <c r="AA691" s="813">
        <v>0</v>
      </c>
      <c r="AB691" s="84">
        <f t="shared" si="114"/>
        <v>0</v>
      </c>
      <c r="AE691" s="84">
        <f t="shared" si="112"/>
        <v>0</v>
      </c>
    </row>
    <row r="692" spans="1:31" hidden="1">
      <c r="A692" s="84"/>
      <c r="B692" s="84"/>
      <c r="C692" s="84"/>
      <c r="D692" s="84"/>
      <c r="E692" s="976"/>
      <c r="F692" s="768">
        <v>483</v>
      </c>
      <c r="G692" s="858" t="s">
        <v>4128</v>
      </c>
      <c r="H692" s="749">
        <v>0</v>
      </c>
      <c r="Q692" s="751">
        <f t="shared" si="113"/>
        <v>0</v>
      </c>
      <c r="S692" s="751">
        <f t="shared" si="110"/>
        <v>0</v>
      </c>
      <c r="T692" s="84"/>
      <c r="Z692" s="812">
        <f t="shared" si="111"/>
        <v>0</v>
      </c>
      <c r="AA692" s="813">
        <v>0</v>
      </c>
      <c r="AB692" s="84">
        <f t="shared" si="114"/>
        <v>0</v>
      </c>
      <c r="AE692" s="84">
        <f t="shared" si="112"/>
        <v>0</v>
      </c>
    </row>
    <row r="693" spans="1:31" ht="45" hidden="1">
      <c r="A693" s="84"/>
      <c r="B693" s="84"/>
      <c r="C693" s="84"/>
      <c r="D693" s="84"/>
      <c r="E693" s="976"/>
      <c r="F693" s="768">
        <v>484</v>
      </c>
      <c r="G693" s="769" t="s">
        <v>4129</v>
      </c>
      <c r="H693" s="749">
        <v>0</v>
      </c>
      <c r="Q693" s="751">
        <f t="shared" si="113"/>
        <v>0</v>
      </c>
      <c r="S693" s="751">
        <f t="shared" si="110"/>
        <v>0</v>
      </c>
      <c r="T693" s="84"/>
      <c r="Z693" s="812">
        <f t="shared" si="111"/>
        <v>0</v>
      </c>
      <c r="AA693" s="813">
        <v>0</v>
      </c>
      <c r="AB693" s="84">
        <f t="shared" si="114"/>
        <v>0</v>
      </c>
      <c r="AE693" s="84">
        <f t="shared" si="112"/>
        <v>0</v>
      </c>
    </row>
    <row r="694" spans="1:31" ht="30" hidden="1">
      <c r="A694" s="84"/>
      <c r="B694" s="84"/>
      <c r="C694" s="84"/>
      <c r="D694" s="84"/>
      <c r="E694" s="976"/>
      <c r="F694" s="768">
        <v>485</v>
      </c>
      <c r="G694" s="769" t="s">
        <v>4130</v>
      </c>
      <c r="H694" s="749">
        <v>0</v>
      </c>
      <c r="Q694" s="751">
        <f t="shared" si="113"/>
        <v>0</v>
      </c>
      <c r="S694" s="751">
        <f t="shared" si="110"/>
        <v>0</v>
      </c>
      <c r="T694" s="84"/>
      <c r="Z694" s="812">
        <f t="shared" si="111"/>
        <v>0</v>
      </c>
      <c r="AA694" s="813">
        <v>0</v>
      </c>
      <c r="AB694" s="84">
        <f t="shared" si="114"/>
        <v>0</v>
      </c>
      <c r="AE694" s="84">
        <f t="shared" si="112"/>
        <v>0</v>
      </c>
    </row>
    <row r="695" spans="1:31" ht="30" hidden="1">
      <c r="A695" s="84"/>
      <c r="B695" s="84"/>
      <c r="C695" s="84"/>
      <c r="D695" s="84"/>
      <c r="E695" s="976"/>
      <c r="F695" s="768">
        <v>489</v>
      </c>
      <c r="G695" s="769" t="s">
        <v>3821</v>
      </c>
      <c r="H695" s="749">
        <v>0</v>
      </c>
      <c r="Q695" s="751">
        <f t="shared" si="113"/>
        <v>0</v>
      </c>
      <c r="S695" s="751">
        <f t="shared" si="110"/>
        <v>0</v>
      </c>
      <c r="T695" s="84"/>
      <c r="Z695" s="812">
        <f t="shared" si="111"/>
        <v>0</v>
      </c>
      <c r="AA695" s="813">
        <v>0</v>
      </c>
      <c r="AB695" s="84">
        <f t="shared" si="114"/>
        <v>0</v>
      </c>
      <c r="AE695" s="84">
        <f t="shared" si="112"/>
        <v>0</v>
      </c>
    </row>
    <row r="696" spans="1:31" ht="30" hidden="1">
      <c r="A696" s="84"/>
      <c r="B696" s="84"/>
      <c r="C696" s="84"/>
      <c r="D696" s="84"/>
      <c r="E696" s="976"/>
      <c r="F696" s="768">
        <v>494</v>
      </c>
      <c r="G696" s="769" t="s">
        <v>4108</v>
      </c>
      <c r="H696" s="749">
        <v>0</v>
      </c>
      <c r="Q696" s="751">
        <f t="shared" si="113"/>
        <v>0</v>
      </c>
      <c r="S696" s="751">
        <f t="shared" si="110"/>
        <v>0</v>
      </c>
      <c r="T696" s="84"/>
      <c r="Z696" s="812">
        <f t="shared" si="111"/>
        <v>0</v>
      </c>
      <c r="AA696" s="813">
        <v>0</v>
      </c>
      <c r="AB696" s="84">
        <f t="shared" si="114"/>
        <v>0</v>
      </c>
      <c r="AE696" s="84">
        <f t="shared" si="112"/>
        <v>0</v>
      </c>
    </row>
    <row r="697" spans="1:31" ht="30" hidden="1">
      <c r="A697" s="84"/>
      <c r="B697" s="84"/>
      <c r="C697" s="84"/>
      <c r="D697" s="84"/>
      <c r="E697" s="976"/>
      <c r="F697" s="768">
        <v>495</v>
      </c>
      <c r="G697" s="769" t="s">
        <v>4109</v>
      </c>
      <c r="H697" s="749">
        <v>0</v>
      </c>
      <c r="Q697" s="751">
        <f t="shared" si="113"/>
        <v>0</v>
      </c>
      <c r="S697" s="751">
        <f t="shared" si="110"/>
        <v>0</v>
      </c>
      <c r="T697" s="84"/>
      <c r="Z697" s="812">
        <f t="shared" si="111"/>
        <v>0</v>
      </c>
      <c r="AA697" s="813">
        <v>0</v>
      </c>
      <c r="AB697" s="84">
        <f t="shared" si="114"/>
        <v>0</v>
      </c>
      <c r="AE697" s="84">
        <f t="shared" si="112"/>
        <v>0</v>
      </c>
    </row>
    <row r="698" spans="1:31" ht="45" hidden="1">
      <c r="A698" s="84"/>
      <c r="B698" s="84"/>
      <c r="C698" s="84"/>
      <c r="D698" s="84"/>
      <c r="E698" s="976"/>
      <c r="F698" s="768">
        <v>496</v>
      </c>
      <c r="G698" s="769" t="s">
        <v>4110</v>
      </c>
      <c r="H698" s="749">
        <v>0</v>
      </c>
      <c r="Q698" s="751">
        <f t="shared" si="113"/>
        <v>0</v>
      </c>
      <c r="S698" s="751">
        <f t="shared" si="110"/>
        <v>0</v>
      </c>
      <c r="T698" s="84"/>
      <c r="Z698" s="812">
        <f t="shared" si="111"/>
        <v>0</v>
      </c>
      <c r="AA698" s="813">
        <v>0</v>
      </c>
      <c r="AB698" s="84">
        <f t="shared" si="114"/>
        <v>0</v>
      </c>
      <c r="AE698" s="84">
        <f t="shared" si="112"/>
        <v>0</v>
      </c>
    </row>
    <row r="699" spans="1:31" ht="30" hidden="1">
      <c r="A699" s="84"/>
      <c r="B699" s="84"/>
      <c r="C699" s="84"/>
      <c r="D699" s="84"/>
      <c r="E699" s="976"/>
      <c r="F699" s="768">
        <v>499</v>
      </c>
      <c r="G699" s="769" t="s">
        <v>4111</v>
      </c>
      <c r="H699" s="749">
        <v>0</v>
      </c>
      <c r="Q699" s="751">
        <f t="shared" si="113"/>
        <v>0</v>
      </c>
      <c r="S699" s="751">
        <f t="shared" si="110"/>
        <v>0</v>
      </c>
      <c r="T699" s="84"/>
      <c r="Z699" s="812">
        <f t="shared" si="111"/>
        <v>0</v>
      </c>
      <c r="AA699" s="813">
        <v>0</v>
      </c>
      <c r="AB699" s="84">
        <f t="shared" si="114"/>
        <v>0</v>
      </c>
      <c r="AE699" s="84">
        <f t="shared" si="112"/>
        <v>0</v>
      </c>
    </row>
    <row r="700" spans="1:31" hidden="1">
      <c r="A700" s="84"/>
      <c r="B700" s="84"/>
      <c r="C700" s="84"/>
      <c r="D700" s="84"/>
      <c r="E700" s="976"/>
      <c r="F700" s="768">
        <v>511</v>
      </c>
      <c r="G700" s="858" t="s">
        <v>4131</v>
      </c>
      <c r="H700" s="749">
        <v>0</v>
      </c>
      <c r="Q700" s="751">
        <f t="shared" si="113"/>
        <v>0</v>
      </c>
      <c r="S700" s="751">
        <f t="shared" si="110"/>
        <v>0</v>
      </c>
      <c r="T700" s="84"/>
      <c r="Z700" s="812">
        <f t="shared" si="111"/>
        <v>0</v>
      </c>
      <c r="AA700" s="813">
        <v>0</v>
      </c>
      <c r="AB700" s="84">
        <f t="shared" si="114"/>
        <v>0</v>
      </c>
      <c r="AE700" s="84">
        <f t="shared" si="112"/>
        <v>0</v>
      </c>
    </row>
    <row r="701" spans="1:31" hidden="1">
      <c r="A701" s="84"/>
      <c r="B701" s="84"/>
      <c r="C701" s="84"/>
      <c r="D701" s="84"/>
      <c r="E701" s="976"/>
      <c r="F701" s="768">
        <v>512</v>
      </c>
      <c r="G701" s="858" t="s">
        <v>4132</v>
      </c>
      <c r="H701" s="749">
        <v>0</v>
      </c>
      <c r="Q701" s="751">
        <f t="shared" si="113"/>
        <v>0</v>
      </c>
      <c r="S701" s="751">
        <f t="shared" si="110"/>
        <v>0</v>
      </c>
      <c r="T701" s="84"/>
      <c r="Z701" s="812">
        <f t="shared" si="111"/>
        <v>0</v>
      </c>
      <c r="AA701" s="813">
        <v>0</v>
      </c>
      <c r="AB701" s="84">
        <f t="shared" si="114"/>
        <v>0</v>
      </c>
      <c r="AE701" s="84">
        <f t="shared" si="112"/>
        <v>0</v>
      </c>
    </row>
    <row r="702" spans="1:31" hidden="1">
      <c r="A702" s="84"/>
      <c r="B702" s="84"/>
      <c r="C702" s="84"/>
      <c r="D702" s="84"/>
      <c r="E702" s="976"/>
      <c r="F702" s="768">
        <v>513</v>
      </c>
      <c r="G702" s="858" t="s">
        <v>4133</v>
      </c>
      <c r="H702" s="749">
        <v>0</v>
      </c>
      <c r="Q702" s="751">
        <f t="shared" si="113"/>
        <v>0</v>
      </c>
      <c r="S702" s="751">
        <f t="shared" si="110"/>
        <v>0</v>
      </c>
      <c r="T702" s="84"/>
      <c r="Z702" s="812">
        <f t="shared" si="111"/>
        <v>0</v>
      </c>
      <c r="AA702" s="813">
        <v>0</v>
      </c>
      <c r="AB702" s="84">
        <f t="shared" si="114"/>
        <v>0</v>
      </c>
      <c r="AE702" s="84">
        <f t="shared" si="112"/>
        <v>0</v>
      </c>
    </row>
    <row r="703" spans="1:31" hidden="1">
      <c r="A703" s="84"/>
      <c r="B703" s="84"/>
      <c r="C703" s="84"/>
      <c r="D703" s="84"/>
      <c r="E703" s="976"/>
      <c r="F703" s="768">
        <v>514</v>
      </c>
      <c r="G703" s="769" t="s">
        <v>4134</v>
      </c>
      <c r="H703" s="749">
        <v>0</v>
      </c>
      <c r="Q703" s="751">
        <f t="shared" si="113"/>
        <v>0</v>
      </c>
      <c r="S703" s="751">
        <f t="shared" si="110"/>
        <v>0</v>
      </c>
      <c r="T703" s="84"/>
      <c r="Z703" s="812">
        <f t="shared" si="111"/>
        <v>0</v>
      </c>
      <c r="AA703" s="813">
        <v>0</v>
      </c>
      <c r="AB703" s="84">
        <f t="shared" si="114"/>
        <v>0</v>
      </c>
      <c r="AE703" s="84">
        <f t="shared" si="112"/>
        <v>0</v>
      </c>
    </row>
    <row r="704" spans="1:31" hidden="1">
      <c r="A704" s="84"/>
      <c r="B704" s="84"/>
      <c r="C704" s="84"/>
      <c r="D704" s="84"/>
      <c r="F704" s="768">
        <v>515</v>
      </c>
      <c r="G704" s="769" t="s">
        <v>3832</v>
      </c>
      <c r="H704" s="749">
        <v>0</v>
      </c>
      <c r="Q704" s="751">
        <f t="shared" si="113"/>
        <v>0</v>
      </c>
      <c r="S704" s="751">
        <f t="shared" si="110"/>
        <v>0</v>
      </c>
      <c r="T704" s="84"/>
      <c r="Z704" s="812">
        <f t="shared" si="111"/>
        <v>0</v>
      </c>
      <c r="AA704" s="813">
        <v>0</v>
      </c>
      <c r="AB704" s="84">
        <f t="shared" si="114"/>
        <v>0</v>
      </c>
      <c r="AE704" s="84">
        <f t="shared" si="112"/>
        <v>0</v>
      </c>
    </row>
    <row r="705" spans="1:31" hidden="1">
      <c r="A705" s="84"/>
      <c r="B705" s="84"/>
      <c r="C705" s="84"/>
      <c r="D705" s="84"/>
      <c r="F705" s="768">
        <v>521</v>
      </c>
      <c r="G705" s="769" t="s">
        <v>4135</v>
      </c>
      <c r="H705" s="749">
        <v>0</v>
      </c>
      <c r="Q705" s="751">
        <f t="shared" si="113"/>
        <v>0</v>
      </c>
      <c r="S705" s="751">
        <f t="shared" si="110"/>
        <v>0</v>
      </c>
      <c r="T705" s="84"/>
      <c r="Z705" s="812">
        <f t="shared" si="111"/>
        <v>0</v>
      </c>
      <c r="AA705" s="813">
        <v>0</v>
      </c>
      <c r="AB705" s="84">
        <f t="shared" si="114"/>
        <v>0</v>
      </c>
      <c r="AE705" s="84">
        <f t="shared" si="112"/>
        <v>0</v>
      </c>
    </row>
    <row r="706" spans="1:31" hidden="1">
      <c r="A706" s="84"/>
      <c r="B706" s="84"/>
      <c r="C706" s="84"/>
      <c r="D706" s="84"/>
      <c r="F706" s="768">
        <v>522</v>
      </c>
      <c r="G706" s="769" t="s">
        <v>4136</v>
      </c>
      <c r="H706" s="749">
        <v>0</v>
      </c>
      <c r="Q706" s="751">
        <f t="shared" si="113"/>
        <v>0</v>
      </c>
      <c r="S706" s="751">
        <f t="shared" si="110"/>
        <v>0</v>
      </c>
      <c r="T706" s="84"/>
      <c r="Z706" s="812">
        <f t="shared" si="111"/>
        <v>0</v>
      </c>
      <c r="AA706" s="813">
        <v>0</v>
      </c>
      <c r="AB706" s="84">
        <f t="shared" si="114"/>
        <v>0</v>
      </c>
      <c r="AE706" s="84">
        <f t="shared" si="112"/>
        <v>0</v>
      </c>
    </row>
    <row r="707" spans="1:31" hidden="1">
      <c r="A707" s="84"/>
      <c r="B707" s="84"/>
      <c r="C707" s="84"/>
      <c r="D707" s="84"/>
      <c r="F707" s="768">
        <v>523</v>
      </c>
      <c r="G707" s="769" t="s">
        <v>3837</v>
      </c>
      <c r="H707" s="749">
        <v>0</v>
      </c>
      <c r="Q707" s="751">
        <f t="shared" si="113"/>
        <v>0</v>
      </c>
      <c r="S707" s="751">
        <f t="shared" si="110"/>
        <v>0</v>
      </c>
      <c r="T707" s="84"/>
      <c r="Z707" s="812">
        <f t="shared" si="111"/>
        <v>0</v>
      </c>
      <c r="AA707" s="813">
        <v>0</v>
      </c>
      <c r="AB707" s="84">
        <f t="shared" si="114"/>
        <v>0</v>
      </c>
      <c r="AE707" s="84">
        <f t="shared" si="112"/>
        <v>0</v>
      </c>
    </row>
    <row r="708" spans="1:31" hidden="1">
      <c r="A708" s="84"/>
      <c r="B708" s="84"/>
      <c r="C708" s="84"/>
      <c r="D708" s="84"/>
      <c r="F708" s="768">
        <v>531</v>
      </c>
      <c r="G708" s="769" t="s">
        <v>4112</v>
      </c>
      <c r="H708" s="749">
        <v>0</v>
      </c>
      <c r="Q708" s="751">
        <f t="shared" si="113"/>
        <v>0</v>
      </c>
      <c r="S708" s="751">
        <f t="shared" si="110"/>
        <v>0</v>
      </c>
      <c r="T708" s="84"/>
      <c r="Z708" s="812">
        <f t="shared" si="111"/>
        <v>0</v>
      </c>
      <c r="AA708" s="813">
        <v>0</v>
      </c>
      <c r="AB708" s="84">
        <f t="shared" si="114"/>
        <v>0</v>
      </c>
      <c r="AE708" s="84">
        <f t="shared" si="112"/>
        <v>0</v>
      </c>
    </row>
    <row r="709" spans="1:31" hidden="1">
      <c r="A709" s="84"/>
      <c r="B709" s="84"/>
      <c r="C709" s="84"/>
      <c r="D709" s="84"/>
      <c r="F709" s="768">
        <v>541</v>
      </c>
      <c r="G709" s="769" t="s">
        <v>4137</v>
      </c>
      <c r="H709" s="749">
        <v>0</v>
      </c>
      <c r="Q709" s="751">
        <f t="shared" si="113"/>
        <v>0</v>
      </c>
      <c r="S709" s="751">
        <f t="shared" si="110"/>
        <v>0</v>
      </c>
      <c r="T709" s="84"/>
      <c r="Z709" s="812">
        <f t="shared" si="111"/>
        <v>0</v>
      </c>
      <c r="AA709" s="813">
        <v>0</v>
      </c>
      <c r="AB709" s="84">
        <f t="shared" si="114"/>
        <v>0</v>
      </c>
      <c r="AE709" s="84">
        <f t="shared" si="112"/>
        <v>0</v>
      </c>
    </row>
    <row r="710" spans="1:31" hidden="1">
      <c r="A710" s="84"/>
      <c r="B710" s="84"/>
      <c r="C710" s="84"/>
      <c r="D710" s="84"/>
      <c r="F710" s="768">
        <v>542</v>
      </c>
      <c r="G710" s="769" t="s">
        <v>4138</v>
      </c>
      <c r="H710" s="749">
        <v>0</v>
      </c>
      <c r="Q710" s="751">
        <f t="shared" si="113"/>
        <v>0</v>
      </c>
      <c r="S710" s="751">
        <f t="shared" si="110"/>
        <v>0</v>
      </c>
      <c r="T710" s="84"/>
      <c r="Z710" s="812">
        <f t="shared" si="111"/>
        <v>0</v>
      </c>
      <c r="AA710" s="813">
        <v>0</v>
      </c>
      <c r="AB710" s="84">
        <f t="shared" si="114"/>
        <v>0</v>
      </c>
      <c r="AE710" s="84">
        <f t="shared" si="112"/>
        <v>0</v>
      </c>
    </row>
    <row r="711" spans="1:31" hidden="1">
      <c r="A711" s="84"/>
      <c r="B711" s="84"/>
      <c r="C711" s="84"/>
      <c r="D711" s="84"/>
      <c r="F711" s="768">
        <v>543</v>
      </c>
      <c r="G711" s="769" t="s">
        <v>3842</v>
      </c>
      <c r="H711" s="749">
        <v>0</v>
      </c>
      <c r="Q711" s="751">
        <f t="shared" si="113"/>
        <v>0</v>
      </c>
      <c r="S711" s="751">
        <f t="shared" si="110"/>
        <v>0</v>
      </c>
      <c r="T711" s="84"/>
      <c r="Z711" s="812">
        <f t="shared" si="111"/>
        <v>0</v>
      </c>
      <c r="AA711" s="813">
        <v>0</v>
      </c>
      <c r="AB711" s="84">
        <f t="shared" si="114"/>
        <v>0</v>
      </c>
      <c r="AE711" s="84">
        <f t="shared" si="112"/>
        <v>0</v>
      </c>
    </row>
    <row r="712" spans="1:31" ht="45" hidden="1">
      <c r="A712" s="84"/>
      <c r="B712" s="84"/>
      <c r="C712" s="84"/>
      <c r="D712" s="84"/>
      <c r="F712" s="768">
        <v>551</v>
      </c>
      <c r="G712" s="769" t="s">
        <v>4113</v>
      </c>
      <c r="H712" s="749">
        <v>0</v>
      </c>
      <c r="Q712" s="751">
        <f t="shared" si="113"/>
        <v>0</v>
      </c>
      <c r="S712" s="751">
        <f t="shared" si="110"/>
        <v>0</v>
      </c>
      <c r="T712" s="84"/>
      <c r="Z712" s="812">
        <f t="shared" si="111"/>
        <v>0</v>
      </c>
      <c r="AA712" s="813">
        <v>0</v>
      </c>
      <c r="AB712" s="84">
        <f t="shared" si="114"/>
        <v>0</v>
      </c>
      <c r="AE712" s="84">
        <f t="shared" si="112"/>
        <v>0</v>
      </c>
    </row>
    <row r="713" spans="1:31" ht="15.75" thickBot="1">
      <c r="A713" s="84"/>
      <c r="B713" s="84"/>
      <c r="C713" s="84"/>
      <c r="D713" s="84"/>
      <c r="E713" s="746" t="s">
        <v>5098</v>
      </c>
      <c r="F713" s="771">
        <v>611</v>
      </c>
      <c r="G713" s="858" t="s">
        <v>3848</v>
      </c>
      <c r="H713" s="749">
        <f>2229535-80000+70465-20000</f>
        <v>2200000</v>
      </c>
      <c r="I713" s="749">
        <v>5515551.9400000004</v>
      </c>
      <c r="J713" s="750">
        <f>I713/H713</f>
        <v>2.5070690636363637</v>
      </c>
      <c r="K713" s="749">
        <f>H713-I713</f>
        <v>-3315551.9400000004</v>
      </c>
      <c r="L713" s="751">
        <v>0</v>
      </c>
      <c r="M713" s="751">
        <v>0</v>
      </c>
      <c r="O713" s="751">
        <f>L713-M713</f>
        <v>0</v>
      </c>
      <c r="P713" s="751">
        <f>L713+H713</f>
        <v>2200000</v>
      </c>
      <c r="Q713" s="751">
        <f t="shared" si="113"/>
        <v>5515551.9400000004</v>
      </c>
      <c r="R713" s="752">
        <f>Q713/P713</f>
        <v>2.5070690636363637</v>
      </c>
      <c r="S713" s="751">
        <f>P713-Q713</f>
        <v>-3315551.9400000004</v>
      </c>
      <c r="T713" s="84"/>
      <c r="V713" s="202">
        <f>1100000+152968.08</f>
        <v>1252968.08</v>
      </c>
      <c r="W713" s="202">
        <f>H713-V713</f>
        <v>947031.91999999993</v>
      </c>
      <c r="X713" s="815">
        <v>2747000</v>
      </c>
      <c r="Z713" s="812">
        <f t="shared" si="111"/>
        <v>-547000</v>
      </c>
      <c r="AA713" s="813">
        <v>4000000</v>
      </c>
      <c r="AB713" s="84">
        <f t="shared" si="114"/>
        <v>-4547000</v>
      </c>
      <c r="AE713" s="84">
        <f t="shared" si="112"/>
        <v>-1800000</v>
      </c>
    </row>
    <row r="714" spans="1:31" ht="15.75" hidden="1" thickBot="1">
      <c r="A714" s="84"/>
      <c r="B714" s="84"/>
      <c r="C714" s="84"/>
      <c r="D714" s="84"/>
      <c r="F714" s="771">
        <v>620</v>
      </c>
      <c r="G714" s="858" t="s">
        <v>89</v>
      </c>
      <c r="S714" s="751">
        <f t="shared" si="110"/>
        <v>0</v>
      </c>
      <c r="T714" s="84"/>
      <c r="AB714" s="84">
        <f t="shared" si="114"/>
        <v>0</v>
      </c>
    </row>
    <row r="715" spans="1:31">
      <c r="A715" s="84"/>
      <c r="B715" s="84"/>
      <c r="C715" s="84"/>
      <c r="D715" s="84"/>
      <c r="E715" s="770"/>
      <c r="F715" s="771"/>
      <c r="G715" s="772" t="s">
        <v>4927</v>
      </c>
      <c r="H715" s="773"/>
      <c r="I715" s="773"/>
      <c r="J715" s="774"/>
      <c r="K715" s="773"/>
      <c r="L715" s="775"/>
      <c r="M715" s="775"/>
      <c r="N715" s="776"/>
      <c r="O715" s="775"/>
      <c r="P715" s="775"/>
      <c r="Q715" s="775"/>
      <c r="R715" s="776"/>
      <c r="S715" s="859"/>
      <c r="T715" s="84"/>
      <c r="AB715" s="84">
        <f t="shared" si="114"/>
        <v>0</v>
      </c>
    </row>
    <row r="716" spans="1:31" ht="15.75" thickBot="1">
      <c r="A716" s="84"/>
      <c r="B716" s="84"/>
      <c r="C716" s="84"/>
      <c r="D716" s="84"/>
      <c r="E716" s="777"/>
      <c r="F716" s="778" t="s">
        <v>235</v>
      </c>
      <c r="G716" s="779" t="s">
        <v>236</v>
      </c>
      <c r="H716" s="780">
        <f>SUM(H655:H714)</f>
        <v>2280000</v>
      </c>
      <c r="I716" s="780">
        <f t="shared" ref="I716:S716" si="115">SUM(I655:I714)</f>
        <v>6052606.4300000006</v>
      </c>
      <c r="J716" s="781">
        <f>I716/H716</f>
        <v>2.6546519429824564</v>
      </c>
      <c r="K716" s="780">
        <f t="shared" si="115"/>
        <v>-3772606.4300000006</v>
      </c>
      <c r="L716" s="782">
        <f t="shared" si="115"/>
        <v>0</v>
      </c>
      <c r="M716" s="782">
        <f t="shared" si="115"/>
        <v>0</v>
      </c>
      <c r="N716" s="783"/>
      <c r="O716" s="782">
        <f t="shared" si="115"/>
        <v>0</v>
      </c>
      <c r="P716" s="782">
        <f>SUM(P655:P714)</f>
        <v>2280000</v>
      </c>
      <c r="Q716" s="782">
        <f t="shared" si="115"/>
        <v>6052606.4300000006</v>
      </c>
      <c r="R716" s="783">
        <f>Q716/P716</f>
        <v>2.6546519429824564</v>
      </c>
      <c r="S716" s="782">
        <f t="shared" si="115"/>
        <v>-3746310.6052245004</v>
      </c>
      <c r="T716" s="84"/>
      <c r="AB716" s="84">
        <f t="shared" si="114"/>
        <v>0</v>
      </c>
    </row>
    <row r="717" spans="1:31" ht="15.75" hidden="1" thickBot="1">
      <c r="A717" s="84"/>
      <c r="B717" s="84"/>
      <c r="C717" s="84"/>
      <c r="D717" s="84"/>
      <c r="F717" s="778" t="s">
        <v>237</v>
      </c>
      <c r="G717" s="779" t="s">
        <v>238</v>
      </c>
      <c r="S717" s="782">
        <f t="shared" ref="S717:S731" si="116">SUM(H717:L717)</f>
        <v>0</v>
      </c>
      <c r="T717" s="84"/>
      <c r="AB717" s="84">
        <f t="shared" si="114"/>
        <v>0</v>
      </c>
    </row>
    <row r="718" spans="1:31" ht="15.75" hidden="1" thickBot="1">
      <c r="A718" s="84"/>
      <c r="B718" s="84"/>
      <c r="C718" s="84"/>
      <c r="D718" s="84"/>
      <c r="F718" s="778" t="s">
        <v>239</v>
      </c>
      <c r="G718" s="779" t="s">
        <v>240</v>
      </c>
      <c r="S718" s="782">
        <f t="shared" si="116"/>
        <v>0</v>
      </c>
      <c r="T718" s="84"/>
      <c r="AB718" s="84">
        <f t="shared" si="114"/>
        <v>0</v>
      </c>
    </row>
    <row r="719" spans="1:31" ht="15.75" hidden="1" thickBot="1">
      <c r="A719" s="84"/>
      <c r="B719" s="84"/>
      <c r="C719" s="84"/>
      <c r="D719" s="84"/>
      <c r="F719" s="778" t="s">
        <v>241</v>
      </c>
      <c r="G719" s="779" t="s">
        <v>242</v>
      </c>
      <c r="S719" s="782">
        <f t="shared" si="116"/>
        <v>0</v>
      </c>
      <c r="T719" s="84"/>
      <c r="AB719" s="84">
        <f t="shared" si="114"/>
        <v>0</v>
      </c>
    </row>
    <row r="720" spans="1:31" ht="15.75" hidden="1" thickBot="1">
      <c r="A720" s="84"/>
      <c r="B720" s="84"/>
      <c r="C720" s="84"/>
      <c r="D720" s="84"/>
      <c r="F720" s="778" t="s">
        <v>243</v>
      </c>
      <c r="G720" s="779" t="s">
        <v>244</v>
      </c>
      <c r="S720" s="782">
        <f t="shared" si="116"/>
        <v>0</v>
      </c>
      <c r="T720" s="84"/>
      <c r="AB720" s="84">
        <f t="shared" si="114"/>
        <v>0</v>
      </c>
    </row>
    <row r="721" spans="1:28" ht="15.75" hidden="1" thickBot="1">
      <c r="A721" s="84"/>
      <c r="B721" s="84"/>
      <c r="C721" s="84"/>
      <c r="D721" s="84"/>
      <c r="F721" s="778" t="s">
        <v>245</v>
      </c>
      <c r="G721" s="779" t="s">
        <v>246</v>
      </c>
      <c r="S721" s="782">
        <f t="shared" si="116"/>
        <v>0</v>
      </c>
      <c r="T721" s="84"/>
      <c r="AB721" s="84">
        <f t="shared" si="114"/>
        <v>0</v>
      </c>
    </row>
    <row r="722" spans="1:28" ht="15.75" hidden="1" thickBot="1">
      <c r="A722" s="84"/>
      <c r="B722" s="84"/>
      <c r="C722" s="84"/>
      <c r="D722" s="84"/>
      <c r="F722" s="778" t="s">
        <v>247</v>
      </c>
      <c r="G722" s="779" t="s">
        <v>4692</v>
      </c>
      <c r="S722" s="782">
        <f t="shared" si="116"/>
        <v>0</v>
      </c>
      <c r="T722" s="84"/>
      <c r="AB722" s="84">
        <f t="shared" si="114"/>
        <v>0</v>
      </c>
    </row>
    <row r="723" spans="1:28" ht="30.75" hidden="1" thickBot="1">
      <c r="A723" s="84"/>
      <c r="B723" s="84"/>
      <c r="C723" s="84"/>
      <c r="D723" s="84"/>
      <c r="F723" s="778" t="s">
        <v>248</v>
      </c>
      <c r="G723" s="779" t="s">
        <v>4691</v>
      </c>
      <c r="S723" s="782">
        <f t="shared" si="116"/>
        <v>0</v>
      </c>
      <c r="T723" s="84"/>
      <c r="AB723" s="84">
        <f t="shared" si="114"/>
        <v>0</v>
      </c>
    </row>
    <row r="724" spans="1:28" ht="15.75" hidden="1" thickBot="1">
      <c r="A724" s="84"/>
      <c r="B724" s="84"/>
      <c r="C724" s="84"/>
      <c r="D724" s="84"/>
      <c r="F724" s="778" t="s">
        <v>249</v>
      </c>
      <c r="G724" s="779" t="s">
        <v>58</v>
      </c>
      <c r="S724" s="782">
        <f t="shared" si="116"/>
        <v>0</v>
      </c>
      <c r="T724" s="84"/>
      <c r="AB724" s="84">
        <f t="shared" si="114"/>
        <v>0</v>
      </c>
    </row>
    <row r="725" spans="1:28" ht="15.75" hidden="1" thickBot="1">
      <c r="A725" s="84"/>
      <c r="B725" s="84"/>
      <c r="C725" s="84"/>
      <c r="D725" s="84"/>
      <c r="F725" s="778" t="s">
        <v>250</v>
      </c>
      <c r="G725" s="779" t="s">
        <v>251</v>
      </c>
      <c r="S725" s="782">
        <f t="shared" si="116"/>
        <v>0</v>
      </c>
      <c r="T725" s="84"/>
      <c r="AB725" s="84">
        <f t="shared" si="114"/>
        <v>0</v>
      </c>
    </row>
    <row r="726" spans="1:28" ht="15.75" hidden="1" thickBot="1">
      <c r="A726" s="84"/>
      <c r="B726" s="84"/>
      <c r="C726" s="84"/>
      <c r="D726" s="84"/>
      <c r="F726" s="778" t="s">
        <v>252</v>
      </c>
      <c r="G726" s="779" t="s">
        <v>253</v>
      </c>
      <c r="S726" s="782">
        <f t="shared" si="116"/>
        <v>0</v>
      </c>
      <c r="T726" s="84"/>
      <c r="AB726" s="84">
        <f t="shared" si="114"/>
        <v>0</v>
      </c>
    </row>
    <row r="727" spans="1:28" ht="30.75" hidden="1" thickBot="1">
      <c r="A727" s="84"/>
      <c r="B727" s="84"/>
      <c r="C727" s="84"/>
      <c r="D727" s="84"/>
      <c r="F727" s="778" t="s">
        <v>254</v>
      </c>
      <c r="G727" s="779" t="s">
        <v>255</v>
      </c>
      <c r="S727" s="782">
        <f t="shared" si="116"/>
        <v>0</v>
      </c>
      <c r="T727" s="84"/>
      <c r="AB727" s="84">
        <f t="shared" si="114"/>
        <v>0</v>
      </c>
    </row>
    <row r="728" spans="1:28" ht="15.75" hidden="1" thickBot="1">
      <c r="A728" s="84"/>
      <c r="B728" s="84"/>
      <c r="C728" s="84"/>
      <c r="D728" s="84"/>
      <c r="F728" s="778" t="s">
        <v>256</v>
      </c>
      <c r="G728" s="779" t="s">
        <v>257</v>
      </c>
      <c r="S728" s="782">
        <f t="shared" si="116"/>
        <v>0</v>
      </c>
      <c r="T728" s="84"/>
      <c r="AB728" s="84">
        <f t="shared" si="114"/>
        <v>0</v>
      </c>
    </row>
    <row r="729" spans="1:28" ht="30.75" hidden="1" thickBot="1">
      <c r="A729" s="84"/>
      <c r="B729" s="84"/>
      <c r="C729" s="84"/>
      <c r="D729" s="84"/>
      <c r="F729" s="778" t="s">
        <v>258</v>
      </c>
      <c r="G729" s="779" t="s">
        <v>259</v>
      </c>
      <c r="S729" s="782">
        <f t="shared" si="116"/>
        <v>0</v>
      </c>
      <c r="T729" s="84"/>
      <c r="AB729" s="84">
        <f t="shared" si="114"/>
        <v>0</v>
      </c>
    </row>
    <row r="730" spans="1:28" ht="30.75" hidden="1" thickBot="1">
      <c r="A730" s="84"/>
      <c r="B730" s="84"/>
      <c r="C730" s="84"/>
      <c r="D730" s="84"/>
      <c r="F730" s="778" t="s">
        <v>260</v>
      </c>
      <c r="G730" s="779" t="s">
        <v>261</v>
      </c>
      <c r="S730" s="782">
        <f t="shared" si="116"/>
        <v>0</v>
      </c>
      <c r="T730" s="84"/>
      <c r="AB730" s="84">
        <f t="shared" si="114"/>
        <v>0</v>
      </c>
    </row>
    <row r="731" spans="1:28" ht="15.75" hidden="1" thickBot="1">
      <c r="A731" s="84"/>
      <c r="B731" s="84"/>
      <c r="C731" s="84"/>
      <c r="D731" s="84"/>
      <c r="F731" s="778" t="s">
        <v>262</v>
      </c>
      <c r="G731" s="779" t="s">
        <v>263</v>
      </c>
      <c r="H731" s="780"/>
      <c r="I731" s="780"/>
      <c r="J731" s="781"/>
      <c r="K731" s="780"/>
      <c r="L731" s="782"/>
      <c r="M731" s="782"/>
      <c r="N731" s="783"/>
      <c r="O731" s="782"/>
      <c r="P731" s="782"/>
      <c r="Q731" s="782"/>
      <c r="R731" s="783"/>
      <c r="S731" s="782">
        <f t="shared" si="116"/>
        <v>0</v>
      </c>
      <c r="T731" s="84"/>
      <c r="AB731" s="84">
        <f t="shared" si="114"/>
        <v>0</v>
      </c>
    </row>
    <row r="732" spans="1:28" ht="15.75" thickBot="1">
      <c r="A732" s="84"/>
      <c r="B732" s="84"/>
      <c r="C732" s="84"/>
      <c r="D732" s="84"/>
      <c r="G732" s="784" t="s">
        <v>4928</v>
      </c>
      <c r="H732" s="785">
        <f>SUM(H716:H731)</f>
        <v>2280000</v>
      </c>
      <c r="I732" s="785">
        <f t="shared" ref="I732:S732" si="117">SUM(I716:I731)</f>
        <v>6052606.4300000006</v>
      </c>
      <c r="J732" s="786">
        <f t="shared" si="117"/>
        <v>2.6546519429824564</v>
      </c>
      <c r="K732" s="785">
        <f t="shared" si="117"/>
        <v>-3772606.4300000006</v>
      </c>
      <c r="L732" s="787">
        <f t="shared" si="117"/>
        <v>0</v>
      </c>
      <c r="M732" s="787">
        <f t="shared" si="117"/>
        <v>0</v>
      </c>
      <c r="N732" s="788"/>
      <c r="O732" s="787">
        <f t="shared" si="117"/>
        <v>0</v>
      </c>
      <c r="P732" s="787">
        <f t="shared" si="117"/>
        <v>2280000</v>
      </c>
      <c r="Q732" s="787">
        <f t="shared" si="117"/>
        <v>6052606.4300000006</v>
      </c>
      <c r="R732" s="788">
        <f t="shared" si="117"/>
        <v>2.6546519429824564</v>
      </c>
      <c r="S732" s="787">
        <f t="shared" si="117"/>
        <v>-3746310.6052245004</v>
      </c>
      <c r="T732" s="84"/>
      <c r="AB732" s="84">
        <f t="shared" si="114"/>
        <v>0</v>
      </c>
    </row>
    <row r="733" spans="1:28" ht="28.5">
      <c r="A733" s="84"/>
      <c r="B733" s="84"/>
      <c r="C733" s="84"/>
      <c r="D733" s="84"/>
      <c r="E733" s="770"/>
      <c r="F733" s="771"/>
      <c r="G733" s="789" t="s">
        <v>4176</v>
      </c>
      <c r="H733" s="790"/>
      <c r="I733" s="791"/>
      <c r="J733" s="792"/>
      <c r="K733" s="791"/>
      <c r="L733" s="793"/>
      <c r="M733" s="794"/>
      <c r="N733" s="795"/>
      <c r="O733" s="794"/>
      <c r="P733" s="794"/>
      <c r="Q733" s="794"/>
      <c r="R733" s="795"/>
      <c r="S733" s="860"/>
      <c r="T733" s="84"/>
      <c r="AB733" s="84">
        <f t="shared" si="114"/>
        <v>0</v>
      </c>
    </row>
    <row r="734" spans="1:28" ht="15.75" thickBot="1">
      <c r="A734" s="84"/>
      <c r="B734" s="84"/>
      <c r="C734" s="84"/>
      <c r="D734" s="84"/>
      <c r="E734" s="777"/>
      <c r="F734" s="778" t="s">
        <v>235</v>
      </c>
      <c r="G734" s="779" t="s">
        <v>236</v>
      </c>
      <c r="H734" s="780">
        <f>SUM(H655:H714)</f>
        <v>2280000</v>
      </c>
      <c r="I734" s="780">
        <f t="shared" ref="I734:S734" si="118">SUM(I655:I714)</f>
        <v>6052606.4300000006</v>
      </c>
      <c r="J734" s="781">
        <f>I734/H734</f>
        <v>2.6546519429824564</v>
      </c>
      <c r="K734" s="780">
        <f t="shared" si="118"/>
        <v>-3772606.4300000006</v>
      </c>
      <c r="L734" s="782">
        <f t="shared" si="118"/>
        <v>0</v>
      </c>
      <c r="M734" s="782">
        <f t="shared" si="118"/>
        <v>0</v>
      </c>
      <c r="N734" s="783"/>
      <c r="O734" s="782">
        <f t="shared" si="118"/>
        <v>0</v>
      </c>
      <c r="P734" s="782">
        <f t="shared" si="118"/>
        <v>2280000</v>
      </c>
      <c r="Q734" s="782">
        <f t="shared" si="118"/>
        <v>6052606.4300000006</v>
      </c>
      <c r="R734" s="783">
        <f>Q734/P734</f>
        <v>2.6546519429824564</v>
      </c>
      <c r="S734" s="782">
        <f t="shared" si="118"/>
        <v>-3746310.6052245004</v>
      </c>
      <c r="T734" s="84"/>
      <c r="AB734" s="84">
        <f t="shared" si="114"/>
        <v>0</v>
      </c>
    </row>
    <row r="735" spans="1:28" ht="15.75" hidden="1" thickBot="1">
      <c r="A735" s="84"/>
      <c r="B735" s="84"/>
      <c r="C735" s="84"/>
      <c r="D735" s="84"/>
      <c r="F735" s="778" t="s">
        <v>237</v>
      </c>
      <c r="G735" s="779" t="s">
        <v>238</v>
      </c>
      <c r="S735" s="782">
        <f t="shared" ref="S735:S749" si="119">SUM(H735:L735)</f>
        <v>0</v>
      </c>
      <c r="T735" s="84"/>
      <c r="AB735" s="84">
        <f t="shared" si="114"/>
        <v>0</v>
      </c>
    </row>
    <row r="736" spans="1:28" ht="15.75" hidden="1" thickBot="1">
      <c r="A736" s="84"/>
      <c r="B736" s="84"/>
      <c r="F736" s="778" t="s">
        <v>239</v>
      </c>
      <c r="G736" s="779" t="s">
        <v>240</v>
      </c>
      <c r="S736" s="782">
        <f t="shared" si="119"/>
        <v>0</v>
      </c>
      <c r="T736" s="84"/>
      <c r="AB736" s="84">
        <f t="shared" si="114"/>
        <v>0</v>
      </c>
    </row>
    <row r="737" spans="1:28" ht="15.75" hidden="1" thickBot="1">
      <c r="A737" s="84"/>
      <c r="B737" s="84"/>
      <c r="F737" s="778" t="s">
        <v>241</v>
      </c>
      <c r="G737" s="779" t="s">
        <v>242</v>
      </c>
      <c r="S737" s="782">
        <f t="shared" si="119"/>
        <v>0</v>
      </c>
      <c r="T737" s="84"/>
      <c r="AB737" s="84">
        <f t="shared" si="114"/>
        <v>0</v>
      </c>
    </row>
    <row r="738" spans="1:28" ht="15.75" hidden="1" thickBot="1">
      <c r="A738" s="84"/>
      <c r="B738" s="84"/>
      <c r="F738" s="778" t="s">
        <v>243</v>
      </c>
      <c r="G738" s="779" t="s">
        <v>244</v>
      </c>
      <c r="S738" s="782">
        <f t="shared" si="119"/>
        <v>0</v>
      </c>
      <c r="T738" s="84"/>
      <c r="AB738" s="84">
        <f t="shared" si="114"/>
        <v>0</v>
      </c>
    </row>
    <row r="739" spans="1:28" ht="15.75" hidden="1" thickBot="1">
      <c r="A739" s="84"/>
      <c r="B739" s="84"/>
      <c r="F739" s="778" t="s">
        <v>245</v>
      </c>
      <c r="G739" s="779" t="s">
        <v>246</v>
      </c>
      <c r="S739" s="782">
        <f t="shared" si="119"/>
        <v>0</v>
      </c>
      <c r="T739" s="84"/>
      <c r="AB739" s="84">
        <f t="shared" si="114"/>
        <v>0</v>
      </c>
    </row>
    <row r="740" spans="1:28" ht="15.75" hidden="1" thickBot="1">
      <c r="A740" s="84"/>
      <c r="B740" s="84"/>
      <c r="F740" s="778" t="s">
        <v>247</v>
      </c>
      <c r="G740" s="779" t="s">
        <v>4692</v>
      </c>
      <c r="S740" s="782">
        <f t="shared" si="119"/>
        <v>0</v>
      </c>
      <c r="T740" s="84"/>
      <c r="AB740" s="84">
        <f t="shared" si="114"/>
        <v>0</v>
      </c>
    </row>
    <row r="741" spans="1:28" ht="30.75" hidden="1" thickBot="1">
      <c r="A741" s="84"/>
      <c r="B741" s="84"/>
      <c r="F741" s="778" t="s">
        <v>248</v>
      </c>
      <c r="G741" s="779" t="s">
        <v>4691</v>
      </c>
      <c r="S741" s="782">
        <f t="shared" si="119"/>
        <v>0</v>
      </c>
      <c r="T741" s="84"/>
      <c r="AB741" s="84">
        <f t="shared" si="114"/>
        <v>0</v>
      </c>
    </row>
    <row r="742" spans="1:28" ht="15.75" hidden="1" thickBot="1">
      <c r="A742" s="84"/>
      <c r="B742" s="84"/>
      <c r="F742" s="778" t="s">
        <v>249</v>
      </c>
      <c r="G742" s="779" t="s">
        <v>58</v>
      </c>
      <c r="S742" s="782">
        <f t="shared" si="119"/>
        <v>0</v>
      </c>
      <c r="T742" s="84"/>
      <c r="AB742" s="84">
        <f t="shared" si="114"/>
        <v>0</v>
      </c>
    </row>
    <row r="743" spans="1:28" ht="15.75" hidden="1" thickBot="1">
      <c r="A743" s="84"/>
      <c r="B743" s="84"/>
      <c r="F743" s="778" t="s">
        <v>250</v>
      </c>
      <c r="G743" s="779" t="s">
        <v>251</v>
      </c>
      <c r="S743" s="782">
        <f t="shared" si="119"/>
        <v>0</v>
      </c>
      <c r="T743" s="84"/>
      <c r="AB743" s="84">
        <f t="shared" si="114"/>
        <v>0</v>
      </c>
    </row>
    <row r="744" spans="1:28" ht="15.75" hidden="1" thickBot="1">
      <c r="A744" s="84"/>
      <c r="B744" s="84"/>
      <c r="F744" s="778" t="s">
        <v>252</v>
      </c>
      <c r="G744" s="779" t="s">
        <v>253</v>
      </c>
      <c r="S744" s="782">
        <f t="shared" si="119"/>
        <v>0</v>
      </c>
      <c r="T744" s="84"/>
      <c r="AB744" s="84">
        <f t="shared" si="114"/>
        <v>0</v>
      </c>
    </row>
    <row r="745" spans="1:28" ht="30.75" hidden="1" thickBot="1">
      <c r="A745" s="84"/>
      <c r="B745" s="84"/>
      <c r="F745" s="778" t="s">
        <v>254</v>
      </c>
      <c r="G745" s="779" t="s">
        <v>255</v>
      </c>
      <c r="S745" s="782">
        <f t="shared" si="119"/>
        <v>0</v>
      </c>
      <c r="T745" s="84"/>
      <c r="AB745" s="84">
        <f t="shared" si="114"/>
        <v>0</v>
      </c>
    </row>
    <row r="746" spans="1:28" ht="15.75" hidden="1" thickBot="1">
      <c r="A746" s="84"/>
      <c r="B746" s="84"/>
      <c r="F746" s="778" t="s">
        <v>256</v>
      </c>
      <c r="G746" s="779" t="s">
        <v>257</v>
      </c>
      <c r="S746" s="782">
        <f t="shared" si="119"/>
        <v>0</v>
      </c>
      <c r="T746" s="84"/>
      <c r="AB746" s="84">
        <f t="shared" si="114"/>
        <v>0</v>
      </c>
    </row>
    <row r="747" spans="1:28" ht="30.75" hidden="1" thickBot="1">
      <c r="A747" s="84"/>
      <c r="B747" s="84"/>
      <c r="F747" s="778" t="s">
        <v>258</v>
      </c>
      <c r="G747" s="779" t="s">
        <v>259</v>
      </c>
      <c r="S747" s="782">
        <f t="shared" si="119"/>
        <v>0</v>
      </c>
      <c r="T747" s="84"/>
      <c r="AB747" s="84">
        <f t="shared" si="114"/>
        <v>0</v>
      </c>
    </row>
    <row r="748" spans="1:28" ht="30.75" hidden="1" thickBot="1">
      <c r="A748" s="84"/>
      <c r="B748" s="84"/>
      <c r="F748" s="778" t="s">
        <v>260</v>
      </c>
      <c r="G748" s="779" t="s">
        <v>261</v>
      </c>
      <c r="S748" s="782">
        <f t="shared" si="119"/>
        <v>0</v>
      </c>
      <c r="T748" s="84"/>
      <c r="AB748" s="84">
        <f t="shared" ref="AB748:AB839" si="120">Z748-AA748</f>
        <v>0</v>
      </c>
    </row>
    <row r="749" spans="1:28" ht="15.75" hidden="1" thickBot="1">
      <c r="A749" s="84"/>
      <c r="B749" s="84"/>
      <c r="F749" s="778" t="s">
        <v>262</v>
      </c>
      <c r="G749" s="779" t="s">
        <v>263</v>
      </c>
      <c r="H749" s="780"/>
      <c r="I749" s="780"/>
      <c r="J749" s="781"/>
      <c r="K749" s="780"/>
      <c r="L749" s="782"/>
      <c r="M749" s="782"/>
      <c r="N749" s="783"/>
      <c r="O749" s="782"/>
      <c r="P749" s="782"/>
      <c r="Q749" s="782"/>
      <c r="R749" s="783"/>
      <c r="S749" s="782">
        <f t="shared" si="119"/>
        <v>0</v>
      </c>
      <c r="T749" s="84"/>
      <c r="AB749" s="84">
        <f t="shared" si="120"/>
        <v>0</v>
      </c>
    </row>
    <row r="750" spans="1:28" ht="15.75" thickBot="1">
      <c r="A750" s="84"/>
      <c r="B750" s="84"/>
      <c r="G750" s="784" t="s">
        <v>4150</v>
      </c>
      <c r="H750" s="785">
        <f>SUM(H734:H749)</f>
        <v>2280000</v>
      </c>
      <c r="I750" s="785">
        <f t="shared" ref="I750:S750" si="121">SUM(I734:I749)</f>
        <v>6052606.4300000006</v>
      </c>
      <c r="J750" s="786">
        <f t="shared" si="121"/>
        <v>2.6546519429824564</v>
      </c>
      <c r="K750" s="785">
        <f t="shared" si="121"/>
        <v>-3772606.4300000006</v>
      </c>
      <c r="L750" s="787">
        <f t="shared" si="121"/>
        <v>0</v>
      </c>
      <c r="M750" s="787">
        <f t="shared" si="121"/>
        <v>0</v>
      </c>
      <c r="N750" s="788"/>
      <c r="O750" s="787">
        <f t="shared" si="121"/>
        <v>0</v>
      </c>
      <c r="P750" s="787">
        <f t="shared" si="121"/>
        <v>2280000</v>
      </c>
      <c r="Q750" s="787">
        <f t="shared" si="121"/>
        <v>6052606.4300000006</v>
      </c>
      <c r="R750" s="788">
        <f t="shared" si="121"/>
        <v>2.6546519429824564</v>
      </c>
      <c r="S750" s="787">
        <f t="shared" si="121"/>
        <v>-3746310.6052245004</v>
      </c>
      <c r="T750" s="84"/>
      <c r="AB750" s="84">
        <f t="shared" si="120"/>
        <v>0</v>
      </c>
    </row>
    <row r="751" spans="1:28">
      <c r="A751" s="84"/>
      <c r="B751" s="84"/>
      <c r="C751" s="743"/>
      <c r="D751" s="84"/>
      <c r="E751" s="976"/>
      <c r="F751" s="84"/>
      <c r="T751" s="84"/>
      <c r="AB751" s="84">
        <f t="shared" si="120"/>
        <v>0</v>
      </c>
    </row>
    <row r="752" spans="1:28">
      <c r="C752" s="747" t="s">
        <v>4086</v>
      </c>
      <c r="D752" s="756"/>
      <c r="G752" s="977" t="s">
        <v>4929</v>
      </c>
      <c r="AB752" s="84">
        <f t="shared" si="120"/>
        <v>0</v>
      </c>
    </row>
    <row r="753" spans="1:31" ht="30">
      <c r="C753" s="747"/>
      <c r="D753" s="764">
        <v>160</v>
      </c>
      <c r="E753" s="765"/>
      <c r="F753" s="764"/>
      <c r="G753" s="766" t="s">
        <v>106</v>
      </c>
      <c r="H753" s="780"/>
      <c r="I753" s="780"/>
      <c r="J753" s="781"/>
      <c r="K753" s="780"/>
      <c r="L753" s="782"/>
      <c r="M753" s="782"/>
      <c r="N753" s="783"/>
      <c r="O753" s="782"/>
      <c r="P753" s="782"/>
      <c r="Q753" s="782"/>
      <c r="R753" s="783"/>
      <c r="S753" s="782"/>
      <c r="AB753" s="84">
        <f t="shared" si="120"/>
        <v>0</v>
      </c>
    </row>
    <row r="754" spans="1:31" ht="15.75" thickBot="1">
      <c r="E754" s="746" t="s">
        <v>5266</v>
      </c>
      <c r="F754" s="768">
        <v>499</v>
      </c>
      <c r="G754" s="858" t="s">
        <v>4088</v>
      </c>
      <c r="H754" s="916">
        <v>0</v>
      </c>
      <c r="I754" s="749">
        <v>0</v>
      </c>
      <c r="J754" s="750" t="e">
        <f>I754/H754</f>
        <v>#DIV/0!</v>
      </c>
      <c r="K754" s="749">
        <f>H754-I754</f>
        <v>0</v>
      </c>
      <c r="L754" s="751">
        <v>0</v>
      </c>
      <c r="M754" s="751">
        <v>0</v>
      </c>
      <c r="O754" s="751">
        <f>L754-M754</f>
        <v>0</v>
      </c>
      <c r="P754" s="751">
        <f>L754+H754</f>
        <v>0</v>
      </c>
      <c r="Q754" s="751">
        <f>M754+I754</f>
        <v>0</v>
      </c>
      <c r="R754" s="752" t="e">
        <f>Q754/P754</f>
        <v>#DIV/0!</v>
      </c>
      <c r="S754" s="751">
        <f>P754-Q754</f>
        <v>0</v>
      </c>
      <c r="Z754" s="812">
        <f>H754-X754+Y754</f>
        <v>0</v>
      </c>
      <c r="AA754" s="813">
        <v>344100.60000000009</v>
      </c>
      <c r="AB754" s="84">
        <f t="shared" si="120"/>
        <v>-344100.60000000009</v>
      </c>
      <c r="AE754" s="84">
        <f>H754-AA754</f>
        <v>-344100.60000000009</v>
      </c>
    </row>
    <row r="755" spans="1:31">
      <c r="E755" s="770"/>
      <c r="F755" s="771"/>
      <c r="G755" s="772" t="s">
        <v>4742</v>
      </c>
      <c r="H755" s="773"/>
      <c r="I755" s="773"/>
      <c r="J755" s="774"/>
      <c r="K755" s="773"/>
      <c r="L755" s="775"/>
      <c r="M755" s="775"/>
      <c r="N755" s="776"/>
      <c r="O755" s="775"/>
      <c r="P755" s="775"/>
      <c r="Q755" s="775"/>
      <c r="R755" s="776"/>
      <c r="S755" s="859"/>
      <c r="AB755" s="84">
        <f t="shared" si="120"/>
        <v>0</v>
      </c>
    </row>
    <row r="756" spans="1:31" ht="15.75" thickBot="1">
      <c r="E756" s="777"/>
      <c r="F756" s="778" t="s">
        <v>235</v>
      </c>
      <c r="G756" s="779" t="s">
        <v>236</v>
      </c>
      <c r="H756" s="780">
        <f t="shared" ref="H756:M756" si="122">SUM(H754)</f>
        <v>0</v>
      </c>
      <c r="I756" s="780">
        <f t="shared" si="122"/>
        <v>0</v>
      </c>
      <c r="J756" s="781" t="e">
        <f t="shared" si="122"/>
        <v>#DIV/0!</v>
      </c>
      <c r="K756" s="780">
        <f t="shared" si="122"/>
        <v>0</v>
      </c>
      <c r="L756" s="782">
        <f t="shared" si="122"/>
        <v>0</v>
      </c>
      <c r="M756" s="782">
        <f t="shared" si="122"/>
        <v>0</v>
      </c>
      <c r="N756" s="783"/>
      <c r="O756" s="782">
        <f>SUM(O754)</f>
        <v>0</v>
      </c>
      <c r="P756" s="782">
        <f>SUM(P754)</f>
        <v>0</v>
      </c>
      <c r="Q756" s="782">
        <f>SUM(Q754)</f>
        <v>0</v>
      </c>
      <c r="R756" s="783" t="e">
        <f>SUM(R754)</f>
        <v>#DIV/0!</v>
      </c>
      <c r="S756" s="782">
        <f>SUM(S754)</f>
        <v>0</v>
      </c>
      <c r="AB756" s="84">
        <f t="shared" si="120"/>
        <v>0</v>
      </c>
    </row>
    <row r="757" spans="1:31" ht="15.75" thickBot="1">
      <c r="G757" s="784" t="s">
        <v>4743</v>
      </c>
      <c r="H757" s="785">
        <f t="shared" ref="H757:M757" si="123">SUM(H756)</f>
        <v>0</v>
      </c>
      <c r="I757" s="785">
        <f t="shared" si="123"/>
        <v>0</v>
      </c>
      <c r="J757" s="786" t="e">
        <f t="shared" si="123"/>
        <v>#DIV/0!</v>
      </c>
      <c r="K757" s="785">
        <f t="shared" si="123"/>
        <v>0</v>
      </c>
      <c r="L757" s="787">
        <f t="shared" si="123"/>
        <v>0</v>
      </c>
      <c r="M757" s="787">
        <f t="shared" si="123"/>
        <v>0</v>
      </c>
      <c r="N757" s="788"/>
      <c r="O757" s="787">
        <f>SUM(O756)</f>
        <v>0</v>
      </c>
      <c r="P757" s="787">
        <f>SUM(P756)</f>
        <v>0</v>
      </c>
      <c r="Q757" s="787">
        <f>SUM(Q756)</f>
        <v>0</v>
      </c>
      <c r="R757" s="788" t="e">
        <f>SUM(R756)</f>
        <v>#DIV/0!</v>
      </c>
      <c r="S757" s="787">
        <f>SUM(S756)</f>
        <v>0</v>
      </c>
      <c r="AB757" s="84">
        <f t="shared" si="120"/>
        <v>0</v>
      </c>
    </row>
    <row r="758" spans="1:31" ht="28.5">
      <c r="E758" s="770"/>
      <c r="F758" s="771"/>
      <c r="G758" s="789" t="s">
        <v>4932</v>
      </c>
      <c r="H758" s="790"/>
      <c r="I758" s="791"/>
      <c r="J758" s="792"/>
      <c r="K758" s="791"/>
      <c r="L758" s="793"/>
      <c r="M758" s="794"/>
      <c r="N758" s="795"/>
      <c r="O758" s="794"/>
      <c r="P758" s="794"/>
      <c r="Q758" s="794"/>
      <c r="R758" s="795"/>
      <c r="S758" s="860"/>
      <c r="AB758" s="84">
        <f t="shared" si="120"/>
        <v>0</v>
      </c>
    </row>
    <row r="759" spans="1:31" ht="15.75" thickBot="1">
      <c r="E759" s="777"/>
      <c r="F759" s="778" t="s">
        <v>235</v>
      </c>
      <c r="G759" s="779" t="s">
        <v>236</v>
      </c>
      <c r="H759" s="780">
        <f t="shared" ref="H759:M759" si="124">SUM(H756)</f>
        <v>0</v>
      </c>
      <c r="I759" s="780">
        <f t="shared" si="124"/>
        <v>0</v>
      </c>
      <c r="J759" s="781" t="e">
        <f t="shared" si="124"/>
        <v>#DIV/0!</v>
      </c>
      <c r="K759" s="780">
        <f t="shared" si="124"/>
        <v>0</v>
      </c>
      <c r="L759" s="782">
        <f t="shared" si="124"/>
        <v>0</v>
      </c>
      <c r="M759" s="782">
        <f t="shared" si="124"/>
        <v>0</v>
      </c>
      <c r="N759" s="783"/>
      <c r="O759" s="782">
        <f>SUM(O756)</f>
        <v>0</v>
      </c>
      <c r="P759" s="782">
        <f>SUM(P756)</f>
        <v>0</v>
      </c>
      <c r="Q759" s="782">
        <f>SUM(Q756)</f>
        <v>0</v>
      </c>
      <c r="R759" s="783" t="e">
        <f>SUM(R756)</f>
        <v>#DIV/0!</v>
      </c>
      <c r="S759" s="782">
        <f>SUM(S756)</f>
        <v>0</v>
      </c>
      <c r="AB759" s="84">
        <f t="shared" si="120"/>
        <v>0</v>
      </c>
    </row>
    <row r="760" spans="1:31" ht="15.75" thickBot="1">
      <c r="G760" s="784" t="s">
        <v>4931</v>
      </c>
      <c r="H760" s="785">
        <f t="shared" ref="H760:M760" si="125">SUM(H759)</f>
        <v>0</v>
      </c>
      <c r="I760" s="785">
        <f t="shared" si="125"/>
        <v>0</v>
      </c>
      <c r="J760" s="786" t="e">
        <f t="shared" si="125"/>
        <v>#DIV/0!</v>
      </c>
      <c r="K760" s="785">
        <f t="shared" si="125"/>
        <v>0</v>
      </c>
      <c r="L760" s="787">
        <f t="shared" si="125"/>
        <v>0</v>
      </c>
      <c r="M760" s="787">
        <f t="shared" si="125"/>
        <v>0</v>
      </c>
      <c r="N760" s="788"/>
      <c r="O760" s="787">
        <f>SUM(O759)</f>
        <v>0</v>
      </c>
      <c r="P760" s="787">
        <f>SUM(P759)</f>
        <v>0</v>
      </c>
      <c r="Q760" s="787">
        <f>SUM(Q759)</f>
        <v>0</v>
      </c>
      <c r="R760" s="788" t="e">
        <f>SUM(R759)</f>
        <v>#DIV/0!</v>
      </c>
      <c r="S760" s="787">
        <f>SUM(S759)</f>
        <v>0</v>
      </c>
      <c r="AB760" s="84">
        <f t="shared" si="120"/>
        <v>0</v>
      </c>
    </row>
    <row r="761" spans="1:31">
      <c r="A761" s="84"/>
      <c r="B761" s="84"/>
      <c r="C761" s="743"/>
      <c r="D761" s="84"/>
      <c r="E761" s="976"/>
      <c r="F761" s="84"/>
      <c r="T761" s="84"/>
      <c r="AB761" s="84">
        <f t="shared" si="120"/>
        <v>0</v>
      </c>
    </row>
    <row r="762" spans="1:31">
      <c r="C762" s="747" t="s">
        <v>4087</v>
      </c>
      <c r="D762" s="756"/>
      <c r="G762" s="977" t="s">
        <v>4930</v>
      </c>
      <c r="AB762" s="84">
        <f t="shared" si="120"/>
        <v>0</v>
      </c>
    </row>
    <row r="763" spans="1:31" ht="30">
      <c r="C763" s="747"/>
      <c r="D763" s="764">
        <v>160</v>
      </c>
      <c r="E763" s="765"/>
      <c r="F763" s="764"/>
      <c r="G763" s="766" t="s">
        <v>106</v>
      </c>
      <c r="H763" s="780"/>
      <c r="I763" s="780"/>
      <c r="J763" s="781"/>
      <c r="K763" s="780"/>
      <c r="L763" s="782"/>
      <c r="M763" s="782"/>
      <c r="N763" s="783"/>
      <c r="O763" s="782"/>
      <c r="P763" s="782"/>
      <c r="Q763" s="782"/>
      <c r="R763" s="783"/>
      <c r="S763" s="782"/>
      <c r="AB763" s="84">
        <f t="shared" si="120"/>
        <v>0</v>
      </c>
    </row>
    <row r="764" spans="1:31" ht="15.75" thickBot="1">
      <c r="E764" s="746" t="s">
        <v>5267</v>
      </c>
      <c r="F764" s="768">
        <v>499</v>
      </c>
      <c r="G764" s="858" t="s">
        <v>4088</v>
      </c>
      <c r="H764" s="749">
        <f>500000-500000</f>
        <v>0</v>
      </c>
      <c r="I764" s="749">
        <v>0</v>
      </c>
      <c r="K764" s="749">
        <f>H764-I764</f>
        <v>0</v>
      </c>
      <c r="L764" s="751">
        <v>0</v>
      </c>
      <c r="M764" s="751">
        <v>0</v>
      </c>
      <c r="O764" s="751">
        <f>L764-M764</f>
        <v>0</v>
      </c>
      <c r="P764" s="751">
        <f>L764+H764</f>
        <v>0</v>
      </c>
      <c r="Q764" s="751">
        <f>M764+I764</f>
        <v>0</v>
      </c>
      <c r="S764" s="751">
        <f>P764-Q764</f>
        <v>0</v>
      </c>
      <c r="Z764" s="812">
        <f>H764-X764+Y764</f>
        <v>0</v>
      </c>
      <c r="AA764" s="813">
        <v>1250000</v>
      </c>
      <c r="AB764" s="84">
        <f t="shared" si="120"/>
        <v>-1250000</v>
      </c>
      <c r="AE764" s="84">
        <f>H764-AA764</f>
        <v>-1250000</v>
      </c>
    </row>
    <row r="765" spans="1:31">
      <c r="E765" s="770"/>
      <c r="F765" s="771"/>
      <c r="G765" s="772" t="s">
        <v>4742</v>
      </c>
      <c r="H765" s="773"/>
      <c r="I765" s="773"/>
      <c r="J765" s="774"/>
      <c r="K765" s="773"/>
      <c r="L765" s="775"/>
      <c r="M765" s="775"/>
      <c r="N765" s="776"/>
      <c r="O765" s="775"/>
      <c r="P765" s="775"/>
      <c r="Q765" s="775"/>
      <c r="R765" s="776"/>
      <c r="S765" s="859"/>
      <c r="AB765" s="84">
        <f t="shared" si="120"/>
        <v>0</v>
      </c>
    </row>
    <row r="766" spans="1:31" ht="15.75" thickBot="1">
      <c r="E766" s="777"/>
      <c r="F766" s="778" t="s">
        <v>235</v>
      </c>
      <c r="G766" s="779" t="s">
        <v>236</v>
      </c>
      <c r="H766" s="780">
        <f t="shared" ref="H766:M766" si="126">SUM(H764)</f>
        <v>0</v>
      </c>
      <c r="I766" s="780">
        <f t="shared" si="126"/>
        <v>0</v>
      </c>
      <c r="J766" s="781"/>
      <c r="K766" s="780">
        <f t="shared" si="126"/>
        <v>0</v>
      </c>
      <c r="L766" s="782">
        <f t="shared" si="126"/>
        <v>0</v>
      </c>
      <c r="M766" s="782">
        <f t="shared" si="126"/>
        <v>0</v>
      </c>
      <c r="N766" s="783"/>
      <c r="O766" s="782">
        <f>SUM(O764)</f>
        <v>0</v>
      </c>
      <c r="P766" s="782">
        <f>SUM(P764)</f>
        <v>0</v>
      </c>
      <c r="Q766" s="782">
        <f>SUM(Q764)</f>
        <v>0</v>
      </c>
      <c r="R766" s="783"/>
      <c r="S766" s="782">
        <f>SUM(S764)</f>
        <v>0</v>
      </c>
      <c r="AB766" s="84">
        <f t="shared" si="120"/>
        <v>0</v>
      </c>
    </row>
    <row r="767" spans="1:31" ht="15.75" thickBot="1">
      <c r="G767" s="784" t="s">
        <v>4743</v>
      </c>
      <c r="H767" s="785">
        <f t="shared" ref="H767:M767" si="127">SUM(H766)</f>
        <v>0</v>
      </c>
      <c r="I767" s="785">
        <f t="shared" si="127"/>
        <v>0</v>
      </c>
      <c r="J767" s="786"/>
      <c r="K767" s="785">
        <f t="shared" si="127"/>
        <v>0</v>
      </c>
      <c r="L767" s="787">
        <f t="shared" si="127"/>
        <v>0</v>
      </c>
      <c r="M767" s="787">
        <f t="shared" si="127"/>
        <v>0</v>
      </c>
      <c r="N767" s="788"/>
      <c r="O767" s="787">
        <f>SUM(O766)</f>
        <v>0</v>
      </c>
      <c r="P767" s="787">
        <f>SUM(P766)</f>
        <v>0</v>
      </c>
      <c r="Q767" s="787">
        <f>SUM(Q766)</f>
        <v>0</v>
      </c>
      <c r="R767" s="788"/>
      <c r="S767" s="787">
        <f>SUM(S766)</f>
        <v>0</v>
      </c>
      <c r="AB767" s="84">
        <f t="shared" si="120"/>
        <v>0</v>
      </c>
    </row>
    <row r="768" spans="1:31" ht="28.5">
      <c r="E768" s="770"/>
      <c r="F768" s="771"/>
      <c r="G768" s="789" t="s">
        <v>4711</v>
      </c>
      <c r="H768" s="790"/>
      <c r="I768" s="791"/>
      <c r="J768" s="792"/>
      <c r="K768" s="791"/>
      <c r="L768" s="793"/>
      <c r="M768" s="794"/>
      <c r="N768" s="795"/>
      <c r="O768" s="794"/>
      <c r="P768" s="794"/>
      <c r="Q768" s="794"/>
      <c r="R768" s="795"/>
      <c r="S768" s="860"/>
      <c r="AB768" s="84">
        <f t="shared" si="120"/>
        <v>0</v>
      </c>
    </row>
    <row r="769" spans="1:31" ht="15.75" thickBot="1">
      <c r="E769" s="777"/>
      <c r="F769" s="778" t="s">
        <v>235</v>
      </c>
      <c r="G769" s="779" t="s">
        <v>236</v>
      </c>
      <c r="H769" s="780">
        <f t="shared" ref="H769:M769" si="128">SUM(H766)</f>
        <v>0</v>
      </c>
      <c r="I769" s="780">
        <f t="shared" si="128"/>
        <v>0</v>
      </c>
      <c r="J769" s="781"/>
      <c r="K769" s="780">
        <f t="shared" si="128"/>
        <v>0</v>
      </c>
      <c r="L769" s="782">
        <f t="shared" si="128"/>
        <v>0</v>
      </c>
      <c r="M769" s="782">
        <f t="shared" si="128"/>
        <v>0</v>
      </c>
      <c r="N769" s="783"/>
      <c r="O769" s="782">
        <f>SUM(O766)</f>
        <v>0</v>
      </c>
      <c r="P769" s="782">
        <f>SUM(P766)</f>
        <v>0</v>
      </c>
      <c r="Q769" s="782">
        <f>SUM(Q766)</f>
        <v>0</v>
      </c>
      <c r="R769" s="783"/>
      <c r="S769" s="782">
        <f>SUM(S766)</f>
        <v>0</v>
      </c>
      <c r="AB769" s="84">
        <f t="shared" si="120"/>
        <v>0</v>
      </c>
    </row>
    <row r="770" spans="1:31" ht="15.75" thickBot="1">
      <c r="G770" s="784" t="s">
        <v>4710</v>
      </c>
      <c r="H770" s="785">
        <f t="shared" ref="H770:M770" si="129">SUM(H769)</f>
        <v>0</v>
      </c>
      <c r="I770" s="785">
        <f t="shared" si="129"/>
        <v>0</v>
      </c>
      <c r="J770" s="786"/>
      <c r="K770" s="785">
        <f t="shared" si="129"/>
        <v>0</v>
      </c>
      <c r="L770" s="787">
        <f t="shared" si="129"/>
        <v>0</v>
      </c>
      <c r="M770" s="787">
        <f t="shared" si="129"/>
        <v>0</v>
      </c>
      <c r="N770" s="788"/>
      <c r="O770" s="787">
        <f>SUM(O769)</f>
        <v>0</v>
      </c>
      <c r="P770" s="787">
        <f>SUM(P769)</f>
        <v>0</v>
      </c>
      <c r="Q770" s="787">
        <f>SUM(Q769)</f>
        <v>0</v>
      </c>
      <c r="R770" s="788"/>
      <c r="S770" s="787">
        <f>SUM(S769)</f>
        <v>0</v>
      </c>
      <c r="AB770" s="84">
        <f t="shared" si="120"/>
        <v>0</v>
      </c>
    </row>
    <row r="771" spans="1:31">
      <c r="A771" s="84"/>
      <c r="B771" s="84"/>
      <c r="C771" s="743"/>
      <c r="D771" s="84"/>
      <c r="E771" s="976"/>
      <c r="F771" s="84"/>
      <c r="T771" s="84"/>
      <c r="AB771" s="84">
        <f t="shared" si="120"/>
        <v>0</v>
      </c>
    </row>
    <row r="772" spans="1:31" ht="22.5" customHeight="1">
      <c r="A772" s="753"/>
      <c r="B772" s="754"/>
      <c r="C772" s="950" t="s">
        <v>5407</v>
      </c>
      <c r="D772" s="753"/>
      <c r="E772" s="754"/>
      <c r="F772" s="951"/>
      <c r="G772" s="851" t="s">
        <v>5214</v>
      </c>
      <c r="H772" s="760"/>
      <c r="I772" s="760"/>
      <c r="J772" s="761"/>
      <c r="K772" s="760"/>
      <c r="L772" s="762"/>
      <c r="M772" s="762"/>
      <c r="N772" s="763"/>
      <c r="O772" s="762"/>
      <c r="P772" s="762"/>
      <c r="Q772" s="762"/>
      <c r="R772" s="763"/>
      <c r="S772" s="952"/>
      <c r="T772" s="84"/>
      <c r="AB772" s="84">
        <f t="shared" si="120"/>
        <v>0</v>
      </c>
    </row>
    <row r="773" spans="1:31">
      <c r="A773" s="753"/>
      <c r="B773" s="754"/>
      <c r="C773" s="956"/>
      <c r="D773" s="764">
        <v>130</v>
      </c>
      <c r="E773" s="765"/>
      <c r="F773" s="764"/>
      <c r="G773" s="957" t="s">
        <v>113</v>
      </c>
      <c r="H773" s="760"/>
      <c r="I773" s="760"/>
      <c r="J773" s="761"/>
      <c r="K773" s="760"/>
      <c r="L773" s="762"/>
      <c r="M773" s="762"/>
      <c r="N773" s="763"/>
      <c r="O773" s="762"/>
      <c r="P773" s="762"/>
      <c r="Q773" s="762"/>
      <c r="R773" s="763"/>
      <c r="S773" s="952"/>
      <c r="T773" s="84"/>
      <c r="AB773" s="84">
        <f t="shared" si="120"/>
        <v>0</v>
      </c>
    </row>
    <row r="774" spans="1:31" ht="15.75" thickBot="1">
      <c r="A774" s="753"/>
      <c r="B774" s="754"/>
      <c r="C774" s="950"/>
      <c r="D774" s="753"/>
      <c r="E774" s="958" t="s">
        <v>5099</v>
      </c>
      <c r="F774" s="971">
        <v>511</v>
      </c>
      <c r="G774" s="769" t="s">
        <v>4131</v>
      </c>
      <c r="H774" s="760">
        <v>6000000</v>
      </c>
      <c r="I774" s="869">
        <v>0</v>
      </c>
      <c r="J774" s="761">
        <f>I774/H774</f>
        <v>0</v>
      </c>
      <c r="K774" s="760">
        <f>H774-I774</f>
        <v>6000000</v>
      </c>
      <c r="L774" s="762">
        <v>17032961</v>
      </c>
      <c r="M774" s="762">
        <v>0</v>
      </c>
      <c r="N774" s="763"/>
      <c r="O774" s="762">
        <f>L774-M774</f>
        <v>17032961</v>
      </c>
      <c r="P774" s="762">
        <f t="shared" ref="P774:Q776" si="130">L774+H774</f>
        <v>23032961</v>
      </c>
      <c r="Q774" s="762">
        <f t="shared" si="130"/>
        <v>0</v>
      </c>
      <c r="R774" s="763">
        <f>Q774/P774</f>
        <v>0</v>
      </c>
      <c r="S774" s="952">
        <f>P774-Q774</f>
        <v>23032961</v>
      </c>
      <c r="T774" s="84"/>
      <c r="Z774" s="812">
        <f>H774-X774+Y774</f>
        <v>6000000</v>
      </c>
      <c r="AA774" s="813">
        <v>0</v>
      </c>
      <c r="AB774" s="84">
        <f t="shared" si="120"/>
        <v>6000000</v>
      </c>
    </row>
    <row r="775" spans="1:31" hidden="1">
      <c r="A775" s="753"/>
      <c r="B775" s="754"/>
      <c r="C775" s="950"/>
      <c r="D775" s="753"/>
      <c r="E775" s="958"/>
      <c r="F775" s="971">
        <v>423</v>
      </c>
      <c r="G775" s="769" t="s">
        <v>3779</v>
      </c>
      <c r="H775" s="760">
        <v>0</v>
      </c>
      <c r="I775" s="869">
        <v>0</v>
      </c>
      <c r="J775" s="761"/>
      <c r="K775" s="760">
        <f>H775-I775</f>
        <v>0</v>
      </c>
      <c r="L775" s="762">
        <v>0</v>
      </c>
      <c r="M775" s="762">
        <v>0</v>
      </c>
      <c r="N775" s="763"/>
      <c r="O775" s="762">
        <f>L775-M775</f>
        <v>0</v>
      </c>
      <c r="P775" s="762">
        <f t="shared" si="130"/>
        <v>0</v>
      </c>
      <c r="Q775" s="762">
        <f t="shared" si="130"/>
        <v>0</v>
      </c>
      <c r="R775" s="763"/>
      <c r="S775" s="952">
        <f>P775-Q775</f>
        <v>0</v>
      </c>
      <c r="T775" s="84"/>
      <c r="Z775" s="812">
        <f>H775-X775+Y775</f>
        <v>0</v>
      </c>
      <c r="AA775" s="813">
        <v>0</v>
      </c>
      <c r="AB775" s="84">
        <f t="shared" si="120"/>
        <v>0</v>
      </c>
      <c r="AE775" s="84">
        <f>H775-AA775</f>
        <v>0</v>
      </c>
    </row>
    <row r="776" spans="1:31" ht="15.75" hidden="1" thickBot="1">
      <c r="A776" s="753"/>
      <c r="B776" s="754"/>
      <c r="C776" s="950"/>
      <c r="D776" s="753"/>
      <c r="E776" s="958"/>
      <c r="F776" s="971">
        <v>426</v>
      </c>
      <c r="G776" s="769" t="s">
        <v>3785</v>
      </c>
      <c r="H776" s="760">
        <v>0</v>
      </c>
      <c r="I776" s="869">
        <v>0</v>
      </c>
      <c r="J776" s="761" t="e">
        <f>H776/I776</f>
        <v>#DIV/0!</v>
      </c>
      <c r="K776" s="760">
        <f>H776-I776</f>
        <v>0</v>
      </c>
      <c r="L776" s="762">
        <v>0</v>
      </c>
      <c r="M776" s="762">
        <v>0</v>
      </c>
      <c r="N776" s="763"/>
      <c r="O776" s="762">
        <f>L776-M776</f>
        <v>0</v>
      </c>
      <c r="P776" s="762">
        <f t="shared" si="130"/>
        <v>0</v>
      </c>
      <c r="Q776" s="762">
        <f t="shared" si="130"/>
        <v>0</v>
      </c>
      <c r="R776" s="763" t="e">
        <f>Q776/P776</f>
        <v>#DIV/0!</v>
      </c>
      <c r="S776" s="952">
        <f>P776-Q776</f>
        <v>0</v>
      </c>
      <c r="T776" s="84"/>
      <c r="Z776" s="812">
        <f>H776-X776+Y776</f>
        <v>0</v>
      </c>
      <c r="AA776" s="813">
        <v>0</v>
      </c>
      <c r="AB776" s="84">
        <f t="shared" si="120"/>
        <v>0</v>
      </c>
    </row>
    <row r="777" spans="1:31">
      <c r="E777" s="770"/>
      <c r="F777" s="771"/>
      <c r="G777" s="772" t="s">
        <v>4175</v>
      </c>
      <c r="H777" s="773"/>
      <c r="I777" s="893"/>
      <c r="J777" s="774"/>
      <c r="K777" s="773"/>
      <c r="L777" s="775"/>
      <c r="M777" s="775"/>
      <c r="N777" s="776"/>
      <c r="O777" s="775"/>
      <c r="P777" s="775"/>
      <c r="Q777" s="775"/>
      <c r="R777" s="776"/>
      <c r="S777" s="859"/>
      <c r="T777" s="84"/>
      <c r="AB777" s="84">
        <f t="shared" si="120"/>
        <v>0</v>
      </c>
    </row>
    <row r="778" spans="1:31">
      <c r="E778" s="777"/>
      <c r="F778" s="778" t="s">
        <v>235</v>
      </c>
      <c r="G778" s="779" t="s">
        <v>236</v>
      </c>
      <c r="H778" s="780">
        <f>SUM(H774:H776)</f>
        <v>6000000</v>
      </c>
      <c r="I778" s="869">
        <f>SUM(I774:I776)</f>
        <v>0</v>
      </c>
      <c r="J778" s="781"/>
      <c r="K778" s="780">
        <f>SUM(K774:K774)</f>
        <v>6000000</v>
      </c>
      <c r="L778" s="782">
        <v>0</v>
      </c>
      <c r="M778" s="782">
        <f>SUM(M774:M774)</f>
        <v>0</v>
      </c>
      <c r="N778" s="783"/>
      <c r="O778" s="782">
        <v>0</v>
      </c>
      <c r="P778" s="782">
        <f>H778</f>
        <v>6000000</v>
      </c>
      <c r="Q778" s="782">
        <f>SUM(Q774:Q776)</f>
        <v>0</v>
      </c>
      <c r="R778" s="783"/>
      <c r="S778" s="782">
        <v>0</v>
      </c>
      <c r="T778" s="84"/>
      <c r="AB778" s="84">
        <f t="shared" si="120"/>
        <v>0</v>
      </c>
    </row>
    <row r="779" spans="1:31" ht="30.75" thickBot="1">
      <c r="E779" s="777"/>
      <c r="F779" s="803" t="s">
        <v>5478</v>
      </c>
      <c r="G779" s="779" t="s">
        <v>5479</v>
      </c>
      <c r="H779" s="780">
        <v>0</v>
      </c>
      <c r="I779" s="869"/>
      <c r="J779" s="781"/>
      <c r="K779" s="780"/>
      <c r="L779" s="782">
        <f>L774</f>
        <v>17032961</v>
      </c>
      <c r="M779" s="782">
        <f t="shared" ref="M779:S779" si="131">M774</f>
        <v>0</v>
      </c>
      <c r="N779" s="783"/>
      <c r="O779" s="782">
        <f t="shared" si="131"/>
        <v>17032961</v>
      </c>
      <c r="P779" s="782">
        <f>L779</f>
        <v>17032961</v>
      </c>
      <c r="Q779" s="782">
        <v>0</v>
      </c>
      <c r="R779" s="783"/>
      <c r="S779" s="782">
        <f t="shared" si="131"/>
        <v>23032961</v>
      </c>
      <c r="T779" s="84"/>
      <c r="AB779" s="84">
        <f t="shared" si="120"/>
        <v>0</v>
      </c>
    </row>
    <row r="780" spans="1:31" ht="15.75" hidden="1" thickBot="1">
      <c r="E780" s="777"/>
      <c r="F780" s="778" t="s">
        <v>256</v>
      </c>
      <c r="G780" s="779" t="s">
        <v>257</v>
      </c>
      <c r="H780" s="780">
        <f>H774</f>
        <v>6000000</v>
      </c>
      <c r="I780" s="869"/>
      <c r="J780" s="781"/>
      <c r="K780" s="780"/>
      <c r="L780" s="782">
        <v>0</v>
      </c>
      <c r="M780" s="782">
        <f>M774</f>
        <v>0</v>
      </c>
      <c r="N780" s="783">
        <f>N774</f>
        <v>0</v>
      </c>
      <c r="O780" s="782">
        <f>O774</f>
        <v>17032961</v>
      </c>
      <c r="P780" s="782">
        <f>P774</f>
        <v>23032961</v>
      </c>
      <c r="Q780" s="782"/>
      <c r="R780" s="783"/>
      <c r="S780" s="782"/>
      <c r="T780" s="84"/>
    </row>
    <row r="781" spans="1:31" ht="15.75" thickBot="1">
      <c r="G781" s="784" t="s">
        <v>4159</v>
      </c>
      <c r="H781" s="785">
        <f>SUM(H778:H779)</f>
        <v>6000000</v>
      </c>
      <c r="I781" s="903">
        <f t="shared" ref="I781:S781" si="132">SUM(I778:I779)</f>
        <v>0</v>
      </c>
      <c r="J781" s="786"/>
      <c r="K781" s="785">
        <f t="shared" si="132"/>
        <v>6000000</v>
      </c>
      <c r="L781" s="787">
        <f t="shared" si="132"/>
        <v>17032961</v>
      </c>
      <c r="M781" s="787">
        <f t="shared" si="132"/>
        <v>0</v>
      </c>
      <c r="N781" s="788"/>
      <c r="O781" s="787">
        <f t="shared" si="132"/>
        <v>17032961</v>
      </c>
      <c r="P781" s="787">
        <f t="shared" si="132"/>
        <v>23032961</v>
      </c>
      <c r="Q781" s="787">
        <f t="shared" si="132"/>
        <v>0</v>
      </c>
      <c r="R781" s="788"/>
      <c r="S781" s="787">
        <f t="shared" si="132"/>
        <v>23032961</v>
      </c>
      <c r="T781" s="84"/>
      <c r="AB781" s="84">
        <f t="shared" si="120"/>
        <v>0</v>
      </c>
    </row>
    <row r="782" spans="1:31">
      <c r="E782" s="770"/>
      <c r="F782" s="771"/>
      <c r="G782" s="789" t="s">
        <v>5415</v>
      </c>
      <c r="H782" s="790"/>
      <c r="I782" s="909"/>
      <c r="J782" s="792"/>
      <c r="K782" s="791"/>
      <c r="L782" s="793"/>
      <c r="M782" s="794"/>
      <c r="N782" s="795"/>
      <c r="O782" s="794"/>
      <c r="P782" s="794"/>
      <c r="Q782" s="794"/>
      <c r="R782" s="795"/>
      <c r="S782" s="860"/>
      <c r="T782" s="84"/>
      <c r="AB782" s="84">
        <f t="shared" si="120"/>
        <v>0</v>
      </c>
    </row>
    <row r="783" spans="1:31">
      <c r="E783" s="777"/>
      <c r="F783" s="778" t="s">
        <v>235</v>
      </c>
      <c r="G783" s="779" t="s">
        <v>236</v>
      </c>
      <c r="H783" s="780">
        <f>H778</f>
        <v>6000000</v>
      </c>
      <c r="I783" s="869">
        <f t="shared" ref="I783:S783" si="133">I778</f>
        <v>0</v>
      </c>
      <c r="J783" s="781"/>
      <c r="K783" s="780">
        <f t="shared" si="133"/>
        <v>6000000</v>
      </c>
      <c r="L783" s="782">
        <f t="shared" si="133"/>
        <v>0</v>
      </c>
      <c r="M783" s="782">
        <f t="shared" si="133"/>
        <v>0</v>
      </c>
      <c r="N783" s="783"/>
      <c r="O783" s="782">
        <f t="shared" si="133"/>
        <v>0</v>
      </c>
      <c r="P783" s="782">
        <f t="shared" si="133"/>
        <v>6000000</v>
      </c>
      <c r="Q783" s="782">
        <f t="shared" si="133"/>
        <v>0</v>
      </c>
      <c r="R783" s="783"/>
      <c r="S783" s="782">
        <f t="shared" si="133"/>
        <v>0</v>
      </c>
      <c r="T783" s="84"/>
      <c r="AB783" s="84">
        <f t="shared" si="120"/>
        <v>0</v>
      </c>
    </row>
    <row r="784" spans="1:31" ht="15.75" thickBot="1">
      <c r="E784" s="777"/>
      <c r="F784" s="803" t="s">
        <v>247</v>
      </c>
      <c r="G784" s="779" t="s">
        <v>4692</v>
      </c>
      <c r="H784" s="780">
        <f>H779</f>
        <v>0</v>
      </c>
      <c r="I784" s="869">
        <f t="shared" ref="I784:S784" si="134">I779</f>
        <v>0</v>
      </c>
      <c r="J784" s="781"/>
      <c r="K784" s="780">
        <f t="shared" si="134"/>
        <v>0</v>
      </c>
      <c r="L784" s="782">
        <f t="shared" si="134"/>
        <v>17032961</v>
      </c>
      <c r="M784" s="782">
        <f t="shared" si="134"/>
        <v>0</v>
      </c>
      <c r="N784" s="783"/>
      <c r="O784" s="782">
        <f t="shared" si="134"/>
        <v>17032961</v>
      </c>
      <c r="P784" s="782">
        <f t="shared" si="134"/>
        <v>17032961</v>
      </c>
      <c r="Q784" s="782">
        <f t="shared" si="134"/>
        <v>0</v>
      </c>
      <c r="R784" s="783"/>
      <c r="S784" s="782">
        <f t="shared" si="134"/>
        <v>23032961</v>
      </c>
      <c r="T784" s="84"/>
      <c r="AB784" s="84">
        <f t="shared" si="120"/>
        <v>0</v>
      </c>
    </row>
    <row r="785" spans="1:31" ht="15.75" hidden="1" thickBot="1">
      <c r="E785" s="777"/>
      <c r="F785" s="778" t="s">
        <v>256</v>
      </c>
      <c r="G785" s="779" t="s">
        <v>257</v>
      </c>
      <c r="H785" s="780">
        <f>H780</f>
        <v>6000000</v>
      </c>
      <c r="I785" s="869"/>
      <c r="J785" s="781"/>
      <c r="K785" s="780"/>
      <c r="L785" s="782">
        <f>L780</f>
        <v>0</v>
      </c>
      <c r="M785" s="782">
        <f>M780</f>
        <v>0</v>
      </c>
      <c r="N785" s="783">
        <f>N780</f>
        <v>0</v>
      </c>
      <c r="O785" s="782">
        <f>O780</f>
        <v>17032961</v>
      </c>
      <c r="P785" s="782">
        <f>P780</f>
        <v>23032961</v>
      </c>
      <c r="Q785" s="782"/>
      <c r="R785" s="783"/>
      <c r="S785" s="782"/>
      <c r="T785" s="84"/>
    </row>
    <row r="786" spans="1:31" ht="15.75" thickBot="1">
      <c r="G786" s="784" t="s">
        <v>4933</v>
      </c>
      <c r="H786" s="785">
        <f>H785</f>
        <v>6000000</v>
      </c>
      <c r="I786" s="903">
        <f>SUM(I783:I784)</f>
        <v>0</v>
      </c>
      <c r="J786" s="786"/>
      <c r="K786" s="785">
        <f>SUM(K783:K784)</f>
        <v>6000000</v>
      </c>
      <c r="L786" s="787">
        <f>L784</f>
        <v>17032961</v>
      </c>
      <c r="M786" s="787">
        <f>M785</f>
        <v>0</v>
      </c>
      <c r="N786" s="788">
        <f>N785</f>
        <v>0</v>
      </c>
      <c r="O786" s="787">
        <f>O785</f>
        <v>17032961</v>
      </c>
      <c r="P786" s="787">
        <f>P785</f>
        <v>23032961</v>
      </c>
      <c r="Q786" s="787">
        <f>SUM(Q783:Q784)</f>
        <v>0</v>
      </c>
      <c r="R786" s="788"/>
      <c r="S786" s="787">
        <f>SUM(S783:S784)</f>
        <v>23032961</v>
      </c>
      <c r="T786" s="84"/>
      <c r="AB786" s="84">
        <f t="shared" si="120"/>
        <v>0</v>
      </c>
    </row>
    <row r="787" spans="1:31">
      <c r="A787" s="84"/>
      <c r="B787" s="84"/>
      <c r="C787" s="743"/>
      <c r="D787" s="84"/>
      <c r="E787" s="976"/>
      <c r="F787" s="84"/>
      <c r="T787" s="84"/>
      <c r="AB787" s="84">
        <f t="shared" si="120"/>
        <v>0</v>
      </c>
    </row>
    <row r="788" spans="1:31" ht="15" customHeight="1">
      <c r="A788" s="753"/>
      <c r="B788" s="754"/>
      <c r="C788" s="950" t="s">
        <v>5421</v>
      </c>
      <c r="D788" s="753"/>
      <c r="E788" s="754"/>
      <c r="F788" s="951"/>
      <c r="G788" s="851" t="s">
        <v>5422</v>
      </c>
      <c r="H788" s="760"/>
      <c r="I788" s="760"/>
      <c r="J788" s="761"/>
      <c r="K788" s="760"/>
      <c r="L788" s="762"/>
      <c r="M788" s="762"/>
      <c r="N788" s="763"/>
      <c r="O788" s="762"/>
      <c r="P788" s="762"/>
      <c r="Q788" s="762"/>
      <c r="R788" s="763"/>
      <c r="S788" s="952"/>
      <c r="T788" s="84"/>
      <c r="AB788" s="84">
        <f t="shared" ref="AB788:AB798" si="135">Z788-AA788</f>
        <v>0</v>
      </c>
    </row>
    <row r="789" spans="1:31">
      <c r="A789" s="753"/>
      <c r="B789" s="754"/>
      <c r="C789" s="956"/>
      <c r="D789" s="764">
        <v>490</v>
      </c>
      <c r="E789" s="765"/>
      <c r="F789" s="764"/>
      <c r="G789" s="957" t="s">
        <v>113</v>
      </c>
      <c r="H789" s="760"/>
      <c r="I789" s="760"/>
      <c r="J789" s="761"/>
      <c r="K789" s="760"/>
      <c r="L789" s="762"/>
      <c r="M789" s="762"/>
      <c r="N789" s="763"/>
      <c r="O789" s="762"/>
      <c r="P789" s="762"/>
      <c r="Q789" s="762"/>
      <c r="R789" s="763"/>
      <c r="S789" s="952"/>
      <c r="T789" s="84"/>
      <c r="AB789" s="84">
        <f t="shared" si="135"/>
        <v>0</v>
      </c>
    </row>
    <row r="790" spans="1:31" ht="15.75" thickBot="1">
      <c r="A790" s="753"/>
      <c r="B790" s="754"/>
      <c r="C790" s="956"/>
      <c r="D790" s="764"/>
      <c r="E790" s="746" t="s">
        <v>5100</v>
      </c>
      <c r="F790" s="745">
        <v>454</v>
      </c>
      <c r="G790" s="978" t="s">
        <v>3803</v>
      </c>
      <c r="H790" s="760">
        <v>0</v>
      </c>
      <c r="I790" s="760">
        <v>0</v>
      </c>
      <c r="J790" s="761"/>
      <c r="K790" s="760">
        <f>H790-I790</f>
        <v>0</v>
      </c>
      <c r="L790" s="762">
        <v>15000000</v>
      </c>
      <c r="M790" s="762">
        <v>532589.81999999995</v>
      </c>
      <c r="N790" s="763">
        <f>M790/L790</f>
        <v>3.5505987999999995E-2</v>
      </c>
      <c r="O790" s="762">
        <f>L790-M790</f>
        <v>14467410.18</v>
      </c>
      <c r="P790" s="762">
        <f>L790+H790</f>
        <v>15000000</v>
      </c>
      <c r="Q790" s="762">
        <f>M790+I790</f>
        <v>532589.81999999995</v>
      </c>
      <c r="R790" s="763">
        <f>Q790/P790</f>
        <v>3.5505987999999995E-2</v>
      </c>
      <c r="S790" s="952">
        <f>P790-Q790</f>
        <v>14467410.18</v>
      </c>
      <c r="T790" s="84"/>
    </row>
    <row r="791" spans="1:31" ht="15.75" hidden="1" thickBot="1">
      <c r="A791" s="753"/>
      <c r="B791" s="754"/>
      <c r="C791" s="950"/>
      <c r="D791" s="753"/>
      <c r="E791" s="958"/>
      <c r="F791" s="971">
        <v>426</v>
      </c>
      <c r="G791" s="769" t="s">
        <v>3785</v>
      </c>
      <c r="H791" s="760">
        <v>0</v>
      </c>
      <c r="I791" s="869">
        <v>0</v>
      </c>
      <c r="J791" s="761"/>
      <c r="K791" s="760">
        <f>H791-I791</f>
        <v>0</v>
      </c>
      <c r="L791" s="762">
        <v>0</v>
      </c>
      <c r="M791" s="762">
        <v>0</v>
      </c>
      <c r="N791" s="763" t="e">
        <f>M791/L791</f>
        <v>#DIV/0!</v>
      </c>
      <c r="O791" s="762">
        <f>L791-M791</f>
        <v>0</v>
      </c>
      <c r="P791" s="762">
        <f>L791+H791</f>
        <v>0</v>
      </c>
      <c r="Q791" s="762">
        <f>M791+I791</f>
        <v>0</v>
      </c>
      <c r="R791" s="763" t="e">
        <f>Q791/P791</f>
        <v>#DIV/0!</v>
      </c>
      <c r="S791" s="952">
        <f>P791-Q791</f>
        <v>0</v>
      </c>
      <c r="T791" s="84"/>
      <c r="Z791" s="812">
        <f>H791-X791+Y791</f>
        <v>0</v>
      </c>
      <c r="AA791" s="813">
        <v>0</v>
      </c>
      <c r="AB791" s="84">
        <f t="shared" si="135"/>
        <v>0</v>
      </c>
      <c r="AE791" s="84">
        <f>H791-AA791</f>
        <v>0</v>
      </c>
    </row>
    <row r="792" spans="1:31">
      <c r="E792" s="770"/>
      <c r="F792" s="771"/>
      <c r="G792" s="772" t="s">
        <v>5427</v>
      </c>
      <c r="H792" s="773"/>
      <c r="I792" s="893"/>
      <c r="J792" s="774"/>
      <c r="K792" s="773"/>
      <c r="L792" s="775"/>
      <c r="M792" s="775"/>
      <c r="N792" s="776"/>
      <c r="O792" s="775"/>
      <c r="P792" s="775"/>
      <c r="Q792" s="775"/>
      <c r="R792" s="776"/>
      <c r="S792" s="859"/>
      <c r="T792" s="84"/>
      <c r="AB792" s="84">
        <f t="shared" si="135"/>
        <v>0</v>
      </c>
    </row>
    <row r="793" spans="1:31" ht="15.75" thickBot="1">
      <c r="E793" s="770"/>
      <c r="F793" s="770" t="s">
        <v>247</v>
      </c>
      <c r="G793" s="779" t="s">
        <v>4692</v>
      </c>
      <c r="H793" s="952">
        <f>H790</f>
        <v>0</v>
      </c>
      <c r="I793" s="960"/>
      <c r="J793" s="806"/>
      <c r="K793" s="805"/>
      <c r="L793" s="807">
        <f>L790</f>
        <v>15000000</v>
      </c>
      <c r="M793" s="807">
        <v>0</v>
      </c>
      <c r="N793" s="808"/>
      <c r="O793" s="807">
        <v>0</v>
      </c>
      <c r="P793" s="807">
        <f>SUM(H793:L793)</f>
        <v>15000000</v>
      </c>
      <c r="Q793" s="807">
        <f>M793+I793</f>
        <v>0</v>
      </c>
      <c r="R793" s="808"/>
      <c r="S793" s="862"/>
      <c r="T793" s="84"/>
    </row>
    <row r="794" spans="1:31" ht="15.75" hidden="1" thickBot="1">
      <c r="E794" s="777"/>
      <c r="F794" s="803" t="s">
        <v>5102</v>
      </c>
      <c r="G794" s="779" t="s">
        <v>5272</v>
      </c>
      <c r="H794" s="780">
        <v>0</v>
      </c>
      <c r="I794" s="869">
        <f>SUM(I788:I791)</f>
        <v>0</v>
      </c>
      <c r="J794" s="781"/>
      <c r="K794" s="780">
        <f>SUM(K788:K788)</f>
        <v>0</v>
      </c>
      <c r="L794" s="782">
        <v>0</v>
      </c>
      <c r="M794" s="782">
        <f>SUM(M790)</f>
        <v>532589.81999999995</v>
      </c>
      <c r="N794" s="783" t="e">
        <f>M794/L794</f>
        <v>#DIV/0!</v>
      </c>
      <c r="O794" s="782">
        <v>0</v>
      </c>
      <c r="P794" s="782">
        <f>SUM(H794:L794)</f>
        <v>0</v>
      </c>
      <c r="Q794" s="782">
        <f>SUM(Q788:Q791)</f>
        <v>532589.81999999995</v>
      </c>
      <c r="R794" s="783" t="e">
        <f>Q794/P794</f>
        <v>#DIV/0!</v>
      </c>
      <c r="S794" s="782">
        <f>P794-Q794</f>
        <v>-532589.81999999995</v>
      </c>
      <c r="T794" s="84"/>
      <c r="AB794" s="84">
        <f t="shared" si="135"/>
        <v>0</v>
      </c>
    </row>
    <row r="795" spans="1:31" ht="15.75" thickBot="1">
      <c r="G795" s="784" t="s">
        <v>5423</v>
      </c>
      <c r="H795" s="785">
        <f>SUM(H793:H794)</f>
        <v>0</v>
      </c>
      <c r="I795" s="903">
        <f t="shared" ref="I795:Q795" si="136">SUM(I792:I794)</f>
        <v>0</v>
      </c>
      <c r="J795" s="786"/>
      <c r="K795" s="785">
        <f t="shared" si="136"/>
        <v>0</v>
      </c>
      <c r="L795" s="787">
        <f>SUM(L793:L794)</f>
        <v>15000000</v>
      </c>
      <c r="M795" s="787">
        <f t="shared" si="136"/>
        <v>532589.81999999995</v>
      </c>
      <c r="N795" s="788">
        <f>M795/L795</f>
        <v>3.5505987999999995E-2</v>
      </c>
      <c r="O795" s="787">
        <f t="shared" si="136"/>
        <v>0</v>
      </c>
      <c r="P795" s="787">
        <f>SUM(P793:P794)</f>
        <v>15000000</v>
      </c>
      <c r="Q795" s="787">
        <f t="shared" si="136"/>
        <v>532589.81999999995</v>
      </c>
      <c r="R795" s="788">
        <f>Q795/P795</f>
        <v>3.5505987999999995E-2</v>
      </c>
      <c r="S795" s="787">
        <f>P795-Q795</f>
        <v>14467410.18</v>
      </c>
      <c r="T795" s="84"/>
      <c r="AB795" s="84">
        <f t="shared" si="135"/>
        <v>0</v>
      </c>
    </row>
    <row r="796" spans="1:31">
      <c r="E796" s="770"/>
      <c r="F796" s="771"/>
      <c r="G796" s="789" t="s">
        <v>5424</v>
      </c>
      <c r="H796" s="790"/>
      <c r="I796" s="909"/>
      <c r="J796" s="792"/>
      <c r="K796" s="791"/>
      <c r="L796" s="793"/>
      <c r="M796" s="794"/>
      <c r="N796" s="795"/>
      <c r="O796" s="794"/>
      <c r="P796" s="794"/>
      <c r="Q796" s="794"/>
      <c r="R796" s="795"/>
      <c r="S796" s="860"/>
      <c r="T796" s="84"/>
      <c r="AB796" s="84">
        <f t="shared" si="135"/>
        <v>0</v>
      </c>
    </row>
    <row r="797" spans="1:31" ht="15.75" thickBot="1">
      <c r="E797" s="770"/>
      <c r="F797" s="770" t="s">
        <v>247</v>
      </c>
      <c r="G797" s="779" t="s">
        <v>4692</v>
      </c>
      <c r="H797" s="952">
        <f>H794</f>
        <v>0</v>
      </c>
      <c r="I797" s="960"/>
      <c r="J797" s="806"/>
      <c r="K797" s="805"/>
      <c r="L797" s="807">
        <f>L793</f>
        <v>15000000</v>
      </c>
      <c r="M797" s="807">
        <v>0</v>
      </c>
      <c r="N797" s="808"/>
      <c r="O797" s="807">
        <v>0</v>
      </c>
      <c r="P797" s="807">
        <f>SUM(H797:L797)</f>
        <v>15000000</v>
      </c>
      <c r="Q797" s="807">
        <f>M797+I797</f>
        <v>0</v>
      </c>
      <c r="R797" s="808"/>
      <c r="S797" s="862"/>
      <c r="T797" s="84"/>
    </row>
    <row r="798" spans="1:31" ht="15.75" hidden="1" thickBot="1">
      <c r="E798" s="777"/>
      <c r="F798" s="803" t="s">
        <v>5102</v>
      </c>
      <c r="G798" s="779" t="s">
        <v>5272</v>
      </c>
      <c r="H798" s="780">
        <f>H794</f>
        <v>0</v>
      </c>
      <c r="I798" s="869">
        <f>I792</f>
        <v>0</v>
      </c>
      <c r="J798" s="781"/>
      <c r="K798" s="780">
        <f>K792</f>
        <v>0</v>
      </c>
      <c r="L798" s="782">
        <f t="shared" ref="L798:P798" si="137">L794</f>
        <v>0</v>
      </c>
      <c r="M798" s="782">
        <f t="shared" si="137"/>
        <v>532589.81999999995</v>
      </c>
      <c r="N798" s="783" t="e">
        <f t="shared" si="137"/>
        <v>#DIV/0!</v>
      </c>
      <c r="O798" s="782">
        <f t="shared" si="137"/>
        <v>0</v>
      </c>
      <c r="P798" s="782">
        <f t="shared" si="137"/>
        <v>0</v>
      </c>
      <c r="Q798" s="782">
        <f>M798+I798</f>
        <v>532589.81999999995</v>
      </c>
      <c r="R798" s="783" t="e">
        <f>Q798/P798</f>
        <v>#DIV/0!</v>
      </c>
      <c r="S798" s="782">
        <f>P798-Q798</f>
        <v>-532589.81999999995</v>
      </c>
      <c r="T798" s="84"/>
      <c r="AB798" s="84">
        <f t="shared" si="135"/>
        <v>0</v>
      </c>
    </row>
    <row r="799" spans="1:31" ht="15.75" thickBot="1">
      <c r="G799" s="784" t="s">
        <v>5425</v>
      </c>
      <c r="H799" s="785">
        <f>SUM(H796:H798)</f>
        <v>0</v>
      </c>
      <c r="I799" s="903">
        <f>SUM(I796:I798)</f>
        <v>0</v>
      </c>
      <c r="J799" s="786"/>
      <c r="K799" s="785">
        <f>SUM(K796:K798)</f>
        <v>0</v>
      </c>
      <c r="L799" s="787">
        <f>SUM(L796:L798)</f>
        <v>15000000</v>
      </c>
      <c r="M799" s="787">
        <f>SUM(M796:M798)</f>
        <v>532589.81999999995</v>
      </c>
      <c r="N799" s="788">
        <f>M799/L799</f>
        <v>3.5505987999999995E-2</v>
      </c>
      <c r="O799" s="787">
        <f>SUM(O796:O798)</f>
        <v>0</v>
      </c>
      <c r="P799" s="787">
        <f>SUM(P796:P798)</f>
        <v>15000000</v>
      </c>
      <c r="Q799" s="787">
        <f>SUM(Q796:Q798)</f>
        <v>532589.81999999995</v>
      </c>
      <c r="R799" s="788">
        <f>Q799/P799</f>
        <v>3.5505987999999995E-2</v>
      </c>
      <c r="S799" s="787">
        <f>P799-Q799</f>
        <v>14467410.18</v>
      </c>
      <c r="T799" s="84"/>
      <c r="AB799" s="84">
        <f>Z799-AA799</f>
        <v>0</v>
      </c>
    </row>
    <row r="800" spans="1:31">
      <c r="G800" s="797"/>
      <c r="H800" s="798"/>
      <c r="I800" s="946"/>
      <c r="J800" s="799"/>
      <c r="K800" s="798"/>
      <c r="L800" s="800"/>
      <c r="M800" s="800"/>
      <c r="N800" s="801"/>
      <c r="O800" s="800"/>
      <c r="P800" s="800"/>
      <c r="Q800" s="800"/>
      <c r="R800" s="801"/>
      <c r="S800" s="800"/>
      <c r="T800" s="84"/>
    </row>
    <row r="801" spans="1:28" ht="28.5">
      <c r="A801" s="753"/>
      <c r="B801" s="754"/>
      <c r="C801" s="950" t="s">
        <v>5488</v>
      </c>
      <c r="D801" s="753"/>
      <c r="E801" s="754"/>
      <c r="F801" s="951"/>
      <c r="G801" s="851" t="s">
        <v>5489</v>
      </c>
      <c r="H801" s="760"/>
      <c r="I801" s="760"/>
      <c r="J801" s="761"/>
      <c r="K801" s="760"/>
      <c r="L801" s="762"/>
      <c r="M801" s="762"/>
      <c r="N801" s="763"/>
      <c r="O801" s="762"/>
      <c r="P801" s="762"/>
      <c r="Q801" s="800"/>
      <c r="R801" s="801"/>
      <c r="S801" s="800"/>
      <c r="T801" s="84"/>
    </row>
    <row r="802" spans="1:28">
      <c r="A802" s="753"/>
      <c r="B802" s="754"/>
      <c r="C802" s="956"/>
      <c r="D802" s="764">
        <v>130</v>
      </c>
      <c r="E802" s="765"/>
      <c r="F802" s="764"/>
      <c r="G802" s="957" t="s">
        <v>113</v>
      </c>
      <c r="H802" s="760"/>
      <c r="I802" s="760"/>
      <c r="J802" s="761"/>
      <c r="K802" s="760"/>
      <c r="L802" s="762"/>
      <c r="M802" s="762"/>
      <c r="N802" s="763"/>
      <c r="O802" s="762"/>
      <c r="P802" s="762"/>
      <c r="Q802" s="800"/>
      <c r="R802" s="801"/>
      <c r="S802" s="800"/>
      <c r="T802" s="84"/>
    </row>
    <row r="803" spans="1:28" ht="15.75" thickBot="1">
      <c r="A803" s="753"/>
      <c r="B803" s="754"/>
      <c r="C803" s="956"/>
      <c r="D803" s="764"/>
      <c r="E803" s="1144" t="s">
        <v>5498</v>
      </c>
      <c r="F803" s="745">
        <v>425</v>
      </c>
      <c r="G803" s="978" t="s">
        <v>4117</v>
      </c>
      <c r="H803" s="760">
        <v>5919808</v>
      </c>
      <c r="I803" s="760">
        <v>0</v>
      </c>
      <c r="J803" s="761"/>
      <c r="K803" s="760">
        <f>H803-I803</f>
        <v>5919808</v>
      </c>
      <c r="L803" s="762">
        <v>21336130</v>
      </c>
      <c r="M803" s="762">
        <v>532589.81999999995</v>
      </c>
      <c r="N803" s="763">
        <f>M803/L803</f>
        <v>2.4961875466638042E-2</v>
      </c>
      <c r="O803" s="762">
        <f>L803-M803</f>
        <v>20803540.18</v>
      </c>
      <c r="P803" s="762">
        <f>L803+H803</f>
        <v>27255938</v>
      </c>
      <c r="Q803" s="800"/>
      <c r="R803" s="801"/>
      <c r="S803" s="800"/>
      <c r="T803" s="84"/>
    </row>
    <row r="804" spans="1:28">
      <c r="E804" s="770"/>
      <c r="F804" s="771"/>
      <c r="G804" s="772" t="s">
        <v>5427</v>
      </c>
      <c r="H804" s="773"/>
      <c r="I804" s="893"/>
      <c r="J804" s="774"/>
      <c r="K804" s="773"/>
      <c r="L804" s="775"/>
      <c r="M804" s="775"/>
      <c r="N804" s="776"/>
      <c r="O804" s="775"/>
      <c r="P804" s="775"/>
      <c r="Q804" s="800"/>
      <c r="R804" s="801"/>
      <c r="S804" s="800"/>
      <c r="T804" s="84"/>
    </row>
    <row r="805" spans="1:28">
      <c r="E805" s="770"/>
      <c r="F805" s="770" t="s">
        <v>235</v>
      </c>
      <c r="G805" s="779" t="s">
        <v>236</v>
      </c>
      <c r="H805" s="952">
        <f>H803</f>
        <v>5919808</v>
      </c>
      <c r="I805" s="960"/>
      <c r="J805" s="806"/>
      <c r="K805" s="805"/>
      <c r="L805" s="807">
        <v>0</v>
      </c>
      <c r="M805" s="807">
        <v>0</v>
      </c>
      <c r="N805" s="808"/>
      <c r="O805" s="807">
        <v>0</v>
      </c>
      <c r="P805" s="807">
        <f>SUM(H805:L805)</f>
        <v>5919808</v>
      </c>
      <c r="Q805" s="800"/>
      <c r="R805" s="801"/>
      <c r="S805" s="800"/>
      <c r="T805" s="84"/>
    </row>
    <row r="806" spans="1:28" ht="30.75" thickBot="1">
      <c r="E806" s="777"/>
      <c r="F806" s="803" t="s">
        <v>5478</v>
      </c>
      <c r="G806" s="779" t="s">
        <v>5479</v>
      </c>
      <c r="H806" s="780">
        <v>0</v>
      </c>
      <c r="I806" s="869">
        <f>SUM(I801:I803)</f>
        <v>0</v>
      </c>
      <c r="J806" s="781"/>
      <c r="K806" s="780">
        <f>SUM(K801:K801)</f>
        <v>0</v>
      </c>
      <c r="L806" s="782">
        <f>L803</f>
        <v>21336130</v>
      </c>
      <c r="M806" s="782">
        <f>SUM(M803)</f>
        <v>532589.81999999995</v>
      </c>
      <c r="N806" s="783">
        <f>M806/L806</f>
        <v>2.4961875466638042E-2</v>
      </c>
      <c r="O806" s="782">
        <v>0</v>
      </c>
      <c r="P806" s="782">
        <f>SUM(H806:L806)</f>
        <v>21336130</v>
      </c>
      <c r="Q806" s="800"/>
      <c r="R806" s="801"/>
      <c r="S806" s="800"/>
      <c r="T806" s="84"/>
    </row>
    <row r="807" spans="1:28" ht="15.75" thickBot="1">
      <c r="G807" s="784" t="s">
        <v>5423</v>
      </c>
      <c r="H807" s="785">
        <f>SUM(H805:H806)</f>
        <v>5919808</v>
      </c>
      <c r="I807" s="903">
        <f t="shared" ref="I807" si="138">SUM(I804:I806)</f>
        <v>0</v>
      </c>
      <c r="J807" s="786"/>
      <c r="K807" s="785">
        <f t="shared" ref="K807" si="139">SUM(K804:K806)</f>
        <v>0</v>
      </c>
      <c r="L807" s="787">
        <f>SUM(L805:L806)</f>
        <v>21336130</v>
      </c>
      <c r="M807" s="787">
        <f t="shared" ref="M807" si="140">SUM(M804:M806)</f>
        <v>532589.81999999995</v>
      </c>
      <c r="N807" s="788">
        <f>M807/L807</f>
        <v>2.4961875466638042E-2</v>
      </c>
      <c r="O807" s="787">
        <f t="shared" ref="O807" si="141">SUM(O804:O806)</f>
        <v>0</v>
      </c>
      <c r="P807" s="787">
        <f>SUM(P805:P806)</f>
        <v>27255938</v>
      </c>
      <c r="Q807" s="800"/>
      <c r="R807" s="801"/>
      <c r="S807" s="800"/>
      <c r="T807" s="84"/>
    </row>
    <row r="808" spans="1:28">
      <c r="E808" s="770"/>
      <c r="F808" s="771"/>
      <c r="G808" s="789" t="s">
        <v>5424</v>
      </c>
      <c r="H808" s="790"/>
      <c r="I808" s="909"/>
      <c r="J808" s="792"/>
      <c r="K808" s="791"/>
      <c r="L808" s="793"/>
      <c r="M808" s="794"/>
      <c r="N808" s="795"/>
      <c r="O808" s="794"/>
      <c r="P808" s="794"/>
      <c r="Q808" s="800"/>
      <c r="R808" s="801"/>
      <c r="S808" s="800"/>
      <c r="T808" s="84"/>
    </row>
    <row r="809" spans="1:28">
      <c r="E809" s="770"/>
      <c r="F809" s="770" t="s">
        <v>235</v>
      </c>
      <c r="G809" s="779" t="s">
        <v>236</v>
      </c>
      <c r="H809" s="952">
        <f>H803</f>
        <v>5919808</v>
      </c>
      <c r="I809" s="960"/>
      <c r="J809" s="806"/>
      <c r="K809" s="805"/>
      <c r="L809" s="807">
        <f>L805</f>
        <v>0</v>
      </c>
      <c r="M809" s="807">
        <v>0</v>
      </c>
      <c r="N809" s="808"/>
      <c r="O809" s="807">
        <v>0</v>
      </c>
      <c r="P809" s="807">
        <f>SUM(H809:L809)</f>
        <v>5919808</v>
      </c>
      <c r="Q809" s="782"/>
      <c r="R809" s="783"/>
      <c r="S809" s="782"/>
      <c r="T809" s="84"/>
    </row>
    <row r="810" spans="1:28" ht="30.75" thickBot="1">
      <c r="E810" s="777"/>
      <c r="F810" s="803" t="s">
        <v>5478</v>
      </c>
      <c r="G810" s="779" t="s">
        <v>5479</v>
      </c>
      <c r="H810" s="780">
        <f>H806</f>
        <v>0</v>
      </c>
      <c r="I810" s="869">
        <f>I804</f>
        <v>0</v>
      </c>
      <c r="J810" s="781"/>
      <c r="K810" s="780">
        <f>K804</f>
        <v>0</v>
      </c>
      <c r="L810" s="782">
        <f t="shared" ref="L810:P810" si="142">L806</f>
        <v>21336130</v>
      </c>
      <c r="M810" s="782">
        <f t="shared" si="142"/>
        <v>532589.81999999995</v>
      </c>
      <c r="N810" s="783">
        <f t="shared" si="142"/>
        <v>2.4961875466638042E-2</v>
      </c>
      <c r="O810" s="782">
        <f t="shared" si="142"/>
        <v>0</v>
      </c>
      <c r="P810" s="782">
        <f t="shared" si="142"/>
        <v>21336130</v>
      </c>
      <c r="Q810" s="782"/>
      <c r="R810" s="783"/>
      <c r="S810" s="782"/>
      <c r="T810" s="84"/>
    </row>
    <row r="811" spans="1:28" ht="15.75" thickBot="1">
      <c r="G811" s="784" t="s">
        <v>5425</v>
      </c>
      <c r="H811" s="785">
        <f>SUM(H808:H810)</f>
        <v>5919808</v>
      </c>
      <c r="I811" s="903">
        <f>SUM(I808:I810)</f>
        <v>0</v>
      </c>
      <c r="J811" s="786"/>
      <c r="K811" s="785">
        <f>SUM(K808:K810)</f>
        <v>0</v>
      </c>
      <c r="L811" s="787">
        <f>SUM(L808:L810)</f>
        <v>21336130</v>
      </c>
      <c r="M811" s="787">
        <f>SUM(M808:M810)</f>
        <v>532589.81999999995</v>
      </c>
      <c r="N811" s="788">
        <f>M811/L811</f>
        <v>2.4961875466638042E-2</v>
      </c>
      <c r="O811" s="787">
        <f>SUM(O808:O810)</f>
        <v>0</v>
      </c>
      <c r="P811" s="787">
        <f>SUM(P808:P810)</f>
        <v>27255938</v>
      </c>
      <c r="Q811" s="782"/>
      <c r="R811" s="783"/>
      <c r="S811" s="782"/>
      <c r="T811" s="84"/>
    </row>
    <row r="812" spans="1:28">
      <c r="E812" s="777"/>
      <c r="F812" s="803"/>
      <c r="G812" s="779"/>
      <c r="H812" s="780"/>
      <c r="I812" s="869"/>
      <c r="J812" s="781"/>
      <c r="K812" s="780"/>
      <c r="L812" s="782"/>
      <c r="M812" s="782"/>
      <c r="N812" s="783"/>
      <c r="O812" s="782"/>
      <c r="P812" s="782"/>
      <c r="Q812" s="782"/>
      <c r="R812" s="783"/>
      <c r="S812" s="782"/>
      <c r="T812" s="84"/>
    </row>
    <row r="813" spans="1:28" s="203" customFormat="1">
      <c r="A813" s="866"/>
      <c r="B813" s="867"/>
      <c r="C813" s="889"/>
      <c r="D813" s="866"/>
      <c r="E813" s="867"/>
      <c r="F813" s="866"/>
      <c r="G813" s="979"/>
      <c r="H813" s="916"/>
      <c r="I813" s="916"/>
      <c r="J813" s="917"/>
      <c r="K813" s="916"/>
      <c r="L813" s="871"/>
      <c r="M813" s="871"/>
      <c r="N813" s="872"/>
      <c r="O813" s="871"/>
      <c r="P813" s="871"/>
      <c r="Q813" s="871"/>
      <c r="R813" s="872"/>
      <c r="S813" s="871"/>
      <c r="T813" s="855"/>
      <c r="V813" s="874"/>
      <c r="W813" s="874"/>
      <c r="X813" s="815"/>
      <c r="Y813" s="816"/>
      <c r="Z813" s="812"/>
      <c r="AA813" s="813"/>
      <c r="AB813" s="203">
        <f t="shared" si="120"/>
        <v>0</v>
      </c>
    </row>
    <row r="814" spans="1:28" s="203" customFormat="1">
      <c r="A814" s="866"/>
      <c r="B814" s="865"/>
      <c r="C814" s="889"/>
      <c r="D814" s="866"/>
      <c r="E814" s="867"/>
      <c r="F814" s="891"/>
      <c r="G814" s="959" t="s">
        <v>4140</v>
      </c>
      <c r="H814" s="960"/>
      <c r="I814" s="960"/>
      <c r="J814" s="961"/>
      <c r="K814" s="960"/>
      <c r="L814" s="873"/>
      <c r="M814" s="873"/>
      <c r="N814" s="962"/>
      <c r="O814" s="873"/>
      <c r="P814" s="873"/>
      <c r="Q814" s="873"/>
      <c r="R814" s="962"/>
      <c r="S814" s="960"/>
      <c r="T814" s="855"/>
      <c r="V814" s="874"/>
      <c r="W814" s="874"/>
      <c r="X814" s="815"/>
      <c r="Y814" s="816"/>
      <c r="Z814" s="812"/>
      <c r="AA814" s="813"/>
      <c r="AB814" s="203">
        <f t="shared" si="120"/>
        <v>0</v>
      </c>
    </row>
    <row r="815" spans="1:28" s="203" customFormat="1">
      <c r="A815" s="866"/>
      <c r="B815" s="897"/>
      <c r="C815" s="889"/>
      <c r="D815" s="866"/>
      <c r="E815" s="867"/>
      <c r="F815" s="915" t="s">
        <v>235</v>
      </c>
      <c r="G815" s="899" t="s">
        <v>236</v>
      </c>
      <c r="H815" s="869">
        <f>H635+H716+H754+H764+H774+H803</f>
        <v>152164558</v>
      </c>
      <c r="I815" s="869">
        <f>I783+I769+I759+I734+I635</f>
        <v>78406234.980000034</v>
      </c>
      <c r="J815" s="870">
        <f>I815/H815</f>
        <v>0.51527264962712294</v>
      </c>
      <c r="K815" s="869">
        <f>K783+K769+K759+K734+K635</f>
        <v>67838515.019999996</v>
      </c>
      <c r="L815" s="900">
        <v>0</v>
      </c>
      <c r="M815" s="900">
        <v>0</v>
      </c>
      <c r="N815" s="901"/>
      <c r="O815" s="900">
        <v>0</v>
      </c>
      <c r="P815" s="900">
        <f>L815+H815</f>
        <v>152164558</v>
      </c>
      <c r="Q815" s="900">
        <f>M815+I815</f>
        <v>78406234.980000034</v>
      </c>
      <c r="R815" s="901">
        <f>Q815/P815</f>
        <v>0.51527264962712294</v>
      </c>
      <c r="S815" s="900">
        <f>P815-Q815</f>
        <v>73758323.019999966</v>
      </c>
      <c r="T815" s="855"/>
      <c r="V815" s="874"/>
      <c r="W815" s="874"/>
      <c r="X815" s="815"/>
      <c r="Y815" s="816"/>
      <c r="Z815" s="812"/>
      <c r="AA815" s="813"/>
      <c r="AB815" s="203">
        <f t="shared" si="120"/>
        <v>0</v>
      </c>
    </row>
    <row r="816" spans="1:28" s="203" customFormat="1" hidden="1">
      <c r="A816" s="866"/>
      <c r="B816" s="867"/>
      <c r="C816" s="889"/>
      <c r="D816" s="866"/>
      <c r="E816" s="867"/>
      <c r="F816" s="915" t="s">
        <v>237</v>
      </c>
      <c r="G816" s="899" t="s">
        <v>238</v>
      </c>
      <c r="H816" s="916"/>
      <c r="I816" s="916"/>
      <c r="J816" s="917"/>
      <c r="K816" s="916"/>
      <c r="L816" s="871"/>
      <c r="M816" s="871"/>
      <c r="N816" s="872"/>
      <c r="O816" s="871"/>
      <c r="P816" s="871"/>
      <c r="Q816" s="871"/>
      <c r="R816" s="872"/>
      <c r="S816" s="900">
        <f t="shared" ref="S816:S830" si="143">SUM(H816:L816)</f>
        <v>0</v>
      </c>
      <c r="T816" s="855"/>
      <c r="V816" s="874"/>
      <c r="W816" s="874"/>
      <c r="X816" s="815"/>
      <c r="Y816" s="816"/>
      <c r="Z816" s="812"/>
      <c r="AA816" s="813"/>
      <c r="AB816" s="203">
        <f t="shared" si="120"/>
        <v>0</v>
      </c>
    </row>
    <row r="817" spans="1:28" s="203" customFormat="1" hidden="1">
      <c r="A817" s="866"/>
      <c r="B817" s="867"/>
      <c r="C817" s="889"/>
      <c r="D817" s="866"/>
      <c r="E817" s="867"/>
      <c r="F817" s="915" t="s">
        <v>239</v>
      </c>
      <c r="G817" s="899" t="s">
        <v>240</v>
      </c>
      <c r="H817" s="916"/>
      <c r="I817" s="916"/>
      <c r="J817" s="917"/>
      <c r="K817" s="916"/>
      <c r="L817" s="871"/>
      <c r="M817" s="871"/>
      <c r="N817" s="872"/>
      <c r="O817" s="871"/>
      <c r="P817" s="871"/>
      <c r="Q817" s="871"/>
      <c r="R817" s="872"/>
      <c r="S817" s="900">
        <f t="shared" si="143"/>
        <v>0</v>
      </c>
      <c r="T817" s="855"/>
      <c r="V817" s="874"/>
      <c r="W817" s="874"/>
      <c r="X817" s="815"/>
      <c r="Y817" s="816"/>
      <c r="Z817" s="812"/>
      <c r="AA817" s="813"/>
      <c r="AB817" s="203">
        <f t="shared" si="120"/>
        <v>0</v>
      </c>
    </row>
    <row r="818" spans="1:28" s="203" customFormat="1" hidden="1">
      <c r="A818" s="866"/>
      <c r="B818" s="867"/>
      <c r="C818" s="889"/>
      <c r="D818" s="866"/>
      <c r="E818" s="867"/>
      <c r="F818" s="915" t="s">
        <v>241</v>
      </c>
      <c r="G818" s="899" t="s">
        <v>242</v>
      </c>
      <c r="H818" s="916"/>
      <c r="I818" s="916"/>
      <c r="J818" s="917"/>
      <c r="K818" s="916"/>
      <c r="L818" s="871"/>
      <c r="M818" s="871"/>
      <c r="N818" s="872"/>
      <c r="O818" s="871"/>
      <c r="P818" s="871"/>
      <c r="Q818" s="871"/>
      <c r="R818" s="872"/>
      <c r="S818" s="900">
        <f t="shared" si="143"/>
        <v>0</v>
      </c>
      <c r="T818" s="855"/>
      <c r="V818" s="874"/>
      <c r="W818" s="874"/>
      <c r="X818" s="815"/>
      <c r="Y818" s="816"/>
      <c r="Z818" s="812"/>
      <c r="AA818" s="813"/>
      <c r="AB818" s="203">
        <f t="shared" si="120"/>
        <v>0</v>
      </c>
    </row>
    <row r="819" spans="1:28" s="203" customFormat="1" hidden="1">
      <c r="A819" s="866"/>
      <c r="B819" s="867"/>
      <c r="C819" s="889"/>
      <c r="D819" s="866"/>
      <c r="E819" s="867"/>
      <c r="F819" s="915" t="s">
        <v>243</v>
      </c>
      <c r="G819" s="899" t="s">
        <v>244</v>
      </c>
      <c r="H819" s="916"/>
      <c r="I819" s="916"/>
      <c r="J819" s="917"/>
      <c r="K819" s="916"/>
      <c r="L819" s="871"/>
      <c r="M819" s="871"/>
      <c r="N819" s="872"/>
      <c r="O819" s="871"/>
      <c r="P819" s="871"/>
      <c r="Q819" s="871"/>
      <c r="R819" s="872"/>
      <c r="S819" s="900">
        <f t="shared" si="143"/>
        <v>0</v>
      </c>
      <c r="T819" s="855"/>
      <c r="V819" s="874"/>
      <c r="W819" s="874"/>
      <c r="X819" s="815"/>
      <c r="Y819" s="816"/>
      <c r="Z819" s="812"/>
      <c r="AA819" s="813"/>
      <c r="AB819" s="203">
        <f t="shared" si="120"/>
        <v>0</v>
      </c>
    </row>
    <row r="820" spans="1:28" s="203" customFormat="1">
      <c r="A820" s="866"/>
      <c r="B820" s="867"/>
      <c r="C820" s="889"/>
      <c r="D820" s="866"/>
      <c r="E820" s="867"/>
      <c r="F820" s="898" t="s">
        <v>245</v>
      </c>
      <c r="G820" s="899" t="s">
        <v>246</v>
      </c>
      <c r="H820" s="916">
        <v>0</v>
      </c>
      <c r="I820" s="916">
        <f>I799</f>
        <v>0</v>
      </c>
      <c r="J820" s="917"/>
      <c r="K820" s="916">
        <f>K799</f>
        <v>0</v>
      </c>
      <c r="L820" s="871">
        <f>L622</f>
        <v>0</v>
      </c>
      <c r="M820" s="871">
        <f>M622</f>
        <v>0</v>
      </c>
      <c r="N820" s="872" t="e">
        <f>M820/L820</f>
        <v>#DIV/0!</v>
      </c>
      <c r="O820" s="871">
        <f>O799</f>
        <v>0</v>
      </c>
      <c r="P820" s="871">
        <f t="shared" ref="P820:P830" si="144">L820+H820</f>
        <v>0</v>
      </c>
      <c r="Q820" s="871">
        <f t="shared" ref="Q820:Q830" si="145">M820+I820</f>
        <v>0</v>
      </c>
      <c r="R820" s="872" t="e">
        <f t="shared" ref="R820:R830" si="146">Q820/P820</f>
        <v>#DIV/0!</v>
      </c>
      <c r="S820" s="900">
        <f t="shared" si="143"/>
        <v>0</v>
      </c>
      <c r="T820" s="855"/>
      <c r="V820" s="874"/>
      <c r="W820" s="874"/>
      <c r="X820" s="815"/>
      <c r="Y820" s="816"/>
      <c r="Z820" s="812"/>
      <c r="AA820" s="813"/>
      <c r="AB820" s="203">
        <f t="shared" si="120"/>
        <v>0</v>
      </c>
    </row>
    <row r="821" spans="1:28" s="203" customFormat="1">
      <c r="A821" s="866"/>
      <c r="B821" s="867"/>
      <c r="C821" s="889"/>
      <c r="D821" s="866"/>
      <c r="E821" s="867"/>
      <c r="F821" s="915" t="s">
        <v>247</v>
      </c>
      <c r="G821" s="899" t="s">
        <v>4692</v>
      </c>
      <c r="H821" s="916">
        <v>0</v>
      </c>
      <c r="I821" s="916">
        <v>0</v>
      </c>
      <c r="J821" s="917"/>
      <c r="K821" s="916"/>
      <c r="L821" s="871">
        <f>L790+L623</f>
        <v>15900000</v>
      </c>
      <c r="M821" s="871">
        <f>M641</f>
        <v>102144.61000000004</v>
      </c>
      <c r="N821" s="872">
        <f t="shared" ref="N821:N830" si="147">M821/L821</f>
        <v>6.424189308176103E-3</v>
      </c>
      <c r="O821" s="871"/>
      <c r="P821" s="871">
        <f t="shared" si="144"/>
        <v>15900000</v>
      </c>
      <c r="Q821" s="871">
        <f t="shared" si="145"/>
        <v>102144.61000000004</v>
      </c>
      <c r="R821" s="872">
        <f t="shared" si="146"/>
        <v>6.424189308176103E-3</v>
      </c>
      <c r="S821" s="900">
        <f t="shared" si="143"/>
        <v>15900000</v>
      </c>
      <c r="T821" s="855"/>
      <c r="V821" s="874"/>
      <c r="W821" s="874"/>
      <c r="X821" s="815"/>
      <c r="Y821" s="816"/>
      <c r="Z821" s="812"/>
      <c r="AA821" s="813"/>
      <c r="AB821" s="203">
        <f t="shared" si="120"/>
        <v>0</v>
      </c>
    </row>
    <row r="822" spans="1:28" s="203" customFormat="1" ht="30">
      <c r="A822" s="866"/>
      <c r="B822" s="867"/>
      <c r="C822" s="889"/>
      <c r="D822" s="866"/>
      <c r="E822" s="867"/>
      <c r="F822" s="915" t="s">
        <v>248</v>
      </c>
      <c r="G822" s="899" t="s">
        <v>4691</v>
      </c>
      <c r="H822" s="916">
        <v>0</v>
      </c>
      <c r="I822" s="916"/>
      <c r="J822" s="917"/>
      <c r="K822" s="916"/>
      <c r="L822" s="871"/>
      <c r="M822" s="871"/>
      <c r="N822" s="872" t="e">
        <f t="shared" si="147"/>
        <v>#DIV/0!</v>
      </c>
      <c r="O822" s="871"/>
      <c r="P822" s="871">
        <f t="shared" si="144"/>
        <v>0</v>
      </c>
      <c r="Q822" s="871">
        <f t="shared" si="145"/>
        <v>0</v>
      </c>
      <c r="R822" s="872" t="e">
        <f t="shared" si="146"/>
        <v>#DIV/0!</v>
      </c>
      <c r="S822" s="900">
        <f t="shared" si="143"/>
        <v>0</v>
      </c>
      <c r="T822" s="855"/>
      <c r="V822" s="874"/>
      <c r="W822" s="874"/>
      <c r="X822" s="815"/>
      <c r="Y822" s="816"/>
      <c r="Z822" s="812"/>
      <c r="AA822" s="813"/>
      <c r="AB822" s="203">
        <f t="shared" si="120"/>
        <v>0</v>
      </c>
    </row>
    <row r="823" spans="1:28" s="203" customFormat="1">
      <c r="A823" s="866"/>
      <c r="B823" s="867"/>
      <c r="C823" s="889"/>
      <c r="D823" s="866"/>
      <c r="E823" s="867"/>
      <c r="F823" s="915" t="s">
        <v>249</v>
      </c>
      <c r="G823" s="899" t="s">
        <v>58</v>
      </c>
      <c r="H823" s="916">
        <v>0</v>
      </c>
      <c r="I823" s="916">
        <v>0</v>
      </c>
      <c r="J823" s="917"/>
      <c r="K823" s="916"/>
      <c r="L823" s="871">
        <f>L643</f>
        <v>50000</v>
      </c>
      <c r="M823" s="871">
        <f>M643</f>
        <v>0</v>
      </c>
      <c r="N823" s="872">
        <f t="shared" si="147"/>
        <v>0</v>
      </c>
      <c r="O823" s="871"/>
      <c r="P823" s="871">
        <f t="shared" si="144"/>
        <v>50000</v>
      </c>
      <c r="Q823" s="871">
        <f t="shared" si="145"/>
        <v>0</v>
      </c>
      <c r="R823" s="872">
        <f t="shared" si="146"/>
        <v>0</v>
      </c>
      <c r="S823" s="900">
        <f t="shared" si="143"/>
        <v>50000</v>
      </c>
      <c r="T823" s="855"/>
      <c r="V823" s="874"/>
      <c r="W823" s="874"/>
      <c r="X823" s="815"/>
      <c r="Y823" s="816"/>
      <c r="Z823" s="812"/>
      <c r="AA823" s="813"/>
      <c r="AB823" s="203">
        <f t="shared" si="120"/>
        <v>0</v>
      </c>
    </row>
    <row r="824" spans="1:28" s="203" customFormat="1">
      <c r="A824" s="866"/>
      <c r="B824" s="867"/>
      <c r="C824" s="889"/>
      <c r="D824" s="866"/>
      <c r="E824" s="867"/>
      <c r="F824" s="915" t="s">
        <v>250</v>
      </c>
      <c r="G824" s="899" t="s">
        <v>251</v>
      </c>
      <c r="H824" s="916">
        <v>0</v>
      </c>
      <c r="I824" s="916">
        <v>0</v>
      </c>
      <c r="J824" s="917"/>
      <c r="K824" s="916">
        <v>0</v>
      </c>
      <c r="L824" s="871"/>
      <c r="M824" s="871"/>
      <c r="N824" s="872" t="e">
        <f t="shared" si="147"/>
        <v>#DIV/0!</v>
      </c>
      <c r="O824" s="871">
        <v>0</v>
      </c>
      <c r="P824" s="871">
        <f t="shared" si="144"/>
        <v>0</v>
      </c>
      <c r="Q824" s="871">
        <f t="shared" si="145"/>
        <v>0</v>
      </c>
      <c r="R824" s="872" t="e">
        <f t="shared" si="146"/>
        <v>#DIV/0!</v>
      </c>
      <c r="S824" s="900">
        <f>P824-Q824</f>
        <v>0</v>
      </c>
      <c r="T824" s="855"/>
      <c r="V824" s="874"/>
      <c r="W824" s="874"/>
      <c r="X824" s="815"/>
      <c r="Y824" s="816"/>
      <c r="Z824" s="812"/>
      <c r="AA824" s="813"/>
      <c r="AB824" s="203">
        <f t="shared" si="120"/>
        <v>0</v>
      </c>
    </row>
    <row r="825" spans="1:28" s="203" customFormat="1" hidden="1">
      <c r="A825" s="866"/>
      <c r="B825" s="867"/>
      <c r="C825" s="889"/>
      <c r="D825" s="866"/>
      <c r="E825" s="867"/>
      <c r="F825" s="915" t="s">
        <v>252</v>
      </c>
      <c r="G825" s="899" t="s">
        <v>253</v>
      </c>
      <c r="H825" s="916"/>
      <c r="I825" s="916"/>
      <c r="J825" s="917"/>
      <c r="K825" s="916"/>
      <c r="L825" s="871"/>
      <c r="M825" s="871"/>
      <c r="N825" s="872" t="e">
        <f t="shared" si="147"/>
        <v>#DIV/0!</v>
      </c>
      <c r="O825" s="871"/>
      <c r="P825" s="871">
        <f t="shared" si="144"/>
        <v>0</v>
      </c>
      <c r="Q825" s="871">
        <f t="shared" si="145"/>
        <v>0</v>
      </c>
      <c r="R825" s="872" t="e">
        <f t="shared" si="146"/>
        <v>#DIV/0!</v>
      </c>
      <c r="S825" s="900">
        <f t="shared" si="143"/>
        <v>0</v>
      </c>
      <c r="T825" s="855"/>
      <c r="V825" s="874"/>
      <c r="W825" s="874"/>
      <c r="X825" s="815"/>
      <c r="Y825" s="816"/>
      <c r="Z825" s="812"/>
      <c r="AA825" s="813"/>
      <c r="AB825" s="203">
        <f t="shared" si="120"/>
        <v>0</v>
      </c>
    </row>
    <row r="826" spans="1:28" s="203" customFormat="1" ht="30" hidden="1">
      <c r="A826" s="866"/>
      <c r="B826" s="867"/>
      <c r="C826" s="889"/>
      <c r="D826" s="866"/>
      <c r="E826" s="867"/>
      <c r="F826" s="915" t="s">
        <v>254</v>
      </c>
      <c r="G826" s="899" t="s">
        <v>255</v>
      </c>
      <c r="H826" s="916"/>
      <c r="I826" s="916"/>
      <c r="J826" s="917"/>
      <c r="K826" s="916"/>
      <c r="L826" s="871"/>
      <c r="M826" s="871"/>
      <c r="N826" s="872" t="e">
        <f t="shared" si="147"/>
        <v>#DIV/0!</v>
      </c>
      <c r="O826" s="871"/>
      <c r="P826" s="871">
        <f t="shared" si="144"/>
        <v>0</v>
      </c>
      <c r="Q826" s="871">
        <f t="shared" si="145"/>
        <v>0</v>
      </c>
      <c r="R826" s="872" t="e">
        <f t="shared" si="146"/>
        <v>#DIV/0!</v>
      </c>
      <c r="S826" s="900">
        <f t="shared" si="143"/>
        <v>0</v>
      </c>
      <c r="T826" s="855"/>
      <c r="V826" s="874"/>
      <c r="W826" s="874"/>
      <c r="X826" s="815"/>
      <c r="Y826" s="816"/>
      <c r="Z826" s="812"/>
      <c r="AA826" s="813"/>
      <c r="AB826" s="203">
        <f t="shared" si="120"/>
        <v>0</v>
      </c>
    </row>
    <row r="827" spans="1:28" s="203" customFormat="1" hidden="1">
      <c r="A827" s="866"/>
      <c r="B827" s="867"/>
      <c r="C827" s="889"/>
      <c r="D827" s="866"/>
      <c r="E827" s="867"/>
      <c r="F827" s="915" t="s">
        <v>256</v>
      </c>
      <c r="G827" s="899" t="s">
        <v>257</v>
      </c>
      <c r="H827" s="916">
        <v>0</v>
      </c>
      <c r="I827" s="916">
        <v>0</v>
      </c>
      <c r="J827" s="917"/>
      <c r="K827" s="916">
        <v>0</v>
      </c>
      <c r="L827" s="871">
        <v>0</v>
      </c>
      <c r="M827" s="871">
        <f>M786</f>
        <v>0</v>
      </c>
      <c r="N827" s="872" t="e">
        <f t="shared" si="147"/>
        <v>#DIV/0!</v>
      </c>
      <c r="O827" s="871">
        <f>L827-M827</f>
        <v>0</v>
      </c>
      <c r="P827" s="871">
        <f t="shared" si="144"/>
        <v>0</v>
      </c>
      <c r="Q827" s="871">
        <f t="shared" si="145"/>
        <v>0</v>
      </c>
      <c r="R827" s="872" t="e">
        <f t="shared" si="146"/>
        <v>#DIV/0!</v>
      </c>
      <c r="S827" s="900">
        <f>P827-Q827</f>
        <v>0</v>
      </c>
      <c r="T827" s="855"/>
      <c r="V827" s="874"/>
      <c r="W827" s="874"/>
      <c r="X827" s="815"/>
      <c r="Y827" s="816"/>
      <c r="Z827" s="812"/>
      <c r="AA827" s="813"/>
      <c r="AB827" s="203">
        <f t="shared" si="120"/>
        <v>0</v>
      </c>
    </row>
    <row r="828" spans="1:28" s="203" customFormat="1" ht="30" hidden="1">
      <c r="A828" s="866"/>
      <c r="B828" s="867"/>
      <c r="C828" s="889"/>
      <c r="D828" s="866"/>
      <c r="E828" s="867"/>
      <c r="F828" s="915" t="s">
        <v>258</v>
      </c>
      <c r="G828" s="899" t="s">
        <v>259</v>
      </c>
      <c r="H828" s="916"/>
      <c r="I828" s="916"/>
      <c r="J828" s="917"/>
      <c r="K828" s="916"/>
      <c r="L828" s="871"/>
      <c r="M828" s="871"/>
      <c r="N828" s="872" t="e">
        <f t="shared" si="147"/>
        <v>#DIV/0!</v>
      </c>
      <c r="O828" s="871"/>
      <c r="P828" s="871">
        <f t="shared" si="144"/>
        <v>0</v>
      </c>
      <c r="Q828" s="871">
        <f t="shared" si="145"/>
        <v>0</v>
      </c>
      <c r="R828" s="872" t="e">
        <f t="shared" si="146"/>
        <v>#DIV/0!</v>
      </c>
      <c r="S828" s="900">
        <f t="shared" si="143"/>
        <v>0</v>
      </c>
      <c r="T828" s="855"/>
      <c r="V828" s="874"/>
      <c r="W828" s="874"/>
      <c r="X828" s="815"/>
      <c r="Y828" s="816"/>
      <c r="Z828" s="812"/>
      <c r="AA828" s="813"/>
      <c r="AB828" s="203">
        <f t="shared" si="120"/>
        <v>0</v>
      </c>
    </row>
    <row r="829" spans="1:28" s="203" customFormat="1" ht="30">
      <c r="A829" s="866"/>
      <c r="B829" s="867"/>
      <c r="C829" s="889"/>
      <c r="D829" s="866"/>
      <c r="E829" s="867"/>
      <c r="F829" s="915" t="s">
        <v>260</v>
      </c>
      <c r="G829" s="899" t="s">
        <v>261</v>
      </c>
      <c r="H829" s="916">
        <v>0</v>
      </c>
      <c r="I829" s="916">
        <v>0</v>
      </c>
      <c r="J829" s="917"/>
      <c r="K829" s="916"/>
      <c r="L829" s="871">
        <f>L649</f>
        <v>68613</v>
      </c>
      <c r="M829" s="871">
        <f>M649</f>
        <v>720982</v>
      </c>
      <c r="N829" s="872">
        <f t="shared" si="147"/>
        <v>10.507950388410359</v>
      </c>
      <c r="O829" s="871"/>
      <c r="P829" s="871">
        <f t="shared" si="144"/>
        <v>68613</v>
      </c>
      <c r="Q829" s="871">
        <f t="shared" si="145"/>
        <v>720982</v>
      </c>
      <c r="R829" s="872">
        <f t="shared" si="146"/>
        <v>10.507950388410359</v>
      </c>
      <c r="S829" s="900">
        <f t="shared" si="143"/>
        <v>68613</v>
      </c>
      <c r="T829" s="855"/>
      <c r="V829" s="874"/>
      <c r="W829" s="874"/>
      <c r="X829" s="815"/>
      <c r="Y829" s="816"/>
      <c r="Z829" s="812"/>
      <c r="AA829" s="813"/>
      <c r="AB829" s="203">
        <f t="shared" si="120"/>
        <v>0</v>
      </c>
    </row>
    <row r="830" spans="1:28" s="203" customFormat="1" hidden="1">
      <c r="A830" s="866"/>
      <c r="B830" s="867"/>
      <c r="C830" s="889"/>
      <c r="D830" s="866"/>
      <c r="E830" s="867"/>
      <c r="F830" s="915">
        <v>56</v>
      </c>
      <c r="G830" s="899" t="s">
        <v>5272</v>
      </c>
      <c r="H830" s="869">
        <v>0</v>
      </c>
      <c r="I830" s="869">
        <v>0</v>
      </c>
      <c r="J830" s="870"/>
      <c r="K830" s="869"/>
      <c r="L830" s="900">
        <f>L798</f>
        <v>0</v>
      </c>
      <c r="M830" s="900">
        <f>M798</f>
        <v>532589.81999999995</v>
      </c>
      <c r="N830" s="901" t="e">
        <f t="shared" si="147"/>
        <v>#DIV/0!</v>
      </c>
      <c r="O830" s="900"/>
      <c r="P830" s="900">
        <f t="shared" si="144"/>
        <v>0</v>
      </c>
      <c r="Q830" s="900">
        <f t="shared" si="145"/>
        <v>532589.81999999995</v>
      </c>
      <c r="R830" s="901" t="e">
        <f t="shared" si="146"/>
        <v>#DIV/0!</v>
      </c>
      <c r="S830" s="900">
        <f t="shared" si="143"/>
        <v>0</v>
      </c>
      <c r="T830" s="855"/>
      <c r="V830" s="874"/>
      <c r="W830" s="874"/>
      <c r="X830" s="815"/>
      <c r="Y830" s="816"/>
      <c r="Z830" s="812"/>
      <c r="AA830" s="813"/>
      <c r="AB830" s="203">
        <f t="shared" si="120"/>
        <v>0</v>
      </c>
    </row>
    <row r="831" spans="1:28" s="203" customFormat="1" ht="30.75" thickBot="1">
      <c r="A831" s="866"/>
      <c r="B831" s="867"/>
      <c r="C831" s="889"/>
      <c r="D831" s="866"/>
      <c r="E831" s="867"/>
      <c r="F831" s="803" t="s">
        <v>5478</v>
      </c>
      <c r="G831" s="779" t="s">
        <v>5479</v>
      </c>
      <c r="H831" s="869">
        <v>0</v>
      </c>
      <c r="I831" s="869"/>
      <c r="J831" s="870"/>
      <c r="K831" s="869"/>
      <c r="L831" s="900">
        <f>L779+L806</f>
        <v>38369091</v>
      </c>
      <c r="M831" s="900"/>
      <c r="N831" s="901"/>
      <c r="O831" s="900"/>
      <c r="P831" s="900">
        <f>L831</f>
        <v>38369091</v>
      </c>
      <c r="Q831" s="900"/>
      <c r="R831" s="901"/>
      <c r="S831" s="900"/>
      <c r="T831" s="855"/>
      <c r="V831" s="874"/>
      <c r="W831" s="874"/>
      <c r="X831" s="815"/>
      <c r="Y831" s="816"/>
      <c r="Z831" s="812"/>
      <c r="AA831" s="813"/>
    </row>
    <row r="832" spans="1:28" s="203" customFormat="1" ht="15.75" thickBot="1">
      <c r="A832" s="866"/>
      <c r="B832" s="867"/>
      <c r="C832" s="889"/>
      <c r="D832" s="866"/>
      <c r="E832" s="867"/>
      <c r="F832" s="866"/>
      <c r="G832" s="902" t="s">
        <v>4141</v>
      </c>
      <c r="H832" s="903">
        <f>H815</f>
        <v>152164558</v>
      </c>
      <c r="I832" s="903">
        <f>SUM(I815:I830)</f>
        <v>78406234.980000034</v>
      </c>
      <c r="J832" s="904">
        <f>SUM(J815:J830)</f>
        <v>0.51527264962712294</v>
      </c>
      <c r="K832" s="903">
        <f>SUM(K815:K830)</f>
        <v>67838515.019999996</v>
      </c>
      <c r="L832" s="905">
        <f>SUM(L815:L831)</f>
        <v>54387704</v>
      </c>
      <c r="M832" s="905">
        <f>SUM(M815:M830)</f>
        <v>1355716.4300000002</v>
      </c>
      <c r="N832" s="906">
        <f>M832/L832</f>
        <v>2.4926892115173682E-2</v>
      </c>
      <c r="O832" s="905">
        <f>SUM(O815:O830)</f>
        <v>0</v>
      </c>
      <c r="P832" s="905">
        <f>SUM(P815:P831)</f>
        <v>206552262</v>
      </c>
      <c r="Q832" s="905">
        <f>SUM(Q815:Q830)</f>
        <v>79761951.410000026</v>
      </c>
      <c r="R832" s="906">
        <f>Q832/P832</f>
        <v>0.38615869241848355</v>
      </c>
      <c r="S832" s="905">
        <f>SUM(S815:S830)</f>
        <v>89776936.019999966</v>
      </c>
      <c r="T832" s="855"/>
      <c r="V832" s="874"/>
      <c r="W832" s="874"/>
      <c r="X832" s="815"/>
      <c r="Y832" s="816"/>
      <c r="Z832" s="812"/>
      <c r="AA832" s="813"/>
      <c r="AB832" s="203">
        <f t="shared" si="120"/>
        <v>0</v>
      </c>
    </row>
    <row r="833" spans="1:31">
      <c r="AB833" s="84">
        <f t="shared" si="120"/>
        <v>0</v>
      </c>
    </row>
    <row r="834" spans="1:31">
      <c r="AB834" s="84">
        <f t="shared" si="120"/>
        <v>0</v>
      </c>
    </row>
    <row r="835" spans="1:31" s="203" customFormat="1" ht="28.5">
      <c r="A835" s="866"/>
      <c r="B835" s="867"/>
      <c r="C835" s="980" t="s">
        <v>3560</v>
      </c>
      <c r="D835" s="866"/>
      <c r="E835" s="867"/>
      <c r="F835" s="866"/>
      <c r="G835" s="977" t="s">
        <v>5073</v>
      </c>
      <c r="H835" s="916"/>
      <c r="I835" s="916"/>
      <c r="J835" s="917"/>
      <c r="K835" s="916"/>
      <c r="L835" s="871"/>
      <c r="M835" s="871"/>
      <c r="N835" s="872"/>
      <c r="O835" s="871"/>
      <c r="P835" s="871"/>
      <c r="Q835" s="871"/>
      <c r="R835" s="872"/>
      <c r="S835" s="871"/>
      <c r="T835" s="855"/>
      <c r="V835" s="874"/>
      <c r="W835" s="874"/>
      <c r="X835" s="815"/>
      <c r="Y835" s="816"/>
      <c r="Z835" s="812"/>
      <c r="AA835" s="813"/>
      <c r="AB835" s="203">
        <f t="shared" si="120"/>
        <v>0</v>
      </c>
    </row>
    <row r="836" spans="1:31" s="203" customFormat="1">
      <c r="A836" s="866"/>
      <c r="B836" s="867"/>
      <c r="C836" s="943" t="s">
        <v>4201</v>
      </c>
      <c r="D836" s="866"/>
      <c r="E836" s="867"/>
      <c r="F836" s="866"/>
      <c r="G836" s="977" t="s">
        <v>5021</v>
      </c>
      <c r="H836" s="916"/>
      <c r="I836" s="916"/>
      <c r="J836" s="917"/>
      <c r="K836" s="916"/>
      <c r="L836" s="871"/>
      <c r="M836" s="871"/>
      <c r="N836" s="872"/>
      <c r="O836" s="871"/>
      <c r="P836" s="871"/>
      <c r="Q836" s="871"/>
      <c r="R836" s="872"/>
      <c r="S836" s="871"/>
      <c r="T836" s="855"/>
      <c r="V836" s="874"/>
      <c r="W836" s="874"/>
      <c r="X836" s="815"/>
      <c r="Y836" s="816"/>
      <c r="Z836" s="812"/>
      <c r="AA836" s="813"/>
      <c r="AB836" s="203">
        <f t="shared" si="120"/>
        <v>0</v>
      </c>
    </row>
    <row r="837" spans="1:31" s="203" customFormat="1">
      <c r="A837" s="866"/>
      <c r="B837" s="867"/>
      <c r="C837" s="980"/>
      <c r="D837" s="880">
        <v>130</v>
      </c>
      <c r="E837" s="881"/>
      <c r="F837" s="880"/>
      <c r="G837" s="882" t="s">
        <v>113</v>
      </c>
      <c r="H837" s="916"/>
      <c r="I837" s="916"/>
      <c r="J837" s="917"/>
      <c r="K837" s="916"/>
      <c r="L837" s="871"/>
      <c r="M837" s="871"/>
      <c r="N837" s="872"/>
      <c r="O837" s="871"/>
      <c r="P837" s="871"/>
      <c r="Q837" s="871"/>
      <c r="R837" s="872"/>
      <c r="S837" s="871"/>
      <c r="T837" s="855"/>
      <c r="V837" s="874"/>
      <c r="W837" s="874"/>
      <c r="X837" s="815"/>
      <c r="Y837" s="816"/>
      <c r="Z837" s="812"/>
      <c r="AA837" s="813"/>
      <c r="AB837" s="203">
        <f t="shared" si="120"/>
        <v>0</v>
      </c>
    </row>
    <row r="838" spans="1:31" s="203" customFormat="1" ht="15.75" thickBot="1">
      <c r="A838" s="866"/>
      <c r="B838" s="867"/>
      <c r="C838" s="889"/>
      <c r="D838" s="866"/>
      <c r="E838" s="867" t="s">
        <v>5101</v>
      </c>
      <c r="F838" s="885">
        <v>511</v>
      </c>
      <c r="G838" s="802" t="s">
        <v>4131</v>
      </c>
      <c r="H838" s="981">
        <f>7000000-4000000-3000000</f>
        <v>0</v>
      </c>
      <c r="I838" s="981">
        <v>0</v>
      </c>
      <c r="J838" s="982" t="e">
        <f>I838/H838</f>
        <v>#DIV/0!</v>
      </c>
      <c r="K838" s="981">
        <f>H838-I838</f>
        <v>0</v>
      </c>
      <c r="L838" s="983">
        <v>0</v>
      </c>
      <c r="M838" s="983">
        <v>0</v>
      </c>
      <c r="N838" s="984"/>
      <c r="O838" s="983">
        <f>L838-M838</f>
        <v>0</v>
      </c>
      <c r="P838" s="983">
        <f>L838+H838</f>
        <v>0</v>
      </c>
      <c r="Q838" s="983">
        <f>M838+I838</f>
        <v>0</v>
      </c>
      <c r="R838" s="984" t="e">
        <f>Q838/P838</f>
        <v>#DIV/0!</v>
      </c>
      <c r="S838" s="983">
        <f>P838-Q838</f>
        <v>0</v>
      </c>
      <c r="T838" s="855"/>
      <c r="V838" s="874"/>
      <c r="W838" s="874"/>
      <c r="X838" s="815">
        <v>699020.26</v>
      </c>
      <c r="Y838" s="816"/>
      <c r="Z838" s="812">
        <f>H838-X838+Y838</f>
        <v>-699020.26</v>
      </c>
      <c r="AA838" s="813">
        <v>919020.26</v>
      </c>
      <c r="AB838" s="203">
        <f t="shared" si="120"/>
        <v>-1618040.52</v>
      </c>
      <c r="AE838" s="203">
        <f>H838-AA838</f>
        <v>-919020.26</v>
      </c>
    </row>
    <row r="839" spans="1:31" s="203" customFormat="1">
      <c r="A839" s="866"/>
      <c r="B839" s="867"/>
      <c r="C839" s="889"/>
      <c r="D839" s="866"/>
      <c r="E839" s="890"/>
      <c r="F839" s="891"/>
      <c r="G839" s="892" t="s">
        <v>4175</v>
      </c>
      <c r="H839" s="893"/>
      <c r="I839" s="893"/>
      <c r="J839" s="894"/>
      <c r="K839" s="893"/>
      <c r="L839" s="895"/>
      <c r="M839" s="895"/>
      <c r="N839" s="896"/>
      <c r="O839" s="895"/>
      <c r="P839" s="895"/>
      <c r="Q839" s="895"/>
      <c r="R839" s="896"/>
      <c r="S839" s="893"/>
      <c r="T839" s="855"/>
      <c r="V839" s="874"/>
      <c r="W839" s="874"/>
      <c r="X839" s="815"/>
      <c r="Y839" s="816"/>
      <c r="Z839" s="812"/>
      <c r="AA839" s="813"/>
      <c r="AB839" s="203">
        <f t="shared" si="120"/>
        <v>0</v>
      </c>
    </row>
    <row r="840" spans="1:31" s="203" customFormat="1" ht="15.75" thickBot="1">
      <c r="A840" s="866"/>
      <c r="B840" s="867"/>
      <c r="C840" s="889"/>
      <c r="D840" s="866"/>
      <c r="E840" s="897"/>
      <c r="F840" s="915" t="s">
        <v>235</v>
      </c>
      <c r="G840" s="899" t="s">
        <v>236</v>
      </c>
      <c r="H840" s="869">
        <f t="shared" ref="H840:M840" si="148">SUM(H838:H838)</f>
        <v>0</v>
      </c>
      <c r="I840" s="869">
        <f t="shared" si="148"/>
        <v>0</v>
      </c>
      <c r="J840" s="870" t="e">
        <f t="shared" si="148"/>
        <v>#DIV/0!</v>
      </c>
      <c r="K840" s="869">
        <f t="shared" si="148"/>
        <v>0</v>
      </c>
      <c r="L840" s="900">
        <f t="shared" si="148"/>
        <v>0</v>
      </c>
      <c r="M840" s="900">
        <f t="shared" si="148"/>
        <v>0</v>
      </c>
      <c r="N840" s="901"/>
      <c r="O840" s="900">
        <f>SUM(O838:O838)</f>
        <v>0</v>
      </c>
      <c r="P840" s="900">
        <f>SUM(P838:P838)</f>
        <v>0</v>
      </c>
      <c r="Q840" s="900">
        <f>SUM(Q838:Q838)</f>
        <v>0</v>
      </c>
      <c r="R840" s="901" t="e">
        <f>SUM(R838:R838)</f>
        <v>#DIV/0!</v>
      </c>
      <c r="S840" s="900">
        <f>SUM(S838:S838)</f>
        <v>0</v>
      </c>
      <c r="T840" s="855"/>
      <c r="V840" s="874"/>
      <c r="W840" s="874"/>
      <c r="X840" s="815"/>
      <c r="Y840" s="816"/>
      <c r="Z840" s="812"/>
      <c r="AA840" s="813"/>
      <c r="AB840" s="203">
        <f t="shared" ref="AB840:AB907" si="149">Z840-AA840</f>
        <v>0</v>
      </c>
    </row>
    <row r="841" spans="1:31" s="203" customFormat="1" ht="15.75" thickBot="1">
      <c r="A841" s="866"/>
      <c r="B841" s="867"/>
      <c r="C841" s="889"/>
      <c r="D841" s="866"/>
      <c r="E841" s="867"/>
      <c r="F841" s="866"/>
      <c r="G841" s="902" t="s">
        <v>4159</v>
      </c>
      <c r="H841" s="903">
        <f t="shared" ref="H841:M841" si="150">SUM(H840)</f>
        <v>0</v>
      </c>
      <c r="I841" s="903">
        <f t="shared" si="150"/>
        <v>0</v>
      </c>
      <c r="J841" s="904" t="e">
        <f t="shared" si="150"/>
        <v>#DIV/0!</v>
      </c>
      <c r="K841" s="903">
        <f t="shared" si="150"/>
        <v>0</v>
      </c>
      <c r="L841" s="905">
        <f t="shared" si="150"/>
        <v>0</v>
      </c>
      <c r="M841" s="905">
        <f t="shared" si="150"/>
        <v>0</v>
      </c>
      <c r="N841" s="906"/>
      <c r="O841" s="905">
        <f>SUM(O840)</f>
        <v>0</v>
      </c>
      <c r="P841" s="905">
        <f>SUM(P840)</f>
        <v>0</v>
      </c>
      <c r="Q841" s="905">
        <f>SUM(Q840)</f>
        <v>0</v>
      </c>
      <c r="R841" s="906" t="e">
        <f>SUM(R840)</f>
        <v>#DIV/0!</v>
      </c>
      <c r="S841" s="905">
        <f>SUM(S840)</f>
        <v>0</v>
      </c>
      <c r="T841" s="855"/>
      <c r="V841" s="874"/>
      <c r="W841" s="874"/>
      <c r="X841" s="815"/>
      <c r="Y841" s="816"/>
      <c r="Z841" s="812"/>
      <c r="AA841" s="813"/>
      <c r="AB841" s="203">
        <f t="shared" si="149"/>
        <v>0</v>
      </c>
    </row>
    <row r="842" spans="1:31" s="203" customFormat="1" ht="28.5">
      <c r="A842" s="866"/>
      <c r="B842" s="867"/>
      <c r="C842" s="889"/>
      <c r="D842" s="866"/>
      <c r="E842" s="890"/>
      <c r="F842" s="891"/>
      <c r="G842" s="907" t="s">
        <v>4718</v>
      </c>
      <c r="H842" s="908"/>
      <c r="I842" s="909"/>
      <c r="J842" s="910"/>
      <c r="K842" s="909"/>
      <c r="L842" s="911"/>
      <c r="M842" s="912"/>
      <c r="N842" s="913"/>
      <c r="O842" s="912"/>
      <c r="P842" s="912"/>
      <c r="Q842" s="912"/>
      <c r="R842" s="913"/>
      <c r="S842" s="914"/>
      <c r="T842" s="855"/>
      <c r="V842" s="874"/>
      <c r="W842" s="874"/>
      <c r="X842" s="815"/>
      <c r="Y842" s="816"/>
      <c r="Z842" s="812"/>
      <c r="AA842" s="813"/>
      <c r="AB842" s="203">
        <f t="shared" si="149"/>
        <v>0</v>
      </c>
    </row>
    <row r="843" spans="1:31" s="203" customFormat="1" ht="15.75" thickBot="1">
      <c r="A843" s="866"/>
      <c r="B843" s="867"/>
      <c r="C843" s="889"/>
      <c r="D843" s="866"/>
      <c r="E843" s="897"/>
      <c r="F843" s="915" t="s">
        <v>235</v>
      </c>
      <c r="G843" s="899" t="s">
        <v>236</v>
      </c>
      <c r="H843" s="869">
        <f>SUM(H838)</f>
        <v>0</v>
      </c>
      <c r="I843" s="869">
        <f>SUM(I838)</f>
        <v>0</v>
      </c>
      <c r="J843" s="870" t="e">
        <f>I843/H843</f>
        <v>#DIV/0!</v>
      </c>
      <c r="K843" s="869">
        <f>SUM(K838)</f>
        <v>0</v>
      </c>
      <c r="L843" s="900">
        <f>SUM(L838)</f>
        <v>0</v>
      </c>
      <c r="M843" s="900">
        <f>SUM(M838)</f>
        <v>0</v>
      </c>
      <c r="N843" s="901"/>
      <c r="O843" s="900">
        <f>SUM(O838)</f>
        <v>0</v>
      </c>
      <c r="P843" s="900">
        <f>SUM(P838)</f>
        <v>0</v>
      </c>
      <c r="Q843" s="900">
        <f>SUM(Q838)</f>
        <v>0</v>
      </c>
      <c r="R843" s="901" t="e">
        <f>Q843/P843</f>
        <v>#DIV/0!</v>
      </c>
      <c r="S843" s="900">
        <f>SUM(S838)</f>
        <v>0</v>
      </c>
      <c r="T843" s="855"/>
      <c r="V843" s="874"/>
      <c r="W843" s="874"/>
      <c r="X843" s="815"/>
      <c r="Y843" s="816"/>
      <c r="Z843" s="812"/>
      <c r="AA843" s="813"/>
      <c r="AB843" s="203">
        <f t="shared" si="149"/>
        <v>0</v>
      </c>
    </row>
    <row r="844" spans="1:31" s="203" customFormat="1" ht="15.75" thickBot="1">
      <c r="A844" s="866"/>
      <c r="B844" s="867"/>
      <c r="C844" s="889"/>
      <c r="D844" s="866"/>
      <c r="E844" s="867"/>
      <c r="F844" s="866"/>
      <c r="G844" s="902" t="s">
        <v>4717</v>
      </c>
      <c r="H844" s="903">
        <f t="shared" ref="H844:M844" si="151">SUM(H843)</f>
        <v>0</v>
      </c>
      <c r="I844" s="903">
        <f t="shared" si="151"/>
        <v>0</v>
      </c>
      <c r="J844" s="904" t="e">
        <f t="shared" si="151"/>
        <v>#DIV/0!</v>
      </c>
      <c r="K844" s="903">
        <f t="shared" si="151"/>
        <v>0</v>
      </c>
      <c r="L844" s="905">
        <f t="shared" si="151"/>
        <v>0</v>
      </c>
      <c r="M844" s="905">
        <f t="shared" si="151"/>
        <v>0</v>
      </c>
      <c r="N844" s="906"/>
      <c r="O844" s="905">
        <f>SUM(O843)</f>
        <v>0</v>
      </c>
      <c r="P844" s="905">
        <f>SUM(P843)</f>
        <v>0</v>
      </c>
      <c r="Q844" s="905">
        <f>SUM(Q843)</f>
        <v>0</v>
      </c>
      <c r="R844" s="906" t="e">
        <f>SUM(R843)</f>
        <v>#DIV/0!</v>
      </c>
      <c r="S844" s="905">
        <f>SUM(S843)</f>
        <v>0</v>
      </c>
      <c r="T844" s="855"/>
      <c r="V844" s="874"/>
      <c r="W844" s="874"/>
      <c r="X844" s="815"/>
      <c r="Y844" s="816"/>
      <c r="Z844" s="812"/>
      <c r="AA844" s="813"/>
      <c r="AB844" s="203">
        <f t="shared" si="149"/>
        <v>0</v>
      </c>
    </row>
    <row r="845" spans="1:31" s="203" customFormat="1">
      <c r="A845" s="866"/>
      <c r="B845" s="867"/>
      <c r="C845" s="889"/>
      <c r="D845" s="866"/>
      <c r="E845" s="867"/>
      <c r="F845" s="866"/>
      <c r="G845" s="944"/>
      <c r="H845" s="946"/>
      <c r="I845" s="946"/>
      <c r="J845" s="947"/>
      <c r="K845" s="946"/>
      <c r="L845" s="948"/>
      <c r="M845" s="948"/>
      <c r="N845" s="949"/>
      <c r="O845" s="948"/>
      <c r="P845" s="948"/>
      <c r="Q845" s="948"/>
      <c r="R845" s="949"/>
      <c r="S845" s="948"/>
      <c r="T845" s="855"/>
      <c r="V845" s="874"/>
      <c r="W845" s="874"/>
      <c r="X845" s="815"/>
      <c r="Y845" s="816"/>
      <c r="Z845" s="812"/>
      <c r="AA845" s="813"/>
      <c r="AB845" s="203">
        <f t="shared" si="149"/>
        <v>0</v>
      </c>
    </row>
    <row r="846" spans="1:31" s="203" customFormat="1" ht="28.5">
      <c r="A846" s="866"/>
      <c r="B846" s="867"/>
      <c r="C846" s="943" t="s">
        <v>5074</v>
      </c>
      <c r="D846" s="866"/>
      <c r="E846" s="867"/>
      <c r="F846" s="866"/>
      <c r="G846" s="977" t="s">
        <v>5075</v>
      </c>
      <c r="H846" s="916"/>
      <c r="I846" s="916"/>
      <c r="J846" s="917"/>
      <c r="K846" s="916"/>
      <c r="L846" s="871"/>
      <c r="M846" s="871"/>
      <c r="N846" s="872"/>
      <c r="O846" s="871"/>
      <c r="P846" s="871"/>
      <c r="Q846" s="871"/>
      <c r="R846" s="872"/>
      <c r="S846" s="871"/>
      <c r="T846" s="855"/>
      <c r="V846" s="874"/>
      <c r="W846" s="874"/>
      <c r="X846" s="815"/>
      <c r="Y846" s="816"/>
      <c r="Z846" s="812"/>
      <c r="AA846" s="813"/>
      <c r="AB846" s="203">
        <f t="shared" si="149"/>
        <v>0</v>
      </c>
    </row>
    <row r="847" spans="1:31" s="203" customFormat="1">
      <c r="A847" s="866"/>
      <c r="B847" s="867"/>
      <c r="C847" s="980"/>
      <c r="D847" s="880">
        <v>133</v>
      </c>
      <c r="E847" s="881"/>
      <c r="F847" s="880"/>
      <c r="G847" s="882" t="s">
        <v>116</v>
      </c>
      <c r="H847" s="916"/>
      <c r="I847" s="916"/>
      <c r="J847" s="917"/>
      <c r="K847" s="916"/>
      <c r="L847" s="871"/>
      <c r="M847" s="871"/>
      <c r="N847" s="872"/>
      <c r="O847" s="871"/>
      <c r="P847" s="871"/>
      <c r="Q847" s="871"/>
      <c r="R847" s="872"/>
      <c r="S847" s="871"/>
      <c r="T847" s="855"/>
      <c r="V847" s="874"/>
      <c r="W847" s="874"/>
      <c r="X847" s="815"/>
      <c r="Y847" s="816"/>
      <c r="Z847" s="812"/>
      <c r="AA847" s="813"/>
      <c r="AB847" s="203">
        <f t="shared" si="149"/>
        <v>0</v>
      </c>
    </row>
    <row r="848" spans="1:31" s="203" customFormat="1" ht="15.75" thickBot="1">
      <c r="A848" s="866"/>
      <c r="B848" s="867"/>
      <c r="C848" s="889"/>
      <c r="D848" s="866"/>
      <c r="E848" s="867" t="s">
        <v>5102</v>
      </c>
      <c r="F848" s="885">
        <v>425</v>
      </c>
      <c r="G848" s="888" t="s">
        <v>4117</v>
      </c>
      <c r="H848" s="869">
        <f>800000-800000</f>
        <v>0</v>
      </c>
      <c r="I848" s="869"/>
      <c r="J848" s="870"/>
      <c r="K848" s="869"/>
      <c r="L848" s="900">
        <v>0</v>
      </c>
      <c r="M848" s="900"/>
      <c r="N848" s="901"/>
      <c r="O848" s="900"/>
      <c r="P848" s="900">
        <f>L848+H848</f>
        <v>0</v>
      </c>
      <c r="Q848" s="900"/>
      <c r="R848" s="901"/>
      <c r="S848" s="900"/>
      <c r="T848" s="855"/>
      <c r="V848" s="874"/>
      <c r="W848" s="874"/>
      <c r="X848" s="815"/>
      <c r="Y848" s="816"/>
      <c r="Z848" s="812"/>
      <c r="AA848" s="813"/>
    </row>
    <row r="849" spans="1:31" s="203" customFormat="1" ht="15.75" hidden="1" thickBot="1">
      <c r="A849" s="866"/>
      <c r="B849" s="867"/>
      <c r="C849" s="889"/>
      <c r="D849" s="866"/>
      <c r="E849" s="867" t="s">
        <v>5347</v>
      </c>
      <c r="F849" s="885">
        <v>512</v>
      </c>
      <c r="G849" s="888" t="s">
        <v>4131</v>
      </c>
      <c r="H849" s="869">
        <v>0</v>
      </c>
      <c r="I849" s="869">
        <v>0</v>
      </c>
      <c r="J849" s="870" t="e">
        <f>I849/H849</f>
        <v>#DIV/0!</v>
      </c>
      <c r="K849" s="869">
        <f>H849-I849</f>
        <v>0</v>
      </c>
      <c r="L849" s="900">
        <v>0</v>
      </c>
      <c r="M849" s="900">
        <v>0</v>
      </c>
      <c r="N849" s="901"/>
      <c r="O849" s="900">
        <f>L849-M849</f>
        <v>0</v>
      </c>
      <c r="P849" s="900">
        <f>L849+H849</f>
        <v>0</v>
      </c>
      <c r="Q849" s="900">
        <f>M849+I849</f>
        <v>0</v>
      </c>
      <c r="R849" s="901" t="e">
        <f>Q849/P849</f>
        <v>#DIV/0!</v>
      </c>
      <c r="S849" s="900">
        <f>P849-Q849</f>
        <v>0</v>
      </c>
      <c r="T849" s="855"/>
      <c r="V849" s="874"/>
      <c r="W849" s="874"/>
      <c r="X849" s="815"/>
      <c r="Y849" s="816"/>
      <c r="Z849" s="812"/>
      <c r="AA849" s="813"/>
    </row>
    <row r="850" spans="1:31" s="203" customFormat="1">
      <c r="A850" s="866"/>
      <c r="B850" s="867"/>
      <c r="C850" s="889"/>
      <c r="D850" s="866"/>
      <c r="E850" s="890"/>
      <c r="F850" s="891"/>
      <c r="G850" s="892" t="s">
        <v>5025</v>
      </c>
      <c r="H850" s="893"/>
      <c r="I850" s="893"/>
      <c r="J850" s="894"/>
      <c r="K850" s="893"/>
      <c r="L850" s="895"/>
      <c r="M850" s="895"/>
      <c r="N850" s="896"/>
      <c r="O850" s="895"/>
      <c r="P850" s="895"/>
      <c r="Q850" s="895"/>
      <c r="R850" s="896"/>
      <c r="S850" s="893"/>
      <c r="T850" s="855"/>
      <c r="V850" s="874"/>
      <c r="W850" s="874"/>
      <c r="X850" s="815"/>
      <c r="Y850" s="816"/>
      <c r="Z850" s="812"/>
      <c r="AA850" s="813"/>
      <c r="AB850" s="203">
        <f t="shared" si="149"/>
        <v>0</v>
      </c>
    </row>
    <row r="851" spans="1:31" s="203" customFormat="1" ht="15.75" thickBot="1">
      <c r="A851" s="866"/>
      <c r="B851" s="867"/>
      <c r="C851" s="889"/>
      <c r="D851" s="866"/>
      <c r="E851" s="897"/>
      <c r="F851" s="915" t="s">
        <v>235</v>
      </c>
      <c r="G851" s="899" t="s">
        <v>236</v>
      </c>
      <c r="H851" s="869">
        <f>SUM(H848:H849)</f>
        <v>0</v>
      </c>
      <c r="I851" s="869">
        <f>SUM(I848:I849)</f>
        <v>0</v>
      </c>
      <c r="J851" s="870" t="e">
        <f>SUM(#REF!)</f>
        <v>#REF!</v>
      </c>
      <c r="K851" s="869">
        <f>SUM(K848:K849)</f>
        <v>0</v>
      </c>
      <c r="L851" s="900">
        <v>0</v>
      </c>
      <c r="M851" s="900" t="e">
        <f>SUM(#REF!)</f>
        <v>#REF!</v>
      </c>
      <c r="N851" s="901"/>
      <c r="O851" s="900" t="e">
        <f>SUM(#REF!)</f>
        <v>#REF!</v>
      </c>
      <c r="P851" s="900">
        <f>SUM(P848:P849)</f>
        <v>0</v>
      </c>
      <c r="Q851" s="900">
        <f>SUM(Q848:Q849)</f>
        <v>0</v>
      </c>
      <c r="R851" s="901" t="e">
        <f>SUM(#REF!)</f>
        <v>#REF!</v>
      </c>
      <c r="S851" s="900">
        <f>SUM(S848:S849)</f>
        <v>0</v>
      </c>
      <c r="T851" s="855"/>
      <c r="V851" s="874"/>
      <c r="W851" s="874"/>
      <c r="X851" s="815"/>
      <c r="Y851" s="816"/>
      <c r="Z851" s="812"/>
      <c r="AA851" s="813"/>
      <c r="AB851" s="203">
        <f t="shared" si="149"/>
        <v>0</v>
      </c>
    </row>
    <row r="852" spans="1:31" s="203" customFormat="1" ht="15.75" thickBot="1">
      <c r="A852" s="866"/>
      <c r="B852" s="867"/>
      <c r="C852" s="889"/>
      <c r="D852" s="866"/>
      <c r="E852" s="867"/>
      <c r="F852" s="866"/>
      <c r="G852" s="902" t="s">
        <v>5026</v>
      </c>
      <c r="H852" s="903">
        <f>SUM(H851:H851)</f>
        <v>0</v>
      </c>
      <c r="I852" s="903">
        <f>SUM(I851)</f>
        <v>0</v>
      </c>
      <c r="J852" s="904" t="e">
        <f>SUM(J851)</f>
        <v>#REF!</v>
      </c>
      <c r="K852" s="903">
        <f>SUM(K851)</f>
        <v>0</v>
      </c>
      <c r="L852" s="905">
        <f>SUM(L851)</f>
        <v>0</v>
      </c>
      <c r="M852" s="905" t="e">
        <f>SUM(M851)</f>
        <v>#REF!</v>
      </c>
      <c r="N852" s="906"/>
      <c r="O852" s="905" t="e">
        <f>SUM(O851)</f>
        <v>#REF!</v>
      </c>
      <c r="P852" s="905">
        <f>SUM(P851:P851)</f>
        <v>0</v>
      </c>
      <c r="Q852" s="905">
        <f>SUM(Q851)</f>
        <v>0</v>
      </c>
      <c r="R852" s="906" t="e">
        <f>SUM(R851)</f>
        <v>#REF!</v>
      </c>
      <c r="S852" s="905">
        <f>SUM(S851:S851)</f>
        <v>0</v>
      </c>
      <c r="T852" s="855"/>
      <c r="V852" s="874"/>
      <c r="W852" s="874"/>
      <c r="X852" s="815"/>
      <c r="Y852" s="816"/>
      <c r="Z852" s="812"/>
      <c r="AA852" s="813"/>
      <c r="AB852" s="203">
        <f t="shared" si="149"/>
        <v>0</v>
      </c>
    </row>
    <row r="853" spans="1:31" s="203" customFormat="1" ht="28.5">
      <c r="A853" s="866"/>
      <c r="B853" s="867"/>
      <c r="C853" s="889"/>
      <c r="D853" s="866"/>
      <c r="E853" s="890"/>
      <c r="F853" s="891"/>
      <c r="G853" s="907" t="s">
        <v>5076</v>
      </c>
      <c r="H853" s="908"/>
      <c r="I853" s="909"/>
      <c r="J853" s="910"/>
      <c r="K853" s="909"/>
      <c r="L853" s="911"/>
      <c r="M853" s="912"/>
      <c r="N853" s="913"/>
      <c r="O853" s="912"/>
      <c r="P853" s="912"/>
      <c r="Q853" s="912"/>
      <c r="R853" s="913"/>
      <c r="S853" s="914"/>
      <c r="T853" s="855"/>
      <c r="V853" s="874"/>
      <c r="W853" s="874"/>
      <c r="X853" s="815"/>
      <c r="Y853" s="816"/>
      <c r="Z853" s="812"/>
      <c r="AA853" s="813"/>
      <c r="AB853" s="203">
        <f t="shared" si="149"/>
        <v>0</v>
      </c>
    </row>
    <row r="854" spans="1:31" s="203" customFormat="1" ht="15.75" thickBot="1">
      <c r="A854" s="866"/>
      <c r="B854" s="867"/>
      <c r="C854" s="889"/>
      <c r="D854" s="866"/>
      <c r="E854" s="897"/>
      <c r="F854" s="915" t="s">
        <v>235</v>
      </c>
      <c r="G854" s="899" t="s">
        <v>236</v>
      </c>
      <c r="H854" s="869">
        <f>H851</f>
        <v>0</v>
      </c>
      <c r="I854" s="869" t="e">
        <f>SUM(#REF!)</f>
        <v>#REF!</v>
      </c>
      <c r="J854" s="870" t="e">
        <f>I854/H854</f>
        <v>#REF!</v>
      </c>
      <c r="K854" s="869" t="e">
        <f>SUM(#REF!)</f>
        <v>#REF!</v>
      </c>
      <c r="L854" s="900">
        <f>L851</f>
        <v>0</v>
      </c>
      <c r="M854" s="900" t="e">
        <f>M851</f>
        <v>#REF!</v>
      </c>
      <c r="N854" s="901"/>
      <c r="O854" s="900" t="e">
        <f>O851</f>
        <v>#REF!</v>
      </c>
      <c r="P854" s="900">
        <f>P851</f>
        <v>0</v>
      </c>
      <c r="Q854" s="900" t="e">
        <f>SUM(#REF!)</f>
        <v>#REF!</v>
      </c>
      <c r="R854" s="901" t="e">
        <f>Q854/P854</f>
        <v>#REF!</v>
      </c>
      <c r="S854" s="900">
        <f>S851</f>
        <v>0</v>
      </c>
      <c r="T854" s="855"/>
      <c r="V854" s="874"/>
      <c r="W854" s="874"/>
      <c r="X854" s="815"/>
      <c r="Y854" s="816"/>
      <c r="Z854" s="812"/>
      <c r="AA854" s="813"/>
      <c r="AB854" s="203">
        <f t="shared" si="149"/>
        <v>0</v>
      </c>
    </row>
    <row r="855" spans="1:31" s="203" customFormat="1" ht="15.75" thickBot="1">
      <c r="A855" s="866"/>
      <c r="B855" s="867"/>
      <c r="C855" s="889"/>
      <c r="D855" s="866"/>
      <c r="E855" s="867"/>
      <c r="F855" s="866"/>
      <c r="G855" s="902" t="s">
        <v>5077</v>
      </c>
      <c r="H855" s="903">
        <f>SUM(H854:H854)</f>
        <v>0</v>
      </c>
      <c r="I855" s="903" t="e">
        <f>SUM(I854)</f>
        <v>#REF!</v>
      </c>
      <c r="J855" s="904" t="e">
        <f>SUM(J854)</f>
        <v>#REF!</v>
      </c>
      <c r="K855" s="903" t="e">
        <f>SUM(K854)</f>
        <v>#REF!</v>
      </c>
      <c r="L855" s="905">
        <f>SUM(L854:L854)</f>
        <v>0</v>
      </c>
      <c r="M855" s="905" t="e">
        <f>SUM(M854)</f>
        <v>#REF!</v>
      </c>
      <c r="N855" s="906">
        <f>N852</f>
        <v>0</v>
      </c>
      <c r="O855" s="905" t="e">
        <f>SUM(O854)</f>
        <v>#REF!</v>
      </c>
      <c r="P855" s="905">
        <f>SUM(P854:P854)</f>
        <v>0</v>
      </c>
      <c r="Q855" s="905" t="e">
        <f>SUM(Q854)</f>
        <v>#REF!</v>
      </c>
      <c r="R855" s="906" t="e">
        <f>SUM(R854)</f>
        <v>#REF!</v>
      </c>
      <c r="S855" s="905">
        <f>SUM(S854:S854)</f>
        <v>0</v>
      </c>
      <c r="T855" s="855"/>
      <c r="V855" s="874"/>
      <c r="W855" s="874"/>
      <c r="X855" s="815"/>
      <c r="Y855" s="816"/>
      <c r="Z855" s="812"/>
      <c r="AA855" s="813"/>
      <c r="AB855" s="203">
        <f t="shared" si="149"/>
        <v>0</v>
      </c>
    </row>
    <row r="856" spans="1:31" s="203" customFormat="1">
      <c r="A856" s="866"/>
      <c r="B856" s="867"/>
      <c r="C856" s="889"/>
      <c r="D856" s="866"/>
      <c r="E856" s="867"/>
      <c r="F856" s="866"/>
      <c r="G856" s="944"/>
      <c r="H856" s="946"/>
      <c r="I856" s="946"/>
      <c r="J856" s="947"/>
      <c r="K856" s="946"/>
      <c r="L856" s="948"/>
      <c r="M856" s="948"/>
      <c r="N856" s="949"/>
      <c r="O856" s="948"/>
      <c r="P856" s="948"/>
      <c r="Q856" s="948"/>
      <c r="R856" s="949"/>
      <c r="S856" s="948"/>
      <c r="T856" s="855"/>
      <c r="V856" s="874"/>
      <c r="W856" s="874"/>
      <c r="X856" s="815"/>
      <c r="Y856" s="816"/>
      <c r="Z856" s="812"/>
      <c r="AA856" s="813"/>
      <c r="AB856" s="203">
        <f t="shared" si="149"/>
        <v>0</v>
      </c>
    </row>
    <row r="857" spans="1:31" s="203" customFormat="1" hidden="1">
      <c r="A857" s="866"/>
      <c r="B857" s="867"/>
      <c r="C857" s="943" t="s">
        <v>4203</v>
      </c>
      <c r="D857" s="866"/>
      <c r="E857" s="867"/>
      <c r="F857" s="866"/>
      <c r="G857" s="977" t="s">
        <v>5022</v>
      </c>
      <c r="H857" s="916"/>
      <c r="I857" s="916"/>
      <c r="J857" s="917"/>
      <c r="K857" s="916"/>
      <c r="L857" s="871"/>
      <c r="M857" s="871"/>
      <c r="N857" s="872"/>
      <c r="O857" s="871"/>
      <c r="P857" s="871"/>
      <c r="Q857" s="871"/>
      <c r="R857" s="872"/>
      <c r="S857" s="871"/>
      <c r="T857" s="855"/>
      <c r="V857" s="874"/>
      <c r="W857" s="874"/>
      <c r="X857" s="815"/>
      <c r="Y857" s="816"/>
      <c r="Z857" s="812"/>
      <c r="AA857" s="813"/>
      <c r="AB857" s="203">
        <f t="shared" si="149"/>
        <v>0</v>
      </c>
    </row>
    <row r="858" spans="1:31" s="203" customFormat="1" hidden="1">
      <c r="A858" s="866"/>
      <c r="B858" s="867"/>
      <c r="C858" s="980"/>
      <c r="D858" s="880">
        <v>133</v>
      </c>
      <c r="E858" s="881"/>
      <c r="F858" s="880"/>
      <c r="G858" s="882" t="s">
        <v>116</v>
      </c>
      <c r="H858" s="916"/>
      <c r="I858" s="916"/>
      <c r="J858" s="917"/>
      <c r="K858" s="916"/>
      <c r="L858" s="871"/>
      <c r="M858" s="871"/>
      <c r="N858" s="872"/>
      <c r="O858" s="871"/>
      <c r="P858" s="871"/>
      <c r="Q858" s="871"/>
      <c r="R858" s="872"/>
      <c r="S858" s="871"/>
      <c r="T858" s="855"/>
      <c r="V858" s="874"/>
      <c r="W858" s="874"/>
      <c r="X858" s="815"/>
      <c r="Y858" s="816"/>
      <c r="Z858" s="812"/>
      <c r="AA858" s="813"/>
      <c r="AB858" s="203">
        <f t="shared" si="149"/>
        <v>0</v>
      </c>
    </row>
    <row r="859" spans="1:31" s="203" customFormat="1" hidden="1">
      <c r="A859" s="866"/>
      <c r="B859" s="867"/>
      <c r="C859" s="889"/>
      <c r="D859" s="866"/>
      <c r="E859" s="867" t="s">
        <v>5109</v>
      </c>
      <c r="F859" s="885">
        <v>511</v>
      </c>
      <c r="G859" s="888" t="s">
        <v>4131</v>
      </c>
      <c r="H859" s="869">
        <v>0</v>
      </c>
      <c r="I859" s="869">
        <v>0</v>
      </c>
      <c r="J859" s="870" t="e">
        <f>I859/H859</f>
        <v>#DIV/0!</v>
      </c>
      <c r="K859" s="869">
        <f>H859-I859</f>
        <v>0</v>
      </c>
      <c r="L859" s="900">
        <v>0</v>
      </c>
      <c r="M859" s="900">
        <v>0</v>
      </c>
      <c r="N859" s="901"/>
      <c r="O859" s="900">
        <f>L859-M859</f>
        <v>0</v>
      </c>
      <c r="P859" s="900">
        <f>L859+H859</f>
        <v>0</v>
      </c>
      <c r="Q859" s="900">
        <f>M859+I859</f>
        <v>0</v>
      </c>
      <c r="R859" s="901" t="e">
        <f>Q859/P859</f>
        <v>#DIV/0!</v>
      </c>
      <c r="S859" s="900">
        <f>P859-Q859</f>
        <v>0</v>
      </c>
      <c r="T859" s="855"/>
      <c r="V859" s="874"/>
      <c r="W859" s="874"/>
      <c r="X859" s="815"/>
      <c r="Y859" s="816"/>
      <c r="Z859" s="812">
        <f>H859-X859+Y859</f>
        <v>0</v>
      </c>
      <c r="AA859" s="813">
        <v>3000000</v>
      </c>
      <c r="AB859" s="203">
        <f t="shared" si="149"/>
        <v>-3000000</v>
      </c>
      <c r="AE859" s="203">
        <f>H859-AA859</f>
        <v>-3000000</v>
      </c>
    </row>
    <row r="860" spans="1:31" s="203" customFormat="1" ht="15.75" hidden="1" thickBot="1">
      <c r="A860" s="866"/>
      <c r="B860" s="867"/>
      <c r="C860" s="889"/>
      <c r="D860" s="866"/>
      <c r="E860" s="867" t="s">
        <v>5215</v>
      </c>
      <c r="F860" s="885">
        <v>515</v>
      </c>
      <c r="G860" s="888" t="s">
        <v>3832</v>
      </c>
      <c r="H860" s="869">
        <v>0</v>
      </c>
      <c r="I860" s="869">
        <v>0</v>
      </c>
      <c r="J860" s="870"/>
      <c r="K860" s="981">
        <f>H860-I860</f>
        <v>0</v>
      </c>
      <c r="L860" s="983">
        <v>0</v>
      </c>
      <c r="M860" s="983">
        <v>0</v>
      </c>
      <c r="N860" s="984"/>
      <c r="O860" s="983">
        <f>L860-M860</f>
        <v>0</v>
      </c>
      <c r="P860" s="983">
        <f>L860+H860</f>
        <v>0</v>
      </c>
      <c r="Q860" s="983">
        <f>M860+I860</f>
        <v>0</v>
      </c>
      <c r="R860" s="984"/>
      <c r="S860" s="983">
        <f>P860-Q860</f>
        <v>0</v>
      </c>
      <c r="T860" s="855"/>
      <c r="V860" s="874"/>
      <c r="W860" s="874"/>
      <c r="X860" s="815"/>
      <c r="Y860" s="816"/>
      <c r="Z860" s="812">
        <f>H860-X860+Y860</f>
        <v>0</v>
      </c>
      <c r="AA860" s="813">
        <v>0</v>
      </c>
      <c r="AB860" s="203">
        <f t="shared" si="149"/>
        <v>0</v>
      </c>
      <c r="AE860" s="203">
        <f>H860-AA860</f>
        <v>0</v>
      </c>
    </row>
    <row r="861" spans="1:31" s="203" customFormat="1" hidden="1">
      <c r="A861" s="866"/>
      <c r="B861" s="867"/>
      <c r="C861" s="889"/>
      <c r="D861" s="866"/>
      <c r="E861" s="890"/>
      <c r="F861" s="891"/>
      <c r="G861" s="892" t="s">
        <v>5025</v>
      </c>
      <c r="H861" s="893"/>
      <c r="I861" s="893"/>
      <c r="J861" s="894"/>
      <c r="K861" s="893"/>
      <c r="L861" s="895"/>
      <c r="M861" s="895"/>
      <c r="N861" s="896"/>
      <c r="O861" s="895"/>
      <c r="P861" s="895"/>
      <c r="Q861" s="895"/>
      <c r="R861" s="896"/>
      <c r="S861" s="893"/>
      <c r="T861" s="855"/>
      <c r="V861" s="874"/>
      <c r="W861" s="874"/>
      <c r="X861" s="815"/>
      <c r="Y861" s="816"/>
      <c r="Z861" s="812"/>
      <c r="AA861" s="813"/>
      <c r="AB861" s="203">
        <f t="shared" si="149"/>
        <v>0</v>
      </c>
    </row>
    <row r="862" spans="1:31" s="203" customFormat="1" ht="15.75" hidden="1" thickBot="1">
      <c r="A862" s="866"/>
      <c r="B862" s="867"/>
      <c r="C862" s="889"/>
      <c r="D862" s="866"/>
      <c r="E862" s="897"/>
      <c r="F862" s="915" t="s">
        <v>235</v>
      </c>
      <c r="G862" s="899" t="s">
        <v>236</v>
      </c>
      <c r="H862" s="869">
        <f>SUM(H859:H860)</f>
        <v>0</v>
      </c>
      <c r="I862" s="869">
        <f>SUM(I859:I860)</f>
        <v>0</v>
      </c>
      <c r="J862" s="870" t="e">
        <f>I862/H862</f>
        <v>#DIV/0!</v>
      </c>
      <c r="K862" s="869">
        <f>SUM(K859:K860)</f>
        <v>0</v>
      </c>
      <c r="L862" s="900">
        <f>SUM(L859:L859)</f>
        <v>0</v>
      </c>
      <c r="M862" s="900">
        <f>SUM(M859:M859)</f>
        <v>0</v>
      </c>
      <c r="N862" s="901"/>
      <c r="O862" s="900">
        <f>SUM(O859:O859)</f>
        <v>0</v>
      </c>
      <c r="P862" s="900">
        <f>SUM(P859:P860)</f>
        <v>0</v>
      </c>
      <c r="Q862" s="900">
        <f>SUM(Q859:Q860)</f>
        <v>0</v>
      </c>
      <c r="R862" s="901" t="e">
        <f>Q862/P862</f>
        <v>#DIV/0!</v>
      </c>
      <c r="S862" s="900">
        <f>SUM(S859:S860)</f>
        <v>0</v>
      </c>
      <c r="T862" s="855"/>
      <c r="V862" s="874"/>
      <c r="W862" s="874"/>
      <c r="X862" s="815"/>
      <c r="Y862" s="816"/>
      <c r="Z862" s="812"/>
      <c r="AA862" s="813"/>
      <c r="AB862" s="203">
        <f t="shared" si="149"/>
        <v>0</v>
      </c>
    </row>
    <row r="863" spans="1:31" s="203" customFormat="1" ht="15.75" hidden="1" thickBot="1">
      <c r="A863" s="866"/>
      <c r="B863" s="867"/>
      <c r="C863" s="889"/>
      <c r="D863" s="866"/>
      <c r="E863" s="867"/>
      <c r="F863" s="866"/>
      <c r="G863" s="902" t="s">
        <v>5026</v>
      </c>
      <c r="H863" s="903">
        <f t="shared" ref="H863:M863" si="152">SUM(H862)</f>
        <v>0</v>
      </c>
      <c r="I863" s="903">
        <f t="shared" si="152"/>
        <v>0</v>
      </c>
      <c r="J863" s="904" t="e">
        <f t="shared" si="152"/>
        <v>#DIV/0!</v>
      </c>
      <c r="K863" s="903">
        <f t="shared" si="152"/>
        <v>0</v>
      </c>
      <c r="L863" s="905">
        <f t="shared" si="152"/>
        <v>0</v>
      </c>
      <c r="M863" s="905">
        <f t="shared" si="152"/>
        <v>0</v>
      </c>
      <c r="N863" s="906"/>
      <c r="O863" s="905">
        <f>SUM(O862)</f>
        <v>0</v>
      </c>
      <c r="P863" s="905">
        <f>SUM(P862)</f>
        <v>0</v>
      </c>
      <c r="Q863" s="905">
        <f>SUM(Q862)</f>
        <v>0</v>
      </c>
      <c r="R863" s="906" t="e">
        <f>SUM(R862)</f>
        <v>#DIV/0!</v>
      </c>
      <c r="S863" s="905">
        <f>SUM(S862)</f>
        <v>0</v>
      </c>
      <c r="T863" s="855"/>
      <c r="V863" s="874"/>
      <c r="W863" s="874"/>
      <c r="X863" s="815"/>
      <c r="Y863" s="816"/>
      <c r="Z863" s="812"/>
      <c r="AA863" s="813"/>
      <c r="AB863" s="203">
        <f t="shared" si="149"/>
        <v>0</v>
      </c>
    </row>
    <row r="864" spans="1:31" s="203" customFormat="1" hidden="1">
      <c r="A864" s="866"/>
      <c r="B864" s="867"/>
      <c r="C864" s="889"/>
      <c r="D864" s="866"/>
      <c r="E864" s="890"/>
      <c r="F864" s="891"/>
      <c r="G864" s="907" t="s">
        <v>5023</v>
      </c>
      <c r="H864" s="908"/>
      <c r="I864" s="909"/>
      <c r="J864" s="910"/>
      <c r="K864" s="909"/>
      <c r="L864" s="911"/>
      <c r="M864" s="912"/>
      <c r="N864" s="913"/>
      <c r="O864" s="912"/>
      <c r="P864" s="912"/>
      <c r="Q864" s="912"/>
      <c r="R864" s="913"/>
      <c r="S864" s="914"/>
      <c r="T864" s="855"/>
      <c r="V864" s="874"/>
      <c r="W864" s="874"/>
      <c r="X864" s="815"/>
      <c r="Y864" s="816"/>
      <c r="Z864" s="812"/>
      <c r="AA864" s="813"/>
      <c r="AB864" s="203">
        <f t="shared" si="149"/>
        <v>0</v>
      </c>
    </row>
    <row r="865" spans="1:31" s="203" customFormat="1" ht="15.75" hidden="1" thickBot="1">
      <c r="A865" s="866"/>
      <c r="B865" s="867"/>
      <c r="C865" s="889"/>
      <c r="D865" s="866"/>
      <c r="E865" s="897"/>
      <c r="F865" s="915" t="s">
        <v>235</v>
      </c>
      <c r="G865" s="899" t="s">
        <v>236</v>
      </c>
      <c r="H865" s="869">
        <f>SUM(H862)</f>
        <v>0</v>
      </c>
      <c r="I865" s="869">
        <f t="shared" ref="I865:S865" si="153">SUM(I862)</f>
        <v>0</v>
      </c>
      <c r="J865" s="870" t="e">
        <f t="shared" si="153"/>
        <v>#DIV/0!</v>
      </c>
      <c r="K865" s="869">
        <f t="shared" si="153"/>
        <v>0</v>
      </c>
      <c r="L865" s="900">
        <f t="shared" si="153"/>
        <v>0</v>
      </c>
      <c r="M865" s="900">
        <f t="shared" si="153"/>
        <v>0</v>
      </c>
      <c r="N865" s="901">
        <f t="shared" si="153"/>
        <v>0</v>
      </c>
      <c r="O865" s="900">
        <f t="shared" si="153"/>
        <v>0</v>
      </c>
      <c r="P865" s="900">
        <f t="shared" si="153"/>
        <v>0</v>
      </c>
      <c r="Q865" s="900">
        <f t="shared" si="153"/>
        <v>0</v>
      </c>
      <c r="R865" s="901" t="e">
        <f t="shared" si="153"/>
        <v>#DIV/0!</v>
      </c>
      <c r="S865" s="900">
        <f t="shared" si="153"/>
        <v>0</v>
      </c>
      <c r="T865" s="855"/>
      <c r="V865" s="874"/>
      <c r="W865" s="874"/>
      <c r="X865" s="815"/>
      <c r="Y865" s="816"/>
      <c r="Z865" s="812"/>
      <c r="AA865" s="813"/>
      <c r="AB865" s="203">
        <f t="shared" si="149"/>
        <v>0</v>
      </c>
    </row>
    <row r="866" spans="1:31" s="203" customFormat="1" ht="15.75" hidden="1" thickBot="1">
      <c r="A866" s="866"/>
      <c r="B866" s="867"/>
      <c r="C866" s="889"/>
      <c r="D866" s="866"/>
      <c r="E866" s="867"/>
      <c r="F866" s="866"/>
      <c r="G866" s="902" t="s">
        <v>5024</v>
      </c>
      <c r="H866" s="903">
        <f>H865</f>
        <v>0</v>
      </c>
      <c r="I866" s="903">
        <f t="shared" ref="I866:S866" si="154">I865</f>
        <v>0</v>
      </c>
      <c r="J866" s="904" t="e">
        <f t="shared" si="154"/>
        <v>#DIV/0!</v>
      </c>
      <c r="K866" s="903">
        <f t="shared" si="154"/>
        <v>0</v>
      </c>
      <c r="L866" s="905">
        <f t="shared" si="154"/>
        <v>0</v>
      </c>
      <c r="M866" s="905">
        <f t="shared" si="154"/>
        <v>0</v>
      </c>
      <c r="N866" s="906">
        <f t="shared" si="154"/>
        <v>0</v>
      </c>
      <c r="O866" s="905">
        <f t="shared" si="154"/>
        <v>0</v>
      </c>
      <c r="P866" s="905">
        <f t="shared" si="154"/>
        <v>0</v>
      </c>
      <c r="Q866" s="905">
        <f t="shared" si="154"/>
        <v>0</v>
      </c>
      <c r="R866" s="906" t="e">
        <f t="shared" si="154"/>
        <v>#DIV/0!</v>
      </c>
      <c r="S866" s="905">
        <f t="shared" si="154"/>
        <v>0</v>
      </c>
      <c r="T866" s="855"/>
      <c r="V866" s="874"/>
      <c r="W866" s="874"/>
      <c r="X866" s="815"/>
      <c r="Y866" s="816"/>
      <c r="Z866" s="812"/>
      <c r="AA866" s="813"/>
      <c r="AB866" s="203">
        <f t="shared" si="149"/>
        <v>0</v>
      </c>
    </row>
    <row r="867" spans="1:31" s="203" customFormat="1" hidden="1">
      <c r="A867" s="863"/>
      <c r="B867" s="864"/>
      <c r="C867" s="883"/>
      <c r="D867" s="863"/>
      <c r="E867" s="864"/>
      <c r="F867" s="866"/>
      <c r="G867" s="944"/>
      <c r="H867" s="946"/>
      <c r="I867" s="946"/>
      <c r="J867" s="947"/>
      <c r="K867" s="946"/>
      <c r="L867" s="948"/>
      <c r="M867" s="948"/>
      <c r="N867" s="949"/>
      <c r="O867" s="948"/>
      <c r="P867" s="948"/>
      <c r="Q867" s="948"/>
      <c r="R867" s="949"/>
      <c r="S867" s="948"/>
      <c r="T867" s="855"/>
      <c r="V867" s="874"/>
      <c r="W867" s="874"/>
      <c r="X867" s="815"/>
      <c r="Y867" s="816"/>
      <c r="Z867" s="812"/>
      <c r="AA867" s="813"/>
      <c r="AB867" s="203">
        <f t="shared" si="149"/>
        <v>0</v>
      </c>
    </row>
    <row r="868" spans="1:31" s="203" customFormat="1">
      <c r="A868" s="866"/>
      <c r="B868" s="865"/>
      <c r="C868" s="889"/>
      <c r="D868" s="866"/>
      <c r="E868" s="867"/>
      <c r="F868" s="891"/>
      <c r="G868" s="959" t="s">
        <v>4151</v>
      </c>
      <c r="H868" s="960"/>
      <c r="I868" s="960"/>
      <c r="J868" s="961"/>
      <c r="K868" s="960"/>
      <c r="L868" s="873"/>
      <c r="M868" s="873"/>
      <c r="N868" s="962"/>
      <c r="O868" s="873"/>
      <c r="P868" s="873"/>
      <c r="Q868" s="873"/>
      <c r="R868" s="962"/>
      <c r="S868" s="960"/>
      <c r="T868" s="855"/>
      <c r="V868" s="874"/>
      <c r="W868" s="874"/>
      <c r="X868" s="815"/>
      <c r="Y868" s="816"/>
      <c r="Z868" s="812"/>
      <c r="AA868" s="813"/>
      <c r="AB868" s="203">
        <f t="shared" si="149"/>
        <v>0</v>
      </c>
    </row>
    <row r="869" spans="1:31" s="203" customFormat="1" ht="15.75" thickBot="1">
      <c r="A869" s="866"/>
      <c r="B869" s="897"/>
      <c r="C869" s="889"/>
      <c r="D869" s="866"/>
      <c r="E869" s="867"/>
      <c r="F869" s="915" t="s">
        <v>235</v>
      </c>
      <c r="G869" s="899" t="s">
        <v>236</v>
      </c>
      <c r="H869" s="869">
        <f>H843+H865+H854</f>
        <v>0</v>
      </c>
      <c r="I869" s="869" t="e">
        <f>I843+I865+I854</f>
        <v>#REF!</v>
      </c>
      <c r="J869" s="870" t="e">
        <f>I869/H869</f>
        <v>#REF!</v>
      </c>
      <c r="K869" s="869" t="e">
        <f>K843+K865+K854</f>
        <v>#REF!</v>
      </c>
      <c r="L869" s="900">
        <f>L843+L865+L854</f>
        <v>0</v>
      </c>
      <c r="M869" s="900" t="e">
        <f>M843+M865+M854</f>
        <v>#REF!</v>
      </c>
      <c r="N869" s="901"/>
      <c r="O869" s="900">
        <f>O843+O865</f>
        <v>0</v>
      </c>
      <c r="P869" s="900">
        <f>P843+P865+P854</f>
        <v>0</v>
      </c>
      <c r="Q869" s="900" t="e">
        <f>Q843+Q865+Q854</f>
        <v>#REF!</v>
      </c>
      <c r="R869" s="901" t="e">
        <f>Q869/P869</f>
        <v>#REF!</v>
      </c>
      <c r="S869" s="900" t="e">
        <f>P869-Q869</f>
        <v>#REF!</v>
      </c>
      <c r="T869" s="855"/>
      <c r="V869" s="874"/>
      <c r="W869" s="874"/>
      <c r="X869" s="815"/>
      <c r="Y869" s="816"/>
      <c r="Z869" s="812"/>
      <c r="AA869" s="813"/>
      <c r="AB869" s="203">
        <f t="shared" si="149"/>
        <v>0</v>
      </c>
    </row>
    <row r="870" spans="1:31" s="203" customFormat="1" ht="15.75" thickBot="1">
      <c r="A870" s="866"/>
      <c r="B870" s="867"/>
      <c r="C870" s="889"/>
      <c r="D870" s="866"/>
      <c r="E870" s="867"/>
      <c r="F870" s="866"/>
      <c r="G870" s="902" t="s">
        <v>4152</v>
      </c>
      <c r="H870" s="903">
        <f>SUM(H869:H869)</f>
        <v>0</v>
      </c>
      <c r="I870" s="903" t="e">
        <f t="shared" ref="I870:S870" si="155">SUM(I869)</f>
        <v>#REF!</v>
      </c>
      <c r="J870" s="904" t="e">
        <f t="shared" si="155"/>
        <v>#REF!</v>
      </c>
      <c r="K870" s="903" t="e">
        <f t="shared" si="155"/>
        <v>#REF!</v>
      </c>
      <c r="L870" s="905">
        <f>SUM(L869:L869)</f>
        <v>0</v>
      </c>
      <c r="M870" s="905" t="e">
        <f t="shared" si="155"/>
        <v>#REF!</v>
      </c>
      <c r="N870" s="906"/>
      <c r="O870" s="905">
        <f t="shared" si="155"/>
        <v>0</v>
      </c>
      <c r="P870" s="905">
        <f>SUM(P869:P869)</f>
        <v>0</v>
      </c>
      <c r="Q870" s="905" t="e">
        <f t="shared" si="155"/>
        <v>#REF!</v>
      </c>
      <c r="R870" s="906" t="e">
        <f t="shared" si="155"/>
        <v>#REF!</v>
      </c>
      <c r="S870" s="905" t="e">
        <f t="shared" si="155"/>
        <v>#REF!</v>
      </c>
      <c r="T870" s="855"/>
      <c r="V870" s="874"/>
      <c r="W870" s="874"/>
      <c r="X870" s="815"/>
      <c r="Y870" s="816"/>
      <c r="Z870" s="812"/>
      <c r="AA870" s="813"/>
      <c r="AB870" s="203">
        <f t="shared" si="149"/>
        <v>0</v>
      </c>
    </row>
    <row r="871" spans="1:31" s="203" customFormat="1">
      <c r="A871" s="863"/>
      <c r="B871" s="864"/>
      <c r="C871" s="883"/>
      <c r="D871" s="985"/>
      <c r="E871" s="986"/>
      <c r="F871" s="866"/>
      <c r="G871" s="944"/>
      <c r="H871" s="946"/>
      <c r="I871" s="946"/>
      <c r="J871" s="947"/>
      <c r="K871" s="946"/>
      <c r="L871" s="948"/>
      <c r="M871" s="948"/>
      <c r="N871" s="949"/>
      <c r="O871" s="948"/>
      <c r="P871" s="948"/>
      <c r="Q871" s="948"/>
      <c r="R871" s="949"/>
      <c r="S871" s="948"/>
      <c r="T871" s="855"/>
      <c r="V871" s="874"/>
      <c r="W871" s="874"/>
      <c r="X871" s="815"/>
      <c r="Y871" s="816"/>
      <c r="Z871" s="812"/>
      <c r="AA871" s="813"/>
      <c r="AB871" s="203">
        <f t="shared" si="149"/>
        <v>0</v>
      </c>
    </row>
    <row r="872" spans="1:31" s="954" customFormat="1">
      <c r="A872" s="753"/>
      <c r="B872" s="754"/>
      <c r="C872" s="950"/>
      <c r="D872" s="963"/>
      <c r="E872" s="964"/>
      <c r="F872" s="745"/>
      <c r="G872" s="797"/>
      <c r="H872" s="749"/>
      <c r="I872" s="750"/>
      <c r="J872" s="799"/>
      <c r="K872" s="798"/>
      <c r="L872" s="800"/>
      <c r="M872" s="800"/>
      <c r="N872" s="801"/>
      <c r="O872" s="800"/>
      <c r="P872" s="800"/>
      <c r="Q872" s="800"/>
      <c r="R872" s="801"/>
      <c r="S872" s="800"/>
      <c r="T872" s="953"/>
      <c r="V872" s="955"/>
      <c r="W872" s="955"/>
      <c r="X872" s="815"/>
      <c r="Y872" s="816"/>
      <c r="Z872" s="812"/>
      <c r="AA872" s="813"/>
      <c r="AB872" s="954">
        <f t="shared" si="149"/>
        <v>0</v>
      </c>
    </row>
    <row r="873" spans="1:31" ht="42.75">
      <c r="C873" s="747" t="s">
        <v>3578</v>
      </c>
      <c r="G873" s="748" t="s">
        <v>4939</v>
      </c>
      <c r="AB873" s="84">
        <f t="shared" si="149"/>
        <v>0</v>
      </c>
    </row>
    <row r="874" spans="1:31" s="954" customFormat="1" ht="29.25">
      <c r="A874" s="753"/>
      <c r="B874" s="754"/>
      <c r="C874" s="755" t="s">
        <v>4200</v>
      </c>
      <c r="D874" s="756"/>
      <c r="E874" s="757"/>
      <c r="F874" s="758"/>
      <c r="G874" s="759" t="s">
        <v>5027</v>
      </c>
      <c r="H874" s="760"/>
      <c r="I874" s="760"/>
      <c r="J874" s="761"/>
      <c r="K874" s="760"/>
      <c r="L874" s="762"/>
      <c r="M874" s="762"/>
      <c r="N874" s="763"/>
      <c r="O874" s="762"/>
      <c r="P874" s="762"/>
      <c r="Q874" s="762"/>
      <c r="R874" s="763"/>
      <c r="S874" s="952"/>
      <c r="T874" s="953"/>
      <c r="V874" s="955"/>
      <c r="W874" s="955"/>
      <c r="X874" s="815"/>
      <c r="Y874" s="816"/>
      <c r="Z874" s="812"/>
      <c r="AA874" s="813"/>
      <c r="AB874" s="954">
        <f t="shared" si="149"/>
        <v>0</v>
      </c>
    </row>
    <row r="875" spans="1:31">
      <c r="C875" s="747"/>
      <c r="D875" s="764">
        <v>451</v>
      </c>
      <c r="E875" s="765"/>
      <c r="F875" s="764"/>
      <c r="G875" s="766" t="s">
        <v>154</v>
      </c>
      <c r="AB875" s="84">
        <f t="shared" si="149"/>
        <v>0</v>
      </c>
    </row>
    <row r="876" spans="1:31">
      <c r="C876" s="747"/>
      <c r="D876" s="764"/>
      <c r="E876" s="765" t="s">
        <v>5103</v>
      </c>
      <c r="F876" s="745">
        <v>423</v>
      </c>
      <c r="G876" s="767" t="s">
        <v>3779</v>
      </c>
      <c r="H876" s="749">
        <f>215000-215000</f>
        <v>0</v>
      </c>
      <c r="I876" s="749">
        <v>0</v>
      </c>
      <c r="J876" s="750" t="e">
        <f>I876/H876</f>
        <v>#DIV/0!</v>
      </c>
      <c r="K876" s="749">
        <f>H876-I876</f>
        <v>0</v>
      </c>
      <c r="L876" s="751">
        <v>0</v>
      </c>
      <c r="M876" s="751">
        <v>0</v>
      </c>
      <c r="O876" s="751">
        <f>L876-M876</f>
        <v>0</v>
      </c>
      <c r="P876" s="751">
        <f t="shared" ref="P876:Q878" si="156">L876+H876</f>
        <v>0</v>
      </c>
      <c r="Q876" s="751">
        <f t="shared" si="156"/>
        <v>0</v>
      </c>
      <c r="R876" s="752" t="e">
        <f>Q876/P876</f>
        <v>#DIV/0!</v>
      </c>
      <c r="S876" s="751">
        <f>P876-Q876</f>
        <v>0</v>
      </c>
      <c r="AB876" s="84">
        <f t="shared" si="149"/>
        <v>0</v>
      </c>
    </row>
    <row r="877" spans="1:31">
      <c r="A877" s="84"/>
      <c r="B877" s="84"/>
      <c r="C877" s="84"/>
      <c r="D877" s="84"/>
      <c r="E877" s="1144" t="s">
        <v>5104</v>
      </c>
      <c r="F877" s="768">
        <v>425</v>
      </c>
      <c r="G877" s="769" t="s">
        <v>4117</v>
      </c>
      <c r="H877" s="749">
        <f>40000000+46446+3201753+2000000+183570-2544000+763999+220000+500000+250000</f>
        <v>44621768</v>
      </c>
      <c r="I877" s="749">
        <v>37399047.939999998</v>
      </c>
      <c r="J877" s="750">
        <f>I877/H877</f>
        <v>0.83813460596182554</v>
      </c>
      <c r="K877" s="749">
        <f>H877-I877</f>
        <v>7222720.0600000024</v>
      </c>
      <c r="L877" s="751">
        <v>1000000</v>
      </c>
      <c r="M877" s="751">
        <v>0</v>
      </c>
      <c r="O877" s="751">
        <f>L877-M877</f>
        <v>1000000</v>
      </c>
      <c r="P877" s="751">
        <f t="shared" si="156"/>
        <v>45621768</v>
      </c>
      <c r="Q877" s="751">
        <f t="shared" si="156"/>
        <v>37399047.939999998</v>
      </c>
      <c r="R877" s="752">
        <f>Q877/P877</f>
        <v>0.81976323100849569</v>
      </c>
      <c r="S877" s="751">
        <f>P877-Q877</f>
        <v>8222720.0600000024</v>
      </c>
      <c r="T877" s="84"/>
      <c r="V877" s="202">
        <f>887121.9+457000+600000</f>
        <v>1944121.9</v>
      </c>
      <c r="Y877" s="816">
        <v>1945000</v>
      </c>
      <c r="Z877" s="812">
        <f>H877-X877+Y877</f>
        <v>46566768</v>
      </c>
      <c r="AA877" s="813">
        <v>25700000</v>
      </c>
      <c r="AB877" s="84">
        <f t="shared" si="149"/>
        <v>20866768</v>
      </c>
      <c r="AE877" s="84">
        <f>H877-AA877</f>
        <v>18921768</v>
      </c>
    </row>
    <row r="878" spans="1:31" ht="15.75" thickBot="1">
      <c r="A878" s="84"/>
      <c r="B878" s="84"/>
      <c r="C878" s="84"/>
      <c r="D878" s="84"/>
      <c r="E878" s="1144" t="s">
        <v>5105</v>
      </c>
      <c r="F878" s="768">
        <v>511</v>
      </c>
      <c r="G878" s="769" t="s">
        <v>4131</v>
      </c>
      <c r="H878" s="749">
        <f>58300000-7000000-400000</f>
        <v>50900000</v>
      </c>
      <c r="I878" s="749">
        <v>768865.02</v>
      </c>
      <c r="J878" s="750">
        <f>I878/H878</f>
        <v>1.5105403143418468E-2</v>
      </c>
      <c r="K878" s="749">
        <f>H878-I878</f>
        <v>50131134.979999997</v>
      </c>
      <c r="L878" s="751">
        <v>0</v>
      </c>
      <c r="M878" s="751">
        <v>0</v>
      </c>
      <c r="O878" s="751">
        <f>L878-M878</f>
        <v>0</v>
      </c>
      <c r="P878" s="751">
        <f t="shared" si="156"/>
        <v>50900000</v>
      </c>
      <c r="Q878" s="751">
        <f t="shared" si="156"/>
        <v>768865.02</v>
      </c>
      <c r="R878" s="752">
        <f>Q878/P878</f>
        <v>1.5105403143418468E-2</v>
      </c>
      <c r="S878" s="751">
        <f>P878-Q878</f>
        <v>50131134.979999997</v>
      </c>
      <c r="T878" s="84"/>
      <c r="Z878" s="812">
        <f>H878-X878+Y878</f>
        <v>50900000</v>
      </c>
      <c r="AA878" s="813">
        <v>0</v>
      </c>
      <c r="AB878" s="84">
        <f t="shared" si="149"/>
        <v>50900000</v>
      </c>
      <c r="AE878" s="84">
        <f>H878-AA878</f>
        <v>50900000</v>
      </c>
    </row>
    <row r="879" spans="1:31">
      <c r="A879" s="84"/>
      <c r="B879" s="84"/>
      <c r="C879" s="84"/>
      <c r="D879" s="84"/>
      <c r="E879" s="770"/>
      <c r="F879" s="771"/>
      <c r="G879" s="772" t="s">
        <v>5028</v>
      </c>
      <c r="H879" s="773"/>
      <c r="I879" s="773"/>
      <c r="J879" s="774"/>
      <c r="K879" s="773"/>
      <c r="L879" s="775"/>
      <c r="M879" s="775"/>
      <c r="N879" s="776"/>
      <c r="O879" s="775"/>
      <c r="P879" s="775"/>
      <c r="Q879" s="775"/>
      <c r="R879" s="776"/>
      <c r="S879" s="859"/>
      <c r="T879" s="84"/>
      <c r="AB879" s="84">
        <f t="shared" si="149"/>
        <v>0</v>
      </c>
    </row>
    <row r="880" spans="1:31">
      <c r="A880" s="84"/>
      <c r="B880" s="84"/>
      <c r="C880" s="84"/>
      <c r="D880" s="84"/>
      <c r="E880" s="777"/>
      <c r="F880" s="778" t="s">
        <v>235</v>
      </c>
      <c r="G880" s="779" t="s">
        <v>236</v>
      </c>
      <c r="H880" s="780">
        <f>SUM(H876:H878)</f>
        <v>95521768</v>
      </c>
      <c r="I880" s="780">
        <f>SUM(I876:I878)</f>
        <v>38167912.960000001</v>
      </c>
      <c r="J880" s="781">
        <f t="shared" ref="J880:J896" si="157">I880/H880</f>
        <v>0.3995729325277983</v>
      </c>
      <c r="K880" s="780">
        <f>SUM(K876:K878)</f>
        <v>57353855.039999999</v>
      </c>
      <c r="L880" s="782"/>
      <c r="M880" s="782">
        <v>0</v>
      </c>
      <c r="N880" s="783"/>
      <c r="O880" s="782">
        <f>L880-M880</f>
        <v>0</v>
      </c>
      <c r="P880" s="782">
        <f>L880+H880</f>
        <v>95521768</v>
      </c>
      <c r="Q880" s="782">
        <f>M880+I880</f>
        <v>38167912.960000001</v>
      </c>
      <c r="R880" s="783">
        <f>Q880/P880</f>
        <v>0.3995729325277983</v>
      </c>
      <c r="S880" s="782">
        <f>P880-Q880</f>
        <v>57353855.039999999</v>
      </c>
      <c r="T880" s="84"/>
      <c r="AB880" s="84">
        <f t="shared" si="149"/>
        <v>0</v>
      </c>
    </row>
    <row r="881" spans="1:28" hidden="1">
      <c r="A881" s="84"/>
      <c r="B881" s="84"/>
      <c r="C881" s="84"/>
      <c r="D881" s="84"/>
      <c r="F881" s="778" t="s">
        <v>237</v>
      </c>
      <c r="G881" s="779" t="s">
        <v>238</v>
      </c>
      <c r="J881" s="750" t="e">
        <f t="shared" si="157"/>
        <v>#DIV/0!</v>
      </c>
      <c r="R881" s="752" t="e">
        <f t="shared" ref="R881:R896" si="158">Q881/P881</f>
        <v>#DIV/0!</v>
      </c>
      <c r="S881" s="782" t="e">
        <f t="shared" ref="S881:S895" si="159">SUM(H881:L881)</f>
        <v>#DIV/0!</v>
      </c>
      <c r="T881" s="84"/>
      <c r="AB881" s="84">
        <f t="shared" si="149"/>
        <v>0</v>
      </c>
    </row>
    <row r="882" spans="1:28" hidden="1">
      <c r="A882" s="84"/>
      <c r="B882" s="84"/>
      <c r="C882" s="84"/>
      <c r="D882" s="84"/>
      <c r="F882" s="778" t="s">
        <v>239</v>
      </c>
      <c r="G882" s="779" t="s">
        <v>240</v>
      </c>
      <c r="J882" s="750" t="e">
        <f t="shared" si="157"/>
        <v>#DIV/0!</v>
      </c>
      <c r="R882" s="752" t="e">
        <f t="shared" si="158"/>
        <v>#DIV/0!</v>
      </c>
      <c r="S882" s="782" t="e">
        <f t="shared" si="159"/>
        <v>#DIV/0!</v>
      </c>
      <c r="T882" s="84"/>
      <c r="AB882" s="84">
        <f t="shared" si="149"/>
        <v>0</v>
      </c>
    </row>
    <row r="883" spans="1:28" hidden="1">
      <c r="A883" s="84"/>
      <c r="B883" s="84"/>
      <c r="C883" s="84"/>
      <c r="D883" s="84"/>
      <c r="F883" s="778" t="s">
        <v>241</v>
      </c>
      <c r="G883" s="779" t="s">
        <v>242</v>
      </c>
      <c r="J883" s="750" t="e">
        <f t="shared" si="157"/>
        <v>#DIV/0!</v>
      </c>
      <c r="R883" s="752" t="e">
        <f t="shared" si="158"/>
        <v>#DIV/0!</v>
      </c>
      <c r="S883" s="782" t="e">
        <f t="shared" si="159"/>
        <v>#DIV/0!</v>
      </c>
      <c r="T883" s="84"/>
      <c r="AB883" s="84">
        <f t="shared" si="149"/>
        <v>0</v>
      </c>
    </row>
    <row r="884" spans="1:28" hidden="1">
      <c r="A884" s="84"/>
      <c r="B884" s="84"/>
      <c r="C884" s="84"/>
      <c r="D884" s="84"/>
      <c r="F884" s="778" t="s">
        <v>243</v>
      </c>
      <c r="G884" s="779" t="s">
        <v>244</v>
      </c>
      <c r="J884" s="750" t="e">
        <f t="shared" si="157"/>
        <v>#DIV/0!</v>
      </c>
      <c r="R884" s="752" t="e">
        <f t="shared" si="158"/>
        <v>#DIV/0!</v>
      </c>
      <c r="S884" s="782" t="e">
        <f t="shared" si="159"/>
        <v>#DIV/0!</v>
      </c>
      <c r="T884" s="84"/>
      <c r="AB884" s="84">
        <f t="shared" si="149"/>
        <v>0</v>
      </c>
    </row>
    <row r="885" spans="1:28" hidden="1">
      <c r="A885" s="84"/>
      <c r="B885" s="84"/>
      <c r="C885" s="84"/>
      <c r="D885" s="84"/>
      <c r="F885" s="778" t="s">
        <v>245</v>
      </c>
      <c r="G885" s="779" t="s">
        <v>246</v>
      </c>
      <c r="J885" s="750" t="e">
        <f t="shared" si="157"/>
        <v>#DIV/0!</v>
      </c>
      <c r="R885" s="752" t="e">
        <f t="shared" si="158"/>
        <v>#DIV/0!</v>
      </c>
      <c r="S885" s="782" t="e">
        <f t="shared" si="159"/>
        <v>#DIV/0!</v>
      </c>
      <c r="T885" s="84"/>
      <c r="AB885" s="84">
        <f t="shared" si="149"/>
        <v>0</v>
      </c>
    </row>
    <row r="886" spans="1:28" hidden="1">
      <c r="A886" s="84"/>
      <c r="B886" s="84"/>
      <c r="C886" s="84"/>
      <c r="D886" s="84"/>
      <c r="F886" s="778" t="s">
        <v>247</v>
      </c>
      <c r="G886" s="779" t="s">
        <v>4692</v>
      </c>
      <c r="J886" s="750" t="e">
        <f t="shared" si="157"/>
        <v>#DIV/0!</v>
      </c>
      <c r="R886" s="752" t="e">
        <f t="shared" si="158"/>
        <v>#DIV/0!</v>
      </c>
      <c r="S886" s="782" t="e">
        <f t="shared" si="159"/>
        <v>#DIV/0!</v>
      </c>
      <c r="T886" s="84"/>
      <c r="AB886" s="84">
        <f t="shared" si="149"/>
        <v>0</v>
      </c>
    </row>
    <row r="887" spans="1:28" ht="30" hidden="1">
      <c r="A887" s="84"/>
      <c r="B887" s="84"/>
      <c r="C887" s="84"/>
      <c r="D887" s="84"/>
      <c r="F887" s="778" t="s">
        <v>248</v>
      </c>
      <c r="G887" s="779" t="s">
        <v>4691</v>
      </c>
      <c r="J887" s="750" t="e">
        <f t="shared" si="157"/>
        <v>#DIV/0!</v>
      </c>
      <c r="R887" s="752" t="e">
        <f t="shared" si="158"/>
        <v>#DIV/0!</v>
      </c>
      <c r="S887" s="782" t="e">
        <f t="shared" si="159"/>
        <v>#DIV/0!</v>
      </c>
      <c r="T887" s="84"/>
      <c r="AB887" s="84">
        <f t="shared" si="149"/>
        <v>0</v>
      </c>
    </row>
    <row r="888" spans="1:28" hidden="1">
      <c r="A888" s="84"/>
      <c r="B888" s="84"/>
      <c r="C888" s="84"/>
      <c r="D888" s="84"/>
      <c r="F888" s="778" t="s">
        <v>249</v>
      </c>
      <c r="G888" s="779" t="s">
        <v>58</v>
      </c>
      <c r="J888" s="750" t="e">
        <f t="shared" si="157"/>
        <v>#DIV/0!</v>
      </c>
      <c r="R888" s="752" t="e">
        <f t="shared" si="158"/>
        <v>#DIV/0!</v>
      </c>
      <c r="S888" s="782" t="e">
        <f t="shared" si="159"/>
        <v>#DIV/0!</v>
      </c>
      <c r="T888" s="84"/>
      <c r="AB888" s="84">
        <f t="shared" si="149"/>
        <v>0</v>
      </c>
    </row>
    <row r="889" spans="1:28" hidden="1">
      <c r="A889" s="84"/>
      <c r="B889" s="84"/>
      <c r="C889" s="84"/>
      <c r="D889" s="84"/>
      <c r="F889" s="778" t="s">
        <v>250</v>
      </c>
      <c r="G889" s="779" t="s">
        <v>251</v>
      </c>
      <c r="H889" s="749">
        <v>0</v>
      </c>
      <c r="I889" s="749">
        <v>0</v>
      </c>
      <c r="K889" s="749">
        <v>0</v>
      </c>
      <c r="L889" s="751">
        <f>L878</f>
        <v>0</v>
      </c>
      <c r="M889" s="751">
        <f t="shared" ref="M889:S889" si="160">M878</f>
        <v>0</v>
      </c>
      <c r="N889" s="752" t="e">
        <f>M889/L889</f>
        <v>#DIV/0!</v>
      </c>
      <c r="O889" s="751">
        <f t="shared" si="160"/>
        <v>0</v>
      </c>
      <c r="Q889" s="751">
        <f t="shared" si="160"/>
        <v>768865.02</v>
      </c>
      <c r="R889" s="752">
        <f t="shared" si="160"/>
        <v>1.5105403143418468E-2</v>
      </c>
      <c r="S889" s="782">
        <f t="shared" si="160"/>
        <v>50131134.979999997</v>
      </c>
      <c r="T889" s="84"/>
      <c r="AB889" s="84">
        <f t="shared" si="149"/>
        <v>0</v>
      </c>
    </row>
    <row r="890" spans="1:28" hidden="1">
      <c r="A890" s="84"/>
      <c r="B890" s="84"/>
      <c r="C890" s="84"/>
      <c r="D890" s="84"/>
      <c r="F890" s="778" t="s">
        <v>252</v>
      </c>
      <c r="G890" s="779" t="s">
        <v>253</v>
      </c>
      <c r="J890" s="750" t="e">
        <f t="shared" si="157"/>
        <v>#DIV/0!</v>
      </c>
      <c r="R890" s="752" t="e">
        <f t="shared" si="158"/>
        <v>#DIV/0!</v>
      </c>
      <c r="S890" s="782" t="e">
        <f t="shared" si="159"/>
        <v>#DIV/0!</v>
      </c>
      <c r="T890" s="84"/>
      <c r="AB890" s="84">
        <f t="shared" si="149"/>
        <v>0</v>
      </c>
    </row>
    <row r="891" spans="1:28" ht="30" hidden="1">
      <c r="A891" s="84"/>
      <c r="B891" s="84"/>
      <c r="C891" s="84"/>
      <c r="D891" s="84"/>
      <c r="F891" s="778" t="s">
        <v>254</v>
      </c>
      <c r="G891" s="779" t="s">
        <v>255</v>
      </c>
      <c r="J891" s="750" t="e">
        <f t="shared" si="157"/>
        <v>#DIV/0!</v>
      </c>
      <c r="R891" s="752" t="e">
        <f t="shared" si="158"/>
        <v>#DIV/0!</v>
      </c>
      <c r="S891" s="782" t="e">
        <f t="shared" si="159"/>
        <v>#DIV/0!</v>
      </c>
      <c r="T891" s="84"/>
      <c r="AB891" s="84">
        <f t="shared" si="149"/>
        <v>0</v>
      </c>
    </row>
    <row r="892" spans="1:28" ht="15.75" thickBot="1">
      <c r="A892" s="84"/>
      <c r="B892" s="84"/>
      <c r="C892" s="84"/>
      <c r="D892" s="84"/>
      <c r="F892" s="778" t="s">
        <v>256</v>
      </c>
      <c r="G892" s="779" t="s">
        <v>257</v>
      </c>
      <c r="J892" s="750" t="e">
        <f t="shared" si="157"/>
        <v>#DIV/0!</v>
      </c>
      <c r="L892" s="751">
        <v>1000000</v>
      </c>
      <c r="P892" s="751">
        <f>L892</f>
        <v>1000000</v>
      </c>
      <c r="R892" s="752">
        <f t="shared" si="158"/>
        <v>0</v>
      </c>
      <c r="S892" s="782" t="e">
        <f t="shared" si="159"/>
        <v>#DIV/0!</v>
      </c>
      <c r="T892" s="84"/>
      <c r="AB892" s="84">
        <f t="shared" si="149"/>
        <v>0</v>
      </c>
    </row>
    <row r="893" spans="1:28" ht="30" hidden="1">
      <c r="A893" s="84"/>
      <c r="B893" s="84"/>
      <c r="C893" s="84"/>
      <c r="D893" s="84"/>
      <c r="F893" s="778" t="s">
        <v>258</v>
      </c>
      <c r="G893" s="779" t="s">
        <v>259</v>
      </c>
      <c r="J893" s="750" t="e">
        <f t="shared" si="157"/>
        <v>#DIV/0!</v>
      </c>
      <c r="R893" s="752" t="e">
        <f t="shared" si="158"/>
        <v>#DIV/0!</v>
      </c>
      <c r="S893" s="782" t="e">
        <f t="shared" si="159"/>
        <v>#DIV/0!</v>
      </c>
      <c r="T893" s="84"/>
      <c r="AB893" s="84">
        <f t="shared" si="149"/>
        <v>0</v>
      </c>
    </row>
    <row r="894" spans="1:28" ht="30" hidden="1">
      <c r="A894" s="84"/>
      <c r="B894" s="84"/>
      <c r="C894" s="84"/>
      <c r="D894" s="84"/>
      <c r="F894" s="778" t="s">
        <v>260</v>
      </c>
      <c r="G894" s="779" t="s">
        <v>261</v>
      </c>
      <c r="J894" s="750" t="e">
        <f t="shared" si="157"/>
        <v>#DIV/0!</v>
      </c>
      <c r="R894" s="752" t="e">
        <f t="shared" si="158"/>
        <v>#DIV/0!</v>
      </c>
      <c r="S894" s="782" t="e">
        <f t="shared" si="159"/>
        <v>#DIV/0!</v>
      </c>
      <c r="T894" s="84"/>
      <c r="AB894" s="84">
        <f t="shared" si="149"/>
        <v>0</v>
      </c>
    </row>
    <row r="895" spans="1:28" ht="15.75" hidden="1" thickBot="1">
      <c r="A895" s="84"/>
      <c r="B895" s="84"/>
      <c r="C895" s="84"/>
      <c r="D895" s="84"/>
      <c r="F895" s="778" t="s">
        <v>262</v>
      </c>
      <c r="G895" s="779" t="s">
        <v>263</v>
      </c>
      <c r="H895" s="780"/>
      <c r="I895" s="780"/>
      <c r="J895" s="781" t="e">
        <f t="shared" si="157"/>
        <v>#DIV/0!</v>
      </c>
      <c r="K895" s="780"/>
      <c r="L895" s="782"/>
      <c r="M895" s="782"/>
      <c r="N895" s="783"/>
      <c r="O895" s="782"/>
      <c r="P895" s="782"/>
      <c r="Q895" s="782"/>
      <c r="R895" s="783" t="e">
        <f t="shared" si="158"/>
        <v>#DIV/0!</v>
      </c>
      <c r="S895" s="782" t="e">
        <f t="shared" si="159"/>
        <v>#DIV/0!</v>
      </c>
      <c r="T895" s="84"/>
      <c r="AB895" s="84">
        <f t="shared" si="149"/>
        <v>0</v>
      </c>
    </row>
    <row r="896" spans="1:28" ht="15.75" thickBot="1">
      <c r="A896" s="84"/>
      <c r="B896" s="84"/>
      <c r="C896" s="84"/>
      <c r="D896" s="84"/>
      <c r="G896" s="784" t="s">
        <v>5029</v>
      </c>
      <c r="H896" s="785">
        <f>SUM(H880:H895)</f>
        <v>95521768</v>
      </c>
      <c r="I896" s="785">
        <f>SUM(I880:I895)</f>
        <v>38167912.960000001</v>
      </c>
      <c r="J896" s="786">
        <f t="shared" si="157"/>
        <v>0.3995729325277983</v>
      </c>
      <c r="K896" s="785">
        <f>SUM(K880:K895)</f>
        <v>57353855.039999999</v>
      </c>
      <c r="L896" s="787">
        <f>L892</f>
        <v>1000000</v>
      </c>
      <c r="M896" s="787">
        <f>SUM(M880:M889)</f>
        <v>0</v>
      </c>
      <c r="N896" s="788"/>
      <c r="O896" s="787">
        <f>L896-M896</f>
        <v>1000000</v>
      </c>
      <c r="P896" s="787">
        <f>L896+H896</f>
        <v>96521768</v>
      </c>
      <c r="Q896" s="787">
        <f>M896+I896</f>
        <v>38167912.960000001</v>
      </c>
      <c r="R896" s="788">
        <f t="shared" si="158"/>
        <v>0.39543321419475036</v>
      </c>
      <c r="S896" s="787">
        <f>P896-Q896</f>
        <v>58353855.039999999</v>
      </c>
      <c r="T896" s="84"/>
      <c r="AB896" s="84">
        <f t="shared" si="149"/>
        <v>0</v>
      </c>
    </row>
    <row r="897" spans="1:31" ht="30">
      <c r="C897" s="747"/>
      <c r="D897" s="764">
        <v>360</v>
      </c>
      <c r="E897" s="765"/>
      <c r="F897" s="764"/>
      <c r="G897" s="766" t="s">
        <v>3913</v>
      </c>
      <c r="AB897" s="84">
        <f t="shared" si="149"/>
        <v>0</v>
      </c>
    </row>
    <row r="898" spans="1:31">
      <c r="C898" s="747"/>
      <c r="D898" s="764"/>
      <c r="E898" s="1144" t="s">
        <v>5106</v>
      </c>
      <c r="F898" s="745">
        <v>423</v>
      </c>
      <c r="G898" s="767" t="s">
        <v>3779</v>
      </c>
      <c r="H898" s="749">
        <v>700000</v>
      </c>
      <c r="I898" s="749">
        <v>21600</v>
      </c>
      <c r="J898" s="750">
        <f>I898/H898</f>
        <v>3.0857142857142857E-2</v>
      </c>
      <c r="K898" s="749">
        <f>H898-I898</f>
        <v>678400</v>
      </c>
      <c r="L898" s="751">
        <v>600000</v>
      </c>
      <c r="M898" s="751">
        <v>0</v>
      </c>
      <c r="O898" s="751">
        <f>L898-M898</f>
        <v>600000</v>
      </c>
      <c r="P898" s="751">
        <f t="shared" ref="P898:Q902" si="161">L898+H898</f>
        <v>1300000</v>
      </c>
      <c r="Q898" s="751">
        <f t="shared" si="161"/>
        <v>21600</v>
      </c>
      <c r="R898" s="752">
        <f>Q898/P898</f>
        <v>1.6615384615384615E-2</v>
      </c>
      <c r="S898" s="751">
        <f>P898-Q898</f>
        <v>1278400</v>
      </c>
      <c r="X898" s="815">
        <v>113200</v>
      </c>
      <c r="Z898" s="812">
        <f>H898-X898+Y898</f>
        <v>586800</v>
      </c>
      <c r="AA898" s="813">
        <v>250000</v>
      </c>
      <c r="AB898" s="84">
        <f t="shared" si="149"/>
        <v>336800</v>
      </c>
      <c r="AE898" s="84">
        <f>H898-AA898</f>
        <v>450000</v>
      </c>
    </row>
    <row r="899" spans="1:31">
      <c r="A899" s="1166"/>
      <c r="B899" s="1167"/>
      <c r="C899" s="747"/>
      <c r="D899" s="764"/>
      <c r="E899" s="1167" t="s">
        <v>5540</v>
      </c>
      <c r="F899" s="1166">
        <v>424</v>
      </c>
      <c r="G899" s="767" t="s">
        <v>3781</v>
      </c>
      <c r="L899" s="751">
        <v>1100000</v>
      </c>
      <c r="P899" s="751">
        <f>L899</f>
        <v>1100000</v>
      </c>
    </row>
    <row r="900" spans="1:31" hidden="1">
      <c r="C900" s="747"/>
      <c r="D900" s="764"/>
      <c r="E900" s="746" t="s">
        <v>5386</v>
      </c>
      <c r="F900" s="745">
        <v>425</v>
      </c>
      <c r="G900" s="767" t="s">
        <v>4117</v>
      </c>
      <c r="H900" s="749">
        <v>0</v>
      </c>
      <c r="L900" s="751">
        <v>0</v>
      </c>
      <c r="P900" s="751">
        <f>L900</f>
        <v>0</v>
      </c>
    </row>
    <row r="901" spans="1:31">
      <c r="A901" s="84"/>
      <c r="B901" s="84"/>
      <c r="C901" s="84"/>
      <c r="D901" s="84"/>
      <c r="E901" s="1144" t="s">
        <v>5386</v>
      </c>
      <c r="F901" s="768">
        <v>426</v>
      </c>
      <c r="G901" s="769" t="s">
        <v>3785</v>
      </c>
      <c r="H901" s="749">
        <v>700000</v>
      </c>
      <c r="I901" s="749">
        <v>30200.400000000001</v>
      </c>
      <c r="J901" s="750">
        <f>I901/H901</f>
        <v>4.3143428571428576E-2</v>
      </c>
      <c r="K901" s="749">
        <f>H901-I901</f>
        <v>669799.6</v>
      </c>
      <c r="L901" s="751">
        <v>2400000</v>
      </c>
      <c r="M901" s="751">
        <v>0</v>
      </c>
      <c r="O901" s="751">
        <f>L901-M901</f>
        <v>2400000</v>
      </c>
      <c r="P901" s="751">
        <f t="shared" si="161"/>
        <v>3100000</v>
      </c>
      <c r="Q901" s="751">
        <f t="shared" si="161"/>
        <v>30200.400000000001</v>
      </c>
      <c r="R901" s="752">
        <f>Q901/P901</f>
        <v>9.7420645161290335E-3</v>
      </c>
      <c r="S901" s="751">
        <f>P901-Q901</f>
        <v>3069799.6</v>
      </c>
      <c r="T901" s="84"/>
      <c r="X901" s="815">
        <v>203584</v>
      </c>
      <c r="Z901" s="812">
        <f>H901-X901+Y901</f>
        <v>496416</v>
      </c>
      <c r="AA901" s="813">
        <v>400000</v>
      </c>
      <c r="AB901" s="84">
        <f t="shared" si="149"/>
        <v>96416</v>
      </c>
      <c r="AE901" s="84">
        <f>H901-AA901</f>
        <v>300000</v>
      </c>
    </row>
    <row r="902" spans="1:31" ht="15.75" hidden="1" thickBot="1">
      <c r="A902" s="84"/>
      <c r="B902" s="84"/>
      <c r="C902" s="84"/>
      <c r="D902" s="84"/>
      <c r="F902" s="768">
        <v>511</v>
      </c>
      <c r="G902" s="769" t="s">
        <v>4131</v>
      </c>
      <c r="H902" s="749">
        <v>0</v>
      </c>
      <c r="I902" s="749">
        <v>0</v>
      </c>
      <c r="K902" s="749">
        <f>H902-I902</f>
        <v>0</v>
      </c>
      <c r="L902" s="751">
        <v>0</v>
      </c>
      <c r="M902" s="751">
        <v>0</v>
      </c>
      <c r="O902" s="751">
        <f>L902-M902</f>
        <v>0</v>
      </c>
      <c r="P902" s="751">
        <f t="shared" si="161"/>
        <v>0</v>
      </c>
      <c r="Q902" s="751">
        <f t="shared" si="161"/>
        <v>0</v>
      </c>
      <c r="S902" s="751">
        <f>P902-Q902</f>
        <v>0</v>
      </c>
      <c r="T902" s="84"/>
      <c r="X902" s="815">
        <v>200000</v>
      </c>
      <c r="Z902" s="812">
        <f>H902-X902+Y902</f>
        <v>-200000</v>
      </c>
      <c r="AA902" s="813">
        <v>450000</v>
      </c>
      <c r="AB902" s="84">
        <f t="shared" si="149"/>
        <v>-650000</v>
      </c>
      <c r="AE902" s="84">
        <f>H902-AA902</f>
        <v>-450000</v>
      </c>
    </row>
    <row r="903" spans="1:31" ht="15.75" thickBot="1">
      <c r="A903" s="84"/>
      <c r="B903" s="84"/>
      <c r="C903" s="84"/>
      <c r="D903" s="84"/>
      <c r="E903" s="1167" t="s">
        <v>5499</v>
      </c>
      <c r="F903" s="768">
        <v>512</v>
      </c>
      <c r="G903" s="769" t="s">
        <v>5044</v>
      </c>
      <c r="L903" s="751">
        <v>1000000</v>
      </c>
      <c r="P903" s="751">
        <f>L903</f>
        <v>1000000</v>
      </c>
      <c r="T903" s="84"/>
    </row>
    <row r="904" spans="1:31">
      <c r="A904" s="84"/>
      <c r="B904" s="84"/>
      <c r="C904" s="84"/>
      <c r="D904" s="84"/>
      <c r="E904" s="770"/>
      <c r="F904" s="771"/>
      <c r="G904" s="772" t="s">
        <v>5059</v>
      </c>
      <c r="H904" s="773"/>
      <c r="I904" s="773"/>
      <c r="J904" s="774"/>
      <c r="K904" s="773"/>
      <c r="L904" s="775"/>
      <c r="M904" s="775"/>
      <c r="N904" s="776"/>
      <c r="O904" s="775"/>
      <c r="P904" s="775"/>
      <c r="Q904" s="775"/>
      <c r="R904" s="776"/>
      <c r="S904" s="859"/>
      <c r="T904" s="84"/>
      <c r="AB904" s="84">
        <f t="shared" si="149"/>
        <v>0</v>
      </c>
    </row>
    <row r="905" spans="1:31">
      <c r="A905" s="84"/>
      <c r="B905" s="84"/>
      <c r="C905" s="84"/>
      <c r="D905" s="84"/>
      <c r="E905" s="777"/>
      <c r="F905" s="778" t="s">
        <v>235</v>
      </c>
      <c r="G905" s="779" t="s">
        <v>236</v>
      </c>
      <c r="H905" s="780">
        <f>SUM(H897:H902)</f>
        <v>1400000</v>
      </c>
      <c r="I905" s="780">
        <f>SUM(I897:I902)</f>
        <v>51800.4</v>
      </c>
      <c r="J905" s="781">
        <f>I905/H905</f>
        <v>3.7000285714285715E-2</v>
      </c>
      <c r="K905" s="780">
        <f>SUM(K897:K902)</f>
        <v>1348199.6</v>
      </c>
      <c r="L905" s="782">
        <v>0</v>
      </c>
      <c r="M905" s="782">
        <v>0</v>
      </c>
      <c r="N905" s="783"/>
      <c r="O905" s="782">
        <f>L905-M905</f>
        <v>0</v>
      </c>
      <c r="P905" s="782">
        <f>L905+H905</f>
        <v>1400000</v>
      </c>
      <c r="Q905" s="782">
        <f>M905+I905</f>
        <v>51800.4</v>
      </c>
      <c r="R905" s="783">
        <f>Q905/P905</f>
        <v>3.7000285714285715E-2</v>
      </c>
      <c r="S905" s="782">
        <f>P905-Q905</f>
        <v>1348199.6</v>
      </c>
      <c r="T905" s="84"/>
      <c r="AB905" s="84">
        <f t="shared" si="149"/>
        <v>0</v>
      </c>
    </row>
    <row r="906" spans="1:31" ht="15.75" thickBot="1">
      <c r="A906" s="84"/>
      <c r="B906" s="84"/>
      <c r="C906" s="84"/>
      <c r="D906" s="84"/>
      <c r="E906" s="777"/>
      <c r="F906" s="915" t="s">
        <v>247</v>
      </c>
      <c r="G906" s="899" t="s">
        <v>4692</v>
      </c>
      <c r="H906" s="780"/>
      <c r="I906" s="780"/>
      <c r="J906" s="781"/>
      <c r="K906" s="780"/>
      <c r="L906" s="782">
        <f>L901+L898+L899+L903</f>
        <v>5100000</v>
      </c>
      <c r="M906" s="782"/>
      <c r="N906" s="783"/>
      <c r="O906" s="782"/>
      <c r="P906" s="782">
        <f>L906</f>
        <v>5100000</v>
      </c>
      <c r="Q906" s="782"/>
      <c r="R906" s="783"/>
      <c r="S906" s="782"/>
      <c r="T906" s="84"/>
    </row>
    <row r="907" spans="1:31" ht="15.75" thickBot="1">
      <c r="A907" s="84"/>
      <c r="B907" s="84"/>
      <c r="C907" s="84"/>
      <c r="D907" s="84"/>
      <c r="G907" s="784" t="s">
        <v>5060</v>
      </c>
      <c r="H907" s="785">
        <f>H905</f>
        <v>1400000</v>
      </c>
      <c r="I907" s="785">
        <f t="shared" ref="I907:R907" si="162">I905</f>
        <v>51800.4</v>
      </c>
      <c r="J907" s="786">
        <f t="shared" si="162"/>
        <v>3.7000285714285715E-2</v>
      </c>
      <c r="K907" s="785">
        <f t="shared" si="162"/>
        <v>1348199.6</v>
      </c>
      <c r="L907" s="787">
        <f>L906</f>
        <v>5100000</v>
      </c>
      <c r="M907" s="787">
        <f t="shared" si="162"/>
        <v>0</v>
      </c>
      <c r="N907" s="788"/>
      <c r="O907" s="787">
        <f t="shared" si="162"/>
        <v>0</v>
      </c>
      <c r="P907" s="787">
        <f>H907+L907</f>
        <v>6500000</v>
      </c>
      <c r="Q907" s="787">
        <f t="shared" si="162"/>
        <v>51800.4</v>
      </c>
      <c r="R907" s="788">
        <f t="shared" si="162"/>
        <v>3.7000285714285715E-2</v>
      </c>
      <c r="S907" s="787">
        <f>S905</f>
        <v>1348199.6</v>
      </c>
      <c r="T907" s="84"/>
      <c r="AB907" s="84">
        <f t="shared" si="149"/>
        <v>0</v>
      </c>
    </row>
    <row r="908" spans="1:31" ht="28.5" collapsed="1">
      <c r="A908" s="84"/>
      <c r="B908" s="84"/>
      <c r="C908" s="84"/>
      <c r="D908" s="84"/>
      <c r="E908" s="770"/>
      <c r="F908" s="771"/>
      <c r="G908" s="789" t="s">
        <v>4685</v>
      </c>
      <c r="H908" s="790"/>
      <c r="I908" s="791"/>
      <c r="J908" s="792"/>
      <c r="K908" s="791"/>
      <c r="L908" s="793"/>
      <c r="M908" s="794"/>
      <c r="N908" s="795"/>
      <c r="O908" s="794"/>
      <c r="P908" s="794"/>
      <c r="Q908" s="794"/>
      <c r="R908" s="795"/>
      <c r="S908" s="860"/>
      <c r="T908" s="84"/>
      <c r="AB908" s="84">
        <f t="shared" ref="AB908:AB947" si="163">Z908-AA908</f>
        <v>0</v>
      </c>
    </row>
    <row r="909" spans="1:31">
      <c r="A909" s="84"/>
      <c r="B909" s="84"/>
      <c r="C909" s="84"/>
      <c r="D909" s="84"/>
      <c r="E909" s="777"/>
      <c r="F909" s="778" t="s">
        <v>235</v>
      </c>
      <c r="G909" s="779" t="s">
        <v>236</v>
      </c>
      <c r="H909" s="780">
        <f>H880+H905</f>
        <v>96921768</v>
      </c>
      <c r="I909" s="780">
        <f>I880+I905</f>
        <v>38219713.359999999</v>
      </c>
      <c r="J909" s="781">
        <f>J880</f>
        <v>0.3995729325277983</v>
      </c>
      <c r="K909" s="780">
        <f>K880+K905</f>
        <v>58702054.640000001</v>
      </c>
      <c r="L909" s="782">
        <f>L880+L905</f>
        <v>0</v>
      </c>
      <c r="M909" s="782">
        <f>M880+M905</f>
        <v>0</v>
      </c>
      <c r="N909" s="783"/>
      <c r="O909" s="782">
        <f>O880+O905</f>
        <v>0</v>
      </c>
      <c r="P909" s="782">
        <f>P880+P905</f>
        <v>96921768</v>
      </c>
      <c r="Q909" s="782">
        <f>Q880+Q905</f>
        <v>38219713.359999999</v>
      </c>
      <c r="R909" s="783">
        <f>R880</f>
        <v>0.3995729325277983</v>
      </c>
      <c r="S909" s="782">
        <f>P909-Q909</f>
        <v>58702054.640000001</v>
      </c>
      <c r="T909" s="84"/>
      <c r="AB909" s="84">
        <f t="shared" si="163"/>
        <v>0</v>
      </c>
    </row>
    <row r="910" spans="1:31" hidden="1">
      <c r="A910" s="84"/>
      <c r="B910" s="84"/>
      <c r="C910" s="84"/>
      <c r="D910" s="84"/>
      <c r="F910" s="778" t="s">
        <v>237</v>
      </c>
      <c r="G910" s="779" t="s">
        <v>238</v>
      </c>
      <c r="J910" s="750" t="e">
        <f t="shared" ref="J910:J924" si="164">I910/H910</f>
        <v>#DIV/0!</v>
      </c>
      <c r="R910" s="752" t="e">
        <f t="shared" ref="R910:R924" si="165">Q910/P910</f>
        <v>#DIV/0!</v>
      </c>
      <c r="S910" s="782" t="e">
        <f t="shared" ref="S910:S924" si="166">SUM(H910:L910)</f>
        <v>#DIV/0!</v>
      </c>
      <c r="T910" s="84"/>
      <c r="AB910" s="84">
        <f t="shared" si="163"/>
        <v>0</v>
      </c>
    </row>
    <row r="911" spans="1:31" hidden="1">
      <c r="A911" s="84"/>
      <c r="B911" s="84"/>
      <c r="C911" s="84"/>
      <c r="D911" s="84"/>
      <c r="F911" s="778" t="s">
        <v>239</v>
      </c>
      <c r="G911" s="779" t="s">
        <v>240</v>
      </c>
      <c r="J911" s="750" t="e">
        <f t="shared" si="164"/>
        <v>#DIV/0!</v>
      </c>
      <c r="R911" s="752" t="e">
        <f t="shared" si="165"/>
        <v>#DIV/0!</v>
      </c>
      <c r="S911" s="782" t="e">
        <f t="shared" si="166"/>
        <v>#DIV/0!</v>
      </c>
      <c r="T911" s="84"/>
      <c r="AB911" s="84">
        <f t="shared" si="163"/>
        <v>0</v>
      </c>
    </row>
    <row r="912" spans="1:31" hidden="1">
      <c r="A912" s="84"/>
      <c r="B912" s="84"/>
      <c r="C912" s="84"/>
      <c r="D912" s="84"/>
      <c r="F912" s="778" t="s">
        <v>241</v>
      </c>
      <c r="G912" s="779" t="s">
        <v>242</v>
      </c>
      <c r="J912" s="750" t="e">
        <f t="shared" si="164"/>
        <v>#DIV/0!</v>
      </c>
      <c r="R912" s="752" t="e">
        <f t="shared" si="165"/>
        <v>#DIV/0!</v>
      </c>
      <c r="S912" s="782" t="e">
        <f t="shared" si="166"/>
        <v>#DIV/0!</v>
      </c>
      <c r="T912" s="84"/>
      <c r="AB912" s="84">
        <f t="shared" si="163"/>
        <v>0</v>
      </c>
    </row>
    <row r="913" spans="1:28" hidden="1">
      <c r="A913" s="84"/>
      <c r="B913" s="84"/>
      <c r="C913" s="84"/>
      <c r="D913" s="84"/>
      <c r="F913" s="778" t="s">
        <v>243</v>
      </c>
      <c r="G913" s="779" t="s">
        <v>244</v>
      </c>
      <c r="J913" s="750" t="e">
        <f t="shared" si="164"/>
        <v>#DIV/0!</v>
      </c>
      <c r="R913" s="752" t="e">
        <f t="shared" si="165"/>
        <v>#DIV/0!</v>
      </c>
      <c r="S913" s="782" t="e">
        <f t="shared" si="166"/>
        <v>#DIV/0!</v>
      </c>
      <c r="T913" s="84"/>
      <c r="AB913" s="84">
        <f t="shared" si="163"/>
        <v>0</v>
      </c>
    </row>
    <row r="914" spans="1:28" hidden="1">
      <c r="A914" s="84"/>
      <c r="B914" s="84"/>
      <c r="C914" s="84"/>
      <c r="D914" s="84"/>
      <c r="F914" s="778" t="s">
        <v>245</v>
      </c>
      <c r="G914" s="779" t="s">
        <v>246</v>
      </c>
      <c r="J914" s="750" t="e">
        <f t="shared" si="164"/>
        <v>#DIV/0!</v>
      </c>
      <c r="R914" s="752" t="e">
        <f t="shared" si="165"/>
        <v>#DIV/0!</v>
      </c>
      <c r="S914" s="782" t="e">
        <f t="shared" si="166"/>
        <v>#DIV/0!</v>
      </c>
      <c r="T914" s="84"/>
      <c r="AB914" s="84">
        <f t="shared" si="163"/>
        <v>0</v>
      </c>
    </row>
    <row r="915" spans="1:28" hidden="1">
      <c r="A915" s="84"/>
      <c r="B915" s="84"/>
      <c r="C915" s="84"/>
      <c r="D915" s="84"/>
      <c r="F915" s="778" t="s">
        <v>247</v>
      </c>
      <c r="G915" s="779" t="s">
        <v>4692</v>
      </c>
      <c r="J915" s="750" t="e">
        <f t="shared" si="164"/>
        <v>#DIV/0!</v>
      </c>
      <c r="R915" s="752" t="e">
        <f t="shared" si="165"/>
        <v>#DIV/0!</v>
      </c>
      <c r="S915" s="782" t="e">
        <f t="shared" si="166"/>
        <v>#DIV/0!</v>
      </c>
      <c r="T915" s="84"/>
      <c r="AB915" s="84">
        <f t="shared" si="163"/>
        <v>0</v>
      </c>
    </row>
    <row r="916" spans="1:28" ht="30" hidden="1">
      <c r="A916" s="84"/>
      <c r="B916" s="84"/>
      <c r="C916" s="84"/>
      <c r="D916" s="84"/>
      <c r="F916" s="778" t="s">
        <v>248</v>
      </c>
      <c r="G916" s="779" t="s">
        <v>4691</v>
      </c>
      <c r="J916" s="750" t="e">
        <f t="shared" si="164"/>
        <v>#DIV/0!</v>
      </c>
      <c r="R916" s="752" t="e">
        <f t="shared" si="165"/>
        <v>#DIV/0!</v>
      </c>
      <c r="S916" s="782" t="e">
        <f t="shared" si="166"/>
        <v>#DIV/0!</v>
      </c>
      <c r="T916" s="84"/>
      <c r="AB916" s="84">
        <f t="shared" si="163"/>
        <v>0</v>
      </c>
    </row>
    <row r="917" spans="1:28" hidden="1">
      <c r="A917" s="84"/>
      <c r="B917" s="84"/>
      <c r="C917" s="84"/>
      <c r="D917" s="84"/>
      <c r="F917" s="778" t="s">
        <v>249</v>
      </c>
      <c r="G917" s="779" t="s">
        <v>58</v>
      </c>
      <c r="J917" s="750" t="e">
        <f t="shared" si="164"/>
        <v>#DIV/0!</v>
      </c>
      <c r="R917" s="752" t="e">
        <f t="shared" si="165"/>
        <v>#DIV/0!</v>
      </c>
      <c r="S917" s="782" t="e">
        <f t="shared" si="166"/>
        <v>#DIV/0!</v>
      </c>
      <c r="T917" s="84"/>
      <c r="AB917" s="84">
        <f t="shared" si="163"/>
        <v>0</v>
      </c>
    </row>
    <row r="918" spans="1:28" ht="15.75" hidden="1" thickBot="1">
      <c r="F918" s="778" t="s">
        <v>250</v>
      </c>
      <c r="G918" s="779" t="s">
        <v>251</v>
      </c>
      <c r="H918" s="749">
        <v>0</v>
      </c>
      <c r="I918" s="749">
        <v>0</v>
      </c>
      <c r="K918" s="749">
        <v>0</v>
      </c>
      <c r="L918" s="751">
        <f>L889</f>
        <v>0</v>
      </c>
      <c r="M918" s="751">
        <f>M889</f>
        <v>0</v>
      </c>
      <c r="N918" s="752" t="e">
        <f>M918/L918</f>
        <v>#DIV/0!</v>
      </c>
      <c r="O918" s="751">
        <f>O889</f>
        <v>0</v>
      </c>
      <c r="P918" s="751">
        <f>P889</f>
        <v>0</v>
      </c>
      <c r="Q918" s="751">
        <f>Q889</f>
        <v>768865.02</v>
      </c>
      <c r="R918" s="752">
        <f>R889</f>
        <v>1.5105403143418468E-2</v>
      </c>
      <c r="S918" s="782">
        <f>S889</f>
        <v>50131134.979999997</v>
      </c>
      <c r="AB918" s="84">
        <f t="shared" si="163"/>
        <v>0</v>
      </c>
    </row>
    <row r="919" spans="1:28" ht="15.75" hidden="1" thickBot="1">
      <c r="F919" s="778" t="s">
        <v>252</v>
      </c>
      <c r="G919" s="779" t="s">
        <v>253</v>
      </c>
      <c r="J919" s="750" t="e">
        <f t="shared" si="164"/>
        <v>#DIV/0!</v>
      </c>
      <c r="R919" s="752" t="e">
        <f t="shared" si="165"/>
        <v>#DIV/0!</v>
      </c>
      <c r="S919" s="782" t="e">
        <f t="shared" si="166"/>
        <v>#DIV/0!</v>
      </c>
      <c r="AB919" s="84">
        <f t="shared" si="163"/>
        <v>0</v>
      </c>
    </row>
    <row r="920" spans="1:28" ht="30.75" hidden="1" thickBot="1">
      <c r="F920" s="778" t="s">
        <v>254</v>
      </c>
      <c r="G920" s="779" t="s">
        <v>255</v>
      </c>
      <c r="J920" s="750" t="e">
        <f t="shared" si="164"/>
        <v>#DIV/0!</v>
      </c>
      <c r="R920" s="752" t="e">
        <f t="shared" si="165"/>
        <v>#DIV/0!</v>
      </c>
      <c r="S920" s="782" t="e">
        <f t="shared" si="166"/>
        <v>#DIV/0!</v>
      </c>
      <c r="AB920" s="84">
        <f t="shared" si="163"/>
        <v>0</v>
      </c>
    </row>
    <row r="921" spans="1:28" ht="15.75" hidden="1" thickBot="1">
      <c r="F921" s="778" t="s">
        <v>256</v>
      </c>
      <c r="G921" s="779" t="s">
        <v>257</v>
      </c>
      <c r="J921" s="750" t="e">
        <f t="shared" si="164"/>
        <v>#DIV/0!</v>
      </c>
      <c r="R921" s="752" t="e">
        <f t="shared" si="165"/>
        <v>#DIV/0!</v>
      </c>
      <c r="S921" s="782" t="e">
        <f t="shared" si="166"/>
        <v>#DIV/0!</v>
      </c>
      <c r="AB921" s="84">
        <f t="shared" si="163"/>
        <v>0</v>
      </c>
    </row>
    <row r="922" spans="1:28" ht="30.75" hidden="1" thickBot="1">
      <c r="F922" s="778" t="s">
        <v>258</v>
      </c>
      <c r="G922" s="779" t="s">
        <v>259</v>
      </c>
      <c r="J922" s="750" t="e">
        <f t="shared" si="164"/>
        <v>#DIV/0!</v>
      </c>
      <c r="R922" s="752" t="e">
        <f t="shared" si="165"/>
        <v>#DIV/0!</v>
      </c>
      <c r="S922" s="782" t="e">
        <f t="shared" si="166"/>
        <v>#DIV/0!</v>
      </c>
      <c r="AB922" s="84">
        <f t="shared" si="163"/>
        <v>0</v>
      </c>
    </row>
    <row r="923" spans="1:28" ht="30.75" hidden="1" thickBot="1">
      <c r="F923" s="778" t="s">
        <v>260</v>
      </c>
      <c r="G923" s="779" t="s">
        <v>261</v>
      </c>
      <c r="J923" s="750" t="e">
        <f t="shared" si="164"/>
        <v>#DIV/0!</v>
      </c>
      <c r="R923" s="752" t="e">
        <f t="shared" si="165"/>
        <v>#DIV/0!</v>
      </c>
      <c r="S923" s="782" t="e">
        <f t="shared" si="166"/>
        <v>#DIV/0!</v>
      </c>
      <c r="AB923" s="84">
        <f t="shared" si="163"/>
        <v>0</v>
      </c>
    </row>
    <row r="924" spans="1:28" ht="15.75" hidden="1" thickBot="1">
      <c r="F924" s="778" t="s">
        <v>262</v>
      </c>
      <c r="G924" s="779" t="s">
        <v>263</v>
      </c>
      <c r="H924" s="780"/>
      <c r="I924" s="780"/>
      <c r="J924" s="781" t="e">
        <f t="shared" si="164"/>
        <v>#DIV/0!</v>
      </c>
      <c r="K924" s="780"/>
      <c r="L924" s="782"/>
      <c r="M924" s="782"/>
      <c r="N924" s="783"/>
      <c r="O924" s="782"/>
      <c r="P924" s="782"/>
      <c r="Q924" s="782"/>
      <c r="R924" s="783" t="e">
        <f t="shared" si="165"/>
        <v>#DIV/0!</v>
      </c>
      <c r="S924" s="782" t="e">
        <f t="shared" si="166"/>
        <v>#DIV/0!</v>
      </c>
      <c r="AB924" s="84">
        <f t="shared" si="163"/>
        <v>0</v>
      </c>
    </row>
    <row r="925" spans="1:28" ht="15.75" thickBot="1">
      <c r="A925" s="84"/>
      <c r="B925" s="84"/>
      <c r="C925" s="84"/>
      <c r="D925" s="84"/>
      <c r="E925" s="777"/>
      <c r="F925" s="915" t="s">
        <v>247</v>
      </c>
      <c r="G925" s="899" t="s">
        <v>4692</v>
      </c>
      <c r="H925" s="780"/>
      <c r="I925" s="780"/>
      <c r="J925" s="781"/>
      <c r="K925" s="780"/>
      <c r="L925" s="782">
        <f>L906</f>
        <v>5100000</v>
      </c>
      <c r="M925" s="782"/>
      <c r="N925" s="783"/>
      <c r="O925" s="782"/>
      <c r="P925" s="782">
        <f>L925</f>
        <v>5100000</v>
      </c>
      <c r="Q925" s="782"/>
      <c r="R925" s="783"/>
      <c r="S925" s="782"/>
      <c r="T925" s="84"/>
    </row>
    <row r="926" spans="1:28" ht="15.75" collapsed="1" thickBot="1">
      <c r="G926" s="784" t="s">
        <v>4686</v>
      </c>
      <c r="H926" s="785">
        <f>H909</f>
        <v>96921768</v>
      </c>
      <c r="I926" s="785">
        <f>I909</f>
        <v>38219713.359999999</v>
      </c>
      <c r="J926" s="786">
        <f>J909</f>
        <v>0.3995729325277983</v>
      </c>
      <c r="K926" s="785">
        <f>K909</f>
        <v>58702054.640000001</v>
      </c>
      <c r="L926" s="787">
        <v>0</v>
      </c>
      <c r="M926" s="787">
        <f>SUM(M909:M918)</f>
        <v>0</v>
      </c>
      <c r="N926" s="788"/>
      <c r="O926" s="787">
        <f>O909</f>
        <v>0</v>
      </c>
      <c r="P926" s="787">
        <f>H926+L926</f>
        <v>96921768</v>
      </c>
      <c r="Q926" s="787">
        <f>SUM(Q909:Q918)</f>
        <v>38988578.380000003</v>
      </c>
      <c r="R926" s="788">
        <f>Q926/P926</f>
        <v>0.40226854281073371</v>
      </c>
      <c r="S926" s="787">
        <f>P926-Q926</f>
        <v>57933189.619999997</v>
      </c>
      <c r="AB926" s="84">
        <f t="shared" si="163"/>
        <v>0</v>
      </c>
    </row>
    <row r="927" spans="1:28">
      <c r="G927" s="797"/>
      <c r="H927" s="798"/>
      <c r="I927" s="798"/>
      <c r="J927" s="799"/>
      <c r="K927" s="798"/>
      <c r="L927" s="800"/>
      <c r="M927" s="800"/>
      <c r="N927" s="801"/>
      <c r="O927" s="800"/>
      <c r="P927" s="800"/>
      <c r="Q927" s="800"/>
      <c r="R927" s="801"/>
      <c r="S927" s="800"/>
      <c r="AB927" s="84">
        <f t="shared" si="163"/>
        <v>0</v>
      </c>
    </row>
    <row r="928" spans="1:28">
      <c r="G928" s="797"/>
      <c r="H928" s="798"/>
      <c r="I928" s="798"/>
      <c r="J928" s="799"/>
      <c r="K928" s="798"/>
      <c r="L928" s="800"/>
      <c r="M928" s="800"/>
      <c r="N928" s="801"/>
      <c r="O928" s="800"/>
      <c r="P928" s="800"/>
      <c r="Q928" s="800"/>
      <c r="R928" s="801"/>
      <c r="S928" s="800"/>
    </row>
    <row r="929" spans="1:28">
      <c r="C929" s="1258" t="s">
        <v>5480</v>
      </c>
      <c r="D929" s="1258"/>
      <c r="G929" s="797" t="s">
        <v>5481</v>
      </c>
      <c r="H929" s="798"/>
      <c r="I929" s="798"/>
      <c r="J929" s="799"/>
      <c r="K929" s="798"/>
      <c r="L929" s="800"/>
      <c r="M929" s="800"/>
      <c r="N929" s="801"/>
      <c r="O929" s="800"/>
      <c r="P929" s="800"/>
      <c r="Q929" s="800"/>
      <c r="R929" s="801"/>
      <c r="S929" s="800"/>
    </row>
    <row r="930" spans="1:28">
      <c r="D930" s="764">
        <v>451</v>
      </c>
      <c r="G930" s="1137" t="s">
        <v>154</v>
      </c>
      <c r="H930" s="798"/>
      <c r="I930" s="798"/>
      <c r="J930" s="799"/>
      <c r="K930" s="798"/>
      <c r="L930" s="800"/>
      <c r="M930" s="800"/>
      <c r="N930" s="801"/>
      <c r="O930" s="800"/>
      <c r="P930" s="800"/>
      <c r="Q930" s="800"/>
      <c r="R930" s="801"/>
      <c r="S930" s="800"/>
    </row>
    <row r="931" spans="1:28" ht="15.75" thickBot="1">
      <c r="E931" s="1145" t="s">
        <v>5499</v>
      </c>
      <c r="F931" s="745">
        <v>512</v>
      </c>
      <c r="G931" s="1130" t="s">
        <v>5044</v>
      </c>
      <c r="H931" s="780">
        <v>2250000</v>
      </c>
      <c r="I931" s="798"/>
      <c r="J931" s="799"/>
      <c r="K931" s="798"/>
      <c r="L931" s="782">
        <v>7000000</v>
      </c>
      <c r="M931" s="800"/>
      <c r="N931" s="801"/>
      <c r="O931" s="800"/>
      <c r="P931" s="782">
        <f>L931+H931</f>
        <v>9250000</v>
      </c>
      <c r="Q931" s="800"/>
      <c r="R931" s="801"/>
      <c r="S931" s="800"/>
    </row>
    <row r="932" spans="1:28">
      <c r="A932" s="84"/>
      <c r="B932" s="84"/>
      <c r="C932" s="84"/>
      <c r="D932" s="84"/>
      <c r="E932" s="770"/>
      <c r="F932" s="771"/>
      <c r="G932" s="772" t="s">
        <v>5482</v>
      </c>
      <c r="H932" s="773"/>
      <c r="I932" s="773"/>
      <c r="J932" s="774"/>
      <c r="K932" s="773"/>
      <c r="L932" s="775"/>
      <c r="M932" s="775"/>
      <c r="N932" s="776"/>
      <c r="O932" s="775"/>
      <c r="P932" s="775"/>
      <c r="Q932" s="775"/>
      <c r="R932" s="776"/>
      <c r="S932" s="859"/>
      <c r="T932" s="84"/>
      <c r="AB932" s="84">
        <f t="shared" ref="AB932" si="167">Z932-AA932</f>
        <v>0</v>
      </c>
    </row>
    <row r="933" spans="1:28">
      <c r="A933" s="84"/>
      <c r="B933" s="84"/>
      <c r="C933" s="84"/>
      <c r="D933" s="84"/>
      <c r="E933" s="777"/>
      <c r="F933" s="778" t="s">
        <v>235</v>
      </c>
      <c r="G933" s="779" t="s">
        <v>236</v>
      </c>
      <c r="H933" s="780">
        <f>SUM(H927:H931)</f>
        <v>2250000</v>
      </c>
      <c r="I933" s="780">
        <f>SUM(I927:I931)</f>
        <v>0</v>
      </c>
      <c r="J933" s="781">
        <f>I933/H933</f>
        <v>0</v>
      </c>
      <c r="K933" s="780">
        <f>SUM(K927:K931)</f>
        <v>0</v>
      </c>
      <c r="L933" s="782">
        <v>0</v>
      </c>
      <c r="M933" s="782">
        <v>0</v>
      </c>
      <c r="N933" s="783"/>
      <c r="O933" s="782">
        <f>L933-M933</f>
        <v>0</v>
      </c>
      <c r="P933" s="782">
        <f>L933+H933</f>
        <v>2250000</v>
      </c>
      <c r="Q933" s="800"/>
      <c r="R933" s="801"/>
      <c r="S933" s="800"/>
    </row>
    <row r="934" spans="1:28" ht="30.75" thickBot="1">
      <c r="A934" s="84"/>
      <c r="B934" s="84"/>
      <c r="C934" s="84"/>
      <c r="D934" s="84"/>
      <c r="E934" s="777"/>
      <c r="F934" s="778">
        <v>17</v>
      </c>
      <c r="G934" s="779" t="s">
        <v>5479</v>
      </c>
      <c r="H934" s="780"/>
      <c r="I934" s="780"/>
      <c r="J934" s="781"/>
      <c r="K934" s="780"/>
      <c r="L934" s="782">
        <f>L931</f>
        <v>7000000</v>
      </c>
      <c r="M934" s="782"/>
      <c r="N934" s="783"/>
      <c r="O934" s="782"/>
      <c r="P934" s="782">
        <f>L934</f>
        <v>7000000</v>
      </c>
      <c r="Q934" s="800"/>
      <c r="R934" s="801"/>
      <c r="S934" s="800"/>
    </row>
    <row r="935" spans="1:28">
      <c r="A935" s="84"/>
      <c r="B935" s="84"/>
      <c r="C935" s="84"/>
      <c r="D935" s="84"/>
      <c r="E935" s="770"/>
      <c r="F935" s="771"/>
      <c r="G935" s="772" t="s">
        <v>5483</v>
      </c>
      <c r="H935" s="1138">
        <f>H933</f>
        <v>2250000</v>
      </c>
      <c r="I935" s="1138"/>
      <c r="J935" s="1139"/>
      <c r="K935" s="1138"/>
      <c r="L935" s="775">
        <f>L934</f>
        <v>7000000</v>
      </c>
      <c r="M935" s="775"/>
      <c r="N935" s="776"/>
      <c r="O935" s="775"/>
      <c r="P935" s="775">
        <f>P933+P934</f>
        <v>9250000</v>
      </c>
      <c r="Q935" s="775"/>
      <c r="R935" s="776"/>
      <c r="S935" s="859"/>
      <c r="T935" s="84"/>
      <c r="AB935" s="84">
        <f t="shared" ref="AB935" si="168">Z935-AA935</f>
        <v>0</v>
      </c>
    </row>
    <row r="936" spans="1:28">
      <c r="G936" s="797"/>
      <c r="H936" s="798"/>
      <c r="I936" s="798"/>
      <c r="J936" s="799"/>
      <c r="K936" s="798"/>
      <c r="L936" s="800"/>
      <c r="M936" s="800"/>
      <c r="N936" s="801"/>
      <c r="O936" s="800"/>
      <c r="P936" s="800"/>
      <c r="Q936" s="800"/>
      <c r="R936" s="801"/>
      <c r="S936" s="800"/>
    </row>
    <row r="937" spans="1:28">
      <c r="E937" s="770"/>
      <c r="F937" s="771"/>
      <c r="G937" s="804" t="s">
        <v>4153</v>
      </c>
      <c r="H937" s="805"/>
      <c r="I937" s="805"/>
      <c r="J937" s="806"/>
      <c r="K937" s="805"/>
      <c r="L937" s="807"/>
      <c r="M937" s="807"/>
      <c r="N937" s="808"/>
      <c r="O937" s="807"/>
      <c r="P937" s="807"/>
      <c r="Q937" s="807"/>
      <c r="R937" s="808"/>
      <c r="S937" s="862"/>
      <c r="AB937" s="84">
        <f t="shared" si="163"/>
        <v>0</v>
      </c>
    </row>
    <row r="938" spans="1:28">
      <c r="E938" s="777"/>
      <c r="F938" s="778" t="s">
        <v>235</v>
      </c>
      <c r="G938" s="779" t="s">
        <v>236</v>
      </c>
      <c r="H938" s="780">
        <f>H909+H935</f>
        <v>99171768</v>
      </c>
      <c r="I938" s="780">
        <f>I909</f>
        <v>38219713.359999999</v>
      </c>
      <c r="J938" s="781">
        <f>I938/H938</f>
        <v>0.38538904902855015</v>
      </c>
      <c r="K938" s="780">
        <f>H938-I938</f>
        <v>60952054.640000001</v>
      </c>
      <c r="L938" s="782">
        <v>0</v>
      </c>
      <c r="M938" s="782">
        <v>0</v>
      </c>
      <c r="N938" s="783"/>
      <c r="O938" s="782">
        <v>0</v>
      </c>
      <c r="P938" s="782">
        <f>H938+L938</f>
        <v>99171768</v>
      </c>
      <c r="Q938" s="782">
        <f>I938+M938</f>
        <v>38219713.359999999</v>
      </c>
      <c r="R938" s="783">
        <f>Q938/P938</f>
        <v>0.38538904902855015</v>
      </c>
      <c r="S938" s="782">
        <f>P938-Q938</f>
        <v>60952054.640000001</v>
      </c>
      <c r="AB938" s="84">
        <f t="shared" si="163"/>
        <v>0</v>
      </c>
    </row>
    <row r="939" spans="1:28">
      <c r="E939" s="777"/>
      <c r="F939" s="803" t="s">
        <v>247</v>
      </c>
      <c r="G939" s="779" t="s">
        <v>4692</v>
      </c>
      <c r="H939" s="780">
        <v>0</v>
      </c>
      <c r="I939" s="780"/>
      <c r="J939" s="781"/>
      <c r="K939" s="780" t="e">
        <f>#REF!+#REF!+#REF!</f>
        <v>#REF!</v>
      </c>
      <c r="L939" s="782">
        <f>L906</f>
        <v>5100000</v>
      </c>
      <c r="M939" s="782"/>
      <c r="N939" s="783"/>
      <c r="O939" s="782" t="e">
        <f>#REF!+#REF!+#REF!</f>
        <v>#REF!</v>
      </c>
      <c r="P939" s="782">
        <f>P922+P927</f>
        <v>0</v>
      </c>
      <c r="Q939" s="782"/>
      <c r="R939" s="783"/>
      <c r="S939" s="782" t="e">
        <f>#REF!</f>
        <v>#REF!</v>
      </c>
      <c r="AB939" s="84">
        <f t="shared" si="163"/>
        <v>0</v>
      </c>
    </row>
    <row r="940" spans="1:28">
      <c r="F940" s="778">
        <v>13</v>
      </c>
      <c r="G940" s="779" t="s">
        <v>257</v>
      </c>
      <c r="H940" s="749">
        <v>0</v>
      </c>
      <c r="I940" s="749">
        <v>0</v>
      </c>
      <c r="K940" s="749">
        <v>0</v>
      </c>
      <c r="L940" s="751">
        <f>L892</f>
        <v>1000000</v>
      </c>
      <c r="O940" s="751">
        <f>L940-M940</f>
        <v>1000000</v>
      </c>
      <c r="P940" s="782">
        <f>L940</f>
        <v>1000000</v>
      </c>
      <c r="Q940" s="751">
        <f>I940+M940</f>
        <v>0</v>
      </c>
      <c r="S940" s="782">
        <f>P940-Q940</f>
        <v>1000000</v>
      </c>
      <c r="AB940" s="84">
        <f t="shared" si="163"/>
        <v>0</v>
      </c>
    </row>
    <row r="941" spans="1:28" ht="30.75" thickBot="1">
      <c r="F941" s="778">
        <v>17</v>
      </c>
      <c r="G941" s="779" t="s">
        <v>5479</v>
      </c>
      <c r="H941" s="749">
        <v>0</v>
      </c>
      <c r="L941" s="751">
        <f>L935</f>
        <v>7000000</v>
      </c>
      <c r="P941" s="782">
        <f>L941</f>
        <v>7000000</v>
      </c>
      <c r="S941" s="782"/>
    </row>
    <row r="942" spans="1:28" ht="15.75" thickBot="1">
      <c r="G942" s="784" t="s">
        <v>4154</v>
      </c>
      <c r="H942" s="785">
        <f>SUM(H938:H940)</f>
        <v>99171768</v>
      </c>
      <c r="I942" s="785">
        <f>SUM(I938)</f>
        <v>38219713.359999999</v>
      </c>
      <c r="J942" s="786">
        <f>I942/H942</f>
        <v>0.38538904902855015</v>
      </c>
      <c r="K942" s="785">
        <f>H942-I942</f>
        <v>60952054.640000001</v>
      </c>
      <c r="L942" s="787">
        <f>SUM(L938:L941)</f>
        <v>13100000</v>
      </c>
      <c r="M942" s="787">
        <f>SUM(M938)</f>
        <v>0</v>
      </c>
      <c r="N942" s="788"/>
      <c r="O942" s="787">
        <v>0</v>
      </c>
      <c r="P942" s="787">
        <f>P938+P941+P940</f>
        <v>107171768</v>
      </c>
      <c r="Q942" s="787">
        <f>SUM(Q938)</f>
        <v>38219713.359999999</v>
      </c>
      <c r="R942" s="788">
        <f>Q942/P942</f>
        <v>0.356621095958779</v>
      </c>
      <c r="S942" s="787">
        <f>P942-Q942</f>
        <v>68952054.640000001</v>
      </c>
      <c r="AB942" s="84">
        <f t="shared" si="163"/>
        <v>0</v>
      </c>
    </row>
    <row r="943" spans="1:28">
      <c r="G943" s="797"/>
      <c r="H943" s="798"/>
      <c r="I943" s="798"/>
      <c r="J943" s="799"/>
      <c r="K943" s="798"/>
      <c r="L943" s="800"/>
      <c r="M943" s="800"/>
      <c r="N943" s="801"/>
      <c r="O943" s="800"/>
      <c r="P943" s="800"/>
      <c r="Q943" s="800"/>
      <c r="R943" s="801"/>
      <c r="S943" s="800"/>
    </row>
    <row r="944" spans="1:28">
      <c r="AB944" s="84">
        <f t="shared" si="163"/>
        <v>0</v>
      </c>
    </row>
    <row r="945" spans="1:31" ht="28.5">
      <c r="C945" s="747" t="s">
        <v>3572</v>
      </c>
      <c r="G945" s="920" t="s">
        <v>5111</v>
      </c>
      <c r="AB945" s="84">
        <f t="shared" si="163"/>
        <v>0</v>
      </c>
    </row>
    <row r="946" spans="1:31" ht="29.25">
      <c r="C946" s="747" t="s">
        <v>4950</v>
      </c>
      <c r="G946" s="759" t="s">
        <v>4951</v>
      </c>
      <c r="AB946" s="84">
        <f t="shared" si="163"/>
        <v>0</v>
      </c>
    </row>
    <row r="947" spans="1:31">
      <c r="D947" s="764">
        <v>420</v>
      </c>
      <c r="G947" s="766" t="s">
        <v>138</v>
      </c>
      <c r="AB947" s="84">
        <f t="shared" si="163"/>
        <v>0</v>
      </c>
    </row>
    <row r="948" spans="1:31">
      <c r="A948" s="84"/>
      <c r="B948" s="84"/>
      <c r="E948" s="1145" t="s">
        <v>5107</v>
      </c>
      <c r="F948" s="745">
        <v>423</v>
      </c>
      <c r="G948" s="861" t="s">
        <v>3779</v>
      </c>
      <c r="H948" s="749">
        <v>500000</v>
      </c>
      <c r="I948" s="749">
        <v>0</v>
      </c>
      <c r="K948" s="749">
        <f>H948-I948</f>
        <v>500000</v>
      </c>
      <c r="L948" s="751">
        <v>0</v>
      </c>
      <c r="M948" s="751">
        <v>0</v>
      </c>
      <c r="O948" s="751">
        <f>L948-M948</f>
        <v>0</v>
      </c>
      <c r="P948" s="751">
        <f>L948+H948</f>
        <v>500000</v>
      </c>
      <c r="Q948" s="751">
        <f>M948+I948</f>
        <v>0</v>
      </c>
      <c r="S948" s="751">
        <f>P948-Q948</f>
        <v>500000</v>
      </c>
      <c r="Z948" s="812">
        <f>H948-X948+Y948</f>
        <v>500000</v>
      </c>
      <c r="AA948" s="813">
        <v>11488000</v>
      </c>
      <c r="AB948" s="84">
        <f>Z948-AA948</f>
        <v>-10988000</v>
      </c>
      <c r="AE948" s="84">
        <f>H948-AA948</f>
        <v>-10988000</v>
      </c>
    </row>
    <row r="949" spans="1:31" ht="15.75" thickBot="1">
      <c r="A949" s="84"/>
      <c r="B949" s="84"/>
      <c r="E949" s="1145" t="s">
        <v>5309</v>
      </c>
      <c r="F949" s="745">
        <v>454</v>
      </c>
      <c r="G949" s="861" t="s">
        <v>3803</v>
      </c>
      <c r="H949" s="749">
        <f>5000000-2000000-500000</f>
        <v>2500000</v>
      </c>
      <c r="I949" s="749">
        <v>1086000</v>
      </c>
      <c r="J949" s="750">
        <f>I949/H949</f>
        <v>0.43440000000000001</v>
      </c>
      <c r="K949" s="749">
        <f>H949-I949</f>
        <v>1414000</v>
      </c>
      <c r="L949" s="751">
        <v>0</v>
      </c>
      <c r="M949" s="751">
        <v>0</v>
      </c>
      <c r="O949" s="751">
        <f>L949-M949</f>
        <v>0</v>
      </c>
      <c r="P949" s="751">
        <f>L949+H949</f>
        <v>2500000</v>
      </c>
      <c r="Q949" s="751">
        <f>M949+I949</f>
        <v>1086000</v>
      </c>
      <c r="R949" s="752">
        <f>Q949/P949</f>
        <v>0.43440000000000001</v>
      </c>
      <c r="S949" s="751">
        <f>P949-Q949</f>
        <v>1414000</v>
      </c>
      <c r="Z949" s="812">
        <f>H949-X949+Y949</f>
        <v>2500000</v>
      </c>
      <c r="AA949" s="813">
        <v>11488000</v>
      </c>
      <c r="AB949" s="84">
        <f t="shared" ref="AB949:AB1071" si="169">Z949-AA949</f>
        <v>-8988000</v>
      </c>
      <c r="AE949" s="84">
        <f>H949-AA949</f>
        <v>-8988000</v>
      </c>
    </row>
    <row r="950" spans="1:31" ht="15.75" hidden="1" thickBot="1">
      <c r="A950" s="84"/>
      <c r="B950" s="84"/>
      <c r="F950" s="745">
        <v>481</v>
      </c>
      <c r="G950" s="861" t="s">
        <v>4126</v>
      </c>
      <c r="H950" s="749">
        <v>0</v>
      </c>
      <c r="I950" s="749">
        <v>0</v>
      </c>
      <c r="K950" s="749">
        <f>H950-I950</f>
        <v>0</v>
      </c>
      <c r="L950" s="751">
        <v>0</v>
      </c>
      <c r="M950" s="751">
        <v>0</v>
      </c>
      <c r="O950" s="751">
        <v>0</v>
      </c>
      <c r="P950" s="751">
        <f>H950+L950</f>
        <v>0</v>
      </c>
      <c r="Q950" s="751">
        <f>M950+I950</f>
        <v>0</v>
      </c>
      <c r="S950" s="751">
        <f>P950-Q950</f>
        <v>0</v>
      </c>
    </row>
    <row r="951" spans="1:31">
      <c r="A951" s="84"/>
      <c r="B951" s="84"/>
      <c r="E951" s="770"/>
      <c r="F951" s="771"/>
      <c r="G951" s="772" t="s">
        <v>4719</v>
      </c>
      <c r="H951" s="773"/>
      <c r="I951" s="773"/>
      <c r="J951" s="774"/>
      <c r="K951" s="773"/>
      <c r="L951" s="775"/>
      <c r="M951" s="775"/>
      <c r="N951" s="776"/>
      <c r="O951" s="775"/>
      <c r="P951" s="775"/>
      <c r="Q951" s="775"/>
      <c r="R951" s="776"/>
      <c r="S951" s="859"/>
      <c r="AB951" s="84">
        <f t="shared" si="169"/>
        <v>0</v>
      </c>
    </row>
    <row r="952" spans="1:31" ht="15.75" thickBot="1">
      <c r="A952" s="84"/>
      <c r="B952" s="84"/>
      <c r="E952" s="777"/>
      <c r="F952" s="778" t="s">
        <v>235</v>
      </c>
      <c r="G952" s="779" t="s">
        <v>236</v>
      </c>
      <c r="H952" s="780">
        <f>H948+H949+H950</f>
        <v>3000000</v>
      </c>
      <c r="I952" s="780">
        <f>SUM(I948:I949)</f>
        <v>1086000</v>
      </c>
      <c r="J952" s="781">
        <f>I952/H952</f>
        <v>0.36199999999999999</v>
      </c>
      <c r="K952" s="780">
        <f>SUM(K948:K950)</f>
        <v>1914000</v>
      </c>
      <c r="L952" s="782">
        <f>SUM(L948:L949)</f>
        <v>0</v>
      </c>
      <c r="M952" s="782">
        <f>SUM(M948:M949)</f>
        <v>0</v>
      </c>
      <c r="N952" s="783"/>
      <c r="O952" s="782">
        <f>SUM(O948:O949)</f>
        <v>0</v>
      </c>
      <c r="P952" s="782">
        <f>P948+P949+P950</f>
        <v>3000000</v>
      </c>
      <c r="Q952" s="782">
        <f>SUM(Q948:Q949)</f>
        <v>1086000</v>
      </c>
      <c r="R952" s="783">
        <f>Q952/P952</f>
        <v>0.36199999999999999</v>
      </c>
      <c r="S952" s="782">
        <f>S948+S949+S950</f>
        <v>1914000</v>
      </c>
      <c r="AB952" s="84">
        <f t="shared" si="169"/>
        <v>0</v>
      </c>
    </row>
    <row r="953" spans="1:31" ht="15.75" thickBot="1">
      <c r="A953" s="84"/>
      <c r="B953" s="84"/>
      <c r="G953" s="784" t="s">
        <v>4720</v>
      </c>
      <c r="H953" s="785">
        <f>H952</f>
        <v>3000000</v>
      </c>
      <c r="I953" s="785">
        <f>SUM(I949)</f>
        <v>1086000</v>
      </c>
      <c r="J953" s="786">
        <f>SUM(J949)</f>
        <v>0.43440000000000001</v>
      </c>
      <c r="K953" s="785">
        <f>SUM(K952)</f>
        <v>1914000</v>
      </c>
      <c r="L953" s="787">
        <f>SUM(L949)</f>
        <v>0</v>
      </c>
      <c r="M953" s="787">
        <f>SUM(M949)</f>
        <v>0</v>
      </c>
      <c r="N953" s="788"/>
      <c r="O953" s="787">
        <f>SUM(O949)</f>
        <v>0</v>
      </c>
      <c r="P953" s="787">
        <f>P952</f>
        <v>3000000</v>
      </c>
      <c r="Q953" s="787">
        <f>SUM(Q949)</f>
        <v>1086000</v>
      </c>
      <c r="R953" s="788">
        <f>SUM(R949)</f>
        <v>0.43440000000000001</v>
      </c>
      <c r="S953" s="787">
        <f>S952</f>
        <v>1914000</v>
      </c>
      <c r="AB953" s="84">
        <f t="shared" si="169"/>
        <v>0</v>
      </c>
    </row>
    <row r="954" spans="1:31" ht="28.5" collapsed="1">
      <c r="A954" s="84"/>
      <c r="B954" s="84"/>
      <c r="E954" s="770"/>
      <c r="F954" s="771"/>
      <c r="G954" s="789" t="s">
        <v>4948</v>
      </c>
      <c r="H954" s="790"/>
      <c r="I954" s="791"/>
      <c r="J954" s="792"/>
      <c r="K954" s="791"/>
      <c r="L954" s="793"/>
      <c r="M954" s="794"/>
      <c r="N954" s="795"/>
      <c r="O954" s="794"/>
      <c r="P954" s="794"/>
      <c r="Q954" s="794"/>
      <c r="R954" s="795"/>
      <c r="S954" s="860"/>
      <c r="AB954" s="84">
        <f t="shared" si="169"/>
        <v>0</v>
      </c>
    </row>
    <row r="955" spans="1:31" ht="15.75" thickBot="1">
      <c r="A955" s="84"/>
      <c r="B955" s="84"/>
      <c r="E955" s="777"/>
      <c r="F955" s="778" t="s">
        <v>235</v>
      </c>
      <c r="G955" s="779" t="s">
        <v>236</v>
      </c>
      <c r="H955" s="780">
        <f>H952</f>
        <v>3000000</v>
      </c>
      <c r="I955" s="780">
        <f>SUM(I949)</f>
        <v>1086000</v>
      </c>
      <c r="J955" s="781">
        <f>SUM(J949)</f>
        <v>0.43440000000000001</v>
      </c>
      <c r="K955" s="780">
        <f>SUM(K952)</f>
        <v>1914000</v>
      </c>
      <c r="L955" s="782">
        <f>SUM(L949)</f>
        <v>0</v>
      </c>
      <c r="M955" s="782">
        <f>SUM(M949)</f>
        <v>0</v>
      </c>
      <c r="N955" s="783"/>
      <c r="O955" s="782">
        <f>SUM(O949)</f>
        <v>0</v>
      </c>
      <c r="P955" s="782">
        <f>P952</f>
        <v>3000000</v>
      </c>
      <c r="Q955" s="782">
        <f>SUM(Q949)</f>
        <v>1086000</v>
      </c>
      <c r="R955" s="783">
        <f>SUM(R949)</f>
        <v>0.43440000000000001</v>
      </c>
      <c r="S955" s="782">
        <f>S952</f>
        <v>1914000</v>
      </c>
      <c r="AB955" s="84">
        <f t="shared" si="169"/>
        <v>0</v>
      </c>
    </row>
    <row r="956" spans="1:31" ht="15.75" collapsed="1" thickBot="1">
      <c r="A956" s="84"/>
      <c r="B956" s="84"/>
      <c r="G956" s="784" t="s">
        <v>4949</v>
      </c>
      <c r="H956" s="785">
        <f t="shared" ref="H956:M956" si="170">SUM(H955)</f>
        <v>3000000</v>
      </c>
      <c r="I956" s="785">
        <f t="shared" si="170"/>
        <v>1086000</v>
      </c>
      <c r="J956" s="786">
        <f t="shared" si="170"/>
        <v>0.43440000000000001</v>
      </c>
      <c r="K956" s="785">
        <f t="shared" si="170"/>
        <v>1914000</v>
      </c>
      <c r="L956" s="787">
        <f t="shared" si="170"/>
        <v>0</v>
      </c>
      <c r="M956" s="787">
        <f t="shared" si="170"/>
        <v>0</v>
      </c>
      <c r="N956" s="788"/>
      <c r="O956" s="787">
        <f>SUM(O955)</f>
        <v>0</v>
      </c>
      <c r="P956" s="787">
        <f>SUM(P955)</f>
        <v>3000000</v>
      </c>
      <c r="Q956" s="787">
        <f>SUM(Q955)</f>
        <v>1086000</v>
      </c>
      <c r="R956" s="788">
        <f>SUM(R955)</f>
        <v>0.43440000000000001</v>
      </c>
      <c r="S956" s="787">
        <f>SUM(S955)</f>
        <v>1914000</v>
      </c>
      <c r="AB956" s="84">
        <f t="shared" si="169"/>
        <v>0</v>
      </c>
    </row>
    <row r="957" spans="1:31">
      <c r="A957" s="84"/>
      <c r="B957" s="84"/>
      <c r="G957" s="797"/>
      <c r="H957" s="798"/>
      <c r="I957" s="798"/>
      <c r="J957" s="799"/>
      <c r="K957" s="798"/>
      <c r="L957" s="800"/>
      <c r="M957" s="800"/>
      <c r="N957" s="801"/>
      <c r="O957" s="800"/>
      <c r="P957" s="800"/>
      <c r="Q957" s="800"/>
      <c r="R957" s="801"/>
      <c r="S957" s="800"/>
      <c r="AB957" s="84">
        <f t="shared" si="169"/>
        <v>0</v>
      </c>
    </row>
    <row r="958" spans="1:31">
      <c r="A958" s="84"/>
      <c r="B958" s="84"/>
      <c r="C958" s="747" t="s">
        <v>4058</v>
      </c>
      <c r="G958" s="759" t="s">
        <v>4890</v>
      </c>
      <c r="AB958" s="84">
        <f t="shared" si="169"/>
        <v>0</v>
      </c>
    </row>
    <row r="959" spans="1:31">
      <c r="A959" s="84"/>
      <c r="B959" s="84"/>
      <c r="D959" s="764">
        <v>420</v>
      </c>
      <c r="G959" s="766" t="s">
        <v>138</v>
      </c>
      <c r="AB959" s="84">
        <f t="shared" si="169"/>
        <v>0</v>
      </c>
    </row>
    <row r="960" spans="1:31" ht="15.75" thickBot="1">
      <c r="A960" s="84"/>
      <c r="B960" s="84"/>
      <c r="E960" s="1145" t="s">
        <v>5387</v>
      </c>
      <c r="F960" s="745">
        <v>425</v>
      </c>
      <c r="G960" s="861" t="s">
        <v>4117</v>
      </c>
      <c r="H960" s="749">
        <f>4560000+2544000</f>
        <v>7104000</v>
      </c>
      <c r="I960" s="749">
        <v>3380130.72</v>
      </c>
      <c r="J960" s="750">
        <f>I960/H960</f>
        <v>0.47580668918918922</v>
      </c>
      <c r="K960" s="749">
        <f>H960-I960</f>
        <v>3723869.28</v>
      </c>
      <c r="L960" s="751">
        <v>3027200</v>
      </c>
      <c r="M960" s="751">
        <v>0</v>
      </c>
      <c r="O960" s="751">
        <f>L960-M960</f>
        <v>3027200</v>
      </c>
      <c r="P960" s="751">
        <f>L960+H960</f>
        <v>10131200</v>
      </c>
      <c r="Q960" s="751">
        <f>M960+I960</f>
        <v>3380130.72</v>
      </c>
      <c r="R960" s="752">
        <f>Q960/P960</f>
        <v>0.33363577068856604</v>
      </c>
      <c r="S960" s="751">
        <f>P960-Q960</f>
        <v>6751069.2799999993</v>
      </c>
      <c r="Z960" s="812">
        <f>H960-X960+Y960</f>
        <v>7104000</v>
      </c>
      <c r="AA960" s="813">
        <v>7000000</v>
      </c>
      <c r="AB960" s="84">
        <f t="shared" si="169"/>
        <v>104000</v>
      </c>
      <c r="AE960" s="84">
        <f>H960-AA960</f>
        <v>104000</v>
      </c>
    </row>
    <row r="961" spans="1:28">
      <c r="A961" s="84"/>
      <c r="B961" s="84"/>
      <c r="E961" s="770"/>
      <c r="F961" s="771"/>
      <c r="G961" s="772" t="s">
        <v>4719</v>
      </c>
      <c r="H961" s="773"/>
      <c r="I961" s="773"/>
      <c r="J961" s="774"/>
      <c r="K961" s="773"/>
      <c r="L961" s="775"/>
      <c r="M961" s="775"/>
      <c r="N961" s="776"/>
      <c r="O961" s="775"/>
      <c r="P961" s="775"/>
      <c r="Q961" s="775"/>
      <c r="R961" s="776"/>
      <c r="S961" s="859"/>
      <c r="AB961" s="84">
        <f t="shared" si="169"/>
        <v>0</v>
      </c>
    </row>
    <row r="962" spans="1:28">
      <c r="A962" s="84"/>
      <c r="B962" s="84"/>
      <c r="E962" s="777"/>
      <c r="F962" s="778" t="s">
        <v>235</v>
      </c>
      <c r="G962" s="779" t="s">
        <v>236</v>
      </c>
      <c r="H962" s="780">
        <f t="shared" ref="H962:M962" si="171">SUM(H960)</f>
        <v>7104000</v>
      </c>
      <c r="I962" s="780">
        <f t="shared" si="171"/>
        <v>3380130.72</v>
      </c>
      <c r="J962" s="781">
        <f>I962/H962</f>
        <v>0.47580668918918922</v>
      </c>
      <c r="K962" s="780">
        <f t="shared" si="171"/>
        <v>3723869.28</v>
      </c>
      <c r="L962" s="782">
        <v>0</v>
      </c>
      <c r="M962" s="782">
        <f t="shared" si="171"/>
        <v>0</v>
      </c>
      <c r="N962" s="783"/>
      <c r="O962" s="782">
        <f>SUM(O960)</f>
        <v>3027200</v>
      </c>
      <c r="P962" s="782">
        <f>H962</f>
        <v>7104000</v>
      </c>
      <c r="Q962" s="782">
        <f>SUM(Q960)</f>
        <v>3380130.72</v>
      </c>
      <c r="R962" s="783">
        <f>Q962/P962</f>
        <v>0.47580668918918922</v>
      </c>
      <c r="S962" s="782">
        <f>SUM(S960)</f>
        <v>6751069.2799999993</v>
      </c>
      <c r="AB962" s="84">
        <f t="shared" si="169"/>
        <v>0</v>
      </c>
    </row>
    <row r="963" spans="1:28">
      <c r="A963" s="84"/>
      <c r="B963" s="84"/>
      <c r="E963" s="777"/>
      <c r="F963" s="915" t="s">
        <v>247</v>
      </c>
      <c r="G963" s="899" t="s">
        <v>4692</v>
      </c>
      <c r="H963" s="780">
        <v>0</v>
      </c>
      <c r="I963" s="780"/>
      <c r="J963" s="781"/>
      <c r="K963" s="780"/>
      <c r="L963" s="782">
        <v>2540000</v>
      </c>
      <c r="M963" s="782"/>
      <c r="N963" s="783"/>
      <c r="O963" s="782"/>
      <c r="P963" s="782">
        <f>L963</f>
        <v>2540000</v>
      </c>
      <c r="Q963" s="782"/>
      <c r="R963" s="783"/>
      <c r="S963" s="782"/>
    </row>
    <row r="964" spans="1:28" ht="30.75" thickBot="1">
      <c r="A964" s="84"/>
      <c r="B964" s="84"/>
      <c r="E964" s="777"/>
      <c r="F964" s="803" t="s">
        <v>5478</v>
      </c>
      <c r="G964" s="779" t="s">
        <v>5479</v>
      </c>
      <c r="H964" s="780"/>
      <c r="I964" s="780"/>
      <c r="J964" s="781"/>
      <c r="K964" s="780"/>
      <c r="L964" s="782">
        <v>487200</v>
      </c>
      <c r="M964" s="782"/>
      <c r="N964" s="783"/>
      <c r="O964" s="782"/>
      <c r="P964" s="782">
        <f>L964</f>
        <v>487200</v>
      </c>
      <c r="Q964" s="782"/>
      <c r="R964" s="783"/>
      <c r="S964" s="782"/>
    </row>
    <row r="965" spans="1:28" ht="15.75" thickBot="1">
      <c r="A965" s="84"/>
      <c r="B965" s="84"/>
      <c r="G965" s="784" t="s">
        <v>4720</v>
      </c>
      <c r="H965" s="785">
        <f t="shared" ref="H965:M965" si="172">SUM(H960)</f>
        <v>7104000</v>
      </c>
      <c r="I965" s="785">
        <f t="shared" si="172"/>
        <v>3380130.72</v>
      </c>
      <c r="J965" s="786">
        <f>I965/H965</f>
        <v>0.47580668918918922</v>
      </c>
      <c r="K965" s="785">
        <f t="shared" si="172"/>
        <v>3723869.28</v>
      </c>
      <c r="L965" s="787">
        <f t="shared" si="172"/>
        <v>3027200</v>
      </c>
      <c r="M965" s="787">
        <f t="shared" si="172"/>
        <v>0</v>
      </c>
      <c r="N965" s="788"/>
      <c r="O965" s="787">
        <f>SUM(O960)</f>
        <v>3027200</v>
      </c>
      <c r="P965" s="787">
        <f>SUM(P960)</f>
        <v>10131200</v>
      </c>
      <c r="Q965" s="787">
        <f>SUM(Q960)</f>
        <v>3380130.72</v>
      </c>
      <c r="R965" s="788">
        <f>Q965/P965</f>
        <v>0.33363577068856604</v>
      </c>
      <c r="S965" s="787">
        <f>SUM(S960)</f>
        <v>6751069.2799999993</v>
      </c>
      <c r="AB965" s="84">
        <f t="shared" si="169"/>
        <v>0</v>
      </c>
    </row>
    <row r="966" spans="1:28" ht="28.5" collapsed="1">
      <c r="A966" s="84"/>
      <c r="B966" s="84"/>
      <c r="E966" s="770"/>
      <c r="F966" s="771"/>
      <c r="G966" s="789" t="s">
        <v>4722</v>
      </c>
      <c r="H966" s="790"/>
      <c r="I966" s="791"/>
      <c r="J966" s="792"/>
      <c r="K966" s="791"/>
      <c r="L966" s="793"/>
      <c r="M966" s="794"/>
      <c r="N966" s="795"/>
      <c r="O966" s="794"/>
      <c r="P966" s="794"/>
      <c r="Q966" s="794"/>
      <c r="R966" s="795"/>
      <c r="S966" s="860"/>
      <c r="AB966" s="84">
        <f t="shared" si="169"/>
        <v>0</v>
      </c>
    </row>
    <row r="967" spans="1:28">
      <c r="E967" s="777"/>
      <c r="F967" s="778" t="s">
        <v>235</v>
      </c>
      <c r="G967" s="779" t="s">
        <v>236</v>
      </c>
      <c r="H967" s="780">
        <f>SUM(H960)</f>
        <v>7104000</v>
      </c>
      <c r="I967" s="780">
        <f>SUM(I960)</f>
        <v>3380130.72</v>
      </c>
      <c r="J967" s="781">
        <f>I967/H967</f>
        <v>0.47580668918918922</v>
      </c>
      <c r="K967" s="780">
        <f>SUM(K960)</f>
        <v>3723869.28</v>
      </c>
      <c r="L967" s="782">
        <v>0</v>
      </c>
      <c r="M967" s="782">
        <f>SUM(M960)</f>
        <v>0</v>
      </c>
      <c r="N967" s="783"/>
      <c r="O967" s="782">
        <f>SUM(O960)</f>
        <v>3027200</v>
      </c>
      <c r="P967" s="782">
        <f>H967</f>
        <v>7104000</v>
      </c>
      <c r="Q967" s="782">
        <f>SUM(Q960)</f>
        <v>3380130.72</v>
      </c>
      <c r="R967" s="783">
        <f>Q967/P967</f>
        <v>0.47580668918918922</v>
      </c>
      <c r="S967" s="782">
        <f>SUM(S960)</f>
        <v>6751069.2799999993</v>
      </c>
      <c r="AB967" s="84">
        <f t="shared" si="169"/>
        <v>0</v>
      </c>
    </row>
    <row r="968" spans="1:28">
      <c r="B968" s="1136"/>
      <c r="E968" s="777"/>
      <c r="F968" s="915" t="s">
        <v>247</v>
      </c>
      <c r="G968" s="899" t="s">
        <v>4692</v>
      </c>
      <c r="H968" s="780">
        <v>0</v>
      </c>
      <c r="I968" s="780"/>
      <c r="J968" s="781"/>
      <c r="K968" s="780"/>
      <c r="L968" s="782">
        <f>L963</f>
        <v>2540000</v>
      </c>
      <c r="M968" s="782"/>
      <c r="N968" s="783"/>
      <c r="O968" s="782"/>
      <c r="P968" s="782">
        <f>L968</f>
        <v>2540000</v>
      </c>
      <c r="Q968" s="782"/>
      <c r="R968" s="783"/>
      <c r="S968" s="782"/>
    </row>
    <row r="969" spans="1:28" ht="30.75" thickBot="1">
      <c r="B969" s="1136"/>
      <c r="E969" s="777"/>
      <c r="F969" s="803" t="s">
        <v>5478</v>
      </c>
      <c r="G969" s="779" t="s">
        <v>5479</v>
      </c>
      <c r="H969" s="780">
        <v>0</v>
      </c>
      <c r="I969" s="780"/>
      <c r="J969" s="781"/>
      <c r="K969" s="780"/>
      <c r="L969" s="782">
        <f>L964</f>
        <v>487200</v>
      </c>
      <c r="M969" s="782"/>
      <c r="N969" s="783"/>
      <c r="O969" s="782"/>
      <c r="P969" s="782">
        <f>L969</f>
        <v>487200</v>
      </c>
      <c r="Q969" s="782"/>
      <c r="R969" s="783"/>
      <c r="S969" s="782"/>
    </row>
    <row r="970" spans="1:28" ht="15.75" collapsed="1" thickBot="1">
      <c r="G970" s="784" t="s">
        <v>4723</v>
      </c>
      <c r="H970" s="785">
        <f t="shared" ref="H970:M970" si="173">SUM(H967)</f>
        <v>7104000</v>
      </c>
      <c r="I970" s="785">
        <f t="shared" si="173"/>
        <v>3380130.72</v>
      </c>
      <c r="J970" s="786">
        <f>I970/H970</f>
        <v>0.47580668918918922</v>
      </c>
      <c r="K970" s="785">
        <f t="shared" si="173"/>
        <v>3723869.28</v>
      </c>
      <c r="L970" s="787">
        <f>L968+L969</f>
        <v>3027200</v>
      </c>
      <c r="M970" s="787">
        <f t="shared" si="173"/>
        <v>0</v>
      </c>
      <c r="N970" s="788"/>
      <c r="O970" s="787">
        <f>SUM(O967)</f>
        <v>3027200</v>
      </c>
      <c r="P970" s="787">
        <f>SUM(P967:P969)</f>
        <v>10131200</v>
      </c>
      <c r="Q970" s="787">
        <f>SUM(Q967)</f>
        <v>3380130.72</v>
      </c>
      <c r="R970" s="788">
        <f>Q970/P970</f>
        <v>0.33363577068856604</v>
      </c>
      <c r="S970" s="787">
        <f>SUM(S967)</f>
        <v>6751069.2799999993</v>
      </c>
      <c r="AB970" s="84">
        <f t="shared" si="169"/>
        <v>0</v>
      </c>
    </row>
    <row r="971" spans="1:28">
      <c r="G971" s="797"/>
      <c r="H971" s="798"/>
      <c r="I971" s="798"/>
      <c r="J971" s="799"/>
      <c r="K971" s="798"/>
      <c r="L971" s="800"/>
      <c r="M971" s="800"/>
      <c r="N971" s="801"/>
      <c r="O971" s="800"/>
      <c r="P971" s="800"/>
      <c r="Q971" s="800"/>
      <c r="R971" s="801"/>
      <c r="S971" s="800"/>
      <c r="AB971" s="84">
        <f t="shared" si="169"/>
        <v>0</v>
      </c>
    </row>
    <row r="972" spans="1:28">
      <c r="E972" s="770"/>
      <c r="F972" s="771"/>
      <c r="G972" s="804" t="s">
        <v>4724</v>
      </c>
      <c r="H972" s="805"/>
      <c r="I972" s="805"/>
      <c r="J972" s="806"/>
      <c r="K972" s="805"/>
      <c r="L972" s="807"/>
      <c r="M972" s="807"/>
      <c r="N972" s="808"/>
      <c r="O972" s="807"/>
      <c r="P972" s="807"/>
      <c r="Q972" s="807"/>
      <c r="R972" s="808"/>
      <c r="S972" s="862"/>
      <c r="AB972" s="84">
        <f t="shared" si="169"/>
        <v>0</v>
      </c>
    </row>
    <row r="973" spans="1:28">
      <c r="E973" s="777"/>
      <c r="F973" s="778" t="s">
        <v>235</v>
      </c>
      <c r="G973" s="779" t="s">
        <v>236</v>
      </c>
      <c r="H973" s="780">
        <f>H967+H955</f>
        <v>10104000</v>
      </c>
      <c r="I973" s="780">
        <f>I967+I955</f>
        <v>4466130.7200000007</v>
      </c>
      <c r="J973" s="781">
        <f>I973/H973</f>
        <v>0.44201610451306422</v>
      </c>
      <c r="K973" s="780">
        <f>K967+K955</f>
        <v>5637869.2799999993</v>
      </c>
      <c r="L973" s="782">
        <v>0</v>
      </c>
      <c r="M973" s="782">
        <f>M967+M955</f>
        <v>0</v>
      </c>
      <c r="N973" s="783">
        <f>N967+N955</f>
        <v>0</v>
      </c>
      <c r="O973" s="782">
        <f>O967+O955</f>
        <v>3027200</v>
      </c>
      <c r="P973" s="782">
        <f>P967+P955</f>
        <v>10104000</v>
      </c>
      <c r="Q973" s="782">
        <f>Q967+Q955</f>
        <v>4466130.7200000007</v>
      </c>
      <c r="R973" s="783">
        <f>Q973/P973</f>
        <v>0.44201610451306422</v>
      </c>
      <c r="S973" s="782">
        <f>S967+S955</f>
        <v>8665069.2799999993</v>
      </c>
      <c r="AB973" s="84">
        <f t="shared" si="169"/>
        <v>0</v>
      </c>
    </row>
    <row r="974" spans="1:28">
      <c r="B974" s="1136"/>
      <c r="E974" s="777"/>
      <c r="F974" s="915" t="s">
        <v>247</v>
      </c>
      <c r="G974" s="899" t="s">
        <v>4692</v>
      </c>
      <c r="H974" s="780">
        <v>0</v>
      </c>
      <c r="I974" s="780"/>
      <c r="J974" s="781"/>
      <c r="K974" s="780"/>
      <c r="L974" s="782">
        <f>L968</f>
        <v>2540000</v>
      </c>
      <c r="M974" s="782"/>
      <c r="N974" s="783"/>
      <c r="O974" s="782"/>
      <c r="P974" s="782">
        <f>L974</f>
        <v>2540000</v>
      </c>
      <c r="Q974" s="782"/>
      <c r="R974" s="783"/>
      <c r="S974" s="782"/>
    </row>
    <row r="975" spans="1:28" ht="30.75" thickBot="1">
      <c r="B975" s="1136"/>
      <c r="E975" s="777"/>
      <c r="F975" s="803" t="s">
        <v>5478</v>
      </c>
      <c r="G975" s="779" t="s">
        <v>5479</v>
      </c>
      <c r="H975" s="780">
        <v>0</v>
      </c>
      <c r="I975" s="780"/>
      <c r="J975" s="781"/>
      <c r="K975" s="780"/>
      <c r="L975" s="782">
        <f>L969</f>
        <v>487200</v>
      </c>
      <c r="M975" s="782"/>
      <c r="N975" s="783"/>
      <c r="O975" s="782"/>
      <c r="P975" s="782">
        <f>L975</f>
        <v>487200</v>
      </c>
      <c r="Q975" s="782"/>
      <c r="R975" s="783"/>
      <c r="S975" s="782"/>
    </row>
    <row r="976" spans="1:28" ht="15.75" thickBot="1">
      <c r="G976" s="784" t="s">
        <v>4725</v>
      </c>
      <c r="H976" s="785">
        <f>SUM(H973:H973)</f>
        <v>10104000</v>
      </c>
      <c r="I976" s="785">
        <f>SUM(I973:I973)</f>
        <v>4466130.7200000007</v>
      </c>
      <c r="J976" s="786">
        <f>I976/H976</f>
        <v>0.44201610451306422</v>
      </c>
      <c r="K976" s="785">
        <f>SUM(K973:K973)</f>
        <v>5637869.2799999993</v>
      </c>
      <c r="L976" s="787">
        <f>L974+L975</f>
        <v>3027200</v>
      </c>
      <c r="M976" s="787">
        <f>SUM(M973:M973)</f>
        <v>0</v>
      </c>
      <c r="N976" s="788"/>
      <c r="O976" s="787">
        <f>SUM(O973:O973)</f>
        <v>3027200</v>
      </c>
      <c r="P976" s="787">
        <f>SUM(P973:P975)</f>
        <v>13131200</v>
      </c>
      <c r="Q976" s="787">
        <f>SUM(Q973:Q973)</f>
        <v>4466130.7200000007</v>
      </c>
      <c r="R976" s="788">
        <f>Q976/P976</f>
        <v>0.3401159619836725</v>
      </c>
      <c r="S976" s="787">
        <f>SUM(S973:S973)</f>
        <v>8665069.2799999993</v>
      </c>
      <c r="AB976" s="84">
        <f t="shared" si="169"/>
        <v>0</v>
      </c>
    </row>
    <row r="977" spans="1:31">
      <c r="G977" s="797"/>
      <c r="H977" s="798"/>
      <c r="I977" s="798"/>
      <c r="J977" s="799"/>
      <c r="K977" s="798"/>
      <c r="L977" s="800"/>
      <c r="M977" s="800"/>
      <c r="N977" s="801"/>
      <c r="O977" s="800"/>
      <c r="P977" s="800"/>
      <c r="Q977" s="800"/>
      <c r="R977" s="801"/>
      <c r="S977" s="800"/>
      <c r="AB977" s="84">
        <f t="shared" si="169"/>
        <v>0</v>
      </c>
    </row>
    <row r="978" spans="1:31" ht="28.5">
      <c r="C978" s="747" t="s">
        <v>3575</v>
      </c>
      <c r="G978" s="797" t="s">
        <v>4738</v>
      </c>
      <c r="H978" s="798"/>
      <c r="I978" s="798"/>
      <c r="J978" s="799"/>
      <c r="K978" s="798"/>
      <c r="L978" s="800"/>
      <c r="M978" s="800"/>
      <c r="N978" s="801"/>
      <c r="O978" s="800"/>
      <c r="P978" s="800"/>
      <c r="Q978" s="800"/>
      <c r="R978" s="801"/>
      <c r="S978" s="800"/>
      <c r="AB978" s="84">
        <f t="shared" si="169"/>
        <v>0</v>
      </c>
    </row>
    <row r="979" spans="1:31" ht="30" customHeight="1">
      <c r="C979" s="747" t="s">
        <v>4047</v>
      </c>
      <c r="D979" s="756"/>
      <c r="G979" s="851" t="s">
        <v>4901</v>
      </c>
      <c r="AB979" s="84">
        <f t="shared" si="169"/>
        <v>0</v>
      </c>
    </row>
    <row r="980" spans="1:31" s="954" customFormat="1" ht="30">
      <c r="A980" s="753"/>
      <c r="B980" s="754"/>
      <c r="C980" s="950"/>
      <c r="D980" s="968" t="s">
        <v>3960</v>
      </c>
      <c r="E980" s="968"/>
      <c r="F980" s="969"/>
      <c r="G980" s="970" t="s">
        <v>180</v>
      </c>
      <c r="H980" s="760"/>
      <c r="I980" s="760"/>
      <c r="J980" s="761"/>
      <c r="K980" s="760"/>
      <c r="L980" s="762"/>
      <c r="M980" s="762"/>
      <c r="N980" s="763"/>
      <c r="O980" s="762"/>
      <c r="P980" s="762"/>
      <c r="Q980" s="762"/>
      <c r="R980" s="763"/>
      <c r="S980" s="952"/>
      <c r="T980" s="953"/>
      <c r="V980" s="955"/>
      <c r="W980" s="955"/>
      <c r="X980" s="815"/>
      <c r="Y980" s="816"/>
      <c r="Z980" s="812"/>
      <c r="AA980" s="813"/>
      <c r="AB980" s="954">
        <f t="shared" si="169"/>
        <v>0</v>
      </c>
    </row>
    <row r="981" spans="1:31" s="954" customFormat="1">
      <c r="A981" s="753"/>
      <c r="B981" s="754"/>
      <c r="C981" s="950"/>
      <c r="D981" s="968"/>
      <c r="E981" s="958" t="s">
        <v>5310</v>
      </c>
      <c r="F981" s="971">
        <v>421</v>
      </c>
      <c r="G981" s="973" t="s">
        <v>4899</v>
      </c>
      <c r="H981" s="749">
        <v>700000</v>
      </c>
      <c r="I981" s="749">
        <v>0</v>
      </c>
      <c r="J981" s="750">
        <f>I981/H981</f>
        <v>0</v>
      </c>
      <c r="K981" s="749">
        <f>H981-I981</f>
        <v>700000</v>
      </c>
      <c r="L981" s="751">
        <v>0</v>
      </c>
      <c r="M981" s="751">
        <v>0</v>
      </c>
      <c r="N981" s="752"/>
      <c r="O981" s="751">
        <f>L981-M981</f>
        <v>0</v>
      </c>
      <c r="P981" s="751">
        <f t="shared" ref="P981:Q985" si="174">L981+H981</f>
        <v>700000</v>
      </c>
      <c r="Q981" s="751">
        <f t="shared" si="174"/>
        <v>0</v>
      </c>
      <c r="R981" s="752">
        <f>Q981/P981</f>
        <v>0</v>
      </c>
      <c r="S981" s="751">
        <f>P981-Q981</f>
        <v>700000</v>
      </c>
      <c r="T981" s="953"/>
      <c r="V981" s="955"/>
      <c r="W981" s="955"/>
      <c r="X981" s="815"/>
      <c r="Y981" s="816">
        <v>21600</v>
      </c>
      <c r="Z981" s="812">
        <f>H981-X981+Y981</f>
        <v>721600</v>
      </c>
      <c r="AA981" s="813">
        <v>600000</v>
      </c>
      <c r="AB981" s="954">
        <f t="shared" si="169"/>
        <v>121600</v>
      </c>
      <c r="AE981" s="954">
        <f>H981-AA981</f>
        <v>100000</v>
      </c>
    </row>
    <row r="982" spans="1:31" hidden="1">
      <c r="A982" s="84"/>
      <c r="B982" s="84"/>
      <c r="C982" s="84"/>
      <c r="D982" s="84"/>
      <c r="F982" s="768">
        <v>423</v>
      </c>
      <c r="G982" s="769" t="s">
        <v>3779</v>
      </c>
      <c r="H982" s="749">
        <v>0</v>
      </c>
      <c r="I982" s="749">
        <v>0</v>
      </c>
      <c r="J982" s="750" t="e">
        <f>I982/H982</f>
        <v>#DIV/0!</v>
      </c>
      <c r="K982" s="749">
        <f>H982-I982</f>
        <v>0</v>
      </c>
      <c r="L982" s="751">
        <v>0</v>
      </c>
      <c r="M982" s="751">
        <v>0</v>
      </c>
      <c r="O982" s="751">
        <f>L982-M982</f>
        <v>0</v>
      </c>
      <c r="P982" s="751">
        <f t="shared" si="174"/>
        <v>0</v>
      </c>
      <c r="Q982" s="751">
        <f t="shared" si="174"/>
        <v>0</v>
      </c>
      <c r="R982" s="752" t="e">
        <f>Q982/P982</f>
        <v>#DIV/0!</v>
      </c>
      <c r="S982" s="751">
        <f>P982-Q982</f>
        <v>0</v>
      </c>
      <c r="T982" s="84"/>
      <c r="Z982" s="812">
        <f>H982-X982+Y982</f>
        <v>0</v>
      </c>
      <c r="AA982" s="813">
        <v>0</v>
      </c>
      <c r="AB982" s="84">
        <f t="shared" si="169"/>
        <v>0</v>
      </c>
      <c r="AE982" s="84">
        <f>H982-AA982</f>
        <v>0</v>
      </c>
    </row>
    <row r="983" spans="1:31" ht="15.75" customHeight="1" thickBot="1">
      <c r="A983" s="84"/>
      <c r="B983" s="84"/>
      <c r="C983" s="84"/>
      <c r="D983" s="84"/>
      <c r="E983" s="1145" t="s">
        <v>5311</v>
      </c>
      <c r="F983" s="768">
        <v>424</v>
      </c>
      <c r="G983" s="769" t="s">
        <v>3781</v>
      </c>
      <c r="H983" s="749">
        <v>500000</v>
      </c>
      <c r="I983" s="749">
        <v>0</v>
      </c>
      <c r="K983" s="749">
        <f>H983-I983</f>
        <v>500000</v>
      </c>
      <c r="L983" s="751">
        <v>0</v>
      </c>
      <c r="M983" s="751">
        <v>0</v>
      </c>
      <c r="O983" s="751">
        <v>0</v>
      </c>
      <c r="P983" s="751">
        <f>L983+H983</f>
        <v>500000</v>
      </c>
      <c r="Q983" s="751">
        <f>M983+I983</f>
        <v>0</v>
      </c>
      <c r="S983" s="751">
        <f>P983-Q983</f>
        <v>500000</v>
      </c>
      <c r="T983" s="84"/>
      <c r="X983" s="815">
        <v>3000000</v>
      </c>
      <c r="Z983" s="812">
        <f>H983-X983+Y983</f>
        <v>-2500000</v>
      </c>
      <c r="AA983" s="813">
        <v>3000000</v>
      </c>
      <c r="AB983" s="84">
        <f t="shared" si="169"/>
        <v>-5500000</v>
      </c>
      <c r="AE983" s="84">
        <f>H983-AA983</f>
        <v>-2500000</v>
      </c>
    </row>
    <row r="984" spans="1:31" ht="15" hidden="1" customHeight="1">
      <c r="A984" s="84"/>
      <c r="B984" s="84"/>
      <c r="C984" s="84"/>
      <c r="D984" s="84"/>
      <c r="F984" s="768">
        <v>426</v>
      </c>
      <c r="G984" s="769" t="s">
        <v>3785</v>
      </c>
      <c r="H984" s="749">
        <v>0</v>
      </c>
      <c r="I984" s="749">
        <v>0</v>
      </c>
      <c r="J984" s="750" t="e">
        <f>I984/H984</f>
        <v>#DIV/0!</v>
      </c>
      <c r="K984" s="749">
        <f>H984-I984</f>
        <v>0</v>
      </c>
      <c r="L984" s="751">
        <v>0</v>
      </c>
      <c r="M984" s="751">
        <v>0</v>
      </c>
      <c r="O984" s="751">
        <f>L984-M984</f>
        <v>0</v>
      </c>
      <c r="P984" s="751">
        <f t="shared" si="174"/>
        <v>0</v>
      </c>
      <c r="Q984" s="751">
        <f t="shared" si="174"/>
        <v>0</v>
      </c>
      <c r="R984" s="752" t="e">
        <f>Q984/P984</f>
        <v>#DIV/0!</v>
      </c>
      <c r="S984" s="751">
        <f>P984-Q984</f>
        <v>0</v>
      </c>
      <c r="T984" s="84"/>
      <c r="Z984" s="812">
        <f>H984-X984+Y984</f>
        <v>0</v>
      </c>
      <c r="AA984" s="813">
        <v>0</v>
      </c>
      <c r="AB984" s="84">
        <f t="shared" si="169"/>
        <v>0</v>
      </c>
    </row>
    <row r="985" spans="1:31" ht="15.75" hidden="1" customHeight="1" thickBot="1">
      <c r="A985" s="84"/>
      <c r="B985" s="84"/>
      <c r="C985" s="84"/>
      <c r="D985" s="84"/>
      <c r="F985" s="768">
        <v>512</v>
      </c>
      <c r="G985" s="769" t="s">
        <v>4132</v>
      </c>
      <c r="H985" s="749">
        <v>0</v>
      </c>
      <c r="I985" s="987">
        <v>0</v>
      </c>
      <c r="K985" s="749">
        <f>H985-I985</f>
        <v>0</v>
      </c>
      <c r="L985" s="751">
        <v>0</v>
      </c>
      <c r="M985" s="751">
        <v>0</v>
      </c>
      <c r="O985" s="751">
        <v>0</v>
      </c>
      <c r="P985" s="751">
        <f t="shared" si="174"/>
        <v>0</v>
      </c>
      <c r="Q985" s="751">
        <f t="shared" si="174"/>
        <v>0</v>
      </c>
      <c r="S985" s="751">
        <f>P985-Q985</f>
        <v>0</v>
      </c>
      <c r="T985" s="84"/>
      <c r="Z985" s="812">
        <f>H985-X985+Y985</f>
        <v>0</v>
      </c>
      <c r="AA985" s="813">
        <v>0</v>
      </c>
      <c r="AB985" s="84">
        <f t="shared" si="169"/>
        <v>0</v>
      </c>
    </row>
    <row r="986" spans="1:31">
      <c r="A986" s="84"/>
      <c r="B986" s="84"/>
      <c r="C986" s="84"/>
      <c r="D986" s="84"/>
      <c r="E986" s="770"/>
      <c r="F986" s="771"/>
      <c r="G986" s="772" t="s">
        <v>4734</v>
      </c>
      <c r="H986" s="773"/>
      <c r="I986" s="773"/>
      <c r="J986" s="774"/>
      <c r="K986" s="773"/>
      <c r="L986" s="775"/>
      <c r="M986" s="775"/>
      <c r="N986" s="776"/>
      <c r="O986" s="775"/>
      <c r="P986" s="775"/>
      <c r="Q986" s="775"/>
      <c r="R986" s="776"/>
      <c r="S986" s="859"/>
      <c r="T986" s="84"/>
      <c r="AB986" s="84">
        <f t="shared" si="169"/>
        <v>0</v>
      </c>
    </row>
    <row r="987" spans="1:31" ht="15.75" thickBot="1">
      <c r="A987" s="84"/>
      <c r="B987" s="84"/>
      <c r="C987" s="84"/>
      <c r="D987" s="84"/>
      <c r="E987" s="777"/>
      <c r="F987" s="778" t="s">
        <v>235</v>
      </c>
      <c r="G987" s="779" t="s">
        <v>236</v>
      </c>
      <c r="H987" s="780">
        <f>SUM(H981:H985)</f>
        <v>1200000</v>
      </c>
      <c r="I987" s="780">
        <f>SUM(I981:I985)</f>
        <v>0</v>
      </c>
      <c r="J987" s="781">
        <f>I987/H987</f>
        <v>0</v>
      </c>
      <c r="K987" s="780">
        <f>H987-I987</f>
        <v>1200000</v>
      </c>
      <c r="L987" s="782">
        <f>SUM(L981:L985)</f>
        <v>0</v>
      </c>
      <c r="M987" s="782">
        <f>SUM(M981:M985)</f>
        <v>0</v>
      </c>
      <c r="N987" s="783"/>
      <c r="O987" s="782">
        <f>L987-M987</f>
        <v>0</v>
      </c>
      <c r="P987" s="782">
        <f>L987+H987</f>
        <v>1200000</v>
      </c>
      <c r="Q987" s="782">
        <f>M987+I987</f>
        <v>0</v>
      </c>
      <c r="R987" s="783">
        <f>Q987/P987</f>
        <v>0</v>
      </c>
      <c r="S987" s="782">
        <f>P987-Q987</f>
        <v>1200000</v>
      </c>
      <c r="T987" s="84"/>
      <c r="AB987" s="84">
        <f t="shared" si="169"/>
        <v>0</v>
      </c>
    </row>
    <row r="988" spans="1:31" ht="15.75" thickBot="1">
      <c r="A988" s="84"/>
      <c r="B988" s="84"/>
      <c r="C988" s="84"/>
      <c r="D988" s="84"/>
      <c r="G988" s="784" t="s">
        <v>4735</v>
      </c>
      <c r="H988" s="785">
        <f>SUM(H987:H987)</f>
        <v>1200000</v>
      </c>
      <c r="I988" s="785">
        <f>SUM(I987:I987)</f>
        <v>0</v>
      </c>
      <c r="J988" s="786">
        <f>I988/H988</f>
        <v>0</v>
      </c>
      <c r="K988" s="785">
        <f>H988-I988</f>
        <v>1200000</v>
      </c>
      <c r="L988" s="787">
        <f>SUM(L987)</f>
        <v>0</v>
      </c>
      <c r="M988" s="787">
        <f>SUM(M987)</f>
        <v>0</v>
      </c>
      <c r="N988" s="788"/>
      <c r="O988" s="787">
        <f>L988-M988</f>
        <v>0</v>
      </c>
      <c r="P988" s="787">
        <f>L988+H988</f>
        <v>1200000</v>
      </c>
      <c r="Q988" s="787">
        <f>M988+I988</f>
        <v>0</v>
      </c>
      <c r="R988" s="788">
        <f>Q988/P988</f>
        <v>0</v>
      </c>
      <c r="S988" s="787">
        <f>P988-Q988</f>
        <v>1200000</v>
      </c>
      <c r="T988" s="84"/>
      <c r="AB988" s="84">
        <f t="shared" si="169"/>
        <v>0</v>
      </c>
    </row>
    <row r="989" spans="1:31" ht="28.5" collapsed="1">
      <c r="A989" s="84"/>
      <c r="B989" s="84"/>
      <c r="C989" s="84"/>
      <c r="D989" s="84"/>
      <c r="E989" s="770"/>
      <c r="F989" s="771"/>
      <c r="G989" s="789" t="s">
        <v>4736</v>
      </c>
      <c r="H989" s="790"/>
      <c r="I989" s="791"/>
      <c r="J989" s="792"/>
      <c r="K989" s="791"/>
      <c r="L989" s="793"/>
      <c r="M989" s="794"/>
      <c r="N989" s="795"/>
      <c r="O989" s="794"/>
      <c r="P989" s="794"/>
      <c r="Q989" s="794"/>
      <c r="R989" s="795"/>
      <c r="S989" s="860"/>
      <c r="T989" s="84"/>
      <c r="AB989" s="84">
        <f t="shared" si="169"/>
        <v>0</v>
      </c>
    </row>
    <row r="990" spans="1:31" ht="15.75" thickBot="1">
      <c r="A990" s="84"/>
      <c r="B990" s="84"/>
      <c r="C990" s="84"/>
      <c r="D990" s="84"/>
      <c r="E990" s="777"/>
      <c r="F990" s="778" t="s">
        <v>235</v>
      </c>
      <c r="G990" s="779" t="s">
        <v>236</v>
      </c>
      <c r="H990" s="780">
        <f>SUM(H987)</f>
        <v>1200000</v>
      </c>
      <c r="I990" s="780">
        <f>SUM(I987)</f>
        <v>0</v>
      </c>
      <c r="J990" s="781">
        <f>I990/H990</f>
        <v>0</v>
      </c>
      <c r="K990" s="780">
        <f>H990-I990</f>
        <v>1200000</v>
      </c>
      <c r="L990" s="782">
        <f>SUM(L987)</f>
        <v>0</v>
      </c>
      <c r="M990" s="782">
        <f>SUM(M987)</f>
        <v>0</v>
      </c>
      <c r="N990" s="783"/>
      <c r="O990" s="782">
        <f>L990-M990</f>
        <v>0</v>
      </c>
      <c r="P990" s="782">
        <f>L990+H990</f>
        <v>1200000</v>
      </c>
      <c r="Q990" s="782">
        <f>M990+I990</f>
        <v>0</v>
      </c>
      <c r="R990" s="783">
        <f>Q990/P990</f>
        <v>0</v>
      </c>
      <c r="S990" s="782">
        <f>P990-Q990</f>
        <v>1200000</v>
      </c>
      <c r="T990" s="84"/>
      <c r="AB990" s="84">
        <f t="shared" si="169"/>
        <v>0</v>
      </c>
    </row>
    <row r="991" spans="1:31" ht="15.75" collapsed="1" thickBot="1">
      <c r="A991" s="84"/>
      <c r="B991" s="84"/>
      <c r="C991" s="84"/>
      <c r="D991" s="84"/>
      <c r="G991" s="784" t="s">
        <v>4737</v>
      </c>
      <c r="H991" s="785">
        <f>SUM(H990:H990)</f>
        <v>1200000</v>
      </c>
      <c r="I991" s="785">
        <f>SUM(I990:I990)</f>
        <v>0</v>
      </c>
      <c r="J991" s="786">
        <f>I991/H991</f>
        <v>0</v>
      </c>
      <c r="K991" s="785">
        <f>H991-I991</f>
        <v>1200000</v>
      </c>
      <c r="L991" s="787">
        <v>0</v>
      </c>
      <c r="M991" s="787">
        <v>0</v>
      </c>
      <c r="N991" s="788"/>
      <c r="O991" s="787">
        <f>L991-M991</f>
        <v>0</v>
      </c>
      <c r="P991" s="787">
        <f>L991+H991</f>
        <v>1200000</v>
      </c>
      <c r="Q991" s="787">
        <f>M991+I991</f>
        <v>0</v>
      </c>
      <c r="R991" s="788">
        <f>Q991/P991</f>
        <v>0</v>
      </c>
      <c r="S991" s="787">
        <f>P991-Q991</f>
        <v>1200000</v>
      </c>
      <c r="T991" s="84"/>
      <c r="AB991" s="84">
        <f t="shared" si="169"/>
        <v>0</v>
      </c>
    </row>
    <row r="992" spans="1:31">
      <c r="A992" s="84"/>
      <c r="B992" s="84"/>
      <c r="C992" s="84"/>
      <c r="D992" s="84"/>
      <c r="E992" s="1146"/>
      <c r="G992" s="797"/>
      <c r="H992" s="798"/>
      <c r="I992" s="798"/>
      <c r="J992" s="799"/>
      <c r="K992" s="798"/>
      <c r="L992" s="800"/>
      <c r="M992" s="800"/>
      <c r="N992" s="801"/>
      <c r="O992" s="800"/>
      <c r="P992" s="800"/>
      <c r="Q992" s="800"/>
      <c r="R992" s="801"/>
      <c r="S992" s="800"/>
      <c r="T992" s="84"/>
    </row>
    <row r="993" spans="1:20" ht="28.5">
      <c r="A993" s="84"/>
      <c r="B993" s="84"/>
      <c r="C993" s="934" t="s">
        <v>5508</v>
      </c>
      <c r="D993" s="84"/>
      <c r="E993" s="1146"/>
      <c r="G993" s="797" t="s">
        <v>5509</v>
      </c>
      <c r="H993" s="798"/>
      <c r="I993" s="798"/>
      <c r="J993" s="799"/>
      <c r="K993" s="798"/>
      <c r="L993" s="800"/>
      <c r="M993" s="800"/>
      <c r="N993" s="801"/>
      <c r="O993" s="800"/>
      <c r="P993" s="800"/>
      <c r="Q993" s="800"/>
      <c r="R993" s="801"/>
      <c r="S993" s="800"/>
      <c r="T993" s="84"/>
    </row>
    <row r="994" spans="1:20" ht="30">
      <c r="A994" s="84"/>
      <c r="B994" s="84"/>
      <c r="C994" s="84"/>
      <c r="D994" s="84"/>
      <c r="E994" s="1146" t="s">
        <v>3960</v>
      </c>
      <c r="G994" s="970" t="s">
        <v>180</v>
      </c>
      <c r="H994" s="798"/>
      <c r="I994" s="798"/>
      <c r="J994" s="799"/>
      <c r="K994" s="798"/>
      <c r="L994" s="800"/>
      <c r="M994" s="800"/>
      <c r="N994" s="801"/>
      <c r="O994" s="800"/>
      <c r="P994" s="800"/>
      <c r="Q994" s="800"/>
      <c r="R994" s="801"/>
      <c r="S994" s="800"/>
      <c r="T994" s="84"/>
    </row>
    <row r="995" spans="1:20" ht="15.75" thickBot="1">
      <c r="A995" s="84"/>
      <c r="B995" s="84"/>
      <c r="C995" s="84"/>
      <c r="D995" s="84"/>
      <c r="E995" s="1146" t="s">
        <v>5510</v>
      </c>
      <c r="F995" s="745">
        <v>424</v>
      </c>
      <c r="G995" s="769" t="s">
        <v>3781</v>
      </c>
      <c r="H995" s="780">
        <v>800000</v>
      </c>
      <c r="I995" s="780"/>
      <c r="J995" s="781"/>
      <c r="K995" s="780"/>
      <c r="L995" s="782">
        <v>2791392</v>
      </c>
      <c r="M995" s="800"/>
      <c r="N995" s="801"/>
      <c r="O995" s="800"/>
      <c r="P995" s="782">
        <f>H995+L995</f>
        <v>3591392</v>
      </c>
      <c r="Q995" s="800"/>
      <c r="R995" s="801"/>
      <c r="S995" s="800"/>
      <c r="T995" s="84"/>
    </row>
    <row r="996" spans="1:20">
      <c r="A996" s="84"/>
      <c r="B996" s="84"/>
      <c r="C996" s="84"/>
      <c r="D996" s="84"/>
      <c r="E996" s="1146"/>
      <c r="G996" s="772" t="s">
        <v>4734</v>
      </c>
      <c r="H996" s="780"/>
      <c r="I996" s="780"/>
      <c r="J996" s="781"/>
      <c r="K996" s="780"/>
      <c r="L996" s="782"/>
      <c r="M996" s="800"/>
      <c r="N996" s="801"/>
      <c r="O996" s="800"/>
      <c r="P996" s="782"/>
      <c r="Q996" s="800"/>
      <c r="R996" s="801"/>
      <c r="S996" s="800"/>
      <c r="T996" s="84"/>
    </row>
    <row r="997" spans="1:20">
      <c r="A997" s="84"/>
      <c r="B997" s="84"/>
      <c r="C997" s="84"/>
      <c r="D997" s="84"/>
      <c r="E997" s="1146"/>
      <c r="F997" s="778" t="s">
        <v>235</v>
      </c>
      <c r="G997" s="779" t="s">
        <v>236</v>
      </c>
      <c r="H997" s="780">
        <f>H995</f>
        <v>800000</v>
      </c>
      <c r="I997" s="780"/>
      <c r="J997" s="781"/>
      <c r="K997" s="780"/>
      <c r="L997" s="782">
        <v>0</v>
      </c>
      <c r="M997" s="800"/>
      <c r="N997" s="801"/>
      <c r="O997" s="800"/>
      <c r="P997" s="782">
        <f>H997+L997</f>
        <v>800000</v>
      </c>
      <c r="Q997" s="800"/>
      <c r="R997" s="801"/>
      <c r="S997" s="800"/>
      <c r="T997" s="84"/>
    </row>
    <row r="998" spans="1:20" ht="15.75" thickBot="1">
      <c r="A998" s="84"/>
      <c r="B998" s="84"/>
      <c r="C998" s="84"/>
      <c r="D998" s="84"/>
      <c r="E998" s="1146"/>
      <c r="F998" s="803" t="s">
        <v>247</v>
      </c>
      <c r="G998" s="779" t="s">
        <v>4692</v>
      </c>
      <c r="H998" s="780">
        <v>0</v>
      </c>
      <c r="I998" s="780"/>
      <c r="J998" s="781"/>
      <c r="K998" s="780"/>
      <c r="L998" s="782">
        <f>L995</f>
        <v>2791392</v>
      </c>
      <c r="M998" s="800"/>
      <c r="N998" s="801"/>
      <c r="O998" s="800"/>
      <c r="P998" s="782">
        <f>H998+L998</f>
        <v>2791392</v>
      </c>
      <c r="Q998" s="800"/>
      <c r="R998" s="801"/>
      <c r="S998" s="800"/>
      <c r="T998" s="84"/>
    </row>
    <row r="999" spans="1:20" ht="15.75" thickBot="1">
      <c r="A999" s="84"/>
      <c r="B999" s="84"/>
      <c r="C999" s="84"/>
      <c r="D999" s="84"/>
      <c r="E999" s="1146"/>
      <c r="G999" s="784" t="s">
        <v>4735</v>
      </c>
      <c r="H999" s="798">
        <f>H995</f>
        <v>800000</v>
      </c>
      <c r="I999" s="798"/>
      <c r="J999" s="799"/>
      <c r="K999" s="798"/>
      <c r="L999" s="800">
        <f>L995</f>
        <v>2791392</v>
      </c>
      <c r="M999" s="800"/>
      <c r="N999" s="801"/>
      <c r="O999" s="800"/>
      <c r="P999" s="800">
        <f>H999+L999</f>
        <v>3591392</v>
      </c>
      <c r="Q999" s="800"/>
      <c r="R999" s="801"/>
      <c r="S999" s="800"/>
      <c r="T999" s="84"/>
    </row>
    <row r="1000" spans="1:20">
      <c r="A1000" s="84"/>
      <c r="B1000" s="84"/>
      <c r="C1000" s="84"/>
      <c r="D1000" s="84"/>
      <c r="E1000" s="1146"/>
      <c r="G1000" s="789" t="s">
        <v>5511</v>
      </c>
      <c r="H1000" s="798"/>
      <c r="I1000" s="798"/>
      <c r="J1000" s="799"/>
      <c r="K1000" s="798"/>
      <c r="L1000" s="800"/>
      <c r="M1000" s="800"/>
      <c r="N1000" s="801"/>
      <c r="O1000" s="800"/>
      <c r="P1000" s="800"/>
      <c r="Q1000" s="800"/>
      <c r="R1000" s="801"/>
      <c r="S1000" s="800"/>
      <c r="T1000" s="84"/>
    </row>
    <row r="1001" spans="1:20">
      <c r="A1001" s="84"/>
      <c r="B1001" s="84"/>
      <c r="C1001" s="84"/>
      <c r="D1001" s="84"/>
      <c r="E1001" s="1146"/>
      <c r="F1001" s="778" t="s">
        <v>235</v>
      </c>
      <c r="G1001" s="779" t="s">
        <v>236</v>
      </c>
      <c r="H1001" s="780">
        <f>H995</f>
        <v>800000</v>
      </c>
      <c r="I1001" s="780"/>
      <c r="J1001" s="781"/>
      <c r="K1001" s="780"/>
      <c r="L1001" s="782">
        <f>L997</f>
        <v>0</v>
      </c>
      <c r="M1001" s="782"/>
      <c r="N1001" s="783"/>
      <c r="O1001" s="782"/>
      <c r="P1001" s="782">
        <f>H1001+L1001</f>
        <v>800000</v>
      </c>
      <c r="Q1001" s="800"/>
      <c r="R1001" s="801"/>
      <c r="S1001" s="800"/>
      <c r="T1001" s="84"/>
    </row>
    <row r="1002" spans="1:20" ht="15.75" thickBot="1">
      <c r="A1002" s="84"/>
      <c r="B1002" s="84"/>
      <c r="C1002" s="84"/>
      <c r="D1002" s="84"/>
      <c r="E1002" s="1146"/>
      <c r="F1002" s="803" t="s">
        <v>247</v>
      </c>
      <c r="G1002" s="779" t="s">
        <v>4692</v>
      </c>
      <c r="H1002" s="780">
        <f>H998</f>
        <v>0</v>
      </c>
      <c r="I1002" s="780"/>
      <c r="J1002" s="781"/>
      <c r="K1002" s="780"/>
      <c r="L1002" s="782">
        <f>L995</f>
        <v>2791392</v>
      </c>
      <c r="M1002" s="782"/>
      <c r="N1002" s="783"/>
      <c r="O1002" s="782"/>
      <c r="P1002" s="782">
        <f>H1002+L1002</f>
        <v>2791392</v>
      </c>
      <c r="Q1002" s="800"/>
      <c r="R1002" s="801"/>
      <c r="S1002" s="800"/>
      <c r="T1002" s="84"/>
    </row>
    <row r="1003" spans="1:20" ht="15.75" thickBot="1">
      <c r="A1003" s="84"/>
      <c r="B1003" s="84"/>
      <c r="C1003" s="84"/>
      <c r="D1003" s="84"/>
      <c r="E1003" s="1146"/>
      <c r="G1003" s="784" t="s">
        <v>5512</v>
      </c>
      <c r="H1003" s="798">
        <f>H1001</f>
        <v>800000</v>
      </c>
      <c r="I1003" s="798"/>
      <c r="J1003" s="799"/>
      <c r="K1003" s="798"/>
      <c r="L1003" s="800">
        <f>L1002</f>
        <v>2791392</v>
      </c>
      <c r="M1003" s="800"/>
      <c r="N1003" s="801"/>
      <c r="O1003" s="800"/>
      <c r="P1003" s="800">
        <f>P1001+P1002</f>
        <v>3591392</v>
      </c>
      <c r="Q1003" s="800"/>
      <c r="R1003" s="801"/>
      <c r="S1003" s="800"/>
      <c r="T1003" s="84"/>
    </row>
    <row r="1004" spans="1:20">
      <c r="A1004" s="84"/>
      <c r="B1004" s="84"/>
      <c r="C1004" s="84"/>
      <c r="D1004" s="84"/>
      <c r="E1004" s="1146"/>
      <c r="G1004" s="797"/>
      <c r="H1004" s="798"/>
      <c r="I1004" s="798"/>
      <c r="J1004" s="799"/>
      <c r="K1004" s="798"/>
      <c r="L1004" s="800"/>
      <c r="M1004" s="800"/>
      <c r="N1004" s="801"/>
      <c r="O1004" s="800"/>
      <c r="P1004" s="800"/>
      <c r="Q1004" s="800"/>
      <c r="R1004" s="801"/>
      <c r="S1004" s="800"/>
      <c r="T1004" s="84"/>
    </row>
    <row r="1005" spans="1:20" ht="28.5">
      <c r="A1005" s="84"/>
      <c r="B1005" s="84"/>
      <c r="C1005" s="934" t="s">
        <v>5514</v>
      </c>
      <c r="D1005" s="84"/>
      <c r="E1005" s="1146"/>
      <c r="G1005" s="797" t="s">
        <v>5513</v>
      </c>
      <c r="H1005" s="798"/>
      <c r="I1005" s="798"/>
      <c r="J1005" s="799"/>
      <c r="K1005" s="798"/>
      <c r="L1005" s="800"/>
      <c r="M1005" s="800"/>
      <c r="N1005" s="801"/>
      <c r="O1005" s="800"/>
      <c r="P1005" s="800"/>
      <c r="Q1005" s="800"/>
      <c r="R1005" s="801"/>
      <c r="S1005" s="800"/>
      <c r="T1005" s="84"/>
    </row>
    <row r="1006" spans="1:20" ht="30">
      <c r="A1006" s="84"/>
      <c r="B1006" s="84"/>
      <c r="C1006" s="84"/>
      <c r="D1006" s="84"/>
      <c r="E1006" s="1146" t="s">
        <v>3960</v>
      </c>
      <c r="G1006" s="970" t="s">
        <v>180</v>
      </c>
      <c r="H1006" s="798"/>
      <c r="I1006" s="798"/>
      <c r="J1006" s="799"/>
      <c r="K1006" s="798"/>
      <c r="L1006" s="800"/>
      <c r="M1006" s="800"/>
      <c r="N1006" s="801"/>
      <c r="O1006" s="800"/>
      <c r="P1006" s="800"/>
      <c r="Q1006" s="800"/>
      <c r="R1006" s="801"/>
      <c r="S1006" s="800"/>
      <c r="T1006" s="84"/>
    </row>
    <row r="1007" spans="1:20" ht="15.75" thickBot="1">
      <c r="A1007" s="84"/>
      <c r="B1007" s="84"/>
      <c r="C1007" s="84"/>
      <c r="D1007" s="84"/>
      <c r="E1007" s="1146" t="s">
        <v>5515</v>
      </c>
      <c r="F1007" s="745">
        <v>424</v>
      </c>
      <c r="G1007" s="769" t="s">
        <v>3781</v>
      </c>
      <c r="H1007" s="780">
        <f>730000-100000</f>
        <v>630000</v>
      </c>
      <c r="I1007" s="798"/>
      <c r="J1007" s="799"/>
      <c r="K1007" s="798"/>
      <c r="L1007" s="782">
        <v>2488800</v>
      </c>
      <c r="M1007" s="800"/>
      <c r="N1007" s="801"/>
      <c r="O1007" s="800"/>
      <c r="P1007" s="800">
        <f>H1007+L1007</f>
        <v>3118800</v>
      </c>
      <c r="Q1007" s="800"/>
      <c r="R1007" s="801"/>
      <c r="S1007" s="800"/>
      <c r="T1007" s="84"/>
    </row>
    <row r="1008" spans="1:20">
      <c r="A1008" s="84"/>
      <c r="B1008" s="84"/>
      <c r="C1008" s="84"/>
      <c r="D1008" s="84"/>
      <c r="E1008" s="1146"/>
      <c r="G1008" s="772" t="s">
        <v>4734</v>
      </c>
      <c r="H1008" s="798"/>
      <c r="I1008" s="798"/>
      <c r="J1008" s="799"/>
      <c r="K1008" s="798"/>
      <c r="L1008" s="800"/>
      <c r="M1008" s="800"/>
      <c r="N1008" s="801"/>
      <c r="O1008" s="800"/>
      <c r="P1008" s="800"/>
      <c r="Q1008" s="800"/>
      <c r="R1008" s="801"/>
      <c r="S1008" s="800"/>
      <c r="T1008" s="84"/>
    </row>
    <row r="1009" spans="1:20">
      <c r="A1009" s="84"/>
      <c r="B1009" s="84"/>
      <c r="C1009" s="84"/>
      <c r="D1009" s="84"/>
      <c r="E1009" s="1146"/>
      <c r="F1009" s="778" t="s">
        <v>235</v>
      </c>
      <c r="G1009" s="779" t="s">
        <v>236</v>
      </c>
      <c r="H1009" s="780">
        <f>H1007</f>
        <v>630000</v>
      </c>
      <c r="I1009" s="780"/>
      <c r="J1009" s="781"/>
      <c r="K1009" s="780"/>
      <c r="L1009" s="782">
        <v>0</v>
      </c>
      <c r="M1009" s="800"/>
      <c r="N1009" s="801"/>
      <c r="O1009" s="800"/>
      <c r="P1009" s="782">
        <f>H1009+L1009</f>
        <v>630000</v>
      </c>
      <c r="Q1009" s="800"/>
      <c r="R1009" s="801"/>
      <c r="S1009" s="800"/>
      <c r="T1009" s="84"/>
    </row>
    <row r="1010" spans="1:20" ht="15.75" thickBot="1">
      <c r="A1010" s="84"/>
      <c r="B1010" s="84"/>
      <c r="C1010" s="84"/>
      <c r="D1010" s="84"/>
      <c r="E1010" s="1146"/>
      <c r="F1010" s="803" t="s">
        <v>247</v>
      </c>
      <c r="G1010" s="779" t="s">
        <v>4692</v>
      </c>
      <c r="H1010" s="780">
        <v>0</v>
      </c>
      <c r="I1010" s="780"/>
      <c r="J1010" s="781"/>
      <c r="K1010" s="780"/>
      <c r="L1010" s="782">
        <f>L1007</f>
        <v>2488800</v>
      </c>
      <c r="M1010" s="800"/>
      <c r="N1010" s="801"/>
      <c r="O1010" s="800"/>
      <c r="P1010" s="782">
        <f>H1010+L1010</f>
        <v>2488800</v>
      </c>
      <c r="Q1010" s="800"/>
      <c r="R1010" s="801"/>
      <c r="S1010" s="800"/>
      <c r="T1010" s="84"/>
    </row>
    <row r="1011" spans="1:20" ht="15.75" thickBot="1">
      <c r="A1011" s="84"/>
      <c r="B1011" s="84"/>
      <c r="C1011" s="84"/>
      <c r="D1011" s="84"/>
      <c r="E1011" s="1146"/>
      <c r="G1011" s="784" t="s">
        <v>4735</v>
      </c>
      <c r="H1011" s="798">
        <f>H1009+H1010</f>
        <v>630000</v>
      </c>
      <c r="I1011" s="798"/>
      <c r="J1011" s="799"/>
      <c r="K1011" s="798"/>
      <c r="L1011" s="800">
        <f>L1009+L1010</f>
        <v>2488800</v>
      </c>
      <c r="M1011" s="800"/>
      <c r="N1011" s="801"/>
      <c r="O1011" s="800"/>
      <c r="P1011" s="800">
        <f>P1009+P1010</f>
        <v>3118800</v>
      </c>
      <c r="Q1011" s="800"/>
      <c r="R1011" s="801"/>
      <c r="S1011" s="800"/>
      <c r="T1011" s="84"/>
    </row>
    <row r="1012" spans="1:20">
      <c r="A1012" s="84"/>
      <c r="B1012" s="84"/>
      <c r="C1012" s="84"/>
      <c r="D1012" s="84"/>
      <c r="E1012" s="1146"/>
      <c r="G1012" s="789" t="s">
        <v>5516</v>
      </c>
      <c r="H1012" s="798"/>
      <c r="I1012" s="798"/>
      <c r="J1012" s="799"/>
      <c r="K1012" s="798"/>
      <c r="L1012" s="800"/>
      <c r="M1012" s="800"/>
      <c r="N1012" s="801"/>
      <c r="O1012" s="800"/>
      <c r="P1012" s="800"/>
      <c r="Q1012" s="800"/>
      <c r="R1012" s="801"/>
      <c r="S1012" s="800"/>
      <c r="T1012" s="84"/>
    </row>
    <row r="1013" spans="1:20">
      <c r="A1013" s="84"/>
      <c r="B1013" s="84"/>
      <c r="C1013" s="84"/>
      <c r="D1013" s="84"/>
      <c r="E1013" s="1146"/>
      <c r="F1013" s="778" t="s">
        <v>235</v>
      </c>
      <c r="G1013" s="779" t="s">
        <v>236</v>
      </c>
      <c r="H1013" s="780">
        <f>H1007</f>
        <v>630000</v>
      </c>
      <c r="I1013" s="780"/>
      <c r="J1013" s="781"/>
      <c r="K1013" s="780"/>
      <c r="L1013" s="782">
        <f>L1009</f>
        <v>0</v>
      </c>
      <c r="M1013" s="800"/>
      <c r="N1013" s="801"/>
      <c r="O1013" s="800"/>
      <c r="P1013" s="782">
        <f>H1013+L1013</f>
        <v>630000</v>
      </c>
      <c r="Q1013" s="800"/>
      <c r="R1013" s="801"/>
      <c r="S1013" s="800"/>
      <c r="T1013" s="84"/>
    </row>
    <row r="1014" spans="1:20" ht="15.75" thickBot="1">
      <c r="A1014" s="84"/>
      <c r="B1014" s="84"/>
      <c r="C1014" s="84"/>
      <c r="D1014" s="84"/>
      <c r="E1014" s="1146"/>
      <c r="F1014" s="803" t="s">
        <v>247</v>
      </c>
      <c r="G1014" s="779" t="s">
        <v>4692</v>
      </c>
      <c r="H1014" s="780">
        <f>H1010</f>
        <v>0</v>
      </c>
      <c r="I1014" s="780"/>
      <c r="J1014" s="781"/>
      <c r="K1014" s="780"/>
      <c r="L1014" s="782">
        <f>L1010</f>
        <v>2488800</v>
      </c>
      <c r="M1014" s="800"/>
      <c r="N1014" s="801"/>
      <c r="O1014" s="800"/>
      <c r="P1014" s="782">
        <f>H1014+L1014</f>
        <v>2488800</v>
      </c>
      <c r="Q1014" s="800"/>
      <c r="R1014" s="801"/>
      <c r="S1014" s="800"/>
      <c r="T1014" s="84"/>
    </row>
    <row r="1015" spans="1:20" ht="15.75" thickBot="1">
      <c r="A1015" s="84"/>
      <c r="B1015" s="84"/>
      <c r="C1015" s="84"/>
      <c r="D1015" s="84"/>
      <c r="E1015" s="1146"/>
      <c r="G1015" s="784" t="s">
        <v>5517</v>
      </c>
      <c r="H1015" s="798">
        <f>H1013+H1014</f>
        <v>630000</v>
      </c>
      <c r="I1015" s="798"/>
      <c r="J1015" s="799"/>
      <c r="K1015" s="798"/>
      <c r="L1015" s="800">
        <f>L1013+L1014</f>
        <v>2488800</v>
      </c>
      <c r="M1015" s="800"/>
      <c r="N1015" s="801"/>
      <c r="O1015" s="800"/>
      <c r="P1015" s="800">
        <f>P1013+P1014</f>
        <v>3118800</v>
      </c>
      <c r="Q1015" s="800"/>
      <c r="R1015" s="801"/>
      <c r="S1015" s="800"/>
      <c r="T1015" s="84"/>
    </row>
    <row r="1016" spans="1:20">
      <c r="A1016" s="84"/>
      <c r="B1016" s="84"/>
      <c r="C1016" s="84"/>
      <c r="D1016" s="84"/>
      <c r="E1016" s="1163"/>
      <c r="F1016" s="1162"/>
      <c r="G1016" s="797"/>
      <c r="H1016" s="798"/>
      <c r="I1016" s="798"/>
      <c r="J1016" s="799"/>
      <c r="K1016" s="798"/>
      <c r="L1016" s="800"/>
      <c r="M1016" s="800"/>
      <c r="N1016" s="801"/>
      <c r="O1016" s="800"/>
      <c r="P1016" s="800"/>
      <c r="Q1016" s="800"/>
      <c r="R1016" s="801"/>
      <c r="S1016" s="800"/>
      <c r="T1016" s="84"/>
    </row>
    <row r="1017" spans="1:20" ht="28.5">
      <c r="A1017" s="84"/>
      <c r="B1017" s="84"/>
      <c r="C1017" s="934" t="s">
        <v>5535</v>
      </c>
      <c r="D1017" s="84"/>
      <c r="E1017" s="1163"/>
      <c r="F1017" s="1162"/>
      <c r="G1017" s="797" t="s">
        <v>5533</v>
      </c>
      <c r="H1017" s="798"/>
      <c r="I1017" s="798"/>
      <c r="J1017" s="799"/>
      <c r="K1017" s="798"/>
      <c r="L1017" s="800"/>
      <c r="M1017" s="800"/>
      <c r="N1017" s="801"/>
      <c r="O1017" s="800"/>
      <c r="P1017" s="800"/>
      <c r="Q1017" s="800"/>
      <c r="R1017" s="801"/>
      <c r="S1017" s="800"/>
      <c r="T1017" s="84"/>
    </row>
    <row r="1018" spans="1:20" ht="30">
      <c r="A1018" s="84"/>
      <c r="B1018" s="84"/>
      <c r="C1018" s="84"/>
      <c r="D1018" s="84"/>
      <c r="E1018" s="1163" t="s">
        <v>3960</v>
      </c>
      <c r="F1018" s="1162"/>
      <c r="G1018" s="970" t="s">
        <v>180</v>
      </c>
      <c r="H1018" s="798"/>
      <c r="I1018" s="798"/>
      <c r="J1018" s="799"/>
      <c r="K1018" s="798"/>
      <c r="L1018" s="800"/>
      <c r="M1018" s="800"/>
      <c r="N1018" s="801"/>
      <c r="O1018" s="800"/>
      <c r="P1018" s="800"/>
      <c r="Q1018" s="800"/>
      <c r="R1018" s="801"/>
      <c r="S1018" s="800"/>
      <c r="T1018" s="84"/>
    </row>
    <row r="1019" spans="1:20" ht="15.75" thickBot="1">
      <c r="A1019" s="84"/>
      <c r="B1019" s="84"/>
      <c r="C1019" s="84"/>
      <c r="D1019" s="84"/>
      <c r="E1019" s="1163" t="s">
        <v>5534</v>
      </c>
      <c r="F1019" s="1162">
        <v>424</v>
      </c>
      <c r="G1019" s="769" t="s">
        <v>3781</v>
      </c>
      <c r="H1019" s="780">
        <f>3600000+400000</f>
        <v>4000000</v>
      </c>
      <c r="I1019" s="798"/>
      <c r="J1019" s="799"/>
      <c r="K1019" s="798"/>
      <c r="L1019" s="782">
        <v>0</v>
      </c>
      <c r="M1019" s="800"/>
      <c r="N1019" s="801"/>
      <c r="O1019" s="800"/>
      <c r="P1019" s="800">
        <f>H1019+L1019</f>
        <v>4000000</v>
      </c>
      <c r="Q1019" s="800"/>
      <c r="R1019" s="801"/>
      <c r="S1019" s="800"/>
      <c r="T1019" s="84"/>
    </row>
    <row r="1020" spans="1:20">
      <c r="A1020" s="84"/>
      <c r="B1020" s="84"/>
      <c r="C1020" s="84"/>
      <c r="D1020" s="84"/>
      <c r="E1020" s="1163"/>
      <c r="F1020" s="1162"/>
      <c r="G1020" s="772" t="s">
        <v>4734</v>
      </c>
      <c r="H1020" s="798"/>
      <c r="I1020" s="798"/>
      <c r="J1020" s="799"/>
      <c r="K1020" s="798"/>
      <c r="L1020" s="800"/>
      <c r="M1020" s="800"/>
      <c r="N1020" s="801"/>
      <c r="O1020" s="800"/>
      <c r="P1020" s="800"/>
      <c r="Q1020" s="800"/>
      <c r="R1020" s="801"/>
      <c r="S1020" s="800"/>
      <c r="T1020" s="84"/>
    </row>
    <row r="1021" spans="1:20">
      <c r="A1021" s="84"/>
      <c r="B1021" s="84"/>
      <c r="C1021" s="84"/>
      <c r="D1021" s="84"/>
      <c r="E1021" s="1163"/>
      <c r="F1021" s="778" t="s">
        <v>235</v>
      </c>
      <c r="G1021" s="779" t="s">
        <v>236</v>
      </c>
      <c r="H1021" s="780">
        <f>H1019</f>
        <v>4000000</v>
      </c>
      <c r="I1021" s="780"/>
      <c r="J1021" s="781"/>
      <c r="K1021" s="780"/>
      <c r="L1021" s="782">
        <v>0</v>
      </c>
      <c r="M1021" s="800"/>
      <c r="N1021" s="801"/>
      <c r="O1021" s="800"/>
      <c r="P1021" s="782">
        <f>H1021+L1021</f>
        <v>4000000</v>
      </c>
      <c r="Q1021" s="800"/>
      <c r="R1021" s="801"/>
      <c r="S1021" s="800"/>
      <c r="T1021" s="84"/>
    </row>
    <row r="1022" spans="1:20" ht="15.75" thickBot="1">
      <c r="A1022" s="84"/>
      <c r="B1022" s="84"/>
      <c r="C1022" s="84"/>
      <c r="D1022" s="84"/>
      <c r="E1022" s="1163"/>
      <c r="F1022" s="803" t="s">
        <v>247</v>
      </c>
      <c r="G1022" s="779" t="s">
        <v>4692</v>
      </c>
      <c r="H1022" s="780">
        <v>0</v>
      </c>
      <c r="I1022" s="780"/>
      <c r="J1022" s="781"/>
      <c r="K1022" s="780"/>
      <c r="L1022" s="782">
        <f>L1019</f>
        <v>0</v>
      </c>
      <c r="M1022" s="800"/>
      <c r="N1022" s="801"/>
      <c r="O1022" s="800"/>
      <c r="P1022" s="782">
        <f>H1022+L1022</f>
        <v>0</v>
      </c>
      <c r="Q1022" s="800"/>
      <c r="R1022" s="801"/>
      <c r="S1022" s="800"/>
      <c r="T1022" s="84"/>
    </row>
    <row r="1023" spans="1:20" ht="15.75" thickBot="1">
      <c r="A1023" s="84"/>
      <c r="B1023" s="84"/>
      <c r="C1023" s="84"/>
      <c r="D1023" s="84"/>
      <c r="E1023" s="1163"/>
      <c r="F1023" s="1162"/>
      <c r="G1023" s="784" t="s">
        <v>4735</v>
      </c>
      <c r="H1023" s="798">
        <f>H1021+H1022</f>
        <v>4000000</v>
      </c>
      <c r="I1023" s="798"/>
      <c r="J1023" s="799"/>
      <c r="K1023" s="798"/>
      <c r="L1023" s="800">
        <f>L1021+L1022</f>
        <v>0</v>
      </c>
      <c r="M1023" s="800"/>
      <c r="N1023" s="801"/>
      <c r="O1023" s="800"/>
      <c r="P1023" s="800">
        <f>P1021+P1022</f>
        <v>4000000</v>
      </c>
      <c r="Q1023" s="800"/>
      <c r="R1023" s="801"/>
      <c r="S1023" s="800"/>
      <c r="T1023" s="84"/>
    </row>
    <row r="1024" spans="1:20">
      <c r="A1024" s="84"/>
      <c r="B1024" s="84"/>
      <c r="C1024" s="84"/>
      <c r="D1024" s="84"/>
      <c r="E1024" s="1163"/>
      <c r="F1024" s="1162"/>
      <c r="G1024" s="789" t="s">
        <v>5516</v>
      </c>
      <c r="H1024" s="798"/>
      <c r="I1024" s="798"/>
      <c r="J1024" s="799"/>
      <c r="K1024" s="798"/>
      <c r="L1024" s="800"/>
      <c r="M1024" s="800"/>
      <c r="N1024" s="801"/>
      <c r="O1024" s="800"/>
      <c r="P1024" s="800"/>
      <c r="Q1024" s="800"/>
      <c r="R1024" s="801"/>
      <c r="S1024" s="800"/>
      <c r="T1024" s="84"/>
    </row>
    <row r="1025" spans="1:28">
      <c r="A1025" s="84"/>
      <c r="B1025" s="84"/>
      <c r="C1025" s="84"/>
      <c r="D1025" s="84"/>
      <c r="E1025" s="1163"/>
      <c r="F1025" s="778" t="s">
        <v>235</v>
      </c>
      <c r="G1025" s="779" t="s">
        <v>236</v>
      </c>
      <c r="H1025" s="780">
        <f>H1019</f>
        <v>4000000</v>
      </c>
      <c r="I1025" s="780"/>
      <c r="J1025" s="781"/>
      <c r="K1025" s="780"/>
      <c r="L1025" s="782">
        <f>L1021</f>
        <v>0</v>
      </c>
      <c r="M1025" s="800"/>
      <c r="N1025" s="801"/>
      <c r="O1025" s="800"/>
      <c r="P1025" s="782">
        <f>H1025+L1025</f>
        <v>4000000</v>
      </c>
      <c r="Q1025" s="800"/>
      <c r="R1025" s="801"/>
      <c r="S1025" s="800"/>
      <c r="T1025" s="84"/>
    </row>
    <row r="1026" spans="1:28" ht="15.75" thickBot="1">
      <c r="A1026" s="84"/>
      <c r="B1026" s="84"/>
      <c r="C1026" s="84"/>
      <c r="D1026" s="84"/>
      <c r="E1026" s="1163"/>
      <c r="F1026" s="803" t="s">
        <v>247</v>
      </c>
      <c r="G1026" s="779" t="s">
        <v>4692</v>
      </c>
      <c r="H1026" s="780">
        <f>H1022</f>
        <v>0</v>
      </c>
      <c r="I1026" s="780"/>
      <c r="J1026" s="781"/>
      <c r="K1026" s="780"/>
      <c r="L1026" s="782">
        <f>L1022</f>
        <v>0</v>
      </c>
      <c r="M1026" s="800"/>
      <c r="N1026" s="801"/>
      <c r="O1026" s="800"/>
      <c r="P1026" s="782">
        <f>H1026+L1026</f>
        <v>0</v>
      </c>
      <c r="Q1026" s="800"/>
      <c r="R1026" s="801"/>
      <c r="S1026" s="800"/>
      <c r="T1026" s="84"/>
    </row>
    <row r="1027" spans="1:28" ht="15.75" thickBot="1">
      <c r="A1027" s="84"/>
      <c r="B1027" s="84"/>
      <c r="C1027" s="84"/>
      <c r="D1027" s="84"/>
      <c r="E1027" s="1163"/>
      <c r="F1027" s="1162"/>
      <c r="G1027" s="784" t="s">
        <v>5539</v>
      </c>
      <c r="H1027" s="798">
        <f>H1025+H1026</f>
        <v>4000000</v>
      </c>
      <c r="I1027" s="798"/>
      <c r="J1027" s="799"/>
      <c r="K1027" s="798"/>
      <c r="L1027" s="800">
        <f>L1025+L1026</f>
        <v>0</v>
      </c>
      <c r="M1027" s="800"/>
      <c r="N1027" s="801"/>
      <c r="O1027" s="800"/>
      <c r="P1027" s="800">
        <f>P1025+P1026</f>
        <v>4000000</v>
      </c>
      <c r="Q1027" s="800"/>
      <c r="R1027" s="801"/>
      <c r="S1027" s="800"/>
      <c r="T1027" s="84"/>
    </row>
    <row r="1028" spans="1:28" hidden="1">
      <c r="A1028" s="84"/>
      <c r="B1028" s="84"/>
      <c r="C1028" s="84"/>
      <c r="D1028" s="84"/>
      <c r="E1028" s="1146"/>
      <c r="G1028" s="797"/>
      <c r="H1028" s="798"/>
      <c r="I1028" s="798"/>
      <c r="J1028" s="799"/>
      <c r="K1028" s="798"/>
      <c r="L1028" s="800"/>
      <c r="M1028" s="800"/>
      <c r="N1028" s="801"/>
      <c r="O1028" s="800"/>
      <c r="P1028" s="800"/>
      <c r="Q1028" s="800"/>
      <c r="R1028" s="801"/>
      <c r="S1028" s="800"/>
      <c r="T1028" s="84"/>
    </row>
    <row r="1029" spans="1:28" hidden="1">
      <c r="A1029" s="84"/>
      <c r="B1029" s="84"/>
      <c r="C1029" s="84"/>
      <c r="D1029" s="84"/>
      <c r="G1029" s="797"/>
      <c r="H1029" s="798"/>
      <c r="I1029" s="798"/>
      <c r="J1029" s="799"/>
      <c r="K1029" s="798"/>
      <c r="L1029" s="800"/>
      <c r="M1029" s="800"/>
      <c r="N1029" s="801"/>
      <c r="O1029" s="800"/>
      <c r="P1029" s="800"/>
      <c r="Q1029" s="800"/>
      <c r="R1029" s="801"/>
      <c r="S1029" s="800"/>
      <c r="T1029" s="84"/>
      <c r="AB1029" s="84">
        <f t="shared" si="169"/>
        <v>0</v>
      </c>
    </row>
    <row r="1030" spans="1:28">
      <c r="A1030" s="84"/>
      <c r="B1030" s="84"/>
      <c r="C1030" s="84"/>
      <c r="D1030" s="84"/>
      <c r="E1030" s="1163"/>
      <c r="F1030" s="1162"/>
      <c r="G1030" s="797"/>
      <c r="H1030" s="798"/>
      <c r="I1030" s="798"/>
      <c r="J1030" s="799"/>
      <c r="K1030" s="798"/>
      <c r="L1030" s="800"/>
      <c r="M1030" s="800"/>
      <c r="N1030" s="801"/>
      <c r="O1030" s="800"/>
      <c r="P1030" s="800"/>
      <c r="Q1030" s="800"/>
      <c r="R1030" s="801"/>
      <c r="S1030" s="800"/>
      <c r="T1030" s="84"/>
    </row>
    <row r="1031" spans="1:28" ht="57">
      <c r="A1031" s="84"/>
      <c r="B1031" s="84"/>
      <c r="C1031" s="934" t="s">
        <v>5536</v>
      </c>
      <c r="D1031" s="84"/>
      <c r="E1031" s="1163"/>
      <c r="F1031" s="1162"/>
      <c r="G1031" s="797" t="s">
        <v>5537</v>
      </c>
      <c r="H1031" s="798"/>
      <c r="I1031" s="798"/>
      <c r="J1031" s="799"/>
      <c r="K1031" s="798"/>
      <c r="L1031" s="800"/>
      <c r="M1031" s="800"/>
      <c r="N1031" s="801"/>
      <c r="O1031" s="800"/>
      <c r="P1031" s="800"/>
      <c r="Q1031" s="800"/>
      <c r="R1031" s="801"/>
      <c r="S1031" s="800"/>
      <c r="T1031" s="84"/>
    </row>
    <row r="1032" spans="1:28" ht="30">
      <c r="A1032" s="84"/>
      <c r="B1032" s="84"/>
      <c r="C1032" s="84"/>
      <c r="D1032" s="84"/>
      <c r="E1032" s="1163" t="s">
        <v>3960</v>
      </c>
      <c r="F1032" s="1162"/>
      <c r="G1032" s="970" t="s">
        <v>180</v>
      </c>
      <c r="H1032" s="798"/>
      <c r="I1032" s="798"/>
      <c r="J1032" s="799"/>
      <c r="K1032" s="798"/>
      <c r="L1032" s="800"/>
      <c r="M1032" s="800"/>
      <c r="N1032" s="801"/>
      <c r="O1032" s="800"/>
      <c r="P1032" s="800"/>
      <c r="Q1032" s="800"/>
      <c r="R1032" s="801"/>
      <c r="S1032" s="800"/>
      <c r="T1032" s="84"/>
    </row>
    <row r="1033" spans="1:28" ht="15.75" thickBot="1">
      <c r="A1033" s="84"/>
      <c r="B1033" s="84"/>
      <c r="C1033" s="84"/>
      <c r="D1033" s="84"/>
      <c r="E1033" s="1163" t="s">
        <v>5534</v>
      </c>
      <c r="F1033" s="1162">
        <v>512</v>
      </c>
      <c r="G1033" s="769" t="s">
        <v>3781</v>
      </c>
      <c r="H1033" s="780">
        <v>5571428</v>
      </c>
      <c r="I1033" s="798"/>
      <c r="J1033" s="799"/>
      <c r="K1033" s="798"/>
      <c r="L1033" s="782">
        <v>13000000</v>
      </c>
      <c r="M1033" s="800"/>
      <c r="N1033" s="801"/>
      <c r="O1033" s="800"/>
      <c r="P1033" s="800">
        <f>H1033+L1033</f>
        <v>18571428</v>
      </c>
      <c r="Q1033" s="800"/>
      <c r="R1033" s="801"/>
      <c r="S1033" s="800"/>
      <c r="T1033" s="84"/>
    </row>
    <row r="1034" spans="1:28">
      <c r="A1034" s="84"/>
      <c r="B1034" s="84"/>
      <c r="C1034" s="84"/>
      <c r="D1034" s="84"/>
      <c r="E1034" s="1163"/>
      <c r="F1034" s="1162"/>
      <c r="G1034" s="772" t="s">
        <v>4734</v>
      </c>
      <c r="H1034" s="798"/>
      <c r="I1034" s="798"/>
      <c r="J1034" s="799"/>
      <c r="K1034" s="798"/>
      <c r="L1034" s="800"/>
      <c r="M1034" s="800"/>
      <c r="N1034" s="801"/>
      <c r="O1034" s="800"/>
      <c r="P1034" s="800"/>
      <c r="Q1034" s="800"/>
      <c r="R1034" s="801"/>
      <c r="S1034" s="800"/>
      <c r="T1034" s="84"/>
    </row>
    <row r="1035" spans="1:28">
      <c r="A1035" s="84"/>
      <c r="B1035" s="84"/>
      <c r="C1035" s="84"/>
      <c r="D1035" s="84"/>
      <c r="E1035" s="1163"/>
      <c r="F1035" s="778" t="s">
        <v>235</v>
      </c>
      <c r="G1035" s="779" t="s">
        <v>236</v>
      </c>
      <c r="H1035" s="780">
        <f>H1033</f>
        <v>5571428</v>
      </c>
      <c r="I1035" s="780"/>
      <c r="J1035" s="781"/>
      <c r="K1035" s="780"/>
      <c r="L1035" s="782">
        <v>0</v>
      </c>
      <c r="M1035" s="800"/>
      <c r="N1035" s="801"/>
      <c r="O1035" s="800"/>
      <c r="P1035" s="782">
        <f>H1035+L1035</f>
        <v>5571428</v>
      </c>
      <c r="Q1035" s="800"/>
      <c r="R1035" s="801"/>
      <c r="S1035" s="800"/>
      <c r="T1035" s="84"/>
    </row>
    <row r="1036" spans="1:28" ht="15.75" thickBot="1">
      <c r="A1036" s="84"/>
      <c r="B1036" s="84"/>
      <c r="C1036" s="84"/>
      <c r="D1036" s="84"/>
      <c r="E1036" s="1163"/>
      <c r="F1036" s="803" t="s">
        <v>247</v>
      </c>
      <c r="G1036" s="779" t="s">
        <v>4692</v>
      </c>
      <c r="H1036" s="780">
        <v>0</v>
      </c>
      <c r="I1036" s="780"/>
      <c r="J1036" s="781"/>
      <c r="K1036" s="780"/>
      <c r="L1036" s="782">
        <v>13000000</v>
      </c>
      <c r="M1036" s="800"/>
      <c r="N1036" s="801"/>
      <c r="O1036" s="800"/>
      <c r="P1036" s="782">
        <f>H1036+L1036</f>
        <v>13000000</v>
      </c>
      <c r="Q1036" s="800"/>
      <c r="R1036" s="801"/>
      <c r="S1036" s="800"/>
      <c r="T1036" s="84"/>
    </row>
    <row r="1037" spans="1:28" ht="15.75" thickBot="1">
      <c r="A1037" s="84"/>
      <c r="B1037" s="84"/>
      <c r="C1037" s="84"/>
      <c r="D1037" s="84"/>
      <c r="E1037" s="1163"/>
      <c r="F1037" s="1162"/>
      <c r="G1037" s="784" t="s">
        <v>4735</v>
      </c>
      <c r="H1037" s="798">
        <f>H1035+H1036</f>
        <v>5571428</v>
      </c>
      <c r="I1037" s="798"/>
      <c r="J1037" s="799"/>
      <c r="K1037" s="798"/>
      <c r="L1037" s="800">
        <f>L1035+L1036</f>
        <v>13000000</v>
      </c>
      <c r="M1037" s="800"/>
      <c r="N1037" s="801"/>
      <c r="O1037" s="800"/>
      <c r="P1037" s="800">
        <f>P1035+P1036</f>
        <v>18571428</v>
      </c>
      <c r="Q1037" s="800"/>
      <c r="R1037" s="801"/>
      <c r="S1037" s="800"/>
      <c r="T1037" s="84"/>
    </row>
    <row r="1038" spans="1:28">
      <c r="A1038" s="84"/>
      <c r="B1038" s="84"/>
      <c r="C1038" s="84"/>
      <c r="D1038" s="84"/>
      <c r="E1038" s="1163"/>
      <c r="F1038" s="1162"/>
      <c r="G1038" s="789" t="s">
        <v>5538</v>
      </c>
      <c r="H1038" s="798"/>
      <c r="I1038" s="798"/>
      <c r="J1038" s="799"/>
      <c r="K1038" s="798"/>
      <c r="L1038" s="800"/>
      <c r="M1038" s="800"/>
      <c r="N1038" s="801"/>
      <c r="O1038" s="800"/>
      <c r="P1038" s="800"/>
      <c r="Q1038" s="800"/>
      <c r="R1038" s="801"/>
      <c r="S1038" s="800"/>
      <c r="T1038" s="84"/>
    </row>
    <row r="1039" spans="1:28">
      <c r="A1039" s="84"/>
      <c r="B1039" s="84"/>
      <c r="C1039" s="84"/>
      <c r="D1039" s="84"/>
      <c r="E1039" s="1163"/>
      <c r="F1039" s="778" t="s">
        <v>235</v>
      </c>
      <c r="G1039" s="779" t="s">
        <v>236</v>
      </c>
      <c r="H1039" s="780">
        <f>H1033</f>
        <v>5571428</v>
      </c>
      <c r="I1039" s="780"/>
      <c r="J1039" s="781"/>
      <c r="K1039" s="780"/>
      <c r="L1039" s="782">
        <f>L1035</f>
        <v>0</v>
      </c>
      <c r="M1039" s="800"/>
      <c r="N1039" s="801"/>
      <c r="O1039" s="800"/>
      <c r="P1039" s="782">
        <f>H1039+L1039</f>
        <v>5571428</v>
      </c>
      <c r="Q1039" s="800"/>
      <c r="R1039" s="801"/>
      <c r="S1039" s="800"/>
      <c r="T1039" s="84"/>
    </row>
    <row r="1040" spans="1:28" ht="15.75" thickBot="1">
      <c r="A1040" s="84"/>
      <c r="B1040" s="84"/>
      <c r="C1040" s="84"/>
      <c r="D1040" s="84"/>
      <c r="E1040" s="1163"/>
      <c r="F1040" s="803" t="s">
        <v>247</v>
      </c>
      <c r="G1040" s="779" t="s">
        <v>4692</v>
      </c>
      <c r="H1040" s="780">
        <f>H1036</f>
        <v>0</v>
      </c>
      <c r="I1040" s="780"/>
      <c r="J1040" s="781"/>
      <c r="K1040" s="780"/>
      <c r="L1040" s="782">
        <f>L1036</f>
        <v>13000000</v>
      </c>
      <c r="M1040" s="800"/>
      <c r="N1040" s="801"/>
      <c r="O1040" s="800"/>
      <c r="P1040" s="782">
        <f>H1040+L1040</f>
        <v>13000000</v>
      </c>
      <c r="Q1040" s="800"/>
      <c r="R1040" s="801"/>
      <c r="S1040" s="800"/>
      <c r="T1040" s="84"/>
    </row>
    <row r="1041" spans="1:31" ht="15.75" thickBot="1">
      <c r="A1041" s="84"/>
      <c r="B1041" s="84"/>
      <c r="C1041" s="84"/>
      <c r="D1041" s="84"/>
      <c r="E1041" s="1163"/>
      <c r="F1041" s="1162"/>
      <c r="G1041" s="784" t="s">
        <v>5517</v>
      </c>
      <c r="H1041" s="798">
        <f>H1039+H1040</f>
        <v>5571428</v>
      </c>
      <c r="I1041" s="798"/>
      <c r="J1041" s="799"/>
      <c r="K1041" s="798"/>
      <c r="L1041" s="800">
        <f>L1039+L1040</f>
        <v>13000000</v>
      </c>
      <c r="M1041" s="800"/>
      <c r="N1041" s="801"/>
      <c r="O1041" s="800"/>
      <c r="P1041" s="800">
        <f>P1039+P1040</f>
        <v>18571428</v>
      </c>
      <c r="Q1041" s="800"/>
      <c r="R1041" s="801"/>
      <c r="S1041" s="800"/>
      <c r="T1041" s="84"/>
    </row>
    <row r="1042" spans="1:31">
      <c r="A1042" s="84"/>
      <c r="B1042" s="84"/>
      <c r="C1042" s="84"/>
      <c r="D1042" s="84"/>
      <c r="E1042" s="1163"/>
      <c r="F1042" s="1162"/>
      <c r="G1042" s="797"/>
      <c r="H1042" s="798"/>
      <c r="I1042" s="798"/>
      <c r="J1042" s="799"/>
      <c r="K1042" s="798"/>
      <c r="L1042" s="800"/>
      <c r="M1042" s="800"/>
      <c r="N1042" s="801"/>
      <c r="O1042" s="800"/>
      <c r="P1042" s="800"/>
      <c r="Q1042" s="800"/>
      <c r="R1042" s="801"/>
      <c r="S1042" s="800"/>
      <c r="T1042" s="84"/>
    </row>
    <row r="1043" spans="1:31">
      <c r="A1043" s="84"/>
      <c r="B1043" s="84"/>
      <c r="C1043" s="84"/>
      <c r="D1043" s="84"/>
      <c r="E1043" s="1163"/>
      <c r="F1043" s="1162"/>
      <c r="G1043" s="797"/>
      <c r="H1043" s="798"/>
      <c r="I1043" s="798"/>
      <c r="J1043" s="799"/>
      <c r="K1043" s="798"/>
      <c r="L1043" s="800"/>
      <c r="M1043" s="800"/>
      <c r="N1043" s="801"/>
      <c r="O1043" s="800"/>
      <c r="P1043" s="800"/>
      <c r="Q1043" s="800"/>
      <c r="R1043" s="801"/>
      <c r="S1043" s="800"/>
      <c r="T1043" s="84"/>
    </row>
    <row r="1044" spans="1:31" ht="30" customHeight="1">
      <c r="C1044" s="747" t="s">
        <v>4900</v>
      </c>
      <c r="D1044" s="756"/>
      <c r="G1044" s="851" t="s">
        <v>4050</v>
      </c>
      <c r="AB1044" s="84">
        <f t="shared" si="169"/>
        <v>0</v>
      </c>
    </row>
    <row r="1045" spans="1:31" s="954" customFormat="1">
      <c r="A1045" s="753"/>
      <c r="B1045" s="754"/>
      <c r="C1045" s="950"/>
      <c r="D1045" s="968" t="s">
        <v>3826</v>
      </c>
      <c r="E1045" s="968"/>
      <c r="F1045" s="969"/>
      <c r="G1045" s="970" t="s">
        <v>175</v>
      </c>
      <c r="H1045" s="760"/>
      <c r="I1045" s="760"/>
      <c r="J1045" s="761"/>
      <c r="K1045" s="760"/>
      <c r="L1045" s="762"/>
      <c r="M1045" s="762"/>
      <c r="N1045" s="763"/>
      <c r="O1045" s="762"/>
      <c r="P1045" s="762"/>
      <c r="Q1045" s="762"/>
      <c r="R1045" s="763"/>
      <c r="S1045" s="952"/>
      <c r="T1045" s="953"/>
      <c r="V1045" s="955"/>
      <c r="W1045" s="955"/>
      <c r="X1045" s="815"/>
      <c r="Y1045" s="816"/>
      <c r="Z1045" s="812"/>
      <c r="AA1045" s="813"/>
      <c r="AB1045" s="954">
        <f t="shared" si="169"/>
        <v>0</v>
      </c>
    </row>
    <row r="1046" spans="1:31" s="954" customFormat="1">
      <c r="A1046" s="753"/>
      <c r="B1046" s="754"/>
      <c r="C1046" s="950"/>
      <c r="D1046" s="968"/>
      <c r="E1046" s="958" t="s">
        <v>5109</v>
      </c>
      <c r="F1046" s="971">
        <v>421</v>
      </c>
      <c r="G1046" s="973" t="s">
        <v>3777</v>
      </c>
      <c r="H1046" s="760">
        <f>7000000+1500000+2500000</f>
        <v>11000000</v>
      </c>
      <c r="I1046" s="760">
        <v>6858740</v>
      </c>
      <c r="J1046" s="761">
        <f>I1046/H1046</f>
        <v>0.62352181818181818</v>
      </c>
      <c r="K1046" s="760">
        <f>H1046-I1046</f>
        <v>4141260</v>
      </c>
      <c r="L1046" s="762">
        <v>0</v>
      </c>
      <c r="M1046" s="762">
        <v>0</v>
      </c>
      <c r="N1046" s="763"/>
      <c r="O1046" s="762">
        <v>0</v>
      </c>
      <c r="P1046" s="762">
        <f>H1046+L1046</f>
        <v>11000000</v>
      </c>
      <c r="Q1046" s="762">
        <f>I1046+M1046</f>
        <v>6858740</v>
      </c>
      <c r="R1046" s="763">
        <f>Q1046/P1046</f>
        <v>0.62352181818181818</v>
      </c>
      <c r="S1046" s="952">
        <f>P1046-Q1046</f>
        <v>4141260</v>
      </c>
      <c r="T1046" s="953"/>
      <c r="V1046" s="955">
        <f>(784080+350000)+3548160</f>
        <v>4682240</v>
      </c>
      <c r="W1046" s="955">
        <f>V1046-H1046</f>
        <v>-6317760</v>
      </c>
      <c r="X1046" s="815"/>
      <c r="Y1046" s="816">
        <v>415000</v>
      </c>
      <c r="Z1046" s="812">
        <f>H1046-X1046+Y1046</f>
        <v>11415000</v>
      </c>
      <c r="AA1046" s="813">
        <v>4268880</v>
      </c>
      <c r="AB1046" s="954">
        <f t="shared" si="169"/>
        <v>7146120</v>
      </c>
      <c r="AE1046" s="954">
        <f>H1046-AA1046</f>
        <v>6731120</v>
      </c>
    </row>
    <row r="1047" spans="1:31" s="954" customFormat="1" ht="30.75" thickBot="1">
      <c r="A1047" s="753"/>
      <c r="B1047" s="754"/>
      <c r="C1047" s="950"/>
      <c r="D1047" s="968"/>
      <c r="E1047" s="958" t="s">
        <v>5312</v>
      </c>
      <c r="F1047" s="971">
        <v>451</v>
      </c>
      <c r="G1047" s="973" t="s">
        <v>4721</v>
      </c>
      <c r="H1047" s="749">
        <v>2000000</v>
      </c>
      <c r="I1047" s="749">
        <v>374498</v>
      </c>
      <c r="J1047" s="750">
        <f>I1047/H1047</f>
        <v>0.187249</v>
      </c>
      <c r="K1047" s="749">
        <f>H1047-I1047</f>
        <v>1625502</v>
      </c>
      <c r="L1047" s="751">
        <v>0</v>
      </c>
      <c r="M1047" s="751">
        <v>0</v>
      </c>
      <c r="N1047" s="752"/>
      <c r="O1047" s="751">
        <f>L1047-M1047</f>
        <v>0</v>
      </c>
      <c r="P1047" s="751">
        <f>L1047+H1047</f>
        <v>2000000</v>
      </c>
      <c r="Q1047" s="751">
        <f>M1047+I1047</f>
        <v>374498</v>
      </c>
      <c r="R1047" s="752">
        <f>Q1047/P1047</f>
        <v>0.187249</v>
      </c>
      <c r="S1047" s="751">
        <f>P1047-Q1047</f>
        <v>1625502</v>
      </c>
      <c r="T1047" s="953"/>
      <c r="V1047" s="955"/>
      <c r="W1047" s="955"/>
      <c r="X1047" s="815"/>
      <c r="Y1047" s="816"/>
      <c r="Z1047" s="812">
        <f>H1047-X1047+Y1047</f>
        <v>2000000</v>
      </c>
      <c r="AA1047" s="813">
        <v>773906</v>
      </c>
      <c r="AB1047" s="954">
        <f t="shared" si="169"/>
        <v>1226094</v>
      </c>
      <c r="AE1047" s="954">
        <f>H1047-AA1047</f>
        <v>1226094</v>
      </c>
    </row>
    <row r="1048" spans="1:31" s="954" customFormat="1" ht="15.75" hidden="1" thickBot="1">
      <c r="A1048" s="753"/>
      <c r="B1048" s="754"/>
      <c r="C1048" s="950"/>
      <c r="D1048" s="968"/>
      <c r="E1048" s="958" t="s">
        <v>5313</v>
      </c>
      <c r="F1048" s="971">
        <v>512</v>
      </c>
      <c r="G1048" s="973" t="s">
        <v>4132</v>
      </c>
      <c r="H1048" s="749">
        <v>0</v>
      </c>
      <c r="I1048" s="749">
        <v>1004400</v>
      </c>
      <c r="J1048" s="750" t="e">
        <f>I1048/H1048</f>
        <v>#DIV/0!</v>
      </c>
      <c r="K1048" s="749">
        <f>H1048-I1048</f>
        <v>-1004400</v>
      </c>
      <c r="L1048" s="751">
        <v>0</v>
      </c>
      <c r="M1048" s="751">
        <v>0</v>
      </c>
      <c r="N1048" s="752"/>
      <c r="O1048" s="751">
        <f>L1048-M1048</f>
        <v>0</v>
      </c>
      <c r="P1048" s="751">
        <f>L1048+H1048</f>
        <v>0</v>
      </c>
      <c r="Q1048" s="751">
        <f>M1048+I1048</f>
        <v>1004400</v>
      </c>
      <c r="R1048" s="752" t="e">
        <f>Q1048/P1048</f>
        <v>#DIV/0!</v>
      </c>
      <c r="S1048" s="751">
        <f>P1048-Q1048</f>
        <v>-1004400</v>
      </c>
      <c r="T1048" s="953"/>
      <c r="V1048" s="955"/>
      <c r="W1048" s="955"/>
      <c r="X1048" s="815"/>
      <c r="Y1048" s="816"/>
      <c r="Z1048" s="812">
        <f>H1048-X1048+Y1048</f>
        <v>0</v>
      </c>
      <c r="AA1048" s="813">
        <v>520800</v>
      </c>
      <c r="AB1048" s="954">
        <f t="shared" si="169"/>
        <v>-520800</v>
      </c>
      <c r="AE1048" s="954">
        <f>H1048-AA1048</f>
        <v>-520800</v>
      </c>
    </row>
    <row r="1049" spans="1:31">
      <c r="A1049" s="84"/>
      <c r="B1049" s="84"/>
      <c r="C1049" s="84"/>
      <c r="D1049" s="84"/>
      <c r="E1049" s="770"/>
      <c r="F1049" s="771"/>
      <c r="G1049" s="772" t="s">
        <v>4902</v>
      </c>
      <c r="H1049" s="773"/>
      <c r="I1049" s="773"/>
      <c r="J1049" s="774"/>
      <c r="K1049" s="773"/>
      <c r="L1049" s="775"/>
      <c r="M1049" s="775"/>
      <c r="N1049" s="776"/>
      <c r="O1049" s="775"/>
      <c r="P1049" s="775"/>
      <c r="Q1049" s="775"/>
      <c r="R1049" s="776"/>
      <c r="S1049" s="859"/>
      <c r="T1049" s="84"/>
      <c r="AB1049" s="84">
        <f t="shared" si="169"/>
        <v>0</v>
      </c>
    </row>
    <row r="1050" spans="1:31" ht="15.75" thickBot="1">
      <c r="A1050" s="84"/>
      <c r="B1050" s="84"/>
      <c r="C1050" s="84"/>
      <c r="D1050" s="84"/>
      <c r="E1050" s="777"/>
      <c r="F1050" s="778" t="s">
        <v>235</v>
      </c>
      <c r="G1050" s="779" t="s">
        <v>236</v>
      </c>
      <c r="H1050" s="780">
        <f>SUM(H1046:H1048)</f>
        <v>13000000</v>
      </c>
      <c r="I1050" s="780">
        <f>SUM(I1046:I1048)</f>
        <v>8237638</v>
      </c>
      <c r="J1050" s="781">
        <f>I1050/H1050</f>
        <v>0.63366446153846157</v>
      </c>
      <c r="K1050" s="780">
        <f>H1050-I1050</f>
        <v>4762362</v>
      </c>
      <c r="L1050" s="782">
        <f>SUM(L1046:L1048)</f>
        <v>0</v>
      </c>
      <c r="M1050" s="782">
        <f>SUM(M1046:M1048)</f>
        <v>0</v>
      </c>
      <c r="N1050" s="783"/>
      <c r="O1050" s="782">
        <f>L1050-M1050</f>
        <v>0</v>
      </c>
      <c r="P1050" s="782">
        <f>L1050+H1050</f>
        <v>13000000</v>
      </c>
      <c r="Q1050" s="782">
        <f>M1050+I1050</f>
        <v>8237638</v>
      </c>
      <c r="R1050" s="783">
        <f>Q1050/P1050</f>
        <v>0.63366446153846157</v>
      </c>
      <c r="S1050" s="782">
        <f>P1050-Q1050</f>
        <v>4762362</v>
      </c>
      <c r="T1050" s="84"/>
      <c r="AB1050" s="84">
        <f t="shared" si="169"/>
        <v>0</v>
      </c>
    </row>
    <row r="1051" spans="1:31" ht="15.75" thickBot="1">
      <c r="A1051" s="84"/>
      <c r="B1051" s="84"/>
      <c r="C1051" s="84"/>
      <c r="D1051" s="84"/>
      <c r="G1051" s="784" t="s">
        <v>4903</v>
      </c>
      <c r="H1051" s="785">
        <f>SUM(H1050:H1050)</f>
        <v>13000000</v>
      </c>
      <c r="I1051" s="785">
        <f>SUM(I1050:I1050)</f>
        <v>8237638</v>
      </c>
      <c r="J1051" s="786">
        <f>I1051/H1051</f>
        <v>0.63366446153846157</v>
      </c>
      <c r="K1051" s="785">
        <f>H1051-I1051</f>
        <v>4762362</v>
      </c>
      <c r="L1051" s="787">
        <f>SUM(L1050)</f>
        <v>0</v>
      </c>
      <c r="M1051" s="787">
        <f>SUM(M1050)</f>
        <v>0</v>
      </c>
      <c r="N1051" s="788"/>
      <c r="O1051" s="787">
        <f>L1051-M1051</f>
        <v>0</v>
      </c>
      <c r="P1051" s="787">
        <f>L1051+H1051</f>
        <v>13000000</v>
      </c>
      <c r="Q1051" s="787">
        <f>M1051+I1051</f>
        <v>8237638</v>
      </c>
      <c r="R1051" s="788">
        <f>Q1051/P1051</f>
        <v>0.63366446153846157</v>
      </c>
      <c r="S1051" s="787">
        <f>P1051-Q1051</f>
        <v>4762362</v>
      </c>
      <c r="T1051" s="84"/>
      <c r="AB1051" s="84">
        <f t="shared" si="169"/>
        <v>0</v>
      </c>
    </row>
    <row r="1052" spans="1:31" ht="28.5" collapsed="1">
      <c r="A1052" s="84"/>
      <c r="B1052" s="84"/>
      <c r="C1052" s="84"/>
      <c r="D1052" s="84"/>
      <c r="E1052" s="770"/>
      <c r="F1052" s="771"/>
      <c r="G1052" s="789" t="s">
        <v>4904</v>
      </c>
      <c r="H1052" s="790"/>
      <c r="I1052" s="791"/>
      <c r="J1052" s="792"/>
      <c r="K1052" s="791"/>
      <c r="L1052" s="793"/>
      <c r="M1052" s="794"/>
      <c r="N1052" s="795"/>
      <c r="O1052" s="794"/>
      <c r="P1052" s="794"/>
      <c r="Q1052" s="794"/>
      <c r="R1052" s="795"/>
      <c r="S1052" s="860"/>
      <c r="T1052" s="84"/>
      <c r="AB1052" s="84">
        <f t="shared" si="169"/>
        <v>0</v>
      </c>
    </row>
    <row r="1053" spans="1:31" ht="15.75" thickBot="1">
      <c r="A1053" s="84"/>
      <c r="B1053" s="84"/>
      <c r="C1053" s="84"/>
      <c r="D1053" s="84"/>
      <c r="E1053" s="777"/>
      <c r="F1053" s="778" t="s">
        <v>235</v>
      </c>
      <c r="G1053" s="779" t="s">
        <v>236</v>
      </c>
      <c r="H1053" s="780">
        <f>SUM(H1050)</f>
        <v>13000000</v>
      </c>
      <c r="I1053" s="780">
        <f>SUM(I1050)</f>
        <v>8237638</v>
      </c>
      <c r="J1053" s="781">
        <f>I1053/H1053</f>
        <v>0.63366446153846157</v>
      </c>
      <c r="K1053" s="780">
        <f>H1053-I1053</f>
        <v>4762362</v>
      </c>
      <c r="L1053" s="782">
        <f>SUM(L1050)</f>
        <v>0</v>
      </c>
      <c r="M1053" s="782">
        <f>SUM(M1050)</f>
        <v>0</v>
      </c>
      <c r="N1053" s="783"/>
      <c r="O1053" s="782">
        <f>L1053-M1053</f>
        <v>0</v>
      </c>
      <c r="P1053" s="782">
        <f>L1053+H1053</f>
        <v>13000000</v>
      </c>
      <c r="Q1053" s="782">
        <f>M1053+I1053</f>
        <v>8237638</v>
      </c>
      <c r="R1053" s="783">
        <f>Q1053/P1053</f>
        <v>0.63366446153846157</v>
      </c>
      <c r="S1053" s="782">
        <f>P1053-Q1053</f>
        <v>4762362</v>
      </c>
      <c r="T1053" s="84"/>
      <c r="AB1053" s="84">
        <f t="shared" si="169"/>
        <v>0</v>
      </c>
    </row>
    <row r="1054" spans="1:31" ht="15.75" collapsed="1" thickBot="1">
      <c r="A1054" s="84"/>
      <c r="B1054" s="84"/>
      <c r="C1054" s="84"/>
      <c r="D1054" s="84"/>
      <c r="G1054" s="784" t="s">
        <v>4905</v>
      </c>
      <c r="H1054" s="785">
        <f>SUM(H1053:H1053)</f>
        <v>13000000</v>
      </c>
      <c r="I1054" s="785">
        <f>SUM(I1053:I1053)</f>
        <v>8237638</v>
      </c>
      <c r="J1054" s="786">
        <f>I1054/H1054</f>
        <v>0.63366446153846157</v>
      </c>
      <c r="K1054" s="785">
        <f>H1054-I1054</f>
        <v>4762362</v>
      </c>
      <c r="L1054" s="787">
        <v>0</v>
      </c>
      <c r="M1054" s="787">
        <v>0</v>
      </c>
      <c r="N1054" s="788"/>
      <c r="O1054" s="787">
        <f>L1054-M1054</f>
        <v>0</v>
      </c>
      <c r="P1054" s="787">
        <f>L1054+H1054</f>
        <v>13000000</v>
      </c>
      <c r="Q1054" s="787">
        <f>M1054+I1054</f>
        <v>8237638</v>
      </c>
      <c r="R1054" s="788">
        <f>Q1054/P1054</f>
        <v>0.63366446153846157</v>
      </c>
      <c r="S1054" s="787">
        <f>P1054-Q1054</f>
        <v>4762362</v>
      </c>
      <c r="T1054" s="84"/>
      <c r="AB1054" s="84">
        <f t="shared" si="169"/>
        <v>0</v>
      </c>
    </row>
    <row r="1055" spans="1:31">
      <c r="A1055" s="84"/>
      <c r="B1055" s="84"/>
      <c r="C1055" s="84"/>
      <c r="D1055" s="84"/>
      <c r="G1055" s="797"/>
      <c r="H1055" s="798"/>
      <c r="I1055" s="798"/>
      <c r="J1055" s="799"/>
      <c r="K1055" s="798"/>
      <c r="L1055" s="800"/>
      <c r="M1055" s="800"/>
      <c r="N1055" s="801"/>
      <c r="O1055" s="800"/>
      <c r="P1055" s="800"/>
      <c r="Q1055" s="800"/>
      <c r="R1055" s="801"/>
      <c r="S1055" s="800"/>
      <c r="T1055" s="84"/>
      <c r="AB1055" s="84">
        <f t="shared" si="169"/>
        <v>0</v>
      </c>
    </row>
    <row r="1056" spans="1:31">
      <c r="E1056" s="770"/>
      <c r="F1056" s="771"/>
      <c r="G1056" s="804" t="s">
        <v>4739</v>
      </c>
      <c r="H1056" s="805"/>
      <c r="I1056" s="805"/>
      <c r="J1056" s="806"/>
      <c r="K1056" s="805"/>
      <c r="L1056" s="807"/>
      <c r="M1056" s="807"/>
      <c r="N1056" s="808"/>
      <c r="O1056" s="807"/>
      <c r="P1056" s="807"/>
      <c r="Q1056" s="807"/>
      <c r="R1056" s="808"/>
      <c r="S1056" s="862"/>
      <c r="AB1056" s="84">
        <f t="shared" si="169"/>
        <v>0</v>
      </c>
    </row>
    <row r="1057" spans="1:31">
      <c r="E1057" s="777"/>
      <c r="F1057" s="778" t="s">
        <v>235</v>
      </c>
      <c r="G1057" s="779" t="s">
        <v>236</v>
      </c>
      <c r="H1057" s="780">
        <f>H1053+H990+H1007+H995+H1019+H1033</f>
        <v>25201428</v>
      </c>
      <c r="I1057" s="780">
        <f>I1053+I990</f>
        <v>8237638</v>
      </c>
      <c r="J1057" s="781">
        <f>I1057/H1057</f>
        <v>0.32687187408586527</v>
      </c>
      <c r="K1057" s="780">
        <f>H1057-I1057</f>
        <v>16963790</v>
      </c>
      <c r="L1057" s="782">
        <v>0</v>
      </c>
      <c r="M1057" s="782">
        <v>0</v>
      </c>
      <c r="N1057" s="783"/>
      <c r="O1057" s="782">
        <f>L1057-M1057</f>
        <v>0</v>
      </c>
      <c r="P1057" s="782">
        <f>L1057+H1057</f>
        <v>25201428</v>
      </c>
      <c r="Q1057" s="782">
        <f>M1057+I1057</f>
        <v>8237638</v>
      </c>
      <c r="R1057" s="783">
        <f>Q1057/P1057</f>
        <v>0.32687187408586527</v>
      </c>
      <c r="S1057" s="782">
        <f>P1057-Q1057</f>
        <v>16963790</v>
      </c>
      <c r="AB1057" s="84">
        <f t="shared" si="169"/>
        <v>0</v>
      </c>
    </row>
    <row r="1058" spans="1:31" ht="15.75" thickBot="1">
      <c r="B1058" s="1146"/>
      <c r="E1058" s="777"/>
      <c r="F1058" s="803" t="s">
        <v>247</v>
      </c>
      <c r="G1058" s="779" t="s">
        <v>4692</v>
      </c>
      <c r="H1058" s="780"/>
      <c r="I1058" s="780"/>
      <c r="J1058" s="781"/>
      <c r="K1058" s="780"/>
      <c r="L1058" s="782">
        <f>L995+L1007+L1040</f>
        <v>18280192</v>
      </c>
      <c r="M1058" s="782"/>
      <c r="N1058" s="783"/>
      <c r="O1058" s="782"/>
      <c r="P1058" s="782">
        <f>L1058</f>
        <v>18280192</v>
      </c>
      <c r="Q1058" s="782"/>
      <c r="R1058" s="783"/>
      <c r="S1058" s="782"/>
    </row>
    <row r="1059" spans="1:31" ht="15.75" thickBot="1">
      <c r="G1059" s="784" t="s">
        <v>4740</v>
      </c>
      <c r="H1059" s="785">
        <f>SUM(H1057)</f>
        <v>25201428</v>
      </c>
      <c r="I1059" s="785">
        <f>SUM(I1057)</f>
        <v>8237638</v>
      </c>
      <c r="J1059" s="786">
        <f>SUM(J1057)</f>
        <v>0.32687187408586527</v>
      </c>
      <c r="K1059" s="785">
        <f>SUM(K1057)</f>
        <v>16963790</v>
      </c>
      <c r="L1059" s="787">
        <f>L1058</f>
        <v>18280192</v>
      </c>
      <c r="M1059" s="787">
        <v>0</v>
      </c>
      <c r="N1059" s="788"/>
      <c r="O1059" s="787">
        <f>L1059-M1059</f>
        <v>18280192</v>
      </c>
      <c r="P1059" s="787">
        <f>L1059+H1059</f>
        <v>43481620</v>
      </c>
      <c r="Q1059" s="787">
        <f>M1059+I1059</f>
        <v>8237638</v>
      </c>
      <c r="R1059" s="788">
        <f>Q1059/P1059</f>
        <v>0.18945103701288038</v>
      </c>
      <c r="S1059" s="787">
        <f>P1059-Q1059</f>
        <v>35243982</v>
      </c>
      <c r="AB1059" s="84">
        <f t="shared" si="169"/>
        <v>0</v>
      </c>
    </row>
    <row r="1060" spans="1:31">
      <c r="G1060" s="797"/>
      <c r="H1060" s="798"/>
      <c r="I1060" s="798"/>
      <c r="J1060" s="799"/>
      <c r="K1060" s="798"/>
      <c r="L1060" s="800"/>
      <c r="M1060" s="800"/>
      <c r="N1060" s="801"/>
      <c r="O1060" s="800"/>
      <c r="P1060" s="800"/>
      <c r="Q1060" s="800"/>
      <c r="R1060" s="801"/>
      <c r="S1060" s="800"/>
      <c r="AB1060" s="84">
        <f t="shared" si="169"/>
        <v>0</v>
      </c>
    </row>
    <row r="1061" spans="1:31">
      <c r="C1061" s="747" t="s">
        <v>3587</v>
      </c>
      <c r="G1061" s="851" t="s">
        <v>5403</v>
      </c>
      <c r="T1061" s="84"/>
      <c r="AB1061" s="84">
        <f t="shared" si="169"/>
        <v>0</v>
      </c>
    </row>
    <row r="1062" spans="1:31" ht="28.5">
      <c r="C1062" s="747" t="s">
        <v>4169</v>
      </c>
      <c r="D1062" s="756"/>
      <c r="G1062" s="851" t="s">
        <v>5438</v>
      </c>
      <c r="T1062" s="84"/>
      <c r="AB1062" s="84">
        <f t="shared" si="169"/>
        <v>0</v>
      </c>
    </row>
    <row r="1063" spans="1:31">
      <c r="C1063" s="747"/>
      <c r="D1063" s="764">
        <v>912</v>
      </c>
      <c r="E1063" s="765"/>
      <c r="F1063" s="764"/>
      <c r="G1063" s="766" t="s">
        <v>216</v>
      </c>
      <c r="T1063" s="84"/>
      <c r="AB1063" s="84">
        <f t="shared" si="169"/>
        <v>0</v>
      </c>
    </row>
    <row r="1064" spans="1:31" ht="15.75" thickBot="1">
      <c r="A1064" s="84"/>
      <c r="B1064" s="84"/>
      <c r="C1064" s="84"/>
      <c r="D1064" s="84"/>
      <c r="E1064" s="1145" t="s">
        <v>5313</v>
      </c>
      <c r="F1064" s="768">
        <v>463</v>
      </c>
      <c r="G1064" s="769" t="s">
        <v>4729</v>
      </c>
      <c r="H1064" s="749">
        <v>28000000</v>
      </c>
      <c r="I1064" s="749">
        <v>11563179.230000008</v>
      </c>
      <c r="J1064" s="750">
        <f>I1064/H1064</f>
        <v>0.41297068678571458</v>
      </c>
      <c r="K1064" s="749">
        <f>H1064-I1064</f>
        <v>16436820.769999992</v>
      </c>
      <c r="L1064" s="751">
        <v>0</v>
      </c>
      <c r="M1064" s="751">
        <v>0</v>
      </c>
      <c r="O1064" s="751">
        <f>L1064-M1064</f>
        <v>0</v>
      </c>
      <c r="P1064" s="751">
        <f>L1064+H1064</f>
        <v>28000000</v>
      </c>
      <c r="Q1064" s="751">
        <f>M1064+I1064</f>
        <v>11563179.230000008</v>
      </c>
      <c r="R1064" s="752">
        <f>Q1064/P1064</f>
        <v>0.41297068678571458</v>
      </c>
      <c r="S1064" s="751">
        <f>P1064-Q1064</f>
        <v>16436820.769999992</v>
      </c>
      <c r="T1064" s="84"/>
      <c r="Y1064" s="816">
        <v>1200000</v>
      </c>
      <c r="Z1064" s="812">
        <f>H1064-X1064+Y1064</f>
        <v>29200000</v>
      </c>
      <c r="AA1064" s="813">
        <v>18798150</v>
      </c>
      <c r="AB1064" s="84">
        <f t="shared" si="169"/>
        <v>10401850</v>
      </c>
      <c r="AE1064" s="84">
        <f>H1064-AA1064</f>
        <v>9201850</v>
      </c>
    </row>
    <row r="1065" spans="1:31">
      <c r="A1065" s="84"/>
      <c r="B1065" s="84"/>
      <c r="C1065" s="84"/>
      <c r="D1065" s="84"/>
      <c r="E1065" s="770"/>
      <c r="F1065" s="771"/>
      <c r="G1065" s="772" t="s">
        <v>4183</v>
      </c>
      <c r="H1065" s="773"/>
      <c r="I1065" s="773"/>
      <c r="J1065" s="774"/>
      <c r="K1065" s="773"/>
      <c r="L1065" s="775"/>
      <c r="M1065" s="775"/>
      <c r="N1065" s="776"/>
      <c r="O1065" s="775"/>
      <c r="P1065" s="775"/>
      <c r="Q1065" s="775"/>
      <c r="R1065" s="776"/>
      <c r="S1065" s="859"/>
      <c r="T1065" s="84"/>
      <c r="AB1065" s="84">
        <f t="shared" si="169"/>
        <v>0</v>
      </c>
    </row>
    <row r="1066" spans="1:31" ht="15.75" thickBot="1">
      <c r="A1066" s="84"/>
      <c r="B1066" s="84"/>
      <c r="C1066" s="84"/>
      <c r="D1066" s="84"/>
      <c r="E1066" s="777"/>
      <c r="F1066" s="778" t="s">
        <v>235</v>
      </c>
      <c r="G1066" s="779" t="s">
        <v>236</v>
      </c>
      <c r="H1066" s="780">
        <f>SUM(H1064:H1064)</f>
        <v>28000000</v>
      </c>
      <c r="I1066" s="780">
        <f>SUM(I1064:I1064)</f>
        <v>11563179.230000008</v>
      </c>
      <c r="J1066" s="781">
        <f>I1066/H1066</f>
        <v>0.41297068678571458</v>
      </c>
      <c r="K1066" s="780">
        <f>H1066-I1066</f>
        <v>16436820.769999992</v>
      </c>
      <c r="L1066" s="782">
        <v>0</v>
      </c>
      <c r="M1066" s="782">
        <v>0</v>
      </c>
      <c r="N1066" s="783"/>
      <c r="O1066" s="782">
        <f>L1066-M1066</f>
        <v>0</v>
      </c>
      <c r="P1066" s="782">
        <f>L1066+H1066</f>
        <v>28000000</v>
      </c>
      <c r="Q1066" s="782">
        <f>M1066+I1066</f>
        <v>11563179.230000008</v>
      </c>
      <c r="R1066" s="783">
        <f>Q1066/P1066</f>
        <v>0.41297068678571458</v>
      </c>
      <c r="S1066" s="782">
        <f>P1066-Q1066</f>
        <v>16436820.769999992</v>
      </c>
      <c r="T1066" s="84"/>
      <c r="AB1066" s="84">
        <f t="shared" si="169"/>
        <v>0</v>
      </c>
    </row>
    <row r="1067" spans="1:31" ht="15.75" thickBot="1">
      <c r="A1067" s="84"/>
      <c r="B1067" s="84"/>
      <c r="C1067" s="84"/>
      <c r="D1067" s="84"/>
      <c r="G1067" s="784" t="s">
        <v>4184</v>
      </c>
      <c r="H1067" s="785">
        <f>SUM(H1066:H1066)</f>
        <v>28000000</v>
      </c>
      <c r="I1067" s="785">
        <f>SUM(I1066:I1066)</f>
        <v>11563179.230000008</v>
      </c>
      <c r="J1067" s="786">
        <f>I1067/H1067</f>
        <v>0.41297068678571458</v>
      </c>
      <c r="K1067" s="785">
        <f>H1067-I1067</f>
        <v>16436820.769999992</v>
      </c>
      <c r="L1067" s="787">
        <v>0</v>
      </c>
      <c r="M1067" s="787">
        <v>0</v>
      </c>
      <c r="N1067" s="788"/>
      <c r="O1067" s="787">
        <f>L1067-M1067</f>
        <v>0</v>
      </c>
      <c r="P1067" s="787">
        <f>L1067+H1067</f>
        <v>28000000</v>
      </c>
      <c r="Q1067" s="787">
        <f>M1067+I1067</f>
        <v>11563179.230000008</v>
      </c>
      <c r="R1067" s="788">
        <f>Q1067/P1067</f>
        <v>0.41297068678571458</v>
      </c>
      <c r="S1067" s="787">
        <f>P1067-Q1067</f>
        <v>16436820.769999992</v>
      </c>
      <c r="T1067" s="84"/>
      <c r="AB1067" s="84">
        <f t="shared" si="169"/>
        <v>0</v>
      </c>
    </row>
    <row r="1068" spans="1:31" ht="28.5" collapsed="1">
      <c r="A1068" s="84"/>
      <c r="B1068" s="84"/>
      <c r="C1068" s="84"/>
      <c r="D1068" s="84"/>
      <c r="E1068" s="770"/>
      <c r="F1068" s="771"/>
      <c r="G1068" s="789" t="s">
        <v>4189</v>
      </c>
      <c r="H1068" s="790"/>
      <c r="I1068" s="791"/>
      <c r="J1068" s="792"/>
      <c r="K1068" s="791"/>
      <c r="L1068" s="793"/>
      <c r="M1068" s="794"/>
      <c r="N1068" s="795"/>
      <c r="O1068" s="794"/>
      <c r="P1068" s="794"/>
      <c r="Q1068" s="794"/>
      <c r="R1068" s="795"/>
      <c r="S1068" s="860"/>
      <c r="T1068" s="84"/>
      <c r="AB1068" s="84">
        <f t="shared" si="169"/>
        <v>0</v>
      </c>
    </row>
    <row r="1069" spans="1:31" ht="15.75" thickBot="1">
      <c r="A1069" s="84"/>
      <c r="B1069" s="84"/>
      <c r="C1069" s="84"/>
      <c r="D1069" s="84"/>
      <c r="E1069" s="777"/>
      <c r="F1069" s="778" t="s">
        <v>235</v>
      </c>
      <c r="G1069" s="779" t="s">
        <v>236</v>
      </c>
      <c r="H1069" s="780">
        <f>SUM(H1064:H1064)</f>
        <v>28000000</v>
      </c>
      <c r="I1069" s="780">
        <f>SUM(I1064:I1064)</f>
        <v>11563179.230000008</v>
      </c>
      <c r="J1069" s="781">
        <f>I1069/H1069</f>
        <v>0.41297068678571458</v>
      </c>
      <c r="K1069" s="780">
        <f>H1069-I1069</f>
        <v>16436820.769999992</v>
      </c>
      <c r="L1069" s="782">
        <v>0</v>
      </c>
      <c r="M1069" s="782">
        <v>0</v>
      </c>
      <c r="N1069" s="783"/>
      <c r="O1069" s="782">
        <f>L1069-M1069</f>
        <v>0</v>
      </c>
      <c r="P1069" s="782">
        <f>L1069+H1069</f>
        <v>28000000</v>
      </c>
      <c r="Q1069" s="782">
        <f>M1069+I1069</f>
        <v>11563179.230000008</v>
      </c>
      <c r="R1069" s="783">
        <f>Q1069/P1069</f>
        <v>0.41297068678571458</v>
      </c>
      <c r="S1069" s="782">
        <f>P1069-Q1069</f>
        <v>16436820.769999992</v>
      </c>
      <c r="T1069" s="84"/>
      <c r="AB1069" s="84">
        <f t="shared" si="169"/>
        <v>0</v>
      </c>
    </row>
    <row r="1070" spans="1:31" ht="15.75" collapsed="1" thickBot="1">
      <c r="A1070" s="84"/>
      <c r="B1070" s="84"/>
      <c r="C1070" s="84"/>
      <c r="D1070" s="84"/>
      <c r="G1070" s="784" t="s">
        <v>4190</v>
      </c>
      <c r="H1070" s="785">
        <f>SUM(H1069:H1069)</f>
        <v>28000000</v>
      </c>
      <c r="I1070" s="785">
        <f>SUM(I1069:I1069)</f>
        <v>11563179.230000008</v>
      </c>
      <c r="J1070" s="786">
        <f>I1070/H1070</f>
        <v>0.41297068678571458</v>
      </c>
      <c r="K1070" s="785">
        <f>H1070-I1070</f>
        <v>16436820.769999992</v>
      </c>
      <c r="L1070" s="787">
        <v>0</v>
      </c>
      <c r="M1070" s="787">
        <v>0</v>
      </c>
      <c r="N1070" s="788"/>
      <c r="O1070" s="787">
        <f>L1070-M1070</f>
        <v>0</v>
      </c>
      <c r="P1070" s="787">
        <f>L1070+H1070</f>
        <v>28000000</v>
      </c>
      <c r="Q1070" s="787">
        <f>M1070+I1070</f>
        <v>11563179.230000008</v>
      </c>
      <c r="R1070" s="788">
        <f>Q1070/P1070</f>
        <v>0.41297068678571458</v>
      </c>
      <c r="S1070" s="787">
        <f>P1070-Q1070</f>
        <v>16436820.769999992</v>
      </c>
      <c r="T1070" s="84"/>
      <c r="AB1070" s="84">
        <f t="shared" si="169"/>
        <v>0</v>
      </c>
    </row>
    <row r="1071" spans="1:31">
      <c r="AB1071" s="84">
        <f t="shared" si="169"/>
        <v>0</v>
      </c>
    </row>
    <row r="1072" spans="1:31">
      <c r="C1072" s="747" t="s">
        <v>5411</v>
      </c>
      <c r="D1072" s="756"/>
      <c r="G1072" s="851" t="s">
        <v>5259</v>
      </c>
      <c r="T1072" s="84"/>
      <c r="Z1072" s="1128"/>
      <c r="AA1072" s="1129"/>
      <c r="AB1072" s="84">
        <f t="shared" ref="AB1072:AB1080" si="175">Z1072-AA1072</f>
        <v>0</v>
      </c>
    </row>
    <row r="1073" spans="1:31">
      <c r="C1073" s="747"/>
      <c r="D1073" s="764">
        <v>912</v>
      </c>
      <c r="E1073" s="765"/>
      <c r="F1073" s="764"/>
      <c r="G1073" s="766" t="s">
        <v>216</v>
      </c>
      <c r="T1073" s="84"/>
      <c r="Z1073" s="1128"/>
      <c r="AA1073" s="1129"/>
      <c r="AB1073" s="84">
        <f t="shared" si="175"/>
        <v>0</v>
      </c>
    </row>
    <row r="1074" spans="1:31" ht="15.75" thickBot="1">
      <c r="A1074" s="84"/>
      <c r="B1074" s="84"/>
      <c r="C1074" s="84"/>
      <c r="D1074" s="84"/>
      <c r="E1074" s="1145" t="s">
        <v>5314</v>
      </c>
      <c r="F1074" s="768">
        <v>472</v>
      </c>
      <c r="G1074" s="769" t="s">
        <v>3813</v>
      </c>
      <c r="H1074" s="749">
        <f>25000000+1700000</f>
        <v>26700000</v>
      </c>
      <c r="I1074" s="749">
        <v>7989799.9800000004</v>
      </c>
      <c r="J1074" s="750">
        <f>I1074/H1074</f>
        <v>0.29924344494382021</v>
      </c>
      <c r="K1074" s="749">
        <f>H1074-I1074</f>
        <v>18710200.02</v>
      </c>
      <c r="L1074" s="751">
        <v>0</v>
      </c>
      <c r="M1074" s="751">
        <v>0</v>
      </c>
      <c r="O1074" s="751">
        <f>L1074-M1074</f>
        <v>0</v>
      </c>
      <c r="P1074" s="751">
        <f>L1074+H1074</f>
        <v>26700000</v>
      </c>
      <c r="Q1074" s="751">
        <f>M1074+I1074</f>
        <v>7989799.9800000004</v>
      </c>
      <c r="R1074" s="752">
        <f>Q1074/P1074</f>
        <v>0.29924344494382021</v>
      </c>
      <c r="S1074" s="751">
        <f>P1074-Q1074</f>
        <v>18710200.02</v>
      </c>
      <c r="T1074" s="84"/>
      <c r="Z1074" s="1128">
        <f>H1074-X1074+Y1074</f>
        <v>26700000</v>
      </c>
      <c r="AA1074" s="1129">
        <v>0</v>
      </c>
      <c r="AB1074" s="84">
        <f t="shared" si="175"/>
        <v>26700000</v>
      </c>
      <c r="AE1074" s="84">
        <f>H1074-AA1074</f>
        <v>26700000</v>
      </c>
    </row>
    <row r="1075" spans="1:31">
      <c r="A1075" s="84"/>
      <c r="B1075" s="84"/>
      <c r="C1075" s="84"/>
      <c r="D1075" s="84"/>
      <c r="E1075" s="770"/>
      <c r="F1075" s="771"/>
      <c r="G1075" s="772" t="s">
        <v>4183</v>
      </c>
      <c r="H1075" s="773"/>
      <c r="I1075" s="773"/>
      <c r="J1075" s="774"/>
      <c r="K1075" s="773"/>
      <c r="L1075" s="775"/>
      <c r="M1075" s="775"/>
      <c r="N1075" s="776"/>
      <c r="O1075" s="775"/>
      <c r="P1075" s="775"/>
      <c r="Q1075" s="775"/>
      <c r="R1075" s="776"/>
      <c r="S1075" s="859"/>
      <c r="T1075" s="84"/>
      <c r="Z1075" s="1128"/>
      <c r="AA1075" s="1129"/>
      <c r="AB1075" s="84">
        <f t="shared" si="175"/>
        <v>0</v>
      </c>
    </row>
    <row r="1076" spans="1:31" ht="15.75" thickBot="1">
      <c r="A1076" s="84"/>
      <c r="B1076" s="84"/>
      <c r="C1076" s="84"/>
      <c r="D1076" s="84"/>
      <c r="E1076" s="777"/>
      <c r="F1076" s="778" t="s">
        <v>235</v>
      </c>
      <c r="G1076" s="779" t="s">
        <v>236</v>
      </c>
      <c r="H1076" s="780">
        <f>SUM(H1074)</f>
        <v>26700000</v>
      </c>
      <c r="I1076" s="780">
        <f>SUM(I1074)</f>
        <v>7989799.9800000004</v>
      </c>
      <c r="J1076" s="781">
        <f>I1076/H1076</f>
        <v>0.29924344494382021</v>
      </c>
      <c r="K1076" s="780">
        <f>H1076-I1076</f>
        <v>18710200.02</v>
      </c>
      <c r="L1076" s="782">
        <f>SUM(L1074)</f>
        <v>0</v>
      </c>
      <c r="M1076" s="782">
        <f>SUM(M1074)</f>
        <v>0</v>
      </c>
      <c r="N1076" s="783"/>
      <c r="O1076" s="782">
        <f>SUM(O1074)</f>
        <v>0</v>
      </c>
      <c r="P1076" s="782">
        <f>L1076+H1076</f>
        <v>26700000</v>
      </c>
      <c r="Q1076" s="782">
        <f>M1076+I1076</f>
        <v>7989799.9800000004</v>
      </c>
      <c r="R1076" s="783">
        <f>Q1076/P1076</f>
        <v>0.29924344494382021</v>
      </c>
      <c r="S1076" s="782">
        <f>P1076-Q1076</f>
        <v>18710200.02</v>
      </c>
      <c r="T1076" s="84"/>
      <c r="Z1076" s="1128"/>
      <c r="AA1076" s="1129"/>
      <c r="AB1076" s="84">
        <f t="shared" si="175"/>
        <v>0</v>
      </c>
    </row>
    <row r="1077" spans="1:31" ht="15.75" thickBot="1">
      <c r="A1077" s="84"/>
      <c r="B1077" s="84"/>
      <c r="C1077" s="84"/>
      <c r="D1077" s="84"/>
      <c r="G1077" s="784" t="s">
        <v>4184</v>
      </c>
      <c r="H1077" s="785">
        <f>SUM(H1076:H1076)</f>
        <v>26700000</v>
      </c>
      <c r="I1077" s="785">
        <f>SUM(I1076:I1076)</f>
        <v>7989799.9800000004</v>
      </c>
      <c r="J1077" s="786">
        <f>I1077/H1077</f>
        <v>0.29924344494382021</v>
      </c>
      <c r="K1077" s="785">
        <f>H1077-I1077</f>
        <v>18710200.02</v>
      </c>
      <c r="L1077" s="787">
        <f>SUM(L1076:L1076)</f>
        <v>0</v>
      </c>
      <c r="M1077" s="787">
        <f>SUM(M1076:M1076)</f>
        <v>0</v>
      </c>
      <c r="N1077" s="788"/>
      <c r="O1077" s="787">
        <f>SUM(O1076:O1076)</f>
        <v>0</v>
      </c>
      <c r="P1077" s="787">
        <f>L1077+H1077</f>
        <v>26700000</v>
      </c>
      <c r="Q1077" s="787">
        <f>M1077+I1077</f>
        <v>7989799.9800000004</v>
      </c>
      <c r="R1077" s="788">
        <f>Q1077/P1077</f>
        <v>0.29924344494382021</v>
      </c>
      <c r="S1077" s="787">
        <f>P1077-Q1077</f>
        <v>18710200.02</v>
      </c>
      <c r="T1077" s="84"/>
      <c r="Z1077" s="1128"/>
      <c r="AA1077" s="1129"/>
      <c r="AB1077" s="84">
        <f t="shared" si="175"/>
        <v>0</v>
      </c>
    </row>
    <row r="1078" spans="1:31" collapsed="1">
      <c r="A1078" s="84"/>
      <c r="B1078" s="84"/>
      <c r="C1078" s="84"/>
      <c r="D1078" s="84"/>
      <c r="E1078" s="770"/>
      <c r="F1078" s="771"/>
      <c r="G1078" s="789" t="s">
        <v>5416</v>
      </c>
      <c r="H1078" s="790"/>
      <c r="I1078" s="791"/>
      <c r="J1078" s="792"/>
      <c r="K1078" s="791"/>
      <c r="L1078" s="793"/>
      <c r="M1078" s="794"/>
      <c r="N1078" s="795"/>
      <c r="O1078" s="794"/>
      <c r="P1078" s="794"/>
      <c r="Q1078" s="794"/>
      <c r="R1078" s="795"/>
      <c r="S1078" s="860"/>
      <c r="T1078" s="84"/>
      <c r="Z1078" s="1128"/>
      <c r="AA1078" s="1129"/>
      <c r="AB1078" s="84">
        <f t="shared" si="175"/>
        <v>0</v>
      </c>
    </row>
    <row r="1079" spans="1:31" ht="15.75" thickBot="1">
      <c r="A1079" s="84"/>
      <c r="B1079" s="84"/>
      <c r="C1079" s="84"/>
      <c r="D1079" s="84"/>
      <c r="E1079" s="777"/>
      <c r="F1079" s="778" t="s">
        <v>235</v>
      </c>
      <c r="G1079" s="779" t="s">
        <v>236</v>
      </c>
      <c r="H1079" s="780">
        <f>SUM(H1074:H1074)</f>
        <v>26700000</v>
      </c>
      <c r="I1079" s="780">
        <f>SUM(I1074:I1074)</f>
        <v>7989799.9800000004</v>
      </c>
      <c r="J1079" s="781">
        <f>I1079/H1079</f>
        <v>0.29924344494382021</v>
      </c>
      <c r="K1079" s="780">
        <f>H1079-I1079</f>
        <v>18710200.02</v>
      </c>
      <c r="L1079" s="782">
        <f>SUM(L1074:L1074)</f>
        <v>0</v>
      </c>
      <c r="M1079" s="782">
        <f>SUM(M1074:M1074)</f>
        <v>0</v>
      </c>
      <c r="N1079" s="783"/>
      <c r="O1079" s="782">
        <f>SUM(O1074:O1074)</f>
        <v>0</v>
      </c>
      <c r="P1079" s="782">
        <f>L1079+H1079</f>
        <v>26700000</v>
      </c>
      <c r="Q1079" s="782">
        <f>M1079+I1079</f>
        <v>7989799.9800000004</v>
      </c>
      <c r="R1079" s="783">
        <f>Q1079/P1079</f>
        <v>0.29924344494382021</v>
      </c>
      <c r="S1079" s="782">
        <f>P1079-Q1079</f>
        <v>18710200.02</v>
      </c>
      <c r="T1079" s="84"/>
      <c r="Z1079" s="1128"/>
      <c r="AA1079" s="1129"/>
      <c r="AB1079" s="84">
        <f t="shared" si="175"/>
        <v>0</v>
      </c>
    </row>
    <row r="1080" spans="1:31" ht="15.75" collapsed="1" thickBot="1">
      <c r="A1080" s="84"/>
      <c r="B1080" s="84"/>
      <c r="C1080" s="84"/>
      <c r="D1080" s="84"/>
      <c r="G1080" s="784" t="s">
        <v>5409</v>
      </c>
      <c r="H1080" s="785">
        <f>SUM(H1079:H1079)</f>
        <v>26700000</v>
      </c>
      <c r="I1080" s="785">
        <f>SUM(I1079:I1079)</f>
        <v>7989799.9800000004</v>
      </c>
      <c r="J1080" s="786">
        <f>I1080/H1080</f>
        <v>0.29924344494382021</v>
      </c>
      <c r="K1080" s="785">
        <f>H1080-I1080</f>
        <v>18710200.02</v>
      </c>
      <c r="L1080" s="787">
        <f>SUM(L1079:L1079)</f>
        <v>0</v>
      </c>
      <c r="M1080" s="787">
        <v>0</v>
      </c>
      <c r="N1080" s="788"/>
      <c r="O1080" s="787">
        <v>0</v>
      </c>
      <c r="P1080" s="787">
        <f>L1080+H1080</f>
        <v>26700000</v>
      </c>
      <c r="Q1080" s="787">
        <f>M1080+I1080</f>
        <v>7989799.9800000004</v>
      </c>
      <c r="R1080" s="788">
        <f>Q1080/P1080</f>
        <v>0.29924344494382021</v>
      </c>
      <c r="S1080" s="787">
        <f>P1080-Q1080</f>
        <v>18710200.02</v>
      </c>
      <c r="T1080" s="84"/>
      <c r="Z1080" s="1128"/>
      <c r="AA1080" s="1129"/>
      <c r="AB1080" s="84">
        <f t="shared" si="175"/>
        <v>0</v>
      </c>
    </row>
    <row r="1081" spans="1:31">
      <c r="C1081" s="1126"/>
      <c r="D1081" s="1123"/>
      <c r="E1081" s="1122"/>
      <c r="F1081" s="1123"/>
      <c r="G1081" s="1127"/>
      <c r="H1081" s="1086"/>
      <c r="I1081" s="1086"/>
      <c r="J1081" s="1124"/>
      <c r="K1081" s="1086"/>
      <c r="L1081" s="1062"/>
      <c r="M1081" s="1062"/>
      <c r="N1081" s="1125"/>
      <c r="O1081" s="1062"/>
      <c r="P1081" s="1062"/>
    </row>
    <row r="1082" spans="1:31">
      <c r="A1082" s="84"/>
      <c r="B1082" s="84"/>
      <c r="C1082" s="84"/>
      <c r="D1082" s="84"/>
      <c r="E1082" s="770"/>
      <c r="F1082" s="771"/>
      <c r="G1082" s="804" t="s">
        <v>4185</v>
      </c>
      <c r="H1082" s="805"/>
      <c r="I1082" s="805"/>
      <c r="J1082" s="806"/>
      <c r="K1082" s="805"/>
      <c r="L1082" s="807"/>
      <c r="M1082" s="807"/>
      <c r="N1082" s="808"/>
      <c r="O1082" s="807"/>
      <c r="P1082" s="807"/>
      <c r="Q1082" s="807"/>
      <c r="R1082" s="808"/>
      <c r="S1082" s="862"/>
      <c r="T1082" s="84"/>
      <c r="AB1082" s="84">
        <f t="shared" ref="AB1082:AB1149" si="176">Z1082-AA1082</f>
        <v>0</v>
      </c>
    </row>
    <row r="1083" spans="1:31" ht="15.75" thickBot="1">
      <c r="A1083" s="84"/>
      <c r="B1083" s="84"/>
      <c r="C1083" s="84"/>
      <c r="D1083" s="84"/>
      <c r="E1083" s="777"/>
      <c r="F1083" s="778" t="s">
        <v>235</v>
      </c>
      <c r="G1083" s="779" t="s">
        <v>236</v>
      </c>
      <c r="H1083" s="780">
        <f>SUM(H1064)+H1074</f>
        <v>54700000</v>
      </c>
      <c r="I1083" s="780">
        <f>I1069+I1079</f>
        <v>19552979.210000008</v>
      </c>
      <c r="J1083" s="781">
        <f>I1083/H1083</f>
        <v>0.35745848647166378</v>
      </c>
      <c r="K1083" s="780">
        <f>H1083-I1083</f>
        <v>35147020.789999992</v>
      </c>
      <c r="L1083" s="782">
        <v>0</v>
      </c>
      <c r="M1083" s="782">
        <v>0</v>
      </c>
      <c r="N1083" s="783"/>
      <c r="O1083" s="782">
        <f>L1083-M1083</f>
        <v>0</v>
      </c>
      <c r="P1083" s="782">
        <f>L1083+H1083</f>
        <v>54700000</v>
      </c>
      <c r="Q1083" s="782">
        <f>M1083+I1083</f>
        <v>19552979.210000008</v>
      </c>
      <c r="R1083" s="783">
        <f>Q1083/P1083</f>
        <v>0.35745848647166378</v>
      </c>
      <c r="S1083" s="782">
        <f>P1083-Q1083</f>
        <v>35147020.789999992</v>
      </c>
      <c r="T1083" s="84"/>
      <c r="AB1083" s="84">
        <f t="shared" si="176"/>
        <v>0</v>
      </c>
    </row>
    <row r="1084" spans="1:31" ht="15.75" thickBot="1">
      <c r="A1084" s="84"/>
      <c r="B1084" s="84"/>
      <c r="C1084" s="84"/>
      <c r="D1084" s="84"/>
      <c r="G1084" s="784" t="s">
        <v>4186</v>
      </c>
      <c r="H1084" s="785">
        <f>SUM(H1083:H1083)</f>
        <v>54700000</v>
      </c>
      <c r="I1084" s="785">
        <f>SUM(I1083:I1083)</f>
        <v>19552979.210000008</v>
      </c>
      <c r="J1084" s="786">
        <f>I1084/H1084</f>
        <v>0.35745848647166378</v>
      </c>
      <c r="K1084" s="785">
        <f>H1084-I1084</f>
        <v>35147020.789999992</v>
      </c>
      <c r="L1084" s="787">
        <v>0</v>
      </c>
      <c r="M1084" s="787">
        <v>0</v>
      </c>
      <c r="N1084" s="788"/>
      <c r="O1084" s="787">
        <f>L1084-M1084</f>
        <v>0</v>
      </c>
      <c r="P1084" s="787">
        <f>L1084+H1084</f>
        <v>54700000</v>
      </c>
      <c r="Q1084" s="787">
        <f>M1084+I1084</f>
        <v>19552979.210000008</v>
      </c>
      <c r="R1084" s="788">
        <f>Q1084/P1084</f>
        <v>0.35745848647166378</v>
      </c>
      <c r="S1084" s="787">
        <f>P1084-Q1084</f>
        <v>35147020.789999992</v>
      </c>
      <c r="T1084" s="84"/>
      <c r="AB1084" s="84">
        <f t="shared" si="176"/>
        <v>0</v>
      </c>
    </row>
    <row r="1085" spans="1:31">
      <c r="G1085" s="797"/>
      <c r="H1085" s="798"/>
      <c r="I1085" s="798"/>
      <c r="J1085" s="799"/>
      <c r="K1085" s="798"/>
      <c r="L1085" s="800"/>
      <c r="M1085" s="800"/>
      <c r="N1085" s="801"/>
      <c r="O1085" s="800"/>
      <c r="P1085" s="800"/>
      <c r="Q1085" s="800"/>
      <c r="R1085" s="801"/>
      <c r="S1085" s="800"/>
      <c r="AB1085" s="84">
        <f t="shared" si="176"/>
        <v>0</v>
      </c>
    </row>
    <row r="1086" spans="1:31" ht="30" customHeight="1">
      <c r="C1086" s="747" t="s">
        <v>5439</v>
      </c>
      <c r="G1086" s="851" t="s">
        <v>5402</v>
      </c>
      <c r="T1086" s="84"/>
      <c r="AB1086" s="84">
        <f t="shared" si="176"/>
        <v>0</v>
      </c>
    </row>
    <row r="1087" spans="1:31" ht="28.5">
      <c r="C1087" s="747" t="s">
        <v>5440</v>
      </c>
      <c r="D1087" s="756"/>
      <c r="G1087" s="851" t="s">
        <v>5441</v>
      </c>
      <c r="T1087" s="84"/>
      <c r="AB1087" s="84">
        <f t="shared" si="176"/>
        <v>0</v>
      </c>
    </row>
    <row r="1088" spans="1:31">
      <c r="C1088" s="747"/>
      <c r="D1088" s="764">
        <v>920</v>
      </c>
      <c r="E1088" s="765"/>
      <c r="F1088" s="764"/>
      <c r="G1088" s="766" t="s">
        <v>221</v>
      </c>
      <c r="T1088" s="84"/>
      <c r="AB1088" s="84">
        <f t="shared" si="176"/>
        <v>0</v>
      </c>
    </row>
    <row r="1089" spans="1:31" ht="15.75" thickBot="1">
      <c r="A1089" s="84"/>
      <c r="B1089" s="84"/>
      <c r="C1089" s="84"/>
      <c r="D1089" s="84"/>
      <c r="E1089" s="1145" t="s">
        <v>5315</v>
      </c>
      <c r="F1089" s="768">
        <v>463</v>
      </c>
      <c r="G1089" s="769" t="s">
        <v>4729</v>
      </c>
      <c r="H1089" s="749">
        <v>18000000</v>
      </c>
      <c r="I1089" s="749">
        <v>9641016.0799999963</v>
      </c>
      <c r="J1089" s="750">
        <f>I1089/H1089</f>
        <v>0.53561200444444423</v>
      </c>
      <c r="K1089" s="749">
        <f>H1089-I1089</f>
        <v>8358983.9200000037</v>
      </c>
      <c r="L1089" s="751">
        <v>0</v>
      </c>
      <c r="M1089" s="751">
        <v>0</v>
      </c>
      <c r="O1089" s="751">
        <f>L1089-M1089</f>
        <v>0</v>
      </c>
      <c r="P1089" s="751">
        <f>L1089+H1089</f>
        <v>18000000</v>
      </c>
      <c r="Q1089" s="751">
        <f>M1089+I1089</f>
        <v>9641016.0799999963</v>
      </c>
      <c r="R1089" s="752">
        <f>Q1089/P1089</f>
        <v>0.53561200444444423</v>
      </c>
      <c r="S1089" s="751">
        <f>P1089-Q1089</f>
        <v>8358983.9200000037</v>
      </c>
      <c r="T1089" s="84"/>
      <c r="Y1089" s="816">
        <v>1000000</v>
      </c>
      <c r="Z1089" s="812">
        <f>H1089-X1089+Y1089</f>
        <v>19000000</v>
      </c>
      <c r="AA1089" s="813">
        <v>5500000</v>
      </c>
      <c r="AB1089" s="84">
        <f t="shared" si="176"/>
        <v>13500000</v>
      </c>
      <c r="AE1089" s="84">
        <f>H1089-AA1089</f>
        <v>12500000</v>
      </c>
    </row>
    <row r="1090" spans="1:31">
      <c r="A1090" s="84"/>
      <c r="B1090" s="84"/>
      <c r="C1090" s="84"/>
      <c r="D1090" s="84"/>
      <c r="E1090" s="770"/>
      <c r="F1090" s="771"/>
      <c r="G1090" s="772" t="s">
        <v>4187</v>
      </c>
      <c r="H1090" s="773"/>
      <c r="I1090" s="773"/>
      <c r="J1090" s="774"/>
      <c r="K1090" s="773"/>
      <c r="L1090" s="775"/>
      <c r="M1090" s="775"/>
      <c r="N1090" s="776"/>
      <c r="O1090" s="775"/>
      <c r="P1090" s="775"/>
      <c r="Q1090" s="775"/>
      <c r="R1090" s="776"/>
      <c r="S1090" s="859"/>
      <c r="T1090" s="84"/>
      <c r="AB1090" s="84">
        <f t="shared" si="176"/>
        <v>0</v>
      </c>
    </row>
    <row r="1091" spans="1:31" ht="15.75" thickBot="1">
      <c r="A1091" s="84"/>
      <c r="B1091" s="84"/>
      <c r="C1091" s="84"/>
      <c r="D1091" s="84"/>
      <c r="E1091" s="777"/>
      <c r="F1091" s="778" t="s">
        <v>235</v>
      </c>
      <c r="G1091" s="779" t="s">
        <v>236</v>
      </c>
      <c r="H1091" s="780">
        <f>SUM(H1089)</f>
        <v>18000000</v>
      </c>
      <c r="I1091" s="780">
        <f>SUM(I1089)</f>
        <v>9641016.0799999963</v>
      </c>
      <c r="J1091" s="781">
        <f>I1091/H1091</f>
        <v>0.53561200444444423</v>
      </c>
      <c r="K1091" s="780">
        <f>H1091-I1091</f>
        <v>8358983.9200000037</v>
      </c>
      <c r="L1091" s="782">
        <f>SUM(L1089)</f>
        <v>0</v>
      </c>
      <c r="M1091" s="782">
        <f>SUM(M1089)</f>
        <v>0</v>
      </c>
      <c r="N1091" s="783"/>
      <c r="O1091" s="782">
        <f>SUM(O1089)</f>
        <v>0</v>
      </c>
      <c r="P1091" s="782">
        <f>L1091+H1091</f>
        <v>18000000</v>
      </c>
      <c r="Q1091" s="782">
        <f>M1091+I1091</f>
        <v>9641016.0799999963</v>
      </c>
      <c r="R1091" s="783">
        <f>Q1091/P1091</f>
        <v>0.53561200444444423</v>
      </c>
      <c r="S1091" s="782">
        <f>P1091-Q1091</f>
        <v>8358983.9200000037</v>
      </c>
      <c r="T1091" s="84"/>
      <c r="AB1091" s="84">
        <f t="shared" si="176"/>
        <v>0</v>
      </c>
    </row>
    <row r="1092" spans="1:31" ht="15.75" thickBot="1">
      <c r="A1092" s="84"/>
      <c r="B1092" s="84"/>
      <c r="C1092" s="84"/>
      <c r="D1092" s="84"/>
      <c r="G1092" s="784" t="s">
        <v>4188</v>
      </c>
      <c r="H1092" s="785">
        <f>SUM(H1091:H1091)</f>
        <v>18000000</v>
      </c>
      <c r="I1092" s="785">
        <f>SUM(I1091:I1091)</f>
        <v>9641016.0799999963</v>
      </c>
      <c r="J1092" s="786">
        <f>I1092/H1092</f>
        <v>0.53561200444444423</v>
      </c>
      <c r="K1092" s="785">
        <f>H1092-I1092</f>
        <v>8358983.9200000037</v>
      </c>
      <c r="L1092" s="787">
        <f>SUM(L1091:L1091)</f>
        <v>0</v>
      </c>
      <c r="M1092" s="787">
        <f>SUM(M1091:M1091)</f>
        <v>0</v>
      </c>
      <c r="N1092" s="788"/>
      <c r="O1092" s="787">
        <f>SUM(O1091:O1091)</f>
        <v>0</v>
      </c>
      <c r="P1092" s="787">
        <f>L1092+H1092</f>
        <v>18000000</v>
      </c>
      <c r="Q1092" s="787">
        <f>M1092+I1092</f>
        <v>9641016.0799999963</v>
      </c>
      <c r="R1092" s="788">
        <f>Q1092/P1092</f>
        <v>0.53561200444444423</v>
      </c>
      <c r="S1092" s="787">
        <f>P1092-Q1092</f>
        <v>8358983.9200000037</v>
      </c>
      <c r="T1092" s="84"/>
      <c r="AB1092" s="84">
        <f t="shared" si="176"/>
        <v>0</v>
      </c>
    </row>
    <row r="1093" spans="1:31" ht="28.5" collapsed="1">
      <c r="A1093" s="84"/>
      <c r="B1093" s="84"/>
      <c r="C1093" s="84"/>
      <c r="D1093" s="84"/>
      <c r="E1093" s="770"/>
      <c r="F1093" s="771"/>
      <c r="G1093" s="789" t="s">
        <v>4189</v>
      </c>
      <c r="H1093" s="790"/>
      <c r="I1093" s="791"/>
      <c r="J1093" s="792"/>
      <c r="K1093" s="791"/>
      <c r="L1093" s="793"/>
      <c r="M1093" s="794"/>
      <c r="N1093" s="795"/>
      <c r="O1093" s="794"/>
      <c r="P1093" s="794"/>
      <c r="Q1093" s="794"/>
      <c r="R1093" s="795"/>
      <c r="S1093" s="860"/>
      <c r="T1093" s="84"/>
      <c r="AB1093" s="84">
        <f t="shared" si="176"/>
        <v>0</v>
      </c>
    </row>
    <row r="1094" spans="1:31" ht="15.75" thickBot="1">
      <c r="A1094" s="84"/>
      <c r="B1094" s="84"/>
      <c r="C1094" s="84"/>
      <c r="D1094" s="84"/>
      <c r="E1094" s="777"/>
      <c r="F1094" s="778" t="s">
        <v>235</v>
      </c>
      <c r="G1094" s="779" t="s">
        <v>236</v>
      </c>
      <c r="H1094" s="780">
        <f>SUM(H1089:H1089)</f>
        <v>18000000</v>
      </c>
      <c r="I1094" s="780">
        <f>SUM(I1089:I1089)</f>
        <v>9641016.0799999963</v>
      </c>
      <c r="J1094" s="781">
        <f>I1094/H1094</f>
        <v>0.53561200444444423</v>
      </c>
      <c r="K1094" s="780">
        <f>H1094-I1094</f>
        <v>8358983.9200000037</v>
      </c>
      <c r="L1094" s="782">
        <f>SUM(L1089:L1089)</f>
        <v>0</v>
      </c>
      <c r="M1094" s="782">
        <f>SUM(M1089:M1089)</f>
        <v>0</v>
      </c>
      <c r="N1094" s="783"/>
      <c r="O1094" s="782">
        <f>SUM(O1089:O1089)</f>
        <v>0</v>
      </c>
      <c r="P1094" s="782">
        <f>L1094+H1094</f>
        <v>18000000</v>
      </c>
      <c r="Q1094" s="782">
        <f>M1094+I1094</f>
        <v>9641016.0799999963</v>
      </c>
      <c r="R1094" s="783">
        <f>Q1094/P1094</f>
        <v>0.53561200444444423</v>
      </c>
      <c r="S1094" s="782">
        <f>P1094-Q1094</f>
        <v>8358983.9200000037</v>
      </c>
      <c r="T1094" s="84"/>
      <c r="AB1094" s="84">
        <f t="shared" si="176"/>
        <v>0</v>
      </c>
    </row>
    <row r="1095" spans="1:31" ht="15.75" collapsed="1" thickBot="1">
      <c r="A1095" s="84"/>
      <c r="B1095" s="84"/>
      <c r="C1095" s="84"/>
      <c r="D1095" s="84"/>
      <c r="G1095" s="784" t="s">
        <v>5460</v>
      </c>
      <c r="H1095" s="785">
        <f>SUM(H1094:H1094)</f>
        <v>18000000</v>
      </c>
      <c r="I1095" s="785">
        <f>SUM(I1094:I1094)</f>
        <v>9641016.0799999963</v>
      </c>
      <c r="J1095" s="786">
        <f>I1095/H1095</f>
        <v>0.53561200444444423</v>
      </c>
      <c r="K1095" s="785">
        <f>H1095-I1095</f>
        <v>8358983.9200000037</v>
      </c>
      <c r="L1095" s="787">
        <f>SUM(L1094:L1094)</f>
        <v>0</v>
      </c>
      <c r="M1095" s="787">
        <v>0</v>
      </c>
      <c r="N1095" s="788"/>
      <c r="O1095" s="787">
        <v>0</v>
      </c>
      <c r="P1095" s="787">
        <f>L1095+H1095</f>
        <v>18000000</v>
      </c>
      <c r="Q1095" s="787">
        <f>M1095+I1095</f>
        <v>9641016.0799999963</v>
      </c>
      <c r="R1095" s="788">
        <f>Q1095/P1095</f>
        <v>0.53561200444444423</v>
      </c>
      <c r="S1095" s="787">
        <f>P1095-Q1095</f>
        <v>8358983.9200000037</v>
      </c>
      <c r="T1095" s="84"/>
      <c r="AB1095" s="84">
        <f t="shared" si="176"/>
        <v>0</v>
      </c>
    </row>
    <row r="1096" spans="1:31">
      <c r="AB1096" s="84">
        <f t="shared" si="176"/>
        <v>0</v>
      </c>
    </row>
    <row r="1097" spans="1:31">
      <c r="C1097" s="747" t="s">
        <v>5442</v>
      </c>
      <c r="D1097" s="756"/>
      <c r="G1097" s="851" t="s">
        <v>5258</v>
      </c>
      <c r="T1097" s="84"/>
      <c r="AB1097" s="84">
        <f t="shared" si="176"/>
        <v>0</v>
      </c>
    </row>
    <row r="1098" spans="1:31">
      <c r="C1098" s="747"/>
      <c r="D1098" s="764">
        <v>920</v>
      </c>
      <c r="E1098" s="765"/>
      <c r="F1098" s="764"/>
      <c r="G1098" s="766" t="s">
        <v>221</v>
      </c>
      <c r="T1098" s="84"/>
      <c r="AB1098" s="84">
        <f t="shared" si="176"/>
        <v>0</v>
      </c>
    </row>
    <row r="1099" spans="1:31" ht="15.75" thickBot="1">
      <c r="A1099" s="84"/>
      <c r="B1099" s="84"/>
      <c r="C1099" s="84"/>
      <c r="D1099" s="84"/>
      <c r="E1099" s="1145" t="s">
        <v>5110</v>
      </c>
      <c r="F1099" s="768">
        <v>472</v>
      </c>
      <c r="G1099" s="769" t="s">
        <v>3813</v>
      </c>
      <c r="H1099" s="749">
        <v>900000</v>
      </c>
      <c r="I1099" s="749">
        <v>3815175.98</v>
      </c>
      <c r="J1099" s="750">
        <f>I1099/H1099</f>
        <v>4.2390844222222226</v>
      </c>
      <c r="K1099" s="749">
        <f>H1099-I1099</f>
        <v>-2915175.98</v>
      </c>
      <c r="L1099" s="751">
        <v>0</v>
      </c>
      <c r="M1099" s="751">
        <v>0</v>
      </c>
      <c r="O1099" s="751">
        <f>L1099-M1099</f>
        <v>0</v>
      </c>
      <c r="P1099" s="751">
        <f>L1099+H1099</f>
        <v>900000</v>
      </c>
      <c r="Q1099" s="751">
        <f>M1099+I1099</f>
        <v>3815175.98</v>
      </c>
      <c r="R1099" s="752">
        <f>Q1099/P1099</f>
        <v>4.2390844222222226</v>
      </c>
      <c r="S1099" s="751">
        <f>P1099-Q1099</f>
        <v>-2915175.98</v>
      </c>
      <c r="T1099" s="84"/>
      <c r="Z1099" s="812">
        <f>H1099-X1099+Y1099</f>
        <v>900000</v>
      </c>
      <c r="AA1099" s="813">
        <v>0</v>
      </c>
      <c r="AB1099" s="84">
        <f t="shared" si="176"/>
        <v>900000</v>
      </c>
      <c r="AE1099" s="84">
        <f>H1099-AA1099</f>
        <v>900000</v>
      </c>
    </row>
    <row r="1100" spans="1:31">
      <c r="A1100" s="84"/>
      <c r="B1100" s="84"/>
      <c r="C1100" s="84"/>
      <c r="D1100" s="84"/>
      <c r="E1100" s="770"/>
      <c r="F1100" s="771"/>
      <c r="G1100" s="772" t="s">
        <v>4187</v>
      </c>
      <c r="H1100" s="773"/>
      <c r="I1100" s="773"/>
      <c r="J1100" s="774"/>
      <c r="K1100" s="773"/>
      <c r="L1100" s="775"/>
      <c r="M1100" s="775"/>
      <c r="N1100" s="776"/>
      <c r="O1100" s="775"/>
      <c r="P1100" s="775"/>
      <c r="Q1100" s="775"/>
      <c r="R1100" s="776"/>
      <c r="S1100" s="859"/>
      <c r="T1100" s="84"/>
      <c r="AB1100" s="84">
        <f t="shared" si="176"/>
        <v>0</v>
      </c>
    </row>
    <row r="1101" spans="1:31" ht="15.75" thickBot="1">
      <c r="A1101" s="84"/>
      <c r="B1101" s="84"/>
      <c r="C1101" s="84"/>
      <c r="D1101" s="84"/>
      <c r="E1101" s="777"/>
      <c r="F1101" s="778" t="s">
        <v>235</v>
      </c>
      <c r="G1101" s="779" t="s">
        <v>236</v>
      </c>
      <c r="H1101" s="780">
        <f>SUM(H1099)</f>
        <v>900000</v>
      </c>
      <c r="I1101" s="780">
        <f>SUM(I1099)</f>
        <v>3815175.98</v>
      </c>
      <c r="J1101" s="781">
        <f>I1101/H1101</f>
        <v>4.2390844222222226</v>
      </c>
      <c r="K1101" s="780">
        <f>H1101-I1101</f>
        <v>-2915175.98</v>
      </c>
      <c r="L1101" s="782">
        <f>SUM(L1099)</f>
        <v>0</v>
      </c>
      <c r="M1101" s="782">
        <f>SUM(M1099)</f>
        <v>0</v>
      </c>
      <c r="N1101" s="783"/>
      <c r="O1101" s="782">
        <f>SUM(O1099)</f>
        <v>0</v>
      </c>
      <c r="P1101" s="782">
        <f>L1101+H1101</f>
        <v>900000</v>
      </c>
      <c r="Q1101" s="782">
        <f>M1101+I1101</f>
        <v>3815175.98</v>
      </c>
      <c r="R1101" s="783">
        <f>Q1101/P1101</f>
        <v>4.2390844222222226</v>
      </c>
      <c r="S1101" s="782">
        <f>P1101-Q1101</f>
        <v>-2915175.98</v>
      </c>
      <c r="T1101" s="84"/>
      <c r="AB1101" s="84">
        <f t="shared" si="176"/>
        <v>0</v>
      </c>
    </row>
    <row r="1102" spans="1:31" ht="15.75" thickBot="1">
      <c r="A1102" s="84"/>
      <c r="B1102" s="84"/>
      <c r="C1102" s="84"/>
      <c r="D1102" s="84"/>
      <c r="G1102" s="784" t="s">
        <v>4188</v>
      </c>
      <c r="H1102" s="785">
        <f>SUM(H1101:H1101)</f>
        <v>900000</v>
      </c>
      <c r="I1102" s="785">
        <f>SUM(I1101:I1101)</f>
        <v>3815175.98</v>
      </c>
      <c r="J1102" s="786">
        <f>I1102/H1102</f>
        <v>4.2390844222222226</v>
      </c>
      <c r="K1102" s="785">
        <f>H1102-I1102</f>
        <v>-2915175.98</v>
      </c>
      <c r="L1102" s="787">
        <f>SUM(L1101:L1101)</f>
        <v>0</v>
      </c>
      <c r="M1102" s="787">
        <f>SUM(M1101:M1101)</f>
        <v>0</v>
      </c>
      <c r="N1102" s="788"/>
      <c r="O1102" s="787">
        <f>SUM(O1101:O1101)</f>
        <v>0</v>
      </c>
      <c r="P1102" s="787">
        <f>L1102+H1102</f>
        <v>900000</v>
      </c>
      <c r="Q1102" s="787">
        <f>M1102+I1102</f>
        <v>3815175.98</v>
      </c>
      <c r="R1102" s="788">
        <f>Q1102/P1102</f>
        <v>4.2390844222222226</v>
      </c>
      <c r="S1102" s="787">
        <f>P1102-Q1102</f>
        <v>-2915175.98</v>
      </c>
      <c r="T1102" s="84"/>
      <c r="AB1102" s="84">
        <f t="shared" si="176"/>
        <v>0</v>
      </c>
    </row>
    <row r="1103" spans="1:31" collapsed="1">
      <c r="A1103" s="84"/>
      <c r="B1103" s="84"/>
      <c r="C1103" s="84"/>
      <c r="D1103" s="84"/>
      <c r="E1103" s="770"/>
      <c r="F1103" s="771"/>
      <c r="G1103" s="789" t="s">
        <v>5461</v>
      </c>
      <c r="H1103" s="790"/>
      <c r="I1103" s="791"/>
      <c r="J1103" s="792"/>
      <c r="K1103" s="791"/>
      <c r="L1103" s="793"/>
      <c r="M1103" s="794"/>
      <c r="N1103" s="795"/>
      <c r="O1103" s="794"/>
      <c r="P1103" s="794"/>
      <c r="Q1103" s="794"/>
      <c r="R1103" s="795"/>
      <c r="S1103" s="860"/>
      <c r="T1103" s="84"/>
      <c r="AB1103" s="84">
        <f t="shared" si="176"/>
        <v>0</v>
      </c>
    </row>
    <row r="1104" spans="1:31" ht="15.75" thickBot="1">
      <c r="A1104" s="84"/>
      <c r="B1104" s="84"/>
      <c r="C1104" s="84"/>
      <c r="D1104" s="84"/>
      <c r="E1104" s="777"/>
      <c r="F1104" s="778" t="s">
        <v>235</v>
      </c>
      <c r="G1104" s="779" t="s">
        <v>236</v>
      </c>
      <c r="H1104" s="780">
        <f>SUM(H1099:H1099)</f>
        <v>900000</v>
      </c>
      <c r="I1104" s="780">
        <f>SUM(I1099:I1099)</f>
        <v>3815175.98</v>
      </c>
      <c r="J1104" s="781">
        <f>I1104/H1104</f>
        <v>4.2390844222222226</v>
      </c>
      <c r="K1104" s="780">
        <f>H1104-I1104</f>
        <v>-2915175.98</v>
      </c>
      <c r="L1104" s="782">
        <f>SUM(L1099:L1099)</f>
        <v>0</v>
      </c>
      <c r="M1104" s="782">
        <f>SUM(M1099:M1099)</f>
        <v>0</v>
      </c>
      <c r="N1104" s="783"/>
      <c r="O1104" s="782">
        <f>SUM(O1099:O1099)</f>
        <v>0</v>
      </c>
      <c r="P1104" s="782">
        <f>L1104+H1104</f>
        <v>900000</v>
      </c>
      <c r="Q1104" s="782">
        <f>M1104+I1104</f>
        <v>3815175.98</v>
      </c>
      <c r="R1104" s="783">
        <f>Q1104/P1104</f>
        <v>4.2390844222222226</v>
      </c>
      <c r="S1104" s="782">
        <f>P1104-Q1104</f>
        <v>-2915175.98</v>
      </c>
      <c r="T1104" s="84"/>
      <c r="AB1104" s="84">
        <f t="shared" si="176"/>
        <v>0</v>
      </c>
    </row>
    <row r="1105" spans="1:31" ht="15.75" collapsed="1" thickBot="1">
      <c r="A1105" s="84"/>
      <c r="B1105" s="84"/>
      <c r="C1105" s="84"/>
      <c r="D1105" s="84"/>
      <c r="G1105" s="784" t="s">
        <v>5462</v>
      </c>
      <c r="H1105" s="785">
        <f>SUM(H1104:H1104)</f>
        <v>900000</v>
      </c>
      <c r="I1105" s="785">
        <f>SUM(I1104:I1104)</f>
        <v>3815175.98</v>
      </c>
      <c r="J1105" s="786">
        <f>I1105/H1105</f>
        <v>4.2390844222222226</v>
      </c>
      <c r="K1105" s="785">
        <f>H1105-I1105</f>
        <v>-2915175.98</v>
      </c>
      <c r="L1105" s="787">
        <f>SUM(L1104:L1104)</f>
        <v>0</v>
      </c>
      <c r="M1105" s="787">
        <v>0</v>
      </c>
      <c r="N1105" s="788"/>
      <c r="O1105" s="787">
        <v>0</v>
      </c>
      <c r="P1105" s="787">
        <f>L1105+H1105</f>
        <v>900000</v>
      </c>
      <c r="Q1105" s="787">
        <f>M1105+I1105</f>
        <v>3815175.98</v>
      </c>
      <c r="R1105" s="788">
        <f>Q1105/P1105</f>
        <v>4.2390844222222226</v>
      </c>
      <c r="S1105" s="787">
        <f>P1105-Q1105</f>
        <v>-2915175.98</v>
      </c>
      <c r="T1105" s="84"/>
      <c r="AB1105" s="84">
        <f t="shared" si="176"/>
        <v>0</v>
      </c>
    </row>
    <row r="1106" spans="1:31">
      <c r="AB1106" s="84">
        <f t="shared" si="176"/>
        <v>0</v>
      </c>
    </row>
    <row r="1107" spans="1:31">
      <c r="A1107" s="84"/>
      <c r="B1107" s="84"/>
      <c r="C1107" s="84"/>
      <c r="D1107" s="84"/>
      <c r="E1107" s="770"/>
      <c r="F1107" s="771"/>
      <c r="G1107" s="804" t="s">
        <v>4193</v>
      </c>
      <c r="H1107" s="805"/>
      <c r="I1107" s="805"/>
      <c r="J1107" s="806"/>
      <c r="K1107" s="805"/>
      <c r="L1107" s="807"/>
      <c r="M1107" s="807"/>
      <c r="N1107" s="808"/>
      <c r="O1107" s="807"/>
      <c r="P1107" s="807"/>
      <c r="Q1107" s="807"/>
      <c r="R1107" s="808"/>
      <c r="S1107" s="862"/>
      <c r="T1107" s="84"/>
      <c r="AB1107" s="84">
        <f t="shared" si="176"/>
        <v>0</v>
      </c>
    </row>
    <row r="1108" spans="1:31" ht="15.75" thickBot="1">
      <c r="A1108" s="84"/>
      <c r="B1108" s="84"/>
      <c r="C1108" s="84"/>
      <c r="D1108" s="84"/>
      <c r="E1108" s="777"/>
      <c r="F1108" s="778" t="s">
        <v>235</v>
      </c>
      <c r="G1108" s="779" t="s">
        <v>236</v>
      </c>
      <c r="H1108" s="780">
        <f>H1094+H1104</f>
        <v>18900000</v>
      </c>
      <c r="I1108" s="780">
        <f t="shared" ref="I1108:S1108" si="177">I1094+I1104</f>
        <v>13456192.059999997</v>
      </c>
      <c r="J1108" s="781">
        <f>I1108/H1108</f>
        <v>0.71196783386243367</v>
      </c>
      <c r="K1108" s="780">
        <f t="shared" si="177"/>
        <v>5443807.9400000032</v>
      </c>
      <c r="L1108" s="782">
        <f t="shared" si="177"/>
        <v>0</v>
      </c>
      <c r="M1108" s="782">
        <f t="shared" si="177"/>
        <v>0</v>
      </c>
      <c r="N1108" s="783">
        <f t="shared" si="177"/>
        <v>0</v>
      </c>
      <c r="O1108" s="782">
        <f t="shared" si="177"/>
        <v>0</v>
      </c>
      <c r="P1108" s="782">
        <f t="shared" si="177"/>
        <v>18900000</v>
      </c>
      <c r="Q1108" s="782">
        <f t="shared" si="177"/>
        <v>13456192.059999997</v>
      </c>
      <c r="R1108" s="783">
        <f t="shared" si="177"/>
        <v>4.7746964266666669</v>
      </c>
      <c r="S1108" s="782">
        <f t="shared" si="177"/>
        <v>5443807.9400000032</v>
      </c>
      <c r="T1108" s="84"/>
      <c r="AB1108" s="84">
        <f t="shared" si="176"/>
        <v>0</v>
      </c>
    </row>
    <row r="1109" spans="1:31" ht="15.75" thickBot="1">
      <c r="A1109" s="84"/>
      <c r="B1109" s="84"/>
      <c r="C1109" s="84"/>
      <c r="D1109" s="84"/>
      <c r="G1109" s="784" t="s">
        <v>4194</v>
      </c>
      <c r="H1109" s="785">
        <f>SUM(H1108:H1108)</f>
        <v>18900000</v>
      </c>
      <c r="I1109" s="785">
        <f>SUM(I1108:I1108)</f>
        <v>13456192.059999997</v>
      </c>
      <c r="J1109" s="786">
        <f>I1109/H1109</f>
        <v>0.71196783386243367</v>
      </c>
      <c r="K1109" s="785">
        <f>H1109-I1109</f>
        <v>5443807.9400000032</v>
      </c>
      <c r="L1109" s="787">
        <v>0</v>
      </c>
      <c r="M1109" s="787">
        <v>0</v>
      </c>
      <c r="N1109" s="788"/>
      <c r="O1109" s="787">
        <f>L1109-M1109</f>
        <v>0</v>
      </c>
      <c r="P1109" s="787">
        <f>L1109+H1109</f>
        <v>18900000</v>
      </c>
      <c r="Q1109" s="787">
        <f>M1109+I1109</f>
        <v>13456192.059999997</v>
      </c>
      <c r="R1109" s="788">
        <f>Q1109/P1109</f>
        <v>0.71196783386243367</v>
      </c>
      <c r="S1109" s="787">
        <f>P1109-Q1109</f>
        <v>5443807.9400000032</v>
      </c>
      <c r="T1109" s="84"/>
      <c r="AB1109" s="84">
        <f t="shared" si="176"/>
        <v>0</v>
      </c>
    </row>
    <row r="1110" spans="1:31">
      <c r="A1110" s="84"/>
      <c r="B1110" s="84"/>
      <c r="C1110" s="84"/>
      <c r="D1110" s="84"/>
      <c r="G1110" s="797"/>
      <c r="H1110" s="798"/>
      <c r="I1110" s="798"/>
      <c r="J1110" s="799"/>
      <c r="K1110" s="798"/>
      <c r="L1110" s="800"/>
      <c r="M1110" s="800"/>
      <c r="N1110" s="801"/>
      <c r="O1110" s="800"/>
      <c r="P1110" s="800"/>
      <c r="Q1110" s="800"/>
      <c r="R1110" s="801"/>
      <c r="S1110" s="800"/>
      <c r="T1110" s="84"/>
      <c r="AB1110" s="84">
        <f t="shared" si="176"/>
        <v>0</v>
      </c>
    </row>
    <row r="1111" spans="1:31" s="954" customFormat="1" ht="28.5">
      <c r="A1111" s="753"/>
      <c r="B1111" s="754"/>
      <c r="C1111" s="956" t="s">
        <v>5443</v>
      </c>
      <c r="D1111" s="956"/>
      <c r="E1111" s="988"/>
      <c r="F1111" s="989"/>
      <c r="G1111" s="748" t="s">
        <v>5404</v>
      </c>
      <c r="H1111" s="990"/>
      <c r="I1111" s="990"/>
      <c r="J1111" s="991"/>
      <c r="K1111" s="990"/>
      <c r="L1111" s="633"/>
      <c r="M1111" s="633"/>
      <c r="N1111" s="992"/>
      <c r="O1111" s="633"/>
      <c r="P1111" s="633"/>
      <c r="Q1111" s="633"/>
      <c r="R1111" s="992"/>
      <c r="S1111" s="633"/>
      <c r="T1111" s="953"/>
      <c r="V1111" s="955"/>
      <c r="W1111" s="955"/>
      <c r="X1111" s="815"/>
      <c r="Y1111" s="816"/>
      <c r="Z1111" s="812"/>
      <c r="AA1111" s="813"/>
      <c r="AB1111" s="954">
        <f t="shared" si="176"/>
        <v>0</v>
      </c>
    </row>
    <row r="1112" spans="1:31" ht="22.5" customHeight="1">
      <c r="C1112" s="747" t="s">
        <v>5444</v>
      </c>
      <c r="D1112" s="756"/>
      <c r="G1112" s="851" t="s">
        <v>5030</v>
      </c>
      <c r="AB1112" s="84">
        <f t="shared" si="176"/>
        <v>0</v>
      </c>
    </row>
    <row r="1113" spans="1:31" s="954" customFormat="1" ht="30">
      <c r="A1113" s="753"/>
      <c r="B1113" s="754"/>
      <c r="C1113" s="956"/>
      <c r="D1113" s="993" t="s">
        <v>3876</v>
      </c>
      <c r="E1113" s="994"/>
      <c r="F1113" s="995"/>
      <c r="G1113" s="996" t="s">
        <v>4158</v>
      </c>
      <c r="H1113" s="990"/>
      <c r="I1113" s="990"/>
      <c r="J1113" s="991"/>
      <c r="K1113" s="990"/>
      <c r="L1113" s="633"/>
      <c r="M1113" s="633"/>
      <c r="N1113" s="992"/>
      <c r="O1113" s="633"/>
      <c r="P1113" s="633"/>
      <c r="Q1113" s="633"/>
      <c r="R1113" s="992"/>
      <c r="S1113" s="633"/>
      <c r="T1113" s="953"/>
      <c r="V1113" s="955"/>
      <c r="W1113" s="955"/>
      <c r="X1113" s="815"/>
      <c r="Y1113" s="816"/>
      <c r="Z1113" s="812"/>
      <c r="AA1113" s="813"/>
      <c r="AB1113" s="954">
        <f t="shared" si="176"/>
        <v>0</v>
      </c>
    </row>
    <row r="1114" spans="1:31" ht="15.75" thickBot="1">
      <c r="A1114" s="84"/>
      <c r="B1114" s="84"/>
      <c r="C1114" s="84"/>
      <c r="D1114" s="84"/>
      <c r="E1114" s="1145" t="s">
        <v>5318</v>
      </c>
      <c r="F1114" s="768">
        <v>463</v>
      </c>
      <c r="G1114" s="769" t="s">
        <v>4729</v>
      </c>
      <c r="H1114" s="749">
        <v>9300000</v>
      </c>
      <c r="I1114" s="749">
        <v>4281932.8099999996</v>
      </c>
      <c r="J1114" s="750">
        <f>I1114/H1114</f>
        <v>0.46042288279569887</v>
      </c>
      <c r="K1114" s="749">
        <f>H1114-I1114</f>
        <v>5018067.1900000004</v>
      </c>
      <c r="L1114" s="751">
        <v>0</v>
      </c>
      <c r="M1114" s="751">
        <v>0</v>
      </c>
      <c r="O1114" s="751">
        <f>L1114-M1114</f>
        <v>0</v>
      </c>
      <c r="P1114" s="751">
        <f>L1114+H1114</f>
        <v>9300000</v>
      </c>
      <c r="Q1114" s="751">
        <f>M1114+I1114</f>
        <v>4281932.8099999996</v>
      </c>
      <c r="R1114" s="752">
        <f>Q1114/P1114</f>
        <v>0.46042288279569887</v>
      </c>
      <c r="S1114" s="751">
        <f>P1114-Q1114</f>
        <v>5018067.1900000004</v>
      </c>
      <c r="T1114" s="84"/>
      <c r="X1114" s="815">
        <v>2000000</v>
      </c>
      <c r="Z1114" s="812">
        <f>H1114-X1114+Y1114</f>
        <v>7300000</v>
      </c>
      <c r="AA1114" s="813">
        <v>10000000</v>
      </c>
      <c r="AB1114" s="84">
        <f t="shared" si="176"/>
        <v>-2700000</v>
      </c>
      <c r="AE1114" s="84">
        <f>H1114-AA1114</f>
        <v>-700000</v>
      </c>
    </row>
    <row r="1115" spans="1:31">
      <c r="A1115" s="84"/>
      <c r="B1115" s="84"/>
      <c r="C1115" s="84"/>
      <c r="D1115" s="84"/>
      <c r="E1115" s="770"/>
      <c r="F1115" s="771"/>
      <c r="G1115" s="772" t="s">
        <v>4173</v>
      </c>
      <c r="H1115" s="773"/>
      <c r="I1115" s="773"/>
      <c r="J1115" s="774"/>
      <c r="K1115" s="773"/>
      <c r="L1115" s="775"/>
      <c r="M1115" s="775"/>
      <c r="N1115" s="776"/>
      <c r="O1115" s="775"/>
      <c r="P1115" s="775"/>
      <c r="Q1115" s="775"/>
      <c r="R1115" s="776"/>
      <c r="S1115" s="859"/>
      <c r="T1115" s="84"/>
      <c r="AB1115" s="84">
        <f t="shared" si="176"/>
        <v>0</v>
      </c>
    </row>
    <row r="1116" spans="1:31" ht="15.75" thickBot="1">
      <c r="A1116" s="84"/>
      <c r="B1116" s="84"/>
      <c r="C1116" s="84"/>
      <c r="D1116" s="84"/>
      <c r="E1116" s="777"/>
      <c r="F1116" s="778" t="s">
        <v>235</v>
      </c>
      <c r="G1116" s="779" t="s">
        <v>236</v>
      </c>
      <c r="H1116" s="780">
        <f t="shared" ref="H1116:M1116" si="178">SUM(H1114:H1114)</f>
        <v>9300000</v>
      </c>
      <c r="I1116" s="780">
        <f t="shared" si="178"/>
        <v>4281932.8099999996</v>
      </c>
      <c r="J1116" s="781">
        <f t="shared" si="178"/>
        <v>0.46042288279569887</v>
      </c>
      <c r="K1116" s="780">
        <f t="shared" si="178"/>
        <v>5018067.1900000004</v>
      </c>
      <c r="L1116" s="782">
        <f t="shared" si="178"/>
        <v>0</v>
      </c>
      <c r="M1116" s="782">
        <f t="shared" si="178"/>
        <v>0</v>
      </c>
      <c r="N1116" s="783"/>
      <c r="O1116" s="782">
        <f>SUM(O1114:O1114)</f>
        <v>0</v>
      </c>
      <c r="P1116" s="782">
        <f>SUM(P1114:P1114)</f>
        <v>9300000</v>
      </c>
      <c r="Q1116" s="782">
        <f>SUM(Q1114:Q1114)</f>
        <v>4281932.8099999996</v>
      </c>
      <c r="R1116" s="783">
        <f>SUM(R1114:R1114)</f>
        <v>0.46042288279569887</v>
      </c>
      <c r="S1116" s="782">
        <f>SUM(S1114:S1114)</f>
        <v>5018067.1900000004</v>
      </c>
      <c r="T1116" s="84"/>
      <c r="AB1116" s="84">
        <f t="shared" si="176"/>
        <v>0</v>
      </c>
    </row>
    <row r="1117" spans="1:31" ht="15.75" thickBot="1">
      <c r="A1117" s="84"/>
      <c r="B1117" s="84"/>
      <c r="C1117" s="84"/>
      <c r="D1117" s="84"/>
      <c r="G1117" s="784" t="s">
        <v>4174</v>
      </c>
      <c r="H1117" s="785">
        <f t="shared" ref="H1117:M1117" si="179">SUM(H1116:H1116)</f>
        <v>9300000</v>
      </c>
      <c r="I1117" s="785">
        <f t="shared" si="179"/>
        <v>4281932.8099999996</v>
      </c>
      <c r="J1117" s="786">
        <f t="shared" si="179"/>
        <v>0.46042288279569887</v>
      </c>
      <c r="K1117" s="785">
        <f t="shared" si="179"/>
        <v>5018067.1900000004</v>
      </c>
      <c r="L1117" s="787">
        <f t="shared" si="179"/>
        <v>0</v>
      </c>
      <c r="M1117" s="787">
        <f t="shared" si="179"/>
        <v>0</v>
      </c>
      <c r="N1117" s="788"/>
      <c r="O1117" s="787">
        <f>SUM(O1116:O1116)</f>
        <v>0</v>
      </c>
      <c r="P1117" s="787">
        <f>SUM(P1116:P1116)</f>
        <v>9300000</v>
      </c>
      <c r="Q1117" s="787">
        <f>SUM(Q1116:Q1116)</f>
        <v>4281932.8099999996</v>
      </c>
      <c r="R1117" s="788">
        <f>SUM(R1116:R1116)</f>
        <v>0.46042288279569887</v>
      </c>
      <c r="S1117" s="787">
        <f>SUM(S1116:S1116)</f>
        <v>5018067.1900000004</v>
      </c>
      <c r="T1117" s="84"/>
      <c r="AB1117" s="84">
        <f t="shared" si="176"/>
        <v>0</v>
      </c>
    </row>
    <row r="1118" spans="1:31" ht="28.5" collapsed="1">
      <c r="A1118" s="84"/>
      <c r="B1118" s="84"/>
      <c r="C1118" s="84"/>
      <c r="D1118" s="84"/>
      <c r="E1118" s="770"/>
      <c r="F1118" s="771"/>
      <c r="G1118" s="789" t="s">
        <v>5464</v>
      </c>
      <c r="H1118" s="790"/>
      <c r="I1118" s="791"/>
      <c r="J1118" s="792"/>
      <c r="K1118" s="791"/>
      <c r="L1118" s="793"/>
      <c r="M1118" s="794"/>
      <c r="N1118" s="795"/>
      <c r="O1118" s="794"/>
      <c r="P1118" s="794"/>
      <c r="Q1118" s="794"/>
      <c r="R1118" s="795"/>
      <c r="S1118" s="860"/>
      <c r="T1118" s="84"/>
      <c r="AB1118" s="84">
        <f t="shared" si="176"/>
        <v>0</v>
      </c>
    </row>
    <row r="1119" spans="1:31" ht="15.75" thickBot="1">
      <c r="A1119" s="84"/>
      <c r="B1119" s="84"/>
      <c r="C1119" s="84"/>
      <c r="D1119" s="84"/>
      <c r="E1119" s="777"/>
      <c r="F1119" s="778" t="s">
        <v>235</v>
      </c>
      <c r="G1119" s="779" t="s">
        <v>236</v>
      </c>
      <c r="H1119" s="780">
        <f t="shared" ref="H1119:M1119" si="180">SUM(H1114:H1114)</f>
        <v>9300000</v>
      </c>
      <c r="I1119" s="780">
        <f t="shared" si="180"/>
        <v>4281932.8099999996</v>
      </c>
      <c r="J1119" s="781">
        <f t="shared" si="180"/>
        <v>0.46042288279569887</v>
      </c>
      <c r="K1119" s="780">
        <f t="shared" si="180"/>
        <v>5018067.1900000004</v>
      </c>
      <c r="L1119" s="782">
        <f t="shared" si="180"/>
        <v>0</v>
      </c>
      <c r="M1119" s="782">
        <f t="shared" si="180"/>
        <v>0</v>
      </c>
      <c r="N1119" s="783"/>
      <c r="O1119" s="782">
        <f>SUM(O1114:O1114)</f>
        <v>0</v>
      </c>
      <c r="P1119" s="782">
        <f>SUM(P1114:P1114)</f>
        <v>9300000</v>
      </c>
      <c r="Q1119" s="782">
        <f>SUM(Q1114:Q1114)</f>
        <v>4281932.8099999996</v>
      </c>
      <c r="R1119" s="783">
        <f>SUM(R1114:R1114)</f>
        <v>0.46042288279569887</v>
      </c>
      <c r="S1119" s="782">
        <f>SUM(S1114:S1114)</f>
        <v>5018067.1900000004</v>
      </c>
      <c r="T1119" s="84"/>
      <c r="AB1119" s="84">
        <f t="shared" si="176"/>
        <v>0</v>
      </c>
    </row>
    <row r="1120" spans="1:31" ht="15.75" collapsed="1" thickBot="1">
      <c r="G1120" s="784" t="s">
        <v>5463</v>
      </c>
      <c r="H1120" s="785">
        <f t="shared" ref="H1120:M1120" si="181">SUM(H1119:H1119)</f>
        <v>9300000</v>
      </c>
      <c r="I1120" s="785">
        <f t="shared" si="181"/>
        <v>4281932.8099999996</v>
      </c>
      <c r="J1120" s="786">
        <f t="shared" si="181"/>
        <v>0.46042288279569887</v>
      </c>
      <c r="K1120" s="785">
        <f t="shared" si="181"/>
        <v>5018067.1900000004</v>
      </c>
      <c r="L1120" s="787">
        <f t="shared" si="181"/>
        <v>0</v>
      </c>
      <c r="M1120" s="787">
        <f t="shared" si="181"/>
        <v>0</v>
      </c>
      <c r="N1120" s="788"/>
      <c r="O1120" s="787">
        <f>SUM(O1119:O1119)</f>
        <v>0</v>
      </c>
      <c r="P1120" s="787">
        <f>SUM(P1119:P1119)</f>
        <v>9300000</v>
      </c>
      <c r="Q1120" s="787">
        <f>SUM(Q1119:Q1119)</f>
        <v>4281932.8099999996</v>
      </c>
      <c r="R1120" s="788">
        <f>SUM(R1119:R1119)</f>
        <v>0.46042288279569887</v>
      </c>
      <c r="S1120" s="787">
        <f>SUM(S1119:S1119)</f>
        <v>5018067.1900000004</v>
      </c>
      <c r="AB1120" s="84">
        <f t="shared" si="176"/>
        <v>0</v>
      </c>
    </row>
    <row r="1121" spans="1:31">
      <c r="G1121" s="797"/>
      <c r="H1121" s="798"/>
      <c r="I1121" s="798"/>
      <c r="J1121" s="799"/>
      <c r="K1121" s="798"/>
      <c r="L1121" s="800"/>
      <c r="M1121" s="800"/>
      <c r="N1121" s="801"/>
      <c r="O1121" s="800"/>
      <c r="P1121" s="800"/>
      <c r="Q1121" s="800"/>
      <c r="R1121" s="801"/>
      <c r="S1121" s="800"/>
      <c r="AB1121" s="84">
        <f t="shared" si="176"/>
        <v>0</v>
      </c>
    </row>
    <row r="1122" spans="1:31" ht="33" hidden="1" customHeight="1">
      <c r="C1122" s="747" t="s">
        <v>4061</v>
      </c>
      <c r="D1122" s="756"/>
      <c r="G1122" s="851" t="s">
        <v>5037</v>
      </c>
      <c r="AB1122" s="84">
        <f t="shared" si="176"/>
        <v>0</v>
      </c>
    </row>
    <row r="1123" spans="1:31" s="954" customFormat="1" hidden="1">
      <c r="A1123" s="753"/>
      <c r="B1123" s="754"/>
      <c r="C1123" s="956"/>
      <c r="D1123" s="993" t="s">
        <v>3870</v>
      </c>
      <c r="E1123" s="994"/>
      <c r="F1123" s="995"/>
      <c r="G1123" s="996" t="s">
        <v>101</v>
      </c>
      <c r="H1123" s="990"/>
      <c r="I1123" s="990"/>
      <c r="J1123" s="991"/>
      <c r="K1123" s="990"/>
      <c r="L1123" s="633"/>
      <c r="M1123" s="633"/>
      <c r="N1123" s="992"/>
      <c r="O1123" s="633"/>
      <c r="P1123" s="633"/>
      <c r="Q1123" s="633"/>
      <c r="R1123" s="992"/>
      <c r="S1123" s="633"/>
      <c r="T1123" s="953"/>
      <c r="V1123" s="955"/>
      <c r="W1123" s="955"/>
      <c r="X1123" s="815"/>
      <c r="Y1123" s="816"/>
      <c r="Z1123" s="812"/>
      <c r="AA1123" s="813"/>
      <c r="AB1123" s="954">
        <f t="shared" si="176"/>
        <v>0</v>
      </c>
    </row>
    <row r="1124" spans="1:31" ht="15.75" hidden="1" thickBot="1">
      <c r="A1124" s="84"/>
      <c r="B1124" s="84"/>
      <c r="C1124" s="84"/>
      <c r="D1124" s="84"/>
      <c r="E1124" s="746" t="s">
        <v>5113</v>
      </c>
      <c r="F1124" s="768">
        <v>511</v>
      </c>
      <c r="G1124" s="769" t="s">
        <v>4131</v>
      </c>
      <c r="H1124" s="749">
        <v>0</v>
      </c>
      <c r="I1124" s="749">
        <v>0</v>
      </c>
      <c r="K1124" s="749">
        <f>H1124-I1124</f>
        <v>0</v>
      </c>
      <c r="L1124" s="751">
        <v>0</v>
      </c>
      <c r="M1124" s="751">
        <v>0</v>
      </c>
      <c r="O1124" s="751">
        <f>L1124-M1124</f>
        <v>0</v>
      </c>
      <c r="P1124" s="751">
        <f>L1124+H1124</f>
        <v>0</v>
      </c>
      <c r="Q1124" s="751">
        <f>M1124+I1124</f>
        <v>0</v>
      </c>
      <c r="S1124" s="751">
        <f>P1124-Q1124</f>
        <v>0</v>
      </c>
      <c r="T1124" s="84"/>
      <c r="Z1124" s="812">
        <f>H1124-X1124+Y1124</f>
        <v>0</v>
      </c>
      <c r="AA1124" s="813">
        <v>0</v>
      </c>
      <c r="AB1124" s="84">
        <f t="shared" si="176"/>
        <v>0</v>
      </c>
      <c r="AC1124" s="84">
        <v>7</v>
      </c>
      <c r="AE1124" s="84">
        <f>H1124-AA1124</f>
        <v>0</v>
      </c>
    </row>
    <row r="1125" spans="1:31" hidden="1">
      <c r="A1125" s="84"/>
      <c r="B1125" s="84"/>
      <c r="C1125" s="84"/>
      <c r="D1125" s="84"/>
      <c r="E1125" s="770"/>
      <c r="F1125" s="771"/>
      <c r="G1125" s="772" t="s">
        <v>5033</v>
      </c>
      <c r="H1125" s="773"/>
      <c r="I1125" s="773"/>
      <c r="J1125" s="774"/>
      <c r="K1125" s="773"/>
      <c r="L1125" s="775"/>
      <c r="M1125" s="775"/>
      <c r="N1125" s="776"/>
      <c r="O1125" s="775"/>
      <c r="P1125" s="775"/>
      <c r="Q1125" s="775"/>
      <c r="R1125" s="776"/>
      <c r="S1125" s="859"/>
      <c r="T1125" s="84"/>
      <c r="AB1125" s="84">
        <f t="shared" si="176"/>
        <v>0</v>
      </c>
    </row>
    <row r="1126" spans="1:31" hidden="1">
      <c r="A1126" s="84"/>
      <c r="B1126" s="84"/>
      <c r="C1126" s="84"/>
      <c r="D1126" s="84"/>
      <c r="E1126" s="777"/>
      <c r="F1126" s="778" t="s">
        <v>235</v>
      </c>
      <c r="G1126" s="779" t="s">
        <v>236</v>
      </c>
      <c r="H1126" s="780">
        <f t="shared" ref="H1126:M1126" si="182">SUM(H1124:H1124)</f>
        <v>0</v>
      </c>
      <c r="I1126" s="780">
        <f t="shared" si="182"/>
        <v>0</v>
      </c>
      <c r="J1126" s="781"/>
      <c r="K1126" s="780">
        <f t="shared" si="182"/>
        <v>0</v>
      </c>
      <c r="L1126" s="782">
        <v>0</v>
      </c>
      <c r="M1126" s="782">
        <f t="shared" si="182"/>
        <v>0</v>
      </c>
      <c r="N1126" s="783"/>
      <c r="O1126" s="782">
        <f>SUM(O1124:O1124)</f>
        <v>0</v>
      </c>
      <c r="P1126" s="782">
        <f>H1126+L1126</f>
        <v>0</v>
      </c>
      <c r="Q1126" s="782">
        <f>SUM(Q1124:Q1124)</f>
        <v>0</v>
      </c>
      <c r="R1126" s="783"/>
      <c r="S1126" s="782">
        <f>SUM(S1124:S1124)</f>
        <v>0</v>
      </c>
      <c r="T1126" s="84"/>
      <c r="AB1126" s="84">
        <f t="shared" si="176"/>
        <v>0</v>
      </c>
    </row>
    <row r="1127" spans="1:31" ht="15.75" hidden="1" thickBot="1">
      <c r="A1127" s="84"/>
      <c r="B1127" s="84"/>
      <c r="C1127" s="84"/>
      <c r="D1127" s="84"/>
      <c r="E1127" s="777"/>
      <c r="F1127" s="778" t="s">
        <v>247</v>
      </c>
      <c r="G1127" s="779" t="s">
        <v>4692</v>
      </c>
      <c r="H1127" s="780"/>
      <c r="I1127" s="780"/>
      <c r="J1127" s="781"/>
      <c r="K1127" s="780"/>
      <c r="L1127" s="782">
        <f>L1124</f>
        <v>0</v>
      </c>
      <c r="M1127" s="782"/>
      <c r="N1127" s="783"/>
      <c r="O1127" s="782"/>
      <c r="P1127" s="782">
        <f>H1127+L1127</f>
        <v>0</v>
      </c>
      <c r="Q1127" s="782"/>
      <c r="R1127" s="783"/>
      <c r="S1127" s="782"/>
      <c r="T1127" s="84"/>
    </row>
    <row r="1128" spans="1:31" ht="15.75" hidden="1" thickBot="1">
      <c r="A1128" s="84"/>
      <c r="B1128" s="84"/>
      <c r="C1128" s="84"/>
      <c r="D1128" s="84"/>
      <c r="G1128" s="784" t="s">
        <v>5034</v>
      </c>
      <c r="H1128" s="785">
        <f t="shared" ref="H1128:M1128" si="183">SUM(H1126:H1126)</f>
        <v>0</v>
      </c>
      <c r="I1128" s="785">
        <f t="shared" si="183"/>
        <v>0</v>
      </c>
      <c r="J1128" s="786"/>
      <c r="K1128" s="785">
        <f t="shared" si="183"/>
        <v>0</v>
      </c>
      <c r="L1128" s="787">
        <f>SUM(L1126:L1127)</f>
        <v>0</v>
      </c>
      <c r="M1128" s="787">
        <f t="shared" si="183"/>
        <v>0</v>
      </c>
      <c r="N1128" s="788"/>
      <c r="O1128" s="787">
        <f>SUM(O1126:O1126)</f>
        <v>0</v>
      </c>
      <c r="P1128" s="787">
        <f>H1128+L1128</f>
        <v>0</v>
      </c>
      <c r="Q1128" s="787">
        <f>SUM(Q1126:Q1126)</f>
        <v>0</v>
      </c>
      <c r="R1128" s="788"/>
      <c r="S1128" s="787">
        <f>SUM(S1126:S1126)</f>
        <v>0</v>
      </c>
      <c r="T1128" s="84"/>
      <c r="AB1128" s="84">
        <f t="shared" si="176"/>
        <v>0</v>
      </c>
    </row>
    <row r="1129" spans="1:31" ht="28.5" hidden="1" collapsed="1">
      <c r="A1129" s="84"/>
      <c r="B1129" s="84"/>
      <c r="C1129" s="84"/>
      <c r="D1129" s="84"/>
      <c r="E1129" s="770"/>
      <c r="F1129" s="771"/>
      <c r="G1129" s="789" t="s">
        <v>5035</v>
      </c>
      <c r="H1129" s="790"/>
      <c r="I1129" s="791"/>
      <c r="J1129" s="792"/>
      <c r="K1129" s="791"/>
      <c r="L1129" s="793"/>
      <c r="M1129" s="794"/>
      <c r="N1129" s="795"/>
      <c r="O1129" s="794"/>
      <c r="P1129" s="794"/>
      <c r="Q1129" s="794"/>
      <c r="R1129" s="795"/>
      <c r="S1129" s="860"/>
      <c r="T1129" s="84"/>
      <c r="AB1129" s="84">
        <f t="shared" si="176"/>
        <v>0</v>
      </c>
    </row>
    <row r="1130" spans="1:31" hidden="1">
      <c r="A1130" s="84"/>
      <c r="B1130" s="84"/>
      <c r="C1130" s="84"/>
      <c r="D1130" s="84"/>
      <c r="E1130" s="777"/>
      <c r="F1130" s="778" t="s">
        <v>235</v>
      </c>
      <c r="G1130" s="779" t="s">
        <v>236</v>
      </c>
      <c r="H1130" s="780">
        <f>H1126</f>
        <v>0</v>
      </c>
      <c r="I1130" s="780">
        <f>SUM(I1124:I1124)</f>
        <v>0</v>
      </c>
      <c r="J1130" s="781"/>
      <c r="K1130" s="780">
        <f>SUM(K1124:K1124)</f>
        <v>0</v>
      </c>
      <c r="L1130" s="782">
        <f>L1126</f>
        <v>0</v>
      </c>
      <c r="M1130" s="782">
        <f>M1126</f>
        <v>0</v>
      </c>
      <c r="N1130" s="783"/>
      <c r="O1130" s="782">
        <f>O1126</f>
        <v>0</v>
      </c>
      <c r="P1130" s="782">
        <f>P1126</f>
        <v>0</v>
      </c>
      <c r="Q1130" s="782">
        <f>SUM(Q1124:Q1124)</f>
        <v>0</v>
      </c>
      <c r="R1130" s="783"/>
      <c r="S1130" s="782">
        <f>SUM(S1124:S1124)</f>
        <v>0</v>
      </c>
      <c r="T1130" s="84"/>
      <c r="AB1130" s="84">
        <f t="shared" si="176"/>
        <v>0</v>
      </c>
    </row>
    <row r="1131" spans="1:31" ht="15.75" hidden="1" thickBot="1">
      <c r="A1131" s="84"/>
      <c r="B1131" s="84"/>
      <c r="C1131" s="84"/>
      <c r="D1131" s="84"/>
      <c r="E1131" s="777"/>
      <c r="F1131" s="778" t="s">
        <v>247</v>
      </c>
      <c r="G1131" s="779" t="s">
        <v>4692</v>
      </c>
      <c r="H1131" s="780">
        <f>H1127</f>
        <v>0</v>
      </c>
      <c r="I1131" s="780"/>
      <c r="J1131" s="781"/>
      <c r="K1131" s="780"/>
      <c r="L1131" s="782">
        <f>L1127</f>
        <v>0</v>
      </c>
      <c r="M1131" s="782">
        <f>M1127</f>
        <v>0</v>
      </c>
      <c r="N1131" s="783"/>
      <c r="O1131" s="782">
        <f>O1127</f>
        <v>0</v>
      </c>
      <c r="P1131" s="782">
        <f>P1127</f>
        <v>0</v>
      </c>
      <c r="Q1131" s="782"/>
      <c r="R1131" s="783"/>
      <c r="S1131" s="782"/>
      <c r="T1131" s="84"/>
    </row>
    <row r="1132" spans="1:31" ht="15.75" hidden="1" collapsed="1" thickBot="1">
      <c r="G1132" s="784" t="s">
        <v>5036</v>
      </c>
      <c r="H1132" s="785">
        <f>SUM(H1130:H1131)</f>
        <v>0</v>
      </c>
      <c r="I1132" s="785">
        <f>SUM(I1130:I1130)</f>
        <v>0</v>
      </c>
      <c r="J1132" s="786"/>
      <c r="K1132" s="785">
        <f>SUM(K1130:K1130)</f>
        <v>0</v>
      </c>
      <c r="L1132" s="787">
        <f>SUM(L1130:L1131)</f>
        <v>0</v>
      </c>
      <c r="M1132" s="787">
        <f>SUM(M1130:M1130)</f>
        <v>0</v>
      </c>
      <c r="N1132" s="788"/>
      <c r="O1132" s="787">
        <f>SUM(O1130:O1130)</f>
        <v>0</v>
      </c>
      <c r="P1132" s="787">
        <f>H1132+L1132</f>
        <v>0</v>
      </c>
      <c r="Q1132" s="787">
        <f>SUM(Q1130:Q1130)</f>
        <v>0</v>
      </c>
      <c r="R1132" s="788"/>
      <c r="S1132" s="787">
        <f>SUM(S1130:S1130)</f>
        <v>0</v>
      </c>
      <c r="AB1132" s="84">
        <f t="shared" si="176"/>
        <v>0</v>
      </c>
    </row>
    <row r="1133" spans="1:31" hidden="1">
      <c r="G1133" s="797"/>
      <c r="H1133" s="798"/>
      <c r="I1133" s="798"/>
      <c r="J1133" s="799"/>
      <c r="K1133" s="798"/>
      <c r="L1133" s="800"/>
      <c r="M1133" s="800"/>
      <c r="N1133" s="801"/>
      <c r="O1133" s="800"/>
      <c r="P1133" s="800"/>
      <c r="Q1133" s="800"/>
      <c r="R1133" s="801"/>
      <c r="S1133" s="800"/>
      <c r="AB1133" s="84">
        <f t="shared" si="176"/>
        <v>0</v>
      </c>
    </row>
    <row r="1134" spans="1:31">
      <c r="C1134" s="747" t="s">
        <v>5445</v>
      </c>
      <c r="D1134" s="756"/>
      <c r="G1134" s="851" t="s">
        <v>5032</v>
      </c>
      <c r="AB1134" s="84">
        <f t="shared" si="176"/>
        <v>0</v>
      </c>
    </row>
    <row r="1135" spans="1:31" s="954" customFormat="1">
      <c r="A1135" s="753"/>
      <c r="B1135" s="754"/>
      <c r="C1135" s="950"/>
      <c r="D1135" s="968" t="s">
        <v>3862</v>
      </c>
      <c r="E1135" s="968"/>
      <c r="F1135" s="969"/>
      <c r="G1135" s="970" t="s">
        <v>97</v>
      </c>
      <c r="H1135" s="760"/>
      <c r="I1135" s="760"/>
      <c r="J1135" s="761"/>
      <c r="K1135" s="760"/>
      <c r="L1135" s="762"/>
      <c r="M1135" s="762"/>
      <c r="N1135" s="763"/>
      <c r="O1135" s="762"/>
      <c r="P1135" s="762"/>
      <c r="Q1135" s="762"/>
      <c r="R1135" s="763"/>
      <c r="S1135" s="952"/>
      <c r="T1135" s="953"/>
      <c r="V1135" s="955"/>
      <c r="W1135" s="955"/>
      <c r="X1135" s="815"/>
      <c r="Y1135" s="816"/>
      <c r="Z1135" s="812"/>
      <c r="AA1135" s="813"/>
      <c r="AB1135" s="954">
        <f t="shared" si="176"/>
        <v>0</v>
      </c>
    </row>
    <row r="1136" spans="1:31" ht="15.75" thickBot="1">
      <c r="E1136" s="1145" t="s">
        <v>5319</v>
      </c>
      <c r="F1136" s="768">
        <v>472</v>
      </c>
      <c r="G1136" s="769" t="s">
        <v>3813</v>
      </c>
      <c r="H1136" s="749">
        <v>2000000</v>
      </c>
      <c r="I1136" s="749">
        <v>0</v>
      </c>
      <c r="K1136" s="749">
        <f>H1136-I1136</f>
        <v>2000000</v>
      </c>
      <c r="L1136" s="751">
        <f>2637000+458</f>
        <v>2637458</v>
      </c>
      <c r="M1136" s="751">
        <v>2999850</v>
      </c>
      <c r="N1136" s="752">
        <f>M1136/L1136</f>
        <v>1.1374019984394064</v>
      </c>
      <c r="O1136" s="751">
        <f>L1136-M1136</f>
        <v>-362392</v>
      </c>
      <c r="P1136" s="751">
        <f>L1136+H1136</f>
        <v>4637458</v>
      </c>
      <c r="Q1136" s="751">
        <f>M1136+I1136</f>
        <v>2999850</v>
      </c>
      <c r="R1136" s="752">
        <f>Q1136/P1136</f>
        <v>0.64687378300784615</v>
      </c>
      <c r="S1136" s="751">
        <f>P1136-Q1136</f>
        <v>1637608</v>
      </c>
      <c r="Z1136" s="812">
        <f>H1136-X1136+Y1136</f>
        <v>2000000</v>
      </c>
      <c r="AA1136" s="813">
        <v>0</v>
      </c>
      <c r="AB1136" s="84">
        <f t="shared" si="176"/>
        <v>2000000</v>
      </c>
      <c r="AE1136" s="84">
        <f>H1136-AA1136</f>
        <v>2000000</v>
      </c>
    </row>
    <row r="1137" spans="1:31">
      <c r="E1137" s="770"/>
      <c r="F1137" s="771"/>
      <c r="G1137" s="772" t="s">
        <v>4982</v>
      </c>
      <c r="H1137" s="773"/>
      <c r="I1137" s="773"/>
      <c r="J1137" s="774"/>
      <c r="K1137" s="773"/>
      <c r="L1137" s="775"/>
      <c r="M1137" s="775"/>
      <c r="N1137" s="776"/>
      <c r="O1137" s="775"/>
      <c r="P1137" s="775"/>
      <c r="Q1137" s="775"/>
      <c r="R1137" s="776"/>
      <c r="S1137" s="859"/>
      <c r="AB1137" s="84">
        <f t="shared" si="176"/>
        <v>0</v>
      </c>
    </row>
    <row r="1138" spans="1:31">
      <c r="B1138" s="1136"/>
      <c r="E1138" s="770"/>
      <c r="F1138" s="778" t="s">
        <v>235</v>
      </c>
      <c r="G1138" s="779" t="s">
        <v>236</v>
      </c>
      <c r="H1138" s="952">
        <f>H1136</f>
        <v>2000000</v>
      </c>
      <c r="I1138" s="805"/>
      <c r="J1138" s="806"/>
      <c r="K1138" s="805"/>
      <c r="L1138" s="807">
        <v>0</v>
      </c>
      <c r="M1138" s="807"/>
      <c r="N1138" s="808"/>
      <c r="O1138" s="807"/>
      <c r="P1138" s="807">
        <f>H1138</f>
        <v>2000000</v>
      </c>
      <c r="Q1138" s="807"/>
      <c r="R1138" s="808"/>
      <c r="S1138" s="862"/>
    </row>
    <row r="1139" spans="1:31" ht="15.75" thickBot="1">
      <c r="E1139" s="777"/>
      <c r="F1139" s="803" t="s">
        <v>247</v>
      </c>
      <c r="G1139" s="779" t="s">
        <v>4692</v>
      </c>
      <c r="H1139" s="780">
        <v>0</v>
      </c>
      <c r="I1139" s="780">
        <f>SUM(I1136)</f>
        <v>0</v>
      </c>
      <c r="J1139" s="781"/>
      <c r="K1139" s="780">
        <f>H1139-I1139</f>
        <v>0</v>
      </c>
      <c r="L1139" s="782">
        <f>L1136</f>
        <v>2637458</v>
      </c>
      <c r="M1139" s="782">
        <v>1499925</v>
      </c>
      <c r="N1139" s="783">
        <f>M1139/L1139</f>
        <v>0.56870099921970318</v>
      </c>
      <c r="O1139" s="782">
        <f>L1139-M1139</f>
        <v>1137533</v>
      </c>
      <c r="P1139" s="782">
        <f t="shared" ref="P1139:Q1141" si="184">L1139+H1139</f>
        <v>2637458</v>
      </c>
      <c r="Q1139" s="782">
        <f t="shared" si="184"/>
        <v>1499925</v>
      </c>
      <c r="R1139" s="783">
        <f>Q1139/P1139</f>
        <v>0.56870099921970318</v>
      </c>
      <c r="S1139" s="782">
        <f>P1139-Q1139</f>
        <v>1137533</v>
      </c>
      <c r="AB1139" s="84">
        <f t="shared" si="176"/>
        <v>0</v>
      </c>
    </row>
    <row r="1140" spans="1:31" ht="15.75" hidden="1" thickBot="1">
      <c r="E1140" s="777"/>
      <c r="F1140" s="803" t="s">
        <v>256</v>
      </c>
      <c r="G1140" s="779" t="s">
        <v>4965</v>
      </c>
      <c r="H1140" s="780">
        <v>0</v>
      </c>
      <c r="I1140" s="780">
        <v>0</v>
      </c>
      <c r="J1140" s="781"/>
      <c r="K1140" s="780">
        <v>0</v>
      </c>
      <c r="L1140" s="782">
        <v>0</v>
      </c>
      <c r="M1140" s="782">
        <v>1499925</v>
      </c>
      <c r="N1140" s="783" t="e">
        <f>M1140/L1140</f>
        <v>#DIV/0!</v>
      </c>
      <c r="O1140" s="782">
        <f>L1140-M1140</f>
        <v>-1499925</v>
      </c>
      <c r="P1140" s="782">
        <f t="shared" si="184"/>
        <v>0</v>
      </c>
      <c r="Q1140" s="782">
        <f t="shared" si="184"/>
        <v>1499925</v>
      </c>
      <c r="R1140" s="783" t="e">
        <f>Q1140/P1140</f>
        <v>#DIV/0!</v>
      </c>
      <c r="S1140" s="782">
        <f>P1140-Q1140</f>
        <v>-1499925</v>
      </c>
      <c r="AB1140" s="84">
        <f t="shared" si="176"/>
        <v>0</v>
      </c>
    </row>
    <row r="1141" spans="1:31" ht="15.75" thickBot="1">
      <c r="A1141" s="84"/>
      <c r="B1141" s="84"/>
      <c r="C1141" s="84"/>
      <c r="D1141" s="84"/>
      <c r="G1141" s="784" t="s">
        <v>4983</v>
      </c>
      <c r="H1141" s="785">
        <f>H1138</f>
        <v>2000000</v>
      </c>
      <c r="I1141" s="785">
        <f>SUM(I1139:I1139)</f>
        <v>0</v>
      </c>
      <c r="J1141" s="786"/>
      <c r="K1141" s="785">
        <f>H1141-I1141</f>
        <v>2000000</v>
      </c>
      <c r="L1141" s="787">
        <f>SUM(L1139:L1140)</f>
        <v>2637458</v>
      </c>
      <c r="M1141" s="787">
        <f>SUM(M1139:M1140)</f>
        <v>2999850</v>
      </c>
      <c r="N1141" s="788">
        <f>M1141/L1141</f>
        <v>1.1374019984394064</v>
      </c>
      <c r="O1141" s="787">
        <f>L1141-M1141</f>
        <v>-362392</v>
      </c>
      <c r="P1141" s="787">
        <f t="shared" si="184"/>
        <v>4637458</v>
      </c>
      <c r="Q1141" s="787">
        <f t="shared" si="184"/>
        <v>2999850</v>
      </c>
      <c r="R1141" s="788">
        <f>Q1141/P1141</f>
        <v>0.64687378300784615</v>
      </c>
      <c r="S1141" s="787">
        <f>P1141-Q1141</f>
        <v>1637608</v>
      </c>
      <c r="T1141" s="84"/>
      <c r="AB1141" s="84">
        <f t="shared" si="176"/>
        <v>0</v>
      </c>
    </row>
    <row r="1142" spans="1:31" ht="28.5" collapsed="1">
      <c r="A1142" s="84"/>
      <c r="B1142" s="84"/>
      <c r="C1142" s="84"/>
      <c r="D1142" s="84"/>
      <c r="E1142" s="770"/>
      <c r="F1142" s="771"/>
      <c r="G1142" s="789" t="s">
        <v>5465</v>
      </c>
      <c r="H1142" s="790"/>
      <c r="I1142" s="791"/>
      <c r="J1142" s="792"/>
      <c r="K1142" s="791"/>
      <c r="L1142" s="793"/>
      <c r="M1142" s="794"/>
      <c r="N1142" s="795"/>
      <c r="O1142" s="794"/>
      <c r="P1142" s="794"/>
      <c r="Q1142" s="794"/>
      <c r="R1142" s="795"/>
      <c r="S1142" s="860"/>
      <c r="T1142" s="84"/>
      <c r="AB1142" s="84">
        <f t="shared" si="176"/>
        <v>0</v>
      </c>
    </row>
    <row r="1143" spans="1:31">
      <c r="A1143" s="84"/>
      <c r="B1143" s="84"/>
      <c r="C1143" s="84"/>
      <c r="D1143" s="84"/>
      <c r="E1143" s="770"/>
      <c r="F1143" s="778" t="s">
        <v>235</v>
      </c>
      <c r="G1143" s="779" t="s">
        <v>236</v>
      </c>
      <c r="H1143" s="805">
        <f>H1136</f>
        <v>2000000</v>
      </c>
      <c r="I1143" s="805"/>
      <c r="J1143" s="806"/>
      <c r="K1143" s="805"/>
      <c r="L1143" s="807">
        <v>0</v>
      </c>
      <c r="M1143" s="807"/>
      <c r="N1143" s="808"/>
      <c r="O1143" s="807"/>
      <c r="P1143" s="807">
        <f>H1143</f>
        <v>2000000</v>
      </c>
      <c r="Q1143" s="807"/>
      <c r="R1143" s="808"/>
      <c r="S1143" s="862"/>
      <c r="T1143" s="84"/>
    </row>
    <row r="1144" spans="1:31" ht="15.75" thickBot="1">
      <c r="A1144" s="84"/>
      <c r="B1144" s="84"/>
      <c r="C1144" s="84"/>
      <c r="D1144" s="84"/>
      <c r="E1144" s="777"/>
      <c r="F1144" s="803" t="s">
        <v>247</v>
      </c>
      <c r="G1144" s="779" t="s">
        <v>4692</v>
      </c>
      <c r="H1144" s="780">
        <v>0</v>
      </c>
      <c r="I1144" s="780">
        <f>SUM(I1136)</f>
        <v>0</v>
      </c>
      <c r="J1144" s="781"/>
      <c r="K1144" s="780">
        <f>H1144-I1144</f>
        <v>0</v>
      </c>
      <c r="L1144" s="782">
        <f>SUM(L1139)</f>
        <v>2637458</v>
      </c>
      <c r="M1144" s="782">
        <f>SUM(M1139)</f>
        <v>1499925</v>
      </c>
      <c r="N1144" s="783">
        <f>M1144/L1144</f>
        <v>0.56870099921970318</v>
      </c>
      <c r="O1144" s="782">
        <f>L1144-M1144</f>
        <v>1137533</v>
      </c>
      <c r="P1144" s="782">
        <f>L1144+H1144</f>
        <v>2637458</v>
      </c>
      <c r="Q1144" s="782">
        <f>M1144+I1144</f>
        <v>1499925</v>
      </c>
      <c r="R1144" s="783">
        <f>Q1144/P1144</f>
        <v>0.56870099921970318</v>
      </c>
      <c r="S1144" s="782">
        <f>P1144-Q1144</f>
        <v>1137533</v>
      </c>
      <c r="T1144" s="84"/>
      <c r="AB1144" s="84">
        <f t="shared" si="176"/>
        <v>0</v>
      </c>
    </row>
    <row r="1145" spans="1:31" ht="15.75" hidden="1" thickBot="1">
      <c r="A1145" s="84"/>
      <c r="B1145" s="84"/>
      <c r="C1145" s="84"/>
      <c r="D1145" s="84"/>
      <c r="E1145" s="777"/>
      <c r="F1145" s="803" t="s">
        <v>256</v>
      </c>
      <c r="G1145" s="779" t="s">
        <v>4965</v>
      </c>
      <c r="H1145" s="780"/>
      <c r="I1145" s="780"/>
      <c r="J1145" s="781"/>
      <c r="K1145" s="780"/>
      <c r="L1145" s="782">
        <v>0</v>
      </c>
      <c r="M1145" s="782">
        <f>SUM(M1140)</f>
        <v>1499925</v>
      </c>
      <c r="N1145" s="783" t="e">
        <f>SUM(N1140)</f>
        <v>#DIV/0!</v>
      </c>
      <c r="O1145" s="782" t="e">
        <f>M1145/L1145</f>
        <v>#DIV/0!</v>
      </c>
      <c r="P1145" s="782">
        <f>P1140</f>
        <v>0</v>
      </c>
      <c r="Q1145" s="782">
        <f>Q1140</f>
        <v>1499925</v>
      </c>
      <c r="R1145" s="783" t="e">
        <f>Q1145/P1145</f>
        <v>#DIV/0!</v>
      </c>
      <c r="S1145" s="782">
        <f>P1145-Q1145</f>
        <v>-1499925</v>
      </c>
      <c r="T1145" s="84"/>
      <c r="AB1145" s="84">
        <f t="shared" si="176"/>
        <v>0</v>
      </c>
    </row>
    <row r="1146" spans="1:31" ht="15.75" collapsed="1" thickBot="1">
      <c r="G1146" s="784" t="s">
        <v>5447</v>
      </c>
      <c r="H1146" s="785">
        <f>SUM(H1136)</f>
        <v>2000000</v>
      </c>
      <c r="I1146" s="785">
        <f>SUM(I1136)</f>
        <v>0</v>
      </c>
      <c r="J1146" s="786"/>
      <c r="K1146" s="785">
        <f>H1146-I1146</f>
        <v>2000000</v>
      </c>
      <c r="L1146" s="787">
        <f>SUM(L1144:L1145)</f>
        <v>2637458</v>
      </c>
      <c r="M1146" s="787">
        <f>SUM(M1144:M1145)</f>
        <v>2999850</v>
      </c>
      <c r="N1146" s="788">
        <f>M1146/L1146</f>
        <v>1.1374019984394064</v>
      </c>
      <c r="O1146" s="787">
        <f>L1146-M1146</f>
        <v>-362392</v>
      </c>
      <c r="P1146" s="787">
        <f>SUM(P1143:P1144)</f>
        <v>4637458</v>
      </c>
      <c r="Q1146" s="787">
        <f>M1146+I1146</f>
        <v>2999850</v>
      </c>
      <c r="R1146" s="788">
        <f>Q1146/P1146</f>
        <v>0.64687378300784615</v>
      </c>
      <c r="S1146" s="787">
        <f>P1146-Q1146</f>
        <v>1637608</v>
      </c>
      <c r="AB1146" s="84">
        <f t="shared" si="176"/>
        <v>0</v>
      </c>
    </row>
    <row r="1147" spans="1:31">
      <c r="G1147" s="797"/>
      <c r="H1147" s="798"/>
      <c r="I1147" s="798"/>
      <c r="J1147" s="799"/>
      <c r="K1147" s="798"/>
      <c r="L1147" s="800"/>
      <c r="M1147" s="800"/>
      <c r="N1147" s="801"/>
      <c r="O1147" s="800"/>
      <c r="P1147" s="800"/>
      <c r="Q1147" s="800"/>
      <c r="R1147" s="801"/>
      <c r="S1147" s="800"/>
      <c r="AB1147" s="84">
        <f t="shared" si="176"/>
        <v>0</v>
      </c>
    </row>
    <row r="1148" spans="1:31" ht="28.5">
      <c r="C1148" s="747" t="s">
        <v>5446</v>
      </c>
      <c r="D1148" s="756"/>
      <c r="G1148" s="851" t="s">
        <v>5031</v>
      </c>
      <c r="AB1148" s="84">
        <f t="shared" si="176"/>
        <v>0</v>
      </c>
    </row>
    <row r="1149" spans="1:31" s="954" customFormat="1" ht="30">
      <c r="A1149" s="753"/>
      <c r="B1149" s="754"/>
      <c r="C1149" s="950"/>
      <c r="D1149" s="968" t="s">
        <v>3876</v>
      </c>
      <c r="E1149" s="968"/>
      <c r="F1149" s="969"/>
      <c r="G1149" s="970" t="s">
        <v>104</v>
      </c>
      <c r="H1149" s="760"/>
      <c r="I1149" s="760"/>
      <c r="J1149" s="761"/>
      <c r="K1149" s="760"/>
      <c r="L1149" s="762"/>
      <c r="M1149" s="762"/>
      <c r="N1149" s="763"/>
      <c r="O1149" s="762"/>
      <c r="P1149" s="762"/>
      <c r="Q1149" s="762"/>
      <c r="R1149" s="763"/>
      <c r="S1149" s="952"/>
      <c r="T1149" s="953"/>
      <c r="V1149" s="955"/>
      <c r="W1149" s="955"/>
      <c r="X1149" s="815"/>
      <c r="Y1149" s="816"/>
      <c r="Z1149" s="812"/>
      <c r="AA1149" s="813"/>
      <c r="AB1149" s="954">
        <f t="shared" si="176"/>
        <v>0</v>
      </c>
    </row>
    <row r="1150" spans="1:31" ht="15.75" thickBot="1">
      <c r="E1150" s="1145" t="s">
        <v>5320</v>
      </c>
      <c r="F1150" s="768">
        <v>481</v>
      </c>
      <c r="G1150" s="769" t="s">
        <v>4126</v>
      </c>
      <c r="H1150" s="749">
        <f>6500000+70000</f>
        <v>6570000</v>
      </c>
      <c r="I1150" s="749">
        <v>3754166.5000000014</v>
      </c>
      <c r="J1150" s="750">
        <f>I1150/H1150</f>
        <v>0.57141042617960447</v>
      </c>
      <c r="K1150" s="749">
        <f>H1150-I1150</f>
        <v>2815833.4999999986</v>
      </c>
      <c r="L1150" s="751">
        <f>169644+259000</f>
        <v>428644</v>
      </c>
      <c r="M1150" s="751">
        <v>0</v>
      </c>
      <c r="N1150" s="752">
        <f>M1150/L1150</f>
        <v>0</v>
      </c>
      <c r="O1150" s="751">
        <f>L1150-M1150</f>
        <v>428644</v>
      </c>
      <c r="P1150" s="751">
        <f>L1150+H1150</f>
        <v>6998644</v>
      </c>
      <c r="Q1150" s="751">
        <f>M1150+I1150</f>
        <v>3754166.5000000014</v>
      </c>
      <c r="R1150" s="752">
        <f>Q1150/P1150</f>
        <v>0.53641341094074813</v>
      </c>
      <c r="S1150" s="751">
        <f>P1150-Q1150</f>
        <v>3244477.4999999986</v>
      </c>
      <c r="Z1150" s="812">
        <f>H1150-X1150+Y1150</f>
        <v>6570000</v>
      </c>
      <c r="AA1150" s="813">
        <v>4100000</v>
      </c>
      <c r="AB1150" s="84">
        <f t="shared" ref="AB1150:AB1248" si="185">Z1150-AA1150</f>
        <v>2470000</v>
      </c>
      <c r="AE1150" s="84">
        <f>H1150-AA1150</f>
        <v>2470000</v>
      </c>
    </row>
    <row r="1151" spans="1:31">
      <c r="E1151" s="770"/>
      <c r="F1151" s="771"/>
      <c r="G1151" s="772" t="s">
        <v>4173</v>
      </c>
      <c r="H1151" s="773"/>
      <c r="I1151" s="773"/>
      <c r="J1151" s="774"/>
      <c r="K1151" s="773"/>
      <c r="L1151" s="775"/>
      <c r="M1151" s="775"/>
      <c r="N1151" s="776"/>
      <c r="O1151" s="775"/>
      <c r="P1151" s="775"/>
      <c r="Q1151" s="775"/>
      <c r="R1151" s="776"/>
      <c r="S1151" s="859"/>
      <c r="AB1151" s="84">
        <f t="shared" si="185"/>
        <v>0</v>
      </c>
    </row>
    <row r="1152" spans="1:31">
      <c r="E1152" s="777"/>
      <c r="F1152" s="778" t="s">
        <v>235</v>
      </c>
      <c r="G1152" s="779" t="s">
        <v>236</v>
      </c>
      <c r="H1152" s="780">
        <f>SUM(H1150)</f>
        <v>6570000</v>
      </c>
      <c r="I1152" s="780">
        <f>SUM(I1150)</f>
        <v>3754166.5000000014</v>
      </c>
      <c r="J1152" s="781">
        <f>I1152/H1152</f>
        <v>0.57141042617960447</v>
      </c>
      <c r="K1152" s="780">
        <f>H1152-I1152</f>
        <v>2815833.4999999986</v>
      </c>
      <c r="L1152" s="782">
        <v>0</v>
      </c>
      <c r="M1152" s="782">
        <v>0</v>
      </c>
      <c r="N1152" s="783"/>
      <c r="O1152" s="782">
        <f>L1152-M1152</f>
        <v>0</v>
      </c>
      <c r="P1152" s="782">
        <f t="shared" ref="P1152:Q1155" si="186">L1152+H1152</f>
        <v>6570000</v>
      </c>
      <c r="Q1152" s="782">
        <f t="shared" si="186"/>
        <v>3754166.5000000014</v>
      </c>
      <c r="R1152" s="783">
        <f>Q1152/P1152</f>
        <v>0.57141042617960447</v>
      </c>
      <c r="S1152" s="782">
        <f>P1152-Q1152</f>
        <v>2815833.4999999986</v>
      </c>
      <c r="AB1152" s="84">
        <f t="shared" si="185"/>
        <v>0</v>
      </c>
    </row>
    <row r="1153" spans="1:31">
      <c r="E1153" s="777"/>
      <c r="F1153" s="778" t="s">
        <v>247</v>
      </c>
      <c r="G1153" s="779" t="s">
        <v>4692</v>
      </c>
      <c r="H1153" s="780">
        <v>0</v>
      </c>
      <c r="I1153" s="780"/>
      <c r="J1153" s="781"/>
      <c r="K1153" s="780"/>
      <c r="L1153" s="782">
        <v>259000</v>
      </c>
      <c r="M1153" s="782">
        <v>0</v>
      </c>
      <c r="N1153" s="783">
        <f>M1153/L1153</f>
        <v>0</v>
      </c>
      <c r="O1153" s="782"/>
      <c r="P1153" s="782">
        <f t="shared" si="186"/>
        <v>259000</v>
      </c>
      <c r="Q1153" s="782">
        <f t="shared" si="186"/>
        <v>0</v>
      </c>
      <c r="R1153" s="783"/>
      <c r="S1153" s="782"/>
    </row>
    <row r="1154" spans="1:31" ht="15.75" thickBot="1">
      <c r="A1154" s="84"/>
      <c r="B1154" s="84"/>
      <c r="C1154" s="84"/>
      <c r="D1154" s="84"/>
      <c r="E1154" s="777"/>
      <c r="F1154" s="803" t="s">
        <v>5478</v>
      </c>
      <c r="G1154" s="779" t="s">
        <v>4965</v>
      </c>
      <c r="H1154" s="780"/>
      <c r="I1154" s="780"/>
      <c r="J1154" s="781"/>
      <c r="K1154" s="780"/>
      <c r="L1154" s="782">
        <v>169644</v>
      </c>
      <c r="M1154" s="782">
        <f>SUM(M1150)</f>
        <v>0</v>
      </c>
      <c r="N1154" s="783">
        <f>SUM(N1150)</f>
        <v>0</v>
      </c>
      <c r="O1154" s="782">
        <f>M1154/L1154</f>
        <v>0</v>
      </c>
      <c r="P1154" s="782">
        <f>L1154</f>
        <v>169644</v>
      </c>
      <c r="Q1154" s="782">
        <f>Q1150</f>
        <v>3754166.5000000014</v>
      </c>
      <c r="R1154" s="783">
        <f>Q1154/P1154</f>
        <v>22.129674494824464</v>
      </c>
      <c r="S1154" s="782">
        <f>P1154-Q1154</f>
        <v>-3584522.5000000014</v>
      </c>
      <c r="T1154" s="84"/>
      <c r="AB1154" s="84">
        <f t="shared" ref="AB1154" si="187">Z1154-AA1154</f>
        <v>0</v>
      </c>
    </row>
    <row r="1155" spans="1:31" ht="15.75" thickBot="1">
      <c r="A1155" s="84"/>
      <c r="B1155" s="84"/>
      <c r="C1155" s="84"/>
      <c r="D1155" s="84"/>
      <c r="G1155" s="784" t="s">
        <v>4174</v>
      </c>
      <c r="H1155" s="785">
        <f>SUM(H1152:H1153)</f>
        <v>6570000</v>
      </c>
      <c r="I1155" s="785">
        <f>SUM(I1152:I1152)</f>
        <v>3754166.5000000014</v>
      </c>
      <c r="J1155" s="786">
        <f>I1155/H1155</f>
        <v>0.57141042617960447</v>
      </c>
      <c r="K1155" s="785">
        <f>H1155-I1155</f>
        <v>2815833.4999999986</v>
      </c>
      <c r="L1155" s="787">
        <f>SUM(L1152:L1154)</f>
        <v>428644</v>
      </c>
      <c r="M1155" s="787">
        <f>SUM(M1152:M1153)</f>
        <v>0</v>
      </c>
      <c r="N1155" s="788">
        <f>M1155/L1155</f>
        <v>0</v>
      </c>
      <c r="O1155" s="787">
        <f>L1155-M1155</f>
        <v>428644</v>
      </c>
      <c r="P1155" s="787">
        <f t="shared" si="186"/>
        <v>6998644</v>
      </c>
      <c r="Q1155" s="787">
        <f t="shared" si="186"/>
        <v>3754166.5000000014</v>
      </c>
      <c r="R1155" s="788">
        <f>Q1155/P1155</f>
        <v>0.53641341094074813</v>
      </c>
      <c r="S1155" s="787">
        <f>P1155-Q1155</f>
        <v>3244477.4999999986</v>
      </c>
      <c r="T1155" s="84"/>
      <c r="AB1155" s="84">
        <f t="shared" si="185"/>
        <v>0</v>
      </c>
    </row>
    <row r="1156" spans="1:31" ht="28.5" collapsed="1">
      <c r="A1156" s="84"/>
      <c r="B1156" s="84"/>
      <c r="C1156" s="84"/>
      <c r="D1156" s="84"/>
      <c r="E1156" s="770"/>
      <c r="F1156" s="771"/>
      <c r="G1156" s="789" t="s">
        <v>5448</v>
      </c>
      <c r="H1156" s="790"/>
      <c r="I1156" s="791"/>
      <c r="J1156" s="792"/>
      <c r="K1156" s="791"/>
      <c r="L1156" s="793"/>
      <c r="M1156" s="794"/>
      <c r="N1156" s="795"/>
      <c r="O1156" s="794"/>
      <c r="P1156" s="794"/>
      <c r="Q1156" s="794"/>
      <c r="R1156" s="795"/>
      <c r="S1156" s="860"/>
      <c r="T1156" s="84"/>
      <c r="AB1156" s="84">
        <f t="shared" si="185"/>
        <v>0</v>
      </c>
    </row>
    <row r="1157" spans="1:31">
      <c r="A1157" s="84"/>
      <c r="B1157" s="84"/>
      <c r="C1157" s="84"/>
      <c r="D1157" s="84"/>
      <c r="E1157" s="777"/>
      <c r="F1157" s="778" t="s">
        <v>235</v>
      </c>
      <c r="G1157" s="779" t="s">
        <v>236</v>
      </c>
      <c r="H1157" s="780">
        <f>SUM(H1150)</f>
        <v>6570000</v>
      </c>
      <c r="I1157" s="780">
        <f>SUM(I1150)</f>
        <v>3754166.5000000014</v>
      </c>
      <c r="J1157" s="781">
        <f>I1157/H1157</f>
        <v>0.57141042617960447</v>
      </c>
      <c r="K1157" s="780">
        <f>H1157-I1157</f>
        <v>2815833.4999999986</v>
      </c>
      <c r="L1157" s="782">
        <v>0</v>
      </c>
      <c r="M1157" s="782">
        <f>M1152</f>
        <v>0</v>
      </c>
      <c r="N1157" s="783"/>
      <c r="O1157" s="782">
        <f>L1157-M1157</f>
        <v>0</v>
      </c>
      <c r="P1157" s="782">
        <f t="shared" ref="P1157:Q1160" si="188">L1157+H1157</f>
        <v>6570000</v>
      </c>
      <c r="Q1157" s="782">
        <f t="shared" si="188"/>
        <v>3754166.5000000014</v>
      </c>
      <c r="R1157" s="783">
        <f>Q1157/P1157</f>
        <v>0.57141042617960447</v>
      </c>
      <c r="S1157" s="782">
        <f>P1157-Q1157</f>
        <v>2815833.4999999986</v>
      </c>
      <c r="T1157" s="84"/>
      <c r="AB1157" s="84">
        <f t="shared" si="185"/>
        <v>0</v>
      </c>
    </row>
    <row r="1158" spans="1:31">
      <c r="A1158" s="84"/>
      <c r="B1158" s="84"/>
      <c r="C1158" s="84"/>
      <c r="D1158" s="84"/>
      <c r="E1158" s="777"/>
      <c r="F1158" s="778" t="s">
        <v>247</v>
      </c>
      <c r="G1158" s="779" t="s">
        <v>4692</v>
      </c>
      <c r="H1158" s="780">
        <v>0</v>
      </c>
      <c r="I1158" s="780"/>
      <c r="J1158" s="781"/>
      <c r="K1158" s="780"/>
      <c r="L1158" s="782">
        <v>259000</v>
      </c>
      <c r="M1158" s="782">
        <f>M1153</f>
        <v>0</v>
      </c>
      <c r="N1158" s="783">
        <f>M1158/L1158</f>
        <v>0</v>
      </c>
      <c r="O1158" s="782"/>
      <c r="P1158" s="782">
        <f t="shared" si="188"/>
        <v>259000</v>
      </c>
      <c r="Q1158" s="782">
        <f t="shared" si="188"/>
        <v>0</v>
      </c>
      <c r="R1158" s="783">
        <f>Q1158/P1158</f>
        <v>0</v>
      </c>
      <c r="S1158" s="782"/>
      <c r="T1158" s="84"/>
    </row>
    <row r="1159" spans="1:31" ht="15.75" thickBot="1">
      <c r="A1159" s="84"/>
      <c r="B1159" s="84"/>
      <c r="C1159" s="84"/>
      <c r="D1159" s="84"/>
      <c r="E1159" s="777"/>
      <c r="F1159" s="803" t="s">
        <v>5478</v>
      </c>
      <c r="G1159" s="779" t="s">
        <v>4965</v>
      </c>
      <c r="H1159" s="780"/>
      <c r="I1159" s="780"/>
      <c r="J1159" s="781"/>
      <c r="K1159" s="780"/>
      <c r="L1159" s="782">
        <f>L1154</f>
        <v>169644</v>
      </c>
      <c r="M1159" s="782">
        <f>SUM(M1155)</f>
        <v>0</v>
      </c>
      <c r="N1159" s="783">
        <f>SUM(N1155)</f>
        <v>0</v>
      </c>
      <c r="O1159" s="782">
        <f>M1159/L1159</f>
        <v>0</v>
      </c>
      <c r="P1159" s="782">
        <f>P1155</f>
        <v>6998644</v>
      </c>
      <c r="Q1159" s="782">
        <f>Q1155</f>
        <v>3754166.5000000014</v>
      </c>
      <c r="R1159" s="783">
        <f>Q1159/P1159</f>
        <v>0.53641341094074813</v>
      </c>
      <c r="S1159" s="782">
        <f>P1159-Q1159</f>
        <v>3244477.4999999986</v>
      </c>
      <c r="T1159" s="84"/>
      <c r="AB1159" s="84">
        <f t="shared" ref="AB1159" si="189">Z1159-AA1159</f>
        <v>0</v>
      </c>
    </row>
    <row r="1160" spans="1:31" ht="15.75" collapsed="1" thickBot="1">
      <c r="G1160" s="784" t="s">
        <v>5449</v>
      </c>
      <c r="H1160" s="785">
        <f>SUM(H1150)</f>
        <v>6570000</v>
      </c>
      <c r="I1160" s="785">
        <f>SUM(I1157:I1158)</f>
        <v>3754166.5000000014</v>
      </c>
      <c r="J1160" s="786">
        <f>I1160/H1160</f>
        <v>0.57141042617960447</v>
      </c>
      <c r="K1160" s="785">
        <f>H1160-I1160</f>
        <v>2815833.4999999986</v>
      </c>
      <c r="L1160" s="787">
        <f>L1158+L1159</f>
        <v>428644</v>
      </c>
      <c r="M1160" s="787">
        <f>SUM(M1157:M1158)</f>
        <v>0</v>
      </c>
      <c r="N1160" s="788">
        <f>M1160/L1160</f>
        <v>0</v>
      </c>
      <c r="O1160" s="787">
        <f>L1160-M1160</f>
        <v>428644</v>
      </c>
      <c r="P1160" s="787">
        <f t="shared" si="188"/>
        <v>6998644</v>
      </c>
      <c r="Q1160" s="787">
        <f t="shared" si="188"/>
        <v>3754166.5000000014</v>
      </c>
      <c r="R1160" s="788">
        <f>Q1160/P1160</f>
        <v>0.53641341094074813</v>
      </c>
      <c r="S1160" s="787">
        <f>P1160-Q1160</f>
        <v>3244477.4999999986</v>
      </c>
      <c r="AB1160" s="84">
        <f t="shared" si="185"/>
        <v>0</v>
      </c>
    </row>
    <row r="1161" spans="1:31">
      <c r="G1161" s="797"/>
      <c r="H1161" s="798"/>
      <c r="I1161" s="798"/>
      <c r="J1161" s="799"/>
      <c r="K1161" s="798"/>
      <c r="L1161" s="800"/>
      <c r="M1161" s="800"/>
      <c r="N1161" s="801"/>
      <c r="O1161" s="800"/>
      <c r="P1161" s="800"/>
      <c r="Q1161" s="800"/>
      <c r="R1161" s="801"/>
      <c r="S1161" s="800"/>
      <c r="AB1161" s="84">
        <f t="shared" si="185"/>
        <v>0</v>
      </c>
    </row>
    <row r="1162" spans="1:31">
      <c r="C1162" s="747" t="s">
        <v>5452</v>
      </c>
      <c r="D1162" s="756"/>
      <c r="G1162" s="851" t="s">
        <v>4906</v>
      </c>
      <c r="AB1162" s="84">
        <f t="shared" si="185"/>
        <v>0</v>
      </c>
    </row>
    <row r="1163" spans="1:31" s="954" customFormat="1">
      <c r="A1163" s="753"/>
      <c r="B1163" s="754"/>
      <c r="C1163" s="950"/>
      <c r="D1163" s="968" t="s">
        <v>3866</v>
      </c>
      <c r="E1163" s="968"/>
      <c r="F1163" s="969"/>
      <c r="G1163" s="970" t="s">
        <v>99</v>
      </c>
      <c r="H1163" s="760"/>
      <c r="I1163" s="760"/>
      <c r="J1163" s="761"/>
      <c r="K1163" s="760"/>
      <c r="L1163" s="762"/>
      <c r="M1163" s="762"/>
      <c r="N1163" s="763"/>
      <c r="O1163" s="762"/>
      <c r="P1163" s="762"/>
      <c r="Q1163" s="762"/>
      <c r="R1163" s="763"/>
      <c r="S1163" s="952"/>
      <c r="T1163" s="953"/>
      <c r="V1163" s="955"/>
      <c r="W1163" s="955"/>
      <c r="X1163" s="815"/>
      <c r="Y1163" s="816"/>
      <c r="Z1163" s="812"/>
      <c r="AA1163" s="813"/>
      <c r="AB1163" s="954">
        <f t="shared" si="185"/>
        <v>0</v>
      </c>
    </row>
    <row r="1164" spans="1:31" ht="15.75" thickBot="1">
      <c r="E1164" s="1145" t="s">
        <v>5321</v>
      </c>
      <c r="F1164" s="768">
        <v>472</v>
      </c>
      <c r="G1164" s="769" t="s">
        <v>3813</v>
      </c>
      <c r="H1164" s="749">
        <v>5200000</v>
      </c>
      <c r="I1164" s="749">
        <v>1516400</v>
      </c>
      <c r="J1164" s="750">
        <f>I1164/H1164</f>
        <v>0.29161538461538461</v>
      </c>
      <c r="K1164" s="749">
        <f>H1164-I1164</f>
        <v>3683600</v>
      </c>
      <c r="L1164" s="751">
        <v>0</v>
      </c>
      <c r="M1164" s="751">
        <v>0</v>
      </c>
      <c r="N1164" s="752" t="e">
        <f>M1164/L1164</f>
        <v>#DIV/0!</v>
      </c>
      <c r="O1164" s="751">
        <f>L1164-M1164</f>
        <v>0</v>
      </c>
      <c r="P1164" s="751">
        <f>L1164+H1164</f>
        <v>5200000</v>
      </c>
      <c r="Q1164" s="751">
        <f>M1164+I1164</f>
        <v>1516400</v>
      </c>
      <c r="R1164" s="752">
        <f>Q1164/P1164</f>
        <v>0.29161538461538461</v>
      </c>
      <c r="S1164" s="751">
        <f>P1164-Q1164</f>
        <v>3683600</v>
      </c>
      <c r="X1164" s="815">
        <v>393778.76</v>
      </c>
      <c r="Z1164" s="812">
        <f>H1164-X1164+Y1164</f>
        <v>4806221.24</v>
      </c>
      <c r="AA1164" s="813">
        <v>4027500</v>
      </c>
      <c r="AB1164" s="84">
        <f t="shared" si="185"/>
        <v>778721.24000000022</v>
      </c>
      <c r="AE1164" s="84">
        <f>H1164-AA1164</f>
        <v>1172500</v>
      </c>
    </row>
    <row r="1165" spans="1:31">
      <c r="E1165" s="770"/>
      <c r="F1165" s="771"/>
      <c r="G1165" s="772" t="s">
        <v>4173</v>
      </c>
      <c r="H1165" s="773"/>
      <c r="I1165" s="773"/>
      <c r="J1165" s="774"/>
      <c r="K1165" s="773"/>
      <c r="L1165" s="775"/>
      <c r="M1165" s="775"/>
      <c r="N1165" s="776"/>
      <c r="O1165" s="775"/>
      <c r="P1165" s="775"/>
      <c r="Q1165" s="775"/>
      <c r="R1165" s="776"/>
      <c r="S1165" s="859"/>
      <c r="AB1165" s="84">
        <f t="shared" si="185"/>
        <v>0</v>
      </c>
    </row>
    <row r="1166" spans="1:31">
      <c r="E1166" s="777"/>
      <c r="F1166" s="778" t="s">
        <v>235</v>
      </c>
      <c r="G1166" s="779" t="s">
        <v>236</v>
      </c>
      <c r="H1166" s="780">
        <f>SUM(H1164)</f>
        <v>5200000</v>
      </c>
      <c r="I1166" s="780">
        <f>SUM(I1164)</f>
        <v>1516400</v>
      </c>
      <c r="J1166" s="781">
        <f>I1166/H1166</f>
        <v>0.29161538461538461</v>
      </c>
      <c r="K1166" s="780">
        <f>H1166-I1166</f>
        <v>3683600</v>
      </c>
      <c r="L1166" s="782">
        <v>0</v>
      </c>
      <c r="M1166" s="782">
        <v>0</v>
      </c>
      <c r="N1166" s="783"/>
      <c r="O1166" s="782">
        <f>L1166-M1166</f>
        <v>0</v>
      </c>
      <c r="P1166" s="782">
        <f t="shared" ref="P1166" si="190">L1166+H1166</f>
        <v>5200000</v>
      </c>
      <c r="Q1166" s="782">
        <f>M1166+I1166</f>
        <v>1516400</v>
      </c>
      <c r="R1166" s="783">
        <f>Q1166/P1166</f>
        <v>0.29161538461538461</v>
      </c>
      <c r="S1166" s="782">
        <f>P1166-Q1166</f>
        <v>3683600</v>
      </c>
      <c r="AB1166" s="84">
        <f t="shared" si="185"/>
        <v>0</v>
      </c>
    </row>
    <row r="1167" spans="1:31">
      <c r="E1167" s="777"/>
      <c r="F1167" s="803" t="s">
        <v>247</v>
      </c>
      <c r="G1167" s="779" t="s">
        <v>4692</v>
      </c>
      <c r="H1167" s="780">
        <v>0</v>
      </c>
      <c r="I1167" s="780">
        <v>0</v>
      </c>
      <c r="J1167" s="781"/>
      <c r="K1167" s="780">
        <v>0</v>
      </c>
      <c r="L1167" s="782">
        <v>0</v>
      </c>
      <c r="M1167" s="782">
        <f>M1164</f>
        <v>0</v>
      </c>
      <c r="N1167" s="783" t="e">
        <f>M1167/L1167</f>
        <v>#DIV/0!</v>
      </c>
      <c r="O1167" s="782">
        <f>L1167-M1167</f>
        <v>0</v>
      </c>
      <c r="P1167" s="782">
        <f>L1167+H1167</f>
        <v>0</v>
      </c>
      <c r="Q1167" s="782">
        <f>M1167+I1167</f>
        <v>0</v>
      </c>
      <c r="R1167" s="783" t="e">
        <f>Q1167/P1167</f>
        <v>#DIV/0!</v>
      </c>
      <c r="S1167" s="782">
        <f>P1167-Q1167</f>
        <v>0</v>
      </c>
      <c r="AB1167" s="84">
        <f>Z1167-AA1167</f>
        <v>0</v>
      </c>
    </row>
    <row r="1168" spans="1:31" ht="30.75" thickBot="1">
      <c r="A1168" s="84"/>
      <c r="B1168" s="84"/>
      <c r="C1168" s="84"/>
      <c r="D1168" s="84"/>
      <c r="E1168" s="777"/>
      <c r="F1168" s="803" t="s">
        <v>5478</v>
      </c>
      <c r="G1168" s="779" t="s">
        <v>5491</v>
      </c>
      <c r="H1168" s="780">
        <v>0</v>
      </c>
      <c r="I1168" s="780"/>
      <c r="J1168" s="781"/>
      <c r="K1168" s="780"/>
      <c r="L1168" s="782">
        <v>0</v>
      </c>
      <c r="M1168" s="782">
        <f>SUM(M1164)</f>
        <v>0</v>
      </c>
      <c r="N1168" s="783" t="e">
        <f>SUM(N1164)</f>
        <v>#DIV/0!</v>
      </c>
      <c r="O1168" s="782" t="e">
        <f>M1168/L1168</f>
        <v>#DIV/0!</v>
      </c>
      <c r="P1168" s="782">
        <f>L1168+H1168</f>
        <v>0</v>
      </c>
      <c r="Q1168" s="782">
        <f>Q1164</f>
        <v>1516400</v>
      </c>
      <c r="R1168" s="783" t="e">
        <f>Q1168/P1168</f>
        <v>#DIV/0!</v>
      </c>
      <c r="S1168" s="782">
        <f>P1168-Q1168</f>
        <v>-1516400</v>
      </c>
      <c r="T1168" s="84"/>
      <c r="AB1168" s="84">
        <f t="shared" ref="AB1168" si="191">Z1168-AA1168</f>
        <v>0</v>
      </c>
    </row>
    <row r="1169" spans="1:31" ht="15.75" thickBot="1">
      <c r="A1169" s="84"/>
      <c r="B1169" s="84"/>
      <c r="C1169" s="84"/>
      <c r="D1169" s="84"/>
      <c r="G1169" s="784" t="s">
        <v>4907</v>
      </c>
      <c r="H1169" s="785">
        <f>SUM(H1166:H1166)</f>
        <v>5200000</v>
      </c>
      <c r="I1169" s="785">
        <f>SUM(I1166:I1166)</f>
        <v>1516400</v>
      </c>
      <c r="J1169" s="786">
        <f>I1169/H1169</f>
        <v>0.29161538461538461</v>
      </c>
      <c r="K1169" s="785">
        <f>H1169-I1169</f>
        <v>3683600</v>
      </c>
      <c r="L1169" s="787">
        <f>SUM(L1166:L1168)</f>
        <v>0</v>
      </c>
      <c r="M1169" s="787">
        <f>SUM(M1166:M1167)</f>
        <v>0</v>
      </c>
      <c r="N1169" s="788" t="e">
        <f>M1169/L1169</f>
        <v>#DIV/0!</v>
      </c>
      <c r="O1169" s="787">
        <f>L1169-M1169</f>
        <v>0</v>
      </c>
      <c r="P1169" s="787">
        <f>SUM(P1166:P1168)</f>
        <v>5200000</v>
      </c>
      <c r="Q1169" s="787">
        <f>M1169+I1169</f>
        <v>1516400</v>
      </c>
      <c r="R1169" s="788">
        <f>Q1169/P1169</f>
        <v>0.29161538461538461</v>
      </c>
      <c r="S1169" s="787">
        <f>P1169-Q1169</f>
        <v>3683600</v>
      </c>
      <c r="T1169" s="84"/>
      <c r="AB1169" s="84">
        <f t="shared" si="185"/>
        <v>0</v>
      </c>
    </row>
    <row r="1170" spans="1:31" ht="28.5" collapsed="1">
      <c r="A1170" s="84"/>
      <c r="B1170" s="84"/>
      <c r="C1170" s="84"/>
      <c r="D1170" s="84"/>
      <c r="E1170" s="770"/>
      <c r="F1170" s="771"/>
      <c r="G1170" s="789" t="s">
        <v>5466</v>
      </c>
      <c r="H1170" s="790"/>
      <c r="I1170" s="791"/>
      <c r="J1170" s="792"/>
      <c r="K1170" s="791"/>
      <c r="L1170" s="793"/>
      <c r="M1170" s="794"/>
      <c r="N1170" s="795"/>
      <c r="O1170" s="794"/>
      <c r="P1170" s="794"/>
      <c r="Q1170" s="794"/>
      <c r="R1170" s="795"/>
      <c r="S1170" s="860"/>
      <c r="T1170" s="84"/>
      <c r="AB1170" s="84">
        <f t="shared" si="185"/>
        <v>0</v>
      </c>
    </row>
    <row r="1171" spans="1:31">
      <c r="A1171" s="84"/>
      <c r="B1171" s="84"/>
      <c r="C1171" s="84"/>
      <c r="D1171" s="84"/>
      <c r="E1171" s="777"/>
      <c r="F1171" s="778" t="s">
        <v>235</v>
      </c>
      <c r="G1171" s="779" t="s">
        <v>236</v>
      </c>
      <c r="H1171" s="780">
        <f>SUM(H1164)</f>
        <v>5200000</v>
      </c>
      <c r="I1171" s="780">
        <f>SUM(I1164)</f>
        <v>1516400</v>
      </c>
      <c r="J1171" s="781">
        <f>I1171/H1171</f>
        <v>0.29161538461538461</v>
      </c>
      <c r="K1171" s="780">
        <f>H1171-I1171</f>
        <v>3683600</v>
      </c>
      <c r="L1171" s="782">
        <v>0</v>
      </c>
      <c r="M1171" s="782">
        <v>0</v>
      </c>
      <c r="N1171" s="783"/>
      <c r="O1171" s="782">
        <f>L1171-M1171</f>
        <v>0</v>
      </c>
      <c r="P1171" s="782">
        <f t="shared" ref="P1171:Q1174" si="192">L1171+H1171</f>
        <v>5200000</v>
      </c>
      <c r="Q1171" s="782">
        <f t="shared" si="192"/>
        <v>1516400</v>
      </c>
      <c r="R1171" s="783">
        <f>Q1171/P1171</f>
        <v>0.29161538461538461</v>
      </c>
      <c r="S1171" s="782">
        <f>P1171-Q1171</f>
        <v>3683600</v>
      </c>
      <c r="T1171" s="84"/>
      <c r="AB1171" s="84">
        <f t="shared" si="185"/>
        <v>0</v>
      </c>
    </row>
    <row r="1172" spans="1:31">
      <c r="E1172" s="777"/>
      <c r="F1172" s="803" t="s">
        <v>247</v>
      </c>
      <c r="G1172" s="779" t="s">
        <v>4692</v>
      </c>
      <c r="H1172" s="780">
        <v>0</v>
      </c>
      <c r="I1172" s="780">
        <v>0</v>
      </c>
      <c r="J1172" s="781"/>
      <c r="K1172" s="780">
        <v>0</v>
      </c>
      <c r="L1172" s="782">
        <f>L1167</f>
        <v>0</v>
      </c>
      <c r="M1172" s="782">
        <f>SUM(M1169)</f>
        <v>0</v>
      </c>
      <c r="N1172" s="783" t="e">
        <f>M1172/L1172</f>
        <v>#DIV/0!</v>
      </c>
      <c r="O1172" s="782">
        <f>L1172-M1172</f>
        <v>0</v>
      </c>
      <c r="P1172" s="782">
        <f>L1172+H1172</f>
        <v>0</v>
      </c>
      <c r="Q1172" s="782">
        <f t="shared" si="192"/>
        <v>0</v>
      </c>
      <c r="R1172" s="783" t="e">
        <f>Q1172/P1172</f>
        <v>#DIV/0!</v>
      </c>
      <c r="S1172" s="782">
        <f>P1172-Q1172</f>
        <v>0</v>
      </c>
      <c r="AB1172" s="84">
        <f>Z1172-AA1172</f>
        <v>0</v>
      </c>
    </row>
    <row r="1173" spans="1:31" ht="30.75" thickBot="1">
      <c r="A1173" s="84"/>
      <c r="B1173" s="84"/>
      <c r="C1173" s="84"/>
      <c r="D1173" s="84"/>
      <c r="E1173" s="777"/>
      <c r="F1173" s="803" t="s">
        <v>5478</v>
      </c>
      <c r="G1173" s="779" t="s">
        <v>5491</v>
      </c>
      <c r="H1173" s="780">
        <v>0</v>
      </c>
      <c r="I1173" s="780"/>
      <c r="J1173" s="781"/>
      <c r="K1173" s="780"/>
      <c r="L1173" s="782">
        <f>L1168</f>
        <v>0</v>
      </c>
      <c r="M1173" s="782">
        <f>SUM(M1169)</f>
        <v>0</v>
      </c>
      <c r="N1173" s="783" t="e">
        <f>SUM(N1169)</f>
        <v>#DIV/0!</v>
      </c>
      <c r="O1173" s="782" t="e">
        <f>M1173/L1173</f>
        <v>#DIV/0!</v>
      </c>
      <c r="P1173" s="782">
        <f>L1173+H1173</f>
        <v>0</v>
      </c>
      <c r="Q1173" s="782">
        <f>Q1169</f>
        <v>1516400</v>
      </c>
      <c r="R1173" s="783" t="e">
        <f>Q1173/P1173</f>
        <v>#DIV/0!</v>
      </c>
      <c r="S1173" s="782">
        <f>P1173-Q1173</f>
        <v>-1516400</v>
      </c>
      <c r="T1173" s="84"/>
      <c r="AB1173" s="84">
        <f t="shared" ref="AB1173" si="193">Z1173-AA1173</f>
        <v>0</v>
      </c>
    </row>
    <row r="1174" spans="1:31" ht="15.75" collapsed="1" thickBot="1">
      <c r="G1174" s="784" t="s">
        <v>5450</v>
      </c>
      <c r="H1174" s="785">
        <f>SUM(H1164)</f>
        <v>5200000</v>
      </c>
      <c r="I1174" s="785">
        <f>SUM(I1164)</f>
        <v>1516400</v>
      </c>
      <c r="J1174" s="786">
        <f>I1174/H1174</f>
        <v>0.29161538461538461</v>
      </c>
      <c r="K1174" s="785">
        <f>H1174-I1174</f>
        <v>3683600</v>
      </c>
      <c r="L1174" s="787">
        <f>L1169</f>
        <v>0</v>
      </c>
      <c r="M1174" s="787">
        <v>0</v>
      </c>
      <c r="N1174" s="788" t="e">
        <f>M1174/L1174</f>
        <v>#DIV/0!</v>
      </c>
      <c r="O1174" s="787">
        <f>L1174-M1174</f>
        <v>0</v>
      </c>
      <c r="P1174" s="787">
        <f>L1174+H1174</f>
        <v>5200000</v>
      </c>
      <c r="Q1174" s="787">
        <f t="shared" si="192"/>
        <v>1516400</v>
      </c>
      <c r="R1174" s="788">
        <f>Q1174/P1174</f>
        <v>0.29161538461538461</v>
      </c>
      <c r="S1174" s="787">
        <f>P1174-Q1174</f>
        <v>3683600</v>
      </c>
      <c r="AB1174" s="84">
        <f t="shared" si="185"/>
        <v>0</v>
      </c>
    </row>
    <row r="1175" spans="1:31">
      <c r="G1175" s="797"/>
      <c r="H1175" s="798"/>
      <c r="I1175" s="798"/>
      <c r="J1175" s="799"/>
      <c r="K1175" s="798"/>
      <c r="L1175" s="800"/>
      <c r="M1175" s="800"/>
      <c r="N1175" s="801"/>
      <c r="O1175" s="800"/>
      <c r="P1175" s="800"/>
      <c r="Q1175" s="800"/>
      <c r="R1175" s="801"/>
      <c r="S1175" s="800"/>
      <c r="AB1175" s="84">
        <f t="shared" si="185"/>
        <v>0</v>
      </c>
    </row>
    <row r="1176" spans="1:31">
      <c r="C1176" s="747" t="s">
        <v>5453</v>
      </c>
      <c r="D1176" s="756"/>
      <c r="G1176" s="851" t="s">
        <v>5038</v>
      </c>
      <c r="AB1176" s="84">
        <f t="shared" si="185"/>
        <v>0</v>
      </c>
    </row>
    <row r="1177" spans="1:31" s="954" customFormat="1">
      <c r="A1177" s="753"/>
      <c r="B1177" s="754"/>
      <c r="C1177" s="950"/>
      <c r="D1177" s="968" t="s">
        <v>3866</v>
      </c>
      <c r="E1177" s="968"/>
      <c r="F1177" s="969"/>
      <c r="G1177" s="970" t="s">
        <v>99</v>
      </c>
      <c r="H1177" s="760"/>
      <c r="I1177" s="760"/>
      <c r="J1177" s="761"/>
      <c r="K1177" s="760"/>
      <c r="L1177" s="762"/>
      <c r="M1177" s="762"/>
      <c r="N1177" s="763"/>
      <c r="O1177" s="762"/>
      <c r="P1177" s="762"/>
      <c r="Q1177" s="762"/>
      <c r="R1177" s="763"/>
      <c r="S1177" s="952"/>
      <c r="T1177" s="953"/>
      <c r="V1177" s="955"/>
      <c r="W1177" s="955"/>
      <c r="X1177" s="815"/>
      <c r="Y1177" s="816"/>
      <c r="Z1177" s="812"/>
      <c r="AA1177" s="813"/>
      <c r="AB1177" s="954">
        <f t="shared" si="185"/>
        <v>0</v>
      </c>
    </row>
    <row r="1178" spans="1:31" s="1081" customFormat="1" hidden="1">
      <c r="A1178" s="963"/>
      <c r="B1178" s="964"/>
      <c r="C1178" s="1072"/>
      <c r="D1178" s="1073"/>
      <c r="E1178" s="1073" t="s">
        <v>5342</v>
      </c>
      <c r="F1178" s="1085">
        <v>421</v>
      </c>
      <c r="G1178" s="1074" t="s">
        <v>3777</v>
      </c>
      <c r="H1178" s="1075">
        <v>0</v>
      </c>
      <c r="I1178" s="1075">
        <v>0</v>
      </c>
      <c r="J1178" s="1076" t="e">
        <f>I1178/H1178</f>
        <v>#DIV/0!</v>
      </c>
      <c r="K1178" s="1075">
        <f t="shared" ref="K1178:K1183" si="194">H1178-I1178</f>
        <v>0</v>
      </c>
      <c r="L1178" s="1077">
        <v>0</v>
      </c>
      <c r="M1178" s="1077">
        <v>0</v>
      </c>
      <c r="N1178" s="783" t="e">
        <f t="shared" ref="N1178:N1191" si="195">M1178/L1178</f>
        <v>#DIV/0!</v>
      </c>
      <c r="O1178" s="1077">
        <f t="shared" ref="O1178:O1183" si="196">L1178-M1178</f>
        <v>0</v>
      </c>
      <c r="P1178" s="1077">
        <f t="shared" ref="P1178:Q1183" si="197">L1178+H1178</f>
        <v>0</v>
      </c>
      <c r="Q1178" s="1077">
        <f t="shared" si="197"/>
        <v>0</v>
      </c>
      <c r="R1178" s="1078" t="e">
        <f t="shared" ref="R1178:R1183" si="198">Q1178/P1178</f>
        <v>#DIV/0!</v>
      </c>
      <c r="S1178" s="1079">
        <f t="shared" ref="S1178:S1183" si="199">P1178-Q1178</f>
        <v>0</v>
      </c>
      <c r="T1178" s="1080"/>
      <c r="V1178" s="1082"/>
      <c r="W1178" s="1082"/>
      <c r="X1178" s="1083"/>
      <c r="Y1178" s="1084"/>
      <c r="Z1178" s="812"/>
      <c r="AA1178" s="813"/>
    </row>
    <row r="1179" spans="1:31" s="1081" customFormat="1" hidden="1">
      <c r="A1179" s="963"/>
      <c r="B1179" s="964"/>
      <c r="C1179" s="1072"/>
      <c r="D1179" s="1073"/>
      <c r="E1179" s="1073" t="s">
        <v>5343</v>
      </c>
      <c r="F1179" s="1085">
        <v>423</v>
      </c>
      <c r="G1179" s="1074" t="s">
        <v>3779</v>
      </c>
      <c r="H1179" s="1075">
        <v>0</v>
      </c>
      <c r="I1179" s="1075">
        <v>0</v>
      </c>
      <c r="J1179" s="1076" t="e">
        <f>I1179/H1179</f>
        <v>#DIV/0!</v>
      </c>
      <c r="K1179" s="1075">
        <f t="shared" si="194"/>
        <v>0</v>
      </c>
      <c r="L1179" s="1077">
        <v>0</v>
      </c>
      <c r="M1179" s="1077">
        <v>0</v>
      </c>
      <c r="N1179" s="783" t="e">
        <f t="shared" si="195"/>
        <v>#DIV/0!</v>
      </c>
      <c r="O1179" s="1077">
        <f t="shared" si="196"/>
        <v>0</v>
      </c>
      <c r="P1179" s="1077">
        <f t="shared" si="197"/>
        <v>0</v>
      </c>
      <c r="Q1179" s="1077">
        <f t="shared" si="197"/>
        <v>0</v>
      </c>
      <c r="R1179" s="1078" t="e">
        <f t="shared" si="198"/>
        <v>#DIV/0!</v>
      </c>
      <c r="S1179" s="1079">
        <f t="shared" si="199"/>
        <v>0</v>
      </c>
      <c r="T1179" s="1080"/>
      <c r="V1179" s="1082"/>
      <c r="W1179" s="1082"/>
      <c r="X1179" s="1083"/>
      <c r="Y1179" s="1084"/>
      <c r="Z1179" s="812"/>
      <c r="AA1179" s="813"/>
    </row>
    <row r="1180" spans="1:31" s="1081" customFormat="1" hidden="1">
      <c r="A1180" s="963"/>
      <c r="B1180" s="964"/>
      <c r="C1180" s="1072"/>
      <c r="D1180" s="1073"/>
      <c r="E1180" s="1073" t="s">
        <v>5344</v>
      </c>
      <c r="F1180" s="1085">
        <v>424</v>
      </c>
      <c r="G1180" s="1074" t="s">
        <v>3781</v>
      </c>
      <c r="H1180" s="1075">
        <v>0</v>
      </c>
      <c r="I1180" s="1075">
        <v>0</v>
      </c>
      <c r="J1180" s="1076" t="e">
        <f>I1180/H1180</f>
        <v>#DIV/0!</v>
      </c>
      <c r="K1180" s="1075">
        <f t="shared" si="194"/>
        <v>0</v>
      </c>
      <c r="L1180" s="1077">
        <v>0</v>
      </c>
      <c r="M1180" s="1077">
        <v>0</v>
      </c>
      <c r="N1180" s="783" t="e">
        <f>M1180/L1180</f>
        <v>#DIV/0!</v>
      </c>
      <c r="O1180" s="1077">
        <f t="shared" si="196"/>
        <v>0</v>
      </c>
      <c r="P1180" s="1077">
        <f t="shared" si="197"/>
        <v>0</v>
      </c>
      <c r="Q1180" s="1077">
        <f t="shared" si="197"/>
        <v>0</v>
      </c>
      <c r="R1180" s="1078" t="e">
        <f t="shared" si="198"/>
        <v>#DIV/0!</v>
      </c>
      <c r="S1180" s="1079">
        <f t="shared" si="199"/>
        <v>0</v>
      </c>
      <c r="T1180" s="1080"/>
      <c r="V1180" s="1082"/>
      <c r="W1180" s="1082"/>
      <c r="X1180" s="1083"/>
      <c r="Y1180" s="1084"/>
      <c r="Z1180" s="812"/>
      <c r="AA1180" s="813"/>
    </row>
    <row r="1181" spans="1:31" s="1081" customFormat="1" hidden="1">
      <c r="A1181" s="963"/>
      <c r="B1181" s="964"/>
      <c r="C1181" s="1072"/>
      <c r="D1181" s="1073"/>
      <c r="E1181" s="1073" t="s">
        <v>5345</v>
      </c>
      <c r="F1181" s="1085">
        <v>426</v>
      </c>
      <c r="G1181" s="1074" t="s">
        <v>3785</v>
      </c>
      <c r="H1181" s="1075">
        <v>0</v>
      </c>
      <c r="I1181" s="1075">
        <v>0</v>
      </c>
      <c r="J1181" s="1076"/>
      <c r="K1181" s="1075">
        <f t="shared" si="194"/>
        <v>0</v>
      </c>
      <c r="L1181" s="1077">
        <v>0</v>
      </c>
      <c r="M1181" s="1077">
        <v>0</v>
      </c>
      <c r="N1181" s="783" t="e">
        <f t="shared" si="195"/>
        <v>#DIV/0!</v>
      </c>
      <c r="O1181" s="1077">
        <f t="shared" si="196"/>
        <v>0</v>
      </c>
      <c r="P1181" s="1077">
        <f t="shared" si="197"/>
        <v>0</v>
      </c>
      <c r="Q1181" s="1077">
        <f t="shared" si="197"/>
        <v>0</v>
      </c>
      <c r="R1181" s="1078" t="e">
        <f t="shared" si="198"/>
        <v>#DIV/0!</v>
      </c>
      <c r="S1181" s="1079">
        <f t="shared" si="199"/>
        <v>0</v>
      </c>
      <c r="T1181" s="1080"/>
      <c r="V1181" s="1082"/>
      <c r="W1181" s="1082"/>
      <c r="X1181" s="1083"/>
      <c r="Y1181" s="1084"/>
      <c r="Z1181" s="812"/>
      <c r="AA1181" s="813"/>
    </row>
    <row r="1182" spans="1:31" ht="15.75" thickBot="1">
      <c r="E1182" s="1145" t="s">
        <v>5183</v>
      </c>
      <c r="F1182" s="768">
        <v>472</v>
      </c>
      <c r="G1182" s="769" t="s">
        <v>3813</v>
      </c>
      <c r="H1182" s="749">
        <v>3400000</v>
      </c>
      <c r="I1182" s="749">
        <v>824000</v>
      </c>
      <c r="J1182" s="750">
        <f>I1182/H1182</f>
        <v>0.24235294117647058</v>
      </c>
      <c r="K1182" s="749">
        <f t="shared" si="194"/>
        <v>2576000</v>
      </c>
      <c r="L1182" s="751">
        <v>0</v>
      </c>
      <c r="M1182" s="751">
        <v>0</v>
      </c>
      <c r="O1182" s="751">
        <f t="shared" si="196"/>
        <v>0</v>
      </c>
      <c r="P1182" s="751">
        <f t="shared" si="197"/>
        <v>3400000</v>
      </c>
      <c r="Q1182" s="751">
        <f t="shared" si="197"/>
        <v>824000</v>
      </c>
      <c r="R1182" s="752">
        <f t="shared" si="198"/>
        <v>0.24235294117647058</v>
      </c>
      <c r="S1182" s="751">
        <f t="shared" si="199"/>
        <v>2576000</v>
      </c>
      <c r="Y1182" s="816">
        <v>50000</v>
      </c>
      <c r="Z1182" s="812">
        <f>H1182-X1182+Y1182</f>
        <v>3450000</v>
      </c>
      <c r="AA1182" s="813">
        <v>1094000</v>
      </c>
      <c r="AB1182" s="84">
        <f t="shared" si="185"/>
        <v>2356000</v>
      </c>
      <c r="AE1182" s="84">
        <f>H1182-AA1182</f>
        <v>2306000</v>
      </c>
    </row>
    <row r="1183" spans="1:31" ht="15.75" hidden="1" thickBot="1">
      <c r="E1183" s="746" t="s">
        <v>5346</v>
      </c>
      <c r="F1183" s="768">
        <v>512</v>
      </c>
      <c r="G1183" s="769" t="s">
        <v>5044</v>
      </c>
      <c r="H1183" s="749">
        <v>0</v>
      </c>
      <c r="I1183" s="749">
        <v>0</v>
      </c>
      <c r="J1183" s="750" t="e">
        <f>I1183/H1183</f>
        <v>#DIV/0!</v>
      </c>
      <c r="K1183" s="749">
        <f t="shared" si="194"/>
        <v>0</v>
      </c>
      <c r="L1183" s="751">
        <v>0</v>
      </c>
      <c r="M1183" s="751">
        <v>0</v>
      </c>
      <c r="N1183" s="752" t="e">
        <f t="shared" si="195"/>
        <v>#DIV/0!</v>
      </c>
      <c r="O1183" s="751">
        <f t="shared" si="196"/>
        <v>0</v>
      </c>
      <c r="P1183" s="751">
        <f t="shared" si="197"/>
        <v>0</v>
      </c>
      <c r="Q1183" s="751">
        <f t="shared" si="197"/>
        <v>0</v>
      </c>
      <c r="R1183" s="752" t="e">
        <f t="shared" si="198"/>
        <v>#DIV/0!</v>
      </c>
      <c r="S1183" s="751">
        <f t="shared" si="199"/>
        <v>0</v>
      </c>
    </row>
    <row r="1184" spans="1:31">
      <c r="E1184" s="770"/>
      <c r="F1184" s="771"/>
      <c r="G1184" s="772" t="s">
        <v>5039</v>
      </c>
      <c r="H1184" s="773"/>
      <c r="I1184" s="773"/>
      <c r="J1184" s="774"/>
      <c r="K1184" s="773"/>
      <c r="L1184" s="775"/>
      <c r="M1184" s="775"/>
      <c r="N1184" s="776"/>
      <c r="O1184" s="775"/>
      <c r="P1184" s="775"/>
      <c r="Q1184" s="775"/>
      <c r="R1184" s="776"/>
      <c r="S1184" s="859"/>
      <c r="AB1184" s="84">
        <f t="shared" si="185"/>
        <v>0</v>
      </c>
    </row>
    <row r="1185" spans="1:31" ht="15.75" thickBot="1">
      <c r="E1185" s="777"/>
      <c r="F1185" s="803" t="s">
        <v>235</v>
      </c>
      <c r="G1185" s="779" t="s">
        <v>236</v>
      </c>
      <c r="H1185" s="780">
        <f>SUM(H1178:H1183)</f>
        <v>3400000</v>
      </c>
      <c r="I1185" s="780">
        <f>SUM(I1182)</f>
        <v>824000</v>
      </c>
      <c r="J1185" s="781">
        <f>I1185/H1185</f>
        <v>0.24235294117647058</v>
      </c>
      <c r="K1185" s="780">
        <f>H1185-I1185</f>
        <v>2576000</v>
      </c>
      <c r="L1185" s="782">
        <v>0</v>
      </c>
      <c r="M1185" s="782">
        <v>0</v>
      </c>
      <c r="N1185" s="783"/>
      <c r="O1185" s="782">
        <f>L1185-M1185</f>
        <v>0</v>
      </c>
      <c r="P1185" s="782">
        <f t="shared" ref="P1185:P1187" si="200">L1185+H1185</f>
        <v>3400000</v>
      </c>
      <c r="Q1185" s="782">
        <f>M1185+I1185</f>
        <v>824000</v>
      </c>
      <c r="R1185" s="783">
        <f>Q1185/P1185</f>
        <v>0.24235294117647058</v>
      </c>
      <c r="S1185" s="782">
        <f>P1185-Q1185</f>
        <v>2576000</v>
      </c>
      <c r="AB1185" s="84">
        <f t="shared" si="185"/>
        <v>0</v>
      </c>
    </row>
    <row r="1186" spans="1:31" ht="15.75" hidden="1" thickBot="1">
      <c r="E1186" s="777"/>
      <c r="F1186" s="803" t="s">
        <v>247</v>
      </c>
      <c r="G1186" s="779" t="s">
        <v>4692</v>
      </c>
      <c r="H1186" s="780">
        <v>0</v>
      </c>
      <c r="I1186" s="780">
        <v>0</v>
      </c>
      <c r="J1186" s="781"/>
      <c r="K1186" s="780">
        <v>0</v>
      </c>
      <c r="L1186" s="782">
        <f>SUM(L1178:L1183)</f>
        <v>0</v>
      </c>
      <c r="M1186" s="782">
        <f>SUM(M1178:M1183)</f>
        <v>0</v>
      </c>
      <c r="N1186" s="783" t="e">
        <f t="shared" si="195"/>
        <v>#DIV/0!</v>
      </c>
      <c r="O1186" s="782">
        <f>L1186-M1186</f>
        <v>0</v>
      </c>
      <c r="P1186" s="782">
        <f t="shared" si="200"/>
        <v>0</v>
      </c>
      <c r="Q1186" s="782">
        <f>M1186+I1186</f>
        <v>0</v>
      </c>
      <c r="R1186" s="783" t="e">
        <f>Q1186/P1186</f>
        <v>#DIV/0!</v>
      </c>
      <c r="S1186" s="782">
        <f>P1186-Q1186</f>
        <v>0</v>
      </c>
      <c r="AB1186" s="84">
        <f t="shared" si="185"/>
        <v>0</v>
      </c>
    </row>
    <row r="1187" spans="1:31" ht="15.75" thickBot="1">
      <c r="A1187" s="84"/>
      <c r="B1187" s="84"/>
      <c r="C1187" s="84"/>
      <c r="D1187" s="84"/>
      <c r="G1187" s="784" t="s">
        <v>4907</v>
      </c>
      <c r="H1187" s="785">
        <f>SUM(H1185:H1185)</f>
        <v>3400000</v>
      </c>
      <c r="I1187" s="785">
        <f>SUM(I1185:I1185)</f>
        <v>824000</v>
      </c>
      <c r="J1187" s="786">
        <f>I1187/H1187</f>
        <v>0.24235294117647058</v>
      </c>
      <c r="K1187" s="785">
        <f>H1187-I1187</f>
        <v>2576000</v>
      </c>
      <c r="L1187" s="787">
        <f>SUM(L1185:L1186)</f>
        <v>0</v>
      </c>
      <c r="M1187" s="787">
        <f>SUM(M1185:M1186)</f>
        <v>0</v>
      </c>
      <c r="N1187" s="788" t="e">
        <f t="shared" si="195"/>
        <v>#DIV/0!</v>
      </c>
      <c r="O1187" s="787">
        <f>L1187-M1187</f>
        <v>0</v>
      </c>
      <c r="P1187" s="787">
        <f t="shared" si="200"/>
        <v>3400000</v>
      </c>
      <c r="Q1187" s="787">
        <f>M1187+I1187</f>
        <v>824000</v>
      </c>
      <c r="R1187" s="788">
        <f>Q1187/P1187</f>
        <v>0.24235294117647058</v>
      </c>
      <c r="S1187" s="787">
        <f>P1187-Q1187</f>
        <v>2576000</v>
      </c>
      <c r="T1187" s="84"/>
      <c r="AB1187" s="84">
        <f t="shared" si="185"/>
        <v>0</v>
      </c>
    </row>
    <row r="1188" spans="1:31" ht="28.5" collapsed="1">
      <c r="A1188" s="84"/>
      <c r="B1188" s="84"/>
      <c r="C1188" s="84"/>
      <c r="D1188" s="84"/>
      <c r="E1188" s="770"/>
      <c r="F1188" s="771"/>
      <c r="G1188" s="789" t="s">
        <v>5467</v>
      </c>
      <c r="H1188" s="790"/>
      <c r="I1188" s="791"/>
      <c r="J1188" s="792"/>
      <c r="K1188" s="791"/>
      <c r="L1188" s="793"/>
      <c r="M1188" s="794"/>
      <c r="N1188" s="795"/>
      <c r="O1188" s="794"/>
      <c r="P1188" s="794"/>
      <c r="Q1188" s="794"/>
      <c r="R1188" s="795"/>
      <c r="S1188" s="860"/>
      <c r="T1188" s="84"/>
      <c r="AB1188" s="84">
        <f t="shared" si="185"/>
        <v>0</v>
      </c>
    </row>
    <row r="1189" spans="1:31" ht="15.75" thickBot="1">
      <c r="A1189" s="84"/>
      <c r="B1189" s="84"/>
      <c r="C1189" s="84"/>
      <c r="D1189" s="84"/>
      <c r="E1189" s="777"/>
      <c r="F1189" s="803" t="s">
        <v>235</v>
      </c>
      <c r="G1189" s="779" t="s">
        <v>236</v>
      </c>
      <c r="H1189" s="780">
        <f>H1185</f>
        <v>3400000</v>
      </c>
      <c r="I1189" s="780">
        <f>SUM(I1182)</f>
        <v>824000</v>
      </c>
      <c r="J1189" s="781">
        <f>I1189/H1189</f>
        <v>0.24235294117647058</v>
      </c>
      <c r="K1189" s="780">
        <f>H1189-I1189</f>
        <v>2576000</v>
      </c>
      <c r="L1189" s="782">
        <f>SUM(L1185)</f>
        <v>0</v>
      </c>
      <c r="M1189" s="782">
        <f>SUM(M1185)</f>
        <v>0</v>
      </c>
      <c r="N1189" s="783"/>
      <c r="O1189" s="782">
        <f>L1189-M1189</f>
        <v>0</v>
      </c>
      <c r="P1189" s="782">
        <f>L1189+H1189</f>
        <v>3400000</v>
      </c>
      <c r="Q1189" s="782">
        <f>M1189+I1189</f>
        <v>824000</v>
      </c>
      <c r="R1189" s="783">
        <f>Q1189/P1189</f>
        <v>0.24235294117647058</v>
      </c>
      <c r="S1189" s="782">
        <f>P1189-Q1189</f>
        <v>2576000</v>
      </c>
      <c r="T1189" s="84"/>
      <c r="AB1189" s="84">
        <f t="shared" si="185"/>
        <v>0</v>
      </c>
    </row>
    <row r="1190" spans="1:31" ht="15.75" hidden="1" thickBot="1">
      <c r="A1190" s="84"/>
      <c r="B1190" s="84"/>
      <c r="C1190" s="84"/>
      <c r="D1190" s="84"/>
      <c r="E1190" s="777"/>
      <c r="F1190" s="803" t="s">
        <v>247</v>
      </c>
      <c r="G1190" s="779" t="s">
        <v>4692</v>
      </c>
      <c r="H1190" s="780">
        <v>0</v>
      </c>
      <c r="I1190" s="780">
        <v>0</v>
      </c>
      <c r="J1190" s="781"/>
      <c r="K1190" s="780">
        <v>0</v>
      </c>
      <c r="L1190" s="782">
        <f>SUM(L1186)</f>
        <v>0</v>
      </c>
      <c r="M1190" s="782">
        <f>SUM(M1186)</f>
        <v>0</v>
      </c>
      <c r="N1190" s="783" t="e">
        <f t="shared" si="195"/>
        <v>#DIV/0!</v>
      </c>
      <c r="O1190" s="782">
        <f>L1190-M1190</f>
        <v>0</v>
      </c>
      <c r="P1190" s="782">
        <f>P1186</f>
        <v>0</v>
      </c>
      <c r="Q1190" s="782">
        <f>M1190+I1190</f>
        <v>0</v>
      </c>
      <c r="R1190" s="783" t="e">
        <f>Q1190/P1190</f>
        <v>#DIV/0!</v>
      </c>
      <c r="S1190" s="782">
        <f>P1190-Q1190</f>
        <v>0</v>
      </c>
      <c r="T1190" s="84"/>
      <c r="AB1190" s="84">
        <f t="shared" si="185"/>
        <v>0</v>
      </c>
    </row>
    <row r="1191" spans="1:31" ht="15.75" collapsed="1" thickBot="1">
      <c r="G1191" s="784" t="s">
        <v>5451</v>
      </c>
      <c r="H1191" s="785">
        <f>H1189</f>
        <v>3400000</v>
      </c>
      <c r="I1191" s="785">
        <f>SUM(I1182)</f>
        <v>824000</v>
      </c>
      <c r="J1191" s="786">
        <f>I1191/H1191</f>
        <v>0.24235294117647058</v>
      </c>
      <c r="K1191" s="785">
        <f>H1191-I1191</f>
        <v>2576000</v>
      </c>
      <c r="L1191" s="787">
        <f>SUM(L1189:L1190)</f>
        <v>0</v>
      </c>
      <c r="M1191" s="787">
        <f>SUM(M1189:M1190)</f>
        <v>0</v>
      </c>
      <c r="N1191" s="788" t="e">
        <f t="shared" si="195"/>
        <v>#DIV/0!</v>
      </c>
      <c r="O1191" s="787">
        <f>L1191-M1191</f>
        <v>0</v>
      </c>
      <c r="P1191" s="787">
        <f>SUM(P1189:P1190)</f>
        <v>3400000</v>
      </c>
      <c r="Q1191" s="787">
        <f>M1191+I1191</f>
        <v>824000</v>
      </c>
      <c r="R1191" s="788">
        <f>Q1191/P1191</f>
        <v>0.24235294117647058</v>
      </c>
      <c r="S1191" s="787">
        <f>P1191-Q1191</f>
        <v>2576000</v>
      </c>
      <c r="AB1191" s="84">
        <f t="shared" si="185"/>
        <v>0</v>
      </c>
    </row>
    <row r="1192" spans="1:31">
      <c r="G1192" s="797"/>
      <c r="H1192" s="798"/>
      <c r="I1192" s="798"/>
      <c r="J1192" s="799"/>
      <c r="K1192" s="798"/>
      <c r="L1192" s="800"/>
      <c r="M1192" s="800"/>
      <c r="N1192" s="801"/>
      <c r="O1192" s="800"/>
      <c r="P1192" s="800"/>
      <c r="Q1192" s="800"/>
      <c r="R1192" s="801"/>
      <c r="S1192" s="800"/>
      <c r="AB1192" s="84">
        <f t="shared" si="185"/>
        <v>0</v>
      </c>
    </row>
    <row r="1193" spans="1:31" ht="43.5" customHeight="1">
      <c r="C1193" s="747" t="s">
        <v>5454</v>
      </c>
      <c r="D1193" s="756"/>
      <c r="G1193" s="851" t="s">
        <v>5316</v>
      </c>
      <c r="AB1193" s="84">
        <f t="shared" si="185"/>
        <v>0</v>
      </c>
    </row>
    <row r="1194" spans="1:31" s="954" customFormat="1" ht="30">
      <c r="A1194" s="753"/>
      <c r="B1194" s="754"/>
      <c r="C1194" s="950"/>
      <c r="D1194" s="968" t="s">
        <v>3872</v>
      </c>
      <c r="E1194" s="968"/>
      <c r="F1194" s="969"/>
      <c r="G1194" s="970" t="s">
        <v>104</v>
      </c>
      <c r="H1194" s="760"/>
      <c r="I1194" s="760"/>
      <c r="J1194" s="761"/>
      <c r="K1194" s="760"/>
      <c r="L1194" s="762"/>
      <c r="M1194" s="762"/>
      <c r="N1194" s="763"/>
      <c r="O1194" s="762"/>
      <c r="P1194" s="762"/>
      <c r="Q1194" s="762"/>
      <c r="R1194" s="763"/>
      <c r="S1194" s="952"/>
      <c r="T1194" s="953"/>
      <c r="V1194" s="955"/>
      <c r="W1194" s="955"/>
      <c r="X1194" s="815"/>
      <c r="Y1194" s="816"/>
      <c r="Z1194" s="812"/>
      <c r="AA1194" s="813"/>
      <c r="AB1194" s="954">
        <f t="shared" si="185"/>
        <v>0</v>
      </c>
    </row>
    <row r="1195" spans="1:31" ht="15.75" thickBot="1">
      <c r="E1195" s="1145" t="s">
        <v>5322</v>
      </c>
      <c r="F1195" s="768">
        <v>472</v>
      </c>
      <c r="G1195" s="769" t="s">
        <v>3813</v>
      </c>
      <c r="H1195" s="749">
        <v>900000</v>
      </c>
      <c r="I1195" s="749">
        <v>262996.65000000002</v>
      </c>
      <c r="J1195" s="750">
        <f>I1195/H1195</f>
        <v>0.29221850000000005</v>
      </c>
      <c r="K1195" s="749">
        <f>H1195-I1195</f>
        <v>637003.35</v>
      </c>
      <c r="L1195" s="751">
        <f>11235000+L1199</f>
        <v>17235000</v>
      </c>
      <c r="M1195" s="751">
        <v>5154836.3499999996</v>
      </c>
      <c r="N1195" s="752">
        <f>M1195/L1195</f>
        <v>0.29909117203365243</v>
      </c>
      <c r="O1195" s="751">
        <f>L1195-M1195</f>
        <v>12080163.65</v>
      </c>
      <c r="P1195" s="751">
        <f>L1195+H1195</f>
        <v>18135000</v>
      </c>
      <c r="Q1195" s="751">
        <f>M1195+I1195</f>
        <v>5417833</v>
      </c>
      <c r="R1195" s="752">
        <f>Q1195/P1195</f>
        <v>0.29875009649848361</v>
      </c>
      <c r="S1195" s="751">
        <f>P1195-Q1195</f>
        <v>12717167</v>
      </c>
      <c r="V1195" s="202">
        <v>453625</v>
      </c>
      <c r="Y1195" s="816">
        <v>253625</v>
      </c>
      <c r="Z1195" s="812">
        <f>H1195-X1195+Y1195</f>
        <v>1153625</v>
      </c>
      <c r="AA1195" s="813">
        <v>200000</v>
      </c>
      <c r="AB1195" s="84">
        <f t="shared" si="185"/>
        <v>953625</v>
      </c>
      <c r="AE1195" s="84">
        <f>H1195-AA1195</f>
        <v>700000</v>
      </c>
    </row>
    <row r="1196" spans="1:31">
      <c r="E1196" s="770"/>
      <c r="F1196" s="771"/>
      <c r="G1196" s="772" t="s">
        <v>4999</v>
      </c>
      <c r="H1196" s="773"/>
      <c r="I1196" s="773"/>
      <c r="J1196" s="774"/>
      <c r="K1196" s="773"/>
      <c r="L1196" s="775"/>
      <c r="M1196" s="775"/>
      <c r="N1196" s="776"/>
      <c r="O1196" s="775"/>
      <c r="P1196" s="775"/>
      <c r="Q1196" s="775"/>
      <c r="R1196" s="776"/>
      <c r="S1196" s="859"/>
      <c r="AB1196" s="84">
        <f t="shared" si="185"/>
        <v>0</v>
      </c>
    </row>
    <row r="1197" spans="1:31">
      <c r="E1197" s="777"/>
      <c r="F1197" s="778" t="s">
        <v>235</v>
      </c>
      <c r="G1197" s="779" t="s">
        <v>236</v>
      </c>
      <c r="H1197" s="780">
        <f>SUM(H1195)</f>
        <v>900000</v>
      </c>
      <c r="I1197" s="780">
        <f>SUM(I1195)</f>
        <v>262996.65000000002</v>
      </c>
      <c r="J1197" s="781">
        <f>I1197/H1197</f>
        <v>0.29221850000000005</v>
      </c>
      <c r="K1197" s="780">
        <f>H1197-I1197</f>
        <v>637003.35</v>
      </c>
      <c r="L1197" s="782">
        <v>0</v>
      </c>
      <c r="M1197" s="782">
        <v>0</v>
      </c>
      <c r="N1197" s="783"/>
      <c r="O1197" s="782">
        <f>L1197-M1197</f>
        <v>0</v>
      </c>
      <c r="P1197" s="782">
        <f t="shared" ref="P1197:Q1201" si="201">L1197+H1197</f>
        <v>900000</v>
      </c>
      <c r="Q1197" s="782">
        <f t="shared" si="201"/>
        <v>262996.65000000002</v>
      </c>
      <c r="R1197" s="783">
        <f>Q1197/P1197</f>
        <v>0.29221850000000005</v>
      </c>
      <c r="S1197" s="782">
        <f>P1197-Q1197</f>
        <v>637003.35</v>
      </c>
      <c r="AB1197" s="84">
        <f t="shared" si="185"/>
        <v>0</v>
      </c>
    </row>
    <row r="1198" spans="1:31" hidden="1">
      <c r="E1198" s="777"/>
      <c r="F1198" s="803" t="s">
        <v>245</v>
      </c>
      <c r="G1198" s="779" t="s">
        <v>246</v>
      </c>
      <c r="H1198" s="780">
        <v>0</v>
      </c>
      <c r="I1198" s="780">
        <v>0</v>
      </c>
      <c r="J1198" s="781"/>
      <c r="K1198" s="780">
        <f>H1198-I1198</f>
        <v>0</v>
      </c>
      <c r="L1198" s="782">
        <v>0</v>
      </c>
      <c r="M1198" s="782">
        <v>157900</v>
      </c>
      <c r="N1198" s="783" t="e">
        <f>M1198/L1198</f>
        <v>#DIV/0!</v>
      </c>
      <c r="O1198" s="782">
        <f>L1198-M1198</f>
        <v>-157900</v>
      </c>
      <c r="P1198" s="782">
        <f t="shared" si="201"/>
        <v>0</v>
      </c>
      <c r="Q1198" s="782">
        <f>M1198+I1198</f>
        <v>157900</v>
      </c>
      <c r="R1198" s="783" t="e">
        <f>Q1198/P1198</f>
        <v>#DIV/0!</v>
      </c>
      <c r="S1198" s="782">
        <f>P1198-Q1198</f>
        <v>-157900</v>
      </c>
    </row>
    <row r="1199" spans="1:31">
      <c r="A1199" s="1164"/>
      <c r="B1199" s="1165"/>
      <c r="D1199" s="1164"/>
      <c r="E1199" s="777"/>
      <c r="F1199" s="803" t="s">
        <v>247</v>
      </c>
      <c r="G1199" s="779" t="s">
        <v>4692</v>
      </c>
      <c r="H1199" s="780"/>
      <c r="I1199" s="780"/>
      <c r="J1199" s="781"/>
      <c r="K1199" s="780"/>
      <c r="L1199" s="782">
        <v>6000000</v>
      </c>
      <c r="M1199" s="782"/>
      <c r="N1199" s="783"/>
      <c r="O1199" s="782"/>
      <c r="P1199" s="782"/>
      <c r="Q1199" s="782"/>
      <c r="R1199" s="783"/>
      <c r="S1199" s="782"/>
    </row>
    <row r="1200" spans="1:31" ht="30.75" thickBot="1">
      <c r="E1200" s="777"/>
      <c r="F1200" s="803" t="s">
        <v>5478</v>
      </c>
      <c r="G1200" s="779" t="s">
        <v>5491</v>
      </c>
      <c r="H1200" s="780">
        <v>0</v>
      </c>
      <c r="I1200" s="780">
        <v>0</v>
      </c>
      <c r="J1200" s="781"/>
      <c r="K1200" s="780">
        <v>0</v>
      </c>
      <c r="L1200" s="782">
        <v>11235000</v>
      </c>
      <c r="M1200" s="782">
        <v>4996936.3499999996</v>
      </c>
      <c r="N1200" s="783">
        <f>M1200/L1200</f>
        <v>0.44476514018691587</v>
      </c>
      <c r="O1200" s="782">
        <f>L1200-M1200</f>
        <v>6238063.6500000004</v>
      </c>
      <c r="P1200" s="782">
        <f t="shared" si="201"/>
        <v>11235000</v>
      </c>
      <c r="Q1200" s="782">
        <f>M1200+I1200</f>
        <v>4996936.3499999996</v>
      </c>
      <c r="R1200" s="783">
        <f>Q1200/P1200</f>
        <v>0.44476514018691587</v>
      </c>
      <c r="S1200" s="782">
        <f>P1200-Q1200</f>
        <v>6238063.6500000004</v>
      </c>
      <c r="AB1200" s="84">
        <f t="shared" si="185"/>
        <v>0</v>
      </c>
    </row>
    <row r="1201" spans="1:31" ht="15.75" hidden="1" thickBot="1">
      <c r="E1201" s="777"/>
      <c r="F1201" s="778">
        <v>13</v>
      </c>
      <c r="G1201" s="779" t="s">
        <v>4965</v>
      </c>
      <c r="H1201" s="780">
        <v>0</v>
      </c>
      <c r="I1201" s="780">
        <v>0</v>
      </c>
      <c r="J1201" s="781"/>
      <c r="K1201" s="780">
        <v>0</v>
      </c>
      <c r="L1201" s="782">
        <v>0</v>
      </c>
      <c r="M1201" s="782">
        <v>0</v>
      </c>
      <c r="N1201" s="783" t="e">
        <f>M1201/L1201</f>
        <v>#DIV/0!</v>
      </c>
      <c r="O1201" s="782">
        <f>L1201-M1201</f>
        <v>0</v>
      </c>
      <c r="P1201" s="782">
        <f t="shared" si="201"/>
        <v>0</v>
      </c>
      <c r="Q1201" s="782">
        <f t="shared" si="201"/>
        <v>0</v>
      </c>
      <c r="R1201" s="783" t="e">
        <f>Q1201/P1201</f>
        <v>#DIV/0!</v>
      </c>
      <c r="S1201" s="782">
        <f>P1201-Q1201</f>
        <v>0</v>
      </c>
      <c r="AB1201" s="84">
        <f t="shared" si="185"/>
        <v>0</v>
      </c>
    </row>
    <row r="1202" spans="1:31" ht="15.75" thickBot="1">
      <c r="A1202" s="84"/>
      <c r="B1202" s="84"/>
      <c r="C1202" s="84"/>
      <c r="D1202" s="84"/>
      <c r="G1202" s="784" t="s">
        <v>4998</v>
      </c>
      <c r="H1202" s="785">
        <f>SUM(H1197:H1201)</f>
        <v>900000</v>
      </c>
      <c r="I1202" s="785">
        <f>SUM(I1197:I1201)</f>
        <v>262996.65000000002</v>
      </c>
      <c r="J1202" s="786">
        <f>I1202/H1202</f>
        <v>0.29221850000000005</v>
      </c>
      <c r="K1202" s="785">
        <f>SUM(K1197:K1201)</f>
        <v>637003.35</v>
      </c>
      <c r="L1202" s="787">
        <f>L1200</f>
        <v>11235000</v>
      </c>
      <c r="M1202" s="787">
        <f>SUM(M1197:M1201)</f>
        <v>5154836.3499999996</v>
      </c>
      <c r="N1202" s="788">
        <f>M1202/L1202</f>
        <v>0.45881943480195814</v>
      </c>
      <c r="O1202" s="787">
        <f>SUM(O1197:O1201)</f>
        <v>6080163.6500000004</v>
      </c>
      <c r="P1202" s="787">
        <f>SUM(P1197:P1201)</f>
        <v>12135000</v>
      </c>
      <c r="Q1202" s="787">
        <f>SUM(Q1197:Q1201)</f>
        <v>5417833</v>
      </c>
      <c r="R1202" s="788">
        <f>Q1202/P1202</f>
        <v>0.44646337041615164</v>
      </c>
      <c r="S1202" s="787">
        <f>P1202-Q1202</f>
        <v>6717167</v>
      </c>
      <c r="T1202" s="84"/>
      <c r="AB1202" s="84">
        <f t="shared" si="185"/>
        <v>0</v>
      </c>
    </row>
    <row r="1203" spans="1:31" ht="28.5" collapsed="1">
      <c r="A1203" s="84"/>
      <c r="B1203" s="84"/>
      <c r="C1203" s="84"/>
      <c r="D1203" s="84"/>
      <c r="E1203" s="770"/>
      <c r="F1203" s="771"/>
      <c r="G1203" s="789" t="s">
        <v>5456</v>
      </c>
      <c r="H1203" s="790"/>
      <c r="I1203" s="791"/>
      <c r="J1203" s="792"/>
      <c r="K1203" s="791"/>
      <c r="L1203" s="793"/>
      <c r="M1203" s="794"/>
      <c r="N1203" s="795"/>
      <c r="O1203" s="794"/>
      <c r="P1203" s="794"/>
      <c r="Q1203" s="794"/>
      <c r="R1203" s="795"/>
      <c r="S1203" s="860"/>
      <c r="T1203" s="84"/>
      <c r="AB1203" s="84">
        <f t="shared" si="185"/>
        <v>0</v>
      </c>
    </row>
    <row r="1204" spans="1:31">
      <c r="A1204" s="84"/>
      <c r="B1204" s="84"/>
      <c r="C1204" s="84"/>
      <c r="D1204" s="84"/>
      <c r="E1204" s="777"/>
      <c r="F1204" s="778" t="s">
        <v>235</v>
      </c>
      <c r="G1204" s="779" t="s">
        <v>236</v>
      </c>
      <c r="H1204" s="780">
        <f t="shared" ref="H1204:M1204" si="202">SUM(H1197)</f>
        <v>900000</v>
      </c>
      <c r="I1204" s="780">
        <f t="shared" si="202"/>
        <v>262996.65000000002</v>
      </c>
      <c r="J1204" s="781">
        <f t="shared" si="202"/>
        <v>0.29221850000000005</v>
      </c>
      <c r="K1204" s="780">
        <f t="shared" si="202"/>
        <v>637003.35</v>
      </c>
      <c r="L1204" s="782">
        <f t="shared" si="202"/>
        <v>0</v>
      </c>
      <c r="M1204" s="782">
        <f t="shared" si="202"/>
        <v>0</v>
      </c>
      <c r="N1204" s="783"/>
      <c r="O1204" s="782">
        <f>SUM(O1197)</f>
        <v>0</v>
      </c>
      <c r="P1204" s="782">
        <f>SUM(P1197)</f>
        <v>900000</v>
      </c>
      <c r="Q1204" s="782">
        <f>SUM(Q1197)</f>
        <v>262996.65000000002</v>
      </c>
      <c r="R1204" s="783">
        <f>SUM(R1197)</f>
        <v>0.29221850000000005</v>
      </c>
      <c r="S1204" s="782">
        <f>SUM(S1197)</f>
        <v>637003.35</v>
      </c>
      <c r="T1204" s="84"/>
      <c r="AB1204" s="84">
        <f t="shared" si="185"/>
        <v>0</v>
      </c>
    </row>
    <row r="1205" spans="1:31">
      <c r="A1205" s="84"/>
      <c r="B1205" s="84"/>
      <c r="C1205" s="84"/>
      <c r="D1205" s="84"/>
      <c r="E1205" s="777"/>
      <c r="F1205" s="803" t="s">
        <v>247</v>
      </c>
      <c r="G1205" s="779" t="s">
        <v>4692</v>
      </c>
      <c r="H1205" s="780">
        <f>H1198</f>
        <v>0</v>
      </c>
      <c r="I1205" s="780">
        <f t="shared" ref="I1205:S1205" si="203">I1198</f>
        <v>0</v>
      </c>
      <c r="J1205" s="781">
        <f t="shared" si="203"/>
        <v>0</v>
      </c>
      <c r="K1205" s="780">
        <f t="shared" si="203"/>
        <v>0</v>
      </c>
      <c r="L1205" s="782">
        <f>L1199</f>
        <v>6000000</v>
      </c>
      <c r="M1205" s="782">
        <f t="shared" si="203"/>
        <v>157900</v>
      </c>
      <c r="N1205" s="783" t="e">
        <f t="shared" si="203"/>
        <v>#DIV/0!</v>
      </c>
      <c r="O1205" s="782">
        <f t="shared" si="203"/>
        <v>-157900</v>
      </c>
      <c r="P1205" s="782">
        <f t="shared" si="203"/>
        <v>0</v>
      </c>
      <c r="Q1205" s="782">
        <f t="shared" si="203"/>
        <v>157900</v>
      </c>
      <c r="R1205" s="783" t="e">
        <f t="shared" si="203"/>
        <v>#DIV/0!</v>
      </c>
      <c r="S1205" s="782">
        <f t="shared" si="203"/>
        <v>-157900</v>
      </c>
      <c r="T1205" s="84"/>
    </row>
    <row r="1206" spans="1:31" ht="30.75" thickBot="1">
      <c r="A1206" s="84"/>
      <c r="B1206" s="84"/>
      <c r="C1206" s="84"/>
      <c r="D1206" s="84"/>
      <c r="E1206" s="777"/>
      <c r="F1206" s="803" t="s">
        <v>5478</v>
      </c>
      <c r="G1206" s="779" t="s">
        <v>5491</v>
      </c>
      <c r="H1206" s="780">
        <f>H1200</f>
        <v>0</v>
      </c>
      <c r="I1206" s="780">
        <f>I1200</f>
        <v>0</v>
      </c>
      <c r="J1206" s="781">
        <f>J1200</f>
        <v>0</v>
      </c>
      <c r="K1206" s="780">
        <f>K1200</f>
        <v>0</v>
      </c>
      <c r="L1206" s="782">
        <f>L1200</f>
        <v>11235000</v>
      </c>
      <c r="M1206" s="782">
        <f t="shared" ref="M1206:S1206" si="204">M1200</f>
        <v>4996936.3499999996</v>
      </c>
      <c r="N1206" s="783">
        <f t="shared" si="204"/>
        <v>0.44476514018691587</v>
      </c>
      <c r="O1206" s="782">
        <f t="shared" si="204"/>
        <v>6238063.6500000004</v>
      </c>
      <c r="P1206" s="782">
        <f t="shared" si="204"/>
        <v>11235000</v>
      </c>
      <c r="Q1206" s="782">
        <f t="shared" si="204"/>
        <v>4996936.3499999996</v>
      </c>
      <c r="R1206" s="783">
        <f t="shared" si="204"/>
        <v>0.44476514018691587</v>
      </c>
      <c r="S1206" s="782">
        <f t="shared" si="204"/>
        <v>6238063.6500000004</v>
      </c>
      <c r="T1206" s="84"/>
      <c r="AB1206" s="84">
        <f t="shared" si="185"/>
        <v>0</v>
      </c>
    </row>
    <row r="1207" spans="1:31" ht="15.75" hidden="1" thickBot="1">
      <c r="A1207" s="84"/>
      <c r="B1207" s="84"/>
      <c r="C1207" s="84"/>
      <c r="D1207" s="84"/>
      <c r="E1207" s="777"/>
      <c r="F1207" s="778">
        <v>13</v>
      </c>
      <c r="G1207" s="779" t="s">
        <v>4965</v>
      </c>
      <c r="H1207" s="780">
        <f>H1201</f>
        <v>0</v>
      </c>
      <c r="I1207" s="780">
        <f>I1201</f>
        <v>0</v>
      </c>
      <c r="J1207" s="781"/>
      <c r="K1207" s="780">
        <f>K1201</f>
        <v>0</v>
      </c>
      <c r="L1207" s="782">
        <f>L1201</f>
        <v>0</v>
      </c>
      <c r="M1207" s="782">
        <f>M1201</f>
        <v>0</v>
      </c>
      <c r="N1207" s="783" t="e">
        <f>M1207/L1207</f>
        <v>#DIV/0!</v>
      </c>
      <c r="O1207" s="782">
        <f>O1201</f>
        <v>0</v>
      </c>
      <c r="P1207" s="782">
        <f>P1201</f>
        <v>0</v>
      </c>
      <c r="Q1207" s="782">
        <f>Q1201</f>
        <v>0</v>
      </c>
      <c r="R1207" s="783" t="e">
        <f>R1201</f>
        <v>#DIV/0!</v>
      </c>
      <c r="S1207" s="782">
        <f>S1201</f>
        <v>0</v>
      </c>
      <c r="T1207" s="84"/>
      <c r="AB1207" s="84">
        <f t="shared" si="185"/>
        <v>0</v>
      </c>
    </row>
    <row r="1208" spans="1:31" ht="15.75" collapsed="1" thickBot="1">
      <c r="G1208" s="784" t="s">
        <v>5457</v>
      </c>
      <c r="H1208" s="785">
        <f>SUM(H1204:H1207)</f>
        <v>900000</v>
      </c>
      <c r="I1208" s="785">
        <f>SUM(I1204:I1207)</f>
        <v>262996.65000000002</v>
      </c>
      <c r="J1208" s="786">
        <f>I1208/H1208</f>
        <v>0.29221850000000005</v>
      </c>
      <c r="K1208" s="785">
        <f>SUM(K1204:K1207)</f>
        <v>637003.35</v>
      </c>
      <c r="L1208" s="787">
        <f>SUM(L1204:L1207)</f>
        <v>17235000</v>
      </c>
      <c r="M1208" s="787">
        <f>SUM(M1204:M1207)</f>
        <v>5154836.3499999996</v>
      </c>
      <c r="N1208" s="788">
        <f>M1208/L1208</f>
        <v>0.29909117203365243</v>
      </c>
      <c r="O1208" s="787">
        <f>L1208-M1208</f>
        <v>12080163.65</v>
      </c>
      <c r="P1208" s="787">
        <f>L1208+H1208</f>
        <v>18135000</v>
      </c>
      <c r="Q1208" s="787">
        <f>M1208+I1208</f>
        <v>5417833</v>
      </c>
      <c r="R1208" s="788">
        <f>Q1208/P1208</f>
        <v>0.29875009649848361</v>
      </c>
      <c r="S1208" s="787">
        <f>P1208-Q1208</f>
        <v>12717167</v>
      </c>
      <c r="AB1208" s="84">
        <f t="shared" si="185"/>
        <v>0</v>
      </c>
    </row>
    <row r="1209" spans="1:31">
      <c r="G1209" s="797"/>
      <c r="H1209" s="798"/>
      <c r="I1209" s="798"/>
      <c r="J1209" s="799"/>
      <c r="K1209" s="798"/>
      <c r="L1209" s="800"/>
      <c r="M1209" s="800"/>
      <c r="N1209" s="801"/>
      <c r="O1209" s="800"/>
      <c r="P1209" s="800"/>
      <c r="Q1209" s="800"/>
      <c r="R1209" s="801"/>
      <c r="S1209" s="800"/>
      <c r="AB1209" s="84">
        <f t="shared" si="185"/>
        <v>0</v>
      </c>
    </row>
    <row r="1210" spans="1:31" ht="33" hidden="1" customHeight="1">
      <c r="C1210" s="747" t="s">
        <v>5455</v>
      </c>
      <c r="D1210" s="756"/>
      <c r="G1210" s="851" t="s">
        <v>5317</v>
      </c>
      <c r="AB1210" s="84">
        <f t="shared" ref="AB1210:AB1222" si="205">Z1210-AA1210</f>
        <v>0</v>
      </c>
    </row>
    <row r="1211" spans="1:31" s="954" customFormat="1" ht="30" hidden="1">
      <c r="A1211" s="753"/>
      <c r="B1211" s="754"/>
      <c r="C1211" s="950"/>
      <c r="D1211" s="968" t="s">
        <v>3872</v>
      </c>
      <c r="E1211" s="968"/>
      <c r="F1211" s="969"/>
      <c r="G1211" s="970" t="s">
        <v>104</v>
      </c>
      <c r="H1211" s="760"/>
      <c r="I1211" s="760"/>
      <c r="J1211" s="761"/>
      <c r="K1211" s="760"/>
      <c r="L1211" s="762"/>
      <c r="M1211" s="762"/>
      <c r="N1211" s="763"/>
      <c r="O1211" s="762"/>
      <c r="P1211" s="762"/>
      <c r="Q1211" s="762"/>
      <c r="R1211" s="763"/>
      <c r="S1211" s="952"/>
      <c r="T1211" s="953"/>
      <c r="V1211" s="955"/>
      <c r="W1211" s="955"/>
      <c r="X1211" s="815"/>
      <c r="Y1211" s="816"/>
      <c r="Z1211" s="812"/>
      <c r="AA1211" s="813"/>
      <c r="AB1211" s="954">
        <f t="shared" si="205"/>
        <v>0</v>
      </c>
    </row>
    <row r="1212" spans="1:31" ht="15.75" hidden="1" thickBot="1">
      <c r="E1212" s="746" t="s">
        <v>5323</v>
      </c>
      <c r="F1212" s="768">
        <v>511</v>
      </c>
      <c r="G1212" s="769" t="s">
        <v>4131</v>
      </c>
      <c r="H1212" s="749">
        <v>0</v>
      </c>
      <c r="I1212" s="749">
        <v>0</v>
      </c>
      <c r="K1212" s="749">
        <f>H1212-I1212</f>
        <v>0</v>
      </c>
      <c r="L1212" s="751">
        <v>0</v>
      </c>
      <c r="M1212" s="751">
        <v>0</v>
      </c>
      <c r="O1212" s="751">
        <f>L1212-M1212</f>
        <v>0</v>
      </c>
      <c r="P1212" s="751">
        <f>L1212+H1212</f>
        <v>0</v>
      </c>
      <c r="Q1212" s="751">
        <f>M1212+I1212</f>
        <v>0</v>
      </c>
      <c r="S1212" s="751">
        <f>P1212-Q1212</f>
        <v>0</v>
      </c>
      <c r="V1212" s="202">
        <v>453625</v>
      </c>
      <c r="Y1212" s="816">
        <v>253625</v>
      </c>
      <c r="Z1212" s="812">
        <f>H1212-X1212+Y1212</f>
        <v>253625</v>
      </c>
      <c r="AA1212" s="813">
        <v>200000</v>
      </c>
      <c r="AB1212" s="84">
        <f t="shared" si="205"/>
        <v>53625</v>
      </c>
      <c r="AE1212" s="84">
        <f>H1212-AA1212</f>
        <v>-200000</v>
      </c>
    </row>
    <row r="1213" spans="1:31" hidden="1">
      <c r="E1213" s="770"/>
      <c r="F1213" s="771"/>
      <c r="G1213" s="772" t="s">
        <v>4999</v>
      </c>
      <c r="H1213" s="773"/>
      <c r="I1213" s="773"/>
      <c r="J1213" s="774"/>
      <c r="K1213" s="773"/>
      <c r="L1213" s="775"/>
      <c r="M1213" s="775"/>
      <c r="N1213" s="776"/>
      <c r="O1213" s="775"/>
      <c r="P1213" s="775"/>
      <c r="Q1213" s="775"/>
      <c r="R1213" s="776"/>
      <c r="S1213" s="859"/>
      <c r="AB1213" s="84">
        <f t="shared" si="205"/>
        <v>0</v>
      </c>
    </row>
    <row r="1214" spans="1:31" hidden="1">
      <c r="E1214" s="777"/>
      <c r="F1214" s="778" t="s">
        <v>235</v>
      </c>
      <c r="G1214" s="779" t="s">
        <v>236</v>
      </c>
      <c r="H1214" s="780">
        <f>SUM(H1212)</f>
        <v>0</v>
      </c>
      <c r="I1214" s="780">
        <f>SUM(I1212)</f>
        <v>0</v>
      </c>
      <c r="J1214" s="781"/>
      <c r="K1214" s="780">
        <f>H1214-I1214</f>
        <v>0</v>
      </c>
      <c r="L1214" s="782">
        <v>0</v>
      </c>
      <c r="M1214" s="782">
        <v>0</v>
      </c>
      <c r="N1214" s="783"/>
      <c r="O1214" s="782">
        <f>L1214-M1214</f>
        <v>0</v>
      </c>
      <c r="P1214" s="782">
        <f>L1214+H1214</f>
        <v>0</v>
      </c>
      <c r="Q1214" s="782">
        <f>M1214+I1214</f>
        <v>0</v>
      </c>
      <c r="R1214" s="783"/>
      <c r="S1214" s="782">
        <f>P1214-Q1214</f>
        <v>0</v>
      </c>
      <c r="AB1214" s="84">
        <f t="shared" si="205"/>
        <v>0</v>
      </c>
    </row>
    <row r="1215" spans="1:31" ht="15.75" hidden="1" thickBot="1">
      <c r="E1215" s="777"/>
      <c r="F1215" s="803" t="s">
        <v>247</v>
      </c>
      <c r="G1215" s="779" t="s">
        <v>4692</v>
      </c>
      <c r="H1215" s="780">
        <v>0</v>
      </c>
      <c r="I1215" s="780">
        <v>0</v>
      </c>
      <c r="J1215" s="781"/>
      <c r="K1215" s="780">
        <v>0</v>
      </c>
      <c r="L1215" s="782">
        <v>0</v>
      </c>
      <c r="M1215" s="782">
        <v>0</v>
      </c>
      <c r="N1215" s="783"/>
      <c r="O1215" s="782">
        <f>L1215-M1215</f>
        <v>0</v>
      </c>
      <c r="P1215" s="782">
        <f>L1215+H1215</f>
        <v>0</v>
      </c>
      <c r="Q1215" s="782">
        <f>M1215+I1215</f>
        <v>0</v>
      </c>
      <c r="R1215" s="783"/>
      <c r="S1215" s="782">
        <f>P1215-Q1215</f>
        <v>0</v>
      </c>
      <c r="AB1215" s="84">
        <f t="shared" si="205"/>
        <v>0</v>
      </c>
    </row>
    <row r="1216" spans="1:31" ht="15.75" hidden="1" thickBot="1">
      <c r="A1216" s="84"/>
      <c r="B1216" s="84"/>
      <c r="C1216" s="84"/>
      <c r="D1216" s="84"/>
      <c r="E1216" s="777"/>
      <c r="F1216" s="803" t="s">
        <v>256</v>
      </c>
      <c r="G1216" s="779" t="s">
        <v>4965</v>
      </c>
      <c r="H1216" s="780">
        <v>0</v>
      </c>
      <c r="I1216" s="780"/>
      <c r="J1216" s="781"/>
      <c r="K1216" s="780"/>
      <c r="L1216" s="782">
        <v>0</v>
      </c>
      <c r="M1216" s="782">
        <f>SUM(M1212)</f>
        <v>0</v>
      </c>
      <c r="N1216" s="783">
        <f>SUM(N1212)</f>
        <v>0</v>
      </c>
      <c r="O1216" s="782" t="e">
        <f>M1216/L1216</f>
        <v>#DIV/0!</v>
      </c>
      <c r="P1216" s="782">
        <f>L1216+H1216</f>
        <v>0</v>
      </c>
      <c r="Q1216" s="782">
        <f>Q1212</f>
        <v>0</v>
      </c>
      <c r="R1216" s="783" t="e">
        <f>Q1216/P1216</f>
        <v>#DIV/0!</v>
      </c>
      <c r="S1216" s="782">
        <f>P1216-Q1216</f>
        <v>0</v>
      </c>
      <c r="T1216" s="84"/>
      <c r="AB1216" s="84">
        <f t="shared" si="205"/>
        <v>0</v>
      </c>
    </row>
    <row r="1217" spans="1:28" ht="15.75" hidden="1" thickBot="1">
      <c r="A1217" s="84"/>
      <c r="B1217" s="84"/>
      <c r="C1217" s="84"/>
      <c r="D1217" s="84"/>
      <c r="G1217" s="784" t="s">
        <v>4998</v>
      </c>
      <c r="H1217" s="785">
        <f>SUM(H1213:H1215)</f>
        <v>0</v>
      </c>
      <c r="I1217" s="785">
        <f>SUM(I1213:I1215)</f>
        <v>0</v>
      </c>
      <c r="J1217" s="786"/>
      <c r="K1217" s="785">
        <f>SUM(K1213:K1215)</f>
        <v>0</v>
      </c>
      <c r="L1217" s="787">
        <f>SUM(L1213:L1216)</f>
        <v>0</v>
      </c>
      <c r="M1217" s="787">
        <f>SUM(M1213:M1215)</f>
        <v>0</v>
      </c>
      <c r="N1217" s="788"/>
      <c r="O1217" s="787">
        <f>SUM(O1213:O1215)</f>
        <v>0</v>
      </c>
      <c r="P1217" s="787">
        <f>P1214+P1215+P1216</f>
        <v>0</v>
      </c>
      <c r="Q1217" s="787">
        <f>SUM(Q1213:Q1215)</f>
        <v>0</v>
      </c>
      <c r="R1217" s="788"/>
      <c r="S1217" s="787">
        <f>P1217-Q1217</f>
        <v>0</v>
      </c>
      <c r="T1217" s="84"/>
      <c r="AB1217" s="84">
        <f t="shared" si="205"/>
        <v>0</v>
      </c>
    </row>
    <row r="1218" spans="1:28" ht="28.5" hidden="1" collapsed="1">
      <c r="A1218" s="84"/>
      <c r="B1218" s="84"/>
      <c r="C1218" s="84"/>
      <c r="D1218" s="84"/>
      <c r="E1218" s="770"/>
      <c r="F1218" s="771"/>
      <c r="G1218" s="789" t="s">
        <v>5458</v>
      </c>
      <c r="H1218" s="790"/>
      <c r="I1218" s="791"/>
      <c r="J1218" s="792"/>
      <c r="K1218" s="791"/>
      <c r="L1218" s="793"/>
      <c r="M1218" s="794"/>
      <c r="N1218" s="795"/>
      <c r="O1218" s="794"/>
      <c r="P1218" s="794"/>
      <c r="Q1218" s="794"/>
      <c r="R1218" s="795"/>
      <c r="S1218" s="860"/>
      <c r="T1218" s="84"/>
      <c r="AB1218" s="84">
        <f t="shared" si="205"/>
        <v>0</v>
      </c>
    </row>
    <row r="1219" spans="1:28" hidden="1">
      <c r="A1219" s="84"/>
      <c r="B1219" s="84"/>
      <c r="C1219" s="84"/>
      <c r="D1219" s="84"/>
      <c r="E1219" s="777"/>
      <c r="F1219" s="778" t="s">
        <v>235</v>
      </c>
      <c r="G1219" s="779" t="s">
        <v>236</v>
      </c>
      <c r="H1219" s="780">
        <f>H1214</f>
        <v>0</v>
      </c>
      <c r="I1219" s="780">
        <f>SUM(I1213)</f>
        <v>0</v>
      </c>
      <c r="J1219" s="781"/>
      <c r="K1219" s="780">
        <f>SUM(K1213)</f>
        <v>0</v>
      </c>
      <c r="L1219" s="782">
        <f>SUM(L1213)</f>
        <v>0</v>
      </c>
      <c r="M1219" s="782">
        <f>SUM(M1213)</f>
        <v>0</v>
      </c>
      <c r="N1219" s="783"/>
      <c r="O1219" s="782">
        <f>SUM(O1213)</f>
        <v>0</v>
      </c>
      <c r="P1219" s="782">
        <f>H1219+L1219</f>
        <v>0</v>
      </c>
      <c r="Q1219" s="782">
        <f>SUM(Q1213)</f>
        <v>0</v>
      </c>
      <c r="R1219" s="783"/>
      <c r="S1219" s="782">
        <f>SUM(S1213)</f>
        <v>0</v>
      </c>
      <c r="T1219" s="84"/>
      <c r="AB1219" s="84">
        <f t="shared" si="205"/>
        <v>0</v>
      </c>
    </row>
    <row r="1220" spans="1:28" hidden="1">
      <c r="A1220" s="84"/>
      <c r="B1220" s="84"/>
      <c r="C1220" s="84"/>
      <c r="D1220" s="84"/>
      <c r="E1220" s="777"/>
      <c r="F1220" s="803" t="s">
        <v>247</v>
      </c>
      <c r="G1220" s="779" t="s">
        <v>4692</v>
      </c>
      <c r="H1220" s="780">
        <v>0</v>
      </c>
      <c r="I1220" s="780">
        <f>I1214</f>
        <v>0</v>
      </c>
      <c r="J1220" s="781"/>
      <c r="K1220" s="780">
        <f>K1214</f>
        <v>0</v>
      </c>
      <c r="L1220" s="782">
        <f>L1215</f>
        <v>0</v>
      </c>
      <c r="M1220" s="782">
        <f t="shared" ref="M1220:S1220" si="206">M1214</f>
        <v>0</v>
      </c>
      <c r="N1220" s="783"/>
      <c r="O1220" s="782">
        <f t="shared" si="206"/>
        <v>0</v>
      </c>
      <c r="P1220" s="782">
        <f>H1220+L1220</f>
        <v>0</v>
      </c>
      <c r="Q1220" s="782">
        <f t="shared" si="206"/>
        <v>0</v>
      </c>
      <c r="R1220" s="783"/>
      <c r="S1220" s="782">
        <f t="shared" si="206"/>
        <v>0</v>
      </c>
      <c r="T1220" s="84"/>
      <c r="AB1220" s="84">
        <f t="shared" si="205"/>
        <v>0</v>
      </c>
    </row>
    <row r="1221" spans="1:28" ht="15.75" hidden="1" thickBot="1">
      <c r="A1221" s="84"/>
      <c r="B1221" s="84"/>
      <c r="C1221" s="84"/>
      <c r="D1221" s="84"/>
      <c r="E1221" s="777"/>
      <c r="F1221" s="803" t="s">
        <v>256</v>
      </c>
      <c r="G1221" s="779" t="s">
        <v>4965</v>
      </c>
      <c r="H1221" s="780">
        <v>0</v>
      </c>
      <c r="I1221" s="780"/>
      <c r="J1221" s="781"/>
      <c r="K1221" s="780"/>
      <c r="L1221" s="782">
        <f>L1216</f>
        <v>0</v>
      </c>
      <c r="M1221" s="782">
        <f>SUM(M1217)</f>
        <v>0</v>
      </c>
      <c r="N1221" s="783">
        <f>SUM(N1217)</f>
        <v>0</v>
      </c>
      <c r="O1221" s="782" t="e">
        <f>M1221/L1221</f>
        <v>#DIV/0!</v>
      </c>
      <c r="P1221" s="782">
        <f>L1221+H1221</f>
        <v>0</v>
      </c>
      <c r="Q1221" s="782">
        <f>Q1217</f>
        <v>0</v>
      </c>
      <c r="R1221" s="783" t="e">
        <f>Q1221/P1221</f>
        <v>#DIV/0!</v>
      </c>
      <c r="S1221" s="782">
        <f>P1221-Q1221</f>
        <v>0</v>
      </c>
      <c r="T1221" s="84"/>
      <c r="AB1221" s="84">
        <f t="shared" ref="AB1221" si="207">Z1221-AA1221</f>
        <v>0</v>
      </c>
    </row>
    <row r="1222" spans="1:28" ht="15.75" hidden="1" collapsed="1" thickBot="1">
      <c r="G1222" s="784" t="s">
        <v>5459</v>
      </c>
      <c r="H1222" s="785">
        <f>SUM(H1219:H1220)</f>
        <v>0</v>
      </c>
      <c r="I1222" s="785">
        <f>SUM(I1218:I1220)</f>
        <v>0</v>
      </c>
      <c r="J1222" s="786"/>
      <c r="K1222" s="785">
        <f>SUM(K1218:K1220)</f>
        <v>0</v>
      </c>
      <c r="L1222" s="787">
        <f>SUM(L1219:L1221)</f>
        <v>0</v>
      </c>
      <c r="M1222" s="787">
        <f>SUM(M1218:M1220)</f>
        <v>0</v>
      </c>
      <c r="N1222" s="788"/>
      <c r="O1222" s="787">
        <f>L1222-M1222</f>
        <v>0</v>
      </c>
      <c r="P1222" s="787">
        <f>L1222+H1222</f>
        <v>0</v>
      </c>
      <c r="Q1222" s="787">
        <f>M1222+I1222</f>
        <v>0</v>
      </c>
      <c r="R1222" s="788"/>
      <c r="S1222" s="787">
        <f>P1222-Q1222</f>
        <v>0</v>
      </c>
      <c r="AB1222" s="84">
        <f t="shared" si="205"/>
        <v>0</v>
      </c>
    </row>
    <row r="1223" spans="1:28">
      <c r="G1223" s="797"/>
      <c r="H1223" s="798"/>
      <c r="I1223" s="798"/>
      <c r="J1223" s="799"/>
      <c r="K1223" s="798"/>
      <c r="L1223" s="800"/>
      <c r="M1223" s="800"/>
      <c r="N1223" s="801"/>
      <c r="O1223" s="800"/>
      <c r="P1223" s="800"/>
      <c r="Q1223" s="800"/>
      <c r="R1223" s="801"/>
      <c r="S1223" s="800"/>
    </row>
    <row r="1224" spans="1:28" ht="28.5" hidden="1">
      <c r="C1224" s="747" t="s">
        <v>5405</v>
      </c>
      <c r="D1224" s="756"/>
      <c r="G1224" s="851" t="s">
        <v>5349</v>
      </c>
      <c r="Q1224" s="800"/>
      <c r="R1224" s="801"/>
      <c r="S1224" s="800"/>
    </row>
    <row r="1225" spans="1:28" ht="30" hidden="1">
      <c r="C1225" s="950"/>
      <c r="D1225" s="968" t="s">
        <v>3872</v>
      </c>
      <c r="E1225" s="968"/>
      <c r="F1225" s="969"/>
      <c r="G1225" s="970" t="s">
        <v>104</v>
      </c>
      <c r="H1225" s="760"/>
      <c r="I1225" s="760"/>
      <c r="J1225" s="761"/>
      <c r="K1225" s="760"/>
      <c r="L1225" s="762"/>
      <c r="M1225" s="762"/>
      <c r="N1225" s="763"/>
      <c r="O1225" s="762"/>
      <c r="P1225" s="762"/>
      <c r="Q1225" s="800"/>
      <c r="R1225" s="801"/>
      <c r="S1225" s="800"/>
    </row>
    <row r="1226" spans="1:28" ht="15.75" hidden="1" thickBot="1">
      <c r="E1226" s="746" t="s">
        <v>5324</v>
      </c>
      <c r="F1226" s="768">
        <v>472</v>
      </c>
      <c r="G1226" s="769" t="s">
        <v>3813</v>
      </c>
      <c r="H1226" s="749">
        <v>0</v>
      </c>
      <c r="I1226" s="749">
        <v>1667483</v>
      </c>
      <c r="J1226" s="750" t="e">
        <f>I1226/H1226</f>
        <v>#DIV/0!</v>
      </c>
      <c r="K1226" s="749">
        <f>H1226-I1226</f>
        <v>-1667483</v>
      </c>
      <c r="L1226" s="751">
        <v>0</v>
      </c>
      <c r="M1226" s="751">
        <v>1262510</v>
      </c>
      <c r="N1226" s="752" t="e">
        <f>M1226/L1226</f>
        <v>#DIV/0!</v>
      </c>
      <c r="O1226" s="751">
        <f>L1226-M1226</f>
        <v>-1262510</v>
      </c>
      <c r="P1226" s="751">
        <f>L1226+H1226</f>
        <v>0</v>
      </c>
      <c r="Q1226" s="1105">
        <f>M1226+I1226</f>
        <v>2929993</v>
      </c>
      <c r="R1226" s="801" t="e">
        <f>Q1226/P1226</f>
        <v>#DIV/0!</v>
      </c>
      <c r="S1226" s="800"/>
    </row>
    <row r="1227" spans="1:28" hidden="1">
      <c r="E1227" s="770"/>
      <c r="F1227" s="771"/>
      <c r="G1227" s="772" t="s">
        <v>4999</v>
      </c>
      <c r="H1227" s="773"/>
      <c r="I1227" s="773"/>
      <c r="J1227" s="774"/>
      <c r="K1227" s="773"/>
      <c r="L1227" s="775"/>
      <c r="M1227" s="775"/>
      <c r="N1227" s="776"/>
      <c r="O1227" s="775"/>
      <c r="P1227" s="775"/>
      <c r="Q1227" s="775"/>
      <c r="R1227" s="776"/>
      <c r="S1227" s="859"/>
      <c r="AB1227" s="84">
        <f t="shared" ref="AB1227:AB1234" si="208">Z1227-AA1227</f>
        <v>0</v>
      </c>
    </row>
    <row r="1228" spans="1:28" hidden="1">
      <c r="E1228" s="777"/>
      <c r="F1228" s="778" t="s">
        <v>235</v>
      </c>
      <c r="G1228" s="779" t="s">
        <v>236</v>
      </c>
      <c r="H1228" s="780">
        <v>0</v>
      </c>
      <c r="I1228" s="780">
        <f>SUM(I1226)</f>
        <v>1667483</v>
      </c>
      <c r="J1228" s="781" t="e">
        <f>I1228/H1228</f>
        <v>#DIV/0!</v>
      </c>
      <c r="K1228" s="780">
        <f>H1228-I1228</f>
        <v>-1667483</v>
      </c>
      <c r="L1228" s="782">
        <v>0</v>
      </c>
      <c r="M1228" s="782">
        <v>0</v>
      </c>
      <c r="N1228" s="783"/>
      <c r="O1228" s="782">
        <f>L1228-M1228</f>
        <v>0</v>
      </c>
      <c r="P1228" s="782">
        <f>L1228+H1228</f>
        <v>0</v>
      </c>
      <c r="Q1228" s="782">
        <f>M1228+I1228</f>
        <v>1667483</v>
      </c>
      <c r="R1228" s="783" t="e">
        <f>Q1228/P1228</f>
        <v>#DIV/0!</v>
      </c>
      <c r="S1228" s="782">
        <f>P1228-Q1228</f>
        <v>-1667483</v>
      </c>
      <c r="AB1228" s="84">
        <f t="shared" si="208"/>
        <v>0</v>
      </c>
    </row>
    <row r="1229" spans="1:28" ht="30.75" hidden="1" thickBot="1">
      <c r="E1229" s="777"/>
      <c r="F1229" s="803" t="s">
        <v>248</v>
      </c>
      <c r="G1229" s="779" t="s">
        <v>4691</v>
      </c>
      <c r="H1229" s="780">
        <v>0</v>
      </c>
      <c r="I1229" s="780">
        <v>0</v>
      </c>
      <c r="J1229" s="781"/>
      <c r="K1229" s="780">
        <v>0</v>
      </c>
      <c r="L1229" s="782">
        <f>SUM(L1226)</f>
        <v>0</v>
      </c>
      <c r="M1229" s="782">
        <f>SUM(M1226)</f>
        <v>1262510</v>
      </c>
      <c r="N1229" s="783" t="e">
        <f>M1229/L1229</f>
        <v>#DIV/0!</v>
      </c>
      <c r="O1229" s="782">
        <f>L1229-M1229</f>
        <v>-1262510</v>
      </c>
      <c r="P1229" s="782">
        <f>L1229+H1229</f>
        <v>0</v>
      </c>
      <c r="Q1229" s="782">
        <f>M1229+I1229</f>
        <v>1262510</v>
      </c>
      <c r="R1229" s="783" t="e">
        <f>Q1229/P1229</f>
        <v>#DIV/0!</v>
      </c>
      <c r="S1229" s="782">
        <f>P1229-Q1229</f>
        <v>-1262510</v>
      </c>
      <c r="AB1229" s="84">
        <f t="shared" si="208"/>
        <v>0</v>
      </c>
    </row>
    <row r="1230" spans="1:28" ht="15.75" hidden="1" thickBot="1">
      <c r="A1230" s="84"/>
      <c r="B1230" s="84"/>
      <c r="C1230" s="84"/>
      <c r="D1230" s="84"/>
      <c r="G1230" s="784" t="s">
        <v>4998</v>
      </c>
      <c r="H1230" s="785">
        <f>SUM(H1227:H1229)</f>
        <v>0</v>
      </c>
      <c r="I1230" s="785">
        <f>SUM(I1227:I1229)</f>
        <v>1667483</v>
      </c>
      <c r="J1230" s="786" t="e">
        <f>I1230/H1230</f>
        <v>#DIV/0!</v>
      </c>
      <c r="K1230" s="785">
        <f>SUM(K1227:K1229)</f>
        <v>-1667483</v>
      </c>
      <c r="L1230" s="787">
        <f>SUM(L1227:L1229)</f>
        <v>0</v>
      </c>
      <c r="M1230" s="787">
        <f>SUM(M1227:M1229)</f>
        <v>1262510</v>
      </c>
      <c r="N1230" s="788" t="e">
        <f>M1230/L1230</f>
        <v>#DIV/0!</v>
      </c>
      <c r="O1230" s="787">
        <f>SUM(O1227:O1229)</f>
        <v>-1262510</v>
      </c>
      <c r="P1230" s="787">
        <f>P1228+P1229</f>
        <v>0</v>
      </c>
      <c r="Q1230" s="787">
        <f>SUM(Q1227:Q1229)</f>
        <v>2929993</v>
      </c>
      <c r="R1230" s="788" t="e">
        <f>Q1230/P1230</f>
        <v>#DIV/0!</v>
      </c>
      <c r="S1230" s="787">
        <f>P1230-Q1230</f>
        <v>-2929993</v>
      </c>
      <c r="T1230" s="84"/>
      <c r="AB1230" s="84">
        <f t="shared" si="208"/>
        <v>0</v>
      </c>
    </row>
    <row r="1231" spans="1:28" ht="28.5" hidden="1" collapsed="1">
      <c r="A1231" s="84"/>
      <c r="B1231" s="84"/>
      <c r="C1231" s="84"/>
      <c r="D1231" s="84"/>
      <c r="E1231" s="770"/>
      <c r="F1231" s="771"/>
      <c r="G1231" s="789" t="s">
        <v>5417</v>
      </c>
      <c r="H1231" s="790"/>
      <c r="I1231" s="791"/>
      <c r="J1231" s="792"/>
      <c r="K1231" s="791"/>
      <c r="L1231" s="793"/>
      <c r="M1231" s="794"/>
      <c r="N1231" s="795"/>
      <c r="O1231" s="794"/>
      <c r="P1231" s="794"/>
      <c r="Q1231" s="794"/>
      <c r="R1231" s="795"/>
      <c r="S1231" s="860"/>
      <c r="T1231" s="84"/>
      <c r="AB1231" s="84">
        <f t="shared" si="208"/>
        <v>0</v>
      </c>
    </row>
    <row r="1232" spans="1:28" hidden="1">
      <c r="A1232" s="84"/>
      <c r="B1232" s="84"/>
      <c r="C1232" s="84"/>
      <c r="D1232" s="84"/>
      <c r="E1232" s="777"/>
      <c r="F1232" s="778" t="s">
        <v>235</v>
      </c>
      <c r="G1232" s="779" t="s">
        <v>236</v>
      </c>
      <c r="H1232" s="780">
        <f>H1228</f>
        <v>0</v>
      </c>
      <c r="I1232" s="780">
        <f>SUM(I1228)</f>
        <v>1667483</v>
      </c>
      <c r="J1232" s="781" t="e">
        <f>SUM(J1228)</f>
        <v>#DIV/0!</v>
      </c>
      <c r="K1232" s="780">
        <f>SUM(K1228)</f>
        <v>-1667483</v>
      </c>
      <c r="L1232" s="782">
        <f>SUM(L1228)</f>
        <v>0</v>
      </c>
      <c r="M1232" s="782">
        <f>SUM(M1228)</f>
        <v>0</v>
      </c>
      <c r="N1232" s="783"/>
      <c r="O1232" s="782">
        <f>SUM(O1228)</f>
        <v>0</v>
      </c>
      <c r="P1232" s="782">
        <f>H1232+L1232</f>
        <v>0</v>
      </c>
      <c r="Q1232" s="782">
        <f>SUM(Q1228)</f>
        <v>1667483</v>
      </c>
      <c r="R1232" s="783" t="e">
        <f>SUM(R1228)</f>
        <v>#DIV/0!</v>
      </c>
      <c r="S1232" s="782">
        <f>SUM(S1228)</f>
        <v>-1667483</v>
      </c>
      <c r="T1232" s="84"/>
      <c r="AB1232" s="84">
        <f t="shared" si="208"/>
        <v>0</v>
      </c>
    </row>
    <row r="1233" spans="1:28" ht="30.75" hidden="1" thickBot="1">
      <c r="A1233" s="84"/>
      <c r="B1233" s="84"/>
      <c r="C1233" s="84"/>
      <c r="D1233" s="84"/>
      <c r="E1233" s="777"/>
      <c r="F1233" s="803" t="s">
        <v>248</v>
      </c>
      <c r="G1233" s="779" t="s">
        <v>4691</v>
      </c>
      <c r="H1233" s="780">
        <f>H1229</f>
        <v>0</v>
      </c>
      <c r="I1233" s="780">
        <f t="shared" ref="I1233:O1233" si="209">I1229</f>
        <v>0</v>
      </c>
      <c r="J1233" s="781">
        <f t="shared" si="209"/>
        <v>0</v>
      </c>
      <c r="K1233" s="780">
        <f t="shared" si="209"/>
        <v>0</v>
      </c>
      <c r="L1233" s="782">
        <f t="shared" si="209"/>
        <v>0</v>
      </c>
      <c r="M1233" s="782">
        <f t="shared" si="209"/>
        <v>1262510</v>
      </c>
      <c r="N1233" s="783" t="e">
        <f t="shared" si="209"/>
        <v>#DIV/0!</v>
      </c>
      <c r="O1233" s="782">
        <f t="shared" si="209"/>
        <v>-1262510</v>
      </c>
      <c r="P1233" s="782">
        <f>H1233+L1233</f>
        <v>0</v>
      </c>
      <c r="Q1233" s="782">
        <f>Q1229</f>
        <v>1262510</v>
      </c>
      <c r="R1233" s="783" t="e">
        <f>R1229</f>
        <v>#DIV/0!</v>
      </c>
      <c r="S1233" s="782">
        <f>S1229</f>
        <v>-1262510</v>
      </c>
      <c r="T1233" s="84"/>
      <c r="AB1233" s="84">
        <f t="shared" si="208"/>
        <v>0</v>
      </c>
    </row>
    <row r="1234" spans="1:28" ht="15.75" hidden="1" collapsed="1" thickBot="1">
      <c r="G1234" s="784" t="s">
        <v>5418</v>
      </c>
      <c r="H1234" s="785">
        <f>SUM(H1232:H1233)</f>
        <v>0</v>
      </c>
      <c r="I1234" s="785">
        <f>SUM(I1232:I1233)</f>
        <v>1667483</v>
      </c>
      <c r="J1234" s="786" t="e">
        <f>I1234/H1234</f>
        <v>#DIV/0!</v>
      </c>
      <c r="K1234" s="785">
        <f>SUM(K1232:K1233)</f>
        <v>-1667483</v>
      </c>
      <c r="L1234" s="787">
        <f>SUM(L1232:L1233)</f>
        <v>0</v>
      </c>
      <c r="M1234" s="787">
        <f>SUM(M1232:M1233)</f>
        <v>1262510</v>
      </c>
      <c r="N1234" s="788" t="e">
        <f>M1234/L1234</f>
        <v>#DIV/0!</v>
      </c>
      <c r="O1234" s="787">
        <f>L1234-M1234</f>
        <v>-1262510</v>
      </c>
      <c r="P1234" s="787">
        <f>L1234+H1234</f>
        <v>0</v>
      </c>
      <c r="Q1234" s="787">
        <f>M1234+I1234</f>
        <v>2929993</v>
      </c>
      <c r="R1234" s="788" t="e">
        <f>Q1234/P1234</f>
        <v>#DIV/0!</v>
      </c>
      <c r="S1234" s="787">
        <f>P1234-Q1234</f>
        <v>-2929993</v>
      </c>
      <c r="AB1234" s="84">
        <f t="shared" si="208"/>
        <v>0</v>
      </c>
    </row>
    <row r="1235" spans="1:28" hidden="1">
      <c r="G1235" s="797"/>
      <c r="H1235" s="798"/>
      <c r="I1235" s="798"/>
      <c r="J1235" s="799"/>
      <c r="K1235" s="798"/>
      <c r="L1235" s="800"/>
      <c r="M1235" s="800"/>
      <c r="N1235" s="801"/>
      <c r="O1235" s="800"/>
      <c r="P1235" s="800"/>
      <c r="Q1235" s="800"/>
      <c r="R1235" s="801"/>
      <c r="S1235" s="800"/>
    </row>
    <row r="1236" spans="1:28">
      <c r="E1236" s="770"/>
      <c r="F1236" s="771"/>
      <c r="G1236" s="804" t="s">
        <v>4155</v>
      </c>
      <c r="H1236" s="805"/>
      <c r="I1236" s="805"/>
      <c r="J1236" s="806"/>
      <c r="K1236" s="805"/>
      <c r="L1236" s="807"/>
      <c r="M1236" s="807"/>
      <c r="N1236" s="808"/>
      <c r="O1236" s="807"/>
      <c r="P1236" s="807"/>
      <c r="Q1236" s="807"/>
      <c r="R1236" s="808"/>
      <c r="S1236" s="862"/>
      <c r="AB1236" s="84">
        <f t="shared" si="185"/>
        <v>0</v>
      </c>
    </row>
    <row r="1237" spans="1:28">
      <c r="E1237" s="777"/>
      <c r="F1237" s="778" t="s">
        <v>235</v>
      </c>
      <c r="G1237" s="779" t="s">
        <v>236</v>
      </c>
      <c r="H1237" s="780">
        <f>H1171+H1119+H1204+H1157+H1130+H1189+H1219+H1232+H1136</f>
        <v>27370000</v>
      </c>
      <c r="I1237" s="780">
        <f>I1171+I1119+I1204+I1157+I1130+I1189+I1232</f>
        <v>12306978.960000001</v>
      </c>
      <c r="J1237" s="781">
        <v>0</v>
      </c>
      <c r="K1237" s="780">
        <f>H1237-I1237</f>
        <v>15063021.039999999</v>
      </c>
      <c r="L1237" s="782">
        <v>0</v>
      </c>
      <c r="M1237" s="782">
        <v>0</v>
      </c>
      <c r="N1237" s="783">
        <v>0</v>
      </c>
      <c r="O1237" s="782">
        <v>0</v>
      </c>
      <c r="P1237" s="782">
        <f>H1237+L1237</f>
        <v>27370000</v>
      </c>
      <c r="Q1237" s="782">
        <f>I1237+M1237</f>
        <v>12306978.960000001</v>
      </c>
      <c r="R1237" s="783">
        <f>Q1237/P1237</f>
        <v>0.44965213591523567</v>
      </c>
      <c r="S1237" s="782">
        <f>P1237-Q1237</f>
        <v>15063021.039999999</v>
      </c>
      <c r="AB1237" s="84">
        <f t="shared" si="185"/>
        <v>0</v>
      </c>
    </row>
    <row r="1238" spans="1:28">
      <c r="E1238" s="777"/>
      <c r="F1238" s="778" t="s">
        <v>245</v>
      </c>
      <c r="G1238" s="779" t="s">
        <v>246</v>
      </c>
      <c r="H1238" s="780">
        <v>0</v>
      </c>
      <c r="I1238" s="780">
        <v>0</v>
      </c>
      <c r="J1238" s="781"/>
      <c r="K1238" s="780">
        <v>0</v>
      </c>
      <c r="L1238" s="782">
        <v>0</v>
      </c>
      <c r="M1238" s="782">
        <f t="shared" ref="M1238:S1238" si="210">M1205</f>
        <v>157900</v>
      </c>
      <c r="N1238" s="783" t="e">
        <f t="shared" si="210"/>
        <v>#DIV/0!</v>
      </c>
      <c r="O1238" s="782">
        <f t="shared" si="210"/>
        <v>-157900</v>
      </c>
      <c r="P1238" s="782">
        <f t="shared" si="210"/>
        <v>0</v>
      </c>
      <c r="Q1238" s="782">
        <f t="shared" ref="Q1238:Q1244" si="211">I1238+M1238</f>
        <v>157900</v>
      </c>
      <c r="R1238" s="783" t="e">
        <f t="shared" si="210"/>
        <v>#DIV/0!</v>
      </c>
      <c r="S1238" s="782">
        <f t="shared" si="210"/>
        <v>-157900</v>
      </c>
    </row>
    <row r="1239" spans="1:28">
      <c r="E1239" s="777"/>
      <c r="F1239" s="803" t="s">
        <v>247</v>
      </c>
      <c r="G1239" s="779" t="s">
        <v>4692</v>
      </c>
      <c r="H1239" s="780">
        <v>0</v>
      </c>
      <c r="I1239" s="780">
        <v>0</v>
      </c>
      <c r="J1239" s="781"/>
      <c r="K1239" s="780">
        <v>0</v>
      </c>
      <c r="L1239" s="782">
        <f>L1136+L1153+L1199</f>
        <v>8896458</v>
      </c>
      <c r="M1239" s="782">
        <f>M1144+M1206+M1190+M1131+M1172+M1220</f>
        <v>6496861.3499999996</v>
      </c>
      <c r="N1239" s="783">
        <f>M1239/L1239</f>
        <v>0.73027505440929408</v>
      </c>
      <c r="O1239" s="782">
        <f>L1239-M1239</f>
        <v>2399596.6500000004</v>
      </c>
      <c r="P1239" s="782">
        <f>L1239</f>
        <v>8896458</v>
      </c>
      <c r="Q1239" s="782">
        <f t="shared" si="211"/>
        <v>6496861.3499999996</v>
      </c>
      <c r="R1239" s="783">
        <f>Q1239/P1239</f>
        <v>0.73027505440929408</v>
      </c>
      <c r="S1239" s="782">
        <f>P1239-Q1239</f>
        <v>2399596.6500000004</v>
      </c>
      <c r="AB1239" s="84">
        <f t="shared" si="185"/>
        <v>0</v>
      </c>
    </row>
    <row r="1240" spans="1:28" ht="15" hidden="1" customHeight="1">
      <c r="E1240" s="777"/>
      <c r="F1240" s="803" t="s">
        <v>245</v>
      </c>
      <c r="G1240" s="779" t="s">
        <v>246</v>
      </c>
      <c r="H1240" s="780">
        <v>0</v>
      </c>
      <c r="I1240" s="780">
        <v>0</v>
      </c>
      <c r="J1240" s="781"/>
      <c r="K1240" s="780">
        <v>0</v>
      </c>
      <c r="L1240" s="782"/>
      <c r="M1240" s="782"/>
      <c r="N1240" s="783" t="e">
        <f>M1240/L1240</f>
        <v>#DIV/0!</v>
      </c>
      <c r="O1240" s="782" t="e">
        <f>#REF!</f>
        <v>#REF!</v>
      </c>
      <c r="P1240" s="782">
        <f>H1240+L1240</f>
        <v>0</v>
      </c>
      <c r="Q1240" s="782">
        <f t="shared" si="211"/>
        <v>0</v>
      </c>
      <c r="R1240" s="783" t="e">
        <f>Q1240/P1240</f>
        <v>#DIV/0!</v>
      </c>
      <c r="S1240" s="782">
        <f>P1240-Q1240</f>
        <v>0</v>
      </c>
      <c r="AB1240" s="84">
        <f t="shared" si="185"/>
        <v>0</v>
      </c>
    </row>
    <row r="1241" spans="1:28" ht="15" hidden="1" customHeight="1">
      <c r="E1241" s="777"/>
      <c r="F1241" s="803" t="s">
        <v>248</v>
      </c>
      <c r="G1241" s="779" t="s">
        <v>4691</v>
      </c>
      <c r="H1241" s="780">
        <f>H1229</f>
        <v>0</v>
      </c>
      <c r="I1241" s="780">
        <v>0</v>
      </c>
      <c r="J1241" s="781"/>
      <c r="K1241" s="780"/>
      <c r="L1241" s="782">
        <f>L1229</f>
        <v>0</v>
      </c>
      <c r="M1241" s="782">
        <f>M1233</f>
        <v>1262510</v>
      </c>
      <c r="N1241" s="783" t="e">
        <f>M1241/L1241</f>
        <v>#DIV/0!</v>
      </c>
      <c r="O1241" s="782"/>
      <c r="P1241" s="782">
        <f>L1241</f>
        <v>0</v>
      </c>
      <c r="Q1241" s="782">
        <f t="shared" si="211"/>
        <v>1262510</v>
      </c>
      <c r="R1241" s="783" t="e">
        <f>Q1241/P1241</f>
        <v>#DIV/0!</v>
      </c>
      <c r="S1241" s="782"/>
    </row>
    <row r="1242" spans="1:28">
      <c r="E1242" s="777"/>
      <c r="F1242" s="778">
        <v>13</v>
      </c>
      <c r="G1242" s="779" t="s">
        <v>4965</v>
      </c>
      <c r="H1242" s="780">
        <v>0</v>
      </c>
      <c r="I1242" s="780">
        <v>0</v>
      </c>
      <c r="J1242" s="781"/>
      <c r="K1242" s="780">
        <v>0</v>
      </c>
      <c r="L1242" s="782"/>
      <c r="M1242" s="782">
        <f>M1140+M1207</f>
        <v>1499925</v>
      </c>
      <c r="N1242" s="783" t="e">
        <f>M1242/L1242</f>
        <v>#DIV/0!</v>
      </c>
      <c r="O1242" s="782">
        <f>L1242-M1242</f>
        <v>-1499925</v>
      </c>
      <c r="P1242" s="782">
        <f>L1242</f>
        <v>0</v>
      </c>
      <c r="Q1242" s="782">
        <f t="shared" si="211"/>
        <v>1499925</v>
      </c>
      <c r="R1242" s="783" t="e">
        <f>Q1242/P1242</f>
        <v>#DIV/0!</v>
      </c>
      <c r="S1242" s="782">
        <f>P1242-Q1242</f>
        <v>-1499925</v>
      </c>
      <c r="AB1242" s="84">
        <f t="shared" si="185"/>
        <v>0</v>
      </c>
    </row>
    <row r="1243" spans="1:28" ht="30.75" thickBot="1">
      <c r="B1243" s="1136"/>
      <c r="E1243" s="777"/>
      <c r="F1243" s="803" t="s">
        <v>5478</v>
      </c>
      <c r="G1243" s="779" t="s">
        <v>5491</v>
      </c>
      <c r="H1243" s="780"/>
      <c r="I1243" s="780"/>
      <c r="J1243" s="781"/>
      <c r="K1243" s="780"/>
      <c r="L1243" s="782">
        <f>L1200+L1154</f>
        <v>11404644</v>
      </c>
      <c r="M1243" s="782"/>
      <c r="N1243" s="783"/>
      <c r="O1243" s="782"/>
      <c r="P1243" s="782">
        <f>L1243</f>
        <v>11404644</v>
      </c>
      <c r="Q1243" s="782"/>
      <c r="R1243" s="783"/>
      <c r="S1243" s="782"/>
    </row>
    <row r="1244" spans="1:28" ht="15.75" thickBot="1">
      <c r="G1244" s="784" t="s">
        <v>4156</v>
      </c>
      <c r="H1244" s="785">
        <f>SUM(H1237:H1242)</f>
        <v>27370000</v>
      </c>
      <c r="I1244" s="785">
        <f>SUM(I1237:I1242)</f>
        <v>12306978.960000001</v>
      </c>
      <c r="J1244" s="786">
        <f>I1244/H1244</f>
        <v>0.44965213591523567</v>
      </c>
      <c r="K1244" s="785">
        <f>SUM(K1237:K1242)</f>
        <v>15063021.039999999</v>
      </c>
      <c r="L1244" s="787">
        <f>SUM(L1237:L1243)</f>
        <v>20301102</v>
      </c>
      <c r="M1244" s="787">
        <f>SUM(M1237:M1242)</f>
        <v>9417196.3499999996</v>
      </c>
      <c r="N1244" s="788">
        <f>M1244/L1244</f>
        <v>0.46387611618324953</v>
      </c>
      <c r="O1244" s="787">
        <f>O1237+O1239+O1242</f>
        <v>899671.65000000037</v>
      </c>
      <c r="P1244" s="787">
        <f>SUM(P1237:P1243)</f>
        <v>47671102</v>
      </c>
      <c r="Q1244" s="787">
        <f t="shared" si="211"/>
        <v>21724175.310000002</v>
      </c>
      <c r="R1244" s="788">
        <f>Q1244/P1244</f>
        <v>0.45570952628701561</v>
      </c>
      <c r="S1244" s="787">
        <f>SUM(S1237:S1242)</f>
        <v>15804792.689999998</v>
      </c>
      <c r="AB1244" s="84">
        <f t="shared" si="185"/>
        <v>0</v>
      </c>
    </row>
    <row r="1245" spans="1:28">
      <c r="A1245" s="84"/>
      <c r="B1245" s="84"/>
      <c r="C1245" s="84"/>
      <c r="D1245" s="84"/>
      <c r="G1245" s="797"/>
      <c r="H1245" s="798"/>
      <c r="I1245" s="798"/>
      <c r="J1245" s="799"/>
      <c r="K1245" s="798"/>
      <c r="L1245" s="800"/>
      <c r="M1245" s="800"/>
      <c r="N1245" s="801"/>
      <c r="O1245" s="800"/>
      <c r="P1245" s="800"/>
      <c r="Q1245" s="800"/>
      <c r="R1245" s="801"/>
      <c r="S1245" s="800"/>
      <c r="T1245" s="84"/>
      <c r="AB1245" s="84">
        <f t="shared" si="185"/>
        <v>0</v>
      </c>
    </row>
    <row r="1246" spans="1:28" s="954" customFormat="1">
      <c r="A1246" s="753"/>
      <c r="B1246" s="754"/>
      <c r="C1246" s="956" t="s">
        <v>3593</v>
      </c>
      <c r="E1246" s="997"/>
      <c r="G1246" s="748" t="s">
        <v>5256</v>
      </c>
      <c r="H1246" s="990"/>
      <c r="I1246" s="990"/>
      <c r="J1246" s="991"/>
      <c r="K1246" s="990"/>
      <c r="L1246" s="633"/>
      <c r="M1246" s="633"/>
      <c r="N1246" s="992"/>
      <c r="O1246" s="633"/>
      <c r="P1246" s="633"/>
      <c r="Q1246" s="633"/>
      <c r="R1246" s="992"/>
      <c r="S1246" s="633"/>
      <c r="T1246" s="953"/>
      <c r="V1246" s="955"/>
      <c r="W1246" s="955"/>
      <c r="X1246" s="815"/>
      <c r="Y1246" s="816"/>
      <c r="Z1246" s="812"/>
      <c r="AA1246" s="813"/>
      <c r="AB1246" s="954">
        <f t="shared" si="185"/>
        <v>0</v>
      </c>
    </row>
    <row r="1247" spans="1:28" ht="28.5">
      <c r="C1247" s="747" t="s">
        <v>4068</v>
      </c>
      <c r="D1247" s="756"/>
      <c r="G1247" s="851" t="s">
        <v>4065</v>
      </c>
      <c r="AB1247" s="84">
        <f t="shared" si="185"/>
        <v>0</v>
      </c>
    </row>
    <row r="1248" spans="1:28" s="954" customFormat="1">
      <c r="A1248" s="753"/>
      <c r="B1248" s="754"/>
      <c r="C1248" s="956"/>
      <c r="D1248" s="993" t="s">
        <v>3994</v>
      </c>
      <c r="E1248" s="994"/>
      <c r="F1248" s="995"/>
      <c r="G1248" s="996" t="s">
        <v>205</v>
      </c>
      <c r="H1248" s="990"/>
      <c r="I1248" s="990"/>
      <c r="J1248" s="991"/>
      <c r="K1248" s="990"/>
      <c r="L1248" s="633"/>
      <c r="M1248" s="633"/>
      <c r="N1248" s="992"/>
      <c r="O1248" s="633"/>
      <c r="P1248" s="633"/>
      <c r="Q1248" s="633"/>
      <c r="R1248" s="992"/>
      <c r="S1248" s="633"/>
      <c r="T1248" s="953"/>
      <c r="V1248" s="955"/>
      <c r="W1248" s="955"/>
      <c r="X1248" s="815"/>
      <c r="Y1248" s="816"/>
      <c r="Z1248" s="812"/>
      <c r="AA1248" s="813"/>
      <c r="AB1248" s="954">
        <f t="shared" si="185"/>
        <v>0</v>
      </c>
    </row>
    <row r="1249" spans="1:31" ht="30.75" thickBot="1">
      <c r="A1249" s="84"/>
      <c r="B1249" s="84"/>
      <c r="C1249" s="84"/>
      <c r="D1249" s="84"/>
      <c r="E1249" s="1145" t="s">
        <v>5323</v>
      </c>
      <c r="F1249" s="768">
        <v>464</v>
      </c>
      <c r="G1249" s="769" t="s">
        <v>3809</v>
      </c>
      <c r="H1249" s="749">
        <v>4000000</v>
      </c>
      <c r="I1249" s="749">
        <v>7762334.0999999987</v>
      </c>
      <c r="J1249" s="750">
        <f>I1249/H1249</f>
        <v>1.9405835249999996</v>
      </c>
      <c r="K1249" s="749">
        <f>H1249-I1249</f>
        <v>-3762334.0999999987</v>
      </c>
      <c r="L1249" s="751">
        <v>0</v>
      </c>
      <c r="M1249" s="751">
        <v>0</v>
      </c>
      <c r="O1249" s="751">
        <f>L1249-M1249</f>
        <v>0</v>
      </c>
      <c r="P1249" s="751">
        <f>L1249+H1249</f>
        <v>4000000</v>
      </c>
      <c r="Q1249" s="751">
        <f>M1249+I1249</f>
        <v>7762334.0999999987</v>
      </c>
      <c r="R1249" s="752">
        <f>Q1249/P1249</f>
        <v>1.9405835249999996</v>
      </c>
      <c r="S1249" s="751">
        <f>P1249-Q1249</f>
        <v>-3762334.0999999987</v>
      </c>
      <c r="T1249" s="84"/>
      <c r="Z1249" s="812">
        <f>H1249-X1249+Y1249</f>
        <v>4000000</v>
      </c>
      <c r="AA1249" s="813">
        <v>14000000</v>
      </c>
      <c r="AB1249" s="84">
        <f t="shared" ref="AB1249:AB1347" si="212">Z1249-AA1249</f>
        <v>-10000000</v>
      </c>
      <c r="AE1249" s="84">
        <f>H1249-AA1249</f>
        <v>-10000000</v>
      </c>
    </row>
    <row r="1250" spans="1:31">
      <c r="A1250" s="84"/>
      <c r="B1250" s="84"/>
      <c r="C1250" s="84"/>
      <c r="D1250" s="84"/>
      <c r="E1250" s="770"/>
      <c r="F1250" s="771"/>
      <c r="G1250" s="772" t="s">
        <v>4911</v>
      </c>
      <c r="H1250" s="773"/>
      <c r="I1250" s="773"/>
      <c r="J1250" s="774"/>
      <c r="K1250" s="773"/>
      <c r="L1250" s="775"/>
      <c r="M1250" s="775"/>
      <c r="N1250" s="776"/>
      <c r="O1250" s="775"/>
      <c r="P1250" s="775"/>
      <c r="Q1250" s="775"/>
      <c r="R1250" s="776"/>
      <c r="S1250" s="859"/>
      <c r="T1250" s="84"/>
      <c r="AB1250" s="84">
        <f t="shared" si="212"/>
        <v>0</v>
      </c>
    </row>
    <row r="1251" spans="1:31">
      <c r="A1251" s="84"/>
      <c r="B1251" s="84"/>
      <c r="C1251" s="84"/>
      <c r="D1251" s="84"/>
      <c r="E1251" s="777"/>
      <c r="F1251" s="778" t="s">
        <v>235</v>
      </c>
      <c r="G1251" s="779" t="s">
        <v>236</v>
      </c>
      <c r="H1251" s="780">
        <f>SUM(H1249:H1249)</f>
        <v>4000000</v>
      </c>
      <c r="I1251" s="780">
        <f>SUM(I1249:I1249)</f>
        <v>7762334.0999999987</v>
      </c>
      <c r="J1251" s="781">
        <f>SUM(J1249:J1249)</f>
        <v>1.9405835249999996</v>
      </c>
      <c r="K1251" s="780">
        <f>SUM(K1249:K1249)</f>
        <v>-3762334.0999999987</v>
      </c>
      <c r="L1251" s="782">
        <v>0</v>
      </c>
      <c r="M1251" s="782">
        <v>0</v>
      </c>
      <c r="N1251" s="783"/>
      <c r="O1251" s="782">
        <f>L1251-M1251</f>
        <v>0</v>
      </c>
      <c r="P1251" s="782">
        <f>L1251+H1251</f>
        <v>4000000</v>
      </c>
      <c r="Q1251" s="782">
        <f>M1251+I1251</f>
        <v>7762334.0999999987</v>
      </c>
      <c r="R1251" s="783">
        <f>Q1251/P1251</f>
        <v>1.9405835249999996</v>
      </c>
      <c r="S1251" s="782">
        <f>P1251-Q1251</f>
        <v>-3762334.0999999987</v>
      </c>
      <c r="T1251" s="84"/>
      <c r="AB1251" s="84">
        <f t="shared" si="212"/>
        <v>0</v>
      </c>
    </row>
    <row r="1252" spans="1:31" ht="15.75" thickBot="1">
      <c r="A1252" s="84"/>
      <c r="B1252" s="84"/>
      <c r="C1252" s="84"/>
      <c r="D1252" s="84"/>
      <c r="E1252" s="777"/>
      <c r="F1252" s="803" t="s">
        <v>247</v>
      </c>
      <c r="G1252" s="779" t="s">
        <v>4692</v>
      </c>
      <c r="H1252" s="780">
        <v>0</v>
      </c>
      <c r="I1252" s="780"/>
      <c r="J1252" s="781"/>
      <c r="K1252" s="780"/>
      <c r="L1252" s="782">
        <f>L1249</f>
        <v>0</v>
      </c>
      <c r="M1252" s="782"/>
      <c r="N1252" s="783"/>
      <c r="O1252" s="782"/>
      <c r="P1252" s="782">
        <f>L1252+H1252</f>
        <v>0</v>
      </c>
      <c r="Q1252" s="782"/>
      <c r="R1252" s="783"/>
      <c r="S1252" s="782"/>
      <c r="T1252" s="84"/>
    </row>
    <row r="1253" spans="1:31" ht="15.75" thickBot="1">
      <c r="A1253" s="84"/>
      <c r="B1253" s="84"/>
      <c r="C1253" s="84"/>
      <c r="D1253" s="84"/>
      <c r="G1253" s="784" t="s">
        <v>4910</v>
      </c>
      <c r="H1253" s="785">
        <f>SUM(H1251:H1251)</f>
        <v>4000000</v>
      </c>
      <c r="I1253" s="785">
        <f>SUM(I1251:I1251)</f>
        <v>7762334.0999999987</v>
      </c>
      <c r="J1253" s="786">
        <f>SUM(J1251:J1251)</f>
        <v>1.9405835249999996</v>
      </c>
      <c r="K1253" s="785">
        <f>SUM(K1251:K1251)</f>
        <v>-3762334.0999999987</v>
      </c>
      <c r="L1253" s="787">
        <f>SUM(L1252)</f>
        <v>0</v>
      </c>
      <c r="M1253" s="787">
        <v>0</v>
      </c>
      <c r="N1253" s="788"/>
      <c r="O1253" s="787">
        <f>L1253-M1253</f>
        <v>0</v>
      </c>
      <c r="P1253" s="787">
        <f>L1253+H1253</f>
        <v>4000000</v>
      </c>
      <c r="Q1253" s="787">
        <f>M1253+I1253</f>
        <v>7762334.0999999987</v>
      </c>
      <c r="R1253" s="788">
        <f>Q1253/P1253</f>
        <v>1.9405835249999996</v>
      </c>
      <c r="S1253" s="787">
        <f>P1253-Q1253</f>
        <v>-3762334.0999999987</v>
      </c>
      <c r="T1253" s="84"/>
      <c r="AB1253" s="84">
        <f t="shared" si="212"/>
        <v>0</v>
      </c>
    </row>
    <row r="1254" spans="1:31" ht="28.5" collapsed="1">
      <c r="A1254" s="84"/>
      <c r="B1254" s="84"/>
      <c r="C1254" s="84"/>
      <c r="D1254" s="84"/>
      <c r="E1254" s="770"/>
      <c r="F1254" s="771"/>
      <c r="G1254" s="789" t="s">
        <v>4730</v>
      </c>
      <c r="H1254" s="790"/>
      <c r="I1254" s="791"/>
      <c r="J1254" s="792"/>
      <c r="K1254" s="791"/>
      <c r="L1254" s="793"/>
      <c r="M1254" s="794"/>
      <c r="N1254" s="795"/>
      <c r="O1254" s="794"/>
      <c r="P1254" s="794"/>
      <c r="Q1254" s="794"/>
      <c r="R1254" s="795"/>
      <c r="S1254" s="860"/>
      <c r="T1254" s="84"/>
      <c r="AB1254" s="84">
        <f t="shared" si="212"/>
        <v>0</v>
      </c>
    </row>
    <row r="1255" spans="1:31">
      <c r="A1255" s="84"/>
      <c r="B1255" s="84"/>
      <c r="C1255" s="84"/>
      <c r="D1255" s="84"/>
      <c r="E1255" s="777"/>
      <c r="F1255" s="778" t="s">
        <v>235</v>
      </c>
      <c r="G1255" s="779" t="s">
        <v>236</v>
      </c>
      <c r="H1255" s="780">
        <f t="shared" ref="H1255:K1256" si="213">SUM(H1249:H1249)</f>
        <v>4000000</v>
      </c>
      <c r="I1255" s="780">
        <f t="shared" si="213"/>
        <v>7762334.0999999987</v>
      </c>
      <c r="J1255" s="781">
        <f t="shared" si="213"/>
        <v>1.9405835249999996</v>
      </c>
      <c r="K1255" s="780">
        <f t="shared" si="213"/>
        <v>-3762334.0999999987</v>
      </c>
      <c r="L1255" s="782">
        <f>L1251</f>
        <v>0</v>
      </c>
      <c r="M1255" s="782">
        <v>0</v>
      </c>
      <c r="N1255" s="783"/>
      <c r="O1255" s="782">
        <f>L1255-M1255</f>
        <v>0</v>
      </c>
      <c r="P1255" s="782">
        <f>L1255+H1255</f>
        <v>4000000</v>
      </c>
      <c r="Q1255" s="782">
        <f>M1255+I1255</f>
        <v>7762334.0999999987</v>
      </c>
      <c r="R1255" s="783">
        <f>Q1255/P1255</f>
        <v>1.9405835249999996</v>
      </c>
      <c r="S1255" s="782">
        <f>P1255-Q1255</f>
        <v>-3762334.0999999987</v>
      </c>
      <c r="T1255" s="84"/>
      <c r="AB1255" s="84">
        <f t="shared" si="212"/>
        <v>0</v>
      </c>
    </row>
    <row r="1256" spans="1:31" ht="15.75" thickBot="1">
      <c r="A1256" s="84"/>
      <c r="B1256" s="84"/>
      <c r="C1256" s="84"/>
      <c r="D1256" s="84"/>
      <c r="E1256" s="777"/>
      <c r="F1256" s="778" t="s">
        <v>247</v>
      </c>
      <c r="G1256" s="779" t="s">
        <v>4692</v>
      </c>
      <c r="H1256" s="780">
        <f t="shared" si="213"/>
        <v>0</v>
      </c>
      <c r="I1256" s="780">
        <f t="shared" si="213"/>
        <v>0</v>
      </c>
      <c r="J1256" s="781">
        <f t="shared" si="213"/>
        <v>0</v>
      </c>
      <c r="K1256" s="780">
        <f t="shared" si="213"/>
        <v>0</v>
      </c>
      <c r="L1256" s="782">
        <f>L1252</f>
        <v>0</v>
      </c>
      <c r="M1256" s="782">
        <v>0</v>
      </c>
      <c r="N1256" s="783"/>
      <c r="O1256" s="782">
        <f>L1256-M1256</f>
        <v>0</v>
      </c>
      <c r="P1256" s="782">
        <f>L1256+H1256</f>
        <v>0</v>
      </c>
      <c r="Q1256" s="782"/>
      <c r="R1256" s="783"/>
      <c r="S1256" s="782"/>
      <c r="T1256" s="84"/>
    </row>
    <row r="1257" spans="1:31" ht="15.75" collapsed="1" thickBot="1">
      <c r="G1257" s="784" t="s">
        <v>4731</v>
      </c>
      <c r="H1257" s="785">
        <f>SUM(H1255:H1255)</f>
        <v>4000000</v>
      </c>
      <c r="I1257" s="785">
        <f>SUM(I1255:I1255)</f>
        <v>7762334.0999999987</v>
      </c>
      <c r="J1257" s="786">
        <f>SUM(J1255:J1255)</f>
        <v>1.9405835249999996</v>
      </c>
      <c r="K1257" s="785">
        <f>SUM(K1255:K1255)</f>
        <v>-3762334.0999999987</v>
      </c>
      <c r="L1257" s="787">
        <f>SUM(L1255:L1256)</f>
        <v>0</v>
      </c>
      <c r="M1257" s="787">
        <v>0</v>
      </c>
      <c r="N1257" s="788"/>
      <c r="O1257" s="787">
        <f>L1257-M1257</f>
        <v>0</v>
      </c>
      <c r="P1257" s="787">
        <f>L1257+H1257</f>
        <v>4000000</v>
      </c>
      <c r="Q1257" s="787">
        <f>M1257+I1257</f>
        <v>7762334.0999999987</v>
      </c>
      <c r="R1257" s="788">
        <f>Q1257/P1257</f>
        <v>1.9405835249999996</v>
      </c>
      <c r="S1257" s="787">
        <f>P1257-Q1257</f>
        <v>-3762334.0999999987</v>
      </c>
      <c r="AB1257" s="84">
        <f t="shared" si="212"/>
        <v>0</v>
      </c>
    </row>
    <row r="1258" spans="1:31">
      <c r="G1258" s="797"/>
      <c r="H1258" s="798"/>
      <c r="I1258" s="798"/>
      <c r="J1258" s="799"/>
      <c r="K1258" s="798"/>
      <c r="L1258" s="800"/>
      <c r="M1258" s="800"/>
      <c r="N1258" s="801"/>
      <c r="O1258" s="800"/>
      <c r="P1258" s="800"/>
      <c r="Q1258" s="800"/>
      <c r="R1258" s="801"/>
      <c r="S1258" s="800"/>
      <c r="AB1258" s="84">
        <f t="shared" si="212"/>
        <v>0</v>
      </c>
    </row>
    <row r="1259" spans="1:31">
      <c r="C1259" s="747" t="s">
        <v>4908</v>
      </c>
      <c r="D1259" s="756"/>
      <c r="G1259" s="851" t="s">
        <v>4909</v>
      </c>
      <c r="AB1259" s="84">
        <f t="shared" si="212"/>
        <v>0</v>
      </c>
    </row>
    <row r="1260" spans="1:31" s="954" customFormat="1">
      <c r="A1260" s="753"/>
      <c r="B1260" s="754"/>
      <c r="C1260" s="956"/>
      <c r="D1260" s="993" t="s">
        <v>3980</v>
      </c>
      <c r="E1260" s="994"/>
      <c r="F1260" s="995"/>
      <c r="G1260" s="996" t="s">
        <v>205</v>
      </c>
      <c r="H1260" s="990"/>
      <c r="I1260" s="990"/>
      <c r="J1260" s="991"/>
      <c r="K1260" s="990"/>
      <c r="L1260" s="633"/>
      <c r="M1260" s="633"/>
      <c r="N1260" s="992"/>
      <c r="O1260" s="633"/>
      <c r="P1260" s="633"/>
      <c r="Q1260" s="633"/>
      <c r="R1260" s="992"/>
      <c r="S1260" s="633"/>
      <c r="T1260" s="953"/>
      <c r="V1260" s="955"/>
      <c r="W1260" s="955"/>
      <c r="X1260" s="815"/>
      <c r="Y1260" s="816"/>
      <c r="Z1260" s="812"/>
      <c r="AA1260" s="813"/>
      <c r="AB1260" s="954">
        <f t="shared" si="212"/>
        <v>0</v>
      </c>
    </row>
    <row r="1261" spans="1:31" ht="15.75" thickBot="1">
      <c r="A1261" s="84"/>
      <c r="B1261" s="84"/>
      <c r="C1261" s="84"/>
      <c r="D1261" s="84"/>
      <c r="E1261" s="1145" t="s">
        <v>5324</v>
      </c>
      <c r="F1261" s="768">
        <v>424</v>
      </c>
      <c r="G1261" s="769" t="s">
        <v>3781</v>
      </c>
      <c r="H1261" s="749">
        <v>800000</v>
      </c>
      <c r="I1261" s="749">
        <v>550314.47999999986</v>
      </c>
      <c r="J1261" s="750">
        <f>I1261/H1261</f>
        <v>0.68789309999999981</v>
      </c>
      <c r="K1261" s="749">
        <f>H1261-I1261</f>
        <v>249685.52000000014</v>
      </c>
      <c r="L1261" s="751">
        <v>0</v>
      </c>
      <c r="M1261" s="751">
        <v>0</v>
      </c>
      <c r="O1261" s="751">
        <f>L1261-M1261</f>
        <v>0</v>
      </c>
      <c r="P1261" s="751">
        <f>L1261+H1261</f>
        <v>800000</v>
      </c>
      <c r="Q1261" s="751">
        <f>M1261+I1261</f>
        <v>550314.47999999986</v>
      </c>
      <c r="R1261" s="752">
        <f>Q1261/P1261</f>
        <v>0.68789309999999981</v>
      </c>
      <c r="S1261" s="751">
        <f>P1261-Q1261</f>
        <v>249685.52000000014</v>
      </c>
      <c r="T1261" s="84"/>
      <c r="Z1261" s="812">
        <f>H1261-X1261+Y1261</f>
        <v>800000</v>
      </c>
      <c r="AA1261" s="813">
        <v>650000</v>
      </c>
      <c r="AB1261" s="84">
        <f t="shared" si="212"/>
        <v>150000</v>
      </c>
      <c r="AE1261" s="84">
        <f>H1261-AA1261</f>
        <v>150000</v>
      </c>
    </row>
    <row r="1262" spans="1:31">
      <c r="A1262" s="84"/>
      <c r="B1262" s="84"/>
      <c r="C1262" s="84"/>
      <c r="D1262" s="84"/>
      <c r="E1262" s="770"/>
      <c r="F1262" s="771"/>
      <c r="G1262" s="772" t="s">
        <v>5121</v>
      </c>
      <c r="H1262" s="773"/>
      <c r="I1262" s="773"/>
      <c r="J1262" s="774"/>
      <c r="K1262" s="773"/>
      <c r="L1262" s="775"/>
      <c r="M1262" s="775"/>
      <c r="N1262" s="776"/>
      <c r="O1262" s="775"/>
      <c r="P1262" s="775"/>
      <c r="Q1262" s="775"/>
      <c r="R1262" s="776"/>
      <c r="S1262" s="859"/>
      <c r="T1262" s="84"/>
      <c r="AB1262" s="84">
        <f t="shared" si="212"/>
        <v>0</v>
      </c>
    </row>
    <row r="1263" spans="1:31" ht="15.75" thickBot="1">
      <c r="A1263" s="84"/>
      <c r="B1263" s="84"/>
      <c r="C1263" s="84"/>
      <c r="D1263" s="84"/>
      <c r="E1263" s="777"/>
      <c r="F1263" s="778" t="s">
        <v>235</v>
      </c>
      <c r="G1263" s="779" t="s">
        <v>236</v>
      </c>
      <c r="H1263" s="780">
        <f>SUM(H1261:H1261)</f>
        <v>800000</v>
      </c>
      <c r="I1263" s="780">
        <f>SUM(I1261:I1261)</f>
        <v>550314.47999999986</v>
      </c>
      <c r="J1263" s="781">
        <f>SUM(J1261:J1261)</f>
        <v>0.68789309999999981</v>
      </c>
      <c r="K1263" s="780">
        <f>SUM(K1261:K1261)</f>
        <v>249685.52000000014</v>
      </c>
      <c r="L1263" s="782">
        <v>0</v>
      </c>
      <c r="M1263" s="782">
        <v>0</v>
      </c>
      <c r="N1263" s="783"/>
      <c r="O1263" s="782">
        <f>L1263-M1263</f>
        <v>0</v>
      </c>
      <c r="P1263" s="782">
        <f>L1263+H1263</f>
        <v>800000</v>
      </c>
      <c r="Q1263" s="782">
        <f>M1263+I1263</f>
        <v>550314.47999999986</v>
      </c>
      <c r="R1263" s="783">
        <f>Q1263/P1263</f>
        <v>0.68789309999999981</v>
      </c>
      <c r="S1263" s="782">
        <f>P1263-Q1263</f>
        <v>249685.52000000014</v>
      </c>
      <c r="T1263" s="84"/>
      <c r="AB1263" s="84">
        <f t="shared" si="212"/>
        <v>0</v>
      </c>
    </row>
    <row r="1264" spans="1:31" ht="15.75" thickBot="1">
      <c r="A1264" s="84"/>
      <c r="B1264" s="84"/>
      <c r="C1264" s="84"/>
      <c r="D1264" s="84"/>
      <c r="G1264" s="784" t="s">
        <v>5122</v>
      </c>
      <c r="H1264" s="785">
        <f>SUM(H1263:H1263)</f>
        <v>800000</v>
      </c>
      <c r="I1264" s="785">
        <f>SUM(I1263:I1263)</f>
        <v>550314.47999999986</v>
      </c>
      <c r="J1264" s="786">
        <f>SUM(J1263:J1263)</f>
        <v>0.68789309999999981</v>
      </c>
      <c r="K1264" s="785">
        <f>SUM(K1263:K1263)</f>
        <v>249685.52000000014</v>
      </c>
      <c r="L1264" s="787">
        <v>0</v>
      </c>
      <c r="M1264" s="787">
        <v>0</v>
      </c>
      <c r="N1264" s="788"/>
      <c r="O1264" s="787">
        <f>L1264-M1264</f>
        <v>0</v>
      </c>
      <c r="P1264" s="787">
        <f>L1264+H1264</f>
        <v>800000</v>
      </c>
      <c r="Q1264" s="787">
        <f>M1264+I1264</f>
        <v>550314.47999999986</v>
      </c>
      <c r="R1264" s="788">
        <f>Q1264/P1264</f>
        <v>0.68789309999999981</v>
      </c>
      <c r="S1264" s="787">
        <f>P1264-Q1264</f>
        <v>249685.52000000014</v>
      </c>
      <c r="T1264" s="84"/>
      <c r="AB1264" s="84">
        <f t="shared" si="212"/>
        <v>0</v>
      </c>
    </row>
    <row r="1265" spans="1:31" ht="28.5" collapsed="1">
      <c r="A1265" s="84"/>
      <c r="B1265" s="84"/>
      <c r="C1265" s="84"/>
      <c r="D1265" s="84"/>
      <c r="E1265" s="770"/>
      <c r="F1265" s="771"/>
      <c r="G1265" s="789" t="s">
        <v>5041</v>
      </c>
      <c r="H1265" s="790"/>
      <c r="I1265" s="791"/>
      <c r="J1265" s="792"/>
      <c r="K1265" s="791"/>
      <c r="L1265" s="793"/>
      <c r="M1265" s="794"/>
      <c r="N1265" s="795"/>
      <c r="O1265" s="794"/>
      <c r="P1265" s="794"/>
      <c r="Q1265" s="794"/>
      <c r="R1265" s="795"/>
      <c r="S1265" s="860"/>
      <c r="T1265" s="84"/>
      <c r="AB1265" s="84">
        <f t="shared" si="212"/>
        <v>0</v>
      </c>
    </row>
    <row r="1266" spans="1:31" ht="15.75" thickBot="1">
      <c r="A1266" s="84"/>
      <c r="B1266" s="84"/>
      <c r="C1266" s="84"/>
      <c r="D1266" s="84"/>
      <c r="E1266" s="777"/>
      <c r="F1266" s="778" t="s">
        <v>235</v>
      </c>
      <c r="G1266" s="779" t="s">
        <v>236</v>
      </c>
      <c r="H1266" s="780">
        <f>SUM(H1261:H1261)</f>
        <v>800000</v>
      </c>
      <c r="I1266" s="780">
        <f>SUM(I1261:I1261)</f>
        <v>550314.47999999986</v>
      </c>
      <c r="J1266" s="781">
        <f>SUM(J1261:J1261)</f>
        <v>0.68789309999999981</v>
      </c>
      <c r="K1266" s="780">
        <f>SUM(K1261:K1261)</f>
        <v>249685.52000000014</v>
      </c>
      <c r="L1266" s="782">
        <v>0</v>
      </c>
      <c r="M1266" s="782">
        <v>0</v>
      </c>
      <c r="N1266" s="783"/>
      <c r="O1266" s="782">
        <f>L1266-M1266</f>
        <v>0</v>
      </c>
      <c r="P1266" s="782">
        <f>L1266+H1266</f>
        <v>800000</v>
      </c>
      <c r="Q1266" s="782">
        <f>M1266+I1266</f>
        <v>550314.47999999986</v>
      </c>
      <c r="R1266" s="783">
        <f>Q1266/P1266</f>
        <v>0.68789309999999981</v>
      </c>
      <c r="S1266" s="782">
        <f>P1266-Q1266</f>
        <v>249685.52000000014</v>
      </c>
      <c r="T1266" s="84"/>
      <c r="AB1266" s="84">
        <f t="shared" si="212"/>
        <v>0</v>
      </c>
    </row>
    <row r="1267" spans="1:31" ht="15.75" collapsed="1" thickBot="1">
      <c r="G1267" s="784" t="s">
        <v>5042</v>
      </c>
      <c r="H1267" s="785">
        <f>SUM(H1266:H1266)</f>
        <v>800000</v>
      </c>
      <c r="I1267" s="785">
        <f>SUM(I1266:I1266)</f>
        <v>550314.47999999986</v>
      </c>
      <c r="J1267" s="786">
        <f>SUM(J1266:J1266)</f>
        <v>0.68789309999999981</v>
      </c>
      <c r="K1267" s="785">
        <f>SUM(K1266:K1266)</f>
        <v>249685.52000000014</v>
      </c>
      <c r="L1267" s="787">
        <v>0</v>
      </c>
      <c r="M1267" s="787">
        <v>0</v>
      </c>
      <c r="N1267" s="788"/>
      <c r="O1267" s="787">
        <f>L1267-M1267</f>
        <v>0</v>
      </c>
      <c r="P1267" s="787">
        <f>L1267+H1267</f>
        <v>800000</v>
      </c>
      <c r="Q1267" s="787">
        <f>M1267+I1267</f>
        <v>550314.47999999986</v>
      </c>
      <c r="R1267" s="788">
        <f>Q1267/P1267</f>
        <v>0.68789309999999981</v>
      </c>
      <c r="S1267" s="787">
        <f>P1267-Q1267</f>
        <v>249685.52000000014</v>
      </c>
      <c r="AB1267" s="84">
        <f t="shared" si="212"/>
        <v>0</v>
      </c>
    </row>
    <row r="1268" spans="1:31">
      <c r="G1268" s="797"/>
      <c r="H1268" s="798"/>
      <c r="I1268" s="798"/>
      <c r="J1268" s="799"/>
      <c r="K1268" s="798"/>
      <c r="L1268" s="800"/>
      <c r="M1268" s="800"/>
      <c r="N1268" s="801"/>
      <c r="O1268" s="800"/>
      <c r="P1268" s="800"/>
      <c r="Q1268" s="800"/>
      <c r="R1268" s="801"/>
      <c r="S1268" s="800"/>
      <c r="AB1268" s="84">
        <f t="shared" si="212"/>
        <v>0</v>
      </c>
    </row>
    <row r="1269" spans="1:31" ht="28.5" hidden="1">
      <c r="C1269" s="747" t="s">
        <v>4491</v>
      </c>
      <c r="D1269" s="756"/>
      <c r="G1269" s="851" t="s">
        <v>5043</v>
      </c>
      <c r="AB1269" s="84">
        <f t="shared" si="212"/>
        <v>0</v>
      </c>
    </row>
    <row r="1270" spans="1:31" s="954" customFormat="1" hidden="1">
      <c r="A1270" s="753"/>
      <c r="B1270" s="754"/>
      <c r="C1270" s="956"/>
      <c r="D1270" s="993" t="s">
        <v>3972</v>
      </c>
      <c r="E1270" s="994"/>
      <c r="F1270" s="995"/>
      <c r="G1270" s="996" t="s">
        <v>205</v>
      </c>
      <c r="H1270" s="990"/>
      <c r="I1270" s="990"/>
      <c r="J1270" s="991"/>
      <c r="K1270" s="990"/>
      <c r="L1270" s="633"/>
      <c r="M1270" s="633"/>
      <c r="N1270" s="992"/>
      <c r="O1270" s="633"/>
      <c r="P1270" s="633"/>
      <c r="Q1270" s="633"/>
      <c r="R1270" s="992"/>
      <c r="S1270" s="633"/>
      <c r="T1270" s="953"/>
      <c r="V1270" s="955"/>
      <c r="W1270" s="955"/>
      <c r="X1270" s="815"/>
      <c r="Y1270" s="816"/>
      <c r="Z1270" s="812"/>
      <c r="AA1270" s="813"/>
      <c r="AB1270" s="954">
        <f t="shared" si="212"/>
        <v>0</v>
      </c>
    </row>
    <row r="1271" spans="1:31" ht="15.75" hidden="1" thickBot="1">
      <c r="A1271" s="84"/>
      <c r="B1271" s="84"/>
      <c r="C1271" s="84"/>
      <c r="D1271" s="84"/>
      <c r="E1271" s="746" t="s">
        <v>5123</v>
      </c>
      <c r="F1271" s="768">
        <v>512</v>
      </c>
      <c r="G1271" s="769" t="s">
        <v>5044</v>
      </c>
      <c r="H1271" s="749">
        <v>0</v>
      </c>
      <c r="I1271" s="749">
        <v>0</v>
      </c>
      <c r="K1271" s="749">
        <f>H1271-I1271</f>
        <v>0</v>
      </c>
      <c r="L1271" s="751">
        <v>0</v>
      </c>
      <c r="M1271" s="751">
        <v>0</v>
      </c>
      <c r="O1271" s="751">
        <f>L1271-M1271</f>
        <v>0</v>
      </c>
      <c r="P1271" s="751">
        <f>L1271+H1271</f>
        <v>0</v>
      </c>
      <c r="Q1271" s="751">
        <f>M1271+I1271</f>
        <v>0</v>
      </c>
      <c r="R1271" s="752" t="e">
        <f>Q1271/P1271</f>
        <v>#DIV/0!</v>
      </c>
      <c r="S1271" s="751">
        <f>P1271-Q1271</f>
        <v>0</v>
      </c>
      <c r="T1271" s="84"/>
      <c r="Z1271" s="812">
        <f>H1271-X1271+Y1271</f>
        <v>0</v>
      </c>
      <c r="AA1271" s="813">
        <v>0</v>
      </c>
      <c r="AB1271" s="84">
        <f t="shared" si="212"/>
        <v>0</v>
      </c>
      <c r="AE1271" s="84">
        <f>H1271-AA1271</f>
        <v>0</v>
      </c>
    </row>
    <row r="1272" spans="1:31" hidden="1">
      <c r="A1272" s="84"/>
      <c r="B1272" s="84"/>
      <c r="C1272" s="84"/>
      <c r="D1272" s="84"/>
      <c r="E1272" s="770"/>
      <c r="F1272" s="771"/>
      <c r="G1272" s="772" t="s">
        <v>5045</v>
      </c>
      <c r="H1272" s="773"/>
      <c r="I1272" s="773"/>
      <c r="J1272" s="774"/>
      <c r="K1272" s="773"/>
      <c r="L1272" s="775"/>
      <c r="M1272" s="775"/>
      <c r="N1272" s="776"/>
      <c r="O1272" s="775"/>
      <c r="P1272" s="775"/>
      <c r="Q1272" s="775"/>
      <c r="R1272" s="776"/>
      <c r="S1272" s="859"/>
      <c r="T1272" s="84"/>
      <c r="AB1272" s="84">
        <f t="shared" si="212"/>
        <v>0</v>
      </c>
    </row>
    <row r="1273" spans="1:31" ht="15.75" hidden="1" thickBot="1">
      <c r="A1273" s="84"/>
      <c r="B1273" s="84"/>
      <c r="C1273" s="84"/>
      <c r="D1273" s="84"/>
      <c r="E1273" s="777"/>
      <c r="F1273" s="778" t="s">
        <v>235</v>
      </c>
      <c r="G1273" s="779" t="s">
        <v>236</v>
      </c>
      <c r="H1273" s="780">
        <f>SUM(H1271:H1271)</f>
        <v>0</v>
      </c>
      <c r="I1273" s="780">
        <f>SUM(I1271:I1271)</f>
        <v>0</v>
      </c>
      <c r="J1273" s="781"/>
      <c r="K1273" s="780">
        <f>SUM(K1271:K1271)</f>
        <v>0</v>
      </c>
      <c r="L1273" s="782">
        <v>0</v>
      </c>
      <c r="M1273" s="782">
        <v>0</v>
      </c>
      <c r="N1273" s="783"/>
      <c r="O1273" s="782">
        <f>L1273-M1273</f>
        <v>0</v>
      </c>
      <c r="P1273" s="782">
        <f>L1273+H1273</f>
        <v>0</v>
      </c>
      <c r="Q1273" s="782">
        <f>M1273+I1273</f>
        <v>0</v>
      </c>
      <c r="R1273" s="783" t="e">
        <f>Q1273/P1273</f>
        <v>#DIV/0!</v>
      </c>
      <c r="S1273" s="782">
        <f>P1273-Q1273</f>
        <v>0</v>
      </c>
      <c r="T1273" s="84"/>
      <c r="AB1273" s="84">
        <f t="shared" si="212"/>
        <v>0</v>
      </c>
    </row>
    <row r="1274" spans="1:31" ht="15.75" hidden="1" thickBot="1">
      <c r="A1274" s="84"/>
      <c r="B1274" s="84"/>
      <c r="C1274" s="84"/>
      <c r="D1274" s="84"/>
      <c r="G1274" s="784" t="s">
        <v>5046</v>
      </c>
      <c r="H1274" s="785">
        <f>SUM(H1273:H1273)</f>
        <v>0</v>
      </c>
      <c r="I1274" s="785">
        <f>SUM(I1273:I1273)</f>
        <v>0</v>
      </c>
      <c r="J1274" s="786"/>
      <c r="K1274" s="785">
        <f>SUM(K1273:K1273)</f>
        <v>0</v>
      </c>
      <c r="L1274" s="787">
        <v>0</v>
      </c>
      <c r="M1274" s="787">
        <v>0</v>
      </c>
      <c r="N1274" s="788"/>
      <c r="O1274" s="787">
        <f>L1274-M1274</f>
        <v>0</v>
      </c>
      <c r="P1274" s="787">
        <f>L1274+H1274</f>
        <v>0</v>
      </c>
      <c r="Q1274" s="787">
        <f>M1274+I1274</f>
        <v>0</v>
      </c>
      <c r="R1274" s="788" t="e">
        <f>Q1274/P1274</f>
        <v>#DIV/0!</v>
      </c>
      <c r="S1274" s="787">
        <f>P1274-Q1274</f>
        <v>0</v>
      </c>
      <c r="T1274" s="84"/>
      <c r="AB1274" s="84">
        <f t="shared" si="212"/>
        <v>0</v>
      </c>
    </row>
    <row r="1275" spans="1:31" hidden="1" collapsed="1">
      <c r="A1275" s="84"/>
      <c r="B1275" s="84"/>
      <c r="C1275" s="84"/>
      <c r="D1275" s="84"/>
      <c r="E1275" s="770"/>
      <c r="F1275" s="771"/>
      <c r="G1275" s="789" t="s">
        <v>5047</v>
      </c>
      <c r="H1275" s="790"/>
      <c r="I1275" s="791"/>
      <c r="J1275" s="792"/>
      <c r="K1275" s="791"/>
      <c r="L1275" s="793"/>
      <c r="M1275" s="794"/>
      <c r="N1275" s="795"/>
      <c r="O1275" s="794"/>
      <c r="P1275" s="794"/>
      <c r="Q1275" s="794"/>
      <c r="R1275" s="795"/>
      <c r="S1275" s="860"/>
      <c r="T1275" s="84"/>
      <c r="AB1275" s="84">
        <f t="shared" si="212"/>
        <v>0</v>
      </c>
    </row>
    <row r="1276" spans="1:31" ht="15.75" hidden="1" thickBot="1">
      <c r="A1276" s="84"/>
      <c r="B1276" s="84"/>
      <c r="C1276" s="84"/>
      <c r="D1276" s="84"/>
      <c r="E1276" s="777"/>
      <c r="F1276" s="778" t="s">
        <v>235</v>
      </c>
      <c r="G1276" s="779" t="s">
        <v>236</v>
      </c>
      <c r="H1276" s="780">
        <f>SUM(H1271:H1271)</f>
        <v>0</v>
      </c>
      <c r="I1276" s="780">
        <f>SUM(I1271:I1271)</f>
        <v>0</v>
      </c>
      <c r="J1276" s="781"/>
      <c r="K1276" s="780">
        <f>SUM(K1271:K1271)</f>
        <v>0</v>
      </c>
      <c r="L1276" s="782">
        <v>0</v>
      </c>
      <c r="M1276" s="782">
        <v>0</v>
      </c>
      <c r="N1276" s="783"/>
      <c r="O1276" s="782">
        <f>L1276-M1276</f>
        <v>0</v>
      </c>
      <c r="P1276" s="782">
        <f>L1276+H1276</f>
        <v>0</v>
      </c>
      <c r="Q1276" s="782">
        <f>M1276+I1276</f>
        <v>0</v>
      </c>
      <c r="R1276" s="783" t="e">
        <f>Q1276/P1276</f>
        <v>#DIV/0!</v>
      </c>
      <c r="S1276" s="782">
        <f>P1276-Q1276</f>
        <v>0</v>
      </c>
      <c r="T1276" s="84"/>
      <c r="AB1276" s="84">
        <f t="shared" si="212"/>
        <v>0</v>
      </c>
    </row>
    <row r="1277" spans="1:31" ht="15.75" hidden="1" collapsed="1" thickBot="1">
      <c r="G1277" s="784" t="s">
        <v>5048</v>
      </c>
      <c r="H1277" s="785">
        <f>SUM(H1276:H1276)</f>
        <v>0</v>
      </c>
      <c r="I1277" s="785">
        <f>SUM(I1276:I1276)</f>
        <v>0</v>
      </c>
      <c r="J1277" s="786"/>
      <c r="K1277" s="785">
        <f>SUM(K1276:K1276)</f>
        <v>0</v>
      </c>
      <c r="L1277" s="787">
        <v>0</v>
      </c>
      <c r="M1277" s="787">
        <v>0</v>
      </c>
      <c r="N1277" s="788"/>
      <c r="O1277" s="787">
        <f>L1277-M1277</f>
        <v>0</v>
      </c>
      <c r="P1277" s="787">
        <f>L1277+H1277</f>
        <v>0</v>
      </c>
      <c r="Q1277" s="787">
        <f>M1277+I1277</f>
        <v>0</v>
      </c>
      <c r="R1277" s="788" t="e">
        <f>Q1277/P1277</f>
        <v>#DIV/0!</v>
      </c>
      <c r="S1277" s="787">
        <f>P1277-Q1277</f>
        <v>0</v>
      </c>
      <c r="AB1277" s="84">
        <f t="shared" si="212"/>
        <v>0</v>
      </c>
    </row>
    <row r="1278" spans="1:31" hidden="1">
      <c r="G1278" s="797"/>
      <c r="H1278" s="798"/>
      <c r="I1278" s="798"/>
      <c r="J1278" s="799"/>
      <c r="K1278" s="798"/>
      <c r="L1278" s="800"/>
      <c r="M1278" s="800"/>
      <c r="N1278" s="801"/>
      <c r="O1278" s="800"/>
      <c r="P1278" s="800"/>
      <c r="Q1278" s="800"/>
      <c r="R1278" s="801"/>
      <c r="S1278" s="800"/>
      <c r="AB1278" s="84">
        <f t="shared" si="212"/>
        <v>0</v>
      </c>
    </row>
    <row r="1279" spans="1:31">
      <c r="E1279" s="770"/>
      <c r="F1279" s="771"/>
      <c r="G1279" s="804" t="s">
        <v>4732</v>
      </c>
      <c r="H1279" s="805"/>
      <c r="I1279" s="805"/>
      <c r="J1279" s="806"/>
      <c r="K1279" s="805"/>
      <c r="L1279" s="807"/>
      <c r="M1279" s="807"/>
      <c r="N1279" s="808"/>
      <c r="O1279" s="807"/>
      <c r="P1279" s="807"/>
      <c r="Q1279" s="807"/>
      <c r="R1279" s="808"/>
      <c r="S1279" s="862"/>
      <c r="AB1279" s="84">
        <f t="shared" si="212"/>
        <v>0</v>
      </c>
    </row>
    <row r="1280" spans="1:31">
      <c r="A1280" s="84"/>
      <c r="B1280" s="84"/>
      <c r="E1280" s="777"/>
      <c r="F1280" s="778" t="s">
        <v>235</v>
      </c>
      <c r="G1280" s="779" t="s">
        <v>236</v>
      </c>
      <c r="H1280" s="780">
        <f>H1266+H1255+H1276</f>
        <v>4800000</v>
      </c>
      <c r="I1280" s="780">
        <f>I1266+I1255+I1276</f>
        <v>8312648.5799999982</v>
      </c>
      <c r="J1280" s="781">
        <f>I1280/H1280</f>
        <v>1.7318017874999996</v>
      </c>
      <c r="K1280" s="780">
        <f>H1280-I1280</f>
        <v>-3512648.5799999982</v>
      </c>
      <c r="L1280" s="782">
        <v>0</v>
      </c>
      <c r="M1280" s="782">
        <v>0</v>
      </c>
      <c r="N1280" s="783"/>
      <c r="O1280" s="782">
        <f>L1280-M1280</f>
        <v>0</v>
      </c>
      <c r="P1280" s="782">
        <f>L1280+H1280</f>
        <v>4800000</v>
      </c>
      <c r="Q1280" s="782">
        <f>M1280+I1280</f>
        <v>8312648.5799999982</v>
      </c>
      <c r="R1280" s="783">
        <f>Q1280/P1280</f>
        <v>1.7318017874999996</v>
      </c>
      <c r="S1280" s="782">
        <f>P1280-Q1280</f>
        <v>-3512648.5799999982</v>
      </c>
      <c r="AB1280" s="84">
        <f t="shared" si="212"/>
        <v>0</v>
      </c>
    </row>
    <row r="1281" spans="1:31" ht="15.75" thickBot="1">
      <c r="A1281" s="84"/>
      <c r="B1281" s="84"/>
      <c r="E1281" s="777"/>
      <c r="F1281" s="778" t="s">
        <v>247</v>
      </c>
      <c r="G1281" s="779" t="s">
        <v>4692</v>
      </c>
      <c r="H1281" s="780">
        <v>0</v>
      </c>
      <c r="I1281" s="780"/>
      <c r="J1281" s="781"/>
      <c r="K1281" s="780"/>
      <c r="L1281" s="782">
        <f>L1257</f>
        <v>0</v>
      </c>
      <c r="M1281" s="782"/>
      <c r="N1281" s="783"/>
      <c r="O1281" s="782"/>
      <c r="P1281" s="782">
        <f>L1281+H1281</f>
        <v>0</v>
      </c>
      <c r="Q1281" s="782"/>
      <c r="R1281" s="783"/>
      <c r="S1281" s="782"/>
    </row>
    <row r="1282" spans="1:31" ht="15.75" thickBot="1">
      <c r="A1282" s="84"/>
      <c r="B1282" s="84"/>
      <c r="G1282" s="784" t="s">
        <v>4733</v>
      </c>
      <c r="H1282" s="785">
        <f>SUM(H1280)</f>
        <v>4800000</v>
      </c>
      <c r="I1282" s="785">
        <f>SUM(I1280)</f>
        <v>8312648.5799999982</v>
      </c>
      <c r="J1282" s="786">
        <f>SUM(J1280)</f>
        <v>1.7318017874999996</v>
      </c>
      <c r="K1282" s="785">
        <f>SUM(K1280)</f>
        <v>-3512648.5799999982</v>
      </c>
      <c r="L1282" s="787">
        <f>SUM(L1280:L1281)</f>
        <v>0</v>
      </c>
      <c r="M1282" s="787">
        <v>0</v>
      </c>
      <c r="N1282" s="788"/>
      <c r="O1282" s="787">
        <f>L1282-M1282</f>
        <v>0</v>
      </c>
      <c r="P1282" s="787">
        <f>SUM(P1280:P1281)</f>
        <v>4800000</v>
      </c>
      <c r="Q1282" s="787">
        <f>M1282+I1282</f>
        <v>8312648.5799999982</v>
      </c>
      <c r="R1282" s="788">
        <f>Q1282/P1282</f>
        <v>1.7318017874999996</v>
      </c>
      <c r="S1282" s="787">
        <f>P1282-Q1282</f>
        <v>-3512648.5799999982</v>
      </c>
      <c r="AB1282" s="84">
        <f t="shared" si="212"/>
        <v>0</v>
      </c>
    </row>
    <row r="1283" spans="1:31">
      <c r="A1283" s="84"/>
      <c r="B1283" s="84"/>
      <c r="G1283" s="797"/>
      <c r="H1283" s="798"/>
      <c r="I1283" s="798"/>
      <c r="J1283" s="799"/>
      <c r="K1283" s="798"/>
      <c r="L1283" s="800"/>
      <c r="M1283" s="800"/>
      <c r="N1283" s="801"/>
      <c r="O1283" s="800"/>
      <c r="P1283" s="800"/>
      <c r="Q1283" s="800"/>
      <c r="R1283" s="801"/>
      <c r="S1283" s="800"/>
      <c r="AB1283" s="84">
        <f t="shared" si="212"/>
        <v>0</v>
      </c>
    </row>
    <row r="1284" spans="1:31" ht="28.5">
      <c r="A1284" s="84"/>
      <c r="B1284" s="84"/>
      <c r="C1284" s="747" t="s">
        <v>3596</v>
      </c>
      <c r="G1284" s="851" t="s">
        <v>5061</v>
      </c>
      <c r="H1284" s="798"/>
      <c r="I1284" s="798"/>
      <c r="J1284" s="799"/>
      <c r="K1284" s="798"/>
      <c r="L1284" s="800"/>
      <c r="M1284" s="800"/>
      <c r="N1284" s="801"/>
      <c r="O1284" s="800"/>
      <c r="P1284" s="800"/>
      <c r="Q1284" s="800"/>
      <c r="R1284" s="801"/>
      <c r="S1284" s="800"/>
      <c r="AB1284" s="84">
        <f t="shared" si="212"/>
        <v>0</v>
      </c>
    </row>
    <row r="1285" spans="1:31" ht="33.75" customHeight="1">
      <c r="A1285" s="84"/>
      <c r="B1285" s="84"/>
      <c r="C1285" s="747" t="s">
        <v>5064</v>
      </c>
      <c r="D1285" s="756"/>
      <c r="G1285" s="977" t="s">
        <v>5063</v>
      </c>
      <c r="AB1285" s="84">
        <f t="shared" si="212"/>
        <v>0</v>
      </c>
    </row>
    <row r="1286" spans="1:31" ht="30" customHeight="1">
      <c r="A1286" s="84"/>
      <c r="B1286" s="84"/>
      <c r="C1286" s="747"/>
      <c r="D1286" s="764">
        <v>860</v>
      </c>
      <c r="E1286" s="765"/>
      <c r="F1286" s="764"/>
      <c r="G1286" s="766" t="s">
        <v>212</v>
      </c>
      <c r="H1286" s="780"/>
      <c r="I1286" s="780"/>
      <c r="J1286" s="781"/>
      <c r="K1286" s="780"/>
      <c r="L1286" s="782"/>
      <c r="M1286" s="782"/>
      <c r="N1286" s="783"/>
      <c r="O1286" s="782"/>
      <c r="P1286" s="782"/>
      <c r="Q1286" s="782"/>
      <c r="R1286" s="783"/>
      <c r="S1286" s="782"/>
      <c r="AB1286" s="84">
        <f t="shared" si="212"/>
        <v>0</v>
      </c>
    </row>
    <row r="1287" spans="1:31" ht="15.75" thickBot="1">
      <c r="A1287" s="84"/>
      <c r="B1287" s="84"/>
      <c r="E1287" s="1145" t="s">
        <v>5325</v>
      </c>
      <c r="F1287" s="768">
        <v>481</v>
      </c>
      <c r="G1287" s="858" t="s">
        <v>4126</v>
      </c>
      <c r="H1287" s="749">
        <f>1580000+20000</f>
        <v>1600000</v>
      </c>
      <c r="I1287" s="749">
        <v>0</v>
      </c>
      <c r="J1287" s="750">
        <f>I1287/H1287</f>
        <v>0</v>
      </c>
      <c r="K1287" s="749">
        <f>H1287-I1287</f>
        <v>1600000</v>
      </c>
      <c r="L1287" s="751">
        <v>0</v>
      </c>
      <c r="M1287" s="751">
        <v>0</v>
      </c>
      <c r="O1287" s="751">
        <f>L1287-M1287</f>
        <v>0</v>
      </c>
      <c r="P1287" s="751">
        <f>L1287+H1287</f>
        <v>1600000</v>
      </c>
      <c r="Q1287" s="751">
        <f>M1287+I1287</f>
        <v>0</v>
      </c>
      <c r="R1287" s="752">
        <f>Q1287/P1287</f>
        <v>0</v>
      </c>
      <c r="S1287" s="751">
        <f>P1287-Q1287</f>
        <v>1600000</v>
      </c>
      <c r="Z1287" s="812">
        <f>H1287-X1287+Y1287</f>
        <v>1600000</v>
      </c>
      <c r="AA1287" s="813">
        <v>1382000</v>
      </c>
      <c r="AB1287" s="84">
        <f t="shared" si="212"/>
        <v>218000</v>
      </c>
      <c r="AE1287" s="84">
        <f>H1287-AA1287</f>
        <v>218000</v>
      </c>
    </row>
    <row r="1288" spans="1:31">
      <c r="A1288" s="84"/>
      <c r="B1288" s="84"/>
      <c r="E1288" s="770"/>
      <c r="F1288" s="771"/>
      <c r="G1288" s="772" t="s">
        <v>5065</v>
      </c>
      <c r="H1288" s="773"/>
      <c r="I1288" s="773"/>
      <c r="J1288" s="774"/>
      <c r="K1288" s="773"/>
      <c r="L1288" s="775"/>
      <c r="M1288" s="775"/>
      <c r="N1288" s="776"/>
      <c r="O1288" s="775"/>
      <c r="P1288" s="775"/>
      <c r="Q1288" s="775"/>
      <c r="R1288" s="776"/>
      <c r="S1288" s="859"/>
      <c r="AB1288" s="84">
        <f t="shared" si="212"/>
        <v>0</v>
      </c>
    </row>
    <row r="1289" spans="1:31" ht="15.75" thickBot="1">
      <c r="A1289" s="84"/>
      <c r="B1289" s="84"/>
      <c r="E1289" s="777"/>
      <c r="F1289" s="778" t="s">
        <v>235</v>
      </c>
      <c r="G1289" s="779" t="s">
        <v>236</v>
      </c>
      <c r="H1289" s="780">
        <f t="shared" ref="H1289:M1289" si="214">SUM(H1287)</f>
        <v>1600000</v>
      </c>
      <c r="I1289" s="780">
        <f t="shared" si="214"/>
        <v>0</v>
      </c>
      <c r="J1289" s="781">
        <f t="shared" si="214"/>
        <v>0</v>
      </c>
      <c r="K1289" s="780">
        <f t="shared" si="214"/>
        <v>1600000</v>
      </c>
      <c r="L1289" s="782">
        <f t="shared" si="214"/>
        <v>0</v>
      </c>
      <c r="M1289" s="782">
        <f t="shared" si="214"/>
        <v>0</v>
      </c>
      <c r="N1289" s="783"/>
      <c r="O1289" s="782">
        <f>SUM(O1287)</f>
        <v>0</v>
      </c>
      <c r="P1289" s="782">
        <f>SUM(P1287)</f>
        <v>1600000</v>
      </c>
      <c r="Q1289" s="782">
        <f>SUM(Q1287)</f>
        <v>0</v>
      </c>
      <c r="R1289" s="783">
        <f>SUM(R1287)</f>
        <v>0</v>
      </c>
      <c r="S1289" s="782">
        <f>SUM(S1287)</f>
        <v>1600000</v>
      </c>
      <c r="AB1289" s="84">
        <f t="shared" si="212"/>
        <v>0</v>
      </c>
    </row>
    <row r="1290" spans="1:31" ht="15.75" thickBot="1">
      <c r="A1290" s="84"/>
      <c r="B1290" s="84"/>
      <c r="G1290" s="784" t="s">
        <v>5066</v>
      </c>
      <c r="H1290" s="785">
        <f t="shared" ref="H1290:M1290" si="215">SUM(H1289)</f>
        <v>1600000</v>
      </c>
      <c r="I1290" s="785">
        <f t="shared" si="215"/>
        <v>0</v>
      </c>
      <c r="J1290" s="786">
        <f t="shared" si="215"/>
        <v>0</v>
      </c>
      <c r="K1290" s="785">
        <f t="shared" si="215"/>
        <v>1600000</v>
      </c>
      <c r="L1290" s="787">
        <f t="shared" si="215"/>
        <v>0</v>
      </c>
      <c r="M1290" s="787">
        <f t="shared" si="215"/>
        <v>0</v>
      </c>
      <c r="N1290" s="788"/>
      <c r="O1290" s="787">
        <f>SUM(O1289)</f>
        <v>0</v>
      </c>
      <c r="P1290" s="787">
        <f>SUM(P1289)</f>
        <v>1600000</v>
      </c>
      <c r="Q1290" s="787">
        <f>SUM(Q1289)</f>
        <v>0</v>
      </c>
      <c r="R1290" s="788">
        <f>SUM(R1289)</f>
        <v>0</v>
      </c>
      <c r="S1290" s="787">
        <f>SUM(S1289)</f>
        <v>1600000</v>
      </c>
      <c r="AB1290" s="84">
        <f t="shared" si="212"/>
        <v>0</v>
      </c>
    </row>
    <row r="1291" spans="1:31" ht="28.5" collapsed="1">
      <c r="A1291" s="84"/>
      <c r="B1291" s="84"/>
      <c r="E1291" s="770"/>
      <c r="F1291" s="771"/>
      <c r="G1291" s="789" t="s">
        <v>5067</v>
      </c>
      <c r="H1291" s="790"/>
      <c r="I1291" s="791"/>
      <c r="J1291" s="792"/>
      <c r="K1291" s="791"/>
      <c r="L1291" s="793"/>
      <c r="M1291" s="794"/>
      <c r="N1291" s="795"/>
      <c r="O1291" s="794"/>
      <c r="P1291" s="794"/>
      <c r="Q1291" s="794"/>
      <c r="R1291" s="795"/>
      <c r="S1291" s="860"/>
      <c r="AB1291" s="84">
        <f t="shared" si="212"/>
        <v>0</v>
      </c>
    </row>
    <row r="1292" spans="1:31" ht="15.75" thickBot="1">
      <c r="A1292" s="84"/>
      <c r="B1292" s="84"/>
      <c r="E1292" s="777"/>
      <c r="F1292" s="778" t="s">
        <v>235</v>
      </c>
      <c r="G1292" s="779" t="s">
        <v>236</v>
      </c>
      <c r="H1292" s="780">
        <f t="shared" ref="H1292:M1292" si="216">SUM(H1289)</f>
        <v>1600000</v>
      </c>
      <c r="I1292" s="780">
        <f t="shared" si="216"/>
        <v>0</v>
      </c>
      <c r="J1292" s="781">
        <f t="shared" si="216"/>
        <v>0</v>
      </c>
      <c r="K1292" s="780">
        <f t="shared" si="216"/>
        <v>1600000</v>
      </c>
      <c r="L1292" s="782">
        <f t="shared" si="216"/>
        <v>0</v>
      </c>
      <c r="M1292" s="782">
        <f t="shared" si="216"/>
        <v>0</v>
      </c>
      <c r="N1292" s="783"/>
      <c r="O1292" s="782">
        <f>SUM(O1289)</f>
        <v>0</v>
      </c>
      <c r="P1292" s="782">
        <f>SUM(P1289)</f>
        <v>1600000</v>
      </c>
      <c r="Q1292" s="782">
        <f>SUM(Q1289)</f>
        <v>0</v>
      </c>
      <c r="R1292" s="783">
        <f>SUM(R1289)</f>
        <v>0</v>
      </c>
      <c r="S1292" s="782">
        <f>SUM(S1289)</f>
        <v>1600000</v>
      </c>
      <c r="AB1292" s="84">
        <f t="shared" si="212"/>
        <v>0</v>
      </c>
    </row>
    <row r="1293" spans="1:31" ht="15.75" collapsed="1" thickBot="1">
      <c r="A1293" s="84"/>
      <c r="B1293" s="84"/>
      <c r="G1293" s="784" t="s">
        <v>5068</v>
      </c>
      <c r="H1293" s="785">
        <f t="shared" ref="H1293:M1293" si="217">SUM(H1292)</f>
        <v>1600000</v>
      </c>
      <c r="I1293" s="785">
        <f t="shared" si="217"/>
        <v>0</v>
      </c>
      <c r="J1293" s="786">
        <f t="shared" si="217"/>
        <v>0</v>
      </c>
      <c r="K1293" s="785">
        <f t="shared" si="217"/>
        <v>1600000</v>
      </c>
      <c r="L1293" s="787">
        <f t="shared" si="217"/>
        <v>0</v>
      </c>
      <c r="M1293" s="787">
        <f t="shared" si="217"/>
        <v>0</v>
      </c>
      <c r="N1293" s="788"/>
      <c r="O1293" s="787">
        <f>SUM(O1292)</f>
        <v>0</v>
      </c>
      <c r="P1293" s="787">
        <f>SUM(P1292)</f>
        <v>1600000</v>
      </c>
      <c r="Q1293" s="787">
        <f>SUM(Q1292)</f>
        <v>0</v>
      </c>
      <c r="R1293" s="788">
        <f>SUM(R1292)</f>
        <v>0</v>
      </c>
      <c r="S1293" s="787">
        <f>SUM(S1292)</f>
        <v>1600000</v>
      </c>
      <c r="AB1293" s="84">
        <f t="shared" si="212"/>
        <v>0</v>
      </c>
    </row>
    <row r="1294" spans="1:31">
      <c r="A1294" s="84"/>
      <c r="B1294" s="84"/>
      <c r="C1294" s="747"/>
      <c r="G1294" s="851"/>
      <c r="H1294" s="798"/>
      <c r="I1294" s="798"/>
      <c r="J1294" s="799"/>
      <c r="K1294" s="798"/>
      <c r="L1294" s="800"/>
      <c r="M1294" s="800"/>
      <c r="N1294" s="801"/>
      <c r="O1294" s="800"/>
      <c r="P1294" s="800"/>
      <c r="Q1294" s="800"/>
      <c r="R1294" s="801"/>
      <c r="S1294" s="800"/>
      <c r="AB1294" s="84">
        <f t="shared" si="212"/>
        <v>0</v>
      </c>
    </row>
    <row r="1295" spans="1:31" ht="28.5">
      <c r="A1295" s="84"/>
      <c r="B1295" s="84"/>
      <c r="C1295" s="747" t="s">
        <v>4912</v>
      </c>
      <c r="D1295" s="756"/>
      <c r="G1295" s="977" t="s">
        <v>4913</v>
      </c>
      <c r="AB1295" s="84">
        <f t="shared" si="212"/>
        <v>0</v>
      </c>
    </row>
    <row r="1296" spans="1:31" ht="21" customHeight="1">
      <c r="A1296" s="84"/>
      <c r="B1296" s="84"/>
      <c r="C1296" s="747"/>
      <c r="D1296" s="764">
        <v>830</v>
      </c>
      <c r="E1296" s="765"/>
      <c r="F1296" s="764"/>
      <c r="G1296" s="766" t="s">
        <v>209</v>
      </c>
      <c r="H1296" s="780"/>
      <c r="I1296" s="780"/>
      <c r="J1296" s="781"/>
      <c r="K1296" s="780"/>
      <c r="L1296" s="782"/>
      <c r="M1296" s="782"/>
      <c r="N1296" s="783"/>
      <c r="O1296" s="782"/>
      <c r="P1296" s="782"/>
      <c r="Q1296" s="782"/>
      <c r="R1296" s="783"/>
      <c r="S1296" s="782"/>
      <c r="AB1296" s="84">
        <f t="shared" si="212"/>
        <v>0</v>
      </c>
    </row>
    <row r="1297" spans="1:31" ht="15.75" thickBot="1">
      <c r="E1297" s="1145" t="s">
        <v>5112</v>
      </c>
      <c r="F1297" s="768">
        <v>454</v>
      </c>
      <c r="G1297" s="858" t="s">
        <v>3779</v>
      </c>
      <c r="H1297" s="749">
        <v>3000000</v>
      </c>
      <c r="I1297" s="749">
        <v>650000</v>
      </c>
      <c r="J1297" s="750">
        <f>I1297/H1297</f>
        <v>0.21666666666666667</v>
      </c>
      <c r="K1297" s="749">
        <f>H1297-I1297</f>
        <v>2350000</v>
      </c>
      <c r="L1297" s="751">
        <v>0</v>
      </c>
      <c r="M1297" s="751">
        <v>0</v>
      </c>
      <c r="O1297" s="751">
        <f>L1297-M1297</f>
        <v>0</v>
      </c>
      <c r="P1297" s="751">
        <f>L1297+H1297</f>
        <v>3000000</v>
      </c>
      <c r="Q1297" s="751">
        <f>M1297+I1297</f>
        <v>650000</v>
      </c>
      <c r="R1297" s="752">
        <f>Q1297/P1297</f>
        <v>0.21666666666666667</v>
      </c>
      <c r="S1297" s="751">
        <f>P1297-Q1297</f>
        <v>2350000</v>
      </c>
      <c r="Z1297" s="812">
        <f>H1297-X1297+Y1297</f>
        <v>3000000</v>
      </c>
      <c r="AA1297" s="813">
        <v>1580000</v>
      </c>
      <c r="AB1297" s="84">
        <f t="shared" si="212"/>
        <v>1420000</v>
      </c>
      <c r="AE1297" s="84">
        <f>H1297-AA1297</f>
        <v>1420000</v>
      </c>
    </row>
    <row r="1298" spans="1:31">
      <c r="E1298" s="770"/>
      <c r="F1298" s="771"/>
      <c r="G1298" s="772" t="s">
        <v>4914</v>
      </c>
      <c r="H1298" s="773"/>
      <c r="I1298" s="773"/>
      <c r="J1298" s="774"/>
      <c r="K1298" s="773"/>
      <c r="L1298" s="775"/>
      <c r="M1298" s="775"/>
      <c r="N1298" s="776"/>
      <c r="O1298" s="775"/>
      <c r="P1298" s="775"/>
      <c r="Q1298" s="775"/>
      <c r="R1298" s="776"/>
      <c r="S1298" s="859"/>
      <c r="AB1298" s="84">
        <f t="shared" si="212"/>
        <v>0</v>
      </c>
    </row>
    <row r="1299" spans="1:31" ht="15.75" thickBot="1">
      <c r="E1299" s="777"/>
      <c r="F1299" s="778" t="s">
        <v>235</v>
      </c>
      <c r="G1299" s="779" t="s">
        <v>236</v>
      </c>
      <c r="H1299" s="780">
        <f t="shared" ref="H1299:M1299" si="218">SUM(H1297)</f>
        <v>3000000</v>
      </c>
      <c r="I1299" s="780">
        <f t="shared" si="218"/>
        <v>650000</v>
      </c>
      <c r="J1299" s="781">
        <f t="shared" si="218"/>
        <v>0.21666666666666667</v>
      </c>
      <c r="K1299" s="780">
        <f t="shared" si="218"/>
        <v>2350000</v>
      </c>
      <c r="L1299" s="782">
        <f t="shared" si="218"/>
        <v>0</v>
      </c>
      <c r="M1299" s="782">
        <f t="shared" si="218"/>
        <v>0</v>
      </c>
      <c r="N1299" s="783"/>
      <c r="O1299" s="782">
        <f>SUM(O1297)</f>
        <v>0</v>
      </c>
      <c r="P1299" s="782">
        <f>SUM(P1297)</f>
        <v>3000000</v>
      </c>
      <c r="Q1299" s="782">
        <f>SUM(Q1297)</f>
        <v>650000</v>
      </c>
      <c r="R1299" s="783">
        <f>SUM(R1297)</f>
        <v>0.21666666666666667</v>
      </c>
      <c r="S1299" s="782">
        <f>SUM(S1297)</f>
        <v>2350000</v>
      </c>
      <c r="AB1299" s="84">
        <f t="shared" si="212"/>
        <v>0</v>
      </c>
    </row>
    <row r="1300" spans="1:31" ht="15.75" thickBot="1">
      <c r="G1300" s="784" t="s">
        <v>4917</v>
      </c>
      <c r="H1300" s="785">
        <f t="shared" ref="H1300:M1300" si="219">SUM(H1299)</f>
        <v>3000000</v>
      </c>
      <c r="I1300" s="785">
        <f t="shared" si="219"/>
        <v>650000</v>
      </c>
      <c r="J1300" s="786">
        <f t="shared" si="219"/>
        <v>0.21666666666666667</v>
      </c>
      <c r="K1300" s="785">
        <f t="shared" si="219"/>
        <v>2350000</v>
      </c>
      <c r="L1300" s="787">
        <f t="shared" si="219"/>
        <v>0</v>
      </c>
      <c r="M1300" s="787">
        <f t="shared" si="219"/>
        <v>0</v>
      </c>
      <c r="N1300" s="788"/>
      <c r="O1300" s="787">
        <f>SUM(O1299)</f>
        <v>0</v>
      </c>
      <c r="P1300" s="787">
        <f>SUM(P1299)</f>
        <v>3000000</v>
      </c>
      <c r="Q1300" s="787">
        <f>SUM(Q1299)</f>
        <v>650000</v>
      </c>
      <c r="R1300" s="788">
        <f>SUM(R1299)</f>
        <v>0.21666666666666667</v>
      </c>
      <c r="S1300" s="787">
        <f>SUM(S1299)</f>
        <v>2350000</v>
      </c>
      <c r="AB1300" s="84">
        <f t="shared" si="212"/>
        <v>0</v>
      </c>
    </row>
    <row r="1301" spans="1:31" ht="28.5" collapsed="1">
      <c r="E1301" s="770"/>
      <c r="F1301" s="771"/>
      <c r="G1301" s="789" t="s">
        <v>4915</v>
      </c>
      <c r="H1301" s="790"/>
      <c r="I1301" s="791"/>
      <c r="J1301" s="792"/>
      <c r="K1301" s="791"/>
      <c r="L1301" s="793"/>
      <c r="M1301" s="794"/>
      <c r="N1301" s="795"/>
      <c r="O1301" s="794"/>
      <c r="P1301" s="794"/>
      <c r="Q1301" s="794"/>
      <c r="R1301" s="795"/>
      <c r="S1301" s="860"/>
      <c r="AB1301" s="84">
        <f t="shared" si="212"/>
        <v>0</v>
      </c>
    </row>
    <row r="1302" spans="1:31" ht="15.75" thickBot="1">
      <c r="E1302" s="777"/>
      <c r="F1302" s="778" t="s">
        <v>235</v>
      </c>
      <c r="G1302" s="779" t="s">
        <v>236</v>
      </c>
      <c r="H1302" s="780">
        <f>H1299</f>
        <v>3000000</v>
      </c>
      <c r="I1302" s="780">
        <f t="shared" ref="I1302:S1302" si="220">I1299</f>
        <v>650000</v>
      </c>
      <c r="J1302" s="781">
        <f t="shared" si="220"/>
        <v>0.21666666666666667</v>
      </c>
      <c r="K1302" s="780">
        <f t="shared" si="220"/>
        <v>2350000</v>
      </c>
      <c r="L1302" s="782">
        <f t="shared" si="220"/>
        <v>0</v>
      </c>
      <c r="M1302" s="782">
        <f t="shared" si="220"/>
        <v>0</v>
      </c>
      <c r="N1302" s="783">
        <f t="shared" si="220"/>
        <v>0</v>
      </c>
      <c r="O1302" s="782">
        <f t="shared" si="220"/>
        <v>0</v>
      </c>
      <c r="P1302" s="782">
        <f t="shared" si="220"/>
        <v>3000000</v>
      </c>
      <c r="Q1302" s="782">
        <f t="shared" si="220"/>
        <v>650000</v>
      </c>
      <c r="R1302" s="783">
        <f t="shared" si="220"/>
        <v>0.21666666666666667</v>
      </c>
      <c r="S1302" s="782">
        <f t="shared" si="220"/>
        <v>2350000</v>
      </c>
      <c r="AB1302" s="84">
        <f t="shared" si="212"/>
        <v>0</v>
      </c>
    </row>
    <row r="1303" spans="1:31" ht="15.75" collapsed="1" thickBot="1">
      <c r="G1303" s="784" t="s">
        <v>4916</v>
      </c>
      <c r="H1303" s="785">
        <f>H1302</f>
        <v>3000000</v>
      </c>
      <c r="I1303" s="785">
        <f t="shared" ref="I1303:S1303" si="221">I1302</f>
        <v>650000</v>
      </c>
      <c r="J1303" s="786">
        <f t="shared" si="221"/>
        <v>0.21666666666666667</v>
      </c>
      <c r="K1303" s="785">
        <f t="shared" si="221"/>
        <v>2350000</v>
      </c>
      <c r="L1303" s="787">
        <f t="shared" si="221"/>
        <v>0</v>
      </c>
      <c r="M1303" s="787">
        <f t="shared" si="221"/>
        <v>0</v>
      </c>
      <c r="N1303" s="788">
        <f t="shared" si="221"/>
        <v>0</v>
      </c>
      <c r="O1303" s="787">
        <f t="shared" si="221"/>
        <v>0</v>
      </c>
      <c r="P1303" s="787">
        <f t="shared" si="221"/>
        <v>3000000</v>
      </c>
      <c r="Q1303" s="787">
        <f t="shared" si="221"/>
        <v>650000</v>
      </c>
      <c r="R1303" s="788">
        <f t="shared" si="221"/>
        <v>0.21666666666666667</v>
      </c>
      <c r="S1303" s="787">
        <f t="shared" si="221"/>
        <v>2350000</v>
      </c>
      <c r="AB1303" s="84">
        <f t="shared" si="212"/>
        <v>0</v>
      </c>
    </row>
    <row r="1304" spans="1:31">
      <c r="A1304" s="84"/>
      <c r="B1304" s="84"/>
      <c r="G1304" s="797"/>
      <c r="H1304" s="798"/>
      <c r="I1304" s="798"/>
      <c r="J1304" s="799"/>
      <c r="K1304" s="798"/>
      <c r="L1304" s="800"/>
      <c r="M1304" s="800"/>
      <c r="N1304" s="801"/>
      <c r="O1304" s="800"/>
      <c r="P1304" s="800"/>
      <c r="Q1304" s="800"/>
      <c r="R1304" s="801"/>
      <c r="S1304" s="800"/>
      <c r="AB1304" s="84">
        <f t="shared" si="212"/>
        <v>0</v>
      </c>
    </row>
    <row r="1305" spans="1:31">
      <c r="G1305" s="797"/>
      <c r="H1305" s="798"/>
      <c r="I1305" s="798"/>
      <c r="J1305" s="799"/>
      <c r="K1305" s="798"/>
      <c r="L1305" s="800"/>
      <c r="M1305" s="800"/>
      <c r="N1305" s="801"/>
      <c r="O1305" s="800"/>
      <c r="P1305" s="800"/>
      <c r="Q1305" s="800"/>
      <c r="R1305" s="801"/>
      <c r="S1305" s="800"/>
    </row>
    <row r="1306" spans="1:31" ht="28.5">
      <c r="A1306" s="84"/>
      <c r="B1306" s="84"/>
      <c r="C1306" s="747" t="s">
        <v>5484</v>
      </c>
      <c r="D1306" s="756"/>
      <c r="G1306" s="977" t="s">
        <v>5485</v>
      </c>
      <c r="Q1306" s="800"/>
      <c r="R1306" s="801"/>
      <c r="S1306" s="800"/>
    </row>
    <row r="1307" spans="1:31">
      <c r="A1307" s="84"/>
      <c r="B1307" s="84"/>
      <c r="C1307" s="747"/>
      <c r="D1307" s="764">
        <v>820</v>
      </c>
      <c r="E1307" s="765"/>
      <c r="F1307" s="764"/>
      <c r="G1307" s="766" t="s">
        <v>208</v>
      </c>
      <c r="H1307" s="780"/>
      <c r="I1307" s="780"/>
      <c r="J1307" s="781"/>
      <c r="K1307" s="780"/>
      <c r="L1307" s="782"/>
      <c r="M1307" s="782"/>
      <c r="N1307" s="783"/>
      <c r="O1307" s="782"/>
      <c r="P1307" s="782"/>
      <c r="Q1307" s="800"/>
      <c r="R1307" s="801"/>
      <c r="S1307" s="800"/>
    </row>
    <row r="1308" spans="1:31" ht="15.75" thickBot="1">
      <c r="E1308" s="1145" t="s">
        <v>5500</v>
      </c>
      <c r="F1308" s="768">
        <v>425</v>
      </c>
      <c r="G1308" s="858" t="s">
        <v>4117</v>
      </c>
      <c r="H1308" s="749">
        <v>9500000</v>
      </c>
      <c r="I1308" s="749">
        <v>650000</v>
      </c>
      <c r="J1308" s="750">
        <f>I1308/H1308</f>
        <v>6.8421052631578952E-2</v>
      </c>
      <c r="K1308" s="749">
        <f>H1308-I1308</f>
        <v>8850000</v>
      </c>
      <c r="L1308" s="751">
        <f>16000000+3300000-3300000</f>
        <v>16000000</v>
      </c>
      <c r="M1308" s="751">
        <v>0</v>
      </c>
      <c r="O1308" s="751">
        <f>L1308-M1308</f>
        <v>16000000</v>
      </c>
      <c r="P1308" s="751">
        <f>L1308+H1308</f>
        <v>25500000</v>
      </c>
      <c r="Q1308" s="800"/>
      <c r="R1308" s="801"/>
      <c r="S1308" s="800"/>
    </row>
    <row r="1309" spans="1:31">
      <c r="E1309" s="770"/>
      <c r="F1309" s="771"/>
      <c r="G1309" s="772" t="s">
        <v>4177</v>
      </c>
      <c r="H1309" s="773"/>
      <c r="I1309" s="773"/>
      <c r="J1309" s="774"/>
      <c r="K1309" s="773"/>
      <c r="L1309" s="775"/>
      <c r="M1309" s="775"/>
      <c r="N1309" s="776"/>
      <c r="O1309" s="775"/>
      <c r="P1309" s="775"/>
      <c r="Q1309" s="800"/>
      <c r="R1309" s="801"/>
      <c r="S1309" s="800"/>
    </row>
    <row r="1310" spans="1:31">
      <c r="E1310" s="770"/>
      <c r="F1310" s="778" t="s">
        <v>235</v>
      </c>
      <c r="G1310" s="779" t="s">
        <v>236</v>
      </c>
      <c r="H1310" s="952">
        <f>H1308</f>
        <v>9500000</v>
      </c>
      <c r="I1310" s="805"/>
      <c r="J1310" s="806"/>
      <c r="K1310" s="805"/>
      <c r="L1310" s="807">
        <v>0</v>
      </c>
      <c r="M1310" s="807"/>
      <c r="N1310" s="808"/>
      <c r="O1310" s="807"/>
      <c r="P1310" s="807">
        <f>H1310</f>
        <v>9500000</v>
      </c>
      <c r="Q1310" s="800"/>
      <c r="R1310" s="801"/>
      <c r="S1310" s="800"/>
    </row>
    <row r="1311" spans="1:31">
      <c r="B1311" s="1142"/>
      <c r="E1311" s="770"/>
      <c r="F1311" s="803" t="s">
        <v>247</v>
      </c>
      <c r="G1311" s="779" t="s">
        <v>4692</v>
      </c>
      <c r="H1311" s="952"/>
      <c r="I1311" s="805"/>
      <c r="J1311" s="806"/>
      <c r="K1311" s="805"/>
      <c r="L1311" s="807">
        <f>3300000-3300000</f>
        <v>0</v>
      </c>
      <c r="M1311" s="807"/>
      <c r="N1311" s="808"/>
      <c r="O1311" s="807"/>
      <c r="P1311" s="807">
        <f>L1311</f>
        <v>0</v>
      </c>
      <c r="Q1311" s="800"/>
      <c r="R1311" s="801"/>
      <c r="S1311" s="800"/>
    </row>
    <row r="1312" spans="1:31" ht="30.75" thickBot="1">
      <c r="E1312" s="770"/>
      <c r="F1312" s="770" t="s">
        <v>5478</v>
      </c>
      <c r="G1312" s="779" t="s">
        <v>5479</v>
      </c>
      <c r="H1312" s="952">
        <v>0</v>
      </c>
      <c r="I1312" s="805"/>
      <c r="J1312" s="806"/>
      <c r="K1312" s="805"/>
      <c r="L1312" s="807">
        <v>16000000</v>
      </c>
      <c r="M1312" s="807"/>
      <c r="N1312" s="808"/>
      <c r="O1312" s="807"/>
      <c r="P1312" s="807">
        <f>L1312</f>
        <v>16000000</v>
      </c>
      <c r="Q1312" s="800"/>
      <c r="R1312" s="801"/>
      <c r="S1312" s="800"/>
    </row>
    <row r="1313" spans="2:19" ht="15.75" thickBot="1">
      <c r="G1313" s="784" t="s">
        <v>4178</v>
      </c>
      <c r="H1313" s="1141">
        <f>H1310</f>
        <v>9500000</v>
      </c>
      <c r="I1313" s="785" t="e">
        <f>SUM(#REF!)</f>
        <v>#REF!</v>
      </c>
      <c r="J1313" s="786" t="e">
        <f>SUM(#REF!)</f>
        <v>#REF!</v>
      </c>
      <c r="K1313" s="785" t="e">
        <f>SUM(#REF!)</f>
        <v>#REF!</v>
      </c>
      <c r="L1313" s="787">
        <f>SUM(L1311:L1312)</f>
        <v>16000000</v>
      </c>
      <c r="M1313" s="787" t="e">
        <f>SUM(#REF!)</f>
        <v>#REF!</v>
      </c>
      <c r="N1313" s="788"/>
      <c r="O1313" s="787" t="e">
        <f>SUM(#REF!)</f>
        <v>#REF!</v>
      </c>
      <c r="P1313" s="787">
        <f>SUM(P1310:P1312)</f>
        <v>25500000</v>
      </c>
      <c r="Q1313" s="800"/>
      <c r="R1313" s="801"/>
      <c r="S1313" s="800"/>
    </row>
    <row r="1314" spans="2:19">
      <c r="E1314" s="770"/>
      <c r="F1314" s="771"/>
      <c r="G1314" s="1140" t="s">
        <v>5486</v>
      </c>
      <c r="H1314" s="791"/>
      <c r="I1314" s="791"/>
      <c r="J1314" s="792"/>
      <c r="K1314" s="791"/>
      <c r="L1314" s="794"/>
      <c r="M1314" s="794"/>
      <c r="N1314" s="795"/>
      <c r="O1314" s="794"/>
      <c r="P1314" s="794"/>
      <c r="Q1314" s="800"/>
      <c r="R1314" s="801"/>
      <c r="S1314" s="800"/>
    </row>
    <row r="1315" spans="2:19">
      <c r="E1315" s="770"/>
      <c r="F1315" s="778" t="s">
        <v>235</v>
      </c>
      <c r="G1315" s="779" t="s">
        <v>236</v>
      </c>
      <c r="H1315" s="952">
        <f>H1308</f>
        <v>9500000</v>
      </c>
      <c r="I1315" s="805"/>
      <c r="J1315" s="806"/>
      <c r="K1315" s="805"/>
      <c r="L1315" s="807">
        <v>0</v>
      </c>
      <c r="M1315" s="807"/>
      <c r="N1315" s="808"/>
      <c r="O1315" s="807"/>
      <c r="P1315" s="807">
        <f>H1315</f>
        <v>9500000</v>
      </c>
      <c r="Q1315" s="800"/>
      <c r="R1315" s="801"/>
      <c r="S1315" s="800"/>
    </row>
    <row r="1316" spans="2:19">
      <c r="B1316" s="1143"/>
      <c r="E1316" s="770"/>
      <c r="F1316" s="803" t="s">
        <v>247</v>
      </c>
      <c r="G1316" s="779" t="s">
        <v>4692</v>
      </c>
      <c r="H1316" s="952">
        <v>0</v>
      </c>
      <c r="I1316" s="805"/>
      <c r="J1316" s="806"/>
      <c r="K1316" s="805"/>
      <c r="L1316" s="807">
        <f>L1311</f>
        <v>0</v>
      </c>
      <c r="M1316" s="807"/>
      <c r="N1316" s="808"/>
      <c r="O1316" s="807"/>
      <c r="P1316" s="807">
        <f>L1316</f>
        <v>0</v>
      </c>
      <c r="Q1316" s="800"/>
      <c r="R1316" s="801"/>
      <c r="S1316" s="800"/>
    </row>
    <row r="1317" spans="2:19" ht="30.75" thickBot="1">
      <c r="E1317" s="777"/>
      <c r="F1317" s="770" t="s">
        <v>5478</v>
      </c>
      <c r="G1317" s="779" t="s">
        <v>5479</v>
      </c>
      <c r="H1317" s="780">
        <v>0</v>
      </c>
      <c r="I1317" s="780" t="e">
        <f>#REF!</f>
        <v>#REF!</v>
      </c>
      <c r="J1317" s="781" t="e">
        <f>#REF!</f>
        <v>#REF!</v>
      </c>
      <c r="K1317" s="780" t="e">
        <f>#REF!</f>
        <v>#REF!</v>
      </c>
      <c r="L1317" s="782">
        <f>L1312</f>
        <v>16000000</v>
      </c>
      <c r="M1317" s="782" t="e">
        <f>#REF!</f>
        <v>#REF!</v>
      </c>
      <c r="N1317" s="783" t="e">
        <f>#REF!</f>
        <v>#REF!</v>
      </c>
      <c r="O1317" s="782" t="e">
        <f>#REF!</f>
        <v>#REF!</v>
      </c>
      <c r="P1317" s="782">
        <f>L1317</f>
        <v>16000000</v>
      </c>
      <c r="Q1317" s="800"/>
      <c r="R1317" s="801"/>
      <c r="S1317" s="800"/>
    </row>
    <row r="1318" spans="2:19" ht="15.75" thickBot="1">
      <c r="G1318" s="784" t="s">
        <v>5487</v>
      </c>
      <c r="H1318" s="785">
        <f>H1315</f>
        <v>9500000</v>
      </c>
      <c r="I1318" s="785" t="e">
        <f>I1317</f>
        <v>#REF!</v>
      </c>
      <c r="J1318" s="786" t="e">
        <f>J1317</f>
        <v>#REF!</v>
      </c>
      <c r="K1318" s="785" t="e">
        <f>K1317</f>
        <v>#REF!</v>
      </c>
      <c r="L1318" s="787">
        <f>SUM(L1317:L1317)</f>
        <v>16000000</v>
      </c>
      <c r="M1318" s="787" t="e">
        <f>M1317</f>
        <v>#REF!</v>
      </c>
      <c r="N1318" s="788" t="e">
        <f>N1317</f>
        <v>#REF!</v>
      </c>
      <c r="O1318" s="787" t="e">
        <f>O1317</f>
        <v>#REF!</v>
      </c>
      <c r="P1318" s="787">
        <f>H1315+L1317+L1316</f>
        <v>25500000</v>
      </c>
      <c r="Q1318" s="800"/>
      <c r="R1318" s="801"/>
      <c r="S1318" s="800"/>
    </row>
    <row r="1319" spans="2:19">
      <c r="B1319" s="1146"/>
      <c r="E1319" s="1146"/>
      <c r="G1319" s="797"/>
      <c r="H1319" s="798"/>
      <c r="I1319" s="798"/>
      <c r="J1319" s="799"/>
      <c r="K1319" s="798"/>
      <c r="L1319" s="800"/>
      <c r="M1319" s="800"/>
      <c r="N1319" s="801"/>
      <c r="O1319" s="800"/>
      <c r="P1319" s="800"/>
      <c r="Q1319" s="800"/>
      <c r="R1319" s="801"/>
      <c r="S1319" s="800"/>
    </row>
    <row r="1320" spans="2:19">
      <c r="B1320" s="1146"/>
      <c r="C1320" s="747" t="s">
        <v>5519</v>
      </c>
      <c r="D1320" s="756"/>
      <c r="E1320" s="1150"/>
      <c r="F1320" s="1151"/>
      <c r="G1320" s="804" t="s">
        <v>5518</v>
      </c>
      <c r="H1320" s="780"/>
      <c r="I1320" s="869"/>
      <c r="J1320" s="781"/>
      <c r="K1320" s="780"/>
      <c r="L1320" s="782"/>
      <c r="M1320" s="800"/>
      <c r="N1320" s="801"/>
      <c r="O1320" s="800"/>
      <c r="P1320" s="800"/>
      <c r="Q1320" s="800"/>
      <c r="R1320" s="801"/>
      <c r="S1320" s="800"/>
    </row>
    <row r="1321" spans="2:19">
      <c r="B1321" s="1146"/>
      <c r="D1321" s="764">
        <v>810</v>
      </c>
      <c r="E1321" s="1147"/>
      <c r="F1321" s="1148"/>
      <c r="G1321" s="1149" t="s">
        <v>207</v>
      </c>
      <c r="H1321" s="780"/>
      <c r="I1321" s="869"/>
      <c r="J1321" s="781"/>
      <c r="K1321" s="780"/>
      <c r="L1321" s="782"/>
      <c r="M1321" s="800"/>
      <c r="N1321" s="801"/>
      <c r="O1321" s="800"/>
      <c r="P1321" s="782"/>
      <c r="Q1321" s="800"/>
      <c r="R1321" s="801"/>
      <c r="S1321" s="800"/>
    </row>
    <row r="1322" spans="2:19">
      <c r="B1322" s="1146"/>
      <c r="E1322" s="777" t="s">
        <v>5520</v>
      </c>
      <c r="F1322" s="803" t="s">
        <v>3776</v>
      </c>
      <c r="G1322" s="779" t="s">
        <v>3777</v>
      </c>
      <c r="H1322" s="780">
        <v>0</v>
      </c>
      <c r="I1322" s="869"/>
      <c r="J1322" s="781"/>
      <c r="K1322" s="780"/>
      <c r="L1322" s="782">
        <v>42000</v>
      </c>
      <c r="M1322" s="800"/>
      <c r="N1322" s="801"/>
      <c r="O1322" s="800"/>
      <c r="P1322" s="782">
        <f>H1322+L1322</f>
        <v>42000</v>
      </c>
      <c r="Q1322" s="800"/>
      <c r="R1322" s="801"/>
      <c r="S1322" s="800"/>
    </row>
    <row r="1323" spans="2:19">
      <c r="B1323" s="1146"/>
      <c r="E1323" s="777" t="s">
        <v>5521</v>
      </c>
      <c r="F1323" s="803" t="s">
        <v>3920</v>
      </c>
      <c r="G1323" s="779" t="s">
        <v>3779</v>
      </c>
      <c r="H1323" s="780">
        <v>0</v>
      </c>
      <c r="I1323" s="869"/>
      <c r="J1323" s="781"/>
      <c r="K1323" s="780"/>
      <c r="L1323" s="782">
        <v>45000</v>
      </c>
      <c r="M1323" s="800"/>
      <c r="N1323" s="801"/>
      <c r="O1323" s="800"/>
      <c r="P1323" s="782">
        <f>H1323+L1323</f>
        <v>45000</v>
      </c>
      <c r="Q1323" s="800"/>
      <c r="R1323" s="801"/>
      <c r="S1323" s="800"/>
    </row>
    <row r="1324" spans="2:19" ht="15.75" thickBot="1">
      <c r="B1324" s="1146"/>
      <c r="E1324" s="777" t="s">
        <v>5522</v>
      </c>
      <c r="F1324" s="803" t="s">
        <v>3784</v>
      </c>
      <c r="G1324" s="779" t="s">
        <v>3785</v>
      </c>
      <c r="H1324" s="780">
        <v>0</v>
      </c>
      <c r="I1324" s="869"/>
      <c r="J1324" s="781"/>
      <c r="K1324" s="780"/>
      <c r="L1324" s="782">
        <v>411930</v>
      </c>
      <c r="M1324" s="800"/>
      <c r="N1324" s="801"/>
      <c r="O1324" s="800"/>
      <c r="P1324" s="782">
        <f>H1324+L1324</f>
        <v>411930</v>
      </c>
      <c r="Q1324" s="800"/>
      <c r="R1324" s="801"/>
      <c r="S1324" s="800"/>
    </row>
    <row r="1325" spans="2:19">
      <c r="B1325" s="1146"/>
      <c r="E1325" s="1146"/>
      <c r="G1325" s="772" t="s">
        <v>4919</v>
      </c>
      <c r="H1325" s="798"/>
      <c r="I1325" s="798"/>
      <c r="J1325" s="799"/>
      <c r="K1325" s="798"/>
      <c r="L1325" s="800"/>
      <c r="M1325" s="800"/>
      <c r="N1325" s="801"/>
      <c r="O1325" s="800"/>
      <c r="P1325" s="782"/>
      <c r="Q1325" s="800"/>
      <c r="R1325" s="801"/>
      <c r="S1325" s="800"/>
    </row>
    <row r="1326" spans="2:19">
      <c r="B1326" s="1146"/>
      <c r="E1326" s="1146"/>
      <c r="F1326" s="778" t="s">
        <v>235</v>
      </c>
      <c r="G1326" s="779" t="s">
        <v>236</v>
      </c>
      <c r="H1326" s="780">
        <f>H1322+H1323+H1324</f>
        <v>0</v>
      </c>
      <c r="I1326" s="780"/>
      <c r="J1326" s="781"/>
      <c r="K1326" s="780"/>
      <c r="L1326" s="782">
        <v>0</v>
      </c>
      <c r="M1326" s="800"/>
      <c r="N1326" s="801"/>
      <c r="O1326" s="800"/>
      <c r="P1326" s="782">
        <f>H1326+L1326</f>
        <v>0</v>
      </c>
      <c r="Q1326" s="800"/>
      <c r="R1326" s="801"/>
      <c r="S1326" s="800"/>
    </row>
    <row r="1327" spans="2:19" ht="15.75" thickBot="1">
      <c r="B1327" s="1146"/>
      <c r="E1327" s="1146"/>
      <c r="F1327" s="803" t="s">
        <v>247</v>
      </c>
      <c r="G1327" s="779" t="s">
        <v>4692</v>
      </c>
      <c r="H1327" s="780">
        <v>0</v>
      </c>
      <c r="I1327" s="780"/>
      <c r="J1327" s="781"/>
      <c r="K1327" s="780"/>
      <c r="L1327" s="782">
        <f>L1322+L1323+L1324</f>
        <v>498930</v>
      </c>
      <c r="M1327" s="800"/>
      <c r="N1327" s="801"/>
      <c r="O1327" s="800"/>
      <c r="P1327" s="782">
        <f>H1327+L1327</f>
        <v>498930</v>
      </c>
      <c r="Q1327" s="800"/>
      <c r="R1327" s="801"/>
      <c r="S1327" s="800"/>
    </row>
    <row r="1328" spans="2:19" ht="15.75" thickBot="1">
      <c r="B1328" s="1146"/>
      <c r="E1328" s="1146"/>
      <c r="F1328" s="803"/>
      <c r="G1328" s="784" t="s">
        <v>4920</v>
      </c>
      <c r="H1328" s="780">
        <f>H1326</f>
        <v>0</v>
      </c>
      <c r="I1328" s="780"/>
      <c r="J1328" s="781"/>
      <c r="K1328" s="780"/>
      <c r="L1328" s="782">
        <f>L1326+L1327</f>
        <v>498930</v>
      </c>
      <c r="M1328" s="800"/>
      <c r="N1328" s="801"/>
      <c r="O1328" s="800"/>
      <c r="P1328" s="800">
        <f>P1326+P1327</f>
        <v>498930</v>
      </c>
      <c r="Q1328" s="800"/>
      <c r="R1328" s="801"/>
      <c r="S1328" s="800"/>
    </row>
    <row r="1329" spans="2:31">
      <c r="B1329" s="1146"/>
      <c r="E1329" s="1146"/>
      <c r="F1329" s="778" t="s">
        <v>235</v>
      </c>
      <c r="G1329" s="779" t="s">
        <v>236</v>
      </c>
      <c r="H1329" s="780">
        <f>H1326</f>
        <v>0</v>
      </c>
      <c r="I1329" s="780"/>
      <c r="J1329" s="781"/>
      <c r="K1329" s="780"/>
      <c r="L1329" s="782">
        <f>L1326</f>
        <v>0</v>
      </c>
      <c r="M1329" s="800"/>
      <c r="N1329" s="801"/>
      <c r="O1329" s="800"/>
      <c r="P1329" s="782">
        <f>H1329+L1329</f>
        <v>0</v>
      </c>
      <c r="Q1329" s="800"/>
      <c r="R1329" s="801"/>
      <c r="S1329" s="800"/>
    </row>
    <row r="1330" spans="2:31" ht="15.75" thickBot="1">
      <c r="B1330" s="1146"/>
      <c r="E1330" s="1146"/>
      <c r="F1330" s="803" t="s">
        <v>247</v>
      </c>
      <c r="G1330" s="779" t="s">
        <v>4692</v>
      </c>
      <c r="H1330" s="780">
        <f>H1327</f>
        <v>0</v>
      </c>
      <c r="I1330" s="780"/>
      <c r="J1330" s="781"/>
      <c r="K1330" s="780"/>
      <c r="L1330" s="782">
        <f>L1327</f>
        <v>498930</v>
      </c>
      <c r="M1330" s="800"/>
      <c r="N1330" s="801"/>
      <c r="O1330" s="800"/>
      <c r="P1330" s="782">
        <f>H1330+L1330</f>
        <v>498930</v>
      </c>
      <c r="Q1330" s="800"/>
      <c r="R1330" s="801"/>
      <c r="S1330" s="800"/>
    </row>
    <row r="1331" spans="2:31" ht="15.75" thickBot="1">
      <c r="B1331" s="1146"/>
      <c r="E1331" s="1146"/>
      <c r="G1331" s="784" t="s">
        <v>5523</v>
      </c>
      <c r="H1331" s="798">
        <f>H1329+H1330</f>
        <v>0</v>
      </c>
      <c r="I1331" s="798"/>
      <c r="J1331" s="799"/>
      <c r="K1331" s="798"/>
      <c r="L1331" s="800">
        <f>L1329+L1330</f>
        <v>498930</v>
      </c>
      <c r="M1331" s="800"/>
      <c r="N1331" s="801"/>
      <c r="O1331" s="800"/>
      <c r="P1331" s="800">
        <f>H1331+L1331</f>
        <v>498930</v>
      </c>
      <c r="Q1331" s="800"/>
      <c r="R1331" s="801"/>
      <c r="S1331" s="800"/>
    </row>
    <row r="1332" spans="2:31">
      <c r="B1332" s="1146"/>
      <c r="E1332" s="1146"/>
      <c r="G1332" s="797"/>
      <c r="H1332" s="798"/>
      <c r="I1332" s="798"/>
      <c r="J1332" s="799"/>
      <c r="K1332" s="798"/>
      <c r="L1332" s="800"/>
      <c r="M1332" s="800"/>
      <c r="N1332" s="801"/>
      <c r="O1332" s="800"/>
      <c r="P1332" s="800"/>
      <c r="Q1332" s="800"/>
      <c r="R1332" s="801"/>
      <c r="S1332" s="800"/>
    </row>
    <row r="1333" spans="2:31">
      <c r="G1333" s="797"/>
      <c r="H1333" s="798"/>
      <c r="I1333" s="798"/>
      <c r="J1333" s="799"/>
      <c r="K1333" s="798"/>
      <c r="L1333" s="800"/>
      <c r="M1333" s="800"/>
      <c r="N1333" s="801"/>
      <c r="O1333" s="800"/>
      <c r="P1333" s="800"/>
      <c r="Q1333" s="800"/>
      <c r="R1333" s="801"/>
      <c r="S1333" s="800"/>
    </row>
    <row r="1334" spans="2:31">
      <c r="E1334" s="770"/>
      <c r="F1334" s="771"/>
      <c r="G1334" s="804" t="s">
        <v>4166</v>
      </c>
      <c r="H1334" s="805"/>
      <c r="I1334" s="805"/>
      <c r="J1334" s="806"/>
      <c r="K1334" s="805"/>
      <c r="L1334" s="807"/>
      <c r="M1334" s="807"/>
      <c r="N1334" s="808"/>
      <c r="O1334" s="807"/>
      <c r="P1334" s="807"/>
      <c r="Q1334" s="800"/>
      <c r="R1334" s="801"/>
      <c r="S1334" s="800"/>
    </row>
    <row r="1335" spans="2:31">
      <c r="E1335" s="777"/>
      <c r="F1335" s="778" t="s">
        <v>235</v>
      </c>
      <c r="G1335" s="779" t="s">
        <v>236</v>
      </c>
      <c r="H1335" s="780">
        <f>H1287+H1297+H1308</f>
        <v>14100000</v>
      </c>
      <c r="I1335" s="780" t="e">
        <f>I1317+I1305</f>
        <v>#REF!</v>
      </c>
      <c r="J1335" s="781" t="e">
        <f>J1317</f>
        <v>#REF!</v>
      </c>
      <c r="K1335" s="780" t="e">
        <f>H1335-I1335</f>
        <v>#REF!</v>
      </c>
      <c r="L1335" s="782">
        <v>0</v>
      </c>
      <c r="M1335" s="782">
        <v>0</v>
      </c>
      <c r="N1335" s="783" t="e">
        <f>N1317</f>
        <v>#REF!</v>
      </c>
      <c r="O1335" s="782" t="e">
        <f>O1317</f>
        <v>#REF!</v>
      </c>
      <c r="P1335" s="782">
        <f>H1335+L1335</f>
        <v>14100000</v>
      </c>
      <c r="Q1335" s="800"/>
      <c r="R1335" s="801"/>
      <c r="S1335" s="800"/>
    </row>
    <row r="1336" spans="2:31">
      <c r="B1336" s="1143"/>
      <c r="E1336" s="777"/>
      <c r="F1336" s="803" t="s">
        <v>247</v>
      </c>
      <c r="G1336" s="779" t="s">
        <v>4692</v>
      </c>
      <c r="H1336" s="780">
        <v>0</v>
      </c>
      <c r="I1336" s="780"/>
      <c r="J1336" s="781"/>
      <c r="K1336" s="780"/>
      <c r="L1336" s="782">
        <f>L1331</f>
        <v>498930</v>
      </c>
      <c r="M1336" s="782"/>
      <c r="N1336" s="783"/>
      <c r="O1336" s="782"/>
      <c r="P1336" s="782">
        <f>L1336</f>
        <v>498930</v>
      </c>
      <c r="Q1336" s="800"/>
      <c r="R1336" s="801"/>
      <c r="S1336" s="800"/>
    </row>
    <row r="1337" spans="2:31" ht="30.75" thickBot="1">
      <c r="E1337" s="777"/>
      <c r="F1337" s="770" t="s">
        <v>5478</v>
      </c>
      <c r="G1337" s="779" t="s">
        <v>5479</v>
      </c>
      <c r="H1337" s="780">
        <v>0</v>
      </c>
      <c r="I1337" s="780"/>
      <c r="J1337" s="781"/>
      <c r="K1337" s="780"/>
      <c r="L1337" s="782">
        <f>L1317</f>
        <v>16000000</v>
      </c>
      <c r="M1337" s="782"/>
      <c r="N1337" s="783"/>
      <c r="O1337" s="782"/>
      <c r="P1337" s="782">
        <f>L1337</f>
        <v>16000000</v>
      </c>
      <c r="Q1337" s="800"/>
      <c r="R1337" s="801"/>
      <c r="S1337" s="800"/>
    </row>
    <row r="1338" spans="2:31" ht="15.75" thickBot="1">
      <c r="G1338" s="784" t="s">
        <v>4167</v>
      </c>
      <c r="H1338" s="785">
        <f>H1335</f>
        <v>14100000</v>
      </c>
      <c r="I1338" s="785" t="e">
        <f t="shared" ref="I1338:O1338" si="222">I1335</f>
        <v>#REF!</v>
      </c>
      <c r="J1338" s="786" t="e">
        <f t="shared" si="222"/>
        <v>#REF!</v>
      </c>
      <c r="K1338" s="785" t="e">
        <f t="shared" si="222"/>
        <v>#REF!</v>
      </c>
      <c r="L1338" s="787">
        <f>L1337+L1336</f>
        <v>16498930</v>
      </c>
      <c r="M1338" s="787">
        <f t="shared" si="222"/>
        <v>0</v>
      </c>
      <c r="N1338" s="788" t="e">
        <f t="shared" si="222"/>
        <v>#REF!</v>
      </c>
      <c r="O1338" s="787" t="e">
        <f t="shared" si="222"/>
        <v>#REF!</v>
      </c>
      <c r="P1338" s="787">
        <f>P1335+P1337+P1336</f>
        <v>30598930</v>
      </c>
      <c r="Q1338" s="800"/>
      <c r="R1338" s="801"/>
      <c r="S1338" s="800"/>
    </row>
    <row r="1339" spans="2:31">
      <c r="G1339" s="797"/>
      <c r="H1339" s="798"/>
      <c r="I1339" s="798"/>
      <c r="J1339" s="799"/>
      <c r="K1339" s="798"/>
      <c r="L1339" s="800"/>
      <c r="M1339" s="800"/>
      <c r="N1339" s="801"/>
      <c r="O1339" s="800"/>
      <c r="P1339" s="800"/>
      <c r="Q1339" s="800"/>
      <c r="R1339" s="801"/>
      <c r="S1339" s="800"/>
    </row>
    <row r="1340" spans="2:31">
      <c r="G1340" s="797"/>
      <c r="H1340" s="798"/>
      <c r="I1340" s="798"/>
      <c r="J1340" s="799"/>
      <c r="K1340" s="798"/>
      <c r="L1340" s="800"/>
      <c r="M1340" s="800"/>
      <c r="N1340" s="801"/>
      <c r="O1340" s="800"/>
      <c r="P1340" s="800"/>
      <c r="Q1340" s="800"/>
      <c r="R1340" s="801"/>
      <c r="S1340" s="800"/>
      <c r="AB1340" s="84">
        <f t="shared" si="212"/>
        <v>0</v>
      </c>
    </row>
    <row r="1341" spans="2:31" ht="28.5">
      <c r="C1341" s="747" t="s">
        <v>3599</v>
      </c>
      <c r="G1341" s="851" t="s">
        <v>4918</v>
      </c>
      <c r="H1341" s="798"/>
      <c r="I1341" s="798"/>
      <c r="J1341" s="799"/>
      <c r="K1341" s="798"/>
      <c r="L1341" s="800"/>
      <c r="M1341" s="800"/>
      <c r="N1341" s="801"/>
      <c r="O1341" s="800"/>
      <c r="P1341" s="800"/>
      <c r="Q1341" s="800"/>
      <c r="R1341" s="801"/>
      <c r="S1341" s="800"/>
      <c r="AB1341" s="84">
        <f t="shared" si="212"/>
        <v>0</v>
      </c>
    </row>
    <row r="1342" spans="2:31" ht="28.5">
      <c r="C1342" s="747" t="s">
        <v>4069</v>
      </c>
      <c r="D1342" s="756"/>
      <c r="G1342" s="977" t="s">
        <v>4070</v>
      </c>
      <c r="AB1342" s="84">
        <f t="shared" si="212"/>
        <v>0</v>
      </c>
    </row>
    <row r="1343" spans="2:31" ht="21" customHeight="1">
      <c r="C1343" s="747"/>
      <c r="D1343" s="764">
        <v>810</v>
      </c>
      <c r="E1343" s="765"/>
      <c r="F1343" s="764"/>
      <c r="G1343" s="766" t="s">
        <v>207</v>
      </c>
      <c r="H1343" s="780"/>
      <c r="I1343" s="780"/>
      <c r="J1343" s="781"/>
      <c r="K1343" s="780"/>
      <c r="L1343" s="782"/>
      <c r="M1343" s="782"/>
      <c r="N1343" s="783"/>
      <c r="O1343" s="782"/>
      <c r="P1343" s="782"/>
      <c r="Q1343" s="782"/>
      <c r="R1343" s="783"/>
      <c r="S1343" s="782"/>
      <c r="AB1343" s="84">
        <f t="shared" si="212"/>
        <v>0</v>
      </c>
    </row>
    <row r="1344" spans="2:31" ht="15.75" thickBot="1">
      <c r="E1344" s="1145" t="s">
        <v>5113</v>
      </c>
      <c r="F1344" s="768">
        <v>481</v>
      </c>
      <c r="G1344" s="858" t="s">
        <v>4126</v>
      </c>
      <c r="H1344" s="749">
        <f>12100000+500000</f>
        <v>12600000</v>
      </c>
      <c r="I1344" s="749">
        <v>7886683.46</v>
      </c>
      <c r="J1344" s="750">
        <f>I1344/H1344</f>
        <v>0.62592725873015875</v>
      </c>
      <c r="K1344" s="749">
        <f>H1344-I1344</f>
        <v>4713316.54</v>
      </c>
      <c r="L1344" s="751">
        <v>0</v>
      </c>
      <c r="M1344" s="751">
        <v>0</v>
      </c>
      <c r="O1344" s="751">
        <f>L1344-M1344</f>
        <v>0</v>
      </c>
      <c r="P1344" s="751">
        <f>L1344+H1344</f>
        <v>12600000</v>
      </c>
      <c r="Q1344" s="751">
        <f>M1344+I1344</f>
        <v>7886683.46</v>
      </c>
      <c r="R1344" s="752">
        <f>Q1344/P1344</f>
        <v>0.62592725873015875</v>
      </c>
      <c r="S1344" s="751">
        <f>P1344-Q1344</f>
        <v>4713316.54</v>
      </c>
      <c r="Z1344" s="812">
        <f>H1344-X1344+Y1344</f>
        <v>12600000</v>
      </c>
      <c r="AA1344" s="813">
        <v>12760838</v>
      </c>
      <c r="AB1344" s="84">
        <f t="shared" si="212"/>
        <v>-160838</v>
      </c>
      <c r="AE1344" s="84">
        <f>H1344-AA1344</f>
        <v>-160838</v>
      </c>
    </row>
    <row r="1345" spans="1:31">
      <c r="A1345" s="84"/>
      <c r="B1345" s="84"/>
      <c r="E1345" s="770"/>
      <c r="F1345" s="771"/>
      <c r="G1345" s="772" t="s">
        <v>4919</v>
      </c>
      <c r="H1345" s="773"/>
      <c r="I1345" s="773"/>
      <c r="J1345" s="774"/>
      <c r="K1345" s="773"/>
      <c r="L1345" s="775"/>
      <c r="M1345" s="775"/>
      <c r="N1345" s="776"/>
      <c r="O1345" s="775"/>
      <c r="P1345" s="775"/>
      <c r="Q1345" s="775"/>
      <c r="R1345" s="776"/>
      <c r="S1345" s="859"/>
      <c r="AB1345" s="84">
        <f t="shared" si="212"/>
        <v>0</v>
      </c>
    </row>
    <row r="1346" spans="1:31" ht="15.75" thickBot="1">
      <c r="A1346" s="84"/>
      <c r="B1346" s="84"/>
      <c r="E1346" s="777"/>
      <c r="F1346" s="778" t="s">
        <v>235</v>
      </c>
      <c r="G1346" s="779" t="s">
        <v>236</v>
      </c>
      <c r="H1346" s="780">
        <f t="shared" ref="H1346:M1346" si="223">SUM(H1344)</f>
        <v>12600000</v>
      </c>
      <c r="I1346" s="780">
        <f t="shared" si="223"/>
        <v>7886683.46</v>
      </c>
      <c r="J1346" s="781">
        <f t="shared" si="223"/>
        <v>0.62592725873015875</v>
      </c>
      <c r="K1346" s="780">
        <f t="shared" si="223"/>
        <v>4713316.54</v>
      </c>
      <c r="L1346" s="782">
        <f t="shared" si="223"/>
        <v>0</v>
      </c>
      <c r="M1346" s="782">
        <f t="shared" si="223"/>
        <v>0</v>
      </c>
      <c r="N1346" s="783"/>
      <c r="O1346" s="782">
        <f>SUM(O1344)</f>
        <v>0</v>
      </c>
      <c r="P1346" s="782">
        <f>SUM(P1344)</f>
        <v>12600000</v>
      </c>
      <c r="Q1346" s="782">
        <f>SUM(Q1344)</f>
        <v>7886683.46</v>
      </c>
      <c r="R1346" s="783">
        <f>SUM(R1344)</f>
        <v>0.62592725873015875</v>
      </c>
      <c r="S1346" s="782">
        <f>SUM(S1344)</f>
        <v>4713316.54</v>
      </c>
      <c r="AB1346" s="84">
        <f t="shared" si="212"/>
        <v>0</v>
      </c>
    </row>
    <row r="1347" spans="1:31" ht="15.75" thickBot="1">
      <c r="A1347" s="84"/>
      <c r="B1347" s="84"/>
      <c r="G1347" s="784" t="s">
        <v>4920</v>
      </c>
      <c r="H1347" s="785">
        <f t="shared" ref="H1347:M1347" si="224">SUM(H1346)</f>
        <v>12600000</v>
      </c>
      <c r="I1347" s="785">
        <f t="shared" si="224"/>
        <v>7886683.46</v>
      </c>
      <c r="J1347" s="786">
        <f t="shared" si="224"/>
        <v>0.62592725873015875</v>
      </c>
      <c r="K1347" s="785">
        <f t="shared" si="224"/>
        <v>4713316.54</v>
      </c>
      <c r="L1347" s="787">
        <f t="shared" si="224"/>
        <v>0</v>
      </c>
      <c r="M1347" s="787">
        <f t="shared" si="224"/>
        <v>0</v>
      </c>
      <c r="N1347" s="788"/>
      <c r="O1347" s="787">
        <f>SUM(O1346)</f>
        <v>0</v>
      </c>
      <c r="P1347" s="787">
        <f>SUM(P1346)</f>
        <v>12600000</v>
      </c>
      <c r="Q1347" s="787">
        <f>SUM(Q1346)</f>
        <v>7886683.46</v>
      </c>
      <c r="R1347" s="788">
        <f>SUM(R1346)</f>
        <v>0.62592725873015875</v>
      </c>
      <c r="S1347" s="787">
        <f>SUM(S1346)</f>
        <v>4713316.54</v>
      </c>
      <c r="AB1347" s="84">
        <f t="shared" si="212"/>
        <v>0</v>
      </c>
    </row>
    <row r="1348" spans="1:31" ht="28.5" collapsed="1">
      <c r="A1348" s="84"/>
      <c r="B1348" s="84"/>
      <c r="E1348" s="770"/>
      <c r="F1348" s="771"/>
      <c r="G1348" s="789" t="s">
        <v>5327</v>
      </c>
      <c r="H1348" s="790"/>
      <c r="I1348" s="791"/>
      <c r="J1348" s="792"/>
      <c r="K1348" s="791"/>
      <c r="L1348" s="793"/>
      <c r="M1348" s="794"/>
      <c r="N1348" s="795"/>
      <c r="O1348" s="794"/>
      <c r="P1348" s="794"/>
      <c r="Q1348" s="794"/>
      <c r="R1348" s="795"/>
      <c r="S1348" s="860"/>
      <c r="AB1348" s="84">
        <f t="shared" ref="AB1348:AB1419" si="225">Z1348-AA1348</f>
        <v>0</v>
      </c>
    </row>
    <row r="1349" spans="1:31" ht="15.75" thickBot="1">
      <c r="A1349" s="84"/>
      <c r="B1349" s="84"/>
      <c r="E1349" s="777"/>
      <c r="F1349" s="778" t="s">
        <v>235</v>
      </c>
      <c r="G1349" s="779" t="s">
        <v>236</v>
      </c>
      <c r="H1349" s="780">
        <f t="shared" ref="H1349:M1349" si="226">SUM(H1346)</f>
        <v>12600000</v>
      </c>
      <c r="I1349" s="780">
        <f t="shared" si="226"/>
        <v>7886683.46</v>
      </c>
      <c r="J1349" s="781">
        <f t="shared" si="226"/>
        <v>0.62592725873015875</v>
      </c>
      <c r="K1349" s="780">
        <f t="shared" si="226"/>
        <v>4713316.54</v>
      </c>
      <c r="L1349" s="782">
        <f t="shared" si="226"/>
        <v>0</v>
      </c>
      <c r="M1349" s="782">
        <f t="shared" si="226"/>
        <v>0</v>
      </c>
      <c r="N1349" s="783"/>
      <c r="O1349" s="782">
        <f>SUM(O1346)</f>
        <v>0</v>
      </c>
      <c r="P1349" s="782">
        <f>SUM(P1346)</f>
        <v>12600000</v>
      </c>
      <c r="Q1349" s="782">
        <f>SUM(Q1346)</f>
        <v>7886683.46</v>
      </c>
      <c r="R1349" s="783">
        <f>SUM(R1346)</f>
        <v>0.62592725873015875</v>
      </c>
      <c r="S1349" s="782">
        <f>SUM(S1346)</f>
        <v>4713316.54</v>
      </c>
      <c r="AB1349" s="84">
        <f t="shared" si="225"/>
        <v>0</v>
      </c>
    </row>
    <row r="1350" spans="1:31" ht="15.75" collapsed="1" thickBot="1">
      <c r="A1350" s="84"/>
      <c r="B1350" s="84"/>
      <c r="G1350" s="784" t="s">
        <v>4921</v>
      </c>
      <c r="H1350" s="785">
        <f t="shared" ref="H1350:M1350" si="227">SUM(H1349)</f>
        <v>12600000</v>
      </c>
      <c r="I1350" s="785">
        <f t="shared" si="227"/>
        <v>7886683.46</v>
      </c>
      <c r="J1350" s="786">
        <f t="shared" si="227"/>
        <v>0.62592725873015875</v>
      </c>
      <c r="K1350" s="785">
        <f t="shared" si="227"/>
        <v>4713316.54</v>
      </c>
      <c r="L1350" s="787">
        <f t="shared" si="227"/>
        <v>0</v>
      </c>
      <c r="M1350" s="787">
        <f t="shared" si="227"/>
        <v>0</v>
      </c>
      <c r="N1350" s="788"/>
      <c r="O1350" s="787">
        <f>SUM(O1349)</f>
        <v>0</v>
      </c>
      <c r="P1350" s="787">
        <f>SUM(P1349)</f>
        <v>12600000</v>
      </c>
      <c r="Q1350" s="787">
        <f>SUM(Q1349)</f>
        <v>7886683.46</v>
      </c>
      <c r="R1350" s="788">
        <f>SUM(R1349)</f>
        <v>0.62592725873015875</v>
      </c>
      <c r="S1350" s="787">
        <f>SUM(S1349)</f>
        <v>4713316.54</v>
      </c>
      <c r="AB1350" s="84">
        <f t="shared" si="225"/>
        <v>0</v>
      </c>
    </row>
    <row r="1351" spans="1:31">
      <c r="A1351" s="84"/>
      <c r="B1351" s="84"/>
      <c r="G1351" s="797"/>
      <c r="H1351" s="798"/>
      <c r="I1351" s="798"/>
      <c r="J1351" s="799"/>
      <c r="K1351" s="798"/>
      <c r="L1351" s="800"/>
      <c r="M1351" s="800"/>
      <c r="N1351" s="801"/>
      <c r="O1351" s="800"/>
      <c r="P1351" s="800"/>
      <c r="Q1351" s="800"/>
      <c r="R1351" s="801"/>
      <c r="S1351" s="800"/>
      <c r="AB1351" s="84">
        <f t="shared" si="225"/>
        <v>0</v>
      </c>
    </row>
    <row r="1352" spans="1:31" ht="20.25" hidden="1" customHeight="1">
      <c r="A1352" s="84"/>
      <c r="B1352" s="84"/>
      <c r="C1352" s="747" t="s">
        <v>4071</v>
      </c>
      <c r="D1352" s="756"/>
      <c r="G1352" s="977" t="s">
        <v>5072</v>
      </c>
      <c r="AB1352" s="84">
        <f t="shared" si="225"/>
        <v>0</v>
      </c>
    </row>
    <row r="1353" spans="1:31" ht="21" hidden="1" customHeight="1">
      <c r="A1353" s="84"/>
      <c r="B1353" s="84"/>
      <c r="C1353" s="747"/>
      <c r="D1353" s="764">
        <v>810</v>
      </c>
      <c r="E1353" s="765"/>
      <c r="F1353" s="764"/>
      <c r="G1353" s="766" t="s">
        <v>207</v>
      </c>
      <c r="H1353" s="780"/>
      <c r="I1353" s="780"/>
      <c r="J1353" s="781"/>
      <c r="K1353" s="780"/>
      <c r="L1353" s="782"/>
      <c r="M1353" s="782"/>
      <c r="N1353" s="783"/>
      <c r="O1353" s="782"/>
      <c r="P1353" s="782"/>
      <c r="Q1353" s="782"/>
      <c r="R1353" s="783"/>
      <c r="S1353" s="782"/>
      <c r="AB1353" s="84">
        <f t="shared" si="225"/>
        <v>0</v>
      </c>
    </row>
    <row r="1354" spans="1:31" ht="15.75" hidden="1" thickBot="1">
      <c r="A1354" s="84"/>
      <c r="B1354" s="84"/>
      <c r="E1354" s="746" t="s">
        <v>5325</v>
      </c>
      <c r="F1354" s="768">
        <v>424</v>
      </c>
      <c r="G1354" s="858" t="s">
        <v>3781</v>
      </c>
      <c r="H1354" s="749">
        <v>0</v>
      </c>
      <c r="I1354" s="749">
        <v>287489.70999999996</v>
      </c>
      <c r="J1354" s="750" t="e">
        <f>I1354/H1354</f>
        <v>#DIV/0!</v>
      </c>
      <c r="K1354" s="749">
        <f>H1354-I1354</f>
        <v>-287489.70999999996</v>
      </c>
      <c r="L1354" s="751">
        <v>0</v>
      </c>
      <c r="M1354" s="751">
        <v>0</v>
      </c>
      <c r="O1354" s="751">
        <f>L1354-M1354</f>
        <v>0</v>
      </c>
      <c r="P1354" s="751">
        <f>L1354+H1354</f>
        <v>0</v>
      </c>
      <c r="Q1354" s="751">
        <f>M1354+I1354</f>
        <v>287489.70999999996</v>
      </c>
      <c r="R1354" s="752" t="e">
        <f>Q1354/P1354</f>
        <v>#DIV/0!</v>
      </c>
      <c r="S1354" s="751">
        <f>P1354-Q1354</f>
        <v>-287489.70999999996</v>
      </c>
      <c r="V1354" s="202">
        <f>70000+253164.64</f>
        <v>323164.64</v>
      </c>
      <c r="W1354" s="202">
        <f>H1354-V1354</f>
        <v>-323164.64</v>
      </c>
      <c r="X1354" s="815">
        <v>150000</v>
      </c>
      <c r="Z1354" s="812">
        <f>H1354-X1354+Y1354</f>
        <v>-150000</v>
      </c>
      <c r="AA1354" s="813">
        <v>475000</v>
      </c>
      <c r="AB1354" s="84">
        <f t="shared" si="225"/>
        <v>-625000</v>
      </c>
      <c r="AE1354" s="84">
        <f>H1354-AA1354</f>
        <v>-475000</v>
      </c>
    </row>
    <row r="1355" spans="1:31" hidden="1">
      <c r="A1355" s="84"/>
      <c r="B1355" s="84"/>
      <c r="E1355" s="770"/>
      <c r="F1355" s="771"/>
      <c r="G1355" s="772" t="s">
        <v>4919</v>
      </c>
      <c r="H1355" s="773"/>
      <c r="I1355" s="773"/>
      <c r="J1355" s="774"/>
      <c r="K1355" s="773"/>
      <c r="L1355" s="775"/>
      <c r="M1355" s="775"/>
      <c r="N1355" s="776"/>
      <c r="O1355" s="775"/>
      <c r="P1355" s="775"/>
      <c r="Q1355" s="775"/>
      <c r="R1355" s="776"/>
      <c r="S1355" s="859"/>
      <c r="AB1355" s="84">
        <f t="shared" si="225"/>
        <v>0</v>
      </c>
    </row>
    <row r="1356" spans="1:31" ht="15.75" hidden="1" thickBot="1">
      <c r="A1356" s="84"/>
      <c r="B1356" s="84"/>
      <c r="E1356" s="777"/>
      <c r="F1356" s="778" t="s">
        <v>235</v>
      </c>
      <c r="G1356" s="779" t="s">
        <v>236</v>
      </c>
      <c r="H1356" s="780">
        <f t="shared" ref="H1356:M1356" si="228">SUM(H1354)</f>
        <v>0</v>
      </c>
      <c r="I1356" s="780">
        <f t="shared" si="228"/>
        <v>287489.70999999996</v>
      </c>
      <c r="J1356" s="781" t="e">
        <f t="shared" si="228"/>
        <v>#DIV/0!</v>
      </c>
      <c r="K1356" s="780">
        <f t="shared" si="228"/>
        <v>-287489.70999999996</v>
      </c>
      <c r="L1356" s="782">
        <f t="shared" si="228"/>
        <v>0</v>
      </c>
      <c r="M1356" s="782">
        <f t="shared" si="228"/>
        <v>0</v>
      </c>
      <c r="N1356" s="783"/>
      <c r="O1356" s="782">
        <f>SUM(O1354)</f>
        <v>0</v>
      </c>
      <c r="P1356" s="782">
        <f>SUM(P1354)</f>
        <v>0</v>
      </c>
      <c r="Q1356" s="782">
        <f>SUM(Q1354)</f>
        <v>287489.70999999996</v>
      </c>
      <c r="R1356" s="783" t="e">
        <f>SUM(R1354)</f>
        <v>#DIV/0!</v>
      </c>
      <c r="S1356" s="782">
        <f>SUM(S1354)</f>
        <v>-287489.70999999996</v>
      </c>
      <c r="AB1356" s="84">
        <f t="shared" si="225"/>
        <v>0</v>
      </c>
    </row>
    <row r="1357" spans="1:31" ht="15.75" hidden="1" thickBot="1">
      <c r="A1357" s="84"/>
      <c r="B1357" s="84"/>
      <c r="G1357" s="784" t="s">
        <v>4920</v>
      </c>
      <c r="H1357" s="785">
        <f t="shared" ref="H1357:M1357" si="229">SUM(H1356)</f>
        <v>0</v>
      </c>
      <c r="I1357" s="785">
        <f t="shared" si="229"/>
        <v>287489.70999999996</v>
      </c>
      <c r="J1357" s="786" t="e">
        <f t="shared" si="229"/>
        <v>#DIV/0!</v>
      </c>
      <c r="K1357" s="785">
        <f t="shared" si="229"/>
        <v>-287489.70999999996</v>
      </c>
      <c r="L1357" s="787">
        <f t="shared" si="229"/>
        <v>0</v>
      </c>
      <c r="M1357" s="787">
        <f t="shared" si="229"/>
        <v>0</v>
      </c>
      <c r="N1357" s="788"/>
      <c r="O1357" s="787">
        <f>SUM(O1356)</f>
        <v>0</v>
      </c>
      <c r="P1357" s="787">
        <f>SUM(P1356)</f>
        <v>0</v>
      </c>
      <c r="Q1357" s="787">
        <f>SUM(Q1356)</f>
        <v>287489.70999999996</v>
      </c>
      <c r="R1357" s="788" t="e">
        <f>SUM(R1356)</f>
        <v>#DIV/0!</v>
      </c>
      <c r="S1357" s="787">
        <f>SUM(S1356)</f>
        <v>-287489.70999999996</v>
      </c>
      <c r="AB1357" s="84">
        <f t="shared" si="225"/>
        <v>0</v>
      </c>
    </row>
    <row r="1358" spans="1:31" ht="28.5" hidden="1" collapsed="1">
      <c r="A1358" s="84"/>
      <c r="B1358" s="84"/>
      <c r="E1358" s="770"/>
      <c r="F1358" s="771"/>
      <c r="G1358" s="789" t="s">
        <v>5070</v>
      </c>
      <c r="H1358" s="790"/>
      <c r="I1358" s="791"/>
      <c r="J1358" s="792"/>
      <c r="K1358" s="791"/>
      <c r="L1358" s="793"/>
      <c r="M1358" s="794"/>
      <c r="N1358" s="795"/>
      <c r="O1358" s="794"/>
      <c r="P1358" s="794"/>
      <c r="Q1358" s="794"/>
      <c r="R1358" s="795"/>
      <c r="S1358" s="860"/>
      <c r="AB1358" s="84">
        <f t="shared" si="225"/>
        <v>0</v>
      </c>
    </row>
    <row r="1359" spans="1:31" ht="15.75" hidden="1" thickBot="1">
      <c r="A1359" s="84"/>
      <c r="B1359" s="84"/>
      <c r="E1359" s="777"/>
      <c r="F1359" s="778" t="s">
        <v>235</v>
      </c>
      <c r="G1359" s="779" t="s">
        <v>236</v>
      </c>
      <c r="H1359" s="780">
        <f t="shared" ref="H1359:M1359" si="230">SUM(H1356)</f>
        <v>0</v>
      </c>
      <c r="I1359" s="780">
        <f t="shared" si="230"/>
        <v>287489.70999999996</v>
      </c>
      <c r="J1359" s="781" t="e">
        <f t="shared" si="230"/>
        <v>#DIV/0!</v>
      </c>
      <c r="K1359" s="780">
        <f t="shared" si="230"/>
        <v>-287489.70999999996</v>
      </c>
      <c r="L1359" s="782">
        <f t="shared" si="230"/>
        <v>0</v>
      </c>
      <c r="M1359" s="782">
        <f t="shared" si="230"/>
        <v>0</v>
      </c>
      <c r="N1359" s="783"/>
      <c r="O1359" s="782">
        <f>SUM(O1356)</f>
        <v>0</v>
      </c>
      <c r="P1359" s="782">
        <f>SUM(P1356)</f>
        <v>0</v>
      </c>
      <c r="Q1359" s="782">
        <f>SUM(Q1356)</f>
        <v>287489.70999999996</v>
      </c>
      <c r="R1359" s="783" t="e">
        <f>SUM(R1356)</f>
        <v>#DIV/0!</v>
      </c>
      <c r="S1359" s="782">
        <f>SUM(S1356)</f>
        <v>-287489.70999999996</v>
      </c>
      <c r="AB1359" s="84">
        <f t="shared" si="225"/>
        <v>0</v>
      </c>
    </row>
    <row r="1360" spans="1:31" ht="15.75" hidden="1" collapsed="1" thickBot="1">
      <c r="A1360" s="84"/>
      <c r="B1360" s="84"/>
      <c r="G1360" s="784" t="s">
        <v>5071</v>
      </c>
      <c r="H1360" s="785">
        <f t="shared" ref="H1360:M1360" si="231">SUM(H1359)</f>
        <v>0</v>
      </c>
      <c r="I1360" s="785">
        <f t="shared" si="231"/>
        <v>287489.70999999996</v>
      </c>
      <c r="J1360" s="786" t="e">
        <f t="shared" si="231"/>
        <v>#DIV/0!</v>
      </c>
      <c r="K1360" s="785">
        <f t="shared" si="231"/>
        <v>-287489.70999999996</v>
      </c>
      <c r="L1360" s="787">
        <f t="shared" si="231"/>
        <v>0</v>
      </c>
      <c r="M1360" s="787">
        <f t="shared" si="231"/>
        <v>0</v>
      </c>
      <c r="N1360" s="788"/>
      <c r="O1360" s="787">
        <f>SUM(O1359)</f>
        <v>0</v>
      </c>
      <c r="P1360" s="787">
        <f>SUM(P1359)</f>
        <v>0</v>
      </c>
      <c r="Q1360" s="787">
        <f>SUM(Q1359)</f>
        <v>287489.70999999996</v>
      </c>
      <c r="R1360" s="788" t="e">
        <f>SUM(R1359)</f>
        <v>#DIV/0!</v>
      </c>
      <c r="S1360" s="787">
        <f>SUM(S1359)</f>
        <v>-287489.70999999996</v>
      </c>
      <c r="AB1360" s="84">
        <f t="shared" si="225"/>
        <v>0</v>
      </c>
    </row>
    <row r="1361" spans="1:31" hidden="1">
      <c r="A1361" s="84"/>
      <c r="B1361" s="84"/>
      <c r="G1361" s="797"/>
      <c r="H1361" s="798"/>
      <c r="I1361" s="798"/>
      <c r="J1361" s="799"/>
      <c r="K1361" s="798"/>
      <c r="L1361" s="800"/>
      <c r="M1361" s="800"/>
      <c r="N1361" s="801"/>
      <c r="O1361" s="800"/>
      <c r="P1361" s="800"/>
      <c r="Q1361" s="800"/>
      <c r="R1361" s="801"/>
      <c r="S1361" s="800"/>
      <c r="AB1361" s="84">
        <f t="shared" si="225"/>
        <v>0</v>
      </c>
    </row>
    <row r="1362" spans="1:31" ht="29.25" hidden="1" customHeight="1">
      <c r="A1362" s="84"/>
      <c r="B1362" s="84"/>
      <c r="C1362" s="747" t="s">
        <v>4569</v>
      </c>
      <c r="D1362" s="756"/>
      <c r="G1362" s="977" t="s">
        <v>5380</v>
      </c>
      <c r="AB1362" s="84">
        <f t="shared" ref="AB1362:AB1370" si="232">Z1362-AA1362</f>
        <v>0</v>
      </c>
    </row>
    <row r="1363" spans="1:31" ht="21" hidden="1" customHeight="1">
      <c r="A1363" s="84"/>
      <c r="B1363" s="84"/>
      <c r="C1363" s="747"/>
      <c r="D1363" s="764">
        <v>810</v>
      </c>
      <c r="E1363" s="765"/>
      <c r="F1363" s="764"/>
      <c r="G1363" s="766" t="s">
        <v>207</v>
      </c>
      <c r="H1363" s="780"/>
      <c r="I1363" s="780"/>
      <c r="J1363" s="781"/>
      <c r="K1363" s="780"/>
      <c r="L1363" s="782"/>
      <c r="M1363" s="782"/>
      <c r="N1363" s="783"/>
      <c r="O1363" s="782"/>
      <c r="P1363" s="782"/>
      <c r="Q1363" s="782"/>
      <c r="R1363" s="783"/>
      <c r="S1363" s="782"/>
      <c r="AB1363" s="84">
        <f t="shared" si="232"/>
        <v>0</v>
      </c>
    </row>
    <row r="1364" spans="1:31" ht="15.75" hidden="1" thickBot="1">
      <c r="A1364" s="84"/>
      <c r="B1364" s="84"/>
      <c r="E1364" s="746" t="s">
        <v>5116</v>
      </c>
      <c r="F1364" s="768">
        <v>511</v>
      </c>
      <c r="G1364" s="858" t="s">
        <v>3781</v>
      </c>
      <c r="H1364" s="749">
        <v>0</v>
      </c>
      <c r="I1364" s="749">
        <v>0</v>
      </c>
      <c r="K1364" s="749">
        <f>H1364-I1364</f>
        <v>0</v>
      </c>
      <c r="L1364" s="751">
        <v>0</v>
      </c>
      <c r="M1364" s="751">
        <v>0</v>
      </c>
      <c r="O1364" s="751">
        <f>L1364-M1364</f>
        <v>0</v>
      </c>
      <c r="P1364" s="751">
        <f>L1364+H1364</f>
        <v>0</v>
      </c>
      <c r="Q1364" s="751">
        <f>M1364+I1364</f>
        <v>0</v>
      </c>
      <c r="S1364" s="751">
        <f>P1364-Q1364</f>
        <v>0</v>
      </c>
      <c r="V1364" s="202">
        <f>70000+253164.64</f>
        <v>323164.64</v>
      </c>
      <c r="W1364" s="202">
        <f>H1364-V1364</f>
        <v>-323164.64</v>
      </c>
      <c r="X1364" s="815">
        <v>150000</v>
      </c>
      <c r="Z1364" s="812">
        <f>H1364-X1364+Y1364</f>
        <v>-150000</v>
      </c>
      <c r="AA1364" s="813">
        <v>475000</v>
      </c>
      <c r="AB1364" s="84">
        <f t="shared" si="232"/>
        <v>-625000</v>
      </c>
      <c r="AE1364" s="84">
        <f>H1364-AA1364</f>
        <v>-475000</v>
      </c>
    </row>
    <row r="1365" spans="1:31" hidden="1">
      <c r="A1365" s="84"/>
      <c r="B1365" s="84"/>
      <c r="E1365" s="770"/>
      <c r="F1365" s="771"/>
      <c r="G1365" s="772" t="s">
        <v>4919</v>
      </c>
      <c r="H1365" s="773"/>
      <c r="I1365" s="773"/>
      <c r="J1365" s="774"/>
      <c r="K1365" s="773"/>
      <c r="L1365" s="775"/>
      <c r="M1365" s="775"/>
      <c r="N1365" s="776"/>
      <c r="O1365" s="775"/>
      <c r="P1365" s="775"/>
      <c r="Q1365" s="775"/>
      <c r="R1365" s="776"/>
      <c r="S1365" s="859"/>
      <c r="AB1365" s="84">
        <f t="shared" si="232"/>
        <v>0</v>
      </c>
    </row>
    <row r="1366" spans="1:31" ht="15.75" hidden="1" thickBot="1">
      <c r="A1366" s="84"/>
      <c r="B1366" s="84"/>
      <c r="E1366" s="777"/>
      <c r="F1366" s="778" t="s">
        <v>235</v>
      </c>
      <c r="G1366" s="779" t="s">
        <v>236</v>
      </c>
      <c r="H1366" s="780">
        <f t="shared" ref="H1366:M1366" si="233">SUM(H1364)</f>
        <v>0</v>
      </c>
      <c r="I1366" s="780">
        <f t="shared" si="233"/>
        <v>0</v>
      </c>
      <c r="J1366" s="781"/>
      <c r="K1366" s="780">
        <f t="shared" si="233"/>
        <v>0</v>
      </c>
      <c r="L1366" s="782">
        <f t="shared" si="233"/>
        <v>0</v>
      </c>
      <c r="M1366" s="782">
        <f t="shared" si="233"/>
        <v>0</v>
      </c>
      <c r="N1366" s="783"/>
      <c r="O1366" s="782">
        <f>SUM(O1364)</f>
        <v>0</v>
      </c>
      <c r="P1366" s="782">
        <f>SUM(P1364)</f>
        <v>0</v>
      </c>
      <c r="Q1366" s="782">
        <f>SUM(Q1364)</f>
        <v>0</v>
      </c>
      <c r="R1366" s="783"/>
      <c r="S1366" s="782">
        <f>SUM(S1364)</f>
        <v>0</v>
      </c>
      <c r="AB1366" s="84">
        <f t="shared" si="232"/>
        <v>0</v>
      </c>
    </row>
    <row r="1367" spans="1:31" ht="15.75" hidden="1" thickBot="1">
      <c r="A1367" s="84"/>
      <c r="B1367" s="84"/>
      <c r="G1367" s="784" t="s">
        <v>4920</v>
      </c>
      <c r="H1367" s="785">
        <f t="shared" ref="H1367:M1367" si="234">SUM(H1366)</f>
        <v>0</v>
      </c>
      <c r="I1367" s="785">
        <f t="shared" si="234"/>
        <v>0</v>
      </c>
      <c r="J1367" s="786"/>
      <c r="K1367" s="785">
        <f t="shared" si="234"/>
        <v>0</v>
      </c>
      <c r="L1367" s="787">
        <f t="shared" si="234"/>
        <v>0</v>
      </c>
      <c r="M1367" s="787">
        <f t="shared" si="234"/>
        <v>0</v>
      </c>
      <c r="N1367" s="788"/>
      <c r="O1367" s="787">
        <f>SUM(O1366)</f>
        <v>0</v>
      </c>
      <c r="P1367" s="787">
        <f>SUM(P1366)</f>
        <v>0</v>
      </c>
      <c r="Q1367" s="787">
        <f>SUM(Q1366)</f>
        <v>0</v>
      </c>
      <c r="R1367" s="788"/>
      <c r="S1367" s="787">
        <f>SUM(S1366)</f>
        <v>0</v>
      </c>
      <c r="AB1367" s="84">
        <f t="shared" si="232"/>
        <v>0</v>
      </c>
    </row>
    <row r="1368" spans="1:31" hidden="1" collapsed="1">
      <c r="A1368" s="84"/>
      <c r="B1368" s="84"/>
      <c r="E1368" s="770"/>
      <c r="F1368" s="771"/>
      <c r="G1368" s="789" t="s">
        <v>5326</v>
      </c>
      <c r="H1368" s="790"/>
      <c r="I1368" s="791"/>
      <c r="J1368" s="792"/>
      <c r="K1368" s="791"/>
      <c r="L1368" s="793"/>
      <c r="M1368" s="794"/>
      <c r="N1368" s="795"/>
      <c r="O1368" s="794"/>
      <c r="P1368" s="794"/>
      <c r="Q1368" s="794"/>
      <c r="R1368" s="795"/>
      <c r="S1368" s="860"/>
      <c r="AB1368" s="84">
        <f t="shared" si="232"/>
        <v>0</v>
      </c>
    </row>
    <row r="1369" spans="1:31" ht="15.75" hidden="1" thickBot="1">
      <c r="A1369" s="84"/>
      <c r="B1369" s="84"/>
      <c r="E1369" s="777"/>
      <c r="F1369" s="778" t="s">
        <v>235</v>
      </c>
      <c r="G1369" s="779" t="s">
        <v>236</v>
      </c>
      <c r="H1369" s="780">
        <f t="shared" ref="H1369:M1369" si="235">SUM(H1366)</f>
        <v>0</v>
      </c>
      <c r="I1369" s="780">
        <f t="shared" si="235"/>
        <v>0</v>
      </c>
      <c r="J1369" s="781"/>
      <c r="K1369" s="780">
        <f t="shared" si="235"/>
        <v>0</v>
      </c>
      <c r="L1369" s="782">
        <f t="shared" si="235"/>
        <v>0</v>
      </c>
      <c r="M1369" s="782">
        <f t="shared" si="235"/>
        <v>0</v>
      </c>
      <c r="N1369" s="783"/>
      <c r="O1369" s="782">
        <f>SUM(O1366)</f>
        <v>0</v>
      </c>
      <c r="P1369" s="782">
        <f>SUM(P1366)</f>
        <v>0</v>
      </c>
      <c r="Q1369" s="782">
        <f>SUM(Q1366)</f>
        <v>0</v>
      </c>
      <c r="R1369" s="783"/>
      <c r="S1369" s="782">
        <f>SUM(S1366)</f>
        <v>0</v>
      </c>
      <c r="AB1369" s="84">
        <f t="shared" si="232"/>
        <v>0</v>
      </c>
    </row>
    <row r="1370" spans="1:31" ht="15.75" hidden="1" collapsed="1" thickBot="1">
      <c r="A1370" s="84"/>
      <c r="B1370" s="84"/>
      <c r="G1370" s="784" t="s">
        <v>5328</v>
      </c>
      <c r="H1370" s="785">
        <f t="shared" ref="H1370:M1370" si="236">SUM(H1369)</f>
        <v>0</v>
      </c>
      <c r="I1370" s="785">
        <f t="shared" si="236"/>
        <v>0</v>
      </c>
      <c r="J1370" s="786"/>
      <c r="K1370" s="785">
        <f t="shared" si="236"/>
        <v>0</v>
      </c>
      <c r="L1370" s="787">
        <f t="shared" si="236"/>
        <v>0</v>
      </c>
      <c r="M1370" s="787">
        <f t="shared" si="236"/>
        <v>0</v>
      </c>
      <c r="N1370" s="788"/>
      <c r="O1370" s="787">
        <f>SUM(O1369)</f>
        <v>0</v>
      </c>
      <c r="P1370" s="787">
        <f>SUM(P1369)</f>
        <v>0</v>
      </c>
      <c r="Q1370" s="787">
        <f>SUM(Q1369)</f>
        <v>0</v>
      </c>
      <c r="R1370" s="788"/>
      <c r="S1370" s="787">
        <f>SUM(S1369)</f>
        <v>0</v>
      </c>
      <c r="AB1370" s="84">
        <f t="shared" si="232"/>
        <v>0</v>
      </c>
    </row>
    <row r="1371" spans="1:31" hidden="1">
      <c r="A1371" s="84"/>
      <c r="B1371" s="84"/>
      <c r="G1371" s="797"/>
      <c r="H1371" s="798"/>
      <c r="I1371" s="798"/>
      <c r="J1371" s="799"/>
      <c r="K1371" s="798"/>
      <c r="L1371" s="800"/>
      <c r="M1371" s="800"/>
      <c r="N1371" s="801"/>
      <c r="O1371" s="800"/>
      <c r="P1371" s="800"/>
      <c r="Q1371" s="800"/>
      <c r="R1371" s="801"/>
      <c r="S1371" s="800"/>
    </row>
    <row r="1372" spans="1:31">
      <c r="A1372" s="84"/>
      <c r="B1372" s="84"/>
      <c r="E1372" s="770"/>
      <c r="F1372" s="771"/>
      <c r="G1372" s="804" t="s">
        <v>4925</v>
      </c>
      <c r="H1372" s="805"/>
      <c r="I1372" s="805"/>
      <c r="J1372" s="806"/>
      <c r="K1372" s="805"/>
      <c r="L1372" s="807"/>
      <c r="M1372" s="807"/>
      <c r="N1372" s="808"/>
      <c r="O1372" s="807"/>
      <c r="P1372" s="807"/>
      <c r="Q1372" s="807"/>
      <c r="R1372" s="808"/>
      <c r="S1372" s="862"/>
      <c r="AB1372" s="84">
        <f t="shared" si="225"/>
        <v>0</v>
      </c>
    </row>
    <row r="1373" spans="1:31">
      <c r="A1373" s="84"/>
      <c r="B1373" s="84"/>
      <c r="E1373" s="777"/>
      <c r="F1373" s="778" t="s">
        <v>235</v>
      </c>
      <c r="G1373" s="779" t="s">
        <v>236</v>
      </c>
      <c r="H1373" s="780">
        <f>H1349+H1359+H1369</f>
        <v>12600000</v>
      </c>
      <c r="I1373" s="780">
        <f>I1349+I1359+I1369</f>
        <v>8174173.1699999999</v>
      </c>
      <c r="J1373" s="781">
        <f>J1349</f>
        <v>0.62592725873015875</v>
      </c>
      <c r="K1373" s="780">
        <f>H1373-I1373</f>
        <v>4425826.83</v>
      </c>
      <c r="L1373" s="782">
        <f>L1349</f>
        <v>0</v>
      </c>
      <c r="M1373" s="782">
        <f>M1349</f>
        <v>0</v>
      </c>
      <c r="N1373" s="783"/>
      <c r="O1373" s="782">
        <f>O1349</f>
        <v>0</v>
      </c>
      <c r="P1373" s="782">
        <f>H1373</f>
        <v>12600000</v>
      </c>
      <c r="Q1373" s="782">
        <f>I1373</f>
        <v>8174173.1699999999</v>
      </c>
      <c r="R1373" s="783">
        <f>R1349</f>
        <v>0.62592725873015875</v>
      </c>
      <c r="S1373" s="782">
        <f>P1373-Q1373</f>
        <v>4425826.83</v>
      </c>
      <c r="AB1373" s="84">
        <f t="shared" si="225"/>
        <v>0</v>
      </c>
    </row>
    <row r="1374" spans="1:31" ht="15.75" thickBot="1">
      <c r="A1374" s="84"/>
      <c r="B1374" s="84"/>
      <c r="E1374" s="777"/>
      <c r="F1374" s="778">
        <v>10</v>
      </c>
      <c r="G1374" s="779" t="s">
        <v>251</v>
      </c>
      <c r="H1374" s="780">
        <v>0</v>
      </c>
      <c r="I1374" s="780">
        <v>0</v>
      </c>
      <c r="J1374" s="781"/>
      <c r="K1374" s="780">
        <v>0</v>
      </c>
      <c r="L1374" s="782">
        <v>0</v>
      </c>
      <c r="M1374" s="782" t="e">
        <f>#REF!</f>
        <v>#REF!</v>
      </c>
      <c r="N1374" s="783" t="e">
        <f>M1374/L1374</f>
        <v>#REF!</v>
      </c>
      <c r="O1374" s="782" t="e">
        <f>L1374-M1374</f>
        <v>#REF!</v>
      </c>
      <c r="P1374" s="782">
        <f>L1374</f>
        <v>0</v>
      </c>
      <c r="Q1374" s="782" t="e">
        <f>M1374</f>
        <v>#REF!</v>
      </c>
      <c r="R1374" s="783" t="e">
        <f>Q1374/P1374</f>
        <v>#REF!</v>
      </c>
      <c r="S1374" s="782" t="e">
        <f>P1374-Q1374</f>
        <v>#REF!</v>
      </c>
      <c r="AB1374" s="84">
        <f t="shared" si="225"/>
        <v>0</v>
      </c>
    </row>
    <row r="1375" spans="1:31" ht="15.75" thickBot="1">
      <c r="G1375" s="784" t="s">
        <v>4926</v>
      </c>
      <c r="H1375" s="785">
        <f>SUM(H1373)</f>
        <v>12600000</v>
      </c>
      <c r="I1375" s="785">
        <f>SUM(I1373)</f>
        <v>8174173.1699999999</v>
      </c>
      <c r="J1375" s="786">
        <f>SUM(J1373)</f>
        <v>0.62592725873015875</v>
      </c>
      <c r="K1375" s="785">
        <f>SUM(K1373)</f>
        <v>4425826.83</v>
      </c>
      <c r="L1375" s="787">
        <f>L1373</f>
        <v>0</v>
      </c>
      <c r="M1375" s="787">
        <f>M1373</f>
        <v>0</v>
      </c>
      <c r="N1375" s="788"/>
      <c r="O1375" s="787">
        <f>L1375-M1375</f>
        <v>0</v>
      </c>
      <c r="P1375" s="787">
        <f>H1375+L1375</f>
        <v>12600000</v>
      </c>
      <c r="Q1375" s="787">
        <f>I1375+M1375</f>
        <v>8174173.1699999999</v>
      </c>
      <c r="R1375" s="788">
        <f>R1351</f>
        <v>0</v>
      </c>
      <c r="S1375" s="787">
        <f>P1375-Q1375</f>
        <v>4425826.83</v>
      </c>
      <c r="AB1375" s="84">
        <f t="shared" si="225"/>
        <v>0</v>
      </c>
    </row>
    <row r="1376" spans="1:31">
      <c r="G1376" s="797"/>
      <c r="H1376" s="798"/>
      <c r="I1376" s="798"/>
      <c r="J1376" s="799"/>
      <c r="K1376" s="798"/>
      <c r="L1376" s="800"/>
      <c r="M1376" s="800"/>
      <c r="N1376" s="801"/>
      <c r="O1376" s="800"/>
      <c r="P1376" s="800"/>
      <c r="Q1376" s="800"/>
      <c r="R1376" s="801"/>
      <c r="S1376" s="800"/>
      <c r="AB1376" s="84">
        <f t="shared" si="225"/>
        <v>0</v>
      </c>
    </row>
    <row r="1377" spans="1:1024 1027:2048 2051:3072 3075:4096 4099:5120 5123:6144 6147:7168 7171:8192 8195:9216 9219:10240 10243:11264 11267:12288 12291:13312 13315:14336 14339:15360 15363:16384">
      <c r="A1377" s="84"/>
      <c r="B1377" s="84"/>
      <c r="G1377" s="797"/>
      <c r="H1377" s="798"/>
      <c r="I1377" s="798"/>
      <c r="J1377" s="799"/>
      <c r="K1377" s="798"/>
      <c r="L1377" s="800"/>
      <c r="M1377" s="800"/>
      <c r="N1377" s="801"/>
      <c r="O1377" s="800"/>
      <c r="P1377" s="800"/>
      <c r="Q1377" s="800"/>
      <c r="R1377" s="801"/>
      <c r="S1377" s="800"/>
      <c r="T1377" s="84"/>
      <c r="V1377" s="84"/>
      <c r="W1377" s="84"/>
    </row>
    <row r="1378" spans="1:1024 1027:2048 2051:3072 3075:4096 4099:5120 5123:6144 6147:7168 7171:8192 8195:9216 9219:10240 10243:11264 11267:12288 12291:13312 13315:14336 14339:15360 15363:16384" ht="28.5">
      <c r="A1378" s="84"/>
      <c r="B1378" s="84"/>
      <c r="C1378" s="747" t="s">
        <v>4922</v>
      </c>
      <c r="G1378" s="797" t="s">
        <v>5392</v>
      </c>
      <c r="H1378" s="798"/>
      <c r="I1378" s="798"/>
      <c r="J1378" s="799"/>
      <c r="K1378" s="798"/>
      <c r="L1378" s="800"/>
      <c r="M1378" s="800"/>
      <c r="N1378" s="801"/>
      <c r="O1378" s="800"/>
      <c r="P1378" s="800"/>
      <c r="Q1378" s="800"/>
      <c r="R1378" s="801"/>
      <c r="S1378" s="800" t="s">
        <v>4922</v>
      </c>
      <c r="T1378" s="84"/>
      <c r="V1378" s="84"/>
      <c r="W1378" s="84" t="s">
        <v>5392</v>
      </c>
      <c r="AI1378" s="84" t="s">
        <v>4922</v>
      </c>
      <c r="AM1378" s="84" t="s">
        <v>5392</v>
      </c>
      <c r="AY1378" s="84" t="s">
        <v>4922</v>
      </c>
      <c r="BC1378" s="84" t="s">
        <v>5392</v>
      </c>
      <c r="BO1378" s="84" t="s">
        <v>4922</v>
      </c>
      <c r="BS1378" s="84" t="s">
        <v>5392</v>
      </c>
      <c r="CE1378" s="84" t="s">
        <v>4922</v>
      </c>
      <c r="CI1378" s="84" t="s">
        <v>5392</v>
      </c>
      <c r="CU1378" s="84" t="s">
        <v>4922</v>
      </c>
      <c r="CY1378" s="84" t="s">
        <v>5392</v>
      </c>
      <c r="DK1378" s="84" t="s">
        <v>4922</v>
      </c>
      <c r="DO1378" s="84" t="s">
        <v>5392</v>
      </c>
      <c r="EA1378" s="84" t="s">
        <v>4922</v>
      </c>
      <c r="EE1378" s="84" t="s">
        <v>5392</v>
      </c>
      <c r="EQ1378" s="84" t="s">
        <v>4922</v>
      </c>
      <c r="EU1378" s="84" t="s">
        <v>5392</v>
      </c>
      <c r="FG1378" s="84" t="s">
        <v>4922</v>
      </c>
      <c r="FK1378" s="84" t="s">
        <v>5392</v>
      </c>
      <c r="FW1378" s="84" t="s">
        <v>4922</v>
      </c>
      <c r="GA1378" s="84" t="s">
        <v>5392</v>
      </c>
      <c r="GM1378" s="84" t="s">
        <v>4922</v>
      </c>
      <c r="GQ1378" s="84" t="s">
        <v>5392</v>
      </c>
      <c r="HC1378" s="84" t="s">
        <v>4922</v>
      </c>
      <c r="HG1378" s="84" t="s">
        <v>5392</v>
      </c>
      <c r="HS1378" s="84" t="s">
        <v>4922</v>
      </c>
      <c r="HW1378" s="84" t="s">
        <v>5392</v>
      </c>
      <c r="II1378" s="84" t="s">
        <v>4922</v>
      </c>
      <c r="IM1378" s="84" t="s">
        <v>5392</v>
      </c>
      <c r="IY1378" s="84" t="s">
        <v>4922</v>
      </c>
      <c r="JC1378" s="84" t="s">
        <v>5392</v>
      </c>
      <c r="JO1378" s="84" t="s">
        <v>4922</v>
      </c>
      <c r="JS1378" s="84" t="s">
        <v>5392</v>
      </c>
      <c r="KE1378" s="84" t="s">
        <v>4922</v>
      </c>
      <c r="KI1378" s="84" t="s">
        <v>5392</v>
      </c>
      <c r="KU1378" s="84" t="s">
        <v>4922</v>
      </c>
      <c r="KY1378" s="84" t="s">
        <v>5392</v>
      </c>
      <c r="LK1378" s="84" t="s">
        <v>4922</v>
      </c>
      <c r="LO1378" s="84" t="s">
        <v>5392</v>
      </c>
      <c r="MA1378" s="84" t="s">
        <v>4922</v>
      </c>
      <c r="ME1378" s="84" t="s">
        <v>5392</v>
      </c>
      <c r="MQ1378" s="84" t="s">
        <v>4922</v>
      </c>
      <c r="MU1378" s="84" t="s">
        <v>5392</v>
      </c>
      <c r="NG1378" s="84" t="s">
        <v>4922</v>
      </c>
      <c r="NK1378" s="84" t="s">
        <v>5392</v>
      </c>
      <c r="NW1378" s="84" t="s">
        <v>4922</v>
      </c>
      <c r="OA1378" s="84" t="s">
        <v>5392</v>
      </c>
      <c r="OM1378" s="84" t="s">
        <v>4922</v>
      </c>
      <c r="OQ1378" s="84" t="s">
        <v>5392</v>
      </c>
      <c r="PC1378" s="84" t="s">
        <v>4922</v>
      </c>
      <c r="PG1378" s="84" t="s">
        <v>5392</v>
      </c>
      <c r="PS1378" s="84" t="s">
        <v>4922</v>
      </c>
      <c r="PW1378" s="84" t="s">
        <v>5392</v>
      </c>
      <c r="QI1378" s="84" t="s">
        <v>4922</v>
      </c>
      <c r="QM1378" s="84" t="s">
        <v>5392</v>
      </c>
      <c r="QY1378" s="84" t="s">
        <v>4922</v>
      </c>
      <c r="RC1378" s="84" t="s">
        <v>5392</v>
      </c>
      <c r="RO1378" s="84" t="s">
        <v>4922</v>
      </c>
      <c r="RS1378" s="84" t="s">
        <v>5392</v>
      </c>
      <c r="SE1378" s="84" t="s">
        <v>4922</v>
      </c>
      <c r="SI1378" s="84" t="s">
        <v>5392</v>
      </c>
      <c r="SU1378" s="84" t="s">
        <v>4922</v>
      </c>
      <c r="SY1378" s="84" t="s">
        <v>5392</v>
      </c>
      <c r="TK1378" s="84" t="s">
        <v>4922</v>
      </c>
      <c r="TO1378" s="84" t="s">
        <v>5392</v>
      </c>
      <c r="UA1378" s="84" t="s">
        <v>4922</v>
      </c>
      <c r="UE1378" s="84" t="s">
        <v>5392</v>
      </c>
      <c r="UQ1378" s="84" t="s">
        <v>4922</v>
      </c>
      <c r="UU1378" s="84" t="s">
        <v>5392</v>
      </c>
      <c r="VG1378" s="84" t="s">
        <v>4922</v>
      </c>
      <c r="VK1378" s="84" t="s">
        <v>5392</v>
      </c>
      <c r="VW1378" s="84" t="s">
        <v>4922</v>
      </c>
      <c r="WA1378" s="84" t="s">
        <v>5392</v>
      </c>
      <c r="WM1378" s="84" t="s">
        <v>4922</v>
      </c>
      <c r="WQ1378" s="84" t="s">
        <v>5392</v>
      </c>
      <c r="XC1378" s="84" t="s">
        <v>4922</v>
      </c>
      <c r="XG1378" s="84" t="s">
        <v>5392</v>
      </c>
      <c r="XS1378" s="84" t="s">
        <v>4922</v>
      </c>
      <c r="XW1378" s="84" t="s">
        <v>5392</v>
      </c>
      <c r="YI1378" s="84" t="s">
        <v>4922</v>
      </c>
      <c r="YM1378" s="84" t="s">
        <v>5392</v>
      </c>
      <c r="YY1378" s="84" t="s">
        <v>4922</v>
      </c>
      <c r="ZC1378" s="84" t="s">
        <v>5392</v>
      </c>
      <c r="ZO1378" s="84" t="s">
        <v>4922</v>
      </c>
      <c r="ZS1378" s="84" t="s">
        <v>5392</v>
      </c>
      <c r="AAE1378" s="84" t="s">
        <v>4922</v>
      </c>
      <c r="AAI1378" s="84" t="s">
        <v>5392</v>
      </c>
      <c r="AAU1378" s="84" t="s">
        <v>4922</v>
      </c>
      <c r="AAY1378" s="84" t="s">
        <v>5392</v>
      </c>
      <c r="ABK1378" s="84" t="s">
        <v>4922</v>
      </c>
      <c r="ABO1378" s="84" t="s">
        <v>5392</v>
      </c>
      <c r="ACA1378" s="84" t="s">
        <v>4922</v>
      </c>
      <c r="ACE1378" s="84" t="s">
        <v>5392</v>
      </c>
      <c r="ACQ1378" s="84" t="s">
        <v>4922</v>
      </c>
      <c r="ACU1378" s="84" t="s">
        <v>5392</v>
      </c>
      <c r="ADG1378" s="84" t="s">
        <v>4922</v>
      </c>
      <c r="ADK1378" s="84" t="s">
        <v>5392</v>
      </c>
      <c r="ADW1378" s="84" t="s">
        <v>4922</v>
      </c>
      <c r="AEA1378" s="84" t="s">
        <v>5392</v>
      </c>
      <c r="AEM1378" s="84" t="s">
        <v>4922</v>
      </c>
      <c r="AEQ1378" s="84" t="s">
        <v>5392</v>
      </c>
      <c r="AFC1378" s="84" t="s">
        <v>4922</v>
      </c>
      <c r="AFG1378" s="84" t="s">
        <v>5392</v>
      </c>
      <c r="AFS1378" s="84" t="s">
        <v>4922</v>
      </c>
      <c r="AFW1378" s="84" t="s">
        <v>5392</v>
      </c>
      <c r="AGI1378" s="84" t="s">
        <v>4922</v>
      </c>
      <c r="AGM1378" s="84" t="s">
        <v>5392</v>
      </c>
      <c r="AGY1378" s="84" t="s">
        <v>4922</v>
      </c>
      <c r="AHC1378" s="84" t="s">
        <v>5392</v>
      </c>
      <c r="AHO1378" s="84" t="s">
        <v>4922</v>
      </c>
      <c r="AHS1378" s="84" t="s">
        <v>5392</v>
      </c>
      <c r="AIE1378" s="84" t="s">
        <v>4922</v>
      </c>
      <c r="AII1378" s="84" t="s">
        <v>5392</v>
      </c>
      <c r="AIU1378" s="84" t="s">
        <v>4922</v>
      </c>
      <c r="AIY1378" s="84" t="s">
        <v>5392</v>
      </c>
      <c r="AJK1378" s="84" t="s">
        <v>4922</v>
      </c>
      <c r="AJO1378" s="84" t="s">
        <v>5392</v>
      </c>
      <c r="AKA1378" s="84" t="s">
        <v>4922</v>
      </c>
      <c r="AKE1378" s="84" t="s">
        <v>5392</v>
      </c>
      <c r="AKQ1378" s="84" t="s">
        <v>4922</v>
      </c>
      <c r="AKU1378" s="84" t="s">
        <v>5392</v>
      </c>
      <c r="ALG1378" s="84" t="s">
        <v>4922</v>
      </c>
      <c r="ALK1378" s="84" t="s">
        <v>5392</v>
      </c>
      <c r="ALW1378" s="84" t="s">
        <v>4922</v>
      </c>
      <c r="AMA1378" s="84" t="s">
        <v>5392</v>
      </c>
      <c r="AMM1378" s="84" t="s">
        <v>4922</v>
      </c>
      <c r="AMQ1378" s="84" t="s">
        <v>5392</v>
      </c>
      <c r="ANC1378" s="84" t="s">
        <v>4922</v>
      </c>
      <c r="ANG1378" s="84" t="s">
        <v>5392</v>
      </c>
      <c r="ANS1378" s="84" t="s">
        <v>4922</v>
      </c>
      <c r="ANW1378" s="84" t="s">
        <v>5392</v>
      </c>
      <c r="AOI1378" s="84" t="s">
        <v>4922</v>
      </c>
      <c r="AOM1378" s="84" t="s">
        <v>5392</v>
      </c>
      <c r="AOY1378" s="84" t="s">
        <v>4922</v>
      </c>
      <c r="APC1378" s="84" t="s">
        <v>5392</v>
      </c>
      <c r="APO1378" s="84" t="s">
        <v>4922</v>
      </c>
      <c r="APS1378" s="84" t="s">
        <v>5392</v>
      </c>
      <c r="AQE1378" s="84" t="s">
        <v>4922</v>
      </c>
      <c r="AQI1378" s="84" t="s">
        <v>5392</v>
      </c>
      <c r="AQU1378" s="84" t="s">
        <v>4922</v>
      </c>
      <c r="AQY1378" s="84" t="s">
        <v>5392</v>
      </c>
      <c r="ARK1378" s="84" t="s">
        <v>4922</v>
      </c>
      <c r="ARO1378" s="84" t="s">
        <v>5392</v>
      </c>
      <c r="ASA1378" s="84" t="s">
        <v>4922</v>
      </c>
      <c r="ASE1378" s="84" t="s">
        <v>5392</v>
      </c>
      <c r="ASQ1378" s="84" t="s">
        <v>4922</v>
      </c>
      <c r="ASU1378" s="84" t="s">
        <v>5392</v>
      </c>
      <c r="ATG1378" s="84" t="s">
        <v>4922</v>
      </c>
      <c r="ATK1378" s="84" t="s">
        <v>5392</v>
      </c>
      <c r="ATW1378" s="84" t="s">
        <v>4922</v>
      </c>
      <c r="AUA1378" s="84" t="s">
        <v>5392</v>
      </c>
      <c r="AUM1378" s="84" t="s">
        <v>4922</v>
      </c>
      <c r="AUQ1378" s="84" t="s">
        <v>5392</v>
      </c>
      <c r="AVC1378" s="84" t="s">
        <v>4922</v>
      </c>
      <c r="AVG1378" s="84" t="s">
        <v>5392</v>
      </c>
      <c r="AVS1378" s="84" t="s">
        <v>4922</v>
      </c>
      <c r="AVW1378" s="84" t="s">
        <v>5392</v>
      </c>
      <c r="AWI1378" s="84" t="s">
        <v>4922</v>
      </c>
      <c r="AWM1378" s="84" t="s">
        <v>5392</v>
      </c>
      <c r="AWY1378" s="84" t="s">
        <v>4922</v>
      </c>
      <c r="AXC1378" s="84" t="s">
        <v>5392</v>
      </c>
      <c r="AXO1378" s="84" t="s">
        <v>4922</v>
      </c>
      <c r="AXS1378" s="84" t="s">
        <v>5392</v>
      </c>
      <c r="AYE1378" s="84" t="s">
        <v>4922</v>
      </c>
      <c r="AYI1378" s="84" t="s">
        <v>5392</v>
      </c>
      <c r="AYU1378" s="84" t="s">
        <v>4922</v>
      </c>
      <c r="AYY1378" s="84" t="s">
        <v>5392</v>
      </c>
      <c r="AZK1378" s="84" t="s">
        <v>4922</v>
      </c>
      <c r="AZO1378" s="84" t="s">
        <v>5392</v>
      </c>
      <c r="BAA1378" s="84" t="s">
        <v>4922</v>
      </c>
      <c r="BAE1378" s="84" t="s">
        <v>5392</v>
      </c>
      <c r="BAQ1378" s="84" t="s">
        <v>4922</v>
      </c>
      <c r="BAU1378" s="84" t="s">
        <v>5392</v>
      </c>
      <c r="BBG1378" s="84" t="s">
        <v>4922</v>
      </c>
      <c r="BBK1378" s="84" t="s">
        <v>5392</v>
      </c>
      <c r="BBW1378" s="84" t="s">
        <v>4922</v>
      </c>
      <c r="BCA1378" s="84" t="s">
        <v>5392</v>
      </c>
      <c r="BCM1378" s="84" t="s">
        <v>4922</v>
      </c>
      <c r="BCQ1378" s="84" t="s">
        <v>5392</v>
      </c>
      <c r="BDC1378" s="84" t="s">
        <v>4922</v>
      </c>
      <c r="BDG1378" s="84" t="s">
        <v>5392</v>
      </c>
      <c r="BDS1378" s="84" t="s">
        <v>4922</v>
      </c>
      <c r="BDW1378" s="84" t="s">
        <v>5392</v>
      </c>
      <c r="BEI1378" s="84" t="s">
        <v>4922</v>
      </c>
      <c r="BEM1378" s="84" t="s">
        <v>5392</v>
      </c>
      <c r="BEY1378" s="84" t="s">
        <v>4922</v>
      </c>
      <c r="BFC1378" s="84" t="s">
        <v>5392</v>
      </c>
      <c r="BFO1378" s="84" t="s">
        <v>4922</v>
      </c>
      <c r="BFS1378" s="84" t="s">
        <v>5392</v>
      </c>
      <c r="BGE1378" s="84" t="s">
        <v>4922</v>
      </c>
      <c r="BGI1378" s="84" t="s">
        <v>5392</v>
      </c>
      <c r="BGU1378" s="84" t="s">
        <v>4922</v>
      </c>
      <c r="BGY1378" s="84" t="s">
        <v>5392</v>
      </c>
      <c r="BHK1378" s="84" t="s">
        <v>4922</v>
      </c>
      <c r="BHO1378" s="84" t="s">
        <v>5392</v>
      </c>
      <c r="BIA1378" s="84" t="s">
        <v>4922</v>
      </c>
      <c r="BIE1378" s="84" t="s">
        <v>5392</v>
      </c>
      <c r="BIQ1378" s="84" t="s">
        <v>4922</v>
      </c>
      <c r="BIU1378" s="84" t="s">
        <v>5392</v>
      </c>
      <c r="BJG1378" s="84" t="s">
        <v>4922</v>
      </c>
      <c r="BJK1378" s="84" t="s">
        <v>5392</v>
      </c>
      <c r="BJW1378" s="84" t="s">
        <v>4922</v>
      </c>
      <c r="BKA1378" s="84" t="s">
        <v>5392</v>
      </c>
      <c r="BKM1378" s="84" t="s">
        <v>4922</v>
      </c>
      <c r="BKQ1378" s="84" t="s">
        <v>5392</v>
      </c>
      <c r="BLC1378" s="84" t="s">
        <v>4922</v>
      </c>
      <c r="BLG1378" s="84" t="s">
        <v>5392</v>
      </c>
      <c r="BLS1378" s="84" t="s">
        <v>4922</v>
      </c>
      <c r="BLW1378" s="84" t="s">
        <v>5392</v>
      </c>
      <c r="BMI1378" s="84" t="s">
        <v>4922</v>
      </c>
      <c r="BMM1378" s="84" t="s">
        <v>5392</v>
      </c>
      <c r="BMY1378" s="84" t="s">
        <v>4922</v>
      </c>
      <c r="BNC1378" s="84" t="s">
        <v>5392</v>
      </c>
      <c r="BNO1378" s="84" t="s">
        <v>4922</v>
      </c>
      <c r="BNS1378" s="84" t="s">
        <v>5392</v>
      </c>
      <c r="BOE1378" s="84" t="s">
        <v>4922</v>
      </c>
      <c r="BOI1378" s="84" t="s">
        <v>5392</v>
      </c>
      <c r="BOU1378" s="84" t="s">
        <v>4922</v>
      </c>
      <c r="BOY1378" s="84" t="s">
        <v>5392</v>
      </c>
      <c r="BPK1378" s="84" t="s">
        <v>4922</v>
      </c>
      <c r="BPO1378" s="84" t="s">
        <v>5392</v>
      </c>
      <c r="BQA1378" s="84" t="s">
        <v>4922</v>
      </c>
      <c r="BQE1378" s="84" t="s">
        <v>5392</v>
      </c>
      <c r="BQQ1378" s="84" t="s">
        <v>4922</v>
      </c>
      <c r="BQU1378" s="84" t="s">
        <v>5392</v>
      </c>
      <c r="BRG1378" s="84" t="s">
        <v>4922</v>
      </c>
      <c r="BRK1378" s="84" t="s">
        <v>5392</v>
      </c>
      <c r="BRW1378" s="84" t="s">
        <v>4922</v>
      </c>
      <c r="BSA1378" s="84" t="s">
        <v>5392</v>
      </c>
      <c r="BSM1378" s="84" t="s">
        <v>4922</v>
      </c>
      <c r="BSQ1378" s="84" t="s">
        <v>5392</v>
      </c>
      <c r="BTC1378" s="84" t="s">
        <v>4922</v>
      </c>
      <c r="BTG1378" s="84" t="s">
        <v>5392</v>
      </c>
      <c r="BTS1378" s="84" t="s">
        <v>4922</v>
      </c>
      <c r="BTW1378" s="84" t="s">
        <v>5392</v>
      </c>
      <c r="BUI1378" s="84" t="s">
        <v>4922</v>
      </c>
      <c r="BUM1378" s="84" t="s">
        <v>5392</v>
      </c>
      <c r="BUY1378" s="84" t="s">
        <v>4922</v>
      </c>
      <c r="BVC1378" s="84" t="s">
        <v>5392</v>
      </c>
      <c r="BVO1378" s="84" t="s">
        <v>4922</v>
      </c>
      <c r="BVS1378" s="84" t="s">
        <v>5392</v>
      </c>
      <c r="BWE1378" s="84" t="s">
        <v>4922</v>
      </c>
      <c r="BWI1378" s="84" t="s">
        <v>5392</v>
      </c>
      <c r="BWU1378" s="84" t="s">
        <v>4922</v>
      </c>
      <c r="BWY1378" s="84" t="s">
        <v>5392</v>
      </c>
      <c r="BXK1378" s="84" t="s">
        <v>4922</v>
      </c>
      <c r="BXO1378" s="84" t="s">
        <v>5392</v>
      </c>
      <c r="BYA1378" s="84" t="s">
        <v>4922</v>
      </c>
      <c r="BYE1378" s="84" t="s">
        <v>5392</v>
      </c>
      <c r="BYQ1378" s="84" t="s">
        <v>4922</v>
      </c>
      <c r="BYU1378" s="84" t="s">
        <v>5392</v>
      </c>
      <c r="BZG1378" s="84" t="s">
        <v>4922</v>
      </c>
      <c r="BZK1378" s="84" t="s">
        <v>5392</v>
      </c>
      <c r="BZW1378" s="84" t="s">
        <v>4922</v>
      </c>
      <c r="CAA1378" s="84" t="s">
        <v>5392</v>
      </c>
      <c r="CAM1378" s="84" t="s">
        <v>4922</v>
      </c>
      <c r="CAQ1378" s="84" t="s">
        <v>5392</v>
      </c>
      <c r="CBC1378" s="84" t="s">
        <v>4922</v>
      </c>
      <c r="CBG1378" s="84" t="s">
        <v>5392</v>
      </c>
      <c r="CBS1378" s="84" t="s">
        <v>4922</v>
      </c>
      <c r="CBW1378" s="84" t="s">
        <v>5392</v>
      </c>
      <c r="CCI1378" s="84" t="s">
        <v>4922</v>
      </c>
      <c r="CCM1378" s="84" t="s">
        <v>5392</v>
      </c>
      <c r="CCY1378" s="84" t="s">
        <v>4922</v>
      </c>
      <c r="CDC1378" s="84" t="s">
        <v>5392</v>
      </c>
      <c r="CDO1378" s="84" t="s">
        <v>4922</v>
      </c>
      <c r="CDS1378" s="84" t="s">
        <v>5392</v>
      </c>
      <c r="CEE1378" s="84" t="s">
        <v>4922</v>
      </c>
      <c r="CEI1378" s="84" t="s">
        <v>5392</v>
      </c>
      <c r="CEU1378" s="84" t="s">
        <v>4922</v>
      </c>
      <c r="CEY1378" s="84" t="s">
        <v>5392</v>
      </c>
      <c r="CFK1378" s="84" t="s">
        <v>4922</v>
      </c>
      <c r="CFO1378" s="84" t="s">
        <v>5392</v>
      </c>
      <c r="CGA1378" s="84" t="s">
        <v>4922</v>
      </c>
      <c r="CGE1378" s="84" t="s">
        <v>5392</v>
      </c>
      <c r="CGQ1378" s="84" t="s">
        <v>4922</v>
      </c>
      <c r="CGU1378" s="84" t="s">
        <v>5392</v>
      </c>
      <c r="CHG1378" s="84" t="s">
        <v>4922</v>
      </c>
      <c r="CHK1378" s="84" t="s">
        <v>5392</v>
      </c>
      <c r="CHW1378" s="84" t="s">
        <v>4922</v>
      </c>
      <c r="CIA1378" s="84" t="s">
        <v>5392</v>
      </c>
      <c r="CIM1378" s="84" t="s">
        <v>4922</v>
      </c>
      <c r="CIQ1378" s="84" t="s">
        <v>5392</v>
      </c>
      <c r="CJC1378" s="84" t="s">
        <v>4922</v>
      </c>
      <c r="CJG1378" s="84" t="s">
        <v>5392</v>
      </c>
      <c r="CJS1378" s="84" t="s">
        <v>4922</v>
      </c>
      <c r="CJW1378" s="84" t="s">
        <v>5392</v>
      </c>
      <c r="CKI1378" s="84" t="s">
        <v>4922</v>
      </c>
      <c r="CKM1378" s="84" t="s">
        <v>5392</v>
      </c>
      <c r="CKY1378" s="84" t="s">
        <v>4922</v>
      </c>
      <c r="CLC1378" s="84" t="s">
        <v>5392</v>
      </c>
      <c r="CLO1378" s="84" t="s">
        <v>4922</v>
      </c>
      <c r="CLS1378" s="84" t="s">
        <v>5392</v>
      </c>
      <c r="CME1378" s="84" t="s">
        <v>4922</v>
      </c>
      <c r="CMI1378" s="84" t="s">
        <v>5392</v>
      </c>
      <c r="CMU1378" s="84" t="s">
        <v>4922</v>
      </c>
      <c r="CMY1378" s="84" t="s">
        <v>5392</v>
      </c>
      <c r="CNK1378" s="84" t="s">
        <v>4922</v>
      </c>
      <c r="CNO1378" s="84" t="s">
        <v>5392</v>
      </c>
      <c r="COA1378" s="84" t="s">
        <v>4922</v>
      </c>
      <c r="COE1378" s="84" t="s">
        <v>5392</v>
      </c>
      <c r="COQ1378" s="84" t="s">
        <v>4922</v>
      </c>
      <c r="COU1378" s="84" t="s">
        <v>5392</v>
      </c>
      <c r="CPG1378" s="84" t="s">
        <v>4922</v>
      </c>
      <c r="CPK1378" s="84" t="s">
        <v>5392</v>
      </c>
      <c r="CPW1378" s="84" t="s">
        <v>4922</v>
      </c>
      <c r="CQA1378" s="84" t="s">
        <v>5392</v>
      </c>
      <c r="CQM1378" s="84" t="s">
        <v>4922</v>
      </c>
      <c r="CQQ1378" s="84" t="s">
        <v>5392</v>
      </c>
      <c r="CRC1378" s="84" t="s">
        <v>4922</v>
      </c>
      <c r="CRG1378" s="84" t="s">
        <v>5392</v>
      </c>
      <c r="CRS1378" s="84" t="s">
        <v>4922</v>
      </c>
      <c r="CRW1378" s="84" t="s">
        <v>5392</v>
      </c>
      <c r="CSI1378" s="84" t="s">
        <v>4922</v>
      </c>
      <c r="CSM1378" s="84" t="s">
        <v>5392</v>
      </c>
      <c r="CSY1378" s="84" t="s">
        <v>4922</v>
      </c>
      <c r="CTC1378" s="84" t="s">
        <v>5392</v>
      </c>
      <c r="CTO1378" s="84" t="s">
        <v>4922</v>
      </c>
      <c r="CTS1378" s="84" t="s">
        <v>5392</v>
      </c>
      <c r="CUE1378" s="84" t="s">
        <v>4922</v>
      </c>
      <c r="CUI1378" s="84" t="s">
        <v>5392</v>
      </c>
      <c r="CUU1378" s="84" t="s">
        <v>4922</v>
      </c>
      <c r="CUY1378" s="84" t="s">
        <v>5392</v>
      </c>
      <c r="CVK1378" s="84" t="s">
        <v>4922</v>
      </c>
      <c r="CVO1378" s="84" t="s">
        <v>5392</v>
      </c>
      <c r="CWA1378" s="84" t="s">
        <v>4922</v>
      </c>
      <c r="CWE1378" s="84" t="s">
        <v>5392</v>
      </c>
      <c r="CWQ1378" s="84" t="s">
        <v>4922</v>
      </c>
      <c r="CWU1378" s="84" t="s">
        <v>5392</v>
      </c>
      <c r="CXG1378" s="84" t="s">
        <v>4922</v>
      </c>
      <c r="CXK1378" s="84" t="s">
        <v>5392</v>
      </c>
      <c r="CXW1378" s="84" t="s">
        <v>4922</v>
      </c>
      <c r="CYA1378" s="84" t="s">
        <v>5392</v>
      </c>
      <c r="CYM1378" s="84" t="s">
        <v>4922</v>
      </c>
      <c r="CYQ1378" s="84" t="s">
        <v>5392</v>
      </c>
      <c r="CZC1378" s="84" t="s">
        <v>4922</v>
      </c>
      <c r="CZG1378" s="84" t="s">
        <v>5392</v>
      </c>
      <c r="CZS1378" s="84" t="s">
        <v>4922</v>
      </c>
      <c r="CZW1378" s="84" t="s">
        <v>5392</v>
      </c>
      <c r="DAI1378" s="84" t="s">
        <v>4922</v>
      </c>
      <c r="DAM1378" s="84" t="s">
        <v>5392</v>
      </c>
      <c r="DAY1378" s="84" t="s">
        <v>4922</v>
      </c>
      <c r="DBC1378" s="84" t="s">
        <v>5392</v>
      </c>
      <c r="DBO1378" s="84" t="s">
        <v>4922</v>
      </c>
      <c r="DBS1378" s="84" t="s">
        <v>5392</v>
      </c>
      <c r="DCE1378" s="84" t="s">
        <v>4922</v>
      </c>
      <c r="DCI1378" s="84" t="s">
        <v>5392</v>
      </c>
      <c r="DCU1378" s="84" t="s">
        <v>4922</v>
      </c>
      <c r="DCY1378" s="84" t="s">
        <v>5392</v>
      </c>
      <c r="DDK1378" s="84" t="s">
        <v>4922</v>
      </c>
      <c r="DDO1378" s="84" t="s">
        <v>5392</v>
      </c>
      <c r="DEA1378" s="84" t="s">
        <v>4922</v>
      </c>
      <c r="DEE1378" s="84" t="s">
        <v>5392</v>
      </c>
      <c r="DEQ1378" s="84" t="s">
        <v>4922</v>
      </c>
      <c r="DEU1378" s="84" t="s">
        <v>5392</v>
      </c>
      <c r="DFG1378" s="84" t="s">
        <v>4922</v>
      </c>
      <c r="DFK1378" s="84" t="s">
        <v>5392</v>
      </c>
      <c r="DFW1378" s="84" t="s">
        <v>4922</v>
      </c>
      <c r="DGA1378" s="84" t="s">
        <v>5392</v>
      </c>
      <c r="DGM1378" s="84" t="s">
        <v>4922</v>
      </c>
      <c r="DGQ1378" s="84" t="s">
        <v>5392</v>
      </c>
      <c r="DHC1378" s="84" t="s">
        <v>4922</v>
      </c>
      <c r="DHG1378" s="84" t="s">
        <v>5392</v>
      </c>
      <c r="DHS1378" s="84" t="s">
        <v>4922</v>
      </c>
      <c r="DHW1378" s="84" t="s">
        <v>5392</v>
      </c>
      <c r="DII1378" s="84" t="s">
        <v>4922</v>
      </c>
      <c r="DIM1378" s="84" t="s">
        <v>5392</v>
      </c>
      <c r="DIY1378" s="84" t="s">
        <v>4922</v>
      </c>
      <c r="DJC1378" s="84" t="s">
        <v>5392</v>
      </c>
      <c r="DJO1378" s="84" t="s">
        <v>4922</v>
      </c>
      <c r="DJS1378" s="84" t="s">
        <v>5392</v>
      </c>
      <c r="DKE1378" s="84" t="s">
        <v>4922</v>
      </c>
      <c r="DKI1378" s="84" t="s">
        <v>5392</v>
      </c>
      <c r="DKU1378" s="84" t="s">
        <v>4922</v>
      </c>
      <c r="DKY1378" s="84" t="s">
        <v>5392</v>
      </c>
      <c r="DLK1378" s="84" t="s">
        <v>4922</v>
      </c>
      <c r="DLO1378" s="84" t="s">
        <v>5392</v>
      </c>
      <c r="DMA1378" s="84" t="s">
        <v>4922</v>
      </c>
      <c r="DME1378" s="84" t="s">
        <v>5392</v>
      </c>
      <c r="DMQ1378" s="84" t="s">
        <v>4922</v>
      </c>
      <c r="DMU1378" s="84" t="s">
        <v>5392</v>
      </c>
      <c r="DNG1378" s="84" t="s">
        <v>4922</v>
      </c>
      <c r="DNK1378" s="84" t="s">
        <v>5392</v>
      </c>
      <c r="DNW1378" s="84" t="s">
        <v>4922</v>
      </c>
      <c r="DOA1378" s="84" t="s">
        <v>5392</v>
      </c>
      <c r="DOM1378" s="84" t="s">
        <v>4922</v>
      </c>
      <c r="DOQ1378" s="84" t="s">
        <v>5392</v>
      </c>
      <c r="DPC1378" s="84" t="s">
        <v>4922</v>
      </c>
      <c r="DPG1378" s="84" t="s">
        <v>5392</v>
      </c>
      <c r="DPS1378" s="84" t="s">
        <v>4922</v>
      </c>
      <c r="DPW1378" s="84" t="s">
        <v>5392</v>
      </c>
      <c r="DQI1378" s="84" t="s">
        <v>4922</v>
      </c>
      <c r="DQM1378" s="84" t="s">
        <v>5392</v>
      </c>
      <c r="DQY1378" s="84" t="s">
        <v>4922</v>
      </c>
      <c r="DRC1378" s="84" t="s">
        <v>5392</v>
      </c>
      <c r="DRO1378" s="84" t="s">
        <v>4922</v>
      </c>
      <c r="DRS1378" s="84" t="s">
        <v>5392</v>
      </c>
      <c r="DSE1378" s="84" t="s">
        <v>4922</v>
      </c>
      <c r="DSI1378" s="84" t="s">
        <v>5392</v>
      </c>
      <c r="DSU1378" s="84" t="s">
        <v>4922</v>
      </c>
      <c r="DSY1378" s="84" t="s">
        <v>5392</v>
      </c>
      <c r="DTK1378" s="84" t="s">
        <v>4922</v>
      </c>
      <c r="DTO1378" s="84" t="s">
        <v>5392</v>
      </c>
      <c r="DUA1378" s="84" t="s">
        <v>4922</v>
      </c>
      <c r="DUE1378" s="84" t="s">
        <v>5392</v>
      </c>
      <c r="DUQ1378" s="84" t="s">
        <v>4922</v>
      </c>
      <c r="DUU1378" s="84" t="s">
        <v>5392</v>
      </c>
      <c r="DVG1378" s="84" t="s">
        <v>4922</v>
      </c>
      <c r="DVK1378" s="84" t="s">
        <v>5392</v>
      </c>
      <c r="DVW1378" s="84" t="s">
        <v>4922</v>
      </c>
      <c r="DWA1378" s="84" t="s">
        <v>5392</v>
      </c>
      <c r="DWM1378" s="84" t="s">
        <v>4922</v>
      </c>
      <c r="DWQ1378" s="84" t="s">
        <v>5392</v>
      </c>
      <c r="DXC1378" s="84" t="s">
        <v>4922</v>
      </c>
      <c r="DXG1378" s="84" t="s">
        <v>5392</v>
      </c>
      <c r="DXS1378" s="84" t="s">
        <v>4922</v>
      </c>
      <c r="DXW1378" s="84" t="s">
        <v>5392</v>
      </c>
      <c r="DYI1378" s="84" t="s">
        <v>4922</v>
      </c>
      <c r="DYM1378" s="84" t="s">
        <v>5392</v>
      </c>
      <c r="DYY1378" s="84" t="s">
        <v>4922</v>
      </c>
      <c r="DZC1378" s="84" t="s">
        <v>5392</v>
      </c>
      <c r="DZO1378" s="84" t="s">
        <v>4922</v>
      </c>
      <c r="DZS1378" s="84" t="s">
        <v>5392</v>
      </c>
      <c r="EAE1378" s="84" t="s">
        <v>4922</v>
      </c>
      <c r="EAI1378" s="84" t="s">
        <v>5392</v>
      </c>
      <c r="EAU1378" s="84" t="s">
        <v>4922</v>
      </c>
      <c r="EAY1378" s="84" t="s">
        <v>5392</v>
      </c>
      <c r="EBK1378" s="84" t="s">
        <v>4922</v>
      </c>
      <c r="EBO1378" s="84" t="s">
        <v>5392</v>
      </c>
      <c r="ECA1378" s="84" t="s">
        <v>4922</v>
      </c>
      <c r="ECE1378" s="84" t="s">
        <v>5392</v>
      </c>
      <c r="ECQ1378" s="84" t="s">
        <v>4922</v>
      </c>
      <c r="ECU1378" s="84" t="s">
        <v>5392</v>
      </c>
      <c r="EDG1378" s="84" t="s">
        <v>4922</v>
      </c>
      <c r="EDK1378" s="84" t="s">
        <v>5392</v>
      </c>
      <c r="EDW1378" s="84" t="s">
        <v>4922</v>
      </c>
      <c r="EEA1378" s="84" t="s">
        <v>5392</v>
      </c>
      <c r="EEM1378" s="84" t="s">
        <v>4922</v>
      </c>
      <c r="EEQ1378" s="84" t="s">
        <v>5392</v>
      </c>
      <c r="EFC1378" s="84" t="s">
        <v>4922</v>
      </c>
      <c r="EFG1378" s="84" t="s">
        <v>5392</v>
      </c>
      <c r="EFS1378" s="84" t="s">
        <v>4922</v>
      </c>
      <c r="EFW1378" s="84" t="s">
        <v>5392</v>
      </c>
      <c r="EGI1378" s="84" t="s">
        <v>4922</v>
      </c>
      <c r="EGM1378" s="84" t="s">
        <v>5392</v>
      </c>
      <c r="EGY1378" s="84" t="s">
        <v>4922</v>
      </c>
      <c r="EHC1378" s="84" t="s">
        <v>5392</v>
      </c>
      <c r="EHO1378" s="84" t="s">
        <v>4922</v>
      </c>
      <c r="EHS1378" s="84" t="s">
        <v>5392</v>
      </c>
      <c r="EIE1378" s="84" t="s">
        <v>4922</v>
      </c>
      <c r="EII1378" s="84" t="s">
        <v>5392</v>
      </c>
      <c r="EIU1378" s="84" t="s">
        <v>4922</v>
      </c>
      <c r="EIY1378" s="84" t="s">
        <v>5392</v>
      </c>
      <c r="EJK1378" s="84" t="s">
        <v>4922</v>
      </c>
      <c r="EJO1378" s="84" t="s">
        <v>5392</v>
      </c>
      <c r="EKA1378" s="84" t="s">
        <v>4922</v>
      </c>
      <c r="EKE1378" s="84" t="s">
        <v>5392</v>
      </c>
      <c r="EKQ1378" s="84" t="s">
        <v>4922</v>
      </c>
      <c r="EKU1378" s="84" t="s">
        <v>5392</v>
      </c>
      <c r="ELG1378" s="84" t="s">
        <v>4922</v>
      </c>
      <c r="ELK1378" s="84" t="s">
        <v>5392</v>
      </c>
      <c r="ELW1378" s="84" t="s">
        <v>4922</v>
      </c>
      <c r="EMA1378" s="84" t="s">
        <v>5392</v>
      </c>
      <c r="EMM1378" s="84" t="s">
        <v>4922</v>
      </c>
      <c r="EMQ1378" s="84" t="s">
        <v>5392</v>
      </c>
      <c r="ENC1378" s="84" t="s">
        <v>4922</v>
      </c>
      <c r="ENG1378" s="84" t="s">
        <v>5392</v>
      </c>
      <c r="ENS1378" s="84" t="s">
        <v>4922</v>
      </c>
      <c r="ENW1378" s="84" t="s">
        <v>5392</v>
      </c>
      <c r="EOI1378" s="84" t="s">
        <v>4922</v>
      </c>
      <c r="EOM1378" s="84" t="s">
        <v>5392</v>
      </c>
      <c r="EOY1378" s="84" t="s">
        <v>4922</v>
      </c>
      <c r="EPC1378" s="84" t="s">
        <v>5392</v>
      </c>
      <c r="EPO1378" s="84" t="s">
        <v>4922</v>
      </c>
      <c r="EPS1378" s="84" t="s">
        <v>5392</v>
      </c>
      <c r="EQE1378" s="84" t="s">
        <v>4922</v>
      </c>
      <c r="EQI1378" s="84" t="s">
        <v>5392</v>
      </c>
      <c r="EQU1378" s="84" t="s">
        <v>4922</v>
      </c>
      <c r="EQY1378" s="84" t="s">
        <v>5392</v>
      </c>
      <c r="ERK1378" s="84" t="s">
        <v>4922</v>
      </c>
      <c r="ERO1378" s="84" t="s">
        <v>5392</v>
      </c>
      <c r="ESA1378" s="84" t="s">
        <v>4922</v>
      </c>
      <c r="ESE1378" s="84" t="s">
        <v>5392</v>
      </c>
      <c r="ESQ1378" s="84" t="s">
        <v>4922</v>
      </c>
      <c r="ESU1378" s="84" t="s">
        <v>5392</v>
      </c>
      <c r="ETG1378" s="84" t="s">
        <v>4922</v>
      </c>
      <c r="ETK1378" s="84" t="s">
        <v>5392</v>
      </c>
      <c r="ETW1378" s="84" t="s">
        <v>4922</v>
      </c>
      <c r="EUA1378" s="84" t="s">
        <v>5392</v>
      </c>
      <c r="EUM1378" s="84" t="s">
        <v>4922</v>
      </c>
      <c r="EUQ1378" s="84" t="s">
        <v>5392</v>
      </c>
      <c r="EVC1378" s="84" t="s">
        <v>4922</v>
      </c>
      <c r="EVG1378" s="84" t="s">
        <v>5392</v>
      </c>
      <c r="EVS1378" s="84" t="s">
        <v>4922</v>
      </c>
      <c r="EVW1378" s="84" t="s">
        <v>5392</v>
      </c>
      <c r="EWI1378" s="84" t="s">
        <v>4922</v>
      </c>
      <c r="EWM1378" s="84" t="s">
        <v>5392</v>
      </c>
      <c r="EWY1378" s="84" t="s">
        <v>4922</v>
      </c>
      <c r="EXC1378" s="84" t="s">
        <v>5392</v>
      </c>
      <c r="EXO1378" s="84" t="s">
        <v>4922</v>
      </c>
      <c r="EXS1378" s="84" t="s">
        <v>5392</v>
      </c>
      <c r="EYE1378" s="84" t="s">
        <v>4922</v>
      </c>
      <c r="EYI1378" s="84" t="s">
        <v>5392</v>
      </c>
      <c r="EYU1378" s="84" t="s">
        <v>4922</v>
      </c>
      <c r="EYY1378" s="84" t="s">
        <v>5392</v>
      </c>
      <c r="EZK1378" s="84" t="s">
        <v>4922</v>
      </c>
      <c r="EZO1378" s="84" t="s">
        <v>5392</v>
      </c>
      <c r="FAA1378" s="84" t="s">
        <v>4922</v>
      </c>
      <c r="FAE1378" s="84" t="s">
        <v>5392</v>
      </c>
      <c r="FAQ1378" s="84" t="s">
        <v>4922</v>
      </c>
      <c r="FAU1378" s="84" t="s">
        <v>5392</v>
      </c>
      <c r="FBG1378" s="84" t="s">
        <v>4922</v>
      </c>
      <c r="FBK1378" s="84" t="s">
        <v>5392</v>
      </c>
      <c r="FBW1378" s="84" t="s">
        <v>4922</v>
      </c>
      <c r="FCA1378" s="84" t="s">
        <v>5392</v>
      </c>
      <c r="FCM1378" s="84" t="s">
        <v>4922</v>
      </c>
      <c r="FCQ1378" s="84" t="s">
        <v>5392</v>
      </c>
      <c r="FDC1378" s="84" t="s">
        <v>4922</v>
      </c>
      <c r="FDG1378" s="84" t="s">
        <v>5392</v>
      </c>
      <c r="FDS1378" s="84" t="s">
        <v>4922</v>
      </c>
      <c r="FDW1378" s="84" t="s">
        <v>5392</v>
      </c>
      <c r="FEI1378" s="84" t="s">
        <v>4922</v>
      </c>
      <c r="FEM1378" s="84" t="s">
        <v>5392</v>
      </c>
      <c r="FEY1378" s="84" t="s">
        <v>4922</v>
      </c>
      <c r="FFC1378" s="84" t="s">
        <v>5392</v>
      </c>
      <c r="FFO1378" s="84" t="s">
        <v>4922</v>
      </c>
      <c r="FFS1378" s="84" t="s">
        <v>5392</v>
      </c>
      <c r="FGE1378" s="84" t="s">
        <v>4922</v>
      </c>
      <c r="FGI1378" s="84" t="s">
        <v>5392</v>
      </c>
      <c r="FGU1378" s="84" t="s">
        <v>4922</v>
      </c>
      <c r="FGY1378" s="84" t="s">
        <v>5392</v>
      </c>
      <c r="FHK1378" s="84" t="s">
        <v>4922</v>
      </c>
      <c r="FHO1378" s="84" t="s">
        <v>5392</v>
      </c>
      <c r="FIA1378" s="84" t="s">
        <v>4922</v>
      </c>
      <c r="FIE1378" s="84" t="s">
        <v>5392</v>
      </c>
      <c r="FIQ1378" s="84" t="s">
        <v>4922</v>
      </c>
      <c r="FIU1378" s="84" t="s">
        <v>5392</v>
      </c>
      <c r="FJG1378" s="84" t="s">
        <v>4922</v>
      </c>
      <c r="FJK1378" s="84" t="s">
        <v>5392</v>
      </c>
      <c r="FJW1378" s="84" t="s">
        <v>4922</v>
      </c>
      <c r="FKA1378" s="84" t="s">
        <v>5392</v>
      </c>
      <c r="FKM1378" s="84" t="s">
        <v>4922</v>
      </c>
      <c r="FKQ1378" s="84" t="s">
        <v>5392</v>
      </c>
      <c r="FLC1378" s="84" t="s">
        <v>4922</v>
      </c>
      <c r="FLG1378" s="84" t="s">
        <v>5392</v>
      </c>
      <c r="FLS1378" s="84" t="s">
        <v>4922</v>
      </c>
      <c r="FLW1378" s="84" t="s">
        <v>5392</v>
      </c>
      <c r="FMI1378" s="84" t="s">
        <v>4922</v>
      </c>
      <c r="FMM1378" s="84" t="s">
        <v>5392</v>
      </c>
      <c r="FMY1378" s="84" t="s">
        <v>4922</v>
      </c>
      <c r="FNC1378" s="84" t="s">
        <v>5392</v>
      </c>
      <c r="FNO1378" s="84" t="s">
        <v>4922</v>
      </c>
      <c r="FNS1378" s="84" t="s">
        <v>5392</v>
      </c>
      <c r="FOE1378" s="84" t="s">
        <v>4922</v>
      </c>
      <c r="FOI1378" s="84" t="s">
        <v>5392</v>
      </c>
      <c r="FOU1378" s="84" t="s">
        <v>4922</v>
      </c>
      <c r="FOY1378" s="84" t="s">
        <v>5392</v>
      </c>
      <c r="FPK1378" s="84" t="s">
        <v>4922</v>
      </c>
      <c r="FPO1378" s="84" t="s">
        <v>5392</v>
      </c>
      <c r="FQA1378" s="84" t="s">
        <v>4922</v>
      </c>
      <c r="FQE1378" s="84" t="s">
        <v>5392</v>
      </c>
      <c r="FQQ1378" s="84" t="s">
        <v>4922</v>
      </c>
      <c r="FQU1378" s="84" t="s">
        <v>5392</v>
      </c>
      <c r="FRG1378" s="84" t="s">
        <v>4922</v>
      </c>
      <c r="FRK1378" s="84" t="s">
        <v>5392</v>
      </c>
      <c r="FRW1378" s="84" t="s">
        <v>4922</v>
      </c>
      <c r="FSA1378" s="84" t="s">
        <v>5392</v>
      </c>
      <c r="FSM1378" s="84" t="s">
        <v>4922</v>
      </c>
      <c r="FSQ1378" s="84" t="s">
        <v>5392</v>
      </c>
      <c r="FTC1378" s="84" t="s">
        <v>4922</v>
      </c>
      <c r="FTG1378" s="84" t="s">
        <v>5392</v>
      </c>
      <c r="FTS1378" s="84" t="s">
        <v>4922</v>
      </c>
      <c r="FTW1378" s="84" t="s">
        <v>5392</v>
      </c>
      <c r="FUI1378" s="84" t="s">
        <v>4922</v>
      </c>
      <c r="FUM1378" s="84" t="s">
        <v>5392</v>
      </c>
      <c r="FUY1378" s="84" t="s">
        <v>4922</v>
      </c>
      <c r="FVC1378" s="84" t="s">
        <v>5392</v>
      </c>
      <c r="FVO1378" s="84" t="s">
        <v>4922</v>
      </c>
      <c r="FVS1378" s="84" t="s">
        <v>5392</v>
      </c>
      <c r="FWE1378" s="84" t="s">
        <v>4922</v>
      </c>
      <c r="FWI1378" s="84" t="s">
        <v>5392</v>
      </c>
      <c r="FWU1378" s="84" t="s">
        <v>4922</v>
      </c>
      <c r="FWY1378" s="84" t="s">
        <v>5392</v>
      </c>
      <c r="FXK1378" s="84" t="s">
        <v>4922</v>
      </c>
      <c r="FXO1378" s="84" t="s">
        <v>5392</v>
      </c>
      <c r="FYA1378" s="84" t="s">
        <v>4922</v>
      </c>
      <c r="FYE1378" s="84" t="s">
        <v>5392</v>
      </c>
      <c r="FYQ1378" s="84" t="s">
        <v>4922</v>
      </c>
      <c r="FYU1378" s="84" t="s">
        <v>5392</v>
      </c>
      <c r="FZG1378" s="84" t="s">
        <v>4922</v>
      </c>
      <c r="FZK1378" s="84" t="s">
        <v>5392</v>
      </c>
      <c r="FZW1378" s="84" t="s">
        <v>4922</v>
      </c>
      <c r="GAA1378" s="84" t="s">
        <v>5392</v>
      </c>
      <c r="GAM1378" s="84" t="s">
        <v>4922</v>
      </c>
      <c r="GAQ1378" s="84" t="s">
        <v>5392</v>
      </c>
      <c r="GBC1378" s="84" t="s">
        <v>4922</v>
      </c>
      <c r="GBG1378" s="84" t="s">
        <v>5392</v>
      </c>
      <c r="GBS1378" s="84" t="s">
        <v>4922</v>
      </c>
      <c r="GBW1378" s="84" t="s">
        <v>5392</v>
      </c>
      <c r="GCI1378" s="84" t="s">
        <v>4922</v>
      </c>
      <c r="GCM1378" s="84" t="s">
        <v>5392</v>
      </c>
      <c r="GCY1378" s="84" t="s">
        <v>4922</v>
      </c>
      <c r="GDC1378" s="84" t="s">
        <v>5392</v>
      </c>
      <c r="GDO1378" s="84" t="s">
        <v>4922</v>
      </c>
      <c r="GDS1378" s="84" t="s">
        <v>5392</v>
      </c>
      <c r="GEE1378" s="84" t="s">
        <v>4922</v>
      </c>
      <c r="GEI1378" s="84" t="s">
        <v>5392</v>
      </c>
      <c r="GEU1378" s="84" t="s">
        <v>4922</v>
      </c>
      <c r="GEY1378" s="84" t="s">
        <v>5392</v>
      </c>
      <c r="GFK1378" s="84" t="s">
        <v>4922</v>
      </c>
      <c r="GFO1378" s="84" t="s">
        <v>5392</v>
      </c>
      <c r="GGA1378" s="84" t="s">
        <v>4922</v>
      </c>
      <c r="GGE1378" s="84" t="s">
        <v>5392</v>
      </c>
      <c r="GGQ1378" s="84" t="s">
        <v>4922</v>
      </c>
      <c r="GGU1378" s="84" t="s">
        <v>5392</v>
      </c>
      <c r="GHG1378" s="84" t="s">
        <v>4922</v>
      </c>
      <c r="GHK1378" s="84" t="s">
        <v>5392</v>
      </c>
      <c r="GHW1378" s="84" t="s">
        <v>4922</v>
      </c>
      <c r="GIA1378" s="84" t="s">
        <v>5392</v>
      </c>
      <c r="GIM1378" s="84" t="s">
        <v>4922</v>
      </c>
      <c r="GIQ1378" s="84" t="s">
        <v>5392</v>
      </c>
      <c r="GJC1378" s="84" t="s">
        <v>4922</v>
      </c>
      <c r="GJG1378" s="84" t="s">
        <v>5392</v>
      </c>
      <c r="GJS1378" s="84" t="s">
        <v>4922</v>
      </c>
      <c r="GJW1378" s="84" t="s">
        <v>5392</v>
      </c>
      <c r="GKI1378" s="84" t="s">
        <v>4922</v>
      </c>
      <c r="GKM1378" s="84" t="s">
        <v>5392</v>
      </c>
      <c r="GKY1378" s="84" t="s">
        <v>4922</v>
      </c>
      <c r="GLC1378" s="84" t="s">
        <v>5392</v>
      </c>
      <c r="GLO1378" s="84" t="s">
        <v>4922</v>
      </c>
      <c r="GLS1378" s="84" t="s">
        <v>5392</v>
      </c>
      <c r="GME1378" s="84" t="s">
        <v>4922</v>
      </c>
      <c r="GMI1378" s="84" t="s">
        <v>5392</v>
      </c>
      <c r="GMU1378" s="84" t="s">
        <v>4922</v>
      </c>
      <c r="GMY1378" s="84" t="s">
        <v>5392</v>
      </c>
      <c r="GNK1378" s="84" t="s">
        <v>4922</v>
      </c>
      <c r="GNO1378" s="84" t="s">
        <v>5392</v>
      </c>
      <c r="GOA1378" s="84" t="s">
        <v>4922</v>
      </c>
      <c r="GOE1378" s="84" t="s">
        <v>5392</v>
      </c>
      <c r="GOQ1378" s="84" t="s">
        <v>4922</v>
      </c>
      <c r="GOU1378" s="84" t="s">
        <v>5392</v>
      </c>
      <c r="GPG1378" s="84" t="s">
        <v>4922</v>
      </c>
      <c r="GPK1378" s="84" t="s">
        <v>5392</v>
      </c>
      <c r="GPW1378" s="84" t="s">
        <v>4922</v>
      </c>
      <c r="GQA1378" s="84" t="s">
        <v>5392</v>
      </c>
      <c r="GQM1378" s="84" t="s">
        <v>4922</v>
      </c>
      <c r="GQQ1378" s="84" t="s">
        <v>5392</v>
      </c>
      <c r="GRC1378" s="84" t="s">
        <v>4922</v>
      </c>
      <c r="GRG1378" s="84" t="s">
        <v>5392</v>
      </c>
      <c r="GRS1378" s="84" t="s">
        <v>4922</v>
      </c>
      <c r="GRW1378" s="84" t="s">
        <v>5392</v>
      </c>
      <c r="GSI1378" s="84" t="s">
        <v>4922</v>
      </c>
      <c r="GSM1378" s="84" t="s">
        <v>5392</v>
      </c>
      <c r="GSY1378" s="84" t="s">
        <v>4922</v>
      </c>
      <c r="GTC1378" s="84" t="s">
        <v>5392</v>
      </c>
      <c r="GTO1378" s="84" t="s">
        <v>4922</v>
      </c>
      <c r="GTS1378" s="84" t="s">
        <v>5392</v>
      </c>
      <c r="GUE1378" s="84" t="s">
        <v>4922</v>
      </c>
      <c r="GUI1378" s="84" t="s">
        <v>5392</v>
      </c>
      <c r="GUU1378" s="84" t="s">
        <v>4922</v>
      </c>
      <c r="GUY1378" s="84" t="s">
        <v>5392</v>
      </c>
      <c r="GVK1378" s="84" t="s">
        <v>4922</v>
      </c>
      <c r="GVO1378" s="84" t="s">
        <v>5392</v>
      </c>
      <c r="GWA1378" s="84" t="s">
        <v>4922</v>
      </c>
      <c r="GWE1378" s="84" t="s">
        <v>5392</v>
      </c>
      <c r="GWQ1378" s="84" t="s">
        <v>4922</v>
      </c>
      <c r="GWU1378" s="84" t="s">
        <v>5392</v>
      </c>
      <c r="GXG1378" s="84" t="s">
        <v>4922</v>
      </c>
      <c r="GXK1378" s="84" t="s">
        <v>5392</v>
      </c>
      <c r="GXW1378" s="84" t="s">
        <v>4922</v>
      </c>
      <c r="GYA1378" s="84" t="s">
        <v>5392</v>
      </c>
      <c r="GYM1378" s="84" t="s">
        <v>4922</v>
      </c>
      <c r="GYQ1378" s="84" t="s">
        <v>5392</v>
      </c>
      <c r="GZC1378" s="84" t="s">
        <v>4922</v>
      </c>
      <c r="GZG1378" s="84" t="s">
        <v>5392</v>
      </c>
      <c r="GZS1378" s="84" t="s">
        <v>4922</v>
      </c>
      <c r="GZW1378" s="84" t="s">
        <v>5392</v>
      </c>
      <c r="HAI1378" s="84" t="s">
        <v>4922</v>
      </c>
      <c r="HAM1378" s="84" t="s">
        <v>5392</v>
      </c>
      <c r="HAY1378" s="84" t="s">
        <v>4922</v>
      </c>
      <c r="HBC1378" s="84" t="s">
        <v>5392</v>
      </c>
      <c r="HBO1378" s="84" t="s">
        <v>4922</v>
      </c>
      <c r="HBS1378" s="84" t="s">
        <v>5392</v>
      </c>
      <c r="HCE1378" s="84" t="s">
        <v>4922</v>
      </c>
      <c r="HCI1378" s="84" t="s">
        <v>5392</v>
      </c>
      <c r="HCU1378" s="84" t="s">
        <v>4922</v>
      </c>
      <c r="HCY1378" s="84" t="s">
        <v>5392</v>
      </c>
      <c r="HDK1378" s="84" t="s">
        <v>4922</v>
      </c>
      <c r="HDO1378" s="84" t="s">
        <v>5392</v>
      </c>
      <c r="HEA1378" s="84" t="s">
        <v>4922</v>
      </c>
      <c r="HEE1378" s="84" t="s">
        <v>5392</v>
      </c>
      <c r="HEQ1378" s="84" t="s">
        <v>4922</v>
      </c>
      <c r="HEU1378" s="84" t="s">
        <v>5392</v>
      </c>
      <c r="HFG1378" s="84" t="s">
        <v>4922</v>
      </c>
      <c r="HFK1378" s="84" t="s">
        <v>5392</v>
      </c>
      <c r="HFW1378" s="84" t="s">
        <v>4922</v>
      </c>
      <c r="HGA1378" s="84" t="s">
        <v>5392</v>
      </c>
      <c r="HGM1378" s="84" t="s">
        <v>4922</v>
      </c>
      <c r="HGQ1378" s="84" t="s">
        <v>5392</v>
      </c>
      <c r="HHC1378" s="84" t="s">
        <v>4922</v>
      </c>
      <c r="HHG1378" s="84" t="s">
        <v>5392</v>
      </c>
      <c r="HHS1378" s="84" t="s">
        <v>4922</v>
      </c>
      <c r="HHW1378" s="84" t="s">
        <v>5392</v>
      </c>
      <c r="HII1378" s="84" t="s">
        <v>4922</v>
      </c>
      <c r="HIM1378" s="84" t="s">
        <v>5392</v>
      </c>
      <c r="HIY1378" s="84" t="s">
        <v>4922</v>
      </c>
      <c r="HJC1378" s="84" t="s">
        <v>5392</v>
      </c>
      <c r="HJO1378" s="84" t="s">
        <v>4922</v>
      </c>
      <c r="HJS1378" s="84" t="s">
        <v>5392</v>
      </c>
      <c r="HKE1378" s="84" t="s">
        <v>4922</v>
      </c>
      <c r="HKI1378" s="84" t="s">
        <v>5392</v>
      </c>
      <c r="HKU1378" s="84" t="s">
        <v>4922</v>
      </c>
      <c r="HKY1378" s="84" t="s">
        <v>5392</v>
      </c>
      <c r="HLK1378" s="84" t="s">
        <v>4922</v>
      </c>
      <c r="HLO1378" s="84" t="s">
        <v>5392</v>
      </c>
      <c r="HMA1378" s="84" t="s">
        <v>4922</v>
      </c>
      <c r="HME1378" s="84" t="s">
        <v>5392</v>
      </c>
      <c r="HMQ1378" s="84" t="s">
        <v>4922</v>
      </c>
      <c r="HMU1378" s="84" t="s">
        <v>5392</v>
      </c>
      <c r="HNG1378" s="84" t="s">
        <v>4922</v>
      </c>
      <c r="HNK1378" s="84" t="s">
        <v>5392</v>
      </c>
      <c r="HNW1378" s="84" t="s">
        <v>4922</v>
      </c>
      <c r="HOA1378" s="84" t="s">
        <v>5392</v>
      </c>
      <c r="HOM1378" s="84" t="s">
        <v>4922</v>
      </c>
      <c r="HOQ1378" s="84" t="s">
        <v>5392</v>
      </c>
      <c r="HPC1378" s="84" t="s">
        <v>4922</v>
      </c>
      <c r="HPG1378" s="84" t="s">
        <v>5392</v>
      </c>
      <c r="HPS1378" s="84" t="s">
        <v>4922</v>
      </c>
      <c r="HPW1378" s="84" t="s">
        <v>5392</v>
      </c>
      <c r="HQI1378" s="84" t="s">
        <v>4922</v>
      </c>
      <c r="HQM1378" s="84" t="s">
        <v>5392</v>
      </c>
      <c r="HQY1378" s="84" t="s">
        <v>4922</v>
      </c>
      <c r="HRC1378" s="84" t="s">
        <v>5392</v>
      </c>
      <c r="HRO1378" s="84" t="s">
        <v>4922</v>
      </c>
      <c r="HRS1378" s="84" t="s">
        <v>5392</v>
      </c>
      <c r="HSE1378" s="84" t="s">
        <v>4922</v>
      </c>
      <c r="HSI1378" s="84" t="s">
        <v>5392</v>
      </c>
      <c r="HSU1378" s="84" t="s">
        <v>4922</v>
      </c>
      <c r="HSY1378" s="84" t="s">
        <v>5392</v>
      </c>
      <c r="HTK1378" s="84" t="s">
        <v>4922</v>
      </c>
      <c r="HTO1378" s="84" t="s">
        <v>5392</v>
      </c>
      <c r="HUA1378" s="84" t="s">
        <v>4922</v>
      </c>
      <c r="HUE1378" s="84" t="s">
        <v>5392</v>
      </c>
      <c r="HUQ1378" s="84" t="s">
        <v>4922</v>
      </c>
      <c r="HUU1378" s="84" t="s">
        <v>5392</v>
      </c>
      <c r="HVG1378" s="84" t="s">
        <v>4922</v>
      </c>
      <c r="HVK1378" s="84" t="s">
        <v>5392</v>
      </c>
      <c r="HVW1378" s="84" t="s">
        <v>4922</v>
      </c>
      <c r="HWA1378" s="84" t="s">
        <v>5392</v>
      </c>
      <c r="HWM1378" s="84" t="s">
        <v>4922</v>
      </c>
      <c r="HWQ1378" s="84" t="s">
        <v>5392</v>
      </c>
      <c r="HXC1378" s="84" t="s">
        <v>4922</v>
      </c>
      <c r="HXG1378" s="84" t="s">
        <v>5392</v>
      </c>
      <c r="HXS1378" s="84" t="s">
        <v>4922</v>
      </c>
      <c r="HXW1378" s="84" t="s">
        <v>5392</v>
      </c>
      <c r="HYI1378" s="84" t="s">
        <v>4922</v>
      </c>
      <c r="HYM1378" s="84" t="s">
        <v>5392</v>
      </c>
      <c r="HYY1378" s="84" t="s">
        <v>4922</v>
      </c>
      <c r="HZC1378" s="84" t="s">
        <v>5392</v>
      </c>
      <c r="HZO1378" s="84" t="s">
        <v>4922</v>
      </c>
      <c r="HZS1378" s="84" t="s">
        <v>5392</v>
      </c>
      <c r="IAE1378" s="84" t="s">
        <v>4922</v>
      </c>
      <c r="IAI1378" s="84" t="s">
        <v>5392</v>
      </c>
      <c r="IAU1378" s="84" t="s">
        <v>4922</v>
      </c>
      <c r="IAY1378" s="84" t="s">
        <v>5392</v>
      </c>
      <c r="IBK1378" s="84" t="s">
        <v>4922</v>
      </c>
      <c r="IBO1378" s="84" t="s">
        <v>5392</v>
      </c>
      <c r="ICA1378" s="84" t="s">
        <v>4922</v>
      </c>
      <c r="ICE1378" s="84" t="s">
        <v>5392</v>
      </c>
      <c r="ICQ1378" s="84" t="s">
        <v>4922</v>
      </c>
      <c r="ICU1378" s="84" t="s">
        <v>5392</v>
      </c>
      <c r="IDG1378" s="84" t="s">
        <v>4922</v>
      </c>
      <c r="IDK1378" s="84" t="s">
        <v>5392</v>
      </c>
      <c r="IDW1378" s="84" t="s">
        <v>4922</v>
      </c>
      <c r="IEA1378" s="84" t="s">
        <v>5392</v>
      </c>
      <c r="IEM1378" s="84" t="s">
        <v>4922</v>
      </c>
      <c r="IEQ1378" s="84" t="s">
        <v>5392</v>
      </c>
      <c r="IFC1378" s="84" t="s">
        <v>4922</v>
      </c>
      <c r="IFG1378" s="84" t="s">
        <v>5392</v>
      </c>
      <c r="IFS1378" s="84" t="s">
        <v>4922</v>
      </c>
      <c r="IFW1378" s="84" t="s">
        <v>5392</v>
      </c>
      <c r="IGI1378" s="84" t="s">
        <v>4922</v>
      </c>
      <c r="IGM1378" s="84" t="s">
        <v>5392</v>
      </c>
      <c r="IGY1378" s="84" t="s">
        <v>4922</v>
      </c>
      <c r="IHC1378" s="84" t="s">
        <v>5392</v>
      </c>
      <c r="IHO1378" s="84" t="s">
        <v>4922</v>
      </c>
      <c r="IHS1378" s="84" t="s">
        <v>5392</v>
      </c>
      <c r="IIE1378" s="84" t="s">
        <v>4922</v>
      </c>
      <c r="III1378" s="84" t="s">
        <v>5392</v>
      </c>
      <c r="IIU1378" s="84" t="s">
        <v>4922</v>
      </c>
      <c r="IIY1378" s="84" t="s">
        <v>5392</v>
      </c>
      <c r="IJK1378" s="84" t="s">
        <v>4922</v>
      </c>
      <c r="IJO1378" s="84" t="s">
        <v>5392</v>
      </c>
      <c r="IKA1378" s="84" t="s">
        <v>4922</v>
      </c>
      <c r="IKE1378" s="84" t="s">
        <v>5392</v>
      </c>
      <c r="IKQ1378" s="84" t="s">
        <v>4922</v>
      </c>
      <c r="IKU1378" s="84" t="s">
        <v>5392</v>
      </c>
      <c r="ILG1378" s="84" t="s">
        <v>4922</v>
      </c>
      <c r="ILK1378" s="84" t="s">
        <v>5392</v>
      </c>
      <c r="ILW1378" s="84" t="s">
        <v>4922</v>
      </c>
      <c r="IMA1378" s="84" t="s">
        <v>5392</v>
      </c>
      <c r="IMM1378" s="84" t="s">
        <v>4922</v>
      </c>
      <c r="IMQ1378" s="84" t="s">
        <v>5392</v>
      </c>
      <c r="INC1378" s="84" t="s">
        <v>4922</v>
      </c>
      <c r="ING1378" s="84" t="s">
        <v>5392</v>
      </c>
      <c r="INS1378" s="84" t="s">
        <v>4922</v>
      </c>
      <c r="INW1378" s="84" t="s">
        <v>5392</v>
      </c>
      <c r="IOI1378" s="84" t="s">
        <v>4922</v>
      </c>
      <c r="IOM1378" s="84" t="s">
        <v>5392</v>
      </c>
      <c r="IOY1378" s="84" t="s">
        <v>4922</v>
      </c>
      <c r="IPC1378" s="84" t="s">
        <v>5392</v>
      </c>
      <c r="IPO1378" s="84" t="s">
        <v>4922</v>
      </c>
      <c r="IPS1378" s="84" t="s">
        <v>5392</v>
      </c>
      <c r="IQE1378" s="84" t="s">
        <v>4922</v>
      </c>
      <c r="IQI1378" s="84" t="s">
        <v>5392</v>
      </c>
      <c r="IQU1378" s="84" t="s">
        <v>4922</v>
      </c>
      <c r="IQY1378" s="84" t="s">
        <v>5392</v>
      </c>
      <c r="IRK1378" s="84" t="s">
        <v>4922</v>
      </c>
      <c r="IRO1378" s="84" t="s">
        <v>5392</v>
      </c>
      <c r="ISA1378" s="84" t="s">
        <v>4922</v>
      </c>
      <c r="ISE1378" s="84" t="s">
        <v>5392</v>
      </c>
      <c r="ISQ1378" s="84" t="s">
        <v>4922</v>
      </c>
      <c r="ISU1378" s="84" t="s">
        <v>5392</v>
      </c>
      <c r="ITG1378" s="84" t="s">
        <v>4922</v>
      </c>
      <c r="ITK1378" s="84" t="s">
        <v>5392</v>
      </c>
      <c r="ITW1378" s="84" t="s">
        <v>4922</v>
      </c>
      <c r="IUA1378" s="84" t="s">
        <v>5392</v>
      </c>
      <c r="IUM1378" s="84" t="s">
        <v>4922</v>
      </c>
      <c r="IUQ1378" s="84" t="s">
        <v>5392</v>
      </c>
      <c r="IVC1378" s="84" t="s">
        <v>4922</v>
      </c>
      <c r="IVG1378" s="84" t="s">
        <v>5392</v>
      </c>
      <c r="IVS1378" s="84" t="s">
        <v>4922</v>
      </c>
      <c r="IVW1378" s="84" t="s">
        <v>5392</v>
      </c>
      <c r="IWI1378" s="84" t="s">
        <v>4922</v>
      </c>
      <c r="IWM1378" s="84" t="s">
        <v>5392</v>
      </c>
      <c r="IWY1378" s="84" t="s">
        <v>4922</v>
      </c>
      <c r="IXC1378" s="84" t="s">
        <v>5392</v>
      </c>
      <c r="IXO1378" s="84" t="s">
        <v>4922</v>
      </c>
      <c r="IXS1378" s="84" t="s">
        <v>5392</v>
      </c>
      <c r="IYE1378" s="84" t="s">
        <v>4922</v>
      </c>
      <c r="IYI1378" s="84" t="s">
        <v>5392</v>
      </c>
      <c r="IYU1378" s="84" t="s">
        <v>4922</v>
      </c>
      <c r="IYY1378" s="84" t="s">
        <v>5392</v>
      </c>
      <c r="IZK1378" s="84" t="s">
        <v>4922</v>
      </c>
      <c r="IZO1378" s="84" t="s">
        <v>5392</v>
      </c>
      <c r="JAA1378" s="84" t="s">
        <v>4922</v>
      </c>
      <c r="JAE1378" s="84" t="s">
        <v>5392</v>
      </c>
      <c r="JAQ1378" s="84" t="s">
        <v>4922</v>
      </c>
      <c r="JAU1378" s="84" t="s">
        <v>5392</v>
      </c>
      <c r="JBG1378" s="84" t="s">
        <v>4922</v>
      </c>
      <c r="JBK1378" s="84" t="s">
        <v>5392</v>
      </c>
      <c r="JBW1378" s="84" t="s">
        <v>4922</v>
      </c>
      <c r="JCA1378" s="84" t="s">
        <v>5392</v>
      </c>
      <c r="JCM1378" s="84" t="s">
        <v>4922</v>
      </c>
      <c r="JCQ1378" s="84" t="s">
        <v>5392</v>
      </c>
      <c r="JDC1378" s="84" t="s">
        <v>4922</v>
      </c>
      <c r="JDG1378" s="84" t="s">
        <v>5392</v>
      </c>
      <c r="JDS1378" s="84" t="s">
        <v>4922</v>
      </c>
      <c r="JDW1378" s="84" t="s">
        <v>5392</v>
      </c>
      <c r="JEI1378" s="84" t="s">
        <v>4922</v>
      </c>
      <c r="JEM1378" s="84" t="s">
        <v>5392</v>
      </c>
      <c r="JEY1378" s="84" t="s">
        <v>4922</v>
      </c>
      <c r="JFC1378" s="84" t="s">
        <v>5392</v>
      </c>
      <c r="JFO1378" s="84" t="s">
        <v>4922</v>
      </c>
      <c r="JFS1378" s="84" t="s">
        <v>5392</v>
      </c>
      <c r="JGE1378" s="84" t="s">
        <v>4922</v>
      </c>
      <c r="JGI1378" s="84" t="s">
        <v>5392</v>
      </c>
      <c r="JGU1378" s="84" t="s">
        <v>4922</v>
      </c>
      <c r="JGY1378" s="84" t="s">
        <v>5392</v>
      </c>
      <c r="JHK1378" s="84" t="s">
        <v>4922</v>
      </c>
      <c r="JHO1378" s="84" t="s">
        <v>5392</v>
      </c>
      <c r="JIA1378" s="84" t="s">
        <v>4922</v>
      </c>
      <c r="JIE1378" s="84" t="s">
        <v>5392</v>
      </c>
      <c r="JIQ1378" s="84" t="s">
        <v>4922</v>
      </c>
      <c r="JIU1378" s="84" t="s">
        <v>5392</v>
      </c>
      <c r="JJG1378" s="84" t="s">
        <v>4922</v>
      </c>
      <c r="JJK1378" s="84" t="s">
        <v>5392</v>
      </c>
      <c r="JJW1378" s="84" t="s">
        <v>4922</v>
      </c>
      <c r="JKA1378" s="84" t="s">
        <v>5392</v>
      </c>
      <c r="JKM1378" s="84" t="s">
        <v>4922</v>
      </c>
      <c r="JKQ1378" s="84" t="s">
        <v>5392</v>
      </c>
      <c r="JLC1378" s="84" t="s">
        <v>4922</v>
      </c>
      <c r="JLG1378" s="84" t="s">
        <v>5392</v>
      </c>
      <c r="JLS1378" s="84" t="s">
        <v>4922</v>
      </c>
      <c r="JLW1378" s="84" t="s">
        <v>5392</v>
      </c>
      <c r="JMI1378" s="84" t="s">
        <v>4922</v>
      </c>
      <c r="JMM1378" s="84" t="s">
        <v>5392</v>
      </c>
      <c r="JMY1378" s="84" t="s">
        <v>4922</v>
      </c>
      <c r="JNC1378" s="84" t="s">
        <v>5392</v>
      </c>
      <c r="JNO1378" s="84" t="s">
        <v>4922</v>
      </c>
      <c r="JNS1378" s="84" t="s">
        <v>5392</v>
      </c>
      <c r="JOE1378" s="84" t="s">
        <v>4922</v>
      </c>
      <c r="JOI1378" s="84" t="s">
        <v>5392</v>
      </c>
      <c r="JOU1378" s="84" t="s">
        <v>4922</v>
      </c>
      <c r="JOY1378" s="84" t="s">
        <v>5392</v>
      </c>
      <c r="JPK1378" s="84" t="s">
        <v>4922</v>
      </c>
      <c r="JPO1378" s="84" t="s">
        <v>5392</v>
      </c>
      <c r="JQA1378" s="84" t="s">
        <v>4922</v>
      </c>
      <c r="JQE1378" s="84" t="s">
        <v>5392</v>
      </c>
      <c r="JQQ1378" s="84" t="s">
        <v>4922</v>
      </c>
      <c r="JQU1378" s="84" t="s">
        <v>5392</v>
      </c>
      <c r="JRG1378" s="84" t="s">
        <v>4922</v>
      </c>
      <c r="JRK1378" s="84" t="s">
        <v>5392</v>
      </c>
      <c r="JRW1378" s="84" t="s">
        <v>4922</v>
      </c>
      <c r="JSA1378" s="84" t="s">
        <v>5392</v>
      </c>
      <c r="JSM1378" s="84" t="s">
        <v>4922</v>
      </c>
      <c r="JSQ1378" s="84" t="s">
        <v>5392</v>
      </c>
      <c r="JTC1378" s="84" t="s">
        <v>4922</v>
      </c>
      <c r="JTG1378" s="84" t="s">
        <v>5392</v>
      </c>
      <c r="JTS1378" s="84" t="s">
        <v>4922</v>
      </c>
      <c r="JTW1378" s="84" t="s">
        <v>5392</v>
      </c>
      <c r="JUI1378" s="84" t="s">
        <v>4922</v>
      </c>
      <c r="JUM1378" s="84" t="s">
        <v>5392</v>
      </c>
      <c r="JUY1378" s="84" t="s">
        <v>4922</v>
      </c>
      <c r="JVC1378" s="84" t="s">
        <v>5392</v>
      </c>
      <c r="JVO1378" s="84" t="s">
        <v>4922</v>
      </c>
      <c r="JVS1378" s="84" t="s">
        <v>5392</v>
      </c>
      <c r="JWE1378" s="84" t="s">
        <v>4922</v>
      </c>
      <c r="JWI1378" s="84" t="s">
        <v>5392</v>
      </c>
      <c r="JWU1378" s="84" t="s">
        <v>4922</v>
      </c>
      <c r="JWY1378" s="84" t="s">
        <v>5392</v>
      </c>
      <c r="JXK1378" s="84" t="s">
        <v>4922</v>
      </c>
      <c r="JXO1378" s="84" t="s">
        <v>5392</v>
      </c>
      <c r="JYA1378" s="84" t="s">
        <v>4922</v>
      </c>
      <c r="JYE1378" s="84" t="s">
        <v>5392</v>
      </c>
      <c r="JYQ1378" s="84" t="s">
        <v>4922</v>
      </c>
      <c r="JYU1378" s="84" t="s">
        <v>5392</v>
      </c>
      <c r="JZG1378" s="84" t="s">
        <v>4922</v>
      </c>
      <c r="JZK1378" s="84" t="s">
        <v>5392</v>
      </c>
      <c r="JZW1378" s="84" t="s">
        <v>4922</v>
      </c>
      <c r="KAA1378" s="84" t="s">
        <v>5392</v>
      </c>
      <c r="KAM1378" s="84" t="s">
        <v>4922</v>
      </c>
      <c r="KAQ1378" s="84" t="s">
        <v>5392</v>
      </c>
      <c r="KBC1378" s="84" t="s">
        <v>4922</v>
      </c>
      <c r="KBG1378" s="84" t="s">
        <v>5392</v>
      </c>
      <c r="KBS1378" s="84" t="s">
        <v>4922</v>
      </c>
      <c r="KBW1378" s="84" t="s">
        <v>5392</v>
      </c>
      <c r="KCI1378" s="84" t="s">
        <v>4922</v>
      </c>
      <c r="KCM1378" s="84" t="s">
        <v>5392</v>
      </c>
      <c r="KCY1378" s="84" t="s">
        <v>4922</v>
      </c>
      <c r="KDC1378" s="84" t="s">
        <v>5392</v>
      </c>
      <c r="KDO1378" s="84" t="s">
        <v>4922</v>
      </c>
      <c r="KDS1378" s="84" t="s">
        <v>5392</v>
      </c>
      <c r="KEE1378" s="84" t="s">
        <v>4922</v>
      </c>
      <c r="KEI1378" s="84" t="s">
        <v>5392</v>
      </c>
      <c r="KEU1378" s="84" t="s">
        <v>4922</v>
      </c>
      <c r="KEY1378" s="84" t="s">
        <v>5392</v>
      </c>
      <c r="KFK1378" s="84" t="s">
        <v>4922</v>
      </c>
      <c r="KFO1378" s="84" t="s">
        <v>5392</v>
      </c>
      <c r="KGA1378" s="84" t="s">
        <v>4922</v>
      </c>
      <c r="KGE1378" s="84" t="s">
        <v>5392</v>
      </c>
      <c r="KGQ1378" s="84" t="s">
        <v>4922</v>
      </c>
      <c r="KGU1378" s="84" t="s">
        <v>5392</v>
      </c>
      <c r="KHG1378" s="84" t="s">
        <v>4922</v>
      </c>
      <c r="KHK1378" s="84" t="s">
        <v>5392</v>
      </c>
      <c r="KHW1378" s="84" t="s">
        <v>4922</v>
      </c>
      <c r="KIA1378" s="84" t="s">
        <v>5392</v>
      </c>
      <c r="KIM1378" s="84" t="s">
        <v>4922</v>
      </c>
      <c r="KIQ1378" s="84" t="s">
        <v>5392</v>
      </c>
      <c r="KJC1378" s="84" t="s">
        <v>4922</v>
      </c>
      <c r="KJG1378" s="84" t="s">
        <v>5392</v>
      </c>
      <c r="KJS1378" s="84" t="s">
        <v>4922</v>
      </c>
      <c r="KJW1378" s="84" t="s">
        <v>5392</v>
      </c>
      <c r="KKI1378" s="84" t="s">
        <v>4922</v>
      </c>
      <c r="KKM1378" s="84" t="s">
        <v>5392</v>
      </c>
      <c r="KKY1378" s="84" t="s">
        <v>4922</v>
      </c>
      <c r="KLC1378" s="84" t="s">
        <v>5392</v>
      </c>
      <c r="KLO1378" s="84" t="s">
        <v>4922</v>
      </c>
      <c r="KLS1378" s="84" t="s">
        <v>5392</v>
      </c>
      <c r="KME1378" s="84" t="s">
        <v>4922</v>
      </c>
      <c r="KMI1378" s="84" t="s">
        <v>5392</v>
      </c>
      <c r="KMU1378" s="84" t="s">
        <v>4922</v>
      </c>
      <c r="KMY1378" s="84" t="s">
        <v>5392</v>
      </c>
      <c r="KNK1378" s="84" t="s">
        <v>4922</v>
      </c>
      <c r="KNO1378" s="84" t="s">
        <v>5392</v>
      </c>
      <c r="KOA1378" s="84" t="s">
        <v>4922</v>
      </c>
      <c r="KOE1378" s="84" t="s">
        <v>5392</v>
      </c>
      <c r="KOQ1378" s="84" t="s">
        <v>4922</v>
      </c>
      <c r="KOU1378" s="84" t="s">
        <v>5392</v>
      </c>
      <c r="KPG1378" s="84" t="s">
        <v>4922</v>
      </c>
      <c r="KPK1378" s="84" t="s">
        <v>5392</v>
      </c>
      <c r="KPW1378" s="84" t="s">
        <v>4922</v>
      </c>
      <c r="KQA1378" s="84" t="s">
        <v>5392</v>
      </c>
      <c r="KQM1378" s="84" t="s">
        <v>4922</v>
      </c>
      <c r="KQQ1378" s="84" t="s">
        <v>5392</v>
      </c>
      <c r="KRC1378" s="84" t="s">
        <v>4922</v>
      </c>
      <c r="KRG1378" s="84" t="s">
        <v>5392</v>
      </c>
      <c r="KRS1378" s="84" t="s">
        <v>4922</v>
      </c>
      <c r="KRW1378" s="84" t="s">
        <v>5392</v>
      </c>
      <c r="KSI1378" s="84" t="s">
        <v>4922</v>
      </c>
      <c r="KSM1378" s="84" t="s">
        <v>5392</v>
      </c>
      <c r="KSY1378" s="84" t="s">
        <v>4922</v>
      </c>
      <c r="KTC1378" s="84" t="s">
        <v>5392</v>
      </c>
      <c r="KTO1378" s="84" t="s">
        <v>4922</v>
      </c>
      <c r="KTS1378" s="84" t="s">
        <v>5392</v>
      </c>
      <c r="KUE1378" s="84" t="s">
        <v>4922</v>
      </c>
      <c r="KUI1378" s="84" t="s">
        <v>5392</v>
      </c>
      <c r="KUU1378" s="84" t="s">
        <v>4922</v>
      </c>
      <c r="KUY1378" s="84" t="s">
        <v>5392</v>
      </c>
      <c r="KVK1378" s="84" t="s">
        <v>4922</v>
      </c>
      <c r="KVO1378" s="84" t="s">
        <v>5392</v>
      </c>
      <c r="KWA1378" s="84" t="s">
        <v>4922</v>
      </c>
      <c r="KWE1378" s="84" t="s">
        <v>5392</v>
      </c>
      <c r="KWQ1378" s="84" t="s">
        <v>4922</v>
      </c>
      <c r="KWU1378" s="84" t="s">
        <v>5392</v>
      </c>
      <c r="KXG1378" s="84" t="s">
        <v>4922</v>
      </c>
      <c r="KXK1378" s="84" t="s">
        <v>5392</v>
      </c>
      <c r="KXW1378" s="84" t="s">
        <v>4922</v>
      </c>
      <c r="KYA1378" s="84" t="s">
        <v>5392</v>
      </c>
      <c r="KYM1378" s="84" t="s">
        <v>4922</v>
      </c>
      <c r="KYQ1378" s="84" t="s">
        <v>5392</v>
      </c>
      <c r="KZC1378" s="84" t="s">
        <v>4922</v>
      </c>
      <c r="KZG1378" s="84" t="s">
        <v>5392</v>
      </c>
      <c r="KZS1378" s="84" t="s">
        <v>4922</v>
      </c>
      <c r="KZW1378" s="84" t="s">
        <v>5392</v>
      </c>
      <c r="LAI1378" s="84" t="s">
        <v>4922</v>
      </c>
      <c r="LAM1378" s="84" t="s">
        <v>5392</v>
      </c>
      <c r="LAY1378" s="84" t="s">
        <v>4922</v>
      </c>
      <c r="LBC1378" s="84" t="s">
        <v>5392</v>
      </c>
      <c r="LBO1378" s="84" t="s">
        <v>4922</v>
      </c>
      <c r="LBS1378" s="84" t="s">
        <v>5392</v>
      </c>
      <c r="LCE1378" s="84" t="s">
        <v>4922</v>
      </c>
      <c r="LCI1378" s="84" t="s">
        <v>5392</v>
      </c>
      <c r="LCU1378" s="84" t="s">
        <v>4922</v>
      </c>
      <c r="LCY1378" s="84" t="s">
        <v>5392</v>
      </c>
      <c r="LDK1378" s="84" t="s">
        <v>4922</v>
      </c>
      <c r="LDO1378" s="84" t="s">
        <v>5392</v>
      </c>
      <c r="LEA1378" s="84" t="s">
        <v>4922</v>
      </c>
      <c r="LEE1378" s="84" t="s">
        <v>5392</v>
      </c>
      <c r="LEQ1378" s="84" t="s">
        <v>4922</v>
      </c>
      <c r="LEU1378" s="84" t="s">
        <v>5392</v>
      </c>
      <c r="LFG1378" s="84" t="s">
        <v>4922</v>
      </c>
      <c r="LFK1378" s="84" t="s">
        <v>5392</v>
      </c>
      <c r="LFW1378" s="84" t="s">
        <v>4922</v>
      </c>
      <c r="LGA1378" s="84" t="s">
        <v>5392</v>
      </c>
      <c r="LGM1378" s="84" t="s">
        <v>4922</v>
      </c>
      <c r="LGQ1378" s="84" t="s">
        <v>5392</v>
      </c>
      <c r="LHC1378" s="84" t="s">
        <v>4922</v>
      </c>
      <c r="LHG1378" s="84" t="s">
        <v>5392</v>
      </c>
      <c r="LHS1378" s="84" t="s">
        <v>4922</v>
      </c>
      <c r="LHW1378" s="84" t="s">
        <v>5392</v>
      </c>
      <c r="LII1378" s="84" t="s">
        <v>4922</v>
      </c>
      <c r="LIM1378" s="84" t="s">
        <v>5392</v>
      </c>
      <c r="LIY1378" s="84" t="s">
        <v>4922</v>
      </c>
      <c r="LJC1378" s="84" t="s">
        <v>5392</v>
      </c>
      <c r="LJO1378" s="84" t="s">
        <v>4922</v>
      </c>
      <c r="LJS1378" s="84" t="s">
        <v>5392</v>
      </c>
      <c r="LKE1378" s="84" t="s">
        <v>4922</v>
      </c>
      <c r="LKI1378" s="84" t="s">
        <v>5392</v>
      </c>
      <c r="LKU1378" s="84" t="s">
        <v>4922</v>
      </c>
      <c r="LKY1378" s="84" t="s">
        <v>5392</v>
      </c>
      <c r="LLK1378" s="84" t="s">
        <v>4922</v>
      </c>
      <c r="LLO1378" s="84" t="s">
        <v>5392</v>
      </c>
      <c r="LMA1378" s="84" t="s">
        <v>4922</v>
      </c>
      <c r="LME1378" s="84" t="s">
        <v>5392</v>
      </c>
      <c r="LMQ1378" s="84" t="s">
        <v>4922</v>
      </c>
      <c r="LMU1378" s="84" t="s">
        <v>5392</v>
      </c>
      <c r="LNG1378" s="84" t="s">
        <v>4922</v>
      </c>
      <c r="LNK1378" s="84" t="s">
        <v>5392</v>
      </c>
      <c r="LNW1378" s="84" t="s">
        <v>4922</v>
      </c>
      <c r="LOA1378" s="84" t="s">
        <v>5392</v>
      </c>
      <c r="LOM1378" s="84" t="s">
        <v>4922</v>
      </c>
      <c r="LOQ1378" s="84" t="s">
        <v>5392</v>
      </c>
      <c r="LPC1378" s="84" t="s">
        <v>4922</v>
      </c>
      <c r="LPG1378" s="84" t="s">
        <v>5392</v>
      </c>
      <c r="LPS1378" s="84" t="s">
        <v>4922</v>
      </c>
      <c r="LPW1378" s="84" t="s">
        <v>5392</v>
      </c>
      <c r="LQI1378" s="84" t="s">
        <v>4922</v>
      </c>
      <c r="LQM1378" s="84" t="s">
        <v>5392</v>
      </c>
      <c r="LQY1378" s="84" t="s">
        <v>4922</v>
      </c>
      <c r="LRC1378" s="84" t="s">
        <v>5392</v>
      </c>
      <c r="LRO1378" s="84" t="s">
        <v>4922</v>
      </c>
      <c r="LRS1378" s="84" t="s">
        <v>5392</v>
      </c>
      <c r="LSE1378" s="84" t="s">
        <v>4922</v>
      </c>
      <c r="LSI1378" s="84" t="s">
        <v>5392</v>
      </c>
      <c r="LSU1378" s="84" t="s">
        <v>4922</v>
      </c>
      <c r="LSY1378" s="84" t="s">
        <v>5392</v>
      </c>
      <c r="LTK1378" s="84" t="s">
        <v>4922</v>
      </c>
      <c r="LTO1378" s="84" t="s">
        <v>5392</v>
      </c>
      <c r="LUA1378" s="84" t="s">
        <v>4922</v>
      </c>
      <c r="LUE1378" s="84" t="s">
        <v>5392</v>
      </c>
      <c r="LUQ1378" s="84" t="s">
        <v>4922</v>
      </c>
      <c r="LUU1378" s="84" t="s">
        <v>5392</v>
      </c>
      <c r="LVG1378" s="84" t="s">
        <v>4922</v>
      </c>
      <c r="LVK1378" s="84" t="s">
        <v>5392</v>
      </c>
      <c r="LVW1378" s="84" t="s">
        <v>4922</v>
      </c>
      <c r="LWA1378" s="84" t="s">
        <v>5392</v>
      </c>
      <c r="LWM1378" s="84" t="s">
        <v>4922</v>
      </c>
      <c r="LWQ1378" s="84" t="s">
        <v>5392</v>
      </c>
      <c r="LXC1378" s="84" t="s">
        <v>4922</v>
      </c>
      <c r="LXG1378" s="84" t="s">
        <v>5392</v>
      </c>
      <c r="LXS1378" s="84" t="s">
        <v>4922</v>
      </c>
      <c r="LXW1378" s="84" t="s">
        <v>5392</v>
      </c>
      <c r="LYI1378" s="84" t="s">
        <v>4922</v>
      </c>
      <c r="LYM1378" s="84" t="s">
        <v>5392</v>
      </c>
      <c r="LYY1378" s="84" t="s">
        <v>4922</v>
      </c>
      <c r="LZC1378" s="84" t="s">
        <v>5392</v>
      </c>
      <c r="LZO1378" s="84" t="s">
        <v>4922</v>
      </c>
      <c r="LZS1378" s="84" t="s">
        <v>5392</v>
      </c>
      <c r="MAE1378" s="84" t="s">
        <v>4922</v>
      </c>
      <c r="MAI1378" s="84" t="s">
        <v>5392</v>
      </c>
      <c r="MAU1378" s="84" t="s">
        <v>4922</v>
      </c>
      <c r="MAY1378" s="84" t="s">
        <v>5392</v>
      </c>
      <c r="MBK1378" s="84" t="s">
        <v>4922</v>
      </c>
      <c r="MBO1378" s="84" t="s">
        <v>5392</v>
      </c>
      <c r="MCA1378" s="84" t="s">
        <v>4922</v>
      </c>
      <c r="MCE1378" s="84" t="s">
        <v>5392</v>
      </c>
      <c r="MCQ1378" s="84" t="s">
        <v>4922</v>
      </c>
      <c r="MCU1378" s="84" t="s">
        <v>5392</v>
      </c>
      <c r="MDG1378" s="84" t="s">
        <v>4922</v>
      </c>
      <c r="MDK1378" s="84" t="s">
        <v>5392</v>
      </c>
      <c r="MDW1378" s="84" t="s">
        <v>4922</v>
      </c>
      <c r="MEA1378" s="84" t="s">
        <v>5392</v>
      </c>
      <c r="MEM1378" s="84" t="s">
        <v>4922</v>
      </c>
      <c r="MEQ1378" s="84" t="s">
        <v>5392</v>
      </c>
      <c r="MFC1378" s="84" t="s">
        <v>4922</v>
      </c>
      <c r="MFG1378" s="84" t="s">
        <v>5392</v>
      </c>
      <c r="MFS1378" s="84" t="s">
        <v>4922</v>
      </c>
      <c r="MFW1378" s="84" t="s">
        <v>5392</v>
      </c>
      <c r="MGI1378" s="84" t="s">
        <v>4922</v>
      </c>
      <c r="MGM1378" s="84" t="s">
        <v>5392</v>
      </c>
      <c r="MGY1378" s="84" t="s">
        <v>4922</v>
      </c>
      <c r="MHC1378" s="84" t="s">
        <v>5392</v>
      </c>
      <c r="MHO1378" s="84" t="s">
        <v>4922</v>
      </c>
      <c r="MHS1378" s="84" t="s">
        <v>5392</v>
      </c>
      <c r="MIE1378" s="84" t="s">
        <v>4922</v>
      </c>
      <c r="MII1378" s="84" t="s">
        <v>5392</v>
      </c>
      <c r="MIU1378" s="84" t="s">
        <v>4922</v>
      </c>
      <c r="MIY1378" s="84" t="s">
        <v>5392</v>
      </c>
      <c r="MJK1378" s="84" t="s">
        <v>4922</v>
      </c>
      <c r="MJO1378" s="84" t="s">
        <v>5392</v>
      </c>
      <c r="MKA1378" s="84" t="s">
        <v>4922</v>
      </c>
      <c r="MKE1378" s="84" t="s">
        <v>5392</v>
      </c>
      <c r="MKQ1378" s="84" t="s">
        <v>4922</v>
      </c>
      <c r="MKU1378" s="84" t="s">
        <v>5392</v>
      </c>
      <c r="MLG1378" s="84" t="s">
        <v>4922</v>
      </c>
      <c r="MLK1378" s="84" t="s">
        <v>5392</v>
      </c>
      <c r="MLW1378" s="84" t="s">
        <v>4922</v>
      </c>
      <c r="MMA1378" s="84" t="s">
        <v>5392</v>
      </c>
      <c r="MMM1378" s="84" t="s">
        <v>4922</v>
      </c>
      <c r="MMQ1378" s="84" t="s">
        <v>5392</v>
      </c>
      <c r="MNC1378" s="84" t="s">
        <v>4922</v>
      </c>
      <c r="MNG1378" s="84" t="s">
        <v>5392</v>
      </c>
      <c r="MNS1378" s="84" t="s">
        <v>4922</v>
      </c>
      <c r="MNW1378" s="84" t="s">
        <v>5392</v>
      </c>
      <c r="MOI1378" s="84" t="s">
        <v>4922</v>
      </c>
      <c r="MOM1378" s="84" t="s">
        <v>5392</v>
      </c>
      <c r="MOY1378" s="84" t="s">
        <v>4922</v>
      </c>
      <c r="MPC1378" s="84" t="s">
        <v>5392</v>
      </c>
      <c r="MPO1378" s="84" t="s">
        <v>4922</v>
      </c>
      <c r="MPS1378" s="84" t="s">
        <v>5392</v>
      </c>
      <c r="MQE1378" s="84" t="s">
        <v>4922</v>
      </c>
      <c r="MQI1378" s="84" t="s">
        <v>5392</v>
      </c>
      <c r="MQU1378" s="84" t="s">
        <v>4922</v>
      </c>
      <c r="MQY1378" s="84" t="s">
        <v>5392</v>
      </c>
      <c r="MRK1378" s="84" t="s">
        <v>4922</v>
      </c>
      <c r="MRO1378" s="84" t="s">
        <v>5392</v>
      </c>
      <c r="MSA1378" s="84" t="s">
        <v>4922</v>
      </c>
      <c r="MSE1378" s="84" t="s">
        <v>5392</v>
      </c>
      <c r="MSQ1378" s="84" t="s">
        <v>4922</v>
      </c>
      <c r="MSU1378" s="84" t="s">
        <v>5392</v>
      </c>
      <c r="MTG1378" s="84" t="s">
        <v>4922</v>
      </c>
      <c r="MTK1378" s="84" t="s">
        <v>5392</v>
      </c>
      <c r="MTW1378" s="84" t="s">
        <v>4922</v>
      </c>
      <c r="MUA1378" s="84" t="s">
        <v>5392</v>
      </c>
      <c r="MUM1378" s="84" t="s">
        <v>4922</v>
      </c>
      <c r="MUQ1378" s="84" t="s">
        <v>5392</v>
      </c>
      <c r="MVC1378" s="84" t="s">
        <v>4922</v>
      </c>
      <c r="MVG1378" s="84" t="s">
        <v>5392</v>
      </c>
      <c r="MVS1378" s="84" t="s">
        <v>4922</v>
      </c>
      <c r="MVW1378" s="84" t="s">
        <v>5392</v>
      </c>
      <c r="MWI1378" s="84" t="s">
        <v>4922</v>
      </c>
      <c r="MWM1378" s="84" t="s">
        <v>5392</v>
      </c>
      <c r="MWY1378" s="84" t="s">
        <v>4922</v>
      </c>
      <c r="MXC1378" s="84" t="s">
        <v>5392</v>
      </c>
      <c r="MXO1378" s="84" t="s">
        <v>4922</v>
      </c>
      <c r="MXS1378" s="84" t="s">
        <v>5392</v>
      </c>
      <c r="MYE1378" s="84" t="s">
        <v>4922</v>
      </c>
      <c r="MYI1378" s="84" t="s">
        <v>5392</v>
      </c>
      <c r="MYU1378" s="84" t="s">
        <v>4922</v>
      </c>
      <c r="MYY1378" s="84" t="s">
        <v>5392</v>
      </c>
      <c r="MZK1378" s="84" t="s">
        <v>4922</v>
      </c>
      <c r="MZO1378" s="84" t="s">
        <v>5392</v>
      </c>
      <c r="NAA1378" s="84" t="s">
        <v>4922</v>
      </c>
      <c r="NAE1378" s="84" t="s">
        <v>5392</v>
      </c>
      <c r="NAQ1378" s="84" t="s">
        <v>4922</v>
      </c>
      <c r="NAU1378" s="84" t="s">
        <v>5392</v>
      </c>
      <c r="NBG1378" s="84" t="s">
        <v>4922</v>
      </c>
      <c r="NBK1378" s="84" t="s">
        <v>5392</v>
      </c>
      <c r="NBW1378" s="84" t="s">
        <v>4922</v>
      </c>
      <c r="NCA1378" s="84" t="s">
        <v>5392</v>
      </c>
      <c r="NCM1378" s="84" t="s">
        <v>4922</v>
      </c>
      <c r="NCQ1378" s="84" t="s">
        <v>5392</v>
      </c>
      <c r="NDC1378" s="84" t="s">
        <v>4922</v>
      </c>
      <c r="NDG1378" s="84" t="s">
        <v>5392</v>
      </c>
      <c r="NDS1378" s="84" t="s">
        <v>4922</v>
      </c>
      <c r="NDW1378" s="84" t="s">
        <v>5392</v>
      </c>
      <c r="NEI1378" s="84" t="s">
        <v>4922</v>
      </c>
      <c r="NEM1378" s="84" t="s">
        <v>5392</v>
      </c>
      <c r="NEY1378" s="84" t="s">
        <v>4922</v>
      </c>
      <c r="NFC1378" s="84" t="s">
        <v>5392</v>
      </c>
      <c r="NFO1378" s="84" t="s">
        <v>4922</v>
      </c>
      <c r="NFS1378" s="84" t="s">
        <v>5392</v>
      </c>
      <c r="NGE1378" s="84" t="s">
        <v>4922</v>
      </c>
      <c r="NGI1378" s="84" t="s">
        <v>5392</v>
      </c>
      <c r="NGU1378" s="84" t="s">
        <v>4922</v>
      </c>
      <c r="NGY1378" s="84" t="s">
        <v>5392</v>
      </c>
      <c r="NHK1378" s="84" t="s">
        <v>4922</v>
      </c>
      <c r="NHO1378" s="84" t="s">
        <v>5392</v>
      </c>
      <c r="NIA1378" s="84" t="s">
        <v>4922</v>
      </c>
      <c r="NIE1378" s="84" t="s">
        <v>5392</v>
      </c>
      <c r="NIQ1378" s="84" t="s">
        <v>4922</v>
      </c>
      <c r="NIU1378" s="84" t="s">
        <v>5392</v>
      </c>
      <c r="NJG1378" s="84" t="s">
        <v>4922</v>
      </c>
      <c r="NJK1378" s="84" t="s">
        <v>5392</v>
      </c>
      <c r="NJW1378" s="84" t="s">
        <v>4922</v>
      </c>
      <c r="NKA1378" s="84" t="s">
        <v>5392</v>
      </c>
      <c r="NKM1378" s="84" t="s">
        <v>4922</v>
      </c>
      <c r="NKQ1378" s="84" t="s">
        <v>5392</v>
      </c>
      <c r="NLC1378" s="84" t="s">
        <v>4922</v>
      </c>
      <c r="NLG1378" s="84" t="s">
        <v>5392</v>
      </c>
      <c r="NLS1378" s="84" t="s">
        <v>4922</v>
      </c>
      <c r="NLW1378" s="84" t="s">
        <v>5392</v>
      </c>
      <c r="NMI1378" s="84" t="s">
        <v>4922</v>
      </c>
      <c r="NMM1378" s="84" t="s">
        <v>5392</v>
      </c>
      <c r="NMY1378" s="84" t="s">
        <v>4922</v>
      </c>
      <c r="NNC1378" s="84" t="s">
        <v>5392</v>
      </c>
      <c r="NNO1378" s="84" t="s">
        <v>4922</v>
      </c>
      <c r="NNS1378" s="84" t="s">
        <v>5392</v>
      </c>
      <c r="NOE1378" s="84" t="s">
        <v>4922</v>
      </c>
      <c r="NOI1378" s="84" t="s">
        <v>5392</v>
      </c>
      <c r="NOU1378" s="84" t="s">
        <v>4922</v>
      </c>
      <c r="NOY1378" s="84" t="s">
        <v>5392</v>
      </c>
      <c r="NPK1378" s="84" t="s">
        <v>4922</v>
      </c>
      <c r="NPO1378" s="84" t="s">
        <v>5392</v>
      </c>
      <c r="NQA1378" s="84" t="s">
        <v>4922</v>
      </c>
      <c r="NQE1378" s="84" t="s">
        <v>5392</v>
      </c>
      <c r="NQQ1378" s="84" t="s">
        <v>4922</v>
      </c>
      <c r="NQU1378" s="84" t="s">
        <v>5392</v>
      </c>
      <c r="NRG1378" s="84" t="s">
        <v>4922</v>
      </c>
      <c r="NRK1378" s="84" t="s">
        <v>5392</v>
      </c>
      <c r="NRW1378" s="84" t="s">
        <v>4922</v>
      </c>
      <c r="NSA1378" s="84" t="s">
        <v>5392</v>
      </c>
      <c r="NSM1378" s="84" t="s">
        <v>4922</v>
      </c>
      <c r="NSQ1378" s="84" t="s">
        <v>5392</v>
      </c>
      <c r="NTC1378" s="84" t="s">
        <v>4922</v>
      </c>
      <c r="NTG1378" s="84" t="s">
        <v>5392</v>
      </c>
      <c r="NTS1378" s="84" t="s">
        <v>4922</v>
      </c>
      <c r="NTW1378" s="84" t="s">
        <v>5392</v>
      </c>
      <c r="NUI1378" s="84" t="s">
        <v>4922</v>
      </c>
      <c r="NUM1378" s="84" t="s">
        <v>5392</v>
      </c>
      <c r="NUY1378" s="84" t="s">
        <v>4922</v>
      </c>
      <c r="NVC1378" s="84" t="s">
        <v>5392</v>
      </c>
      <c r="NVO1378" s="84" t="s">
        <v>4922</v>
      </c>
      <c r="NVS1378" s="84" t="s">
        <v>5392</v>
      </c>
      <c r="NWE1378" s="84" t="s">
        <v>4922</v>
      </c>
      <c r="NWI1378" s="84" t="s">
        <v>5392</v>
      </c>
      <c r="NWU1378" s="84" t="s">
        <v>4922</v>
      </c>
      <c r="NWY1378" s="84" t="s">
        <v>5392</v>
      </c>
      <c r="NXK1378" s="84" t="s">
        <v>4922</v>
      </c>
      <c r="NXO1378" s="84" t="s">
        <v>5392</v>
      </c>
      <c r="NYA1378" s="84" t="s">
        <v>4922</v>
      </c>
      <c r="NYE1378" s="84" t="s">
        <v>5392</v>
      </c>
      <c r="NYQ1378" s="84" t="s">
        <v>4922</v>
      </c>
      <c r="NYU1378" s="84" t="s">
        <v>5392</v>
      </c>
      <c r="NZG1378" s="84" t="s">
        <v>4922</v>
      </c>
      <c r="NZK1378" s="84" t="s">
        <v>5392</v>
      </c>
      <c r="NZW1378" s="84" t="s">
        <v>4922</v>
      </c>
      <c r="OAA1378" s="84" t="s">
        <v>5392</v>
      </c>
      <c r="OAM1378" s="84" t="s">
        <v>4922</v>
      </c>
      <c r="OAQ1378" s="84" t="s">
        <v>5392</v>
      </c>
      <c r="OBC1378" s="84" t="s">
        <v>4922</v>
      </c>
      <c r="OBG1378" s="84" t="s">
        <v>5392</v>
      </c>
      <c r="OBS1378" s="84" t="s">
        <v>4922</v>
      </c>
      <c r="OBW1378" s="84" t="s">
        <v>5392</v>
      </c>
      <c r="OCI1378" s="84" t="s">
        <v>4922</v>
      </c>
      <c r="OCM1378" s="84" t="s">
        <v>5392</v>
      </c>
      <c r="OCY1378" s="84" t="s">
        <v>4922</v>
      </c>
      <c r="ODC1378" s="84" t="s">
        <v>5392</v>
      </c>
      <c r="ODO1378" s="84" t="s">
        <v>4922</v>
      </c>
      <c r="ODS1378" s="84" t="s">
        <v>5392</v>
      </c>
      <c r="OEE1378" s="84" t="s">
        <v>4922</v>
      </c>
      <c r="OEI1378" s="84" t="s">
        <v>5392</v>
      </c>
      <c r="OEU1378" s="84" t="s">
        <v>4922</v>
      </c>
      <c r="OEY1378" s="84" t="s">
        <v>5392</v>
      </c>
      <c r="OFK1378" s="84" t="s">
        <v>4922</v>
      </c>
      <c r="OFO1378" s="84" t="s">
        <v>5392</v>
      </c>
      <c r="OGA1378" s="84" t="s">
        <v>4922</v>
      </c>
      <c r="OGE1378" s="84" t="s">
        <v>5392</v>
      </c>
      <c r="OGQ1378" s="84" t="s">
        <v>4922</v>
      </c>
      <c r="OGU1378" s="84" t="s">
        <v>5392</v>
      </c>
      <c r="OHG1378" s="84" t="s">
        <v>4922</v>
      </c>
      <c r="OHK1378" s="84" t="s">
        <v>5392</v>
      </c>
      <c r="OHW1378" s="84" t="s">
        <v>4922</v>
      </c>
      <c r="OIA1378" s="84" t="s">
        <v>5392</v>
      </c>
      <c r="OIM1378" s="84" t="s">
        <v>4922</v>
      </c>
      <c r="OIQ1378" s="84" t="s">
        <v>5392</v>
      </c>
      <c r="OJC1378" s="84" t="s">
        <v>4922</v>
      </c>
      <c r="OJG1378" s="84" t="s">
        <v>5392</v>
      </c>
      <c r="OJS1378" s="84" t="s">
        <v>4922</v>
      </c>
      <c r="OJW1378" s="84" t="s">
        <v>5392</v>
      </c>
      <c r="OKI1378" s="84" t="s">
        <v>4922</v>
      </c>
      <c r="OKM1378" s="84" t="s">
        <v>5392</v>
      </c>
      <c r="OKY1378" s="84" t="s">
        <v>4922</v>
      </c>
      <c r="OLC1378" s="84" t="s">
        <v>5392</v>
      </c>
      <c r="OLO1378" s="84" t="s">
        <v>4922</v>
      </c>
      <c r="OLS1378" s="84" t="s">
        <v>5392</v>
      </c>
      <c r="OME1378" s="84" t="s">
        <v>4922</v>
      </c>
      <c r="OMI1378" s="84" t="s">
        <v>5392</v>
      </c>
      <c r="OMU1378" s="84" t="s">
        <v>4922</v>
      </c>
      <c r="OMY1378" s="84" t="s">
        <v>5392</v>
      </c>
      <c r="ONK1378" s="84" t="s">
        <v>4922</v>
      </c>
      <c r="ONO1378" s="84" t="s">
        <v>5392</v>
      </c>
      <c r="OOA1378" s="84" t="s">
        <v>4922</v>
      </c>
      <c r="OOE1378" s="84" t="s">
        <v>5392</v>
      </c>
      <c r="OOQ1378" s="84" t="s">
        <v>4922</v>
      </c>
      <c r="OOU1378" s="84" t="s">
        <v>5392</v>
      </c>
      <c r="OPG1378" s="84" t="s">
        <v>4922</v>
      </c>
      <c r="OPK1378" s="84" t="s">
        <v>5392</v>
      </c>
      <c r="OPW1378" s="84" t="s">
        <v>4922</v>
      </c>
      <c r="OQA1378" s="84" t="s">
        <v>5392</v>
      </c>
      <c r="OQM1378" s="84" t="s">
        <v>4922</v>
      </c>
      <c r="OQQ1378" s="84" t="s">
        <v>5392</v>
      </c>
      <c r="ORC1378" s="84" t="s">
        <v>4922</v>
      </c>
      <c r="ORG1378" s="84" t="s">
        <v>5392</v>
      </c>
      <c r="ORS1378" s="84" t="s">
        <v>4922</v>
      </c>
      <c r="ORW1378" s="84" t="s">
        <v>5392</v>
      </c>
      <c r="OSI1378" s="84" t="s">
        <v>4922</v>
      </c>
      <c r="OSM1378" s="84" t="s">
        <v>5392</v>
      </c>
      <c r="OSY1378" s="84" t="s">
        <v>4922</v>
      </c>
      <c r="OTC1378" s="84" t="s">
        <v>5392</v>
      </c>
      <c r="OTO1378" s="84" t="s">
        <v>4922</v>
      </c>
      <c r="OTS1378" s="84" t="s">
        <v>5392</v>
      </c>
      <c r="OUE1378" s="84" t="s">
        <v>4922</v>
      </c>
      <c r="OUI1378" s="84" t="s">
        <v>5392</v>
      </c>
      <c r="OUU1378" s="84" t="s">
        <v>4922</v>
      </c>
      <c r="OUY1378" s="84" t="s">
        <v>5392</v>
      </c>
      <c r="OVK1378" s="84" t="s">
        <v>4922</v>
      </c>
      <c r="OVO1378" s="84" t="s">
        <v>5392</v>
      </c>
      <c r="OWA1378" s="84" t="s">
        <v>4922</v>
      </c>
      <c r="OWE1378" s="84" t="s">
        <v>5392</v>
      </c>
      <c r="OWQ1378" s="84" t="s">
        <v>4922</v>
      </c>
      <c r="OWU1378" s="84" t="s">
        <v>5392</v>
      </c>
      <c r="OXG1378" s="84" t="s">
        <v>4922</v>
      </c>
      <c r="OXK1378" s="84" t="s">
        <v>5392</v>
      </c>
      <c r="OXW1378" s="84" t="s">
        <v>4922</v>
      </c>
      <c r="OYA1378" s="84" t="s">
        <v>5392</v>
      </c>
      <c r="OYM1378" s="84" t="s">
        <v>4922</v>
      </c>
      <c r="OYQ1378" s="84" t="s">
        <v>5392</v>
      </c>
      <c r="OZC1378" s="84" t="s">
        <v>4922</v>
      </c>
      <c r="OZG1378" s="84" t="s">
        <v>5392</v>
      </c>
      <c r="OZS1378" s="84" t="s">
        <v>4922</v>
      </c>
      <c r="OZW1378" s="84" t="s">
        <v>5392</v>
      </c>
      <c r="PAI1378" s="84" t="s">
        <v>4922</v>
      </c>
      <c r="PAM1378" s="84" t="s">
        <v>5392</v>
      </c>
      <c r="PAY1378" s="84" t="s">
        <v>4922</v>
      </c>
      <c r="PBC1378" s="84" t="s">
        <v>5392</v>
      </c>
      <c r="PBO1378" s="84" t="s">
        <v>4922</v>
      </c>
      <c r="PBS1378" s="84" t="s">
        <v>5392</v>
      </c>
      <c r="PCE1378" s="84" t="s">
        <v>4922</v>
      </c>
      <c r="PCI1378" s="84" t="s">
        <v>5392</v>
      </c>
      <c r="PCU1378" s="84" t="s">
        <v>4922</v>
      </c>
      <c r="PCY1378" s="84" t="s">
        <v>5392</v>
      </c>
      <c r="PDK1378" s="84" t="s">
        <v>4922</v>
      </c>
      <c r="PDO1378" s="84" t="s">
        <v>5392</v>
      </c>
      <c r="PEA1378" s="84" t="s">
        <v>4922</v>
      </c>
      <c r="PEE1378" s="84" t="s">
        <v>5392</v>
      </c>
      <c r="PEQ1378" s="84" t="s">
        <v>4922</v>
      </c>
      <c r="PEU1378" s="84" t="s">
        <v>5392</v>
      </c>
      <c r="PFG1378" s="84" t="s">
        <v>4922</v>
      </c>
      <c r="PFK1378" s="84" t="s">
        <v>5392</v>
      </c>
      <c r="PFW1378" s="84" t="s">
        <v>4922</v>
      </c>
      <c r="PGA1378" s="84" t="s">
        <v>5392</v>
      </c>
      <c r="PGM1378" s="84" t="s">
        <v>4922</v>
      </c>
      <c r="PGQ1378" s="84" t="s">
        <v>5392</v>
      </c>
      <c r="PHC1378" s="84" t="s">
        <v>4922</v>
      </c>
      <c r="PHG1378" s="84" t="s">
        <v>5392</v>
      </c>
      <c r="PHS1378" s="84" t="s">
        <v>4922</v>
      </c>
      <c r="PHW1378" s="84" t="s">
        <v>5392</v>
      </c>
      <c r="PII1378" s="84" t="s">
        <v>4922</v>
      </c>
      <c r="PIM1378" s="84" t="s">
        <v>5392</v>
      </c>
      <c r="PIY1378" s="84" t="s">
        <v>4922</v>
      </c>
      <c r="PJC1378" s="84" t="s">
        <v>5392</v>
      </c>
      <c r="PJO1378" s="84" t="s">
        <v>4922</v>
      </c>
      <c r="PJS1378" s="84" t="s">
        <v>5392</v>
      </c>
      <c r="PKE1378" s="84" t="s">
        <v>4922</v>
      </c>
      <c r="PKI1378" s="84" t="s">
        <v>5392</v>
      </c>
      <c r="PKU1378" s="84" t="s">
        <v>4922</v>
      </c>
      <c r="PKY1378" s="84" t="s">
        <v>5392</v>
      </c>
      <c r="PLK1378" s="84" t="s">
        <v>4922</v>
      </c>
      <c r="PLO1378" s="84" t="s">
        <v>5392</v>
      </c>
      <c r="PMA1378" s="84" t="s">
        <v>4922</v>
      </c>
      <c r="PME1378" s="84" t="s">
        <v>5392</v>
      </c>
      <c r="PMQ1378" s="84" t="s">
        <v>4922</v>
      </c>
      <c r="PMU1378" s="84" t="s">
        <v>5392</v>
      </c>
      <c r="PNG1378" s="84" t="s">
        <v>4922</v>
      </c>
      <c r="PNK1378" s="84" t="s">
        <v>5392</v>
      </c>
      <c r="PNW1378" s="84" t="s">
        <v>4922</v>
      </c>
      <c r="POA1378" s="84" t="s">
        <v>5392</v>
      </c>
      <c r="POM1378" s="84" t="s">
        <v>4922</v>
      </c>
      <c r="POQ1378" s="84" t="s">
        <v>5392</v>
      </c>
      <c r="PPC1378" s="84" t="s">
        <v>4922</v>
      </c>
      <c r="PPG1378" s="84" t="s">
        <v>5392</v>
      </c>
      <c r="PPS1378" s="84" t="s">
        <v>4922</v>
      </c>
      <c r="PPW1378" s="84" t="s">
        <v>5392</v>
      </c>
      <c r="PQI1378" s="84" t="s">
        <v>4922</v>
      </c>
      <c r="PQM1378" s="84" t="s">
        <v>5392</v>
      </c>
      <c r="PQY1378" s="84" t="s">
        <v>4922</v>
      </c>
      <c r="PRC1378" s="84" t="s">
        <v>5392</v>
      </c>
      <c r="PRO1378" s="84" t="s">
        <v>4922</v>
      </c>
      <c r="PRS1378" s="84" t="s">
        <v>5392</v>
      </c>
      <c r="PSE1378" s="84" t="s">
        <v>4922</v>
      </c>
      <c r="PSI1378" s="84" t="s">
        <v>5392</v>
      </c>
      <c r="PSU1378" s="84" t="s">
        <v>4922</v>
      </c>
      <c r="PSY1378" s="84" t="s">
        <v>5392</v>
      </c>
      <c r="PTK1378" s="84" t="s">
        <v>4922</v>
      </c>
      <c r="PTO1378" s="84" t="s">
        <v>5392</v>
      </c>
      <c r="PUA1378" s="84" t="s">
        <v>4922</v>
      </c>
      <c r="PUE1378" s="84" t="s">
        <v>5392</v>
      </c>
      <c r="PUQ1378" s="84" t="s">
        <v>4922</v>
      </c>
      <c r="PUU1378" s="84" t="s">
        <v>5392</v>
      </c>
      <c r="PVG1378" s="84" t="s">
        <v>4922</v>
      </c>
      <c r="PVK1378" s="84" t="s">
        <v>5392</v>
      </c>
      <c r="PVW1378" s="84" t="s">
        <v>4922</v>
      </c>
      <c r="PWA1378" s="84" t="s">
        <v>5392</v>
      </c>
      <c r="PWM1378" s="84" t="s">
        <v>4922</v>
      </c>
      <c r="PWQ1378" s="84" t="s">
        <v>5392</v>
      </c>
      <c r="PXC1378" s="84" t="s">
        <v>4922</v>
      </c>
      <c r="PXG1378" s="84" t="s">
        <v>5392</v>
      </c>
      <c r="PXS1378" s="84" t="s">
        <v>4922</v>
      </c>
      <c r="PXW1378" s="84" t="s">
        <v>5392</v>
      </c>
      <c r="PYI1378" s="84" t="s">
        <v>4922</v>
      </c>
      <c r="PYM1378" s="84" t="s">
        <v>5392</v>
      </c>
      <c r="PYY1378" s="84" t="s">
        <v>4922</v>
      </c>
      <c r="PZC1378" s="84" t="s">
        <v>5392</v>
      </c>
      <c r="PZO1378" s="84" t="s">
        <v>4922</v>
      </c>
      <c r="PZS1378" s="84" t="s">
        <v>5392</v>
      </c>
      <c r="QAE1378" s="84" t="s">
        <v>4922</v>
      </c>
      <c r="QAI1378" s="84" t="s">
        <v>5392</v>
      </c>
      <c r="QAU1378" s="84" t="s">
        <v>4922</v>
      </c>
      <c r="QAY1378" s="84" t="s">
        <v>5392</v>
      </c>
      <c r="QBK1378" s="84" t="s">
        <v>4922</v>
      </c>
      <c r="QBO1378" s="84" t="s">
        <v>5392</v>
      </c>
      <c r="QCA1378" s="84" t="s">
        <v>4922</v>
      </c>
      <c r="QCE1378" s="84" t="s">
        <v>5392</v>
      </c>
      <c r="QCQ1378" s="84" t="s">
        <v>4922</v>
      </c>
      <c r="QCU1378" s="84" t="s">
        <v>5392</v>
      </c>
      <c r="QDG1378" s="84" t="s">
        <v>4922</v>
      </c>
      <c r="QDK1378" s="84" t="s">
        <v>5392</v>
      </c>
      <c r="QDW1378" s="84" t="s">
        <v>4922</v>
      </c>
      <c r="QEA1378" s="84" t="s">
        <v>5392</v>
      </c>
      <c r="QEM1378" s="84" t="s">
        <v>4922</v>
      </c>
      <c r="QEQ1378" s="84" t="s">
        <v>5392</v>
      </c>
      <c r="QFC1378" s="84" t="s">
        <v>4922</v>
      </c>
      <c r="QFG1378" s="84" t="s">
        <v>5392</v>
      </c>
      <c r="QFS1378" s="84" t="s">
        <v>4922</v>
      </c>
      <c r="QFW1378" s="84" t="s">
        <v>5392</v>
      </c>
      <c r="QGI1378" s="84" t="s">
        <v>4922</v>
      </c>
      <c r="QGM1378" s="84" t="s">
        <v>5392</v>
      </c>
      <c r="QGY1378" s="84" t="s">
        <v>4922</v>
      </c>
      <c r="QHC1378" s="84" t="s">
        <v>5392</v>
      </c>
      <c r="QHO1378" s="84" t="s">
        <v>4922</v>
      </c>
      <c r="QHS1378" s="84" t="s">
        <v>5392</v>
      </c>
      <c r="QIE1378" s="84" t="s">
        <v>4922</v>
      </c>
      <c r="QII1378" s="84" t="s">
        <v>5392</v>
      </c>
      <c r="QIU1378" s="84" t="s">
        <v>4922</v>
      </c>
      <c r="QIY1378" s="84" t="s">
        <v>5392</v>
      </c>
      <c r="QJK1378" s="84" t="s">
        <v>4922</v>
      </c>
      <c r="QJO1378" s="84" t="s">
        <v>5392</v>
      </c>
      <c r="QKA1378" s="84" t="s">
        <v>4922</v>
      </c>
      <c r="QKE1378" s="84" t="s">
        <v>5392</v>
      </c>
      <c r="QKQ1378" s="84" t="s">
        <v>4922</v>
      </c>
      <c r="QKU1378" s="84" t="s">
        <v>5392</v>
      </c>
      <c r="QLG1378" s="84" t="s">
        <v>4922</v>
      </c>
      <c r="QLK1378" s="84" t="s">
        <v>5392</v>
      </c>
      <c r="QLW1378" s="84" t="s">
        <v>4922</v>
      </c>
      <c r="QMA1378" s="84" t="s">
        <v>5392</v>
      </c>
      <c r="QMM1378" s="84" t="s">
        <v>4922</v>
      </c>
      <c r="QMQ1378" s="84" t="s">
        <v>5392</v>
      </c>
      <c r="QNC1378" s="84" t="s">
        <v>4922</v>
      </c>
      <c r="QNG1378" s="84" t="s">
        <v>5392</v>
      </c>
      <c r="QNS1378" s="84" t="s">
        <v>4922</v>
      </c>
      <c r="QNW1378" s="84" t="s">
        <v>5392</v>
      </c>
      <c r="QOI1378" s="84" t="s">
        <v>4922</v>
      </c>
      <c r="QOM1378" s="84" t="s">
        <v>5392</v>
      </c>
      <c r="QOY1378" s="84" t="s">
        <v>4922</v>
      </c>
      <c r="QPC1378" s="84" t="s">
        <v>5392</v>
      </c>
      <c r="QPO1378" s="84" t="s">
        <v>4922</v>
      </c>
      <c r="QPS1378" s="84" t="s">
        <v>5392</v>
      </c>
      <c r="QQE1378" s="84" t="s">
        <v>4922</v>
      </c>
      <c r="QQI1378" s="84" t="s">
        <v>5392</v>
      </c>
      <c r="QQU1378" s="84" t="s">
        <v>4922</v>
      </c>
      <c r="QQY1378" s="84" t="s">
        <v>5392</v>
      </c>
      <c r="QRK1378" s="84" t="s">
        <v>4922</v>
      </c>
      <c r="QRO1378" s="84" t="s">
        <v>5392</v>
      </c>
      <c r="QSA1378" s="84" t="s">
        <v>4922</v>
      </c>
      <c r="QSE1378" s="84" t="s">
        <v>5392</v>
      </c>
      <c r="QSQ1378" s="84" t="s">
        <v>4922</v>
      </c>
      <c r="QSU1378" s="84" t="s">
        <v>5392</v>
      </c>
      <c r="QTG1378" s="84" t="s">
        <v>4922</v>
      </c>
      <c r="QTK1378" s="84" t="s">
        <v>5392</v>
      </c>
      <c r="QTW1378" s="84" t="s">
        <v>4922</v>
      </c>
      <c r="QUA1378" s="84" t="s">
        <v>5392</v>
      </c>
      <c r="QUM1378" s="84" t="s">
        <v>4922</v>
      </c>
      <c r="QUQ1378" s="84" t="s">
        <v>5392</v>
      </c>
      <c r="QVC1378" s="84" t="s">
        <v>4922</v>
      </c>
      <c r="QVG1378" s="84" t="s">
        <v>5392</v>
      </c>
      <c r="QVS1378" s="84" t="s">
        <v>4922</v>
      </c>
      <c r="QVW1378" s="84" t="s">
        <v>5392</v>
      </c>
      <c r="QWI1378" s="84" t="s">
        <v>4922</v>
      </c>
      <c r="QWM1378" s="84" t="s">
        <v>5392</v>
      </c>
      <c r="QWY1378" s="84" t="s">
        <v>4922</v>
      </c>
      <c r="QXC1378" s="84" t="s">
        <v>5392</v>
      </c>
      <c r="QXO1378" s="84" t="s">
        <v>4922</v>
      </c>
      <c r="QXS1378" s="84" t="s">
        <v>5392</v>
      </c>
      <c r="QYE1378" s="84" t="s">
        <v>4922</v>
      </c>
      <c r="QYI1378" s="84" t="s">
        <v>5392</v>
      </c>
      <c r="QYU1378" s="84" t="s">
        <v>4922</v>
      </c>
      <c r="QYY1378" s="84" t="s">
        <v>5392</v>
      </c>
      <c r="QZK1378" s="84" t="s">
        <v>4922</v>
      </c>
      <c r="QZO1378" s="84" t="s">
        <v>5392</v>
      </c>
      <c r="RAA1378" s="84" t="s">
        <v>4922</v>
      </c>
      <c r="RAE1378" s="84" t="s">
        <v>5392</v>
      </c>
      <c r="RAQ1378" s="84" t="s">
        <v>4922</v>
      </c>
      <c r="RAU1378" s="84" t="s">
        <v>5392</v>
      </c>
      <c r="RBG1378" s="84" t="s">
        <v>4922</v>
      </c>
      <c r="RBK1378" s="84" t="s">
        <v>5392</v>
      </c>
      <c r="RBW1378" s="84" t="s">
        <v>4922</v>
      </c>
      <c r="RCA1378" s="84" t="s">
        <v>5392</v>
      </c>
      <c r="RCM1378" s="84" t="s">
        <v>4922</v>
      </c>
      <c r="RCQ1378" s="84" t="s">
        <v>5392</v>
      </c>
      <c r="RDC1378" s="84" t="s">
        <v>4922</v>
      </c>
      <c r="RDG1378" s="84" t="s">
        <v>5392</v>
      </c>
      <c r="RDS1378" s="84" t="s">
        <v>4922</v>
      </c>
      <c r="RDW1378" s="84" t="s">
        <v>5392</v>
      </c>
      <c r="REI1378" s="84" t="s">
        <v>4922</v>
      </c>
      <c r="REM1378" s="84" t="s">
        <v>5392</v>
      </c>
      <c r="REY1378" s="84" t="s">
        <v>4922</v>
      </c>
      <c r="RFC1378" s="84" t="s">
        <v>5392</v>
      </c>
      <c r="RFO1378" s="84" t="s">
        <v>4922</v>
      </c>
      <c r="RFS1378" s="84" t="s">
        <v>5392</v>
      </c>
      <c r="RGE1378" s="84" t="s">
        <v>4922</v>
      </c>
      <c r="RGI1378" s="84" t="s">
        <v>5392</v>
      </c>
      <c r="RGU1378" s="84" t="s">
        <v>4922</v>
      </c>
      <c r="RGY1378" s="84" t="s">
        <v>5392</v>
      </c>
      <c r="RHK1378" s="84" t="s">
        <v>4922</v>
      </c>
      <c r="RHO1378" s="84" t="s">
        <v>5392</v>
      </c>
      <c r="RIA1378" s="84" t="s">
        <v>4922</v>
      </c>
      <c r="RIE1378" s="84" t="s">
        <v>5392</v>
      </c>
      <c r="RIQ1378" s="84" t="s">
        <v>4922</v>
      </c>
      <c r="RIU1378" s="84" t="s">
        <v>5392</v>
      </c>
      <c r="RJG1378" s="84" t="s">
        <v>4922</v>
      </c>
      <c r="RJK1378" s="84" t="s">
        <v>5392</v>
      </c>
      <c r="RJW1378" s="84" t="s">
        <v>4922</v>
      </c>
      <c r="RKA1378" s="84" t="s">
        <v>5392</v>
      </c>
      <c r="RKM1378" s="84" t="s">
        <v>4922</v>
      </c>
      <c r="RKQ1378" s="84" t="s">
        <v>5392</v>
      </c>
      <c r="RLC1378" s="84" t="s">
        <v>4922</v>
      </c>
      <c r="RLG1378" s="84" t="s">
        <v>5392</v>
      </c>
      <c r="RLS1378" s="84" t="s">
        <v>4922</v>
      </c>
      <c r="RLW1378" s="84" t="s">
        <v>5392</v>
      </c>
      <c r="RMI1378" s="84" t="s">
        <v>4922</v>
      </c>
      <c r="RMM1378" s="84" t="s">
        <v>5392</v>
      </c>
      <c r="RMY1378" s="84" t="s">
        <v>4922</v>
      </c>
      <c r="RNC1378" s="84" t="s">
        <v>5392</v>
      </c>
      <c r="RNO1378" s="84" t="s">
        <v>4922</v>
      </c>
      <c r="RNS1378" s="84" t="s">
        <v>5392</v>
      </c>
      <c r="ROE1378" s="84" t="s">
        <v>4922</v>
      </c>
      <c r="ROI1378" s="84" t="s">
        <v>5392</v>
      </c>
      <c r="ROU1378" s="84" t="s">
        <v>4922</v>
      </c>
      <c r="ROY1378" s="84" t="s">
        <v>5392</v>
      </c>
      <c r="RPK1378" s="84" t="s">
        <v>4922</v>
      </c>
      <c r="RPO1378" s="84" t="s">
        <v>5392</v>
      </c>
      <c r="RQA1378" s="84" t="s">
        <v>4922</v>
      </c>
      <c r="RQE1378" s="84" t="s">
        <v>5392</v>
      </c>
      <c r="RQQ1378" s="84" t="s">
        <v>4922</v>
      </c>
      <c r="RQU1378" s="84" t="s">
        <v>5392</v>
      </c>
      <c r="RRG1378" s="84" t="s">
        <v>4922</v>
      </c>
      <c r="RRK1378" s="84" t="s">
        <v>5392</v>
      </c>
      <c r="RRW1378" s="84" t="s">
        <v>4922</v>
      </c>
      <c r="RSA1378" s="84" t="s">
        <v>5392</v>
      </c>
      <c r="RSM1378" s="84" t="s">
        <v>4922</v>
      </c>
      <c r="RSQ1378" s="84" t="s">
        <v>5392</v>
      </c>
      <c r="RTC1378" s="84" t="s">
        <v>4922</v>
      </c>
      <c r="RTG1378" s="84" t="s">
        <v>5392</v>
      </c>
      <c r="RTS1378" s="84" t="s">
        <v>4922</v>
      </c>
      <c r="RTW1378" s="84" t="s">
        <v>5392</v>
      </c>
      <c r="RUI1378" s="84" t="s">
        <v>4922</v>
      </c>
      <c r="RUM1378" s="84" t="s">
        <v>5392</v>
      </c>
      <c r="RUY1378" s="84" t="s">
        <v>4922</v>
      </c>
      <c r="RVC1378" s="84" t="s">
        <v>5392</v>
      </c>
      <c r="RVO1378" s="84" t="s">
        <v>4922</v>
      </c>
      <c r="RVS1378" s="84" t="s">
        <v>5392</v>
      </c>
      <c r="RWE1378" s="84" t="s">
        <v>4922</v>
      </c>
      <c r="RWI1378" s="84" t="s">
        <v>5392</v>
      </c>
      <c r="RWU1378" s="84" t="s">
        <v>4922</v>
      </c>
      <c r="RWY1378" s="84" t="s">
        <v>5392</v>
      </c>
      <c r="RXK1378" s="84" t="s">
        <v>4922</v>
      </c>
      <c r="RXO1378" s="84" t="s">
        <v>5392</v>
      </c>
      <c r="RYA1378" s="84" t="s">
        <v>4922</v>
      </c>
      <c r="RYE1378" s="84" t="s">
        <v>5392</v>
      </c>
      <c r="RYQ1378" s="84" t="s">
        <v>4922</v>
      </c>
      <c r="RYU1378" s="84" t="s">
        <v>5392</v>
      </c>
      <c r="RZG1378" s="84" t="s">
        <v>4922</v>
      </c>
      <c r="RZK1378" s="84" t="s">
        <v>5392</v>
      </c>
      <c r="RZW1378" s="84" t="s">
        <v>4922</v>
      </c>
      <c r="SAA1378" s="84" t="s">
        <v>5392</v>
      </c>
      <c r="SAM1378" s="84" t="s">
        <v>4922</v>
      </c>
      <c r="SAQ1378" s="84" t="s">
        <v>5392</v>
      </c>
      <c r="SBC1378" s="84" t="s">
        <v>4922</v>
      </c>
      <c r="SBG1378" s="84" t="s">
        <v>5392</v>
      </c>
      <c r="SBS1378" s="84" t="s">
        <v>4922</v>
      </c>
      <c r="SBW1378" s="84" t="s">
        <v>5392</v>
      </c>
      <c r="SCI1378" s="84" t="s">
        <v>4922</v>
      </c>
      <c r="SCM1378" s="84" t="s">
        <v>5392</v>
      </c>
      <c r="SCY1378" s="84" t="s">
        <v>4922</v>
      </c>
      <c r="SDC1378" s="84" t="s">
        <v>5392</v>
      </c>
      <c r="SDO1378" s="84" t="s">
        <v>4922</v>
      </c>
      <c r="SDS1378" s="84" t="s">
        <v>5392</v>
      </c>
      <c r="SEE1378" s="84" t="s">
        <v>4922</v>
      </c>
      <c r="SEI1378" s="84" t="s">
        <v>5392</v>
      </c>
      <c r="SEU1378" s="84" t="s">
        <v>4922</v>
      </c>
      <c r="SEY1378" s="84" t="s">
        <v>5392</v>
      </c>
      <c r="SFK1378" s="84" t="s">
        <v>4922</v>
      </c>
      <c r="SFO1378" s="84" t="s">
        <v>5392</v>
      </c>
      <c r="SGA1378" s="84" t="s">
        <v>4922</v>
      </c>
      <c r="SGE1378" s="84" t="s">
        <v>5392</v>
      </c>
      <c r="SGQ1378" s="84" t="s">
        <v>4922</v>
      </c>
      <c r="SGU1378" s="84" t="s">
        <v>5392</v>
      </c>
      <c r="SHG1378" s="84" t="s">
        <v>4922</v>
      </c>
      <c r="SHK1378" s="84" t="s">
        <v>5392</v>
      </c>
      <c r="SHW1378" s="84" t="s">
        <v>4922</v>
      </c>
      <c r="SIA1378" s="84" t="s">
        <v>5392</v>
      </c>
      <c r="SIM1378" s="84" t="s">
        <v>4922</v>
      </c>
      <c r="SIQ1378" s="84" t="s">
        <v>5392</v>
      </c>
      <c r="SJC1378" s="84" t="s">
        <v>4922</v>
      </c>
      <c r="SJG1378" s="84" t="s">
        <v>5392</v>
      </c>
      <c r="SJS1378" s="84" t="s">
        <v>4922</v>
      </c>
      <c r="SJW1378" s="84" t="s">
        <v>5392</v>
      </c>
      <c r="SKI1378" s="84" t="s">
        <v>4922</v>
      </c>
      <c r="SKM1378" s="84" t="s">
        <v>5392</v>
      </c>
      <c r="SKY1378" s="84" t="s">
        <v>4922</v>
      </c>
      <c r="SLC1378" s="84" t="s">
        <v>5392</v>
      </c>
      <c r="SLO1378" s="84" t="s">
        <v>4922</v>
      </c>
      <c r="SLS1378" s="84" t="s">
        <v>5392</v>
      </c>
      <c r="SME1378" s="84" t="s">
        <v>4922</v>
      </c>
      <c r="SMI1378" s="84" t="s">
        <v>5392</v>
      </c>
      <c r="SMU1378" s="84" t="s">
        <v>4922</v>
      </c>
      <c r="SMY1378" s="84" t="s">
        <v>5392</v>
      </c>
      <c r="SNK1378" s="84" t="s">
        <v>4922</v>
      </c>
      <c r="SNO1378" s="84" t="s">
        <v>5392</v>
      </c>
      <c r="SOA1378" s="84" t="s">
        <v>4922</v>
      </c>
      <c r="SOE1378" s="84" t="s">
        <v>5392</v>
      </c>
      <c r="SOQ1378" s="84" t="s">
        <v>4922</v>
      </c>
      <c r="SOU1378" s="84" t="s">
        <v>5392</v>
      </c>
      <c r="SPG1378" s="84" t="s">
        <v>4922</v>
      </c>
      <c r="SPK1378" s="84" t="s">
        <v>5392</v>
      </c>
      <c r="SPW1378" s="84" t="s">
        <v>4922</v>
      </c>
      <c r="SQA1378" s="84" t="s">
        <v>5392</v>
      </c>
      <c r="SQM1378" s="84" t="s">
        <v>4922</v>
      </c>
      <c r="SQQ1378" s="84" t="s">
        <v>5392</v>
      </c>
      <c r="SRC1378" s="84" t="s">
        <v>4922</v>
      </c>
      <c r="SRG1378" s="84" t="s">
        <v>5392</v>
      </c>
      <c r="SRS1378" s="84" t="s">
        <v>4922</v>
      </c>
      <c r="SRW1378" s="84" t="s">
        <v>5392</v>
      </c>
      <c r="SSI1378" s="84" t="s">
        <v>4922</v>
      </c>
      <c r="SSM1378" s="84" t="s">
        <v>5392</v>
      </c>
      <c r="SSY1378" s="84" t="s">
        <v>4922</v>
      </c>
      <c r="STC1378" s="84" t="s">
        <v>5392</v>
      </c>
      <c r="STO1378" s="84" t="s">
        <v>4922</v>
      </c>
      <c r="STS1378" s="84" t="s">
        <v>5392</v>
      </c>
      <c r="SUE1378" s="84" t="s">
        <v>4922</v>
      </c>
      <c r="SUI1378" s="84" t="s">
        <v>5392</v>
      </c>
      <c r="SUU1378" s="84" t="s">
        <v>4922</v>
      </c>
      <c r="SUY1378" s="84" t="s">
        <v>5392</v>
      </c>
      <c r="SVK1378" s="84" t="s">
        <v>4922</v>
      </c>
      <c r="SVO1378" s="84" t="s">
        <v>5392</v>
      </c>
      <c r="SWA1378" s="84" t="s">
        <v>4922</v>
      </c>
      <c r="SWE1378" s="84" t="s">
        <v>5392</v>
      </c>
      <c r="SWQ1378" s="84" t="s">
        <v>4922</v>
      </c>
      <c r="SWU1378" s="84" t="s">
        <v>5392</v>
      </c>
      <c r="SXG1378" s="84" t="s">
        <v>4922</v>
      </c>
      <c r="SXK1378" s="84" t="s">
        <v>5392</v>
      </c>
      <c r="SXW1378" s="84" t="s">
        <v>4922</v>
      </c>
      <c r="SYA1378" s="84" t="s">
        <v>5392</v>
      </c>
      <c r="SYM1378" s="84" t="s">
        <v>4922</v>
      </c>
      <c r="SYQ1378" s="84" t="s">
        <v>5392</v>
      </c>
      <c r="SZC1378" s="84" t="s">
        <v>4922</v>
      </c>
      <c r="SZG1378" s="84" t="s">
        <v>5392</v>
      </c>
      <c r="SZS1378" s="84" t="s">
        <v>4922</v>
      </c>
      <c r="SZW1378" s="84" t="s">
        <v>5392</v>
      </c>
      <c r="TAI1378" s="84" t="s">
        <v>4922</v>
      </c>
      <c r="TAM1378" s="84" t="s">
        <v>5392</v>
      </c>
      <c r="TAY1378" s="84" t="s">
        <v>4922</v>
      </c>
      <c r="TBC1378" s="84" t="s">
        <v>5392</v>
      </c>
      <c r="TBO1378" s="84" t="s">
        <v>4922</v>
      </c>
      <c r="TBS1378" s="84" t="s">
        <v>5392</v>
      </c>
      <c r="TCE1378" s="84" t="s">
        <v>4922</v>
      </c>
      <c r="TCI1378" s="84" t="s">
        <v>5392</v>
      </c>
      <c r="TCU1378" s="84" t="s">
        <v>4922</v>
      </c>
      <c r="TCY1378" s="84" t="s">
        <v>5392</v>
      </c>
      <c r="TDK1378" s="84" t="s">
        <v>4922</v>
      </c>
      <c r="TDO1378" s="84" t="s">
        <v>5392</v>
      </c>
      <c r="TEA1378" s="84" t="s">
        <v>4922</v>
      </c>
      <c r="TEE1378" s="84" t="s">
        <v>5392</v>
      </c>
      <c r="TEQ1378" s="84" t="s">
        <v>4922</v>
      </c>
      <c r="TEU1378" s="84" t="s">
        <v>5392</v>
      </c>
      <c r="TFG1378" s="84" t="s">
        <v>4922</v>
      </c>
      <c r="TFK1378" s="84" t="s">
        <v>5392</v>
      </c>
      <c r="TFW1378" s="84" t="s">
        <v>4922</v>
      </c>
      <c r="TGA1378" s="84" t="s">
        <v>5392</v>
      </c>
      <c r="TGM1378" s="84" t="s">
        <v>4922</v>
      </c>
      <c r="TGQ1378" s="84" t="s">
        <v>5392</v>
      </c>
      <c r="THC1378" s="84" t="s">
        <v>4922</v>
      </c>
      <c r="THG1378" s="84" t="s">
        <v>5392</v>
      </c>
      <c r="THS1378" s="84" t="s">
        <v>4922</v>
      </c>
      <c r="THW1378" s="84" t="s">
        <v>5392</v>
      </c>
      <c r="TII1378" s="84" t="s">
        <v>4922</v>
      </c>
      <c r="TIM1378" s="84" t="s">
        <v>5392</v>
      </c>
      <c r="TIY1378" s="84" t="s">
        <v>4922</v>
      </c>
      <c r="TJC1378" s="84" t="s">
        <v>5392</v>
      </c>
      <c r="TJO1378" s="84" t="s">
        <v>4922</v>
      </c>
      <c r="TJS1378" s="84" t="s">
        <v>5392</v>
      </c>
      <c r="TKE1378" s="84" t="s">
        <v>4922</v>
      </c>
      <c r="TKI1378" s="84" t="s">
        <v>5392</v>
      </c>
      <c r="TKU1378" s="84" t="s">
        <v>4922</v>
      </c>
      <c r="TKY1378" s="84" t="s">
        <v>5392</v>
      </c>
      <c r="TLK1378" s="84" t="s">
        <v>4922</v>
      </c>
      <c r="TLO1378" s="84" t="s">
        <v>5392</v>
      </c>
      <c r="TMA1378" s="84" t="s">
        <v>4922</v>
      </c>
      <c r="TME1378" s="84" t="s">
        <v>5392</v>
      </c>
      <c r="TMQ1378" s="84" t="s">
        <v>4922</v>
      </c>
      <c r="TMU1378" s="84" t="s">
        <v>5392</v>
      </c>
      <c r="TNG1378" s="84" t="s">
        <v>4922</v>
      </c>
      <c r="TNK1378" s="84" t="s">
        <v>5392</v>
      </c>
      <c r="TNW1378" s="84" t="s">
        <v>4922</v>
      </c>
      <c r="TOA1378" s="84" t="s">
        <v>5392</v>
      </c>
      <c r="TOM1378" s="84" t="s">
        <v>4922</v>
      </c>
      <c r="TOQ1378" s="84" t="s">
        <v>5392</v>
      </c>
      <c r="TPC1378" s="84" t="s">
        <v>4922</v>
      </c>
      <c r="TPG1378" s="84" t="s">
        <v>5392</v>
      </c>
      <c r="TPS1378" s="84" t="s">
        <v>4922</v>
      </c>
      <c r="TPW1378" s="84" t="s">
        <v>5392</v>
      </c>
      <c r="TQI1378" s="84" t="s">
        <v>4922</v>
      </c>
      <c r="TQM1378" s="84" t="s">
        <v>5392</v>
      </c>
      <c r="TQY1378" s="84" t="s">
        <v>4922</v>
      </c>
      <c r="TRC1378" s="84" t="s">
        <v>5392</v>
      </c>
      <c r="TRO1378" s="84" t="s">
        <v>4922</v>
      </c>
      <c r="TRS1378" s="84" t="s">
        <v>5392</v>
      </c>
      <c r="TSE1378" s="84" t="s">
        <v>4922</v>
      </c>
      <c r="TSI1378" s="84" t="s">
        <v>5392</v>
      </c>
      <c r="TSU1378" s="84" t="s">
        <v>4922</v>
      </c>
      <c r="TSY1378" s="84" t="s">
        <v>5392</v>
      </c>
      <c r="TTK1378" s="84" t="s">
        <v>4922</v>
      </c>
      <c r="TTO1378" s="84" t="s">
        <v>5392</v>
      </c>
      <c r="TUA1378" s="84" t="s">
        <v>4922</v>
      </c>
      <c r="TUE1378" s="84" t="s">
        <v>5392</v>
      </c>
      <c r="TUQ1378" s="84" t="s">
        <v>4922</v>
      </c>
      <c r="TUU1378" s="84" t="s">
        <v>5392</v>
      </c>
      <c r="TVG1378" s="84" t="s">
        <v>4922</v>
      </c>
      <c r="TVK1378" s="84" t="s">
        <v>5392</v>
      </c>
      <c r="TVW1378" s="84" t="s">
        <v>4922</v>
      </c>
      <c r="TWA1378" s="84" t="s">
        <v>5392</v>
      </c>
      <c r="TWM1378" s="84" t="s">
        <v>4922</v>
      </c>
      <c r="TWQ1378" s="84" t="s">
        <v>5392</v>
      </c>
      <c r="TXC1378" s="84" t="s">
        <v>4922</v>
      </c>
      <c r="TXG1378" s="84" t="s">
        <v>5392</v>
      </c>
      <c r="TXS1378" s="84" t="s">
        <v>4922</v>
      </c>
      <c r="TXW1378" s="84" t="s">
        <v>5392</v>
      </c>
      <c r="TYI1378" s="84" t="s">
        <v>4922</v>
      </c>
      <c r="TYM1378" s="84" t="s">
        <v>5392</v>
      </c>
      <c r="TYY1378" s="84" t="s">
        <v>4922</v>
      </c>
      <c r="TZC1378" s="84" t="s">
        <v>5392</v>
      </c>
      <c r="TZO1378" s="84" t="s">
        <v>4922</v>
      </c>
      <c r="TZS1378" s="84" t="s">
        <v>5392</v>
      </c>
      <c r="UAE1378" s="84" t="s">
        <v>4922</v>
      </c>
      <c r="UAI1378" s="84" t="s">
        <v>5392</v>
      </c>
      <c r="UAU1378" s="84" t="s">
        <v>4922</v>
      </c>
      <c r="UAY1378" s="84" t="s">
        <v>5392</v>
      </c>
      <c r="UBK1378" s="84" t="s">
        <v>4922</v>
      </c>
      <c r="UBO1378" s="84" t="s">
        <v>5392</v>
      </c>
      <c r="UCA1378" s="84" t="s">
        <v>4922</v>
      </c>
      <c r="UCE1378" s="84" t="s">
        <v>5392</v>
      </c>
      <c r="UCQ1378" s="84" t="s">
        <v>4922</v>
      </c>
      <c r="UCU1378" s="84" t="s">
        <v>5392</v>
      </c>
      <c r="UDG1378" s="84" t="s">
        <v>4922</v>
      </c>
      <c r="UDK1378" s="84" t="s">
        <v>5392</v>
      </c>
      <c r="UDW1378" s="84" t="s">
        <v>4922</v>
      </c>
      <c r="UEA1378" s="84" t="s">
        <v>5392</v>
      </c>
      <c r="UEM1378" s="84" t="s">
        <v>4922</v>
      </c>
      <c r="UEQ1378" s="84" t="s">
        <v>5392</v>
      </c>
      <c r="UFC1378" s="84" t="s">
        <v>4922</v>
      </c>
      <c r="UFG1378" s="84" t="s">
        <v>5392</v>
      </c>
      <c r="UFS1378" s="84" t="s">
        <v>4922</v>
      </c>
      <c r="UFW1378" s="84" t="s">
        <v>5392</v>
      </c>
      <c r="UGI1378" s="84" t="s">
        <v>4922</v>
      </c>
      <c r="UGM1378" s="84" t="s">
        <v>5392</v>
      </c>
      <c r="UGY1378" s="84" t="s">
        <v>4922</v>
      </c>
      <c r="UHC1378" s="84" t="s">
        <v>5392</v>
      </c>
      <c r="UHO1378" s="84" t="s">
        <v>4922</v>
      </c>
      <c r="UHS1378" s="84" t="s">
        <v>5392</v>
      </c>
      <c r="UIE1378" s="84" t="s">
        <v>4922</v>
      </c>
      <c r="UII1378" s="84" t="s">
        <v>5392</v>
      </c>
      <c r="UIU1378" s="84" t="s">
        <v>4922</v>
      </c>
      <c r="UIY1378" s="84" t="s">
        <v>5392</v>
      </c>
      <c r="UJK1378" s="84" t="s">
        <v>4922</v>
      </c>
      <c r="UJO1378" s="84" t="s">
        <v>5392</v>
      </c>
      <c r="UKA1378" s="84" t="s">
        <v>4922</v>
      </c>
      <c r="UKE1378" s="84" t="s">
        <v>5392</v>
      </c>
      <c r="UKQ1378" s="84" t="s">
        <v>4922</v>
      </c>
      <c r="UKU1378" s="84" t="s">
        <v>5392</v>
      </c>
      <c r="ULG1378" s="84" t="s">
        <v>4922</v>
      </c>
      <c r="ULK1378" s="84" t="s">
        <v>5392</v>
      </c>
      <c r="ULW1378" s="84" t="s">
        <v>4922</v>
      </c>
      <c r="UMA1378" s="84" t="s">
        <v>5392</v>
      </c>
      <c r="UMM1378" s="84" t="s">
        <v>4922</v>
      </c>
      <c r="UMQ1378" s="84" t="s">
        <v>5392</v>
      </c>
      <c r="UNC1378" s="84" t="s">
        <v>4922</v>
      </c>
      <c r="UNG1378" s="84" t="s">
        <v>5392</v>
      </c>
      <c r="UNS1378" s="84" t="s">
        <v>4922</v>
      </c>
      <c r="UNW1378" s="84" t="s">
        <v>5392</v>
      </c>
      <c r="UOI1378" s="84" t="s">
        <v>4922</v>
      </c>
      <c r="UOM1378" s="84" t="s">
        <v>5392</v>
      </c>
      <c r="UOY1378" s="84" t="s">
        <v>4922</v>
      </c>
      <c r="UPC1378" s="84" t="s">
        <v>5392</v>
      </c>
      <c r="UPO1378" s="84" t="s">
        <v>4922</v>
      </c>
      <c r="UPS1378" s="84" t="s">
        <v>5392</v>
      </c>
      <c r="UQE1378" s="84" t="s">
        <v>4922</v>
      </c>
      <c r="UQI1378" s="84" t="s">
        <v>5392</v>
      </c>
      <c r="UQU1378" s="84" t="s">
        <v>4922</v>
      </c>
      <c r="UQY1378" s="84" t="s">
        <v>5392</v>
      </c>
      <c r="URK1378" s="84" t="s">
        <v>4922</v>
      </c>
      <c r="URO1378" s="84" t="s">
        <v>5392</v>
      </c>
      <c r="USA1378" s="84" t="s">
        <v>4922</v>
      </c>
      <c r="USE1378" s="84" t="s">
        <v>5392</v>
      </c>
      <c r="USQ1378" s="84" t="s">
        <v>4922</v>
      </c>
      <c r="USU1378" s="84" t="s">
        <v>5392</v>
      </c>
      <c r="UTG1378" s="84" t="s">
        <v>4922</v>
      </c>
      <c r="UTK1378" s="84" t="s">
        <v>5392</v>
      </c>
      <c r="UTW1378" s="84" t="s">
        <v>4922</v>
      </c>
      <c r="UUA1378" s="84" t="s">
        <v>5392</v>
      </c>
      <c r="UUM1378" s="84" t="s">
        <v>4922</v>
      </c>
      <c r="UUQ1378" s="84" t="s">
        <v>5392</v>
      </c>
      <c r="UVC1378" s="84" t="s">
        <v>4922</v>
      </c>
      <c r="UVG1378" s="84" t="s">
        <v>5392</v>
      </c>
      <c r="UVS1378" s="84" t="s">
        <v>4922</v>
      </c>
      <c r="UVW1378" s="84" t="s">
        <v>5392</v>
      </c>
      <c r="UWI1378" s="84" t="s">
        <v>4922</v>
      </c>
      <c r="UWM1378" s="84" t="s">
        <v>5392</v>
      </c>
      <c r="UWY1378" s="84" t="s">
        <v>4922</v>
      </c>
      <c r="UXC1378" s="84" t="s">
        <v>5392</v>
      </c>
      <c r="UXO1378" s="84" t="s">
        <v>4922</v>
      </c>
      <c r="UXS1378" s="84" t="s">
        <v>5392</v>
      </c>
      <c r="UYE1378" s="84" t="s">
        <v>4922</v>
      </c>
      <c r="UYI1378" s="84" t="s">
        <v>5392</v>
      </c>
      <c r="UYU1378" s="84" t="s">
        <v>4922</v>
      </c>
      <c r="UYY1378" s="84" t="s">
        <v>5392</v>
      </c>
      <c r="UZK1378" s="84" t="s">
        <v>4922</v>
      </c>
      <c r="UZO1378" s="84" t="s">
        <v>5392</v>
      </c>
      <c r="VAA1378" s="84" t="s">
        <v>4922</v>
      </c>
      <c r="VAE1378" s="84" t="s">
        <v>5392</v>
      </c>
      <c r="VAQ1378" s="84" t="s">
        <v>4922</v>
      </c>
      <c r="VAU1378" s="84" t="s">
        <v>5392</v>
      </c>
      <c r="VBG1378" s="84" t="s">
        <v>4922</v>
      </c>
      <c r="VBK1378" s="84" t="s">
        <v>5392</v>
      </c>
      <c r="VBW1378" s="84" t="s">
        <v>4922</v>
      </c>
      <c r="VCA1378" s="84" t="s">
        <v>5392</v>
      </c>
      <c r="VCM1378" s="84" t="s">
        <v>4922</v>
      </c>
      <c r="VCQ1378" s="84" t="s">
        <v>5392</v>
      </c>
      <c r="VDC1378" s="84" t="s">
        <v>4922</v>
      </c>
      <c r="VDG1378" s="84" t="s">
        <v>5392</v>
      </c>
      <c r="VDS1378" s="84" t="s">
        <v>4922</v>
      </c>
      <c r="VDW1378" s="84" t="s">
        <v>5392</v>
      </c>
      <c r="VEI1378" s="84" t="s">
        <v>4922</v>
      </c>
      <c r="VEM1378" s="84" t="s">
        <v>5392</v>
      </c>
      <c r="VEY1378" s="84" t="s">
        <v>4922</v>
      </c>
      <c r="VFC1378" s="84" t="s">
        <v>5392</v>
      </c>
      <c r="VFO1378" s="84" t="s">
        <v>4922</v>
      </c>
      <c r="VFS1378" s="84" t="s">
        <v>5392</v>
      </c>
      <c r="VGE1378" s="84" t="s">
        <v>4922</v>
      </c>
      <c r="VGI1378" s="84" t="s">
        <v>5392</v>
      </c>
      <c r="VGU1378" s="84" t="s">
        <v>4922</v>
      </c>
      <c r="VGY1378" s="84" t="s">
        <v>5392</v>
      </c>
      <c r="VHK1378" s="84" t="s">
        <v>4922</v>
      </c>
      <c r="VHO1378" s="84" t="s">
        <v>5392</v>
      </c>
      <c r="VIA1378" s="84" t="s">
        <v>4922</v>
      </c>
      <c r="VIE1378" s="84" t="s">
        <v>5392</v>
      </c>
      <c r="VIQ1378" s="84" t="s">
        <v>4922</v>
      </c>
      <c r="VIU1378" s="84" t="s">
        <v>5392</v>
      </c>
      <c r="VJG1378" s="84" t="s">
        <v>4922</v>
      </c>
      <c r="VJK1378" s="84" t="s">
        <v>5392</v>
      </c>
      <c r="VJW1378" s="84" t="s">
        <v>4922</v>
      </c>
      <c r="VKA1378" s="84" t="s">
        <v>5392</v>
      </c>
      <c r="VKM1378" s="84" t="s">
        <v>4922</v>
      </c>
      <c r="VKQ1378" s="84" t="s">
        <v>5392</v>
      </c>
      <c r="VLC1378" s="84" t="s">
        <v>4922</v>
      </c>
      <c r="VLG1378" s="84" t="s">
        <v>5392</v>
      </c>
      <c r="VLS1378" s="84" t="s">
        <v>4922</v>
      </c>
      <c r="VLW1378" s="84" t="s">
        <v>5392</v>
      </c>
      <c r="VMI1378" s="84" t="s">
        <v>4922</v>
      </c>
      <c r="VMM1378" s="84" t="s">
        <v>5392</v>
      </c>
      <c r="VMY1378" s="84" t="s">
        <v>4922</v>
      </c>
      <c r="VNC1378" s="84" t="s">
        <v>5392</v>
      </c>
      <c r="VNO1378" s="84" t="s">
        <v>4922</v>
      </c>
      <c r="VNS1378" s="84" t="s">
        <v>5392</v>
      </c>
      <c r="VOE1378" s="84" t="s">
        <v>4922</v>
      </c>
      <c r="VOI1378" s="84" t="s">
        <v>5392</v>
      </c>
      <c r="VOU1378" s="84" t="s">
        <v>4922</v>
      </c>
      <c r="VOY1378" s="84" t="s">
        <v>5392</v>
      </c>
      <c r="VPK1378" s="84" t="s">
        <v>4922</v>
      </c>
      <c r="VPO1378" s="84" t="s">
        <v>5392</v>
      </c>
      <c r="VQA1378" s="84" t="s">
        <v>4922</v>
      </c>
      <c r="VQE1378" s="84" t="s">
        <v>5392</v>
      </c>
      <c r="VQQ1378" s="84" t="s">
        <v>4922</v>
      </c>
      <c r="VQU1378" s="84" t="s">
        <v>5392</v>
      </c>
      <c r="VRG1378" s="84" t="s">
        <v>4922</v>
      </c>
      <c r="VRK1378" s="84" t="s">
        <v>5392</v>
      </c>
      <c r="VRW1378" s="84" t="s">
        <v>4922</v>
      </c>
      <c r="VSA1378" s="84" t="s">
        <v>5392</v>
      </c>
      <c r="VSM1378" s="84" t="s">
        <v>4922</v>
      </c>
      <c r="VSQ1378" s="84" t="s">
        <v>5392</v>
      </c>
      <c r="VTC1378" s="84" t="s">
        <v>4922</v>
      </c>
      <c r="VTG1378" s="84" t="s">
        <v>5392</v>
      </c>
      <c r="VTS1378" s="84" t="s">
        <v>4922</v>
      </c>
      <c r="VTW1378" s="84" t="s">
        <v>5392</v>
      </c>
      <c r="VUI1378" s="84" t="s">
        <v>4922</v>
      </c>
      <c r="VUM1378" s="84" t="s">
        <v>5392</v>
      </c>
      <c r="VUY1378" s="84" t="s">
        <v>4922</v>
      </c>
      <c r="VVC1378" s="84" t="s">
        <v>5392</v>
      </c>
      <c r="VVO1378" s="84" t="s">
        <v>4922</v>
      </c>
      <c r="VVS1378" s="84" t="s">
        <v>5392</v>
      </c>
      <c r="VWE1378" s="84" t="s">
        <v>4922</v>
      </c>
      <c r="VWI1378" s="84" t="s">
        <v>5392</v>
      </c>
      <c r="VWU1378" s="84" t="s">
        <v>4922</v>
      </c>
      <c r="VWY1378" s="84" t="s">
        <v>5392</v>
      </c>
      <c r="VXK1378" s="84" t="s">
        <v>4922</v>
      </c>
      <c r="VXO1378" s="84" t="s">
        <v>5392</v>
      </c>
      <c r="VYA1378" s="84" t="s">
        <v>4922</v>
      </c>
      <c r="VYE1378" s="84" t="s">
        <v>5392</v>
      </c>
      <c r="VYQ1378" s="84" t="s">
        <v>4922</v>
      </c>
      <c r="VYU1378" s="84" t="s">
        <v>5392</v>
      </c>
      <c r="VZG1378" s="84" t="s">
        <v>4922</v>
      </c>
      <c r="VZK1378" s="84" t="s">
        <v>5392</v>
      </c>
      <c r="VZW1378" s="84" t="s">
        <v>4922</v>
      </c>
      <c r="WAA1378" s="84" t="s">
        <v>5392</v>
      </c>
      <c r="WAM1378" s="84" t="s">
        <v>4922</v>
      </c>
      <c r="WAQ1378" s="84" t="s">
        <v>5392</v>
      </c>
      <c r="WBC1378" s="84" t="s">
        <v>4922</v>
      </c>
      <c r="WBG1378" s="84" t="s">
        <v>5392</v>
      </c>
      <c r="WBS1378" s="84" t="s">
        <v>4922</v>
      </c>
      <c r="WBW1378" s="84" t="s">
        <v>5392</v>
      </c>
      <c r="WCI1378" s="84" t="s">
        <v>4922</v>
      </c>
      <c r="WCM1378" s="84" t="s">
        <v>5392</v>
      </c>
      <c r="WCY1378" s="84" t="s">
        <v>4922</v>
      </c>
      <c r="WDC1378" s="84" t="s">
        <v>5392</v>
      </c>
      <c r="WDO1378" s="84" t="s">
        <v>4922</v>
      </c>
      <c r="WDS1378" s="84" t="s">
        <v>5392</v>
      </c>
      <c r="WEE1378" s="84" t="s">
        <v>4922</v>
      </c>
      <c r="WEI1378" s="84" t="s">
        <v>5392</v>
      </c>
      <c r="WEU1378" s="84" t="s">
        <v>4922</v>
      </c>
      <c r="WEY1378" s="84" t="s">
        <v>5392</v>
      </c>
      <c r="WFK1378" s="84" t="s">
        <v>4922</v>
      </c>
      <c r="WFO1378" s="84" t="s">
        <v>5392</v>
      </c>
      <c r="WGA1378" s="84" t="s">
        <v>4922</v>
      </c>
      <c r="WGE1378" s="84" t="s">
        <v>5392</v>
      </c>
      <c r="WGQ1378" s="84" t="s">
        <v>4922</v>
      </c>
      <c r="WGU1378" s="84" t="s">
        <v>5392</v>
      </c>
      <c r="WHG1378" s="84" t="s">
        <v>4922</v>
      </c>
      <c r="WHK1378" s="84" t="s">
        <v>5392</v>
      </c>
      <c r="WHW1378" s="84" t="s">
        <v>4922</v>
      </c>
      <c r="WIA1378" s="84" t="s">
        <v>5392</v>
      </c>
      <c r="WIM1378" s="84" t="s">
        <v>4922</v>
      </c>
      <c r="WIQ1378" s="84" t="s">
        <v>5392</v>
      </c>
      <c r="WJC1378" s="84" t="s">
        <v>4922</v>
      </c>
      <c r="WJG1378" s="84" t="s">
        <v>5392</v>
      </c>
      <c r="WJS1378" s="84" t="s">
        <v>4922</v>
      </c>
      <c r="WJW1378" s="84" t="s">
        <v>5392</v>
      </c>
      <c r="WKI1378" s="84" t="s">
        <v>4922</v>
      </c>
      <c r="WKM1378" s="84" t="s">
        <v>5392</v>
      </c>
      <c r="WKY1378" s="84" t="s">
        <v>4922</v>
      </c>
      <c r="WLC1378" s="84" t="s">
        <v>5392</v>
      </c>
      <c r="WLO1378" s="84" t="s">
        <v>4922</v>
      </c>
      <c r="WLS1378" s="84" t="s">
        <v>5392</v>
      </c>
      <c r="WME1378" s="84" t="s">
        <v>4922</v>
      </c>
      <c r="WMI1378" s="84" t="s">
        <v>5392</v>
      </c>
      <c r="WMU1378" s="84" t="s">
        <v>4922</v>
      </c>
      <c r="WMY1378" s="84" t="s">
        <v>5392</v>
      </c>
      <c r="WNK1378" s="84" t="s">
        <v>4922</v>
      </c>
      <c r="WNO1378" s="84" t="s">
        <v>5392</v>
      </c>
      <c r="WOA1378" s="84" t="s">
        <v>4922</v>
      </c>
      <c r="WOE1378" s="84" t="s">
        <v>5392</v>
      </c>
      <c r="WOQ1378" s="84" t="s">
        <v>4922</v>
      </c>
      <c r="WOU1378" s="84" t="s">
        <v>5392</v>
      </c>
      <c r="WPG1378" s="84" t="s">
        <v>4922</v>
      </c>
      <c r="WPK1378" s="84" t="s">
        <v>5392</v>
      </c>
      <c r="WPW1378" s="84" t="s">
        <v>4922</v>
      </c>
      <c r="WQA1378" s="84" t="s">
        <v>5392</v>
      </c>
      <c r="WQM1378" s="84" t="s">
        <v>4922</v>
      </c>
      <c r="WQQ1378" s="84" t="s">
        <v>5392</v>
      </c>
      <c r="WRC1378" s="84" t="s">
        <v>4922</v>
      </c>
      <c r="WRG1378" s="84" t="s">
        <v>5392</v>
      </c>
      <c r="WRS1378" s="84" t="s">
        <v>4922</v>
      </c>
      <c r="WRW1378" s="84" t="s">
        <v>5392</v>
      </c>
      <c r="WSI1378" s="84" t="s">
        <v>4922</v>
      </c>
      <c r="WSM1378" s="84" t="s">
        <v>5392</v>
      </c>
      <c r="WSY1378" s="84" t="s">
        <v>4922</v>
      </c>
      <c r="WTC1378" s="84" t="s">
        <v>5392</v>
      </c>
      <c r="WTO1378" s="84" t="s">
        <v>4922</v>
      </c>
      <c r="WTS1378" s="84" t="s">
        <v>5392</v>
      </c>
      <c r="WUE1378" s="84" t="s">
        <v>4922</v>
      </c>
      <c r="WUI1378" s="84" t="s">
        <v>5392</v>
      </c>
      <c r="WUU1378" s="84" t="s">
        <v>4922</v>
      </c>
      <c r="WUY1378" s="84" t="s">
        <v>5392</v>
      </c>
      <c r="WVK1378" s="84" t="s">
        <v>4922</v>
      </c>
      <c r="WVO1378" s="84" t="s">
        <v>5392</v>
      </c>
      <c r="WWA1378" s="84" t="s">
        <v>4922</v>
      </c>
      <c r="WWE1378" s="84" t="s">
        <v>5392</v>
      </c>
      <c r="WWQ1378" s="84" t="s">
        <v>4922</v>
      </c>
      <c r="WWU1378" s="84" t="s">
        <v>5392</v>
      </c>
      <c r="WXG1378" s="84" t="s">
        <v>4922</v>
      </c>
      <c r="WXK1378" s="84" t="s">
        <v>5392</v>
      </c>
      <c r="WXW1378" s="84" t="s">
        <v>4922</v>
      </c>
      <c r="WYA1378" s="84" t="s">
        <v>5392</v>
      </c>
      <c r="WYM1378" s="84" t="s">
        <v>4922</v>
      </c>
      <c r="WYQ1378" s="84" t="s">
        <v>5392</v>
      </c>
      <c r="WZC1378" s="84" t="s">
        <v>4922</v>
      </c>
      <c r="WZG1378" s="84" t="s">
        <v>5392</v>
      </c>
      <c r="WZS1378" s="84" t="s">
        <v>4922</v>
      </c>
      <c r="WZW1378" s="84" t="s">
        <v>5392</v>
      </c>
      <c r="XAI1378" s="84" t="s">
        <v>4922</v>
      </c>
      <c r="XAM1378" s="84" t="s">
        <v>5392</v>
      </c>
      <c r="XAY1378" s="84" t="s">
        <v>4922</v>
      </c>
      <c r="XBC1378" s="84" t="s">
        <v>5392</v>
      </c>
      <c r="XBO1378" s="84" t="s">
        <v>4922</v>
      </c>
      <c r="XBS1378" s="84" t="s">
        <v>5392</v>
      </c>
      <c r="XCE1378" s="84" t="s">
        <v>4922</v>
      </c>
      <c r="XCI1378" s="84" t="s">
        <v>5392</v>
      </c>
      <c r="XCU1378" s="84" t="s">
        <v>4922</v>
      </c>
      <c r="XCY1378" s="84" t="s">
        <v>5392</v>
      </c>
      <c r="XDK1378" s="84" t="s">
        <v>4922</v>
      </c>
      <c r="XDO1378" s="84" t="s">
        <v>5392</v>
      </c>
      <c r="XEA1378" s="84" t="s">
        <v>4922</v>
      </c>
      <c r="XEE1378" s="84" t="s">
        <v>5392</v>
      </c>
      <c r="XEQ1378" s="84" t="s">
        <v>4922</v>
      </c>
      <c r="XEU1378" s="84" t="s">
        <v>5392</v>
      </c>
    </row>
    <row r="1379" spans="1:1024 1027:2048 2051:3072 3075:4096 4099:5120 5123:6144 6147:7168 7171:8192 8195:9216 9219:10240 10243:11264 11267:12288 12291:13312 13315:14336 14339:15360 15363:16384" ht="42.75">
      <c r="A1379" s="84"/>
      <c r="B1379" s="84"/>
      <c r="C1379" s="747" t="s">
        <v>5393</v>
      </c>
      <c r="G1379" s="797" t="s">
        <v>5394</v>
      </c>
      <c r="H1379" s="798"/>
      <c r="I1379" s="798"/>
      <c r="J1379" s="799"/>
      <c r="K1379" s="798"/>
      <c r="L1379" s="800"/>
      <c r="M1379" s="800"/>
      <c r="N1379" s="801"/>
      <c r="O1379" s="800"/>
      <c r="P1379" s="800"/>
      <c r="Q1379" s="800"/>
      <c r="R1379" s="801"/>
      <c r="S1379" s="800" t="s">
        <v>5393</v>
      </c>
      <c r="T1379" s="84"/>
      <c r="V1379" s="84"/>
      <c r="W1379" s="84" t="s">
        <v>5394</v>
      </c>
      <c r="AI1379" s="84" t="s">
        <v>5393</v>
      </c>
      <c r="AM1379" s="84" t="s">
        <v>5394</v>
      </c>
      <c r="AY1379" s="84" t="s">
        <v>5393</v>
      </c>
      <c r="BC1379" s="84" t="s">
        <v>5394</v>
      </c>
      <c r="BO1379" s="84" t="s">
        <v>5393</v>
      </c>
      <c r="BS1379" s="84" t="s">
        <v>5394</v>
      </c>
      <c r="CE1379" s="84" t="s">
        <v>5393</v>
      </c>
      <c r="CI1379" s="84" t="s">
        <v>5394</v>
      </c>
      <c r="CU1379" s="84" t="s">
        <v>5393</v>
      </c>
      <c r="CY1379" s="84" t="s">
        <v>5394</v>
      </c>
      <c r="DK1379" s="84" t="s">
        <v>5393</v>
      </c>
      <c r="DO1379" s="84" t="s">
        <v>5394</v>
      </c>
      <c r="EA1379" s="84" t="s">
        <v>5393</v>
      </c>
      <c r="EE1379" s="84" t="s">
        <v>5394</v>
      </c>
      <c r="EQ1379" s="84" t="s">
        <v>5393</v>
      </c>
      <c r="EU1379" s="84" t="s">
        <v>5394</v>
      </c>
      <c r="FG1379" s="84" t="s">
        <v>5393</v>
      </c>
      <c r="FK1379" s="84" t="s">
        <v>5394</v>
      </c>
      <c r="FW1379" s="84" t="s">
        <v>5393</v>
      </c>
      <c r="GA1379" s="84" t="s">
        <v>5394</v>
      </c>
      <c r="GM1379" s="84" t="s">
        <v>5393</v>
      </c>
      <c r="GQ1379" s="84" t="s">
        <v>5394</v>
      </c>
      <c r="HC1379" s="84" t="s">
        <v>5393</v>
      </c>
      <c r="HG1379" s="84" t="s">
        <v>5394</v>
      </c>
      <c r="HS1379" s="84" t="s">
        <v>5393</v>
      </c>
      <c r="HW1379" s="84" t="s">
        <v>5394</v>
      </c>
      <c r="II1379" s="84" t="s">
        <v>5393</v>
      </c>
      <c r="IM1379" s="84" t="s">
        <v>5394</v>
      </c>
      <c r="IY1379" s="84" t="s">
        <v>5393</v>
      </c>
      <c r="JC1379" s="84" t="s">
        <v>5394</v>
      </c>
      <c r="JO1379" s="84" t="s">
        <v>5393</v>
      </c>
      <c r="JS1379" s="84" t="s">
        <v>5394</v>
      </c>
      <c r="KE1379" s="84" t="s">
        <v>5393</v>
      </c>
      <c r="KI1379" s="84" t="s">
        <v>5394</v>
      </c>
      <c r="KU1379" s="84" t="s">
        <v>5393</v>
      </c>
      <c r="KY1379" s="84" t="s">
        <v>5394</v>
      </c>
      <c r="LK1379" s="84" t="s">
        <v>5393</v>
      </c>
      <c r="LO1379" s="84" t="s">
        <v>5394</v>
      </c>
      <c r="MA1379" s="84" t="s">
        <v>5393</v>
      </c>
      <c r="ME1379" s="84" t="s">
        <v>5394</v>
      </c>
      <c r="MQ1379" s="84" t="s">
        <v>5393</v>
      </c>
      <c r="MU1379" s="84" t="s">
        <v>5394</v>
      </c>
      <c r="NG1379" s="84" t="s">
        <v>5393</v>
      </c>
      <c r="NK1379" s="84" t="s">
        <v>5394</v>
      </c>
      <c r="NW1379" s="84" t="s">
        <v>5393</v>
      </c>
      <c r="OA1379" s="84" t="s">
        <v>5394</v>
      </c>
      <c r="OM1379" s="84" t="s">
        <v>5393</v>
      </c>
      <c r="OQ1379" s="84" t="s">
        <v>5394</v>
      </c>
      <c r="PC1379" s="84" t="s">
        <v>5393</v>
      </c>
      <c r="PG1379" s="84" t="s">
        <v>5394</v>
      </c>
      <c r="PS1379" s="84" t="s">
        <v>5393</v>
      </c>
      <c r="PW1379" s="84" t="s">
        <v>5394</v>
      </c>
      <c r="QI1379" s="84" t="s">
        <v>5393</v>
      </c>
      <c r="QM1379" s="84" t="s">
        <v>5394</v>
      </c>
      <c r="QY1379" s="84" t="s">
        <v>5393</v>
      </c>
      <c r="RC1379" s="84" t="s">
        <v>5394</v>
      </c>
      <c r="RO1379" s="84" t="s">
        <v>5393</v>
      </c>
      <c r="RS1379" s="84" t="s">
        <v>5394</v>
      </c>
      <c r="SE1379" s="84" t="s">
        <v>5393</v>
      </c>
      <c r="SI1379" s="84" t="s">
        <v>5394</v>
      </c>
      <c r="SU1379" s="84" t="s">
        <v>5393</v>
      </c>
      <c r="SY1379" s="84" t="s">
        <v>5394</v>
      </c>
      <c r="TK1379" s="84" t="s">
        <v>5393</v>
      </c>
      <c r="TO1379" s="84" t="s">
        <v>5394</v>
      </c>
      <c r="UA1379" s="84" t="s">
        <v>5393</v>
      </c>
      <c r="UE1379" s="84" t="s">
        <v>5394</v>
      </c>
      <c r="UQ1379" s="84" t="s">
        <v>5393</v>
      </c>
      <c r="UU1379" s="84" t="s">
        <v>5394</v>
      </c>
      <c r="VG1379" s="84" t="s">
        <v>5393</v>
      </c>
      <c r="VK1379" s="84" t="s">
        <v>5394</v>
      </c>
      <c r="VW1379" s="84" t="s">
        <v>5393</v>
      </c>
      <c r="WA1379" s="84" t="s">
        <v>5394</v>
      </c>
      <c r="WM1379" s="84" t="s">
        <v>5393</v>
      </c>
      <c r="WQ1379" s="84" t="s">
        <v>5394</v>
      </c>
      <c r="XC1379" s="84" t="s">
        <v>5393</v>
      </c>
      <c r="XG1379" s="84" t="s">
        <v>5394</v>
      </c>
      <c r="XS1379" s="84" t="s">
        <v>5393</v>
      </c>
      <c r="XW1379" s="84" t="s">
        <v>5394</v>
      </c>
      <c r="YI1379" s="84" t="s">
        <v>5393</v>
      </c>
      <c r="YM1379" s="84" t="s">
        <v>5394</v>
      </c>
      <c r="YY1379" s="84" t="s">
        <v>5393</v>
      </c>
      <c r="ZC1379" s="84" t="s">
        <v>5394</v>
      </c>
      <c r="ZO1379" s="84" t="s">
        <v>5393</v>
      </c>
      <c r="ZS1379" s="84" t="s">
        <v>5394</v>
      </c>
      <c r="AAE1379" s="84" t="s">
        <v>5393</v>
      </c>
      <c r="AAI1379" s="84" t="s">
        <v>5394</v>
      </c>
      <c r="AAU1379" s="84" t="s">
        <v>5393</v>
      </c>
      <c r="AAY1379" s="84" t="s">
        <v>5394</v>
      </c>
      <c r="ABK1379" s="84" t="s">
        <v>5393</v>
      </c>
      <c r="ABO1379" s="84" t="s">
        <v>5394</v>
      </c>
      <c r="ACA1379" s="84" t="s">
        <v>5393</v>
      </c>
      <c r="ACE1379" s="84" t="s">
        <v>5394</v>
      </c>
      <c r="ACQ1379" s="84" t="s">
        <v>5393</v>
      </c>
      <c r="ACU1379" s="84" t="s">
        <v>5394</v>
      </c>
      <c r="ADG1379" s="84" t="s">
        <v>5393</v>
      </c>
      <c r="ADK1379" s="84" t="s">
        <v>5394</v>
      </c>
      <c r="ADW1379" s="84" t="s">
        <v>5393</v>
      </c>
      <c r="AEA1379" s="84" t="s">
        <v>5394</v>
      </c>
      <c r="AEM1379" s="84" t="s">
        <v>5393</v>
      </c>
      <c r="AEQ1379" s="84" t="s">
        <v>5394</v>
      </c>
      <c r="AFC1379" s="84" t="s">
        <v>5393</v>
      </c>
      <c r="AFG1379" s="84" t="s">
        <v>5394</v>
      </c>
      <c r="AFS1379" s="84" t="s">
        <v>5393</v>
      </c>
      <c r="AFW1379" s="84" t="s">
        <v>5394</v>
      </c>
      <c r="AGI1379" s="84" t="s">
        <v>5393</v>
      </c>
      <c r="AGM1379" s="84" t="s">
        <v>5394</v>
      </c>
      <c r="AGY1379" s="84" t="s">
        <v>5393</v>
      </c>
      <c r="AHC1379" s="84" t="s">
        <v>5394</v>
      </c>
      <c r="AHO1379" s="84" t="s">
        <v>5393</v>
      </c>
      <c r="AHS1379" s="84" t="s">
        <v>5394</v>
      </c>
      <c r="AIE1379" s="84" t="s">
        <v>5393</v>
      </c>
      <c r="AII1379" s="84" t="s">
        <v>5394</v>
      </c>
      <c r="AIU1379" s="84" t="s">
        <v>5393</v>
      </c>
      <c r="AIY1379" s="84" t="s">
        <v>5394</v>
      </c>
      <c r="AJK1379" s="84" t="s">
        <v>5393</v>
      </c>
      <c r="AJO1379" s="84" t="s">
        <v>5394</v>
      </c>
      <c r="AKA1379" s="84" t="s">
        <v>5393</v>
      </c>
      <c r="AKE1379" s="84" t="s">
        <v>5394</v>
      </c>
      <c r="AKQ1379" s="84" t="s">
        <v>5393</v>
      </c>
      <c r="AKU1379" s="84" t="s">
        <v>5394</v>
      </c>
      <c r="ALG1379" s="84" t="s">
        <v>5393</v>
      </c>
      <c r="ALK1379" s="84" t="s">
        <v>5394</v>
      </c>
      <c r="ALW1379" s="84" t="s">
        <v>5393</v>
      </c>
      <c r="AMA1379" s="84" t="s">
        <v>5394</v>
      </c>
      <c r="AMM1379" s="84" t="s">
        <v>5393</v>
      </c>
      <c r="AMQ1379" s="84" t="s">
        <v>5394</v>
      </c>
      <c r="ANC1379" s="84" t="s">
        <v>5393</v>
      </c>
      <c r="ANG1379" s="84" t="s">
        <v>5394</v>
      </c>
      <c r="ANS1379" s="84" t="s">
        <v>5393</v>
      </c>
      <c r="ANW1379" s="84" t="s">
        <v>5394</v>
      </c>
      <c r="AOI1379" s="84" t="s">
        <v>5393</v>
      </c>
      <c r="AOM1379" s="84" t="s">
        <v>5394</v>
      </c>
      <c r="AOY1379" s="84" t="s">
        <v>5393</v>
      </c>
      <c r="APC1379" s="84" t="s">
        <v>5394</v>
      </c>
      <c r="APO1379" s="84" t="s">
        <v>5393</v>
      </c>
      <c r="APS1379" s="84" t="s">
        <v>5394</v>
      </c>
      <c r="AQE1379" s="84" t="s">
        <v>5393</v>
      </c>
      <c r="AQI1379" s="84" t="s">
        <v>5394</v>
      </c>
      <c r="AQU1379" s="84" t="s">
        <v>5393</v>
      </c>
      <c r="AQY1379" s="84" t="s">
        <v>5394</v>
      </c>
      <c r="ARK1379" s="84" t="s">
        <v>5393</v>
      </c>
      <c r="ARO1379" s="84" t="s">
        <v>5394</v>
      </c>
      <c r="ASA1379" s="84" t="s">
        <v>5393</v>
      </c>
      <c r="ASE1379" s="84" t="s">
        <v>5394</v>
      </c>
      <c r="ASQ1379" s="84" t="s">
        <v>5393</v>
      </c>
      <c r="ASU1379" s="84" t="s">
        <v>5394</v>
      </c>
      <c r="ATG1379" s="84" t="s">
        <v>5393</v>
      </c>
      <c r="ATK1379" s="84" t="s">
        <v>5394</v>
      </c>
      <c r="ATW1379" s="84" t="s">
        <v>5393</v>
      </c>
      <c r="AUA1379" s="84" t="s">
        <v>5394</v>
      </c>
      <c r="AUM1379" s="84" t="s">
        <v>5393</v>
      </c>
      <c r="AUQ1379" s="84" t="s">
        <v>5394</v>
      </c>
      <c r="AVC1379" s="84" t="s">
        <v>5393</v>
      </c>
      <c r="AVG1379" s="84" t="s">
        <v>5394</v>
      </c>
      <c r="AVS1379" s="84" t="s">
        <v>5393</v>
      </c>
      <c r="AVW1379" s="84" t="s">
        <v>5394</v>
      </c>
      <c r="AWI1379" s="84" t="s">
        <v>5393</v>
      </c>
      <c r="AWM1379" s="84" t="s">
        <v>5394</v>
      </c>
      <c r="AWY1379" s="84" t="s">
        <v>5393</v>
      </c>
      <c r="AXC1379" s="84" t="s">
        <v>5394</v>
      </c>
      <c r="AXO1379" s="84" t="s">
        <v>5393</v>
      </c>
      <c r="AXS1379" s="84" t="s">
        <v>5394</v>
      </c>
      <c r="AYE1379" s="84" t="s">
        <v>5393</v>
      </c>
      <c r="AYI1379" s="84" t="s">
        <v>5394</v>
      </c>
      <c r="AYU1379" s="84" t="s">
        <v>5393</v>
      </c>
      <c r="AYY1379" s="84" t="s">
        <v>5394</v>
      </c>
      <c r="AZK1379" s="84" t="s">
        <v>5393</v>
      </c>
      <c r="AZO1379" s="84" t="s">
        <v>5394</v>
      </c>
      <c r="BAA1379" s="84" t="s">
        <v>5393</v>
      </c>
      <c r="BAE1379" s="84" t="s">
        <v>5394</v>
      </c>
      <c r="BAQ1379" s="84" t="s">
        <v>5393</v>
      </c>
      <c r="BAU1379" s="84" t="s">
        <v>5394</v>
      </c>
      <c r="BBG1379" s="84" t="s">
        <v>5393</v>
      </c>
      <c r="BBK1379" s="84" t="s">
        <v>5394</v>
      </c>
      <c r="BBW1379" s="84" t="s">
        <v>5393</v>
      </c>
      <c r="BCA1379" s="84" t="s">
        <v>5394</v>
      </c>
      <c r="BCM1379" s="84" t="s">
        <v>5393</v>
      </c>
      <c r="BCQ1379" s="84" t="s">
        <v>5394</v>
      </c>
      <c r="BDC1379" s="84" t="s">
        <v>5393</v>
      </c>
      <c r="BDG1379" s="84" t="s">
        <v>5394</v>
      </c>
      <c r="BDS1379" s="84" t="s">
        <v>5393</v>
      </c>
      <c r="BDW1379" s="84" t="s">
        <v>5394</v>
      </c>
      <c r="BEI1379" s="84" t="s">
        <v>5393</v>
      </c>
      <c r="BEM1379" s="84" t="s">
        <v>5394</v>
      </c>
      <c r="BEY1379" s="84" t="s">
        <v>5393</v>
      </c>
      <c r="BFC1379" s="84" t="s">
        <v>5394</v>
      </c>
      <c r="BFO1379" s="84" t="s">
        <v>5393</v>
      </c>
      <c r="BFS1379" s="84" t="s">
        <v>5394</v>
      </c>
      <c r="BGE1379" s="84" t="s">
        <v>5393</v>
      </c>
      <c r="BGI1379" s="84" t="s">
        <v>5394</v>
      </c>
      <c r="BGU1379" s="84" t="s">
        <v>5393</v>
      </c>
      <c r="BGY1379" s="84" t="s">
        <v>5394</v>
      </c>
      <c r="BHK1379" s="84" t="s">
        <v>5393</v>
      </c>
      <c r="BHO1379" s="84" t="s">
        <v>5394</v>
      </c>
      <c r="BIA1379" s="84" t="s">
        <v>5393</v>
      </c>
      <c r="BIE1379" s="84" t="s">
        <v>5394</v>
      </c>
      <c r="BIQ1379" s="84" t="s">
        <v>5393</v>
      </c>
      <c r="BIU1379" s="84" t="s">
        <v>5394</v>
      </c>
      <c r="BJG1379" s="84" t="s">
        <v>5393</v>
      </c>
      <c r="BJK1379" s="84" t="s">
        <v>5394</v>
      </c>
      <c r="BJW1379" s="84" t="s">
        <v>5393</v>
      </c>
      <c r="BKA1379" s="84" t="s">
        <v>5394</v>
      </c>
      <c r="BKM1379" s="84" t="s">
        <v>5393</v>
      </c>
      <c r="BKQ1379" s="84" t="s">
        <v>5394</v>
      </c>
      <c r="BLC1379" s="84" t="s">
        <v>5393</v>
      </c>
      <c r="BLG1379" s="84" t="s">
        <v>5394</v>
      </c>
      <c r="BLS1379" s="84" t="s">
        <v>5393</v>
      </c>
      <c r="BLW1379" s="84" t="s">
        <v>5394</v>
      </c>
      <c r="BMI1379" s="84" t="s">
        <v>5393</v>
      </c>
      <c r="BMM1379" s="84" t="s">
        <v>5394</v>
      </c>
      <c r="BMY1379" s="84" t="s">
        <v>5393</v>
      </c>
      <c r="BNC1379" s="84" t="s">
        <v>5394</v>
      </c>
      <c r="BNO1379" s="84" t="s">
        <v>5393</v>
      </c>
      <c r="BNS1379" s="84" t="s">
        <v>5394</v>
      </c>
      <c r="BOE1379" s="84" t="s">
        <v>5393</v>
      </c>
      <c r="BOI1379" s="84" t="s">
        <v>5394</v>
      </c>
      <c r="BOU1379" s="84" t="s">
        <v>5393</v>
      </c>
      <c r="BOY1379" s="84" t="s">
        <v>5394</v>
      </c>
      <c r="BPK1379" s="84" t="s">
        <v>5393</v>
      </c>
      <c r="BPO1379" s="84" t="s">
        <v>5394</v>
      </c>
      <c r="BQA1379" s="84" t="s">
        <v>5393</v>
      </c>
      <c r="BQE1379" s="84" t="s">
        <v>5394</v>
      </c>
      <c r="BQQ1379" s="84" t="s">
        <v>5393</v>
      </c>
      <c r="BQU1379" s="84" t="s">
        <v>5394</v>
      </c>
      <c r="BRG1379" s="84" t="s">
        <v>5393</v>
      </c>
      <c r="BRK1379" s="84" t="s">
        <v>5394</v>
      </c>
      <c r="BRW1379" s="84" t="s">
        <v>5393</v>
      </c>
      <c r="BSA1379" s="84" t="s">
        <v>5394</v>
      </c>
      <c r="BSM1379" s="84" t="s">
        <v>5393</v>
      </c>
      <c r="BSQ1379" s="84" t="s">
        <v>5394</v>
      </c>
      <c r="BTC1379" s="84" t="s">
        <v>5393</v>
      </c>
      <c r="BTG1379" s="84" t="s">
        <v>5394</v>
      </c>
      <c r="BTS1379" s="84" t="s">
        <v>5393</v>
      </c>
      <c r="BTW1379" s="84" t="s">
        <v>5394</v>
      </c>
      <c r="BUI1379" s="84" t="s">
        <v>5393</v>
      </c>
      <c r="BUM1379" s="84" t="s">
        <v>5394</v>
      </c>
      <c r="BUY1379" s="84" t="s">
        <v>5393</v>
      </c>
      <c r="BVC1379" s="84" t="s">
        <v>5394</v>
      </c>
      <c r="BVO1379" s="84" t="s">
        <v>5393</v>
      </c>
      <c r="BVS1379" s="84" t="s">
        <v>5394</v>
      </c>
      <c r="BWE1379" s="84" t="s">
        <v>5393</v>
      </c>
      <c r="BWI1379" s="84" t="s">
        <v>5394</v>
      </c>
      <c r="BWU1379" s="84" t="s">
        <v>5393</v>
      </c>
      <c r="BWY1379" s="84" t="s">
        <v>5394</v>
      </c>
      <c r="BXK1379" s="84" t="s">
        <v>5393</v>
      </c>
      <c r="BXO1379" s="84" t="s">
        <v>5394</v>
      </c>
      <c r="BYA1379" s="84" t="s">
        <v>5393</v>
      </c>
      <c r="BYE1379" s="84" t="s">
        <v>5394</v>
      </c>
      <c r="BYQ1379" s="84" t="s">
        <v>5393</v>
      </c>
      <c r="BYU1379" s="84" t="s">
        <v>5394</v>
      </c>
      <c r="BZG1379" s="84" t="s">
        <v>5393</v>
      </c>
      <c r="BZK1379" s="84" t="s">
        <v>5394</v>
      </c>
      <c r="BZW1379" s="84" t="s">
        <v>5393</v>
      </c>
      <c r="CAA1379" s="84" t="s">
        <v>5394</v>
      </c>
      <c r="CAM1379" s="84" t="s">
        <v>5393</v>
      </c>
      <c r="CAQ1379" s="84" t="s">
        <v>5394</v>
      </c>
      <c r="CBC1379" s="84" t="s">
        <v>5393</v>
      </c>
      <c r="CBG1379" s="84" t="s">
        <v>5394</v>
      </c>
      <c r="CBS1379" s="84" t="s">
        <v>5393</v>
      </c>
      <c r="CBW1379" s="84" t="s">
        <v>5394</v>
      </c>
      <c r="CCI1379" s="84" t="s">
        <v>5393</v>
      </c>
      <c r="CCM1379" s="84" t="s">
        <v>5394</v>
      </c>
      <c r="CCY1379" s="84" t="s">
        <v>5393</v>
      </c>
      <c r="CDC1379" s="84" t="s">
        <v>5394</v>
      </c>
      <c r="CDO1379" s="84" t="s">
        <v>5393</v>
      </c>
      <c r="CDS1379" s="84" t="s">
        <v>5394</v>
      </c>
      <c r="CEE1379" s="84" t="s">
        <v>5393</v>
      </c>
      <c r="CEI1379" s="84" t="s">
        <v>5394</v>
      </c>
      <c r="CEU1379" s="84" t="s">
        <v>5393</v>
      </c>
      <c r="CEY1379" s="84" t="s">
        <v>5394</v>
      </c>
      <c r="CFK1379" s="84" t="s">
        <v>5393</v>
      </c>
      <c r="CFO1379" s="84" t="s">
        <v>5394</v>
      </c>
      <c r="CGA1379" s="84" t="s">
        <v>5393</v>
      </c>
      <c r="CGE1379" s="84" t="s">
        <v>5394</v>
      </c>
      <c r="CGQ1379" s="84" t="s">
        <v>5393</v>
      </c>
      <c r="CGU1379" s="84" t="s">
        <v>5394</v>
      </c>
      <c r="CHG1379" s="84" t="s">
        <v>5393</v>
      </c>
      <c r="CHK1379" s="84" t="s">
        <v>5394</v>
      </c>
      <c r="CHW1379" s="84" t="s">
        <v>5393</v>
      </c>
      <c r="CIA1379" s="84" t="s">
        <v>5394</v>
      </c>
      <c r="CIM1379" s="84" t="s">
        <v>5393</v>
      </c>
      <c r="CIQ1379" s="84" t="s">
        <v>5394</v>
      </c>
      <c r="CJC1379" s="84" t="s">
        <v>5393</v>
      </c>
      <c r="CJG1379" s="84" t="s">
        <v>5394</v>
      </c>
      <c r="CJS1379" s="84" t="s">
        <v>5393</v>
      </c>
      <c r="CJW1379" s="84" t="s">
        <v>5394</v>
      </c>
      <c r="CKI1379" s="84" t="s">
        <v>5393</v>
      </c>
      <c r="CKM1379" s="84" t="s">
        <v>5394</v>
      </c>
      <c r="CKY1379" s="84" t="s">
        <v>5393</v>
      </c>
      <c r="CLC1379" s="84" t="s">
        <v>5394</v>
      </c>
      <c r="CLO1379" s="84" t="s">
        <v>5393</v>
      </c>
      <c r="CLS1379" s="84" t="s">
        <v>5394</v>
      </c>
      <c r="CME1379" s="84" t="s">
        <v>5393</v>
      </c>
      <c r="CMI1379" s="84" t="s">
        <v>5394</v>
      </c>
      <c r="CMU1379" s="84" t="s">
        <v>5393</v>
      </c>
      <c r="CMY1379" s="84" t="s">
        <v>5394</v>
      </c>
      <c r="CNK1379" s="84" t="s">
        <v>5393</v>
      </c>
      <c r="CNO1379" s="84" t="s">
        <v>5394</v>
      </c>
      <c r="COA1379" s="84" t="s">
        <v>5393</v>
      </c>
      <c r="COE1379" s="84" t="s">
        <v>5394</v>
      </c>
      <c r="COQ1379" s="84" t="s">
        <v>5393</v>
      </c>
      <c r="COU1379" s="84" t="s">
        <v>5394</v>
      </c>
      <c r="CPG1379" s="84" t="s">
        <v>5393</v>
      </c>
      <c r="CPK1379" s="84" t="s">
        <v>5394</v>
      </c>
      <c r="CPW1379" s="84" t="s">
        <v>5393</v>
      </c>
      <c r="CQA1379" s="84" t="s">
        <v>5394</v>
      </c>
      <c r="CQM1379" s="84" t="s">
        <v>5393</v>
      </c>
      <c r="CQQ1379" s="84" t="s">
        <v>5394</v>
      </c>
      <c r="CRC1379" s="84" t="s">
        <v>5393</v>
      </c>
      <c r="CRG1379" s="84" t="s">
        <v>5394</v>
      </c>
      <c r="CRS1379" s="84" t="s">
        <v>5393</v>
      </c>
      <c r="CRW1379" s="84" t="s">
        <v>5394</v>
      </c>
      <c r="CSI1379" s="84" t="s">
        <v>5393</v>
      </c>
      <c r="CSM1379" s="84" t="s">
        <v>5394</v>
      </c>
      <c r="CSY1379" s="84" t="s">
        <v>5393</v>
      </c>
      <c r="CTC1379" s="84" t="s">
        <v>5394</v>
      </c>
      <c r="CTO1379" s="84" t="s">
        <v>5393</v>
      </c>
      <c r="CTS1379" s="84" t="s">
        <v>5394</v>
      </c>
      <c r="CUE1379" s="84" t="s">
        <v>5393</v>
      </c>
      <c r="CUI1379" s="84" t="s">
        <v>5394</v>
      </c>
      <c r="CUU1379" s="84" t="s">
        <v>5393</v>
      </c>
      <c r="CUY1379" s="84" t="s">
        <v>5394</v>
      </c>
      <c r="CVK1379" s="84" t="s">
        <v>5393</v>
      </c>
      <c r="CVO1379" s="84" t="s">
        <v>5394</v>
      </c>
      <c r="CWA1379" s="84" t="s">
        <v>5393</v>
      </c>
      <c r="CWE1379" s="84" t="s">
        <v>5394</v>
      </c>
      <c r="CWQ1379" s="84" t="s">
        <v>5393</v>
      </c>
      <c r="CWU1379" s="84" t="s">
        <v>5394</v>
      </c>
      <c r="CXG1379" s="84" t="s">
        <v>5393</v>
      </c>
      <c r="CXK1379" s="84" t="s">
        <v>5394</v>
      </c>
      <c r="CXW1379" s="84" t="s">
        <v>5393</v>
      </c>
      <c r="CYA1379" s="84" t="s">
        <v>5394</v>
      </c>
      <c r="CYM1379" s="84" t="s">
        <v>5393</v>
      </c>
      <c r="CYQ1379" s="84" t="s">
        <v>5394</v>
      </c>
      <c r="CZC1379" s="84" t="s">
        <v>5393</v>
      </c>
      <c r="CZG1379" s="84" t="s">
        <v>5394</v>
      </c>
      <c r="CZS1379" s="84" t="s">
        <v>5393</v>
      </c>
      <c r="CZW1379" s="84" t="s">
        <v>5394</v>
      </c>
      <c r="DAI1379" s="84" t="s">
        <v>5393</v>
      </c>
      <c r="DAM1379" s="84" t="s">
        <v>5394</v>
      </c>
      <c r="DAY1379" s="84" t="s">
        <v>5393</v>
      </c>
      <c r="DBC1379" s="84" t="s">
        <v>5394</v>
      </c>
      <c r="DBO1379" s="84" t="s">
        <v>5393</v>
      </c>
      <c r="DBS1379" s="84" t="s">
        <v>5394</v>
      </c>
      <c r="DCE1379" s="84" t="s">
        <v>5393</v>
      </c>
      <c r="DCI1379" s="84" t="s">
        <v>5394</v>
      </c>
      <c r="DCU1379" s="84" t="s">
        <v>5393</v>
      </c>
      <c r="DCY1379" s="84" t="s">
        <v>5394</v>
      </c>
      <c r="DDK1379" s="84" t="s">
        <v>5393</v>
      </c>
      <c r="DDO1379" s="84" t="s">
        <v>5394</v>
      </c>
      <c r="DEA1379" s="84" t="s">
        <v>5393</v>
      </c>
      <c r="DEE1379" s="84" t="s">
        <v>5394</v>
      </c>
      <c r="DEQ1379" s="84" t="s">
        <v>5393</v>
      </c>
      <c r="DEU1379" s="84" t="s">
        <v>5394</v>
      </c>
      <c r="DFG1379" s="84" t="s">
        <v>5393</v>
      </c>
      <c r="DFK1379" s="84" t="s">
        <v>5394</v>
      </c>
      <c r="DFW1379" s="84" t="s">
        <v>5393</v>
      </c>
      <c r="DGA1379" s="84" t="s">
        <v>5394</v>
      </c>
      <c r="DGM1379" s="84" t="s">
        <v>5393</v>
      </c>
      <c r="DGQ1379" s="84" t="s">
        <v>5394</v>
      </c>
      <c r="DHC1379" s="84" t="s">
        <v>5393</v>
      </c>
      <c r="DHG1379" s="84" t="s">
        <v>5394</v>
      </c>
      <c r="DHS1379" s="84" t="s">
        <v>5393</v>
      </c>
      <c r="DHW1379" s="84" t="s">
        <v>5394</v>
      </c>
      <c r="DII1379" s="84" t="s">
        <v>5393</v>
      </c>
      <c r="DIM1379" s="84" t="s">
        <v>5394</v>
      </c>
      <c r="DIY1379" s="84" t="s">
        <v>5393</v>
      </c>
      <c r="DJC1379" s="84" t="s">
        <v>5394</v>
      </c>
      <c r="DJO1379" s="84" t="s">
        <v>5393</v>
      </c>
      <c r="DJS1379" s="84" t="s">
        <v>5394</v>
      </c>
      <c r="DKE1379" s="84" t="s">
        <v>5393</v>
      </c>
      <c r="DKI1379" s="84" t="s">
        <v>5394</v>
      </c>
      <c r="DKU1379" s="84" t="s">
        <v>5393</v>
      </c>
      <c r="DKY1379" s="84" t="s">
        <v>5394</v>
      </c>
      <c r="DLK1379" s="84" t="s">
        <v>5393</v>
      </c>
      <c r="DLO1379" s="84" t="s">
        <v>5394</v>
      </c>
      <c r="DMA1379" s="84" t="s">
        <v>5393</v>
      </c>
      <c r="DME1379" s="84" t="s">
        <v>5394</v>
      </c>
      <c r="DMQ1379" s="84" t="s">
        <v>5393</v>
      </c>
      <c r="DMU1379" s="84" t="s">
        <v>5394</v>
      </c>
      <c r="DNG1379" s="84" t="s">
        <v>5393</v>
      </c>
      <c r="DNK1379" s="84" t="s">
        <v>5394</v>
      </c>
      <c r="DNW1379" s="84" t="s">
        <v>5393</v>
      </c>
      <c r="DOA1379" s="84" t="s">
        <v>5394</v>
      </c>
      <c r="DOM1379" s="84" t="s">
        <v>5393</v>
      </c>
      <c r="DOQ1379" s="84" t="s">
        <v>5394</v>
      </c>
      <c r="DPC1379" s="84" t="s">
        <v>5393</v>
      </c>
      <c r="DPG1379" s="84" t="s">
        <v>5394</v>
      </c>
      <c r="DPS1379" s="84" t="s">
        <v>5393</v>
      </c>
      <c r="DPW1379" s="84" t="s">
        <v>5394</v>
      </c>
      <c r="DQI1379" s="84" t="s">
        <v>5393</v>
      </c>
      <c r="DQM1379" s="84" t="s">
        <v>5394</v>
      </c>
      <c r="DQY1379" s="84" t="s">
        <v>5393</v>
      </c>
      <c r="DRC1379" s="84" t="s">
        <v>5394</v>
      </c>
      <c r="DRO1379" s="84" t="s">
        <v>5393</v>
      </c>
      <c r="DRS1379" s="84" t="s">
        <v>5394</v>
      </c>
      <c r="DSE1379" s="84" t="s">
        <v>5393</v>
      </c>
      <c r="DSI1379" s="84" t="s">
        <v>5394</v>
      </c>
      <c r="DSU1379" s="84" t="s">
        <v>5393</v>
      </c>
      <c r="DSY1379" s="84" t="s">
        <v>5394</v>
      </c>
      <c r="DTK1379" s="84" t="s">
        <v>5393</v>
      </c>
      <c r="DTO1379" s="84" t="s">
        <v>5394</v>
      </c>
      <c r="DUA1379" s="84" t="s">
        <v>5393</v>
      </c>
      <c r="DUE1379" s="84" t="s">
        <v>5394</v>
      </c>
      <c r="DUQ1379" s="84" t="s">
        <v>5393</v>
      </c>
      <c r="DUU1379" s="84" t="s">
        <v>5394</v>
      </c>
      <c r="DVG1379" s="84" t="s">
        <v>5393</v>
      </c>
      <c r="DVK1379" s="84" t="s">
        <v>5394</v>
      </c>
      <c r="DVW1379" s="84" t="s">
        <v>5393</v>
      </c>
      <c r="DWA1379" s="84" t="s">
        <v>5394</v>
      </c>
      <c r="DWM1379" s="84" t="s">
        <v>5393</v>
      </c>
      <c r="DWQ1379" s="84" t="s">
        <v>5394</v>
      </c>
      <c r="DXC1379" s="84" t="s">
        <v>5393</v>
      </c>
      <c r="DXG1379" s="84" t="s">
        <v>5394</v>
      </c>
      <c r="DXS1379" s="84" t="s">
        <v>5393</v>
      </c>
      <c r="DXW1379" s="84" t="s">
        <v>5394</v>
      </c>
      <c r="DYI1379" s="84" t="s">
        <v>5393</v>
      </c>
      <c r="DYM1379" s="84" t="s">
        <v>5394</v>
      </c>
      <c r="DYY1379" s="84" t="s">
        <v>5393</v>
      </c>
      <c r="DZC1379" s="84" t="s">
        <v>5394</v>
      </c>
      <c r="DZO1379" s="84" t="s">
        <v>5393</v>
      </c>
      <c r="DZS1379" s="84" t="s">
        <v>5394</v>
      </c>
      <c r="EAE1379" s="84" t="s">
        <v>5393</v>
      </c>
      <c r="EAI1379" s="84" t="s">
        <v>5394</v>
      </c>
      <c r="EAU1379" s="84" t="s">
        <v>5393</v>
      </c>
      <c r="EAY1379" s="84" t="s">
        <v>5394</v>
      </c>
      <c r="EBK1379" s="84" t="s">
        <v>5393</v>
      </c>
      <c r="EBO1379" s="84" t="s">
        <v>5394</v>
      </c>
      <c r="ECA1379" s="84" t="s">
        <v>5393</v>
      </c>
      <c r="ECE1379" s="84" t="s">
        <v>5394</v>
      </c>
      <c r="ECQ1379" s="84" t="s">
        <v>5393</v>
      </c>
      <c r="ECU1379" s="84" t="s">
        <v>5394</v>
      </c>
      <c r="EDG1379" s="84" t="s">
        <v>5393</v>
      </c>
      <c r="EDK1379" s="84" t="s">
        <v>5394</v>
      </c>
      <c r="EDW1379" s="84" t="s">
        <v>5393</v>
      </c>
      <c r="EEA1379" s="84" t="s">
        <v>5394</v>
      </c>
      <c r="EEM1379" s="84" t="s">
        <v>5393</v>
      </c>
      <c r="EEQ1379" s="84" t="s">
        <v>5394</v>
      </c>
      <c r="EFC1379" s="84" t="s">
        <v>5393</v>
      </c>
      <c r="EFG1379" s="84" t="s">
        <v>5394</v>
      </c>
      <c r="EFS1379" s="84" t="s">
        <v>5393</v>
      </c>
      <c r="EFW1379" s="84" t="s">
        <v>5394</v>
      </c>
      <c r="EGI1379" s="84" t="s">
        <v>5393</v>
      </c>
      <c r="EGM1379" s="84" t="s">
        <v>5394</v>
      </c>
      <c r="EGY1379" s="84" t="s">
        <v>5393</v>
      </c>
      <c r="EHC1379" s="84" t="s">
        <v>5394</v>
      </c>
      <c r="EHO1379" s="84" t="s">
        <v>5393</v>
      </c>
      <c r="EHS1379" s="84" t="s">
        <v>5394</v>
      </c>
      <c r="EIE1379" s="84" t="s">
        <v>5393</v>
      </c>
      <c r="EII1379" s="84" t="s">
        <v>5394</v>
      </c>
      <c r="EIU1379" s="84" t="s">
        <v>5393</v>
      </c>
      <c r="EIY1379" s="84" t="s">
        <v>5394</v>
      </c>
      <c r="EJK1379" s="84" t="s">
        <v>5393</v>
      </c>
      <c r="EJO1379" s="84" t="s">
        <v>5394</v>
      </c>
      <c r="EKA1379" s="84" t="s">
        <v>5393</v>
      </c>
      <c r="EKE1379" s="84" t="s">
        <v>5394</v>
      </c>
      <c r="EKQ1379" s="84" t="s">
        <v>5393</v>
      </c>
      <c r="EKU1379" s="84" t="s">
        <v>5394</v>
      </c>
      <c r="ELG1379" s="84" t="s">
        <v>5393</v>
      </c>
      <c r="ELK1379" s="84" t="s">
        <v>5394</v>
      </c>
      <c r="ELW1379" s="84" t="s">
        <v>5393</v>
      </c>
      <c r="EMA1379" s="84" t="s">
        <v>5394</v>
      </c>
      <c r="EMM1379" s="84" t="s">
        <v>5393</v>
      </c>
      <c r="EMQ1379" s="84" t="s">
        <v>5394</v>
      </c>
      <c r="ENC1379" s="84" t="s">
        <v>5393</v>
      </c>
      <c r="ENG1379" s="84" t="s">
        <v>5394</v>
      </c>
      <c r="ENS1379" s="84" t="s">
        <v>5393</v>
      </c>
      <c r="ENW1379" s="84" t="s">
        <v>5394</v>
      </c>
      <c r="EOI1379" s="84" t="s">
        <v>5393</v>
      </c>
      <c r="EOM1379" s="84" t="s">
        <v>5394</v>
      </c>
      <c r="EOY1379" s="84" t="s">
        <v>5393</v>
      </c>
      <c r="EPC1379" s="84" t="s">
        <v>5394</v>
      </c>
      <c r="EPO1379" s="84" t="s">
        <v>5393</v>
      </c>
      <c r="EPS1379" s="84" t="s">
        <v>5394</v>
      </c>
      <c r="EQE1379" s="84" t="s">
        <v>5393</v>
      </c>
      <c r="EQI1379" s="84" t="s">
        <v>5394</v>
      </c>
      <c r="EQU1379" s="84" t="s">
        <v>5393</v>
      </c>
      <c r="EQY1379" s="84" t="s">
        <v>5394</v>
      </c>
      <c r="ERK1379" s="84" t="s">
        <v>5393</v>
      </c>
      <c r="ERO1379" s="84" t="s">
        <v>5394</v>
      </c>
      <c r="ESA1379" s="84" t="s">
        <v>5393</v>
      </c>
      <c r="ESE1379" s="84" t="s">
        <v>5394</v>
      </c>
      <c r="ESQ1379" s="84" t="s">
        <v>5393</v>
      </c>
      <c r="ESU1379" s="84" t="s">
        <v>5394</v>
      </c>
      <c r="ETG1379" s="84" t="s">
        <v>5393</v>
      </c>
      <c r="ETK1379" s="84" t="s">
        <v>5394</v>
      </c>
      <c r="ETW1379" s="84" t="s">
        <v>5393</v>
      </c>
      <c r="EUA1379" s="84" t="s">
        <v>5394</v>
      </c>
      <c r="EUM1379" s="84" t="s">
        <v>5393</v>
      </c>
      <c r="EUQ1379" s="84" t="s">
        <v>5394</v>
      </c>
      <c r="EVC1379" s="84" t="s">
        <v>5393</v>
      </c>
      <c r="EVG1379" s="84" t="s">
        <v>5394</v>
      </c>
      <c r="EVS1379" s="84" t="s">
        <v>5393</v>
      </c>
      <c r="EVW1379" s="84" t="s">
        <v>5394</v>
      </c>
      <c r="EWI1379" s="84" t="s">
        <v>5393</v>
      </c>
      <c r="EWM1379" s="84" t="s">
        <v>5394</v>
      </c>
      <c r="EWY1379" s="84" t="s">
        <v>5393</v>
      </c>
      <c r="EXC1379" s="84" t="s">
        <v>5394</v>
      </c>
      <c r="EXO1379" s="84" t="s">
        <v>5393</v>
      </c>
      <c r="EXS1379" s="84" t="s">
        <v>5394</v>
      </c>
      <c r="EYE1379" s="84" t="s">
        <v>5393</v>
      </c>
      <c r="EYI1379" s="84" t="s">
        <v>5394</v>
      </c>
      <c r="EYU1379" s="84" t="s">
        <v>5393</v>
      </c>
      <c r="EYY1379" s="84" t="s">
        <v>5394</v>
      </c>
      <c r="EZK1379" s="84" t="s">
        <v>5393</v>
      </c>
      <c r="EZO1379" s="84" t="s">
        <v>5394</v>
      </c>
      <c r="FAA1379" s="84" t="s">
        <v>5393</v>
      </c>
      <c r="FAE1379" s="84" t="s">
        <v>5394</v>
      </c>
      <c r="FAQ1379" s="84" t="s">
        <v>5393</v>
      </c>
      <c r="FAU1379" s="84" t="s">
        <v>5394</v>
      </c>
      <c r="FBG1379" s="84" t="s">
        <v>5393</v>
      </c>
      <c r="FBK1379" s="84" t="s">
        <v>5394</v>
      </c>
      <c r="FBW1379" s="84" t="s">
        <v>5393</v>
      </c>
      <c r="FCA1379" s="84" t="s">
        <v>5394</v>
      </c>
      <c r="FCM1379" s="84" t="s">
        <v>5393</v>
      </c>
      <c r="FCQ1379" s="84" t="s">
        <v>5394</v>
      </c>
      <c r="FDC1379" s="84" t="s">
        <v>5393</v>
      </c>
      <c r="FDG1379" s="84" t="s">
        <v>5394</v>
      </c>
      <c r="FDS1379" s="84" t="s">
        <v>5393</v>
      </c>
      <c r="FDW1379" s="84" t="s">
        <v>5394</v>
      </c>
      <c r="FEI1379" s="84" t="s">
        <v>5393</v>
      </c>
      <c r="FEM1379" s="84" t="s">
        <v>5394</v>
      </c>
      <c r="FEY1379" s="84" t="s">
        <v>5393</v>
      </c>
      <c r="FFC1379" s="84" t="s">
        <v>5394</v>
      </c>
      <c r="FFO1379" s="84" t="s">
        <v>5393</v>
      </c>
      <c r="FFS1379" s="84" t="s">
        <v>5394</v>
      </c>
      <c r="FGE1379" s="84" t="s">
        <v>5393</v>
      </c>
      <c r="FGI1379" s="84" t="s">
        <v>5394</v>
      </c>
      <c r="FGU1379" s="84" t="s">
        <v>5393</v>
      </c>
      <c r="FGY1379" s="84" t="s">
        <v>5394</v>
      </c>
      <c r="FHK1379" s="84" t="s">
        <v>5393</v>
      </c>
      <c r="FHO1379" s="84" t="s">
        <v>5394</v>
      </c>
      <c r="FIA1379" s="84" t="s">
        <v>5393</v>
      </c>
      <c r="FIE1379" s="84" t="s">
        <v>5394</v>
      </c>
      <c r="FIQ1379" s="84" t="s">
        <v>5393</v>
      </c>
      <c r="FIU1379" s="84" t="s">
        <v>5394</v>
      </c>
      <c r="FJG1379" s="84" t="s">
        <v>5393</v>
      </c>
      <c r="FJK1379" s="84" t="s">
        <v>5394</v>
      </c>
      <c r="FJW1379" s="84" t="s">
        <v>5393</v>
      </c>
      <c r="FKA1379" s="84" t="s">
        <v>5394</v>
      </c>
      <c r="FKM1379" s="84" t="s">
        <v>5393</v>
      </c>
      <c r="FKQ1379" s="84" t="s">
        <v>5394</v>
      </c>
      <c r="FLC1379" s="84" t="s">
        <v>5393</v>
      </c>
      <c r="FLG1379" s="84" t="s">
        <v>5394</v>
      </c>
      <c r="FLS1379" s="84" t="s">
        <v>5393</v>
      </c>
      <c r="FLW1379" s="84" t="s">
        <v>5394</v>
      </c>
      <c r="FMI1379" s="84" t="s">
        <v>5393</v>
      </c>
      <c r="FMM1379" s="84" t="s">
        <v>5394</v>
      </c>
      <c r="FMY1379" s="84" t="s">
        <v>5393</v>
      </c>
      <c r="FNC1379" s="84" t="s">
        <v>5394</v>
      </c>
      <c r="FNO1379" s="84" t="s">
        <v>5393</v>
      </c>
      <c r="FNS1379" s="84" t="s">
        <v>5394</v>
      </c>
      <c r="FOE1379" s="84" t="s">
        <v>5393</v>
      </c>
      <c r="FOI1379" s="84" t="s">
        <v>5394</v>
      </c>
      <c r="FOU1379" s="84" t="s">
        <v>5393</v>
      </c>
      <c r="FOY1379" s="84" t="s">
        <v>5394</v>
      </c>
      <c r="FPK1379" s="84" t="s">
        <v>5393</v>
      </c>
      <c r="FPO1379" s="84" t="s">
        <v>5394</v>
      </c>
      <c r="FQA1379" s="84" t="s">
        <v>5393</v>
      </c>
      <c r="FQE1379" s="84" t="s">
        <v>5394</v>
      </c>
      <c r="FQQ1379" s="84" t="s">
        <v>5393</v>
      </c>
      <c r="FQU1379" s="84" t="s">
        <v>5394</v>
      </c>
      <c r="FRG1379" s="84" t="s">
        <v>5393</v>
      </c>
      <c r="FRK1379" s="84" t="s">
        <v>5394</v>
      </c>
      <c r="FRW1379" s="84" t="s">
        <v>5393</v>
      </c>
      <c r="FSA1379" s="84" t="s">
        <v>5394</v>
      </c>
      <c r="FSM1379" s="84" t="s">
        <v>5393</v>
      </c>
      <c r="FSQ1379" s="84" t="s">
        <v>5394</v>
      </c>
      <c r="FTC1379" s="84" t="s">
        <v>5393</v>
      </c>
      <c r="FTG1379" s="84" t="s">
        <v>5394</v>
      </c>
      <c r="FTS1379" s="84" t="s">
        <v>5393</v>
      </c>
      <c r="FTW1379" s="84" t="s">
        <v>5394</v>
      </c>
      <c r="FUI1379" s="84" t="s">
        <v>5393</v>
      </c>
      <c r="FUM1379" s="84" t="s">
        <v>5394</v>
      </c>
      <c r="FUY1379" s="84" t="s">
        <v>5393</v>
      </c>
      <c r="FVC1379" s="84" t="s">
        <v>5394</v>
      </c>
      <c r="FVO1379" s="84" t="s">
        <v>5393</v>
      </c>
      <c r="FVS1379" s="84" t="s">
        <v>5394</v>
      </c>
      <c r="FWE1379" s="84" t="s">
        <v>5393</v>
      </c>
      <c r="FWI1379" s="84" t="s">
        <v>5394</v>
      </c>
      <c r="FWU1379" s="84" t="s">
        <v>5393</v>
      </c>
      <c r="FWY1379" s="84" t="s">
        <v>5394</v>
      </c>
      <c r="FXK1379" s="84" t="s">
        <v>5393</v>
      </c>
      <c r="FXO1379" s="84" t="s">
        <v>5394</v>
      </c>
      <c r="FYA1379" s="84" t="s">
        <v>5393</v>
      </c>
      <c r="FYE1379" s="84" t="s">
        <v>5394</v>
      </c>
      <c r="FYQ1379" s="84" t="s">
        <v>5393</v>
      </c>
      <c r="FYU1379" s="84" t="s">
        <v>5394</v>
      </c>
      <c r="FZG1379" s="84" t="s">
        <v>5393</v>
      </c>
      <c r="FZK1379" s="84" t="s">
        <v>5394</v>
      </c>
      <c r="FZW1379" s="84" t="s">
        <v>5393</v>
      </c>
      <c r="GAA1379" s="84" t="s">
        <v>5394</v>
      </c>
      <c r="GAM1379" s="84" t="s">
        <v>5393</v>
      </c>
      <c r="GAQ1379" s="84" t="s">
        <v>5394</v>
      </c>
      <c r="GBC1379" s="84" t="s">
        <v>5393</v>
      </c>
      <c r="GBG1379" s="84" t="s">
        <v>5394</v>
      </c>
      <c r="GBS1379" s="84" t="s">
        <v>5393</v>
      </c>
      <c r="GBW1379" s="84" t="s">
        <v>5394</v>
      </c>
      <c r="GCI1379" s="84" t="s">
        <v>5393</v>
      </c>
      <c r="GCM1379" s="84" t="s">
        <v>5394</v>
      </c>
      <c r="GCY1379" s="84" t="s">
        <v>5393</v>
      </c>
      <c r="GDC1379" s="84" t="s">
        <v>5394</v>
      </c>
      <c r="GDO1379" s="84" t="s">
        <v>5393</v>
      </c>
      <c r="GDS1379" s="84" t="s">
        <v>5394</v>
      </c>
      <c r="GEE1379" s="84" t="s">
        <v>5393</v>
      </c>
      <c r="GEI1379" s="84" t="s">
        <v>5394</v>
      </c>
      <c r="GEU1379" s="84" t="s">
        <v>5393</v>
      </c>
      <c r="GEY1379" s="84" t="s">
        <v>5394</v>
      </c>
      <c r="GFK1379" s="84" t="s">
        <v>5393</v>
      </c>
      <c r="GFO1379" s="84" t="s">
        <v>5394</v>
      </c>
      <c r="GGA1379" s="84" t="s">
        <v>5393</v>
      </c>
      <c r="GGE1379" s="84" t="s">
        <v>5394</v>
      </c>
      <c r="GGQ1379" s="84" t="s">
        <v>5393</v>
      </c>
      <c r="GGU1379" s="84" t="s">
        <v>5394</v>
      </c>
      <c r="GHG1379" s="84" t="s">
        <v>5393</v>
      </c>
      <c r="GHK1379" s="84" t="s">
        <v>5394</v>
      </c>
      <c r="GHW1379" s="84" t="s">
        <v>5393</v>
      </c>
      <c r="GIA1379" s="84" t="s">
        <v>5394</v>
      </c>
      <c r="GIM1379" s="84" t="s">
        <v>5393</v>
      </c>
      <c r="GIQ1379" s="84" t="s">
        <v>5394</v>
      </c>
      <c r="GJC1379" s="84" t="s">
        <v>5393</v>
      </c>
      <c r="GJG1379" s="84" t="s">
        <v>5394</v>
      </c>
      <c r="GJS1379" s="84" t="s">
        <v>5393</v>
      </c>
      <c r="GJW1379" s="84" t="s">
        <v>5394</v>
      </c>
      <c r="GKI1379" s="84" t="s">
        <v>5393</v>
      </c>
      <c r="GKM1379" s="84" t="s">
        <v>5394</v>
      </c>
      <c r="GKY1379" s="84" t="s">
        <v>5393</v>
      </c>
      <c r="GLC1379" s="84" t="s">
        <v>5394</v>
      </c>
      <c r="GLO1379" s="84" t="s">
        <v>5393</v>
      </c>
      <c r="GLS1379" s="84" t="s">
        <v>5394</v>
      </c>
      <c r="GME1379" s="84" t="s">
        <v>5393</v>
      </c>
      <c r="GMI1379" s="84" t="s">
        <v>5394</v>
      </c>
      <c r="GMU1379" s="84" t="s">
        <v>5393</v>
      </c>
      <c r="GMY1379" s="84" t="s">
        <v>5394</v>
      </c>
      <c r="GNK1379" s="84" t="s">
        <v>5393</v>
      </c>
      <c r="GNO1379" s="84" t="s">
        <v>5394</v>
      </c>
      <c r="GOA1379" s="84" t="s">
        <v>5393</v>
      </c>
      <c r="GOE1379" s="84" t="s">
        <v>5394</v>
      </c>
      <c r="GOQ1379" s="84" t="s">
        <v>5393</v>
      </c>
      <c r="GOU1379" s="84" t="s">
        <v>5394</v>
      </c>
      <c r="GPG1379" s="84" t="s">
        <v>5393</v>
      </c>
      <c r="GPK1379" s="84" t="s">
        <v>5394</v>
      </c>
      <c r="GPW1379" s="84" t="s">
        <v>5393</v>
      </c>
      <c r="GQA1379" s="84" t="s">
        <v>5394</v>
      </c>
      <c r="GQM1379" s="84" t="s">
        <v>5393</v>
      </c>
      <c r="GQQ1379" s="84" t="s">
        <v>5394</v>
      </c>
      <c r="GRC1379" s="84" t="s">
        <v>5393</v>
      </c>
      <c r="GRG1379" s="84" t="s">
        <v>5394</v>
      </c>
      <c r="GRS1379" s="84" t="s">
        <v>5393</v>
      </c>
      <c r="GRW1379" s="84" t="s">
        <v>5394</v>
      </c>
      <c r="GSI1379" s="84" t="s">
        <v>5393</v>
      </c>
      <c r="GSM1379" s="84" t="s">
        <v>5394</v>
      </c>
      <c r="GSY1379" s="84" t="s">
        <v>5393</v>
      </c>
      <c r="GTC1379" s="84" t="s">
        <v>5394</v>
      </c>
      <c r="GTO1379" s="84" t="s">
        <v>5393</v>
      </c>
      <c r="GTS1379" s="84" t="s">
        <v>5394</v>
      </c>
      <c r="GUE1379" s="84" t="s">
        <v>5393</v>
      </c>
      <c r="GUI1379" s="84" t="s">
        <v>5394</v>
      </c>
      <c r="GUU1379" s="84" t="s">
        <v>5393</v>
      </c>
      <c r="GUY1379" s="84" t="s">
        <v>5394</v>
      </c>
      <c r="GVK1379" s="84" t="s">
        <v>5393</v>
      </c>
      <c r="GVO1379" s="84" t="s">
        <v>5394</v>
      </c>
      <c r="GWA1379" s="84" t="s">
        <v>5393</v>
      </c>
      <c r="GWE1379" s="84" t="s">
        <v>5394</v>
      </c>
      <c r="GWQ1379" s="84" t="s">
        <v>5393</v>
      </c>
      <c r="GWU1379" s="84" t="s">
        <v>5394</v>
      </c>
      <c r="GXG1379" s="84" t="s">
        <v>5393</v>
      </c>
      <c r="GXK1379" s="84" t="s">
        <v>5394</v>
      </c>
      <c r="GXW1379" s="84" t="s">
        <v>5393</v>
      </c>
      <c r="GYA1379" s="84" t="s">
        <v>5394</v>
      </c>
      <c r="GYM1379" s="84" t="s">
        <v>5393</v>
      </c>
      <c r="GYQ1379" s="84" t="s">
        <v>5394</v>
      </c>
      <c r="GZC1379" s="84" t="s">
        <v>5393</v>
      </c>
      <c r="GZG1379" s="84" t="s">
        <v>5394</v>
      </c>
      <c r="GZS1379" s="84" t="s">
        <v>5393</v>
      </c>
      <c r="GZW1379" s="84" t="s">
        <v>5394</v>
      </c>
      <c r="HAI1379" s="84" t="s">
        <v>5393</v>
      </c>
      <c r="HAM1379" s="84" t="s">
        <v>5394</v>
      </c>
      <c r="HAY1379" s="84" t="s">
        <v>5393</v>
      </c>
      <c r="HBC1379" s="84" t="s">
        <v>5394</v>
      </c>
      <c r="HBO1379" s="84" t="s">
        <v>5393</v>
      </c>
      <c r="HBS1379" s="84" t="s">
        <v>5394</v>
      </c>
      <c r="HCE1379" s="84" t="s">
        <v>5393</v>
      </c>
      <c r="HCI1379" s="84" t="s">
        <v>5394</v>
      </c>
      <c r="HCU1379" s="84" t="s">
        <v>5393</v>
      </c>
      <c r="HCY1379" s="84" t="s">
        <v>5394</v>
      </c>
      <c r="HDK1379" s="84" t="s">
        <v>5393</v>
      </c>
      <c r="HDO1379" s="84" t="s">
        <v>5394</v>
      </c>
      <c r="HEA1379" s="84" t="s">
        <v>5393</v>
      </c>
      <c r="HEE1379" s="84" t="s">
        <v>5394</v>
      </c>
      <c r="HEQ1379" s="84" t="s">
        <v>5393</v>
      </c>
      <c r="HEU1379" s="84" t="s">
        <v>5394</v>
      </c>
      <c r="HFG1379" s="84" t="s">
        <v>5393</v>
      </c>
      <c r="HFK1379" s="84" t="s">
        <v>5394</v>
      </c>
      <c r="HFW1379" s="84" t="s">
        <v>5393</v>
      </c>
      <c r="HGA1379" s="84" t="s">
        <v>5394</v>
      </c>
      <c r="HGM1379" s="84" t="s">
        <v>5393</v>
      </c>
      <c r="HGQ1379" s="84" t="s">
        <v>5394</v>
      </c>
      <c r="HHC1379" s="84" t="s">
        <v>5393</v>
      </c>
      <c r="HHG1379" s="84" t="s">
        <v>5394</v>
      </c>
      <c r="HHS1379" s="84" t="s">
        <v>5393</v>
      </c>
      <c r="HHW1379" s="84" t="s">
        <v>5394</v>
      </c>
      <c r="HII1379" s="84" t="s">
        <v>5393</v>
      </c>
      <c r="HIM1379" s="84" t="s">
        <v>5394</v>
      </c>
      <c r="HIY1379" s="84" t="s">
        <v>5393</v>
      </c>
      <c r="HJC1379" s="84" t="s">
        <v>5394</v>
      </c>
      <c r="HJO1379" s="84" t="s">
        <v>5393</v>
      </c>
      <c r="HJS1379" s="84" t="s">
        <v>5394</v>
      </c>
      <c r="HKE1379" s="84" t="s">
        <v>5393</v>
      </c>
      <c r="HKI1379" s="84" t="s">
        <v>5394</v>
      </c>
      <c r="HKU1379" s="84" t="s">
        <v>5393</v>
      </c>
      <c r="HKY1379" s="84" t="s">
        <v>5394</v>
      </c>
      <c r="HLK1379" s="84" t="s">
        <v>5393</v>
      </c>
      <c r="HLO1379" s="84" t="s">
        <v>5394</v>
      </c>
      <c r="HMA1379" s="84" t="s">
        <v>5393</v>
      </c>
      <c r="HME1379" s="84" t="s">
        <v>5394</v>
      </c>
      <c r="HMQ1379" s="84" t="s">
        <v>5393</v>
      </c>
      <c r="HMU1379" s="84" t="s">
        <v>5394</v>
      </c>
      <c r="HNG1379" s="84" t="s">
        <v>5393</v>
      </c>
      <c r="HNK1379" s="84" t="s">
        <v>5394</v>
      </c>
      <c r="HNW1379" s="84" t="s">
        <v>5393</v>
      </c>
      <c r="HOA1379" s="84" t="s">
        <v>5394</v>
      </c>
      <c r="HOM1379" s="84" t="s">
        <v>5393</v>
      </c>
      <c r="HOQ1379" s="84" t="s">
        <v>5394</v>
      </c>
      <c r="HPC1379" s="84" t="s">
        <v>5393</v>
      </c>
      <c r="HPG1379" s="84" t="s">
        <v>5394</v>
      </c>
      <c r="HPS1379" s="84" t="s">
        <v>5393</v>
      </c>
      <c r="HPW1379" s="84" t="s">
        <v>5394</v>
      </c>
      <c r="HQI1379" s="84" t="s">
        <v>5393</v>
      </c>
      <c r="HQM1379" s="84" t="s">
        <v>5394</v>
      </c>
      <c r="HQY1379" s="84" t="s">
        <v>5393</v>
      </c>
      <c r="HRC1379" s="84" t="s">
        <v>5394</v>
      </c>
      <c r="HRO1379" s="84" t="s">
        <v>5393</v>
      </c>
      <c r="HRS1379" s="84" t="s">
        <v>5394</v>
      </c>
      <c r="HSE1379" s="84" t="s">
        <v>5393</v>
      </c>
      <c r="HSI1379" s="84" t="s">
        <v>5394</v>
      </c>
      <c r="HSU1379" s="84" t="s">
        <v>5393</v>
      </c>
      <c r="HSY1379" s="84" t="s">
        <v>5394</v>
      </c>
      <c r="HTK1379" s="84" t="s">
        <v>5393</v>
      </c>
      <c r="HTO1379" s="84" t="s">
        <v>5394</v>
      </c>
      <c r="HUA1379" s="84" t="s">
        <v>5393</v>
      </c>
      <c r="HUE1379" s="84" t="s">
        <v>5394</v>
      </c>
      <c r="HUQ1379" s="84" t="s">
        <v>5393</v>
      </c>
      <c r="HUU1379" s="84" t="s">
        <v>5394</v>
      </c>
      <c r="HVG1379" s="84" t="s">
        <v>5393</v>
      </c>
      <c r="HVK1379" s="84" t="s">
        <v>5394</v>
      </c>
      <c r="HVW1379" s="84" t="s">
        <v>5393</v>
      </c>
      <c r="HWA1379" s="84" t="s">
        <v>5394</v>
      </c>
      <c r="HWM1379" s="84" t="s">
        <v>5393</v>
      </c>
      <c r="HWQ1379" s="84" t="s">
        <v>5394</v>
      </c>
      <c r="HXC1379" s="84" t="s">
        <v>5393</v>
      </c>
      <c r="HXG1379" s="84" t="s">
        <v>5394</v>
      </c>
      <c r="HXS1379" s="84" t="s">
        <v>5393</v>
      </c>
      <c r="HXW1379" s="84" t="s">
        <v>5394</v>
      </c>
      <c r="HYI1379" s="84" t="s">
        <v>5393</v>
      </c>
      <c r="HYM1379" s="84" t="s">
        <v>5394</v>
      </c>
      <c r="HYY1379" s="84" t="s">
        <v>5393</v>
      </c>
      <c r="HZC1379" s="84" t="s">
        <v>5394</v>
      </c>
      <c r="HZO1379" s="84" t="s">
        <v>5393</v>
      </c>
      <c r="HZS1379" s="84" t="s">
        <v>5394</v>
      </c>
      <c r="IAE1379" s="84" t="s">
        <v>5393</v>
      </c>
      <c r="IAI1379" s="84" t="s">
        <v>5394</v>
      </c>
      <c r="IAU1379" s="84" t="s">
        <v>5393</v>
      </c>
      <c r="IAY1379" s="84" t="s">
        <v>5394</v>
      </c>
      <c r="IBK1379" s="84" t="s">
        <v>5393</v>
      </c>
      <c r="IBO1379" s="84" t="s">
        <v>5394</v>
      </c>
      <c r="ICA1379" s="84" t="s">
        <v>5393</v>
      </c>
      <c r="ICE1379" s="84" t="s">
        <v>5394</v>
      </c>
      <c r="ICQ1379" s="84" t="s">
        <v>5393</v>
      </c>
      <c r="ICU1379" s="84" t="s">
        <v>5394</v>
      </c>
      <c r="IDG1379" s="84" t="s">
        <v>5393</v>
      </c>
      <c r="IDK1379" s="84" t="s">
        <v>5394</v>
      </c>
      <c r="IDW1379" s="84" t="s">
        <v>5393</v>
      </c>
      <c r="IEA1379" s="84" t="s">
        <v>5394</v>
      </c>
      <c r="IEM1379" s="84" t="s">
        <v>5393</v>
      </c>
      <c r="IEQ1379" s="84" t="s">
        <v>5394</v>
      </c>
      <c r="IFC1379" s="84" t="s">
        <v>5393</v>
      </c>
      <c r="IFG1379" s="84" t="s">
        <v>5394</v>
      </c>
      <c r="IFS1379" s="84" t="s">
        <v>5393</v>
      </c>
      <c r="IFW1379" s="84" t="s">
        <v>5394</v>
      </c>
      <c r="IGI1379" s="84" t="s">
        <v>5393</v>
      </c>
      <c r="IGM1379" s="84" t="s">
        <v>5394</v>
      </c>
      <c r="IGY1379" s="84" t="s">
        <v>5393</v>
      </c>
      <c r="IHC1379" s="84" t="s">
        <v>5394</v>
      </c>
      <c r="IHO1379" s="84" t="s">
        <v>5393</v>
      </c>
      <c r="IHS1379" s="84" t="s">
        <v>5394</v>
      </c>
      <c r="IIE1379" s="84" t="s">
        <v>5393</v>
      </c>
      <c r="III1379" s="84" t="s">
        <v>5394</v>
      </c>
      <c r="IIU1379" s="84" t="s">
        <v>5393</v>
      </c>
      <c r="IIY1379" s="84" t="s">
        <v>5394</v>
      </c>
      <c r="IJK1379" s="84" t="s">
        <v>5393</v>
      </c>
      <c r="IJO1379" s="84" t="s">
        <v>5394</v>
      </c>
      <c r="IKA1379" s="84" t="s">
        <v>5393</v>
      </c>
      <c r="IKE1379" s="84" t="s">
        <v>5394</v>
      </c>
      <c r="IKQ1379" s="84" t="s">
        <v>5393</v>
      </c>
      <c r="IKU1379" s="84" t="s">
        <v>5394</v>
      </c>
      <c r="ILG1379" s="84" t="s">
        <v>5393</v>
      </c>
      <c r="ILK1379" s="84" t="s">
        <v>5394</v>
      </c>
      <c r="ILW1379" s="84" t="s">
        <v>5393</v>
      </c>
      <c r="IMA1379" s="84" t="s">
        <v>5394</v>
      </c>
      <c r="IMM1379" s="84" t="s">
        <v>5393</v>
      </c>
      <c r="IMQ1379" s="84" t="s">
        <v>5394</v>
      </c>
      <c r="INC1379" s="84" t="s">
        <v>5393</v>
      </c>
      <c r="ING1379" s="84" t="s">
        <v>5394</v>
      </c>
      <c r="INS1379" s="84" t="s">
        <v>5393</v>
      </c>
      <c r="INW1379" s="84" t="s">
        <v>5394</v>
      </c>
      <c r="IOI1379" s="84" t="s">
        <v>5393</v>
      </c>
      <c r="IOM1379" s="84" t="s">
        <v>5394</v>
      </c>
      <c r="IOY1379" s="84" t="s">
        <v>5393</v>
      </c>
      <c r="IPC1379" s="84" t="s">
        <v>5394</v>
      </c>
      <c r="IPO1379" s="84" t="s">
        <v>5393</v>
      </c>
      <c r="IPS1379" s="84" t="s">
        <v>5394</v>
      </c>
      <c r="IQE1379" s="84" t="s">
        <v>5393</v>
      </c>
      <c r="IQI1379" s="84" t="s">
        <v>5394</v>
      </c>
      <c r="IQU1379" s="84" t="s">
        <v>5393</v>
      </c>
      <c r="IQY1379" s="84" t="s">
        <v>5394</v>
      </c>
      <c r="IRK1379" s="84" t="s">
        <v>5393</v>
      </c>
      <c r="IRO1379" s="84" t="s">
        <v>5394</v>
      </c>
      <c r="ISA1379" s="84" t="s">
        <v>5393</v>
      </c>
      <c r="ISE1379" s="84" t="s">
        <v>5394</v>
      </c>
      <c r="ISQ1379" s="84" t="s">
        <v>5393</v>
      </c>
      <c r="ISU1379" s="84" t="s">
        <v>5394</v>
      </c>
      <c r="ITG1379" s="84" t="s">
        <v>5393</v>
      </c>
      <c r="ITK1379" s="84" t="s">
        <v>5394</v>
      </c>
      <c r="ITW1379" s="84" t="s">
        <v>5393</v>
      </c>
      <c r="IUA1379" s="84" t="s">
        <v>5394</v>
      </c>
      <c r="IUM1379" s="84" t="s">
        <v>5393</v>
      </c>
      <c r="IUQ1379" s="84" t="s">
        <v>5394</v>
      </c>
      <c r="IVC1379" s="84" t="s">
        <v>5393</v>
      </c>
      <c r="IVG1379" s="84" t="s">
        <v>5394</v>
      </c>
      <c r="IVS1379" s="84" t="s">
        <v>5393</v>
      </c>
      <c r="IVW1379" s="84" t="s">
        <v>5394</v>
      </c>
      <c r="IWI1379" s="84" t="s">
        <v>5393</v>
      </c>
      <c r="IWM1379" s="84" t="s">
        <v>5394</v>
      </c>
      <c r="IWY1379" s="84" t="s">
        <v>5393</v>
      </c>
      <c r="IXC1379" s="84" t="s">
        <v>5394</v>
      </c>
      <c r="IXO1379" s="84" t="s">
        <v>5393</v>
      </c>
      <c r="IXS1379" s="84" t="s">
        <v>5394</v>
      </c>
      <c r="IYE1379" s="84" t="s">
        <v>5393</v>
      </c>
      <c r="IYI1379" s="84" t="s">
        <v>5394</v>
      </c>
      <c r="IYU1379" s="84" t="s">
        <v>5393</v>
      </c>
      <c r="IYY1379" s="84" t="s">
        <v>5394</v>
      </c>
      <c r="IZK1379" s="84" t="s">
        <v>5393</v>
      </c>
      <c r="IZO1379" s="84" t="s">
        <v>5394</v>
      </c>
      <c r="JAA1379" s="84" t="s">
        <v>5393</v>
      </c>
      <c r="JAE1379" s="84" t="s">
        <v>5394</v>
      </c>
      <c r="JAQ1379" s="84" t="s">
        <v>5393</v>
      </c>
      <c r="JAU1379" s="84" t="s">
        <v>5394</v>
      </c>
      <c r="JBG1379" s="84" t="s">
        <v>5393</v>
      </c>
      <c r="JBK1379" s="84" t="s">
        <v>5394</v>
      </c>
      <c r="JBW1379" s="84" t="s">
        <v>5393</v>
      </c>
      <c r="JCA1379" s="84" t="s">
        <v>5394</v>
      </c>
      <c r="JCM1379" s="84" t="s">
        <v>5393</v>
      </c>
      <c r="JCQ1379" s="84" t="s">
        <v>5394</v>
      </c>
      <c r="JDC1379" s="84" t="s">
        <v>5393</v>
      </c>
      <c r="JDG1379" s="84" t="s">
        <v>5394</v>
      </c>
      <c r="JDS1379" s="84" t="s">
        <v>5393</v>
      </c>
      <c r="JDW1379" s="84" t="s">
        <v>5394</v>
      </c>
      <c r="JEI1379" s="84" t="s">
        <v>5393</v>
      </c>
      <c r="JEM1379" s="84" t="s">
        <v>5394</v>
      </c>
      <c r="JEY1379" s="84" t="s">
        <v>5393</v>
      </c>
      <c r="JFC1379" s="84" t="s">
        <v>5394</v>
      </c>
      <c r="JFO1379" s="84" t="s">
        <v>5393</v>
      </c>
      <c r="JFS1379" s="84" t="s">
        <v>5394</v>
      </c>
      <c r="JGE1379" s="84" t="s">
        <v>5393</v>
      </c>
      <c r="JGI1379" s="84" t="s">
        <v>5394</v>
      </c>
      <c r="JGU1379" s="84" t="s">
        <v>5393</v>
      </c>
      <c r="JGY1379" s="84" t="s">
        <v>5394</v>
      </c>
      <c r="JHK1379" s="84" t="s">
        <v>5393</v>
      </c>
      <c r="JHO1379" s="84" t="s">
        <v>5394</v>
      </c>
      <c r="JIA1379" s="84" t="s">
        <v>5393</v>
      </c>
      <c r="JIE1379" s="84" t="s">
        <v>5394</v>
      </c>
      <c r="JIQ1379" s="84" t="s">
        <v>5393</v>
      </c>
      <c r="JIU1379" s="84" t="s">
        <v>5394</v>
      </c>
      <c r="JJG1379" s="84" t="s">
        <v>5393</v>
      </c>
      <c r="JJK1379" s="84" t="s">
        <v>5394</v>
      </c>
      <c r="JJW1379" s="84" t="s">
        <v>5393</v>
      </c>
      <c r="JKA1379" s="84" t="s">
        <v>5394</v>
      </c>
      <c r="JKM1379" s="84" t="s">
        <v>5393</v>
      </c>
      <c r="JKQ1379" s="84" t="s">
        <v>5394</v>
      </c>
      <c r="JLC1379" s="84" t="s">
        <v>5393</v>
      </c>
      <c r="JLG1379" s="84" t="s">
        <v>5394</v>
      </c>
      <c r="JLS1379" s="84" t="s">
        <v>5393</v>
      </c>
      <c r="JLW1379" s="84" t="s">
        <v>5394</v>
      </c>
      <c r="JMI1379" s="84" t="s">
        <v>5393</v>
      </c>
      <c r="JMM1379" s="84" t="s">
        <v>5394</v>
      </c>
      <c r="JMY1379" s="84" t="s">
        <v>5393</v>
      </c>
      <c r="JNC1379" s="84" t="s">
        <v>5394</v>
      </c>
      <c r="JNO1379" s="84" t="s">
        <v>5393</v>
      </c>
      <c r="JNS1379" s="84" t="s">
        <v>5394</v>
      </c>
      <c r="JOE1379" s="84" t="s">
        <v>5393</v>
      </c>
      <c r="JOI1379" s="84" t="s">
        <v>5394</v>
      </c>
      <c r="JOU1379" s="84" t="s">
        <v>5393</v>
      </c>
      <c r="JOY1379" s="84" t="s">
        <v>5394</v>
      </c>
      <c r="JPK1379" s="84" t="s">
        <v>5393</v>
      </c>
      <c r="JPO1379" s="84" t="s">
        <v>5394</v>
      </c>
      <c r="JQA1379" s="84" t="s">
        <v>5393</v>
      </c>
      <c r="JQE1379" s="84" t="s">
        <v>5394</v>
      </c>
      <c r="JQQ1379" s="84" t="s">
        <v>5393</v>
      </c>
      <c r="JQU1379" s="84" t="s">
        <v>5394</v>
      </c>
      <c r="JRG1379" s="84" t="s">
        <v>5393</v>
      </c>
      <c r="JRK1379" s="84" t="s">
        <v>5394</v>
      </c>
      <c r="JRW1379" s="84" t="s">
        <v>5393</v>
      </c>
      <c r="JSA1379" s="84" t="s">
        <v>5394</v>
      </c>
      <c r="JSM1379" s="84" t="s">
        <v>5393</v>
      </c>
      <c r="JSQ1379" s="84" t="s">
        <v>5394</v>
      </c>
      <c r="JTC1379" s="84" t="s">
        <v>5393</v>
      </c>
      <c r="JTG1379" s="84" t="s">
        <v>5394</v>
      </c>
      <c r="JTS1379" s="84" t="s">
        <v>5393</v>
      </c>
      <c r="JTW1379" s="84" t="s">
        <v>5394</v>
      </c>
      <c r="JUI1379" s="84" t="s">
        <v>5393</v>
      </c>
      <c r="JUM1379" s="84" t="s">
        <v>5394</v>
      </c>
      <c r="JUY1379" s="84" t="s">
        <v>5393</v>
      </c>
      <c r="JVC1379" s="84" t="s">
        <v>5394</v>
      </c>
      <c r="JVO1379" s="84" t="s">
        <v>5393</v>
      </c>
      <c r="JVS1379" s="84" t="s">
        <v>5394</v>
      </c>
      <c r="JWE1379" s="84" t="s">
        <v>5393</v>
      </c>
      <c r="JWI1379" s="84" t="s">
        <v>5394</v>
      </c>
      <c r="JWU1379" s="84" t="s">
        <v>5393</v>
      </c>
      <c r="JWY1379" s="84" t="s">
        <v>5394</v>
      </c>
      <c r="JXK1379" s="84" t="s">
        <v>5393</v>
      </c>
      <c r="JXO1379" s="84" t="s">
        <v>5394</v>
      </c>
      <c r="JYA1379" s="84" t="s">
        <v>5393</v>
      </c>
      <c r="JYE1379" s="84" t="s">
        <v>5394</v>
      </c>
      <c r="JYQ1379" s="84" t="s">
        <v>5393</v>
      </c>
      <c r="JYU1379" s="84" t="s">
        <v>5394</v>
      </c>
      <c r="JZG1379" s="84" t="s">
        <v>5393</v>
      </c>
      <c r="JZK1379" s="84" t="s">
        <v>5394</v>
      </c>
      <c r="JZW1379" s="84" t="s">
        <v>5393</v>
      </c>
      <c r="KAA1379" s="84" t="s">
        <v>5394</v>
      </c>
      <c r="KAM1379" s="84" t="s">
        <v>5393</v>
      </c>
      <c r="KAQ1379" s="84" t="s">
        <v>5394</v>
      </c>
      <c r="KBC1379" s="84" t="s">
        <v>5393</v>
      </c>
      <c r="KBG1379" s="84" t="s">
        <v>5394</v>
      </c>
      <c r="KBS1379" s="84" t="s">
        <v>5393</v>
      </c>
      <c r="KBW1379" s="84" t="s">
        <v>5394</v>
      </c>
      <c r="KCI1379" s="84" t="s">
        <v>5393</v>
      </c>
      <c r="KCM1379" s="84" t="s">
        <v>5394</v>
      </c>
      <c r="KCY1379" s="84" t="s">
        <v>5393</v>
      </c>
      <c r="KDC1379" s="84" t="s">
        <v>5394</v>
      </c>
      <c r="KDO1379" s="84" t="s">
        <v>5393</v>
      </c>
      <c r="KDS1379" s="84" t="s">
        <v>5394</v>
      </c>
      <c r="KEE1379" s="84" t="s">
        <v>5393</v>
      </c>
      <c r="KEI1379" s="84" t="s">
        <v>5394</v>
      </c>
      <c r="KEU1379" s="84" t="s">
        <v>5393</v>
      </c>
      <c r="KEY1379" s="84" t="s">
        <v>5394</v>
      </c>
      <c r="KFK1379" s="84" t="s">
        <v>5393</v>
      </c>
      <c r="KFO1379" s="84" t="s">
        <v>5394</v>
      </c>
      <c r="KGA1379" s="84" t="s">
        <v>5393</v>
      </c>
      <c r="KGE1379" s="84" t="s">
        <v>5394</v>
      </c>
      <c r="KGQ1379" s="84" t="s">
        <v>5393</v>
      </c>
      <c r="KGU1379" s="84" t="s">
        <v>5394</v>
      </c>
      <c r="KHG1379" s="84" t="s">
        <v>5393</v>
      </c>
      <c r="KHK1379" s="84" t="s">
        <v>5394</v>
      </c>
      <c r="KHW1379" s="84" t="s">
        <v>5393</v>
      </c>
      <c r="KIA1379" s="84" t="s">
        <v>5394</v>
      </c>
      <c r="KIM1379" s="84" t="s">
        <v>5393</v>
      </c>
      <c r="KIQ1379" s="84" t="s">
        <v>5394</v>
      </c>
      <c r="KJC1379" s="84" t="s">
        <v>5393</v>
      </c>
      <c r="KJG1379" s="84" t="s">
        <v>5394</v>
      </c>
      <c r="KJS1379" s="84" t="s">
        <v>5393</v>
      </c>
      <c r="KJW1379" s="84" t="s">
        <v>5394</v>
      </c>
      <c r="KKI1379" s="84" t="s">
        <v>5393</v>
      </c>
      <c r="KKM1379" s="84" t="s">
        <v>5394</v>
      </c>
      <c r="KKY1379" s="84" t="s">
        <v>5393</v>
      </c>
      <c r="KLC1379" s="84" t="s">
        <v>5394</v>
      </c>
      <c r="KLO1379" s="84" t="s">
        <v>5393</v>
      </c>
      <c r="KLS1379" s="84" t="s">
        <v>5394</v>
      </c>
      <c r="KME1379" s="84" t="s">
        <v>5393</v>
      </c>
      <c r="KMI1379" s="84" t="s">
        <v>5394</v>
      </c>
      <c r="KMU1379" s="84" t="s">
        <v>5393</v>
      </c>
      <c r="KMY1379" s="84" t="s">
        <v>5394</v>
      </c>
      <c r="KNK1379" s="84" t="s">
        <v>5393</v>
      </c>
      <c r="KNO1379" s="84" t="s">
        <v>5394</v>
      </c>
      <c r="KOA1379" s="84" t="s">
        <v>5393</v>
      </c>
      <c r="KOE1379" s="84" t="s">
        <v>5394</v>
      </c>
      <c r="KOQ1379" s="84" t="s">
        <v>5393</v>
      </c>
      <c r="KOU1379" s="84" t="s">
        <v>5394</v>
      </c>
      <c r="KPG1379" s="84" t="s">
        <v>5393</v>
      </c>
      <c r="KPK1379" s="84" t="s">
        <v>5394</v>
      </c>
      <c r="KPW1379" s="84" t="s">
        <v>5393</v>
      </c>
      <c r="KQA1379" s="84" t="s">
        <v>5394</v>
      </c>
      <c r="KQM1379" s="84" t="s">
        <v>5393</v>
      </c>
      <c r="KQQ1379" s="84" t="s">
        <v>5394</v>
      </c>
      <c r="KRC1379" s="84" t="s">
        <v>5393</v>
      </c>
      <c r="KRG1379" s="84" t="s">
        <v>5394</v>
      </c>
      <c r="KRS1379" s="84" t="s">
        <v>5393</v>
      </c>
      <c r="KRW1379" s="84" t="s">
        <v>5394</v>
      </c>
      <c r="KSI1379" s="84" t="s">
        <v>5393</v>
      </c>
      <c r="KSM1379" s="84" t="s">
        <v>5394</v>
      </c>
      <c r="KSY1379" s="84" t="s">
        <v>5393</v>
      </c>
      <c r="KTC1379" s="84" t="s">
        <v>5394</v>
      </c>
      <c r="KTO1379" s="84" t="s">
        <v>5393</v>
      </c>
      <c r="KTS1379" s="84" t="s">
        <v>5394</v>
      </c>
      <c r="KUE1379" s="84" t="s">
        <v>5393</v>
      </c>
      <c r="KUI1379" s="84" t="s">
        <v>5394</v>
      </c>
      <c r="KUU1379" s="84" t="s">
        <v>5393</v>
      </c>
      <c r="KUY1379" s="84" t="s">
        <v>5394</v>
      </c>
      <c r="KVK1379" s="84" t="s">
        <v>5393</v>
      </c>
      <c r="KVO1379" s="84" t="s">
        <v>5394</v>
      </c>
      <c r="KWA1379" s="84" t="s">
        <v>5393</v>
      </c>
      <c r="KWE1379" s="84" t="s">
        <v>5394</v>
      </c>
      <c r="KWQ1379" s="84" t="s">
        <v>5393</v>
      </c>
      <c r="KWU1379" s="84" t="s">
        <v>5394</v>
      </c>
      <c r="KXG1379" s="84" t="s">
        <v>5393</v>
      </c>
      <c r="KXK1379" s="84" t="s">
        <v>5394</v>
      </c>
      <c r="KXW1379" s="84" t="s">
        <v>5393</v>
      </c>
      <c r="KYA1379" s="84" t="s">
        <v>5394</v>
      </c>
      <c r="KYM1379" s="84" t="s">
        <v>5393</v>
      </c>
      <c r="KYQ1379" s="84" t="s">
        <v>5394</v>
      </c>
      <c r="KZC1379" s="84" t="s">
        <v>5393</v>
      </c>
      <c r="KZG1379" s="84" t="s">
        <v>5394</v>
      </c>
      <c r="KZS1379" s="84" t="s">
        <v>5393</v>
      </c>
      <c r="KZW1379" s="84" t="s">
        <v>5394</v>
      </c>
      <c r="LAI1379" s="84" t="s">
        <v>5393</v>
      </c>
      <c r="LAM1379" s="84" t="s">
        <v>5394</v>
      </c>
      <c r="LAY1379" s="84" t="s">
        <v>5393</v>
      </c>
      <c r="LBC1379" s="84" t="s">
        <v>5394</v>
      </c>
      <c r="LBO1379" s="84" t="s">
        <v>5393</v>
      </c>
      <c r="LBS1379" s="84" t="s">
        <v>5394</v>
      </c>
      <c r="LCE1379" s="84" t="s">
        <v>5393</v>
      </c>
      <c r="LCI1379" s="84" t="s">
        <v>5394</v>
      </c>
      <c r="LCU1379" s="84" t="s">
        <v>5393</v>
      </c>
      <c r="LCY1379" s="84" t="s">
        <v>5394</v>
      </c>
      <c r="LDK1379" s="84" t="s">
        <v>5393</v>
      </c>
      <c r="LDO1379" s="84" t="s">
        <v>5394</v>
      </c>
      <c r="LEA1379" s="84" t="s">
        <v>5393</v>
      </c>
      <c r="LEE1379" s="84" t="s">
        <v>5394</v>
      </c>
      <c r="LEQ1379" s="84" t="s">
        <v>5393</v>
      </c>
      <c r="LEU1379" s="84" t="s">
        <v>5394</v>
      </c>
      <c r="LFG1379" s="84" t="s">
        <v>5393</v>
      </c>
      <c r="LFK1379" s="84" t="s">
        <v>5394</v>
      </c>
      <c r="LFW1379" s="84" t="s">
        <v>5393</v>
      </c>
      <c r="LGA1379" s="84" t="s">
        <v>5394</v>
      </c>
      <c r="LGM1379" s="84" t="s">
        <v>5393</v>
      </c>
      <c r="LGQ1379" s="84" t="s">
        <v>5394</v>
      </c>
      <c r="LHC1379" s="84" t="s">
        <v>5393</v>
      </c>
      <c r="LHG1379" s="84" t="s">
        <v>5394</v>
      </c>
      <c r="LHS1379" s="84" t="s">
        <v>5393</v>
      </c>
      <c r="LHW1379" s="84" t="s">
        <v>5394</v>
      </c>
      <c r="LII1379" s="84" t="s">
        <v>5393</v>
      </c>
      <c r="LIM1379" s="84" t="s">
        <v>5394</v>
      </c>
      <c r="LIY1379" s="84" t="s">
        <v>5393</v>
      </c>
      <c r="LJC1379" s="84" t="s">
        <v>5394</v>
      </c>
      <c r="LJO1379" s="84" t="s">
        <v>5393</v>
      </c>
      <c r="LJS1379" s="84" t="s">
        <v>5394</v>
      </c>
      <c r="LKE1379" s="84" t="s">
        <v>5393</v>
      </c>
      <c r="LKI1379" s="84" t="s">
        <v>5394</v>
      </c>
      <c r="LKU1379" s="84" t="s">
        <v>5393</v>
      </c>
      <c r="LKY1379" s="84" t="s">
        <v>5394</v>
      </c>
      <c r="LLK1379" s="84" t="s">
        <v>5393</v>
      </c>
      <c r="LLO1379" s="84" t="s">
        <v>5394</v>
      </c>
      <c r="LMA1379" s="84" t="s">
        <v>5393</v>
      </c>
      <c r="LME1379" s="84" t="s">
        <v>5394</v>
      </c>
      <c r="LMQ1379" s="84" t="s">
        <v>5393</v>
      </c>
      <c r="LMU1379" s="84" t="s">
        <v>5394</v>
      </c>
      <c r="LNG1379" s="84" t="s">
        <v>5393</v>
      </c>
      <c r="LNK1379" s="84" t="s">
        <v>5394</v>
      </c>
      <c r="LNW1379" s="84" t="s">
        <v>5393</v>
      </c>
      <c r="LOA1379" s="84" t="s">
        <v>5394</v>
      </c>
      <c r="LOM1379" s="84" t="s">
        <v>5393</v>
      </c>
      <c r="LOQ1379" s="84" t="s">
        <v>5394</v>
      </c>
      <c r="LPC1379" s="84" t="s">
        <v>5393</v>
      </c>
      <c r="LPG1379" s="84" t="s">
        <v>5394</v>
      </c>
      <c r="LPS1379" s="84" t="s">
        <v>5393</v>
      </c>
      <c r="LPW1379" s="84" t="s">
        <v>5394</v>
      </c>
      <c r="LQI1379" s="84" t="s">
        <v>5393</v>
      </c>
      <c r="LQM1379" s="84" t="s">
        <v>5394</v>
      </c>
      <c r="LQY1379" s="84" t="s">
        <v>5393</v>
      </c>
      <c r="LRC1379" s="84" t="s">
        <v>5394</v>
      </c>
      <c r="LRO1379" s="84" t="s">
        <v>5393</v>
      </c>
      <c r="LRS1379" s="84" t="s">
        <v>5394</v>
      </c>
      <c r="LSE1379" s="84" t="s">
        <v>5393</v>
      </c>
      <c r="LSI1379" s="84" t="s">
        <v>5394</v>
      </c>
      <c r="LSU1379" s="84" t="s">
        <v>5393</v>
      </c>
      <c r="LSY1379" s="84" t="s">
        <v>5394</v>
      </c>
      <c r="LTK1379" s="84" t="s">
        <v>5393</v>
      </c>
      <c r="LTO1379" s="84" t="s">
        <v>5394</v>
      </c>
      <c r="LUA1379" s="84" t="s">
        <v>5393</v>
      </c>
      <c r="LUE1379" s="84" t="s">
        <v>5394</v>
      </c>
      <c r="LUQ1379" s="84" t="s">
        <v>5393</v>
      </c>
      <c r="LUU1379" s="84" t="s">
        <v>5394</v>
      </c>
      <c r="LVG1379" s="84" t="s">
        <v>5393</v>
      </c>
      <c r="LVK1379" s="84" t="s">
        <v>5394</v>
      </c>
      <c r="LVW1379" s="84" t="s">
        <v>5393</v>
      </c>
      <c r="LWA1379" s="84" t="s">
        <v>5394</v>
      </c>
      <c r="LWM1379" s="84" t="s">
        <v>5393</v>
      </c>
      <c r="LWQ1379" s="84" t="s">
        <v>5394</v>
      </c>
      <c r="LXC1379" s="84" t="s">
        <v>5393</v>
      </c>
      <c r="LXG1379" s="84" t="s">
        <v>5394</v>
      </c>
      <c r="LXS1379" s="84" t="s">
        <v>5393</v>
      </c>
      <c r="LXW1379" s="84" t="s">
        <v>5394</v>
      </c>
      <c r="LYI1379" s="84" t="s">
        <v>5393</v>
      </c>
      <c r="LYM1379" s="84" t="s">
        <v>5394</v>
      </c>
      <c r="LYY1379" s="84" t="s">
        <v>5393</v>
      </c>
      <c r="LZC1379" s="84" t="s">
        <v>5394</v>
      </c>
      <c r="LZO1379" s="84" t="s">
        <v>5393</v>
      </c>
      <c r="LZS1379" s="84" t="s">
        <v>5394</v>
      </c>
      <c r="MAE1379" s="84" t="s">
        <v>5393</v>
      </c>
      <c r="MAI1379" s="84" t="s">
        <v>5394</v>
      </c>
      <c r="MAU1379" s="84" t="s">
        <v>5393</v>
      </c>
      <c r="MAY1379" s="84" t="s">
        <v>5394</v>
      </c>
      <c r="MBK1379" s="84" t="s">
        <v>5393</v>
      </c>
      <c r="MBO1379" s="84" t="s">
        <v>5394</v>
      </c>
      <c r="MCA1379" s="84" t="s">
        <v>5393</v>
      </c>
      <c r="MCE1379" s="84" t="s">
        <v>5394</v>
      </c>
      <c r="MCQ1379" s="84" t="s">
        <v>5393</v>
      </c>
      <c r="MCU1379" s="84" t="s">
        <v>5394</v>
      </c>
      <c r="MDG1379" s="84" t="s">
        <v>5393</v>
      </c>
      <c r="MDK1379" s="84" t="s">
        <v>5394</v>
      </c>
      <c r="MDW1379" s="84" t="s">
        <v>5393</v>
      </c>
      <c r="MEA1379" s="84" t="s">
        <v>5394</v>
      </c>
      <c r="MEM1379" s="84" t="s">
        <v>5393</v>
      </c>
      <c r="MEQ1379" s="84" t="s">
        <v>5394</v>
      </c>
      <c r="MFC1379" s="84" t="s">
        <v>5393</v>
      </c>
      <c r="MFG1379" s="84" t="s">
        <v>5394</v>
      </c>
      <c r="MFS1379" s="84" t="s">
        <v>5393</v>
      </c>
      <c r="MFW1379" s="84" t="s">
        <v>5394</v>
      </c>
      <c r="MGI1379" s="84" t="s">
        <v>5393</v>
      </c>
      <c r="MGM1379" s="84" t="s">
        <v>5394</v>
      </c>
      <c r="MGY1379" s="84" t="s">
        <v>5393</v>
      </c>
      <c r="MHC1379" s="84" t="s">
        <v>5394</v>
      </c>
      <c r="MHO1379" s="84" t="s">
        <v>5393</v>
      </c>
      <c r="MHS1379" s="84" t="s">
        <v>5394</v>
      </c>
      <c r="MIE1379" s="84" t="s">
        <v>5393</v>
      </c>
      <c r="MII1379" s="84" t="s">
        <v>5394</v>
      </c>
      <c r="MIU1379" s="84" t="s">
        <v>5393</v>
      </c>
      <c r="MIY1379" s="84" t="s">
        <v>5394</v>
      </c>
      <c r="MJK1379" s="84" t="s">
        <v>5393</v>
      </c>
      <c r="MJO1379" s="84" t="s">
        <v>5394</v>
      </c>
      <c r="MKA1379" s="84" t="s">
        <v>5393</v>
      </c>
      <c r="MKE1379" s="84" t="s">
        <v>5394</v>
      </c>
      <c r="MKQ1379" s="84" t="s">
        <v>5393</v>
      </c>
      <c r="MKU1379" s="84" t="s">
        <v>5394</v>
      </c>
      <c r="MLG1379" s="84" t="s">
        <v>5393</v>
      </c>
      <c r="MLK1379" s="84" t="s">
        <v>5394</v>
      </c>
      <c r="MLW1379" s="84" t="s">
        <v>5393</v>
      </c>
      <c r="MMA1379" s="84" t="s">
        <v>5394</v>
      </c>
      <c r="MMM1379" s="84" t="s">
        <v>5393</v>
      </c>
      <c r="MMQ1379" s="84" t="s">
        <v>5394</v>
      </c>
      <c r="MNC1379" s="84" t="s">
        <v>5393</v>
      </c>
      <c r="MNG1379" s="84" t="s">
        <v>5394</v>
      </c>
      <c r="MNS1379" s="84" t="s">
        <v>5393</v>
      </c>
      <c r="MNW1379" s="84" t="s">
        <v>5394</v>
      </c>
      <c r="MOI1379" s="84" t="s">
        <v>5393</v>
      </c>
      <c r="MOM1379" s="84" t="s">
        <v>5394</v>
      </c>
      <c r="MOY1379" s="84" t="s">
        <v>5393</v>
      </c>
      <c r="MPC1379" s="84" t="s">
        <v>5394</v>
      </c>
      <c r="MPO1379" s="84" t="s">
        <v>5393</v>
      </c>
      <c r="MPS1379" s="84" t="s">
        <v>5394</v>
      </c>
      <c r="MQE1379" s="84" t="s">
        <v>5393</v>
      </c>
      <c r="MQI1379" s="84" t="s">
        <v>5394</v>
      </c>
      <c r="MQU1379" s="84" t="s">
        <v>5393</v>
      </c>
      <c r="MQY1379" s="84" t="s">
        <v>5394</v>
      </c>
      <c r="MRK1379" s="84" t="s">
        <v>5393</v>
      </c>
      <c r="MRO1379" s="84" t="s">
        <v>5394</v>
      </c>
      <c r="MSA1379" s="84" t="s">
        <v>5393</v>
      </c>
      <c r="MSE1379" s="84" t="s">
        <v>5394</v>
      </c>
      <c r="MSQ1379" s="84" t="s">
        <v>5393</v>
      </c>
      <c r="MSU1379" s="84" t="s">
        <v>5394</v>
      </c>
      <c r="MTG1379" s="84" t="s">
        <v>5393</v>
      </c>
      <c r="MTK1379" s="84" t="s">
        <v>5394</v>
      </c>
      <c r="MTW1379" s="84" t="s">
        <v>5393</v>
      </c>
      <c r="MUA1379" s="84" t="s">
        <v>5394</v>
      </c>
      <c r="MUM1379" s="84" t="s">
        <v>5393</v>
      </c>
      <c r="MUQ1379" s="84" t="s">
        <v>5394</v>
      </c>
      <c r="MVC1379" s="84" t="s">
        <v>5393</v>
      </c>
      <c r="MVG1379" s="84" t="s">
        <v>5394</v>
      </c>
      <c r="MVS1379" s="84" t="s">
        <v>5393</v>
      </c>
      <c r="MVW1379" s="84" t="s">
        <v>5394</v>
      </c>
      <c r="MWI1379" s="84" t="s">
        <v>5393</v>
      </c>
      <c r="MWM1379" s="84" t="s">
        <v>5394</v>
      </c>
      <c r="MWY1379" s="84" t="s">
        <v>5393</v>
      </c>
      <c r="MXC1379" s="84" t="s">
        <v>5394</v>
      </c>
      <c r="MXO1379" s="84" t="s">
        <v>5393</v>
      </c>
      <c r="MXS1379" s="84" t="s">
        <v>5394</v>
      </c>
      <c r="MYE1379" s="84" t="s">
        <v>5393</v>
      </c>
      <c r="MYI1379" s="84" t="s">
        <v>5394</v>
      </c>
      <c r="MYU1379" s="84" t="s">
        <v>5393</v>
      </c>
      <c r="MYY1379" s="84" t="s">
        <v>5394</v>
      </c>
      <c r="MZK1379" s="84" t="s">
        <v>5393</v>
      </c>
      <c r="MZO1379" s="84" t="s">
        <v>5394</v>
      </c>
      <c r="NAA1379" s="84" t="s">
        <v>5393</v>
      </c>
      <c r="NAE1379" s="84" t="s">
        <v>5394</v>
      </c>
      <c r="NAQ1379" s="84" t="s">
        <v>5393</v>
      </c>
      <c r="NAU1379" s="84" t="s">
        <v>5394</v>
      </c>
      <c r="NBG1379" s="84" t="s">
        <v>5393</v>
      </c>
      <c r="NBK1379" s="84" t="s">
        <v>5394</v>
      </c>
      <c r="NBW1379" s="84" t="s">
        <v>5393</v>
      </c>
      <c r="NCA1379" s="84" t="s">
        <v>5394</v>
      </c>
      <c r="NCM1379" s="84" t="s">
        <v>5393</v>
      </c>
      <c r="NCQ1379" s="84" t="s">
        <v>5394</v>
      </c>
      <c r="NDC1379" s="84" t="s">
        <v>5393</v>
      </c>
      <c r="NDG1379" s="84" t="s">
        <v>5394</v>
      </c>
      <c r="NDS1379" s="84" t="s">
        <v>5393</v>
      </c>
      <c r="NDW1379" s="84" t="s">
        <v>5394</v>
      </c>
      <c r="NEI1379" s="84" t="s">
        <v>5393</v>
      </c>
      <c r="NEM1379" s="84" t="s">
        <v>5394</v>
      </c>
      <c r="NEY1379" s="84" t="s">
        <v>5393</v>
      </c>
      <c r="NFC1379" s="84" t="s">
        <v>5394</v>
      </c>
      <c r="NFO1379" s="84" t="s">
        <v>5393</v>
      </c>
      <c r="NFS1379" s="84" t="s">
        <v>5394</v>
      </c>
      <c r="NGE1379" s="84" t="s">
        <v>5393</v>
      </c>
      <c r="NGI1379" s="84" t="s">
        <v>5394</v>
      </c>
      <c r="NGU1379" s="84" t="s">
        <v>5393</v>
      </c>
      <c r="NGY1379" s="84" t="s">
        <v>5394</v>
      </c>
      <c r="NHK1379" s="84" t="s">
        <v>5393</v>
      </c>
      <c r="NHO1379" s="84" t="s">
        <v>5394</v>
      </c>
      <c r="NIA1379" s="84" t="s">
        <v>5393</v>
      </c>
      <c r="NIE1379" s="84" t="s">
        <v>5394</v>
      </c>
      <c r="NIQ1379" s="84" t="s">
        <v>5393</v>
      </c>
      <c r="NIU1379" s="84" t="s">
        <v>5394</v>
      </c>
      <c r="NJG1379" s="84" t="s">
        <v>5393</v>
      </c>
      <c r="NJK1379" s="84" t="s">
        <v>5394</v>
      </c>
      <c r="NJW1379" s="84" t="s">
        <v>5393</v>
      </c>
      <c r="NKA1379" s="84" t="s">
        <v>5394</v>
      </c>
      <c r="NKM1379" s="84" t="s">
        <v>5393</v>
      </c>
      <c r="NKQ1379" s="84" t="s">
        <v>5394</v>
      </c>
      <c r="NLC1379" s="84" t="s">
        <v>5393</v>
      </c>
      <c r="NLG1379" s="84" t="s">
        <v>5394</v>
      </c>
      <c r="NLS1379" s="84" t="s">
        <v>5393</v>
      </c>
      <c r="NLW1379" s="84" t="s">
        <v>5394</v>
      </c>
      <c r="NMI1379" s="84" t="s">
        <v>5393</v>
      </c>
      <c r="NMM1379" s="84" t="s">
        <v>5394</v>
      </c>
      <c r="NMY1379" s="84" t="s">
        <v>5393</v>
      </c>
      <c r="NNC1379" s="84" t="s">
        <v>5394</v>
      </c>
      <c r="NNO1379" s="84" t="s">
        <v>5393</v>
      </c>
      <c r="NNS1379" s="84" t="s">
        <v>5394</v>
      </c>
      <c r="NOE1379" s="84" t="s">
        <v>5393</v>
      </c>
      <c r="NOI1379" s="84" t="s">
        <v>5394</v>
      </c>
      <c r="NOU1379" s="84" t="s">
        <v>5393</v>
      </c>
      <c r="NOY1379" s="84" t="s">
        <v>5394</v>
      </c>
      <c r="NPK1379" s="84" t="s">
        <v>5393</v>
      </c>
      <c r="NPO1379" s="84" t="s">
        <v>5394</v>
      </c>
      <c r="NQA1379" s="84" t="s">
        <v>5393</v>
      </c>
      <c r="NQE1379" s="84" t="s">
        <v>5394</v>
      </c>
      <c r="NQQ1379" s="84" t="s">
        <v>5393</v>
      </c>
      <c r="NQU1379" s="84" t="s">
        <v>5394</v>
      </c>
      <c r="NRG1379" s="84" t="s">
        <v>5393</v>
      </c>
      <c r="NRK1379" s="84" t="s">
        <v>5394</v>
      </c>
      <c r="NRW1379" s="84" t="s">
        <v>5393</v>
      </c>
      <c r="NSA1379" s="84" t="s">
        <v>5394</v>
      </c>
      <c r="NSM1379" s="84" t="s">
        <v>5393</v>
      </c>
      <c r="NSQ1379" s="84" t="s">
        <v>5394</v>
      </c>
      <c r="NTC1379" s="84" t="s">
        <v>5393</v>
      </c>
      <c r="NTG1379" s="84" t="s">
        <v>5394</v>
      </c>
      <c r="NTS1379" s="84" t="s">
        <v>5393</v>
      </c>
      <c r="NTW1379" s="84" t="s">
        <v>5394</v>
      </c>
      <c r="NUI1379" s="84" t="s">
        <v>5393</v>
      </c>
      <c r="NUM1379" s="84" t="s">
        <v>5394</v>
      </c>
      <c r="NUY1379" s="84" t="s">
        <v>5393</v>
      </c>
      <c r="NVC1379" s="84" t="s">
        <v>5394</v>
      </c>
      <c r="NVO1379" s="84" t="s">
        <v>5393</v>
      </c>
      <c r="NVS1379" s="84" t="s">
        <v>5394</v>
      </c>
      <c r="NWE1379" s="84" t="s">
        <v>5393</v>
      </c>
      <c r="NWI1379" s="84" t="s">
        <v>5394</v>
      </c>
      <c r="NWU1379" s="84" t="s">
        <v>5393</v>
      </c>
      <c r="NWY1379" s="84" t="s">
        <v>5394</v>
      </c>
      <c r="NXK1379" s="84" t="s">
        <v>5393</v>
      </c>
      <c r="NXO1379" s="84" t="s">
        <v>5394</v>
      </c>
      <c r="NYA1379" s="84" t="s">
        <v>5393</v>
      </c>
      <c r="NYE1379" s="84" t="s">
        <v>5394</v>
      </c>
      <c r="NYQ1379" s="84" t="s">
        <v>5393</v>
      </c>
      <c r="NYU1379" s="84" t="s">
        <v>5394</v>
      </c>
      <c r="NZG1379" s="84" t="s">
        <v>5393</v>
      </c>
      <c r="NZK1379" s="84" t="s">
        <v>5394</v>
      </c>
      <c r="NZW1379" s="84" t="s">
        <v>5393</v>
      </c>
      <c r="OAA1379" s="84" t="s">
        <v>5394</v>
      </c>
      <c r="OAM1379" s="84" t="s">
        <v>5393</v>
      </c>
      <c r="OAQ1379" s="84" t="s">
        <v>5394</v>
      </c>
      <c r="OBC1379" s="84" t="s">
        <v>5393</v>
      </c>
      <c r="OBG1379" s="84" t="s">
        <v>5394</v>
      </c>
      <c r="OBS1379" s="84" t="s">
        <v>5393</v>
      </c>
      <c r="OBW1379" s="84" t="s">
        <v>5394</v>
      </c>
      <c r="OCI1379" s="84" t="s">
        <v>5393</v>
      </c>
      <c r="OCM1379" s="84" t="s">
        <v>5394</v>
      </c>
      <c r="OCY1379" s="84" t="s">
        <v>5393</v>
      </c>
      <c r="ODC1379" s="84" t="s">
        <v>5394</v>
      </c>
      <c r="ODO1379" s="84" t="s">
        <v>5393</v>
      </c>
      <c r="ODS1379" s="84" t="s">
        <v>5394</v>
      </c>
      <c r="OEE1379" s="84" t="s">
        <v>5393</v>
      </c>
      <c r="OEI1379" s="84" t="s">
        <v>5394</v>
      </c>
      <c r="OEU1379" s="84" t="s">
        <v>5393</v>
      </c>
      <c r="OEY1379" s="84" t="s">
        <v>5394</v>
      </c>
      <c r="OFK1379" s="84" t="s">
        <v>5393</v>
      </c>
      <c r="OFO1379" s="84" t="s">
        <v>5394</v>
      </c>
      <c r="OGA1379" s="84" t="s">
        <v>5393</v>
      </c>
      <c r="OGE1379" s="84" t="s">
        <v>5394</v>
      </c>
      <c r="OGQ1379" s="84" t="s">
        <v>5393</v>
      </c>
      <c r="OGU1379" s="84" t="s">
        <v>5394</v>
      </c>
      <c r="OHG1379" s="84" t="s">
        <v>5393</v>
      </c>
      <c r="OHK1379" s="84" t="s">
        <v>5394</v>
      </c>
      <c r="OHW1379" s="84" t="s">
        <v>5393</v>
      </c>
      <c r="OIA1379" s="84" t="s">
        <v>5394</v>
      </c>
      <c r="OIM1379" s="84" t="s">
        <v>5393</v>
      </c>
      <c r="OIQ1379" s="84" t="s">
        <v>5394</v>
      </c>
      <c r="OJC1379" s="84" t="s">
        <v>5393</v>
      </c>
      <c r="OJG1379" s="84" t="s">
        <v>5394</v>
      </c>
      <c r="OJS1379" s="84" t="s">
        <v>5393</v>
      </c>
      <c r="OJW1379" s="84" t="s">
        <v>5394</v>
      </c>
      <c r="OKI1379" s="84" t="s">
        <v>5393</v>
      </c>
      <c r="OKM1379" s="84" t="s">
        <v>5394</v>
      </c>
      <c r="OKY1379" s="84" t="s">
        <v>5393</v>
      </c>
      <c r="OLC1379" s="84" t="s">
        <v>5394</v>
      </c>
      <c r="OLO1379" s="84" t="s">
        <v>5393</v>
      </c>
      <c r="OLS1379" s="84" t="s">
        <v>5394</v>
      </c>
      <c r="OME1379" s="84" t="s">
        <v>5393</v>
      </c>
      <c r="OMI1379" s="84" t="s">
        <v>5394</v>
      </c>
      <c r="OMU1379" s="84" t="s">
        <v>5393</v>
      </c>
      <c r="OMY1379" s="84" t="s">
        <v>5394</v>
      </c>
      <c r="ONK1379" s="84" t="s">
        <v>5393</v>
      </c>
      <c r="ONO1379" s="84" t="s">
        <v>5394</v>
      </c>
      <c r="OOA1379" s="84" t="s">
        <v>5393</v>
      </c>
      <c r="OOE1379" s="84" t="s">
        <v>5394</v>
      </c>
      <c r="OOQ1379" s="84" t="s">
        <v>5393</v>
      </c>
      <c r="OOU1379" s="84" t="s">
        <v>5394</v>
      </c>
      <c r="OPG1379" s="84" t="s">
        <v>5393</v>
      </c>
      <c r="OPK1379" s="84" t="s">
        <v>5394</v>
      </c>
      <c r="OPW1379" s="84" t="s">
        <v>5393</v>
      </c>
      <c r="OQA1379" s="84" t="s">
        <v>5394</v>
      </c>
      <c r="OQM1379" s="84" t="s">
        <v>5393</v>
      </c>
      <c r="OQQ1379" s="84" t="s">
        <v>5394</v>
      </c>
      <c r="ORC1379" s="84" t="s">
        <v>5393</v>
      </c>
      <c r="ORG1379" s="84" t="s">
        <v>5394</v>
      </c>
      <c r="ORS1379" s="84" t="s">
        <v>5393</v>
      </c>
      <c r="ORW1379" s="84" t="s">
        <v>5394</v>
      </c>
      <c r="OSI1379" s="84" t="s">
        <v>5393</v>
      </c>
      <c r="OSM1379" s="84" t="s">
        <v>5394</v>
      </c>
      <c r="OSY1379" s="84" t="s">
        <v>5393</v>
      </c>
      <c r="OTC1379" s="84" t="s">
        <v>5394</v>
      </c>
      <c r="OTO1379" s="84" t="s">
        <v>5393</v>
      </c>
      <c r="OTS1379" s="84" t="s">
        <v>5394</v>
      </c>
      <c r="OUE1379" s="84" t="s">
        <v>5393</v>
      </c>
      <c r="OUI1379" s="84" t="s">
        <v>5394</v>
      </c>
      <c r="OUU1379" s="84" t="s">
        <v>5393</v>
      </c>
      <c r="OUY1379" s="84" t="s">
        <v>5394</v>
      </c>
      <c r="OVK1379" s="84" t="s">
        <v>5393</v>
      </c>
      <c r="OVO1379" s="84" t="s">
        <v>5394</v>
      </c>
      <c r="OWA1379" s="84" t="s">
        <v>5393</v>
      </c>
      <c r="OWE1379" s="84" t="s">
        <v>5394</v>
      </c>
      <c r="OWQ1379" s="84" t="s">
        <v>5393</v>
      </c>
      <c r="OWU1379" s="84" t="s">
        <v>5394</v>
      </c>
      <c r="OXG1379" s="84" t="s">
        <v>5393</v>
      </c>
      <c r="OXK1379" s="84" t="s">
        <v>5394</v>
      </c>
      <c r="OXW1379" s="84" t="s">
        <v>5393</v>
      </c>
      <c r="OYA1379" s="84" t="s">
        <v>5394</v>
      </c>
      <c r="OYM1379" s="84" t="s">
        <v>5393</v>
      </c>
      <c r="OYQ1379" s="84" t="s">
        <v>5394</v>
      </c>
      <c r="OZC1379" s="84" t="s">
        <v>5393</v>
      </c>
      <c r="OZG1379" s="84" t="s">
        <v>5394</v>
      </c>
      <c r="OZS1379" s="84" t="s">
        <v>5393</v>
      </c>
      <c r="OZW1379" s="84" t="s">
        <v>5394</v>
      </c>
      <c r="PAI1379" s="84" t="s">
        <v>5393</v>
      </c>
      <c r="PAM1379" s="84" t="s">
        <v>5394</v>
      </c>
      <c r="PAY1379" s="84" t="s">
        <v>5393</v>
      </c>
      <c r="PBC1379" s="84" t="s">
        <v>5394</v>
      </c>
      <c r="PBO1379" s="84" t="s">
        <v>5393</v>
      </c>
      <c r="PBS1379" s="84" t="s">
        <v>5394</v>
      </c>
      <c r="PCE1379" s="84" t="s">
        <v>5393</v>
      </c>
      <c r="PCI1379" s="84" t="s">
        <v>5394</v>
      </c>
      <c r="PCU1379" s="84" t="s">
        <v>5393</v>
      </c>
      <c r="PCY1379" s="84" t="s">
        <v>5394</v>
      </c>
      <c r="PDK1379" s="84" t="s">
        <v>5393</v>
      </c>
      <c r="PDO1379" s="84" t="s">
        <v>5394</v>
      </c>
      <c r="PEA1379" s="84" t="s">
        <v>5393</v>
      </c>
      <c r="PEE1379" s="84" t="s">
        <v>5394</v>
      </c>
      <c r="PEQ1379" s="84" t="s">
        <v>5393</v>
      </c>
      <c r="PEU1379" s="84" t="s">
        <v>5394</v>
      </c>
      <c r="PFG1379" s="84" t="s">
        <v>5393</v>
      </c>
      <c r="PFK1379" s="84" t="s">
        <v>5394</v>
      </c>
      <c r="PFW1379" s="84" t="s">
        <v>5393</v>
      </c>
      <c r="PGA1379" s="84" t="s">
        <v>5394</v>
      </c>
      <c r="PGM1379" s="84" t="s">
        <v>5393</v>
      </c>
      <c r="PGQ1379" s="84" t="s">
        <v>5394</v>
      </c>
      <c r="PHC1379" s="84" t="s">
        <v>5393</v>
      </c>
      <c r="PHG1379" s="84" t="s">
        <v>5394</v>
      </c>
      <c r="PHS1379" s="84" t="s">
        <v>5393</v>
      </c>
      <c r="PHW1379" s="84" t="s">
        <v>5394</v>
      </c>
      <c r="PII1379" s="84" t="s">
        <v>5393</v>
      </c>
      <c r="PIM1379" s="84" t="s">
        <v>5394</v>
      </c>
      <c r="PIY1379" s="84" t="s">
        <v>5393</v>
      </c>
      <c r="PJC1379" s="84" t="s">
        <v>5394</v>
      </c>
      <c r="PJO1379" s="84" t="s">
        <v>5393</v>
      </c>
      <c r="PJS1379" s="84" t="s">
        <v>5394</v>
      </c>
      <c r="PKE1379" s="84" t="s">
        <v>5393</v>
      </c>
      <c r="PKI1379" s="84" t="s">
        <v>5394</v>
      </c>
      <c r="PKU1379" s="84" t="s">
        <v>5393</v>
      </c>
      <c r="PKY1379" s="84" t="s">
        <v>5394</v>
      </c>
      <c r="PLK1379" s="84" t="s">
        <v>5393</v>
      </c>
      <c r="PLO1379" s="84" t="s">
        <v>5394</v>
      </c>
      <c r="PMA1379" s="84" t="s">
        <v>5393</v>
      </c>
      <c r="PME1379" s="84" t="s">
        <v>5394</v>
      </c>
      <c r="PMQ1379" s="84" t="s">
        <v>5393</v>
      </c>
      <c r="PMU1379" s="84" t="s">
        <v>5394</v>
      </c>
      <c r="PNG1379" s="84" t="s">
        <v>5393</v>
      </c>
      <c r="PNK1379" s="84" t="s">
        <v>5394</v>
      </c>
      <c r="PNW1379" s="84" t="s">
        <v>5393</v>
      </c>
      <c r="POA1379" s="84" t="s">
        <v>5394</v>
      </c>
      <c r="POM1379" s="84" t="s">
        <v>5393</v>
      </c>
      <c r="POQ1379" s="84" t="s">
        <v>5394</v>
      </c>
      <c r="PPC1379" s="84" t="s">
        <v>5393</v>
      </c>
      <c r="PPG1379" s="84" t="s">
        <v>5394</v>
      </c>
      <c r="PPS1379" s="84" t="s">
        <v>5393</v>
      </c>
      <c r="PPW1379" s="84" t="s">
        <v>5394</v>
      </c>
      <c r="PQI1379" s="84" t="s">
        <v>5393</v>
      </c>
      <c r="PQM1379" s="84" t="s">
        <v>5394</v>
      </c>
      <c r="PQY1379" s="84" t="s">
        <v>5393</v>
      </c>
      <c r="PRC1379" s="84" t="s">
        <v>5394</v>
      </c>
      <c r="PRO1379" s="84" t="s">
        <v>5393</v>
      </c>
      <c r="PRS1379" s="84" t="s">
        <v>5394</v>
      </c>
      <c r="PSE1379" s="84" t="s">
        <v>5393</v>
      </c>
      <c r="PSI1379" s="84" t="s">
        <v>5394</v>
      </c>
      <c r="PSU1379" s="84" t="s">
        <v>5393</v>
      </c>
      <c r="PSY1379" s="84" t="s">
        <v>5394</v>
      </c>
      <c r="PTK1379" s="84" t="s">
        <v>5393</v>
      </c>
      <c r="PTO1379" s="84" t="s">
        <v>5394</v>
      </c>
      <c r="PUA1379" s="84" t="s">
        <v>5393</v>
      </c>
      <c r="PUE1379" s="84" t="s">
        <v>5394</v>
      </c>
      <c r="PUQ1379" s="84" t="s">
        <v>5393</v>
      </c>
      <c r="PUU1379" s="84" t="s">
        <v>5394</v>
      </c>
      <c r="PVG1379" s="84" t="s">
        <v>5393</v>
      </c>
      <c r="PVK1379" s="84" t="s">
        <v>5394</v>
      </c>
      <c r="PVW1379" s="84" t="s">
        <v>5393</v>
      </c>
      <c r="PWA1379" s="84" t="s">
        <v>5394</v>
      </c>
      <c r="PWM1379" s="84" t="s">
        <v>5393</v>
      </c>
      <c r="PWQ1379" s="84" t="s">
        <v>5394</v>
      </c>
      <c r="PXC1379" s="84" t="s">
        <v>5393</v>
      </c>
      <c r="PXG1379" s="84" t="s">
        <v>5394</v>
      </c>
      <c r="PXS1379" s="84" t="s">
        <v>5393</v>
      </c>
      <c r="PXW1379" s="84" t="s">
        <v>5394</v>
      </c>
      <c r="PYI1379" s="84" t="s">
        <v>5393</v>
      </c>
      <c r="PYM1379" s="84" t="s">
        <v>5394</v>
      </c>
      <c r="PYY1379" s="84" t="s">
        <v>5393</v>
      </c>
      <c r="PZC1379" s="84" t="s">
        <v>5394</v>
      </c>
      <c r="PZO1379" s="84" t="s">
        <v>5393</v>
      </c>
      <c r="PZS1379" s="84" t="s">
        <v>5394</v>
      </c>
      <c r="QAE1379" s="84" t="s">
        <v>5393</v>
      </c>
      <c r="QAI1379" s="84" t="s">
        <v>5394</v>
      </c>
      <c r="QAU1379" s="84" t="s">
        <v>5393</v>
      </c>
      <c r="QAY1379" s="84" t="s">
        <v>5394</v>
      </c>
      <c r="QBK1379" s="84" t="s">
        <v>5393</v>
      </c>
      <c r="QBO1379" s="84" t="s">
        <v>5394</v>
      </c>
      <c r="QCA1379" s="84" t="s">
        <v>5393</v>
      </c>
      <c r="QCE1379" s="84" t="s">
        <v>5394</v>
      </c>
      <c r="QCQ1379" s="84" t="s">
        <v>5393</v>
      </c>
      <c r="QCU1379" s="84" t="s">
        <v>5394</v>
      </c>
      <c r="QDG1379" s="84" t="s">
        <v>5393</v>
      </c>
      <c r="QDK1379" s="84" t="s">
        <v>5394</v>
      </c>
      <c r="QDW1379" s="84" t="s">
        <v>5393</v>
      </c>
      <c r="QEA1379" s="84" t="s">
        <v>5394</v>
      </c>
      <c r="QEM1379" s="84" t="s">
        <v>5393</v>
      </c>
      <c r="QEQ1379" s="84" t="s">
        <v>5394</v>
      </c>
      <c r="QFC1379" s="84" t="s">
        <v>5393</v>
      </c>
      <c r="QFG1379" s="84" t="s">
        <v>5394</v>
      </c>
      <c r="QFS1379" s="84" t="s">
        <v>5393</v>
      </c>
      <c r="QFW1379" s="84" t="s">
        <v>5394</v>
      </c>
      <c r="QGI1379" s="84" t="s">
        <v>5393</v>
      </c>
      <c r="QGM1379" s="84" t="s">
        <v>5394</v>
      </c>
      <c r="QGY1379" s="84" t="s">
        <v>5393</v>
      </c>
      <c r="QHC1379" s="84" t="s">
        <v>5394</v>
      </c>
      <c r="QHO1379" s="84" t="s">
        <v>5393</v>
      </c>
      <c r="QHS1379" s="84" t="s">
        <v>5394</v>
      </c>
      <c r="QIE1379" s="84" t="s">
        <v>5393</v>
      </c>
      <c r="QII1379" s="84" t="s">
        <v>5394</v>
      </c>
      <c r="QIU1379" s="84" t="s">
        <v>5393</v>
      </c>
      <c r="QIY1379" s="84" t="s">
        <v>5394</v>
      </c>
      <c r="QJK1379" s="84" t="s">
        <v>5393</v>
      </c>
      <c r="QJO1379" s="84" t="s">
        <v>5394</v>
      </c>
      <c r="QKA1379" s="84" t="s">
        <v>5393</v>
      </c>
      <c r="QKE1379" s="84" t="s">
        <v>5394</v>
      </c>
      <c r="QKQ1379" s="84" t="s">
        <v>5393</v>
      </c>
      <c r="QKU1379" s="84" t="s">
        <v>5394</v>
      </c>
      <c r="QLG1379" s="84" t="s">
        <v>5393</v>
      </c>
      <c r="QLK1379" s="84" t="s">
        <v>5394</v>
      </c>
      <c r="QLW1379" s="84" t="s">
        <v>5393</v>
      </c>
      <c r="QMA1379" s="84" t="s">
        <v>5394</v>
      </c>
      <c r="QMM1379" s="84" t="s">
        <v>5393</v>
      </c>
      <c r="QMQ1379" s="84" t="s">
        <v>5394</v>
      </c>
      <c r="QNC1379" s="84" t="s">
        <v>5393</v>
      </c>
      <c r="QNG1379" s="84" t="s">
        <v>5394</v>
      </c>
      <c r="QNS1379" s="84" t="s">
        <v>5393</v>
      </c>
      <c r="QNW1379" s="84" t="s">
        <v>5394</v>
      </c>
      <c r="QOI1379" s="84" t="s">
        <v>5393</v>
      </c>
      <c r="QOM1379" s="84" t="s">
        <v>5394</v>
      </c>
      <c r="QOY1379" s="84" t="s">
        <v>5393</v>
      </c>
      <c r="QPC1379" s="84" t="s">
        <v>5394</v>
      </c>
      <c r="QPO1379" s="84" t="s">
        <v>5393</v>
      </c>
      <c r="QPS1379" s="84" t="s">
        <v>5394</v>
      </c>
      <c r="QQE1379" s="84" t="s">
        <v>5393</v>
      </c>
      <c r="QQI1379" s="84" t="s">
        <v>5394</v>
      </c>
      <c r="QQU1379" s="84" t="s">
        <v>5393</v>
      </c>
      <c r="QQY1379" s="84" t="s">
        <v>5394</v>
      </c>
      <c r="QRK1379" s="84" t="s">
        <v>5393</v>
      </c>
      <c r="QRO1379" s="84" t="s">
        <v>5394</v>
      </c>
      <c r="QSA1379" s="84" t="s">
        <v>5393</v>
      </c>
      <c r="QSE1379" s="84" t="s">
        <v>5394</v>
      </c>
      <c r="QSQ1379" s="84" t="s">
        <v>5393</v>
      </c>
      <c r="QSU1379" s="84" t="s">
        <v>5394</v>
      </c>
      <c r="QTG1379" s="84" t="s">
        <v>5393</v>
      </c>
      <c r="QTK1379" s="84" t="s">
        <v>5394</v>
      </c>
      <c r="QTW1379" s="84" t="s">
        <v>5393</v>
      </c>
      <c r="QUA1379" s="84" t="s">
        <v>5394</v>
      </c>
      <c r="QUM1379" s="84" t="s">
        <v>5393</v>
      </c>
      <c r="QUQ1379" s="84" t="s">
        <v>5394</v>
      </c>
      <c r="QVC1379" s="84" t="s">
        <v>5393</v>
      </c>
      <c r="QVG1379" s="84" t="s">
        <v>5394</v>
      </c>
      <c r="QVS1379" s="84" t="s">
        <v>5393</v>
      </c>
      <c r="QVW1379" s="84" t="s">
        <v>5394</v>
      </c>
      <c r="QWI1379" s="84" t="s">
        <v>5393</v>
      </c>
      <c r="QWM1379" s="84" t="s">
        <v>5394</v>
      </c>
      <c r="QWY1379" s="84" t="s">
        <v>5393</v>
      </c>
      <c r="QXC1379" s="84" t="s">
        <v>5394</v>
      </c>
      <c r="QXO1379" s="84" t="s">
        <v>5393</v>
      </c>
      <c r="QXS1379" s="84" t="s">
        <v>5394</v>
      </c>
      <c r="QYE1379" s="84" t="s">
        <v>5393</v>
      </c>
      <c r="QYI1379" s="84" t="s">
        <v>5394</v>
      </c>
      <c r="QYU1379" s="84" t="s">
        <v>5393</v>
      </c>
      <c r="QYY1379" s="84" t="s">
        <v>5394</v>
      </c>
      <c r="QZK1379" s="84" t="s">
        <v>5393</v>
      </c>
      <c r="QZO1379" s="84" t="s">
        <v>5394</v>
      </c>
      <c r="RAA1379" s="84" t="s">
        <v>5393</v>
      </c>
      <c r="RAE1379" s="84" t="s">
        <v>5394</v>
      </c>
      <c r="RAQ1379" s="84" t="s">
        <v>5393</v>
      </c>
      <c r="RAU1379" s="84" t="s">
        <v>5394</v>
      </c>
      <c r="RBG1379" s="84" t="s">
        <v>5393</v>
      </c>
      <c r="RBK1379" s="84" t="s">
        <v>5394</v>
      </c>
      <c r="RBW1379" s="84" t="s">
        <v>5393</v>
      </c>
      <c r="RCA1379" s="84" t="s">
        <v>5394</v>
      </c>
      <c r="RCM1379" s="84" t="s">
        <v>5393</v>
      </c>
      <c r="RCQ1379" s="84" t="s">
        <v>5394</v>
      </c>
      <c r="RDC1379" s="84" t="s">
        <v>5393</v>
      </c>
      <c r="RDG1379" s="84" t="s">
        <v>5394</v>
      </c>
      <c r="RDS1379" s="84" t="s">
        <v>5393</v>
      </c>
      <c r="RDW1379" s="84" t="s">
        <v>5394</v>
      </c>
      <c r="REI1379" s="84" t="s">
        <v>5393</v>
      </c>
      <c r="REM1379" s="84" t="s">
        <v>5394</v>
      </c>
      <c r="REY1379" s="84" t="s">
        <v>5393</v>
      </c>
      <c r="RFC1379" s="84" t="s">
        <v>5394</v>
      </c>
      <c r="RFO1379" s="84" t="s">
        <v>5393</v>
      </c>
      <c r="RFS1379" s="84" t="s">
        <v>5394</v>
      </c>
      <c r="RGE1379" s="84" t="s">
        <v>5393</v>
      </c>
      <c r="RGI1379" s="84" t="s">
        <v>5394</v>
      </c>
      <c r="RGU1379" s="84" t="s">
        <v>5393</v>
      </c>
      <c r="RGY1379" s="84" t="s">
        <v>5394</v>
      </c>
      <c r="RHK1379" s="84" t="s">
        <v>5393</v>
      </c>
      <c r="RHO1379" s="84" t="s">
        <v>5394</v>
      </c>
      <c r="RIA1379" s="84" t="s">
        <v>5393</v>
      </c>
      <c r="RIE1379" s="84" t="s">
        <v>5394</v>
      </c>
      <c r="RIQ1379" s="84" t="s">
        <v>5393</v>
      </c>
      <c r="RIU1379" s="84" t="s">
        <v>5394</v>
      </c>
      <c r="RJG1379" s="84" t="s">
        <v>5393</v>
      </c>
      <c r="RJK1379" s="84" t="s">
        <v>5394</v>
      </c>
      <c r="RJW1379" s="84" t="s">
        <v>5393</v>
      </c>
      <c r="RKA1379" s="84" t="s">
        <v>5394</v>
      </c>
      <c r="RKM1379" s="84" t="s">
        <v>5393</v>
      </c>
      <c r="RKQ1379" s="84" t="s">
        <v>5394</v>
      </c>
      <c r="RLC1379" s="84" t="s">
        <v>5393</v>
      </c>
      <c r="RLG1379" s="84" t="s">
        <v>5394</v>
      </c>
      <c r="RLS1379" s="84" t="s">
        <v>5393</v>
      </c>
      <c r="RLW1379" s="84" t="s">
        <v>5394</v>
      </c>
      <c r="RMI1379" s="84" t="s">
        <v>5393</v>
      </c>
      <c r="RMM1379" s="84" t="s">
        <v>5394</v>
      </c>
      <c r="RMY1379" s="84" t="s">
        <v>5393</v>
      </c>
      <c r="RNC1379" s="84" t="s">
        <v>5394</v>
      </c>
      <c r="RNO1379" s="84" t="s">
        <v>5393</v>
      </c>
      <c r="RNS1379" s="84" t="s">
        <v>5394</v>
      </c>
      <c r="ROE1379" s="84" t="s">
        <v>5393</v>
      </c>
      <c r="ROI1379" s="84" t="s">
        <v>5394</v>
      </c>
      <c r="ROU1379" s="84" t="s">
        <v>5393</v>
      </c>
      <c r="ROY1379" s="84" t="s">
        <v>5394</v>
      </c>
      <c r="RPK1379" s="84" t="s">
        <v>5393</v>
      </c>
      <c r="RPO1379" s="84" t="s">
        <v>5394</v>
      </c>
      <c r="RQA1379" s="84" t="s">
        <v>5393</v>
      </c>
      <c r="RQE1379" s="84" t="s">
        <v>5394</v>
      </c>
      <c r="RQQ1379" s="84" t="s">
        <v>5393</v>
      </c>
      <c r="RQU1379" s="84" t="s">
        <v>5394</v>
      </c>
      <c r="RRG1379" s="84" t="s">
        <v>5393</v>
      </c>
      <c r="RRK1379" s="84" t="s">
        <v>5394</v>
      </c>
      <c r="RRW1379" s="84" t="s">
        <v>5393</v>
      </c>
      <c r="RSA1379" s="84" t="s">
        <v>5394</v>
      </c>
      <c r="RSM1379" s="84" t="s">
        <v>5393</v>
      </c>
      <c r="RSQ1379" s="84" t="s">
        <v>5394</v>
      </c>
      <c r="RTC1379" s="84" t="s">
        <v>5393</v>
      </c>
      <c r="RTG1379" s="84" t="s">
        <v>5394</v>
      </c>
      <c r="RTS1379" s="84" t="s">
        <v>5393</v>
      </c>
      <c r="RTW1379" s="84" t="s">
        <v>5394</v>
      </c>
      <c r="RUI1379" s="84" t="s">
        <v>5393</v>
      </c>
      <c r="RUM1379" s="84" t="s">
        <v>5394</v>
      </c>
      <c r="RUY1379" s="84" t="s">
        <v>5393</v>
      </c>
      <c r="RVC1379" s="84" t="s">
        <v>5394</v>
      </c>
      <c r="RVO1379" s="84" t="s">
        <v>5393</v>
      </c>
      <c r="RVS1379" s="84" t="s">
        <v>5394</v>
      </c>
      <c r="RWE1379" s="84" t="s">
        <v>5393</v>
      </c>
      <c r="RWI1379" s="84" t="s">
        <v>5394</v>
      </c>
      <c r="RWU1379" s="84" t="s">
        <v>5393</v>
      </c>
      <c r="RWY1379" s="84" t="s">
        <v>5394</v>
      </c>
      <c r="RXK1379" s="84" t="s">
        <v>5393</v>
      </c>
      <c r="RXO1379" s="84" t="s">
        <v>5394</v>
      </c>
      <c r="RYA1379" s="84" t="s">
        <v>5393</v>
      </c>
      <c r="RYE1379" s="84" t="s">
        <v>5394</v>
      </c>
      <c r="RYQ1379" s="84" t="s">
        <v>5393</v>
      </c>
      <c r="RYU1379" s="84" t="s">
        <v>5394</v>
      </c>
      <c r="RZG1379" s="84" t="s">
        <v>5393</v>
      </c>
      <c r="RZK1379" s="84" t="s">
        <v>5394</v>
      </c>
      <c r="RZW1379" s="84" t="s">
        <v>5393</v>
      </c>
      <c r="SAA1379" s="84" t="s">
        <v>5394</v>
      </c>
      <c r="SAM1379" s="84" t="s">
        <v>5393</v>
      </c>
      <c r="SAQ1379" s="84" t="s">
        <v>5394</v>
      </c>
      <c r="SBC1379" s="84" t="s">
        <v>5393</v>
      </c>
      <c r="SBG1379" s="84" t="s">
        <v>5394</v>
      </c>
      <c r="SBS1379" s="84" t="s">
        <v>5393</v>
      </c>
      <c r="SBW1379" s="84" t="s">
        <v>5394</v>
      </c>
      <c r="SCI1379" s="84" t="s">
        <v>5393</v>
      </c>
      <c r="SCM1379" s="84" t="s">
        <v>5394</v>
      </c>
      <c r="SCY1379" s="84" t="s">
        <v>5393</v>
      </c>
      <c r="SDC1379" s="84" t="s">
        <v>5394</v>
      </c>
      <c r="SDO1379" s="84" t="s">
        <v>5393</v>
      </c>
      <c r="SDS1379" s="84" t="s">
        <v>5394</v>
      </c>
      <c r="SEE1379" s="84" t="s">
        <v>5393</v>
      </c>
      <c r="SEI1379" s="84" t="s">
        <v>5394</v>
      </c>
      <c r="SEU1379" s="84" t="s">
        <v>5393</v>
      </c>
      <c r="SEY1379" s="84" t="s">
        <v>5394</v>
      </c>
      <c r="SFK1379" s="84" t="s">
        <v>5393</v>
      </c>
      <c r="SFO1379" s="84" t="s">
        <v>5394</v>
      </c>
      <c r="SGA1379" s="84" t="s">
        <v>5393</v>
      </c>
      <c r="SGE1379" s="84" t="s">
        <v>5394</v>
      </c>
      <c r="SGQ1379" s="84" t="s">
        <v>5393</v>
      </c>
      <c r="SGU1379" s="84" t="s">
        <v>5394</v>
      </c>
      <c r="SHG1379" s="84" t="s">
        <v>5393</v>
      </c>
      <c r="SHK1379" s="84" t="s">
        <v>5394</v>
      </c>
      <c r="SHW1379" s="84" t="s">
        <v>5393</v>
      </c>
      <c r="SIA1379" s="84" t="s">
        <v>5394</v>
      </c>
      <c r="SIM1379" s="84" t="s">
        <v>5393</v>
      </c>
      <c r="SIQ1379" s="84" t="s">
        <v>5394</v>
      </c>
      <c r="SJC1379" s="84" t="s">
        <v>5393</v>
      </c>
      <c r="SJG1379" s="84" t="s">
        <v>5394</v>
      </c>
      <c r="SJS1379" s="84" t="s">
        <v>5393</v>
      </c>
      <c r="SJW1379" s="84" t="s">
        <v>5394</v>
      </c>
      <c r="SKI1379" s="84" t="s">
        <v>5393</v>
      </c>
      <c r="SKM1379" s="84" t="s">
        <v>5394</v>
      </c>
      <c r="SKY1379" s="84" t="s">
        <v>5393</v>
      </c>
      <c r="SLC1379" s="84" t="s">
        <v>5394</v>
      </c>
      <c r="SLO1379" s="84" t="s">
        <v>5393</v>
      </c>
      <c r="SLS1379" s="84" t="s">
        <v>5394</v>
      </c>
      <c r="SME1379" s="84" t="s">
        <v>5393</v>
      </c>
      <c r="SMI1379" s="84" t="s">
        <v>5394</v>
      </c>
      <c r="SMU1379" s="84" t="s">
        <v>5393</v>
      </c>
      <c r="SMY1379" s="84" t="s">
        <v>5394</v>
      </c>
      <c r="SNK1379" s="84" t="s">
        <v>5393</v>
      </c>
      <c r="SNO1379" s="84" t="s">
        <v>5394</v>
      </c>
      <c r="SOA1379" s="84" t="s">
        <v>5393</v>
      </c>
      <c r="SOE1379" s="84" t="s">
        <v>5394</v>
      </c>
      <c r="SOQ1379" s="84" t="s">
        <v>5393</v>
      </c>
      <c r="SOU1379" s="84" t="s">
        <v>5394</v>
      </c>
      <c r="SPG1379" s="84" t="s">
        <v>5393</v>
      </c>
      <c r="SPK1379" s="84" t="s">
        <v>5394</v>
      </c>
      <c r="SPW1379" s="84" t="s">
        <v>5393</v>
      </c>
      <c r="SQA1379" s="84" t="s">
        <v>5394</v>
      </c>
      <c r="SQM1379" s="84" t="s">
        <v>5393</v>
      </c>
      <c r="SQQ1379" s="84" t="s">
        <v>5394</v>
      </c>
      <c r="SRC1379" s="84" t="s">
        <v>5393</v>
      </c>
      <c r="SRG1379" s="84" t="s">
        <v>5394</v>
      </c>
      <c r="SRS1379" s="84" t="s">
        <v>5393</v>
      </c>
      <c r="SRW1379" s="84" t="s">
        <v>5394</v>
      </c>
      <c r="SSI1379" s="84" t="s">
        <v>5393</v>
      </c>
      <c r="SSM1379" s="84" t="s">
        <v>5394</v>
      </c>
      <c r="SSY1379" s="84" t="s">
        <v>5393</v>
      </c>
      <c r="STC1379" s="84" t="s">
        <v>5394</v>
      </c>
      <c r="STO1379" s="84" t="s">
        <v>5393</v>
      </c>
      <c r="STS1379" s="84" t="s">
        <v>5394</v>
      </c>
      <c r="SUE1379" s="84" t="s">
        <v>5393</v>
      </c>
      <c r="SUI1379" s="84" t="s">
        <v>5394</v>
      </c>
      <c r="SUU1379" s="84" t="s">
        <v>5393</v>
      </c>
      <c r="SUY1379" s="84" t="s">
        <v>5394</v>
      </c>
      <c r="SVK1379" s="84" t="s">
        <v>5393</v>
      </c>
      <c r="SVO1379" s="84" t="s">
        <v>5394</v>
      </c>
      <c r="SWA1379" s="84" t="s">
        <v>5393</v>
      </c>
      <c r="SWE1379" s="84" t="s">
        <v>5394</v>
      </c>
      <c r="SWQ1379" s="84" t="s">
        <v>5393</v>
      </c>
      <c r="SWU1379" s="84" t="s">
        <v>5394</v>
      </c>
      <c r="SXG1379" s="84" t="s">
        <v>5393</v>
      </c>
      <c r="SXK1379" s="84" t="s">
        <v>5394</v>
      </c>
      <c r="SXW1379" s="84" t="s">
        <v>5393</v>
      </c>
      <c r="SYA1379" s="84" t="s">
        <v>5394</v>
      </c>
      <c r="SYM1379" s="84" t="s">
        <v>5393</v>
      </c>
      <c r="SYQ1379" s="84" t="s">
        <v>5394</v>
      </c>
      <c r="SZC1379" s="84" t="s">
        <v>5393</v>
      </c>
      <c r="SZG1379" s="84" t="s">
        <v>5394</v>
      </c>
      <c r="SZS1379" s="84" t="s">
        <v>5393</v>
      </c>
      <c r="SZW1379" s="84" t="s">
        <v>5394</v>
      </c>
      <c r="TAI1379" s="84" t="s">
        <v>5393</v>
      </c>
      <c r="TAM1379" s="84" t="s">
        <v>5394</v>
      </c>
      <c r="TAY1379" s="84" t="s">
        <v>5393</v>
      </c>
      <c r="TBC1379" s="84" t="s">
        <v>5394</v>
      </c>
      <c r="TBO1379" s="84" t="s">
        <v>5393</v>
      </c>
      <c r="TBS1379" s="84" t="s">
        <v>5394</v>
      </c>
      <c r="TCE1379" s="84" t="s">
        <v>5393</v>
      </c>
      <c r="TCI1379" s="84" t="s">
        <v>5394</v>
      </c>
      <c r="TCU1379" s="84" t="s">
        <v>5393</v>
      </c>
      <c r="TCY1379" s="84" t="s">
        <v>5394</v>
      </c>
      <c r="TDK1379" s="84" t="s">
        <v>5393</v>
      </c>
      <c r="TDO1379" s="84" t="s">
        <v>5394</v>
      </c>
      <c r="TEA1379" s="84" t="s">
        <v>5393</v>
      </c>
      <c r="TEE1379" s="84" t="s">
        <v>5394</v>
      </c>
      <c r="TEQ1379" s="84" t="s">
        <v>5393</v>
      </c>
      <c r="TEU1379" s="84" t="s">
        <v>5394</v>
      </c>
      <c r="TFG1379" s="84" t="s">
        <v>5393</v>
      </c>
      <c r="TFK1379" s="84" t="s">
        <v>5394</v>
      </c>
      <c r="TFW1379" s="84" t="s">
        <v>5393</v>
      </c>
      <c r="TGA1379" s="84" t="s">
        <v>5394</v>
      </c>
      <c r="TGM1379" s="84" t="s">
        <v>5393</v>
      </c>
      <c r="TGQ1379" s="84" t="s">
        <v>5394</v>
      </c>
      <c r="THC1379" s="84" t="s">
        <v>5393</v>
      </c>
      <c r="THG1379" s="84" t="s">
        <v>5394</v>
      </c>
      <c r="THS1379" s="84" t="s">
        <v>5393</v>
      </c>
      <c r="THW1379" s="84" t="s">
        <v>5394</v>
      </c>
      <c r="TII1379" s="84" t="s">
        <v>5393</v>
      </c>
      <c r="TIM1379" s="84" t="s">
        <v>5394</v>
      </c>
      <c r="TIY1379" s="84" t="s">
        <v>5393</v>
      </c>
      <c r="TJC1379" s="84" t="s">
        <v>5394</v>
      </c>
      <c r="TJO1379" s="84" t="s">
        <v>5393</v>
      </c>
      <c r="TJS1379" s="84" t="s">
        <v>5394</v>
      </c>
      <c r="TKE1379" s="84" t="s">
        <v>5393</v>
      </c>
      <c r="TKI1379" s="84" t="s">
        <v>5394</v>
      </c>
      <c r="TKU1379" s="84" t="s">
        <v>5393</v>
      </c>
      <c r="TKY1379" s="84" t="s">
        <v>5394</v>
      </c>
      <c r="TLK1379" s="84" t="s">
        <v>5393</v>
      </c>
      <c r="TLO1379" s="84" t="s">
        <v>5394</v>
      </c>
      <c r="TMA1379" s="84" t="s">
        <v>5393</v>
      </c>
      <c r="TME1379" s="84" t="s">
        <v>5394</v>
      </c>
      <c r="TMQ1379" s="84" t="s">
        <v>5393</v>
      </c>
      <c r="TMU1379" s="84" t="s">
        <v>5394</v>
      </c>
      <c r="TNG1379" s="84" t="s">
        <v>5393</v>
      </c>
      <c r="TNK1379" s="84" t="s">
        <v>5394</v>
      </c>
      <c r="TNW1379" s="84" t="s">
        <v>5393</v>
      </c>
      <c r="TOA1379" s="84" t="s">
        <v>5394</v>
      </c>
      <c r="TOM1379" s="84" t="s">
        <v>5393</v>
      </c>
      <c r="TOQ1379" s="84" t="s">
        <v>5394</v>
      </c>
      <c r="TPC1379" s="84" t="s">
        <v>5393</v>
      </c>
      <c r="TPG1379" s="84" t="s">
        <v>5394</v>
      </c>
      <c r="TPS1379" s="84" t="s">
        <v>5393</v>
      </c>
      <c r="TPW1379" s="84" t="s">
        <v>5394</v>
      </c>
      <c r="TQI1379" s="84" t="s">
        <v>5393</v>
      </c>
      <c r="TQM1379" s="84" t="s">
        <v>5394</v>
      </c>
      <c r="TQY1379" s="84" t="s">
        <v>5393</v>
      </c>
      <c r="TRC1379" s="84" t="s">
        <v>5394</v>
      </c>
      <c r="TRO1379" s="84" t="s">
        <v>5393</v>
      </c>
      <c r="TRS1379" s="84" t="s">
        <v>5394</v>
      </c>
      <c r="TSE1379" s="84" t="s">
        <v>5393</v>
      </c>
      <c r="TSI1379" s="84" t="s">
        <v>5394</v>
      </c>
      <c r="TSU1379" s="84" t="s">
        <v>5393</v>
      </c>
      <c r="TSY1379" s="84" t="s">
        <v>5394</v>
      </c>
      <c r="TTK1379" s="84" t="s">
        <v>5393</v>
      </c>
      <c r="TTO1379" s="84" t="s">
        <v>5394</v>
      </c>
      <c r="TUA1379" s="84" t="s">
        <v>5393</v>
      </c>
      <c r="TUE1379" s="84" t="s">
        <v>5394</v>
      </c>
      <c r="TUQ1379" s="84" t="s">
        <v>5393</v>
      </c>
      <c r="TUU1379" s="84" t="s">
        <v>5394</v>
      </c>
      <c r="TVG1379" s="84" t="s">
        <v>5393</v>
      </c>
      <c r="TVK1379" s="84" t="s">
        <v>5394</v>
      </c>
      <c r="TVW1379" s="84" t="s">
        <v>5393</v>
      </c>
      <c r="TWA1379" s="84" t="s">
        <v>5394</v>
      </c>
      <c r="TWM1379" s="84" t="s">
        <v>5393</v>
      </c>
      <c r="TWQ1379" s="84" t="s">
        <v>5394</v>
      </c>
      <c r="TXC1379" s="84" t="s">
        <v>5393</v>
      </c>
      <c r="TXG1379" s="84" t="s">
        <v>5394</v>
      </c>
      <c r="TXS1379" s="84" t="s">
        <v>5393</v>
      </c>
      <c r="TXW1379" s="84" t="s">
        <v>5394</v>
      </c>
      <c r="TYI1379" s="84" t="s">
        <v>5393</v>
      </c>
      <c r="TYM1379" s="84" t="s">
        <v>5394</v>
      </c>
      <c r="TYY1379" s="84" t="s">
        <v>5393</v>
      </c>
      <c r="TZC1379" s="84" t="s">
        <v>5394</v>
      </c>
      <c r="TZO1379" s="84" t="s">
        <v>5393</v>
      </c>
      <c r="TZS1379" s="84" t="s">
        <v>5394</v>
      </c>
      <c r="UAE1379" s="84" t="s">
        <v>5393</v>
      </c>
      <c r="UAI1379" s="84" t="s">
        <v>5394</v>
      </c>
      <c r="UAU1379" s="84" t="s">
        <v>5393</v>
      </c>
      <c r="UAY1379" s="84" t="s">
        <v>5394</v>
      </c>
      <c r="UBK1379" s="84" t="s">
        <v>5393</v>
      </c>
      <c r="UBO1379" s="84" t="s">
        <v>5394</v>
      </c>
      <c r="UCA1379" s="84" t="s">
        <v>5393</v>
      </c>
      <c r="UCE1379" s="84" t="s">
        <v>5394</v>
      </c>
      <c r="UCQ1379" s="84" t="s">
        <v>5393</v>
      </c>
      <c r="UCU1379" s="84" t="s">
        <v>5394</v>
      </c>
      <c r="UDG1379" s="84" t="s">
        <v>5393</v>
      </c>
      <c r="UDK1379" s="84" t="s">
        <v>5394</v>
      </c>
      <c r="UDW1379" s="84" t="s">
        <v>5393</v>
      </c>
      <c r="UEA1379" s="84" t="s">
        <v>5394</v>
      </c>
      <c r="UEM1379" s="84" t="s">
        <v>5393</v>
      </c>
      <c r="UEQ1379" s="84" t="s">
        <v>5394</v>
      </c>
      <c r="UFC1379" s="84" t="s">
        <v>5393</v>
      </c>
      <c r="UFG1379" s="84" t="s">
        <v>5394</v>
      </c>
      <c r="UFS1379" s="84" t="s">
        <v>5393</v>
      </c>
      <c r="UFW1379" s="84" t="s">
        <v>5394</v>
      </c>
      <c r="UGI1379" s="84" t="s">
        <v>5393</v>
      </c>
      <c r="UGM1379" s="84" t="s">
        <v>5394</v>
      </c>
      <c r="UGY1379" s="84" t="s">
        <v>5393</v>
      </c>
      <c r="UHC1379" s="84" t="s">
        <v>5394</v>
      </c>
      <c r="UHO1379" s="84" t="s">
        <v>5393</v>
      </c>
      <c r="UHS1379" s="84" t="s">
        <v>5394</v>
      </c>
      <c r="UIE1379" s="84" t="s">
        <v>5393</v>
      </c>
      <c r="UII1379" s="84" t="s">
        <v>5394</v>
      </c>
      <c r="UIU1379" s="84" t="s">
        <v>5393</v>
      </c>
      <c r="UIY1379" s="84" t="s">
        <v>5394</v>
      </c>
      <c r="UJK1379" s="84" t="s">
        <v>5393</v>
      </c>
      <c r="UJO1379" s="84" t="s">
        <v>5394</v>
      </c>
      <c r="UKA1379" s="84" t="s">
        <v>5393</v>
      </c>
      <c r="UKE1379" s="84" t="s">
        <v>5394</v>
      </c>
      <c r="UKQ1379" s="84" t="s">
        <v>5393</v>
      </c>
      <c r="UKU1379" s="84" t="s">
        <v>5394</v>
      </c>
      <c r="ULG1379" s="84" t="s">
        <v>5393</v>
      </c>
      <c r="ULK1379" s="84" t="s">
        <v>5394</v>
      </c>
      <c r="ULW1379" s="84" t="s">
        <v>5393</v>
      </c>
      <c r="UMA1379" s="84" t="s">
        <v>5394</v>
      </c>
      <c r="UMM1379" s="84" t="s">
        <v>5393</v>
      </c>
      <c r="UMQ1379" s="84" t="s">
        <v>5394</v>
      </c>
      <c r="UNC1379" s="84" t="s">
        <v>5393</v>
      </c>
      <c r="UNG1379" s="84" t="s">
        <v>5394</v>
      </c>
      <c r="UNS1379" s="84" t="s">
        <v>5393</v>
      </c>
      <c r="UNW1379" s="84" t="s">
        <v>5394</v>
      </c>
      <c r="UOI1379" s="84" t="s">
        <v>5393</v>
      </c>
      <c r="UOM1379" s="84" t="s">
        <v>5394</v>
      </c>
      <c r="UOY1379" s="84" t="s">
        <v>5393</v>
      </c>
      <c r="UPC1379" s="84" t="s">
        <v>5394</v>
      </c>
      <c r="UPO1379" s="84" t="s">
        <v>5393</v>
      </c>
      <c r="UPS1379" s="84" t="s">
        <v>5394</v>
      </c>
      <c r="UQE1379" s="84" t="s">
        <v>5393</v>
      </c>
      <c r="UQI1379" s="84" t="s">
        <v>5394</v>
      </c>
      <c r="UQU1379" s="84" t="s">
        <v>5393</v>
      </c>
      <c r="UQY1379" s="84" t="s">
        <v>5394</v>
      </c>
      <c r="URK1379" s="84" t="s">
        <v>5393</v>
      </c>
      <c r="URO1379" s="84" t="s">
        <v>5394</v>
      </c>
      <c r="USA1379" s="84" t="s">
        <v>5393</v>
      </c>
      <c r="USE1379" s="84" t="s">
        <v>5394</v>
      </c>
      <c r="USQ1379" s="84" t="s">
        <v>5393</v>
      </c>
      <c r="USU1379" s="84" t="s">
        <v>5394</v>
      </c>
      <c r="UTG1379" s="84" t="s">
        <v>5393</v>
      </c>
      <c r="UTK1379" s="84" t="s">
        <v>5394</v>
      </c>
      <c r="UTW1379" s="84" t="s">
        <v>5393</v>
      </c>
      <c r="UUA1379" s="84" t="s">
        <v>5394</v>
      </c>
      <c r="UUM1379" s="84" t="s">
        <v>5393</v>
      </c>
      <c r="UUQ1379" s="84" t="s">
        <v>5394</v>
      </c>
      <c r="UVC1379" s="84" t="s">
        <v>5393</v>
      </c>
      <c r="UVG1379" s="84" t="s">
        <v>5394</v>
      </c>
      <c r="UVS1379" s="84" t="s">
        <v>5393</v>
      </c>
      <c r="UVW1379" s="84" t="s">
        <v>5394</v>
      </c>
      <c r="UWI1379" s="84" t="s">
        <v>5393</v>
      </c>
      <c r="UWM1379" s="84" t="s">
        <v>5394</v>
      </c>
      <c r="UWY1379" s="84" t="s">
        <v>5393</v>
      </c>
      <c r="UXC1379" s="84" t="s">
        <v>5394</v>
      </c>
      <c r="UXO1379" s="84" t="s">
        <v>5393</v>
      </c>
      <c r="UXS1379" s="84" t="s">
        <v>5394</v>
      </c>
      <c r="UYE1379" s="84" t="s">
        <v>5393</v>
      </c>
      <c r="UYI1379" s="84" t="s">
        <v>5394</v>
      </c>
      <c r="UYU1379" s="84" t="s">
        <v>5393</v>
      </c>
      <c r="UYY1379" s="84" t="s">
        <v>5394</v>
      </c>
      <c r="UZK1379" s="84" t="s">
        <v>5393</v>
      </c>
      <c r="UZO1379" s="84" t="s">
        <v>5394</v>
      </c>
      <c r="VAA1379" s="84" t="s">
        <v>5393</v>
      </c>
      <c r="VAE1379" s="84" t="s">
        <v>5394</v>
      </c>
      <c r="VAQ1379" s="84" t="s">
        <v>5393</v>
      </c>
      <c r="VAU1379" s="84" t="s">
        <v>5394</v>
      </c>
      <c r="VBG1379" s="84" t="s">
        <v>5393</v>
      </c>
      <c r="VBK1379" s="84" t="s">
        <v>5394</v>
      </c>
      <c r="VBW1379" s="84" t="s">
        <v>5393</v>
      </c>
      <c r="VCA1379" s="84" t="s">
        <v>5394</v>
      </c>
      <c r="VCM1379" s="84" t="s">
        <v>5393</v>
      </c>
      <c r="VCQ1379" s="84" t="s">
        <v>5394</v>
      </c>
      <c r="VDC1379" s="84" t="s">
        <v>5393</v>
      </c>
      <c r="VDG1379" s="84" t="s">
        <v>5394</v>
      </c>
      <c r="VDS1379" s="84" t="s">
        <v>5393</v>
      </c>
      <c r="VDW1379" s="84" t="s">
        <v>5394</v>
      </c>
      <c r="VEI1379" s="84" t="s">
        <v>5393</v>
      </c>
      <c r="VEM1379" s="84" t="s">
        <v>5394</v>
      </c>
      <c r="VEY1379" s="84" t="s">
        <v>5393</v>
      </c>
      <c r="VFC1379" s="84" t="s">
        <v>5394</v>
      </c>
      <c r="VFO1379" s="84" t="s">
        <v>5393</v>
      </c>
      <c r="VFS1379" s="84" t="s">
        <v>5394</v>
      </c>
      <c r="VGE1379" s="84" t="s">
        <v>5393</v>
      </c>
      <c r="VGI1379" s="84" t="s">
        <v>5394</v>
      </c>
      <c r="VGU1379" s="84" t="s">
        <v>5393</v>
      </c>
      <c r="VGY1379" s="84" t="s">
        <v>5394</v>
      </c>
      <c r="VHK1379" s="84" t="s">
        <v>5393</v>
      </c>
      <c r="VHO1379" s="84" t="s">
        <v>5394</v>
      </c>
      <c r="VIA1379" s="84" t="s">
        <v>5393</v>
      </c>
      <c r="VIE1379" s="84" t="s">
        <v>5394</v>
      </c>
      <c r="VIQ1379" s="84" t="s">
        <v>5393</v>
      </c>
      <c r="VIU1379" s="84" t="s">
        <v>5394</v>
      </c>
      <c r="VJG1379" s="84" t="s">
        <v>5393</v>
      </c>
      <c r="VJK1379" s="84" t="s">
        <v>5394</v>
      </c>
      <c r="VJW1379" s="84" t="s">
        <v>5393</v>
      </c>
      <c r="VKA1379" s="84" t="s">
        <v>5394</v>
      </c>
      <c r="VKM1379" s="84" t="s">
        <v>5393</v>
      </c>
      <c r="VKQ1379" s="84" t="s">
        <v>5394</v>
      </c>
      <c r="VLC1379" s="84" t="s">
        <v>5393</v>
      </c>
      <c r="VLG1379" s="84" t="s">
        <v>5394</v>
      </c>
      <c r="VLS1379" s="84" t="s">
        <v>5393</v>
      </c>
      <c r="VLW1379" s="84" t="s">
        <v>5394</v>
      </c>
      <c r="VMI1379" s="84" t="s">
        <v>5393</v>
      </c>
      <c r="VMM1379" s="84" t="s">
        <v>5394</v>
      </c>
      <c r="VMY1379" s="84" t="s">
        <v>5393</v>
      </c>
      <c r="VNC1379" s="84" t="s">
        <v>5394</v>
      </c>
      <c r="VNO1379" s="84" t="s">
        <v>5393</v>
      </c>
      <c r="VNS1379" s="84" t="s">
        <v>5394</v>
      </c>
      <c r="VOE1379" s="84" t="s">
        <v>5393</v>
      </c>
      <c r="VOI1379" s="84" t="s">
        <v>5394</v>
      </c>
      <c r="VOU1379" s="84" t="s">
        <v>5393</v>
      </c>
      <c r="VOY1379" s="84" t="s">
        <v>5394</v>
      </c>
      <c r="VPK1379" s="84" t="s">
        <v>5393</v>
      </c>
      <c r="VPO1379" s="84" t="s">
        <v>5394</v>
      </c>
      <c r="VQA1379" s="84" t="s">
        <v>5393</v>
      </c>
      <c r="VQE1379" s="84" t="s">
        <v>5394</v>
      </c>
      <c r="VQQ1379" s="84" t="s">
        <v>5393</v>
      </c>
      <c r="VQU1379" s="84" t="s">
        <v>5394</v>
      </c>
      <c r="VRG1379" s="84" t="s">
        <v>5393</v>
      </c>
      <c r="VRK1379" s="84" t="s">
        <v>5394</v>
      </c>
      <c r="VRW1379" s="84" t="s">
        <v>5393</v>
      </c>
      <c r="VSA1379" s="84" t="s">
        <v>5394</v>
      </c>
      <c r="VSM1379" s="84" t="s">
        <v>5393</v>
      </c>
      <c r="VSQ1379" s="84" t="s">
        <v>5394</v>
      </c>
      <c r="VTC1379" s="84" t="s">
        <v>5393</v>
      </c>
      <c r="VTG1379" s="84" t="s">
        <v>5394</v>
      </c>
      <c r="VTS1379" s="84" t="s">
        <v>5393</v>
      </c>
      <c r="VTW1379" s="84" t="s">
        <v>5394</v>
      </c>
      <c r="VUI1379" s="84" t="s">
        <v>5393</v>
      </c>
      <c r="VUM1379" s="84" t="s">
        <v>5394</v>
      </c>
      <c r="VUY1379" s="84" t="s">
        <v>5393</v>
      </c>
      <c r="VVC1379" s="84" t="s">
        <v>5394</v>
      </c>
      <c r="VVO1379" s="84" t="s">
        <v>5393</v>
      </c>
      <c r="VVS1379" s="84" t="s">
        <v>5394</v>
      </c>
      <c r="VWE1379" s="84" t="s">
        <v>5393</v>
      </c>
      <c r="VWI1379" s="84" t="s">
        <v>5394</v>
      </c>
      <c r="VWU1379" s="84" t="s">
        <v>5393</v>
      </c>
      <c r="VWY1379" s="84" t="s">
        <v>5394</v>
      </c>
      <c r="VXK1379" s="84" t="s">
        <v>5393</v>
      </c>
      <c r="VXO1379" s="84" t="s">
        <v>5394</v>
      </c>
      <c r="VYA1379" s="84" t="s">
        <v>5393</v>
      </c>
      <c r="VYE1379" s="84" t="s">
        <v>5394</v>
      </c>
      <c r="VYQ1379" s="84" t="s">
        <v>5393</v>
      </c>
      <c r="VYU1379" s="84" t="s">
        <v>5394</v>
      </c>
      <c r="VZG1379" s="84" t="s">
        <v>5393</v>
      </c>
      <c r="VZK1379" s="84" t="s">
        <v>5394</v>
      </c>
      <c r="VZW1379" s="84" t="s">
        <v>5393</v>
      </c>
      <c r="WAA1379" s="84" t="s">
        <v>5394</v>
      </c>
      <c r="WAM1379" s="84" t="s">
        <v>5393</v>
      </c>
      <c r="WAQ1379" s="84" t="s">
        <v>5394</v>
      </c>
      <c r="WBC1379" s="84" t="s">
        <v>5393</v>
      </c>
      <c r="WBG1379" s="84" t="s">
        <v>5394</v>
      </c>
      <c r="WBS1379" s="84" t="s">
        <v>5393</v>
      </c>
      <c r="WBW1379" s="84" t="s">
        <v>5394</v>
      </c>
      <c r="WCI1379" s="84" t="s">
        <v>5393</v>
      </c>
      <c r="WCM1379" s="84" t="s">
        <v>5394</v>
      </c>
      <c r="WCY1379" s="84" t="s">
        <v>5393</v>
      </c>
      <c r="WDC1379" s="84" t="s">
        <v>5394</v>
      </c>
      <c r="WDO1379" s="84" t="s">
        <v>5393</v>
      </c>
      <c r="WDS1379" s="84" t="s">
        <v>5394</v>
      </c>
      <c r="WEE1379" s="84" t="s">
        <v>5393</v>
      </c>
      <c r="WEI1379" s="84" t="s">
        <v>5394</v>
      </c>
      <c r="WEU1379" s="84" t="s">
        <v>5393</v>
      </c>
      <c r="WEY1379" s="84" t="s">
        <v>5394</v>
      </c>
      <c r="WFK1379" s="84" t="s">
        <v>5393</v>
      </c>
      <c r="WFO1379" s="84" t="s">
        <v>5394</v>
      </c>
      <c r="WGA1379" s="84" t="s">
        <v>5393</v>
      </c>
      <c r="WGE1379" s="84" t="s">
        <v>5394</v>
      </c>
      <c r="WGQ1379" s="84" t="s">
        <v>5393</v>
      </c>
      <c r="WGU1379" s="84" t="s">
        <v>5394</v>
      </c>
      <c r="WHG1379" s="84" t="s">
        <v>5393</v>
      </c>
      <c r="WHK1379" s="84" t="s">
        <v>5394</v>
      </c>
      <c r="WHW1379" s="84" t="s">
        <v>5393</v>
      </c>
      <c r="WIA1379" s="84" t="s">
        <v>5394</v>
      </c>
      <c r="WIM1379" s="84" t="s">
        <v>5393</v>
      </c>
      <c r="WIQ1379" s="84" t="s">
        <v>5394</v>
      </c>
      <c r="WJC1379" s="84" t="s">
        <v>5393</v>
      </c>
      <c r="WJG1379" s="84" t="s">
        <v>5394</v>
      </c>
      <c r="WJS1379" s="84" t="s">
        <v>5393</v>
      </c>
      <c r="WJW1379" s="84" t="s">
        <v>5394</v>
      </c>
      <c r="WKI1379" s="84" t="s">
        <v>5393</v>
      </c>
      <c r="WKM1379" s="84" t="s">
        <v>5394</v>
      </c>
      <c r="WKY1379" s="84" t="s">
        <v>5393</v>
      </c>
      <c r="WLC1379" s="84" t="s">
        <v>5394</v>
      </c>
      <c r="WLO1379" s="84" t="s">
        <v>5393</v>
      </c>
      <c r="WLS1379" s="84" t="s">
        <v>5394</v>
      </c>
      <c r="WME1379" s="84" t="s">
        <v>5393</v>
      </c>
      <c r="WMI1379" s="84" t="s">
        <v>5394</v>
      </c>
      <c r="WMU1379" s="84" t="s">
        <v>5393</v>
      </c>
      <c r="WMY1379" s="84" t="s">
        <v>5394</v>
      </c>
      <c r="WNK1379" s="84" t="s">
        <v>5393</v>
      </c>
      <c r="WNO1379" s="84" t="s">
        <v>5394</v>
      </c>
      <c r="WOA1379" s="84" t="s">
        <v>5393</v>
      </c>
      <c r="WOE1379" s="84" t="s">
        <v>5394</v>
      </c>
      <c r="WOQ1379" s="84" t="s">
        <v>5393</v>
      </c>
      <c r="WOU1379" s="84" t="s">
        <v>5394</v>
      </c>
      <c r="WPG1379" s="84" t="s">
        <v>5393</v>
      </c>
      <c r="WPK1379" s="84" t="s">
        <v>5394</v>
      </c>
      <c r="WPW1379" s="84" t="s">
        <v>5393</v>
      </c>
      <c r="WQA1379" s="84" t="s">
        <v>5394</v>
      </c>
      <c r="WQM1379" s="84" t="s">
        <v>5393</v>
      </c>
      <c r="WQQ1379" s="84" t="s">
        <v>5394</v>
      </c>
      <c r="WRC1379" s="84" t="s">
        <v>5393</v>
      </c>
      <c r="WRG1379" s="84" t="s">
        <v>5394</v>
      </c>
      <c r="WRS1379" s="84" t="s">
        <v>5393</v>
      </c>
      <c r="WRW1379" s="84" t="s">
        <v>5394</v>
      </c>
      <c r="WSI1379" s="84" t="s">
        <v>5393</v>
      </c>
      <c r="WSM1379" s="84" t="s">
        <v>5394</v>
      </c>
      <c r="WSY1379" s="84" t="s">
        <v>5393</v>
      </c>
      <c r="WTC1379" s="84" t="s">
        <v>5394</v>
      </c>
      <c r="WTO1379" s="84" t="s">
        <v>5393</v>
      </c>
      <c r="WTS1379" s="84" t="s">
        <v>5394</v>
      </c>
      <c r="WUE1379" s="84" t="s">
        <v>5393</v>
      </c>
      <c r="WUI1379" s="84" t="s">
        <v>5394</v>
      </c>
      <c r="WUU1379" s="84" t="s">
        <v>5393</v>
      </c>
      <c r="WUY1379" s="84" t="s">
        <v>5394</v>
      </c>
      <c r="WVK1379" s="84" t="s">
        <v>5393</v>
      </c>
      <c r="WVO1379" s="84" t="s">
        <v>5394</v>
      </c>
      <c r="WWA1379" s="84" t="s">
        <v>5393</v>
      </c>
      <c r="WWE1379" s="84" t="s">
        <v>5394</v>
      </c>
      <c r="WWQ1379" s="84" t="s">
        <v>5393</v>
      </c>
      <c r="WWU1379" s="84" t="s">
        <v>5394</v>
      </c>
      <c r="WXG1379" s="84" t="s">
        <v>5393</v>
      </c>
      <c r="WXK1379" s="84" t="s">
        <v>5394</v>
      </c>
      <c r="WXW1379" s="84" t="s">
        <v>5393</v>
      </c>
      <c r="WYA1379" s="84" t="s">
        <v>5394</v>
      </c>
      <c r="WYM1379" s="84" t="s">
        <v>5393</v>
      </c>
      <c r="WYQ1379" s="84" t="s">
        <v>5394</v>
      </c>
      <c r="WZC1379" s="84" t="s">
        <v>5393</v>
      </c>
      <c r="WZG1379" s="84" t="s">
        <v>5394</v>
      </c>
      <c r="WZS1379" s="84" t="s">
        <v>5393</v>
      </c>
      <c r="WZW1379" s="84" t="s">
        <v>5394</v>
      </c>
      <c r="XAI1379" s="84" t="s">
        <v>5393</v>
      </c>
      <c r="XAM1379" s="84" t="s">
        <v>5394</v>
      </c>
      <c r="XAY1379" s="84" t="s">
        <v>5393</v>
      </c>
      <c r="XBC1379" s="84" t="s">
        <v>5394</v>
      </c>
      <c r="XBO1379" s="84" t="s">
        <v>5393</v>
      </c>
      <c r="XBS1379" s="84" t="s">
        <v>5394</v>
      </c>
      <c r="XCE1379" s="84" t="s">
        <v>5393</v>
      </c>
      <c r="XCI1379" s="84" t="s">
        <v>5394</v>
      </c>
      <c r="XCU1379" s="84" t="s">
        <v>5393</v>
      </c>
      <c r="XCY1379" s="84" t="s">
        <v>5394</v>
      </c>
      <c r="XDK1379" s="84" t="s">
        <v>5393</v>
      </c>
      <c r="XDO1379" s="84" t="s">
        <v>5394</v>
      </c>
      <c r="XEA1379" s="84" t="s">
        <v>5393</v>
      </c>
      <c r="XEE1379" s="84" t="s">
        <v>5394</v>
      </c>
      <c r="XEQ1379" s="84" t="s">
        <v>5393</v>
      </c>
      <c r="XEU1379" s="84" t="s">
        <v>5394</v>
      </c>
    </row>
    <row r="1380" spans="1:1024 1027:2048 2051:3072 3075:4096 4099:5120 5123:6144 6147:7168 7171:8192 8195:9216 9219:10240 10243:11264 11267:12288 12291:13312 13315:14336 14339:15360 15363:16384" ht="30">
      <c r="A1380" s="84"/>
      <c r="B1380" s="84"/>
      <c r="D1380" s="745">
        <v>660</v>
      </c>
      <c r="G1380" s="1130" t="s">
        <v>187</v>
      </c>
      <c r="H1380" s="780"/>
      <c r="I1380" s="780"/>
      <c r="J1380" s="781"/>
      <c r="K1380" s="780"/>
      <c r="L1380" s="782"/>
      <c r="M1380" s="782"/>
      <c r="N1380" s="783"/>
      <c r="O1380" s="782"/>
      <c r="P1380" s="782"/>
      <c r="Q1380" s="800"/>
      <c r="R1380" s="801"/>
      <c r="S1380" s="800"/>
      <c r="T1380" s="84">
        <v>660</v>
      </c>
      <c r="V1380" s="84"/>
      <c r="W1380" s="84" t="s">
        <v>187</v>
      </c>
      <c r="AJ1380" s="84">
        <v>660</v>
      </c>
      <c r="AM1380" s="84" t="s">
        <v>187</v>
      </c>
      <c r="AZ1380" s="84">
        <v>660</v>
      </c>
      <c r="BC1380" s="84" t="s">
        <v>187</v>
      </c>
      <c r="BP1380" s="84">
        <v>660</v>
      </c>
      <c r="BS1380" s="84" t="s">
        <v>187</v>
      </c>
      <c r="CF1380" s="84">
        <v>660</v>
      </c>
      <c r="CI1380" s="84" t="s">
        <v>187</v>
      </c>
      <c r="CV1380" s="84">
        <v>660</v>
      </c>
      <c r="CY1380" s="84" t="s">
        <v>187</v>
      </c>
      <c r="DL1380" s="84">
        <v>660</v>
      </c>
      <c r="DO1380" s="84" t="s">
        <v>187</v>
      </c>
      <c r="EB1380" s="84">
        <v>660</v>
      </c>
      <c r="EE1380" s="84" t="s">
        <v>187</v>
      </c>
      <c r="ER1380" s="84">
        <v>660</v>
      </c>
      <c r="EU1380" s="84" t="s">
        <v>187</v>
      </c>
      <c r="FH1380" s="84">
        <v>660</v>
      </c>
      <c r="FK1380" s="84" t="s">
        <v>187</v>
      </c>
      <c r="FX1380" s="84">
        <v>660</v>
      </c>
      <c r="GA1380" s="84" t="s">
        <v>187</v>
      </c>
      <c r="GN1380" s="84">
        <v>660</v>
      </c>
      <c r="GQ1380" s="84" t="s">
        <v>187</v>
      </c>
      <c r="HD1380" s="84">
        <v>660</v>
      </c>
      <c r="HG1380" s="84" t="s">
        <v>187</v>
      </c>
      <c r="HT1380" s="84">
        <v>660</v>
      </c>
      <c r="HW1380" s="84" t="s">
        <v>187</v>
      </c>
      <c r="IJ1380" s="84">
        <v>660</v>
      </c>
      <c r="IM1380" s="84" t="s">
        <v>187</v>
      </c>
      <c r="IZ1380" s="84">
        <v>660</v>
      </c>
      <c r="JC1380" s="84" t="s">
        <v>187</v>
      </c>
      <c r="JP1380" s="84">
        <v>660</v>
      </c>
      <c r="JS1380" s="84" t="s">
        <v>187</v>
      </c>
      <c r="KF1380" s="84">
        <v>660</v>
      </c>
      <c r="KI1380" s="84" t="s">
        <v>187</v>
      </c>
      <c r="KV1380" s="84">
        <v>660</v>
      </c>
      <c r="KY1380" s="84" t="s">
        <v>187</v>
      </c>
      <c r="LL1380" s="84">
        <v>660</v>
      </c>
      <c r="LO1380" s="84" t="s">
        <v>187</v>
      </c>
      <c r="MB1380" s="84">
        <v>660</v>
      </c>
      <c r="ME1380" s="84" t="s">
        <v>187</v>
      </c>
      <c r="MR1380" s="84">
        <v>660</v>
      </c>
      <c r="MU1380" s="84" t="s">
        <v>187</v>
      </c>
      <c r="NH1380" s="84">
        <v>660</v>
      </c>
      <c r="NK1380" s="84" t="s">
        <v>187</v>
      </c>
      <c r="NX1380" s="84">
        <v>660</v>
      </c>
      <c r="OA1380" s="84" t="s">
        <v>187</v>
      </c>
      <c r="ON1380" s="84">
        <v>660</v>
      </c>
      <c r="OQ1380" s="84" t="s">
        <v>187</v>
      </c>
      <c r="PD1380" s="84">
        <v>660</v>
      </c>
      <c r="PG1380" s="84" t="s">
        <v>187</v>
      </c>
      <c r="PT1380" s="84">
        <v>660</v>
      </c>
      <c r="PW1380" s="84" t="s">
        <v>187</v>
      </c>
      <c r="QJ1380" s="84">
        <v>660</v>
      </c>
      <c r="QM1380" s="84" t="s">
        <v>187</v>
      </c>
      <c r="QZ1380" s="84">
        <v>660</v>
      </c>
      <c r="RC1380" s="84" t="s">
        <v>187</v>
      </c>
      <c r="RP1380" s="84">
        <v>660</v>
      </c>
      <c r="RS1380" s="84" t="s">
        <v>187</v>
      </c>
      <c r="SF1380" s="84">
        <v>660</v>
      </c>
      <c r="SI1380" s="84" t="s">
        <v>187</v>
      </c>
      <c r="SV1380" s="84">
        <v>660</v>
      </c>
      <c r="SY1380" s="84" t="s">
        <v>187</v>
      </c>
      <c r="TL1380" s="84">
        <v>660</v>
      </c>
      <c r="TO1380" s="84" t="s">
        <v>187</v>
      </c>
      <c r="UB1380" s="84">
        <v>660</v>
      </c>
      <c r="UE1380" s="84" t="s">
        <v>187</v>
      </c>
      <c r="UR1380" s="84">
        <v>660</v>
      </c>
      <c r="UU1380" s="84" t="s">
        <v>187</v>
      </c>
      <c r="VH1380" s="84">
        <v>660</v>
      </c>
      <c r="VK1380" s="84" t="s">
        <v>187</v>
      </c>
      <c r="VX1380" s="84">
        <v>660</v>
      </c>
      <c r="WA1380" s="84" t="s">
        <v>187</v>
      </c>
      <c r="WN1380" s="84">
        <v>660</v>
      </c>
      <c r="WQ1380" s="84" t="s">
        <v>187</v>
      </c>
      <c r="XD1380" s="84">
        <v>660</v>
      </c>
      <c r="XG1380" s="84" t="s">
        <v>187</v>
      </c>
      <c r="XT1380" s="84">
        <v>660</v>
      </c>
      <c r="XW1380" s="84" t="s">
        <v>187</v>
      </c>
      <c r="YJ1380" s="84">
        <v>660</v>
      </c>
      <c r="YM1380" s="84" t="s">
        <v>187</v>
      </c>
      <c r="YZ1380" s="84">
        <v>660</v>
      </c>
      <c r="ZC1380" s="84" t="s">
        <v>187</v>
      </c>
      <c r="ZP1380" s="84">
        <v>660</v>
      </c>
      <c r="ZS1380" s="84" t="s">
        <v>187</v>
      </c>
      <c r="AAF1380" s="84">
        <v>660</v>
      </c>
      <c r="AAI1380" s="84" t="s">
        <v>187</v>
      </c>
      <c r="AAV1380" s="84">
        <v>660</v>
      </c>
      <c r="AAY1380" s="84" t="s">
        <v>187</v>
      </c>
      <c r="ABL1380" s="84">
        <v>660</v>
      </c>
      <c r="ABO1380" s="84" t="s">
        <v>187</v>
      </c>
      <c r="ACB1380" s="84">
        <v>660</v>
      </c>
      <c r="ACE1380" s="84" t="s">
        <v>187</v>
      </c>
      <c r="ACR1380" s="84">
        <v>660</v>
      </c>
      <c r="ACU1380" s="84" t="s">
        <v>187</v>
      </c>
      <c r="ADH1380" s="84">
        <v>660</v>
      </c>
      <c r="ADK1380" s="84" t="s">
        <v>187</v>
      </c>
      <c r="ADX1380" s="84">
        <v>660</v>
      </c>
      <c r="AEA1380" s="84" t="s">
        <v>187</v>
      </c>
      <c r="AEN1380" s="84">
        <v>660</v>
      </c>
      <c r="AEQ1380" s="84" t="s">
        <v>187</v>
      </c>
      <c r="AFD1380" s="84">
        <v>660</v>
      </c>
      <c r="AFG1380" s="84" t="s">
        <v>187</v>
      </c>
      <c r="AFT1380" s="84">
        <v>660</v>
      </c>
      <c r="AFW1380" s="84" t="s">
        <v>187</v>
      </c>
      <c r="AGJ1380" s="84">
        <v>660</v>
      </c>
      <c r="AGM1380" s="84" t="s">
        <v>187</v>
      </c>
      <c r="AGZ1380" s="84">
        <v>660</v>
      </c>
      <c r="AHC1380" s="84" t="s">
        <v>187</v>
      </c>
      <c r="AHP1380" s="84">
        <v>660</v>
      </c>
      <c r="AHS1380" s="84" t="s">
        <v>187</v>
      </c>
      <c r="AIF1380" s="84">
        <v>660</v>
      </c>
      <c r="AII1380" s="84" t="s">
        <v>187</v>
      </c>
      <c r="AIV1380" s="84">
        <v>660</v>
      </c>
      <c r="AIY1380" s="84" t="s">
        <v>187</v>
      </c>
      <c r="AJL1380" s="84">
        <v>660</v>
      </c>
      <c r="AJO1380" s="84" t="s">
        <v>187</v>
      </c>
      <c r="AKB1380" s="84">
        <v>660</v>
      </c>
      <c r="AKE1380" s="84" t="s">
        <v>187</v>
      </c>
      <c r="AKR1380" s="84">
        <v>660</v>
      </c>
      <c r="AKU1380" s="84" t="s">
        <v>187</v>
      </c>
      <c r="ALH1380" s="84">
        <v>660</v>
      </c>
      <c r="ALK1380" s="84" t="s">
        <v>187</v>
      </c>
      <c r="ALX1380" s="84">
        <v>660</v>
      </c>
      <c r="AMA1380" s="84" t="s">
        <v>187</v>
      </c>
      <c r="AMN1380" s="84">
        <v>660</v>
      </c>
      <c r="AMQ1380" s="84" t="s">
        <v>187</v>
      </c>
      <c r="AND1380" s="84">
        <v>660</v>
      </c>
      <c r="ANG1380" s="84" t="s">
        <v>187</v>
      </c>
      <c r="ANT1380" s="84">
        <v>660</v>
      </c>
      <c r="ANW1380" s="84" t="s">
        <v>187</v>
      </c>
      <c r="AOJ1380" s="84">
        <v>660</v>
      </c>
      <c r="AOM1380" s="84" t="s">
        <v>187</v>
      </c>
      <c r="AOZ1380" s="84">
        <v>660</v>
      </c>
      <c r="APC1380" s="84" t="s">
        <v>187</v>
      </c>
      <c r="APP1380" s="84">
        <v>660</v>
      </c>
      <c r="APS1380" s="84" t="s">
        <v>187</v>
      </c>
      <c r="AQF1380" s="84">
        <v>660</v>
      </c>
      <c r="AQI1380" s="84" t="s">
        <v>187</v>
      </c>
      <c r="AQV1380" s="84">
        <v>660</v>
      </c>
      <c r="AQY1380" s="84" t="s">
        <v>187</v>
      </c>
      <c r="ARL1380" s="84">
        <v>660</v>
      </c>
      <c r="ARO1380" s="84" t="s">
        <v>187</v>
      </c>
      <c r="ASB1380" s="84">
        <v>660</v>
      </c>
      <c r="ASE1380" s="84" t="s">
        <v>187</v>
      </c>
      <c r="ASR1380" s="84">
        <v>660</v>
      </c>
      <c r="ASU1380" s="84" t="s">
        <v>187</v>
      </c>
      <c r="ATH1380" s="84">
        <v>660</v>
      </c>
      <c r="ATK1380" s="84" t="s">
        <v>187</v>
      </c>
      <c r="ATX1380" s="84">
        <v>660</v>
      </c>
      <c r="AUA1380" s="84" t="s">
        <v>187</v>
      </c>
      <c r="AUN1380" s="84">
        <v>660</v>
      </c>
      <c r="AUQ1380" s="84" t="s">
        <v>187</v>
      </c>
      <c r="AVD1380" s="84">
        <v>660</v>
      </c>
      <c r="AVG1380" s="84" t="s">
        <v>187</v>
      </c>
      <c r="AVT1380" s="84">
        <v>660</v>
      </c>
      <c r="AVW1380" s="84" t="s">
        <v>187</v>
      </c>
      <c r="AWJ1380" s="84">
        <v>660</v>
      </c>
      <c r="AWM1380" s="84" t="s">
        <v>187</v>
      </c>
      <c r="AWZ1380" s="84">
        <v>660</v>
      </c>
      <c r="AXC1380" s="84" t="s">
        <v>187</v>
      </c>
      <c r="AXP1380" s="84">
        <v>660</v>
      </c>
      <c r="AXS1380" s="84" t="s">
        <v>187</v>
      </c>
      <c r="AYF1380" s="84">
        <v>660</v>
      </c>
      <c r="AYI1380" s="84" t="s">
        <v>187</v>
      </c>
      <c r="AYV1380" s="84">
        <v>660</v>
      </c>
      <c r="AYY1380" s="84" t="s">
        <v>187</v>
      </c>
      <c r="AZL1380" s="84">
        <v>660</v>
      </c>
      <c r="AZO1380" s="84" t="s">
        <v>187</v>
      </c>
      <c r="BAB1380" s="84">
        <v>660</v>
      </c>
      <c r="BAE1380" s="84" t="s">
        <v>187</v>
      </c>
      <c r="BAR1380" s="84">
        <v>660</v>
      </c>
      <c r="BAU1380" s="84" t="s">
        <v>187</v>
      </c>
      <c r="BBH1380" s="84">
        <v>660</v>
      </c>
      <c r="BBK1380" s="84" t="s">
        <v>187</v>
      </c>
      <c r="BBX1380" s="84">
        <v>660</v>
      </c>
      <c r="BCA1380" s="84" t="s">
        <v>187</v>
      </c>
      <c r="BCN1380" s="84">
        <v>660</v>
      </c>
      <c r="BCQ1380" s="84" t="s">
        <v>187</v>
      </c>
      <c r="BDD1380" s="84">
        <v>660</v>
      </c>
      <c r="BDG1380" s="84" t="s">
        <v>187</v>
      </c>
      <c r="BDT1380" s="84">
        <v>660</v>
      </c>
      <c r="BDW1380" s="84" t="s">
        <v>187</v>
      </c>
      <c r="BEJ1380" s="84">
        <v>660</v>
      </c>
      <c r="BEM1380" s="84" t="s">
        <v>187</v>
      </c>
      <c r="BEZ1380" s="84">
        <v>660</v>
      </c>
      <c r="BFC1380" s="84" t="s">
        <v>187</v>
      </c>
      <c r="BFP1380" s="84">
        <v>660</v>
      </c>
      <c r="BFS1380" s="84" t="s">
        <v>187</v>
      </c>
      <c r="BGF1380" s="84">
        <v>660</v>
      </c>
      <c r="BGI1380" s="84" t="s">
        <v>187</v>
      </c>
      <c r="BGV1380" s="84">
        <v>660</v>
      </c>
      <c r="BGY1380" s="84" t="s">
        <v>187</v>
      </c>
      <c r="BHL1380" s="84">
        <v>660</v>
      </c>
      <c r="BHO1380" s="84" t="s">
        <v>187</v>
      </c>
      <c r="BIB1380" s="84">
        <v>660</v>
      </c>
      <c r="BIE1380" s="84" t="s">
        <v>187</v>
      </c>
      <c r="BIR1380" s="84">
        <v>660</v>
      </c>
      <c r="BIU1380" s="84" t="s">
        <v>187</v>
      </c>
      <c r="BJH1380" s="84">
        <v>660</v>
      </c>
      <c r="BJK1380" s="84" t="s">
        <v>187</v>
      </c>
      <c r="BJX1380" s="84">
        <v>660</v>
      </c>
      <c r="BKA1380" s="84" t="s">
        <v>187</v>
      </c>
      <c r="BKN1380" s="84">
        <v>660</v>
      </c>
      <c r="BKQ1380" s="84" t="s">
        <v>187</v>
      </c>
      <c r="BLD1380" s="84">
        <v>660</v>
      </c>
      <c r="BLG1380" s="84" t="s">
        <v>187</v>
      </c>
      <c r="BLT1380" s="84">
        <v>660</v>
      </c>
      <c r="BLW1380" s="84" t="s">
        <v>187</v>
      </c>
      <c r="BMJ1380" s="84">
        <v>660</v>
      </c>
      <c r="BMM1380" s="84" t="s">
        <v>187</v>
      </c>
      <c r="BMZ1380" s="84">
        <v>660</v>
      </c>
      <c r="BNC1380" s="84" t="s">
        <v>187</v>
      </c>
      <c r="BNP1380" s="84">
        <v>660</v>
      </c>
      <c r="BNS1380" s="84" t="s">
        <v>187</v>
      </c>
      <c r="BOF1380" s="84">
        <v>660</v>
      </c>
      <c r="BOI1380" s="84" t="s">
        <v>187</v>
      </c>
      <c r="BOV1380" s="84">
        <v>660</v>
      </c>
      <c r="BOY1380" s="84" t="s">
        <v>187</v>
      </c>
      <c r="BPL1380" s="84">
        <v>660</v>
      </c>
      <c r="BPO1380" s="84" t="s">
        <v>187</v>
      </c>
      <c r="BQB1380" s="84">
        <v>660</v>
      </c>
      <c r="BQE1380" s="84" t="s">
        <v>187</v>
      </c>
      <c r="BQR1380" s="84">
        <v>660</v>
      </c>
      <c r="BQU1380" s="84" t="s">
        <v>187</v>
      </c>
      <c r="BRH1380" s="84">
        <v>660</v>
      </c>
      <c r="BRK1380" s="84" t="s">
        <v>187</v>
      </c>
      <c r="BRX1380" s="84">
        <v>660</v>
      </c>
      <c r="BSA1380" s="84" t="s">
        <v>187</v>
      </c>
      <c r="BSN1380" s="84">
        <v>660</v>
      </c>
      <c r="BSQ1380" s="84" t="s">
        <v>187</v>
      </c>
      <c r="BTD1380" s="84">
        <v>660</v>
      </c>
      <c r="BTG1380" s="84" t="s">
        <v>187</v>
      </c>
      <c r="BTT1380" s="84">
        <v>660</v>
      </c>
      <c r="BTW1380" s="84" t="s">
        <v>187</v>
      </c>
      <c r="BUJ1380" s="84">
        <v>660</v>
      </c>
      <c r="BUM1380" s="84" t="s">
        <v>187</v>
      </c>
      <c r="BUZ1380" s="84">
        <v>660</v>
      </c>
      <c r="BVC1380" s="84" t="s">
        <v>187</v>
      </c>
      <c r="BVP1380" s="84">
        <v>660</v>
      </c>
      <c r="BVS1380" s="84" t="s">
        <v>187</v>
      </c>
      <c r="BWF1380" s="84">
        <v>660</v>
      </c>
      <c r="BWI1380" s="84" t="s">
        <v>187</v>
      </c>
      <c r="BWV1380" s="84">
        <v>660</v>
      </c>
      <c r="BWY1380" s="84" t="s">
        <v>187</v>
      </c>
      <c r="BXL1380" s="84">
        <v>660</v>
      </c>
      <c r="BXO1380" s="84" t="s">
        <v>187</v>
      </c>
      <c r="BYB1380" s="84">
        <v>660</v>
      </c>
      <c r="BYE1380" s="84" t="s">
        <v>187</v>
      </c>
      <c r="BYR1380" s="84">
        <v>660</v>
      </c>
      <c r="BYU1380" s="84" t="s">
        <v>187</v>
      </c>
      <c r="BZH1380" s="84">
        <v>660</v>
      </c>
      <c r="BZK1380" s="84" t="s">
        <v>187</v>
      </c>
      <c r="BZX1380" s="84">
        <v>660</v>
      </c>
      <c r="CAA1380" s="84" t="s">
        <v>187</v>
      </c>
      <c r="CAN1380" s="84">
        <v>660</v>
      </c>
      <c r="CAQ1380" s="84" t="s">
        <v>187</v>
      </c>
      <c r="CBD1380" s="84">
        <v>660</v>
      </c>
      <c r="CBG1380" s="84" t="s">
        <v>187</v>
      </c>
      <c r="CBT1380" s="84">
        <v>660</v>
      </c>
      <c r="CBW1380" s="84" t="s">
        <v>187</v>
      </c>
      <c r="CCJ1380" s="84">
        <v>660</v>
      </c>
      <c r="CCM1380" s="84" t="s">
        <v>187</v>
      </c>
      <c r="CCZ1380" s="84">
        <v>660</v>
      </c>
      <c r="CDC1380" s="84" t="s">
        <v>187</v>
      </c>
      <c r="CDP1380" s="84">
        <v>660</v>
      </c>
      <c r="CDS1380" s="84" t="s">
        <v>187</v>
      </c>
      <c r="CEF1380" s="84">
        <v>660</v>
      </c>
      <c r="CEI1380" s="84" t="s">
        <v>187</v>
      </c>
      <c r="CEV1380" s="84">
        <v>660</v>
      </c>
      <c r="CEY1380" s="84" t="s">
        <v>187</v>
      </c>
      <c r="CFL1380" s="84">
        <v>660</v>
      </c>
      <c r="CFO1380" s="84" t="s">
        <v>187</v>
      </c>
      <c r="CGB1380" s="84">
        <v>660</v>
      </c>
      <c r="CGE1380" s="84" t="s">
        <v>187</v>
      </c>
      <c r="CGR1380" s="84">
        <v>660</v>
      </c>
      <c r="CGU1380" s="84" t="s">
        <v>187</v>
      </c>
      <c r="CHH1380" s="84">
        <v>660</v>
      </c>
      <c r="CHK1380" s="84" t="s">
        <v>187</v>
      </c>
      <c r="CHX1380" s="84">
        <v>660</v>
      </c>
      <c r="CIA1380" s="84" t="s">
        <v>187</v>
      </c>
      <c r="CIN1380" s="84">
        <v>660</v>
      </c>
      <c r="CIQ1380" s="84" t="s">
        <v>187</v>
      </c>
      <c r="CJD1380" s="84">
        <v>660</v>
      </c>
      <c r="CJG1380" s="84" t="s">
        <v>187</v>
      </c>
      <c r="CJT1380" s="84">
        <v>660</v>
      </c>
      <c r="CJW1380" s="84" t="s">
        <v>187</v>
      </c>
      <c r="CKJ1380" s="84">
        <v>660</v>
      </c>
      <c r="CKM1380" s="84" t="s">
        <v>187</v>
      </c>
      <c r="CKZ1380" s="84">
        <v>660</v>
      </c>
      <c r="CLC1380" s="84" t="s">
        <v>187</v>
      </c>
      <c r="CLP1380" s="84">
        <v>660</v>
      </c>
      <c r="CLS1380" s="84" t="s">
        <v>187</v>
      </c>
      <c r="CMF1380" s="84">
        <v>660</v>
      </c>
      <c r="CMI1380" s="84" t="s">
        <v>187</v>
      </c>
      <c r="CMV1380" s="84">
        <v>660</v>
      </c>
      <c r="CMY1380" s="84" t="s">
        <v>187</v>
      </c>
      <c r="CNL1380" s="84">
        <v>660</v>
      </c>
      <c r="CNO1380" s="84" t="s">
        <v>187</v>
      </c>
      <c r="COB1380" s="84">
        <v>660</v>
      </c>
      <c r="COE1380" s="84" t="s">
        <v>187</v>
      </c>
      <c r="COR1380" s="84">
        <v>660</v>
      </c>
      <c r="COU1380" s="84" t="s">
        <v>187</v>
      </c>
      <c r="CPH1380" s="84">
        <v>660</v>
      </c>
      <c r="CPK1380" s="84" t="s">
        <v>187</v>
      </c>
      <c r="CPX1380" s="84">
        <v>660</v>
      </c>
      <c r="CQA1380" s="84" t="s">
        <v>187</v>
      </c>
      <c r="CQN1380" s="84">
        <v>660</v>
      </c>
      <c r="CQQ1380" s="84" t="s">
        <v>187</v>
      </c>
      <c r="CRD1380" s="84">
        <v>660</v>
      </c>
      <c r="CRG1380" s="84" t="s">
        <v>187</v>
      </c>
      <c r="CRT1380" s="84">
        <v>660</v>
      </c>
      <c r="CRW1380" s="84" t="s">
        <v>187</v>
      </c>
      <c r="CSJ1380" s="84">
        <v>660</v>
      </c>
      <c r="CSM1380" s="84" t="s">
        <v>187</v>
      </c>
      <c r="CSZ1380" s="84">
        <v>660</v>
      </c>
      <c r="CTC1380" s="84" t="s">
        <v>187</v>
      </c>
      <c r="CTP1380" s="84">
        <v>660</v>
      </c>
      <c r="CTS1380" s="84" t="s">
        <v>187</v>
      </c>
      <c r="CUF1380" s="84">
        <v>660</v>
      </c>
      <c r="CUI1380" s="84" t="s">
        <v>187</v>
      </c>
      <c r="CUV1380" s="84">
        <v>660</v>
      </c>
      <c r="CUY1380" s="84" t="s">
        <v>187</v>
      </c>
      <c r="CVL1380" s="84">
        <v>660</v>
      </c>
      <c r="CVO1380" s="84" t="s">
        <v>187</v>
      </c>
      <c r="CWB1380" s="84">
        <v>660</v>
      </c>
      <c r="CWE1380" s="84" t="s">
        <v>187</v>
      </c>
      <c r="CWR1380" s="84">
        <v>660</v>
      </c>
      <c r="CWU1380" s="84" t="s">
        <v>187</v>
      </c>
      <c r="CXH1380" s="84">
        <v>660</v>
      </c>
      <c r="CXK1380" s="84" t="s">
        <v>187</v>
      </c>
      <c r="CXX1380" s="84">
        <v>660</v>
      </c>
      <c r="CYA1380" s="84" t="s">
        <v>187</v>
      </c>
      <c r="CYN1380" s="84">
        <v>660</v>
      </c>
      <c r="CYQ1380" s="84" t="s">
        <v>187</v>
      </c>
      <c r="CZD1380" s="84">
        <v>660</v>
      </c>
      <c r="CZG1380" s="84" t="s">
        <v>187</v>
      </c>
      <c r="CZT1380" s="84">
        <v>660</v>
      </c>
      <c r="CZW1380" s="84" t="s">
        <v>187</v>
      </c>
      <c r="DAJ1380" s="84">
        <v>660</v>
      </c>
      <c r="DAM1380" s="84" t="s">
        <v>187</v>
      </c>
      <c r="DAZ1380" s="84">
        <v>660</v>
      </c>
      <c r="DBC1380" s="84" t="s">
        <v>187</v>
      </c>
      <c r="DBP1380" s="84">
        <v>660</v>
      </c>
      <c r="DBS1380" s="84" t="s">
        <v>187</v>
      </c>
      <c r="DCF1380" s="84">
        <v>660</v>
      </c>
      <c r="DCI1380" s="84" t="s">
        <v>187</v>
      </c>
      <c r="DCV1380" s="84">
        <v>660</v>
      </c>
      <c r="DCY1380" s="84" t="s">
        <v>187</v>
      </c>
      <c r="DDL1380" s="84">
        <v>660</v>
      </c>
      <c r="DDO1380" s="84" t="s">
        <v>187</v>
      </c>
      <c r="DEB1380" s="84">
        <v>660</v>
      </c>
      <c r="DEE1380" s="84" t="s">
        <v>187</v>
      </c>
      <c r="DER1380" s="84">
        <v>660</v>
      </c>
      <c r="DEU1380" s="84" t="s">
        <v>187</v>
      </c>
      <c r="DFH1380" s="84">
        <v>660</v>
      </c>
      <c r="DFK1380" s="84" t="s">
        <v>187</v>
      </c>
      <c r="DFX1380" s="84">
        <v>660</v>
      </c>
      <c r="DGA1380" s="84" t="s">
        <v>187</v>
      </c>
      <c r="DGN1380" s="84">
        <v>660</v>
      </c>
      <c r="DGQ1380" s="84" t="s">
        <v>187</v>
      </c>
      <c r="DHD1380" s="84">
        <v>660</v>
      </c>
      <c r="DHG1380" s="84" t="s">
        <v>187</v>
      </c>
      <c r="DHT1380" s="84">
        <v>660</v>
      </c>
      <c r="DHW1380" s="84" t="s">
        <v>187</v>
      </c>
      <c r="DIJ1380" s="84">
        <v>660</v>
      </c>
      <c r="DIM1380" s="84" t="s">
        <v>187</v>
      </c>
      <c r="DIZ1380" s="84">
        <v>660</v>
      </c>
      <c r="DJC1380" s="84" t="s">
        <v>187</v>
      </c>
      <c r="DJP1380" s="84">
        <v>660</v>
      </c>
      <c r="DJS1380" s="84" t="s">
        <v>187</v>
      </c>
      <c r="DKF1380" s="84">
        <v>660</v>
      </c>
      <c r="DKI1380" s="84" t="s">
        <v>187</v>
      </c>
      <c r="DKV1380" s="84">
        <v>660</v>
      </c>
      <c r="DKY1380" s="84" t="s">
        <v>187</v>
      </c>
      <c r="DLL1380" s="84">
        <v>660</v>
      </c>
      <c r="DLO1380" s="84" t="s">
        <v>187</v>
      </c>
      <c r="DMB1380" s="84">
        <v>660</v>
      </c>
      <c r="DME1380" s="84" t="s">
        <v>187</v>
      </c>
      <c r="DMR1380" s="84">
        <v>660</v>
      </c>
      <c r="DMU1380" s="84" t="s">
        <v>187</v>
      </c>
      <c r="DNH1380" s="84">
        <v>660</v>
      </c>
      <c r="DNK1380" s="84" t="s">
        <v>187</v>
      </c>
      <c r="DNX1380" s="84">
        <v>660</v>
      </c>
      <c r="DOA1380" s="84" t="s">
        <v>187</v>
      </c>
      <c r="DON1380" s="84">
        <v>660</v>
      </c>
      <c r="DOQ1380" s="84" t="s">
        <v>187</v>
      </c>
      <c r="DPD1380" s="84">
        <v>660</v>
      </c>
      <c r="DPG1380" s="84" t="s">
        <v>187</v>
      </c>
      <c r="DPT1380" s="84">
        <v>660</v>
      </c>
      <c r="DPW1380" s="84" t="s">
        <v>187</v>
      </c>
      <c r="DQJ1380" s="84">
        <v>660</v>
      </c>
      <c r="DQM1380" s="84" t="s">
        <v>187</v>
      </c>
      <c r="DQZ1380" s="84">
        <v>660</v>
      </c>
      <c r="DRC1380" s="84" t="s">
        <v>187</v>
      </c>
      <c r="DRP1380" s="84">
        <v>660</v>
      </c>
      <c r="DRS1380" s="84" t="s">
        <v>187</v>
      </c>
      <c r="DSF1380" s="84">
        <v>660</v>
      </c>
      <c r="DSI1380" s="84" t="s">
        <v>187</v>
      </c>
      <c r="DSV1380" s="84">
        <v>660</v>
      </c>
      <c r="DSY1380" s="84" t="s">
        <v>187</v>
      </c>
      <c r="DTL1380" s="84">
        <v>660</v>
      </c>
      <c r="DTO1380" s="84" t="s">
        <v>187</v>
      </c>
      <c r="DUB1380" s="84">
        <v>660</v>
      </c>
      <c r="DUE1380" s="84" t="s">
        <v>187</v>
      </c>
      <c r="DUR1380" s="84">
        <v>660</v>
      </c>
      <c r="DUU1380" s="84" t="s">
        <v>187</v>
      </c>
      <c r="DVH1380" s="84">
        <v>660</v>
      </c>
      <c r="DVK1380" s="84" t="s">
        <v>187</v>
      </c>
      <c r="DVX1380" s="84">
        <v>660</v>
      </c>
      <c r="DWA1380" s="84" t="s">
        <v>187</v>
      </c>
      <c r="DWN1380" s="84">
        <v>660</v>
      </c>
      <c r="DWQ1380" s="84" t="s">
        <v>187</v>
      </c>
      <c r="DXD1380" s="84">
        <v>660</v>
      </c>
      <c r="DXG1380" s="84" t="s">
        <v>187</v>
      </c>
      <c r="DXT1380" s="84">
        <v>660</v>
      </c>
      <c r="DXW1380" s="84" t="s">
        <v>187</v>
      </c>
      <c r="DYJ1380" s="84">
        <v>660</v>
      </c>
      <c r="DYM1380" s="84" t="s">
        <v>187</v>
      </c>
      <c r="DYZ1380" s="84">
        <v>660</v>
      </c>
      <c r="DZC1380" s="84" t="s">
        <v>187</v>
      </c>
      <c r="DZP1380" s="84">
        <v>660</v>
      </c>
      <c r="DZS1380" s="84" t="s">
        <v>187</v>
      </c>
      <c r="EAF1380" s="84">
        <v>660</v>
      </c>
      <c r="EAI1380" s="84" t="s">
        <v>187</v>
      </c>
      <c r="EAV1380" s="84">
        <v>660</v>
      </c>
      <c r="EAY1380" s="84" t="s">
        <v>187</v>
      </c>
      <c r="EBL1380" s="84">
        <v>660</v>
      </c>
      <c r="EBO1380" s="84" t="s">
        <v>187</v>
      </c>
      <c r="ECB1380" s="84">
        <v>660</v>
      </c>
      <c r="ECE1380" s="84" t="s">
        <v>187</v>
      </c>
      <c r="ECR1380" s="84">
        <v>660</v>
      </c>
      <c r="ECU1380" s="84" t="s">
        <v>187</v>
      </c>
      <c r="EDH1380" s="84">
        <v>660</v>
      </c>
      <c r="EDK1380" s="84" t="s">
        <v>187</v>
      </c>
      <c r="EDX1380" s="84">
        <v>660</v>
      </c>
      <c r="EEA1380" s="84" t="s">
        <v>187</v>
      </c>
      <c r="EEN1380" s="84">
        <v>660</v>
      </c>
      <c r="EEQ1380" s="84" t="s">
        <v>187</v>
      </c>
      <c r="EFD1380" s="84">
        <v>660</v>
      </c>
      <c r="EFG1380" s="84" t="s">
        <v>187</v>
      </c>
      <c r="EFT1380" s="84">
        <v>660</v>
      </c>
      <c r="EFW1380" s="84" t="s">
        <v>187</v>
      </c>
      <c r="EGJ1380" s="84">
        <v>660</v>
      </c>
      <c r="EGM1380" s="84" t="s">
        <v>187</v>
      </c>
      <c r="EGZ1380" s="84">
        <v>660</v>
      </c>
      <c r="EHC1380" s="84" t="s">
        <v>187</v>
      </c>
      <c r="EHP1380" s="84">
        <v>660</v>
      </c>
      <c r="EHS1380" s="84" t="s">
        <v>187</v>
      </c>
      <c r="EIF1380" s="84">
        <v>660</v>
      </c>
      <c r="EII1380" s="84" t="s">
        <v>187</v>
      </c>
      <c r="EIV1380" s="84">
        <v>660</v>
      </c>
      <c r="EIY1380" s="84" t="s">
        <v>187</v>
      </c>
      <c r="EJL1380" s="84">
        <v>660</v>
      </c>
      <c r="EJO1380" s="84" t="s">
        <v>187</v>
      </c>
      <c r="EKB1380" s="84">
        <v>660</v>
      </c>
      <c r="EKE1380" s="84" t="s">
        <v>187</v>
      </c>
      <c r="EKR1380" s="84">
        <v>660</v>
      </c>
      <c r="EKU1380" s="84" t="s">
        <v>187</v>
      </c>
      <c r="ELH1380" s="84">
        <v>660</v>
      </c>
      <c r="ELK1380" s="84" t="s">
        <v>187</v>
      </c>
      <c r="ELX1380" s="84">
        <v>660</v>
      </c>
      <c r="EMA1380" s="84" t="s">
        <v>187</v>
      </c>
      <c r="EMN1380" s="84">
        <v>660</v>
      </c>
      <c r="EMQ1380" s="84" t="s">
        <v>187</v>
      </c>
      <c r="END1380" s="84">
        <v>660</v>
      </c>
      <c r="ENG1380" s="84" t="s">
        <v>187</v>
      </c>
      <c r="ENT1380" s="84">
        <v>660</v>
      </c>
      <c r="ENW1380" s="84" t="s">
        <v>187</v>
      </c>
      <c r="EOJ1380" s="84">
        <v>660</v>
      </c>
      <c r="EOM1380" s="84" t="s">
        <v>187</v>
      </c>
      <c r="EOZ1380" s="84">
        <v>660</v>
      </c>
      <c r="EPC1380" s="84" t="s">
        <v>187</v>
      </c>
      <c r="EPP1380" s="84">
        <v>660</v>
      </c>
      <c r="EPS1380" s="84" t="s">
        <v>187</v>
      </c>
      <c r="EQF1380" s="84">
        <v>660</v>
      </c>
      <c r="EQI1380" s="84" t="s">
        <v>187</v>
      </c>
      <c r="EQV1380" s="84">
        <v>660</v>
      </c>
      <c r="EQY1380" s="84" t="s">
        <v>187</v>
      </c>
      <c r="ERL1380" s="84">
        <v>660</v>
      </c>
      <c r="ERO1380" s="84" t="s">
        <v>187</v>
      </c>
      <c r="ESB1380" s="84">
        <v>660</v>
      </c>
      <c r="ESE1380" s="84" t="s">
        <v>187</v>
      </c>
      <c r="ESR1380" s="84">
        <v>660</v>
      </c>
      <c r="ESU1380" s="84" t="s">
        <v>187</v>
      </c>
      <c r="ETH1380" s="84">
        <v>660</v>
      </c>
      <c r="ETK1380" s="84" t="s">
        <v>187</v>
      </c>
      <c r="ETX1380" s="84">
        <v>660</v>
      </c>
      <c r="EUA1380" s="84" t="s">
        <v>187</v>
      </c>
      <c r="EUN1380" s="84">
        <v>660</v>
      </c>
      <c r="EUQ1380" s="84" t="s">
        <v>187</v>
      </c>
      <c r="EVD1380" s="84">
        <v>660</v>
      </c>
      <c r="EVG1380" s="84" t="s">
        <v>187</v>
      </c>
      <c r="EVT1380" s="84">
        <v>660</v>
      </c>
      <c r="EVW1380" s="84" t="s">
        <v>187</v>
      </c>
      <c r="EWJ1380" s="84">
        <v>660</v>
      </c>
      <c r="EWM1380" s="84" t="s">
        <v>187</v>
      </c>
      <c r="EWZ1380" s="84">
        <v>660</v>
      </c>
      <c r="EXC1380" s="84" t="s">
        <v>187</v>
      </c>
      <c r="EXP1380" s="84">
        <v>660</v>
      </c>
      <c r="EXS1380" s="84" t="s">
        <v>187</v>
      </c>
      <c r="EYF1380" s="84">
        <v>660</v>
      </c>
      <c r="EYI1380" s="84" t="s">
        <v>187</v>
      </c>
      <c r="EYV1380" s="84">
        <v>660</v>
      </c>
      <c r="EYY1380" s="84" t="s">
        <v>187</v>
      </c>
      <c r="EZL1380" s="84">
        <v>660</v>
      </c>
      <c r="EZO1380" s="84" t="s">
        <v>187</v>
      </c>
      <c r="FAB1380" s="84">
        <v>660</v>
      </c>
      <c r="FAE1380" s="84" t="s">
        <v>187</v>
      </c>
      <c r="FAR1380" s="84">
        <v>660</v>
      </c>
      <c r="FAU1380" s="84" t="s">
        <v>187</v>
      </c>
      <c r="FBH1380" s="84">
        <v>660</v>
      </c>
      <c r="FBK1380" s="84" t="s">
        <v>187</v>
      </c>
      <c r="FBX1380" s="84">
        <v>660</v>
      </c>
      <c r="FCA1380" s="84" t="s">
        <v>187</v>
      </c>
      <c r="FCN1380" s="84">
        <v>660</v>
      </c>
      <c r="FCQ1380" s="84" t="s">
        <v>187</v>
      </c>
      <c r="FDD1380" s="84">
        <v>660</v>
      </c>
      <c r="FDG1380" s="84" t="s">
        <v>187</v>
      </c>
      <c r="FDT1380" s="84">
        <v>660</v>
      </c>
      <c r="FDW1380" s="84" t="s">
        <v>187</v>
      </c>
      <c r="FEJ1380" s="84">
        <v>660</v>
      </c>
      <c r="FEM1380" s="84" t="s">
        <v>187</v>
      </c>
      <c r="FEZ1380" s="84">
        <v>660</v>
      </c>
      <c r="FFC1380" s="84" t="s">
        <v>187</v>
      </c>
      <c r="FFP1380" s="84">
        <v>660</v>
      </c>
      <c r="FFS1380" s="84" t="s">
        <v>187</v>
      </c>
      <c r="FGF1380" s="84">
        <v>660</v>
      </c>
      <c r="FGI1380" s="84" t="s">
        <v>187</v>
      </c>
      <c r="FGV1380" s="84">
        <v>660</v>
      </c>
      <c r="FGY1380" s="84" t="s">
        <v>187</v>
      </c>
      <c r="FHL1380" s="84">
        <v>660</v>
      </c>
      <c r="FHO1380" s="84" t="s">
        <v>187</v>
      </c>
      <c r="FIB1380" s="84">
        <v>660</v>
      </c>
      <c r="FIE1380" s="84" t="s">
        <v>187</v>
      </c>
      <c r="FIR1380" s="84">
        <v>660</v>
      </c>
      <c r="FIU1380" s="84" t="s">
        <v>187</v>
      </c>
      <c r="FJH1380" s="84">
        <v>660</v>
      </c>
      <c r="FJK1380" s="84" t="s">
        <v>187</v>
      </c>
      <c r="FJX1380" s="84">
        <v>660</v>
      </c>
      <c r="FKA1380" s="84" t="s">
        <v>187</v>
      </c>
      <c r="FKN1380" s="84">
        <v>660</v>
      </c>
      <c r="FKQ1380" s="84" t="s">
        <v>187</v>
      </c>
      <c r="FLD1380" s="84">
        <v>660</v>
      </c>
      <c r="FLG1380" s="84" t="s">
        <v>187</v>
      </c>
      <c r="FLT1380" s="84">
        <v>660</v>
      </c>
      <c r="FLW1380" s="84" t="s">
        <v>187</v>
      </c>
      <c r="FMJ1380" s="84">
        <v>660</v>
      </c>
      <c r="FMM1380" s="84" t="s">
        <v>187</v>
      </c>
      <c r="FMZ1380" s="84">
        <v>660</v>
      </c>
      <c r="FNC1380" s="84" t="s">
        <v>187</v>
      </c>
      <c r="FNP1380" s="84">
        <v>660</v>
      </c>
      <c r="FNS1380" s="84" t="s">
        <v>187</v>
      </c>
      <c r="FOF1380" s="84">
        <v>660</v>
      </c>
      <c r="FOI1380" s="84" t="s">
        <v>187</v>
      </c>
      <c r="FOV1380" s="84">
        <v>660</v>
      </c>
      <c r="FOY1380" s="84" t="s">
        <v>187</v>
      </c>
      <c r="FPL1380" s="84">
        <v>660</v>
      </c>
      <c r="FPO1380" s="84" t="s">
        <v>187</v>
      </c>
      <c r="FQB1380" s="84">
        <v>660</v>
      </c>
      <c r="FQE1380" s="84" t="s">
        <v>187</v>
      </c>
      <c r="FQR1380" s="84">
        <v>660</v>
      </c>
      <c r="FQU1380" s="84" t="s">
        <v>187</v>
      </c>
      <c r="FRH1380" s="84">
        <v>660</v>
      </c>
      <c r="FRK1380" s="84" t="s">
        <v>187</v>
      </c>
      <c r="FRX1380" s="84">
        <v>660</v>
      </c>
      <c r="FSA1380" s="84" t="s">
        <v>187</v>
      </c>
      <c r="FSN1380" s="84">
        <v>660</v>
      </c>
      <c r="FSQ1380" s="84" t="s">
        <v>187</v>
      </c>
      <c r="FTD1380" s="84">
        <v>660</v>
      </c>
      <c r="FTG1380" s="84" t="s">
        <v>187</v>
      </c>
      <c r="FTT1380" s="84">
        <v>660</v>
      </c>
      <c r="FTW1380" s="84" t="s">
        <v>187</v>
      </c>
      <c r="FUJ1380" s="84">
        <v>660</v>
      </c>
      <c r="FUM1380" s="84" t="s">
        <v>187</v>
      </c>
      <c r="FUZ1380" s="84">
        <v>660</v>
      </c>
      <c r="FVC1380" s="84" t="s">
        <v>187</v>
      </c>
      <c r="FVP1380" s="84">
        <v>660</v>
      </c>
      <c r="FVS1380" s="84" t="s">
        <v>187</v>
      </c>
      <c r="FWF1380" s="84">
        <v>660</v>
      </c>
      <c r="FWI1380" s="84" t="s">
        <v>187</v>
      </c>
      <c r="FWV1380" s="84">
        <v>660</v>
      </c>
      <c r="FWY1380" s="84" t="s">
        <v>187</v>
      </c>
      <c r="FXL1380" s="84">
        <v>660</v>
      </c>
      <c r="FXO1380" s="84" t="s">
        <v>187</v>
      </c>
      <c r="FYB1380" s="84">
        <v>660</v>
      </c>
      <c r="FYE1380" s="84" t="s">
        <v>187</v>
      </c>
      <c r="FYR1380" s="84">
        <v>660</v>
      </c>
      <c r="FYU1380" s="84" t="s">
        <v>187</v>
      </c>
      <c r="FZH1380" s="84">
        <v>660</v>
      </c>
      <c r="FZK1380" s="84" t="s">
        <v>187</v>
      </c>
      <c r="FZX1380" s="84">
        <v>660</v>
      </c>
      <c r="GAA1380" s="84" t="s">
        <v>187</v>
      </c>
      <c r="GAN1380" s="84">
        <v>660</v>
      </c>
      <c r="GAQ1380" s="84" t="s">
        <v>187</v>
      </c>
      <c r="GBD1380" s="84">
        <v>660</v>
      </c>
      <c r="GBG1380" s="84" t="s">
        <v>187</v>
      </c>
      <c r="GBT1380" s="84">
        <v>660</v>
      </c>
      <c r="GBW1380" s="84" t="s">
        <v>187</v>
      </c>
      <c r="GCJ1380" s="84">
        <v>660</v>
      </c>
      <c r="GCM1380" s="84" t="s">
        <v>187</v>
      </c>
      <c r="GCZ1380" s="84">
        <v>660</v>
      </c>
      <c r="GDC1380" s="84" t="s">
        <v>187</v>
      </c>
      <c r="GDP1380" s="84">
        <v>660</v>
      </c>
      <c r="GDS1380" s="84" t="s">
        <v>187</v>
      </c>
      <c r="GEF1380" s="84">
        <v>660</v>
      </c>
      <c r="GEI1380" s="84" t="s">
        <v>187</v>
      </c>
      <c r="GEV1380" s="84">
        <v>660</v>
      </c>
      <c r="GEY1380" s="84" t="s">
        <v>187</v>
      </c>
      <c r="GFL1380" s="84">
        <v>660</v>
      </c>
      <c r="GFO1380" s="84" t="s">
        <v>187</v>
      </c>
      <c r="GGB1380" s="84">
        <v>660</v>
      </c>
      <c r="GGE1380" s="84" t="s">
        <v>187</v>
      </c>
      <c r="GGR1380" s="84">
        <v>660</v>
      </c>
      <c r="GGU1380" s="84" t="s">
        <v>187</v>
      </c>
      <c r="GHH1380" s="84">
        <v>660</v>
      </c>
      <c r="GHK1380" s="84" t="s">
        <v>187</v>
      </c>
      <c r="GHX1380" s="84">
        <v>660</v>
      </c>
      <c r="GIA1380" s="84" t="s">
        <v>187</v>
      </c>
      <c r="GIN1380" s="84">
        <v>660</v>
      </c>
      <c r="GIQ1380" s="84" t="s">
        <v>187</v>
      </c>
      <c r="GJD1380" s="84">
        <v>660</v>
      </c>
      <c r="GJG1380" s="84" t="s">
        <v>187</v>
      </c>
      <c r="GJT1380" s="84">
        <v>660</v>
      </c>
      <c r="GJW1380" s="84" t="s">
        <v>187</v>
      </c>
      <c r="GKJ1380" s="84">
        <v>660</v>
      </c>
      <c r="GKM1380" s="84" t="s">
        <v>187</v>
      </c>
      <c r="GKZ1380" s="84">
        <v>660</v>
      </c>
      <c r="GLC1380" s="84" t="s">
        <v>187</v>
      </c>
      <c r="GLP1380" s="84">
        <v>660</v>
      </c>
      <c r="GLS1380" s="84" t="s">
        <v>187</v>
      </c>
      <c r="GMF1380" s="84">
        <v>660</v>
      </c>
      <c r="GMI1380" s="84" t="s">
        <v>187</v>
      </c>
      <c r="GMV1380" s="84">
        <v>660</v>
      </c>
      <c r="GMY1380" s="84" t="s">
        <v>187</v>
      </c>
      <c r="GNL1380" s="84">
        <v>660</v>
      </c>
      <c r="GNO1380" s="84" t="s">
        <v>187</v>
      </c>
      <c r="GOB1380" s="84">
        <v>660</v>
      </c>
      <c r="GOE1380" s="84" t="s">
        <v>187</v>
      </c>
      <c r="GOR1380" s="84">
        <v>660</v>
      </c>
      <c r="GOU1380" s="84" t="s">
        <v>187</v>
      </c>
      <c r="GPH1380" s="84">
        <v>660</v>
      </c>
      <c r="GPK1380" s="84" t="s">
        <v>187</v>
      </c>
      <c r="GPX1380" s="84">
        <v>660</v>
      </c>
      <c r="GQA1380" s="84" t="s">
        <v>187</v>
      </c>
      <c r="GQN1380" s="84">
        <v>660</v>
      </c>
      <c r="GQQ1380" s="84" t="s">
        <v>187</v>
      </c>
      <c r="GRD1380" s="84">
        <v>660</v>
      </c>
      <c r="GRG1380" s="84" t="s">
        <v>187</v>
      </c>
      <c r="GRT1380" s="84">
        <v>660</v>
      </c>
      <c r="GRW1380" s="84" t="s">
        <v>187</v>
      </c>
      <c r="GSJ1380" s="84">
        <v>660</v>
      </c>
      <c r="GSM1380" s="84" t="s">
        <v>187</v>
      </c>
      <c r="GSZ1380" s="84">
        <v>660</v>
      </c>
      <c r="GTC1380" s="84" t="s">
        <v>187</v>
      </c>
      <c r="GTP1380" s="84">
        <v>660</v>
      </c>
      <c r="GTS1380" s="84" t="s">
        <v>187</v>
      </c>
      <c r="GUF1380" s="84">
        <v>660</v>
      </c>
      <c r="GUI1380" s="84" t="s">
        <v>187</v>
      </c>
      <c r="GUV1380" s="84">
        <v>660</v>
      </c>
      <c r="GUY1380" s="84" t="s">
        <v>187</v>
      </c>
      <c r="GVL1380" s="84">
        <v>660</v>
      </c>
      <c r="GVO1380" s="84" t="s">
        <v>187</v>
      </c>
      <c r="GWB1380" s="84">
        <v>660</v>
      </c>
      <c r="GWE1380" s="84" t="s">
        <v>187</v>
      </c>
      <c r="GWR1380" s="84">
        <v>660</v>
      </c>
      <c r="GWU1380" s="84" t="s">
        <v>187</v>
      </c>
      <c r="GXH1380" s="84">
        <v>660</v>
      </c>
      <c r="GXK1380" s="84" t="s">
        <v>187</v>
      </c>
      <c r="GXX1380" s="84">
        <v>660</v>
      </c>
      <c r="GYA1380" s="84" t="s">
        <v>187</v>
      </c>
      <c r="GYN1380" s="84">
        <v>660</v>
      </c>
      <c r="GYQ1380" s="84" t="s">
        <v>187</v>
      </c>
      <c r="GZD1380" s="84">
        <v>660</v>
      </c>
      <c r="GZG1380" s="84" t="s">
        <v>187</v>
      </c>
      <c r="GZT1380" s="84">
        <v>660</v>
      </c>
      <c r="GZW1380" s="84" t="s">
        <v>187</v>
      </c>
      <c r="HAJ1380" s="84">
        <v>660</v>
      </c>
      <c r="HAM1380" s="84" t="s">
        <v>187</v>
      </c>
      <c r="HAZ1380" s="84">
        <v>660</v>
      </c>
      <c r="HBC1380" s="84" t="s">
        <v>187</v>
      </c>
      <c r="HBP1380" s="84">
        <v>660</v>
      </c>
      <c r="HBS1380" s="84" t="s">
        <v>187</v>
      </c>
      <c r="HCF1380" s="84">
        <v>660</v>
      </c>
      <c r="HCI1380" s="84" t="s">
        <v>187</v>
      </c>
      <c r="HCV1380" s="84">
        <v>660</v>
      </c>
      <c r="HCY1380" s="84" t="s">
        <v>187</v>
      </c>
      <c r="HDL1380" s="84">
        <v>660</v>
      </c>
      <c r="HDO1380" s="84" t="s">
        <v>187</v>
      </c>
      <c r="HEB1380" s="84">
        <v>660</v>
      </c>
      <c r="HEE1380" s="84" t="s">
        <v>187</v>
      </c>
      <c r="HER1380" s="84">
        <v>660</v>
      </c>
      <c r="HEU1380" s="84" t="s">
        <v>187</v>
      </c>
      <c r="HFH1380" s="84">
        <v>660</v>
      </c>
      <c r="HFK1380" s="84" t="s">
        <v>187</v>
      </c>
      <c r="HFX1380" s="84">
        <v>660</v>
      </c>
      <c r="HGA1380" s="84" t="s">
        <v>187</v>
      </c>
      <c r="HGN1380" s="84">
        <v>660</v>
      </c>
      <c r="HGQ1380" s="84" t="s">
        <v>187</v>
      </c>
      <c r="HHD1380" s="84">
        <v>660</v>
      </c>
      <c r="HHG1380" s="84" t="s">
        <v>187</v>
      </c>
      <c r="HHT1380" s="84">
        <v>660</v>
      </c>
      <c r="HHW1380" s="84" t="s">
        <v>187</v>
      </c>
      <c r="HIJ1380" s="84">
        <v>660</v>
      </c>
      <c r="HIM1380" s="84" t="s">
        <v>187</v>
      </c>
      <c r="HIZ1380" s="84">
        <v>660</v>
      </c>
      <c r="HJC1380" s="84" t="s">
        <v>187</v>
      </c>
      <c r="HJP1380" s="84">
        <v>660</v>
      </c>
      <c r="HJS1380" s="84" t="s">
        <v>187</v>
      </c>
      <c r="HKF1380" s="84">
        <v>660</v>
      </c>
      <c r="HKI1380" s="84" t="s">
        <v>187</v>
      </c>
      <c r="HKV1380" s="84">
        <v>660</v>
      </c>
      <c r="HKY1380" s="84" t="s">
        <v>187</v>
      </c>
      <c r="HLL1380" s="84">
        <v>660</v>
      </c>
      <c r="HLO1380" s="84" t="s">
        <v>187</v>
      </c>
      <c r="HMB1380" s="84">
        <v>660</v>
      </c>
      <c r="HME1380" s="84" t="s">
        <v>187</v>
      </c>
      <c r="HMR1380" s="84">
        <v>660</v>
      </c>
      <c r="HMU1380" s="84" t="s">
        <v>187</v>
      </c>
      <c r="HNH1380" s="84">
        <v>660</v>
      </c>
      <c r="HNK1380" s="84" t="s">
        <v>187</v>
      </c>
      <c r="HNX1380" s="84">
        <v>660</v>
      </c>
      <c r="HOA1380" s="84" t="s">
        <v>187</v>
      </c>
      <c r="HON1380" s="84">
        <v>660</v>
      </c>
      <c r="HOQ1380" s="84" t="s">
        <v>187</v>
      </c>
      <c r="HPD1380" s="84">
        <v>660</v>
      </c>
      <c r="HPG1380" s="84" t="s">
        <v>187</v>
      </c>
      <c r="HPT1380" s="84">
        <v>660</v>
      </c>
      <c r="HPW1380" s="84" t="s">
        <v>187</v>
      </c>
      <c r="HQJ1380" s="84">
        <v>660</v>
      </c>
      <c r="HQM1380" s="84" t="s">
        <v>187</v>
      </c>
      <c r="HQZ1380" s="84">
        <v>660</v>
      </c>
      <c r="HRC1380" s="84" t="s">
        <v>187</v>
      </c>
      <c r="HRP1380" s="84">
        <v>660</v>
      </c>
      <c r="HRS1380" s="84" t="s">
        <v>187</v>
      </c>
      <c r="HSF1380" s="84">
        <v>660</v>
      </c>
      <c r="HSI1380" s="84" t="s">
        <v>187</v>
      </c>
      <c r="HSV1380" s="84">
        <v>660</v>
      </c>
      <c r="HSY1380" s="84" t="s">
        <v>187</v>
      </c>
      <c r="HTL1380" s="84">
        <v>660</v>
      </c>
      <c r="HTO1380" s="84" t="s">
        <v>187</v>
      </c>
      <c r="HUB1380" s="84">
        <v>660</v>
      </c>
      <c r="HUE1380" s="84" t="s">
        <v>187</v>
      </c>
      <c r="HUR1380" s="84">
        <v>660</v>
      </c>
      <c r="HUU1380" s="84" t="s">
        <v>187</v>
      </c>
      <c r="HVH1380" s="84">
        <v>660</v>
      </c>
      <c r="HVK1380" s="84" t="s">
        <v>187</v>
      </c>
      <c r="HVX1380" s="84">
        <v>660</v>
      </c>
      <c r="HWA1380" s="84" t="s">
        <v>187</v>
      </c>
      <c r="HWN1380" s="84">
        <v>660</v>
      </c>
      <c r="HWQ1380" s="84" t="s">
        <v>187</v>
      </c>
      <c r="HXD1380" s="84">
        <v>660</v>
      </c>
      <c r="HXG1380" s="84" t="s">
        <v>187</v>
      </c>
      <c r="HXT1380" s="84">
        <v>660</v>
      </c>
      <c r="HXW1380" s="84" t="s">
        <v>187</v>
      </c>
      <c r="HYJ1380" s="84">
        <v>660</v>
      </c>
      <c r="HYM1380" s="84" t="s">
        <v>187</v>
      </c>
      <c r="HYZ1380" s="84">
        <v>660</v>
      </c>
      <c r="HZC1380" s="84" t="s">
        <v>187</v>
      </c>
      <c r="HZP1380" s="84">
        <v>660</v>
      </c>
      <c r="HZS1380" s="84" t="s">
        <v>187</v>
      </c>
      <c r="IAF1380" s="84">
        <v>660</v>
      </c>
      <c r="IAI1380" s="84" t="s">
        <v>187</v>
      </c>
      <c r="IAV1380" s="84">
        <v>660</v>
      </c>
      <c r="IAY1380" s="84" t="s">
        <v>187</v>
      </c>
      <c r="IBL1380" s="84">
        <v>660</v>
      </c>
      <c r="IBO1380" s="84" t="s">
        <v>187</v>
      </c>
      <c r="ICB1380" s="84">
        <v>660</v>
      </c>
      <c r="ICE1380" s="84" t="s">
        <v>187</v>
      </c>
      <c r="ICR1380" s="84">
        <v>660</v>
      </c>
      <c r="ICU1380" s="84" t="s">
        <v>187</v>
      </c>
      <c r="IDH1380" s="84">
        <v>660</v>
      </c>
      <c r="IDK1380" s="84" t="s">
        <v>187</v>
      </c>
      <c r="IDX1380" s="84">
        <v>660</v>
      </c>
      <c r="IEA1380" s="84" t="s">
        <v>187</v>
      </c>
      <c r="IEN1380" s="84">
        <v>660</v>
      </c>
      <c r="IEQ1380" s="84" t="s">
        <v>187</v>
      </c>
      <c r="IFD1380" s="84">
        <v>660</v>
      </c>
      <c r="IFG1380" s="84" t="s">
        <v>187</v>
      </c>
      <c r="IFT1380" s="84">
        <v>660</v>
      </c>
      <c r="IFW1380" s="84" t="s">
        <v>187</v>
      </c>
      <c r="IGJ1380" s="84">
        <v>660</v>
      </c>
      <c r="IGM1380" s="84" t="s">
        <v>187</v>
      </c>
      <c r="IGZ1380" s="84">
        <v>660</v>
      </c>
      <c r="IHC1380" s="84" t="s">
        <v>187</v>
      </c>
      <c r="IHP1380" s="84">
        <v>660</v>
      </c>
      <c r="IHS1380" s="84" t="s">
        <v>187</v>
      </c>
      <c r="IIF1380" s="84">
        <v>660</v>
      </c>
      <c r="III1380" s="84" t="s">
        <v>187</v>
      </c>
      <c r="IIV1380" s="84">
        <v>660</v>
      </c>
      <c r="IIY1380" s="84" t="s">
        <v>187</v>
      </c>
      <c r="IJL1380" s="84">
        <v>660</v>
      </c>
      <c r="IJO1380" s="84" t="s">
        <v>187</v>
      </c>
      <c r="IKB1380" s="84">
        <v>660</v>
      </c>
      <c r="IKE1380" s="84" t="s">
        <v>187</v>
      </c>
      <c r="IKR1380" s="84">
        <v>660</v>
      </c>
      <c r="IKU1380" s="84" t="s">
        <v>187</v>
      </c>
      <c r="ILH1380" s="84">
        <v>660</v>
      </c>
      <c r="ILK1380" s="84" t="s">
        <v>187</v>
      </c>
      <c r="ILX1380" s="84">
        <v>660</v>
      </c>
      <c r="IMA1380" s="84" t="s">
        <v>187</v>
      </c>
      <c r="IMN1380" s="84">
        <v>660</v>
      </c>
      <c r="IMQ1380" s="84" t="s">
        <v>187</v>
      </c>
      <c r="IND1380" s="84">
        <v>660</v>
      </c>
      <c r="ING1380" s="84" t="s">
        <v>187</v>
      </c>
      <c r="INT1380" s="84">
        <v>660</v>
      </c>
      <c r="INW1380" s="84" t="s">
        <v>187</v>
      </c>
      <c r="IOJ1380" s="84">
        <v>660</v>
      </c>
      <c r="IOM1380" s="84" t="s">
        <v>187</v>
      </c>
      <c r="IOZ1380" s="84">
        <v>660</v>
      </c>
      <c r="IPC1380" s="84" t="s">
        <v>187</v>
      </c>
      <c r="IPP1380" s="84">
        <v>660</v>
      </c>
      <c r="IPS1380" s="84" t="s">
        <v>187</v>
      </c>
      <c r="IQF1380" s="84">
        <v>660</v>
      </c>
      <c r="IQI1380" s="84" t="s">
        <v>187</v>
      </c>
      <c r="IQV1380" s="84">
        <v>660</v>
      </c>
      <c r="IQY1380" s="84" t="s">
        <v>187</v>
      </c>
      <c r="IRL1380" s="84">
        <v>660</v>
      </c>
      <c r="IRO1380" s="84" t="s">
        <v>187</v>
      </c>
      <c r="ISB1380" s="84">
        <v>660</v>
      </c>
      <c r="ISE1380" s="84" t="s">
        <v>187</v>
      </c>
      <c r="ISR1380" s="84">
        <v>660</v>
      </c>
      <c r="ISU1380" s="84" t="s">
        <v>187</v>
      </c>
      <c r="ITH1380" s="84">
        <v>660</v>
      </c>
      <c r="ITK1380" s="84" t="s">
        <v>187</v>
      </c>
      <c r="ITX1380" s="84">
        <v>660</v>
      </c>
      <c r="IUA1380" s="84" t="s">
        <v>187</v>
      </c>
      <c r="IUN1380" s="84">
        <v>660</v>
      </c>
      <c r="IUQ1380" s="84" t="s">
        <v>187</v>
      </c>
      <c r="IVD1380" s="84">
        <v>660</v>
      </c>
      <c r="IVG1380" s="84" t="s">
        <v>187</v>
      </c>
      <c r="IVT1380" s="84">
        <v>660</v>
      </c>
      <c r="IVW1380" s="84" t="s">
        <v>187</v>
      </c>
      <c r="IWJ1380" s="84">
        <v>660</v>
      </c>
      <c r="IWM1380" s="84" t="s">
        <v>187</v>
      </c>
      <c r="IWZ1380" s="84">
        <v>660</v>
      </c>
      <c r="IXC1380" s="84" t="s">
        <v>187</v>
      </c>
      <c r="IXP1380" s="84">
        <v>660</v>
      </c>
      <c r="IXS1380" s="84" t="s">
        <v>187</v>
      </c>
      <c r="IYF1380" s="84">
        <v>660</v>
      </c>
      <c r="IYI1380" s="84" t="s">
        <v>187</v>
      </c>
      <c r="IYV1380" s="84">
        <v>660</v>
      </c>
      <c r="IYY1380" s="84" t="s">
        <v>187</v>
      </c>
      <c r="IZL1380" s="84">
        <v>660</v>
      </c>
      <c r="IZO1380" s="84" t="s">
        <v>187</v>
      </c>
      <c r="JAB1380" s="84">
        <v>660</v>
      </c>
      <c r="JAE1380" s="84" t="s">
        <v>187</v>
      </c>
      <c r="JAR1380" s="84">
        <v>660</v>
      </c>
      <c r="JAU1380" s="84" t="s">
        <v>187</v>
      </c>
      <c r="JBH1380" s="84">
        <v>660</v>
      </c>
      <c r="JBK1380" s="84" t="s">
        <v>187</v>
      </c>
      <c r="JBX1380" s="84">
        <v>660</v>
      </c>
      <c r="JCA1380" s="84" t="s">
        <v>187</v>
      </c>
      <c r="JCN1380" s="84">
        <v>660</v>
      </c>
      <c r="JCQ1380" s="84" t="s">
        <v>187</v>
      </c>
      <c r="JDD1380" s="84">
        <v>660</v>
      </c>
      <c r="JDG1380" s="84" t="s">
        <v>187</v>
      </c>
      <c r="JDT1380" s="84">
        <v>660</v>
      </c>
      <c r="JDW1380" s="84" t="s">
        <v>187</v>
      </c>
      <c r="JEJ1380" s="84">
        <v>660</v>
      </c>
      <c r="JEM1380" s="84" t="s">
        <v>187</v>
      </c>
      <c r="JEZ1380" s="84">
        <v>660</v>
      </c>
      <c r="JFC1380" s="84" t="s">
        <v>187</v>
      </c>
      <c r="JFP1380" s="84">
        <v>660</v>
      </c>
      <c r="JFS1380" s="84" t="s">
        <v>187</v>
      </c>
      <c r="JGF1380" s="84">
        <v>660</v>
      </c>
      <c r="JGI1380" s="84" t="s">
        <v>187</v>
      </c>
      <c r="JGV1380" s="84">
        <v>660</v>
      </c>
      <c r="JGY1380" s="84" t="s">
        <v>187</v>
      </c>
      <c r="JHL1380" s="84">
        <v>660</v>
      </c>
      <c r="JHO1380" s="84" t="s">
        <v>187</v>
      </c>
      <c r="JIB1380" s="84">
        <v>660</v>
      </c>
      <c r="JIE1380" s="84" t="s">
        <v>187</v>
      </c>
      <c r="JIR1380" s="84">
        <v>660</v>
      </c>
      <c r="JIU1380" s="84" t="s">
        <v>187</v>
      </c>
      <c r="JJH1380" s="84">
        <v>660</v>
      </c>
      <c r="JJK1380" s="84" t="s">
        <v>187</v>
      </c>
      <c r="JJX1380" s="84">
        <v>660</v>
      </c>
      <c r="JKA1380" s="84" t="s">
        <v>187</v>
      </c>
      <c r="JKN1380" s="84">
        <v>660</v>
      </c>
      <c r="JKQ1380" s="84" t="s">
        <v>187</v>
      </c>
      <c r="JLD1380" s="84">
        <v>660</v>
      </c>
      <c r="JLG1380" s="84" t="s">
        <v>187</v>
      </c>
      <c r="JLT1380" s="84">
        <v>660</v>
      </c>
      <c r="JLW1380" s="84" t="s">
        <v>187</v>
      </c>
      <c r="JMJ1380" s="84">
        <v>660</v>
      </c>
      <c r="JMM1380" s="84" t="s">
        <v>187</v>
      </c>
      <c r="JMZ1380" s="84">
        <v>660</v>
      </c>
      <c r="JNC1380" s="84" t="s">
        <v>187</v>
      </c>
      <c r="JNP1380" s="84">
        <v>660</v>
      </c>
      <c r="JNS1380" s="84" t="s">
        <v>187</v>
      </c>
      <c r="JOF1380" s="84">
        <v>660</v>
      </c>
      <c r="JOI1380" s="84" t="s">
        <v>187</v>
      </c>
      <c r="JOV1380" s="84">
        <v>660</v>
      </c>
      <c r="JOY1380" s="84" t="s">
        <v>187</v>
      </c>
      <c r="JPL1380" s="84">
        <v>660</v>
      </c>
      <c r="JPO1380" s="84" t="s">
        <v>187</v>
      </c>
      <c r="JQB1380" s="84">
        <v>660</v>
      </c>
      <c r="JQE1380" s="84" t="s">
        <v>187</v>
      </c>
      <c r="JQR1380" s="84">
        <v>660</v>
      </c>
      <c r="JQU1380" s="84" t="s">
        <v>187</v>
      </c>
      <c r="JRH1380" s="84">
        <v>660</v>
      </c>
      <c r="JRK1380" s="84" t="s">
        <v>187</v>
      </c>
      <c r="JRX1380" s="84">
        <v>660</v>
      </c>
      <c r="JSA1380" s="84" t="s">
        <v>187</v>
      </c>
      <c r="JSN1380" s="84">
        <v>660</v>
      </c>
      <c r="JSQ1380" s="84" t="s">
        <v>187</v>
      </c>
      <c r="JTD1380" s="84">
        <v>660</v>
      </c>
      <c r="JTG1380" s="84" t="s">
        <v>187</v>
      </c>
      <c r="JTT1380" s="84">
        <v>660</v>
      </c>
      <c r="JTW1380" s="84" t="s">
        <v>187</v>
      </c>
      <c r="JUJ1380" s="84">
        <v>660</v>
      </c>
      <c r="JUM1380" s="84" t="s">
        <v>187</v>
      </c>
      <c r="JUZ1380" s="84">
        <v>660</v>
      </c>
      <c r="JVC1380" s="84" t="s">
        <v>187</v>
      </c>
      <c r="JVP1380" s="84">
        <v>660</v>
      </c>
      <c r="JVS1380" s="84" t="s">
        <v>187</v>
      </c>
      <c r="JWF1380" s="84">
        <v>660</v>
      </c>
      <c r="JWI1380" s="84" t="s">
        <v>187</v>
      </c>
      <c r="JWV1380" s="84">
        <v>660</v>
      </c>
      <c r="JWY1380" s="84" t="s">
        <v>187</v>
      </c>
      <c r="JXL1380" s="84">
        <v>660</v>
      </c>
      <c r="JXO1380" s="84" t="s">
        <v>187</v>
      </c>
      <c r="JYB1380" s="84">
        <v>660</v>
      </c>
      <c r="JYE1380" s="84" t="s">
        <v>187</v>
      </c>
      <c r="JYR1380" s="84">
        <v>660</v>
      </c>
      <c r="JYU1380" s="84" t="s">
        <v>187</v>
      </c>
      <c r="JZH1380" s="84">
        <v>660</v>
      </c>
      <c r="JZK1380" s="84" t="s">
        <v>187</v>
      </c>
      <c r="JZX1380" s="84">
        <v>660</v>
      </c>
      <c r="KAA1380" s="84" t="s">
        <v>187</v>
      </c>
      <c r="KAN1380" s="84">
        <v>660</v>
      </c>
      <c r="KAQ1380" s="84" t="s">
        <v>187</v>
      </c>
      <c r="KBD1380" s="84">
        <v>660</v>
      </c>
      <c r="KBG1380" s="84" t="s">
        <v>187</v>
      </c>
      <c r="KBT1380" s="84">
        <v>660</v>
      </c>
      <c r="KBW1380" s="84" t="s">
        <v>187</v>
      </c>
      <c r="KCJ1380" s="84">
        <v>660</v>
      </c>
      <c r="KCM1380" s="84" t="s">
        <v>187</v>
      </c>
      <c r="KCZ1380" s="84">
        <v>660</v>
      </c>
      <c r="KDC1380" s="84" t="s">
        <v>187</v>
      </c>
      <c r="KDP1380" s="84">
        <v>660</v>
      </c>
      <c r="KDS1380" s="84" t="s">
        <v>187</v>
      </c>
      <c r="KEF1380" s="84">
        <v>660</v>
      </c>
      <c r="KEI1380" s="84" t="s">
        <v>187</v>
      </c>
      <c r="KEV1380" s="84">
        <v>660</v>
      </c>
      <c r="KEY1380" s="84" t="s">
        <v>187</v>
      </c>
      <c r="KFL1380" s="84">
        <v>660</v>
      </c>
      <c r="KFO1380" s="84" t="s">
        <v>187</v>
      </c>
      <c r="KGB1380" s="84">
        <v>660</v>
      </c>
      <c r="KGE1380" s="84" t="s">
        <v>187</v>
      </c>
      <c r="KGR1380" s="84">
        <v>660</v>
      </c>
      <c r="KGU1380" s="84" t="s">
        <v>187</v>
      </c>
      <c r="KHH1380" s="84">
        <v>660</v>
      </c>
      <c r="KHK1380" s="84" t="s">
        <v>187</v>
      </c>
      <c r="KHX1380" s="84">
        <v>660</v>
      </c>
      <c r="KIA1380" s="84" t="s">
        <v>187</v>
      </c>
      <c r="KIN1380" s="84">
        <v>660</v>
      </c>
      <c r="KIQ1380" s="84" t="s">
        <v>187</v>
      </c>
      <c r="KJD1380" s="84">
        <v>660</v>
      </c>
      <c r="KJG1380" s="84" t="s">
        <v>187</v>
      </c>
      <c r="KJT1380" s="84">
        <v>660</v>
      </c>
      <c r="KJW1380" s="84" t="s">
        <v>187</v>
      </c>
      <c r="KKJ1380" s="84">
        <v>660</v>
      </c>
      <c r="KKM1380" s="84" t="s">
        <v>187</v>
      </c>
      <c r="KKZ1380" s="84">
        <v>660</v>
      </c>
      <c r="KLC1380" s="84" t="s">
        <v>187</v>
      </c>
      <c r="KLP1380" s="84">
        <v>660</v>
      </c>
      <c r="KLS1380" s="84" t="s">
        <v>187</v>
      </c>
      <c r="KMF1380" s="84">
        <v>660</v>
      </c>
      <c r="KMI1380" s="84" t="s">
        <v>187</v>
      </c>
      <c r="KMV1380" s="84">
        <v>660</v>
      </c>
      <c r="KMY1380" s="84" t="s">
        <v>187</v>
      </c>
      <c r="KNL1380" s="84">
        <v>660</v>
      </c>
      <c r="KNO1380" s="84" t="s">
        <v>187</v>
      </c>
      <c r="KOB1380" s="84">
        <v>660</v>
      </c>
      <c r="KOE1380" s="84" t="s">
        <v>187</v>
      </c>
      <c r="KOR1380" s="84">
        <v>660</v>
      </c>
      <c r="KOU1380" s="84" t="s">
        <v>187</v>
      </c>
      <c r="KPH1380" s="84">
        <v>660</v>
      </c>
      <c r="KPK1380" s="84" t="s">
        <v>187</v>
      </c>
      <c r="KPX1380" s="84">
        <v>660</v>
      </c>
      <c r="KQA1380" s="84" t="s">
        <v>187</v>
      </c>
      <c r="KQN1380" s="84">
        <v>660</v>
      </c>
      <c r="KQQ1380" s="84" t="s">
        <v>187</v>
      </c>
      <c r="KRD1380" s="84">
        <v>660</v>
      </c>
      <c r="KRG1380" s="84" t="s">
        <v>187</v>
      </c>
      <c r="KRT1380" s="84">
        <v>660</v>
      </c>
      <c r="KRW1380" s="84" t="s">
        <v>187</v>
      </c>
      <c r="KSJ1380" s="84">
        <v>660</v>
      </c>
      <c r="KSM1380" s="84" t="s">
        <v>187</v>
      </c>
      <c r="KSZ1380" s="84">
        <v>660</v>
      </c>
      <c r="KTC1380" s="84" t="s">
        <v>187</v>
      </c>
      <c r="KTP1380" s="84">
        <v>660</v>
      </c>
      <c r="KTS1380" s="84" t="s">
        <v>187</v>
      </c>
      <c r="KUF1380" s="84">
        <v>660</v>
      </c>
      <c r="KUI1380" s="84" t="s">
        <v>187</v>
      </c>
      <c r="KUV1380" s="84">
        <v>660</v>
      </c>
      <c r="KUY1380" s="84" t="s">
        <v>187</v>
      </c>
      <c r="KVL1380" s="84">
        <v>660</v>
      </c>
      <c r="KVO1380" s="84" t="s">
        <v>187</v>
      </c>
      <c r="KWB1380" s="84">
        <v>660</v>
      </c>
      <c r="KWE1380" s="84" t="s">
        <v>187</v>
      </c>
      <c r="KWR1380" s="84">
        <v>660</v>
      </c>
      <c r="KWU1380" s="84" t="s">
        <v>187</v>
      </c>
      <c r="KXH1380" s="84">
        <v>660</v>
      </c>
      <c r="KXK1380" s="84" t="s">
        <v>187</v>
      </c>
      <c r="KXX1380" s="84">
        <v>660</v>
      </c>
      <c r="KYA1380" s="84" t="s">
        <v>187</v>
      </c>
      <c r="KYN1380" s="84">
        <v>660</v>
      </c>
      <c r="KYQ1380" s="84" t="s">
        <v>187</v>
      </c>
      <c r="KZD1380" s="84">
        <v>660</v>
      </c>
      <c r="KZG1380" s="84" t="s">
        <v>187</v>
      </c>
      <c r="KZT1380" s="84">
        <v>660</v>
      </c>
      <c r="KZW1380" s="84" t="s">
        <v>187</v>
      </c>
      <c r="LAJ1380" s="84">
        <v>660</v>
      </c>
      <c r="LAM1380" s="84" t="s">
        <v>187</v>
      </c>
      <c r="LAZ1380" s="84">
        <v>660</v>
      </c>
      <c r="LBC1380" s="84" t="s">
        <v>187</v>
      </c>
      <c r="LBP1380" s="84">
        <v>660</v>
      </c>
      <c r="LBS1380" s="84" t="s">
        <v>187</v>
      </c>
      <c r="LCF1380" s="84">
        <v>660</v>
      </c>
      <c r="LCI1380" s="84" t="s">
        <v>187</v>
      </c>
      <c r="LCV1380" s="84">
        <v>660</v>
      </c>
      <c r="LCY1380" s="84" t="s">
        <v>187</v>
      </c>
      <c r="LDL1380" s="84">
        <v>660</v>
      </c>
      <c r="LDO1380" s="84" t="s">
        <v>187</v>
      </c>
      <c r="LEB1380" s="84">
        <v>660</v>
      </c>
      <c r="LEE1380" s="84" t="s">
        <v>187</v>
      </c>
      <c r="LER1380" s="84">
        <v>660</v>
      </c>
      <c r="LEU1380" s="84" t="s">
        <v>187</v>
      </c>
      <c r="LFH1380" s="84">
        <v>660</v>
      </c>
      <c r="LFK1380" s="84" t="s">
        <v>187</v>
      </c>
      <c r="LFX1380" s="84">
        <v>660</v>
      </c>
      <c r="LGA1380" s="84" t="s">
        <v>187</v>
      </c>
      <c r="LGN1380" s="84">
        <v>660</v>
      </c>
      <c r="LGQ1380" s="84" t="s">
        <v>187</v>
      </c>
      <c r="LHD1380" s="84">
        <v>660</v>
      </c>
      <c r="LHG1380" s="84" t="s">
        <v>187</v>
      </c>
      <c r="LHT1380" s="84">
        <v>660</v>
      </c>
      <c r="LHW1380" s="84" t="s">
        <v>187</v>
      </c>
      <c r="LIJ1380" s="84">
        <v>660</v>
      </c>
      <c r="LIM1380" s="84" t="s">
        <v>187</v>
      </c>
      <c r="LIZ1380" s="84">
        <v>660</v>
      </c>
      <c r="LJC1380" s="84" t="s">
        <v>187</v>
      </c>
      <c r="LJP1380" s="84">
        <v>660</v>
      </c>
      <c r="LJS1380" s="84" t="s">
        <v>187</v>
      </c>
      <c r="LKF1380" s="84">
        <v>660</v>
      </c>
      <c r="LKI1380" s="84" t="s">
        <v>187</v>
      </c>
      <c r="LKV1380" s="84">
        <v>660</v>
      </c>
      <c r="LKY1380" s="84" t="s">
        <v>187</v>
      </c>
      <c r="LLL1380" s="84">
        <v>660</v>
      </c>
      <c r="LLO1380" s="84" t="s">
        <v>187</v>
      </c>
      <c r="LMB1380" s="84">
        <v>660</v>
      </c>
      <c r="LME1380" s="84" t="s">
        <v>187</v>
      </c>
      <c r="LMR1380" s="84">
        <v>660</v>
      </c>
      <c r="LMU1380" s="84" t="s">
        <v>187</v>
      </c>
      <c r="LNH1380" s="84">
        <v>660</v>
      </c>
      <c r="LNK1380" s="84" t="s">
        <v>187</v>
      </c>
      <c r="LNX1380" s="84">
        <v>660</v>
      </c>
      <c r="LOA1380" s="84" t="s">
        <v>187</v>
      </c>
      <c r="LON1380" s="84">
        <v>660</v>
      </c>
      <c r="LOQ1380" s="84" t="s">
        <v>187</v>
      </c>
      <c r="LPD1380" s="84">
        <v>660</v>
      </c>
      <c r="LPG1380" s="84" t="s">
        <v>187</v>
      </c>
      <c r="LPT1380" s="84">
        <v>660</v>
      </c>
      <c r="LPW1380" s="84" t="s">
        <v>187</v>
      </c>
      <c r="LQJ1380" s="84">
        <v>660</v>
      </c>
      <c r="LQM1380" s="84" t="s">
        <v>187</v>
      </c>
      <c r="LQZ1380" s="84">
        <v>660</v>
      </c>
      <c r="LRC1380" s="84" t="s">
        <v>187</v>
      </c>
      <c r="LRP1380" s="84">
        <v>660</v>
      </c>
      <c r="LRS1380" s="84" t="s">
        <v>187</v>
      </c>
      <c r="LSF1380" s="84">
        <v>660</v>
      </c>
      <c r="LSI1380" s="84" t="s">
        <v>187</v>
      </c>
      <c r="LSV1380" s="84">
        <v>660</v>
      </c>
      <c r="LSY1380" s="84" t="s">
        <v>187</v>
      </c>
      <c r="LTL1380" s="84">
        <v>660</v>
      </c>
      <c r="LTO1380" s="84" t="s">
        <v>187</v>
      </c>
      <c r="LUB1380" s="84">
        <v>660</v>
      </c>
      <c r="LUE1380" s="84" t="s">
        <v>187</v>
      </c>
      <c r="LUR1380" s="84">
        <v>660</v>
      </c>
      <c r="LUU1380" s="84" t="s">
        <v>187</v>
      </c>
      <c r="LVH1380" s="84">
        <v>660</v>
      </c>
      <c r="LVK1380" s="84" t="s">
        <v>187</v>
      </c>
      <c r="LVX1380" s="84">
        <v>660</v>
      </c>
      <c r="LWA1380" s="84" t="s">
        <v>187</v>
      </c>
      <c r="LWN1380" s="84">
        <v>660</v>
      </c>
      <c r="LWQ1380" s="84" t="s">
        <v>187</v>
      </c>
      <c r="LXD1380" s="84">
        <v>660</v>
      </c>
      <c r="LXG1380" s="84" t="s">
        <v>187</v>
      </c>
      <c r="LXT1380" s="84">
        <v>660</v>
      </c>
      <c r="LXW1380" s="84" t="s">
        <v>187</v>
      </c>
      <c r="LYJ1380" s="84">
        <v>660</v>
      </c>
      <c r="LYM1380" s="84" t="s">
        <v>187</v>
      </c>
      <c r="LYZ1380" s="84">
        <v>660</v>
      </c>
      <c r="LZC1380" s="84" t="s">
        <v>187</v>
      </c>
      <c r="LZP1380" s="84">
        <v>660</v>
      </c>
      <c r="LZS1380" s="84" t="s">
        <v>187</v>
      </c>
      <c r="MAF1380" s="84">
        <v>660</v>
      </c>
      <c r="MAI1380" s="84" t="s">
        <v>187</v>
      </c>
      <c r="MAV1380" s="84">
        <v>660</v>
      </c>
      <c r="MAY1380" s="84" t="s">
        <v>187</v>
      </c>
      <c r="MBL1380" s="84">
        <v>660</v>
      </c>
      <c r="MBO1380" s="84" t="s">
        <v>187</v>
      </c>
      <c r="MCB1380" s="84">
        <v>660</v>
      </c>
      <c r="MCE1380" s="84" t="s">
        <v>187</v>
      </c>
      <c r="MCR1380" s="84">
        <v>660</v>
      </c>
      <c r="MCU1380" s="84" t="s">
        <v>187</v>
      </c>
      <c r="MDH1380" s="84">
        <v>660</v>
      </c>
      <c r="MDK1380" s="84" t="s">
        <v>187</v>
      </c>
      <c r="MDX1380" s="84">
        <v>660</v>
      </c>
      <c r="MEA1380" s="84" t="s">
        <v>187</v>
      </c>
      <c r="MEN1380" s="84">
        <v>660</v>
      </c>
      <c r="MEQ1380" s="84" t="s">
        <v>187</v>
      </c>
      <c r="MFD1380" s="84">
        <v>660</v>
      </c>
      <c r="MFG1380" s="84" t="s">
        <v>187</v>
      </c>
      <c r="MFT1380" s="84">
        <v>660</v>
      </c>
      <c r="MFW1380" s="84" t="s">
        <v>187</v>
      </c>
      <c r="MGJ1380" s="84">
        <v>660</v>
      </c>
      <c r="MGM1380" s="84" t="s">
        <v>187</v>
      </c>
      <c r="MGZ1380" s="84">
        <v>660</v>
      </c>
      <c r="MHC1380" s="84" t="s">
        <v>187</v>
      </c>
      <c r="MHP1380" s="84">
        <v>660</v>
      </c>
      <c r="MHS1380" s="84" t="s">
        <v>187</v>
      </c>
      <c r="MIF1380" s="84">
        <v>660</v>
      </c>
      <c r="MII1380" s="84" t="s">
        <v>187</v>
      </c>
      <c r="MIV1380" s="84">
        <v>660</v>
      </c>
      <c r="MIY1380" s="84" t="s">
        <v>187</v>
      </c>
      <c r="MJL1380" s="84">
        <v>660</v>
      </c>
      <c r="MJO1380" s="84" t="s">
        <v>187</v>
      </c>
      <c r="MKB1380" s="84">
        <v>660</v>
      </c>
      <c r="MKE1380" s="84" t="s">
        <v>187</v>
      </c>
      <c r="MKR1380" s="84">
        <v>660</v>
      </c>
      <c r="MKU1380" s="84" t="s">
        <v>187</v>
      </c>
      <c r="MLH1380" s="84">
        <v>660</v>
      </c>
      <c r="MLK1380" s="84" t="s">
        <v>187</v>
      </c>
      <c r="MLX1380" s="84">
        <v>660</v>
      </c>
      <c r="MMA1380" s="84" t="s">
        <v>187</v>
      </c>
      <c r="MMN1380" s="84">
        <v>660</v>
      </c>
      <c r="MMQ1380" s="84" t="s">
        <v>187</v>
      </c>
      <c r="MND1380" s="84">
        <v>660</v>
      </c>
      <c r="MNG1380" s="84" t="s">
        <v>187</v>
      </c>
      <c r="MNT1380" s="84">
        <v>660</v>
      </c>
      <c r="MNW1380" s="84" t="s">
        <v>187</v>
      </c>
      <c r="MOJ1380" s="84">
        <v>660</v>
      </c>
      <c r="MOM1380" s="84" t="s">
        <v>187</v>
      </c>
      <c r="MOZ1380" s="84">
        <v>660</v>
      </c>
      <c r="MPC1380" s="84" t="s">
        <v>187</v>
      </c>
      <c r="MPP1380" s="84">
        <v>660</v>
      </c>
      <c r="MPS1380" s="84" t="s">
        <v>187</v>
      </c>
      <c r="MQF1380" s="84">
        <v>660</v>
      </c>
      <c r="MQI1380" s="84" t="s">
        <v>187</v>
      </c>
      <c r="MQV1380" s="84">
        <v>660</v>
      </c>
      <c r="MQY1380" s="84" t="s">
        <v>187</v>
      </c>
      <c r="MRL1380" s="84">
        <v>660</v>
      </c>
      <c r="MRO1380" s="84" t="s">
        <v>187</v>
      </c>
      <c r="MSB1380" s="84">
        <v>660</v>
      </c>
      <c r="MSE1380" s="84" t="s">
        <v>187</v>
      </c>
      <c r="MSR1380" s="84">
        <v>660</v>
      </c>
      <c r="MSU1380" s="84" t="s">
        <v>187</v>
      </c>
      <c r="MTH1380" s="84">
        <v>660</v>
      </c>
      <c r="MTK1380" s="84" t="s">
        <v>187</v>
      </c>
      <c r="MTX1380" s="84">
        <v>660</v>
      </c>
      <c r="MUA1380" s="84" t="s">
        <v>187</v>
      </c>
      <c r="MUN1380" s="84">
        <v>660</v>
      </c>
      <c r="MUQ1380" s="84" t="s">
        <v>187</v>
      </c>
      <c r="MVD1380" s="84">
        <v>660</v>
      </c>
      <c r="MVG1380" s="84" t="s">
        <v>187</v>
      </c>
      <c r="MVT1380" s="84">
        <v>660</v>
      </c>
      <c r="MVW1380" s="84" t="s">
        <v>187</v>
      </c>
      <c r="MWJ1380" s="84">
        <v>660</v>
      </c>
      <c r="MWM1380" s="84" t="s">
        <v>187</v>
      </c>
      <c r="MWZ1380" s="84">
        <v>660</v>
      </c>
      <c r="MXC1380" s="84" t="s">
        <v>187</v>
      </c>
      <c r="MXP1380" s="84">
        <v>660</v>
      </c>
      <c r="MXS1380" s="84" t="s">
        <v>187</v>
      </c>
      <c r="MYF1380" s="84">
        <v>660</v>
      </c>
      <c r="MYI1380" s="84" t="s">
        <v>187</v>
      </c>
      <c r="MYV1380" s="84">
        <v>660</v>
      </c>
      <c r="MYY1380" s="84" t="s">
        <v>187</v>
      </c>
      <c r="MZL1380" s="84">
        <v>660</v>
      </c>
      <c r="MZO1380" s="84" t="s">
        <v>187</v>
      </c>
      <c r="NAB1380" s="84">
        <v>660</v>
      </c>
      <c r="NAE1380" s="84" t="s">
        <v>187</v>
      </c>
      <c r="NAR1380" s="84">
        <v>660</v>
      </c>
      <c r="NAU1380" s="84" t="s">
        <v>187</v>
      </c>
      <c r="NBH1380" s="84">
        <v>660</v>
      </c>
      <c r="NBK1380" s="84" t="s">
        <v>187</v>
      </c>
      <c r="NBX1380" s="84">
        <v>660</v>
      </c>
      <c r="NCA1380" s="84" t="s">
        <v>187</v>
      </c>
      <c r="NCN1380" s="84">
        <v>660</v>
      </c>
      <c r="NCQ1380" s="84" t="s">
        <v>187</v>
      </c>
      <c r="NDD1380" s="84">
        <v>660</v>
      </c>
      <c r="NDG1380" s="84" t="s">
        <v>187</v>
      </c>
      <c r="NDT1380" s="84">
        <v>660</v>
      </c>
      <c r="NDW1380" s="84" t="s">
        <v>187</v>
      </c>
      <c r="NEJ1380" s="84">
        <v>660</v>
      </c>
      <c r="NEM1380" s="84" t="s">
        <v>187</v>
      </c>
      <c r="NEZ1380" s="84">
        <v>660</v>
      </c>
      <c r="NFC1380" s="84" t="s">
        <v>187</v>
      </c>
      <c r="NFP1380" s="84">
        <v>660</v>
      </c>
      <c r="NFS1380" s="84" t="s">
        <v>187</v>
      </c>
      <c r="NGF1380" s="84">
        <v>660</v>
      </c>
      <c r="NGI1380" s="84" t="s">
        <v>187</v>
      </c>
      <c r="NGV1380" s="84">
        <v>660</v>
      </c>
      <c r="NGY1380" s="84" t="s">
        <v>187</v>
      </c>
      <c r="NHL1380" s="84">
        <v>660</v>
      </c>
      <c r="NHO1380" s="84" t="s">
        <v>187</v>
      </c>
      <c r="NIB1380" s="84">
        <v>660</v>
      </c>
      <c r="NIE1380" s="84" t="s">
        <v>187</v>
      </c>
      <c r="NIR1380" s="84">
        <v>660</v>
      </c>
      <c r="NIU1380" s="84" t="s">
        <v>187</v>
      </c>
      <c r="NJH1380" s="84">
        <v>660</v>
      </c>
      <c r="NJK1380" s="84" t="s">
        <v>187</v>
      </c>
      <c r="NJX1380" s="84">
        <v>660</v>
      </c>
      <c r="NKA1380" s="84" t="s">
        <v>187</v>
      </c>
      <c r="NKN1380" s="84">
        <v>660</v>
      </c>
      <c r="NKQ1380" s="84" t="s">
        <v>187</v>
      </c>
      <c r="NLD1380" s="84">
        <v>660</v>
      </c>
      <c r="NLG1380" s="84" t="s">
        <v>187</v>
      </c>
      <c r="NLT1380" s="84">
        <v>660</v>
      </c>
      <c r="NLW1380" s="84" t="s">
        <v>187</v>
      </c>
      <c r="NMJ1380" s="84">
        <v>660</v>
      </c>
      <c r="NMM1380" s="84" t="s">
        <v>187</v>
      </c>
      <c r="NMZ1380" s="84">
        <v>660</v>
      </c>
      <c r="NNC1380" s="84" t="s">
        <v>187</v>
      </c>
      <c r="NNP1380" s="84">
        <v>660</v>
      </c>
      <c r="NNS1380" s="84" t="s">
        <v>187</v>
      </c>
      <c r="NOF1380" s="84">
        <v>660</v>
      </c>
      <c r="NOI1380" s="84" t="s">
        <v>187</v>
      </c>
      <c r="NOV1380" s="84">
        <v>660</v>
      </c>
      <c r="NOY1380" s="84" t="s">
        <v>187</v>
      </c>
      <c r="NPL1380" s="84">
        <v>660</v>
      </c>
      <c r="NPO1380" s="84" t="s">
        <v>187</v>
      </c>
      <c r="NQB1380" s="84">
        <v>660</v>
      </c>
      <c r="NQE1380" s="84" t="s">
        <v>187</v>
      </c>
      <c r="NQR1380" s="84">
        <v>660</v>
      </c>
      <c r="NQU1380" s="84" t="s">
        <v>187</v>
      </c>
      <c r="NRH1380" s="84">
        <v>660</v>
      </c>
      <c r="NRK1380" s="84" t="s">
        <v>187</v>
      </c>
      <c r="NRX1380" s="84">
        <v>660</v>
      </c>
      <c r="NSA1380" s="84" t="s">
        <v>187</v>
      </c>
      <c r="NSN1380" s="84">
        <v>660</v>
      </c>
      <c r="NSQ1380" s="84" t="s">
        <v>187</v>
      </c>
      <c r="NTD1380" s="84">
        <v>660</v>
      </c>
      <c r="NTG1380" s="84" t="s">
        <v>187</v>
      </c>
      <c r="NTT1380" s="84">
        <v>660</v>
      </c>
      <c r="NTW1380" s="84" t="s">
        <v>187</v>
      </c>
      <c r="NUJ1380" s="84">
        <v>660</v>
      </c>
      <c r="NUM1380" s="84" t="s">
        <v>187</v>
      </c>
      <c r="NUZ1380" s="84">
        <v>660</v>
      </c>
      <c r="NVC1380" s="84" t="s">
        <v>187</v>
      </c>
      <c r="NVP1380" s="84">
        <v>660</v>
      </c>
      <c r="NVS1380" s="84" t="s">
        <v>187</v>
      </c>
      <c r="NWF1380" s="84">
        <v>660</v>
      </c>
      <c r="NWI1380" s="84" t="s">
        <v>187</v>
      </c>
      <c r="NWV1380" s="84">
        <v>660</v>
      </c>
      <c r="NWY1380" s="84" t="s">
        <v>187</v>
      </c>
      <c r="NXL1380" s="84">
        <v>660</v>
      </c>
      <c r="NXO1380" s="84" t="s">
        <v>187</v>
      </c>
      <c r="NYB1380" s="84">
        <v>660</v>
      </c>
      <c r="NYE1380" s="84" t="s">
        <v>187</v>
      </c>
      <c r="NYR1380" s="84">
        <v>660</v>
      </c>
      <c r="NYU1380" s="84" t="s">
        <v>187</v>
      </c>
      <c r="NZH1380" s="84">
        <v>660</v>
      </c>
      <c r="NZK1380" s="84" t="s">
        <v>187</v>
      </c>
      <c r="NZX1380" s="84">
        <v>660</v>
      </c>
      <c r="OAA1380" s="84" t="s">
        <v>187</v>
      </c>
      <c r="OAN1380" s="84">
        <v>660</v>
      </c>
      <c r="OAQ1380" s="84" t="s">
        <v>187</v>
      </c>
      <c r="OBD1380" s="84">
        <v>660</v>
      </c>
      <c r="OBG1380" s="84" t="s">
        <v>187</v>
      </c>
      <c r="OBT1380" s="84">
        <v>660</v>
      </c>
      <c r="OBW1380" s="84" t="s">
        <v>187</v>
      </c>
      <c r="OCJ1380" s="84">
        <v>660</v>
      </c>
      <c r="OCM1380" s="84" t="s">
        <v>187</v>
      </c>
      <c r="OCZ1380" s="84">
        <v>660</v>
      </c>
      <c r="ODC1380" s="84" t="s">
        <v>187</v>
      </c>
      <c r="ODP1380" s="84">
        <v>660</v>
      </c>
      <c r="ODS1380" s="84" t="s">
        <v>187</v>
      </c>
      <c r="OEF1380" s="84">
        <v>660</v>
      </c>
      <c r="OEI1380" s="84" t="s">
        <v>187</v>
      </c>
      <c r="OEV1380" s="84">
        <v>660</v>
      </c>
      <c r="OEY1380" s="84" t="s">
        <v>187</v>
      </c>
      <c r="OFL1380" s="84">
        <v>660</v>
      </c>
      <c r="OFO1380" s="84" t="s">
        <v>187</v>
      </c>
      <c r="OGB1380" s="84">
        <v>660</v>
      </c>
      <c r="OGE1380" s="84" t="s">
        <v>187</v>
      </c>
      <c r="OGR1380" s="84">
        <v>660</v>
      </c>
      <c r="OGU1380" s="84" t="s">
        <v>187</v>
      </c>
      <c r="OHH1380" s="84">
        <v>660</v>
      </c>
      <c r="OHK1380" s="84" t="s">
        <v>187</v>
      </c>
      <c r="OHX1380" s="84">
        <v>660</v>
      </c>
      <c r="OIA1380" s="84" t="s">
        <v>187</v>
      </c>
      <c r="OIN1380" s="84">
        <v>660</v>
      </c>
      <c r="OIQ1380" s="84" t="s">
        <v>187</v>
      </c>
      <c r="OJD1380" s="84">
        <v>660</v>
      </c>
      <c r="OJG1380" s="84" t="s">
        <v>187</v>
      </c>
      <c r="OJT1380" s="84">
        <v>660</v>
      </c>
      <c r="OJW1380" s="84" t="s">
        <v>187</v>
      </c>
      <c r="OKJ1380" s="84">
        <v>660</v>
      </c>
      <c r="OKM1380" s="84" t="s">
        <v>187</v>
      </c>
      <c r="OKZ1380" s="84">
        <v>660</v>
      </c>
      <c r="OLC1380" s="84" t="s">
        <v>187</v>
      </c>
      <c r="OLP1380" s="84">
        <v>660</v>
      </c>
      <c r="OLS1380" s="84" t="s">
        <v>187</v>
      </c>
      <c r="OMF1380" s="84">
        <v>660</v>
      </c>
      <c r="OMI1380" s="84" t="s">
        <v>187</v>
      </c>
      <c r="OMV1380" s="84">
        <v>660</v>
      </c>
      <c r="OMY1380" s="84" t="s">
        <v>187</v>
      </c>
      <c r="ONL1380" s="84">
        <v>660</v>
      </c>
      <c r="ONO1380" s="84" t="s">
        <v>187</v>
      </c>
      <c r="OOB1380" s="84">
        <v>660</v>
      </c>
      <c r="OOE1380" s="84" t="s">
        <v>187</v>
      </c>
      <c r="OOR1380" s="84">
        <v>660</v>
      </c>
      <c r="OOU1380" s="84" t="s">
        <v>187</v>
      </c>
      <c r="OPH1380" s="84">
        <v>660</v>
      </c>
      <c r="OPK1380" s="84" t="s">
        <v>187</v>
      </c>
      <c r="OPX1380" s="84">
        <v>660</v>
      </c>
      <c r="OQA1380" s="84" t="s">
        <v>187</v>
      </c>
      <c r="OQN1380" s="84">
        <v>660</v>
      </c>
      <c r="OQQ1380" s="84" t="s">
        <v>187</v>
      </c>
      <c r="ORD1380" s="84">
        <v>660</v>
      </c>
      <c r="ORG1380" s="84" t="s">
        <v>187</v>
      </c>
      <c r="ORT1380" s="84">
        <v>660</v>
      </c>
      <c r="ORW1380" s="84" t="s">
        <v>187</v>
      </c>
      <c r="OSJ1380" s="84">
        <v>660</v>
      </c>
      <c r="OSM1380" s="84" t="s">
        <v>187</v>
      </c>
      <c r="OSZ1380" s="84">
        <v>660</v>
      </c>
      <c r="OTC1380" s="84" t="s">
        <v>187</v>
      </c>
      <c r="OTP1380" s="84">
        <v>660</v>
      </c>
      <c r="OTS1380" s="84" t="s">
        <v>187</v>
      </c>
      <c r="OUF1380" s="84">
        <v>660</v>
      </c>
      <c r="OUI1380" s="84" t="s">
        <v>187</v>
      </c>
      <c r="OUV1380" s="84">
        <v>660</v>
      </c>
      <c r="OUY1380" s="84" t="s">
        <v>187</v>
      </c>
      <c r="OVL1380" s="84">
        <v>660</v>
      </c>
      <c r="OVO1380" s="84" t="s">
        <v>187</v>
      </c>
      <c r="OWB1380" s="84">
        <v>660</v>
      </c>
      <c r="OWE1380" s="84" t="s">
        <v>187</v>
      </c>
      <c r="OWR1380" s="84">
        <v>660</v>
      </c>
      <c r="OWU1380" s="84" t="s">
        <v>187</v>
      </c>
      <c r="OXH1380" s="84">
        <v>660</v>
      </c>
      <c r="OXK1380" s="84" t="s">
        <v>187</v>
      </c>
      <c r="OXX1380" s="84">
        <v>660</v>
      </c>
      <c r="OYA1380" s="84" t="s">
        <v>187</v>
      </c>
      <c r="OYN1380" s="84">
        <v>660</v>
      </c>
      <c r="OYQ1380" s="84" t="s">
        <v>187</v>
      </c>
      <c r="OZD1380" s="84">
        <v>660</v>
      </c>
      <c r="OZG1380" s="84" t="s">
        <v>187</v>
      </c>
      <c r="OZT1380" s="84">
        <v>660</v>
      </c>
      <c r="OZW1380" s="84" t="s">
        <v>187</v>
      </c>
      <c r="PAJ1380" s="84">
        <v>660</v>
      </c>
      <c r="PAM1380" s="84" t="s">
        <v>187</v>
      </c>
      <c r="PAZ1380" s="84">
        <v>660</v>
      </c>
      <c r="PBC1380" s="84" t="s">
        <v>187</v>
      </c>
      <c r="PBP1380" s="84">
        <v>660</v>
      </c>
      <c r="PBS1380" s="84" t="s">
        <v>187</v>
      </c>
      <c r="PCF1380" s="84">
        <v>660</v>
      </c>
      <c r="PCI1380" s="84" t="s">
        <v>187</v>
      </c>
      <c r="PCV1380" s="84">
        <v>660</v>
      </c>
      <c r="PCY1380" s="84" t="s">
        <v>187</v>
      </c>
      <c r="PDL1380" s="84">
        <v>660</v>
      </c>
      <c r="PDO1380" s="84" t="s">
        <v>187</v>
      </c>
      <c r="PEB1380" s="84">
        <v>660</v>
      </c>
      <c r="PEE1380" s="84" t="s">
        <v>187</v>
      </c>
      <c r="PER1380" s="84">
        <v>660</v>
      </c>
      <c r="PEU1380" s="84" t="s">
        <v>187</v>
      </c>
      <c r="PFH1380" s="84">
        <v>660</v>
      </c>
      <c r="PFK1380" s="84" t="s">
        <v>187</v>
      </c>
      <c r="PFX1380" s="84">
        <v>660</v>
      </c>
      <c r="PGA1380" s="84" t="s">
        <v>187</v>
      </c>
      <c r="PGN1380" s="84">
        <v>660</v>
      </c>
      <c r="PGQ1380" s="84" t="s">
        <v>187</v>
      </c>
      <c r="PHD1380" s="84">
        <v>660</v>
      </c>
      <c r="PHG1380" s="84" t="s">
        <v>187</v>
      </c>
      <c r="PHT1380" s="84">
        <v>660</v>
      </c>
      <c r="PHW1380" s="84" t="s">
        <v>187</v>
      </c>
      <c r="PIJ1380" s="84">
        <v>660</v>
      </c>
      <c r="PIM1380" s="84" t="s">
        <v>187</v>
      </c>
      <c r="PIZ1380" s="84">
        <v>660</v>
      </c>
      <c r="PJC1380" s="84" t="s">
        <v>187</v>
      </c>
      <c r="PJP1380" s="84">
        <v>660</v>
      </c>
      <c r="PJS1380" s="84" t="s">
        <v>187</v>
      </c>
      <c r="PKF1380" s="84">
        <v>660</v>
      </c>
      <c r="PKI1380" s="84" t="s">
        <v>187</v>
      </c>
      <c r="PKV1380" s="84">
        <v>660</v>
      </c>
      <c r="PKY1380" s="84" t="s">
        <v>187</v>
      </c>
      <c r="PLL1380" s="84">
        <v>660</v>
      </c>
      <c r="PLO1380" s="84" t="s">
        <v>187</v>
      </c>
      <c r="PMB1380" s="84">
        <v>660</v>
      </c>
      <c r="PME1380" s="84" t="s">
        <v>187</v>
      </c>
      <c r="PMR1380" s="84">
        <v>660</v>
      </c>
      <c r="PMU1380" s="84" t="s">
        <v>187</v>
      </c>
      <c r="PNH1380" s="84">
        <v>660</v>
      </c>
      <c r="PNK1380" s="84" t="s">
        <v>187</v>
      </c>
      <c r="PNX1380" s="84">
        <v>660</v>
      </c>
      <c r="POA1380" s="84" t="s">
        <v>187</v>
      </c>
      <c r="PON1380" s="84">
        <v>660</v>
      </c>
      <c r="POQ1380" s="84" t="s">
        <v>187</v>
      </c>
      <c r="PPD1380" s="84">
        <v>660</v>
      </c>
      <c r="PPG1380" s="84" t="s">
        <v>187</v>
      </c>
      <c r="PPT1380" s="84">
        <v>660</v>
      </c>
      <c r="PPW1380" s="84" t="s">
        <v>187</v>
      </c>
      <c r="PQJ1380" s="84">
        <v>660</v>
      </c>
      <c r="PQM1380" s="84" t="s">
        <v>187</v>
      </c>
      <c r="PQZ1380" s="84">
        <v>660</v>
      </c>
      <c r="PRC1380" s="84" t="s">
        <v>187</v>
      </c>
      <c r="PRP1380" s="84">
        <v>660</v>
      </c>
      <c r="PRS1380" s="84" t="s">
        <v>187</v>
      </c>
      <c r="PSF1380" s="84">
        <v>660</v>
      </c>
      <c r="PSI1380" s="84" t="s">
        <v>187</v>
      </c>
      <c r="PSV1380" s="84">
        <v>660</v>
      </c>
      <c r="PSY1380" s="84" t="s">
        <v>187</v>
      </c>
      <c r="PTL1380" s="84">
        <v>660</v>
      </c>
      <c r="PTO1380" s="84" t="s">
        <v>187</v>
      </c>
      <c r="PUB1380" s="84">
        <v>660</v>
      </c>
      <c r="PUE1380" s="84" t="s">
        <v>187</v>
      </c>
      <c r="PUR1380" s="84">
        <v>660</v>
      </c>
      <c r="PUU1380" s="84" t="s">
        <v>187</v>
      </c>
      <c r="PVH1380" s="84">
        <v>660</v>
      </c>
      <c r="PVK1380" s="84" t="s">
        <v>187</v>
      </c>
      <c r="PVX1380" s="84">
        <v>660</v>
      </c>
      <c r="PWA1380" s="84" t="s">
        <v>187</v>
      </c>
      <c r="PWN1380" s="84">
        <v>660</v>
      </c>
      <c r="PWQ1380" s="84" t="s">
        <v>187</v>
      </c>
      <c r="PXD1380" s="84">
        <v>660</v>
      </c>
      <c r="PXG1380" s="84" t="s">
        <v>187</v>
      </c>
      <c r="PXT1380" s="84">
        <v>660</v>
      </c>
      <c r="PXW1380" s="84" t="s">
        <v>187</v>
      </c>
      <c r="PYJ1380" s="84">
        <v>660</v>
      </c>
      <c r="PYM1380" s="84" t="s">
        <v>187</v>
      </c>
      <c r="PYZ1380" s="84">
        <v>660</v>
      </c>
      <c r="PZC1380" s="84" t="s">
        <v>187</v>
      </c>
      <c r="PZP1380" s="84">
        <v>660</v>
      </c>
      <c r="PZS1380" s="84" t="s">
        <v>187</v>
      </c>
      <c r="QAF1380" s="84">
        <v>660</v>
      </c>
      <c r="QAI1380" s="84" t="s">
        <v>187</v>
      </c>
      <c r="QAV1380" s="84">
        <v>660</v>
      </c>
      <c r="QAY1380" s="84" t="s">
        <v>187</v>
      </c>
      <c r="QBL1380" s="84">
        <v>660</v>
      </c>
      <c r="QBO1380" s="84" t="s">
        <v>187</v>
      </c>
      <c r="QCB1380" s="84">
        <v>660</v>
      </c>
      <c r="QCE1380" s="84" t="s">
        <v>187</v>
      </c>
      <c r="QCR1380" s="84">
        <v>660</v>
      </c>
      <c r="QCU1380" s="84" t="s">
        <v>187</v>
      </c>
      <c r="QDH1380" s="84">
        <v>660</v>
      </c>
      <c r="QDK1380" s="84" t="s">
        <v>187</v>
      </c>
      <c r="QDX1380" s="84">
        <v>660</v>
      </c>
      <c r="QEA1380" s="84" t="s">
        <v>187</v>
      </c>
      <c r="QEN1380" s="84">
        <v>660</v>
      </c>
      <c r="QEQ1380" s="84" t="s">
        <v>187</v>
      </c>
      <c r="QFD1380" s="84">
        <v>660</v>
      </c>
      <c r="QFG1380" s="84" t="s">
        <v>187</v>
      </c>
      <c r="QFT1380" s="84">
        <v>660</v>
      </c>
      <c r="QFW1380" s="84" t="s">
        <v>187</v>
      </c>
      <c r="QGJ1380" s="84">
        <v>660</v>
      </c>
      <c r="QGM1380" s="84" t="s">
        <v>187</v>
      </c>
      <c r="QGZ1380" s="84">
        <v>660</v>
      </c>
      <c r="QHC1380" s="84" t="s">
        <v>187</v>
      </c>
      <c r="QHP1380" s="84">
        <v>660</v>
      </c>
      <c r="QHS1380" s="84" t="s">
        <v>187</v>
      </c>
      <c r="QIF1380" s="84">
        <v>660</v>
      </c>
      <c r="QII1380" s="84" t="s">
        <v>187</v>
      </c>
      <c r="QIV1380" s="84">
        <v>660</v>
      </c>
      <c r="QIY1380" s="84" t="s">
        <v>187</v>
      </c>
      <c r="QJL1380" s="84">
        <v>660</v>
      </c>
      <c r="QJO1380" s="84" t="s">
        <v>187</v>
      </c>
      <c r="QKB1380" s="84">
        <v>660</v>
      </c>
      <c r="QKE1380" s="84" t="s">
        <v>187</v>
      </c>
      <c r="QKR1380" s="84">
        <v>660</v>
      </c>
      <c r="QKU1380" s="84" t="s">
        <v>187</v>
      </c>
      <c r="QLH1380" s="84">
        <v>660</v>
      </c>
      <c r="QLK1380" s="84" t="s">
        <v>187</v>
      </c>
      <c r="QLX1380" s="84">
        <v>660</v>
      </c>
      <c r="QMA1380" s="84" t="s">
        <v>187</v>
      </c>
      <c r="QMN1380" s="84">
        <v>660</v>
      </c>
      <c r="QMQ1380" s="84" t="s">
        <v>187</v>
      </c>
      <c r="QND1380" s="84">
        <v>660</v>
      </c>
      <c r="QNG1380" s="84" t="s">
        <v>187</v>
      </c>
      <c r="QNT1380" s="84">
        <v>660</v>
      </c>
      <c r="QNW1380" s="84" t="s">
        <v>187</v>
      </c>
      <c r="QOJ1380" s="84">
        <v>660</v>
      </c>
      <c r="QOM1380" s="84" t="s">
        <v>187</v>
      </c>
      <c r="QOZ1380" s="84">
        <v>660</v>
      </c>
      <c r="QPC1380" s="84" t="s">
        <v>187</v>
      </c>
      <c r="QPP1380" s="84">
        <v>660</v>
      </c>
      <c r="QPS1380" s="84" t="s">
        <v>187</v>
      </c>
      <c r="QQF1380" s="84">
        <v>660</v>
      </c>
      <c r="QQI1380" s="84" t="s">
        <v>187</v>
      </c>
      <c r="QQV1380" s="84">
        <v>660</v>
      </c>
      <c r="QQY1380" s="84" t="s">
        <v>187</v>
      </c>
      <c r="QRL1380" s="84">
        <v>660</v>
      </c>
      <c r="QRO1380" s="84" t="s">
        <v>187</v>
      </c>
      <c r="QSB1380" s="84">
        <v>660</v>
      </c>
      <c r="QSE1380" s="84" t="s">
        <v>187</v>
      </c>
      <c r="QSR1380" s="84">
        <v>660</v>
      </c>
      <c r="QSU1380" s="84" t="s">
        <v>187</v>
      </c>
      <c r="QTH1380" s="84">
        <v>660</v>
      </c>
      <c r="QTK1380" s="84" t="s">
        <v>187</v>
      </c>
      <c r="QTX1380" s="84">
        <v>660</v>
      </c>
      <c r="QUA1380" s="84" t="s">
        <v>187</v>
      </c>
      <c r="QUN1380" s="84">
        <v>660</v>
      </c>
      <c r="QUQ1380" s="84" t="s">
        <v>187</v>
      </c>
      <c r="QVD1380" s="84">
        <v>660</v>
      </c>
      <c r="QVG1380" s="84" t="s">
        <v>187</v>
      </c>
      <c r="QVT1380" s="84">
        <v>660</v>
      </c>
      <c r="QVW1380" s="84" t="s">
        <v>187</v>
      </c>
      <c r="QWJ1380" s="84">
        <v>660</v>
      </c>
      <c r="QWM1380" s="84" t="s">
        <v>187</v>
      </c>
      <c r="QWZ1380" s="84">
        <v>660</v>
      </c>
      <c r="QXC1380" s="84" t="s">
        <v>187</v>
      </c>
      <c r="QXP1380" s="84">
        <v>660</v>
      </c>
      <c r="QXS1380" s="84" t="s">
        <v>187</v>
      </c>
      <c r="QYF1380" s="84">
        <v>660</v>
      </c>
      <c r="QYI1380" s="84" t="s">
        <v>187</v>
      </c>
      <c r="QYV1380" s="84">
        <v>660</v>
      </c>
      <c r="QYY1380" s="84" t="s">
        <v>187</v>
      </c>
      <c r="QZL1380" s="84">
        <v>660</v>
      </c>
      <c r="QZO1380" s="84" t="s">
        <v>187</v>
      </c>
      <c r="RAB1380" s="84">
        <v>660</v>
      </c>
      <c r="RAE1380" s="84" t="s">
        <v>187</v>
      </c>
      <c r="RAR1380" s="84">
        <v>660</v>
      </c>
      <c r="RAU1380" s="84" t="s">
        <v>187</v>
      </c>
      <c r="RBH1380" s="84">
        <v>660</v>
      </c>
      <c r="RBK1380" s="84" t="s">
        <v>187</v>
      </c>
      <c r="RBX1380" s="84">
        <v>660</v>
      </c>
      <c r="RCA1380" s="84" t="s">
        <v>187</v>
      </c>
      <c r="RCN1380" s="84">
        <v>660</v>
      </c>
      <c r="RCQ1380" s="84" t="s">
        <v>187</v>
      </c>
      <c r="RDD1380" s="84">
        <v>660</v>
      </c>
      <c r="RDG1380" s="84" t="s">
        <v>187</v>
      </c>
      <c r="RDT1380" s="84">
        <v>660</v>
      </c>
      <c r="RDW1380" s="84" t="s">
        <v>187</v>
      </c>
      <c r="REJ1380" s="84">
        <v>660</v>
      </c>
      <c r="REM1380" s="84" t="s">
        <v>187</v>
      </c>
      <c r="REZ1380" s="84">
        <v>660</v>
      </c>
      <c r="RFC1380" s="84" t="s">
        <v>187</v>
      </c>
      <c r="RFP1380" s="84">
        <v>660</v>
      </c>
      <c r="RFS1380" s="84" t="s">
        <v>187</v>
      </c>
      <c r="RGF1380" s="84">
        <v>660</v>
      </c>
      <c r="RGI1380" s="84" t="s">
        <v>187</v>
      </c>
      <c r="RGV1380" s="84">
        <v>660</v>
      </c>
      <c r="RGY1380" s="84" t="s">
        <v>187</v>
      </c>
      <c r="RHL1380" s="84">
        <v>660</v>
      </c>
      <c r="RHO1380" s="84" t="s">
        <v>187</v>
      </c>
      <c r="RIB1380" s="84">
        <v>660</v>
      </c>
      <c r="RIE1380" s="84" t="s">
        <v>187</v>
      </c>
      <c r="RIR1380" s="84">
        <v>660</v>
      </c>
      <c r="RIU1380" s="84" t="s">
        <v>187</v>
      </c>
      <c r="RJH1380" s="84">
        <v>660</v>
      </c>
      <c r="RJK1380" s="84" t="s">
        <v>187</v>
      </c>
      <c r="RJX1380" s="84">
        <v>660</v>
      </c>
      <c r="RKA1380" s="84" t="s">
        <v>187</v>
      </c>
      <c r="RKN1380" s="84">
        <v>660</v>
      </c>
      <c r="RKQ1380" s="84" t="s">
        <v>187</v>
      </c>
      <c r="RLD1380" s="84">
        <v>660</v>
      </c>
      <c r="RLG1380" s="84" t="s">
        <v>187</v>
      </c>
      <c r="RLT1380" s="84">
        <v>660</v>
      </c>
      <c r="RLW1380" s="84" t="s">
        <v>187</v>
      </c>
      <c r="RMJ1380" s="84">
        <v>660</v>
      </c>
      <c r="RMM1380" s="84" t="s">
        <v>187</v>
      </c>
      <c r="RMZ1380" s="84">
        <v>660</v>
      </c>
      <c r="RNC1380" s="84" t="s">
        <v>187</v>
      </c>
      <c r="RNP1380" s="84">
        <v>660</v>
      </c>
      <c r="RNS1380" s="84" t="s">
        <v>187</v>
      </c>
      <c r="ROF1380" s="84">
        <v>660</v>
      </c>
      <c r="ROI1380" s="84" t="s">
        <v>187</v>
      </c>
      <c r="ROV1380" s="84">
        <v>660</v>
      </c>
      <c r="ROY1380" s="84" t="s">
        <v>187</v>
      </c>
      <c r="RPL1380" s="84">
        <v>660</v>
      </c>
      <c r="RPO1380" s="84" t="s">
        <v>187</v>
      </c>
      <c r="RQB1380" s="84">
        <v>660</v>
      </c>
      <c r="RQE1380" s="84" t="s">
        <v>187</v>
      </c>
      <c r="RQR1380" s="84">
        <v>660</v>
      </c>
      <c r="RQU1380" s="84" t="s">
        <v>187</v>
      </c>
      <c r="RRH1380" s="84">
        <v>660</v>
      </c>
      <c r="RRK1380" s="84" t="s">
        <v>187</v>
      </c>
      <c r="RRX1380" s="84">
        <v>660</v>
      </c>
      <c r="RSA1380" s="84" t="s">
        <v>187</v>
      </c>
      <c r="RSN1380" s="84">
        <v>660</v>
      </c>
      <c r="RSQ1380" s="84" t="s">
        <v>187</v>
      </c>
      <c r="RTD1380" s="84">
        <v>660</v>
      </c>
      <c r="RTG1380" s="84" t="s">
        <v>187</v>
      </c>
      <c r="RTT1380" s="84">
        <v>660</v>
      </c>
      <c r="RTW1380" s="84" t="s">
        <v>187</v>
      </c>
      <c r="RUJ1380" s="84">
        <v>660</v>
      </c>
      <c r="RUM1380" s="84" t="s">
        <v>187</v>
      </c>
      <c r="RUZ1380" s="84">
        <v>660</v>
      </c>
      <c r="RVC1380" s="84" t="s">
        <v>187</v>
      </c>
      <c r="RVP1380" s="84">
        <v>660</v>
      </c>
      <c r="RVS1380" s="84" t="s">
        <v>187</v>
      </c>
      <c r="RWF1380" s="84">
        <v>660</v>
      </c>
      <c r="RWI1380" s="84" t="s">
        <v>187</v>
      </c>
      <c r="RWV1380" s="84">
        <v>660</v>
      </c>
      <c r="RWY1380" s="84" t="s">
        <v>187</v>
      </c>
      <c r="RXL1380" s="84">
        <v>660</v>
      </c>
      <c r="RXO1380" s="84" t="s">
        <v>187</v>
      </c>
      <c r="RYB1380" s="84">
        <v>660</v>
      </c>
      <c r="RYE1380" s="84" t="s">
        <v>187</v>
      </c>
      <c r="RYR1380" s="84">
        <v>660</v>
      </c>
      <c r="RYU1380" s="84" t="s">
        <v>187</v>
      </c>
      <c r="RZH1380" s="84">
        <v>660</v>
      </c>
      <c r="RZK1380" s="84" t="s">
        <v>187</v>
      </c>
      <c r="RZX1380" s="84">
        <v>660</v>
      </c>
      <c r="SAA1380" s="84" t="s">
        <v>187</v>
      </c>
      <c r="SAN1380" s="84">
        <v>660</v>
      </c>
      <c r="SAQ1380" s="84" t="s">
        <v>187</v>
      </c>
      <c r="SBD1380" s="84">
        <v>660</v>
      </c>
      <c r="SBG1380" s="84" t="s">
        <v>187</v>
      </c>
      <c r="SBT1380" s="84">
        <v>660</v>
      </c>
      <c r="SBW1380" s="84" t="s">
        <v>187</v>
      </c>
      <c r="SCJ1380" s="84">
        <v>660</v>
      </c>
      <c r="SCM1380" s="84" t="s">
        <v>187</v>
      </c>
      <c r="SCZ1380" s="84">
        <v>660</v>
      </c>
      <c r="SDC1380" s="84" t="s">
        <v>187</v>
      </c>
      <c r="SDP1380" s="84">
        <v>660</v>
      </c>
      <c r="SDS1380" s="84" t="s">
        <v>187</v>
      </c>
      <c r="SEF1380" s="84">
        <v>660</v>
      </c>
      <c r="SEI1380" s="84" t="s">
        <v>187</v>
      </c>
      <c r="SEV1380" s="84">
        <v>660</v>
      </c>
      <c r="SEY1380" s="84" t="s">
        <v>187</v>
      </c>
      <c r="SFL1380" s="84">
        <v>660</v>
      </c>
      <c r="SFO1380" s="84" t="s">
        <v>187</v>
      </c>
      <c r="SGB1380" s="84">
        <v>660</v>
      </c>
      <c r="SGE1380" s="84" t="s">
        <v>187</v>
      </c>
      <c r="SGR1380" s="84">
        <v>660</v>
      </c>
      <c r="SGU1380" s="84" t="s">
        <v>187</v>
      </c>
      <c r="SHH1380" s="84">
        <v>660</v>
      </c>
      <c r="SHK1380" s="84" t="s">
        <v>187</v>
      </c>
      <c r="SHX1380" s="84">
        <v>660</v>
      </c>
      <c r="SIA1380" s="84" t="s">
        <v>187</v>
      </c>
      <c r="SIN1380" s="84">
        <v>660</v>
      </c>
      <c r="SIQ1380" s="84" t="s">
        <v>187</v>
      </c>
      <c r="SJD1380" s="84">
        <v>660</v>
      </c>
      <c r="SJG1380" s="84" t="s">
        <v>187</v>
      </c>
      <c r="SJT1380" s="84">
        <v>660</v>
      </c>
      <c r="SJW1380" s="84" t="s">
        <v>187</v>
      </c>
      <c r="SKJ1380" s="84">
        <v>660</v>
      </c>
      <c r="SKM1380" s="84" t="s">
        <v>187</v>
      </c>
      <c r="SKZ1380" s="84">
        <v>660</v>
      </c>
      <c r="SLC1380" s="84" t="s">
        <v>187</v>
      </c>
      <c r="SLP1380" s="84">
        <v>660</v>
      </c>
      <c r="SLS1380" s="84" t="s">
        <v>187</v>
      </c>
      <c r="SMF1380" s="84">
        <v>660</v>
      </c>
      <c r="SMI1380" s="84" t="s">
        <v>187</v>
      </c>
      <c r="SMV1380" s="84">
        <v>660</v>
      </c>
      <c r="SMY1380" s="84" t="s">
        <v>187</v>
      </c>
      <c r="SNL1380" s="84">
        <v>660</v>
      </c>
      <c r="SNO1380" s="84" t="s">
        <v>187</v>
      </c>
      <c r="SOB1380" s="84">
        <v>660</v>
      </c>
      <c r="SOE1380" s="84" t="s">
        <v>187</v>
      </c>
      <c r="SOR1380" s="84">
        <v>660</v>
      </c>
      <c r="SOU1380" s="84" t="s">
        <v>187</v>
      </c>
      <c r="SPH1380" s="84">
        <v>660</v>
      </c>
      <c r="SPK1380" s="84" t="s">
        <v>187</v>
      </c>
      <c r="SPX1380" s="84">
        <v>660</v>
      </c>
      <c r="SQA1380" s="84" t="s">
        <v>187</v>
      </c>
      <c r="SQN1380" s="84">
        <v>660</v>
      </c>
      <c r="SQQ1380" s="84" t="s">
        <v>187</v>
      </c>
      <c r="SRD1380" s="84">
        <v>660</v>
      </c>
      <c r="SRG1380" s="84" t="s">
        <v>187</v>
      </c>
      <c r="SRT1380" s="84">
        <v>660</v>
      </c>
      <c r="SRW1380" s="84" t="s">
        <v>187</v>
      </c>
      <c r="SSJ1380" s="84">
        <v>660</v>
      </c>
      <c r="SSM1380" s="84" t="s">
        <v>187</v>
      </c>
      <c r="SSZ1380" s="84">
        <v>660</v>
      </c>
      <c r="STC1380" s="84" t="s">
        <v>187</v>
      </c>
      <c r="STP1380" s="84">
        <v>660</v>
      </c>
      <c r="STS1380" s="84" t="s">
        <v>187</v>
      </c>
      <c r="SUF1380" s="84">
        <v>660</v>
      </c>
      <c r="SUI1380" s="84" t="s">
        <v>187</v>
      </c>
      <c r="SUV1380" s="84">
        <v>660</v>
      </c>
      <c r="SUY1380" s="84" t="s">
        <v>187</v>
      </c>
      <c r="SVL1380" s="84">
        <v>660</v>
      </c>
      <c r="SVO1380" s="84" t="s">
        <v>187</v>
      </c>
      <c r="SWB1380" s="84">
        <v>660</v>
      </c>
      <c r="SWE1380" s="84" t="s">
        <v>187</v>
      </c>
      <c r="SWR1380" s="84">
        <v>660</v>
      </c>
      <c r="SWU1380" s="84" t="s">
        <v>187</v>
      </c>
      <c r="SXH1380" s="84">
        <v>660</v>
      </c>
      <c r="SXK1380" s="84" t="s">
        <v>187</v>
      </c>
      <c r="SXX1380" s="84">
        <v>660</v>
      </c>
      <c r="SYA1380" s="84" t="s">
        <v>187</v>
      </c>
      <c r="SYN1380" s="84">
        <v>660</v>
      </c>
      <c r="SYQ1380" s="84" t="s">
        <v>187</v>
      </c>
      <c r="SZD1380" s="84">
        <v>660</v>
      </c>
      <c r="SZG1380" s="84" t="s">
        <v>187</v>
      </c>
      <c r="SZT1380" s="84">
        <v>660</v>
      </c>
      <c r="SZW1380" s="84" t="s">
        <v>187</v>
      </c>
      <c r="TAJ1380" s="84">
        <v>660</v>
      </c>
      <c r="TAM1380" s="84" t="s">
        <v>187</v>
      </c>
      <c r="TAZ1380" s="84">
        <v>660</v>
      </c>
      <c r="TBC1380" s="84" t="s">
        <v>187</v>
      </c>
      <c r="TBP1380" s="84">
        <v>660</v>
      </c>
      <c r="TBS1380" s="84" t="s">
        <v>187</v>
      </c>
      <c r="TCF1380" s="84">
        <v>660</v>
      </c>
      <c r="TCI1380" s="84" t="s">
        <v>187</v>
      </c>
      <c r="TCV1380" s="84">
        <v>660</v>
      </c>
      <c r="TCY1380" s="84" t="s">
        <v>187</v>
      </c>
      <c r="TDL1380" s="84">
        <v>660</v>
      </c>
      <c r="TDO1380" s="84" t="s">
        <v>187</v>
      </c>
      <c r="TEB1380" s="84">
        <v>660</v>
      </c>
      <c r="TEE1380" s="84" t="s">
        <v>187</v>
      </c>
      <c r="TER1380" s="84">
        <v>660</v>
      </c>
      <c r="TEU1380" s="84" t="s">
        <v>187</v>
      </c>
      <c r="TFH1380" s="84">
        <v>660</v>
      </c>
      <c r="TFK1380" s="84" t="s">
        <v>187</v>
      </c>
      <c r="TFX1380" s="84">
        <v>660</v>
      </c>
      <c r="TGA1380" s="84" t="s">
        <v>187</v>
      </c>
      <c r="TGN1380" s="84">
        <v>660</v>
      </c>
      <c r="TGQ1380" s="84" t="s">
        <v>187</v>
      </c>
      <c r="THD1380" s="84">
        <v>660</v>
      </c>
      <c r="THG1380" s="84" t="s">
        <v>187</v>
      </c>
      <c r="THT1380" s="84">
        <v>660</v>
      </c>
      <c r="THW1380" s="84" t="s">
        <v>187</v>
      </c>
      <c r="TIJ1380" s="84">
        <v>660</v>
      </c>
      <c r="TIM1380" s="84" t="s">
        <v>187</v>
      </c>
      <c r="TIZ1380" s="84">
        <v>660</v>
      </c>
      <c r="TJC1380" s="84" t="s">
        <v>187</v>
      </c>
      <c r="TJP1380" s="84">
        <v>660</v>
      </c>
      <c r="TJS1380" s="84" t="s">
        <v>187</v>
      </c>
      <c r="TKF1380" s="84">
        <v>660</v>
      </c>
      <c r="TKI1380" s="84" t="s">
        <v>187</v>
      </c>
      <c r="TKV1380" s="84">
        <v>660</v>
      </c>
      <c r="TKY1380" s="84" t="s">
        <v>187</v>
      </c>
      <c r="TLL1380" s="84">
        <v>660</v>
      </c>
      <c r="TLO1380" s="84" t="s">
        <v>187</v>
      </c>
      <c r="TMB1380" s="84">
        <v>660</v>
      </c>
      <c r="TME1380" s="84" t="s">
        <v>187</v>
      </c>
      <c r="TMR1380" s="84">
        <v>660</v>
      </c>
      <c r="TMU1380" s="84" t="s">
        <v>187</v>
      </c>
      <c r="TNH1380" s="84">
        <v>660</v>
      </c>
      <c r="TNK1380" s="84" t="s">
        <v>187</v>
      </c>
      <c r="TNX1380" s="84">
        <v>660</v>
      </c>
      <c r="TOA1380" s="84" t="s">
        <v>187</v>
      </c>
      <c r="TON1380" s="84">
        <v>660</v>
      </c>
      <c r="TOQ1380" s="84" t="s">
        <v>187</v>
      </c>
      <c r="TPD1380" s="84">
        <v>660</v>
      </c>
      <c r="TPG1380" s="84" t="s">
        <v>187</v>
      </c>
      <c r="TPT1380" s="84">
        <v>660</v>
      </c>
      <c r="TPW1380" s="84" t="s">
        <v>187</v>
      </c>
      <c r="TQJ1380" s="84">
        <v>660</v>
      </c>
      <c r="TQM1380" s="84" t="s">
        <v>187</v>
      </c>
      <c r="TQZ1380" s="84">
        <v>660</v>
      </c>
      <c r="TRC1380" s="84" t="s">
        <v>187</v>
      </c>
      <c r="TRP1380" s="84">
        <v>660</v>
      </c>
      <c r="TRS1380" s="84" t="s">
        <v>187</v>
      </c>
      <c r="TSF1380" s="84">
        <v>660</v>
      </c>
      <c r="TSI1380" s="84" t="s">
        <v>187</v>
      </c>
      <c r="TSV1380" s="84">
        <v>660</v>
      </c>
      <c r="TSY1380" s="84" t="s">
        <v>187</v>
      </c>
      <c r="TTL1380" s="84">
        <v>660</v>
      </c>
      <c r="TTO1380" s="84" t="s">
        <v>187</v>
      </c>
      <c r="TUB1380" s="84">
        <v>660</v>
      </c>
      <c r="TUE1380" s="84" t="s">
        <v>187</v>
      </c>
      <c r="TUR1380" s="84">
        <v>660</v>
      </c>
      <c r="TUU1380" s="84" t="s">
        <v>187</v>
      </c>
      <c r="TVH1380" s="84">
        <v>660</v>
      </c>
      <c r="TVK1380" s="84" t="s">
        <v>187</v>
      </c>
      <c r="TVX1380" s="84">
        <v>660</v>
      </c>
      <c r="TWA1380" s="84" t="s">
        <v>187</v>
      </c>
      <c r="TWN1380" s="84">
        <v>660</v>
      </c>
      <c r="TWQ1380" s="84" t="s">
        <v>187</v>
      </c>
      <c r="TXD1380" s="84">
        <v>660</v>
      </c>
      <c r="TXG1380" s="84" t="s">
        <v>187</v>
      </c>
      <c r="TXT1380" s="84">
        <v>660</v>
      </c>
      <c r="TXW1380" s="84" t="s">
        <v>187</v>
      </c>
      <c r="TYJ1380" s="84">
        <v>660</v>
      </c>
      <c r="TYM1380" s="84" t="s">
        <v>187</v>
      </c>
      <c r="TYZ1380" s="84">
        <v>660</v>
      </c>
      <c r="TZC1380" s="84" t="s">
        <v>187</v>
      </c>
      <c r="TZP1380" s="84">
        <v>660</v>
      </c>
      <c r="TZS1380" s="84" t="s">
        <v>187</v>
      </c>
      <c r="UAF1380" s="84">
        <v>660</v>
      </c>
      <c r="UAI1380" s="84" t="s">
        <v>187</v>
      </c>
      <c r="UAV1380" s="84">
        <v>660</v>
      </c>
      <c r="UAY1380" s="84" t="s">
        <v>187</v>
      </c>
      <c r="UBL1380" s="84">
        <v>660</v>
      </c>
      <c r="UBO1380" s="84" t="s">
        <v>187</v>
      </c>
      <c r="UCB1380" s="84">
        <v>660</v>
      </c>
      <c r="UCE1380" s="84" t="s">
        <v>187</v>
      </c>
      <c r="UCR1380" s="84">
        <v>660</v>
      </c>
      <c r="UCU1380" s="84" t="s">
        <v>187</v>
      </c>
      <c r="UDH1380" s="84">
        <v>660</v>
      </c>
      <c r="UDK1380" s="84" t="s">
        <v>187</v>
      </c>
      <c r="UDX1380" s="84">
        <v>660</v>
      </c>
      <c r="UEA1380" s="84" t="s">
        <v>187</v>
      </c>
      <c r="UEN1380" s="84">
        <v>660</v>
      </c>
      <c r="UEQ1380" s="84" t="s">
        <v>187</v>
      </c>
      <c r="UFD1380" s="84">
        <v>660</v>
      </c>
      <c r="UFG1380" s="84" t="s">
        <v>187</v>
      </c>
      <c r="UFT1380" s="84">
        <v>660</v>
      </c>
      <c r="UFW1380" s="84" t="s">
        <v>187</v>
      </c>
      <c r="UGJ1380" s="84">
        <v>660</v>
      </c>
      <c r="UGM1380" s="84" t="s">
        <v>187</v>
      </c>
      <c r="UGZ1380" s="84">
        <v>660</v>
      </c>
      <c r="UHC1380" s="84" t="s">
        <v>187</v>
      </c>
      <c r="UHP1380" s="84">
        <v>660</v>
      </c>
      <c r="UHS1380" s="84" t="s">
        <v>187</v>
      </c>
      <c r="UIF1380" s="84">
        <v>660</v>
      </c>
      <c r="UII1380" s="84" t="s">
        <v>187</v>
      </c>
      <c r="UIV1380" s="84">
        <v>660</v>
      </c>
      <c r="UIY1380" s="84" t="s">
        <v>187</v>
      </c>
      <c r="UJL1380" s="84">
        <v>660</v>
      </c>
      <c r="UJO1380" s="84" t="s">
        <v>187</v>
      </c>
      <c r="UKB1380" s="84">
        <v>660</v>
      </c>
      <c r="UKE1380" s="84" t="s">
        <v>187</v>
      </c>
      <c r="UKR1380" s="84">
        <v>660</v>
      </c>
      <c r="UKU1380" s="84" t="s">
        <v>187</v>
      </c>
      <c r="ULH1380" s="84">
        <v>660</v>
      </c>
      <c r="ULK1380" s="84" t="s">
        <v>187</v>
      </c>
      <c r="ULX1380" s="84">
        <v>660</v>
      </c>
      <c r="UMA1380" s="84" t="s">
        <v>187</v>
      </c>
      <c r="UMN1380" s="84">
        <v>660</v>
      </c>
      <c r="UMQ1380" s="84" t="s">
        <v>187</v>
      </c>
      <c r="UND1380" s="84">
        <v>660</v>
      </c>
      <c r="UNG1380" s="84" t="s">
        <v>187</v>
      </c>
      <c r="UNT1380" s="84">
        <v>660</v>
      </c>
      <c r="UNW1380" s="84" t="s">
        <v>187</v>
      </c>
      <c r="UOJ1380" s="84">
        <v>660</v>
      </c>
      <c r="UOM1380" s="84" t="s">
        <v>187</v>
      </c>
      <c r="UOZ1380" s="84">
        <v>660</v>
      </c>
      <c r="UPC1380" s="84" t="s">
        <v>187</v>
      </c>
      <c r="UPP1380" s="84">
        <v>660</v>
      </c>
      <c r="UPS1380" s="84" t="s">
        <v>187</v>
      </c>
      <c r="UQF1380" s="84">
        <v>660</v>
      </c>
      <c r="UQI1380" s="84" t="s">
        <v>187</v>
      </c>
      <c r="UQV1380" s="84">
        <v>660</v>
      </c>
      <c r="UQY1380" s="84" t="s">
        <v>187</v>
      </c>
      <c r="URL1380" s="84">
        <v>660</v>
      </c>
      <c r="URO1380" s="84" t="s">
        <v>187</v>
      </c>
      <c r="USB1380" s="84">
        <v>660</v>
      </c>
      <c r="USE1380" s="84" t="s">
        <v>187</v>
      </c>
      <c r="USR1380" s="84">
        <v>660</v>
      </c>
      <c r="USU1380" s="84" t="s">
        <v>187</v>
      </c>
      <c r="UTH1380" s="84">
        <v>660</v>
      </c>
      <c r="UTK1380" s="84" t="s">
        <v>187</v>
      </c>
      <c r="UTX1380" s="84">
        <v>660</v>
      </c>
      <c r="UUA1380" s="84" t="s">
        <v>187</v>
      </c>
      <c r="UUN1380" s="84">
        <v>660</v>
      </c>
      <c r="UUQ1380" s="84" t="s">
        <v>187</v>
      </c>
      <c r="UVD1380" s="84">
        <v>660</v>
      </c>
      <c r="UVG1380" s="84" t="s">
        <v>187</v>
      </c>
      <c r="UVT1380" s="84">
        <v>660</v>
      </c>
      <c r="UVW1380" s="84" t="s">
        <v>187</v>
      </c>
      <c r="UWJ1380" s="84">
        <v>660</v>
      </c>
      <c r="UWM1380" s="84" t="s">
        <v>187</v>
      </c>
      <c r="UWZ1380" s="84">
        <v>660</v>
      </c>
      <c r="UXC1380" s="84" t="s">
        <v>187</v>
      </c>
      <c r="UXP1380" s="84">
        <v>660</v>
      </c>
      <c r="UXS1380" s="84" t="s">
        <v>187</v>
      </c>
      <c r="UYF1380" s="84">
        <v>660</v>
      </c>
      <c r="UYI1380" s="84" t="s">
        <v>187</v>
      </c>
      <c r="UYV1380" s="84">
        <v>660</v>
      </c>
      <c r="UYY1380" s="84" t="s">
        <v>187</v>
      </c>
      <c r="UZL1380" s="84">
        <v>660</v>
      </c>
      <c r="UZO1380" s="84" t="s">
        <v>187</v>
      </c>
      <c r="VAB1380" s="84">
        <v>660</v>
      </c>
      <c r="VAE1380" s="84" t="s">
        <v>187</v>
      </c>
      <c r="VAR1380" s="84">
        <v>660</v>
      </c>
      <c r="VAU1380" s="84" t="s">
        <v>187</v>
      </c>
      <c r="VBH1380" s="84">
        <v>660</v>
      </c>
      <c r="VBK1380" s="84" t="s">
        <v>187</v>
      </c>
      <c r="VBX1380" s="84">
        <v>660</v>
      </c>
      <c r="VCA1380" s="84" t="s">
        <v>187</v>
      </c>
      <c r="VCN1380" s="84">
        <v>660</v>
      </c>
      <c r="VCQ1380" s="84" t="s">
        <v>187</v>
      </c>
      <c r="VDD1380" s="84">
        <v>660</v>
      </c>
      <c r="VDG1380" s="84" t="s">
        <v>187</v>
      </c>
      <c r="VDT1380" s="84">
        <v>660</v>
      </c>
      <c r="VDW1380" s="84" t="s">
        <v>187</v>
      </c>
      <c r="VEJ1380" s="84">
        <v>660</v>
      </c>
      <c r="VEM1380" s="84" t="s">
        <v>187</v>
      </c>
      <c r="VEZ1380" s="84">
        <v>660</v>
      </c>
      <c r="VFC1380" s="84" t="s">
        <v>187</v>
      </c>
      <c r="VFP1380" s="84">
        <v>660</v>
      </c>
      <c r="VFS1380" s="84" t="s">
        <v>187</v>
      </c>
      <c r="VGF1380" s="84">
        <v>660</v>
      </c>
      <c r="VGI1380" s="84" t="s">
        <v>187</v>
      </c>
      <c r="VGV1380" s="84">
        <v>660</v>
      </c>
      <c r="VGY1380" s="84" t="s">
        <v>187</v>
      </c>
      <c r="VHL1380" s="84">
        <v>660</v>
      </c>
      <c r="VHO1380" s="84" t="s">
        <v>187</v>
      </c>
      <c r="VIB1380" s="84">
        <v>660</v>
      </c>
      <c r="VIE1380" s="84" t="s">
        <v>187</v>
      </c>
      <c r="VIR1380" s="84">
        <v>660</v>
      </c>
      <c r="VIU1380" s="84" t="s">
        <v>187</v>
      </c>
      <c r="VJH1380" s="84">
        <v>660</v>
      </c>
      <c r="VJK1380" s="84" t="s">
        <v>187</v>
      </c>
      <c r="VJX1380" s="84">
        <v>660</v>
      </c>
      <c r="VKA1380" s="84" t="s">
        <v>187</v>
      </c>
      <c r="VKN1380" s="84">
        <v>660</v>
      </c>
      <c r="VKQ1380" s="84" t="s">
        <v>187</v>
      </c>
      <c r="VLD1380" s="84">
        <v>660</v>
      </c>
      <c r="VLG1380" s="84" t="s">
        <v>187</v>
      </c>
      <c r="VLT1380" s="84">
        <v>660</v>
      </c>
      <c r="VLW1380" s="84" t="s">
        <v>187</v>
      </c>
      <c r="VMJ1380" s="84">
        <v>660</v>
      </c>
      <c r="VMM1380" s="84" t="s">
        <v>187</v>
      </c>
      <c r="VMZ1380" s="84">
        <v>660</v>
      </c>
      <c r="VNC1380" s="84" t="s">
        <v>187</v>
      </c>
      <c r="VNP1380" s="84">
        <v>660</v>
      </c>
      <c r="VNS1380" s="84" t="s">
        <v>187</v>
      </c>
      <c r="VOF1380" s="84">
        <v>660</v>
      </c>
      <c r="VOI1380" s="84" t="s">
        <v>187</v>
      </c>
      <c r="VOV1380" s="84">
        <v>660</v>
      </c>
      <c r="VOY1380" s="84" t="s">
        <v>187</v>
      </c>
      <c r="VPL1380" s="84">
        <v>660</v>
      </c>
      <c r="VPO1380" s="84" t="s">
        <v>187</v>
      </c>
      <c r="VQB1380" s="84">
        <v>660</v>
      </c>
      <c r="VQE1380" s="84" t="s">
        <v>187</v>
      </c>
      <c r="VQR1380" s="84">
        <v>660</v>
      </c>
      <c r="VQU1380" s="84" t="s">
        <v>187</v>
      </c>
      <c r="VRH1380" s="84">
        <v>660</v>
      </c>
      <c r="VRK1380" s="84" t="s">
        <v>187</v>
      </c>
      <c r="VRX1380" s="84">
        <v>660</v>
      </c>
      <c r="VSA1380" s="84" t="s">
        <v>187</v>
      </c>
      <c r="VSN1380" s="84">
        <v>660</v>
      </c>
      <c r="VSQ1380" s="84" t="s">
        <v>187</v>
      </c>
      <c r="VTD1380" s="84">
        <v>660</v>
      </c>
      <c r="VTG1380" s="84" t="s">
        <v>187</v>
      </c>
      <c r="VTT1380" s="84">
        <v>660</v>
      </c>
      <c r="VTW1380" s="84" t="s">
        <v>187</v>
      </c>
      <c r="VUJ1380" s="84">
        <v>660</v>
      </c>
      <c r="VUM1380" s="84" t="s">
        <v>187</v>
      </c>
      <c r="VUZ1380" s="84">
        <v>660</v>
      </c>
      <c r="VVC1380" s="84" t="s">
        <v>187</v>
      </c>
      <c r="VVP1380" s="84">
        <v>660</v>
      </c>
      <c r="VVS1380" s="84" t="s">
        <v>187</v>
      </c>
      <c r="VWF1380" s="84">
        <v>660</v>
      </c>
      <c r="VWI1380" s="84" t="s">
        <v>187</v>
      </c>
      <c r="VWV1380" s="84">
        <v>660</v>
      </c>
      <c r="VWY1380" s="84" t="s">
        <v>187</v>
      </c>
      <c r="VXL1380" s="84">
        <v>660</v>
      </c>
      <c r="VXO1380" s="84" t="s">
        <v>187</v>
      </c>
      <c r="VYB1380" s="84">
        <v>660</v>
      </c>
      <c r="VYE1380" s="84" t="s">
        <v>187</v>
      </c>
      <c r="VYR1380" s="84">
        <v>660</v>
      </c>
      <c r="VYU1380" s="84" t="s">
        <v>187</v>
      </c>
      <c r="VZH1380" s="84">
        <v>660</v>
      </c>
      <c r="VZK1380" s="84" t="s">
        <v>187</v>
      </c>
      <c r="VZX1380" s="84">
        <v>660</v>
      </c>
      <c r="WAA1380" s="84" t="s">
        <v>187</v>
      </c>
      <c r="WAN1380" s="84">
        <v>660</v>
      </c>
      <c r="WAQ1380" s="84" t="s">
        <v>187</v>
      </c>
      <c r="WBD1380" s="84">
        <v>660</v>
      </c>
      <c r="WBG1380" s="84" t="s">
        <v>187</v>
      </c>
      <c r="WBT1380" s="84">
        <v>660</v>
      </c>
      <c r="WBW1380" s="84" t="s">
        <v>187</v>
      </c>
      <c r="WCJ1380" s="84">
        <v>660</v>
      </c>
      <c r="WCM1380" s="84" t="s">
        <v>187</v>
      </c>
      <c r="WCZ1380" s="84">
        <v>660</v>
      </c>
      <c r="WDC1380" s="84" t="s">
        <v>187</v>
      </c>
      <c r="WDP1380" s="84">
        <v>660</v>
      </c>
      <c r="WDS1380" s="84" t="s">
        <v>187</v>
      </c>
      <c r="WEF1380" s="84">
        <v>660</v>
      </c>
      <c r="WEI1380" s="84" t="s">
        <v>187</v>
      </c>
      <c r="WEV1380" s="84">
        <v>660</v>
      </c>
      <c r="WEY1380" s="84" t="s">
        <v>187</v>
      </c>
      <c r="WFL1380" s="84">
        <v>660</v>
      </c>
      <c r="WFO1380" s="84" t="s">
        <v>187</v>
      </c>
      <c r="WGB1380" s="84">
        <v>660</v>
      </c>
      <c r="WGE1380" s="84" t="s">
        <v>187</v>
      </c>
      <c r="WGR1380" s="84">
        <v>660</v>
      </c>
      <c r="WGU1380" s="84" t="s">
        <v>187</v>
      </c>
      <c r="WHH1380" s="84">
        <v>660</v>
      </c>
      <c r="WHK1380" s="84" t="s">
        <v>187</v>
      </c>
      <c r="WHX1380" s="84">
        <v>660</v>
      </c>
      <c r="WIA1380" s="84" t="s">
        <v>187</v>
      </c>
      <c r="WIN1380" s="84">
        <v>660</v>
      </c>
      <c r="WIQ1380" s="84" t="s">
        <v>187</v>
      </c>
      <c r="WJD1380" s="84">
        <v>660</v>
      </c>
      <c r="WJG1380" s="84" t="s">
        <v>187</v>
      </c>
      <c r="WJT1380" s="84">
        <v>660</v>
      </c>
      <c r="WJW1380" s="84" t="s">
        <v>187</v>
      </c>
      <c r="WKJ1380" s="84">
        <v>660</v>
      </c>
      <c r="WKM1380" s="84" t="s">
        <v>187</v>
      </c>
      <c r="WKZ1380" s="84">
        <v>660</v>
      </c>
      <c r="WLC1380" s="84" t="s">
        <v>187</v>
      </c>
      <c r="WLP1380" s="84">
        <v>660</v>
      </c>
      <c r="WLS1380" s="84" t="s">
        <v>187</v>
      </c>
      <c r="WMF1380" s="84">
        <v>660</v>
      </c>
      <c r="WMI1380" s="84" t="s">
        <v>187</v>
      </c>
      <c r="WMV1380" s="84">
        <v>660</v>
      </c>
      <c r="WMY1380" s="84" t="s">
        <v>187</v>
      </c>
      <c r="WNL1380" s="84">
        <v>660</v>
      </c>
      <c r="WNO1380" s="84" t="s">
        <v>187</v>
      </c>
      <c r="WOB1380" s="84">
        <v>660</v>
      </c>
      <c r="WOE1380" s="84" t="s">
        <v>187</v>
      </c>
      <c r="WOR1380" s="84">
        <v>660</v>
      </c>
      <c r="WOU1380" s="84" t="s">
        <v>187</v>
      </c>
      <c r="WPH1380" s="84">
        <v>660</v>
      </c>
      <c r="WPK1380" s="84" t="s">
        <v>187</v>
      </c>
      <c r="WPX1380" s="84">
        <v>660</v>
      </c>
      <c r="WQA1380" s="84" t="s">
        <v>187</v>
      </c>
      <c r="WQN1380" s="84">
        <v>660</v>
      </c>
      <c r="WQQ1380" s="84" t="s">
        <v>187</v>
      </c>
      <c r="WRD1380" s="84">
        <v>660</v>
      </c>
      <c r="WRG1380" s="84" t="s">
        <v>187</v>
      </c>
      <c r="WRT1380" s="84">
        <v>660</v>
      </c>
      <c r="WRW1380" s="84" t="s">
        <v>187</v>
      </c>
      <c r="WSJ1380" s="84">
        <v>660</v>
      </c>
      <c r="WSM1380" s="84" t="s">
        <v>187</v>
      </c>
      <c r="WSZ1380" s="84">
        <v>660</v>
      </c>
      <c r="WTC1380" s="84" t="s">
        <v>187</v>
      </c>
      <c r="WTP1380" s="84">
        <v>660</v>
      </c>
      <c r="WTS1380" s="84" t="s">
        <v>187</v>
      </c>
      <c r="WUF1380" s="84">
        <v>660</v>
      </c>
      <c r="WUI1380" s="84" t="s">
        <v>187</v>
      </c>
      <c r="WUV1380" s="84">
        <v>660</v>
      </c>
      <c r="WUY1380" s="84" t="s">
        <v>187</v>
      </c>
      <c r="WVL1380" s="84">
        <v>660</v>
      </c>
      <c r="WVO1380" s="84" t="s">
        <v>187</v>
      </c>
      <c r="WWB1380" s="84">
        <v>660</v>
      </c>
      <c r="WWE1380" s="84" t="s">
        <v>187</v>
      </c>
      <c r="WWR1380" s="84">
        <v>660</v>
      </c>
      <c r="WWU1380" s="84" t="s">
        <v>187</v>
      </c>
      <c r="WXH1380" s="84">
        <v>660</v>
      </c>
      <c r="WXK1380" s="84" t="s">
        <v>187</v>
      </c>
      <c r="WXX1380" s="84">
        <v>660</v>
      </c>
      <c r="WYA1380" s="84" t="s">
        <v>187</v>
      </c>
      <c r="WYN1380" s="84">
        <v>660</v>
      </c>
      <c r="WYQ1380" s="84" t="s">
        <v>187</v>
      </c>
      <c r="WZD1380" s="84">
        <v>660</v>
      </c>
      <c r="WZG1380" s="84" t="s">
        <v>187</v>
      </c>
      <c r="WZT1380" s="84">
        <v>660</v>
      </c>
      <c r="WZW1380" s="84" t="s">
        <v>187</v>
      </c>
      <c r="XAJ1380" s="84">
        <v>660</v>
      </c>
      <c r="XAM1380" s="84" t="s">
        <v>187</v>
      </c>
      <c r="XAZ1380" s="84">
        <v>660</v>
      </c>
      <c r="XBC1380" s="84" t="s">
        <v>187</v>
      </c>
      <c r="XBP1380" s="84">
        <v>660</v>
      </c>
      <c r="XBS1380" s="84" t="s">
        <v>187</v>
      </c>
      <c r="XCF1380" s="84">
        <v>660</v>
      </c>
      <c r="XCI1380" s="84" t="s">
        <v>187</v>
      </c>
      <c r="XCV1380" s="84">
        <v>660</v>
      </c>
      <c r="XCY1380" s="84" t="s">
        <v>187</v>
      </c>
      <c r="XDL1380" s="84">
        <v>660</v>
      </c>
      <c r="XDO1380" s="84" t="s">
        <v>187</v>
      </c>
      <c r="XEB1380" s="84">
        <v>660</v>
      </c>
      <c r="XEE1380" s="84" t="s">
        <v>187</v>
      </c>
      <c r="XER1380" s="84">
        <v>660</v>
      </c>
      <c r="XEU1380" s="84" t="s">
        <v>187</v>
      </c>
    </row>
    <row r="1381" spans="1:1024 1027:2048 2051:3072 3075:4096 4099:5120 5123:6144 6147:7168 7171:8192 8195:9216 9219:10240 10243:11264 11267:12288 12291:13312 13315:14336 14339:15360 15363:16384">
      <c r="A1381" s="84"/>
      <c r="B1381" s="84"/>
      <c r="E1381" s="1145" t="s">
        <v>5114</v>
      </c>
      <c r="F1381" s="745">
        <v>454</v>
      </c>
      <c r="G1381" s="1130" t="s">
        <v>3803</v>
      </c>
      <c r="H1381" s="780">
        <v>3000000</v>
      </c>
      <c r="I1381" s="780"/>
      <c r="J1381" s="781">
        <f>I1381/H1381</f>
        <v>0</v>
      </c>
      <c r="K1381" s="780">
        <f>H1381-I1381</f>
        <v>3000000</v>
      </c>
      <c r="L1381" s="782">
        <v>3000000</v>
      </c>
      <c r="M1381" s="782">
        <v>0</v>
      </c>
      <c r="N1381" s="783">
        <f>M1381/L1381</f>
        <v>0</v>
      </c>
      <c r="O1381" s="782">
        <f>L1381-M1381</f>
        <v>3000000</v>
      </c>
      <c r="P1381" s="782">
        <f>L1381+H1381</f>
        <v>6000000</v>
      </c>
      <c r="Q1381" s="800"/>
      <c r="R1381" s="801"/>
      <c r="S1381" s="800"/>
      <c r="T1381" s="84"/>
      <c r="U1381" s="84" t="s">
        <v>5395</v>
      </c>
      <c r="V1381" s="84">
        <v>454</v>
      </c>
      <c r="W1381" s="84" t="s">
        <v>3803</v>
      </c>
      <c r="X1381" s="815">
        <v>1000000</v>
      </c>
      <c r="Z1381" s="812">
        <f>Y1381/X1381</f>
        <v>0</v>
      </c>
      <c r="AA1381" s="813">
        <f>X1381-Y1381</f>
        <v>1000000</v>
      </c>
      <c r="AB1381" s="84">
        <v>2000000</v>
      </c>
      <c r="AC1381" s="84">
        <v>0</v>
      </c>
      <c r="AD1381" s="84">
        <f>AC1381/AB1381</f>
        <v>0</v>
      </c>
      <c r="AE1381" s="84">
        <f>AB1381-AC1381</f>
        <v>2000000</v>
      </c>
      <c r="AF1381" s="84">
        <f>AB1381+X1381</f>
        <v>3000000</v>
      </c>
      <c r="AK1381" s="84" t="s">
        <v>5395</v>
      </c>
      <c r="AL1381" s="84">
        <v>454</v>
      </c>
      <c r="AM1381" s="84" t="s">
        <v>3803</v>
      </c>
      <c r="AN1381" s="84">
        <v>1000000</v>
      </c>
      <c r="AP1381" s="84">
        <f>AO1381/AN1381</f>
        <v>0</v>
      </c>
      <c r="AQ1381" s="84">
        <f>AN1381-AO1381</f>
        <v>1000000</v>
      </c>
      <c r="AR1381" s="84">
        <v>2000000</v>
      </c>
      <c r="AS1381" s="84">
        <v>0</v>
      </c>
      <c r="AT1381" s="84">
        <f>AS1381/AR1381</f>
        <v>0</v>
      </c>
      <c r="AU1381" s="84">
        <f>AR1381-AS1381</f>
        <v>2000000</v>
      </c>
      <c r="AV1381" s="84">
        <f>AR1381+AN1381</f>
        <v>3000000</v>
      </c>
      <c r="BA1381" s="84" t="s">
        <v>5395</v>
      </c>
      <c r="BB1381" s="84">
        <v>454</v>
      </c>
      <c r="BC1381" s="84" t="s">
        <v>3803</v>
      </c>
      <c r="BD1381" s="84">
        <v>1000000</v>
      </c>
      <c r="BF1381" s="84">
        <f>BE1381/BD1381</f>
        <v>0</v>
      </c>
      <c r="BG1381" s="84">
        <f>BD1381-BE1381</f>
        <v>1000000</v>
      </c>
      <c r="BH1381" s="84">
        <v>2000000</v>
      </c>
      <c r="BI1381" s="84">
        <v>0</v>
      </c>
      <c r="BJ1381" s="84">
        <f>BI1381/BH1381</f>
        <v>0</v>
      </c>
      <c r="BK1381" s="84">
        <f>BH1381-BI1381</f>
        <v>2000000</v>
      </c>
      <c r="BL1381" s="84">
        <f>BH1381+BD1381</f>
        <v>3000000</v>
      </c>
      <c r="BQ1381" s="84" t="s">
        <v>5395</v>
      </c>
      <c r="BR1381" s="84">
        <v>454</v>
      </c>
      <c r="BS1381" s="84" t="s">
        <v>3803</v>
      </c>
      <c r="BT1381" s="84">
        <v>1000000</v>
      </c>
      <c r="BV1381" s="84">
        <f>BU1381/BT1381</f>
        <v>0</v>
      </c>
      <c r="BW1381" s="84">
        <f>BT1381-BU1381</f>
        <v>1000000</v>
      </c>
      <c r="BX1381" s="84">
        <v>2000000</v>
      </c>
      <c r="BY1381" s="84">
        <v>0</v>
      </c>
      <c r="BZ1381" s="84">
        <f>BY1381/BX1381</f>
        <v>0</v>
      </c>
      <c r="CA1381" s="84">
        <f>BX1381-BY1381</f>
        <v>2000000</v>
      </c>
      <c r="CB1381" s="84">
        <f>BX1381+BT1381</f>
        <v>3000000</v>
      </c>
      <c r="CG1381" s="84" t="s">
        <v>5395</v>
      </c>
      <c r="CH1381" s="84">
        <v>454</v>
      </c>
      <c r="CI1381" s="84" t="s">
        <v>3803</v>
      </c>
      <c r="CJ1381" s="84">
        <v>1000000</v>
      </c>
      <c r="CL1381" s="84">
        <f>CK1381/CJ1381</f>
        <v>0</v>
      </c>
      <c r="CM1381" s="84">
        <f>CJ1381-CK1381</f>
        <v>1000000</v>
      </c>
      <c r="CN1381" s="84">
        <v>2000000</v>
      </c>
      <c r="CO1381" s="84">
        <v>0</v>
      </c>
      <c r="CP1381" s="84">
        <f>CO1381/CN1381</f>
        <v>0</v>
      </c>
      <c r="CQ1381" s="84">
        <f>CN1381-CO1381</f>
        <v>2000000</v>
      </c>
      <c r="CR1381" s="84">
        <f>CN1381+CJ1381</f>
        <v>3000000</v>
      </c>
      <c r="CW1381" s="84" t="s">
        <v>5395</v>
      </c>
      <c r="CX1381" s="84">
        <v>454</v>
      </c>
      <c r="CY1381" s="84" t="s">
        <v>3803</v>
      </c>
      <c r="CZ1381" s="84">
        <v>1000000</v>
      </c>
      <c r="DB1381" s="84">
        <f>DA1381/CZ1381</f>
        <v>0</v>
      </c>
      <c r="DC1381" s="84">
        <f>CZ1381-DA1381</f>
        <v>1000000</v>
      </c>
      <c r="DD1381" s="84">
        <v>2000000</v>
      </c>
      <c r="DE1381" s="84">
        <v>0</v>
      </c>
      <c r="DF1381" s="84">
        <f>DE1381/DD1381</f>
        <v>0</v>
      </c>
      <c r="DG1381" s="84">
        <f>DD1381-DE1381</f>
        <v>2000000</v>
      </c>
      <c r="DH1381" s="84">
        <f>DD1381+CZ1381</f>
        <v>3000000</v>
      </c>
      <c r="DM1381" s="84" t="s">
        <v>5395</v>
      </c>
      <c r="DN1381" s="84">
        <v>454</v>
      </c>
      <c r="DO1381" s="84" t="s">
        <v>3803</v>
      </c>
      <c r="DP1381" s="84">
        <v>1000000</v>
      </c>
      <c r="DR1381" s="84">
        <f>DQ1381/DP1381</f>
        <v>0</v>
      </c>
      <c r="DS1381" s="84">
        <f>DP1381-DQ1381</f>
        <v>1000000</v>
      </c>
      <c r="DT1381" s="84">
        <v>2000000</v>
      </c>
      <c r="DU1381" s="84">
        <v>0</v>
      </c>
      <c r="DV1381" s="84">
        <f>DU1381/DT1381</f>
        <v>0</v>
      </c>
      <c r="DW1381" s="84">
        <f>DT1381-DU1381</f>
        <v>2000000</v>
      </c>
      <c r="DX1381" s="84">
        <f>DT1381+DP1381</f>
        <v>3000000</v>
      </c>
      <c r="EC1381" s="84" t="s">
        <v>5395</v>
      </c>
      <c r="ED1381" s="84">
        <v>454</v>
      </c>
      <c r="EE1381" s="84" t="s">
        <v>3803</v>
      </c>
      <c r="EF1381" s="84">
        <v>1000000</v>
      </c>
      <c r="EH1381" s="84">
        <f>EG1381/EF1381</f>
        <v>0</v>
      </c>
      <c r="EI1381" s="84">
        <f>EF1381-EG1381</f>
        <v>1000000</v>
      </c>
      <c r="EJ1381" s="84">
        <v>2000000</v>
      </c>
      <c r="EK1381" s="84">
        <v>0</v>
      </c>
      <c r="EL1381" s="84">
        <f>EK1381/EJ1381</f>
        <v>0</v>
      </c>
      <c r="EM1381" s="84">
        <f>EJ1381-EK1381</f>
        <v>2000000</v>
      </c>
      <c r="EN1381" s="84">
        <f>EJ1381+EF1381</f>
        <v>3000000</v>
      </c>
      <c r="ES1381" s="84" t="s">
        <v>5395</v>
      </c>
      <c r="ET1381" s="84">
        <v>454</v>
      </c>
      <c r="EU1381" s="84" t="s">
        <v>3803</v>
      </c>
      <c r="EV1381" s="84">
        <v>1000000</v>
      </c>
      <c r="EX1381" s="84">
        <f>EW1381/EV1381</f>
        <v>0</v>
      </c>
      <c r="EY1381" s="84">
        <f>EV1381-EW1381</f>
        <v>1000000</v>
      </c>
      <c r="EZ1381" s="84">
        <v>2000000</v>
      </c>
      <c r="FA1381" s="84">
        <v>0</v>
      </c>
      <c r="FB1381" s="84">
        <f>FA1381/EZ1381</f>
        <v>0</v>
      </c>
      <c r="FC1381" s="84">
        <f>EZ1381-FA1381</f>
        <v>2000000</v>
      </c>
      <c r="FD1381" s="84">
        <f>EZ1381+EV1381</f>
        <v>3000000</v>
      </c>
      <c r="FI1381" s="84" t="s">
        <v>5395</v>
      </c>
      <c r="FJ1381" s="84">
        <v>454</v>
      </c>
      <c r="FK1381" s="84" t="s">
        <v>3803</v>
      </c>
      <c r="FL1381" s="84">
        <v>1000000</v>
      </c>
      <c r="FN1381" s="84">
        <f>FM1381/FL1381</f>
        <v>0</v>
      </c>
      <c r="FO1381" s="84">
        <f>FL1381-FM1381</f>
        <v>1000000</v>
      </c>
      <c r="FP1381" s="84">
        <v>2000000</v>
      </c>
      <c r="FQ1381" s="84">
        <v>0</v>
      </c>
      <c r="FR1381" s="84">
        <f>FQ1381/FP1381</f>
        <v>0</v>
      </c>
      <c r="FS1381" s="84">
        <f>FP1381-FQ1381</f>
        <v>2000000</v>
      </c>
      <c r="FT1381" s="84">
        <f>FP1381+FL1381</f>
        <v>3000000</v>
      </c>
      <c r="FY1381" s="84" t="s">
        <v>5395</v>
      </c>
      <c r="FZ1381" s="84">
        <v>454</v>
      </c>
      <c r="GA1381" s="84" t="s">
        <v>3803</v>
      </c>
      <c r="GB1381" s="84">
        <v>1000000</v>
      </c>
      <c r="GD1381" s="84">
        <f>GC1381/GB1381</f>
        <v>0</v>
      </c>
      <c r="GE1381" s="84">
        <f>GB1381-GC1381</f>
        <v>1000000</v>
      </c>
      <c r="GF1381" s="84">
        <v>2000000</v>
      </c>
      <c r="GG1381" s="84">
        <v>0</v>
      </c>
      <c r="GH1381" s="84">
        <f>GG1381/GF1381</f>
        <v>0</v>
      </c>
      <c r="GI1381" s="84">
        <f>GF1381-GG1381</f>
        <v>2000000</v>
      </c>
      <c r="GJ1381" s="84">
        <f>GF1381+GB1381</f>
        <v>3000000</v>
      </c>
      <c r="GO1381" s="84" t="s">
        <v>5395</v>
      </c>
      <c r="GP1381" s="84">
        <v>454</v>
      </c>
      <c r="GQ1381" s="84" t="s">
        <v>3803</v>
      </c>
      <c r="GR1381" s="84">
        <v>1000000</v>
      </c>
      <c r="GT1381" s="84">
        <f>GS1381/GR1381</f>
        <v>0</v>
      </c>
      <c r="GU1381" s="84">
        <f>GR1381-GS1381</f>
        <v>1000000</v>
      </c>
      <c r="GV1381" s="84">
        <v>2000000</v>
      </c>
      <c r="GW1381" s="84">
        <v>0</v>
      </c>
      <c r="GX1381" s="84">
        <f>GW1381/GV1381</f>
        <v>0</v>
      </c>
      <c r="GY1381" s="84">
        <f>GV1381-GW1381</f>
        <v>2000000</v>
      </c>
      <c r="GZ1381" s="84">
        <f>GV1381+GR1381</f>
        <v>3000000</v>
      </c>
      <c r="HE1381" s="84" t="s">
        <v>5395</v>
      </c>
      <c r="HF1381" s="84">
        <v>454</v>
      </c>
      <c r="HG1381" s="84" t="s">
        <v>3803</v>
      </c>
      <c r="HH1381" s="84">
        <v>1000000</v>
      </c>
      <c r="HJ1381" s="84">
        <f>HI1381/HH1381</f>
        <v>0</v>
      </c>
      <c r="HK1381" s="84">
        <f>HH1381-HI1381</f>
        <v>1000000</v>
      </c>
      <c r="HL1381" s="84">
        <v>2000000</v>
      </c>
      <c r="HM1381" s="84">
        <v>0</v>
      </c>
      <c r="HN1381" s="84">
        <f>HM1381/HL1381</f>
        <v>0</v>
      </c>
      <c r="HO1381" s="84">
        <f>HL1381-HM1381</f>
        <v>2000000</v>
      </c>
      <c r="HP1381" s="84">
        <f>HL1381+HH1381</f>
        <v>3000000</v>
      </c>
      <c r="HU1381" s="84" t="s">
        <v>5395</v>
      </c>
      <c r="HV1381" s="84">
        <v>454</v>
      </c>
      <c r="HW1381" s="84" t="s">
        <v>3803</v>
      </c>
      <c r="HX1381" s="84">
        <v>1000000</v>
      </c>
      <c r="HZ1381" s="84">
        <f>HY1381/HX1381</f>
        <v>0</v>
      </c>
      <c r="IA1381" s="84">
        <f>HX1381-HY1381</f>
        <v>1000000</v>
      </c>
      <c r="IB1381" s="84">
        <v>2000000</v>
      </c>
      <c r="IC1381" s="84">
        <v>0</v>
      </c>
      <c r="ID1381" s="84">
        <f>IC1381/IB1381</f>
        <v>0</v>
      </c>
      <c r="IE1381" s="84">
        <f>IB1381-IC1381</f>
        <v>2000000</v>
      </c>
      <c r="IF1381" s="84">
        <f>IB1381+HX1381</f>
        <v>3000000</v>
      </c>
      <c r="IK1381" s="84" t="s">
        <v>5395</v>
      </c>
      <c r="IL1381" s="84">
        <v>454</v>
      </c>
      <c r="IM1381" s="84" t="s">
        <v>3803</v>
      </c>
      <c r="IN1381" s="84">
        <v>1000000</v>
      </c>
      <c r="IP1381" s="84">
        <f>IO1381/IN1381</f>
        <v>0</v>
      </c>
      <c r="IQ1381" s="84">
        <f>IN1381-IO1381</f>
        <v>1000000</v>
      </c>
      <c r="IR1381" s="84">
        <v>2000000</v>
      </c>
      <c r="IS1381" s="84">
        <v>0</v>
      </c>
      <c r="IT1381" s="84">
        <f>IS1381/IR1381</f>
        <v>0</v>
      </c>
      <c r="IU1381" s="84">
        <f>IR1381-IS1381</f>
        <v>2000000</v>
      </c>
      <c r="IV1381" s="84">
        <f>IR1381+IN1381</f>
        <v>3000000</v>
      </c>
      <c r="JA1381" s="84" t="s">
        <v>5395</v>
      </c>
      <c r="JB1381" s="84">
        <v>454</v>
      </c>
      <c r="JC1381" s="84" t="s">
        <v>3803</v>
      </c>
      <c r="JD1381" s="84">
        <v>1000000</v>
      </c>
      <c r="JF1381" s="84">
        <f>JE1381/JD1381</f>
        <v>0</v>
      </c>
      <c r="JG1381" s="84">
        <f>JD1381-JE1381</f>
        <v>1000000</v>
      </c>
      <c r="JH1381" s="84">
        <v>2000000</v>
      </c>
      <c r="JI1381" s="84">
        <v>0</v>
      </c>
      <c r="JJ1381" s="84">
        <f>JI1381/JH1381</f>
        <v>0</v>
      </c>
      <c r="JK1381" s="84">
        <f>JH1381-JI1381</f>
        <v>2000000</v>
      </c>
      <c r="JL1381" s="84">
        <f>JH1381+JD1381</f>
        <v>3000000</v>
      </c>
      <c r="JQ1381" s="84" t="s">
        <v>5395</v>
      </c>
      <c r="JR1381" s="84">
        <v>454</v>
      </c>
      <c r="JS1381" s="84" t="s">
        <v>3803</v>
      </c>
      <c r="JT1381" s="84">
        <v>1000000</v>
      </c>
      <c r="JV1381" s="84">
        <f>JU1381/JT1381</f>
        <v>0</v>
      </c>
      <c r="JW1381" s="84">
        <f>JT1381-JU1381</f>
        <v>1000000</v>
      </c>
      <c r="JX1381" s="84">
        <v>2000000</v>
      </c>
      <c r="JY1381" s="84">
        <v>0</v>
      </c>
      <c r="JZ1381" s="84">
        <f>JY1381/JX1381</f>
        <v>0</v>
      </c>
      <c r="KA1381" s="84">
        <f>JX1381-JY1381</f>
        <v>2000000</v>
      </c>
      <c r="KB1381" s="84">
        <f>JX1381+JT1381</f>
        <v>3000000</v>
      </c>
      <c r="KG1381" s="84" t="s">
        <v>5395</v>
      </c>
      <c r="KH1381" s="84">
        <v>454</v>
      </c>
      <c r="KI1381" s="84" t="s">
        <v>3803</v>
      </c>
      <c r="KJ1381" s="84">
        <v>1000000</v>
      </c>
      <c r="KL1381" s="84">
        <f>KK1381/KJ1381</f>
        <v>0</v>
      </c>
      <c r="KM1381" s="84">
        <f>KJ1381-KK1381</f>
        <v>1000000</v>
      </c>
      <c r="KN1381" s="84">
        <v>2000000</v>
      </c>
      <c r="KO1381" s="84">
        <v>0</v>
      </c>
      <c r="KP1381" s="84">
        <f>KO1381/KN1381</f>
        <v>0</v>
      </c>
      <c r="KQ1381" s="84">
        <f>KN1381-KO1381</f>
        <v>2000000</v>
      </c>
      <c r="KR1381" s="84">
        <f>KN1381+KJ1381</f>
        <v>3000000</v>
      </c>
      <c r="KW1381" s="84" t="s">
        <v>5395</v>
      </c>
      <c r="KX1381" s="84">
        <v>454</v>
      </c>
      <c r="KY1381" s="84" t="s">
        <v>3803</v>
      </c>
      <c r="KZ1381" s="84">
        <v>1000000</v>
      </c>
      <c r="LB1381" s="84">
        <f>LA1381/KZ1381</f>
        <v>0</v>
      </c>
      <c r="LC1381" s="84">
        <f>KZ1381-LA1381</f>
        <v>1000000</v>
      </c>
      <c r="LD1381" s="84">
        <v>2000000</v>
      </c>
      <c r="LE1381" s="84">
        <v>0</v>
      </c>
      <c r="LF1381" s="84">
        <f>LE1381/LD1381</f>
        <v>0</v>
      </c>
      <c r="LG1381" s="84">
        <f>LD1381-LE1381</f>
        <v>2000000</v>
      </c>
      <c r="LH1381" s="84">
        <f>LD1381+KZ1381</f>
        <v>3000000</v>
      </c>
      <c r="LM1381" s="84" t="s">
        <v>5395</v>
      </c>
      <c r="LN1381" s="84">
        <v>454</v>
      </c>
      <c r="LO1381" s="84" t="s">
        <v>3803</v>
      </c>
      <c r="LP1381" s="84">
        <v>1000000</v>
      </c>
      <c r="LR1381" s="84">
        <f>LQ1381/LP1381</f>
        <v>0</v>
      </c>
      <c r="LS1381" s="84">
        <f>LP1381-LQ1381</f>
        <v>1000000</v>
      </c>
      <c r="LT1381" s="84">
        <v>2000000</v>
      </c>
      <c r="LU1381" s="84">
        <v>0</v>
      </c>
      <c r="LV1381" s="84">
        <f>LU1381/LT1381</f>
        <v>0</v>
      </c>
      <c r="LW1381" s="84">
        <f>LT1381-LU1381</f>
        <v>2000000</v>
      </c>
      <c r="LX1381" s="84">
        <f>LT1381+LP1381</f>
        <v>3000000</v>
      </c>
      <c r="MC1381" s="84" t="s">
        <v>5395</v>
      </c>
      <c r="MD1381" s="84">
        <v>454</v>
      </c>
      <c r="ME1381" s="84" t="s">
        <v>3803</v>
      </c>
      <c r="MF1381" s="84">
        <v>1000000</v>
      </c>
      <c r="MH1381" s="84">
        <f>MG1381/MF1381</f>
        <v>0</v>
      </c>
      <c r="MI1381" s="84">
        <f>MF1381-MG1381</f>
        <v>1000000</v>
      </c>
      <c r="MJ1381" s="84">
        <v>2000000</v>
      </c>
      <c r="MK1381" s="84">
        <v>0</v>
      </c>
      <c r="ML1381" s="84">
        <f>MK1381/MJ1381</f>
        <v>0</v>
      </c>
      <c r="MM1381" s="84">
        <f>MJ1381-MK1381</f>
        <v>2000000</v>
      </c>
      <c r="MN1381" s="84">
        <f>MJ1381+MF1381</f>
        <v>3000000</v>
      </c>
      <c r="MS1381" s="84" t="s">
        <v>5395</v>
      </c>
      <c r="MT1381" s="84">
        <v>454</v>
      </c>
      <c r="MU1381" s="84" t="s">
        <v>3803</v>
      </c>
      <c r="MV1381" s="84">
        <v>1000000</v>
      </c>
      <c r="MX1381" s="84">
        <f>MW1381/MV1381</f>
        <v>0</v>
      </c>
      <c r="MY1381" s="84">
        <f>MV1381-MW1381</f>
        <v>1000000</v>
      </c>
      <c r="MZ1381" s="84">
        <v>2000000</v>
      </c>
      <c r="NA1381" s="84">
        <v>0</v>
      </c>
      <c r="NB1381" s="84">
        <f>NA1381/MZ1381</f>
        <v>0</v>
      </c>
      <c r="NC1381" s="84">
        <f>MZ1381-NA1381</f>
        <v>2000000</v>
      </c>
      <c r="ND1381" s="84">
        <f>MZ1381+MV1381</f>
        <v>3000000</v>
      </c>
      <c r="NI1381" s="84" t="s">
        <v>5395</v>
      </c>
      <c r="NJ1381" s="84">
        <v>454</v>
      </c>
      <c r="NK1381" s="84" t="s">
        <v>3803</v>
      </c>
      <c r="NL1381" s="84">
        <v>1000000</v>
      </c>
      <c r="NN1381" s="84">
        <f>NM1381/NL1381</f>
        <v>0</v>
      </c>
      <c r="NO1381" s="84">
        <f>NL1381-NM1381</f>
        <v>1000000</v>
      </c>
      <c r="NP1381" s="84">
        <v>2000000</v>
      </c>
      <c r="NQ1381" s="84">
        <v>0</v>
      </c>
      <c r="NR1381" s="84">
        <f>NQ1381/NP1381</f>
        <v>0</v>
      </c>
      <c r="NS1381" s="84">
        <f>NP1381-NQ1381</f>
        <v>2000000</v>
      </c>
      <c r="NT1381" s="84">
        <f>NP1381+NL1381</f>
        <v>3000000</v>
      </c>
      <c r="NY1381" s="84" t="s">
        <v>5395</v>
      </c>
      <c r="NZ1381" s="84">
        <v>454</v>
      </c>
      <c r="OA1381" s="84" t="s">
        <v>3803</v>
      </c>
      <c r="OB1381" s="84">
        <v>1000000</v>
      </c>
      <c r="OD1381" s="84">
        <f>OC1381/OB1381</f>
        <v>0</v>
      </c>
      <c r="OE1381" s="84">
        <f>OB1381-OC1381</f>
        <v>1000000</v>
      </c>
      <c r="OF1381" s="84">
        <v>2000000</v>
      </c>
      <c r="OG1381" s="84">
        <v>0</v>
      </c>
      <c r="OH1381" s="84">
        <f>OG1381/OF1381</f>
        <v>0</v>
      </c>
      <c r="OI1381" s="84">
        <f>OF1381-OG1381</f>
        <v>2000000</v>
      </c>
      <c r="OJ1381" s="84">
        <f>OF1381+OB1381</f>
        <v>3000000</v>
      </c>
      <c r="OO1381" s="84" t="s">
        <v>5395</v>
      </c>
      <c r="OP1381" s="84">
        <v>454</v>
      </c>
      <c r="OQ1381" s="84" t="s">
        <v>3803</v>
      </c>
      <c r="OR1381" s="84">
        <v>1000000</v>
      </c>
      <c r="OT1381" s="84">
        <f>OS1381/OR1381</f>
        <v>0</v>
      </c>
      <c r="OU1381" s="84">
        <f>OR1381-OS1381</f>
        <v>1000000</v>
      </c>
      <c r="OV1381" s="84">
        <v>2000000</v>
      </c>
      <c r="OW1381" s="84">
        <v>0</v>
      </c>
      <c r="OX1381" s="84">
        <f>OW1381/OV1381</f>
        <v>0</v>
      </c>
      <c r="OY1381" s="84">
        <f>OV1381-OW1381</f>
        <v>2000000</v>
      </c>
      <c r="OZ1381" s="84">
        <f>OV1381+OR1381</f>
        <v>3000000</v>
      </c>
      <c r="PE1381" s="84" t="s">
        <v>5395</v>
      </c>
      <c r="PF1381" s="84">
        <v>454</v>
      </c>
      <c r="PG1381" s="84" t="s">
        <v>3803</v>
      </c>
      <c r="PH1381" s="84">
        <v>1000000</v>
      </c>
      <c r="PJ1381" s="84">
        <f>PI1381/PH1381</f>
        <v>0</v>
      </c>
      <c r="PK1381" s="84">
        <f>PH1381-PI1381</f>
        <v>1000000</v>
      </c>
      <c r="PL1381" s="84">
        <v>2000000</v>
      </c>
      <c r="PM1381" s="84">
        <v>0</v>
      </c>
      <c r="PN1381" s="84">
        <f>PM1381/PL1381</f>
        <v>0</v>
      </c>
      <c r="PO1381" s="84">
        <f>PL1381-PM1381</f>
        <v>2000000</v>
      </c>
      <c r="PP1381" s="84">
        <f>PL1381+PH1381</f>
        <v>3000000</v>
      </c>
      <c r="PU1381" s="84" t="s">
        <v>5395</v>
      </c>
      <c r="PV1381" s="84">
        <v>454</v>
      </c>
      <c r="PW1381" s="84" t="s">
        <v>3803</v>
      </c>
      <c r="PX1381" s="84">
        <v>1000000</v>
      </c>
      <c r="PZ1381" s="84">
        <f>PY1381/PX1381</f>
        <v>0</v>
      </c>
      <c r="QA1381" s="84">
        <f>PX1381-PY1381</f>
        <v>1000000</v>
      </c>
      <c r="QB1381" s="84">
        <v>2000000</v>
      </c>
      <c r="QC1381" s="84">
        <v>0</v>
      </c>
      <c r="QD1381" s="84">
        <f>QC1381/QB1381</f>
        <v>0</v>
      </c>
      <c r="QE1381" s="84">
        <f>QB1381-QC1381</f>
        <v>2000000</v>
      </c>
      <c r="QF1381" s="84">
        <f>QB1381+PX1381</f>
        <v>3000000</v>
      </c>
      <c r="QK1381" s="84" t="s">
        <v>5395</v>
      </c>
      <c r="QL1381" s="84">
        <v>454</v>
      </c>
      <c r="QM1381" s="84" t="s">
        <v>3803</v>
      </c>
      <c r="QN1381" s="84">
        <v>1000000</v>
      </c>
      <c r="QP1381" s="84">
        <f>QO1381/QN1381</f>
        <v>0</v>
      </c>
      <c r="QQ1381" s="84">
        <f>QN1381-QO1381</f>
        <v>1000000</v>
      </c>
      <c r="QR1381" s="84">
        <v>2000000</v>
      </c>
      <c r="QS1381" s="84">
        <v>0</v>
      </c>
      <c r="QT1381" s="84">
        <f>QS1381/QR1381</f>
        <v>0</v>
      </c>
      <c r="QU1381" s="84">
        <f>QR1381-QS1381</f>
        <v>2000000</v>
      </c>
      <c r="QV1381" s="84">
        <f>QR1381+QN1381</f>
        <v>3000000</v>
      </c>
      <c r="RA1381" s="84" t="s">
        <v>5395</v>
      </c>
      <c r="RB1381" s="84">
        <v>454</v>
      </c>
      <c r="RC1381" s="84" t="s">
        <v>3803</v>
      </c>
      <c r="RD1381" s="84">
        <v>1000000</v>
      </c>
      <c r="RF1381" s="84">
        <f>RE1381/RD1381</f>
        <v>0</v>
      </c>
      <c r="RG1381" s="84">
        <f>RD1381-RE1381</f>
        <v>1000000</v>
      </c>
      <c r="RH1381" s="84">
        <v>2000000</v>
      </c>
      <c r="RI1381" s="84">
        <v>0</v>
      </c>
      <c r="RJ1381" s="84">
        <f>RI1381/RH1381</f>
        <v>0</v>
      </c>
      <c r="RK1381" s="84">
        <f>RH1381-RI1381</f>
        <v>2000000</v>
      </c>
      <c r="RL1381" s="84">
        <f>RH1381+RD1381</f>
        <v>3000000</v>
      </c>
      <c r="RQ1381" s="84" t="s">
        <v>5395</v>
      </c>
      <c r="RR1381" s="84">
        <v>454</v>
      </c>
      <c r="RS1381" s="84" t="s">
        <v>3803</v>
      </c>
      <c r="RT1381" s="84">
        <v>1000000</v>
      </c>
      <c r="RV1381" s="84">
        <f>RU1381/RT1381</f>
        <v>0</v>
      </c>
      <c r="RW1381" s="84">
        <f>RT1381-RU1381</f>
        <v>1000000</v>
      </c>
      <c r="RX1381" s="84">
        <v>2000000</v>
      </c>
      <c r="RY1381" s="84">
        <v>0</v>
      </c>
      <c r="RZ1381" s="84">
        <f>RY1381/RX1381</f>
        <v>0</v>
      </c>
      <c r="SA1381" s="84">
        <f>RX1381-RY1381</f>
        <v>2000000</v>
      </c>
      <c r="SB1381" s="84">
        <f>RX1381+RT1381</f>
        <v>3000000</v>
      </c>
      <c r="SG1381" s="84" t="s">
        <v>5395</v>
      </c>
      <c r="SH1381" s="84">
        <v>454</v>
      </c>
      <c r="SI1381" s="84" t="s">
        <v>3803</v>
      </c>
      <c r="SJ1381" s="84">
        <v>1000000</v>
      </c>
      <c r="SL1381" s="84">
        <f>SK1381/SJ1381</f>
        <v>0</v>
      </c>
      <c r="SM1381" s="84">
        <f>SJ1381-SK1381</f>
        <v>1000000</v>
      </c>
      <c r="SN1381" s="84">
        <v>2000000</v>
      </c>
      <c r="SO1381" s="84">
        <v>0</v>
      </c>
      <c r="SP1381" s="84">
        <f>SO1381/SN1381</f>
        <v>0</v>
      </c>
      <c r="SQ1381" s="84">
        <f>SN1381-SO1381</f>
        <v>2000000</v>
      </c>
      <c r="SR1381" s="84">
        <f>SN1381+SJ1381</f>
        <v>3000000</v>
      </c>
      <c r="SW1381" s="84" t="s">
        <v>5395</v>
      </c>
      <c r="SX1381" s="84">
        <v>454</v>
      </c>
      <c r="SY1381" s="84" t="s">
        <v>3803</v>
      </c>
      <c r="SZ1381" s="84">
        <v>1000000</v>
      </c>
      <c r="TB1381" s="84">
        <f>TA1381/SZ1381</f>
        <v>0</v>
      </c>
      <c r="TC1381" s="84">
        <f>SZ1381-TA1381</f>
        <v>1000000</v>
      </c>
      <c r="TD1381" s="84">
        <v>2000000</v>
      </c>
      <c r="TE1381" s="84">
        <v>0</v>
      </c>
      <c r="TF1381" s="84">
        <f>TE1381/TD1381</f>
        <v>0</v>
      </c>
      <c r="TG1381" s="84">
        <f>TD1381-TE1381</f>
        <v>2000000</v>
      </c>
      <c r="TH1381" s="84">
        <f>TD1381+SZ1381</f>
        <v>3000000</v>
      </c>
      <c r="TM1381" s="84" t="s">
        <v>5395</v>
      </c>
      <c r="TN1381" s="84">
        <v>454</v>
      </c>
      <c r="TO1381" s="84" t="s">
        <v>3803</v>
      </c>
      <c r="TP1381" s="84">
        <v>1000000</v>
      </c>
      <c r="TR1381" s="84">
        <f>TQ1381/TP1381</f>
        <v>0</v>
      </c>
      <c r="TS1381" s="84">
        <f>TP1381-TQ1381</f>
        <v>1000000</v>
      </c>
      <c r="TT1381" s="84">
        <v>2000000</v>
      </c>
      <c r="TU1381" s="84">
        <v>0</v>
      </c>
      <c r="TV1381" s="84">
        <f>TU1381/TT1381</f>
        <v>0</v>
      </c>
      <c r="TW1381" s="84">
        <f>TT1381-TU1381</f>
        <v>2000000</v>
      </c>
      <c r="TX1381" s="84">
        <f>TT1381+TP1381</f>
        <v>3000000</v>
      </c>
      <c r="UC1381" s="84" t="s">
        <v>5395</v>
      </c>
      <c r="UD1381" s="84">
        <v>454</v>
      </c>
      <c r="UE1381" s="84" t="s">
        <v>3803</v>
      </c>
      <c r="UF1381" s="84">
        <v>1000000</v>
      </c>
      <c r="UH1381" s="84">
        <f>UG1381/UF1381</f>
        <v>0</v>
      </c>
      <c r="UI1381" s="84">
        <f>UF1381-UG1381</f>
        <v>1000000</v>
      </c>
      <c r="UJ1381" s="84">
        <v>2000000</v>
      </c>
      <c r="UK1381" s="84">
        <v>0</v>
      </c>
      <c r="UL1381" s="84">
        <f>UK1381/UJ1381</f>
        <v>0</v>
      </c>
      <c r="UM1381" s="84">
        <f>UJ1381-UK1381</f>
        <v>2000000</v>
      </c>
      <c r="UN1381" s="84">
        <f>UJ1381+UF1381</f>
        <v>3000000</v>
      </c>
      <c r="US1381" s="84" t="s">
        <v>5395</v>
      </c>
      <c r="UT1381" s="84">
        <v>454</v>
      </c>
      <c r="UU1381" s="84" t="s">
        <v>3803</v>
      </c>
      <c r="UV1381" s="84">
        <v>1000000</v>
      </c>
      <c r="UX1381" s="84">
        <f>UW1381/UV1381</f>
        <v>0</v>
      </c>
      <c r="UY1381" s="84">
        <f>UV1381-UW1381</f>
        <v>1000000</v>
      </c>
      <c r="UZ1381" s="84">
        <v>2000000</v>
      </c>
      <c r="VA1381" s="84">
        <v>0</v>
      </c>
      <c r="VB1381" s="84">
        <f>VA1381/UZ1381</f>
        <v>0</v>
      </c>
      <c r="VC1381" s="84">
        <f>UZ1381-VA1381</f>
        <v>2000000</v>
      </c>
      <c r="VD1381" s="84">
        <f>UZ1381+UV1381</f>
        <v>3000000</v>
      </c>
      <c r="VI1381" s="84" t="s">
        <v>5395</v>
      </c>
      <c r="VJ1381" s="84">
        <v>454</v>
      </c>
      <c r="VK1381" s="84" t="s">
        <v>3803</v>
      </c>
      <c r="VL1381" s="84">
        <v>1000000</v>
      </c>
      <c r="VN1381" s="84">
        <f>VM1381/VL1381</f>
        <v>0</v>
      </c>
      <c r="VO1381" s="84">
        <f>VL1381-VM1381</f>
        <v>1000000</v>
      </c>
      <c r="VP1381" s="84">
        <v>2000000</v>
      </c>
      <c r="VQ1381" s="84">
        <v>0</v>
      </c>
      <c r="VR1381" s="84">
        <f>VQ1381/VP1381</f>
        <v>0</v>
      </c>
      <c r="VS1381" s="84">
        <f>VP1381-VQ1381</f>
        <v>2000000</v>
      </c>
      <c r="VT1381" s="84">
        <f>VP1381+VL1381</f>
        <v>3000000</v>
      </c>
      <c r="VY1381" s="84" t="s">
        <v>5395</v>
      </c>
      <c r="VZ1381" s="84">
        <v>454</v>
      </c>
      <c r="WA1381" s="84" t="s">
        <v>3803</v>
      </c>
      <c r="WB1381" s="84">
        <v>1000000</v>
      </c>
      <c r="WD1381" s="84">
        <f>WC1381/WB1381</f>
        <v>0</v>
      </c>
      <c r="WE1381" s="84">
        <f>WB1381-WC1381</f>
        <v>1000000</v>
      </c>
      <c r="WF1381" s="84">
        <v>2000000</v>
      </c>
      <c r="WG1381" s="84">
        <v>0</v>
      </c>
      <c r="WH1381" s="84">
        <f>WG1381/WF1381</f>
        <v>0</v>
      </c>
      <c r="WI1381" s="84">
        <f>WF1381-WG1381</f>
        <v>2000000</v>
      </c>
      <c r="WJ1381" s="84">
        <f>WF1381+WB1381</f>
        <v>3000000</v>
      </c>
      <c r="WO1381" s="84" t="s">
        <v>5395</v>
      </c>
      <c r="WP1381" s="84">
        <v>454</v>
      </c>
      <c r="WQ1381" s="84" t="s">
        <v>3803</v>
      </c>
      <c r="WR1381" s="84">
        <v>1000000</v>
      </c>
      <c r="WT1381" s="84">
        <f>WS1381/WR1381</f>
        <v>0</v>
      </c>
      <c r="WU1381" s="84">
        <f>WR1381-WS1381</f>
        <v>1000000</v>
      </c>
      <c r="WV1381" s="84">
        <v>2000000</v>
      </c>
      <c r="WW1381" s="84">
        <v>0</v>
      </c>
      <c r="WX1381" s="84">
        <f>WW1381/WV1381</f>
        <v>0</v>
      </c>
      <c r="WY1381" s="84">
        <f>WV1381-WW1381</f>
        <v>2000000</v>
      </c>
      <c r="WZ1381" s="84">
        <f>WV1381+WR1381</f>
        <v>3000000</v>
      </c>
      <c r="XE1381" s="84" t="s">
        <v>5395</v>
      </c>
      <c r="XF1381" s="84">
        <v>454</v>
      </c>
      <c r="XG1381" s="84" t="s">
        <v>3803</v>
      </c>
      <c r="XH1381" s="84">
        <v>1000000</v>
      </c>
      <c r="XJ1381" s="84">
        <f>XI1381/XH1381</f>
        <v>0</v>
      </c>
      <c r="XK1381" s="84">
        <f>XH1381-XI1381</f>
        <v>1000000</v>
      </c>
      <c r="XL1381" s="84">
        <v>2000000</v>
      </c>
      <c r="XM1381" s="84">
        <v>0</v>
      </c>
      <c r="XN1381" s="84">
        <f>XM1381/XL1381</f>
        <v>0</v>
      </c>
      <c r="XO1381" s="84">
        <f>XL1381-XM1381</f>
        <v>2000000</v>
      </c>
      <c r="XP1381" s="84">
        <f>XL1381+XH1381</f>
        <v>3000000</v>
      </c>
      <c r="XU1381" s="84" t="s">
        <v>5395</v>
      </c>
      <c r="XV1381" s="84">
        <v>454</v>
      </c>
      <c r="XW1381" s="84" t="s">
        <v>3803</v>
      </c>
      <c r="XX1381" s="84">
        <v>1000000</v>
      </c>
      <c r="XZ1381" s="84">
        <f>XY1381/XX1381</f>
        <v>0</v>
      </c>
      <c r="YA1381" s="84">
        <f>XX1381-XY1381</f>
        <v>1000000</v>
      </c>
      <c r="YB1381" s="84">
        <v>2000000</v>
      </c>
      <c r="YC1381" s="84">
        <v>0</v>
      </c>
      <c r="YD1381" s="84">
        <f>YC1381/YB1381</f>
        <v>0</v>
      </c>
      <c r="YE1381" s="84">
        <f>YB1381-YC1381</f>
        <v>2000000</v>
      </c>
      <c r="YF1381" s="84">
        <f>YB1381+XX1381</f>
        <v>3000000</v>
      </c>
      <c r="YK1381" s="84" t="s">
        <v>5395</v>
      </c>
      <c r="YL1381" s="84">
        <v>454</v>
      </c>
      <c r="YM1381" s="84" t="s">
        <v>3803</v>
      </c>
      <c r="YN1381" s="84">
        <v>1000000</v>
      </c>
      <c r="YP1381" s="84">
        <f>YO1381/YN1381</f>
        <v>0</v>
      </c>
      <c r="YQ1381" s="84">
        <f>YN1381-YO1381</f>
        <v>1000000</v>
      </c>
      <c r="YR1381" s="84">
        <v>2000000</v>
      </c>
      <c r="YS1381" s="84">
        <v>0</v>
      </c>
      <c r="YT1381" s="84">
        <f>YS1381/YR1381</f>
        <v>0</v>
      </c>
      <c r="YU1381" s="84">
        <f>YR1381-YS1381</f>
        <v>2000000</v>
      </c>
      <c r="YV1381" s="84">
        <f>YR1381+YN1381</f>
        <v>3000000</v>
      </c>
      <c r="ZA1381" s="84" t="s">
        <v>5395</v>
      </c>
      <c r="ZB1381" s="84">
        <v>454</v>
      </c>
      <c r="ZC1381" s="84" t="s">
        <v>3803</v>
      </c>
      <c r="ZD1381" s="84">
        <v>1000000</v>
      </c>
      <c r="ZF1381" s="84">
        <f>ZE1381/ZD1381</f>
        <v>0</v>
      </c>
      <c r="ZG1381" s="84">
        <f>ZD1381-ZE1381</f>
        <v>1000000</v>
      </c>
      <c r="ZH1381" s="84">
        <v>2000000</v>
      </c>
      <c r="ZI1381" s="84">
        <v>0</v>
      </c>
      <c r="ZJ1381" s="84">
        <f>ZI1381/ZH1381</f>
        <v>0</v>
      </c>
      <c r="ZK1381" s="84">
        <f>ZH1381-ZI1381</f>
        <v>2000000</v>
      </c>
      <c r="ZL1381" s="84">
        <f>ZH1381+ZD1381</f>
        <v>3000000</v>
      </c>
      <c r="ZQ1381" s="84" t="s">
        <v>5395</v>
      </c>
      <c r="ZR1381" s="84">
        <v>454</v>
      </c>
      <c r="ZS1381" s="84" t="s">
        <v>3803</v>
      </c>
      <c r="ZT1381" s="84">
        <v>1000000</v>
      </c>
      <c r="ZV1381" s="84">
        <f>ZU1381/ZT1381</f>
        <v>0</v>
      </c>
      <c r="ZW1381" s="84">
        <f>ZT1381-ZU1381</f>
        <v>1000000</v>
      </c>
      <c r="ZX1381" s="84">
        <v>2000000</v>
      </c>
      <c r="ZY1381" s="84">
        <v>0</v>
      </c>
      <c r="ZZ1381" s="84">
        <f>ZY1381/ZX1381</f>
        <v>0</v>
      </c>
      <c r="AAA1381" s="84">
        <f>ZX1381-ZY1381</f>
        <v>2000000</v>
      </c>
      <c r="AAB1381" s="84">
        <f>ZX1381+ZT1381</f>
        <v>3000000</v>
      </c>
      <c r="AAG1381" s="84" t="s">
        <v>5395</v>
      </c>
      <c r="AAH1381" s="84">
        <v>454</v>
      </c>
      <c r="AAI1381" s="84" t="s">
        <v>3803</v>
      </c>
      <c r="AAJ1381" s="84">
        <v>1000000</v>
      </c>
      <c r="AAL1381" s="84">
        <f>AAK1381/AAJ1381</f>
        <v>0</v>
      </c>
      <c r="AAM1381" s="84">
        <f>AAJ1381-AAK1381</f>
        <v>1000000</v>
      </c>
      <c r="AAN1381" s="84">
        <v>2000000</v>
      </c>
      <c r="AAO1381" s="84">
        <v>0</v>
      </c>
      <c r="AAP1381" s="84">
        <f>AAO1381/AAN1381</f>
        <v>0</v>
      </c>
      <c r="AAQ1381" s="84">
        <f>AAN1381-AAO1381</f>
        <v>2000000</v>
      </c>
      <c r="AAR1381" s="84">
        <f>AAN1381+AAJ1381</f>
        <v>3000000</v>
      </c>
      <c r="AAW1381" s="84" t="s">
        <v>5395</v>
      </c>
      <c r="AAX1381" s="84">
        <v>454</v>
      </c>
      <c r="AAY1381" s="84" t="s">
        <v>3803</v>
      </c>
      <c r="AAZ1381" s="84">
        <v>1000000</v>
      </c>
      <c r="ABB1381" s="84">
        <f>ABA1381/AAZ1381</f>
        <v>0</v>
      </c>
      <c r="ABC1381" s="84">
        <f>AAZ1381-ABA1381</f>
        <v>1000000</v>
      </c>
      <c r="ABD1381" s="84">
        <v>2000000</v>
      </c>
      <c r="ABE1381" s="84">
        <v>0</v>
      </c>
      <c r="ABF1381" s="84">
        <f>ABE1381/ABD1381</f>
        <v>0</v>
      </c>
      <c r="ABG1381" s="84">
        <f>ABD1381-ABE1381</f>
        <v>2000000</v>
      </c>
      <c r="ABH1381" s="84">
        <f>ABD1381+AAZ1381</f>
        <v>3000000</v>
      </c>
      <c r="ABM1381" s="84" t="s">
        <v>5395</v>
      </c>
      <c r="ABN1381" s="84">
        <v>454</v>
      </c>
      <c r="ABO1381" s="84" t="s">
        <v>3803</v>
      </c>
      <c r="ABP1381" s="84">
        <v>1000000</v>
      </c>
      <c r="ABR1381" s="84">
        <f>ABQ1381/ABP1381</f>
        <v>0</v>
      </c>
      <c r="ABS1381" s="84">
        <f>ABP1381-ABQ1381</f>
        <v>1000000</v>
      </c>
      <c r="ABT1381" s="84">
        <v>2000000</v>
      </c>
      <c r="ABU1381" s="84">
        <v>0</v>
      </c>
      <c r="ABV1381" s="84">
        <f>ABU1381/ABT1381</f>
        <v>0</v>
      </c>
      <c r="ABW1381" s="84">
        <f>ABT1381-ABU1381</f>
        <v>2000000</v>
      </c>
      <c r="ABX1381" s="84">
        <f>ABT1381+ABP1381</f>
        <v>3000000</v>
      </c>
      <c r="ACC1381" s="84" t="s">
        <v>5395</v>
      </c>
      <c r="ACD1381" s="84">
        <v>454</v>
      </c>
      <c r="ACE1381" s="84" t="s">
        <v>3803</v>
      </c>
      <c r="ACF1381" s="84">
        <v>1000000</v>
      </c>
      <c r="ACH1381" s="84">
        <f>ACG1381/ACF1381</f>
        <v>0</v>
      </c>
      <c r="ACI1381" s="84">
        <f>ACF1381-ACG1381</f>
        <v>1000000</v>
      </c>
      <c r="ACJ1381" s="84">
        <v>2000000</v>
      </c>
      <c r="ACK1381" s="84">
        <v>0</v>
      </c>
      <c r="ACL1381" s="84">
        <f>ACK1381/ACJ1381</f>
        <v>0</v>
      </c>
      <c r="ACM1381" s="84">
        <f>ACJ1381-ACK1381</f>
        <v>2000000</v>
      </c>
      <c r="ACN1381" s="84">
        <f>ACJ1381+ACF1381</f>
        <v>3000000</v>
      </c>
      <c r="ACS1381" s="84" t="s">
        <v>5395</v>
      </c>
      <c r="ACT1381" s="84">
        <v>454</v>
      </c>
      <c r="ACU1381" s="84" t="s">
        <v>3803</v>
      </c>
      <c r="ACV1381" s="84">
        <v>1000000</v>
      </c>
      <c r="ACX1381" s="84">
        <f>ACW1381/ACV1381</f>
        <v>0</v>
      </c>
      <c r="ACY1381" s="84">
        <f>ACV1381-ACW1381</f>
        <v>1000000</v>
      </c>
      <c r="ACZ1381" s="84">
        <v>2000000</v>
      </c>
      <c r="ADA1381" s="84">
        <v>0</v>
      </c>
      <c r="ADB1381" s="84">
        <f>ADA1381/ACZ1381</f>
        <v>0</v>
      </c>
      <c r="ADC1381" s="84">
        <f>ACZ1381-ADA1381</f>
        <v>2000000</v>
      </c>
      <c r="ADD1381" s="84">
        <f>ACZ1381+ACV1381</f>
        <v>3000000</v>
      </c>
      <c r="ADI1381" s="84" t="s">
        <v>5395</v>
      </c>
      <c r="ADJ1381" s="84">
        <v>454</v>
      </c>
      <c r="ADK1381" s="84" t="s">
        <v>3803</v>
      </c>
      <c r="ADL1381" s="84">
        <v>1000000</v>
      </c>
      <c r="ADN1381" s="84">
        <f>ADM1381/ADL1381</f>
        <v>0</v>
      </c>
      <c r="ADO1381" s="84">
        <f>ADL1381-ADM1381</f>
        <v>1000000</v>
      </c>
      <c r="ADP1381" s="84">
        <v>2000000</v>
      </c>
      <c r="ADQ1381" s="84">
        <v>0</v>
      </c>
      <c r="ADR1381" s="84">
        <f>ADQ1381/ADP1381</f>
        <v>0</v>
      </c>
      <c r="ADS1381" s="84">
        <f>ADP1381-ADQ1381</f>
        <v>2000000</v>
      </c>
      <c r="ADT1381" s="84">
        <f>ADP1381+ADL1381</f>
        <v>3000000</v>
      </c>
      <c r="ADY1381" s="84" t="s">
        <v>5395</v>
      </c>
      <c r="ADZ1381" s="84">
        <v>454</v>
      </c>
      <c r="AEA1381" s="84" t="s">
        <v>3803</v>
      </c>
      <c r="AEB1381" s="84">
        <v>1000000</v>
      </c>
      <c r="AED1381" s="84">
        <f>AEC1381/AEB1381</f>
        <v>0</v>
      </c>
      <c r="AEE1381" s="84">
        <f>AEB1381-AEC1381</f>
        <v>1000000</v>
      </c>
      <c r="AEF1381" s="84">
        <v>2000000</v>
      </c>
      <c r="AEG1381" s="84">
        <v>0</v>
      </c>
      <c r="AEH1381" s="84">
        <f>AEG1381/AEF1381</f>
        <v>0</v>
      </c>
      <c r="AEI1381" s="84">
        <f>AEF1381-AEG1381</f>
        <v>2000000</v>
      </c>
      <c r="AEJ1381" s="84">
        <f>AEF1381+AEB1381</f>
        <v>3000000</v>
      </c>
      <c r="AEO1381" s="84" t="s">
        <v>5395</v>
      </c>
      <c r="AEP1381" s="84">
        <v>454</v>
      </c>
      <c r="AEQ1381" s="84" t="s">
        <v>3803</v>
      </c>
      <c r="AER1381" s="84">
        <v>1000000</v>
      </c>
      <c r="AET1381" s="84">
        <f>AES1381/AER1381</f>
        <v>0</v>
      </c>
      <c r="AEU1381" s="84">
        <f>AER1381-AES1381</f>
        <v>1000000</v>
      </c>
      <c r="AEV1381" s="84">
        <v>2000000</v>
      </c>
      <c r="AEW1381" s="84">
        <v>0</v>
      </c>
      <c r="AEX1381" s="84">
        <f>AEW1381/AEV1381</f>
        <v>0</v>
      </c>
      <c r="AEY1381" s="84">
        <f>AEV1381-AEW1381</f>
        <v>2000000</v>
      </c>
      <c r="AEZ1381" s="84">
        <f>AEV1381+AER1381</f>
        <v>3000000</v>
      </c>
      <c r="AFE1381" s="84" t="s">
        <v>5395</v>
      </c>
      <c r="AFF1381" s="84">
        <v>454</v>
      </c>
      <c r="AFG1381" s="84" t="s">
        <v>3803</v>
      </c>
      <c r="AFH1381" s="84">
        <v>1000000</v>
      </c>
      <c r="AFJ1381" s="84">
        <f>AFI1381/AFH1381</f>
        <v>0</v>
      </c>
      <c r="AFK1381" s="84">
        <f>AFH1381-AFI1381</f>
        <v>1000000</v>
      </c>
      <c r="AFL1381" s="84">
        <v>2000000</v>
      </c>
      <c r="AFM1381" s="84">
        <v>0</v>
      </c>
      <c r="AFN1381" s="84">
        <f>AFM1381/AFL1381</f>
        <v>0</v>
      </c>
      <c r="AFO1381" s="84">
        <f>AFL1381-AFM1381</f>
        <v>2000000</v>
      </c>
      <c r="AFP1381" s="84">
        <f>AFL1381+AFH1381</f>
        <v>3000000</v>
      </c>
      <c r="AFU1381" s="84" t="s">
        <v>5395</v>
      </c>
      <c r="AFV1381" s="84">
        <v>454</v>
      </c>
      <c r="AFW1381" s="84" t="s">
        <v>3803</v>
      </c>
      <c r="AFX1381" s="84">
        <v>1000000</v>
      </c>
      <c r="AFZ1381" s="84">
        <f>AFY1381/AFX1381</f>
        <v>0</v>
      </c>
      <c r="AGA1381" s="84">
        <f>AFX1381-AFY1381</f>
        <v>1000000</v>
      </c>
      <c r="AGB1381" s="84">
        <v>2000000</v>
      </c>
      <c r="AGC1381" s="84">
        <v>0</v>
      </c>
      <c r="AGD1381" s="84">
        <f>AGC1381/AGB1381</f>
        <v>0</v>
      </c>
      <c r="AGE1381" s="84">
        <f>AGB1381-AGC1381</f>
        <v>2000000</v>
      </c>
      <c r="AGF1381" s="84">
        <f>AGB1381+AFX1381</f>
        <v>3000000</v>
      </c>
      <c r="AGK1381" s="84" t="s">
        <v>5395</v>
      </c>
      <c r="AGL1381" s="84">
        <v>454</v>
      </c>
      <c r="AGM1381" s="84" t="s">
        <v>3803</v>
      </c>
      <c r="AGN1381" s="84">
        <v>1000000</v>
      </c>
      <c r="AGP1381" s="84">
        <f>AGO1381/AGN1381</f>
        <v>0</v>
      </c>
      <c r="AGQ1381" s="84">
        <f>AGN1381-AGO1381</f>
        <v>1000000</v>
      </c>
      <c r="AGR1381" s="84">
        <v>2000000</v>
      </c>
      <c r="AGS1381" s="84">
        <v>0</v>
      </c>
      <c r="AGT1381" s="84">
        <f>AGS1381/AGR1381</f>
        <v>0</v>
      </c>
      <c r="AGU1381" s="84">
        <f>AGR1381-AGS1381</f>
        <v>2000000</v>
      </c>
      <c r="AGV1381" s="84">
        <f>AGR1381+AGN1381</f>
        <v>3000000</v>
      </c>
      <c r="AHA1381" s="84" t="s">
        <v>5395</v>
      </c>
      <c r="AHB1381" s="84">
        <v>454</v>
      </c>
      <c r="AHC1381" s="84" t="s">
        <v>3803</v>
      </c>
      <c r="AHD1381" s="84">
        <v>1000000</v>
      </c>
      <c r="AHF1381" s="84">
        <f>AHE1381/AHD1381</f>
        <v>0</v>
      </c>
      <c r="AHG1381" s="84">
        <f>AHD1381-AHE1381</f>
        <v>1000000</v>
      </c>
      <c r="AHH1381" s="84">
        <v>2000000</v>
      </c>
      <c r="AHI1381" s="84">
        <v>0</v>
      </c>
      <c r="AHJ1381" s="84">
        <f>AHI1381/AHH1381</f>
        <v>0</v>
      </c>
      <c r="AHK1381" s="84">
        <f>AHH1381-AHI1381</f>
        <v>2000000</v>
      </c>
      <c r="AHL1381" s="84">
        <f>AHH1381+AHD1381</f>
        <v>3000000</v>
      </c>
      <c r="AHQ1381" s="84" t="s">
        <v>5395</v>
      </c>
      <c r="AHR1381" s="84">
        <v>454</v>
      </c>
      <c r="AHS1381" s="84" t="s">
        <v>3803</v>
      </c>
      <c r="AHT1381" s="84">
        <v>1000000</v>
      </c>
      <c r="AHV1381" s="84">
        <f>AHU1381/AHT1381</f>
        <v>0</v>
      </c>
      <c r="AHW1381" s="84">
        <f>AHT1381-AHU1381</f>
        <v>1000000</v>
      </c>
      <c r="AHX1381" s="84">
        <v>2000000</v>
      </c>
      <c r="AHY1381" s="84">
        <v>0</v>
      </c>
      <c r="AHZ1381" s="84">
        <f>AHY1381/AHX1381</f>
        <v>0</v>
      </c>
      <c r="AIA1381" s="84">
        <f>AHX1381-AHY1381</f>
        <v>2000000</v>
      </c>
      <c r="AIB1381" s="84">
        <f>AHX1381+AHT1381</f>
        <v>3000000</v>
      </c>
      <c r="AIG1381" s="84" t="s">
        <v>5395</v>
      </c>
      <c r="AIH1381" s="84">
        <v>454</v>
      </c>
      <c r="AII1381" s="84" t="s">
        <v>3803</v>
      </c>
      <c r="AIJ1381" s="84">
        <v>1000000</v>
      </c>
      <c r="AIL1381" s="84">
        <f>AIK1381/AIJ1381</f>
        <v>0</v>
      </c>
      <c r="AIM1381" s="84">
        <f>AIJ1381-AIK1381</f>
        <v>1000000</v>
      </c>
      <c r="AIN1381" s="84">
        <v>2000000</v>
      </c>
      <c r="AIO1381" s="84">
        <v>0</v>
      </c>
      <c r="AIP1381" s="84">
        <f>AIO1381/AIN1381</f>
        <v>0</v>
      </c>
      <c r="AIQ1381" s="84">
        <f>AIN1381-AIO1381</f>
        <v>2000000</v>
      </c>
      <c r="AIR1381" s="84">
        <f>AIN1381+AIJ1381</f>
        <v>3000000</v>
      </c>
      <c r="AIW1381" s="84" t="s">
        <v>5395</v>
      </c>
      <c r="AIX1381" s="84">
        <v>454</v>
      </c>
      <c r="AIY1381" s="84" t="s">
        <v>3803</v>
      </c>
      <c r="AIZ1381" s="84">
        <v>1000000</v>
      </c>
      <c r="AJB1381" s="84">
        <f>AJA1381/AIZ1381</f>
        <v>0</v>
      </c>
      <c r="AJC1381" s="84">
        <f>AIZ1381-AJA1381</f>
        <v>1000000</v>
      </c>
      <c r="AJD1381" s="84">
        <v>2000000</v>
      </c>
      <c r="AJE1381" s="84">
        <v>0</v>
      </c>
      <c r="AJF1381" s="84">
        <f>AJE1381/AJD1381</f>
        <v>0</v>
      </c>
      <c r="AJG1381" s="84">
        <f>AJD1381-AJE1381</f>
        <v>2000000</v>
      </c>
      <c r="AJH1381" s="84">
        <f>AJD1381+AIZ1381</f>
        <v>3000000</v>
      </c>
      <c r="AJM1381" s="84" t="s">
        <v>5395</v>
      </c>
      <c r="AJN1381" s="84">
        <v>454</v>
      </c>
      <c r="AJO1381" s="84" t="s">
        <v>3803</v>
      </c>
      <c r="AJP1381" s="84">
        <v>1000000</v>
      </c>
      <c r="AJR1381" s="84">
        <f>AJQ1381/AJP1381</f>
        <v>0</v>
      </c>
      <c r="AJS1381" s="84">
        <f>AJP1381-AJQ1381</f>
        <v>1000000</v>
      </c>
      <c r="AJT1381" s="84">
        <v>2000000</v>
      </c>
      <c r="AJU1381" s="84">
        <v>0</v>
      </c>
      <c r="AJV1381" s="84">
        <f>AJU1381/AJT1381</f>
        <v>0</v>
      </c>
      <c r="AJW1381" s="84">
        <f>AJT1381-AJU1381</f>
        <v>2000000</v>
      </c>
      <c r="AJX1381" s="84">
        <f>AJT1381+AJP1381</f>
        <v>3000000</v>
      </c>
      <c r="AKC1381" s="84" t="s">
        <v>5395</v>
      </c>
      <c r="AKD1381" s="84">
        <v>454</v>
      </c>
      <c r="AKE1381" s="84" t="s">
        <v>3803</v>
      </c>
      <c r="AKF1381" s="84">
        <v>1000000</v>
      </c>
      <c r="AKH1381" s="84">
        <f>AKG1381/AKF1381</f>
        <v>0</v>
      </c>
      <c r="AKI1381" s="84">
        <f>AKF1381-AKG1381</f>
        <v>1000000</v>
      </c>
      <c r="AKJ1381" s="84">
        <v>2000000</v>
      </c>
      <c r="AKK1381" s="84">
        <v>0</v>
      </c>
      <c r="AKL1381" s="84">
        <f>AKK1381/AKJ1381</f>
        <v>0</v>
      </c>
      <c r="AKM1381" s="84">
        <f>AKJ1381-AKK1381</f>
        <v>2000000</v>
      </c>
      <c r="AKN1381" s="84">
        <f>AKJ1381+AKF1381</f>
        <v>3000000</v>
      </c>
      <c r="AKS1381" s="84" t="s">
        <v>5395</v>
      </c>
      <c r="AKT1381" s="84">
        <v>454</v>
      </c>
      <c r="AKU1381" s="84" t="s">
        <v>3803</v>
      </c>
      <c r="AKV1381" s="84">
        <v>1000000</v>
      </c>
      <c r="AKX1381" s="84">
        <f>AKW1381/AKV1381</f>
        <v>0</v>
      </c>
      <c r="AKY1381" s="84">
        <f>AKV1381-AKW1381</f>
        <v>1000000</v>
      </c>
      <c r="AKZ1381" s="84">
        <v>2000000</v>
      </c>
      <c r="ALA1381" s="84">
        <v>0</v>
      </c>
      <c r="ALB1381" s="84">
        <f>ALA1381/AKZ1381</f>
        <v>0</v>
      </c>
      <c r="ALC1381" s="84">
        <f>AKZ1381-ALA1381</f>
        <v>2000000</v>
      </c>
      <c r="ALD1381" s="84">
        <f>AKZ1381+AKV1381</f>
        <v>3000000</v>
      </c>
      <c r="ALI1381" s="84" t="s">
        <v>5395</v>
      </c>
      <c r="ALJ1381" s="84">
        <v>454</v>
      </c>
      <c r="ALK1381" s="84" t="s">
        <v>3803</v>
      </c>
      <c r="ALL1381" s="84">
        <v>1000000</v>
      </c>
      <c r="ALN1381" s="84">
        <f>ALM1381/ALL1381</f>
        <v>0</v>
      </c>
      <c r="ALO1381" s="84">
        <f>ALL1381-ALM1381</f>
        <v>1000000</v>
      </c>
      <c r="ALP1381" s="84">
        <v>2000000</v>
      </c>
      <c r="ALQ1381" s="84">
        <v>0</v>
      </c>
      <c r="ALR1381" s="84">
        <f>ALQ1381/ALP1381</f>
        <v>0</v>
      </c>
      <c r="ALS1381" s="84">
        <f>ALP1381-ALQ1381</f>
        <v>2000000</v>
      </c>
      <c r="ALT1381" s="84">
        <f>ALP1381+ALL1381</f>
        <v>3000000</v>
      </c>
      <c r="ALY1381" s="84" t="s">
        <v>5395</v>
      </c>
      <c r="ALZ1381" s="84">
        <v>454</v>
      </c>
      <c r="AMA1381" s="84" t="s">
        <v>3803</v>
      </c>
      <c r="AMB1381" s="84">
        <v>1000000</v>
      </c>
      <c r="AMD1381" s="84">
        <f>AMC1381/AMB1381</f>
        <v>0</v>
      </c>
      <c r="AME1381" s="84">
        <f>AMB1381-AMC1381</f>
        <v>1000000</v>
      </c>
      <c r="AMF1381" s="84">
        <v>2000000</v>
      </c>
      <c r="AMG1381" s="84">
        <v>0</v>
      </c>
      <c r="AMH1381" s="84">
        <f>AMG1381/AMF1381</f>
        <v>0</v>
      </c>
      <c r="AMI1381" s="84">
        <f>AMF1381-AMG1381</f>
        <v>2000000</v>
      </c>
      <c r="AMJ1381" s="84">
        <f>AMF1381+AMB1381</f>
        <v>3000000</v>
      </c>
      <c r="AMO1381" s="84" t="s">
        <v>5395</v>
      </c>
      <c r="AMP1381" s="84">
        <v>454</v>
      </c>
      <c r="AMQ1381" s="84" t="s">
        <v>3803</v>
      </c>
      <c r="AMR1381" s="84">
        <v>1000000</v>
      </c>
      <c r="AMT1381" s="84">
        <f>AMS1381/AMR1381</f>
        <v>0</v>
      </c>
      <c r="AMU1381" s="84">
        <f>AMR1381-AMS1381</f>
        <v>1000000</v>
      </c>
      <c r="AMV1381" s="84">
        <v>2000000</v>
      </c>
      <c r="AMW1381" s="84">
        <v>0</v>
      </c>
      <c r="AMX1381" s="84">
        <f>AMW1381/AMV1381</f>
        <v>0</v>
      </c>
      <c r="AMY1381" s="84">
        <f>AMV1381-AMW1381</f>
        <v>2000000</v>
      </c>
      <c r="AMZ1381" s="84">
        <f>AMV1381+AMR1381</f>
        <v>3000000</v>
      </c>
      <c r="ANE1381" s="84" t="s">
        <v>5395</v>
      </c>
      <c r="ANF1381" s="84">
        <v>454</v>
      </c>
      <c r="ANG1381" s="84" t="s">
        <v>3803</v>
      </c>
      <c r="ANH1381" s="84">
        <v>1000000</v>
      </c>
      <c r="ANJ1381" s="84">
        <f>ANI1381/ANH1381</f>
        <v>0</v>
      </c>
      <c r="ANK1381" s="84">
        <f>ANH1381-ANI1381</f>
        <v>1000000</v>
      </c>
      <c r="ANL1381" s="84">
        <v>2000000</v>
      </c>
      <c r="ANM1381" s="84">
        <v>0</v>
      </c>
      <c r="ANN1381" s="84">
        <f>ANM1381/ANL1381</f>
        <v>0</v>
      </c>
      <c r="ANO1381" s="84">
        <f>ANL1381-ANM1381</f>
        <v>2000000</v>
      </c>
      <c r="ANP1381" s="84">
        <f>ANL1381+ANH1381</f>
        <v>3000000</v>
      </c>
      <c r="ANU1381" s="84" t="s">
        <v>5395</v>
      </c>
      <c r="ANV1381" s="84">
        <v>454</v>
      </c>
      <c r="ANW1381" s="84" t="s">
        <v>3803</v>
      </c>
      <c r="ANX1381" s="84">
        <v>1000000</v>
      </c>
      <c r="ANZ1381" s="84">
        <f>ANY1381/ANX1381</f>
        <v>0</v>
      </c>
      <c r="AOA1381" s="84">
        <f>ANX1381-ANY1381</f>
        <v>1000000</v>
      </c>
      <c r="AOB1381" s="84">
        <v>2000000</v>
      </c>
      <c r="AOC1381" s="84">
        <v>0</v>
      </c>
      <c r="AOD1381" s="84">
        <f>AOC1381/AOB1381</f>
        <v>0</v>
      </c>
      <c r="AOE1381" s="84">
        <f>AOB1381-AOC1381</f>
        <v>2000000</v>
      </c>
      <c r="AOF1381" s="84">
        <f>AOB1381+ANX1381</f>
        <v>3000000</v>
      </c>
      <c r="AOK1381" s="84" t="s">
        <v>5395</v>
      </c>
      <c r="AOL1381" s="84">
        <v>454</v>
      </c>
      <c r="AOM1381" s="84" t="s">
        <v>3803</v>
      </c>
      <c r="AON1381" s="84">
        <v>1000000</v>
      </c>
      <c r="AOP1381" s="84">
        <f>AOO1381/AON1381</f>
        <v>0</v>
      </c>
      <c r="AOQ1381" s="84">
        <f>AON1381-AOO1381</f>
        <v>1000000</v>
      </c>
      <c r="AOR1381" s="84">
        <v>2000000</v>
      </c>
      <c r="AOS1381" s="84">
        <v>0</v>
      </c>
      <c r="AOT1381" s="84">
        <f>AOS1381/AOR1381</f>
        <v>0</v>
      </c>
      <c r="AOU1381" s="84">
        <f>AOR1381-AOS1381</f>
        <v>2000000</v>
      </c>
      <c r="AOV1381" s="84">
        <f>AOR1381+AON1381</f>
        <v>3000000</v>
      </c>
      <c r="APA1381" s="84" t="s">
        <v>5395</v>
      </c>
      <c r="APB1381" s="84">
        <v>454</v>
      </c>
      <c r="APC1381" s="84" t="s">
        <v>3803</v>
      </c>
      <c r="APD1381" s="84">
        <v>1000000</v>
      </c>
      <c r="APF1381" s="84">
        <f>APE1381/APD1381</f>
        <v>0</v>
      </c>
      <c r="APG1381" s="84">
        <f>APD1381-APE1381</f>
        <v>1000000</v>
      </c>
      <c r="APH1381" s="84">
        <v>2000000</v>
      </c>
      <c r="API1381" s="84">
        <v>0</v>
      </c>
      <c r="APJ1381" s="84">
        <f>API1381/APH1381</f>
        <v>0</v>
      </c>
      <c r="APK1381" s="84">
        <f>APH1381-API1381</f>
        <v>2000000</v>
      </c>
      <c r="APL1381" s="84">
        <f>APH1381+APD1381</f>
        <v>3000000</v>
      </c>
      <c r="APQ1381" s="84" t="s">
        <v>5395</v>
      </c>
      <c r="APR1381" s="84">
        <v>454</v>
      </c>
      <c r="APS1381" s="84" t="s">
        <v>3803</v>
      </c>
      <c r="APT1381" s="84">
        <v>1000000</v>
      </c>
      <c r="APV1381" s="84">
        <f>APU1381/APT1381</f>
        <v>0</v>
      </c>
      <c r="APW1381" s="84">
        <f>APT1381-APU1381</f>
        <v>1000000</v>
      </c>
      <c r="APX1381" s="84">
        <v>2000000</v>
      </c>
      <c r="APY1381" s="84">
        <v>0</v>
      </c>
      <c r="APZ1381" s="84">
        <f>APY1381/APX1381</f>
        <v>0</v>
      </c>
      <c r="AQA1381" s="84">
        <f>APX1381-APY1381</f>
        <v>2000000</v>
      </c>
      <c r="AQB1381" s="84">
        <f>APX1381+APT1381</f>
        <v>3000000</v>
      </c>
      <c r="AQG1381" s="84" t="s">
        <v>5395</v>
      </c>
      <c r="AQH1381" s="84">
        <v>454</v>
      </c>
      <c r="AQI1381" s="84" t="s">
        <v>3803</v>
      </c>
      <c r="AQJ1381" s="84">
        <v>1000000</v>
      </c>
      <c r="AQL1381" s="84">
        <f>AQK1381/AQJ1381</f>
        <v>0</v>
      </c>
      <c r="AQM1381" s="84">
        <f>AQJ1381-AQK1381</f>
        <v>1000000</v>
      </c>
      <c r="AQN1381" s="84">
        <v>2000000</v>
      </c>
      <c r="AQO1381" s="84">
        <v>0</v>
      </c>
      <c r="AQP1381" s="84">
        <f>AQO1381/AQN1381</f>
        <v>0</v>
      </c>
      <c r="AQQ1381" s="84">
        <f>AQN1381-AQO1381</f>
        <v>2000000</v>
      </c>
      <c r="AQR1381" s="84">
        <f>AQN1381+AQJ1381</f>
        <v>3000000</v>
      </c>
      <c r="AQW1381" s="84" t="s">
        <v>5395</v>
      </c>
      <c r="AQX1381" s="84">
        <v>454</v>
      </c>
      <c r="AQY1381" s="84" t="s">
        <v>3803</v>
      </c>
      <c r="AQZ1381" s="84">
        <v>1000000</v>
      </c>
      <c r="ARB1381" s="84">
        <f>ARA1381/AQZ1381</f>
        <v>0</v>
      </c>
      <c r="ARC1381" s="84">
        <f>AQZ1381-ARA1381</f>
        <v>1000000</v>
      </c>
      <c r="ARD1381" s="84">
        <v>2000000</v>
      </c>
      <c r="ARE1381" s="84">
        <v>0</v>
      </c>
      <c r="ARF1381" s="84">
        <f>ARE1381/ARD1381</f>
        <v>0</v>
      </c>
      <c r="ARG1381" s="84">
        <f>ARD1381-ARE1381</f>
        <v>2000000</v>
      </c>
      <c r="ARH1381" s="84">
        <f>ARD1381+AQZ1381</f>
        <v>3000000</v>
      </c>
      <c r="ARM1381" s="84" t="s">
        <v>5395</v>
      </c>
      <c r="ARN1381" s="84">
        <v>454</v>
      </c>
      <c r="ARO1381" s="84" t="s">
        <v>3803</v>
      </c>
      <c r="ARP1381" s="84">
        <v>1000000</v>
      </c>
      <c r="ARR1381" s="84">
        <f>ARQ1381/ARP1381</f>
        <v>0</v>
      </c>
      <c r="ARS1381" s="84">
        <f>ARP1381-ARQ1381</f>
        <v>1000000</v>
      </c>
      <c r="ART1381" s="84">
        <v>2000000</v>
      </c>
      <c r="ARU1381" s="84">
        <v>0</v>
      </c>
      <c r="ARV1381" s="84">
        <f>ARU1381/ART1381</f>
        <v>0</v>
      </c>
      <c r="ARW1381" s="84">
        <f>ART1381-ARU1381</f>
        <v>2000000</v>
      </c>
      <c r="ARX1381" s="84">
        <f>ART1381+ARP1381</f>
        <v>3000000</v>
      </c>
      <c r="ASC1381" s="84" t="s">
        <v>5395</v>
      </c>
      <c r="ASD1381" s="84">
        <v>454</v>
      </c>
      <c r="ASE1381" s="84" t="s">
        <v>3803</v>
      </c>
      <c r="ASF1381" s="84">
        <v>1000000</v>
      </c>
      <c r="ASH1381" s="84">
        <f>ASG1381/ASF1381</f>
        <v>0</v>
      </c>
      <c r="ASI1381" s="84">
        <f>ASF1381-ASG1381</f>
        <v>1000000</v>
      </c>
      <c r="ASJ1381" s="84">
        <v>2000000</v>
      </c>
      <c r="ASK1381" s="84">
        <v>0</v>
      </c>
      <c r="ASL1381" s="84">
        <f>ASK1381/ASJ1381</f>
        <v>0</v>
      </c>
      <c r="ASM1381" s="84">
        <f>ASJ1381-ASK1381</f>
        <v>2000000</v>
      </c>
      <c r="ASN1381" s="84">
        <f>ASJ1381+ASF1381</f>
        <v>3000000</v>
      </c>
      <c r="ASS1381" s="84" t="s">
        <v>5395</v>
      </c>
      <c r="AST1381" s="84">
        <v>454</v>
      </c>
      <c r="ASU1381" s="84" t="s">
        <v>3803</v>
      </c>
      <c r="ASV1381" s="84">
        <v>1000000</v>
      </c>
      <c r="ASX1381" s="84">
        <f>ASW1381/ASV1381</f>
        <v>0</v>
      </c>
      <c r="ASY1381" s="84">
        <f>ASV1381-ASW1381</f>
        <v>1000000</v>
      </c>
      <c r="ASZ1381" s="84">
        <v>2000000</v>
      </c>
      <c r="ATA1381" s="84">
        <v>0</v>
      </c>
      <c r="ATB1381" s="84">
        <f>ATA1381/ASZ1381</f>
        <v>0</v>
      </c>
      <c r="ATC1381" s="84">
        <f>ASZ1381-ATA1381</f>
        <v>2000000</v>
      </c>
      <c r="ATD1381" s="84">
        <f>ASZ1381+ASV1381</f>
        <v>3000000</v>
      </c>
      <c r="ATI1381" s="84" t="s">
        <v>5395</v>
      </c>
      <c r="ATJ1381" s="84">
        <v>454</v>
      </c>
      <c r="ATK1381" s="84" t="s">
        <v>3803</v>
      </c>
      <c r="ATL1381" s="84">
        <v>1000000</v>
      </c>
      <c r="ATN1381" s="84">
        <f>ATM1381/ATL1381</f>
        <v>0</v>
      </c>
      <c r="ATO1381" s="84">
        <f>ATL1381-ATM1381</f>
        <v>1000000</v>
      </c>
      <c r="ATP1381" s="84">
        <v>2000000</v>
      </c>
      <c r="ATQ1381" s="84">
        <v>0</v>
      </c>
      <c r="ATR1381" s="84">
        <f>ATQ1381/ATP1381</f>
        <v>0</v>
      </c>
      <c r="ATS1381" s="84">
        <f>ATP1381-ATQ1381</f>
        <v>2000000</v>
      </c>
      <c r="ATT1381" s="84">
        <f>ATP1381+ATL1381</f>
        <v>3000000</v>
      </c>
      <c r="ATY1381" s="84" t="s">
        <v>5395</v>
      </c>
      <c r="ATZ1381" s="84">
        <v>454</v>
      </c>
      <c r="AUA1381" s="84" t="s">
        <v>3803</v>
      </c>
      <c r="AUB1381" s="84">
        <v>1000000</v>
      </c>
      <c r="AUD1381" s="84">
        <f>AUC1381/AUB1381</f>
        <v>0</v>
      </c>
      <c r="AUE1381" s="84">
        <f>AUB1381-AUC1381</f>
        <v>1000000</v>
      </c>
      <c r="AUF1381" s="84">
        <v>2000000</v>
      </c>
      <c r="AUG1381" s="84">
        <v>0</v>
      </c>
      <c r="AUH1381" s="84">
        <f>AUG1381/AUF1381</f>
        <v>0</v>
      </c>
      <c r="AUI1381" s="84">
        <f>AUF1381-AUG1381</f>
        <v>2000000</v>
      </c>
      <c r="AUJ1381" s="84">
        <f>AUF1381+AUB1381</f>
        <v>3000000</v>
      </c>
      <c r="AUO1381" s="84" t="s">
        <v>5395</v>
      </c>
      <c r="AUP1381" s="84">
        <v>454</v>
      </c>
      <c r="AUQ1381" s="84" t="s">
        <v>3803</v>
      </c>
      <c r="AUR1381" s="84">
        <v>1000000</v>
      </c>
      <c r="AUT1381" s="84">
        <f>AUS1381/AUR1381</f>
        <v>0</v>
      </c>
      <c r="AUU1381" s="84">
        <f>AUR1381-AUS1381</f>
        <v>1000000</v>
      </c>
      <c r="AUV1381" s="84">
        <v>2000000</v>
      </c>
      <c r="AUW1381" s="84">
        <v>0</v>
      </c>
      <c r="AUX1381" s="84">
        <f>AUW1381/AUV1381</f>
        <v>0</v>
      </c>
      <c r="AUY1381" s="84">
        <f>AUV1381-AUW1381</f>
        <v>2000000</v>
      </c>
      <c r="AUZ1381" s="84">
        <f>AUV1381+AUR1381</f>
        <v>3000000</v>
      </c>
      <c r="AVE1381" s="84" t="s">
        <v>5395</v>
      </c>
      <c r="AVF1381" s="84">
        <v>454</v>
      </c>
      <c r="AVG1381" s="84" t="s">
        <v>3803</v>
      </c>
      <c r="AVH1381" s="84">
        <v>1000000</v>
      </c>
      <c r="AVJ1381" s="84">
        <f>AVI1381/AVH1381</f>
        <v>0</v>
      </c>
      <c r="AVK1381" s="84">
        <f>AVH1381-AVI1381</f>
        <v>1000000</v>
      </c>
      <c r="AVL1381" s="84">
        <v>2000000</v>
      </c>
      <c r="AVM1381" s="84">
        <v>0</v>
      </c>
      <c r="AVN1381" s="84">
        <f>AVM1381/AVL1381</f>
        <v>0</v>
      </c>
      <c r="AVO1381" s="84">
        <f>AVL1381-AVM1381</f>
        <v>2000000</v>
      </c>
      <c r="AVP1381" s="84">
        <f>AVL1381+AVH1381</f>
        <v>3000000</v>
      </c>
      <c r="AVU1381" s="84" t="s">
        <v>5395</v>
      </c>
      <c r="AVV1381" s="84">
        <v>454</v>
      </c>
      <c r="AVW1381" s="84" t="s">
        <v>3803</v>
      </c>
      <c r="AVX1381" s="84">
        <v>1000000</v>
      </c>
      <c r="AVZ1381" s="84">
        <f>AVY1381/AVX1381</f>
        <v>0</v>
      </c>
      <c r="AWA1381" s="84">
        <f>AVX1381-AVY1381</f>
        <v>1000000</v>
      </c>
      <c r="AWB1381" s="84">
        <v>2000000</v>
      </c>
      <c r="AWC1381" s="84">
        <v>0</v>
      </c>
      <c r="AWD1381" s="84">
        <f>AWC1381/AWB1381</f>
        <v>0</v>
      </c>
      <c r="AWE1381" s="84">
        <f>AWB1381-AWC1381</f>
        <v>2000000</v>
      </c>
      <c r="AWF1381" s="84">
        <f>AWB1381+AVX1381</f>
        <v>3000000</v>
      </c>
      <c r="AWK1381" s="84" t="s">
        <v>5395</v>
      </c>
      <c r="AWL1381" s="84">
        <v>454</v>
      </c>
      <c r="AWM1381" s="84" t="s">
        <v>3803</v>
      </c>
      <c r="AWN1381" s="84">
        <v>1000000</v>
      </c>
      <c r="AWP1381" s="84">
        <f>AWO1381/AWN1381</f>
        <v>0</v>
      </c>
      <c r="AWQ1381" s="84">
        <f>AWN1381-AWO1381</f>
        <v>1000000</v>
      </c>
      <c r="AWR1381" s="84">
        <v>2000000</v>
      </c>
      <c r="AWS1381" s="84">
        <v>0</v>
      </c>
      <c r="AWT1381" s="84">
        <f>AWS1381/AWR1381</f>
        <v>0</v>
      </c>
      <c r="AWU1381" s="84">
        <f>AWR1381-AWS1381</f>
        <v>2000000</v>
      </c>
      <c r="AWV1381" s="84">
        <f>AWR1381+AWN1381</f>
        <v>3000000</v>
      </c>
      <c r="AXA1381" s="84" t="s">
        <v>5395</v>
      </c>
      <c r="AXB1381" s="84">
        <v>454</v>
      </c>
      <c r="AXC1381" s="84" t="s">
        <v>3803</v>
      </c>
      <c r="AXD1381" s="84">
        <v>1000000</v>
      </c>
      <c r="AXF1381" s="84">
        <f>AXE1381/AXD1381</f>
        <v>0</v>
      </c>
      <c r="AXG1381" s="84">
        <f>AXD1381-AXE1381</f>
        <v>1000000</v>
      </c>
      <c r="AXH1381" s="84">
        <v>2000000</v>
      </c>
      <c r="AXI1381" s="84">
        <v>0</v>
      </c>
      <c r="AXJ1381" s="84">
        <f>AXI1381/AXH1381</f>
        <v>0</v>
      </c>
      <c r="AXK1381" s="84">
        <f>AXH1381-AXI1381</f>
        <v>2000000</v>
      </c>
      <c r="AXL1381" s="84">
        <f>AXH1381+AXD1381</f>
        <v>3000000</v>
      </c>
      <c r="AXQ1381" s="84" t="s">
        <v>5395</v>
      </c>
      <c r="AXR1381" s="84">
        <v>454</v>
      </c>
      <c r="AXS1381" s="84" t="s">
        <v>3803</v>
      </c>
      <c r="AXT1381" s="84">
        <v>1000000</v>
      </c>
      <c r="AXV1381" s="84">
        <f>AXU1381/AXT1381</f>
        <v>0</v>
      </c>
      <c r="AXW1381" s="84">
        <f>AXT1381-AXU1381</f>
        <v>1000000</v>
      </c>
      <c r="AXX1381" s="84">
        <v>2000000</v>
      </c>
      <c r="AXY1381" s="84">
        <v>0</v>
      </c>
      <c r="AXZ1381" s="84">
        <f>AXY1381/AXX1381</f>
        <v>0</v>
      </c>
      <c r="AYA1381" s="84">
        <f>AXX1381-AXY1381</f>
        <v>2000000</v>
      </c>
      <c r="AYB1381" s="84">
        <f>AXX1381+AXT1381</f>
        <v>3000000</v>
      </c>
      <c r="AYG1381" s="84" t="s">
        <v>5395</v>
      </c>
      <c r="AYH1381" s="84">
        <v>454</v>
      </c>
      <c r="AYI1381" s="84" t="s">
        <v>3803</v>
      </c>
      <c r="AYJ1381" s="84">
        <v>1000000</v>
      </c>
      <c r="AYL1381" s="84">
        <f>AYK1381/AYJ1381</f>
        <v>0</v>
      </c>
      <c r="AYM1381" s="84">
        <f>AYJ1381-AYK1381</f>
        <v>1000000</v>
      </c>
      <c r="AYN1381" s="84">
        <v>2000000</v>
      </c>
      <c r="AYO1381" s="84">
        <v>0</v>
      </c>
      <c r="AYP1381" s="84">
        <f>AYO1381/AYN1381</f>
        <v>0</v>
      </c>
      <c r="AYQ1381" s="84">
        <f>AYN1381-AYO1381</f>
        <v>2000000</v>
      </c>
      <c r="AYR1381" s="84">
        <f>AYN1381+AYJ1381</f>
        <v>3000000</v>
      </c>
      <c r="AYW1381" s="84" t="s">
        <v>5395</v>
      </c>
      <c r="AYX1381" s="84">
        <v>454</v>
      </c>
      <c r="AYY1381" s="84" t="s">
        <v>3803</v>
      </c>
      <c r="AYZ1381" s="84">
        <v>1000000</v>
      </c>
      <c r="AZB1381" s="84">
        <f>AZA1381/AYZ1381</f>
        <v>0</v>
      </c>
      <c r="AZC1381" s="84">
        <f>AYZ1381-AZA1381</f>
        <v>1000000</v>
      </c>
      <c r="AZD1381" s="84">
        <v>2000000</v>
      </c>
      <c r="AZE1381" s="84">
        <v>0</v>
      </c>
      <c r="AZF1381" s="84">
        <f>AZE1381/AZD1381</f>
        <v>0</v>
      </c>
      <c r="AZG1381" s="84">
        <f>AZD1381-AZE1381</f>
        <v>2000000</v>
      </c>
      <c r="AZH1381" s="84">
        <f>AZD1381+AYZ1381</f>
        <v>3000000</v>
      </c>
      <c r="AZM1381" s="84" t="s">
        <v>5395</v>
      </c>
      <c r="AZN1381" s="84">
        <v>454</v>
      </c>
      <c r="AZO1381" s="84" t="s">
        <v>3803</v>
      </c>
      <c r="AZP1381" s="84">
        <v>1000000</v>
      </c>
      <c r="AZR1381" s="84">
        <f>AZQ1381/AZP1381</f>
        <v>0</v>
      </c>
      <c r="AZS1381" s="84">
        <f>AZP1381-AZQ1381</f>
        <v>1000000</v>
      </c>
      <c r="AZT1381" s="84">
        <v>2000000</v>
      </c>
      <c r="AZU1381" s="84">
        <v>0</v>
      </c>
      <c r="AZV1381" s="84">
        <f>AZU1381/AZT1381</f>
        <v>0</v>
      </c>
      <c r="AZW1381" s="84">
        <f>AZT1381-AZU1381</f>
        <v>2000000</v>
      </c>
      <c r="AZX1381" s="84">
        <f>AZT1381+AZP1381</f>
        <v>3000000</v>
      </c>
      <c r="BAC1381" s="84" t="s">
        <v>5395</v>
      </c>
      <c r="BAD1381" s="84">
        <v>454</v>
      </c>
      <c r="BAE1381" s="84" t="s">
        <v>3803</v>
      </c>
      <c r="BAF1381" s="84">
        <v>1000000</v>
      </c>
      <c r="BAH1381" s="84">
        <f>BAG1381/BAF1381</f>
        <v>0</v>
      </c>
      <c r="BAI1381" s="84">
        <f>BAF1381-BAG1381</f>
        <v>1000000</v>
      </c>
      <c r="BAJ1381" s="84">
        <v>2000000</v>
      </c>
      <c r="BAK1381" s="84">
        <v>0</v>
      </c>
      <c r="BAL1381" s="84">
        <f>BAK1381/BAJ1381</f>
        <v>0</v>
      </c>
      <c r="BAM1381" s="84">
        <f>BAJ1381-BAK1381</f>
        <v>2000000</v>
      </c>
      <c r="BAN1381" s="84">
        <f>BAJ1381+BAF1381</f>
        <v>3000000</v>
      </c>
      <c r="BAS1381" s="84" t="s">
        <v>5395</v>
      </c>
      <c r="BAT1381" s="84">
        <v>454</v>
      </c>
      <c r="BAU1381" s="84" t="s">
        <v>3803</v>
      </c>
      <c r="BAV1381" s="84">
        <v>1000000</v>
      </c>
      <c r="BAX1381" s="84">
        <f>BAW1381/BAV1381</f>
        <v>0</v>
      </c>
      <c r="BAY1381" s="84">
        <f>BAV1381-BAW1381</f>
        <v>1000000</v>
      </c>
      <c r="BAZ1381" s="84">
        <v>2000000</v>
      </c>
      <c r="BBA1381" s="84">
        <v>0</v>
      </c>
      <c r="BBB1381" s="84">
        <f>BBA1381/BAZ1381</f>
        <v>0</v>
      </c>
      <c r="BBC1381" s="84">
        <f>BAZ1381-BBA1381</f>
        <v>2000000</v>
      </c>
      <c r="BBD1381" s="84">
        <f>BAZ1381+BAV1381</f>
        <v>3000000</v>
      </c>
      <c r="BBI1381" s="84" t="s">
        <v>5395</v>
      </c>
      <c r="BBJ1381" s="84">
        <v>454</v>
      </c>
      <c r="BBK1381" s="84" t="s">
        <v>3803</v>
      </c>
      <c r="BBL1381" s="84">
        <v>1000000</v>
      </c>
      <c r="BBN1381" s="84">
        <f>BBM1381/BBL1381</f>
        <v>0</v>
      </c>
      <c r="BBO1381" s="84">
        <f>BBL1381-BBM1381</f>
        <v>1000000</v>
      </c>
      <c r="BBP1381" s="84">
        <v>2000000</v>
      </c>
      <c r="BBQ1381" s="84">
        <v>0</v>
      </c>
      <c r="BBR1381" s="84">
        <f>BBQ1381/BBP1381</f>
        <v>0</v>
      </c>
      <c r="BBS1381" s="84">
        <f>BBP1381-BBQ1381</f>
        <v>2000000</v>
      </c>
      <c r="BBT1381" s="84">
        <f>BBP1381+BBL1381</f>
        <v>3000000</v>
      </c>
      <c r="BBY1381" s="84" t="s">
        <v>5395</v>
      </c>
      <c r="BBZ1381" s="84">
        <v>454</v>
      </c>
      <c r="BCA1381" s="84" t="s">
        <v>3803</v>
      </c>
      <c r="BCB1381" s="84">
        <v>1000000</v>
      </c>
      <c r="BCD1381" s="84">
        <f>BCC1381/BCB1381</f>
        <v>0</v>
      </c>
      <c r="BCE1381" s="84">
        <f>BCB1381-BCC1381</f>
        <v>1000000</v>
      </c>
      <c r="BCF1381" s="84">
        <v>2000000</v>
      </c>
      <c r="BCG1381" s="84">
        <v>0</v>
      </c>
      <c r="BCH1381" s="84">
        <f>BCG1381/BCF1381</f>
        <v>0</v>
      </c>
      <c r="BCI1381" s="84">
        <f>BCF1381-BCG1381</f>
        <v>2000000</v>
      </c>
      <c r="BCJ1381" s="84">
        <f>BCF1381+BCB1381</f>
        <v>3000000</v>
      </c>
      <c r="BCO1381" s="84" t="s">
        <v>5395</v>
      </c>
      <c r="BCP1381" s="84">
        <v>454</v>
      </c>
      <c r="BCQ1381" s="84" t="s">
        <v>3803</v>
      </c>
      <c r="BCR1381" s="84">
        <v>1000000</v>
      </c>
      <c r="BCT1381" s="84">
        <f>BCS1381/BCR1381</f>
        <v>0</v>
      </c>
      <c r="BCU1381" s="84">
        <f>BCR1381-BCS1381</f>
        <v>1000000</v>
      </c>
      <c r="BCV1381" s="84">
        <v>2000000</v>
      </c>
      <c r="BCW1381" s="84">
        <v>0</v>
      </c>
      <c r="BCX1381" s="84">
        <f>BCW1381/BCV1381</f>
        <v>0</v>
      </c>
      <c r="BCY1381" s="84">
        <f>BCV1381-BCW1381</f>
        <v>2000000</v>
      </c>
      <c r="BCZ1381" s="84">
        <f>BCV1381+BCR1381</f>
        <v>3000000</v>
      </c>
      <c r="BDE1381" s="84" t="s">
        <v>5395</v>
      </c>
      <c r="BDF1381" s="84">
        <v>454</v>
      </c>
      <c r="BDG1381" s="84" t="s">
        <v>3803</v>
      </c>
      <c r="BDH1381" s="84">
        <v>1000000</v>
      </c>
      <c r="BDJ1381" s="84">
        <f>BDI1381/BDH1381</f>
        <v>0</v>
      </c>
      <c r="BDK1381" s="84">
        <f>BDH1381-BDI1381</f>
        <v>1000000</v>
      </c>
      <c r="BDL1381" s="84">
        <v>2000000</v>
      </c>
      <c r="BDM1381" s="84">
        <v>0</v>
      </c>
      <c r="BDN1381" s="84">
        <f>BDM1381/BDL1381</f>
        <v>0</v>
      </c>
      <c r="BDO1381" s="84">
        <f>BDL1381-BDM1381</f>
        <v>2000000</v>
      </c>
      <c r="BDP1381" s="84">
        <f>BDL1381+BDH1381</f>
        <v>3000000</v>
      </c>
      <c r="BDU1381" s="84" t="s">
        <v>5395</v>
      </c>
      <c r="BDV1381" s="84">
        <v>454</v>
      </c>
      <c r="BDW1381" s="84" t="s">
        <v>3803</v>
      </c>
      <c r="BDX1381" s="84">
        <v>1000000</v>
      </c>
      <c r="BDZ1381" s="84">
        <f>BDY1381/BDX1381</f>
        <v>0</v>
      </c>
      <c r="BEA1381" s="84">
        <f>BDX1381-BDY1381</f>
        <v>1000000</v>
      </c>
      <c r="BEB1381" s="84">
        <v>2000000</v>
      </c>
      <c r="BEC1381" s="84">
        <v>0</v>
      </c>
      <c r="BED1381" s="84">
        <f>BEC1381/BEB1381</f>
        <v>0</v>
      </c>
      <c r="BEE1381" s="84">
        <f>BEB1381-BEC1381</f>
        <v>2000000</v>
      </c>
      <c r="BEF1381" s="84">
        <f>BEB1381+BDX1381</f>
        <v>3000000</v>
      </c>
      <c r="BEK1381" s="84" t="s">
        <v>5395</v>
      </c>
      <c r="BEL1381" s="84">
        <v>454</v>
      </c>
      <c r="BEM1381" s="84" t="s">
        <v>3803</v>
      </c>
      <c r="BEN1381" s="84">
        <v>1000000</v>
      </c>
      <c r="BEP1381" s="84">
        <f>BEO1381/BEN1381</f>
        <v>0</v>
      </c>
      <c r="BEQ1381" s="84">
        <f>BEN1381-BEO1381</f>
        <v>1000000</v>
      </c>
      <c r="BER1381" s="84">
        <v>2000000</v>
      </c>
      <c r="BES1381" s="84">
        <v>0</v>
      </c>
      <c r="BET1381" s="84">
        <f>BES1381/BER1381</f>
        <v>0</v>
      </c>
      <c r="BEU1381" s="84">
        <f>BER1381-BES1381</f>
        <v>2000000</v>
      </c>
      <c r="BEV1381" s="84">
        <f>BER1381+BEN1381</f>
        <v>3000000</v>
      </c>
      <c r="BFA1381" s="84" t="s">
        <v>5395</v>
      </c>
      <c r="BFB1381" s="84">
        <v>454</v>
      </c>
      <c r="BFC1381" s="84" t="s">
        <v>3803</v>
      </c>
      <c r="BFD1381" s="84">
        <v>1000000</v>
      </c>
      <c r="BFF1381" s="84">
        <f>BFE1381/BFD1381</f>
        <v>0</v>
      </c>
      <c r="BFG1381" s="84">
        <f>BFD1381-BFE1381</f>
        <v>1000000</v>
      </c>
      <c r="BFH1381" s="84">
        <v>2000000</v>
      </c>
      <c r="BFI1381" s="84">
        <v>0</v>
      </c>
      <c r="BFJ1381" s="84">
        <f>BFI1381/BFH1381</f>
        <v>0</v>
      </c>
      <c r="BFK1381" s="84">
        <f>BFH1381-BFI1381</f>
        <v>2000000</v>
      </c>
      <c r="BFL1381" s="84">
        <f>BFH1381+BFD1381</f>
        <v>3000000</v>
      </c>
      <c r="BFQ1381" s="84" t="s">
        <v>5395</v>
      </c>
      <c r="BFR1381" s="84">
        <v>454</v>
      </c>
      <c r="BFS1381" s="84" t="s">
        <v>3803</v>
      </c>
      <c r="BFT1381" s="84">
        <v>1000000</v>
      </c>
      <c r="BFV1381" s="84">
        <f>BFU1381/BFT1381</f>
        <v>0</v>
      </c>
      <c r="BFW1381" s="84">
        <f>BFT1381-BFU1381</f>
        <v>1000000</v>
      </c>
      <c r="BFX1381" s="84">
        <v>2000000</v>
      </c>
      <c r="BFY1381" s="84">
        <v>0</v>
      </c>
      <c r="BFZ1381" s="84">
        <f>BFY1381/BFX1381</f>
        <v>0</v>
      </c>
      <c r="BGA1381" s="84">
        <f>BFX1381-BFY1381</f>
        <v>2000000</v>
      </c>
      <c r="BGB1381" s="84">
        <f>BFX1381+BFT1381</f>
        <v>3000000</v>
      </c>
      <c r="BGG1381" s="84" t="s">
        <v>5395</v>
      </c>
      <c r="BGH1381" s="84">
        <v>454</v>
      </c>
      <c r="BGI1381" s="84" t="s">
        <v>3803</v>
      </c>
      <c r="BGJ1381" s="84">
        <v>1000000</v>
      </c>
      <c r="BGL1381" s="84">
        <f>BGK1381/BGJ1381</f>
        <v>0</v>
      </c>
      <c r="BGM1381" s="84">
        <f>BGJ1381-BGK1381</f>
        <v>1000000</v>
      </c>
      <c r="BGN1381" s="84">
        <v>2000000</v>
      </c>
      <c r="BGO1381" s="84">
        <v>0</v>
      </c>
      <c r="BGP1381" s="84">
        <f>BGO1381/BGN1381</f>
        <v>0</v>
      </c>
      <c r="BGQ1381" s="84">
        <f>BGN1381-BGO1381</f>
        <v>2000000</v>
      </c>
      <c r="BGR1381" s="84">
        <f>BGN1381+BGJ1381</f>
        <v>3000000</v>
      </c>
      <c r="BGW1381" s="84" t="s">
        <v>5395</v>
      </c>
      <c r="BGX1381" s="84">
        <v>454</v>
      </c>
      <c r="BGY1381" s="84" t="s">
        <v>3803</v>
      </c>
      <c r="BGZ1381" s="84">
        <v>1000000</v>
      </c>
      <c r="BHB1381" s="84">
        <f>BHA1381/BGZ1381</f>
        <v>0</v>
      </c>
      <c r="BHC1381" s="84">
        <f>BGZ1381-BHA1381</f>
        <v>1000000</v>
      </c>
      <c r="BHD1381" s="84">
        <v>2000000</v>
      </c>
      <c r="BHE1381" s="84">
        <v>0</v>
      </c>
      <c r="BHF1381" s="84">
        <f>BHE1381/BHD1381</f>
        <v>0</v>
      </c>
      <c r="BHG1381" s="84">
        <f>BHD1381-BHE1381</f>
        <v>2000000</v>
      </c>
      <c r="BHH1381" s="84">
        <f>BHD1381+BGZ1381</f>
        <v>3000000</v>
      </c>
      <c r="BHM1381" s="84" t="s">
        <v>5395</v>
      </c>
      <c r="BHN1381" s="84">
        <v>454</v>
      </c>
      <c r="BHO1381" s="84" t="s">
        <v>3803</v>
      </c>
      <c r="BHP1381" s="84">
        <v>1000000</v>
      </c>
      <c r="BHR1381" s="84">
        <f>BHQ1381/BHP1381</f>
        <v>0</v>
      </c>
      <c r="BHS1381" s="84">
        <f>BHP1381-BHQ1381</f>
        <v>1000000</v>
      </c>
      <c r="BHT1381" s="84">
        <v>2000000</v>
      </c>
      <c r="BHU1381" s="84">
        <v>0</v>
      </c>
      <c r="BHV1381" s="84">
        <f>BHU1381/BHT1381</f>
        <v>0</v>
      </c>
      <c r="BHW1381" s="84">
        <f>BHT1381-BHU1381</f>
        <v>2000000</v>
      </c>
      <c r="BHX1381" s="84">
        <f>BHT1381+BHP1381</f>
        <v>3000000</v>
      </c>
      <c r="BIC1381" s="84" t="s">
        <v>5395</v>
      </c>
      <c r="BID1381" s="84">
        <v>454</v>
      </c>
      <c r="BIE1381" s="84" t="s">
        <v>3803</v>
      </c>
      <c r="BIF1381" s="84">
        <v>1000000</v>
      </c>
      <c r="BIH1381" s="84">
        <f>BIG1381/BIF1381</f>
        <v>0</v>
      </c>
      <c r="BII1381" s="84">
        <f>BIF1381-BIG1381</f>
        <v>1000000</v>
      </c>
      <c r="BIJ1381" s="84">
        <v>2000000</v>
      </c>
      <c r="BIK1381" s="84">
        <v>0</v>
      </c>
      <c r="BIL1381" s="84">
        <f>BIK1381/BIJ1381</f>
        <v>0</v>
      </c>
      <c r="BIM1381" s="84">
        <f>BIJ1381-BIK1381</f>
        <v>2000000</v>
      </c>
      <c r="BIN1381" s="84">
        <f>BIJ1381+BIF1381</f>
        <v>3000000</v>
      </c>
      <c r="BIS1381" s="84" t="s">
        <v>5395</v>
      </c>
      <c r="BIT1381" s="84">
        <v>454</v>
      </c>
      <c r="BIU1381" s="84" t="s">
        <v>3803</v>
      </c>
      <c r="BIV1381" s="84">
        <v>1000000</v>
      </c>
      <c r="BIX1381" s="84">
        <f>BIW1381/BIV1381</f>
        <v>0</v>
      </c>
      <c r="BIY1381" s="84">
        <f>BIV1381-BIW1381</f>
        <v>1000000</v>
      </c>
      <c r="BIZ1381" s="84">
        <v>2000000</v>
      </c>
      <c r="BJA1381" s="84">
        <v>0</v>
      </c>
      <c r="BJB1381" s="84">
        <f>BJA1381/BIZ1381</f>
        <v>0</v>
      </c>
      <c r="BJC1381" s="84">
        <f>BIZ1381-BJA1381</f>
        <v>2000000</v>
      </c>
      <c r="BJD1381" s="84">
        <f>BIZ1381+BIV1381</f>
        <v>3000000</v>
      </c>
      <c r="BJI1381" s="84" t="s">
        <v>5395</v>
      </c>
      <c r="BJJ1381" s="84">
        <v>454</v>
      </c>
      <c r="BJK1381" s="84" t="s">
        <v>3803</v>
      </c>
      <c r="BJL1381" s="84">
        <v>1000000</v>
      </c>
      <c r="BJN1381" s="84">
        <f>BJM1381/BJL1381</f>
        <v>0</v>
      </c>
      <c r="BJO1381" s="84">
        <f>BJL1381-BJM1381</f>
        <v>1000000</v>
      </c>
      <c r="BJP1381" s="84">
        <v>2000000</v>
      </c>
      <c r="BJQ1381" s="84">
        <v>0</v>
      </c>
      <c r="BJR1381" s="84">
        <f>BJQ1381/BJP1381</f>
        <v>0</v>
      </c>
      <c r="BJS1381" s="84">
        <f>BJP1381-BJQ1381</f>
        <v>2000000</v>
      </c>
      <c r="BJT1381" s="84">
        <f>BJP1381+BJL1381</f>
        <v>3000000</v>
      </c>
      <c r="BJY1381" s="84" t="s">
        <v>5395</v>
      </c>
      <c r="BJZ1381" s="84">
        <v>454</v>
      </c>
      <c r="BKA1381" s="84" t="s">
        <v>3803</v>
      </c>
      <c r="BKB1381" s="84">
        <v>1000000</v>
      </c>
      <c r="BKD1381" s="84">
        <f>BKC1381/BKB1381</f>
        <v>0</v>
      </c>
      <c r="BKE1381" s="84">
        <f>BKB1381-BKC1381</f>
        <v>1000000</v>
      </c>
      <c r="BKF1381" s="84">
        <v>2000000</v>
      </c>
      <c r="BKG1381" s="84">
        <v>0</v>
      </c>
      <c r="BKH1381" s="84">
        <f>BKG1381/BKF1381</f>
        <v>0</v>
      </c>
      <c r="BKI1381" s="84">
        <f>BKF1381-BKG1381</f>
        <v>2000000</v>
      </c>
      <c r="BKJ1381" s="84">
        <f>BKF1381+BKB1381</f>
        <v>3000000</v>
      </c>
      <c r="BKO1381" s="84" t="s">
        <v>5395</v>
      </c>
      <c r="BKP1381" s="84">
        <v>454</v>
      </c>
      <c r="BKQ1381" s="84" t="s">
        <v>3803</v>
      </c>
      <c r="BKR1381" s="84">
        <v>1000000</v>
      </c>
      <c r="BKT1381" s="84">
        <f>BKS1381/BKR1381</f>
        <v>0</v>
      </c>
      <c r="BKU1381" s="84">
        <f>BKR1381-BKS1381</f>
        <v>1000000</v>
      </c>
      <c r="BKV1381" s="84">
        <v>2000000</v>
      </c>
      <c r="BKW1381" s="84">
        <v>0</v>
      </c>
      <c r="BKX1381" s="84">
        <f>BKW1381/BKV1381</f>
        <v>0</v>
      </c>
      <c r="BKY1381" s="84">
        <f>BKV1381-BKW1381</f>
        <v>2000000</v>
      </c>
      <c r="BKZ1381" s="84">
        <f>BKV1381+BKR1381</f>
        <v>3000000</v>
      </c>
      <c r="BLE1381" s="84" t="s">
        <v>5395</v>
      </c>
      <c r="BLF1381" s="84">
        <v>454</v>
      </c>
      <c r="BLG1381" s="84" t="s">
        <v>3803</v>
      </c>
      <c r="BLH1381" s="84">
        <v>1000000</v>
      </c>
      <c r="BLJ1381" s="84">
        <f>BLI1381/BLH1381</f>
        <v>0</v>
      </c>
      <c r="BLK1381" s="84">
        <f>BLH1381-BLI1381</f>
        <v>1000000</v>
      </c>
      <c r="BLL1381" s="84">
        <v>2000000</v>
      </c>
      <c r="BLM1381" s="84">
        <v>0</v>
      </c>
      <c r="BLN1381" s="84">
        <f>BLM1381/BLL1381</f>
        <v>0</v>
      </c>
      <c r="BLO1381" s="84">
        <f>BLL1381-BLM1381</f>
        <v>2000000</v>
      </c>
      <c r="BLP1381" s="84">
        <f>BLL1381+BLH1381</f>
        <v>3000000</v>
      </c>
      <c r="BLU1381" s="84" t="s">
        <v>5395</v>
      </c>
      <c r="BLV1381" s="84">
        <v>454</v>
      </c>
      <c r="BLW1381" s="84" t="s">
        <v>3803</v>
      </c>
      <c r="BLX1381" s="84">
        <v>1000000</v>
      </c>
      <c r="BLZ1381" s="84">
        <f>BLY1381/BLX1381</f>
        <v>0</v>
      </c>
      <c r="BMA1381" s="84">
        <f>BLX1381-BLY1381</f>
        <v>1000000</v>
      </c>
      <c r="BMB1381" s="84">
        <v>2000000</v>
      </c>
      <c r="BMC1381" s="84">
        <v>0</v>
      </c>
      <c r="BMD1381" s="84">
        <f>BMC1381/BMB1381</f>
        <v>0</v>
      </c>
      <c r="BME1381" s="84">
        <f>BMB1381-BMC1381</f>
        <v>2000000</v>
      </c>
      <c r="BMF1381" s="84">
        <f>BMB1381+BLX1381</f>
        <v>3000000</v>
      </c>
      <c r="BMK1381" s="84" t="s">
        <v>5395</v>
      </c>
      <c r="BML1381" s="84">
        <v>454</v>
      </c>
      <c r="BMM1381" s="84" t="s">
        <v>3803</v>
      </c>
      <c r="BMN1381" s="84">
        <v>1000000</v>
      </c>
      <c r="BMP1381" s="84">
        <f>BMO1381/BMN1381</f>
        <v>0</v>
      </c>
      <c r="BMQ1381" s="84">
        <f>BMN1381-BMO1381</f>
        <v>1000000</v>
      </c>
      <c r="BMR1381" s="84">
        <v>2000000</v>
      </c>
      <c r="BMS1381" s="84">
        <v>0</v>
      </c>
      <c r="BMT1381" s="84">
        <f>BMS1381/BMR1381</f>
        <v>0</v>
      </c>
      <c r="BMU1381" s="84">
        <f>BMR1381-BMS1381</f>
        <v>2000000</v>
      </c>
      <c r="BMV1381" s="84">
        <f>BMR1381+BMN1381</f>
        <v>3000000</v>
      </c>
      <c r="BNA1381" s="84" t="s">
        <v>5395</v>
      </c>
      <c r="BNB1381" s="84">
        <v>454</v>
      </c>
      <c r="BNC1381" s="84" t="s">
        <v>3803</v>
      </c>
      <c r="BND1381" s="84">
        <v>1000000</v>
      </c>
      <c r="BNF1381" s="84">
        <f>BNE1381/BND1381</f>
        <v>0</v>
      </c>
      <c r="BNG1381" s="84">
        <f>BND1381-BNE1381</f>
        <v>1000000</v>
      </c>
      <c r="BNH1381" s="84">
        <v>2000000</v>
      </c>
      <c r="BNI1381" s="84">
        <v>0</v>
      </c>
      <c r="BNJ1381" s="84">
        <f>BNI1381/BNH1381</f>
        <v>0</v>
      </c>
      <c r="BNK1381" s="84">
        <f>BNH1381-BNI1381</f>
        <v>2000000</v>
      </c>
      <c r="BNL1381" s="84">
        <f>BNH1381+BND1381</f>
        <v>3000000</v>
      </c>
      <c r="BNQ1381" s="84" t="s">
        <v>5395</v>
      </c>
      <c r="BNR1381" s="84">
        <v>454</v>
      </c>
      <c r="BNS1381" s="84" t="s">
        <v>3803</v>
      </c>
      <c r="BNT1381" s="84">
        <v>1000000</v>
      </c>
      <c r="BNV1381" s="84">
        <f>BNU1381/BNT1381</f>
        <v>0</v>
      </c>
      <c r="BNW1381" s="84">
        <f>BNT1381-BNU1381</f>
        <v>1000000</v>
      </c>
      <c r="BNX1381" s="84">
        <v>2000000</v>
      </c>
      <c r="BNY1381" s="84">
        <v>0</v>
      </c>
      <c r="BNZ1381" s="84">
        <f>BNY1381/BNX1381</f>
        <v>0</v>
      </c>
      <c r="BOA1381" s="84">
        <f>BNX1381-BNY1381</f>
        <v>2000000</v>
      </c>
      <c r="BOB1381" s="84">
        <f>BNX1381+BNT1381</f>
        <v>3000000</v>
      </c>
      <c r="BOG1381" s="84" t="s">
        <v>5395</v>
      </c>
      <c r="BOH1381" s="84">
        <v>454</v>
      </c>
      <c r="BOI1381" s="84" t="s">
        <v>3803</v>
      </c>
      <c r="BOJ1381" s="84">
        <v>1000000</v>
      </c>
      <c r="BOL1381" s="84">
        <f>BOK1381/BOJ1381</f>
        <v>0</v>
      </c>
      <c r="BOM1381" s="84">
        <f>BOJ1381-BOK1381</f>
        <v>1000000</v>
      </c>
      <c r="BON1381" s="84">
        <v>2000000</v>
      </c>
      <c r="BOO1381" s="84">
        <v>0</v>
      </c>
      <c r="BOP1381" s="84">
        <f>BOO1381/BON1381</f>
        <v>0</v>
      </c>
      <c r="BOQ1381" s="84">
        <f>BON1381-BOO1381</f>
        <v>2000000</v>
      </c>
      <c r="BOR1381" s="84">
        <f>BON1381+BOJ1381</f>
        <v>3000000</v>
      </c>
      <c r="BOW1381" s="84" t="s">
        <v>5395</v>
      </c>
      <c r="BOX1381" s="84">
        <v>454</v>
      </c>
      <c r="BOY1381" s="84" t="s">
        <v>3803</v>
      </c>
      <c r="BOZ1381" s="84">
        <v>1000000</v>
      </c>
      <c r="BPB1381" s="84">
        <f>BPA1381/BOZ1381</f>
        <v>0</v>
      </c>
      <c r="BPC1381" s="84">
        <f>BOZ1381-BPA1381</f>
        <v>1000000</v>
      </c>
      <c r="BPD1381" s="84">
        <v>2000000</v>
      </c>
      <c r="BPE1381" s="84">
        <v>0</v>
      </c>
      <c r="BPF1381" s="84">
        <f>BPE1381/BPD1381</f>
        <v>0</v>
      </c>
      <c r="BPG1381" s="84">
        <f>BPD1381-BPE1381</f>
        <v>2000000</v>
      </c>
      <c r="BPH1381" s="84">
        <f>BPD1381+BOZ1381</f>
        <v>3000000</v>
      </c>
      <c r="BPM1381" s="84" t="s">
        <v>5395</v>
      </c>
      <c r="BPN1381" s="84">
        <v>454</v>
      </c>
      <c r="BPO1381" s="84" t="s">
        <v>3803</v>
      </c>
      <c r="BPP1381" s="84">
        <v>1000000</v>
      </c>
      <c r="BPR1381" s="84">
        <f>BPQ1381/BPP1381</f>
        <v>0</v>
      </c>
      <c r="BPS1381" s="84">
        <f>BPP1381-BPQ1381</f>
        <v>1000000</v>
      </c>
      <c r="BPT1381" s="84">
        <v>2000000</v>
      </c>
      <c r="BPU1381" s="84">
        <v>0</v>
      </c>
      <c r="BPV1381" s="84">
        <f>BPU1381/BPT1381</f>
        <v>0</v>
      </c>
      <c r="BPW1381" s="84">
        <f>BPT1381-BPU1381</f>
        <v>2000000</v>
      </c>
      <c r="BPX1381" s="84">
        <f>BPT1381+BPP1381</f>
        <v>3000000</v>
      </c>
      <c r="BQC1381" s="84" t="s">
        <v>5395</v>
      </c>
      <c r="BQD1381" s="84">
        <v>454</v>
      </c>
      <c r="BQE1381" s="84" t="s">
        <v>3803</v>
      </c>
      <c r="BQF1381" s="84">
        <v>1000000</v>
      </c>
      <c r="BQH1381" s="84">
        <f>BQG1381/BQF1381</f>
        <v>0</v>
      </c>
      <c r="BQI1381" s="84">
        <f>BQF1381-BQG1381</f>
        <v>1000000</v>
      </c>
      <c r="BQJ1381" s="84">
        <v>2000000</v>
      </c>
      <c r="BQK1381" s="84">
        <v>0</v>
      </c>
      <c r="BQL1381" s="84">
        <f>BQK1381/BQJ1381</f>
        <v>0</v>
      </c>
      <c r="BQM1381" s="84">
        <f>BQJ1381-BQK1381</f>
        <v>2000000</v>
      </c>
      <c r="BQN1381" s="84">
        <f>BQJ1381+BQF1381</f>
        <v>3000000</v>
      </c>
      <c r="BQS1381" s="84" t="s">
        <v>5395</v>
      </c>
      <c r="BQT1381" s="84">
        <v>454</v>
      </c>
      <c r="BQU1381" s="84" t="s">
        <v>3803</v>
      </c>
      <c r="BQV1381" s="84">
        <v>1000000</v>
      </c>
      <c r="BQX1381" s="84">
        <f>BQW1381/BQV1381</f>
        <v>0</v>
      </c>
      <c r="BQY1381" s="84">
        <f>BQV1381-BQW1381</f>
        <v>1000000</v>
      </c>
      <c r="BQZ1381" s="84">
        <v>2000000</v>
      </c>
      <c r="BRA1381" s="84">
        <v>0</v>
      </c>
      <c r="BRB1381" s="84">
        <f>BRA1381/BQZ1381</f>
        <v>0</v>
      </c>
      <c r="BRC1381" s="84">
        <f>BQZ1381-BRA1381</f>
        <v>2000000</v>
      </c>
      <c r="BRD1381" s="84">
        <f>BQZ1381+BQV1381</f>
        <v>3000000</v>
      </c>
      <c r="BRI1381" s="84" t="s">
        <v>5395</v>
      </c>
      <c r="BRJ1381" s="84">
        <v>454</v>
      </c>
      <c r="BRK1381" s="84" t="s">
        <v>3803</v>
      </c>
      <c r="BRL1381" s="84">
        <v>1000000</v>
      </c>
      <c r="BRN1381" s="84">
        <f>BRM1381/BRL1381</f>
        <v>0</v>
      </c>
      <c r="BRO1381" s="84">
        <f>BRL1381-BRM1381</f>
        <v>1000000</v>
      </c>
      <c r="BRP1381" s="84">
        <v>2000000</v>
      </c>
      <c r="BRQ1381" s="84">
        <v>0</v>
      </c>
      <c r="BRR1381" s="84">
        <f>BRQ1381/BRP1381</f>
        <v>0</v>
      </c>
      <c r="BRS1381" s="84">
        <f>BRP1381-BRQ1381</f>
        <v>2000000</v>
      </c>
      <c r="BRT1381" s="84">
        <f>BRP1381+BRL1381</f>
        <v>3000000</v>
      </c>
      <c r="BRY1381" s="84" t="s">
        <v>5395</v>
      </c>
      <c r="BRZ1381" s="84">
        <v>454</v>
      </c>
      <c r="BSA1381" s="84" t="s">
        <v>3803</v>
      </c>
      <c r="BSB1381" s="84">
        <v>1000000</v>
      </c>
      <c r="BSD1381" s="84">
        <f>BSC1381/BSB1381</f>
        <v>0</v>
      </c>
      <c r="BSE1381" s="84">
        <f>BSB1381-BSC1381</f>
        <v>1000000</v>
      </c>
      <c r="BSF1381" s="84">
        <v>2000000</v>
      </c>
      <c r="BSG1381" s="84">
        <v>0</v>
      </c>
      <c r="BSH1381" s="84">
        <f>BSG1381/BSF1381</f>
        <v>0</v>
      </c>
      <c r="BSI1381" s="84">
        <f>BSF1381-BSG1381</f>
        <v>2000000</v>
      </c>
      <c r="BSJ1381" s="84">
        <f>BSF1381+BSB1381</f>
        <v>3000000</v>
      </c>
      <c r="BSO1381" s="84" t="s">
        <v>5395</v>
      </c>
      <c r="BSP1381" s="84">
        <v>454</v>
      </c>
      <c r="BSQ1381" s="84" t="s">
        <v>3803</v>
      </c>
      <c r="BSR1381" s="84">
        <v>1000000</v>
      </c>
      <c r="BST1381" s="84">
        <f>BSS1381/BSR1381</f>
        <v>0</v>
      </c>
      <c r="BSU1381" s="84">
        <f>BSR1381-BSS1381</f>
        <v>1000000</v>
      </c>
      <c r="BSV1381" s="84">
        <v>2000000</v>
      </c>
      <c r="BSW1381" s="84">
        <v>0</v>
      </c>
      <c r="BSX1381" s="84">
        <f>BSW1381/BSV1381</f>
        <v>0</v>
      </c>
      <c r="BSY1381" s="84">
        <f>BSV1381-BSW1381</f>
        <v>2000000</v>
      </c>
      <c r="BSZ1381" s="84">
        <f>BSV1381+BSR1381</f>
        <v>3000000</v>
      </c>
      <c r="BTE1381" s="84" t="s">
        <v>5395</v>
      </c>
      <c r="BTF1381" s="84">
        <v>454</v>
      </c>
      <c r="BTG1381" s="84" t="s">
        <v>3803</v>
      </c>
      <c r="BTH1381" s="84">
        <v>1000000</v>
      </c>
      <c r="BTJ1381" s="84">
        <f>BTI1381/BTH1381</f>
        <v>0</v>
      </c>
      <c r="BTK1381" s="84">
        <f>BTH1381-BTI1381</f>
        <v>1000000</v>
      </c>
      <c r="BTL1381" s="84">
        <v>2000000</v>
      </c>
      <c r="BTM1381" s="84">
        <v>0</v>
      </c>
      <c r="BTN1381" s="84">
        <f>BTM1381/BTL1381</f>
        <v>0</v>
      </c>
      <c r="BTO1381" s="84">
        <f>BTL1381-BTM1381</f>
        <v>2000000</v>
      </c>
      <c r="BTP1381" s="84">
        <f>BTL1381+BTH1381</f>
        <v>3000000</v>
      </c>
      <c r="BTU1381" s="84" t="s">
        <v>5395</v>
      </c>
      <c r="BTV1381" s="84">
        <v>454</v>
      </c>
      <c r="BTW1381" s="84" t="s">
        <v>3803</v>
      </c>
      <c r="BTX1381" s="84">
        <v>1000000</v>
      </c>
      <c r="BTZ1381" s="84">
        <f>BTY1381/BTX1381</f>
        <v>0</v>
      </c>
      <c r="BUA1381" s="84">
        <f>BTX1381-BTY1381</f>
        <v>1000000</v>
      </c>
      <c r="BUB1381" s="84">
        <v>2000000</v>
      </c>
      <c r="BUC1381" s="84">
        <v>0</v>
      </c>
      <c r="BUD1381" s="84">
        <f>BUC1381/BUB1381</f>
        <v>0</v>
      </c>
      <c r="BUE1381" s="84">
        <f>BUB1381-BUC1381</f>
        <v>2000000</v>
      </c>
      <c r="BUF1381" s="84">
        <f>BUB1381+BTX1381</f>
        <v>3000000</v>
      </c>
      <c r="BUK1381" s="84" t="s">
        <v>5395</v>
      </c>
      <c r="BUL1381" s="84">
        <v>454</v>
      </c>
      <c r="BUM1381" s="84" t="s">
        <v>3803</v>
      </c>
      <c r="BUN1381" s="84">
        <v>1000000</v>
      </c>
      <c r="BUP1381" s="84">
        <f>BUO1381/BUN1381</f>
        <v>0</v>
      </c>
      <c r="BUQ1381" s="84">
        <f>BUN1381-BUO1381</f>
        <v>1000000</v>
      </c>
      <c r="BUR1381" s="84">
        <v>2000000</v>
      </c>
      <c r="BUS1381" s="84">
        <v>0</v>
      </c>
      <c r="BUT1381" s="84">
        <f>BUS1381/BUR1381</f>
        <v>0</v>
      </c>
      <c r="BUU1381" s="84">
        <f>BUR1381-BUS1381</f>
        <v>2000000</v>
      </c>
      <c r="BUV1381" s="84">
        <f>BUR1381+BUN1381</f>
        <v>3000000</v>
      </c>
      <c r="BVA1381" s="84" t="s">
        <v>5395</v>
      </c>
      <c r="BVB1381" s="84">
        <v>454</v>
      </c>
      <c r="BVC1381" s="84" t="s">
        <v>3803</v>
      </c>
      <c r="BVD1381" s="84">
        <v>1000000</v>
      </c>
      <c r="BVF1381" s="84">
        <f>BVE1381/BVD1381</f>
        <v>0</v>
      </c>
      <c r="BVG1381" s="84">
        <f>BVD1381-BVE1381</f>
        <v>1000000</v>
      </c>
      <c r="BVH1381" s="84">
        <v>2000000</v>
      </c>
      <c r="BVI1381" s="84">
        <v>0</v>
      </c>
      <c r="BVJ1381" s="84">
        <f>BVI1381/BVH1381</f>
        <v>0</v>
      </c>
      <c r="BVK1381" s="84">
        <f>BVH1381-BVI1381</f>
        <v>2000000</v>
      </c>
      <c r="BVL1381" s="84">
        <f>BVH1381+BVD1381</f>
        <v>3000000</v>
      </c>
      <c r="BVQ1381" s="84" t="s">
        <v>5395</v>
      </c>
      <c r="BVR1381" s="84">
        <v>454</v>
      </c>
      <c r="BVS1381" s="84" t="s">
        <v>3803</v>
      </c>
      <c r="BVT1381" s="84">
        <v>1000000</v>
      </c>
      <c r="BVV1381" s="84">
        <f>BVU1381/BVT1381</f>
        <v>0</v>
      </c>
      <c r="BVW1381" s="84">
        <f>BVT1381-BVU1381</f>
        <v>1000000</v>
      </c>
      <c r="BVX1381" s="84">
        <v>2000000</v>
      </c>
      <c r="BVY1381" s="84">
        <v>0</v>
      </c>
      <c r="BVZ1381" s="84">
        <f>BVY1381/BVX1381</f>
        <v>0</v>
      </c>
      <c r="BWA1381" s="84">
        <f>BVX1381-BVY1381</f>
        <v>2000000</v>
      </c>
      <c r="BWB1381" s="84">
        <f>BVX1381+BVT1381</f>
        <v>3000000</v>
      </c>
      <c r="BWG1381" s="84" t="s">
        <v>5395</v>
      </c>
      <c r="BWH1381" s="84">
        <v>454</v>
      </c>
      <c r="BWI1381" s="84" t="s">
        <v>3803</v>
      </c>
      <c r="BWJ1381" s="84">
        <v>1000000</v>
      </c>
      <c r="BWL1381" s="84">
        <f>BWK1381/BWJ1381</f>
        <v>0</v>
      </c>
      <c r="BWM1381" s="84">
        <f>BWJ1381-BWK1381</f>
        <v>1000000</v>
      </c>
      <c r="BWN1381" s="84">
        <v>2000000</v>
      </c>
      <c r="BWO1381" s="84">
        <v>0</v>
      </c>
      <c r="BWP1381" s="84">
        <f>BWO1381/BWN1381</f>
        <v>0</v>
      </c>
      <c r="BWQ1381" s="84">
        <f>BWN1381-BWO1381</f>
        <v>2000000</v>
      </c>
      <c r="BWR1381" s="84">
        <f>BWN1381+BWJ1381</f>
        <v>3000000</v>
      </c>
      <c r="BWW1381" s="84" t="s">
        <v>5395</v>
      </c>
      <c r="BWX1381" s="84">
        <v>454</v>
      </c>
      <c r="BWY1381" s="84" t="s">
        <v>3803</v>
      </c>
      <c r="BWZ1381" s="84">
        <v>1000000</v>
      </c>
      <c r="BXB1381" s="84">
        <f>BXA1381/BWZ1381</f>
        <v>0</v>
      </c>
      <c r="BXC1381" s="84">
        <f>BWZ1381-BXA1381</f>
        <v>1000000</v>
      </c>
      <c r="BXD1381" s="84">
        <v>2000000</v>
      </c>
      <c r="BXE1381" s="84">
        <v>0</v>
      </c>
      <c r="BXF1381" s="84">
        <f>BXE1381/BXD1381</f>
        <v>0</v>
      </c>
      <c r="BXG1381" s="84">
        <f>BXD1381-BXE1381</f>
        <v>2000000</v>
      </c>
      <c r="BXH1381" s="84">
        <f>BXD1381+BWZ1381</f>
        <v>3000000</v>
      </c>
      <c r="BXM1381" s="84" t="s">
        <v>5395</v>
      </c>
      <c r="BXN1381" s="84">
        <v>454</v>
      </c>
      <c r="BXO1381" s="84" t="s">
        <v>3803</v>
      </c>
      <c r="BXP1381" s="84">
        <v>1000000</v>
      </c>
      <c r="BXR1381" s="84">
        <f>BXQ1381/BXP1381</f>
        <v>0</v>
      </c>
      <c r="BXS1381" s="84">
        <f>BXP1381-BXQ1381</f>
        <v>1000000</v>
      </c>
      <c r="BXT1381" s="84">
        <v>2000000</v>
      </c>
      <c r="BXU1381" s="84">
        <v>0</v>
      </c>
      <c r="BXV1381" s="84">
        <f>BXU1381/BXT1381</f>
        <v>0</v>
      </c>
      <c r="BXW1381" s="84">
        <f>BXT1381-BXU1381</f>
        <v>2000000</v>
      </c>
      <c r="BXX1381" s="84">
        <f>BXT1381+BXP1381</f>
        <v>3000000</v>
      </c>
      <c r="BYC1381" s="84" t="s">
        <v>5395</v>
      </c>
      <c r="BYD1381" s="84">
        <v>454</v>
      </c>
      <c r="BYE1381" s="84" t="s">
        <v>3803</v>
      </c>
      <c r="BYF1381" s="84">
        <v>1000000</v>
      </c>
      <c r="BYH1381" s="84">
        <f>BYG1381/BYF1381</f>
        <v>0</v>
      </c>
      <c r="BYI1381" s="84">
        <f>BYF1381-BYG1381</f>
        <v>1000000</v>
      </c>
      <c r="BYJ1381" s="84">
        <v>2000000</v>
      </c>
      <c r="BYK1381" s="84">
        <v>0</v>
      </c>
      <c r="BYL1381" s="84">
        <f>BYK1381/BYJ1381</f>
        <v>0</v>
      </c>
      <c r="BYM1381" s="84">
        <f>BYJ1381-BYK1381</f>
        <v>2000000</v>
      </c>
      <c r="BYN1381" s="84">
        <f>BYJ1381+BYF1381</f>
        <v>3000000</v>
      </c>
      <c r="BYS1381" s="84" t="s">
        <v>5395</v>
      </c>
      <c r="BYT1381" s="84">
        <v>454</v>
      </c>
      <c r="BYU1381" s="84" t="s">
        <v>3803</v>
      </c>
      <c r="BYV1381" s="84">
        <v>1000000</v>
      </c>
      <c r="BYX1381" s="84">
        <f>BYW1381/BYV1381</f>
        <v>0</v>
      </c>
      <c r="BYY1381" s="84">
        <f>BYV1381-BYW1381</f>
        <v>1000000</v>
      </c>
      <c r="BYZ1381" s="84">
        <v>2000000</v>
      </c>
      <c r="BZA1381" s="84">
        <v>0</v>
      </c>
      <c r="BZB1381" s="84">
        <f>BZA1381/BYZ1381</f>
        <v>0</v>
      </c>
      <c r="BZC1381" s="84">
        <f>BYZ1381-BZA1381</f>
        <v>2000000</v>
      </c>
      <c r="BZD1381" s="84">
        <f>BYZ1381+BYV1381</f>
        <v>3000000</v>
      </c>
      <c r="BZI1381" s="84" t="s">
        <v>5395</v>
      </c>
      <c r="BZJ1381" s="84">
        <v>454</v>
      </c>
      <c r="BZK1381" s="84" t="s">
        <v>3803</v>
      </c>
      <c r="BZL1381" s="84">
        <v>1000000</v>
      </c>
      <c r="BZN1381" s="84">
        <f>BZM1381/BZL1381</f>
        <v>0</v>
      </c>
      <c r="BZO1381" s="84">
        <f>BZL1381-BZM1381</f>
        <v>1000000</v>
      </c>
      <c r="BZP1381" s="84">
        <v>2000000</v>
      </c>
      <c r="BZQ1381" s="84">
        <v>0</v>
      </c>
      <c r="BZR1381" s="84">
        <f>BZQ1381/BZP1381</f>
        <v>0</v>
      </c>
      <c r="BZS1381" s="84">
        <f>BZP1381-BZQ1381</f>
        <v>2000000</v>
      </c>
      <c r="BZT1381" s="84">
        <f>BZP1381+BZL1381</f>
        <v>3000000</v>
      </c>
      <c r="BZY1381" s="84" t="s">
        <v>5395</v>
      </c>
      <c r="BZZ1381" s="84">
        <v>454</v>
      </c>
      <c r="CAA1381" s="84" t="s">
        <v>3803</v>
      </c>
      <c r="CAB1381" s="84">
        <v>1000000</v>
      </c>
      <c r="CAD1381" s="84">
        <f>CAC1381/CAB1381</f>
        <v>0</v>
      </c>
      <c r="CAE1381" s="84">
        <f>CAB1381-CAC1381</f>
        <v>1000000</v>
      </c>
      <c r="CAF1381" s="84">
        <v>2000000</v>
      </c>
      <c r="CAG1381" s="84">
        <v>0</v>
      </c>
      <c r="CAH1381" s="84">
        <f>CAG1381/CAF1381</f>
        <v>0</v>
      </c>
      <c r="CAI1381" s="84">
        <f>CAF1381-CAG1381</f>
        <v>2000000</v>
      </c>
      <c r="CAJ1381" s="84">
        <f>CAF1381+CAB1381</f>
        <v>3000000</v>
      </c>
      <c r="CAO1381" s="84" t="s">
        <v>5395</v>
      </c>
      <c r="CAP1381" s="84">
        <v>454</v>
      </c>
      <c r="CAQ1381" s="84" t="s">
        <v>3803</v>
      </c>
      <c r="CAR1381" s="84">
        <v>1000000</v>
      </c>
      <c r="CAT1381" s="84">
        <f>CAS1381/CAR1381</f>
        <v>0</v>
      </c>
      <c r="CAU1381" s="84">
        <f>CAR1381-CAS1381</f>
        <v>1000000</v>
      </c>
      <c r="CAV1381" s="84">
        <v>2000000</v>
      </c>
      <c r="CAW1381" s="84">
        <v>0</v>
      </c>
      <c r="CAX1381" s="84">
        <f>CAW1381/CAV1381</f>
        <v>0</v>
      </c>
      <c r="CAY1381" s="84">
        <f>CAV1381-CAW1381</f>
        <v>2000000</v>
      </c>
      <c r="CAZ1381" s="84">
        <f>CAV1381+CAR1381</f>
        <v>3000000</v>
      </c>
      <c r="CBE1381" s="84" t="s">
        <v>5395</v>
      </c>
      <c r="CBF1381" s="84">
        <v>454</v>
      </c>
      <c r="CBG1381" s="84" t="s">
        <v>3803</v>
      </c>
      <c r="CBH1381" s="84">
        <v>1000000</v>
      </c>
      <c r="CBJ1381" s="84">
        <f>CBI1381/CBH1381</f>
        <v>0</v>
      </c>
      <c r="CBK1381" s="84">
        <f>CBH1381-CBI1381</f>
        <v>1000000</v>
      </c>
      <c r="CBL1381" s="84">
        <v>2000000</v>
      </c>
      <c r="CBM1381" s="84">
        <v>0</v>
      </c>
      <c r="CBN1381" s="84">
        <f>CBM1381/CBL1381</f>
        <v>0</v>
      </c>
      <c r="CBO1381" s="84">
        <f>CBL1381-CBM1381</f>
        <v>2000000</v>
      </c>
      <c r="CBP1381" s="84">
        <f>CBL1381+CBH1381</f>
        <v>3000000</v>
      </c>
      <c r="CBU1381" s="84" t="s">
        <v>5395</v>
      </c>
      <c r="CBV1381" s="84">
        <v>454</v>
      </c>
      <c r="CBW1381" s="84" t="s">
        <v>3803</v>
      </c>
      <c r="CBX1381" s="84">
        <v>1000000</v>
      </c>
      <c r="CBZ1381" s="84">
        <f>CBY1381/CBX1381</f>
        <v>0</v>
      </c>
      <c r="CCA1381" s="84">
        <f>CBX1381-CBY1381</f>
        <v>1000000</v>
      </c>
      <c r="CCB1381" s="84">
        <v>2000000</v>
      </c>
      <c r="CCC1381" s="84">
        <v>0</v>
      </c>
      <c r="CCD1381" s="84">
        <f>CCC1381/CCB1381</f>
        <v>0</v>
      </c>
      <c r="CCE1381" s="84">
        <f>CCB1381-CCC1381</f>
        <v>2000000</v>
      </c>
      <c r="CCF1381" s="84">
        <f>CCB1381+CBX1381</f>
        <v>3000000</v>
      </c>
      <c r="CCK1381" s="84" t="s">
        <v>5395</v>
      </c>
      <c r="CCL1381" s="84">
        <v>454</v>
      </c>
      <c r="CCM1381" s="84" t="s">
        <v>3803</v>
      </c>
      <c r="CCN1381" s="84">
        <v>1000000</v>
      </c>
      <c r="CCP1381" s="84">
        <f>CCO1381/CCN1381</f>
        <v>0</v>
      </c>
      <c r="CCQ1381" s="84">
        <f>CCN1381-CCO1381</f>
        <v>1000000</v>
      </c>
      <c r="CCR1381" s="84">
        <v>2000000</v>
      </c>
      <c r="CCS1381" s="84">
        <v>0</v>
      </c>
      <c r="CCT1381" s="84">
        <f>CCS1381/CCR1381</f>
        <v>0</v>
      </c>
      <c r="CCU1381" s="84">
        <f>CCR1381-CCS1381</f>
        <v>2000000</v>
      </c>
      <c r="CCV1381" s="84">
        <f>CCR1381+CCN1381</f>
        <v>3000000</v>
      </c>
      <c r="CDA1381" s="84" t="s">
        <v>5395</v>
      </c>
      <c r="CDB1381" s="84">
        <v>454</v>
      </c>
      <c r="CDC1381" s="84" t="s">
        <v>3803</v>
      </c>
      <c r="CDD1381" s="84">
        <v>1000000</v>
      </c>
      <c r="CDF1381" s="84">
        <f>CDE1381/CDD1381</f>
        <v>0</v>
      </c>
      <c r="CDG1381" s="84">
        <f>CDD1381-CDE1381</f>
        <v>1000000</v>
      </c>
      <c r="CDH1381" s="84">
        <v>2000000</v>
      </c>
      <c r="CDI1381" s="84">
        <v>0</v>
      </c>
      <c r="CDJ1381" s="84">
        <f>CDI1381/CDH1381</f>
        <v>0</v>
      </c>
      <c r="CDK1381" s="84">
        <f>CDH1381-CDI1381</f>
        <v>2000000</v>
      </c>
      <c r="CDL1381" s="84">
        <f>CDH1381+CDD1381</f>
        <v>3000000</v>
      </c>
      <c r="CDQ1381" s="84" t="s">
        <v>5395</v>
      </c>
      <c r="CDR1381" s="84">
        <v>454</v>
      </c>
      <c r="CDS1381" s="84" t="s">
        <v>3803</v>
      </c>
      <c r="CDT1381" s="84">
        <v>1000000</v>
      </c>
      <c r="CDV1381" s="84">
        <f>CDU1381/CDT1381</f>
        <v>0</v>
      </c>
      <c r="CDW1381" s="84">
        <f>CDT1381-CDU1381</f>
        <v>1000000</v>
      </c>
      <c r="CDX1381" s="84">
        <v>2000000</v>
      </c>
      <c r="CDY1381" s="84">
        <v>0</v>
      </c>
      <c r="CDZ1381" s="84">
        <f>CDY1381/CDX1381</f>
        <v>0</v>
      </c>
      <c r="CEA1381" s="84">
        <f>CDX1381-CDY1381</f>
        <v>2000000</v>
      </c>
      <c r="CEB1381" s="84">
        <f>CDX1381+CDT1381</f>
        <v>3000000</v>
      </c>
      <c r="CEG1381" s="84" t="s">
        <v>5395</v>
      </c>
      <c r="CEH1381" s="84">
        <v>454</v>
      </c>
      <c r="CEI1381" s="84" t="s">
        <v>3803</v>
      </c>
      <c r="CEJ1381" s="84">
        <v>1000000</v>
      </c>
      <c r="CEL1381" s="84">
        <f>CEK1381/CEJ1381</f>
        <v>0</v>
      </c>
      <c r="CEM1381" s="84">
        <f>CEJ1381-CEK1381</f>
        <v>1000000</v>
      </c>
      <c r="CEN1381" s="84">
        <v>2000000</v>
      </c>
      <c r="CEO1381" s="84">
        <v>0</v>
      </c>
      <c r="CEP1381" s="84">
        <f>CEO1381/CEN1381</f>
        <v>0</v>
      </c>
      <c r="CEQ1381" s="84">
        <f>CEN1381-CEO1381</f>
        <v>2000000</v>
      </c>
      <c r="CER1381" s="84">
        <f>CEN1381+CEJ1381</f>
        <v>3000000</v>
      </c>
      <c r="CEW1381" s="84" t="s">
        <v>5395</v>
      </c>
      <c r="CEX1381" s="84">
        <v>454</v>
      </c>
      <c r="CEY1381" s="84" t="s">
        <v>3803</v>
      </c>
      <c r="CEZ1381" s="84">
        <v>1000000</v>
      </c>
      <c r="CFB1381" s="84">
        <f>CFA1381/CEZ1381</f>
        <v>0</v>
      </c>
      <c r="CFC1381" s="84">
        <f>CEZ1381-CFA1381</f>
        <v>1000000</v>
      </c>
      <c r="CFD1381" s="84">
        <v>2000000</v>
      </c>
      <c r="CFE1381" s="84">
        <v>0</v>
      </c>
      <c r="CFF1381" s="84">
        <f>CFE1381/CFD1381</f>
        <v>0</v>
      </c>
      <c r="CFG1381" s="84">
        <f>CFD1381-CFE1381</f>
        <v>2000000</v>
      </c>
      <c r="CFH1381" s="84">
        <f>CFD1381+CEZ1381</f>
        <v>3000000</v>
      </c>
      <c r="CFM1381" s="84" t="s">
        <v>5395</v>
      </c>
      <c r="CFN1381" s="84">
        <v>454</v>
      </c>
      <c r="CFO1381" s="84" t="s">
        <v>3803</v>
      </c>
      <c r="CFP1381" s="84">
        <v>1000000</v>
      </c>
      <c r="CFR1381" s="84">
        <f>CFQ1381/CFP1381</f>
        <v>0</v>
      </c>
      <c r="CFS1381" s="84">
        <f>CFP1381-CFQ1381</f>
        <v>1000000</v>
      </c>
      <c r="CFT1381" s="84">
        <v>2000000</v>
      </c>
      <c r="CFU1381" s="84">
        <v>0</v>
      </c>
      <c r="CFV1381" s="84">
        <f>CFU1381/CFT1381</f>
        <v>0</v>
      </c>
      <c r="CFW1381" s="84">
        <f>CFT1381-CFU1381</f>
        <v>2000000</v>
      </c>
      <c r="CFX1381" s="84">
        <f>CFT1381+CFP1381</f>
        <v>3000000</v>
      </c>
      <c r="CGC1381" s="84" t="s">
        <v>5395</v>
      </c>
      <c r="CGD1381" s="84">
        <v>454</v>
      </c>
      <c r="CGE1381" s="84" t="s">
        <v>3803</v>
      </c>
      <c r="CGF1381" s="84">
        <v>1000000</v>
      </c>
      <c r="CGH1381" s="84">
        <f>CGG1381/CGF1381</f>
        <v>0</v>
      </c>
      <c r="CGI1381" s="84">
        <f>CGF1381-CGG1381</f>
        <v>1000000</v>
      </c>
      <c r="CGJ1381" s="84">
        <v>2000000</v>
      </c>
      <c r="CGK1381" s="84">
        <v>0</v>
      </c>
      <c r="CGL1381" s="84">
        <f>CGK1381/CGJ1381</f>
        <v>0</v>
      </c>
      <c r="CGM1381" s="84">
        <f>CGJ1381-CGK1381</f>
        <v>2000000</v>
      </c>
      <c r="CGN1381" s="84">
        <f>CGJ1381+CGF1381</f>
        <v>3000000</v>
      </c>
      <c r="CGS1381" s="84" t="s">
        <v>5395</v>
      </c>
      <c r="CGT1381" s="84">
        <v>454</v>
      </c>
      <c r="CGU1381" s="84" t="s">
        <v>3803</v>
      </c>
      <c r="CGV1381" s="84">
        <v>1000000</v>
      </c>
      <c r="CGX1381" s="84">
        <f>CGW1381/CGV1381</f>
        <v>0</v>
      </c>
      <c r="CGY1381" s="84">
        <f>CGV1381-CGW1381</f>
        <v>1000000</v>
      </c>
      <c r="CGZ1381" s="84">
        <v>2000000</v>
      </c>
      <c r="CHA1381" s="84">
        <v>0</v>
      </c>
      <c r="CHB1381" s="84">
        <f>CHA1381/CGZ1381</f>
        <v>0</v>
      </c>
      <c r="CHC1381" s="84">
        <f>CGZ1381-CHA1381</f>
        <v>2000000</v>
      </c>
      <c r="CHD1381" s="84">
        <f>CGZ1381+CGV1381</f>
        <v>3000000</v>
      </c>
      <c r="CHI1381" s="84" t="s">
        <v>5395</v>
      </c>
      <c r="CHJ1381" s="84">
        <v>454</v>
      </c>
      <c r="CHK1381" s="84" t="s">
        <v>3803</v>
      </c>
      <c r="CHL1381" s="84">
        <v>1000000</v>
      </c>
      <c r="CHN1381" s="84">
        <f>CHM1381/CHL1381</f>
        <v>0</v>
      </c>
      <c r="CHO1381" s="84">
        <f>CHL1381-CHM1381</f>
        <v>1000000</v>
      </c>
      <c r="CHP1381" s="84">
        <v>2000000</v>
      </c>
      <c r="CHQ1381" s="84">
        <v>0</v>
      </c>
      <c r="CHR1381" s="84">
        <f>CHQ1381/CHP1381</f>
        <v>0</v>
      </c>
      <c r="CHS1381" s="84">
        <f>CHP1381-CHQ1381</f>
        <v>2000000</v>
      </c>
      <c r="CHT1381" s="84">
        <f>CHP1381+CHL1381</f>
        <v>3000000</v>
      </c>
      <c r="CHY1381" s="84" t="s">
        <v>5395</v>
      </c>
      <c r="CHZ1381" s="84">
        <v>454</v>
      </c>
      <c r="CIA1381" s="84" t="s">
        <v>3803</v>
      </c>
      <c r="CIB1381" s="84">
        <v>1000000</v>
      </c>
      <c r="CID1381" s="84">
        <f>CIC1381/CIB1381</f>
        <v>0</v>
      </c>
      <c r="CIE1381" s="84">
        <f>CIB1381-CIC1381</f>
        <v>1000000</v>
      </c>
      <c r="CIF1381" s="84">
        <v>2000000</v>
      </c>
      <c r="CIG1381" s="84">
        <v>0</v>
      </c>
      <c r="CIH1381" s="84">
        <f>CIG1381/CIF1381</f>
        <v>0</v>
      </c>
      <c r="CII1381" s="84">
        <f>CIF1381-CIG1381</f>
        <v>2000000</v>
      </c>
      <c r="CIJ1381" s="84">
        <f>CIF1381+CIB1381</f>
        <v>3000000</v>
      </c>
      <c r="CIO1381" s="84" t="s">
        <v>5395</v>
      </c>
      <c r="CIP1381" s="84">
        <v>454</v>
      </c>
      <c r="CIQ1381" s="84" t="s">
        <v>3803</v>
      </c>
      <c r="CIR1381" s="84">
        <v>1000000</v>
      </c>
      <c r="CIT1381" s="84">
        <f>CIS1381/CIR1381</f>
        <v>0</v>
      </c>
      <c r="CIU1381" s="84">
        <f>CIR1381-CIS1381</f>
        <v>1000000</v>
      </c>
      <c r="CIV1381" s="84">
        <v>2000000</v>
      </c>
      <c r="CIW1381" s="84">
        <v>0</v>
      </c>
      <c r="CIX1381" s="84">
        <f>CIW1381/CIV1381</f>
        <v>0</v>
      </c>
      <c r="CIY1381" s="84">
        <f>CIV1381-CIW1381</f>
        <v>2000000</v>
      </c>
      <c r="CIZ1381" s="84">
        <f>CIV1381+CIR1381</f>
        <v>3000000</v>
      </c>
      <c r="CJE1381" s="84" t="s">
        <v>5395</v>
      </c>
      <c r="CJF1381" s="84">
        <v>454</v>
      </c>
      <c r="CJG1381" s="84" t="s">
        <v>3803</v>
      </c>
      <c r="CJH1381" s="84">
        <v>1000000</v>
      </c>
      <c r="CJJ1381" s="84">
        <f>CJI1381/CJH1381</f>
        <v>0</v>
      </c>
      <c r="CJK1381" s="84">
        <f>CJH1381-CJI1381</f>
        <v>1000000</v>
      </c>
      <c r="CJL1381" s="84">
        <v>2000000</v>
      </c>
      <c r="CJM1381" s="84">
        <v>0</v>
      </c>
      <c r="CJN1381" s="84">
        <f>CJM1381/CJL1381</f>
        <v>0</v>
      </c>
      <c r="CJO1381" s="84">
        <f>CJL1381-CJM1381</f>
        <v>2000000</v>
      </c>
      <c r="CJP1381" s="84">
        <f>CJL1381+CJH1381</f>
        <v>3000000</v>
      </c>
      <c r="CJU1381" s="84" t="s">
        <v>5395</v>
      </c>
      <c r="CJV1381" s="84">
        <v>454</v>
      </c>
      <c r="CJW1381" s="84" t="s">
        <v>3803</v>
      </c>
      <c r="CJX1381" s="84">
        <v>1000000</v>
      </c>
      <c r="CJZ1381" s="84">
        <f>CJY1381/CJX1381</f>
        <v>0</v>
      </c>
      <c r="CKA1381" s="84">
        <f>CJX1381-CJY1381</f>
        <v>1000000</v>
      </c>
      <c r="CKB1381" s="84">
        <v>2000000</v>
      </c>
      <c r="CKC1381" s="84">
        <v>0</v>
      </c>
      <c r="CKD1381" s="84">
        <f>CKC1381/CKB1381</f>
        <v>0</v>
      </c>
      <c r="CKE1381" s="84">
        <f>CKB1381-CKC1381</f>
        <v>2000000</v>
      </c>
      <c r="CKF1381" s="84">
        <f>CKB1381+CJX1381</f>
        <v>3000000</v>
      </c>
      <c r="CKK1381" s="84" t="s">
        <v>5395</v>
      </c>
      <c r="CKL1381" s="84">
        <v>454</v>
      </c>
      <c r="CKM1381" s="84" t="s">
        <v>3803</v>
      </c>
      <c r="CKN1381" s="84">
        <v>1000000</v>
      </c>
      <c r="CKP1381" s="84">
        <f>CKO1381/CKN1381</f>
        <v>0</v>
      </c>
      <c r="CKQ1381" s="84">
        <f>CKN1381-CKO1381</f>
        <v>1000000</v>
      </c>
      <c r="CKR1381" s="84">
        <v>2000000</v>
      </c>
      <c r="CKS1381" s="84">
        <v>0</v>
      </c>
      <c r="CKT1381" s="84">
        <f>CKS1381/CKR1381</f>
        <v>0</v>
      </c>
      <c r="CKU1381" s="84">
        <f>CKR1381-CKS1381</f>
        <v>2000000</v>
      </c>
      <c r="CKV1381" s="84">
        <f>CKR1381+CKN1381</f>
        <v>3000000</v>
      </c>
      <c r="CLA1381" s="84" t="s">
        <v>5395</v>
      </c>
      <c r="CLB1381" s="84">
        <v>454</v>
      </c>
      <c r="CLC1381" s="84" t="s">
        <v>3803</v>
      </c>
      <c r="CLD1381" s="84">
        <v>1000000</v>
      </c>
      <c r="CLF1381" s="84">
        <f>CLE1381/CLD1381</f>
        <v>0</v>
      </c>
      <c r="CLG1381" s="84">
        <f>CLD1381-CLE1381</f>
        <v>1000000</v>
      </c>
      <c r="CLH1381" s="84">
        <v>2000000</v>
      </c>
      <c r="CLI1381" s="84">
        <v>0</v>
      </c>
      <c r="CLJ1381" s="84">
        <f>CLI1381/CLH1381</f>
        <v>0</v>
      </c>
      <c r="CLK1381" s="84">
        <f>CLH1381-CLI1381</f>
        <v>2000000</v>
      </c>
      <c r="CLL1381" s="84">
        <f>CLH1381+CLD1381</f>
        <v>3000000</v>
      </c>
      <c r="CLQ1381" s="84" t="s">
        <v>5395</v>
      </c>
      <c r="CLR1381" s="84">
        <v>454</v>
      </c>
      <c r="CLS1381" s="84" t="s">
        <v>3803</v>
      </c>
      <c r="CLT1381" s="84">
        <v>1000000</v>
      </c>
      <c r="CLV1381" s="84">
        <f>CLU1381/CLT1381</f>
        <v>0</v>
      </c>
      <c r="CLW1381" s="84">
        <f>CLT1381-CLU1381</f>
        <v>1000000</v>
      </c>
      <c r="CLX1381" s="84">
        <v>2000000</v>
      </c>
      <c r="CLY1381" s="84">
        <v>0</v>
      </c>
      <c r="CLZ1381" s="84">
        <f>CLY1381/CLX1381</f>
        <v>0</v>
      </c>
      <c r="CMA1381" s="84">
        <f>CLX1381-CLY1381</f>
        <v>2000000</v>
      </c>
      <c r="CMB1381" s="84">
        <f>CLX1381+CLT1381</f>
        <v>3000000</v>
      </c>
      <c r="CMG1381" s="84" t="s">
        <v>5395</v>
      </c>
      <c r="CMH1381" s="84">
        <v>454</v>
      </c>
      <c r="CMI1381" s="84" t="s">
        <v>3803</v>
      </c>
      <c r="CMJ1381" s="84">
        <v>1000000</v>
      </c>
      <c r="CML1381" s="84">
        <f>CMK1381/CMJ1381</f>
        <v>0</v>
      </c>
      <c r="CMM1381" s="84">
        <f>CMJ1381-CMK1381</f>
        <v>1000000</v>
      </c>
      <c r="CMN1381" s="84">
        <v>2000000</v>
      </c>
      <c r="CMO1381" s="84">
        <v>0</v>
      </c>
      <c r="CMP1381" s="84">
        <f>CMO1381/CMN1381</f>
        <v>0</v>
      </c>
      <c r="CMQ1381" s="84">
        <f>CMN1381-CMO1381</f>
        <v>2000000</v>
      </c>
      <c r="CMR1381" s="84">
        <f>CMN1381+CMJ1381</f>
        <v>3000000</v>
      </c>
      <c r="CMW1381" s="84" t="s">
        <v>5395</v>
      </c>
      <c r="CMX1381" s="84">
        <v>454</v>
      </c>
      <c r="CMY1381" s="84" t="s">
        <v>3803</v>
      </c>
      <c r="CMZ1381" s="84">
        <v>1000000</v>
      </c>
      <c r="CNB1381" s="84">
        <f>CNA1381/CMZ1381</f>
        <v>0</v>
      </c>
      <c r="CNC1381" s="84">
        <f>CMZ1381-CNA1381</f>
        <v>1000000</v>
      </c>
      <c r="CND1381" s="84">
        <v>2000000</v>
      </c>
      <c r="CNE1381" s="84">
        <v>0</v>
      </c>
      <c r="CNF1381" s="84">
        <f>CNE1381/CND1381</f>
        <v>0</v>
      </c>
      <c r="CNG1381" s="84">
        <f>CND1381-CNE1381</f>
        <v>2000000</v>
      </c>
      <c r="CNH1381" s="84">
        <f>CND1381+CMZ1381</f>
        <v>3000000</v>
      </c>
      <c r="CNM1381" s="84" t="s">
        <v>5395</v>
      </c>
      <c r="CNN1381" s="84">
        <v>454</v>
      </c>
      <c r="CNO1381" s="84" t="s">
        <v>3803</v>
      </c>
      <c r="CNP1381" s="84">
        <v>1000000</v>
      </c>
      <c r="CNR1381" s="84">
        <f>CNQ1381/CNP1381</f>
        <v>0</v>
      </c>
      <c r="CNS1381" s="84">
        <f>CNP1381-CNQ1381</f>
        <v>1000000</v>
      </c>
      <c r="CNT1381" s="84">
        <v>2000000</v>
      </c>
      <c r="CNU1381" s="84">
        <v>0</v>
      </c>
      <c r="CNV1381" s="84">
        <f>CNU1381/CNT1381</f>
        <v>0</v>
      </c>
      <c r="CNW1381" s="84">
        <f>CNT1381-CNU1381</f>
        <v>2000000</v>
      </c>
      <c r="CNX1381" s="84">
        <f>CNT1381+CNP1381</f>
        <v>3000000</v>
      </c>
      <c r="COC1381" s="84" t="s">
        <v>5395</v>
      </c>
      <c r="COD1381" s="84">
        <v>454</v>
      </c>
      <c r="COE1381" s="84" t="s">
        <v>3803</v>
      </c>
      <c r="COF1381" s="84">
        <v>1000000</v>
      </c>
      <c r="COH1381" s="84">
        <f>COG1381/COF1381</f>
        <v>0</v>
      </c>
      <c r="COI1381" s="84">
        <f>COF1381-COG1381</f>
        <v>1000000</v>
      </c>
      <c r="COJ1381" s="84">
        <v>2000000</v>
      </c>
      <c r="COK1381" s="84">
        <v>0</v>
      </c>
      <c r="COL1381" s="84">
        <f>COK1381/COJ1381</f>
        <v>0</v>
      </c>
      <c r="COM1381" s="84">
        <f>COJ1381-COK1381</f>
        <v>2000000</v>
      </c>
      <c r="CON1381" s="84">
        <f>COJ1381+COF1381</f>
        <v>3000000</v>
      </c>
      <c r="COS1381" s="84" t="s">
        <v>5395</v>
      </c>
      <c r="COT1381" s="84">
        <v>454</v>
      </c>
      <c r="COU1381" s="84" t="s">
        <v>3803</v>
      </c>
      <c r="COV1381" s="84">
        <v>1000000</v>
      </c>
      <c r="COX1381" s="84">
        <f>COW1381/COV1381</f>
        <v>0</v>
      </c>
      <c r="COY1381" s="84">
        <f>COV1381-COW1381</f>
        <v>1000000</v>
      </c>
      <c r="COZ1381" s="84">
        <v>2000000</v>
      </c>
      <c r="CPA1381" s="84">
        <v>0</v>
      </c>
      <c r="CPB1381" s="84">
        <f>CPA1381/COZ1381</f>
        <v>0</v>
      </c>
      <c r="CPC1381" s="84">
        <f>COZ1381-CPA1381</f>
        <v>2000000</v>
      </c>
      <c r="CPD1381" s="84">
        <f>COZ1381+COV1381</f>
        <v>3000000</v>
      </c>
      <c r="CPI1381" s="84" t="s">
        <v>5395</v>
      </c>
      <c r="CPJ1381" s="84">
        <v>454</v>
      </c>
      <c r="CPK1381" s="84" t="s">
        <v>3803</v>
      </c>
      <c r="CPL1381" s="84">
        <v>1000000</v>
      </c>
      <c r="CPN1381" s="84">
        <f>CPM1381/CPL1381</f>
        <v>0</v>
      </c>
      <c r="CPO1381" s="84">
        <f>CPL1381-CPM1381</f>
        <v>1000000</v>
      </c>
      <c r="CPP1381" s="84">
        <v>2000000</v>
      </c>
      <c r="CPQ1381" s="84">
        <v>0</v>
      </c>
      <c r="CPR1381" s="84">
        <f>CPQ1381/CPP1381</f>
        <v>0</v>
      </c>
      <c r="CPS1381" s="84">
        <f>CPP1381-CPQ1381</f>
        <v>2000000</v>
      </c>
      <c r="CPT1381" s="84">
        <f>CPP1381+CPL1381</f>
        <v>3000000</v>
      </c>
      <c r="CPY1381" s="84" t="s">
        <v>5395</v>
      </c>
      <c r="CPZ1381" s="84">
        <v>454</v>
      </c>
      <c r="CQA1381" s="84" t="s">
        <v>3803</v>
      </c>
      <c r="CQB1381" s="84">
        <v>1000000</v>
      </c>
      <c r="CQD1381" s="84">
        <f>CQC1381/CQB1381</f>
        <v>0</v>
      </c>
      <c r="CQE1381" s="84">
        <f>CQB1381-CQC1381</f>
        <v>1000000</v>
      </c>
      <c r="CQF1381" s="84">
        <v>2000000</v>
      </c>
      <c r="CQG1381" s="84">
        <v>0</v>
      </c>
      <c r="CQH1381" s="84">
        <f>CQG1381/CQF1381</f>
        <v>0</v>
      </c>
      <c r="CQI1381" s="84">
        <f>CQF1381-CQG1381</f>
        <v>2000000</v>
      </c>
      <c r="CQJ1381" s="84">
        <f>CQF1381+CQB1381</f>
        <v>3000000</v>
      </c>
      <c r="CQO1381" s="84" t="s">
        <v>5395</v>
      </c>
      <c r="CQP1381" s="84">
        <v>454</v>
      </c>
      <c r="CQQ1381" s="84" t="s">
        <v>3803</v>
      </c>
      <c r="CQR1381" s="84">
        <v>1000000</v>
      </c>
      <c r="CQT1381" s="84">
        <f>CQS1381/CQR1381</f>
        <v>0</v>
      </c>
      <c r="CQU1381" s="84">
        <f>CQR1381-CQS1381</f>
        <v>1000000</v>
      </c>
      <c r="CQV1381" s="84">
        <v>2000000</v>
      </c>
      <c r="CQW1381" s="84">
        <v>0</v>
      </c>
      <c r="CQX1381" s="84">
        <f>CQW1381/CQV1381</f>
        <v>0</v>
      </c>
      <c r="CQY1381" s="84">
        <f>CQV1381-CQW1381</f>
        <v>2000000</v>
      </c>
      <c r="CQZ1381" s="84">
        <f>CQV1381+CQR1381</f>
        <v>3000000</v>
      </c>
      <c r="CRE1381" s="84" t="s">
        <v>5395</v>
      </c>
      <c r="CRF1381" s="84">
        <v>454</v>
      </c>
      <c r="CRG1381" s="84" t="s">
        <v>3803</v>
      </c>
      <c r="CRH1381" s="84">
        <v>1000000</v>
      </c>
      <c r="CRJ1381" s="84">
        <f>CRI1381/CRH1381</f>
        <v>0</v>
      </c>
      <c r="CRK1381" s="84">
        <f>CRH1381-CRI1381</f>
        <v>1000000</v>
      </c>
      <c r="CRL1381" s="84">
        <v>2000000</v>
      </c>
      <c r="CRM1381" s="84">
        <v>0</v>
      </c>
      <c r="CRN1381" s="84">
        <f>CRM1381/CRL1381</f>
        <v>0</v>
      </c>
      <c r="CRO1381" s="84">
        <f>CRL1381-CRM1381</f>
        <v>2000000</v>
      </c>
      <c r="CRP1381" s="84">
        <f>CRL1381+CRH1381</f>
        <v>3000000</v>
      </c>
      <c r="CRU1381" s="84" t="s">
        <v>5395</v>
      </c>
      <c r="CRV1381" s="84">
        <v>454</v>
      </c>
      <c r="CRW1381" s="84" t="s">
        <v>3803</v>
      </c>
      <c r="CRX1381" s="84">
        <v>1000000</v>
      </c>
      <c r="CRZ1381" s="84">
        <f>CRY1381/CRX1381</f>
        <v>0</v>
      </c>
      <c r="CSA1381" s="84">
        <f>CRX1381-CRY1381</f>
        <v>1000000</v>
      </c>
      <c r="CSB1381" s="84">
        <v>2000000</v>
      </c>
      <c r="CSC1381" s="84">
        <v>0</v>
      </c>
      <c r="CSD1381" s="84">
        <f>CSC1381/CSB1381</f>
        <v>0</v>
      </c>
      <c r="CSE1381" s="84">
        <f>CSB1381-CSC1381</f>
        <v>2000000</v>
      </c>
      <c r="CSF1381" s="84">
        <f>CSB1381+CRX1381</f>
        <v>3000000</v>
      </c>
      <c r="CSK1381" s="84" t="s">
        <v>5395</v>
      </c>
      <c r="CSL1381" s="84">
        <v>454</v>
      </c>
      <c r="CSM1381" s="84" t="s">
        <v>3803</v>
      </c>
      <c r="CSN1381" s="84">
        <v>1000000</v>
      </c>
      <c r="CSP1381" s="84">
        <f>CSO1381/CSN1381</f>
        <v>0</v>
      </c>
      <c r="CSQ1381" s="84">
        <f>CSN1381-CSO1381</f>
        <v>1000000</v>
      </c>
      <c r="CSR1381" s="84">
        <v>2000000</v>
      </c>
      <c r="CSS1381" s="84">
        <v>0</v>
      </c>
      <c r="CST1381" s="84">
        <f>CSS1381/CSR1381</f>
        <v>0</v>
      </c>
      <c r="CSU1381" s="84">
        <f>CSR1381-CSS1381</f>
        <v>2000000</v>
      </c>
      <c r="CSV1381" s="84">
        <f>CSR1381+CSN1381</f>
        <v>3000000</v>
      </c>
      <c r="CTA1381" s="84" t="s">
        <v>5395</v>
      </c>
      <c r="CTB1381" s="84">
        <v>454</v>
      </c>
      <c r="CTC1381" s="84" t="s">
        <v>3803</v>
      </c>
      <c r="CTD1381" s="84">
        <v>1000000</v>
      </c>
      <c r="CTF1381" s="84">
        <f>CTE1381/CTD1381</f>
        <v>0</v>
      </c>
      <c r="CTG1381" s="84">
        <f>CTD1381-CTE1381</f>
        <v>1000000</v>
      </c>
      <c r="CTH1381" s="84">
        <v>2000000</v>
      </c>
      <c r="CTI1381" s="84">
        <v>0</v>
      </c>
      <c r="CTJ1381" s="84">
        <f>CTI1381/CTH1381</f>
        <v>0</v>
      </c>
      <c r="CTK1381" s="84">
        <f>CTH1381-CTI1381</f>
        <v>2000000</v>
      </c>
      <c r="CTL1381" s="84">
        <f>CTH1381+CTD1381</f>
        <v>3000000</v>
      </c>
      <c r="CTQ1381" s="84" t="s">
        <v>5395</v>
      </c>
      <c r="CTR1381" s="84">
        <v>454</v>
      </c>
      <c r="CTS1381" s="84" t="s">
        <v>3803</v>
      </c>
      <c r="CTT1381" s="84">
        <v>1000000</v>
      </c>
      <c r="CTV1381" s="84">
        <f>CTU1381/CTT1381</f>
        <v>0</v>
      </c>
      <c r="CTW1381" s="84">
        <f>CTT1381-CTU1381</f>
        <v>1000000</v>
      </c>
      <c r="CTX1381" s="84">
        <v>2000000</v>
      </c>
      <c r="CTY1381" s="84">
        <v>0</v>
      </c>
      <c r="CTZ1381" s="84">
        <f>CTY1381/CTX1381</f>
        <v>0</v>
      </c>
      <c r="CUA1381" s="84">
        <f>CTX1381-CTY1381</f>
        <v>2000000</v>
      </c>
      <c r="CUB1381" s="84">
        <f>CTX1381+CTT1381</f>
        <v>3000000</v>
      </c>
      <c r="CUG1381" s="84" t="s">
        <v>5395</v>
      </c>
      <c r="CUH1381" s="84">
        <v>454</v>
      </c>
      <c r="CUI1381" s="84" t="s">
        <v>3803</v>
      </c>
      <c r="CUJ1381" s="84">
        <v>1000000</v>
      </c>
      <c r="CUL1381" s="84">
        <f>CUK1381/CUJ1381</f>
        <v>0</v>
      </c>
      <c r="CUM1381" s="84">
        <f>CUJ1381-CUK1381</f>
        <v>1000000</v>
      </c>
      <c r="CUN1381" s="84">
        <v>2000000</v>
      </c>
      <c r="CUO1381" s="84">
        <v>0</v>
      </c>
      <c r="CUP1381" s="84">
        <f>CUO1381/CUN1381</f>
        <v>0</v>
      </c>
      <c r="CUQ1381" s="84">
        <f>CUN1381-CUO1381</f>
        <v>2000000</v>
      </c>
      <c r="CUR1381" s="84">
        <f>CUN1381+CUJ1381</f>
        <v>3000000</v>
      </c>
      <c r="CUW1381" s="84" t="s">
        <v>5395</v>
      </c>
      <c r="CUX1381" s="84">
        <v>454</v>
      </c>
      <c r="CUY1381" s="84" t="s">
        <v>3803</v>
      </c>
      <c r="CUZ1381" s="84">
        <v>1000000</v>
      </c>
      <c r="CVB1381" s="84">
        <f>CVA1381/CUZ1381</f>
        <v>0</v>
      </c>
      <c r="CVC1381" s="84">
        <f>CUZ1381-CVA1381</f>
        <v>1000000</v>
      </c>
      <c r="CVD1381" s="84">
        <v>2000000</v>
      </c>
      <c r="CVE1381" s="84">
        <v>0</v>
      </c>
      <c r="CVF1381" s="84">
        <f>CVE1381/CVD1381</f>
        <v>0</v>
      </c>
      <c r="CVG1381" s="84">
        <f>CVD1381-CVE1381</f>
        <v>2000000</v>
      </c>
      <c r="CVH1381" s="84">
        <f>CVD1381+CUZ1381</f>
        <v>3000000</v>
      </c>
      <c r="CVM1381" s="84" t="s">
        <v>5395</v>
      </c>
      <c r="CVN1381" s="84">
        <v>454</v>
      </c>
      <c r="CVO1381" s="84" t="s">
        <v>3803</v>
      </c>
      <c r="CVP1381" s="84">
        <v>1000000</v>
      </c>
      <c r="CVR1381" s="84">
        <f>CVQ1381/CVP1381</f>
        <v>0</v>
      </c>
      <c r="CVS1381" s="84">
        <f>CVP1381-CVQ1381</f>
        <v>1000000</v>
      </c>
      <c r="CVT1381" s="84">
        <v>2000000</v>
      </c>
      <c r="CVU1381" s="84">
        <v>0</v>
      </c>
      <c r="CVV1381" s="84">
        <f>CVU1381/CVT1381</f>
        <v>0</v>
      </c>
      <c r="CVW1381" s="84">
        <f>CVT1381-CVU1381</f>
        <v>2000000</v>
      </c>
      <c r="CVX1381" s="84">
        <f>CVT1381+CVP1381</f>
        <v>3000000</v>
      </c>
      <c r="CWC1381" s="84" t="s">
        <v>5395</v>
      </c>
      <c r="CWD1381" s="84">
        <v>454</v>
      </c>
      <c r="CWE1381" s="84" t="s">
        <v>3803</v>
      </c>
      <c r="CWF1381" s="84">
        <v>1000000</v>
      </c>
      <c r="CWH1381" s="84">
        <f>CWG1381/CWF1381</f>
        <v>0</v>
      </c>
      <c r="CWI1381" s="84">
        <f>CWF1381-CWG1381</f>
        <v>1000000</v>
      </c>
      <c r="CWJ1381" s="84">
        <v>2000000</v>
      </c>
      <c r="CWK1381" s="84">
        <v>0</v>
      </c>
      <c r="CWL1381" s="84">
        <f>CWK1381/CWJ1381</f>
        <v>0</v>
      </c>
      <c r="CWM1381" s="84">
        <f>CWJ1381-CWK1381</f>
        <v>2000000</v>
      </c>
      <c r="CWN1381" s="84">
        <f>CWJ1381+CWF1381</f>
        <v>3000000</v>
      </c>
      <c r="CWS1381" s="84" t="s">
        <v>5395</v>
      </c>
      <c r="CWT1381" s="84">
        <v>454</v>
      </c>
      <c r="CWU1381" s="84" t="s">
        <v>3803</v>
      </c>
      <c r="CWV1381" s="84">
        <v>1000000</v>
      </c>
      <c r="CWX1381" s="84">
        <f>CWW1381/CWV1381</f>
        <v>0</v>
      </c>
      <c r="CWY1381" s="84">
        <f>CWV1381-CWW1381</f>
        <v>1000000</v>
      </c>
      <c r="CWZ1381" s="84">
        <v>2000000</v>
      </c>
      <c r="CXA1381" s="84">
        <v>0</v>
      </c>
      <c r="CXB1381" s="84">
        <f>CXA1381/CWZ1381</f>
        <v>0</v>
      </c>
      <c r="CXC1381" s="84">
        <f>CWZ1381-CXA1381</f>
        <v>2000000</v>
      </c>
      <c r="CXD1381" s="84">
        <f>CWZ1381+CWV1381</f>
        <v>3000000</v>
      </c>
      <c r="CXI1381" s="84" t="s">
        <v>5395</v>
      </c>
      <c r="CXJ1381" s="84">
        <v>454</v>
      </c>
      <c r="CXK1381" s="84" t="s">
        <v>3803</v>
      </c>
      <c r="CXL1381" s="84">
        <v>1000000</v>
      </c>
      <c r="CXN1381" s="84">
        <f>CXM1381/CXL1381</f>
        <v>0</v>
      </c>
      <c r="CXO1381" s="84">
        <f>CXL1381-CXM1381</f>
        <v>1000000</v>
      </c>
      <c r="CXP1381" s="84">
        <v>2000000</v>
      </c>
      <c r="CXQ1381" s="84">
        <v>0</v>
      </c>
      <c r="CXR1381" s="84">
        <f>CXQ1381/CXP1381</f>
        <v>0</v>
      </c>
      <c r="CXS1381" s="84">
        <f>CXP1381-CXQ1381</f>
        <v>2000000</v>
      </c>
      <c r="CXT1381" s="84">
        <f>CXP1381+CXL1381</f>
        <v>3000000</v>
      </c>
      <c r="CXY1381" s="84" t="s">
        <v>5395</v>
      </c>
      <c r="CXZ1381" s="84">
        <v>454</v>
      </c>
      <c r="CYA1381" s="84" t="s">
        <v>3803</v>
      </c>
      <c r="CYB1381" s="84">
        <v>1000000</v>
      </c>
      <c r="CYD1381" s="84">
        <f>CYC1381/CYB1381</f>
        <v>0</v>
      </c>
      <c r="CYE1381" s="84">
        <f>CYB1381-CYC1381</f>
        <v>1000000</v>
      </c>
      <c r="CYF1381" s="84">
        <v>2000000</v>
      </c>
      <c r="CYG1381" s="84">
        <v>0</v>
      </c>
      <c r="CYH1381" s="84">
        <f>CYG1381/CYF1381</f>
        <v>0</v>
      </c>
      <c r="CYI1381" s="84">
        <f>CYF1381-CYG1381</f>
        <v>2000000</v>
      </c>
      <c r="CYJ1381" s="84">
        <f>CYF1381+CYB1381</f>
        <v>3000000</v>
      </c>
      <c r="CYO1381" s="84" t="s">
        <v>5395</v>
      </c>
      <c r="CYP1381" s="84">
        <v>454</v>
      </c>
      <c r="CYQ1381" s="84" t="s">
        <v>3803</v>
      </c>
      <c r="CYR1381" s="84">
        <v>1000000</v>
      </c>
      <c r="CYT1381" s="84">
        <f>CYS1381/CYR1381</f>
        <v>0</v>
      </c>
      <c r="CYU1381" s="84">
        <f>CYR1381-CYS1381</f>
        <v>1000000</v>
      </c>
      <c r="CYV1381" s="84">
        <v>2000000</v>
      </c>
      <c r="CYW1381" s="84">
        <v>0</v>
      </c>
      <c r="CYX1381" s="84">
        <f>CYW1381/CYV1381</f>
        <v>0</v>
      </c>
      <c r="CYY1381" s="84">
        <f>CYV1381-CYW1381</f>
        <v>2000000</v>
      </c>
      <c r="CYZ1381" s="84">
        <f>CYV1381+CYR1381</f>
        <v>3000000</v>
      </c>
      <c r="CZE1381" s="84" t="s">
        <v>5395</v>
      </c>
      <c r="CZF1381" s="84">
        <v>454</v>
      </c>
      <c r="CZG1381" s="84" t="s">
        <v>3803</v>
      </c>
      <c r="CZH1381" s="84">
        <v>1000000</v>
      </c>
      <c r="CZJ1381" s="84">
        <f>CZI1381/CZH1381</f>
        <v>0</v>
      </c>
      <c r="CZK1381" s="84">
        <f>CZH1381-CZI1381</f>
        <v>1000000</v>
      </c>
      <c r="CZL1381" s="84">
        <v>2000000</v>
      </c>
      <c r="CZM1381" s="84">
        <v>0</v>
      </c>
      <c r="CZN1381" s="84">
        <f>CZM1381/CZL1381</f>
        <v>0</v>
      </c>
      <c r="CZO1381" s="84">
        <f>CZL1381-CZM1381</f>
        <v>2000000</v>
      </c>
      <c r="CZP1381" s="84">
        <f>CZL1381+CZH1381</f>
        <v>3000000</v>
      </c>
      <c r="CZU1381" s="84" t="s">
        <v>5395</v>
      </c>
      <c r="CZV1381" s="84">
        <v>454</v>
      </c>
      <c r="CZW1381" s="84" t="s">
        <v>3803</v>
      </c>
      <c r="CZX1381" s="84">
        <v>1000000</v>
      </c>
      <c r="CZZ1381" s="84">
        <f>CZY1381/CZX1381</f>
        <v>0</v>
      </c>
      <c r="DAA1381" s="84">
        <f>CZX1381-CZY1381</f>
        <v>1000000</v>
      </c>
      <c r="DAB1381" s="84">
        <v>2000000</v>
      </c>
      <c r="DAC1381" s="84">
        <v>0</v>
      </c>
      <c r="DAD1381" s="84">
        <f>DAC1381/DAB1381</f>
        <v>0</v>
      </c>
      <c r="DAE1381" s="84">
        <f>DAB1381-DAC1381</f>
        <v>2000000</v>
      </c>
      <c r="DAF1381" s="84">
        <f>DAB1381+CZX1381</f>
        <v>3000000</v>
      </c>
      <c r="DAK1381" s="84" t="s">
        <v>5395</v>
      </c>
      <c r="DAL1381" s="84">
        <v>454</v>
      </c>
      <c r="DAM1381" s="84" t="s">
        <v>3803</v>
      </c>
      <c r="DAN1381" s="84">
        <v>1000000</v>
      </c>
      <c r="DAP1381" s="84">
        <f>DAO1381/DAN1381</f>
        <v>0</v>
      </c>
      <c r="DAQ1381" s="84">
        <f>DAN1381-DAO1381</f>
        <v>1000000</v>
      </c>
      <c r="DAR1381" s="84">
        <v>2000000</v>
      </c>
      <c r="DAS1381" s="84">
        <v>0</v>
      </c>
      <c r="DAT1381" s="84">
        <f>DAS1381/DAR1381</f>
        <v>0</v>
      </c>
      <c r="DAU1381" s="84">
        <f>DAR1381-DAS1381</f>
        <v>2000000</v>
      </c>
      <c r="DAV1381" s="84">
        <f>DAR1381+DAN1381</f>
        <v>3000000</v>
      </c>
      <c r="DBA1381" s="84" t="s">
        <v>5395</v>
      </c>
      <c r="DBB1381" s="84">
        <v>454</v>
      </c>
      <c r="DBC1381" s="84" t="s">
        <v>3803</v>
      </c>
      <c r="DBD1381" s="84">
        <v>1000000</v>
      </c>
      <c r="DBF1381" s="84">
        <f>DBE1381/DBD1381</f>
        <v>0</v>
      </c>
      <c r="DBG1381" s="84">
        <f>DBD1381-DBE1381</f>
        <v>1000000</v>
      </c>
      <c r="DBH1381" s="84">
        <v>2000000</v>
      </c>
      <c r="DBI1381" s="84">
        <v>0</v>
      </c>
      <c r="DBJ1381" s="84">
        <f>DBI1381/DBH1381</f>
        <v>0</v>
      </c>
      <c r="DBK1381" s="84">
        <f>DBH1381-DBI1381</f>
        <v>2000000</v>
      </c>
      <c r="DBL1381" s="84">
        <f>DBH1381+DBD1381</f>
        <v>3000000</v>
      </c>
      <c r="DBQ1381" s="84" t="s">
        <v>5395</v>
      </c>
      <c r="DBR1381" s="84">
        <v>454</v>
      </c>
      <c r="DBS1381" s="84" t="s">
        <v>3803</v>
      </c>
      <c r="DBT1381" s="84">
        <v>1000000</v>
      </c>
      <c r="DBV1381" s="84">
        <f>DBU1381/DBT1381</f>
        <v>0</v>
      </c>
      <c r="DBW1381" s="84">
        <f>DBT1381-DBU1381</f>
        <v>1000000</v>
      </c>
      <c r="DBX1381" s="84">
        <v>2000000</v>
      </c>
      <c r="DBY1381" s="84">
        <v>0</v>
      </c>
      <c r="DBZ1381" s="84">
        <f>DBY1381/DBX1381</f>
        <v>0</v>
      </c>
      <c r="DCA1381" s="84">
        <f>DBX1381-DBY1381</f>
        <v>2000000</v>
      </c>
      <c r="DCB1381" s="84">
        <f>DBX1381+DBT1381</f>
        <v>3000000</v>
      </c>
      <c r="DCG1381" s="84" t="s">
        <v>5395</v>
      </c>
      <c r="DCH1381" s="84">
        <v>454</v>
      </c>
      <c r="DCI1381" s="84" t="s">
        <v>3803</v>
      </c>
      <c r="DCJ1381" s="84">
        <v>1000000</v>
      </c>
      <c r="DCL1381" s="84">
        <f>DCK1381/DCJ1381</f>
        <v>0</v>
      </c>
      <c r="DCM1381" s="84">
        <f>DCJ1381-DCK1381</f>
        <v>1000000</v>
      </c>
      <c r="DCN1381" s="84">
        <v>2000000</v>
      </c>
      <c r="DCO1381" s="84">
        <v>0</v>
      </c>
      <c r="DCP1381" s="84">
        <f>DCO1381/DCN1381</f>
        <v>0</v>
      </c>
      <c r="DCQ1381" s="84">
        <f>DCN1381-DCO1381</f>
        <v>2000000</v>
      </c>
      <c r="DCR1381" s="84">
        <f>DCN1381+DCJ1381</f>
        <v>3000000</v>
      </c>
      <c r="DCW1381" s="84" t="s">
        <v>5395</v>
      </c>
      <c r="DCX1381" s="84">
        <v>454</v>
      </c>
      <c r="DCY1381" s="84" t="s">
        <v>3803</v>
      </c>
      <c r="DCZ1381" s="84">
        <v>1000000</v>
      </c>
      <c r="DDB1381" s="84">
        <f>DDA1381/DCZ1381</f>
        <v>0</v>
      </c>
      <c r="DDC1381" s="84">
        <f>DCZ1381-DDA1381</f>
        <v>1000000</v>
      </c>
      <c r="DDD1381" s="84">
        <v>2000000</v>
      </c>
      <c r="DDE1381" s="84">
        <v>0</v>
      </c>
      <c r="DDF1381" s="84">
        <f>DDE1381/DDD1381</f>
        <v>0</v>
      </c>
      <c r="DDG1381" s="84">
        <f>DDD1381-DDE1381</f>
        <v>2000000</v>
      </c>
      <c r="DDH1381" s="84">
        <f>DDD1381+DCZ1381</f>
        <v>3000000</v>
      </c>
      <c r="DDM1381" s="84" t="s">
        <v>5395</v>
      </c>
      <c r="DDN1381" s="84">
        <v>454</v>
      </c>
      <c r="DDO1381" s="84" t="s">
        <v>3803</v>
      </c>
      <c r="DDP1381" s="84">
        <v>1000000</v>
      </c>
      <c r="DDR1381" s="84">
        <f>DDQ1381/DDP1381</f>
        <v>0</v>
      </c>
      <c r="DDS1381" s="84">
        <f>DDP1381-DDQ1381</f>
        <v>1000000</v>
      </c>
      <c r="DDT1381" s="84">
        <v>2000000</v>
      </c>
      <c r="DDU1381" s="84">
        <v>0</v>
      </c>
      <c r="DDV1381" s="84">
        <f>DDU1381/DDT1381</f>
        <v>0</v>
      </c>
      <c r="DDW1381" s="84">
        <f>DDT1381-DDU1381</f>
        <v>2000000</v>
      </c>
      <c r="DDX1381" s="84">
        <f>DDT1381+DDP1381</f>
        <v>3000000</v>
      </c>
      <c r="DEC1381" s="84" t="s">
        <v>5395</v>
      </c>
      <c r="DED1381" s="84">
        <v>454</v>
      </c>
      <c r="DEE1381" s="84" t="s">
        <v>3803</v>
      </c>
      <c r="DEF1381" s="84">
        <v>1000000</v>
      </c>
      <c r="DEH1381" s="84">
        <f>DEG1381/DEF1381</f>
        <v>0</v>
      </c>
      <c r="DEI1381" s="84">
        <f>DEF1381-DEG1381</f>
        <v>1000000</v>
      </c>
      <c r="DEJ1381" s="84">
        <v>2000000</v>
      </c>
      <c r="DEK1381" s="84">
        <v>0</v>
      </c>
      <c r="DEL1381" s="84">
        <f>DEK1381/DEJ1381</f>
        <v>0</v>
      </c>
      <c r="DEM1381" s="84">
        <f>DEJ1381-DEK1381</f>
        <v>2000000</v>
      </c>
      <c r="DEN1381" s="84">
        <f>DEJ1381+DEF1381</f>
        <v>3000000</v>
      </c>
      <c r="DES1381" s="84" t="s">
        <v>5395</v>
      </c>
      <c r="DET1381" s="84">
        <v>454</v>
      </c>
      <c r="DEU1381" s="84" t="s">
        <v>3803</v>
      </c>
      <c r="DEV1381" s="84">
        <v>1000000</v>
      </c>
      <c r="DEX1381" s="84">
        <f>DEW1381/DEV1381</f>
        <v>0</v>
      </c>
      <c r="DEY1381" s="84">
        <f>DEV1381-DEW1381</f>
        <v>1000000</v>
      </c>
      <c r="DEZ1381" s="84">
        <v>2000000</v>
      </c>
      <c r="DFA1381" s="84">
        <v>0</v>
      </c>
      <c r="DFB1381" s="84">
        <f>DFA1381/DEZ1381</f>
        <v>0</v>
      </c>
      <c r="DFC1381" s="84">
        <f>DEZ1381-DFA1381</f>
        <v>2000000</v>
      </c>
      <c r="DFD1381" s="84">
        <f>DEZ1381+DEV1381</f>
        <v>3000000</v>
      </c>
      <c r="DFI1381" s="84" t="s">
        <v>5395</v>
      </c>
      <c r="DFJ1381" s="84">
        <v>454</v>
      </c>
      <c r="DFK1381" s="84" t="s">
        <v>3803</v>
      </c>
      <c r="DFL1381" s="84">
        <v>1000000</v>
      </c>
      <c r="DFN1381" s="84">
        <f>DFM1381/DFL1381</f>
        <v>0</v>
      </c>
      <c r="DFO1381" s="84">
        <f>DFL1381-DFM1381</f>
        <v>1000000</v>
      </c>
      <c r="DFP1381" s="84">
        <v>2000000</v>
      </c>
      <c r="DFQ1381" s="84">
        <v>0</v>
      </c>
      <c r="DFR1381" s="84">
        <f>DFQ1381/DFP1381</f>
        <v>0</v>
      </c>
      <c r="DFS1381" s="84">
        <f>DFP1381-DFQ1381</f>
        <v>2000000</v>
      </c>
      <c r="DFT1381" s="84">
        <f>DFP1381+DFL1381</f>
        <v>3000000</v>
      </c>
      <c r="DFY1381" s="84" t="s">
        <v>5395</v>
      </c>
      <c r="DFZ1381" s="84">
        <v>454</v>
      </c>
      <c r="DGA1381" s="84" t="s">
        <v>3803</v>
      </c>
      <c r="DGB1381" s="84">
        <v>1000000</v>
      </c>
      <c r="DGD1381" s="84">
        <f>DGC1381/DGB1381</f>
        <v>0</v>
      </c>
      <c r="DGE1381" s="84">
        <f>DGB1381-DGC1381</f>
        <v>1000000</v>
      </c>
      <c r="DGF1381" s="84">
        <v>2000000</v>
      </c>
      <c r="DGG1381" s="84">
        <v>0</v>
      </c>
      <c r="DGH1381" s="84">
        <f>DGG1381/DGF1381</f>
        <v>0</v>
      </c>
      <c r="DGI1381" s="84">
        <f>DGF1381-DGG1381</f>
        <v>2000000</v>
      </c>
      <c r="DGJ1381" s="84">
        <f>DGF1381+DGB1381</f>
        <v>3000000</v>
      </c>
      <c r="DGO1381" s="84" t="s">
        <v>5395</v>
      </c>
      <c r="DGP1381" s="84">
        <v>454</v>
      </c>
      <c r="DGQ1381" s="84" t="s">
        <v>3803</v>
      </c>
      <c r="DGR1381" s="84">
        <v>1000000</v>
      </c>
      <c r="DGT1381" s="84">
        <f>DGS1381/DGR1381</f>
        <v>0</v>
      </c>
      <c r="DGU1381" s="84">
        <f>DGR1381-DGS1381</f>
        <v>1000000</v>
      </c>
      <c r="DGV1381" s="84">
        <v>2000000</v>
      </c>
      <c r="DGW1381" s="84">
        <v>0</v>
      </c>
      <c r="DGX1381" s="84">
        <f>DGW1381/DGV1381</f>
        <v>0</v>
      </c>
      <c r="DGY1381" s="84">
        <f>DGV1381-DGW1381</f>
        <v>2000000</v>
      </c>
      <c r="DGZ1381" s="84">
        <f>DGV1381+DGR1381</f>
        <v>3000000</v>
      </c>
      <c r="DHE1381" s="84" t="s">
        <v>5395</v>
      </c>
      <c r="DHF1381" s="84">
        <v>454</v>
      </c>
      <c r="DHG1381" s="84" t="s">
        <v>3803</v>
      </c>
      <c r="DHH1381" s="84">
        <v>1000000</v>
      </c>
      <c r="DHJ1381" s="84">
        <f>DHI1381/DHH1381</f>
        <v>0</v>
      </c>
      <c r="DHK1381" s="84">
        <f>DHH1381-DHI1381</f>
        <v>1000000</v>
      </c>
      <c r="DHL1381" s="84">
        <v>2000000</v>
      </c>
      <c r="DHM1381" s="84">
        <v>0</v>
      </c>
      <c r="DHN1381" s="84">
        <f>DHM1381/DHL1381</f>
        <v>0</v>
      </c>
      <c r="DHO1381" s="84">
        <f>DHL1381-DHM1381</f>
        <v>2000000</v>
      </c>
      <c r="DHP1381" s="84">
        <f>DHL1381+DHH1381</f>
        <v>3000000</v>
      </c>
      <c r="DHU1381" s="84" t="s">
        <v>5395</v>
      </c>
      <c r="DHV1381" s="84">
        <v>454</v>
      </c>
      <c r="DHW1381" s="84" t="s">
        <v>3803</v>
      </c>
      <c r="DHX1381" s="84">
        <v>1000000</v>
      </c>
      <c r="DHZ1381" s="84">
        <f>DHY1381/DHX1381</f>
        <v>0</v>
      </c>
      <c r="DIA1381" s="84">
        <f>DHX1381-DHY1381</f>
        <v>1000000</v>
      </c>
      <c r="DIB1381" s="84">
        <v>2000000</v>
      </c>
      <c r="DIC1381" s="84">
        <v>0</v>
      </c>
      <c r="DID1381" s="84">
        <f>DIC1381/DIB1381</f>
        <v>0</v>
      </c>
      <c r="DIE1381" s="84">
        <f>DIB1381-DIC1381</f>
        <v>2000000</v>
      </c>
      <c r="DIF1381" s="84">
        <f>DIB1381+DHX1381</f>
        <v>3000000</v>
      </c>
      <c r="DIK1381" s="84" t="s">
        <v>5395</v>
      </c>
      <c r="DIL1381" s="84">
        <v>454</v>
      </c>
      <c r="DIM1381" s="84" t="s">
        <v>3803</v>
      </c>
      <c r="DIN1381" s="84">
        <v>1000000</v>
      </c>
      <c r="DIP1381" s="84">
        <f>DIO1381/DIN1381</f>
        <v>0</v>
      </c>
      <c r="DIQ1381" s="84">
        <f>DIN1381-DIO1381</f>
        <v>1000000</v>
      </c>
      <c r="DIR1381" s="84">
        <v>2000000</v>
      </c>
      <c r="DIS1381" s="84">
        <v>0</v>
      </c>
      <c r="DIT1381" s="84">
        <f>DIS1381/DIR1381</f>
        <v>0</v>
      </c>
      <c r="DIU1381" s="84">
        <f>DIR1381-DIS1381</f>
        <v>2000000</v>
      </c>
      <c r="DIV1381" s="84">
        <f>DIR1381+DIN1381</f>
        <v>3000000</v>
      </c>
      <c r="DJA1381" s="84" t="s">
        <v>5395</v>
      </c>
      <c r="DJB1381" s="84">
        <v>454</v>
      </c>
      <c r="DJC1381" s="84" t="s">
        <v>3803</v>
      </c>
      <c r="DJD1381" s="84">
        <v>1000000</v>
      </c>
      <c r="DJF1381" s="84">
        <f>DJE1381/DJD1381</f>
        <v>0</v>
      </c>
      <c r="DJG1381" s="84">
        <f>DJD1381-DJE1381</f>
        <v>1000000</v>
      </c>
      <c r="DJH1381" s="84">
        <v>2000000</v>
      </c>
      <c r="DJI1381" s="84">
        <v>0</v>
      </c>
      <c r="DJJ1381" s="84">
        <f>DJI1381/DJH1381</f>
        <v>0</v>
      </c>
      <c r="DJK1381" s="84">
        <f>DJH1381-DJI1381</f>
        <v>2000000</v>
      </c>
      <c r="DJL1381" s="84">
        <f>DJH1381+DJD1381</f>
        <v>3000000</v>
      </c>
      <c r="DJQ1381" s="84" t="s">
        <v>5395</v>
      </c>
      <c r="DJR1381" s="84">
        <v>454</v>
      </c>
      <c r="DJS1381" s="84" t="s">
        <v>3803</v>
      </c>
      <c r="DJT1381" s="84">
        <v>1000000</v>
      </c>
      <c r="DJV1381" s="84">
        <f>DJU1381/DJT1381</f>
        <v>0</v>
      </c>
      <c r="DJW1381" s="84">
        <f>DJT1381-DJU1381</f>
        <v>1000000</v>
      </c>
      <c r="DJX1381" s="84">
        <v>2000000</v>
      </c>
      <c r="DJY1381" s="84">
        <v>0</v>
      </c>
      <c r="DJZ1381" s="84">
        <f>DJY1381/DJX1381</f>
        <v>0</v>
      </c>
      <c r="DKA1381" s="84">
        <f>DJX1381-DJY1381</f>
        <v>2000000</v>
      </c>
      <c r="DKB1381" s="84">
        <f>DJX1381+DJT1381</f>
        <v>3000000</v>
      </c>
      <c r="DKG1381" s="84" t="s">
        <v>5395</v>
      </c>
      <c r="DKH1381" s="84">
        <v>454</v>
      </c>
      <c r="DKI1381" s="84" t="s">
        <v>3803</v>
      </c>
      <c r="DKJ1381" s="84">
        <v>1000000</v>
      </c>
      <c r="DKL1381" s="84">
        <f>DKK1381/DKJ1381</f>
        <v>0</v>
      </c>
      <c r="DKM1381" s="84">
        <f>DKJ1381-DKK1381</f>
        <v>1000000</v>
      </c>
      <c r="DKN1381" s="84">
        <v>2000000</v>
      </c>
      <c r="DKO1381" s="84">
        <v>0</v>
      </c>
      <c r="DKP1381" s="84">
        <f>DKO1381/DKN1381</f>
        <v>0</v>
      </c>
      <c r="DKQ1381" s="84">
        <f>DKN1381-DKO1381</f>
        <v>2000000</v>
      </c>
      <c r="DKR1381" s="84">
        <f>DKN1381+DKJ1381</f>
        <v>3000000</v>
      </c>
      <c r="DKW1381" s="84" t="s">
        <v>5395</v>
      </c>
      <c r="DKX1381" s="84">
        <v>454</v>
      </c>
      <c r="DKY1381" s="84" t="s">
        <v>3803</v>
      </c>
      <c r="DKZ1381" s="84">
        <v>1000000</v>
      </c>
      <c r="DLB1381" s="84">
        <f>DLA1381/DKZ1381</f>
        <v>0</v>
      </c>
      <c r="DLC1381" s="84">
        <f>DKZ1381-DLA1381</f>
        <v>1000000</v>
      </c>
      <c r="DLD1381" s="84">
        <v>2000000</v>
      </c>
      <c r="DLE1381" s="84">
        <v>0</v>
      </c>
      <c r="DLF1381" s="84">
        <f>DLE1381/DLD1381</f>
        <v>0</v>
      </c>
      <c r="DLG1381" s="84">
        <f>DLD1381-DLE1381</f>
        <v>2000000</v>
      </c>
      <c r="DLH1381" s="84">
        <f>DLD1381+DKZ1381</f>
        <v>3000000</v>
      </c>
      <c r="DLM1381" s="84" t="s">
        <v>5395</v>
      </c>
      <c r="DLN1381" s="84">
        <v>454</v>
      </c>
      <c r="DLO1381" s="84" t="s">
        <v>3803</v>
      </c>
      <c r="DLP1381" s="84">
        <v>1000000</v>
      </c>
      <c r="DLR1381" s="84">
        <f>DLQ1381/DLP1381</f>
        <v>0</v>
      </c>
      <c r="DLS1381" s="84">
        <f>DLP1381-DLQ1381</f>
        <v>1000000</v>
      </c>
      <c r="DLT1381" s="84">
        <v>2000000</v>
      </c>
      <c r="DLU1381" s="84">
        <v>0</v>
      </c>
      <c r="DLV1381" s="84">
        <f>DLU1381/DLT1381</f>
        <v>0</v>
      </c>
      <c r="DLW1381" s="84">
        <f>DLT1381-DLU1381</f>
        <v>2000000</v>
      </c>
      <c r="DLX1381" s="84">
        <f>DLT1381+DLP1381</f>
        <v>3000000</v>
      </c>
      <c r="DMC1381" s="84" t="s">
        <v>5395</v>
      </c>
      <c r="DMD1381" s="84">
        <v>454</v>
      </c>
      <c r="DME1381" s="84" t="s">
        <v>3803</v>
      </c>
      <c r="DMF1381" s="84">
        <v>1000000</v>
      </c>
      <c r="DMH1381" s="84">
        <f>DMG1381/DMF1381</f>
        <v>0</v>
      </c>
      <c r="DMI1381" s="84">
        <f>DMF1381-DMG1381</f>
        <v>1000000</v>
      </c>
      <c r="DMJ1381" s="84">
        <v>2000000</v>
      </c>
      <c r="DMK1381" s="84">
        <v>0</v>
      </c>
      <c r="DML1381" s="84">
        <f>DMK1381/DMJ1381</f>
        <v>0</v>
      </c>
      <c r="DMM1381" s="84">
        <f>DMJ1381-DMK1381</f>
        <v>2000000</v>
      </c>
      <c r="DMN1381" s="84">
        <f>DMJ1381+DMF1381</f>
        <v>3000000</v>
      </c>
      <c r="DMS1381" s="84" t="s">
        <v>5395</v>
      </c>
      <c r="DMT1381" s="84">
        <v>454</v>
      </c>
      <c r="DMU1381" s="84" t="s">
        <v>3803</v>
      </c>
      <c r="DMV1381" s="84">
        <v>1000000</v>
      </c>
      <c r="DMX1381" s="84">
        <f>DMW1381/DMV1381</f>
        <v>0</v>
      </c>
      <c r="DMY1381" s="84">
        <f>DMV1381-DMW1381</f>
        <v>1000000</v>
      </c>
      <c r="DMZ1381" s="84">
        <v>2000000</v>
      </c>
      <c r="DNA1381" s="84">
        <v>0</v>
      </c>
      <c r="DNB1381" s="84">
        <f>DNA1381/DMZ1381</f>
        <v>0</v>
      </c>
      <c r="DNC1381" s="84">
        <f>DMZ1381-DNA1381</f>
        <v>2000000</v>
      </c>
      <c r="DND1381" s="84">
        <f>DMZ1381+DMV1381</f>
        <v>3000000</v>
      </c>
      <c r="DNI1381" s="84" t="s">
        <v>5395</v>
      </c>
      <c r="DNJ1381" s="84">
        <v>454</v>
      </c>
      <c r="DNK1381" s="84" t="s">
        <v>3803</v>
      </c>
      <c r="DNL1381" s="84">
        <v>1000000</v>
      </c>
      <c r="DNN1381" s="84">
        <f>DNM1381/DNL1381</f>
        <v>0</v>
      </c>
      <c r="DNO1381" s="84">
        <f>DNL1381-DNM1381</f>
        <v>1000000</v>
      </c>
      <c r="DNP1381" s="84">
        <v>2000000</v>
      </c>
      <c r="DNQ1381" s="84">
        <v>0</v>
      </c>
      <c r="DNR1381" s="84">
        <f>DNQ1381/DNP1381</f>
        <v>0</v>
      </c>
      <c r="DNS1381" s="84">
        <f>DNP1381-DNQ1381</f>
        <v>2000000</v>
      </c>
      <c r="DNT1381" s="84">
        <f>DNP1381+DNL1381</f>
        <v>3000000</v>
      </c>
      <c r="DNY1381" s="84" t="s">
        <v>5395</v>
      </c>
      <c r="DNZ1381" s="84">
        <v>454</v>
      </c>
      <c r="DOA1381" s="84" t="s">
        <v>3803</v>
      </c>
      <c r="DOB1381" s="84">
        <v>1000000</v>
      </c>
      <c r="DOD1381" s="84">
        <f>DOC1381/DOB1381</f>
        <v>0</v>
      </c>
      <c r="DOE1381" s="84">
        <f>DOB1381-DOC1381</f>
        <v>1000000</v>
      </c>
      <c r="DOF1381" s="84">
        <v>2000000</v>
      </c>
      <c r="DOG1381" s="84">
        <v>0</v>
      </c>
      <c r="DOH1381" s="84">
        <f>DOG1381/DOF1381</f>
        <v>0</v>
      </c>
      <c r="DOI1381" s="84">
        <f>DOF1381-DOG1381</f>
        <v>2000000</v>
      </c>
      <c r="DOJ1381" s="84">
        <f>DOF1381+DOB1381</f>
        <v>3000000</v>
      </c>
      <c r="DOO1381" s="84" t="s">
        <v>5395</v>
      </c>
      <c r="DOP1381" s="84">
        <v>454</v>
      </c>
      <c r="DOQ1381" s="84" t="s">
        <v>3803</v>
      </c>
      <c r="DOR1381" s="84">
        <v>1000000</v>
      </c>
      <c r="DOT1381" s="84">
        <f>DOS1381/DOR1381</f>
        <v>0</v>
      </c>
      <c r="DOU1381" s="84">
        <f>DOR1381-DOS1381</f>
        <v>1000000</v>
      </c>
      <c r="DOV1381" s="84">
        <v>2000000</v>
      </c>
      <c r="DOW1381" s="84">
        <v>0</v>
      </c>
      <c r="DOX1381" s="84">
        <f>DOW1381/DOV1381</f>
        <v>0</v>
      </c>
      <c r="DOY1381" s="84">
        <f>DOV1381-DOW1381</f>
        <v>2000000</v>
      </c>
      <c r="DOZ1381" s="84">
        <f>DOV1381+DOR1381</f>
        <v>3000000</v>
      </c>
      <c r="DPE1381" s="84" t="s">
        <v>5395</v>
      </c>
      <c r="DPF1381" s="84">
        <v>454</v>
      </c>
      <c r="DPG1381" s="84" t="s">
        <v>3803</v>
      </c>
      <c r="DPH1381" s="84">
        <v>1000000</v>
      </c>
      <c r="DPJ1381" s="84">
        <f>DPI1381/DPH1381</f>
        <v>0</v>
      </c>
      <c r="DPK1381" s="84">
        <f>DPH1381-DPI1381</f>
        <v>1000000</v>
      </c>
      <c r="DPL1381" s="84">
        <v>2000000</v>
      </c>
      <c r="DPM1381" s="84">
        <v>0</v>
      </c>
      <c r="DPN1381" s="84">
        <f>DPM1381/DPL1381</f>
        <v>0</v>
      </c>
      <c r="DPO1381" s="84">
        <f>DPL1381-DPM1381</f>
        <v>2000000</v>
      </c>
      <c r="DPP1381" s="84">
        <f>DPL1381+DPH1381</f>
        <v>3000000</v>
      </c>
      <c r="DPU1381" s="84" t="s">
        <v>5395</v>
      </c>
      <c r="DPV1381" s="84">
        <v>454</v>
      </c>
      <c r="DPW1381" s="84" t="s">
        <v>3803</v>
      </c>
      <c r="DPX1381" s="84">
        <v>1000000</v>
      </c>
      <c r="DPZ1381" s="84">
        <f>DPY1381/DPX1381</f>
        <v>0</v>
      </c>
      <c r="DQA1381" s="84">
        <f>DPX1381-DPY1381</f>
        <v>1000000</v>
      </c>
      <c r="DQB1381" s="84">
        <v>2000000</v>
      </c>
      <c r="DQC1381" s="84">
        <v>0</v>
      </c>
      <c r="DQD1381" s="84">
        <f>DQC1381/DQB1381</f>
        <v>0</v>
      </c>
      <c r="DQE1381" s="84">
        <f>DQB1381-DQC1381</f>
        <v>2000000</v>
      </c>
      <c r="DQF1381" s="84">
        <f>DQB1381+DPX1381</f>
        <v>3000000</v>
      </c>
      <c r="DQK1381" s="84" t="s">
        <v>5395</v>
      </c>
      <c r="DQL1381" s="84">
        <v>454</v>
      </c>
      <c r="DQM1381" s="84" t="s">
        <v>3803</v>
      </c>
      <c r="DQN1381" s="84">
        <v>1000000</v>
      </c>
      <c r="DQP1381" s="84">
        <f>DQO1381/DQN1381</f>
        <v>0</v>
      </c>
      <c r="DQQ1381" s="84">
        <f>DQN1381-DQO1381</f>
        <v>1000000</v>
      </c>
      <c r="DQR1381" s="84">
        <v>2000000</v>
      </c>
      <c r="DQS1381" s="84">
        <v>0</v>
      </c>
      <c r="DQT1381" s="84">
        <f>DQS1381/DQR1381</f>
        <v>0</v>
      </c>
      <c r="DQU1381" s="84">
        <f>DQR1381-DQS1381</f>
        <v>2000000</v>
      </c>
      <c r="DQV1381" s="84">
        <f>DQR1381+DQN1381</f>
        <v>3000000</v>
      </c>
      <c r="DRA1381" s="84" t="s">
        <v>5395</v>
      </c>
      <c r="DRB1381" s="84">
        <v>454</v>
      </c>
      <c r="DRC1381" s="84" t="s">
        <v>3803</v>
      </c>
      <c r="DRD1381" s="84">
        <v>1000000</v>
      </c>
      <c r="DRF1381" s="84">
        <f>DRE1381/DRD1381</f>
        <v>0</v>
      </c>
      <c r="DRG1381" s="84">
        <f>DRD1381-DRE1381</f>
        <v>1000000</v>
      </c>
      <c r="DRH1381" s="84">
        <v>2000000</v>
      </c>
      <c r="DRI1381" s="84">
        <v>0</v>
      </c>
      <c r="DRJ1381" s="84">
        <f>DRI1381/DRH1381</f>
        <v>0</v>
      </c>
      <c r="DRK1381" s="84">
        <f>DRH1381-DRI1381</f>
        <v>2000000</v>
      </c>
      <c r="DRL1381" s="84">
        <f>DRH1381+DRD1381</f>
        <v>3000000</v>
      </c>
      <c r="DRQ1381" s="84" t="s">
        <v>5395</v>
      </c>
      <c r="DRR1381" s="84">
        <v>454</v>
      </c>
      <c r="DRS1381" s="84" t="s">
        <v>3803</v>
      </c>
      <c r="DRT1381" s="84">
        <v>1000000</v>
      </c>
      <c r="DRV1381" s="84">
        <f>DRU1381/DRT1381</f>
        <v>0</v>
      </c>
      <c r="DRW1381" s="84">
        <f>DRT1381-DRU1381</f>
        <v>1000000</v>
      </c>
      <c r="DRX1381" s="84">
        <v>2000000</v>
      </c>
      <c r="DRY1381" s="84">
        <v>0</v>
      </c>
      <c r="DRZ1381" s="84">
        <f>DRY1381/DRX1381</f>
        <v>0</v>
      </c>
      <c r="DSA1381" s="84">
        <f>DRX1381-DRY1381</f>
        <v>2000000</v>
      </c>
      <c r="DSB1381" s="84">
        <f>DRX1381+DRT1381</f>
        <v>3000000</v>
      </c>
      <c r="DSG1381" s="84" t="s">
        <v>5395</v>
      </c>
      <c r="DSH1381" s="84">
        <v>454</v>
      </c>
      <c r="DSI1381" s="84" t="s">
        <v>3803</v>
      </c>
      <c r="DSJ1381" s="84">
        <v>1000000</v>
      </c>
      <c r="DSL1381" s="84">
        <f>DSK1381/DSJ1381</f>
        <v>0</v>
      </c>
      <c r="DSM1381" s="84">
        <f>DSJ1381-DSK1381</f>
        <v>1000000</v>
      </c>
      <c r="DSN1381" s="84">
        <v>2000000</v>
      </c>
      <c r="DSO1381" s="84">
        <v>0</v>
      </c>
      <c r="DSP1381" s="84">
        <f>DSO1381/DSN1381</f>
        <v>0</v>
      </c>
      <c r="DSQ1381" s="84">
        <f>DSN1381-DSO1381</f>
        <v>2000000</v>
      </c>
      <c r="DSR1381" s="84">
        <f>DSN1381+DSJ1381</f>
        <v>3000000</v>
      </c>
      <c r="DSW1381" s="84" t="s">
        <v>5395</v>
      </c>
      <c r="DSX1381" s="84">
        <v>454</v>
      </c>
      <c r="DSY1381" s="84" t="s">
        <v>3803</v>
      </c>
      <c r="DSZ1381" s="84">
        <v>1000000</v>
      </c>
      <c r="DTB1381" s="84">
        <f>DTA1381/DSZ1381</f>
        <v>0</v>
      </c>
      <c r="DTC1381" s="84">
        <f>DSZ1381-DTA1381</f>
        <v>1000000</v>
      </c>
      <c r="DTD1381" s="84">
        <v>2000000</v>
      </c>
      <c r="DTE1381" s="84">
        <v>0</v>
      </c>
      <c r="DTF1381" s="84">
        <f>DTE1381/DTD1381</f>
        <v>0</v>
      </c>
      <c r="DTG1381" s="84">
        <f>DTD1381-DTE1381</f>
        <v>2000000</v>
      </c>
      <c r="DTH1381" s="84">
        <f>DTD1381+DSZ1381</f>
        <v>3000000</v>
      </c>
      <c r="DTM1381" s="84" t="s">
        <v>5395</v>
      </c>
      <c r="DTN1381" s="84">
        <v>454</v>
      </c>
      <c r="DTO1381" s="84" t="s">
        <v>3803</v>
      </c>
      <c r="DTP1381" s="84">
        <v>1000000</v>
      </c>
      <c r="DTR1381" s="84">
        <f>DTQ1381/DTP1381</f>
        <v>0</v>
      </c>
      <c r="DTS1381" s="84">
        <f>DTP1381-DTQ1381</f>
        <v>1000000</v>
      </c>
      <c r="DTT1381" s="84">
        <v>2000000</v>
      </c>
      <c r="DTU1381" s="84">
        <v>0</v>
      </c>
      <c r="DTV1381" s="84">
        <f>DTU1381/DTT1381</f>
        <v>0</v>
      </c>
      <c r="DTW1381" s="84">
        <f>DTT1381-DTU1381</f>
        <v>2000000</v>
      </c>
      <c r="DTX1381" s="84">
        <f>DTT1381+DTP1381</f>
        <v>3000000</v>
      </c>
      <c r="DUC1381" s="84" t="s">
        <v>5395</v>
      </c>
      <c r="DUD1381" s="84">
        <v>454</v>
      </c>
      <c r="DUE1381" s="84" t="s">
        <v>3803</v>
      </c>
      <c r="DUF1381" s="84">
        <v>1000000</v>
      </c>
      <c r="DUH1381" s="84">
        <f>DUG1381/DUF1381</f>
        <v>0</v>
      </c>
      <c r="DUI1381" s="84">
        <f>DUF1381-DUG1381</f>
        <v>1000000</v>
      </c>
      <c r="DUJ1381" s="84">
        <v>2000000</v>
      </c>
      <c r="DUK1381" s="84">
        <v>0</v>
      </c>
      <c r="DUL1381" s="84">
        <f>DUK1381/DUJ1381</f>
        <v>0</v>
      </c>
      <c r="DUM1381" s="84">
        <f>DUJ1381-DUK1381</f>
        <v>2000000</v>
      </c>
      <c r="DUN1381" s="84">
        <f>DUJ1381+DUF1381</f>
        <v>3000000</v>
      </c>
      <c r="DUS1381" s="84" t="s">
        <v>5395</v>
      </c>
      <c r="DUT1381" s="84">
        <v>454</v>
      </c>
      <c r="DUU1381" s="84" t="s">
        <v>3803</v>
      </c>
      <c r="DUV1381" s="84">
        <v>1000000</v>
      </c>
      <c r="DUX1381" s="84">
        <f>DUW1381/DUV1381</f>
        <v>0</v>
      </c>
      <c r="DUY1381" s="84">
        <f>DUV1381-DUW1381</f>
        <v>1000000</v>
      </c>
      <c r="DUZ1381" s="84">
        <v>2000000</v>
      </c>
      <c r="DVA1381" s="84">
        <v>0</v>
      </c>
      <c r="DVB1381" s="84">
        <f>DVA1381/DUZ1381</f>
        <v>0</v>
      </c>
      <c r="DVC1381" s="84">
        <f>DUZ1381-DVA1381</f>
        <v>2000000</v>
      </c>
      <c r="DVD1381" s="84">
        <f>DUZ1381+DUV1381</f>
        <v>3000000</v>
      </c>
      <c r="DVI1381" s="84" t="s">
        <v>5395</v>
      </c>
      <c r="DVJ1381" s="84">
        <v>454</v>
      </c>
      <c r="DVK1381" s="84" t="s">
        <v>3803</v>
      </c>
      <c r="DVL1381" s="84">
        <v>1000000</v>
      </c>
      <c r="DVN1381" s="84">
        <f>DVM1381/DVL1381</f>
        <v>0</v>
      </c>
      <c r="DVO1381" s="84">
        <f>DVL1381-DVM1381</f>
        <v>1000000</v>
      </c>
      <c r="DVP1381" s="84">
        <v>2000000</v>
      </c>
      <c r="DVQ1381" s="84">
        <v>0</v>
      </c>
      <c r="DVR1381" s="84">
        <f>DVQ1381/DVP1381</f>
        <v>0</v>
      </c>
      <c r="DVS1381" s="84">
        <f>DVP1381-DVQ1381</f>
        <v>2000000</v>
      </c>
      <c r="DVT1381" s="84">
        <f>DVP1381+DVL1381</f>
        <v>3000000</v>
      </c>
      <c r="DVY1381" s="84" t="s">
        <v>5395</v>
      </c>
      <c r="DVZ1381" s="84">
        <v>454</v>
      </c>
      <c r="DWA1381" s="84" t="s">
        <v>3803</v>
      </c>
      <c r="DWB1381" s="84">
        <v>1000000</v>
      </c>
      <c r="DWD1381" s="84">
        <f>DWC1381/DWB1381</f>
        <v>0</v>
      </c>
      <c r="DWE1381" s="84">
        <f>DWB1381-DWC1381</f>
        <v>1000000</v>
      </c>
      <c r="DWF1381" s="84">
        <v>2000000</v>
      </c>
      <c r="DWG1381" s="84">
        <v>0</v>
      </c>
      <c r="DWH1381" s="84">
        <f>DWG1381/DWF1381</f>
        <v>0</v>
      </c>
      <c r="DWI1381" s="84">
        <f>DWF1381-DWG1381</f>
        <v>2000000</v>
      </c>
      <c r="DWJ1381" s="84">
        <f>DWF1381+DWB1381</f>
        <v>3000000</v>
      </c>
      <c r="DWO1381" s="84" t="s">
        <v>5395</v>
      </c>
      <c r="DWP1381" s="84">
        <v>454</v>
      </c>
      <c r="DWQ1381" s="84" t="s">
        <v>3803</v>
      </c>
      <c r="DWR1381" s="84">
        <v>1000000</v>
      </c>
      <c r="DWT1381" s="84">
        <f>DWS1381/DWR1381</f>
        <v>0</v>
      </c>
      <c r="DWU1381" s="84">
        <f>DWR1381-DWS1381</f>
        <v>1000000</v>
      </c>
      <c r="DWV1381" s="84">
        <v>2000000</v>
      </c>
      <c r="DWW1381" s="84">
        <v>0</v>
      </c>
      <c r="DWX1381" s="84">
        <f>DWW1381/DWV1381</f>
        <v>0</v>
      </c>
      <c r="DWY1381" s="84">
        <f>DWV1381-DWW1381</f>
        <v>2000000</v>
      </c>
      <c r="DWZ1381" s="84">
        <f>DWV1381+DWR1381</f>
        <v>3000000</v>
      </c>
      <c r="DXE1381" s="84" t="s">
        <v>5395</v>
      </c>
      <c r="DXF1381" s="84">
        <v>454</v>
      </c>
      <c r="DXG1381" s="84" t="s">
        <v>3803</v>
      </c>
      <c r="DXH1381" s="84">
        <v>1000000</v>
      </c>
      <c r="DXJ1381" s="84">
        <f>DXI1381/DXH1381</f>
        <v>0</v>
      </c>
      <c r="DXK1381" s="84">
        <f>DXH1381-DXI1381</f>
        <v>1000000</v>
      </c>
      <c r="DXL1381" s="84">
        <v>2000000</v>
      </c>
      <c r="DXM1381" s="84">
        <v>0</v>
      </c>
      <c r="DXN1381" s="84">
        <f>DXM1381/DXL1381</f>
        <v>0</v>
      </c>
      <c r="DXO1381" s="84">
        <f>DXL1381-DXM1381</f>
        <v>2000000</v>
      </c>
      <c r="DXP1381" s="84">
        <f>DXL1381+DXH1381</f>
        <v>3000000</v>
      </c>
      <c r="DXU1381" s="84" t="s">
        <v>5395</v>
      </c>
      <c r="DXV1381" s="84">
        <v>454</v>
      </c>
      <c r="DXW1381" s="84" t="s">
        <v>3803</v>
      </c>
      <c r="DXX1381" s="84">
        <v>1000000</v>
      </c>
      <c r="DXZ1381" s="84">
        <f>DXY1381/DXX1381</f>
        <v>0</v>
      </c>
      <c r="DYA1381" s="84">
        <f>DXX1381-DXY1381</f>
        <v>1000000</v>
      </c>
      <c r="DYB1381" s="84">
        <v>2000000</v>
      </c>
      <c r="DYC1381" s="84">
        <v>0</v>
      </c>
      <c r="DYD1381" s="84">
        <f>DYC1381/DYB1381</f>
        <v>0</v>
      </c>
      <c r="DYE1381" s="84">
        <f>DYB1381-DYC1381</f>
        <v>2000000</v>
      </c>
      <c r="DYF1381" s="84">
        <f>DYB1381+DXX1381</f>
        <v>3000000</v>
      </c>
      <c r="DYK1381" s="84" t="s">
        <v>5395</v>
      </c>
      <c r="DYL1381" s="84">
        <v>454</v>
      </c>
      <c r="DYM1381" s="84" t="s">
        <v>3803</v>
      </c>
      <c r="DYN1381" s="84">
        <v>1000000</v>
      </c>
      <c r="DYP1381" s="84">
        <f>DYO1381/DYN1381</f>
        <v>0</v>
      </c>
      <c r="DYQ1381" s="84">
        <f>DYN1381-DYO1381</f>
        <v>1000000</v>
      </c>
      <c r="DYR1381" s="84">
        <v>2000000</v>
      </c>
      <c r="DYS1381" s="84">
        <v>0</v>
      </c>
      <c r="DYT1381" s="84">
        <f>DYS1381/DYR1381</f>
        <v>0</v>
      </c>
      <c r="DYU1381" s="84">
        <f>DYR1381-DYS1381</f>
        <v>2000000</v>
      </c>
      <c r="DYV1381" s="84">
        <f>DYR1381+DYN1381</f>
        <v>3000000</v>
      </c>
      <c r="DZA1381" s="84" t="s">
        <v>5395</v>
      </c>
      <c r="DZB1381" s="84">
        <v>454</v>
      </c>
      <c r="DZC1381" s="84" t="s">
        <v>3803</v>
      </c>
      <c r="DZD1381" s="84">
        <v>1000000</v>
      </c>
      <c r="DZF1381" s="84">
        <f>DZE1381/DZD1381</f>
        <v>0</v>
      </c>
      <c r="DZG1381" s="84">
        <f>DZD1381-DZE1381</f>
        <v>1000000</v>
      </c>
      <c r="DZH1381" s="84">
        <v>2000000</v>
      </c>
      <c r="DZI1381" s="84">
        <v>0</v>
      </c>
      <c r="DZJ1381" s="84">
        <f>DZI1381/DZH1381</f>
        <v>0</v>
      </c>
      <c r="DZK1381" s="84">
        <f>DZH1381-DZI1381</f>
        <v>2000000</v>
      </c>
      <c r="DZL1381" s="84">
        <f>DZH1381+DZD1381</f>
        <v>3000000</v>
      </c>
      <c r="DZQ1381" s="84" t="s">
        <v>5395</v>
      </c>
      <c r="DZR1381" s="84">
        <v>454</v>
      </c>
      <c r="DZS1381" s="84" t="s">
        <v>3803</v>
      </c>
      <c r="DZT1381" s="84">
        <v>1000000</v>
      </c>
      <c r="DZV1381" s="84">
        <f>DZU1381/DZT1381</f>
        <v>0</v>
      </c>
      <c r="DZW1381" s="84">
        <f>DZT1381-DZU1381</f>
        <v>1000000</v>
      </c>
      <c r="DZX1381" s="84">
        <v>2000000</v>
      </c>
      <c r="DZY1381" s="84">
        <v>0</v>
      </c>
      <c r="DZZ1381" s="84">
        <f>DZY1381/DZX1381</f>
        <v>0</v>
      </c>
      <c r="EAA1381" s="84">
        <f>DZX1381-DZY1381</f>
        <v>2000000</v>
      </c>
      <c r="EAB1381" s="84">
        <f>DZX1381+DZT1381</f>
        <v>3000000</v>
      </c>
      <c r="EAG1381" s="84" t="s">
        <v>5395</v>
      </c>
      <c r="EAH1381" s="84">
        <v>454</v>
      </c>
      <c r="EAI1381" s="84" t="s">
        <v>3803</v>
      </c>
      <c r="EAJ1381" s="84">
        <v>1000000</v>
      </c>
      <c r="EAL1381" s="84">
        <f>EAK1381/EAJ1381</f>
        <v>0</v>
      </c>
      <c r="EAM1381" s="84">
        <f>EAJ1381-EAK1381</f>
        <v>1000000</v>
      </c>
      <c r="EAN1381" s="84">
        <v>2000000</v>
      </c>
      <c r="EAO1381" s="84">
        <v>0</v>
      </c>
      <c r="EAP1381" s="84">
        <f>EAO1381/EAN1381</f>
        <v>0</v>
      </c>
      <c r="EAQ1381" s="84">
        <f>EAN1381-EAO1381</f>
        <v>2000000</v>
      </c>
      <c r="EAR1381" s="84">
        <f>EAN1381+EAJ1381</f>
        <v>3000000</v>
      </c>
      <c r="EAW1381" s="84" t="s">
        <v>5395</v>
      </c>
      <c r="EAX1381" s="84">
        <v>454</v>
      </c>
      <c r="EAY1381" s="84" t="s">
        <v>3803</v>
      </c>
      <c r="EAZ1381" s="84">
        <v>1000000</v>
      </c>
      <c r="EBB1381" s="84">
        <f>EBA1381/EAZ1381</f>
        <v>0</v>
      </c>
      <c r="EBC1381" s="84">
        <f>EAZ1381-EBA1381</f>
        <v>1000000</v>
      </c>
      <c r="EBD1381" s="84">
        <v>2000000</v>
      </c>
      <c r="EBE1381" s="84">
        <v>0</v>
      </c>
      <c r="EBF1381" s="84">
        <f>EBE1381/EBD1381</f>
        <v>0</v>
      </c>
      <c r="EBG1381" s="84">
        <f>EBD1381-EBE1381</f>
        <v>2000000</v>
      </c>
      <c r="EBH1381" s="84">
        <f>EBD1381+EAZ1381</f>
        <v>3000000</v>
      </c>
      <c r="EBM1381" s="84" t="s">
        <v>5395</v>
      </c>
      <c r="EBN1381" s="84">
        <v>454</v>
      </c>
      <c r="EBO1381" s="84" t="s">
        <v>3803</v>
      </c>
      <c r="EBP1381" s="84">
        <v>1000000</v>
      </c>
      <c r="EBR1381" s="84">
        <f>EBQ1381/EBP1381</f>
        <v>0</v>
      </c>
      <c r="EBS1381" s="84">
        <f>EBP1381-EBQ1381</f>
        <v>1000000</v>
      </c>
      <c r="EBT1381" s="84">
        <v>2000000</v>
      </c>
      <c r="EBU1381" s="84">
        <v>0</v>
      </c>
      <c r="EBV1381" s="84">
        <f>EBU1381/EBT1381</f>
        <v>0</v>
      </c>
      <c r="EBW1381" s="84">
        <f>EBT1381-EBU1381</f>
        <v>2000000</v>
      </c>
      <c r="EBX1381" s="84">
        <f>EBT1381+EBP1381</f>
        <v>3000000</v>
      </c>
      <c r="ECC1381" s="84" t="s">
        <v>5395</v>
      </c>
      <c r="ECD1381" s="84">
        <v>454</v>
      </c>
      <c r="ECE1381" s="84" t="s">
        <v>3803</v>
      </c>
      <c r="ECF1381" s="84">
        <v>1000000</v>
      </c>
      <c r="ECH1381" s="84">
        <f>ECG1381/ECF1381</f>
        <v>0</v>
      </c>
      <c r="ECI1381" s="84">
        <f>ECF1381-ECG1381</f>
        <v>1000000</v>
      </c>
      <c r="ECJ1381" s="84">
        <v>2000000</v>
      </c>
      <c r="ECK1381" s="84">
        <v>0</v>
      </c>
      <c r="ECL1381" s="84">
        <f>ECK1381/ECJ1381</f>
        <v>0</v>
      </c>
      <c r="ECM1381" s="84">
        <f>ECJ1381-ECK1381</f>
        <v>2000000</v>
      </c>
      <c r="ECN1381" s="84">
        <f>ECJ1381+ECF1381</f>
        <v>3000000</v>
      </c>
      <c r="ECS1381" s="84" t="s">
        <v>5395</v>
      </c>
      <c r="ECT1381" s="84">
        <v>454</v>
      </c>
      <c r="ECU1381" s="84" t="s">
        <v>3803</v>
      </c>
      <c r="ECV1381" s="84">
        <v>1000000</v>
      </c>
      <c r="ECX1381" s="84">
        <f>ECW1381/ECV1381</f>
        <v>0</v>
      </c>
      <c r="ECY1381" s="84">
        <f>ECV1381-ECW1381</f>
        <v>1000000</v>
      </c>
      <c r="ECZ1381" s="84">
        <v>2000000</v>
      </c>
      <c r="EDA1381" s="84">
        <v>0</v>
      </c>
      <c r="EDB1381" s="84">
        <f>EDA1381/ECZ1381</f>
        <v>0</v>
      </c>
      <c r="EDC1381" s="84">
        <f>ECZ1381-EDA1381</f>
        <v>2000000</v>
      </c>
      <c r="EDD1381" s="84">
        <f>ECZ1381+ECV1381</f>
        <v>3000000</v>
      </c>
      <c r="EDI1381" s="84" t="s">
        <v>5395</v>
      </c>
      <c r="EDJ1381" s="84">
        <v>454</v>
      </c>
      <c r="EDK1381" s="84" t="s">
        <v>3803</v>
      </c>
      <c r="EDL1381" s="84">
        <v>1000000</v>
      </c>
      <c r="EDN1381" s="84">
        <f>EDM1381/EDL1381</f>
        <v>0</v>
      </c>
      <c r="EDO1381" s="84">
        <f>EDL1381-EDM1381</f>
        <v>1000000</v>
      </c>
      <c r="EDP1381" s="84">
        <v>2000000</v>
      </c>
      <c r="EDQ1381" s="84">
        <v>0</v>
      </c>
      <c r="EDR1381" s="84">
        <f>EDQ1381/EDP1381</f>
        <v>0</v>
      </c>
      <c r="EDS1381" s="84">
        <f>EDP1381-EDQ1381</f>
        <v>2000000</v>
      </c>
      <c r="EDT1381" s="84">
        <f>EDP1381+EDL1381</f>
        <v>3000000</v>
      </c>
      <c r="EDY1381" s="84" t="s">
        <v>5395</v>
      </c>
      <c r="EDZ1381" s="84">
        <v>454</v>
      </c>
      <c r="EEA1381" s="84" t="s">
        <v>3803</v>
      </c>
      <c r="EEB1381" s="84">
        <v>1000000</v>
      </c>
      <c r="EED1381" s="84">
        <f>EEC1381/EEB1381</f>
        <v>0</v>
      </c>
      <c r="EEE1381" s="84">
        <f>EEB1381-EEC1381</f>
        <v>1000000</v>
      </c>
      <c r="EEF1381" s="84">
        <v>2000000</v>
      </c>
      <c r="EEG1381" s="84">
        <v>0</v>
      </c>
      <c r="EEH1381" s="84">
        <f>EEG1381/EEF1381</f>
        <v>0</v>
      </c>
      <c r="EEI1381" s="84">
        <f>EEF1381-EEG1381</f>
        <v>2000000</v>
      </c>
      <c r="EEJ1381" s="84">
        <f>EEF1381+EEB1381</f>
        <v>3000000</v>
      </c>
      <c r="EEO1381" s="84" t="s">
        <v>5395</v>
      </c>
      <c r="EEP1381" s="84">
        <v>454</v>
      </c>
      <c r="EEQ1381" s="84" t="s">
        <v>3803</v>
      </c>
      <c r="EER1381" s="84">
        <v>1000000</v>
      </c>
      <c r="EET1381" s="84">
        <f>EES1381/EER1381</f>
        <v>0</v>
      </c>
      <c r="EEU1381" s="84">
        <f>EER1381-EES1381</f>
        <v>1000000</v>
      </c>
      <c r="EEV1381" s="84">
        <v>2000000</v>
      </c>
      <c r="EEW1381" s="84">
        <v>0</v>
      </c>
      <c r="EEX1381" s="84">
        <f>EEW1381/EEV1381</f>
        <v>0</v>
      </c>
      <c r="EEY1381" s="84">
        <f>EEV1381-EEW1381</f>
        <v>2000000</v>
      </c>
      <c r="EEZ1381" s="84">
        <f>EEV1381+EER1381</f>
        <v>3000000</v>
      </c>
      <c r="EFE1381" s="84" t="s">
        <v>5395</v>
      </c>
      <c r="EFF1381" s="84">
        <v>454</v>
      </c>
      <c r="EFG1381" s="84" t="s">
        <v>3803</v>
      </c>
      <c r="EFH1381" s="84">
        <v>1000000</v>
      </c>
      <c r="EFJ1381" s="84">
        <f>EFI1381/EFH1381</f>
        <v>0</v>
      </c>
      <c r="EFK1381" s="84">
        <f>EFH1381-EFI1381</f>
        <v>1000000</v>
      </c>
      <c r="EFL1381" s="84">
        <v>2000000</v>
      </c>
      <c r="EFM1381" s="84">
        <v>0</v>
      </c>
      <c r="EFN1381" s="84">
        <f>EFM1381/EFL1381</f>
        <v>0</v>
      </c>
      <c r="EFO1381" s="84">
        <f>EFL1381-EFM1381</f>
        <v>2000000</v>
      </c>
      <c r="EFP1381" s="84">
        <f>EFL1381+EFH1381</f>
        <v>3000000</v>
      </c>
      <c r="EFU1381" s="84" t="s">
        <v>5395</v>
      </c>
      <c r="EFV1381" s="84">
        <v>454</v>
      </c>
      <c r="EFW1381" s="84" t="s">
        <v>3803</v>
      </c>
      <c r="EFX1381" s="84">
        <v>1000000</v>
      </c>
      <c r="EFZ1381" s="84">
        <f>EFY1381/EFX1381</f>
        <v>0</v>
      </c>
      <c r="EGA1381" s="84">
        <f>EFX1381-EFY1381</f>
        <v>1000000</v>
      </c>
      <c r="EGB1381" s="84">
        <v>2000000</v>
      </c>
      <c r="EGC1381" s="84">
        <v>0</v>
      </c>
      <c r="EGD1381" s="84">
        <f>EGC1381/EGB1381</f>
        <v>0</v>
      </c>
      <c r="EGE1381" s="84">
        <f>EGB1381-EGC1381</f>
        <v>2000000</v>
      </c>
      <c r="EGF1381" s="84">
        <f>EGB1381+EFX1381</f>
        <v>3000000</v>
      </c>
      <c r="EGK1381" s="84" t="s">
        <v>5395</v>
      </c>
      <c r="EGL1381" s="84">
        <v>454</v>
      </c>
      <c r="EGM1381" s="84" t="s">
        <v>3803</v>
      </c>
      <c r="EGN1381" s="84">
        <v>1000000</v>
      </c>
      <c r="EGP1381" s="84">
        <f>EGO1381/EGN1381</f>
        <v>0</v>
      </c>
      <c r="EGQ1381" s="84">
        <f>EGN1381-EGO1381</f>
        <v>1000000</v>
      </c>
      <c r="EGR1381" s="84">
        <v>2000000</v>
      </c>
      <c r="EGS1381" s="84">
        <v>0</v>
      </c>
      <c r="EGT1381" s="84">
        <f>EGS1381/EGR1381</f>
        <v>0</v>
      </c>
      <c r="EGU1381" s="84">
        <f>EGR1381-EGS1381</f>
        <v>2000000</v>
      </c>
      <c r="EGV1381" s="84">
        <f>EGR1381+EGN1381</f>
        <v>3000000</v>
      </c>
      <c r="EHA1381" s="84" t="s">
        <v>5395</v>
      </c>
      <c r="EHB1381" s="84">
        <v>454</v>
      </c>
      <c r="EHC1381" s="84" t="s">
        <v>3803</v>
      </c>
      <c r="EHD1381" s="84">
        <v>1000000</v>
      </c>
      <c r="EHF1381" s="84">
        <f>EHE1381/EHD1381</f>
        <v>0</v>
      </c>
      <c r="EHG1381" s="84">
        <f>EHD1381-EHE1381</f>
        <v>1000000</v>
      </c>
      <c r="EHH1381" s="84">
        <v>2000000</v>
      </c>
      <c r="EHI1381" s="84">
        <v>0</v>
      </c>
      <c r="EHJ1381" s="84">
        <f>EHI1381/EHH1381</f>
        <v>0</v>
      </c>
      <c r="EHK1381" s="84">
        <f>EHH1381-EHI1381</f>
        <v>2000000</v>
      </c>
      <c r="EHL1381" s="84">
        <f>EHH1381+EHD1381</f>
        <v>3000000</v>
      </c>
      <c r="EHQ1381" s="84" t="s">
        <v>5395</v>
      </c>
      <c r="EHR1381" s="84">
        <v>454</v>
      </c>
      <c r="EHS1381" s="84" t="s">
        <v>3803</v>
      </c>
      <c r="EHT1381" s="84">
        <v>1000000</v>
      </c>
      <c r="EHV1381" s="84">
        <f>EHU1381/EHT1381</f>
        <v>0</v>
      </c>
      <c r="EHW1381" s="84">
        <f>EHT1381-EHU1381</f>
        <v>1000000</v>
      </c>
      <c r="EHX1381" s="84">
        <v>2000000</v>
      </c>
      <c r="EHY1381" s="84">
        <v>0</v>
      </c>
      <c r="EHZ1381" s="84">
        <f>EHY1381/EHX1381</f>
        <v>0</v>
      </c>
      <c r="EIA1381" s="84">
        <f>EHX1381-EHY1381</f>
        <v>2000000</v>
      </c>
      <c r="EIB1381" s="84">
        <f>EHX1381+EHT1381</f>
        <v>3000000</v>
      </c>
      <c r="EIG1381" s="84" t="s">
        <v>5395</v>
      </c>
      <c r="EIH1381" s="84">
        <v>454</v>
      </c>
      <c r="EII1381" s="84" t="s">
        <v>3803</v>
      </c>
      <c r="EIJ1381" s="84">
        <v>1000000</v>
      </c>
      <c r="EIL1381" s="84">
        <f>EIK1381/EIJ1381</f>
        <v>0</v>
      </c>
      <c r="EIM1381" s="84">
        <f>EIJ1381-EIK1381</f>
        <v>1000000</v>
      </c>
      <c r="EIN1381" s="84">
        <v>2000000</v>
      </c>
      <c r="EIO1381" s="84">
        <v>0</v>
      </c>
      <c r="EIP1381" s="84">
        <f>EIO1381/EIN1381</f>
        <v>0</v>
      </c>
      <c r="EIQ1381" s="84">
        <f>EIN1381-EIO1381</f>
        <v>2000000</v>
      </c>
      <c r="EIR1381" s="84">
        <f>EIN1381+EIJ1381</f>
        <v>3000000</v>
      </c>
      <c r="EIW1381" s="84" t="s">
        <v>5395</v>
      </c>
      <c r="EIX1381" s="84">
        <v>454</v>
      </c>
      <c r="EIY1381" s="84" t="s">
        <v>3803</v>
      </c>
      <c r="EIZ1381" s="84">
        <v>1000000</v>
      </c>
      <c r="EJB1381" s="84">
        <f>EJA1381/EIZ1381</f>
        <v>0</v>
      </c>
      <c r="EJC1381" s="84">
        <f>EIZ1381-EJA1381</f>
        <v>1000000</v>
      </c>
      <c r="EJD1381" s="84">
        <v>2000000</v>
      </c>
      <c r="EJE1381" s="84">
        <v>0</v>
      </c>
      <c r="EJF1381" s="84">
        <f>EJE1381/EJD1381</f>
        <v>0</v>
      </c>
      <c r="EJG1381" s="84">
        <f>EJD1381-EJE1381</f>
        <v>2000000</v>
      </c>
      <c r="EJH1381" s="84">
        <f>EJD1381+EIZ1381</f>
        <v>3000000</v>
      </c>
      <c r="EJM1381" s="84" t="s">
        <v>5395</v>
      </c>
      <c r="EJN1381" s="84">
        <v>454</v>
      </c>
      <c r="EJO1381" s="84" t="s">
        <v>3803</v>
      </c>
      <c r="EJP1381" s="84">
        <v>1000000</v>
      </c>
      <c r="EJR1381" s="84">
        <f>EJQ1381/EJP1381</f>
        <v>0</v>
      </c>
      <c r="EJS1381" s="84">
        <f>EJP1381-EJQ1381</f>
        <v>1000000</v>
      </c>
      <c r="EJT1381" s="84">
        <v>2000000</v>
      </c>
      <c r="EJU1381" s="84">
        <v>0</v>
      </c>
      <c r="EJV1381" s="84">
        <f>EJU1381/EJT1381</f>
        <v>0</v>
      </c>
      <c r="EJW1381" s="84">
        <f>EJT1381-EJU1381</f>
        <v>2000000</v>
      </c>
      <c r="EJX1381" s="84">
        <f>EJT1381+EJP1381</f>
        <v>3000000</v>
      </c>
      <c r="EKC1381" s="84" t="s">
        <v>5395</v>
      </c>
      <c r="EKD1381" s="84">
        <v>454</v>
      </c>
      <c r="EKE1381" s="84" t="s">
        <v>3803</v>
      </c>
      <c r="EKF1381" s="84">
        <v>1000000</v>
      </c>
      <c r="EKH1381" s="84">
        <f>EKG1381/EKF1381</f>
        <v>0</v>
      </c>
      <c r="EKI1381" s="84">
        <f>EKF1381-EKG1381</f>
        <v>1000000</v>
      </c>
      <c r="EKJ1381" s="84">
        <v>2000000</v>
      </c>
      <c r="EKK1381" s="84">
        <v>0</v>
      </c>
      <c r="EKL1381" s="84">
        <f>EKK1381/EKJ1381</f>
        <v>0</v>
      </c>
      <c r="EKM1381" s="84">
        <f>EKJ1381-EKK1381</f>
        <v>2000000</v>
      </c>
      <c r="EKN1381" s="84">
        <f>EKJ1381+EKF1381</f>
        <v>3000000</v>
      </c>
      <c r="EKS1381" s="84" t="s">
        <v>5395</v>
      </c>
      <c r="EKT1381" s="84">
        <v>454</v>
      </c>
      <c r="EKU1381" s="84" t="s">
        <v>3803</v>
      </c>
      <c r="EKV1381" s="84">
        <v>1000000</v>
      </c>
      <c r="EKX1381" s="84">
        <f>EKW1381/EKV1381</f>
        <v>0</v>
      </c>
      <c r="EKY1381" s="84">
        <f>EKV1381-EKW1381</f>
        <v>1000000</v>
      </c>
      <c r="EKZ1381" s="84">
        <v>2000000</v>
      </c>
      <c r="ELA1381" s="84">
        <v>0</v>
      </c>
      <c r="ELB1381" s="84">
        <f>ELA1381/EKZ1381</f>
        <v>0</v>
      </c>
      <c r="ELC1381" s="84">
        <f>EKZ1381-ELA1381</f>
        <v>2000000</v>
      </c>
      <c r="ELD1381" s="84">
        <f>EKZ1381+EKV1381</f>
        <v>3000000</v>
      </c>
      <c r="ELI1381" s="84" t="s">
        <v>5395</v>
      </c>
      <c r="ELJ1381" s="84">
        <v>454</v>
      </c>
      <c r="ELK1381" s="84" t="s">
        <v>3803</v>
      </c>
      <c r="ELL1381" s="84">
        <v>1000000</v>
      </c>
      <c r="ELN1381" s="84">
        <f>ELM1381/ELL1381</f>
        <v>0</v>
      </c>
      <c r="ELO1381" s="84">
        <f>ELL1381-ELM1381</f>
        <v>1000000</v>
      </c>
      <c r="ELP1381" s="84">
        <v>2000000</v>
      </c>
      <c r="ELQ1381" s="84">
        <v>0</v>
      </c>
      <c r="ELR1381" s="84">
        <f>ELQ1381/ELP1381</f>
        <v>0</v>
      </c>
      <c r="ELS1381" s="84">
        <f>ELP1381-ELQ1381</f>
        <v>2000000</v>
      </c>
      <c r="ELT1381" s="84">
        <f>ELP1381+ELL1381</f>
        <v>3000000</v>
      </c>
      <c r="ELY1381" s="84" t="s">
        <v>5395</v>
      </c>
      <c r="ELZ1381" s="84">
        <v>454</v>
      </c>
      <c r="EMA1381" s="84" t="s">
        <v>3803</v>
      </c>
      <c r="EMB1381" s="84">
        <v>1000000</v>
      </c>
      <c r="EMD1381" s="84">
        <f>EMC1381/EMB1381</f>
        <v>0</v>
      </c>
      <c r="EME1381" s="84">
        <f>EMB1381-EMC1381</f>
        <v>1000000</v>
      </c>
      <c r="EMF1381" s="84">
        <v>2000000</v>
      </c>
      <c r="EMG1381" s="84">
        <v>0</v>
      </c>
      <c r="EMH1381" s="84">
        <f>EMG1381/EMF1381</f>
        <v>0</v>
      </c>
      <c r="EMI1381" s="84">
        <f>EMF1381-EMG1381</f>
        <v>2000000</v>
      </c>
      <c r="EMJ1381" s="84">
        <f>EMF1381+EMB1381</f>
        <v>3000000</v>
      </c>
      <c r="EMO1381" s="84" t="s">
        <v>5395</v>
      </c>
      <c r="EMP1381" s="84">
        <v>454</v>
      </c>
      <c r="EMQ1381" s="84" t="s">
        <v>3803</v>
      </c>
      <c r="EMR1381" s="84">
        <v>1000000</v>
      </c>
      <c r="EMT1381" s="84">
        <f>EMS1381/EMR1381</f>
        <v>0</v>
      </c>
      <c r="EMU1381" s="84">
        <f>EMR1381-EMS1381</f>
        <v>1000000</v>
      </c>
      <c r="EMV1381" s="84">
        <v>2000000</v>
      </c>
      <c r="EMW1381" s="84">
        <v>0</v>
      </c>
      <c r="EMX1381" s="84">
        <f>EMW1381/EMV1381</f>
        <v>0</v>
      </c>
      <c r="EMY1381" s="84">
        <f>EMV1381-EMW1381</f>
        <v>2000000</v>
      </c>
      <c r="EMZ1381" s="84">
        <f>EMV1381+EMR1381</f>
        <v>3000000</v>
      </c>
      <c r="ENE1381" s="84" t="s">
        <v>5395</v>
      </c>
      <c r="ENF1381" s="84">
        <v>454</v>
      </c>
      <c r="ENG1381" s="84" t="s">
        <v>3803</v>
      </c>
      <c r="ENH1381" s="84">
        <v>1000000</v>
      </c>
      <c r="ENJ1381" s="84">
        <f>ENI1381/ENH1381</f>
        <v>0</v>
      </c>
      <c r="ENK1381" s="84">
        <f>ENH1381-ENI1381</f>
        <v>1000000</v>
      </c>
      <c r="ENL1381" s="84">
        <v>2000000</v>
      </c>
      <c r="ENM1381" s="84">
        <v>0</v>
      </c>
      <c r="ENN1381" s="84">
        <f>ENM1381/ENL1381</f>
        <v>0</v>
      </c>
      <c r="ENO1381" s="84">
        <f>ENL1381-ENM1381</f>
        <v>2000000</v>
      </c>
      <c r="ENP1381" s="84">
        <f>ENL1381+ENH1381</f>
        <v>3000000</v>
      </c>
      <c r="ENU1381" s="84" t="s">
        <v>5395</v>
      </c>
      <c r="ENV1381" s="84">
        <v>454</v>
      </c>
      <c r="ENW1381" s="84" t="s">
        <v>3803</v>
      </c>
      <c r="ENX1381" s="84">
        <v>1000000</v>
      </c>
      <c r="ENZ1381" s="84">
        <f>ENY1381/ENX1381</f>
        <v>0</v>
      </c>
      <c r="EOA1381" s="84">
        <f>ENX1381-ENY1381</f>
        <v>1000000</v>
      </c>
      <c r="EOB1381" s="84">
        <v>2000000</v>
      </c>
      <c r="EOC1381" s="84">
        <v>0</v>
      </c>
      <c r="EOD1381" s="84">
        <f>EOC1381/EOB1381</f>
        <v>0</v>
      </c>
      <c r="EOE1381" s="84">
        <f>EOB1381-EOC1381</f>
        <v>2000000</v>
      </c>
      <c r="EOF1381" s="84">
        <f>EOB1381+ENX1381</f>
        <v>3000000</v>
      </c>
      <c r="EOK1381" s="84" t="s">
        <v>5395</v>
      </c>
      <c r="EOL1381" s="84">
        <v>454</v>
      </c>
      <c r="EOM1381" s="84" t="s">
        <v>3803</v>
      </c>
      <c r="EON1381" s="84">
        <v>1000000</v>
      </c>
      <c r="EOP1381" s="84">
        <f>EOO1381/EON1381</f>
        <v>0</v>
      </c>
      <c r="EOQ1381" s="84">
        <f>EON1381-EOO1381</f>
        <v>1000000</v>
      </c>
      <c r="EOR1381" s="84">
        <v>2000000</v>
      </c>
      <c r="EOS1381" s="84">
        <v>0</v>
      </c>
      <c r="EOT1381" s="84">
        <f>EOS1381/EOR1381</f>
        <v>0</v>
      </c>
      <c r="EOU1381" s="84">
        <f>EOR1381-EOS1381</f>
        <v>2000000</v>
      </c>
      <c r="EOV1381" s="84">
        <f>EOR1381+EON1381</f>
        <v>3000000</v>
      </c>
      <c r="EPA1381" s="84" t="s">
        <v>5395</v>
      </c>
      <c r="EPB1381" s="84">
        <v>454</v>
      </c>
      <c r="EPC1381" s="84" t="s">
        <v>3803</v>
      </c>
      <c r="EPD1381" s="84">
        <v>1000000</v>
      </c>
      <c r="EPF1381" s="84">
        <f>EPE1381/EPD1381</f>
        <v>0</v>
      </c>
      <c r="EPG1381" s="84">
        <f>EPD1381-EPE1381</f>
        <v>1000000</v>
      </c>
      <c r="EPH1381" s="84">
        <v>2000000</v>
      </c>
      <c r="EPI1381" s="84">
        <v>0</v>
      </c>
      <c r="EPJ1381" s="84">
        <f>EPI1381/EPH1381</f>
        <v>0</v>
      </c>
      <c r="EPK1381" s="84">
        <f>EPH1381-EPI1381</f>
        <v>2000000</v>
      </c>
      <c r="EPL1381" s="84">
        <f>EPH1381+EPD1381</f>
        <v>3000000</v>
      </c>
      <c r="EPQ1381" s="84" t="s">
        <v>5395</v>
      </c>
      <c r="EPR1381" s="84">
        <v>454</v>
      </c>
      <c r="EPS1381" s="84" t="s">
        <v>3803</v>
      </c>
      <c r="EPT1381" s="84">
        <v>1000000</v>
      </c>
      <c r="EPV1381" s="84">
        <f>EPU1381/EPT1381</f>
        <v>0</v>
      </c>
      <c r="EPW1381" s="84">
        <f>EPT1381-EPU1381</f>
        <v>1000000</v>
      </c>
      <c r="EPX1381" s="84">
        <v>2000000</v>
      </c>
      <c r="EPY1381" s="84">
        <v>0</v>
      </c>
      <c r="EPZ1381" s="84">
        <f>EPY1381/EPX1381</f>
        <v>0</v>
      </c>
      <c r="EQA1381" s="84">
        <f>EPX1381-EPY1381</f>
        <v>2000000</v>
      </c>
      <c r="EQB1381" s="84">
        <f>EPX1381+EPT1381</f>
        <v>3000000</v>
      </c>
      <c r="EQG1381" s="84" t="s">
        <v>5395</v>
      </c>
      <c r="EQH1381" s="84">
        <v>454</v>
      </c>
      <c r="EQI1381" s="84" t="s">
        <v>3803</v>
      </c>
      <c r="EQJ1381" s="84">
        <v>1000000</v>
      </c>
      <c r="EQL1381" s="84">
        <f>EQK1381/EQJ1381</f>
        <v>0</v>
      </c>
      <c r="EQM1381" s="84">
        <f>EQJ1381-EQK1381</f>
        <v>1000000</v>
      </c>
      <c r="EQN1381" s="84">
        <v>2000000</v>
      </c>
      <c r="EQO1381" s="84">
        <v>0</v>
      </c>
      <c r="EQP1381" s="84">
        <f>EQO1381/EQN1381</f>
        <v>0</v>
      </c>
      <c r="EQQ1381" s="84">
        <f>EQN1381-EQO1381</f>
        <v>2000000</v>
      </c>
      <c r="EQR1381" s="84">
        <f>EQN1381+EQJ1381</f>
        <v>3000000</v>
      </c>
      <c r="EQW1381" s="84" t="s">
        <v>5395</v>
      </c>
      <c r="EQX1381" s="84">
        <v>454</v>
      </c>
      <c r="EQY1381" s="84" t="s">
        <v>3803</v>
      </c>
      <c r="EQZ1381" s="84">
        <v>1000000</v>
      </c>
      <c r="ERB1381" s="84">
        <f>ERA1381/EQZ1381</f>
        <v>0</v>
      </c>
      <c r="ERC1381" s="84">
        <f>EQZ1381-ERA1381</f>
        <v>1000000</v>
      </c>
      <c r="ERD1381" s="84">
        <v>2000000</v>
      </c>
      <c r="ERE1381" s="84">
        <v>0</v>
      </c>
      <c r="ERF1381" s="84">
        <f>ERE1381/ERD1381</f>
        <v>0</v>
      </c>
      <c r="ERG1381" s="84">
        <f>ERD1381-ERE1381</f>
        <v>2000000</v>
      </c>
      <c r="ERH1381" s="84">
        <f>ERD1381+EQZ1381</f>
        <v>3000000</v>
      </c>
      <c r="ERM1381" s="84" t="s">
        <v>5395</v>
      </c>
      <c r="ERN1381" s="84">
        <v>454</v>
      </c>
      <c r="ERO1381" s="84" t="s">
        <v>3803</v>
      </c>
      <c r="ERP1381" s="84">
        <v>1000000</v>
      </c>
      <c r="ERR1381" s="84">
        <f>ERQ1381/ERP1381</f>
        <v>0</v>
      </c>
      <c r="ERS1381" s="84">
        <f>ERP1381-ERQ1381</f>
        <v>1000000</v>
      </c>
      <c r="ERT1381" s="84">
        <v>2000000</v>
      </c>
      <c r="ERU1381" s="84">
        <v>0</v>
      </c>
      <c r="ERV1381" s="84">
        <f>ERU1381/ERT1381</f>
        <v>0</v>
      </c>
      <c r="ERW1381" s="84">
        <f>ERT1381-ERU1381</f>
        <v>2000000</v>
      </c>
      <c r="ERX1381" s="84">
        <f>ERT1381+ERP1381</f>
        <v>3000000</v>
      </c>
      <c r="ESC1381" s="84" t="s">
        <v>5395</v>
      </c>
      <c r="ESD1381" s="84">
        <v>454</v>
      </c>
      <c r="ESE1381" s="84" t="s">
        <v>3803</v>
      </c>
      <c r="ESF1381" s="84">
        <v>1000000</v>
      </c>
      <c r="ESH1381" s="84">
        <f>ESG1381/ESF1381</f>
        <v>0</v>
      </c>
      <c r="ESI1381" s="84">
        <f>ESF1381-ESG1381</f>
        <v>1000000</v>
      </c>
      <c r="ESJ1381" s="84">
        <v>2000000</v>
      </c>
      <c r="ESK1381" s="84">
        <v>0</v>
      </c>
      <c r="ESL1381" s="84">
        <f>ESK1381/ESJ1381</f>
        <v>0</v>
      </c>
      <c r="ESM1381" s="84">
        <f>ESJ1381-ESK1381</f>
        <v>2000000</v>
      </c>
      <c r="ESN1381" s="84">
        <f>ESJ1381+ESF1381</f>
        <v>3000000</v>
      </c>
      <c r="ESS1381" s="84" t="s">
        <v>5395</v>
      </c>
      <c r="EST1381" s="84">
        <v>454</v>
      </c>
      <c r="ESU1381" s="84" t="s">
        <v>3803</v>
      </c>
      <c r="ESV1381" s="84">
        <v>1000000</v>
      </c>
      <c r="ESX1381" s="84">
        <f>ESW1381/ESV1381</f>
        <v>0</v>
      </c>
      <c r="ESY1381" s="84">
        <f>ESV1381-ESW1381</f>
        <v>1000000</v>
      </c>
      <c r="ESZ1381" s="84">
        <v>2000000</v>
      </c>
      <c r="ETA1381" s="84">
        <v>0</v>
      </c>
      <c r="ETB1381" s="84">
        <f>ETA1381/ESZ1381</f>
        <v>0</v>
      </c>
      <c r="ETC1381" s="84">
        <f>ESZ1381-ETA1381</f>
        <v>2000000</v>
      </c>
      <c r="ETD1381" s="84">
        <f>ESZ1381+ESV1381</f>
        <v>3000000</v>
      </c>
      <c r="ETI1381" s="84" t="s">
        <v>5395</v>
      </c>
      <c r="ETJ1381" s="84">
        <v>454</v>
      </c>
      <c r="ETK1381" s="84" t="s">
        <v>3803</v>
      </c>
      <c r="ETL1381" s="84">
        <v>1000000</v>
      </c>
      <c r="ETN1381" s="84">
        <f>ETM1381/ETL1381</f>
        <v>0</v>
      </c>
      <c r="ETO1381" s="84">
        <f>ETL1381-ETM1381</f>
        <v>1000000</v>
      </c>
      <c r="ETP1381" s="84">
        <v>2000000</v>
      </c>
      <c r="ETQ1381" s="84">
        <v>0</v>
      </c>
      <c r="ETR1381" s="84">
        <f>ETQ1381/ETP1381</f>
        <v>0</v>
      </c>
      <c r="ETS1381" s="84">
        <f>ETP1381-ETQ1381</f>
        <v>2000000</v>
      </c>
      <c r="ETT1381" s="84">
        <f>ETP1381+ETL1381</f>
        <v>3000000</v>
      </c>
      <c r="ETY1381" s="84" t="s">
        <v>5395</v>
      </c>
      <c r="ETZ1381" s="84">
        <v>454</v>
      </c>
      <c r="EUA1381" s="84" t="s">
        <v>3803</v>
      </c>
      <c r="EUB1381" s="84">
        <v>1000000</v>
      </c>
      <c r="EUD1381" s="84">
        <f>EUC1381/EUB1381</f>
        <v>0</v>
      </c>
      <c r="EUE1381" s="84">
        <f>EUB1381-EUC1381</f>
        <v>1000000</v>
      </c>
      <c r="EUF1381" s="84">
        <v>2000000</v>
      </c>
      <c r="EUG1381" s="84">
        <v>0</v>
      </c>
      <c r="EUH1381" s="84">
        <f>EUG1381/EUF1381</f>
        <v>0</v>
      </c>
      <c r="EUI1381" s="84">
        <f>EUF1381-EUG1381</f>
        <v>2000000</v>
      </c>
      <c r="EUJ1381" s="84">
        <f>EUF1381+EUB1381</f>
        <v>3000000</v>
      </c>
      <c r="EUO1381" s="84" t="s">
        <v>5395</v>
      </c>
      <c r="EUP1381" s="84">
        <v>454</v>
      </c>
      <c r="EUQ1381" s="84" t="s">
        <v>3803</v>
      </c>
      <c r="EUR1381" s="84">
        <v>1000000</v>
      </c>
      <c r="EUT1381" s="84">
        <f>EUS1381/EUR1381</f>
        <v>0</v>
      </c>
      <c r="EUU1381" s="84">
        <f>EUR1381-EUS1381</f>
        <v>1000000</v>
      </c>
      <c r="EUV1381" s="84">
        <v>2000000</v>
      </c>
      <c r="EUW1381" s="84">
        <v>0</v>
      </c>
      <c r="EUX1381" s="84">
        <f>EUW1381/EUV1381</f>
        <v>0</v>
      </c>
      <c r="EUY1381" s="84">
        <f>EUV1381-EUW1381</f>
        <v>2000000</v>
      </c>
      <c r="EUZ1381" s="84">
        <f>EUV1381+EUR1381</f>
        <v>3000000</v>
      </c>
      <c r="EVE1381" s="84" t="s">
        <v>5395</v>
      </c>
      <c r="EVF1381" s="84">
        <v>454</v>
      </c>
      <c r="EVG1381" s="84" t="s">
        <v>3803</v>
      </c>
      <c r="EVH1381" s="84">
        <v>1000000</v>
      </c>
      <c r="EVJ1381" s="84">
        <f>EVI1381/EVH1381</f>
        <v>0</v>
      </c>
      <c r="EVK1381" s="84">
        <f>EVH1381-EVI1381</f>
        <v>1000000</v>
      </c>
      <c r="EVL1381" s="84">
        <v>2000000</v>
      </c>
      <c r="EVM1381" s="84">
        <v>0</v>
      </c>
      <c r="EVN1381" s="84">
        <f>EVM1381/EVL1381</f>
        <v>0</v>
      </c>
      <c r="EVO1381" s="84">
        <f>EVL1381-EVM1381</f>
        <v>2000000</v>
      </c>
      <c r="EVP1381" s="84">
        <f>EVL1381+EVH1381</f>
        <v>3000000</v>
      </c>
      <c r="EVU1381" s="84" t="s">
        <v>5395</v>
      </c>
      <c r="EVV1381" s="84">
        <v>454</v>
      </c>
      <c r="EVW1381" s="84" t="s">
        <v>3803</v>
      </c>
      <c r="EVX1381" s="84">
        <v>1000000</v>
      </c>
      <c r="EVZ1381" s="84">
        <f>EVY1381/EVX1381</f>
        <v>0</v>
      </c>
      <c r="EWA1381" s="84">
        <f>EVX1381-EVY1381</f>
        <v>1000000</v>
      </c>
      <c r="EWB1381" s="84">
        <v>2000000</v>
      </c>
      <c r="EWC1381" s="84">
        <v>0</v>
      </c>
      <c r="EWD1381" s="84">
        <f>EWC1381/EWB1381</f>
        <v>0</v>
      </c>
      <c r="EWE1381" s="84">
        <f>EWB1381-EWC1381</f>
        <v>2000000</v>
      </c>
      <c r="EWF1381" s="84">
        <f>EWB1381+EVX1381</f>
        <v>3000000</v>
      </c>
      <c r="EWK1381" s="84" t="s">
        <v>5395</v>
      </c>
      <c r="EWL1381" s="84">
        <v>454</v>
      </c>
      <c r="EWM1381" s="84" t="s">
        <v>3803</v>
      </c>
      <c r="EWN1381" s="84">
        <v>1000000</v>
      </c>
      <c r="EWP1381" s="84">
        <f>EWO1381/EWN1381</f>
        <v>0</v>
      </c>
      <c r="EWQ1381" s="84">
        <f>EWN1381-EWO1381</f>
        <v>1000000</v>
      </c>
      <c r="EWR1381" s="84">
        <v>2000000</v>
      </c>
      <c r="EWS1381" s="84">
        <v>0</v>
      </c>
      <c r="EWT1381" s="84">
        <f>EWS1381/EWR1381</f>
        <v>0</v>
      </c>
      <c r="EWU1381" s="84">
        <f>EWR1381-EWS1381</f>
        <v>2000000</v>
      </c>
      <c r="EWV1381" s="84">
        <f>EWR1381+EWN1381</f>
        <v>3000000</v>
      </c>
      <c r="EXA1381" s="84" t="s">
        <v>5395</v>
      </c>
      <c r="EXB1381" s="84">
        <v>454</v>
      </c>
      <c r="EXC1381" s="84" t="s">
        <v>3803</v>
      </c>
      <c r="EXD1381" s="84">
        <v>1000000</v>
      </c>
      <c r="EXF1381" s="84">
        <f>EXE1381/EXD1381</f>
        <v>0</v>
      </c>
      <c r="EXG1381" s="84">
        <f>EXD1381-EXE1381</f>
        <v>1000000</v>
      </c>
      <c r="EXH1381" s="84">
        <v>2000000</v>
      </c>
      <c r="EXI1381" s="84">
        <v>0</v>
      </c>
      <c r="EXJ1381" s="84">
        <f>EXI1381/EXH1381</f>
        <v>0</v>
      </c>
      <c r="EXK1381" s="84">
        <f>EXH1381-EXI1381</f>
        <v>2000000</v>
      </c>
      <c r="EXL1381" s="84">
        <f>EXH1381+EXD1381</f>
        <v>3000000</v>
      </c>
      <c r="EXQ1381" s="84" t="s">
        <v>5395</v>
      </c>
      <c r="EXR1381" s="84">
        <v>454</v>
      </c>
      <c r="EXS1381" s="84" t="s">
        <v>3803</v>
      </c>
      <c r="EXT1381" s="84">
        <v>1000000</v>
      </c>
      <c r="EXV1381" s="84">
        <f>EXU1381/EXT1381</f>
        <v>0</v>
      </c>
      <c r="EXW1381" s="84">
        <f>EXT1381-EXU1381</f>
        <v>1000000</v>
      </c>
      <c r="EXX1381" s="84">
        <v>2000000</v>
      </c>
      <c r="EXY1381" s="84">
        <v>0</v>
      </c>
      <c r="EXZ1381" s="84">
        <f>EXY1381/EXX1381</f>
        <v>0</v>
      </c>
      <c r="EYA1381" s="84">
        <f>EXX1381-EXY1381</f>
        <v>2000000</v>
      </c>
      <c r="EYB1381" s="84">
        <f>EXX1381+EXT1381</f>
        <v>3000000</v>
      </c>
      <c r="EYG1381" s="84" t="s">
        <v>5395</v>
      </c>
      <c r="EYH1381" s="84">
        <v>454</v>
      </c>
      <c r="EYI1381" s="84" t="s">
        <v>3803</v>
      </c>
      <c r="EYJ1381" s="84">
        <v>1000000</v>
      </c>
      <c r="EYL1381" s="84">
        <f>EYK1381/EYJ1381</f>
        <v>0</v>
      </c>
      <c r="EYM1381" s="84">
        <f>EYJ1381-EYK1381</f>
        <v>1000000</v>
      </c>
      <c r="EYN1381" s="84">
        <v>2000000</v>
      </c>
      <c r="EYO1381" s="84">
        <v>0</v>
      </c>
      <c r="EYP1381" s="84">
        <f>EYO1381/EYN1381</f>
        <v>0</v>
      </c>
      <c r="EYQ1381" s="84">
        <f>EYN1381-EYO1381</f>
        <v>2000000</v>
      </c>
      <c r="EYR1381" s="84">
        <f>EYN1381+EYJ1381</f>
        <v>3000000</v>
      </c>
      <c r="EYW1381" s="84" t="s">
        <v>5395</v>
      </c>
      <c r="EYX1381" s="84">
        <v>454</v>
      </c>
      <c r="EYY1381" s="84" t="s">
        <v>3803</v>
      </c>
      <c r="EYZ1381" s="84">
        <v>1000000</v>
      </c>
      <c r="EZB1381" s="84">
        <f>EZA1381/EYZ1381</f>
        <v>0</v>
      </c>
      <c r="EZC1381" s="84">
        <f>EYZ1381-EZA1381</f>
        <v>1000000</v>
      </c>
      <c r="EZD1381" s="84">
        <v>2000000</v>
      </c>
      <c r="EZE1381" s="84">
        <v>0</v>
      </c>
      <c r="EZF1381" s="84">
        <f>EZE1381/EZD1381</f>
        <v>0</v>
      </c>
      <c r="EZG1381" s="84">
        <f>EZD1381-EZE1381</f>
        <v>2000000</v>
      </c>
      <c r="EZH1381" s="84">
        <f>EZD1381+EYZ1381</f>
        <v>3000000</v>
      </c>
      <c r="EZM1381" s="84" t="s">
        <v>5395</v>
      </c>
      <c r="EZN1381" s="84">
        <v>454</v>
      </c>
      <c r="EZO1381" s="84" t="s">
        <v>3803</v>
      </c>
      <c r="EZP1381" s="84">
        <v>1000000</v>
      </c>
      <c r="EZR1381" s="84">
        <f>EZQ1381/EZP1381</f>
        <v>0</v>
      </c>
      <c r="EZS1381" s="84">
        <f>EZP1381-EZQ1381</f>
        <v>1000000</v>
      </c>
      <c r="EZT1381" s="84">
        <v>2000000</v>
      </c>
      <c r="EZU1381" s="84">
        <v>0</v>
      </c>
      <c r="EZV1381" s="84">
        <f>EZU1381/EZT1381</f>
        <v>0</v>
      </c>
      <c r="EZW1381" s="84">
        <f>EZT1381-EZU1381</f>
        <v>2000000</v>
      </c>
      <c r="EZX1381" s="84">
        <f>EZT1381+EZP1381</f>
        <v>3000000</v>
      </c>
      <c r="FAC1381" s="84" t="s">
        <v>5395</v>
      </c>
      <c r="FAD1381" s="84">
        <v>454</v>
      </c>
      <c r="FAE1381" s="84" t="s">
        <v>3803</v>
      </c>
      <c r="FAF1381" s="84">
        <v>1000000</v>
      </c>
      <c r="FAH1381" s="84">
        <f>FAG1381/FAF1381</f>
        <v>0</v>
      </c>
      <c r="FAI1381" s="84">
        <f>FAF1381-FAG1381</f>
        <v>1000000</v>
      </c>
      <c r="FAJ1381" s="84">
        <v>2000000</v>
      </c>
      <c r="FAK1381" s="84">
        <v>0</v>
      </c>
      <c r="FAL1381" s="84">
        <f>FAK1381/FAJ1381</f>
        <v>0</v>
      </c>
      <c r="FAM1381" s="84">
        <f>FAJ1381-FAK1381</f>
        <v>2000000</v>
      </c>
      <c r="FAN1381" s="84">
        <f>FAJ1381+FAF1381</f>
        <v>3000000</v>
      </c>
      <c r="FAS1381" s="84" t="s">
        <v>5395</v>
      </c>
      <c r="FAT1381" s="84">
        <v>454</v>
      </c>
      <c r="FAU1381" s="84" t="s">
        <v>3803</v>
      </c>
      <c r="FAV1381" s="84">
        <v>1000000</v>
      </c>
      <c r="FAX1381" s="84">
        <f>FAW1381/FAV1381</f>
        <v>0</v>
      </c>
      <c r="FAY1381" s="84">
        <f>FAV1381-FAW1381</f>
        <v>1000000</v>
      </c>
      <c r="FAZ1381" s="84">
        <v>2000000</v>
      </c>
      <c r="FBA1381" s="84">
        <v>0</v>
      </c>
      <c r="FBB1381" s="84">
        <f>FBA1381/FAZ1381</f>
        <v>0</v>
      </c>
      <c r="FBC1381" s="84">
        <f>FAZ1381-FBA1381</f>
        <v>2000000</v>
      </c>
      <c r="FBD1381" s="84">
        <f>FAZ1381+FAV1381</f>
        <v>3000000</v>
      </c>
      <c r="FBI1381" s="84" t="s">
        <v>5395</v>
      </c>
      <c r="FBJ1381" s="84">
        <v>454</v>
      </c>
      <c r="FBK1381" s="84" t="s">
        <v>3803</v>
      </c>
      <c r="FBL1381" s="84">
        <v>1000000</v>
      </c>
      <c r="FBN1381" s="84">
        <f>FBM1381/FBL1381</f>
        <v>0</v>
      </c>
      <c r="FBO1381" s="84">
        <f>FBL1381-FBM1381</f>
        <v>1000000</v>
      </c>
      <c r="FBP1381" s="84">
        <v>2000000</v>
      </c>
      <c r="FBQ1381" s="84">
        <v>0</v>
      </c>
      <c r="FBR1381" s="84">
        <f>FBQ1381/FBP1381</f>
        <v>0</v>
      </c>
      <c r="FBS1381" s="84">
        <f>FBP1381-FBQ1381</f>
        <v>2000000</v>
      </c>
      <c r="FBT1381" s="84">
        <f>FBP1381+FBL1381</f>
        <v>3000000</v>
      </c>
      <c r="FBY1381" s="84" t="s">
        <v>5395</v>
      </c>
      <c r="FBZ1381" s="84">
        <v>454</v>
      </c>
      <c r="FCA1381" s="84" t="s">
        <v>3803</v>
      </c>
      <c r="FCB1381" s="84">
        <v>1000000</v>
      </c>
      <c r="FCD1381" s="84">
        <f>FCC1381/FCB1381</f>
        <v>0</v>
      </c>
      <c r="FCE1381" s="84">
        <f>FCB1381-FCC1381</f>
        <v>1000000</v>
      </c>
      <c r="FCF1381" s="84">
        <v>2000000</v>
      </c>
      <c r="FCG1381" s="84">
        <v>0</v>
      </c>
      <c r="FCH1381" s="84">
        <f>FCG1381/FCF1381</f>
        <v>0</v>
      </c>
      <c r="FCI1381" s="84">
        <f>FCF1381-FCG1381</f>
        <v>2000000</v>
      </c>
      <c r="FCJ1381" s="84">
        <f>FCF1381+FCB1381</f>
        <v>3000000</v>
      </c>
      <c r="FCO1381" s="84" t="s">
        <v>5395</v>
      </c>
      <c r="FCP1381" s="84">
        <v>454</v>
      </c>
      <c r="FCQ1381" s="84" t="s">
        <v>3803</v>
      </c>
      <c r="FCR1381" s="84">
        <v>1000000</v>
      </c>
      <c r="FCT1381" s="84">
        <f>FCS1381/FCR1381</f>
        <v>0</v>
      </c>
      <c r="FCU1381" s="84">
        <f>FCR1381-FCS1381</f>
        <v>1000000</v>
      </c>
      <c r="FCV1381" s="84">
        <v>2000000</v>
      </c>
      <c r="FCW1381" s="84">
        <v>0</v>
      </c>
      <c r="FCX1381" s="84">
        <f>FCW1381/FCV1381</f>
        <v>0</v>
      </c>
      <c r="FCY1381" s="84">
        <f>FCV1381-FCW1381</f>
        <v>2000000</v>
      </c>
      <c r="FCZ1381" s="84">
        <f>FCV1381+FCR1381</f>
        <v>3000000</v>
      </c>
      <c r="FDE1381" s="84" t="s">
        <v>5395</v>
      </c>
      <c r="FDF1381" s="84">
        <v>454</v>
      </c>
      <c r="FDG1381" s="84" t="s">
        <v>3803</v>
      </c>
      <c r="FDH1381" s="84">
        <v>1000000</v>
      </c>
      <c r="FDJ1381" s="84">
        <f>FDI1381/FDH1381</f>
        <v>0</v>
      </c>
      <c r="FDK1381" s="84">
        <f>FDH1381-FDI1381</f>
        <v>1000000</v>
      </c>
      <c r="FDL1381" s="84">
        <v>2000000</v>
      </c>
      <c r="FDM1381" s="84">
        <v>0</v>
      </c>
      <c r="FDN1381" s="84">
        <f>FDM1381/FDL1381</f>
        <v>0</v>
      </c>
      <c r="FDO1381" s="84">
        <f>FDL1381-FDM1381</f>
        <v>2000000</v>
      </c>
      <c r="FDP1381" s="84">
        <f>FDL1381+FDH1381</f>
        <v>3000000</v>
      </c>
      <c r="FDU1381" s="84" t="s">
        <v>5395</v>
      </c>
      <c r="FDV1381" s="84">
        <v>454</v>
      </c>
      <c r="FDW1381" s="84" t="s">
        <v>3803</v>
      </c>
      <c r="FDX1381" s="84">
        <v>1000000</v>
      </c>
      <c r="FDZ1381" s="84">
        <f>FDY1381/FDX1381</f>
        <v>0</v>
      </c>
      <c r="FEA1381" s="84">
        <f>FDX1381-FDY1381</f>
        <v>1000000</v>
      </c>
      <c r="FEB1381" s="84">
        <v>2000000</v>
      </c>
      <c r="FEC1381" s="84">
        <v>0</v>
      </c>
      <c r="FED1381" s="84">
        <f>FEC1381/FEB1381</f>
        <v>0</v>
      </c>
      <c r="FEE1381" s="84">
        <f>FEB1381-FEC1381</f>
        <v>2000000</v>
      </c>
      <c r="FEF1381" s="84">
        <f>FEB1381+FDX1381</f>
        <v>3000000</v>
      </c>
      <c r="FEK1381" s="84" t="s">
        <v>5395</v>
      </c>
      <c r="FEL1381" s="84">
        <v>454</v>
      </c>
      <c r="FEM1381" s="84" t="s">
        <v>3803</v>
      </c>
      <c r="FEN1381" s="84">
        <v>1000000</v>
      </c>
      <c r="FEP1381" s="84">
        <f>FEO1381/FEN1381</f>
        <v>0</v>
      </c>
      <c r="FEQ1381" s="84">
        <f>FEN1381-FEO1381</f>
        <v>1000000</v>
      </c>
      <c r="FER1381" s="84">
        <v>2000000</v>
      </c>
      <c r="FES1381" s="84">
        <v>0</v>
      </c>
      <c r="FET1381" s="84">
        <f>FES1381/FER1381</f>
        <v>0</v>
      </c>
      <c r="FEU1381" s="84">
        <f>FER1381-FES1381</f>
        <v>2000000</v>
      </c>
      <c r="FEV1381" s="84">
        <f>FER1381+FEN1381</f>
        <v>3000000</v>
      </c>
      <c r="FFA1381" s="84" t="s">
        <v>5395</v>
      </c>
      <c r="FFB1381" s="84">
        <v>454</v>
      </c>
      <c r="FFC1381" s="84" t="s">
        <v>3803</v>
      </c>
      <c r="FFD1381" s="84">
        <v>1000000</v>
      </c>
      <c r="FFF1381" s="84">
        <f>FFE1381/FFD1381</f>
        <v>0</v>
      </c>
      <c r="FFG1381" s="84">
        <f>FFD1381-FFE1381</f>
        <v>1000000</v>
      </c>
      <c r="FFH1381" s="84">
        <v>2000000</v>
      </c>
      <c r="FFI1381" s="84">
        <v>0</v>
      </c>
      <c r="FFJ1381" s="84">
        <f>FFI1381/FFH1381</f>
        <v>0</v>
      </c>
      <c r="FFK1381" s="84">
        <f>FFH1381-FFI1381</f>
        <v>2000000</v>
      </c>
      <c r="FFL1381" s="84">
        <f>FFH1381+FFD1381</f>
        <v>3000000</v>
      </c>
      <c r="FFQ1381" s="84" t="s">
        <v>5395</v>
      </c>
      <c r="FFR1381" s="84">
        <v>454</v>
      </c>
      <c r="FFS1381" s="84" t="s">
        <v>3803</v>
      </c>
      <c r="FFT1381" s="84">
        <v>1000000</v>
      </c>
      <c r="FFV1381" s="84">
        <f>FFU1381/FFT1381</f>
        <v>0</v>
      </c>
      <c r="FFW1381" s="84">
        <f>FFT1381-FFU1381</f>
        <v>1000000</v>
      </c>
      <c r="FFX1381" s="84">
        <v>2000000</v>
      </c>
      <c r="FFY1381" s="84">
        <v>0</v>
      </c>
      <c r="FFZ1381" s="84">
        <f>FFY1381/FFX1381</f>
        <v>0</v>
      </c>
      <c r="FGA1381" s="84">
        <f>FFX1381-FFY1381</f>
        <v>2000000</v>
      </c>
      <c r="FGB1381" s="84">
        <f>FFX1381+FFT1381</f>
        <v>3000000</v>
      </c>
      <c r="FGG1381" s="84" t="s">
        <v>5395</v>
      </c>
      <c r="FGH1381" s="84">
        <v>454</v>
      </c>
      <c r="FGI1381" s="84" t="s">
        <v>3803</v>
      </c>
      <c r="FGJ1381" s="84">
        <v>1000000</v>
      </c>
      <c r="FGL1381" s="84">
        <f>FGK1381/FGJ1381</f>
        <v>0</v>
      </c>
      <c r="FGM1381" s="84">
        <f>FGJ1381-FGK1381</f>
        <v>1000000</v>
      </c>
      <c r="FGN1381" s="84">
        <v>2000000</v>
      </c>
      <c r="FGO1381" s="84">
        <v>0</v>
      </c>
      <c r="FGP1381" s="84">
        <f>FGO1381/FGN1381</f>
        <v>0</v>
      </c>
      <c r="FGQ1381" s="84">
        <f>FGN1381-FGO1381</f>
        <v>2000000</v>
      </c>
      <c r="FGR1381" s="84">
        <f>FGN1381+FGJ1381</f>
        <v>3000000</v>
      </c>
      <c r="FGW1381" s="84" t="s">
        <v>5395</v>
      </c>
      <c r="FGX1381" s="84">
        <v>454</v>
      </c>
      <c r="FGY1381" s="84" t="s">
        <v>3803</v>
      </c>
      <c r="FGZ1381" s="84">
        <v>1000000</v>
      </c>
      <c r="FHB1381" s="84">
        <f>FHA1381/FGZ1381</f>
        <v>0</v>
      </c>
      <c r="FHC1381" s="84">
        <f>FGZ1381-FHA1381</f>
        <v>1000000</v>
      </c>
      <c r="FHD1381" s="84">
        <v>2000000</v>
      </c>
      <c r="FHE1381" s="84">
        <v>0</v>
      </c>
      <c r="FHF1381" s="84">
        <f>FHE1381/FHD1381</f>
        <v>0</v>
      </c>
      <c r="FHG1381" s="84">
        <f>FHD1381-FHE1381</f>
        <v>2000000</v>
      </c>
      <c r="FHH1381" s="84">
        <f>FHD1381+FGZ1381</f>
        <v>3000000</v>
      </c>
      <c r="FHM1381" s="84" t="s">
        <v>5395</v>
      </c>
      <c r="FHN1381" s="84">
        <v>454</v>
      </c>
      <c r="FHO1381" s="84" t="s">
        <v>3803</v>
      </c>
      <c r="FHP1381" s="84">
        <v>1000000</v>
      </c>
      <c r="FHR1381" s="84">
        <f>FHQ1381/FHP1381</f>
        <v>0</v>
      </c>
      <c r="FHS1381" s="84">
        <f>FHP1381-FHQ1381</f>
        <v>1000000</v>
      </c>
      <c r="FHT1381" s="84">
        <v>2000000</v>
      </c>
      <c r="FHU1381" s="84">
        <v>0</v>
      </c>
      <c r="FHV1381" s="84">
        <f>FHU1381/FHT1381</f>
        <v>0</v>
      </c>
      <c r="FHW1381" s="84">
        <f>FHT1381-FHU1381</f>
        <v>2000000</v>
      </c>
      <c r="FHX1381" s="84">
        <f>FHT1381+FHP1381</f>
        <v>3000000</v>
      </c>
      <c r="FIC1381" s="84" t="s">
        <v>5395</v>
      </c>
      <c r="FID1381" s="84">
        <v>454</v>
      </c>
      <c r="FIE1381" s="84" t="s">
        <v>3803</v>
      </c>
      <c r="FIF1381" s="84">
        <v>1000000</v>
      </c>
      <c r="FIH1381" s="84">
        <f>FIG1381/FIF1381</f>
        <v>0</v>
      </c>
      <c r="FII1381" s="84">
        <f>FIF1381-FIG1381</f>
        <v>1000000</v>
      </c>
      <c r="FIJ1381" s="84">
        <v>2000000</v>
      </c>
      <c r="FIK1381" s="84">
        <v>0</v>
      </c>
      <c r="FIL1381" s="84">
        <f>FIK1381/FIJ1381</f>
        <v>0</v>
      </c>
      <c r="FIM1381" s="84">
        <f>FIJ1381-FIK1381</f>
        <v>2000000</v>
      </c>
      <c r="FIN1381" s="84">
        <f>FIJ1381+FIF1381</f>
        <v>3000000</v>
      </c>
      <c r="FIS1381" s="84" t="s">
        <v>5395</v>
      </c>
      <c r="FIT1381" s="84">
        <v>454</v>
      </c>
      <c r="FIU1381" s="84" t="s">
        <v>3803</v>
      </c>
      <c r="FIV1381" s="84">
        <v>1000000</v>
      </c>
      <c r="FIX1381" s="84">
        <f>FIW1381/FIV1381</f>
        <v>0</v>
      </c>
      <c r="FIY1381" s="84">
        <f>FIV1381-FIW1381</f>
        <v>1000000</v>
      </c>
      <c r="FIZ1381" s="84">
        <v>2000000</v>
      </c>
      <c r="FJA1381" s="84">
        <v>0</v>
      </c>
      <c r="FJB1381" s="84">
        <f>FJA1381/FIZ1381</f>
        <v>0</v>
      </c>
      <c r="FJC1381" s="84">
        <f>FIZ1381-FJA1381</f>
        <v>2000000</v>
      </c>
      <c r="FJD1381" s="84">
        <f>FIZ1381+FIV1381</f>
        <v>3000000</v>
      </c>
      <c r="FJI1381" s="84" t="s">
        <v>5395</v>
      </c>
      <c r="FJJ1381" s="84">
        <v>454</v>
      </c>
      <c r="FJK1381" s="84" t="s">
        <v>3803</v>
      </c>
      <c r="FJL1381" s="84">
        <v>1000000</v>
      </c>
      <c r="FJN1381" s="84">
        <f>FJM1381/FJL1381</f>
        <v>0</v>
      </c>
      <c r="FJO1381" s="84">
        <f>FJL1381-FJM1381</f>
        <v>1000000</v>
      </c>
      <c r="FJP1381" s="84">
        <v>2000000</v>
      </c>
      <c r="FJQ1381" s="84">
        <v>0</v>
      </c>
      <c r="FJR1381" s="84">
        <f>FJQ1381/FJP1381</f>
        <v>0</v>
      </c>
      <c r="FJS1381" s="84">
        <f>FJP1381-FJQ1381</f>
        <v>2000000</v>
      </c>
      <c r="FJT1381" s="84">
        <f>FJP1381+FJL1381</f>
        <v>3000000</v>
      </c>
      <c r="FJY1381" s="84" t="s">
        <v>5395</v>
      </c>
      <c r="FJZ1381" s="84">
        <v>454</v>
      </c>
      <c r="FKA1381" s="84" t="s">
        <v>3803</v>
      </c>
      <c r="FKB1381" s="84">
        <v>1000000</v>
      </c>
      <c r="FKD1381" s="84">
        <f>FKC1381/FKB1381</f>
        <v>0</v>
      </c>
      <c r="FKE1381" s="84">
        <f>FKB1381-FKC1381</f>
        <v>1000000</v>
      </c>
      <c r="FKF1381" s="84">
        <v>2000000</v>
      </c>
      <c r="FKG1381" s="84">
        <v>0</v>
      </c>
      <c r="FKH1381" s="84">
        <f>FKG1381/FKF1381</f>
        <v>0</v>
      </c>
      <c r="FKI1381" s="84">
        <f>FKF1381-FKG1381</f>
        <v>2000000</v>
      </c>
      <c r="FKJ1381" s="84">
        <f>FKF1381+FKB1381</f>
        <v>3000000</v>
      </c>
      <c r="FKO1381" s="84" t="s">
        <v>5395</v>
      </c>
      <c r="FKP1381" s="84">
        <v>454</v>
      </c>
      <c r="FKQ1381" s="84" t="s">
        <v>3803</v>
      </c>
      <c r="FKR1381" s="84">
        <v>1000000</v>
      </c>
      <c r="FKT1381" s="84">
        <f>FKS1381/FKR1381</f>
        <v>0</v>
      </c>
      <c r="FKU1381" s="84">
        <f>FKR1381-FKS1381</f>
        <v>1000000</v>
      </c>
      <c r="FKV1381" s="84">
        <v>2000000</v>
      </c>
      <c r="FKW1381" s="84">
        <v>0</v>
      </c>
      <c r="FKX1381" s="84">
        <f>FKW1381/FKV1381</f>
        <v>0</v>
      </c>
      <c r="FKY1381" s="84">
        <f>FKV1381-FKW1381</f>
        <v>2000000</v>
      </c>
      <c r="FKZ1381" s="84">
        <f>FKV1381+FKR1381</f>
        <v>3000000</v>
      </c>
      <c r="FLE1381" s="84" t="s">
        <v>5395</v>
      </c>
      <c r="FLF1381" s="84">
        <v>454</v>
      </c>
      <c r="FLG1381" s="84" t="s">
        <v>3803</v>
      </c>
      <c r="FLH1381" s="84">
        <v>1000000</v>
      </c>
      <c r="FLJ1381" s="84">
        <f>FLI1381/FLH1381</f>
        <v>0</v>
      </c>
      <c r="FLK1381" s="84">
        <f>FLH1381-FLI1381</f>
        <v>1000000</v>
      </c>
      <c r="FLL1381" s="84">
        <v>2000000</v>
      </c>
      <c r="FLM1381" s="84">
        <v>0</v>
      </c>
      <c r="FLN1381" s="84">
        <f>FLM1381/FLL1381</f>
        <v>0</v>
      </c>
      <c r="FLO1381" s="84">
        <f>FLL1381-FLM1381</f>
        <v>2000000</v>
      </c>
      <c r="FLP1381" s="84">
        <f>FLL1381+FLH1381</f>
        <v>3000000</v>
      </c>
      <c r="FLU1381" s="84" t="s">
        <v>5395</v>
      </c>
      <c r="FLV1381" s="84">
        <v>454</v>
      </c>
      <c r="FLW1381" s="84" t="s">
        <v>3803</v>
      </c>
      <c r="FLX1381" s="84">
        <v>1000000</v>
      </c>
      <c r="FLZ1381" s="84">
        <f>FLY1381/FLX1381</f>
        <v>0</v>
      </c>
      <c r="FMA1381" s="84">
        <f>FLX1381-FLY1381</f>
        <v>1000000</v>
      </c>
      <c r="FMB1381" s="84">
        <v>2000000</v>
      </c>
      <c r="FMC1381" s="84">
        <v>0</v>
      </c>
      <c r="FMD1381" s="84">
        <f>FMC1381/FMB1381</f>
        <v>0</v>
      </c>
      <c r="FME1381" s="84">
        <f>FMB1381-FMC1381</f>
        <v>2000000</v>
      </c>
      <c r="FMF1381" s="84">
        <f>FMB1381+FLX1381</f>
        <v>3000000</v>
      </c>
      <c r="FMK1381" s="84" t="s">
        <v>5395</v>
      </c>
      <c r="FML1381" s="84">
        <v>454</v>
      </c>
      <c r="FMM1381" s="84" t="s">
        <v>3803</v>
      </c>
      <c r="FMN1381" s="84">
        <v>1000000</v>
      </c>
      <c r="FMP1381" s="84">
        <f>FMO1381/FMN1381</f>
        <v>0</v>
      </c>
      <c r="FMQ1381" s="84">
        <f>FMN1381-FMO1381</f>
        <v>1000000</v>
      </c>
      <c r="FMR1381" s="84">
        <v>2000000</v>
      </c>
      <c r="FMS1381" s="84">
        <v>0</v>
      </c>
      <c r="FMT1381" s="84">
        <f>FMS1381/FMR1381</f>
        <v>0</v>
      </c>
      <c r="FMU1381" s="84">
        <f>FMR1381-FMS1381</f>
        <v>2000000</v>
      </c>
      <c r="FMV1381" s="84">
        <f>FMR1381+FMN1381</f>
        <v>3000000</v>
      </c>
      <c r="FNA1381" s="84" t="s">
        <v>5395</v>
      </c>
      <c r="FNB1381" s="84">
        <v>454</v>
      </c>
      <c r="FNC1381" s="84" t="s">
        <v>3803</v>
      </c>
      <c r="FND1381" s="84">
        <v>1000000</v>
      </c>
      <c r="FNF1381" s="84">
        <f>FNE1381/FND1381</f>
        <v>0</v>
      </c>
      <c r="FNG1381" s="84">
        <f>FND1381-FNE1381</f>
        <v>1000000</v>
      </c>
      <c r="FNH1381" s="84">
        <v>2000000</v>
      </c>
      <c r="FNI1381" s="84">
        <v>0</v>
      </c>
      <c r="FNJ1381" s="84">
        <f>FNI1381/FNH1381</f>
        <v>0</v>
      </c>
      <c r="FNK1381" s="84">
        <f>FNH1381-FNI1381</f>
        <v>2000000</v>
      </c>
      <c r="FNL1381" s="84">
        <f>FNH1381+FND1381</f>
        <v>3000000</v>
      </c>
      <c r="FNQ1381" s="84" t="s">
        <v>5395</v>
      </c>
      <c r="FNR1381" s="84">
        <v>454</v>
      </c>
      <c r="FNS1381" s="84" t="s">
        <v>3803</v>
      </c>
      <c r="FNT1381" s="84">
        <v>1000000</v>
      </c>
      <c r="FNV1381" s="84">
        <f>FNU1381/FNT1381</f>
        <v>0</v>
      </c>
      <c r="FNW1381" s="84">
        <f>FNT1381-FNU1381</f>
        <v>1000000</v>
      </c>
      <c r="FNX1381" s="84">
        <v>2000000</v>
      </c>
      <c r="FNY1381" s="84">
        <v>0</v>
      </c>
      <c r="FNZ1381" s="84">
        <f>FNY1381/FNX1381</f>
        <v>0</v>
      </c>
      <c r="FOA1381" s="84">
        <f>FNX1381-FNY1381</f>
        <v>2000000</v>
      </c>
      <c r="FOB1381" s="84">
        <f>FNX1381+FNT1381</f>
        <v>3000000</v>
      </c>
      <c r="FOG1381" s="84" t="s">
        <v>5395</v>
      </c>
      <c r="FOH1381" s="84">
        <v>454</v>
      </c>
      <c r="FOI1381" s="84" t="s">
        <v>3803</v>
      </c>
      <c r="FOJ1381" s="84">
        <v>1000000</v>
      </c>
      <c r="FOL1381" s="84">
        <f>FOK1381/FOJ1381</f>
        <v>0</v>
      </c>
      <c r="FOM1381" s="84">
        <f>FOJ1381-FOK1381</f>
        <v>1000000</v>
      </c>
      <c r="FON1381" s="84">
        <v>2000000</v>
      </c>
      <c r="FOO1381" s="84">
        <v>0</v>
      </c>
      <c r="FOP1381" s="84">
        <f>FOO1381/FON1381</f>
        <v>0</v>
      </c>
      <c r="FOQ1381" s="84">
        <f>FON1381-FOO1381</f>
        <v>2000000</v>
      </c>
      <c r="FOR1381" s="84">
        <f>FON1381+FOJ1381</f>
        <v>3000000</v>
      </c>
      <c r="FOW1381" s="84" t="s">
        <v>5395</v>
      </c>
      <c r="FOX1381" s="84">
        <v>454</v>
      </c>
      <c r="FOY1381" s="84" t="s">
        <v>3803</v>
      </c>
      <c r="FOZ1381" s="84">
        <v>1000000</v>
      </c>
      <c r="FPB1381" s="84">
        <f>FPA1381/FOZ1381</f>
        <v>0</v>
      </c>
      <c r="FPC1381" s="84">
        <f>FOZ1381-FPA1381</f>
        <v>1000000</v>
      </c>
      <c r="FPD1381" s="84">
        <v>2000000</v>
      </c>
      <c r="FPE1381" s="84">
        <v>0</v>
      </c>
      <c r="FPF1381" s="84">
        <f>FPE1381/FPD1381</f>
        <v>0</v>
      </c>
      <c r="FPG1381" s="84">
        <f>FPD1381-FPE1381</f>
        <v>2000000</v>
      </c>
      <c r="FPH1381" s="84">
        <f>FPD1381+FOZ1381</f>
        <v>3000000</v>
      </c>
      <c r="FPM1381" s="84" t="s">
        <v>5395</v>
      </c>
      <c r="FPN1381" s="84">
        <v>454</v>
      </c>
      <c r="FPO1381" s="84" t="s">
        <v>3803</v>
      </c>
      <c r="FPP1381" s="84">
        <v>1000000</v>
      </c>
      <c r="FPR1381" s="84">
        <f>FPQ1381/FPP1381</f>
        <v>0</v>
      </c>
      <c r="FPS1381" s="84">
        <f>FPP1381-FPQ1381</f>
        <v>1000000</v>
      </c>
      <c r="FPT1381" s="84">
        <v>2000000</v>
      </c>
      <c r="FPU1381" s="84">
        <v>0</v>
      </c>
      <c r="FPV1381" s="84">
        <f>FPU1381/FPT1381</f>
        <v>0</v>
      </c>
      <c r="FPW1381" s="84">
        <f>FPT1381-FPU1381</f>
        <v>2000000</v>
      </c>
      <c r="FPX1381" s="84">
        <f>FPT1381+FPP1381</f>
        <v>3000000</v>
      </c>
      <c r="FQC1381" s="84" t="s">
        <v>5395</v>
      </c>
      <c r="FQD1381" s="84">
        <v>454</v>
      </c>
      <c r="FQE1381" s="84" t="s">
        <v>3803</v>
      </c>
      <c r="FQF1381" s="84">
        <v>1000000</v>
      </c>
      <c r="FQH1381" s="84">
        <f>FQG1381/FQF1381</f>
        <v>0</v>
      </c>
      <c r="FQI1381" s="84">
        <f>FQF1381-FQG1381</f>
        <v>1000000</v>
      </c>
      <c r="FQJ1381" s="84">
        <v>2000000</v>
      </c>
      <c r="FQK1381" s="84">
        <v>0</v>
      </c>
      <c r="FQL1381" s="84">
        <f>FQK1381/FQJ1381</f>
        <v>0</v>
      </c>
      <c r="FQM1381" s="84">
        <f>FQJ1381-FQK1381</f>
        <v>2000000</v>
      </c>
      <c r="FQN1381" s="84">
        <f>FQJ1381+FQF1381</f>
        <v>3000000</v>
      </c>
      <c r="FQS1381" s="84" t="s">
        <v>5395</v>
      </c>
      <c r="FQT1381" s="84">
        <v>454</v>
      </c>
      <c r="FQU1381" s="84" t="s">
        <v>3803</v>
      </c>
      <c r="FQV1381" s="84">
        <v>1000000</v>
      </c>
      <c r="FQX1381" s="84">
        <f>FQW1381/FQV1381</f>
        <v>0</v>
      </c>
      <c r="FQY1381" s="84">
        <f>FQV1381-FQW1381</f>
        <v>1000000</v>
      </c>
      <c r="FQZ1381" s="84">
        <v>2000000</v>
      </c>
      <c r="FRA1381" s="84">
        <v>0</v>
      </c>
      <c r="FRB1381" s="84">
        <f>FRA1381/FQZ1381</f>
        <v>0</v>
      </c>
      <c r="FRC1381" s="84">
        <f>FQZ1381-FRA1381</f>
        <v>2000000</v>
      </c>
      <c r="FRD1381" s="84">
        <f>FQZ1381+FQV1381</f>
        <v>3000000</v>
      </c>
      <c r="FRI1381" s="84" t="s">
        <v>5395</v>
      </c>
      <c r="FRJ1381" s="84">
        <v>454</v>
      </c>
      <c r="FRK1381" s="84" t="s">
        <v>3803</v>
      </c>
      <c r="FRL1381" s="84">
        <v>1000000</v>
      </c>
      <c r="FRN1381" s="84">
        <f>FRM1381/FRL1381</f>
        <v>0</v>
      </c>
      <c r="FRO1381" s="84">
        <f>FRL1381-FRM1381</f>
        <v>1000000</v>
      </c>
      <c r="FRP1381" s="84">
        <v>2000000</v>
      </c>
      <c r="FRQ1381" s="84">
        <v>0</v>
      </c>
      <c r="FRR1381" s="84">
        <f>FRQ1381/FRP1381</f>
        <v>0</v>
      </c>
      <c r="FRS1381" s="84">
        <f>FRP1381-FRQ1381</f>
        <v>2000000</v>
      </c>
      <c r="FRT1381" s="84">
        <f>FRP1381+FRL1381</f>
        <v>3000000</v>
      </c>
      <c r="FRY1381" s="84" t="s">
        <v>5395</v>
      </c>
      <c r="FRZ1381" s="84">
        <v>454</v>
      </c>
      <c r="FSA1381" s="84" t="s">
        <v>3803</v>
      </c>
      <c r="FSB1381" s="84">
        <v>1000000</v>
      </c>
      <c r="FSD1381" s="84">
        <f>FSC1381/FSB1381</f>
        <v>0</v>
      </c>
      <c r="FSE1381" s="84">
        <f>FSB1381-FSC1381</f>
        <v>1000000</v>
      </c>
      <c r="FSF1381" s="84">
        <v>2000000</v>
      </c>
      <c r="FSG1381" s="84">
        <v>0</v>
      </c>
      <c r="FSH1381" s="84">
        <f>FSG1381/FSF1381</f>
        <v>0</v>
      </c>
      <c r="FSI1381" s="84">
        <f>FSF1381-FSG1381</f>
        <v>2000000</v>
      </c>
      <c r="FSJ1381" s="84">
        <f>FSF1381+FSB1381</f>
        <v>3000000</v>
      </c>
      <c r="FSO1381" s="84" t="s">
        <v>5395</v>
      </c>
      <c r="FSP1381" s="84">
        <v>454</v>
      </c>
      <c r="FSQ1381" s="84" t="s">
        <v>3803</v>
      </c>
      <c r="FSR1381" s="84">
        <v>1000000</v>
      </c>
      <c r="FST1381" s="84">
        <f>FSS1381/FSR1381</f>
        <v>0</v>
      </c>
      <c r="FSU1381" s="84">
        <f>FSR1381-FSS1381</f>
        <v>1000000</v>
      </c>
      <c r="FSV1381" s="84">
        <v>2000000</v>
      </c>
      <c r="FSW1381" s="84">
        <v>0</v>
      </c>
      <c r="FSX1381" s="84">
        <f>FSW1381/FSV1381</f>
        <v>0</v>
      </c>
      <c r="FSY1381" s="84">
        <f>FSV1381-FSW1381</f>
        <v>2000000</v>
      </c>
      <c r="FSZ1381" s="84">
        <f>FSV1381+FSR1381</f>
        <v>3000000</v>
      </c>
      <c r="FTE1381" s="84" t="s">
        <v>5395</v>
      </c>
      <c r="FTF1381" s="84">
        <v>454</v>
      </c>
      <c r="FTG1381" s="84" t="s">
        <v>3803</v>
      </c>
      <c r="FTH1381" s="84">
        <v>1000000</v>
      </c>
      <c r="FTJ1381" s="84">
        <f>FTI1381/FTH1381</f>
        <v>0</v>
      </c>
      <c r="FTK1381" s="84">
        <f>FTH1381-FTI1381</f>
        <v>1000000</v>
      </c>
      <c r="FTL1381" s="84">
        <v>2000000</v>
      </c>
      <c r="FTM1381" s="84">
        <v>0</v>
      </c>
      <c r="FTN1381" s="84">
        <f>FTM1381/FTL1381</f>
        <v>0</v>
      </c>
      <c r="FTO1381" s="84">
        <f>FTL1381-FTM1381</f>
        <v>2000000</v>
      </c>
      <c r="FTP1381" s="84">
        <f>FTL1381+FTH1381</f>
        <v>3000000</v>
      </c>
      <c r="FTU1381" s="84" t="s">
        <v>5395</v>
      </c>
      <c r="FTV1381" s="84">
        <v>454</v>
      </c>
      <c r="FTW1381" s="84" t="s">
        <v>3803</v>
      </c>
      <c r="FTX1381" s="84">
        <v>1000000</v>
      </c>
      <c r="FTZ1381" s="84">
        <f>FTY1381/FTX1381</f>
        <v>0</v>
      </c>
      <c r="FUA1381" s="84">
        <f>FTX1381-FTY1381</f>
        <v>1000000</v>
      </c>
      <c r="FUB1381" s="84">
        <v>2000000</v>
      </c>
      <c r="FUC1381" s="84">
        <v>0</v>
      </c>
      <c r="FUD1381" s="84">
        <f>FUC1381/FUB1381</f>
        <v>0</v>
      </c>
      <c r="FUE1381" s="84">
        <f>FUB1381-FUC1381</f>
        <v>2000000</v>
      </c>
      <c r="FUF1381" s="84">
        <f>FUB1381+FTX1381</f>
        <v>3000000</v>
      </c>
      <c r="FUK1381" s="84" t="s">
        <v>5395</v>
      </c>
      <c r="FUL1381" s="84">
        <v>454</v>
      </c>
      <c r="FUM1381" s="84" t="s">
        <v>3803</v>
      </c>
      <c r="FUN1381" s="84">
        <v>1000000</v>
      </c>
      <c r="FUP1381" s="84">
        <f>FUO1381/FUN1381</f>
        <v>0</v>
      </c>
      <c r="FUQ1381" s="84">
        <f>FUN1381-FUO1381</f>
        <v>1000000</v>
      </c>
      <c r="FUR1381" s="84">
        <v>2000000</v>
      </c>
      <c r="FUS1381" s="84">
        <v>0</v>
      </c>
      <c r="FUT1381" s="84">
        <f>FUS1381/FUR1381</f>
        <v>0</v>
      </c>
      <c r="FUU1381" s="84">
        <f>FUR1381-FUS1381</f>
        <v>2000000</v>
      </c>
      <c r="FUV1381" s="84">
        <f>FUR1381+FUN1381</f>
        <v>3000000</v>
      </c>
      <c r="FVA1381" s="84" t="s">
        <v>5395</v>
      </c>
      <c r="FVB1381" s="84">
        <v>454</v>
      </c>
      <c r="FVC1381" s="84" t="s">
        <v>3803</v>
      </c>
      <c r="FVD1381" s="84">
        <v>1000000</v>
      </c>
      <c r="FVF1381" s="84">
        <f>FVE1381/FVD1381</f>
        <v>0</v>
      </c>
      <c r="FVG1381" s="84">
        <f>FVD1381-FVE1381</f>
        <v>1000000</v>
      </c>
      <c r="FVH1381" s="84">
        <v>2000000</v>
      </c>
      <c r="FVI1381" s="84">
        <v>0</v>
      </c>
      <c r="FVJ1381" s="84">
        <f>FVI1381/FVH1381</f>
        <v>0</v>
      </c>
      <c r="FVK1381" s="84">
        <f>FVH1381-FVI1381</f>
        <v>2000000</v>
      </c>
      <c r="FVL1381" s="84">
        <f>FVH1381+FVD1381</f>
        <v>3000000</v>
      </c>
      <c r="FVQ1381" s="84" t="s">
        <v>5395</v>
      </c>
      <c r="FVR1381" s="84">
        <v>454</v>
      </c>
      <c r="FVS1381" s="84" t="s">
        <v>3803</v>
      </c>
      <c r="FVT1381" s="84">
        <v>1000000</v>
      </c>
      <c r="FVV1381" s="84">
        <f>FVU1381/FVT1381</f>
        <v>0</v>
      </c>
      <c r="FVW1381" s="84">
        <f>FVT1381-FVU1381</f>
        <v>1000000</v>
      </c>
      <c r="FVX1381" s="84">
        <v>2000000</v>
      </c>
      <c r="FVY1381" s="84">
        <v>0</v>
      </c>
      <c r="FVZ1381" s="84">
        <f>FVY1381/FVX1381</f>
        <v>0</v>
      </c>
      <c r="FWA1381" s="84">
        <f>FVX1381-FVY1381</f>
        <v>2000000</v>
      </c>
      <c r="FWB1381" s="84">
        <f>FVX1381+FVT1381</f>
        <v>3000000</v>
      </c>
      <c r="FWG1381" s="84" t="s">
        <v>5395</v>
      </c>
      <c r="FWH1381" s="84">
        <v>454</v>
      </c>
      <c r="FWI1381" s="84" t="s">
        <v>3803</v>
      </c>
      <c r="FWJ1381" s="84">
        <v>1000000</v>
      </c>
      <c r="FWL1381" s="84">
        <f>FWK1381/FWJ1381</f>
        <v>0</v>
      </c>
      <c r="FWM1381" s="84">
        <f>FWJ1381-FWK1381</f>
        <v>1000000</v>
      </c>
      <c r="FWN1381" s="84">
        <v>2000000</v>
      </c>
      <c r="FWO1381" s="84">
        <v>0</v>
      </c>
      <c r="FWP1381" s="84">
        <f>FWO1381/FWN1381</f>
        <v>0</v>
      </c>
      <c r="FWQ1381" s="84">
        <f>FWN1381-FWO1381</f>
        <v>2000000</v>
      </c>
      <c r="FWR1381" s="84">
        <f>FWN1381+FWJ1381</f>
        <v>3000000</v>
      </c>
      <c r="FWW1381" s="84" t="s">
        <v>5395</v>
      </c>
      <c r="FWX1381" s="84">
        <v>454</v>
      </c>
      <c r="FWY1381" s="84" t="s">
        <v>3803</v>
      </c>
      <c r="FWZ1381" s="84">
        <v>1000000</v>
      </c>
      <c r="FXB1381" s="84">
        <f>FXA1381/FWZ1381</f>
        <v>0</v>
      </c>
      <c r="FXC1381" s="84">
        <f>FWZ1381-FXA1381</f>
        <v>1000000</v>
      </c>
      <c r="FXD1381" s="84">
        <v>2000000</v>
      </c>
      <c r="FXE1381" s="84">
        <v>0</v>
      </c>
      <c r="FXF1381" s="84">
        <f>FXE1381/FXD1381</f>
        <v>0</v>
      </c>
      <c r="FXG1381" s="84">
        <f>FXD1381-FXE1381</f>
        <v>2000000</v>
      </c>
      <c r="FXH1381" s="84">
        <f>FXD1381+FWZ1381</f>
        <v>3000000</v>
      </c>
      <c r="FXM1381" s="84" t="s">
        <v>5395</v>
      </c>
      <c r="FXN1381" s="84">
        <v>454</v>
      </c>
      <c r="FXO1381" s="84" t="s">
        <v>3803</v>
      </c>
      <c r="FXP1381" s="84">
        <v>1000000</v>
      </c>
      <c r="FXR1381" s="84">
        <f>FXQ1381/FXP1381</f>
        <v>0</v>
      </c>
      <c r="FXS1381" s="84">
        <f>FXP1381-FXQ1381</f>
        <v>1000000</v>
      </c>
      <c r="FXT1381" s="84">
        <v>2000000</v>
      </c>
      <c r="FXU1381" s="84">
        <v>0</v>
      </c>
      <c r="FXV1381" s="84">
        <f>FXU1381/FXT1381</f>
        <v>0</v>
      </c>
      <c r="FXW1381" s="84">
        <f>FXT1381-FXU1381</f>
        <v>2000000</v>
      </c>
      <c r="FXX1381" s="84">
        <f>FXT1381+FXP1381</f>
        <v>3000000</v>
      </c>
      <c r="FYC1381" s="84" t="s">
        <v>5395</v>
      </c>
      <c r="FYD1381" s="84">
        <v>454</v>
      </c>
      <c r="FYE1381" s="84" t="s">
        <v>3803</v>
      </c>
      <c r="FYF1381" s="84">
        <v>1000000</v>
      </c>
      <c r="FYH1381" s="84">
        <f>FYG1381/FYF1381</f>
        <v>0</v>
      </c>
      <c r="FYI1381" s="84">
        <f>FYF1381-FYG1381</f>
        <v>1000000</v>
      </c>
      <c r="FYJ1381" s="84">
        <v>2000000</v>
      </c>
      <c r="FYK1381" s="84">
        <v>0</v>
      </c>
      <c r="FYL1381" s="84">
        <f>FYK1381/FYJ1381</f>
        <v>0</v>
      </c>
      <c r="FYM1381" s="84">
        <f>FYJ1381-FYK1381</f>
        <v>2000000</v>
      </c>
      <c r="FYN1381" s="84">
        <f>FYJ1381+FYF1381</f>
        <v>3000000</v>
      </c>
      <c r="FYS1381" s="84" t="s">
        <v>5395</v>
      </c>
      <c r="FYT1381" s="84">
        <v>454</v>
      </c>
      <c r="FYU1381" s="84" t="s">
        <v>3803</v>
      </c>
      <c r="FYV1381" s="84">
        <v>1000000</v>
      </c>
      <c r="FYX1381" s="84">
        <f>FYW1381/FYV1381</f>
        <v>0</v>
      </c>
      <c r="FYY1381" s="84">
        <f>FYV1381-FYW1381</f>
        <v>1000000</v>
      </c>
      <c r="FYZ1381" s="84">
        <v>2000000</v>
      </c>
      <c r="FZA1381" s="84">
        <v>0</v>
      </c>
      <c r="FZB1381" s="84">
        <f>FZA1381/FYZ1381</f>
        <v>0</v>
      </c>
      <c r="FZC1381" s="84">
        <f>FYZ1381-FZA1381</f>
        <v>2000000</v>
      </c>
      <c r="FZD1381" s="84">
        <f>FYZ1381+FYV1381</f>
        <v>3000000</v>
      </c>
      <c r="FZI1381" s="84" t="s">
        <v>5395</v>
      </c>
      <c r="FZJ1381" s="84">
        <v>454</v>
      </c>
      <c r="FZK1381" s="84" t="s">
        <v>3803</v>
      </c>
      <c r="FZL1381" s="84">
        <v>1000000</v>
      </c>
      <c r="FZN1381" s="84">
        <f>FZM1381/FZL1381</f>
        <v>0</v>
      </c>
      <c r="FZO1381" s="84">
        <f>FZL1381-FZM1381</f>
        <v>1000000</v>
      </c>
      <c r="FZP1381" s="84">
        <v>2000000</v>
      </c>
      <c r="FZQ1381" s="84">
        <v>0</v>
      </c>
      <c r="FZR1381" s="84">
        <f>FZQ1381/FZP1381</f>
        <v>0</v>
      </c>
      <c r="FZS1381" s="84">
        <f>FZP1381-FZQ1381</f>
        <v>2000000</v>
      </c>
      <c r="FZT1381" s="84">
        <f>FZP1381+FZL1381</f>
        <v>3000000</v>
      </c>
      <c r="FZY1381" s="84" t="s">
        <v>5395</v>
      </c>
      <c r="FZZ1381" s="84">
        <v>454</v>
      </c>
      <c r="GAA1381" s="84" t="s">
        <v>3803</v>
      </c>
      <c r="GAB1381" s="84">
        <v>1000000</v>
      </c>
      <c r="GAD1381" s="84">
        <f>GAC1381/GAB1381</f>
        <v>0</v>
      </c>
      <c r="GAE1381" s="84">
        <f>GAB1381-GAC1381</f>
        <v>1000000</v>
      </c>
      <c r="GAF1381" s="84">
        <v>2000000</v>
      </c>
      <c r="GAG1381" s="84">
        <v>0</v>
      </c>
      <c r="GAH1381" s="84">
        <f>GAG1381/GAF1381</f>
        <v>0</v>
      </c>
      <c r="GAI1381" s="84">
        <f>GAF1381-GAG1381</f>
        <v>2000000</v>
      </c>
      <c r="GAJ1381" s="84">
        <f>GAF1381+GAB1381</f>
        <v>3000000</v>
      </c>
      <c r="GAO1381" s="84" t="s">
        <v>5395</v>
      </c>
      <c r="GAP1381" s="84">
        <v>454</v>
      </c>
      <c r="GAQ1381" s="84" t="s">
        <v>3803</v>
      </c>
      <c r="GAR1381" s="84">
        <v>1000000</v>
      </c>
      <c r="GAT1381" s="84">
        <f>GAS1381/GAR1381</f>
        <v>0</v>
      </c>
      <c r="GAU1381" s="84">
        <f>GAR1381-GAS1381</f>
        <v>1000000</v>
      </c>
      <c r="GAV1381" s="84">
        <v>2000000</v>
      </c>
      <c r="GAW1381" s="84">
        <v>0</v>
      </c>
      <c r="GAX1381" s="84">
        <f>GAW1381/GAV1381</f>
        <v>0</v>
      </c>
      <c r="GAY1381" s="84">
        <f>GAV1381-GAW1381</f>
        <v>2000000</v>
      </c>
      <c r="GAZ1381" s="84">
        <f>GAV1381+GAR1381</f>
        <v>3000000</v>
      </c>
      <c r="GBE1381" s="84" t="s">
        <v>5395</v>
      </c>
      <c r="GBF1381" s="84">
        <v>454</v>
      </c>
      <c r="GBG1381" s="84" t="s">
        <v>3803</v>
      </c>
      <c r="GBH1381" s="84">
        <v>1000000</v>
      </c>
      <c r="GBJ1381" s="84">
        <f>GBI1381/GBH1381</f>
        <v>0</v>
      </c>
      <c r="GBK1381" s="84">
        <f>GBH1381-GBI1381</f>
        <v>1000000</v>
      </c>
      <c r="GBL1381" s="84">
        <v>2000000</v>
      </c>
      <c r="GBM1381" s="84">
        <v>0</v>
      </c>
      <c r="GBN1381" s="84">
        <f>GBM1381/GBL1381</f>
        <v>0</v>
      </c>
      <c r="GBO1381" s="84">
        <f>GBL1381-GBM1381</f>
        <v>2000000</v>
      </c>
      <c r="GBP1381" s="84">
        <f>GBL1381+GBH1381</f>
        <v>3000000</v>
      </c>
      <c r="GBU1381" s="84" t="s">
        <v>5395</v>
      </c>
      <c r="GBV1381" s="84">
        <v>454</v>
      </c>
      <c r="GBW1381" s="84" t="s">
        <v>3803</v>
      </c>
      <c r="GBX1381" s="84">
        <v>1000000</v>
      </c>
      <c r="GBZ1381" s="84">
        <f>GBY1381/GBX1381</f>
        <v>0</v>
      </c>
      <c r="GCA1381" s="84">
        <f>GBX1381-GBY1381</f>
        <v>1000000</v>
      </c>
      <c r="GCB1381" s="84">
        <v>2000000</v>
      </c>
      <c r="GCC1381" s="84">
        <v>0</v>
      </c>
      <c r="GCD1381" s="84">
        <f>GCC1381/GCB1381</f>
        <v>0</v>
      </c>
      <c r="GCE1381" s="84">
        <f>GCB1381-GCC1381</f>
        <v>2000000</v>
      </c>
      <c r="GCF1381" s="84">
        <f>GCB1381+GBX1381</f>
        <v>3000000</v>
      </c>
      <c r="GCK1381" s="84" t="s">
        <v>5395</v>
      </c>
      <c r="GCL1381" s="84">
        <v>454</v>
      </c>
      <c r="GCM1381" s="84" t="s">
        <v>3803</v>
      </c>
      <c r="GCN1381" s="84">
        <v>1000000</v>
      </c>
      <c r="GCP1381" s="84">
        <f>GCO1381/GCN1381</f>
        <v>0</v>
      </c>
      <c r="GCQ1381" s="84">
        <f>GCN1381-GCO1381</f>
        <v>1000000</v>
      </c>
      <c r="GCR1381" s="84">
        <v>2000000</v>
      </c>
      <c r="GCS1381" s="84">
        <v>0</v>
      </c>
      <c r="GCT1381" s="84">
        <f>GCS1381/GCR1381</f>
        <v>0</v>
      </c>
      <c r="GCU1381" s="84">
        <f>GCR1381-GCS1381</f>
        <v>2000000</v>
      </c>
      <c r="GCV1381" s="84">
        <f>GCR1381+GCN1381</f>
        <v>3000000</v>
      </c>
      <c r="GDA1381" s="84" t="s">
        <v>5395</v>
      </c>
      <c r="GDB1381" s="84">
        <v>454</v>
      </c>
      <c r="GDC1381" s="84" t="s">
        <v>3803</v>
      </c>
      <c r="GDD1381" s="84">
        <v>1000000</v>
      </c>
      <c r="GDF1381" s="84">
        <f>GDE1381/GDD1381</f>
        <v>0</v>
      </c>
      <c r="GDG1381" s="84">
        <f>GDD1381-GDE1381</f>
        <v>1000000</v>
      </c>
      <c r="GDH1381" s="84">
        <v>2000000</v>
      </c>
      <c r="GDI1381" s="84">
        <v>0</v>
      </c>
      <c r="GDJ1381" s="84">
        <f>GDI1381/GDH1381</f>
        <v>0</v>
      </c>
      <c r="GDK1381" s="84">
        <f>GDH1381-GDI1381</f>
        <v>2000000</v>
      </c>
      <c r="GDL1381" s="84">
        <f>GDH1381+GDD1381</f>
        <v>3000000</v>
      </c>
      <c r="GDQ1381" s="84" t="s">
        <v>5395</v>
      </c>
      <c r="GDR1381" s="84">
        <v>454</v>
      </c>
      <c r="GDS1381" s="84" t="s">
        <v>3803</v>
      </c>
      <c r="GDT1381" s="84">
        <v>1000000</v>
      </c>
      <c r="GDV1381" s="84">
        <f>GDU1381/GDT1381</f>
        <v>0</v>
      </c>
      <c r="GDW1381" s="84">
        <f>GDT1381-GDU1381</f>
        <v>1000000</v>
      </c>
      <c r="GDX1381" s="84">
        <v>2000000</v>
      </c>
      <c r="GDY1381" s="84">
        <v>0</v>
      </c>
      <c r="GDZ1381" s="84">
        <f>GDY1381/GDX1381</f>
        <v>0</v>
      </c>
      <c r="GEA1381" s="84">
        <f>GDX1381-GDY1381</f>
        <v>2000000</v>
      </c>
      <c r="GEB1381" s="84">
        <f>GDX1381+GDT1381</f>
        <v>3000000</v>
      </c>
      <c r="GEG1381" s="84" t="s">
        <v>5395</v>
      </c>
      <c r="GEH1381" s="84">
        <v>454</v>
      </c>
      <c r="GEI1381" s="84" t="s">
        <v>3803</v>
      </c>
      <c r="GEJ1381" s="84">
        <v>1000000</v>
      </c>
      <c r="GEL1381" s="84">
        <f>GEK1381/GEJ1381</f>
        <v>0</v>
      </c>
      <c r="GEM1381" s="84">
        <f>GEJ1381-GEK1381</f>
        <v>1000000</v>
      </c>
      <c r="GEN1381" s="84">
        <v>2000000</v>
      </c>
      <c r="GEO1381" s="84">
        <v>0</v>
      </c>
      <c r="GEP1381" s="84">
        <f>GEO1381/GEN1381</f>
        <v>0</v>
      </c>
      <c r="GEQ1381" s="84">
        <f>GEN1381-GEO1381</f>
        <v>2000000</v>
      </c>
      <c r="GER1381" s="84">
        <f>GEN1381+GEJ1381</f>
        <v>3000000</v>
      </c>
      <c r="GEW1381" s="84" t="s">
        <v>5395</v>
      </c>
      <c r="GEX1381" s="84">
        <v>454</v>
      </c>
      <c r="GEY1381" s="84" t="s">
        <v>3803</v>
      </c>
      <c r="GEZ1381" s="84">
        <v>1000000</v>
      </c>
      <c r="GFB1381" s="84">
        <f>GFA1381/GEZ1381</f>
        <v>0</v>
      </c>
      <c r="GFC1381" s="84">
        <f>GEZ1381-GFA1381</f>
        <v>1000000</v>
      </c>
      <c r="GFD1381" s="84">
        <v>2000000</v>
      </c>
      <c r="GFE1381" s="84">
        <v>0</v>
      </c>
      <c r="GFF1381" s="84">
        <f>GFE1381/GFD1381</f>
        <v>0</v>
      </c>
      <c r="GFG1381" s="84">
        <f>GFD1381-GFE1381</f>
        <v>2000000</v>
      </c>
      <c r="GFH1381" s="84">
        <f>GFD1381+GEZ1381</f>
        <v>3000000</v>
      </c>
      <c r="GFM1381" s="84" t="s">
        <v>5395</v>
      </c>
      <c r="GFN1381" s="84">
        <v>454</v>
      </c>
      <c r="GFO1381" s="84" t="s">
        <v>3803</v>
      </c>
      <c r="GFP1381" s="84">
        <v>1000000</v>
      </c>
      <c r="GFR1381" s="84">
        <f>GFQ1381/GFP1381</f>
        <v>0</v>
      </c>
      <c r="GFS1381" s="84">
        <f>GFP1381-GFQ1381</f>
        <v>1000000</v>
      </c>
      <c r="GFT1381" s="84">
        <v>2000000</v>
      </c>
      <c r="GFU1381" s="84">
        <v>0</v>
      </c>
      <c r="GFV1381" s="84">
        <f>GFU1381/GFT1381</f>
        <v>0</v>
      </c>
      <c r="GFW1381" s="84">
        <f>GFT1381-GFU1381</f>
        <v>2000000</v>
      </c>
      <c r="GFX1381" s="84">
        <f>GFT1381+GFP1381</f>
        <v>3000000</v>
      </c>
      <c r="GGC1381" s="84" t="s">
        <v>5395</v>
      </c>
      <c r="GGD1381" s="84">
        <v>454</v>
      </c>
      <c r="GGE1381" s="84" t="s">
        <v>3803</v>
      </c>
      <c r="GGF1381" s="84">
        <v>1000000</v>
      </c>
      <c r="GGH1381" s="84">
        <f>GGG1381/GGF1381</f>
        <v>0</v>
      </c>
      <c r="GGI1381" s="84">
        <f>GGF1381-GGG1381</f>
        <v>1000000</v>
      </c>
      <c r="GGJ1381" s="84">
        <v>2000000</v>
      </c>
      <c r="GGK1381" s="84">
        <v>0</v>
      </c>
      <c r="GGL1381" s="84">
        <f>GGK1381/GGJ1381</f>
        <v>0</v>
      </c>
      <c r="GGM1381" s="84">
        <f>GGJ1381-GGK1381</f>
        <v>2000000</v>
      </c>
      <c r="GGN1381" s="84">
        <f>GGJ1381+GGF1381</f>
        <v>3000000</v>
      </c>
      <c r="GGS1381" s="84" t="s">
        <v>5395</v>
      </c>
      <c r="GGT1381" s="84">
        <v>454</v>
      </c>
      <c r="GGU1381" s="84" t="s">
        <v>3803</v>
      </c>
      <c r="GGV1381" s="84">
        <v>1000000</v>
      </c>
      <c r="GGX1381" s="84">
        <f>GGW1381/GGV1381</f>
        <v>0</v>
      </c>
      <c r="GGY1381" s="84">
        <f>GGV1381-GGW1381</f>
        <v>1000000</v>
      </c>
      <c r="GGZ1381" s="84">
        <v>2000000</v>
      </c>
      <c r="GHA1381" s="84">
        <v>0</v>
      </c>
      <c r="GHB1381" s="84">
        <f>GHA1381/GGZ1381</f>
        <v>0</v>
      </c>
      <c r="GHC1381" s="84">
        <f>GGZ1381-GHA1381</f>
        <v>2000000</v>
      </c>
      <c r="GHD1381" s="84">
        <f>GGZ1381+GGV1381</f>
        <v>3000000</v>
      </c>
      <c r="GHI1381" s="84" t="s">
        <v>5395</v>
      </c>
      <c r="GHJ1381" s="84">
        <v>454</v>
      </c>
      <c r="GHK1381" s="84" t="s">
        <v>3803</v>
      </c>
      <c r="GHL1381" s="84">
        <v>1000000</v>
      </c>
      <c r="GHN1381" s="84">
        <f>GHM1381/GHL1381</f>
        <v>0</v>
      </c>
      <c r="GHO1381" s="84">
        <f>GHL1381-GHM1381</f>
        <v>1000000</v>
      </c>
      <c r="GHP1381" s="84">
        <v>2000000</v>
      </c>
      <c r="GHQ1381" s="84">
        <v>0</v>
      </c>
      <c r="GHR1381" s="84">
        <f>GHQ1381/GHP1381</f>
        <v>0</v>
      </c>
      <c r="GHS1381" s="84">
        <f>GHP1381-GHQ1381</f>
        <v>2000000</v>
      </c>
      <c r="GHT1381" s="84">
        <f>GHP1381+GHL1381</f>
        <v>3000000</v>
      </c>
      <c r="GHY1381" s="84" t="s">
        <v>5395</v>
      </c>
      <c r="GHZ1381" s="84">
        <v>454</v>
      </c>
      <c r="GIA1381" s="84" t="s">
        <v>3803</v>
      </c>
      <c r="GIB1381" s="84">
        <v>1000000</v>
      </c>
      <c r="GID1381" s="84">
        <f>GIC1381/GIB1381</f>
        <v>0</v>
      </c>
      <c r="GIE1381" s="84">
        <f>GIB1381-GIC1381</f>
        <v>1000000</v>
      </c>
      <c r="GIF1381" s="84">
        <v>2000000</v>
      </c>
      <c r="GIG1381" s="84">
        <v>0</v>
      </c>
      <c r="GIH1381" s="84">
        <f>GIG1381/GIF1381</f>
        <v>0</v>
      </c>
      <c r="GII1381" s="84">
        <f>GIF1381-GIG1381</f>
        <v>2000000</v>
      </c>
      <c r="GIJ1381" s="84">
        <f>GIF1381+GIB1381</f>
        <v>3000000</v>
      </c>
      <c r="GIO1381" s="84" t="s">
        <v>5395</v>
      </c>
      <c r="GIP1381" s="84">
        <v>454</v>
      </c>
      <c r="GIQ1381" s="84" t="s">
        <v>3803</v>
      </c>
      <c r="GIR1381" s="84">
        <v>1000000</v>
      </c>
      <c r="GIT1381" s="84">
        <f>GIS1381/GIR1381</f>
        <v>0</v>
      </c>
      <c r="GIU1381" s="84">
        <f>GIR1381-GIS1381</f>
        <v>1000000</v>
      </c>
      <c r="GIV1381" s="84">
        <v>2000000</v>
      </c>
      <c r="GIW1381" s="84">
        <v>0</v>
      </c>
      <c r="GIX1381" s="84">
        <f>GIW1381/GIV1381</f>
        <v>0</v>
      </c>
      <c r="GIY1381" s="84">
        <f>GIV1381-GIW1381</f>
        <v>2000000</v>
      </c>
      <c r="GIZ1381" s="84">
        <f>GIV1381+GIR1381</f>
        <v>3000000</v>
      </c>
      <c r="GJE1381" s="84" t="s">
        <v>5395</v>
      </c>
      <c r="GJF1381" s="84">
        <v>454</v>
      </c>
      <c r="GJG1381" s="84" t="s">
        <v>3803</v>
      </c>
      <c r="GJH1381" s="84">
        <v>1000000</v>
      </c>
      <c r="GJJ1381" s="84">
        <f>GJI1381/GJH1381</f>
        <v>0</v>
      </c>
      <c r="GJK1381" s="84">
        <f>GJH1381-GJI1381</f>
        <v>1000000</v>
      </c>
      <c r="GJL1381" s="84">
        <v>2000000</v>
      </c>
      <c r="GJM1381" s="84">
        <v>0</v>
      </c>
      <c r="GJN1381" s="84">
        <f>GJM1381/GJL1381</f>
        <v>0</v>
      </c>
      <c r="GJO1381" s="84">
        <f>GJL1381-GJM1381</f>
        <v>2000000</v>
      </c>
      <c r="GJP1381" s="84">
        <f>GJL1381+GJH1381</f>
        <v>3000000</v>
      </c>
      <c r="GJU1381" s="84" t="s">
        <v>5395</v>
      </c>
      <c r="GJV1381" s="84">
        <v>454</v>
      </c>
      <c r="GJW1381" s="84" t="s">
        <v>3803</v>
      </c>
      <c r="GJX1381" s="84">
        <v>1000000</v>
      </c>
      <c r="GJZ1381" s="84">
        <f>GJY1381/GJX1381</f>
        <v>0</v>
      </c>
      <c r="GKA1381" s="84">
        <f>GJX1381-GJY1381</f>
        <v>1000000</v>
      </c>
      <c r="GKB1381" s="84">
        <v>2000000</v>
      </c>
      <c r="GKC1381" s="84">
        <v>0</v>
      </c>
      <c r="GKD1381" s="84">
        <f>GKC1381/GKB1381</f>
        <v>0</v>
      </c>
      <c r="GKE1381" s="84">
        <f>GKB1381-GKC1381</f>
        <v>2000000</v>
      </c>
      <c r="GKF1381" s="84">
        <f>GKB1381+GJX1381</f>
        <v>3000000</v>
      </c>
      <c r="GKK1381" s="84" t="s">
        <v>5395</v>
      </c>
      <c r="GKL1381" s="84">
        <v>454</v>
      </c>
      <c r="GKM1381" s="84" t="s">
        <v>3803</v>
      </c>
      <c r="GKN1381" s="84">
        <v>1000000</v>
      </c>
      <c r="GKP1381" s="84">
        <f>GKO1381/GKN1381</f>
        <v>0</v>
      </c>
      <c r="GKQ1381" s="84">
        <f>GKN1381-GKO1381</f>
        <v>1000000</v>
      </c>
      <c r="GKR1381" s="84">
        <v>2000000</v>
      </c>
      <c r="GKS1381" s="84">
        <v>0</v>
      </c>
      <c r="GKT1381" s="84">
        <f>GKS1381/GKR1381</f>
        <v>0</v>
      </c>
      <c r="GKU1381" s="84">
        <f>GKR1381-GKS1381</f>
        <v>2000000</v>
      </c>
      <c r="GKV1381" s="84">
        <f>GKR1381+GKN1381</f>
        <v>3000000</v>
      </c>
      <c r="GLA1381" s="84" t="s">
        <v>5395</v>
      </c>
      <c r="GLB1381" s="84">
        <v>454</v>
      </c>
      <c r="GLC1381" s="84" t="s">
        <v>3803</v>
      </c>
      <c r="GLD1381" s="84">
        <v>1000000</v>
      </c>
      <c r="GLF1381" s="84">
        <f>GLE1381/GLD1381</f>
        <v>0</v>
      </c>
      <c r="GLG1381" s="84">
        <f>GLD1381-GLE1381</f>
        <v>1000000</v>
      </c>
      <c r="GLH1381" s="84">
        <v>2000000</v>
      </c>
      <c r="GLI1381" s="84">
        <v>0</v>
      </c>
      <c r="GLJ1381" s="84">
        <f>GLI1381/GLH1381</f>
        <v>0</v>
      </c>
      <c r="GLK1381" s="84">
        <f>GLH1381-GLI1381</f>
        <v>2000000</v>
      </c>
      <c r="GLL1381" s="84">
        <f>GLH1381+GLD1381</f>
        <v>3000000</v>
      </c>
      <c r="GLQ1381" s="84" t="s">
        <v>5395</v>
      </c>
      <c r="GLR1381" s="84">
        <v>454</v>
      </c>
      <c r="GLS1381" s="84" t="s">
        <v>3803</v>
      </c>
      <c r="GLT1381" s="84">
        <v>1000000</v>
      </c>
      <c r="GLV1381" s="84">
        <f>GLU1381/GLT1381</f>
        <v>0</v>
      </c>
      <c r="GLW1381" s="84">
        <f>GLT1381-GLU1381</f>
        <v>1000000</v>
      </c>
      <c r="GLX1381" s="84">
        <v>2000000</v>
      </c>
      <c r="GLY1381" s="84">
        <v>0</v>
      </c>
      <c r="GLZ1381" s="84">
        <f>GLY1381/GLX1381</f>
        <v>0</v>
      </c>
      <c r="GMA1381" s="84">
        <f>GLX1381-GLY1381</f>
        <v>2000000</v>
      </c>
      <c r="GMB1381" s="84">
        <f>GLX1381+GLT1381</f>
        <v>3000000</v>
      </c>
      <c r="GMG1381" s="84" t="s">
        <v>5395</v>
      </c>
      <c r="GMH1381" s="84">
        <v>454</v>
      </c>
      <c r="GMI1381" s="84" t="s">
        <v>3803</v>
      </c>
      <c r="GMJ1381" s="84">
        <v>1000000</v>
      </c>
      <c r="GML1381" s="84">
        <f>GMK1381/GMJ1381</f>
        <v>0</v>
      </c>
      <c r="GMM1381" s="84">
        <f>GMJ1381-GMK1381</f>
        <v>1000000</v>
      </c>
      <c r="GMN1381" s="84">
        <v>2000000</v>
      </c>
      <c r="GMO1381" s="84">
        <v>0</v>
      </c>
      <c r="GMP1381" s="84">
        <f>GMO1381/GMN1381</f>
        <v>0</v>
      </c>
      <c r="GMQ1381" s="84">
        <f>GMN1381-GMO1381</f>
        <v>2000000</v>
      </c>
      <c r="GMR1381" s="84">
        <f>GMN1381+GMJ1381</f>
        <v>3000000</v>
      </c>
      <c r="GMW1381" s="84" t="s">
        <v>5395</v>
      </c>
      <c r="GMX1381" s="84">
        <v>454</v>
      </c>
      <c r="GMY1381" s="84" t="s">
        <v>3803</v>
      </c>
      <c r="GMZ1381" s="84">
        <v>1000000</v>
      </c>
      <c r="GNB1381" s="84">
        <f>GNA1381/GMZ1381</f>
        <v>0</v>
      </c>
      <c r="GNC1381" s="84">
        <f>GMZ1381-GNA1381</f>
        <v>1000000</v>
      </c>
      <c r="GND1381" s="84">
        <v>2000000</v>
      </c>
      <c r="GNE1381" s="84">
        <v>0</v>
      </c>
      <c r="GNF1381" s="84">
        <f>GNE1381/GND1381</f>
        <v>0</v>
      </c>
      <c r="GNG1381" s="84">
        <f>GND1381-GNE1381</f>
        <v>2000000</v>
      </c>
      <c r="GNH1381" s="84">
        <f>GND1381+GMZ1381</f>
        <v>3000000</v>
      </c>
      <c r="GNM1381" s="84" t="s">
        <v>5395</v>
      </c>
      <c r="GNN1381" s="84">
        <v>454</v>
      </c>
      <c r="GNO1381" s="84" t="s">
        <v>3803</v>
      </c>
      <c r="GNP1381" s="84">
        <v>1000000</v>
      </c>
      <c r="GNR1381" s="84">
        <f>GNQ1381/GNP1381</f>
        <v>0</v>
      </c>
      <c r="GNS1381" s="84">
        <f>GNP1381-GNQ1381</f>
        <v>1000000</v>
      </c>
      <c r="GNT1381" s="84">
        <v>2000000</v>
      </c>
      <c r="GNU1381" s="84">
        <v>0</v>
      </c>
      <c r="GNV1381" s="84">
        <f>GNU1381/GNT1381</f>
        <v>0</v>
      </c>
      <c r="GNW1381" s="84">
        <f>GNT1381-GNU1381</f>
        <v>2000000</v>
      </c>
      <c r="GNX1381" s="84">
        <f>GNT1381+GNP1381</f>
        <v>3000000</v>
      </c>
      <c r="GOC1381" s="84" t="s">
        <v>5395</v>
      </c>
      <c r="GOD1381" s="84">
        <v>454</v>
      </c>
      <c r="GOE1381" s="84" t="s">
        <v>3803</v>
      </c>
      <c r="GOF1381" s="84">
        <v>1000000</v>
      </c>
      <c r="GOH1381" s="84">
        <f>GOG1381/GOF1381</f>
        <v>0</v>
      </c>
      <c r="GOI1381" s="84">
        <f>GOF1381-GOG1381</f>
        <v>1000000</v>
      </c>
      <c r="GOJ1381" s="84">
        <v>2000000</v>
      </c>
      <c r="GOK1381" s="84">
        <v>0</v>
      </c>
      <c r="GOL1381" s="84">
        <f>GOK1381/GOJ1381</f>
        <v>0</v>
      </c>
      <c r="GOM1381" s="84">
        <f>GOJ1381-GOK1381</f>
        <v>2000000</v>
      </c>
      <c r="GON1381" s="84">
        <f>GOJ1381+GOF1381</f>
        <v>3000000</v>
      </c>
      <c r="GOS1381" s="84" t="s">
        <v>5395</v>
      </c>
      <c r="GOT1381" s="84">
        <v>454</v>
      </c>
      <c r="GOU1381" s="84" t="s">
        <v>3803</v>
      </c>
      <c r="GOV1381" s="84">
        <v>1000000</v>
      </c>
      <c r="GOX1381" s="84">
        <f>GOW1381/GOV1381</f>
        <v>0</v>
      </c>
      <c r="GOY1381" s="84">
        <f>GOV1381-GOW1381</f>
        <v>1000000</v>
      </c>
      <c r="GOZ1381" s="84">
        <v>2000000</v>
      </c>
      <c r="GPA1381" s="84">
        <v>0</v>
      </c>
      <c r="GPB1381" s="84">
        <f>GPA1381/GOZ1381</f>
        <v>0</v>
      </c>
      <c r="GPC1381" s="84">
        <f>GOZ1381-GPA1381</f>
        <v>2000000</v>
      </c>
      <c r="GPD1381" s="84">
        <f>GOZ1381+GOV1381</f>
        <v>3000000</v>
      </c>
      <c r="GPI1381" s="84" t="s">
        <v>5395</v>
      </c>
      <c r="GPJ1381" s="84">
        <v>454</v>
      </c>
      <c r="GPK1381" s="84" t="s">
        <v>3803</v>
      </c>
      <c r="GPL1381" s="84">
        <v>1000000</v>
      </c>
      <c r="GPN1381" s="84">
        <f>GPM1381/GPL1381</f>
        <v>0</v>
      </c>
      <c r="GPO1381" s="84">
        <f>GPL1381-GPM1381</f>
        <v>1000000</v>
      </c>
      <c r="GPP1381" s="84">
        <v>2000000</v>
      </c>
      <c r="GPQ1381" s="84">
        <v>0</v>
      </c>
      <c r="GPR1381" s="84">
        <f>GPQ1381/GPP1381</f>
        <v>0</v>
      </c>
      <c r="GPS1381" s="84">
        <f>GPP1381-GPQ1381</f>
        <v>2000000</v>
      </c>
      <c r="GPT1381" s="84">
        <f>GPP1381+GPL1381</f>
        <v>3000000</v>
      </c>
      <c r="GPY1381" s="84" t="s">
        <v>5395</v>
      </c>
      <c r="GPZ1381" s="84">
        <v>454</v>
      </c>
      <c r="GQA1381" s="84" t="s">
        <v>3803</v>
      </c>
      <c r="GQB1381" s="84">
        <v>1000000</v>
      </c>
      <c r="GQD1381" s="84">
        <f>GQC1381/GQB1381</f>
        <v>0</v>
      </c>
      <c r="GQE1381" s="84">
        <f>GQB1381-GQC1381</f>
        <v>1000000</v>
      </c>
      <c r="GQF1381" s="84">
        <v>2000000</v>
      </c>
      <c r="GQG1381" s="84">
        <v>0</v>
      </c>
      <c r="GQH1381" s="84">
        <f>GQG1381/GQF1381</f>
        <v>0</v>
      </c>
      <c r="GQI1381" s="84">
        <f>GQF1381-GQG1381</f>
        <v>2000000</v>
      </c>
      <c r="GQJ1381" s="84">
        <f>GQF1381+GQB1381</f>
        <v>3000000</v>
      </c>
      <c r="GQO1381" s="84" t="s">
        <v>5395</v>
      </c>
      <c r="GQP1381" s="84">
        <v>454</v>
      </c>
      <c r="GQQ1381" s="84" t="s">
        <v>3803</v>
      </c>
      <c r="GQR1381" s="84">
        <v>1000000</v>
      </c>
      <c r="GQT1381" s="84">
        <f>GQS1381/GQR1381</f>
        <v>0</v>
      </c>
      <c r="GQU1381" s="84">
        <f>GQR1381-GQS1381</f>
        <v>1000000</v>
      </c>
      <c r="GQV1381" s="84">
        <v>2000000</v>
      </c>
      <c r="GQW1381" s="84">
        <v>0</v>
      </c>
      <c r="GQX1381" s="84">
        <f>GQW1381/GQV1381</f>
        <v>0</v>
      </c>
      <c r="GQY1381" s="84">
        <f>GQV1381-GQW1381</f>
        <v>2000000</v>
      </c>
      <c r="GQZ1381" s="84">
        <f>GQV1381+GQR1381</f>
        <v>3000000</v>
      </c>
      <c r="GRE1381" s="84" t="s">
        <v>5395</v>
      </c>
      <c r="GRF1381" s="84">
        <v>454</v>
      </c>
      <c r="GRG1381" s="84" t="s">
        <v>3803</v>
      </c>
      <c r="GRH1381" s="84">
        <v>1000000</v>
      </c>
      <c r="GRJ1381" s="84">
        <f>GRI1381/GRH1381</f>
        <v>0</v>
      </c>
      <c r="GRK1381" s="84">
        <f>GRH1381-GRI1381</f>
        <v>1000000</v>
      </c>
      <c r="GRL1381" s="84">
        <v>2000000</v>
      </c>
      <c r="GRM1381" s="84">
        <v>0</v>
      </c>
      <c r="GRN1381" s="84">
        <f>GRM1381/GRL1381</f>
        <v>0</v>
      </c>
      <c r="GRO1381" s="84">
        <f>GRL1381-GRM1381</f>
        <v>2000000</v>
      </c>
      <c r="GRP1381" s="84">
        <f>GRL1381+GRH1381</f>
        <v>3000000</v>
      </c>
      <c r="GRU1381" s="84" t="s">
        <v>5395</v>
      </c>
      <c r="GRV1381" s="84">
        <v>454</v>
      </c>
      <c r="GRW1381" s="84" t="s">
        <v>3803</v>
      </c>
      <c r="GRX1381" s="84">
        <v>1000000</v>
      </c>
      <c r="GRZ1381" s="84">
        <f>GRY1381/GRX1381</f>
        <v>0</v>
      </c>
      <c r="GSA1381" s="84">
        <f>GRX1381-GRY1381</f>
        <v>1000000</v>
      </c>
      <c r="GSB1381" s="84">
        <v>2000000</v>
      </c>
      <c r="GSC1381" s="84">
        <v>0</v>
      </c>
      <c r="GSD1381" s="84">
        <f>GSC1381/GSB1381</f>
        <v>0</v>
      </c>
      <c r="GSE1381" s="84">
        <f>GSB1381-GSC1381</f>
        <v>2000000</v>
      </c>
      <c r="GSF1381" s="84">
        <f>GSB1381+GRX1381</f>
        <v>3000000</v>
      </c>
      <c r="GSK1381" s="84" t="s">
        <v>5395</v>
      </c>
      <c r="GSL1381" s="84">
        <v>454</v>
      </c>
      <c r="GSM1381" s="84" t="s">
        <v>3803</v>
      </c>
      <c r="GSN1381" s="84">
        <v>1000000</v>
      </c>
      <c r="GSP1381" s="84">
        <f>GSO1381/GSN1381</f>
        <v>0</v>
      </c>
      <c r="GSQ1381" s="84">
        <f>GSN1381-GSO1381</f>
        <v>1000000</v>
      </c>
      <c r="GSR1381" s="84">
        <v>2000000</v>
      </c>
      <c r="GSS1381" s="84">
        <v>0</v>
      </c>
      <c r="GST1381" s="84">
        <f>GSS1381/GSR1381</f>
        <v>0</v>
      </c>
      <c r="GSU1381" s="84">
        <f>GSR1381-GSS1381</f>
        <v>2000000</v>
      </c>
      <c r="GSV1381" s="84">
        <f>GSR1381+GSN1381</f>
        <v>3000000</v>
      </c>
      <c r="GTA1381" s="84" t="s">
        <v>5395</v>
      </c>
      <c r="GTB1381" s="84">
        <v>454</v>
      </c>
      <c r="GTC1381" s="84" t="s">
        <v>3803</v>
      </c>
      <c r="GTD1381" s="84">
        <v>1000000</v>
      </c>
      <c r="GTF1381" s="84">
        <f>GTE1381/GTD1381</f>
        <v>0</v>
      </c>
      <c r="GTG1381" s="84">
        <f>GTD1381-GTE1381</f>
        <v>1000000</v>
      </c>
      <c r="GTH1381" s="84">
        <v>2000000</v>
      </c>
      <c r="GTI1381" s="84">
        <v>0</v>
      </c>
      <c r="GTJ1381" s="84">
        <f>GTI1381/GTH1381</f>
        <v>0</v>
      </c>
      <c r="GTK1381" s="84">
        <f>GTH1381-GTI1381</f>
        <v>2000000</v>
      </c>
      <c r="GTL1381" s="84">
        <f>GTH1381+GTD1381</f>
        <v>3000000</v>
      </c>
      <c r="GTQ1381" s="84" t="s">
        <v>5395</v>
      </c>
      <c r="GTR1381" s="84">
        <v>454</v>
      </c>
      <c r="GTS1381" s="84" t="s">
        <v>3803</v>
      </c>
      <c r="GTT1381" s="84">
        <v>1000000</v>
      </c>
      <c r="GTV1381" s="84">
        <f>GTU1381/GTT1381</f>
        <v>0</v>
      </c>
      <c r="GTW1381" s="84">
        <f>GTT1381-GTU1381</f>
        <v>1000000</v>
      </c>
      <c r="GTX1381" s="84">
        <v>2000000</v>
      </c>
      <c r="GTY1381" s="84">
        <v>0</v>
      </c>
      <c r="GTZ1381" s="84">
        <f>GTY1381/GTX1381</f>
        <v>0</v>
      </c>
      <c r="GUA1381" s="84">
        <f>GTX1381-GTY1381</f>
        <v>2000000</v>
      </c>
      <c r="GUB1381" s="84">
        <f>GTX1381+GTT1381</f>
        <v>3000000</v>
      </c>
      <c r="GUG1381" s="84" t="s">
        <v>5395</v>
      </c>
      <c r="GUH1381" s="84">
        <v>454</v>
      </c>
      <c r="GUI1381" s="84" t="s">
        <v>3803</v>
      </c>
      <c r="GUJ1381" s="84">
        <v>1000000</v>
      </c>
      <c r="GUL1381" s="84">
        <f>GUK1381/GUJ1381</f>
        <v>0</v>
      </c>
      <c r="GUM1381" s="84">
        <f>GUJ1381-GUK1381</f>
        <v>1000000</v>
      </c>
      <c r="GUN1381" s="84">
        <v>2000000</v>
      </c>
      <c r="GUO1381" s="84">
        <v>0</v>
      </c>
      <c r="GUP1381" s="84">
        <f>GUO1381/GUN1381</f>
        <v>0</v>
      </c>
      <c r="GUQ1381" s="84">
        <f>GUN1381-GUO1381</f>
        <v>2000000</v>
      </c>
      <c r="GUR1381" s="84">
        <f>GUN1381+GUJ1381</f>
        <v>3000000</v>
      </c>
      <c r="GUW1381" s="84" t="s">
        <v>5395</v>
      </c>
      <c r="GUX1381" s="84">
        <v>454</v>
      </c>
      <c r="GUY1381" s="84" t="s">
        <v>3803</v>
      </c>
      <c r="GUZ1381" s="84">
        <v>1000000</v>
      </c>
      <c r="GVB1381" s="84">
        <f>GVA1381/GUZ1381</f>
        <v>0</v>
      </c>
      <c r="GVC1381" s="84">
        <f>GUZ1381-GVA1381</f>
        <v>1000000</v>
      </c>
      <c r="GVD1381" s="84">
        <v>2000000</v>
      </c>
      <c r="GVE1381" s="84">
        <v>0</v>
      </c>
      <c r="GVF1381" s="84">
        <f>GVE1381/GVD1381</f>
        <v>0</v>
      </c>
      <c r="GVG1381" s="84">
        <f>GVD1381-GVE1381</f>
        <v>2000000</v>
      </c>
      <c r="GVH1381" s="84">
        <f>GVD1381+GUZ1381</f>
        <v>3000000</v>
      </c>
      <c r="GVM1381" s="84" t="s">
        <v>5395</v>
      </c>
      <c r="GVN1381" s="84">
        <v>454</v>
      </c>
      <c r="GVO1381" s="84" t="s">
        <v>3803</v>
      </c>
      <c r="GVP1381" s="84">
        <v>1000000</v>
      </c>
      <c r="GVR1381" s="84">
        <f>GVQ1381/GVP1381</f>
        <v>0</v>
      </c>
      <c r="GVS1381" s="84">
        <f>GVP1381-GVQ1381</f>
        <v>1000000</v>
      </c>
      <c r="GVT1381" s="84">
        <v>2000000</v>
      </c>
      <c r="GVU1381" s="84">
        <v>0</v>
      </c>
      <c r="GVV1381" s="84">
        <f>GVU1381/GVT1381</f>
        <v>0</v>
      </c>
      <c r="GVW1381" s="84">
        <f>GVT1381-GVU1381</f>
        <v>2000000</v>
      </c>
      <c r="GVX1381" s="84">
        <f>GVT1381+GVP1381</f>
        <v>3000000</v>
      </c>
      <c r="GWC1381" s="84" t="s">
        <v>5395</v>
      </c>
      <c r="GWD1381" s="84">
        <v>454</v>
      </c>
      <c r="GWE1381" s="84" t="s">
        <v>3803</v>
      </c>
      <c r="GWF1381" s="84">
        <v>1000000</v>
      </c>
      <c r="GWH1381" s="84">
        <f>GWG1381/GWF1381</f>
        <v>0</v>
      </c>
      <c r="GWI1381" s="84">
        <f>GWF1381-GWG1381</f>
        <v>1000000</v>
      </c>
      <c r="GWJ1381" s="84">
        <v>2000000</v>
      </c>
      <c r="GWK1381" s="84">
        <v>0</v>
      </c>
      <c r="GWL1381" s="84">
        <f>GWK1381/GWJ1381</f>
        <v>0</v>
      </c>
      <c r="GWM1381" s="84">
        <f>GWJ1381-GWK1381</f>
        <v>2000000</v>
      </c>
      <c r="GWN1381" s="84">
        <f>GWJ1381+GWF1381</f>
        <v>3000000</v>
      </c>
      <c r="GWS1381" s="84" t="s">
        <v>5395</v>
      </c>
      <c r="GWT1381" s="84">
        <v>454</v>
      </c>
      <c r="GWU1381" s="84" t="s">
        <v>3803</v>
      </c>
      <c r="GWV1381" s="84">
        <v>1000000</v>
      </c>
      <c r="GWX1381" s="84">
        <f>GWW1381/GWV1381</f>
        <v>0</v>
      </c>
      <c r="GWY1381" s="84">
        <f>GWV1381-GWW1381</f>
        <v>1000000</v>
      </c>
      <c r="GWZ1381" s="84">
        <v>2000000</v>
      </c>
      <c r="GXA1381" s="84">
        <v>0</v>
      </c>
      <c r="GXB1381" s="84">
        <f>GXA1381/GWZ1381</f>
        <v>0</v>
      </c>
      <c r="GXC1381" s="84">
        <f>GWZ1381-GXA1381</f>
        <v>2000000</v>
      </c>
      <c r="GXD1381" s="84">
        <f>GWZ1381+GWV1381</f>
        <v>3000000</v>
      </c>
      <c r="GXI1381" s="84" t="s">
        <v>5395</v>
      </c>
      <c r="GXJ1381" s="84">
        <v>454</v>
      </c>
      <c r="GXK1381" s="84" t="s">
        <v>3803</v>
      </c>
      <c r="GXL1381" s="84">
        <v>1000000</v>
      </c>
      <c r="GXN1381" s="84">
        <f>GXM1381/GXL1381</f>
        <v>0</v>
      </c>
      <c r="GXO1381" s="84">
        <f>GXL1381-GXM1381</f>
        <v>1000000</v>
      </c>
      <c r="GXP1381" s="84">
        <v>2000000</v>
      </c>
      <c r="GXQ1381" s="84">
        <v>0</v>
      </c>
      <c r="GXR1381" s="84">
        <f>GXQ1381/GXP1381</f>
        <v>0</v>
      </c>
      <c r="GXS1381" s="84">
        <f>GXP1381-GXQ1381</f>
        <v>2000000</v>
      </c>
      <c r="GXT1381" s="84">
        <f>GXP1381+GXL1381</f>
        <v>3000000</v>
      </c>
      <c r="GXY1381" s="84" t="s">
        <v>5395</v>
      </c>
      <c r="GXZ1381" s="84">
        <v>454</v>
      </c>
      <c r="GYA1381" s="84" t="s">
        <v>3803</v>
      </c>
      <c r="GYB1381" s="84">
        <v>1000000</v>
      </c>
      <c r="GYD1381" s="84">
        <f>GYC1381/GYB1381</f>
        <v>0</v>
      </c>
      <c r="GYE1381" s="84">
        <f>GYB1381-GYC1381</f>
        <v>1000000</v>
      </c>
      <c r="GYF1381" s="84">
        <v>2000000</v>
      </c>
      <c r="GYG1381" s="84">
        <v>0</v>
      </c>
      <c r="GYH1381" s="84">
        <f>GYG1381/GYF1381</f>
        <v>0</v>
      </c>
      <c r="GYI1381" s="84">
        <f>GYF1381-GYG1381</f>
        <v>2000000</v>
      </c>
      <c r="GYJ1381" s="84">
        <f>GYF1381+GYB1381</f>
        <v>3000000</v>
      </c>
      <c r="GYO1381" s="84" t="s">
        <v>5395</v>
      </c>
      <c r="GYP1381" s="84">
        <v>454</v>
      </c>
      <c r="GYQ1381" s="84" t="s">
        <v>3803</v>
      </c>
      <c r="GYR1381" s="84">
        <v>1000000</v>
      </c>
      <c r="GYT1381" s="84">
        <f>GYS1381/GYR1381</f>
        <v>0</v>
      </c>
      <c r="GYU1381" s="84">
        <f>GYR1381-GYS1381</f>
        <v>1000000</v>
      </c>
      <c r="GYV1381" s="84">
        <v>2000000</v>
      </c>
      <c r="GYW1381" s="84">
        <v>0</v>
      </c>
      <c r="GYX1381" s="84">
        <f>GYW1381/GYV1381</f>
        <v>0</v>
      </c>
      <c r="GYY1381" s="84">
        <f>GYV1381-GYW1381</f>
        <v>2000000</v>
      </c>
      <c r="GYZ1381" s="84">
        <f>GYV1381+GYR1381</f>
        <v>3000000</v>
      </c>
      <c r="GZE1381" s="84" t="s">
        <v>5395</v>
      </c>
      <c r="GZF1381" s="84">
        <v>454</v>
      </c>
      <c r="GZG1381" s="84" t="s">
        <v>3803</v>
      </c>
      <c r="GZH1381" s="84">
        <v>1000000</v>
      </c>
      <c r="GZJ1381" s="84">
        <f>GZI1381/GZH1381</f>
        <v>0</v>
      </c>
      <c r="GZK1381" s="84">
        <f>GZH1381-GZI1381</f>
        <v>1000000</v>
      </c>
      <c r="GZL1381" s="84">
        <v>2000000</v>
      </c>
      <c r="GZM1381" s="84">
        <v>0</v>
      </c>
      <c r="GZN1381" s="84">
        <f>GZM1381/GZL1381</f>
        <v>0</v>
      </c>
      <c r="GZO1381" s="84">
        <f>GZL1381-GZM1381</f>
        <v>2000000</v>
      </c>
      <c r="GZP1381" s="84">
        <f>GZL1381+GZH1381</f>
        <v>3000000</v>
      </c>
      <c r="GZU1381" s="84" t="s">
        <v>5395</v>
      </c>
      <c r="GZV1381" s="84">
        <v>454</v>
      </c>
      <c r="GZW1381" s="84" t="s">
        <v>3803</v>
      </c>
      <c r="GZX1381" s="84">
        <v>1000000</v>
      </c>
      <c r="GZZ1381" s="84">
        <f>GZY1381/GZX1381</f>
        <v>0</v>
      </c>
      <c r="HAA1381" s="84">
        <f>GZX1381-GZY1381</f>
        <v>1000000</v>
      </c>
      <c r="HAB1381" s="84">
        <v>2000000</v>
      </c>
      <c r="HAC1381" s="84">
        <v>0</v>
      </c>
      <c r="HAD1381" s="84">
        <f>HAC1381/HAB1381</f>
        <v>0</v>
      </c>
      <c r="HAE1381" s="84">
        <f>HAB1381-HAC1381</f>
        <v>2000000</v>
      </c>
      <c r="HAF1381" s="84">
        <f>HAB1381+GZX1381</f>
        <v>3000000</v>
      </c>
      <c r="HAK1381" s="84" t="s">
        <v>5395</v>
      </c>
      <c r="HAL1381" s="84">
        <v>454</v>
      </c>
      <c r="HAM1381" s="84" t="s">
        <v>3803</v>
      </c>
      <c r="HAN1381" s="84">
        <v>1000000</v>
      </c>
      <c r="HAP1381" s="84">
        <f>HAO1381/HAN1381</f>
        <v>0</v>
      </c>
      <c r="HAQ1381" s="84">
        <f>HAN1381-HAO1381</f>
        <v>1000000</v>
      </c>
      <c r="HAR1381" s="84">
        <v>2000000</v>
      </c>
      <c r="HAS1381" s="84">
        <v>0</v>
      </c>
      <c r="HAT1381" s="84">
        <f>HAS1381/HAR1381</f>
        <v>0</v>
      </c>
      <c r="HAU1381" s="84">
        <f>HAR1381-HAS1381</f>
        <v>2000000</v>
      </c>
      <c r="HAV1381" s="84">
        <f>HAR1381+HAN1381</f>
        <v>3000000</v>
      </c>
      <c r="HBA1381" s="84" t="s">
        <v>5395</v>
      </c>
      <c r="HBB1381" s="84">
        <v>454</v>
      </c>
      <c r="HBC1381" s="84" t="s">
        <v>3803</v>
      </c>
      <c r="HBD1381" s="84">
        <v>1000000</v>
      </c>
      <c r="HBF1381" s="84">
        <f>HBE1381/HBD1381</f>
        <v>0</v>
      </c>
      <c r="HBG1381" s="84">
        <f>HBD1381-HBE1381</f>
        <v>1000000</v>
      </c>
      <c r="HBH1381" s="84">
        <v>2000000</v>
      </c>
      <c r="HBI1381" s="84">
        <v>0</v>
      </c>
      <c r="HBJ1381" s="84">
        <f>HBI1381/HBH1381</f>
        <v>0</v>
      </c>
      <c r="HBK1381" s="84">
        <f>HBH1381-HBI1381</f>
        <v>2000000</v>
      </c>
      <c r="HBL1381" s="84">
        <f>HBH1381+HBD1381</f>
        <v>3000000</v>
      </c>
      <c r="HBQ1381" s="84" t="s">
        <v>5395</v>
      </c>
      <c r="HBR1381" s="84">
        <v>454</v>
      </c>
      <c r="HBS1381" s="84" t="s">
        <v>3803</v>
      </c>
      <c r="HBT1381" s="84">
        <v>1000000</v>
      </c>
      <c r="HBV1381" s="84">
        <f>HBU1381/HBT1381</f>
        <v>0</v>
      </c>
      <c r="HBW1381" s="84">
        <f>HBT1381-HBU1381</f>
        <v>1000000</v>
      </c>
      <c r="HBX1381" s="84">
        <v>2000000</v>
      </c>
      <c r="HBY1381" s="84">
        <v>0</v>
      </c>
      <c r="HBZ1381" s="84">
        <f>HBY1381/HBX1381</f>
        <v>0</v>
      </c>
      <c r="HCA1381" s="84">
        <f>HBX1381-HBY1381</f>
        <v>2000000</v>
      </c>
      <c r="HCB1381" s="84">
        <f>HBX1381+HBT1381</f>
        <v>3000000</v>
      </c>
      <c r="HCG1381" s="84" t="s">
        <v>5395</v>
      </c>
      <c r="HCH1381" s="84">
        <v>454</v>
      </c>
      <c r="HCI1381" s="84" t="s">
        <v>3803</v>
      </c>
      <c r="HCJ1381" s="84">
        <v>1000000</v>
      </c>
      <c r="HCL1381" s="84">
        <f>HCK1381/HCJ1381</f>
        <v>0</v>
      </c>
      <c r="HCM1381" s="84">
        <f>HCJ1381-HCK1381</f>
        <v>1000000</v>
      </c>
      <c r="HCN1381" s="84">
        <v>2000000</v>
      </c>
      <c r="HCO1381" s="84">
        <v>0</v>
      </c>
      <c r="HCP1381" s="84">
        <f>HCO1381/HCN1381</f>
        <v>0</v>
      </c>
      <c r="HCQ1381" s="84">
        <f>HCN1381-HCO1381</f>
        <v>2000000</v>
      </c>
      <c r="HCR1381" s="84">
        <f>HCN1381+HCJ1381</f>
        <v>3000000</v>
      </c>
      <c r="HCW1381" s="84" t="s">
        <v>5395</v>
      </c>
      <c r="HCX1381" s="84">
        <v>454</v>
      </c>
      <c r="HCY1381" s="84" t="s">
        <v>3803</v>
      </c>
      <c r="HCZ1381" s="84">
        <v>1000000</v>
      </c>
      <c r="HDB1381" s="84">
        <f>HDA1381/HCZ1381</f>
        <v>0</v>
      </c>
      <c r="HDC1381" s="84">
        <f>HCZ1381-HDA1381</f>
        <v>1000000</v>
      </c>
      <c r="HDD1381" s="84">
        <v>2000000</v>
      </c>
      <c r="HDE1381" s="84">
        <v>0</v>
      </c>
      <c r="HDF1381" s="84">
        <f>HDE1381/HDD1381</f>
        <v>0</v>
      </c>
      <c r="HDG1381" s="84">
        <f>HDD1381-HDE1381</f>
        <v>2000000</v>
      </c>
      <c r="HDH1381" s="84">
        <f>HDD1381+HCZ1381</f>
        <v>3000000</v>
      </c>
      <c r="HDM1381" s="84" t="s">
        <v>5395</v>
      </c>
      <c r="HDN1381" s="84">
        <v>454</v>
      </c>
      <c r="HDO1381" s="84" t="s">
        <v>3803</v>
      </c>
      <c r="HDP1381" s="84">
        <v>1000000</v>
      </c>
      <c r="HDR1381" s="84">
        <f>HDQ1381/HDP1381</f>
        <v>0</v>
      </c>
      <c r="HDS1381" s="84">
        <f>HDP1381-HDQ1381</f>
        <v>1000000</v>
      </c>
      <c r="HDT1381" s="84">
        <v>2000000</v>
      </c>
      <c r="HDU1381" s="84">
        <v>0</v>
      </c>
      <c r="HDV1381" s="84">
        <f>HDU1381/HDT1381</f>
        <v>0</v>
      </c>
      <c r="HDW1381" s="84">
        <f>HDT1381-HDU1381</f>
        <v>2000000</v>
      </c>
      <c r="HDX1381" s="84">
        <f>HDT1381+HDP1381</f>
        <v>3000000</v>
      </c>
      <c r="HEC1381" s="84" t="s">
        <v>5395</v>
      </c>
      <c r="HED1381" s="84">
        <v>454</v>
      </c>
      <c r="HEE1381" s="84" t="s">
        <v>3803</v>
      </c>
      <c r="HEF1381" s="84">
        <v>1000000</v>
      </c>
      <c r="HEH1381" s="84">
        <f>HEG1381/HEF1381</f>
        <v>0</v>
      </c>
      <c r="HEI1381" s="84">
        <f>HEF1381-HEG1381</f>
        <v>1000000</v>
      </c>
      <c r="HEJ1381" s="84">
        <v>2000000</v>
      </c>
      <c r="HEK1381" s="84">
        <v>0</v>
      </c>
      <c r="HEL1381" s="84">
        <f>HEK1381/HEJ1381</f>
        <v>0</v>
      </c>
      <c r="HEM1381" s="84">
        <f>HEJ1381-HEK1381</f>
        <v>2000000</v>
      </c>
      <c r="HEN1381" s="84">
        <f>HEJ1381+HEF1381</f>
        <v>3000000</v>
      </c>
      <c r="HES1381" s="84" t="s">
        <v>5395</v>
      </c>
      <c r="HET1381" s="84">
        <v>454</v>
      </c>
      <c r="HEU1381" s="84" t="s">
        <v>3803</v>
      </c>
      <c r="HEV1381" s="84">
        <v>1000000</v>
      </c>
      <c r="HEX1381" s="84">
        <f>HEW1381/HEV1381</f>
        <v>0</v>
      </c>
      <c r="HEY1381" s="84">
        <f>HEV1381-HEW1381</f>
        <v>1000000</v>
      </c>
      <c r="HEZ1381" s="84">
        <v>2000000</v>
      </c>
      <c r="HFA1381" s="84">
        <v>0</v>
      </c>
      <c r="HFB1381" s="84">
        <f>HFA1381/HEZ1381</f>
        <v>0</v>
      </c>
      <c r="HFC1381" s="84">
        <f>HEZ1381-HFA1381</f>
        <v>2000000</v>
      </c>
      <c r="HFD1381" s="84">
        <f>HEZ1381+HEV1381</f>
        <v>3000000</v>
      </c>
      <c r="HFI1381" s="84" t="s">
        <v>5395</v>
      </c>
      <c r="HFJ1381" s="84">
        <v>454</v>
      </c>
      <c r="HFK1381" s="84" t="s">
        <v>3803</v>
      </c>
      <c r="HFL1381" s="84">
        <v>1000000</v>
      </c>
      <c r="HFN1381" s="84">
        <f>HFM1381/HFL1381</f>
        <v>0</v>
      </c>
      <c r="HFO1381" s="84">
        <f>HFL1381-HFM1381</f>
        <v>1000000</v>
      </c>
      <c r="HFP1381" s="84">
        <v>2000000</v>
      </c>
      <c r="HFQ1381" s="84">
        <v>0</v>
      </c>
      <c r="HFR1381" s="84">
        <f>HFQ1381/HFP1381</f>
        <v>0</v>
      </c>
      <c r="HFS1381" s="84">
        <f>HFP1381-HFQ1381</f>
        <v>2000000</v>
      </c>
      <c r="HFT1381" s="84">
        <f>HFP1381+HFL1381</f>
        <v>3000000</v>
      </c>
      <c r="HFY1381" s="84" t="s">
        <v>5395</v>
      </c>
      <c r="HFZ1381" s="84">
        <v>454</v>
      </c>
      <c r="HGA1381" s="84" t="s">
        <v>3803</v>
      </c>
      <c r="HGB1381" s="84">
        <v>1000000</v>
      </c>
      <c r="HGD1381" s="84">
        <f>HGC1381/HGB1381</f>
        <v>0</v>
      </c>
      <c r="HGE1381" s="84">
        <f>HGB1381-HGC1381</f>
        <v>1000000</v>
      </c>
      <c r="HGF1381" s="84">
        <v>2000000</v>
      </c>
      <c r="HGG1381" s="84">
        <v>0</v>
      </c>
      <c r="HGH1381" s="84">
        <f>HGG1381/HGF1381</f>
        <v>0</v>
      </c>
      <c r="HGI1381" s="84">
        <f>HGF1381-HGG1381</f>
        <v>2000000</v>
      </c>
      <c r="HGJ1381" s="84">
        <f>HGF1381+HGB1381</f>
        <v>3000000</v>
      </c>
      <c r="HGO1381" s="84" t="s">
        <v>5395</v>
      </c>
      <c r="HGP1381" s="84">
        <v>454</v>
      </c>
      <c r="HGQ1381" s="84" t="s">
        <v>3803</v>
      </c>
      <c r="HGR1381" s="84">
        <v>1000000</v>
      </c>
      <c r="HGT1381" s="84">
        <f>HGS1381/HGR1381</f>
        <v>0</v>
      </c>
      <c r="HGU1381" s="84">
        <f>HGR1381-HGS1381</f>
        <v>1000000</v>
      </c>
      <c r="HGV1381" s="84">
        <v>2000000</v>
      </c>
      <c r="HGW1381" s="84">
        <v>0</v>
      </c>
      <c r="HGX1381" s="84">
        <f>HGW1381/HGV1381</f>
        <v>0</v>
      </c>
      <c r="HGY1381" s="84">
        <f>HGV1381-HGW1381</f>
        <v>2000000</v>
      </c>
      <c r="HGZ1381" s="84">
        <f>HGV1381+HGR1381</f>
        <v>3000000</v>
      </c>
      <c r="HHE1381" s="84" t="s">
        <v>5395</v>
      </c>
      <c r="HHF1381" s="84">
        <v>454</v>
      </c>
      <c r="HHG1381" s="84" t="s">
        <v>3803</v>
      </c>
      <c r="HHH1381" s="84">
        <v>1000000</v>
      </c>
      <c r="HHJ1381" s="84">
        <f>HHI1381/HHH1381</f>
        <v>0</v>
      </c>
      <c r="HHK1381" s="84">
        <f>HHH1381-HHI1381</f>
        <v>1000000</v>
      </c>
      <c r="HHL1381" s="84">
        <v>2000000</v>
      </c>
      <c r="HHM1381" s="84">
        <v>0</v>
      </c>
      <c r="HHN1381" s="84">
        <f>HHM1381/HHL1381</f>
        <v>0</v>
      </c>
      <c r="HHO1381" s="84">
        <f>HHL1381-HHM1381</f>
        <v>2000000</v>
      </c>
      <c r="HHP1381" s="84">
        <f>HHL1381+HHH1381</f>
        <v>3000000</v>
      </c>
      <c r="HHU1381" s="84" t="s">
        <v>5395</v>
      </c>
      <c r="HHV1381" s="84">
        <v>454</v>
      </c>
      <c r="HHW1381" s="84" t="s">
        <v>3803</v>
      </c>
      <c r="HHX1381" s="84">
        <v>1000000</v>
      </c>
      <c r="HHZ1381" s="84">
        <f>HHY1381/HHX1381</f>
        <v>0</v>
      </c>
      <c r="HIA1381" s="84">
        <f>HHX1381-HHY1381</f>
        <v>1000000</v>
      </c>
      <c r="HIB1381" s="84">
        <v>2000000</v>
      </c>
      <c r="HIC1381" s="84">
        <v>0</v>
      </c>
      <c r="HID1381" s="84">
        <f>HIC1381/HIB1381</f>
        <v>0</v>
      </c>
      <c r="HIE1381" s="84">
        <f>HIB1381-HIC1381</f>
        <v>2000000</v>
      </c>
      <c r="HIF1381" s="84">
        <f>HIB1381+HHX1381</f>
        <v>3000000</v>
      </c>
      <c r="HIK1381" s="84" t="s">
        <v>5395</v>
      </c>
      <c r="HIL1381" s="84">
        <v>454</v>
      </c>
      <c r="HIM1381" s="84" t="s">
        <v>3803</v>
      </c>
      <c r="HIN1381" s="84">
        <v>1000000</v>
      </c>
      <c r="HIP1381" s="84">
        <f>HIO1381/HIN1381</f>
        <v>0</v>
      </c>
      <c r="HIQ1381" s="84">
        <f>HIN1381-HIO1381</f>
        <v>1000000</v>
      </c>
      <c r="HIR1381" s="84">
        <v>2000000</v>
      </c>
      <c r="HIS1381" s="84">
        <v>0</v>
      </c>
      <c r="HIT1381" s="84">
        <f>HIS1381/HIR1381</f>
        <v>0</v>
      </c>
      <c r="HIU1381" s="84">
        <f>HIR1381-HIS1381</f>
        <v>2000000</v>
      </c>
      <c r="HIV1381" s="84">
        <f>HIR1381+HIN1381</f>
        <v>3000000</v>
      </c>
      <c r="HJA1381" s="84" t="s">
        <v>5395</v>
      </c>
      <c r="HJB1381" s="84">
        <v>454</v>
      </c>
      <c r="HJC1381" s="84" t="s">
        <v>3803</v>
      </c>
      <c r="HJD1381" s="84">
        <v>1000000</v>
      </c>
      <c r="HJF1381" s="84">
        <f>HJE1381/HJD1381</f>
        <v>0</v>
      </c>
      <c r="HJG1381" s="84">
        <f>HJD1381-HJE1381</f>
        <v>1000000</v>
      </c>
      <c r="HJH1381" s="84">
        <v>2000000</v>
      </c>
      <c r="HJI1381" s="84">
        <v>0</v>
      </c>
      <c r="HJJ1381" s="84">
        <f>HJI1381/HJH1381</f>
        <v>0</v>
      </c>
      <c r="HJK1381" s="84">
        <f>HJH1381-HJI1381</f>
        <v>2000000</v>
      </c>
      <c r="HJL1381" s="84">
        <f>HJH1381+HJD1381</f>
        <v>3000000</v>
      </c>
      <c r="HJQ1381" s="84" t="s">
        <v>5395</v>
      </c>
      <c r="HJR1381" s="84">
        <v>454</v>
      </c>
      <c r="HJS1381" s="84" t="s">
        <v>3803</v>
      </c>
      <c r="HJT1381" s="84">
        <v>1000000</v>
      </c>
      <c r="HJV1381" s="84">
        <f>HJU1381/HJT1381</f>
        <v>0</v>
      </c>
      <c r="HJW1381" s="84">
        <f>HJT1381-HJU1381</f>
        <v>1000000</v>
      </c>
      <c r="HJX1381" s="84">
        <v>2000000</v>
      </c>
      <c r="HJY1381" s="84">
        <v>0</v>
      </c>
      <c r="HJZ1381" s="84">
        <f>HJY1381/HJX1381</f>
        <v>0</v>
      </c>
      <c r="HKA1381" s="84">
        <f>HJX1381-HJY1381</f>
        <v>2000000</v>
      </c>
      <c r="HKB1381" s="84">
        <f>HJX1381+HJT1381</f>
        <v>3000000</v>
      </c>
      <c r="HKG1381" s="84" t="s">
        <v>5395</v>
      </c>
      <c r="HKH1381" s="84">
        <v>454</v>
      </c>
      <c r="HKI1381" s="84" t="s">
        <v>3803</v>
      </c>
      <c r="HKJ1381" s="84">
        <v>1000000</v>
      </c>
      <c r="HKL1381" s="84">
        <f>HKK1381/HKJ1381</f>
        <v>0</v>
      </c>
      <c r="HKM1381" s="84">
        <f>HKJ1381-HKK1381</f>
        <v>1000000</v>
      </c>
      <c r="HKN1381" s="84">
        <v>2000000</v>
      </c>
      <c r="HKO1381" s="84">
        <v>0</v>
      </c>
      <c r="HKP1381" s="84">
        <f>HKO1381/HKN1381</f>
        <v>0</v>
      </c>
      <c r="HKQ1381" s="84">
        <f>HKN1381-HKO1381</f>
        <v>2000000</v>
      </c>
      <c r="HKR1381" s="84">
        <f>HKN1381+HKJ1381</f>
        <v>3000000</v>
      </c>
      <c r="HKW1381" s="84" t="s">
        <v>5395</v>
      </c>
      <c r="HKX1381" s="84">
        <v>454</v>
      </c>
      <c r="HKY1381" s="84" t="s">
        <v>3803</v>
      </c>
      <c r="HKZ1381" s="84">
        <v>1000000</v>
      </c>
      <c r="HLB1381" s="84">
        <f>HLA1381/HKZ1381</f>
        <v>0</v>
      </c>
      <c r="HLC1381" s="84">
        <f>HKZ1381-HLA1381</f>
        <v>1000000</v>
      </c>
      <c r="HLD1381" s="84">
        <v>2000000</v>
      </c>
      <c r="HLE1381" s="84">
        <v>0</v>
      </c>
      <c r="HLF1381" s="84">
        <f>HLE1381/HLD1381</f>
        <v>0</v>
      </c>
      <c r="HLG1381" s="84">
        <f>HLD1381-HLE1381</f>
        <v>2000000</v>
      </c>
      <c r="HLH1381" s="84">
        <f>HLD1381+HKZ1381</f>
        <v>3000000</v>
      </c>
      <c r="HLM1381" s="84" t="s">
        <v>5395</v>
      </c>
      <c r="HLN1381" s="84">
        <v>454</v>
      </c>
      <c r="HLO1381" s="84" t="s">
        <v>3803</v>
      </c>
      <c r="HLP1381" s="84">
        <v>1000000</v>
      </c>
      <c r="HLR1381" s="84">
        <f>HLQ1381/HLP1381</f>
        <v>0</v>
      </c>
      <c r="HLS1381" s="84">
        <f>HLP1381-HLQ1381</f>
        <v>1000000</v>
      </c>
      <c r="HLT1381" s="84">
        <v>2000000</v>
      </c>
      <c r="HLU1381" s="84">
        <v>0</v>
      </c>
      <c r="HLV1381" s="84">
        <f>HLU1381/HLT1381</f>
        <v>0</v>
      </c>
      <c r="HLW1381" s="84">
        <f>HLT1381-HLU1381</f>
        <v>2000000</v>
      </c>
      <c r="HLX1381" s="84">
        <f>HLT1381+HLP1381</f>
        <v>3000000</v>
      </c>
      <c r="HMC1381" s="84" t="s">
        <v>5395</v>
      </c>
      <c r="HMD1381" s="84">
        <v>454</v>
      </c>
      <c r="HME1381" s="84" t="s">
        <v>3803</v>
      </c>
      <c r="HMF1381" s="84">
        <v>1000000</v>
      </c>
      <c r="HMH1381" s="84">
        <f>HMG1381/HMF1381</f>
        <v>0</v>
      </c>
      <c r="HMI1381" s="84">
        <f>HMF1381-HMG1381</f>
        <v>1000000</v>
      </c>
      <c r="HMJ1381" s="84">
        <v>2000000</v>
      </c>
      <c r="HMK1381" s="84">
        <v>0</v>
      </c>
      <c r="HML1381" s="84">
        <f>HMK1381/HMJ1381</f>
        <v>0</v>
      </c>
      <c r="HMM1381" s="84">
        <f>HMJ1381-HMK1381</f>
        <v>2000000</v>
      </c>
      <c r="HMN1381" s="84">
        <f>HMJ1381+HMF1381</f>
        <v>3000000</v>
      </c>
      <c r="HMS1381" s="84" t="s">
        <v>5395</v>
      </c>
      <c r="HMT1381" s="84">
        <v>454</v>
      </c>
      <c r="HMU1381" s="84" t="s">
        <v>3803</v>
      </c>
      <c r="HMV1381" s="84">
        <v>1000000</v>
      </c>
      <c r="HMX1381" s="84">
        <f>HMW1381/HMV1381</f>
        <v>0</v>
      </c>
      <c r="HMY1381" s="84">
        <f>HMV1381-HMW1381</f>
        <v>1000000</v>
      </c>
      <c r="HMZ1381" s="84">
        <v>2000000</v>
      </c>
      <c r="HNA1381" s="84">
        <v>0</v>
      </c>
      <c r="HNB1381" s="84">
        <f>HNA1381/HMZ1381</f>
        <v>0</v>
      </c>
      <c r="HNC1381" s="84">
        <f>HMZ1381-HNA1381</f>
        <v>2000000</v>
      </c>
      <c r="HND1381" s="84">
        <f>HMZ1381+HMV1381</f>
        <v>3000000</v>
      </c>
      <c r="HNI1381" s="84" t="s">
        <v>5395</v>
      </c>
      <c r="HNJ1381" s="84">
        <v>454</v>
      </c>
      <c r="HNK1381" s="84" t="s">
        <v>3803</v>
      </c>
      <c r="HNL1381" s="84">
        <v>1000000</v>
      </c>
      <c r="HNN1381" s="84">
        <f>HNM1381/HNL1381</f>
        <v>0</v>
      </c>
      <c r="HNO1381" s="84">
        <f>HNL1381-HNM1381</f>
        <v>1000000</v>
      </c>
      <c r="HNP1381" s="84">
        <v>2000000</v>
      </c>
      <c r="HNQ1381" s="84">
        <v>0</v>
      </c>
      <c r="HNR1381" s="84">
        <f>HNQ1381/HNP1381</f>
        <v>0</v>
      </c>
      <c r="HNS1381" s="84">
        <f>HNP1381-HNQ1381</f>
        <v>2000000</v>
      </c>
      <c r="HNT1381" s="84">
        <f>HNP1381+HNL1381</f>
        <v>3000000</v>
      </c>
      <c r="HNY1381" s="84" t="s">
        <v>5395</v>
      </c>
      <c r="HNZ1381" s="84">
        <v>454</v>
      </c>
      <c r="HOA1381" s="84" t="s">
        <v>3803</v>
      </c>
      <c r="HOB1381" s="84">
        <v>1000000</v>
      </c>
      <c r="HOD1381" s="84">
        <f>HOC1381/HOB1381</f>
        <v>0</v>
      </c>
      <c r="HOE1381" s="84">
        <f>HOB1381-HOC1381</f>
        <v>1000000</v>
      </c>
      <c r="HOF1381" s="84">
        <v>2000000</v>
      </c>
      <c r="HOG1381" s="84">
        <v>0</v>
      </c>
      <c r="HOH1381" s="84">
        <f>HOG1381/HOF1381</f>
        <v>0</v>
      </c>
      <c r="HOI1381" s="84">
        <f>HOF1381-HOG1381</f>
        <v>2000000</v>
      </c>
      <c r="HOJ1381" s="84">
        <f>HOF1381+HOB1381</f>
        <v>3000000</v>
      </c>
      <c r="HOO1381" s="84" t="s">
        <v>5395</v>
      </c>
      <c r="HOP1381" s="84">
        <v>454</v>
      </c>
      <c r="HOQ1381" s="84" t="s">
        <v>3803</v>
      </c>
      <c r="HOR1381" s="84">
        <v>1000000</v>
      </c>
      <c r="HOT1381" s="84">
        <f>HOS1381/HOR1381</f>
        <v>0</v>
      </c>
      <c r="HOU1381" s="84">
        <f>HOR1381-HOS1381</f>
        <v>1000000</v>
      </c>
      <c r="HOV1381" s="84">
        <v>2000000</v>
      </c>
      <c r="HOW1381" s="84">
        <v>0</v>
      </c>
      <c r="HOX1381" s="84">
        <f>HOW1381/HOV1381</f>
        <v>0</v>
      </c>
      <c r="HOY1381" s="84">
        <f>HOV1381-HOW1381</f>
        <v>2000000</v>
      </c>
      <c r="HOZ1381" s="84">
        <f>HOV1381+HOR1381</f>
        <v>3000000</v>
      </c>
      <c r="HPE1381" s="84" t="s">
        <v>5395</v>
      </c>
      <c r="HPF1381" s="84">
        <v>454</v>
      </c>
      <c r="HPG1381" s="84" t="s">
        <v>3803</v>
      </c>
      <c r="HPH1381" s="84">
        <v>1000000</v>
      </c>
      <c r="HPJ1381" s="84">
        <f>HPI1381/HPH1381</f>
        <v>0</v>
      </c>
      <c r="HPK1381" s="84">
        <f>HPH1381-HPI1381</f>
        <v>1000000</v>
      </c>
      <c r="HPL1381" s="84">
        <v>2000000</v>
      </c>
      <c r="HPM1381" s="84">
        <v>0</v>
      </c>
      <c r="HPN1381" s="84">
        <f>HPM1381/HPL1381</f>
        <v>0</v>
      </c>
      <c r="HPO1381" s="84">
        <f>HPL1381-HPM1381</f>
        <v>2000000</v>
      </c>
      <c r="HPP1381" s="84">
        <f>HPL1381+HPH1381</f>
        <v>3000000</v>
      </c>
      <c r="HPU1381" s="84" t="s">
        <v>5395</v>
      </c>
      <c r="HPV1381" s="84">
        <v>454</v>
      </c>
      <c r="HPW1381" s="84" t="s">
        <v>3803</v>
      </c>
      <c r="HPX1381" s="84">
        <v>1000000</v>
      </c>
      <c r="HPZ1381" s="84">
        <f>HPY1381/HPX1381</f>
        <v>0</v>
      </c>
      <c r="HQA1381" s="84">
        <f>HPX1381-HPY1381</f>
        <v>1000000</v>
      </c>
      <c r="HQB1381" s="84">
        <v>2000000</v>
      </c>
      <c r="HQC1381" s="84">
        <v>0</v>
      </c>
      <c r="HQD1381" s="84">
        <f>HQC1381/HQB1381</f>
        <v>0</v>
      </c>
      <c r="HQE1381" s="84">
        <f>HQB1381-HQC1381</f>
        <v>2000000</v>
      </c>
      <c r="HQF1381" s="84">
        <f>HQB1381+HPX1381</f>
        <v>3000000</v>
      </c>
      <c r="HQK1381" s="84" t="s">
        <v>5395</v>
      </c>
      <c r="HQL1381" s="84">
        <v>454</v>
      </c>
      <c r="HQM1381" s="84" t="s">
        <v>3803</v>
      </c>
      <c r="HQN1381" s="84">
        <v>1000000</v>
      </c>
      <c r="HQP1381" s="84">
        <f>HQO1381/HQN1381</f>
        <v>0</v>
      </c>
      <c r="HQQ1381" s="84">
        <f>HQN1381-HQO1381</f>
        <v>1000000</v>
      </c>
      <c r="HQR1381" s="84">
        <v>2000000</v>
      </c>
      <c r="HQS1381" s="84">
        <v>0</v>
      </c>
      <c r="HQT1381" s="84">
        <f>HQS1381/HQR1381</f>
        <v>0</v>
      </c>
      <c r="HQU1381" s="84">
        <f>HQR1381-HQS1381</f>
        <v>2000000</v>
      </c>
      <c r="HQV1381" s="84">
        <f>HQR1381+HQN1381</f>
        <v>3000000</v>
      </c>
      <c r="HRA1381" s="84" t="s">
        <v>5395</v>
      </c>
      <c r="HRB1381" s="84">
        <v>454</v>
      </c>
      <c r="HRC1381" s="84" t="s">
        <v>3803</v>
      </c>
      <c r="HRD1381" s="84">
        <v>1000000</v>
      </c>
      <c r="HRF1381" s="84">
        <f>HRE1381/HRD1381</f>
        <v>0</v>
      </c>
      <c r="HRG1381" s="84">
        <f>HRD1381-HRE1381</f>
        <v>1000000</v>
      </c>
      <c r="HRH1381" s="84">
        <v>2000000</v>
      </c>
      <c r="HRI1381" s="84">
        <v>0</v>
      </c>
      <c r="HRJ1381" s="84">
        <f>HRI1381/HRH1381</f>
        <v>0</v>
      </c>
      <c r="HRK1381" s="84">
        <f>HRH1381-HRI1381</f>
        <v>2000000</v>
      </c>
      <c r="HRL1381" s="84">
        <f>HRH1381+HRD1381</f>
        <v>3000000</v>
      </c>
      <c r="HRQ1381" s="84" t="s">
        <v>5395</v>
      </c>
      <c r="HRR1381" s="84">
        <v>454</v>
      </c>
      <c r="HRS1381" s="84" t="s">
        <v>3803</v>
      </c>
      <c r="HRT1381" s="84">
        <v>1000000</v>
      </c>
      <c r="HRV1381" s="84">
        <f>HRU1381/HRT1381</f>
        <v>0</v>
      </c>
      <c r="HRW1381" s="84">
        <f>HRT1381-HRU1381</f>
        <v>1000000</v>
      </c>
      <c r="HRX1381" s="84">
        <v>2000000</v>
      </c>
      <c r="HRY1381" s="84">
        <v>0</v>
      </c>
      <c r="HRZ1381" s="84">
        <f>HRY1381/HRX1381</f>
        <v>0</v>
      </c>
      <c r="HSA1381" s="84">
        <f>HRX1381-HRY1381</f>
        <v>2000000</v>
      </c>
      <c r="HSB1381" s="84">
        <f>HRX1381+HRT1381</f>
        <v>3000000</v>
      </c>
      <c r="HSG1381" s="84" t="s">
        <v>5395</v>
      </c>
      <c r="HSH1381" s="84">
        <v>454</v>
      </c>
      <c r="HSI1381" s="84" t="s">
        <v>3803</v>
      </c>
      <c r="HSJ1381" s="84">
        <v>1000000</v>
      </c>
      <c r="HSL1381" s="84">
        <f>HSK1381/HSJ1381</f>
        <v>0</v>
      </c>
      <c r="HSM1381" s="84">
        <f>HSJ1381-HSK1381</f>
        <v>1000000</v>
      </c>
      <c r="HSN1381" s="84">
        <v>2000000</v>
      </c>
      <c r="HSO1381" s="84">
        <v>0</v>
      </c>
      <c r="HSP1381" s="84">
        <f>HSO1381/HSN1381</f>
        <v>0</v>
      </c>
      <c r="HSQ1381" s="84">
        <f>HSN1381-HSO1381</f>
        <v>2000000</v>
      </c>
      <c r="HSR1381" s="84">
        <f>HSN1381+HSJ1381</f>
        <v>3000000</v>
      </c>
      <c r="HSW1381" s="84" t="s">
        <v>5395</v>
      </c>
      <c r="HSX1381" s="84">
        <v>454</v>
      </c>
      <c r="HSY1381" s="84" t="s">
        <v>3803</v>
      </c>
      <c r="HSZ1381" s="84">
        <v>1000000</v>
      </c>
      <c r="HTB1381" s="84">
        <f>HTA1381/HSZ1381</f>
        <v>0</v>
      </c>
      <c r="HTC1381" s="84">
        <f>HSZ1381-HTA1381</f>
        <v>1000000</v>
      </c>
      <c r="HTD1381" s="84">
        <v>2000000</v>
      </c>
      <c r="HTE1381" s="84">
        <v>0</v>
      </c>
      <c r="HTF1381" s="84">
        <f>HTE1381/HTD1381</f>
        <v>0</v>
      </c>
      <c r="HTG1381" s="84">
        <f>HTD1381-HTE1381</f>
        <v>2000000</v>
      </c>
      <c r="HTH1381" s="84">
        <f>HTD1381+HSZ1381</f>
        <v>3000000</v>
      </c>
      <c r="HTM1381" s="84" t="s">
        <v>5395</v>
      </c>
      <c r="HTN1381" s="84">
        <v>454</v>
      </c>
      <c r="HTO1381" s="84" t="s">
        <v>3803</v>
      </c>
      <c r="HTP1381" s="84">
        <v>1000000</v>
      </c>
      <c r="HTR1381" s="84">
        <f>HTQ1381/HTP1381</f>
        <v>0</v>
      </c>
      <c r="HTS1381" s="84">
        <f>HTP1381-HTQ1381</f>
        <v>1000000</v>
      </c>
      <c r="HTT1381" s="84">
        <v>2000000</v>
      </c>
      <c r="HTU1381" s="84">
        <v>0</v>
      </c>
      <c r="HTV1381" s="84">
        <f>HTU1381/HTT1381</f>
        <v>0</v>
      </c>
      <c r="HTW1381" s="84">
        <f>HTT1381-HTU1381</f>
        <v>2000000</v>
      </c>
      <c r="HTX1381" s="84">
        <f>HTT1381+HTP1381</f>
        <v>3000000</v>
      </c>
      <c r="HUC1381" s="84" t="s">
        <v>5395</v>
      </c>
      <c r="HUD1381" s="84">
        <v>454</v>
      </c>
      <c r="HUE1381" s="84" t="s">
        <v>3803</v>
      </c>
      <c r="HUF1381" s="84">
        <v>1000000</v>
      </c>
      <c r="HUH1381" s="84">
        <f>HUG1381/HUF1381</f>
        <v>0</v>
      </c>
      <c r="HUI1381" s="84">
        <f>HUF1381-HUG1381</f>
        <v>1000000</v>
      </c>
      <c r="HUJ1381" s="84">
        <v>2000000</v>
      </c>
      <c r="HUK1381" s="84">
        <v>0</v>
      </c>
      <c r="HUL1381" s="84">
        <f>HUK1381/HUJ1381</f>
        <v>0</v>
      </c>
      <c r="HUM1381" s="84">
        <f>HUJ1381-HUK1381</f>
        <v>2000000</v>
      </c>
      <c r="HUN1381" s="84">
        <f>HUJ1381+HUF1381</f>
        <v>3000000</v>
      </c>
      <c r="HUS1381" s="84" t="s">
        <v>5395</v>
      </c>
      <c r="HUT1381" s="84">
        <v>454</v>
      </c>
      <c r="HUU1381" s="84" t="s">
        <v>3803</v>
      </c>
      <c r="HUV1381" s="84">
        <v>1000000</v>
      </c>
      <c r="HUX1381" s="84">
        <f>HUW1381/HUV1381</f>
        <v>0</v>
      </c>
      <c r="HUY1381" s="84">
        <f>HUV1381-HUW1381</f>
        <v>1000000</v>
      </c>
      <c r="HUZ1381" s="84">
        <v>2000000</v>
      </c>
      <c r="HVA1381" s="84">
        <v>0</v>
      </c>
      <c r="HVB1381" s="84">
        <f>HVA1381/HUZ1381</f>
        <v>0</v>
      </c>
      <c r="HVC1381" s="84">
        <f>HUZ1381-HVA1381</f>
        <v>2000000</v>
      </c>
      <c r="HVD1381" s="84">
        <f>HUZ1381+HUV1381</f>
        <v>3000000</v>
      </c>
      <c r="HVI1381" s="84" t="s">
        <v>5395</v>
      </c>
      <c r="HVJ1381" s="84">
        <v>454</v>
      </c>
      <c r="HVK1381" s="84" t="s">
        <v>3803</v>
      </c>
      <c r="HVL1381" s="84">
        <v>1000000</v>
      </c>
      <c r="HVN1381" s="84">
        <f>HVM1381/HVL1381</f>
        <v>0</v>
      </c>
      <c r="HVO1381" s="84">
        <f>HVL1381-HVM1381</f>
        <v>1000000</v>
      </c>
      <c r="HVP1381" s="84">
        <v>2000000</v>
      </c>
      <c r="HVQ1381" s="84">
        <v>0</v>
      </c>
      <c r="HVR1381" s="84">
        <f>HVQ1381/HVP1381</f>
        <v>0</v>
      </c>
      <c r="HVS1381" s="84">
        <f>HVP1381-HVQ1381</f>
        <v>2000000</v>
      </c>
      <c r="HVT1381" s="84">
        <f>HVP1381+HVL1381</f>
        <v>3000000</v>
      </c>
      <c r="HVY1381" s="84" t="s">
        <v>5395</v>
      </c>
      <c r="HVZ1381" s="84">
        <v>454</v>
      </c>
      <c r="HWA1381" s="84" t="s">
        <v>3803</v>
      </c>
      <c r="HWB1381" s="84">
        <v>1000000</v>
      </c>
      <c r="HWD1381" s="84">
        <f>HWC1381/HWB1381</f>
        <v>0</v>
      </c>
      <c r="HWE1381" s="84">
        <f>HWB1381-HWC1381</f>
        <v>1000000</v>
      </c>
      <c r="HWF1381" s="84">
        <v>2000000</v>
      </c>
      <c r="HWG1381" s="84">
        <v>0</v>
      </c>
      <c r="HWH1381" s="84">
        <f>HWG1381/HWF1381</f>
        <v>0</v>
      </c>
      <c r="HWI1381" s="84">
        <f>HWF1381-HWG1381</f>
        <v>2000000</v>
      </c>
      <c r="HWJ1381" s="84">
        <f>HWF1381+HWB1381</f>
        <v>3000000</v>
      </c>
      <c r="HWO1381" s="84" t="s">
        <v>5395</v>
      </c>
      <c r="HWP1381" s="84">
        <v>454</v>
      </c>
      <c r="HWQ1381" s="84" t="s">
        <v>3803</v>
      </c>
      <c r="HWR1381" s="84">
        <v>1000000</v>
      </c>
      <c r="HWT1381" s="84">
        <f>HWS1381/HWR1381</f>
        <v>0</v>
      </c>
      <c r="HWU1381" s="84">
        <f>HWR1381-HWS1381</f>
        <v>1000000</v>
      </c>
      <c r="HWV1381" s="84">
        <v>2000000</v>
      </c>
      <c r="HWW1381" s="84">
        <v>0</v>
      </c>
      <c r="HWX1381" s="84">
        <f>HWW1381/HWV1381</f>
        <v>0</v>
      </c>
      <c r="HWY1381" s="84">
        <f>HWV1381-HWW1381</f>
        <v>2000000</v>
      </c>
      <c r="HWZ1381" s="84">
        <f>HWV1381+HWR1381</f>
        <v>3000000</v>
      </c>
      <c r="HXE1381" s="84" t="s">
        <v>5395</v>
      </c>
      <c r="HXF1381" s="84">
        <v>454</v>
      </c>
      <c r="HXG1381" s="84" t="s">
        <v>3803</v>
      </c>
      <c r="HXH1381" s="84">
        <v>1000000</v>
      </c>
      <c r="HXJ1381" s="84">
        <f>HXI1381/HXH1381</f>
        <v>0</v>
      </c>
      <c r="HXK1381" s="84">
        <f>HXH1381-HXI1381</f>
        <v>1000000</v>
      </c>
      <c r="HXL1381" s="84">
        <v>2000000</v>
      </c>
      <c r="HXM1381" s="84">
        <v>0</v>
      </c>
      <c r="HXN1381" s="84">
        <f>HXM1381/HXL1381</f>
        <v>0</v>
      </c>
      <c r="HXO1381" s="84">
        <f>HXL1381-HXM1381</f>
        <v>2000000</v>
      </c>
      <c r="HXP1381" s="84">
        <f>HXL1381+HXH1381</f>
        <v>3000000</v>
      </c>
      <c r="HXU1381" s="84" t="s">
        <v>5395</v>
      </c>
      <c r="HXV1381" s="84">
        <v>454</v>
      </c>
      <c r="HXW1381" s="84" t="s">
        <v>3803</v>
      </c>
      <c r="HXX1381" s="84">
        <v>1000000</v>
      </c>
      <c r="HXZ1381" s="84">
        <f>HXY1381/HXX1381</f>
        <v>0</v>
      </c>
      <c r="HYA1381" s="84">
        <f>HXX1381-HXY1381</f>
        <v>1000000</v>
      </c>
      <c r="HYB1381" s="84">
        <v>2000000</v>
      </c>
      <c r="HYC1381" s="84">
        <v>0</v>
      </c>
      <c r="HYD1381" s="84">
        <f>HYC1381/HYB1381</f>
        <v>0</v>
      </c>
      <c r="HYE1381" s="84">
        <f>HYB1381-HYC1381</f>
        <v>2000000</v>
      </c>
      <c r="HYF1381" s="84">
        <f>HYB1381+HXX1381</f>
        <v>3000000</v>
      </c>
      <c r="HYK1381" s="84" t="s">
        <v>5395</v>
      </c>
      <c r="HYL1381" s="84">
        <v>454</v>
      </c>
      <c r="HYM1381" s="84" t="s">
        <v>3803</v>
      </c>
      <c r="HYN1381" s="84">
        <v>1000000</v>
      </c>
      <c r="HYP1381" s="84">
        <f>HYO1381/HYN1381</f>
        <v>0</v>
      </c>
      <c r="HYQ1381" s="84">
        <f>HYN1381-HYO1381</f>
        <v>1000000</v>
      </c>
      <c r="HYR1381" s="84">
        <v>2000000</v>
      </c>
      <c r="HYS1381" s="84">
        <v>0</v>
      </c>
      <c r="HYT1381" s="84">
        <f>HYS1381/HYR1381</f>
        <v>0</v>
      </c>
      <c r="HYU1381" s="84">
        <f>HYR1381-HYS1381</f>
        <v>2000000</v>
      </c>
      <c r="HYV1381" s="84">
        <f>HYR1381+HYN1381</f>
        <v>3000000</v>
      </c>
      <c r="HZA1381" s="84" t="s">
        <v>5395</v>
      </c>
      <c r="HZB1381" s="84">
        <v>454</v>
      </c>
      <c r="HZC1381" s="84" t="s">
        <v>3803</v>
      </c>
      <c r="HZD1381" s="84">
        <v>1000000</v>
      </c>
      <c r="HZF1381" s="84">
        <f>HZE1381/HZD1381</f>
        <v>0</v>
      </c>
      <c r="HZG1381" s="84">
        <f>HZD1381-HZE1381</f>
        <v>1000000</v>
      </c>
      <c r="HZH1381" s="84">
        <v>2000000</v>
      </c>
      <c r="HZI1381" s="84">
        <v>0</v>
      </c>
      <c r="HZJ1381" s="84">
        <f>HZI1381/HZH1381</f>
        <v>0</v>
      </c>
      <c r="HZK1381" s="84">
        <f>HZH1381-HZI1381</f>
        <v>2000000</v>
      </c>
      <c r="HZL1381" s="84">
        <f>HZH1381+HZD1381</f>
        <v>3000000</v>
      </c>
      <c r="HZQ1381" s="84" t="s">
        <v>5395</v>
      </c>
      <c r="HZR1381" s="84">
        <v>454</v>
      </c>
      <c r="HZS1381" s="84" t="s">
        <v>3803</v>
      </c>
      <c r="HZT1381" s="84">
        <v>1000000</v>
      </c>
      <c r="HZV1381" s="84">
        <f>HZU1381/HZT1381</f>
        <v>0</v>
      </c>
      <c r="HZW1381" s="84">
        <f>HZT1381-HZU1381</f>
        <v>1000000</v>
      </c>
      <c r="HZX1381" s="84">
        <v>2000000</v>
      </c>
      <c r="HZY1381" s="84">
        <v>0</v>
      </c>
      <c r="HZZ1381" s="84">
        <f>HZY1381/HZX1381</f>
        <v>0</v>
      </c>
      <c r="IAA1381" s="84">
        <f>HZX1381-HZY1381</f>
        <v>2000000</v>
      </c>
      <c r="IAB1381" s="84">
        <f>HZX1381+HZT1381</f>
        <v>3000000</v>
      </c>
      <c r="IAG1381" s="84" t="s">
        <v>5395</v>
      </c>
      <c r="IAH1381" s="84">
        <v>454</v>
      </c>
      <c r="IAI1381" s="84" t="s">
        <v>3803</v>
      </c>
      <c r="IAJ1381" s="84">
        <v>1000000</v>
      </c>
      <c r="IAL1381" s="84">
        <f>IAK1381/IAJ1381</f>
        <v>0</v>
      </c>
      <c r="IAM1381" s="84">
        <f>IAJ1381-IAK1381</f>
        <v>1000000</v>
      </c>
      <c r="IAN1381" s="84">
        <v>2000000</v>
      </c>
      <c r="IAO1381" s="84">
        <v>0</v>
      </c>
      <c r="IAP1381" s="84">
        <f>IAO1381/IAN1381</f>
        <v>0</v>
      </c>
      <c r="IAQ1381" s="84">
        <f>IAN1381-IAO1381</f>
        <v>2000000</v>
      </c>
      <c r="IAR1381" s="84">
        <f>IAN1381+IAJ1381</f>
        <v>3000000</v>
      </c>
      <c r="IAW1381" s="84" t="s">
        <v>5395</v>
      </c>
      <c r="IAX1381" s="84">
        <v>454</v>
      </c>
      <c r="IAY1381" s="84" t="s">
        <v>3803</v>
      </c>
      <c r="IAZ1381" s="84">
        <v>1000000</v>
      </c>
      <c r="IBB1381" s="84">
        <f>IBA1381/IAZ1381</f>
        <v>0</v>
      </c>
      <c r="IBC1381" s="84">
        <f>IAZ1381-IBA1381</f>
        <v>1000000</v>
      </c>
      <c r="IBD1381" s="84">
        <v>2000000</v>
      </c>
      <c r="IBE1381" s="84">
        <v>0</v>
      </c>
      <c r="IBF1381" s="84">
        <f>IBE1381/IBD1381</f>
        <v>0</v>
      </c>
      <c r="IBG1381" s="84">
        <f>IBD1381-IBE1381</f>
        <v>2000000</v>
      </c>
      <c r="IBH1381" s="84">
        <f>IBD1381+IAZ1381</f>
        <v>3000000</v>
      </c>
      <c r="IBM1381" s="84" t="s">
        <v>5395</v>
      </c>
      <c r="IBN1381" s="84">
        <v>454</v>
      </c>
      <c r="IBO1381" s="84" t="s">
        <v>3803</v>
      </c>
      <c r="IBP1381" s="84">
        <v>1000000</v>
      </c>
      <c r="IBR1381" s="84">
        <f>IBQ1381/IBP1381</f>
        <v>0</v>
      </c>
      <c r="IBS1381" s="84">
        <f>IBP1381-IBQ1381</f>
        <v>1000000</v>
      </c>
      <c r="IBT1381" s="84">
        <v>2000000</v>
      </c>
      <c r="IBU1381" s="84">
        <v>0</v>
      </c>
      <c r="IBV1381" s="84">
        <f>IBU1381/IBT1381</f>
        <v>0</v>
      </c>
      <c r="IBW1381" s="84">
        <f>IBT1381-IBU1381</f>
        <v>2000000</v>
      </c>
      <c r="IBX1381" s="84">
        <f>IBT1381+IBP1381</f>
        <v>3000000</v>
      </c>
      <c r="ICC1381" s="84" t="s">
        <v>5395</v>
      </c>
      <c r="ICD1381" s="84">
        <v>454</v>
      </c>
      <c r="ICE1381" s="84" t="s">
        <v>3803</v>
      </c>
      <c r="ICF1381" s="84">
        <v>1000000</v>
      </c>
      <c r="ICH1381" s="84">
        <f>ICG1381/ICF1381</f>
        <v>0</v>
      </c>
      <c r="ICI1381" s="84">
        <f>ICF1381-ICG1381</f>
        <v>1000000</v>
      </c>
      <c r="ICJ1381" s="84">
        <v>2000000</v>
      </c>
      <c r="ICK1381" s="84">
        <v>0</v>
      </c>
      <c r="ICL1381" s="84">
        <f>ICK1381/ICJ1381</f>
        <v>0</v>
      </c>
      <c r="ICM1381" s="84">
        <f>ICJ1381-ICK1381</f>
        <v>2000000</v>
      </c>
      <c r="ICN1381" s="84">
        <f>ICJ1381+ICF1381</f>
        <v>3000000</v>
      </c>
      <c r="ICS1381" s="84" t="s">
        <v>5395</v>
      </c>
      <c r="ICT1381" s="84">
        <v>454</v>
      </c>
      <c r="ICU1381" s="84" t="s">
        <v>3803</v>
      </c>
      <c r="ICV1381" s="84">
        <v>1000000</v>
      </c>
      <c r="ICX1381" s="84">
        <f>ICW1381/ICV1381</f>
        <v>0</v>
      </c>
      <c r="ICY1381" s="84">
        <f>ICV1381-ICW1381</f>
        <v>1000000</v>
      </c>
      <c r="ICZ1381" s="84">
        <v>2000000</v>
      </c>
      <c r="IDA1381" s="84">
        <v>0</v>
      </c>
      <c r="IDB1381" s="84">
        <f>IDA1381/ICZ1381</f>
        <v>0</v>
      </c>
      <c r="IDC1381" s="84">
        <f>ICZ1381-IDA1381</f>
        <v>2000000</v>
      </c>
      <c r="IDD1381" s="84">
        <f>ICZ1381+ICV1381</f>
        <v>3000000</v>
      </c>
      <c r="IDI1381" s="84" t="s">
        <v>5395</v>
      </c>
      <c r="IDJ1381" s="84">
        <v>454</v>
      </c>
      <c r="IDK1381" s="84" t="s">
        <v>3803</v>
      </c>
      <c r="IDL1381" s="84">
        <v>1000000</v>
      </c>
      <c r="IDN1381" s="84">
        <f>IDM1381/IDL1381</f>
        <v>0</v>
      </c>
      <c r="IDO1381" s="84">
        <f>IDL1381-IDM1381</f>
        <v>1000000</v>
      </c>
      <c r="IDP1381" s="84">
        <v>2000000</v>
      </c>
      <c r="IDQ1381" s="84">
        <v>0</v>
      </c>
      <c r="IDR1381" s="84">
        <f>IDQ1381/IDP1381</f>
        <v>0</v>
      </c>
      <c r="IDS1381" s="84">
        <f>IDP1381-IDQ1381</f>
        <v>2000000</v>
      </c>
      <c r="IDT1381" s="84">
        <f>IDP1381+IDL1381</f>
        <v>3000000</v>
      </c>
      <c r="IDY1381" s="84" t="s">
        <v>5395</v>
      </c>
      <c r="IDZ1381" s="84">
        <v>454</v>
      </c>
      <c r="IEA1381" s="84" t="s">
        <v>3803</v>
      </c>
      <c r="IEB1381" s="84">
        <v>1000000</v>
      </c>
      <c r="IED1381" s="84">
        <f>IEC1381/IEB1381</f>
        <v>0</v>
      </c>
      <c r="IEE1381" s="84">
        <f>IEB1381-IEC1381</f>
        <v>1000000</v>
      </c>
      <c r="IEF1381" s="84">
        <v>2000000</v>
      </c>
      <c r="IEG1381" s="84">
        <v>0</v>
      </c>
      <c r="IEH1381" s="84">
        <f>IEG1381/IEF1381</f>
        <v>0</v>
      </c>
      <c r="IEI1381" s="84">
        <f>IEF1381-IEG1381</f>
        <v>2000000</v>
      </c>
      <c r="IEJ1381" s="84">
        <f>IEF1381+IEB1381</f>
        <v>3000000</v>
      </c>
      <c r="IEO1381" s="84" t="s">
        <v>5395</v>
      </c>
      <c r="IEP1381" s="84">
        <v>454</v>
      </c>
      <c r="IEQ1381" s="84" t="s">
        <v>3803</v>
      </c>
      <c r="IER1381" s="84">
        <v>1000000</v>
      </c>
      <c r="IET1381" s="84">
        <f>IES1381/IER1381</f>
        <v>0</v>
      </c>
      <c r="IEU1381" s="84">
        <f>IER1381-IES1381</f>
        <v>1000000</v>
      </c>
      <c r="IEV1381" s="84">
        <v>2000000</v>
      </c>
      <c r="IEW1381" s="84">
        <v>0</v>
      </c>
      <c r="IEX1381" s="84">
        <f>IEW1381/IEV1381</f>
        <v>0</v>
      </c>
      <c r="IEY1381" s="84">
        <f>IEV1381-IEW1381</f>
        <v>2000000</v>
      </c>
      <c r="IEZ1381" s="84">
        <f>IEV1381+IER1381</f>
        <v>3000000</v>
      </c>
      <c r="IFE1381" s="84" t="s">
        <v>5395</v>
      </c>
      <c r="IFF1381" s="84">
        <v>454</v>
      </c>
      <c r="IFG1381" s="84" t="s">
        <v>3803</v>
      </c>
      <c r="IFH1381" s="84">
        <v>1000000</v>
      </c>
      <c r="IFJ1381" s="84">
        <f>IFI1381/IFH1381</f>
        <v>0</v>
      </c>
      <c r="IFK1381" s="84">
        <f>IFH1381-IFI1381</f>
        <v>1000000</v>
      </c>
      <c r="IFL1381" s="84">
        <v>2000000</v>
      </c>
      <c r="IFM1381" s="84">
        <v>0</v>
      </c>
      <c r="IFN1381" s="84">
        <f>IFM1381/IFL1381</f>
        <v>0</v>
      </c>
      <c r="IFO1381" s="84">
        <f>IFL1381-IFM1381</f>
        <v>2000000</v>
      </c>
      <c r="IFP1381" s="84">
        <f>IFL1381+IFH1381</f>
        <v>3000000</v>
      </c>
      <c r="IFU1381" s="84" t="s">
        <v>5395</v>
      </c>
      <c r="IFV1381" s="84">
        <v>454</v>
      </c>
      <c r="IFW1381" s="84" t="s">
        <v>3803</v>
      </c>
      <c r="IFX1381" s="84">
        <v>1000000</v>
      </c>
      <c r="IFZ1381" s="84">
        <f>IFY1381/IFX1381</f>
        <v>0</v>
      </c>
      <c r="IGA1381" s="84">
        <f>IFX1381-IFY1381</f>
        <v>1000000</v>
      </c>
      <c r="IGB1381" s="84">
        <v>2000000</v>
      </c>
      <c r="IGC1381" s="84">
        <v>0</v>
      </c>
      <c r="IGD1381" s="84">
        <f>IGC1381/IGB1381</f>
        <v>0</v>
      </c>
      <c r="IGE1381" s="84">
        <f>IGB1381-IGC1381</f>
        <v>2000000</v>
      </c>
      <c r="IGF1381" s="84">
        <f>IGB1381+IFX1381</f>
        <v>3000000</v>
      </c>
      <c r="IGK1381" s="84" t="s">
        <v>5395</v>
      </c>
      <c r="IGL1381" s="84">
        <v>454</v>
      </c>
      <c r="IGM1381" s="84" t="s">
        <v>3803</v>
      </c>
      <c r="IGN1381" s="84">
        <v>1000000</v>
      </c>
      <c r="IGP1381" s="84">
        <f>IGO1381/IGN1381</f>
        <v>0</v>
      </c>
      <c r="IGQ1381" s="84">
        <f>IGN1381-IGO1381</f>
        <v>1000000</v>
      </c>
      <c r="IGR1381" s="84">
        <v>2000000</v>
      </c>
      <c r="IGS1381" s="84">
        <v>0</v>
      </c>
      <c r="IGT1381" s="84">
        <f>IGS1381/IGR1381</f>
        <v>0</v>
      </c>
      <c r="IGU1381" s="84">
        <f>IGR1381-IGS1381</f>
        <v>2000000</v>
      </c>
      <c r="IGV1381" s="84">
        <f>IGR1381+IGN1381</f>
        <v>3000000</v>
      </c>
      <c r="IHA1381" s="84" t="s">
        <v>5395</v>
      </c>
      <c r="IHB1381" s="84">
        <v>454</v>
      </c>
      <c r="IHC1381" s="84" t="s">
        <v>3803</v>
      </c>
      <c r="IHD1381" s="84">
        <v>1000000</v>
      </c>
      <c r="IHF1381" s="84">
        <f>IHE1381/IHD1381</f>
        <v>0</v>
      </c>
      <c r="IHG1381" s="84">
        <f>IHD1381-IHE1381</f>
        <v>1000000</v>
      </c>
      <c r="IHH1381" s="84">
        <v>2000000</v>
      </c>
      <c r="IHI1381" s="84">
        <v>0</v>
      </c>
      <c r="IHJ1381" s="84">
        <f>IHI1381/IHH1381</f>
        <v>0</v>
      </c>
      <c r="IHK1381" s="84">
        <f>IHH1381-IHI1381</f>
        <v>2000000</v>
      </c>
      <c r="IHL1381" s="84">
        <f>IHH1381+IHD1381</f>
        <v>3000000</v>
      </c>
      <c r="IHQ1381" s="84" t="s">
        <v>5395</v>
      </c>
      <c r="IHR1381" s="84">
        <v>454</v>
      </c>
      <c r="IHS1381" s="84" t="s">
        <v>3803</v>
      </c>
      <c r="IHT1381" s="84">
        <v>1000000</v>
      </c>
      <c r="IHV1381" s="84">
        <f>IHU1381/IHT1381</f>
        <v>0</v>
      </c>
      <c r="IHW1381" s="84">
        <f>IHT1381-IHU1381</f>
        <v>1000000</v>
      </c>
      <c r="IHX1381" s="84">
        <v>2000000</v>
      </c>
      <c r="IHY1381" s="84">
        <v>0</v>
      </c>
      <c r="IHZ1381" s="84">
        <f>IHY1381/IHX1381</f>
        <v>0</v>
      </c>
      <c r="IIA1381" s="84">
        <f>IHX1381-IHY1381</f>
        <v>2000000</v>
      </c>
      <c r="IIB1381" s="84">
        <f>IHX1381+IHT1381</f>
        <v>3000000</v>
      </c>
      <c r="IIG1381" s="84" t="s">
        <v>5395</v>
      </c>
      <c r="IIH1381" s="84">
        <v>454</v>
      </c>
      <c r="III1381" s="84" t="s">
        <v>3803</v>
      </c>
      <c r="IIJ1381" s="84">
        <v>1000000</v>
      </c>
      <c r="IIL1381" s="84">
        <f>IIK1381/IIJ1381</f>
        <v>0</v>
      </c>
      <c r="IIM1381" s="84">
        <f>IIJ1381-IIK1381</f>
        <v>1000000</v>
      </c>
      <c r="IIN1381" s="84">
        <v>2000000</v>
      </c>
      <c r="IIO1381" s="84">
        <v>0</v>
      </c>
      <c r="IIP1381" s="84">
        <f>IIO1381/IIN1381</f>
        <v>0</v>
      </c>
      <c r="IIQ1381" s="84">
        <f>IIN1381-IIO1381</f>
        <v>2000000</v>
      </c>
      <c r="IIR1381" s="84">
        <f>IIN1381+IIJ1381</f>
        <v>3000000</v>
      </c>
      <c r="IIW1381" s="84" t="s">
        <v>5395</v>
      </c>
      <c r="IIX1381" s="84">
        <v>454</v>
      </c>
      <c r="IIY1381" s="84" t="s">
        <v>3803</v>
      </c>
      <c r="IIZ1381" s="84">
        <v>1000000</v>
      </c>
      <c r="IJB1381" s="84">
        <f>IJA1381/IIZ1381</f>
        <v>0</v>
      </c>
      <c r="IJC1381" s="84">
        <f>IIZ1381-IJA1381</f>
        <v>1000000</v>
      </c>
      <c r="IJD1381" s="84">
        <v>2000000</v>
      </c>
      <c r="IJE1381" s="84">
        <v>0</v>
      </c>
      <c r="IJF1381" s="84">
        <f>IJE1381/IJD1381</f>
        <v>0</v>
      </c>
      <c r="IJG1381" s="84">
        <f>IJD1381-IJE1381</f>
        <v>2000000</v>
      </c>
      <c r="IJH1381" s="84">
        <f>IJD1381+IIZ1381</f>
        <v>3000000</v>
      </c>
      <c r="IJM1381" s="84" t="s">
        <v>5395</v>
      </c>
      <c r="IJN1381" s="84">
        <v>454</v>
      </c>
      <c r="IJO1381" s="84" t="s">
        <v>3803</v>
      </c>
      <c r="IJP1381" s="84">
        <v>1000000</v>
      </c>
      <c r="IJR1381" s="84">
        <f>IJQ1381/IJP1381</f>
        <v>0</v>
      </c>
      <c r="IJS1381" s="84">
        <f>IJP1381-IJQ1381</f>
        <v>1000000</v>
      </c>
      <c r="IJT1381" s="84">
        <v>2000000</v>
      </c>
      <c r="IJU1381" s="84">
        <v>0</v>
      </c>
      <c r="IJV1381" s="84">
        <f>IJU1381/IJT1381</f>
        <v>0</v>
      </c>
      <c r="IJW1381" s="84">
        <f>IJT1381-IJU1381</f>
        <v>2000000</v>
      </c>
      <c r="IJX1381" s="84">
        <f>IJT1381+IJP1381</f>
        <v>3000000</v>
      </c>
      <c r="IKC1381" s="84" t="s">
        <v>5395</v>
      </c>
      <c r="IKD1381" s="84">
        <v>454</v>
      </c>
      <c r="IKE1381" s="84" t="s">
        <v>3803</v>
      </c>
      <c r="IKF1381" s="84">
        <v>1000000</v>
      </c>
      <c r="IKH1381" s="84">
        <f>IKG1381/IKF1381</f>
        <v>0</v>
      </c>
      <c r="IKI1381" s="84">
        <f>IKF1381-IKG1381</f>
        <v>1000000</v>
      </c>
      <c r="IKJ1381" s="84">
        <v>2000000</v>
      </c>
      <c r="IKK1381" s="84">
        <v>0</v>
      </c>
      <c r="IKL1381" s="84">
        <f>IKK1381/IKJ1381</f>
        <v>0</v>
      </c>
      <c r="IKM1381" s="84">
        <f>IKJ1381-IKK1381</f>
        <v>2000000</v>
      </c>
      <c r="IKN1381" s="84">
        <f>IKJ1381+IKF1381</f>
        <v>3000000</v>
      </c>
      <c r="IKS1381" s="84" t="s">
        <v>5395</v>
      </c>
      <c r="IKT1381" s="84">
        <v>454</v>
      </c>
      <c r="IKU1381" s="84" t="s">
        <v>3803</v>
      </c>
      <c r="IKV1381" s="84">
        <v>1000000</v>
      </c>
      <c r="IKX1381" s="84">
        <f>IKW1381/IKV1381</f>
        <v>0</v>
      </c>
      <c r="IKY1381" s="84">
        <f>IKV1381-IKW1381</f>
        <v>1000000</v>
      </c>
      <c r="IKZ1381" s="84">
        <v>2000000</v>
      </c>
      <c r="ILA1381" s="84">
        <v>0</v>
      </c>
      <c r="ILB1381" s="84">
        <f>ILA1381/IKZ1381</f>
        <v>0</v>
      </c>
      <c r="ILC1381" s="84">
        <f>IKZ1381-ILA1381</f>
        <v>2000000</v>
      </c>
      <c r="ILD1381" s="84">
        <f>IKZ1381+IKV1381</f>
        <v>3000000</v>
      </c>
      <c r="ILI1381" s="84" t="s">
        <v>5395</v>
      </c>
      <c r="ILJ1381" s="84">
        <v>454</v>
      </c>
      <c r="ILK1381" s="84" t="s">
        <v>3803</v>
      </c>
      <c r="ILL1381" s="84">
        <v>1000000</v>
      </c>
      <c r="ILN1381" s="84">
        <f>ILM1381/ILL1381</f>
        <v>0</v>
      </c>
      <c r="ILO1381" s="84">
        <f>ILL1381-ILM1381</f>
        <v>1000000</v>
      </c>
      <c r="ILP1381" s="84">
        <v>2000000</v>
      </c>
      <c r="ILQ1381" s="84">
        <v>0</v>
      </c>
      <c r="ILR1381" s="84">
        <f>ILQ1381/ILP1381</f>
        <v>0</v>
      </c>
      <c r="ILS1381" s="84">
        <f>ILP1381-ILQ1381</f>
        <v>2000000</v>
      </c>
      <c r="ILT1381" s="84">
        <f>ILP1381+ILL1381</f>
        <v>3000000</v>
      </c>
      <c r="ILY1381" s="84" t="s">
        <v>5395</v>
      </c>
      <c r="ILZ1381" s="84">
        <v>454</v>
      </c>
      <c r="IMA1381" s="84" t="s">
        <v>3803</v>
      </c>
      <c r="IMB1381" s="84">
        <v>1000000</v>
      </c>
      <c r="IMD1381" s="84">
        <f>IMC1381/IMB1381</f>
        <v>0</v>
      </c>
      <c r="IME1381" s="84">
        <f>IMB1381-IMC1381</f>
        <v>1000000</v>
      </c>
      <c r="IMF1381" s="84">
        <v>2000000</v>
      </c>
      <c r="IMG1381" s="84">
        <v>0</v>
      </c>
      <c r="IMH1381" s="84">
        <f>IMG1381/IMF1381</f>
        <v>0</v>
      </c>
      <c r="IMI1381" s="84">
        <f>IMF1381-IMG1381</f>
        <v>2000000</v>
      </c>
      <c r="IMJ1381" s="84">
        <f>IMF1381+IMB1381</f>
        <v>3000000</v>
      </c>
      <c r="IMO1381" s="84" t="s">
        <v>5395</v>
      </c>
      <c r="IMP1381" s="84">
        <v>454</v>
      </c>
      <c r="IMQ1381" s="84" t="s">
        <v>3803</v>
      </c>
      <c r="IMR1381" s="84">
        <v>1000000</v>
      </c>
      <c r="IMT1381" s="84">
        <f>IMS1381/IMR1381</f>
        <v>0</v>
      </c>
      <c r="IMU1381" s="84">
        <f>IMR1381-IMS1381</f>
        <v>1000000</v>
      </c>
      <c r="IMV1381" s="84">
        <v>2000000</v>
      </c>
      <c r="IMW1381" s="84">
        <v>0</v>
      </c>
      <c r="IMX1381" s="84">
        <f>IMW1381/IMV1381</f>
        <v>0</v>
      </c>
      <c r="IMY1381" s="84">
        <f>IMV1381-IMW1381</f>
        <v>2000000</v>
      </c>
      <c r="IMZ1381" s="84">
        <f>IMV1381+IMR1381</f>
        <v>3000000</v>
      </c>
      <c r="INE1381" s="84" t="s">
        <v>5395</v>
      </c>
      <c r="INF1381" s="84">
        <v>454</v>
      </c>
      <c r="ING1381" s="84" t="s">
        <v>3803</v>
      </c>
      <c r="INH1381" s="84">
        <v>1000000</v>
      </c>
      <c r="INJ1381" s="84">
        <f>INI1381/INH1381</f>
        <v>0</v>
      </c>
      <c r="INK1381" s="84">
        <f>INH1381-INI1381</f>
        <v>1000000</v>
      </c>
      <c r="INL1381" s="84">
        <v>2000000</v>
      </c>
      <c r="INM1381" s="84">
        <v>0</v>
      </c>
      <c r="INN1381" s="84">
        <f>INM1381/INL1381</f>
        <v>0</v>
      </c>
      <c r="INO1381" s="84">
        <f>INL1381-INM1381</f>
        <v>2000000</v>
      </c>
      <c r="INP1381" s="84">
        <f>INL1381+INH1381</f>
        <v>3000000</v>
      </c>
      <c r="INU1381" s="84" t="s">
        <v>5395</v>
      </c>
      <c r="INV1381" s="84">
        <v>454</v>
      </c>
      <c r="INW1381" s="84" t="s">
        <v>3803</v>
      </c>
      <c r="INX1381" s="84">
        <v>1000000</v>
      </c>
      <c r="INZ1381" s="84">
        <f>INY1381/INX1381</f>
        <v>0</v>
      </c>
      <c r="IOA1381" s="84">
        <f>INX1381-INY1381</f>
        <v>1000000</v>
      </c>
      <c r="IOB1381" s="84">
        <v>2000000</v>
      </c>
      <c r="IOC1381" s="84">
        <v>0</v>
      </c>
      <c r="IOD1381" s="84">
        <f>IOC1381/IOB1381</f>
        <v>0</v>
      </c>
      <c r="IOE1381" s="84">
        <f>IOB1381-IOC1381</f>
        <v>2000000</v>
      </c>
      <c r="IOF1381" s="84">
        <f>IOB1381+INX1381</f>
        <v>3000000</v>
      </c>
      <c r="IOK1381" s="84" t="s">
        <v>5395</v>
      </c>
      <c r="IOL1381" s="84">
        <v>454</v>
      </c>
      <c r="IOM1381" s="84" t="s">
        <v>3803</v>
      </c>
      <c r="ION1381" s="84">
        <v>1000000</v>
      </c>
      <c r="IOP1381" s="84">
        <f>IOO1381/ION1381</f>
        <v>0</v>
      </c>
      <c r="IOQ1381" s="84">
        <f>ION1381-IOO1381</f>
        <v>1000000</v>
      </c>
      <c r="IOR1381" s="84">
        <v>2000000</v>
      </c>
      <c r="IOS1381" s="84">
        <v>0</v>
      </c>
      <c r="IOT1381" s="84">
        <f>IOS1381/IOR1381</f>
        <v>0</v>
      </c>
      <c r="IOU1381" s="84">
        <f>IOR1381-IOS1381</f>
        <v>2000000</v>
      </c>
      <c r="IOV1381" s="84">
        <f>IOR1381+ION1381</f>
        <v>3000000</v>
      </c>
      <c r="IPA1381" s="84" t="s">
        <v>5395</v>
      </c>
      <c r="IPB1381" s="84">
        <v>454</v>
      </c>
      <c r="IPC1381" s="84" t="s">
        <v>3803</v>
      </c>
      <c r="IPD1381" s="84">
        <v>1000000</v>
      </c>
      <c r="IPF1381" s="84">
        <f>IPE1381/IPD1381</f>
        <v>0</v>
      </c>
      <c r="IPG1381" s="84">
        <f>IPD1381-IPE1381</f>
        <v>1000000</v>
      </c>
      <c r="IPH1381" s="84">
        <v>2000000</v>
      </c>
      <c r="IPI1381" s="84">
        <v>0</v>
      </c>
      <c r="IPJ1381" s="84">
        <f>IPI1381/IPH1381</f>
        <v>0</v>
      </c>
      <c r="IPK1381" s="84">
        <f>IPH1381-IPI1381</f>
        <v>2000000</v>
      </c>
      <c r="IPL1381" s="84">
        <f>IPH1381+IPD1381</f>
        <v>3000000</v>
      </c>
      <c r="IPQ1381" s="84" t="s">
        <v>5395</v>
      </c>
      <c r="IPR1381" s="84">
        <v>454</v>
      </c>
      <c r="IPS1381" s="84" t="s">
        <v>3803</v>
      </c>
      <c r="IPT1381" s="84">
        <v>1000000</v>
      </c>
      <c r="IPV1381" s="84">
        <f>IPU1381/IPT1381</f>
        <v>0</v>
      </c>
      <c r="IPW1381" s="84">
        <f>IPT1381-IPU1381</f>
        <v>1000000</v>
      </c>
      <c r="IPX1381" s="84">
        <v>2000000</v>
      </c>
      <c r="IPY1381" s="84">
        <v>0</v>
      </c>
      <c r="IPZ1381" s="84">
        <f>IPY1381/IPX1381</f>
        <v>0</v>
      </c>
      <c r="IQA1381" s="84">
        <f>IPX1381-IPY1381</f>
        <v>2000000</v>
      </c>
      <c r="IQB1381" s="84">
        <f>IPX1381+IPT1381</f>
        <v>3000000</v>
      </c>
      <c r="IQG1381" s="84" t="s">
        <v>5395</v>
      </c>
      <c r="IQH1381" s="84">
        <v>454</v>
      </c>
      <c r="IQI1381" s="84" t="s">
        <v>3803</v>
      </c>
      <c r="IQJ1381" s="84">
        <v>1000000</v>
      </c>
      <c r="IQL1381" s="84">
        <f>IQK1381/IQJ1381</f>
        <v>0</v>
      </c>
      <c r="IQM1381" s="84">
        <f>IQJ1381-IQK1381</f>
        <v>1000000</v>
      </c>
      <c r="IQN1381" s="84">
        <v>2000000</v>
      </c>
      <c r="IQO1381" s="84">
        <v>0</v>
      </c>
      <c r="IQP1381" s="84">
        <f>IQO1381/IQN1381</f>
        <v>0</v>
      </c>
      <c r="IQQ1381" s="84">
        <f>IQN1381-IQO1381</f>
        <v>2000000</v>
      </c>
      <c r="IQR1381" s="84">
        <f>IQN1381+IQJ1381</f>
        <v>3000000</v>
      </c>
      <c r="IQW1381" s="84" t="s">
        <v>5395</v>
      </c>
      <c r="IQX1381" s="84">
        <v>454</v>
      </c>
      <c r="IQY1381" s="84" t="s">
        <v>3803</v>
      </c>
      <c r="IQZ1381" s="84">
        <v>1000000</v>
      </c>
      <c r="IRB1381" s="84">
        <f>IRA1381/IQZ1381</f>
        <v>0</v>
      </c>
      <c r="IRC1381" s="84">
        <f>IQZ1381-IRA1381</f>
        <v>1000000</v>
      </c>
      <c r="IRD1381" s="84">
        <v>2000000</v>
      </c>
      <c r="IRE1381" s="84">
        <v>0</v>
      </c>
      <c r="IRF1381" s="84">
        <f>IRE1381/IRD1381</f>
        <v>0</v>
      </c>
      <c r="IRG1381" s="84">
        <f>IRD1381-IRE1381</f>
        <v>2000000</v>
      </c>
      <c r="IRH1381" s="84">
        <f>IRD1381+IQZ1381</f>
        <v>3000000</v>
      </c>
      <c r="IRM1381" s="84" t="s">
        <v>5395</v>
      </c>
      <c r="IRN1381" s="84">
        <v>454</v>
      </c>
      <c r="IRO1381" s="84" t="s">
        <v>3803</v>
      </c>
      <c r="IRP1381" s="84">
        <v>1000000</v>
      </c>
      <c r="IRR1381" s="84">
        <f>IRQ1381/IRP1381</f>
        <v>0</v>
      </c>
      <c r="IRS1381" s="84">
        <f>IRP1381-IRQ1381</f>
        <v>1000000</v>
      </c>
      <c r="IRT1381" s="84">
        <v>2000000</v>
      </c>
      <c r="IRU1381" s="84">
        <v>0</v>
      </c>
      <c r="IRV1381" s="84">
        <f>IRU1381/IRT1381</f>
        <v>0</v>
      </c>
      <c r="IRW1381" s="84">
        <f>IRT1381-IRU1381</f>
        <v>2000000</v>
      </c>
      <c r="IRX1381" s="84">
        <f>IRT1381+IRP1381</f>
        <v>3000000</v>
      </c>
      <c r="ISC1381" s="84" t="s">
        <v>5395</v>
      </c>
      <c r="ISD1381" s="84">
        <v>454</v>
      </c>
      <c r="ISE1381" s="84" t="s">
        <v>3803</v>
      </c>
      <c r="ISF1381" s="84">
        <v>1000000</v>
      </c>
      <c r="ISH1381" s="84">
        <f>ISG1381/ISF1381</f>
        <v>0</v>
      </c>
      <c r="ISI1381" s="84">
        <f>ISF1381-ISG1381</f>
        <v>1000000</v>
      </c>
      <c r="ISJ1381" s="84">
        <v>2000000</v>
      </c>
      <c r="ISK1381" s="84">
        <v>0</v>
      </c>
      <c r="ISL1381" s="84">
        <f>ISK1381/ISJ1381</f>
        <v>0</v>
      </c>
      <c r="ISM1381" s="84">
        <f>ISJ1381-ISK1381</f>
        <v>2000000</v>
      </c>
      <c r="ISN1381" s="84">
        <f>ISJ1381+ISF1381</f>
        <v>3000000</v>
      </c>
      <c r="ISS1381" s="84" t="s">
        <v>5395</v>
      </c>
      <c r="IST1381" s="84">
        <v>454</v>
      </c>
      <c r="ISU1381" s="84" t="s">
        <v>3803</v>
      </c>
      <c r="ISV1381" s="84">
        <v>1000000</v>
      </c>
      <c r="ISX1381" s="84">
        <f>ISW1381/ISV1381</f>
        <v>0</v>
      </c>
      <c r="ISY1381" s="84">
        <f>ISV1381-ISW1381</f>
        <v>1000000</v>
      </c>
      <c r="ISZ1381" s="84">
        <v>2000000</v>
      </c>
      <c r="ITA1381" s="84">
        <v>0</v>
      </c>
      <c r="ITB1381" s="84">
        <f>ITA1381/ISZ1381</f>
        <v>0</v>
      </c>
      <c r="ITC1381" s="84">
        <f>ISZ1381-ITA1381</f>
        <v>2000000</v>
      </c>
      <c r="ITD1381" s="84">
        <f>ISZ1381+ISV1381</f>
        <v>3000000</v>
      </c>
      <c r="ITI1381" s="84" t="s">
        <v>5395</v>
      </c>
      <c r="ITJ1381" s="84">
        <v>454</v>
      </c>
      <c r="ITK1381" s="84" t="s">
        <v>3803</v>
      </c>
      <c r="ITL1381" s="84">
        <v>1000000</v>
      </c>
      <c r="ITN1381" s="84">
        <f>ITM1381/ITL1381</f>
        <v>0</v>
      </c>
      <c r="ITO1381" s="84">
        <f>ITL1381-ITM1381</f>
        <v>1000000</v>
      </c>
      <c r="ITP1381" s="84">
        <v>2000000</v>
      </c>
      <c r="ITQ1381" s="84">
        <v>0</v>
      </c>
      <c r="ITR1381" s="84">
        <f>ITQ1381/ITP1381</f>
        <v>0</v>
      </c>
      <c r="ITS1381" s="84">
        <f>ITP1381-ITQ1381</f>
        <v>2000000</v>
      </c>
      <c r="ITT1381" s="84">
        <f>ITP1381+ITL1381</f>
        <v>3000000</v>
      </c>
      <c r="ITY1381" s="84" t="s">
        <v>5395</v>
      </c>
      <c r="ITZ1381" s="84">
        <v>454</v>
      </c>
      <c r="IUA1381" s="84" t="s">
        <v>3803</v>
      </c>
      <c r="IUB1381" s="84">
        <v>1000000</v>
      </c>
      <c r="IUD1381" s="84">
        <f>IUC1381/IUB1381</f>
        <v>0</v>
      </c>
      <c r="IUE1381" s="84">
        <f>IUB1381-IUC1381</f>
        <v>1000000</v>
      </c>
      <c r="IUF1381" s="84">
        <v>2000000</v>
      </c>
      <c r="IUG1381" s="84">
        <v>0</v>
      </c>
      <c r="IUH1381" s="84">
        <f>IUG1381/IUF1381</f>
        <v>0</v>
      </c>
      <c r="IUI1381" s="84">
        <f>IUF1381-IUG1381</f>
        <v>2000000</v>
      </c>
      <c r="IUJ1381" s="84">
        <f>IUF1381+IUB1381</f>
        <v>3000000</v>
      </c>
      <c r="IUO1381" s="84" t="s">
        <v>5395</v>
      </c>
      <c r="IUP1381" s="84">
        <v>454</v>
      </c>
      <c r="IUQ1381" s="84" t="s">
        <v>3803</v>
      </c>
      <c r="IUR1381" s="84">
        <v>1000000</v>
      </c>
      <c r="IUT1381" s="84">
        <f>IUS1381/IUR1381</f>
        <v>0</v>
      </c>
      <c r="IUU1381" s="84">
        <f>IUR1381-IUS1381</f>
        <v>1000000</v>
      </c>
      <c r="IUV1381" s="84">
        <v>2000000</v>
      </c>
      <c r="IUW1381" s="84">
        <v>0</v>
      </c>
      <c r="IUX1381" s="84">
        <f>IUW1381/IUV1381</f>
        <v>0</v>
      </c>
      <c r="IUY1381" s="84">
        <f>IUV1381-IUW1381</f>
        <v>2000000</v>
      </c>
      <c r="IUZ1381" s="84">
        <f>IUV1381+IUR1381</f>
        <v>3000000</v>
      </c>
      <c r="IVE1381" s="84" t="s">
        <v>5395</v>
      </c>
      <c r="IVF1381" s="84">
        <v>454</v>
      </c>
      <c r="IVG1381" s="84" t="s">
        <v>3803</v>
      </c>
      <c r="IVH1381" s="84">
        <v>1000000</v>
      </c>
      <c r="IVJ1381" s="84">
        <f>IVI1381/IVH1381</f>
        <v>0</v>
      </c>
      <c r="IVK1381" s="84">
        <f>IVH1381-IVI1381</f>
        <v>1000000</v>
      </c>
      <c r="IVL1381" s="84">
        <v>2000000</v>
      </c>
      <c r="IVM1381" s="84">
        <v>0</v>
      </c>
      <c r="IVN1381" s="84">
        <f>IVM1381/IVL1381</f>
        <v>0</v>
      </c>
      <c r="IVO1381" s="84">
        <f>IVL1381-IVM1381</f>
        <v>2000000</v>
      </c>
      <c r="IVP1381" s="84">
        <f>IVL1381+IVH1381</f>
        <v>3000000</v>
      </c>
      <c r="IVU1381" s="84" t="s">
        <v>5395</v>
      </c>
      <c r="IVV1381" s="84">
        <v>454</v>
      </c>
      <c r="IVW1381" s="84" t="s">
        <v>3803</v>
      </c>
      <c r="IVX1381" s="84">
        <v>1000000</v>
      </c>
      <c r="IVZ1381" s="84">
        <f>IVY1381/IVX1381</f>
        <v>0</v>
      </c>
      <c r="IWA1381" s="84">
        <f>IVX1381-IVY1381</f>
        <v>1000000</v>
      </c>
      <c r="IWB1381" s="84">
        <v>2000000</v>
      </c>
      <c r="IWC1381" s="84">
        <v>0</v>
      </c>
      <c r="IWD1381" s="84">
        <f>IWC1381/IWB1381</f>
        <v>0</v>
      </c>
      <c r="IWE1381" s="84">
        <f>IWB1381-IWC1381</f>
        <v>2000000</v>
      </c>
      <c r="IWF1381" s="84">
        <f>IWB1381+IVX1381</f>
        <v>3000000</v>
      </c>
      <c r="IWK1381" s="84" t="s">
        <v>5395</v>
      </c>
      <c r="IWL1381" s="84">
        <v>454</v>
      </c>
      <c r="IWM1381" s="84" t="s">
        <v>3803</v>
      </c>
      <c r="IWN1381" s="84">
        <v>1000000</v>
      </c>
      <c r="IWP1381" s="84">
        <f>IWO1381/IWN1381</f>
        <v>0</v>
      </c>
      <c r="IWQ1381" s="84">
        <f>IWN1381-IWO1381</f>
        <v>1000000</v>
      </c>
      <c r="IWR1381" s="84">
        <v>2000000</v>
      </c>
      <c r="IWS1381" s="84">
        <v>0</v>
      </c>
      <c r="IWT1381" s="84">
        <f>IWS1381/IWR1381</f>
        <v>0</v>
      </c>
      <c r="IWU1381" s="84">
        <f>IWR1381-IWS1381</f>
        <v>2000000</v>
      </c>
      <c r="IWV1381" s="84">
        <f>IWR1381+IWN1381</f>
        <v>3000000</v>
      </c>
      <c r="IXA1381" s="84" t="s">
        <v>5395</v>
      </c>
      <c r="IXB1381" s="84">
        <v>454</v>
      </c>
      <c r="IXC1381" s="84" t="s">
        <v>3803</v>
      </c>
      <c r="IXD1381" s="84">
        <v>1000000</v>
      </c>
      <c r="IXF1381" s="84">
        <f>IXE1381/IXD1381</f>
        <v>0</v>
      </c>
      <c r="IXG1381" s="84">
        <f>IXD1381-IXE1381</f>
        <v>1000000</v>
      </c>
      <c r="IXH1381" s="84">
        <v>2000000</v>
      </c>
      <c r="IXI1381" s="84">
        <v>0</v>
      </c>
      <c r="IXJ1381" s="84">
        <f>IXI1381/IXH1381</f>
        <v>0</v>
      </c>
      <c r="IXK1381" s="84">
        <f>IXH1381-IXI1381</f>
        <v>2000000</v>
      </c>
      <c r="IXL1381" s="84">
        <f>IXH1381+IXD1381</f>
        <v>3000000</v>
      </c>
      <c r="IXQ1381" s="84" t="s">
        <v>5395</v>
      </c>
      <c r="IXR1381" s="84">
        <v>454</v>
      </c>
      <c r="IXS1381" s="84" t="s">
        <v>3803</v>
      </c>
      <c r="IXT1381" s="84">
        <v>1000000</v>
      </c>
      <c r="IXV1381" s="84">
        <f>IXU1381/IXT1381</f>
        <v>0</v>
      </c>
      <c r="IXW1381" s="84">
        <f>IXT1381-IXU1381</f>
        <v>1000000</v>
      </c>
      <c r="IXX1381" s="84">
        <v>2000000</v>
      </c>
      <c r="IXY1381" s="84">
        <v>0</v>
      </c>
      <c r="IXZ1381" s="84">
        <f>IXY1381/IXX1381</f>
        <v>0</v>
      </c>
      <c r="IYA1381" s="84">
        <f>IXX1381-IXY1381</f>
        <v>2000000</v>
      </c>
      <c r="IYB1381" s="84">
        <f>IXX1381+IXT1381</f>
        <v>3000000</v>
      </c>
      <c r="IYG1381" s="84" t="s">
        <v>5395</v>
      </c>
      <c r="IYH1381" s="84">
        <v>454</v>
      </c>
      <c r="IYI1381" s="84" t="s">
        <v>3803</v>
      </c>
      <c r="IYJ1381" s="84">
        <v>1000000</v>
      </c>
      <c r="IYL1381" s="84">
        <f>IYK1381/IYJ1381</f>
        <v>0</v>
      </c>
      <c r="IYM1381" s="84">
        <f>IYJ1381-IYK1381</f>
        <v>1000000</v>
      </c>
      <c r="IYN1381" s="84">
        <v>2000000</v>
      </c>
      <c r="IYO1381" s="84">
        <v>0</v>
      </c>
      <c r="IYP1381" s="84">
        <f>IYO1381/IYN1381</f>
        <v>0</v>
      </c>
      <c r="IYQ1381" s="84">
        <f>IYN1381-IYO1381</f>
        <v>2000000</v>
      </c>
      <c r="IYR1381" s="84">
        <f>IYN1381+IYJ1381</f>
        <v>3000000</v>
      </c>
      <c r="IYW1381" s="84" t="s">
        <v>5395</v>
      </c>
      <c r="IYX1381" s="84">
        <v>454</v>
      </c>
      <c r="IYY1381" s="84" t="s">
        <v>3803</v>
      </c>
      <c r="IYZ1381" s="84">
        <v>1000000</v>
      </c>
      <c r="IZB1381" s="84">
        <f>IZA1381/IYZ1381</f>
        <v>0</v>
      </c>
      <c r="IZC1381" s="84">
        <f>IYZ1381-IZA1381</f>
        <v>1000000</v>
      </c>
      <c r="IZD1381" s="84">
        <v>2000000</v>
      </c>
      <c r="IZE1381" s="84">
        <v>0</v>
      </c>
      <c r="IZF1381" s="84">
        <f>IZE1381/IZD1381</f>
        <v>0</v>
      </c>
      <c r="IZG1381" s="84">
        <f>IZD1381-IZE1381</f>
        <v>2000000</v>
      </c>
      <c r="IZH1381" s="84">
        <f>IZD1381+IYZ1381</f>
        <v>3000000</v>
      </c>
      <c r="IZM1381" s="84" t="s">
        <v>5395</v>
      </c>
      <c r="IZN1381" s="84">
        <v>454</v>
      </c>
      <c r="IZO1381" s="84" t="s">
        <v>3803</v>
      </c>
      <c r="IZP1381" s="84">
        <v>1000000</v>
      </c>
      <c r="IZR1381" s="84">
        <f>IZQ1381/IZP1381</f>
        <v>0</v>
      </c>
      <c r="IZS1381" s="84">
        <f>IZP1381-IZQ1381</f>
        <v>1000000</v>
      </c>
      <c r="IZT1381" s="84">
        <v>2000000</v>
      </c>
      <c r="IZU1381" s="84">
        <v>0</v>
      </c>
      <c r="IZV1381" s="84">
        <f>IZU1381/IZT1381</f>
        <v>0</v>
      </c>
      <c r="IZW1381" s="84">
        <f>IZT1381-IZU1381</f>
        <v>2000000</v>
      </c>
      <c r="IZX1381" s="84">
        <f>IZT1381+IZP1381</f>
        <v>3000000</v>
      </c>
      <c r="JAC1381" s="84" t="s">
        <v>5395</v>
      </c>
      <c r="JAD1381" s="84">
        <v>454</v>
      </c>
      <c r="JAE1381" s="84" t="s">
        <v>3803</v>
      </c>
      <c r="JAF1381" s="84">
        <v>1000000</v>
      </c>
      <c r="JAH1381" s="84">
        <f>JAG1381/JAF1381</f>
        <v>0</v>
      </c>
      <c r="JAI1381" s="84">
        <f>JAF1381-JAG1381</f>
        <v>1000000</v>
      </c>
      <c r="JAJ1381" s="84">
        <v>2000000</v>
      </c>
      <c r="JAK1381" s="84">
        <v>0</v>
      </c>
      <c r="JAL1381" s="84">
        <f>JAK1381/JAJ1381</f>
        <v>0</v>
      </c>
      <c r="JAM1381" s="84">
        <f>JAJ1381-JAK1381</f>
        <v>2000000</v>
      </c>
      <c r="JAN1381" s="84">
        <f>JAJ1381+JAF1381</f>
        <v>3000000</v>
      </c>
      <c r="JAS1381" s="84" t="s">
        <v>5395</v>
      </c>
      <c r="JAT1381" s="84">
        <v>454</v>
      </c>
      <c r="JAU1381" s="84" t="s">
        <v>3803</v>
      </c>
      <c r="JAV1381" s="84">
        <v>1000000</v>
      </c>
      <c r="JAX1381" s="84">
        <f>JAW1381/JAV1381</f>
        <v>0</v>
      </c>
      <c r="JAY1381" s="84">
        <f>JAV1381-JAW1381</f>
        <v>1000000</v>
      </c>
      <c r="JAZ1381" s="84">
        <v>2000000</v>
      </c>
      <c r="JBA1381" s="84">
        <v>0</v>
      </c>
      <c r="JBB1381" s="84">
        <f>JBA1381/JAZ1381</f>
        <v>0</v>
      </c>
      <c r="JBC1381" s="84">
        <f>JAZ1381-JBA1381</f>
        <v>2000000</v>
      </c>
      <c r="JBD1381" s="84">
        <f>JAZ1381+JAV1381</f>
        <v>3000000</v>
      </c>
      <c r="JBI1381" s="84" t="s">
        <v>5395</v>
      </c>
      <c r="JBJ1381" s="84">
        <v>454</v>
      </c>
      <c r="JBK1381" s="84" t="s">
        <v>3803</v>
      </c>
      <c r="JBL1381" s="84">
        <v>1000000</v>
      </c>
      <c r="JBN1381" s="84">
        <f>JBM1381/JBL1381</f>
        <v>0</v>
      </c>
      <c r="JBO1381" s="84">
        <f>JBL1381-JBM1381</f>
        <v>1000000</v>
      </c>
      <c r="JBP1381" s="84">
        <v>2000000</v>
      </c>
      <c r="JBQ1381" s="84">
        <v>0</v>
      </c>
      <c r="JBR1381" s="84">
        <f>JBQ1381/JBP1381</f>
        <v>0</v>
      </c>
      <c r="JBS1381" s="84">
        <f>JBP1381-JBQ1381</f>
        <v>2000000</v>
      </c>
      <c r="JBT1381" s="84">
        <f>JBP1381+JBL1381</f>
        <v>3000000</v>
      </c>
      <c r="JBY1381" s="84" t="s">
        <v>5395</v>
      </c>
      <c r="JBZ1381" s="84">
        <v>454</v>
      </c>
      <c r="JCA1381" s="84" t="s">
        <v>3803</v>
      </c>
      <c r="JCB1381" s="84">
        <v>1000000</v>
      </c>
      <c r="JCD1381" s="84">
        <f>JCC1381/JCB1381</f>
        <v>0</v>
      </c>
      <c r="JCE1381" s="84">
        <f>JCB1381-JCC1381</f>
        <v>1000000</v>
      </c>
      <c r="JCF1381" s="84">
        <v>2000000</v>
      </c>
      <c r="JCG1381" s="84">
        <v>0</v>
      </c>
      <c r="JCH1381" s="84">
        <f>JCG1381/JCF1381</f>
        <v>0</v>
      </c>
      <c r="JCI1381" s="84">
        <f>JCF1381-JCG1381</f>
        <v>2000000</v>
      </c>
      <c r="JCJ1381" s="84">
        <f>JCF1381+JCB1381</f>
        <v>3000000</v>
      </c>
      <c r="JCO1381" s="84" t="s">
        <v>5395</v>
      </c>
      <c r="JCP1381" s="84">
        <v>454</v>
      </c>
      <c r="JCQ1381" s="84" t="s">
        <v>3803</v>
      </c>
      <c r="JCR1381" s="84">
        <v>1000000</v>
      </c>
      <c r="JCT1381" s="84">
        <f>JCS1381/JCR1381</f>
        <v>0</v>
      </c>
      <c r="JCU1381" s="84">
        <f>JCR1381-JCS1381</f>
        <v>1000000</v>
      </c>
      <c r="JCV1381" s="84">
        <v>2000000</v>
      </c>
      <c r="JCW1381" s="84">
        <v>0</v>
      </c>
      <c r="JCX1381" s="84">
        <f>JCW1381/JCV1381</f>
        <v>0</v>
      </c>
      <c r="JCY1381" s="84">
        <f>JCV1381-JCW1381</f>
        <v>2000000</v>
      </c>
      <c r="JCZ1381" s="84">
        <f>JCV1381+JCR1381</f>
        <v>3000000</v>
      </c>
      <c r="JDE1381" s="84" t="s">
        <v>5395</v>
      </c>
      <c r="JDF1381" s="84">
        <v>454</v>
      </c>
      <c r="JDG1381" s="84" t="s">
        <v>3803</v>
      </c>
      <c r="JDH1381" s="84">
        <v>1000000</v>
      </c>
      <c r="JDJ1381" s="84">
        <f>JDI1381/JDH1381</f>
        <v>0</v>
      </c>
      <c r="JDK1381" s="84">
        <f>JDH1381-JDI1381</f>
        <v>1000000</v>
      </c>
      <c r="JDL1381" s="84">
        <v>2000000</v>
      </c>
      <c r="JDM1381" s="84">
        <v>0</v>
      </c>
      <c r="JDN1381" s="84">
        <f>JDM1381/JDL1381</f>
        <v>0</v>
      </c>
      <c r="JDO1381" s="84">
        <f>JDL1381-JDM1381</f>
        <v>2000000</v>
      </c>
      <c r="JDP1381" s="84">
        <f>JDL1381+JDH1381</f>
        <v>3000000</v>
      </c>
      <c r="JDU1381" s="84" t="s">
        <v>5395</v>
      </c>
      <c r="JDV1381" s="84">
        <v>454</v>
      </c>
      <c r="JDW1381" s="84" t="s">
        <v>3803</v>
      </c>
      <c r="JDX1381" s="84">
        <v>1000000</v>
      </c>
      <c r="JDZ1381" s="84">
        <f>JDY1381/JDX1381</f>
        <v>0</v>
      </c>
      <c r="JEA1381" s="84">
        <f>JDX1381-JDY1381</f>
        <v>1000000</v>
      </c>
      <c r="JEB1381" s="84">
        <v>2000000</v>
      </c>
      <c r="JEC1381" s="84">
        <v>0</v>
      </c>
      <c r="JED1381" s="84">
        <f>JEC1381/JEB1381</f>
        <v>0</v>
      </c>
      <c r="JEE1381" s="84">
        <f>JEB1381-JEC1381</f>
        <v>2000000</v>
      </c>
      <c r="JEF1381" s="84">
        <f>JEB1381+JDX1381</f>
        <v>3000000</v>
      </c>
      <c r="JEK1381" s="84" t="s">
        <v>5395</v>
      </c>
      <c r="JEL1381" s="84">
        <v>454</v>
      </c>
      <c r="JEM1381" s="84" t="s">
        <v>3803</v>
      </c>
      <c r="JEN1381" s="84">
        <v>1000000</v>
      </c>
      <c r="JEP1381" s="84">
        <f>JEO1381/JEN1381</f>
        <v>0</v>
      </c>
      <c r="JEQ1381" s="84">
        <f>JEN1381-JEO1381</f>
        <v>1000000</v>
      </c>
      <c r="JER1381" s="84">
        <v>2000000</v>
      </c>
      <c r="JES1381" s="84">
        <v>0</v>
      </c>
      <c r="JET1381" s="84">
        <f>JES1381/JER1381</f>
        <v>0</v>
      </c>
      <c r="JEU1381" s="84">
        <f>JER1381-JES1381</f>
        <v>2000000</v>
      </c>
      <c r="JEV1381" s="84">
        <f>JER1381+JEN1381</f>
        <v>3000000</v>
      </c>
      <c r="JFA1381" s="84" t="s">
        <v>5395</v>
      </c>
      <c r="JFB1381" s="84">
        <v>454</v>
      </c>
      <c r="JFC1381" s="84" t="s">
        <v>3803</v>
      </c>
      <c r="JFD1381" s="84">
        <v>1000000</v>
      </c>
      <c r="JFF1381" s="84">
        <f>JFE1381/JFD1381</f>
        <v>0</v>
      </c>
      <c r="JFG1381" s="84">
        <f>JFD1381-JFE1381</f>
        <v>1000000</v>
      </c>
      <c r="JFH1381" s="84">
        <v>2000000</v>
      </c>
      <c r="JFI1381" s="84">
        <v>0</v>
      </c>
      <c r="JFJ1381" s="84">
        <f>JFI1381/JFH1381</f>
        <v>0</v>
      </c>
      <c r="JFK1381" s="84">
        <f>JFH1381-JFI1381</f>
        <v>2000000</v>
      </c>
      <c r="JFL1381" s="84">
        <f>JFH1381+JFD1381</f>
        <v>3000000</v>
      </c>
      <c r="JFQ1381" s="84" t="s">
        <v>5395</v>
      </c>
      <c r="JFR1381" s="84">
        <v>454</v>
      </c>
      <c r="JFS1381" s="84" t="s">
        <v>3803</v>
      </c>
      <c r="JFT1381" s="84">
        <v>1000000</v>
      </c>
      <c r="JFV1381" s="84">
        <f>JFU1381/JFT1381</f>
        <v>0</v>
      </c>
      <c r="JFW1381" s="84">
        <f>JFT1381-JFU1381</f>
        <v>1000000</v>
      </c>
      <c r="JFX1381" s="84">
        <v>2000000</v>
      </c>
      <c r="JFY1381" s="84">
        <v>0</v>
      </c>
      <c r="JFZ1381" s="84">
        <f>JFY1381/JFX1381</f>
        <v>0</v>
      </c>
      <c r="JGA1381" s="84">
        <f>JFX1381-JFY1381</f>
        <v>2000000</v>
      </c>
      <c r="JGB1381" s="84">
        <f>JFX1381+JFT1381</f>
        <v>3000000</v>
      </c>
      <c r="JGG1381" s="84" t="s">
        <v>5395</v>
      </c>
      <c r="JGH1381" s="84">
        <v>454</v>
      </c>
      <c r="JGI1381" s="84" t="s">
        <v>3803</v>
      </c>
      <c r="JGJ1381" s="84">
        <v>1000000</v>
      </c>
      <c r="JGL1381" s="84">
        <f>JGK1381/JGJ1381</f>
        <v>0</v>
      </c>
      <c r="JGM1381" s="84">
        <f>JGJ1381-JGK1381</f>
        <v>1000000</v>
      </c>
      <c r="JGN1381" s="84">
        <v>2000000</v>
      </c>
      <c r="JGO1381" s="84">
        <v>0</v>
      </c>
      <c r="JGP1381" s="84">
        <f>JGO1381/JGN1381</f>
        <v>0</v>
      </c>
      <c r="JGQ1381" s="84">
        <f>JGN1381-JGO1381</f>
        <v>2000000</v>
      </c>
      <c r="JGR1381" s="84">
        <f>JGN1381+JGJ1381</f>
        <v>3000000</v>
      </c>
      <c r="JGW1381" s="84" t="s">
        <v>5395</v>
      </c>
      <c r="JGX1381" s="84">
        <v>454</v>
      </c>
      <c r="JGY1381" s="84" t="s">
        <v>3803</v>
      </c>
      <c r="JGZ1381" s="84">
        <v>1000000</v>
      </c>
      <c r="JHB1381" s="84">
        <f>JHA1381/JGZ1381</f>
        <v>0</v>
      </c>
      <c r="JHC1381" s="84">
        <f>JGZ1381-JHA1381</f>
        <v>1000000</v>
      </c>
      <c r="JHD1381" s="84">
        <v>2000000</v>
      </c>
      <c r="JHE1381" s="84">
        <v>0</v>
      </c>
      <c r="JHF1381" s="84">
        <f>JHE1381/JHD1381</f>
        <v>0</v>
      </c>
      <c r="JHG1381" s="84">
        <f>JHD1381-JHE1381</f>
        <v>2000000</v>
      </c>
      <c r="JHH1381" s="84">
        <f>JHD1381+JGZ1381</f>
        <v>3000000</v>
      </c>
      <c r="JHM1381" s="84" t="s">
        <v>5395</v>
      </c>
      <c r="JHN1381" s="84">
        <v>454</v>
      </c>
      <c r="JHO1381" s="84" t="s">
        <v>3803</v>
      </c>
      <c r="JHP1381" s="84">
        <v>1000000</v>
      </c>
      <c r="JHR1381" s="84">
        <f>JHQ1381/JHP1381</f>
        <v>0</v>
      </c>
      <c r="JHS1381" s="84">
        <f>JHP1381-JHQ1381</f>
        <v>1000000</v>
      </c>
      <c r="JHT1381" s="84">
        <v>2000000</v>
      </c>
      <c r="JHU1381" s="84">
        <v>0</v>
      </c>
      <c r="JHV1381" s="84">
        <f>JHU1381/JHT1381</f>
        <v>0</v>
      </c>
      <c r="JHW1381" s="84">
        <f>JHT1381-JHU1381</f>
        <v>2000000</v>
      </c>
      <c r="JHX1381" s="84">
        <f>JHT1381+JHP1381</f>
        <v>3000000</v>
      </c>
      <c r="JIC1381" s="84" t="s">
        <v>5395</v>
      </c>
      <c r="JID1381" s="84">
        <v>454</v>
      </c>
      <c r="JIE1381" s="84" t="s">
        <v>3803</v>
      </c>
      <c r="JIF1381" s="84">
        <v>1000000</v>
      </c>
      <c r="JIH1381" s="84">
        <f>JIG1381/JIF1381</f>
        <v>0</v>
      </c>
      <c r="JII1381" s="84">
        <f>JIF1381-JIG1381</f>
        <v>1000000</v>
      </c>
      <c r="JIJ1381" s="84">
        <v>2000000</v>
      </c>
      <c r="JIK1381" s="84">
        <v>0</v>
      </c>
      <c r="JIL1381" s="84">
        <f>JIK1381/JIJ1381</f>
        <v>0</v>
      </c>
      <c r="JIM1381" s="84">
        <f>JIJ1381-JIK1381</f>
        <v>2000000</v>
      </c>
      <c r="JIN1381" s="84">
        <f>JIJ1381+JIF1381</f>
        <v>3000000</v>
      </c>
      <c r="JIS1381" s="84" t="s">
        <v>5395</v>
      </c>
      <c r="JIT1381" s="84">
        <v>454</v>
      </c>
      <c r="JIU1381" s="84" t="s">
        <v>3803</v>
      </c>
      <c r="JIV1381" s="84">
        <v>1000000</v>
      </c>
      <c r="JIX1381" s="84">
        <f>JIW1381/JIV1381</f>
        <v>0</v>
      </c>
      <c r="JIY1381" s="84">
        <f>JIV1381-JIW1381</f>
        <v>1000000</v>
      </c>
      <c r="JIZ1381" s="84">
        <v>2000000</v>
      </c>
      <c r="JJA1381" s="84">
        <v>0</v>
      </c>
      <c r="JJB1381" s="84">
        <f>JJA1381/JIZ1381</f>
        <v>0</v>
      </c>
      <c r="JJC1381" s="84">
        <f>JIZ1381-JJA1381</f>
        <v>2000000</v>
      </c>
      <c r="JJD1381" s="84">
        <f>JIZ1381+JIV1381</f>
        <v>3000000</v>
      </c>
      <c r="JJI1381" s="84" t="s">
        <v>5395</v>
      </c>
      <c r="JJJ1381" s="84">
        <v>454</v>
      </c>
      <c r="JJK1381" s="84" t="s">
        <v>3803</v>
      </c>
      <c r="JJL1381" s="84">
        <v>1000000</v>
      </c>
      <c r="JJN1381" s="84">
        <f>JJM1381/JJL1381</f>
        <v>0</v>
      </c>
      <c r="JJO1381" s="84">
        <f>JJL1381-JJM1381</f>
        <v>1000000</v>
      </c>
      <c r="JJP1381" s="84">
        <v>2000000</v>
      </c>
      <c r="JJQ1381" s="84">
        <v>0</v>
      </c>
      <c r="JJR1381" s="84">
        <f>JJQ1381/JJP1381</f>
        <v>0</v>
      </c>
      <c r="JJS1381" s="84">
        <f>JJP1381-JJQ1381</f>
        <v>2000000</v>
      </c>
      <c r="JJT1381" s="84">
        <f>JJP1381+JJL1381</f>
        <v>3000000</v>
      </c>
      <c r="JJY1381" s="84" t="s">
        <v>5395</v>
      </c>
      <c r="JJZ1381" s="84">
        <v>454</v>
      </c>
      <c r="JKA1381" s="84" t="s">
        <v>3803</v>
      </c>
      <c r="JKB1381" s="84">
        <v>1000000</v>
      </c>
      <c r="JKD1381" s="84">
        <f>JKC1381/JKB1381</f>
        <v>0</v>
      </c>
      <c r="JKE1381" s="84">
        <f>JKB1381-JKC1381</f>
        <v>1000000</v>
      </c>
      <c r="JKF1381" s="84">
        <v>2000000</v>
      </c>
      <c r="JKG1381" s="84">
        <v>0</v>
      </c>
      <c r="JKH1381" s="84">
        <f>JKG1381/JKF1381</f>
        <v>0</v>
      </c>
      <c r="JKI1381" s="84">
        <f>JKF1381-JKG1381</f>
        <v>2000000</v>
      </c>
      <c r="JKJ1381" s="84">
        <f>JKF1381+JKB1381</f>
        <v>3000000</v>
      </c>
      <c r="JKO1381" s="84" t="s">
        <v>5395</v>
      </c>
      <c r="JKP1381" s="84">
        <v>454</v>
      </c>
      <c r="JKQ1381" s="84" t="s">
        <v>3803</v>
      </c>
      <c r="JKR1381" s="84">
        <v>1000000</v>
      </c>
      <c r="JKT1381" s="84">
        <f>JKS1381/JKR1381</f>
        <v>0</v>
      </c>
      <c r="JKU1381" s="84">
        <f>JKR1381-JKS1381</f>
        <v>1000000</v>
      </c>
      <c r="JKV1381" s="84">
        <v>2000000</v>
      </c>
      <c r="JKW1381" s="84">
        <v>0</v>
      </c>
      <c r="JKX1381" s="84">
        <f>JKW1381/JKV1381</f>
        <v>0</v>
      </c>
      <c r="JKY1381" s="84">
        <f>JKV1381-JKW1381</f>
        <v>2000000</v>
      </c>
      <c r="JKZ1381" s="84">
        <f>JKV1381+JKR1381</f>
        <v>3000000</v>
      </c>
      <c r="JLE1381" s="84" t="s">
        <v>5395</v>
      </c>
      <c r="JLF1381" s="84">
        <v>454</v>
      </c>
      <c r="JLG1381" s="84" t="s">
        <v>3803</v>
      </c>
      <c r="JLH1381" s="84">
        <v>1000000</v>
      </c>
      <c r="JLJ1381" s="84">
        <f>JLI1381/JLH1381</f>
        <v>0</v>
      </c>
      <c r="JLK1381" s="84">
        <f>JLH1381-JLI1381</f>
        <v>1000000</v>
      </c>
      <c r="JLL1381" s="84">
        <v>2000000</v>
      </c>
      <c r="JLM1381" s="84">
        <v>0</v>
      </c>
      <c r="JLN1381" s="84">
        <f>JLM1381/JLL1381</f>
        <v>0</v>
      </c>
      <c r="JLO1381" s="84">
        <f>JLL1381-JLM1381</f>
        <v>2000000</v>
      </c>
      <c r="JLP1381" s="84">
        <f>JLL1381+JLH1381</f>
        <v>3000000</v>
      </c>
      <c r="JLU1381" s="84" t="s">
        <v>5395</v>
      </c>
      <c r="JLV1381" s="84">
        <v>454</v>
      </c>
      <c r="JLW1381" s="84" t="s">
        <v>3803</v>
      </c>
      <c r="JLX1381" s="84">
        <v>1000000</v>
      </c>
      <c r="JLZ1381" s="84">
        <f>JLY1381/JLX1381</f>
        <v>0</v>
      </c>
      <c r="JMA1381" s="84">
        <f>JLX1381-JLY1381</f>
        <v>1000000</v>
      </c>
      <c r="JMB1381" s="84">
        <v>2000000</v>
      </c>
      <c r="JMC1381" s="84">
        <v>0</v>
      </c>
      <c r="JMD1381" s="84">
        <f>JMC1381/JMB1381</f>
        <v>0</v>
      </c>
      <c r="JME1381" s="84">
        <f>JMB1381-JMC1381</f>
        <v>2000000</v>
      </c>
      <c r="JMF1381" s="84">
        <f>JMB1381+JLX1381</f>
        <v>3000000</v>
      </c>
      <c r="JMK1381" s="84" t="s">
        <v>5395</v>
      </c>
      <c r="JML1381" s="84">
        <v>454</v>
      </c>
      <c r="JMM1381" s="84" t="s">
        <v>3803</v>
      </c>
      <c r="JMN1381" s="84">
        <v>1000000</v>
      </c>
      <c r="JMP1381" s="84">
        <f>JMO1381/JMN1381</f>
        <v>0</v>
      </c>
      <c r="JMQ1381" s="84">
        <f>JMN1381-JMO1381</f>
        <v>1000000</v>
      </c>
      <c r="JMR1381" s="84">
        <v>2000000</v>
      </c>
      <c r="JMS1381" s="84">
        <v>0</v>
      </c>
      <c r="JMT1381" s="84">
        <f>JMS1381/JMR1381</f>
        <v>0</v>
      </c>
      <c r="JMU1381" s="84">
        <f>JMR1381-JMS1381</f>
        <v>2000000</v>
      </c>
      <c r="JMV1381" s="84">
        <f>JMR1381+JMN1381</f>
        <v>3000000</v>
      </c>
      <c r="JNA1381" s="84" t="s">
        <v>5395</v>
      </c>
      <c r="JNB1381" s="84">
        <v>454</v>
      </c>
      <c r="JNC1381" s="84" t="s">
        <v>3803</v>
      </c>
      <c r="JND1381" s="84">
        <v>1000000</v>
      </c>
      <c r="JNF1381" s="84">
        <f>JNE1381/JND1381</f>
        <v>0</v>
      </c>
      <c r="JNG1381" s="84">
        <f>JND1381-JNE1381</f>
        <v>1000000</v>
      </c>
      <c r="JNH1381" s="84">
        <v>2000000</v>
      </c>
      <c r="JNI1381" s="84">
        <v>0</v>
      </c>
      <c r="JNJ1381" s="84">
        <f>JNI1381/JNH1381</f>
        <v>0</v>
      </c>
      <c r="JNK1381" s="84">
        <f>JNH1381-JNI1381</f>
        <v>2000000</v>
      </c>
      <c r="JNL1381" s="84">
        <f>JNH1381+JND1381</f>
        <v>3000000</v>
      </c>
      <c r="JNQ1381" s="84" t="s">
        <v>5395</v>
      </c>
      <c r="JNR1381" s="84">
        <v>454</v>
      </c>
      <c r="JNS1381" s="84" t="s">
        <v>3803</v>
      </c>
      <c r="JNT1381" s="84">
        <v>1000000</v>
      </c>
      <c r="JNV1381" s="84">
        <f>JNU1381/JNT1381</f>
        <v>0</v>
      </c>
      <c r="JNW1381" s="84">
        <f>JNT1381-JNU1381</f>
        <v>1000000</v>
      </c>
      <c r="JNX1381" s="84">
        <v>2000000</v>
      </c>
      <c r="JNY1381" s="84">
        <v>0</v>
      </c>
      <c r="JNZ1381" s="84">
        <f>JNY1381/JNX1381</f>
        <v>0</v>
      </c>
      <c r="JOA1381" s="84">
        <f>JNX1381-JNY1381</f>
        <v>2000000</v>
      </c>
      <c r="JOB1381" s="84">
        <f>JNX1381+JNT1381</f>
        <v>3000000</v>
      </c>
      <c r="JOG1381" s="84" t="s">
        <v>5395</v>
      </c>
      <c r="JOH1381" s="84">
        <v>454</v>
      </c>
      <c r="JOI1381" s="84" t="s">
        <v>3803</v>
      </c>
      <c r="JOJ1381" s="84">
        <v>1000000</v>
      </c>
      <c r="JOL1381" s="84">
        <f>JOK1381/JOJ1381</f>
        <v>0</v>
      </c>
      <c r="JOM1381" s="84">
        <f>JOJ1381-JOK1381</f>
        <v>1000000</v>
      </c>
      <c r="JON1381" s="84">
        <v>2000000</v>
      </c>
      <c r="JOO1381" s="84">
        <v>0</v>
      </c>
      <c r="JOP1381" s="84">
        <f>JOO1381/JON1381</f>
        <v>0</v>
      </c>
      <c r="JOQ1381" s="84">
        <f>JON1381-JOO1381</f>
        <v>2000000</v>
      </c>
      <c r="JOR1381" s="84">
        <f>JON1381+JOJ1381</f>
        <v>3000000</v>
      </c>
      <c r="JOW1381" s="84" t="s">
        <v>5395</v>
      </c>
      <c r="JOX1381" s="84">
        <v>454</v>
      </c>
      <c r="JOY1381" s="84" t="s">
        <v>3803</v>
      </c>
      <c r="JOZ1381" s="84">
        <v>1000000</v>
      </c>
      <c r="JPB1381" s="84">
        <f>JPA1381/JOZ1381</f>
        <v>0</v>
      </c>
      <c r="JPC1381" s="84">
        <f>JOZ1381-JPA1381</f>
        <v>1000000</v>
      </c>
      <c r="JPD1381" s="84">
        <v>2000000</v>
      </c>
      <c r="JPE1381" s="84">
        <v>0</v>
      </c>
      <c r="JPF1381" s="84">
        <f>JPE1381/JPD1381</f>
        <v>0</v>
      </c>
      <c r="JPG1381" s="84">
        <f>JPD1381-JPE1381</f>
        <v>2000000</v>
      </c>
      <c r="JPH1381" s="84">
        <f>JPD1381+JOZ1381</f>
        <v>3000000</v>
      </c>
      <c r="JPM1381" s="84" t="s">
        <v>5395</v>
      </c>
      <c r="JPN1381" s="84">
        <v>454</v>
      </c>
      <c r="JPO1381" s="84" t="s">
        <v>3803</v>
      </c>
      <c r="JPP1381" s="84">
        <v>1000000</v>
      </c>
      <c r="JPR1381" s="84">
        <f>JPQ1381/JPP1381</f>
        <v>0</v>
      </c>
      <c r="JPS1381" s="84">
        <f>JPP1381-JPQ1381</f>
        <v>1000000</v>
      </c>
      <c r="JPT1381" s="84">
        <v>2000000</v>
      </c>
      <c r="JPU1381" s="84">
        <v>0</v>
      </c>
      <c r="JPV1381" s="84">
        <f>JPU1381/JPT1381</f>
        <v>0</v>
      </c>
      <c r="JPW1381" s="84">
        <f>JPT1381-JPU1381</f>
        <v>2000000</v>
      </c>
      <c r="JPX1381" s="84">
        <f>JPT1381+JPP1381</f>
        <v>3000000</v>
      </c>
      <c r="JQC1381" s="84" t="s">
        <v>5395</v>
      </c>
      <c r="JQD1381" s="84">
        <v>454</v>
      </c>
      <c r="JQE1381" s="84" t="s">
        <v>3803</v>
      </c>
      <c r="JQF1381" s="84">
        <v>1000000</v>
      </c>
      <c r="JQH1381" s="84">
        <f>JQG1381/JQF1381</f>
        <v>0</v>
      </c>
      <c r="JQI1381" s="84">
        <f>JQF1381-JQG1381</f>
        <v>1000000</v>
      </c>
      <c r="JQJ1381" s="84">
        <v>2000000</v>
      </c>
      <c r="JQK1381" s="84">
        <v>0</v>
      </c>
      <c r="JQL1381" s="84">
        <f>JQK1381/JQJ1381</f>
        <v>0</v>
      </c>
      <c r="JQM1381" s="84">
        <f>JQJ1381-JQK1381</f>
        <v>2000000</v>
      </c>
      <c r="JQN1381" s="84">
        <f>JQJ1381+JQF1381</f>
        <v>3000000</v>
      </c>
      <c r="JQS1381" s="84" t="s">
        <v>5395</v>
      </c>
      <c r="JQT1381" s="84">
        <v>454</v>
      </c>
      <c r="JQU1381" s="84" t="s">
        <v>3803</v>
      </c>
      <c r="JQV1381" s="84">
        <v>1000000</v>
      </c>
      <c r="JQX1381" s="84">
        <f>JQW1381/JQV1381</f>
        <v>0</v>
      </c>
      <c r="JQY1381" s="84">
        <f>JQV1381-JQW1381</f>
        <v>1000000</v>
      </c>
      <c r="JQZ1381" s="84">
        <v>2000000</v>
      </c>
      <c r="JRA1381" s="84">
        <v>0</v>
      </c>
      <c r="JRB1381" s="84">
        <f>JRA1381/JQZ1381</f>
        <v>0</v>
      </c>
      <c r="JRC1381" s="84">
        <f>JQZ1381-JRA1381</f>
        <v>2000000</v>
      </c>
      <c r="JRD1381" s="84">
        <f>JQZ1381+JQV1381</f>
        <v>3000000</v>
      </c>
      <c r="JRI1381" s="84" t="s">
        <v>5395</v>
      </c>
      <c r="JRJ1381" s="84">
        <v>454</v>
      </c>
      <c r="JRK1381" s="84" t="s">
        <v>3803</v>
      </c>
      <c r="JRL1381" s="84">
        <v>1000000</v>
      </c>
      <c r="JRN1381" s="84">
        <f>JRM1381/JRL1381</f>
        <v>0</v>
      </c>
      <c r="JRO1381" s="84">
        <f>JRL1381-JRM1381</f>
        <v>1000000</v>
      </c>
      <c r="JRP1381" s="84">
        <v>2000000</v>
      </c>
      <c r="JRQ1381" s="84">
        <v>0</v>
      </c>
      <c r="JRR1381" s="84">
        <f>JRQ1381/JRP1381</f>
        <v>0</v>
      </c>
      <c r="JRS1381" s="84">
        <f>JRP1381-JRQ1381</f>
        <v>2000000</v>
      </c>
      <c r="JRT1381" s="84">
        <f>JRP1381+JRL1381</f>
        <v>3000000</v>
      </c>
      <c r="JRY1381" s="84" t="s">
        <v>5395</v>
      </c>
      <c r="JRZ1381" s="84">
        <v>454</v>
      </c>
      <c r="JSA1381" s="84" t="s">
        <v>3803</v>
      </c>
      <c r="JSB1381" s="84">
        <v>1000000</v>
      </c>
      <c r="JSD1381" s="84">
        <f>JSC1381/JSB1381</f>
        <v>0</v>
      </c>
      <c r="JSE1381" s="84">
        <f>JSB1381-JSC1381</f>
        <v>1000000</v>
      </c>
      <c r="JSF1381" s="84">
        <v>2000000</v>
      </c>
      <c r="JSG1381" s="84">
        <v>0</v>
      </c>
      <c r="JSH1381" s="84">
        <f>JSG1381/JSF1381</f>
        <v>0</v>
      </c>
      <c r="JSI1381" s="84">
        <f>JSF1381-JSG1381</f>
        <v>2000000</v>
      </c>
      <c r="JSJ1381" s="84">
        <f>JSF1381+JSB1381</f>
        <v>3000000</v>
      </c>
      <c r="JSO1381" s="84" t="s">
        <v>5395</v>
      </c>
      <c r="JSP1381" s="84">
        <v>454</v>
      </c>
      <c r="JSQ1381" s="84" t="s">
        <v>3803</v>
      </c>
      <c r="JSR1381" s="84">
        <v>1000000</v>
      </c>
      <c r="JST1381" s="84">
        <f>JSS1381/JSR1381</f>
        <v>0</v>
      </c>
      <c r="JSU1381" s="84">
        <f>JSR1381-JSS1381</f>
        <v>1000000</v>
      </c>
      <c r="JSV1381" s="84">
        <v>2000000</v>
      </c>
      <c r="JSW1381" s="84">
        <v>0</v>
      </c>
      <c r="JSX1381" s="84">
        <f>JSW1381/JSV1381</f>
        <v>0</v>
      </c>
      <c r="JSY1381" s="84">
        <f>JSV1381-JSW1381</f>
        <v>2000000</v>
      </c>
      <c r="JSZ1381" s="84">
        <f>JSV1381+JSR1381</f>
        <v>3000000</v>
      </c>
      <c r="JTE1381" s="84" t="s">
        <v>5395</v>
      </c>
      <c r="JTF1381" s="84">
        <v>454</v>
      </c>
      <c r="JTG1381" s="84" t="s">
        <v>3803</v>
      </c>
      <c r="JTH1381" s="84">
        <v>1000000</v>
      </c>
      <c r="JTJ1381" s="84">
        <f>JTI1381/JTH1381</f>
        <v>0</v>
      </c>
      <c r="JTK1381" s="84">
        <f>JTH1381-JTI1381</f>
        <v>1000000</v>
      </c>
      <c r="JTL1381" s="84">
        <v>2000000</v>
      </c>
      <c r="JTM1381" s="84">
        <v>0</v>
      </c>
      <c r="JTN1381" s="84">
        <f>JTM1381/JTL1381</f>
        <v>0</v>
      </c>
      <c r="JTO1381" s="84">
        <f>JTL1381-JTM1381</f>
        <v>2000000</v>
      </c>
      <c r="JTP1381" s="84">
        <f>JTL1381+JTH1381</f>
        <v>3000000</v>
      </c>
      <c r="JTU1381" s="84" t="s">
        <v>5395</v>
      </c>
      <c r="JTV1381" s="84">
        <v>454</v>
      </c>
      <c r="JTW1381" s="84" t="s">
        <v>3803</v>
      </c>
      <c r="JTX1381" s="84">
        <v>1000000</v>
      </c>
      <c r="JTZ1381" s="84">
        <f>JTY1381/JTX1381</f>
        <v>0</v>
      </c>
      <c r="JUA1381" s="84">
        <f>JTX1381-JTY1381</f>
        <v>1000000</v>
      </c>
      <c r="JUB1381" s="84">
        <v>2000000</v>
      </c>
      <c r="JUC1381" s="84">
        <v>0</v>
      </c>
      <c r="JUD1381" s="84">
        <f>JUC1381/JUB1381</f>
        <v>0</v>
      </c>
      <c r="JUE1381" s="84">
        <f>JUB1381-JUC1381</f>
        <v>2000000</v>
      </c>
      <c r="JUF1381" s="84">
        <f>JUB1381+JTX1381</f>
        <v>3000000</v>
      </c>
      <c r="JUK1381" s="84" t="s">
        <v>5395</v>
      </c>
      <c r="JUL1381" s="84">
        <v>454</v>
      </c>
      <c r="JUM1381" s="84" t="s">
        <v>3803</v>
      </c>
      <c r="JUN1381" s="84">
        <v>1000000</v>
      </c>
      <c r="JUP1381" s="84">
        <f>JUO1381/JUN1381</f>
        <v>0</v>
      </c>
      <c r="JUQ1381" s="84">
        <f>JUN1381-JUO1381</f>
        <v>1000000</v>
      </c>
      <c r="JUR1381" s="84">
        <v>2000000</v>
      </c>
      <c r="JUS1381" s="84">
        <v>0</v>
      </c>
      <c r="JUT1381" s="84">
        <f>JUS1381/JUR1381</f>
        <v>0</v>
      </c>
      <c r="JUU1381" s="84">
        <f>JUR1381-JUS1381</f>
        <v>2000000</v>
      </c>
      <c r="JUV1381" s="84">
        <f>JUR1381+JUN1381</f>
        <v>3000000</v>
      </c>
      <c r="JVA1381" s="84" t="s">
        <v>5395</v>
      </c>
      <c r="JVB1381" s="84">
        <v>454</v>
      </c>
      <c r="JVC1381" s="84" t="s">
        <v>3803</v>
      </c>
      <c r="JVD1381" s="84">
        <v>1000000</v>
      </c>
      <c r="JVF1381" s="84">
        <f>JVE1381/JVD1381</f>
        <v>0</v>
      </c>
      <c r="JVG1381" s="84">
        <f>JVD1381-JVE1381</f>
        <v>1000000</v>
      </c>
      <c r="JVH1381" s="84">
        <v>2000000</v>
      </c>
      <c r="JVI1381" s="84">
        <v>0</v>
      </c>
      <c r="JVJ1381" s="84">
        <f>JVI1381/JVH1381</f>
        <v>0</v>
      </c>
      <c r="JVK1381" s="84">
        <f>JVH1381-JVI1381</f>
        <v>2000000</v>
      </c>
      <c r="JVL1381" s="84">
        <f>JVH1381+JVD1381</f>
        <v>3000000</v>
      </c>
      <c r="JVQ1381" s="84" t="s">
        <v>5395</v>
      </c>
      <c r="JVR1381" s="84">
        <v>454</v>
      </c>
      <c r="JVS1381" s="84" t="s">
        <v>3803</v>
      </c>
      <c r="JVT1381" s="84">
        <v>1000000</v>
      </c>
      <c r="JVV1381" s="84">
        <f>JVU1381/JVT1381</f>
        <v>0</v>
      </c>
      <c r="JVW1381" s="84">
        <f>JVT1381-JVU1381</f>
        <v>1000000</v>
      </c>
      <c r="JVX1381" s="84">
        <v>2000000</v>
      </c>
      <c r="JVY1381" s="84">
        <v>0</v>
      </c>
      <c r="JVZ1381" s="84">
        <f>JVY1381/JVX1381</f>
        <v>0</v>
      </c>
      <c r="JWA1381" s="84">
        <f>JVX1381-JVY1381</f>
        <v>2000000</v>
      </c>
      <c r="JWB1381" s="84">
        <f>JVX1381+JVT1381</f>
        <v>3000000</v>
      </c>
      <c r="JWG1381" s="84" t="s">
        <v>5395</v>
      </c>
      <c r="JWH1381" s="84">
        <v>454</v>
      </c>
      <c r="JWI1381" s="84" t="s">
        <v>3803</v>
      </c>
      <c r="JWJ1381" s="84">
        <v>1000000</v>
      </c>
      <c r="JWL1381" s="84">
        <f>JWK1381/JWJ1381</f>
        <v>0</v>
      </c>
      <c r="JWM1381" s="84">
        <f>JWJ1381-JWK1381</f>
        <v>1000000</v>
      </c>
      <c r="JWN1381" s="84">
        <v>2000000</v>
      </c>
      <c r="JWO1381" s="84">
        <v>0</v>
      </c>
      <c r="JWP1381" s="84">
        <f>JWO1381/JWN1381</f>
        <v>0</v>
      </c>
      <c r="JWQ1381" s="84">
        <f>JWN1381-JWO1381</f>
        <v>2000000</v>
      </c>
      <c r="JWR1381" s="84">
        <f>JWN1381+JWJ1381</f>
        <v>3000000</v>
      </c>
      <c r="JWW1381" s="84" t="s">
        <v>5395</v>
      </c>
      <c r="JWX1381" s="84">
        <v>454</v>
      </c>
      <c r="JWY1381" s="84" t="s">
        <v>3803</v>
      </c>
      <c r="JWZ1381" s="84">
        <v>1000000</v>
      </c>
      <c r="JXB1381" s="84">
        <f>JXA1381/JWZ1381</f>
        <v>0</v>
      </c>
      <c r="JXC1381" s="84">
        <f>JWZ1381-JXA1381</f>
        <v>1000000</v>
      </c>
      <c r="JXD1381" s="84">
        <v>2000000</v>
      </c>
      <c r="JXE1381" s="84">
        <v>0</v>
      </c>
      <c r="JXF1381" s="84">
        <f>JXE1381/JXD1381</f>
        <v>0</v>
      </c>
      <c r="JXG1381" s="84">
        <f>JXD1381-JXE1381</f>
        <v>2000000</v>
      </c>
      <c r="JXH1381" s="84">
        <f>JXD1381+JWZ1381</f>
        <v>3000000</v>
      </c>
      <c r="JXM1381" s="84" t="s">
        <v>5395</v>
      </c>
      <c r="JXN1381" s="84">
        <v>454</v>
      </c>
      <c r="JXO1381" s="84" t="s">
        <v>3803</v>
      </c>
      <c r="JXP1381" s="84">
        <v>1000000</v>
      </c>
      <c r="JXR1381" s="84">
        <f>JXQ1381/JXP1381</f>
        <v>0</v>
      </c>
      <c r="JXS1381" s="84">
        <f>JXP1381-JXQ1381</f>
        <v>1000000</v>
      </c>
      <c r="JXT1381" s="84">
        <v>2000000</v>
      </c>
      <c r="JXU1381" s="84">
        <v>0</v>
      </c>
      <c r="JXV1381" s="84">
        <f>JXU1381/JXT1381</f>
        <v>0</v>
      </c>
      <c r="JXW1381" s="84">
        <f>JXT1381-JXU1381</f>
        <v>2000000</v>
      </c>
      <c r="JXX1381" s="84">
        <f>JXT1381+JXP1381</f>
        <v>3000000</v>
      </c>
      <c r="JYC1381" s="84" t="s">
        <v>5395</v>
      </c>
      <c r="JYD1381" s="84">
        <v>454</v>
      </c>
      <c r="JYE1381" s="84" t="s">
        <v>3803</v>
      </c>
      <c r="JYF1381" s="84">
        <v>1000000</v>
      </c>
      <c r="JYH1381" s="84">
        <f>JYG1381/JYF1381</f>
        <v>0</v>
      </c>
      <c r="JYI1381" s="84">
        <f>JYF1381-JYG1381</f>
        <v>1000000</v>
      </c>
      <c r="JYJ1381" s="84">
        <v>2000000</v>
      </c>
      <c r="JYK1381" s="84">
        <v>0</v>
      </c>
      <c r="JYL1381" s="84">
        <f>JYK1381/JYJ1381</f>
        <v>0</v>
      </c>
      <c r="JYM1381" s="84">
        <f>JYJ1381-JYK1381</f>
        <v>2000000</v>
      </c>
      <c r="JYN1381" s="84">
        <f>JYJ1381+JYF1381</f>
        <v>3000000</v>
      </c>
      <c r="JYS1381" s="84" t="s">
        <v>5395</v>
      </c>
      <c r="JYT1381" s="84">
        <v>454</v>
      </c>
      <c r="JYU1381" s="84" t="s">
        <v>3803</v>
      </c>
      <c r="JYV1381" s="84">
        <v>1000000</v>
      </c>
      <c r="JYX1381" s="84">
        <f>JYW1381/JYV1381</f>
        <v>0</v>
      </c>
      <c r="JYY1381" s="84">
        <f>JYV1381-JYW1381</f>
        <v>1000000</v>
      </c>
      <c r="JYZ1381" s="84">
        <v>2000000</v>
      </c>
      <c r="JZA1381" s="84">
        <v>0</v>
      </c>
      <c r="JZB1381" s="84">
        <f>JZA1381/JYZ1381</f>
        <v>0</v>
      </c>
      <c r="JZC1381" s="84">
        <f>JYZ1381-JZA1381</f>
        <v>2000000</v>
      </c>
      <c r="JZD1381" s="84">
        <f>JYZ1381+JYV1381</f>
        <v>3000000</v>
      </c>
      <c r="JZI1381" s="84" t="s">
        <v>5395</v>
      </c>
      <c r="JZJ1381" s="84">
        <v>454</v>
      </c>
      <c r="JZK1381" s="84" t="s">
        <v>3803</v>
      </c>
      <c r="JZL1381" s="84">
        <v>1000000</v>
      </c>
      <c r="JZN1381" s="84">
        <f>JZM1381/JZL1381</f>
        <v>0</v>
      </c>
      <c r="JZO1381" s="84">
        <f>JZL1381-JZM1381</f>
        <v>1000000</v>
      </c>
      <c r="JZP1381" s="84">
        <v>2000000</v>
      </c>
      <c r="JZQ1381" s="84">
        <v>0</v>
      </c>
      <c r="JZR1381" s="84">
        <f>JZQ1381/JZP1381</f>
        <v>0</v>
      </c>
      <c r="JZS1381" s="84">
        <f>JZP1381-JZQ1381</f>
        <v>2000000</v>
      </c>
      <c r="JZT1381" s="84">
        <f>JZP1381+JZL1381</f>
        <v>3000000</v>
      </c>
      <c r="JZY1381" s="84" t="s">
        <v>5395</v>
      </c>
      <c r="JZZ1381" s="84">
        <v>454</v>
      </c>
      <c r="KAA1381" s="84" t="s">
        <v>3803</v>
      </c>
      <c r="KAB1381" s="84">
        <v>1000000</v>
      </c>
      <c r="KAD1381" s="84">
        <f>KAC1381/KAB1381</f>
        <v>0</v>
      </c>
      <c r="KAE1381" s="84">
        <f>KAB1381-KAC1381</f>
        <v>1000000</v>
      </c>
      <c r="KAF1381" s="84">
        <v>2000000</v>
      </c>
      <c r="KAG1381" s="84">
        <v>0</v>
      </c>
      <c r="KAH1381" s="84">
        <f>KAG1381/KAF1381</f>
        <v>0</v>
      </c>
      <c r="KAI1381" s="84">
        <f>KAF1381-KAG1381</f>
        <v>2000000</v>
      </c>
      <c r="KAJ1381" s="84">
        <f>KAF1381+KAB1381</f>
        <v>3000000</v>
      </c>
      <c r="KAO1381" s="84" t="s">
        <v>5395</v>
      </c>
      <c r="KAP1381" s="84">
        <v>454</v>
      </c>
      <c r="KAQ1381" s="84" t="s">
        <v>3803</v>
      </c>
      <c r="KAR1381" s="84">
        <v>1000000</v>
      </c>
      <c r="KAT1381" s="84">
        <f>KAS1381/KAR1381</f>
        <v>0</v>
      </c>
      <c r="KAU1381" s="84">
        <f>KAR1381-KAS1381</f>
        <v>1000000</v>
      </c>
      <c r="KAV1381" s="84">
        <v>2000000</v>
      </c>
      <c r="KAW1381" s="84">
        <v>0</v>
      </c>
      <c r="KAX1381" s="84">
        <f>KAW1381/KAV1381</f>
        <v>0</v>
      </c>
      <c r="KAY1381" s="84">
        <f>KAV1381-KAW1381</f>
        <v>2000000</v>
      </c>
      <c r="KAZ1381" s="84">
        <f>KAV1381+KAR1381</f>
        <v>3000000</v>
      </c>
      <c r="KBE1381" s="84" t="s">
        <v>5395</v>
      </c>
      <c r="KBF1381" s="84">
        <v>454</v>
      </c>
      <c r="KBG1381" s="84" t="s">
        <v>3803</v>
      </c>
      <c r="KBH1381" s="84">
        <v>1000000</v>
      </c>
      <c r="KBJ1381" s="84">
        <f>KBI1381/KBH1381</f>
        <v>0</v>
      </c>
      <c r="KBK1381" s="84">
        <f>KBH1381-KBI1381</f>
        <v>1000000</v>
      </c>
      <c r="KBL1381" s="84">
        <v>2000000</v>
      </c>
      <c r="KBM1381" s="84">
        <v>0</v>
      </c>
      <c r="KBN1381" s="84">
        <f>KBM1381/KBL1381</f>
        <v>0</v>
      </c>
      <c r="KBO1381" s="84">
        <f>KBL1381-KBM1381</f>
        <v>2000000</v>
      </c>
      <c r="KBP1381" s="84">
        <f>KBL1381+KBH1381</f>
        <v>3000000</v>
      </c>
      <c r="KBU1381" s="84" t="s">
        <v>5395</v>
      </c>
      <c r="KBV1381" s="84">
        <v>454</v>
      </c>
      <c r="KBW1381" s="84" t="s">
        <v>3803</v>
      </c>
      <c r="KBX1381" s="84">
        <v>1000000</v>
      </c>
      <c r="KBZ1381" s="84">
        <f>KBY1381/KBX1381</f>
        <v>0</v>
      </c>
      <c r="KCA1381" s="84">
        <f>KBX1381-KBY1381</f>
        <v>1000000</v>
      </c>
      <c r="KCB1381" s="84">
        <v>2000000</v>
      </c>
      <c r="KCC1381" s="84">
        <v>0</v>
      </c>
      <c r="KCD1381" s="84">
        <f>KCC1381/KCB1381</f>
        <v>0</v>
      </c>
      <c r="KCE1381" s="84">
        <f>KCB1381-KCC1381</f>
        <v>2000000</v>
      </c>
      <c r="KCF1381" s="84">
        <f>KCB1381+KBX1381</f>
        <v>3000000</v>
      </c>
      <c r="KCK1381" s="84" t="s">
        <v>5395</v>
      </c>
      <c r="KCL1381" s="84">
        <v>454</v>
      </c>
      <c r="KCM1381" s="84" t="s">
        <v>3803</v>
      </c>
      <c r="KCN1381" s="84">
        <v>1000000</v>
      </c>
      <c r="KCP1381" s="84">
        <f>KCO1381/KCN1381</f>
        <v>0</v>
      </c>
      <c r="KCQ1381" s="84">
        <f>KCN1381-KCO1381</f>
        <v>1000000</v>
      </c>
      <c r="KCR1381" s="84">
        <v>2000000</v>
      </c>
      <c r="KCS1381" s="84">
        <v>0</v>
      </c>
      <c r="KCT1381" s="84">
        <f>KCS1381/KCR1381</f>
        <v>0</v>
      </c>
      <c r="KCU1381" s="84">
        <f>KCR1381-KCS1381</f>
        <v>2000000</v>
      </c>
      <c r="KCV1381" s="84">
        <f>KCR1381+KCN1381</f>
        <v>3000000</v>
      </c>
      <c r="KDA1381" s="84" t="s">
        <v>5395</v>
      </c>
      <c r="KDB1381" s="84">
        <v>454</v>
      </c>
      <c r="KDC1381" s="84" t="s">
        <v>3803</v>
      </c>
      <c r="KDD1381" s="84">
        <v>1000000</v>
      </c>
      <c r="KDF1381" s="84">
        <f>KDE1381/KDD1381</f>
        <v>0</v>
      </c>
      <c r="KDG1381" s="84">
        <f>KDD1381-KDE1381</f>
        <v>1000000</v>
      </c>
      <c r="KDH1381" s="84">
        <v>2000000</v>
      </c>
      <c r="KDI1381" s="84">
        <v>0</v>
      </c>
      <c r="KDJ1381" s="84">
        <f>KDI1381/KDH1381</f>
        <v>0</v>
      </c>
      <c r="KDK1381" s="84">
        <f>KDH1381-KDI1381</f>
        <v>2000000</v>
      </c>
      <c r="KDL1381" s="84">
        <f>KDH1381+KDD1381</f>
        <v>3000000</v>
      </c>
      <c r="KDQ1381" s="84" t="s">
        <v>5395</v>
      </c>
      <c r="KDR1381" s="84">
        <v>454</v>
      </c>
      <c r="KDS1381" s="84" t="s">
        <v>3803</v>
      </c>
      <c r="KDT1381" s="84">
        <v>1000000</v>
      </c>
      <c r="KDV1381" s="84">
        <f>KDU1381/KDT1381</f>
        <v>0</v>
      </c>
      <c r="KDW1381" s="84">
        <f>KDT1381-KDU1381</f>
        <v>1000000</v>
      </c>
      <c r="KDX1381" s="84">
        <v>2000000</v>
      </c>
      <c r="KDY1381" s="84">
        <v>0</v>
      </c>
      <c r="KDZ1381" s="84">
        <f>KDY1381/KDX1381</f>
        <v>0</v>
      </c>
      <c r="KEA1381" s="84">
        <f>KDX1381-KDY1381</f>
        <v>2000000</v>
      </c>
      <c r="KEB1381" s="84">
        <f>KDX1381+KDT1381</f>
        <v>3000000</v>
      </c>
      <c r="KEG1381" s="84" t="s">
        <v>5395</v>
      </c>
      <c r="KEH1381" s="84">
        <v>454</v>
      </c>
      <c r="KEI1381" s="84" t="s">
        <v>3803</v>
      </c>
      <c r="KEJ1381" s="84">
        <v>1000000</v>
      </c>
      <c r="KEL1381" s="84">
        <f>KEK1381/KEJ1381</f>
        <v>0</v>
      </c>
      <c r="KEM1381" s="84">
        <f>KEJ1381-KEK1381</f>
        <v>1000000</v>
      </c>
      <c r="KEN1381" s="84">
        <v>2000000</v>
      </c>
      <c r="KEO1381" s="84">
        <v>0</v>
      </c>
      <c r="KEP1381" s="84">
        <f>KEO1381/KEN1381</f>
        <v>0</v>
      </c>
      <c r="KEQ1381" s="84">
        <f>KEN1381-KEO1381</f>
        <v>2000000</v>
      </c>
      <c r="KER1381" s="84">
        <f>KEN1381+KEJ1381</f>
        <v>3000000</v>
      </c>
      <c r="KEW1381" s="84" t="s">
        <v>5395</v>
      </c>
      <c r="KEX1381" s="84">
        <v>454</v>
      </c>
      <c r="KEY1381" s="84" t="s">
        <v>3803</v>
      </c>
      <c r="KEZ1381" s="84">
        <v>1000000</v>
      </c>
      <c r="KFB1381" s="84">
        <f>KFA1381/KEZ1381</f>
        <v>0</v>
      </c>
      <c r="KFC1381" s="84">
        <f>KEZ1381-KFA1381</f>
        <v>1000000</v>
      </c>
      <c r="KFD1381" s="84">
        <v>2000000</v>
      </c>
      <c r="KFE1381" s="84">
        <v>0</v>
      </c>
      <c r="KFF1381" s="84">
        <f>KFE1381/KFD1381</f>
        <v>0</v>
      </c>
      <c r="KFG1381" s="84">
        <f>KFD1381-KFE1381</f>
        <v>2000000</v>
      </c>
      <c r="KFH1381" s="84">
        <f>KFD1381+KEZ1381</f>
        <v>3000000</v>
      </c>
      <c r="KFM1381" s="84" t="s">
        <v>5395</v>
      </c>
      <c r="KFN1381" s="84">
        <v>454</v>
      </c>
      <c r="KFO1381" s="84" t="s">
        <v>3803</v>
      </c>
      <c r="KFP1381" s="84">
        <v>1000000</v>
      </c>
      <c r="KFR1381" s="84">
        <f>KFQ1381/KFP1381</f>
        <v>0</v>
      </c>
      <c r="KFS1381" s="84">
        <f>KFP1381-KFQ1381</f>
        <v>1000000</v>
      </c>
      <c r="KFT1381" s="84">
        <v>2000000</v>
      </c>
      <c r="KFU1381" s="84">
        <v>0</v>
      </c>
      <c r="KFV1381" s="84">
        <f>KFU1381/KFT1381</f>
        <v>0</v>
      </c>
      <c r="KFW1381" s="84">
        <f>KFT1381-KFU1381</f>
        <v>2000000</v>
      </c>
      <c r="KFX1381" s="84">
        <f>KFT1381+KFP1381</f>
        <v>3000000</v>
      </c>
      <c r="KGC1381" s="84" t="s">
        <v>5395</v>
      </c>
      <c r="KGD1381" s="84">
        <v>454</v>
      </c>
      <c r="KGE1381" s="84" t="s">
        <v>3803</v>
      </c>
      <c r="KGF1381" s="84">
        <v>1000000</v>
      </c>
      <c r="KGH1381" s="84">
        <f>KGG1381/KGF1381</f>
        <v>0</v>
      </c>
      <c r="KGI1381" s="84">
        <f>KGF1381-KGG1381</f>
        <v>1000000</v>
      </c>
      <c r="KGJ1381" s="84">
        <v>2000000</v>
      </c>
      <c r="KGK1381" s="84">
        <v>0</v>
      </c>
      <c r="KGL1381" s="84">
        <f>KGK1381/KGJ1381</f>
        <v>0</v>
      </c>
      <c r="KGM1381" s="84">
        <f>KGJ1381-KGK1381</f>
        <v>2000000</v>
      </c>
      <c r="KGN1381" s="84">
        <f>KGJ1381+KGF1381</f>
        <v>3000000</v>
      </c>
      <c r="KGS1381" s="84" t="s">
        <v>5395</v>
      </c>
      <c r="KGT1381" s="84">
        <v>454</v>
      </c>
      <c r="KGU1381" s="84" t="s">
        <v>3803</v>
      </c>
      <c r="KGV1381" s="84">
        <v>1000000</v>
      </c>
      <c r="KGX1381" s="84">
        <f>KGW1381/KGV1381</f>
        <v>0</v>
      </c>
      <c r="KGY1381" s="84">
        <f>KGV1381-KGW1381</f>
        <v>1000000</v>
      </c>
      <c r="KGZ1381" s="84">
        <v>2000000</v>
      </c>
      <c r="KHA1381" s="84">
        <v>0</v>
      </c>
      <c r="KHB1381" s="84">
        <f>KHA1381/KGZ1381</f>
        <v>0</v>
      </c>
      <c r="KHC1381" s="84">
        <f>KGZ1381-KHA1381</f>
        <v>2000000</v>
      </c>
      <c r="KHD1381" s="84">
        <f>KGZ1381+KGV1381</f>
        <v>3000000</v>
      </c>
      <c r="KHI1381" s="84" t="s">
        <v>5395</v>
      </c>
      <c r="KHJ1381" s="84">
        <v>454</v>
      </c>
      <c r="KHK1381" s="84" t="s">
        <v>3803</v>
      </c>
      <c r="KHL1381" s="84">
        <v>1000000</v>
      </c>
      <c r="KHN1381" s="84">
        <f>KHM1381/KHL1381</f>
        <v>0</v>
      </c>
      <c r="KHO1381" s="84">
        <f>KHL1381-KHM1381</f>
        <v>1000000</v>
      </c>
      <c r="KHP1381" s="84">
        <v>2000000</v>
      </c>
      <c r="KHQ1381" s="84">
        <v>0</v>
      </c>
      <c r="KHR1381" s="84">
        <f>KHQ1381/KHP1381</f>
        <v>0</v>
      </c>
      <c r="KHS1381" s="84">
        <f>KHP1381-KHQ1381</f>
        <v>2000000</v>
      </c>
      <c r="KHT1381" s="84">
        <f>KHP1381+KHL1381</f>
        <v>3000000</v>
      </c>
      <c r="KHY1381" s="84" t="s">
        <v>5395</v>
      </c>
      <c r="KHZ1381" s="84">
        <v>454</v>
      </c>
      <c r="KIA1381" s="84" t="s">
        <v>3803</v>
      </c>
      <c r="KIB1381" s="84">
        <v>1000000</v>
      </c>
      <c r="KID1381" s="84">
        <f>KIC1381/KIB1381</f>
        <v>0</v>
      </c>
      <c r="KIE1381" s="84">
        <f>KIB1381-KIC1381</f>
        <v>1000000</v>
      </c>
      <c r="KIF1381" s="84">
        <v>2000000</v>
      </c>
      <c r="KIG1381" s="84">
        <v>0</v>
      </c>
      <c r="KIH1381" s="84">
        <f>KIG1381/KIF1381</f>
        <v>0</v>
      </c>
      <c r="KII1381" s="84">
        <f>KIF1381-KIG1381</f>
        <v>2000000</v>
      </c>
      <c r="KIJ1381" s="84">
        <f>KIF1381+KIB1381</f>
        <v>3000000</v>
      </c>
      <c r="KIO1381" s="84" t="s">
        <v>5395</v>
      </c>
      <c r="KIP1381" s="84">
        <v>454</v>
      </c>
      <c r="KIQ1381" s="84" t="s">
        <v>3803</v>
      </c>
      <c r="KIR1381" s="84">
        <v>1000000</v>
      </c>
      <c r="KIT1381" s="84">
        <f>KIS1381/KIR1381</f>
        <v>0</v>
      </c>
      <c r="KIU1381" s="84">
        <f>KIR1381-KIS1381</f>
        <v>1000000</v>
      </c>
      <c r="KIV1381" s="84">
        <v>2000000</v>
      </c>
      <c r="KIW1381" s="84">
        <v>0</v>
      </c>
      <c r="KIX1381" s="84">
        <f>KIW1381/KIV1381</f>
        <v>0</v>
      </c>
      <c r="KIY1381" s="84">
        <f>KIV1381-KIW1381</f>
        <v>2000000</v>
      </c>
      <c r="KIZ1381" s="84">
        <f>KIV1381+KIR1381</f>
        <v>3000000</v>
      </c>
      <c r="KJE1381" s="84" t="s">
        <v>5395</v>
      </c>
      <c r="KJF1381" s="84">
        <v>454</v>
      </c>
      <c r="KJG1381" s="84" t="s">
        <v>3803</v>
      </c>
      <c r="KJH1381" s="84">
        <v>1000000</v>
      </c>
      <c r="KJJ1381" s="84">
        <f>KJI1381/KJH1381</f>
        <v>0</v>
      </c>
      <c r="KJK1381" s="84">
        <f>KJH1381-KJI1381</f>
        <v>1000000</v>
      </c>
      <c r="KJL1381" s="84">
        <v>2000000</v>
      </c>
      <c r="KJM1381" s="84">
        <v>0</v>
      </c>
      <c r="KJN1381" s="84">
        <f>KJM1381/KJL1381</f>
        <v>0</v>
      </c>
      <c r="KJO1381" s="84">
        <f>KJL1381-KJM1381</f>
        <v>2000000</v>
      </c>
      <c r="KJP1381" s="84">
        <f>KJL1381+KJH1381</f>
        <v>3000000</v>
      </c>
      <c r="KJU1381" s="84" t="s">
        <v>5395</v>
      </c>
      <c r="KJV1381" s="84">
        <v>454</v>
      </c>
      <c r="KJW1381" s="84" t="s">
        <v>3803</v>
      </c>
      <c r="KJX1381" s="84">
        <v>1000000</v>
      </c>
      <c r="KJZ1381" s="84">
        <f>KJY1381/KJX1381</f>
        <v>0</v>
      </c>
      <c r="KKA1381" s="84">
        <f>KJX1381-KJY1381</f>
        <v>1000000</v>
      </c>
      <c r="KKB1381" s="84">
        <v>2000000</v>
      </c>
      <c r="KKC1381" s="84">
        <v>0</v>
      </c>
      <c r="KKD1381" s="84">
        <f>KKC1381/KKB1381</f>
        <v>0</v>
      </c>
      <c r="KKE1381" s="84">
        <f>KKB1381-KKC1381</f>
        <v>2000000</v>
      </c>
      <c r="KKF1381" s="84">
        <f>KKB1381+KJX1381</f>
        <v>3000000</v>
      </c>
      <c r="KKK1381" s="84" t="s">
        <v>5395</v>
      </c>
      <c r="KKL1381" s="84">
        <v>454</v>
      </c>
      <c r="KKM1381" s="84" t="s">
        <v>3803</v>
      </c>
      <c r="KKN1381" s="84">
        <v>1000000</v>
      </c>
      <c r="KKP1381" s="84">
        <f>KKO1381/KKN1381</f>
        <v>0</v>
      </c>
      <c r="KKQ1381" s="84">
        <f>KKN1381-KKO1381</f>
        <v>1000000</v>
      </c>
      <c r="KKR1381" s="84">
        <v>2000000</v>
      </c>
      <c r="KKS1381" s="84">
        <v>0</v>
      </c>
      <c r="KKT1381" s="84">
        <f>KKS1381/KKR1381</f>
        <v>0</v>
      </c>
      <c r="KKU1381" s="84">
        <f>KKR1381-KKS1381</f>
        <v>2000000</v>
      </c>
      <c r="KKV1381" s="84">
        <f>KKR1381+KKN1381</f>
        <v>3000000</v>
      </c>
      <c r="KLA1381" s="84" t="s">
        <v>5395</v>
      </c>
      <c r="KLB1381" s="84">
        <v>454</v>
      </c>
      <c r="KLC1381" s="84" t="s">
        <v>3803</v>
      </c>
      <c r="KLD1381" s="84">
        <v>1000000</v>
      </c>
      <c r="KLF1381" s="84">
        <f>KLE1381/KLD1381</f>
        <v>0</v>
      </c>
      <c r="KLG1381" s="84">
        <f>KLD1381-KLE1381</f>
        <v>1000000</v>
      </c>
      <c r="KLH1381" s="84">
        <v>2000000</v>
      </c>
      <c r="KLI1381" s="84">
        <v>0</v>
      </c>
      <c r="KLJ1381" s="84">
        <f>KLI1381/KLH1381</f>
        <v>0</v>
      </c>
      <c r="KLK1381" s="84">
        <f>KLH1381-KLI1381</f>
        <v>2000000</v>
      </c>
      <c r="KLL1381" s="84">
        <f>KLH1381+KLD1381</f>
        <v>3000000</v>
      </c>
      <c r="KLQ1381" s="84" t="s">
        <v>5395</v>
      </c>
      <c r="KLR1381" s="84">
        <v>454</v>
      </c>
      <c r="KLS1381" s="84" t="s">
        <v>3803</v>
      </c>
      <c r="KLT1381" s="84">
        <v>1000000</v>
      </c>
      <c r="KLV1381" s="84">
        <f>KLU1381/KLT1381</f>
        <v>0</v>
      </c>
      <c r="KLW1381" s="84">
        <f>KLT1381-KLU1381</f>
        <v>1000000</v>
      </c>
      <c r="KLX1381" s="84">
        <v>2000000</v>
      </c>
      <c r="KLY1381" s="84">
        <v>0</v>
      </c>
      <c r="KLZ1381" s="84">
        <f>KLY1381/KLX1381</f>
        <v>0</v>
      </c>
      <c r="KMA1381" s="84">
        <f>KLX1381-KLY1381</f>
        <v>2000000</v>
      </c>
      <c r="KMB1381" s="84">
        <f>KLX1381+KLT1381</f>
        <v>3000000</v>
      </c>
      <c r="KMG1381" s="84" t="s">
        <v>5395</v>
      </c>
      <c r="KMH1381" s="84">
        <v>454</v>
      </c>
      <c r="KMI1381" s="84" t="s">
        <v>3803</v>
      </c>
      <c r="KMJ1381" s="84">
        <v>1000000</v>
      </c>
      <c r="KML1381" s="84">
        <f>KMK1381/KMJ1381</f>
        <v>0</v>
      </c>
      <c r="KMM1381" s="84">
        <f>KMJ1381-KMK1381</f>
        <v>1000000</v>
      </c>
      <c r="KMN1381" s="84">
        <v>2000000</v>
      </c>
      <c r="KMO1381" s="84">
        <v>0</v>
      </c>
      <c r="KMP1381" s="84">
        <f>KMO1381/KMN1381</f>
        <v>0</v>
      </c>
      <c r="KMQ1381" s="84">
        <f>KMN1381-KMO1381</f>
        <v>2000000</v>
      </c>
      <c r="KMR1381" s="84">
        <f>KMN1381+KMJ1381</f>
        <v>3000000</v>
      </c>
      <c r="KMW1381" s="84" t="s">
        <v>5395</v>
      </c>
      <c r="KMX1381" s="84">
        <v>454</v>
      </c>
      <c r="KMY1381" s="84" t="s">
        <v>3803</v>
      </c>
      <c r="KMZ1381" s="84">
        <v>1000000</v>
      </c>
      <c r="KNB1381" s="84">
        <f>KNA1381/KMZ1381</f>
        <v>0</v>
      </c>
      <c r="KNC1381" s="84">
        <f>KMZ1381-KNA1381</f>
        <v>1000000</v>
      </c>
      <c r="KND1381" s="84">
        <v>2000000</v>
      </c>
      <c r="KNE1381" s="84">
        <v>0</v>
      </c>
      <c r="KNF1381" s="84">
        <f>KNE1381/KND1381</f>
        <v>0</v>
      </c>
      <c r="KNG1381" s="84">
        <f>KND1381-KNE1381</f>
        <v>2000000</v>
      </c>
      <c r="KNH1381" s="84">
        <f>KND1381+KMZ1381</f>
        <v>3000000</v>
      </c>
      <c r="KNM1381" s="84" t="s">
        <v>5395</v>
      </c>
      <c r="KNN1381" s="84">
        <v>454</v>
      </c>
      <c r="KNO1381" s="84" t="s">
        <v>3803</v>
      </c>
      <c r="KNP1381" s="84">
        <v>1000000</v>
      </c>
      <c r="KNR1381" s="84">
        <f>KNQ1381/KNP1381</f>
        <v>0</v>
      </c>
      <c r="KNS1381" s="84">
        <f>KNP1381-KNQ1381</f>
        <v>1000000</v>
      </c>
      <c r="KNT1381" s="84">
        <v>2000000</v>
      </c>
      <c r="KNU1381" s="84">
        <v>0</v>
      </c>
      <c r="KNV1381" s="84">
        <f>KNU1381/KNT1381</f>
        <v>0</v>
      </c>
      <c r="KNW1381" s="84">
        <f>KNT1381-KNU1381</f>
        <v>2000000</v>
      </c>
      <c r="KNX1381" s="84">
        <f>KNT1381+KNP1381</f>
        <v>3000000</v>
      </c>
      <c r="KOC1381" s="84" t="s">
        <v>5395</v>
      </c>
      <c r="KOD1381" s="84">
        <v>454</v>
      </c>
      <c r="KOE1381" s="84" t="s">
        <v>3803</v>
      </c>
      <c r="KOF1381" s="84">
        <v>1000000</v>
      </c>
      <c r="KOH1381" s="84">
        <f>KOG1381/KOF1381</f>
        <v>0</v>
      </c>
      <c r="KOI1381" s="84">
        <f>KOF1381-KOG1381</f>
        <v>1000000</v>
      </c>
      <c r="KOJ1381" s="84">
        <v>2000000</v>
      </c>
      <c r="KOK1381" s="84">
        <v>0</v>
      </c>
      <c r="KOL1381" s="84">
        <f>KOK1381/KOJ1381</f>
        <v>0</v>
      </c>
      <c r="KOM1381" s="84">
        <f>KOJ1381-KOK1381</f>
        <v>2000000</v>
      </c>
      <c r="KON1381" s="84">
        <f>KOJ1381+KOF1381</f>
        <v>3000000</v>
      </c>
      <c r="KOS1381" s="84" t="s">
        <v>5395</v>
      </c>
      <c r="KOT1381" s="84">
        <v>454</v>
      </c>
      <c r="KOU1381" s="84" t="s">
        <v>3803</v>
      </c>
      <c r="KOV1381" s="84">
        <v>1000000</v>
      </c>
      <c r="KOX1381" s="84">
        <f>KOW1381/KOV1381</f>
        <v>0</v>
      </c>
      <c r="KOY1381" s="84">
        <f>KOV1381-KOW1381</f>
        <v>1000000</v>
      </c>
      <c r="KOZ1381" s="84">
        <v>2000000</v>
      </c>
      <c r="KPA1381" s="84">
        <v>0</v>
      </c>
      <c r="KPB1381" s="84">
        <f>KPA1381/KOZ1381</f>
        <v>0</v>
      </c>
      <c r="KPC1381" s="84">
        <f>KOZ1381-KPA1381</f>
        <v>2000000</v>
      </c>
      <c r="KPD1381" s="84">
        <f>KOZ1381+KOV1381</f>
        <v>3000000</v>
      </c>
      <c r="KPI1381" s="84" t="s">
        <v>5395</v>
      </c>
      <c r="KPJ1381" s="84">
        <v>454</v>
      </c>
      <c r="KPK1381" s="84" t="s">
        <v>3803</v>
      </c>
      <c r="KPL1381" s="84">
        <v>1000000</v>
      </c>
      <c r="KPN1381" s="84">
        <f>KPM1381/KPL1381</f>
        <v>0</v>
      </c>
      <c r="KPO1381" s="84">
        <f>KPL1381-KPM1381</f>
        <v>1000000</v>
      </c>
      <c r="KPP1381" s="84">
        <v>2000000</v>
      </c>
      <c r="KPQ1381" s="84">
        <v>0</v>
      </c>
      <c r="KPR1381" s="84">
        <f>KPQ1381/KPP1381</f>
        <v>0</v>
      </c>
      <c r="KPS1381" s="84">
        <f>KPP1381-KPQ1381</f>
        <v>2000000</v>
      </c>
      <c r="KPT1381" s="84">
        <f>KPP1381+KPL1381</f>
        <v>3000000</v>
      </c>
      <c r="KPY1381" s="84" t="s">
        <v>5395</v>
      </c>
      <c r="KPZ1381" s="84">
        <v>454</v>
      </c>
      <c r="KQA1381" s="84" t="s">
        <v>3803</v>
      </c>
      <c r="KQB1381" s="84">
        <v>1000000</v>
      </c>
      <c r="KQD1381" s="84">
        <f>KQC1381/KQB1381</f>
        <v>0</v>
      </c>
      <c r="KQE1381" s="84">
        <f>KQB1381-KQC1381</f>
        <v>1000000</v>
      </c>
      <c r="KQF1381" s="84">
        <v>2000000</v>
      </c>
      <c r="KQG1381" s="84">
        <v>0</v>
      </c>
      <c r="KQH1381" s="84">
        <f>KQG1381/KQF1381</f>
        <v>0</v>
      </c>
      <c r="KQI1381" s="84">
        <f>KQF1381-KQG1381</f>
        <v>2000000</v>
      </c>
      <c r="KQJ1381" s="84">
        <f>KQF1381+KQB1381</f>
        <v>3000000</v>
      </c>
      <c r="KQO1381" s="84" t="s">
        <v>5395</v>
      </c>
      <c r="KQP1381" s="84">
        <v>454</v>
      </c>
      <c r="KQQ1381" s="84" t="s">
        <v>3803</v>
      </c>
      <c r="KQR1381" s="84">
        <v>1000000</v>
      </c>
      <c r="KQT1381" s="84">
        <f>KQS1381/KQR1381</f>
        <v>0</v>
      </c>
      <c r="KQU1381" s="84">
        <f>KQR1381-KQS1381</f>
        <v>1000000</v>
      </c>
      <c r="KQV1381" s="84">
        <v>2000000</v>
      </c>
      <c r="KQW1381" s="84">
        <v>0</v>
      </c>
      <c r="KQX1381" s="84">
        <f>KQW1381/KQV1381</f>
        <v>0</v>
      </c>
      <c r="KQY1381" s="84">
        <f>KQV1381-KQW1381</f>
        <v>2000000</v>
      </c>
      <c r="KQZ1381" s="84">
        <f>KQV1381+KQR1381</f>
        <v>3000000</v>
      </c>
      <c r="KRE1381" s="84" t="s">
        <v>5395</v>
      </c>
      <c r="KRF1381" s="84">
        <v>454</v>
      </c>
      <c r="KRG1381" s="84" t="s">
        <v>3803</v>
      </c>
      <c r="KRH1381" s="84">
        <v>1000000</v>
      </c>
      <c r="KRJ1381" s="84">
        <f>KRI1381/KRH1381</f>
        <v>0</v>
      </c>
      <c r="KRK1381" s="84">
        <f>KRH1381-KRI1381</f>
        <v>1000000</v>
      </c>
      <c r="KRL1381" s="84">
        <v>2000000</v>
      </c>
      <c r="KRM1381" s="84">
        <v>0</v>
      </c>
      <c r="KRN1381" s="84">
        <f>KRM1381/KRL1381</f>
        <v>0</v>
      </c>
      <c r="KRO1381" s="84">
        <f>KRL1381-KRM1381</f>
        <v>2000000</v>
      </c>
      <c r="KRP1381" s="84">
        <f>KRL1381+KRH1381</f>
        <v>3000000</v>
      </c>
      <c r="KRU1381" s="84" t="s">
        <v>5395</v>
      </c>
      <c r="KRV1381" s="84">
        <v>454</v>
      </c>
      <c r="KRW1381" s="84" t="s">
        <v>3803</v>
      </c>
      <c r="KRX1381" s="84">
        <v>1000000</v>
      </c>
      <c r="KRZ1381" s="84">
        <f>KRY1381/KRX1381</f>
        <v>0</v>
      </c>
      <c r="KSA1381" s="84">
        <f>KRX1381-KRY1381</f>
        <v>1000000</v>
      </c>
      <c r="KSB1381" s="84">
        <v>2000000</v>
      </c>
      <c r="KSC1381" s="84">
        <v>0</v>
      </c>
      <c r="KSD1381" s="84">
        <f>KSC1381/KSB1381</f>
        <v>0</v>
      </c>
      <c r="KSE1381" s="84">
        <f>KSB1381-KSC1381</f>
        <v>2000000</v>
      </c>
      <c r="KSF1381" s="84">
        <f>KSB1381+KRX1381</f>
        <v>3000000</v>
      </c>
      <c r="KSK1381" s="84" t="s">
        <v>5395</v>
      </c>
      <c r="KSL1381" s="84">
        <v>454</v>
      </c>
      <c r="KSM1381" s="84" t="s">
        <v>3803</v>
      </c>
      <c r="KSN1381" s="84">
        <v>1000000</v>
      </c>
      <c r="KSP1381" s="84">
        <f>KSO1381/KSN1381</f>
        <v>0</v>
      </c>
      <c r="KSQ1381" s="84">
        <f>KSN1381-KSO1381</f>
        <v>1000000</v>
      </c>
      <c r="KSR1381" s="84">
        <v>2000000</v>
      </c>
      <c r="KSS1381" s="84">
        <v>0</v>
      </c>
      <c r="KST1381" s="84">
        <f>KSS1381/KSR1381</f>
        <v>0</v>
      </c>
      <c r="KSU1381" s="84">
        <f>KSR1381-KSS1381</f>
        <v>2000000</v>
      </c>
      <c r="KSV1381" s="84">
        <f>KSR1381+KSN1381</f>
        <v>3000000</v>
      </c>
      <c r="KTA1381" s="84" t="s">
        <v>5395</v>
      </c>
      <c r="KTB1381" s="84">
        <v>454</v>
      </c>
      <c r="KTC1381" s="84" t="s">
        <v>3803</v>
      </c>
      <c r="KTD1381" s="84">
        <v>1000000</v>
      </c>
      <c r="KTF1381" s="84">
        <f>KTE1381/KTD1381</f>
        <v>0</v>
      </c>
      <c r="KTG1381" s="84">
        <f>KTD1381-KTE1381</f>
        <v>1000000</v>
      </c>
      <c r="KTH1381" s="84">
        <v>2000000</v>
      </c>
      <c r="KTI1381" s="84">
        <v>0</v>
      </c>
      <c r="KTJ1381" s="84">
        <f>KTI1381/KTH1381</f>
        <v>0</v>
      </c>
      <c r="KTK1381" s="84">
        <f>KTH1381-KTI1381</f>
        <v>2000000</v>
      </c>
      <c r="KTL1381" s="84">
        <f>KTH1381+KTD1381</f>
        <v>3000000</v>
      </c>
      <c r="KTQ1381" s="84" t="s">
        <v>5395</v>
      </c>
      <c r="KTR1381" s="84">
        <v>454</v>
      </c>
      <c r="KTS1381" s="84" t="s">
        <v>3803</v>
      </c>
      <c r="KTT1381" s="84">
        <v>1000000</v>
      </c>
      <c r="KTV1381" s="84">
        <f>KTU1381/KTT1381</f>
        <v>0</v>
      </c>
      <c r="KTW1381" s="84">
        <f>KTT1381-KTU1381</f>
        <v>1000000</v>
      </c>
      <c r="KTX1381" s="84">
        <v>2000000</v>
      </c>
      <c r="KTY1381" s="84">
        <v>0</v>
      </c>
      <c r="KTZ1381" s="84">
        <f>KTY1381/KTX1381</f>
        <v>0</v>
      </c>
      <c r="KUA1381" s="84">
        <f>KTX1381-KTY1381</f>
        <v>2000000</v>
      </c>
      <c r="KUB1381" s="84">
        <f>KTX1381+KTT1381</f>
        <v>3000000</v>
      </c>
      <c r="KUG1381" s="84" t="s">
        <v>5395</v>
      </c>
      <c r="KUH1381" s="84">
        <v>454</v>
      </c>
      <c r="KUI1381" s="84" t="s">
        <v>3803</v>
      </c>
      <c r="KUJ1381" s="84">
        <v>1000000</v>
      </c>
      <c r="KUL1381" s="84">
        <f>KUK1381/KUJ1381</f>
        <v>0</v>
      </c>
      <c r="KUM1381" s="84">
        <f>KUJ1381-KUK1381</f>
        <v>1000000</v>
      </c>
      <c r="KUN1381" s="84">
        <v>2000000</v>
      </c>
      <c r="KUO1381" s="84">
        <v>0</v>
      </c>
      <c r="KUP1381" s="84">
        <f>KUO1381/KUN1381</f>
        <v>0</v>
      </c>
      <c r="KUQ1381" s="84">
        <f>KUN1381-KUO1381</f>
        <v>2000000</v>
      </c>
      <c r="KUR1381" s="84">
        <f>KUN1381+KUJ1381</f>
        <v>3000000</v>
      </c>
      <c r="KUW1381" s="84" t="s">
        <v>5395</v>
      </c>
      <c r="KUX1381" s="84">
        <v>454</v>
      </c>
      <c r="KUY1381" s="84" t="s">
        <v>3803</v>
      </c>
      <c r="KUZ1381" s="84">
        <v>1000000</v>
      </c>
      <c r="KVB1381" s="84">
        <f>KVA1381/KUZ1381</f>
        <v>0</v>
      </c>
      <c r="KVC1381" s="84">
        <f>KUZ1381-KVA1381</f>
        <v>1000000</v>
      </c>
      <c r="KVD1381" s="84">
        <v>2000000</v>
      </c>
      <c r="KVE1381" s="84">
        <v>0</v>
      </c>
      <c r="KVF1381" s="84">
        <f>KVE1381/KVD1381</f>
        <v>0</v>
      </c>
      <c r="KVG1381" s="84">
        <f>KVD1381-KVE1381</f>
        <v>2000000</v>
      </c>
      <c r="KVH1381" s="84">
        <f>KVD1381+KUZ1381</f>
        <v>3000000</v>
      </c>
      <c r="KVM1381" s="84" t="s">
        <v>5395</v>
      </c>
      <c r="KVN1381" s="84">
        <v>454</v>
      </c>
      <c r="KVO1381" s="84" t="s">
        <v>3803</v>
      </c>
      <c r="KVP1381" s="84">
        <v>1000000</v>
      </c>
      <c r="KVR1381" s="84">
        <f>KVQ1381/KVP1381</f>
        <v>0</v>
      </c>
      <c r="KVS1381" s="84">
        <f>KVP1381-KVQ1381</f>
        <v>1000000</v>
      </c>
      <c r="KVT1381" s="84">
        <v>2000000</v>
      </c>
      <c r="KVU1381" s="84">
        <v>0</v>
      </c>
      <c r="KVV1381" s="84">
        <f>KVU1381/KVT1381</f>
        <v>0</v>
      </c>
      <c r="KVW1381" s="84">
        <f>KVT1381-KVU1381</f>
        <v>2000000</v>
      </c>
      <c r="KVX1381" s="84">
        <f>KVT1381+KVP1381</f>
        <v>3000000</v>
      </c>
      <c r="KWC1381" s="84" t="s">
        <v>5395</v>
      </c>
      <c r="KWD1381" s="84">
        <v>454</v>
      </c>
      <c r="KWE1381" s="84" t="s">
        <v>3803</v>
      </c>
      <c r="KWF1381" s="84">
        <v>1000000</v>
      </c>
      <c r="KWH1381" s="84">
        <f>KWG1381/KWF1381</f>
        <v>0</v>
      </c>
      <c r="KWI1381" s="84">
        <f>KWF1381-KWG1381</f>
        <v>1000000</v>
      </c>
      <c r="KWJ1381" s="84">
        <v>2000000</v>
      </c>
      <c r="KWK1381" s="84">
        <v>0</v>
      </c>
      <c r="KWL1381" s="84">
        <f>KWK1381/KWJ1381</f>
        <v>0</v>
      </c>
      <c r="KWM1381" s="84">
        <f>KWJ1381-KWK1381</f>
        <v>2000000</v>
      </c>
      <c r="KWN1381" s="84">
        <f>KWJ1381+KWF1381</f>
        <v>3000000</v>
      </c>
      <c r="KWS1381" s="84" t="s">
        <v>5395</v>
      </c>
      <c r="KWT1381" s="84">
        <v>454</v>
      </c>
      <c r="KWU1381" s="84" t="s">
        <v>3803</v>
      </c>
      <c r="KWV1381" s="84">
        <v>1000000</v>
      </c>
      <c r="KWX1381" s="84">
        <f>KWW1381/KWV1381</f>
        <v>0</v>
      </c>
      <c r="KWY1381" s="84">
        <f>KWV1381-KWW1381</f>
        <v>1000000</v>
      </c>
      <c r="KWZ1381" s="84">
        <v>2000000</v>
      </c>
      <c r="KXA1381" s="84">
        <v>0</v>
      </c>
      <c r="KXB1381" s="84">
        <f>KXA1381/KWZ1381</f>
        <v>0</v>
      </c>
      <c r="KXC1381" s="84">
        <f>KWZ1381-KXA1381</f>
        <v>2000000</v>
      </c>
      <c r="KXD1381" s="84">
        <f>KWZ1381+KWV1381</f>
        <v>3000000</v>
      </c>
      <c r="KXI1381" s="84" t="s">
        <v>5395</v>
      </c>
      <c r="KXJ1381" s="84">
        <v>454</v>
      </c>
      <c r="KXK1381" s="84" t="s">
        <v>3803</v>
      </c>
      <c r="KXL1381" s="84">
        <v>1000000</v>
      </c>
      <c r="KXN1381" s="84">
        <f>KXM1381/KXL1381</f>
        <v>0</v>
      </c>
      <c r="KXO1381" s="84">
        <f>KXL1381-KXM1381</f>
        <v>1000000</v>
      </c>
      <c r="KXP1381" s="84">
        <v>2000000</v>
      </c>
      <c r="KXQ1381" s="84">
        <v>0</v>
      </c>
      <c r="KXR1381" s="84">
        <f>KXQ1381/KXP1381</f>
        <v>0</v>
      </c>
      <c r="KXS1381" s="84">
        <f>KXP1381-KXQ1381</f>
        <v>2000000</v>
      </c>
      <c r="KXT1381" s="84">
        <f>KXP1381+KXL1381</f>
        <v>3000000</v>
      </c>
      <c r="KXY1381" s="84" t="s">
        <v>5395</v>
      </c>
      <c r="KXZ1381" s="84">
        <v>454</v>
      </c>
      <c r="KYA1381" s="84" t="s">
        <v>3803</v>
      </c>
      <c r="KYB1381" s="84">
        <v>1000000</v>
      </c>
      <c r="KYD1381" s="84">
        <f>KYC1381/KYB1381</f>
        <v>0</v>
      </c>
      <c r="KYE1381" s="84">
        <f>KYB1381-KYC1381</f>
        <v>1000000</v>
      </c>
      <c r="KYF1381" s="84">
        <v>2000000</v>
      </c>
      <c r="KYG1381" s="84">
        <v>0</v>
      </c>
      <c r="KYH1381" s="84">
        <f>KYG1381/KYF1381</f>
        <v>0</v>
      </c>
      <c r="KYI1381" s="84">
        <f>KYF1381-KYG1381</f>
        <v>2000000</v>
      </c>
      <c r="KYJ1381" s="84">
        <f>KYF1381+KYB1381</f>
        <v>3000000</v>
      </c>
      <c r="KYO1381" s="84" t="s">
        <v>5395</v>
      </c>
      <c r="KYP1381" s="84">
        <v>454</v>
      </c>
      <c r="KYQ1381" s="84" t="s">
        <v>3803</v>
      </c>
      <c r="KYR1381" s="84">
        <v>1000000</v>
      </c>
      <c r="KYT1381" s="84">
        <f>KYS1381/KYR1381</f>
        <v>0</v>
      </c>
      <c r="KYU1381" s="84">
        <f>KYR1381-KYS1381</f>
        <v>1000000</v>
      </c>
      <c r="KYV1381" s="84">
        <v>2000000</v>
      </c>
      <c r="KYW1381" s="84">
        <v>0</v>
      </c>
      <c r="KYX1381" s="84">
        <f>KYW1381/KYV1381</f>
        <v>0</v>
      </c>
      <c r="KYY1381" s="84">
        <f>KYV1381-KYW1381</f>
        <v>2000000</v>
      </c>
      <c r="KYZ1381" s="84">
        <f>KYV1381+KYR1381</f>
        <v>3000000</v>
      </c>
      <c r="KZE1381" s="84" t="s">
        <v>5395</v>
      </c>
      <c r="KZF1381" s="84">
        <v>454</v>
      </c>
      <c r="KZG1381" s="84" t="s">
        <v>3803</v>
      </c>
      <c r="KZH1381" s="84">
        <v>1000000</v>
      </c>
      <c r="KZJ1381" s="84">
        <f>KZI1381/KZH1381</f>
        <v>0</v>
      </c>
      <c r="KZK1381" s="84">
        <f>KZH1381-KZI1381</f>
        <v>1000000</v>
      </c>
      <c r="KZL1381" s="84">
        <v>2000000</v>
      </c>
      <c r="KZM1381" s="84">
        <v>0</v>
      </c>
      <c r="KZN1381" s="84">
        <f>KZM1381/KZL1381</f>
        <v>0</v>
      </c>
      <c r="KZO1381" s="84">
        <f>KZL1381-KZM1381</f>
        <v>2000000</v>
      </c>
      <c r="KZP1381" s="84">
        <f>KZL1381+KZH1381</f>
        <v>3000000</v>
      </c>
      <c r="KZU1381" s="84" t="s">
        <v>5395</v>
      </c>
      <c r="KZV1381" s="84">
        <v>454</v>
      </c>
      <c r="KZW1381" s="84" t="s">
        <v>3803</v>
      </c>
      <c r="KZX1381" s="84">
        <v>1000000</v>
      </c>
      <c r="KZZ1381" s="84">
        <f>KZY1381/KZX1381</f>
        <v>0</v>
      </c>
      <c r="LAA1381" s="84">
        <f>KZX1381-KZY1381</f>
        <v>1000000</v>
      </c>
      <c r="LAB1381" s="84">
        <v>2000000</v>
      </c>
      <c r="LAC1381" s="84">
        <v>0</v>
      </c>
      <c r="LAD1381" s="84">
        <f>LAC1381/LAB1381</f>
        <v>0</v>
      </c>
      <c r="LAE1381" s="84">
        <f>LAB1381-LAC1381</f>
        <v>2000000</v>
      </c>
      <c r="LAF1381" s="84">
        <f>LAB1381+KZX1381</f>
        <v>3000000</v>
      </c>
      <c r="LAK1381" s="84" t="s">
        <v>5395</v>
      </c>
      <c r="LAL1381" s="84">
        <v>454</v>
      </c>
      <c r="LAM1381" s="84" t="s">
        <v>3803</v>
      </c>
      <c r="LAN1381" s="84">
        <v>1000000</v>
      </c>
      <c r="LAP1381" s="84">
        <f>LAO1381/LAN1381</f>
        <v>0</v>
      </c>
      <c r="LAQ1381" s="84">
        <f>LAN1381-LAO1381</f>
        <v>1000000</v>
      </c>
      <c r="LAR1381" s="84">
        <v>2000000</v>
      </c>
      <c r="LAS1381" s="84">
        <v>0</v>
      </c>
      <c r="LAT1381" s="84">
        <f>LAS1381/LAR1381</f>
        <v>0</v>
      </c>
      <c r="LAU1381" s="84">
        <f>LAR1381-LAS1381</f>
        <v>2000000</v>
      </c>
      <c r="LAV1381" s="84">
        <f>LAR1381+LAN1381</f>
        <v>3000000</v>
      </c>
      <c r="LBA1381" s="84" t="s">
        <v>5395</v>
      </c>
      <c r="LBB1381" s="84">
        <v>454</v>
      </c>
      <c r="LBC1381" s="84" t="s">
        <v>3803</v>
      </c>
      <c r="LBD1381" s="84">
        <v>1000000</v>
      </c>
      <c r="LBF1381" s="84">
        <f>LBE1381/LBD1381</f>
        <v>0</v>
      </c>
      <c r="LBG1381" s="84">
        <f>LBD1381-LBE1381</f>
        <v>1000000</v>
      </c>
      <c r="LBH1381" s="84">
        <v>2000000</v>
      </c>
      <c r="LBI1381" s="84">
        <v>0</v>
      </c>
      <c r="LBJ1381" s="84">
        <f>LBI1381/LBH1381</f>
        <v>0</v>
      </c>
      <c r="LBK1381" s="84">
        <f>LBH1381-LBI1381</f>
        <v>2000000</v>
      </c>
      <c r="LBL1381" s="84">
        <f>LBH1381+LBD1381</f>
        <v>3000000</v>
      </c>
      <c r="LBQ1381" s="84" t="s">
        <v>5395</v>
      </c>
      <c r="LBR1381" s="84">
        <v>454</v>
      </c>
      <c r="LBS1381" s="84" t="s">
        <v>3803</v>
      </c>
      <c r="LBT1381" s="84">
        <v>1000000</v>
      </c>
      <c r="LBV1381" s="84">
        <f>LBU1381/LBT1381</f>
        <v>0</v>
      </c>
      <c r="LBW1381" s="84">
        <f>LBT1381-LBU1381</f>
        <v>1000000</v>
      </c>
      <c r="LBX1381" s="84">
        <v>2000000</v>
      </c>
      <c r="LBY1381" s="84">
        <v>0</v>
      </c>
      <c r="LBZ1381" s="84">
        <f>LBY1381/LBX1381</f>
        <v>0</v>
      </c>
      <c r="LCA1381" s="84">
        <f>LBX1381-LBY1381</f>
        <v>2000000</v>
      </c>
      <c r="LCB1381" s="84">
        <f>LBX1381+LBT1381</f>
        <v>3000000</v>
      </c>
      <c r="LCG1381" s="84" t="s">
        <v>5395</v>
      </c>
      <c r="LCH1381" s="84">
        <v>454</v>
      </c>
      <c r="LCI1381" s="84" t="s">
        <v>3803</v>
      </c>
      <c r="LCJ1381" s="84">
        <v>1000000</v>
      </c>
      <c r="LCL1381" s="84">
        <f>LCK1381/LCJ1381</f>
        <v>0</v>
      </c>
      <c r="LCM1381" s="84">
        <f>LCJ1381-LCK1381</f>
        <v>1000000</v>
      </c>
      <c r="LCN1381" s="84">
        <v>2000000</v>
      </c>
      <c r="LCO1381" s="84">
        <v>0</v>
      </c>
      <c r="LCP1381" s="84">
        <f>LCO1381/LCN1381</f>
        <v>0</v>
      </c>
      <c r="LCQ1381" s="84">
        <f>LCN1381-LCO1381</f>
        <v>2000000</v>
      </c>
      <c r="LCR1381" s="84">
        <f>LCN1381+LCJ1381</f>
        <v>3000000</v>
      </c>
      <c r="LCW1381" s="84" t="s">
        <v>5395</v>
      </c>
      <c r="LCX1381" s="84">
        <v>454</v>
      </c>
      <c r="LCY1381" s="84" t="s">
        <v>3803</v>
      </c>
      <c r="LCZ1381" s="84">
        <v>1000000</v>
      </c>
      <c r="LDB1381" s="84">
        <f>LDA1381/LCZ1381</f>
        <v>0</v>
      </c>
      <c r="LDC1381" s="84">
        <f>LCZ1381-LDA1381</f>
        <v>1000000</v>
      </c>
      <c r="LDD1381" s="84">
        <v>2000000</v>
      </c>
      <c r="LDE1381" s="84">
        <v>0</v>
      </c>
      <c r="LDF1381" s="84">
        <f>LDE1381/LDD1381</f>
        <v>0</v>
      </c>
      <c r="LDG1381" s="84">
        <f>LDD1381-LDE1381</f>
        <v>2000000</v>
      </c>
      <c r="LDH1381" s="84">
        <f>LDD1381+LCZ1381</f>
        <v>3000000</v>
      </c>
      <c r="LDM1381" s="84" t="s">
        <v>5395</v>
      </c>
      <c r="LDN1381" s="84">
        <v>454</v>
      </c>
      <c r="LDO1381" s="84" t="s">
        <v>3803</v>
      </c>
      <c r="LDP1381" s="84">
        <v>1000000</v>
      </c>
      <c r="LDR1381" s="84">
        <f>LDQ1381/LDP1381</f>
        <v>0</v>
      </c>
      <c r="LDS1381" s="84">
        <f>LDP1381-LDQ1381</f>
        <v>1000000</v>
      </c>
      <c r="LDT1381" s="84">
        <v>2000000</v>
      </c>
      <c r="LDU1381" s="84">
        <v>0</v>
      </c>
      <c r="LDV1381" s="84">
        <f>LDU1381/LDT1381</f>
        <v>0</v>
      </c>
      <c r="LDW1381" s="84">
        <f>LDT1381-LDU1381</f>
        <v>2000000</v>
      </c>
      <c r="LDX1381" s="84">
        <f>LDT1381+LDP1381</f>
        <v>3000000</v>
      </c>
      <c r="LEC1381" s="84" t="s">
        <v>5395</v>
      </c>
      <c r="LED1381" s="84">
        <v>454</v>
      </c>
      <c r="LEE1381" s="84" t="s">
        <v>3803</v>
      </c>
      <c r="LEF1381" s="84">
        <v>1000000</v>
      </c>
      <c r="LEH1381" s="84">
        <f>LEG1381/LEF1381</f>
        <v>0</v>
      </c>
      <c r="LEI1381" s="84">
        <f>LEF1381-LEG1381</f>
        <v>1000000</v>
      </c>
      <c r="LEJ1381" s="84">
        <v>2000000</v>
      </c>
      <c r="LEK1381" s="84">
        <v>0</v>
      </c>
      <c r="LEL1381" s="84">
        <f>LEK1381/LEJ1381</f>
        <v>0</v>
      </c>
      <c r="LEM1381" s="84">
        <f>LEJ1381-LEK1381</f>
        <v>2000000</v>
      </c>
      <c r="LEN1381" s="84">
        <f>LEJ1381+LEF1381</f>
        <v>3000000</v>
      </c>
      <c r="LES1381" s="84" t="s">
        <v>5395</v>
      </c>
      <c r="LET1381" s="84">
        <v>454</v>
      </c>
      <c r="LEU1381" s="84" t="s">
        <v>3803</v>
      </c>
      <c r="LEV1381" s="84">
        <v>1000000</v>
      </c>
      <c r="LEX1381" s="84">
        <f>LEW1381/LEV1381</f>
        <v>0</v>
      </c>
      <c r="LEY1381" s="84">
        <f>LEV1381-LEW1381</f>
        <v>1000000</v>
      </c>
      <c r="LEZ1381" s="84">
        <v>2000000</v>
      </c>
      <c r="LFA1381" s="84">
        <v>0</v>
      </c>
      <c r="LFB1381" s="84">
        <f>LFA1381/LEZ1381</f>
        <v>0</v>
      </c>
      <c r="LFC1381" s="84">
        <f>LEZ1381-LFA1381</f>
        <v>2000000</v>
      </c>
      <c r="LFD1381" s="84">
        <f>LEZ1381+LEV1381</f>
        <v>3000000</v>
      </c>
      <c r="LFI1381" s="84" t="s">
        <v>5395</v>
      </c>
      <c r="LFJ1381" s="84">
        <v>454</v>
      </c>
      <c r="LFK1381" s="84" t="s">
        <v>3803</v>
      </c>
      <c r="LFL1381" s="84">
        <v>1000000</v>
      </c>
      <c r="LFN1381" s="84">
        <f>LFM1381/LFL1381</f>
        <v>0</v>
      </c>
      <c r="LFO1381" s="84">
        <f>LFL1381-LFM1381</f>
        <v>1000000</v>
      </c>
      <c r="LFP1381" s="84">
        <v>2000000</v>
      </c>
      <c r="LFQ1381" s="84">
        <v>0</v>
      </c>
      <c r="LFR1381" s="84">
        <f>LFQ1381/LFP1381</f>
        <v>0</v>
      </c>
      <c r="LFS1381" s="84">
        <f>LFP1381-LFQ1381</f>
        <v>2000000</v>
      </c>
      <c r="LFT1381" s="84">
        <f>LFP1381+LFL1381</f>
        <v>3000000</v>
      </c>
      <c r="LFY1381" s="84" t="s">
        <v>5395</v>
      </c>
      <c r="LFZ1381" s="84">
        <v>454</v>
      </c>
      <c r="LGA1381" s="84" t="s">
        <v>3803</v>
      </c>
      <c r="LGB1381" s="84">
        <v>1000000</v>
      </c>
      <c r="LGD1381" s="84">
        <f>LGC1381/LGB1381</f>
        <v>0</v>
      </c>
      <c r="LGE1381" s="84">
        <f>LGB1381-LGC1381</f>
        <v>1000000</v>
      </c>
      <c r="LGF1381" s="84">
        <v>2000000</v>
      </c>
      <c r="LGG1381" s="84">
        <v>0</v>
      </c>
      <c r="LGH1381" s="84">
        <f>LGG1381/LGF1381</f>
        <v>0</v>
      </c>
      <c r="LGI1381" s="84">
        <f>LGF1381-LGG1381</f>
        <v>2000000</v>
      </c>
      <c r="LGJ1381" s="84">
        <f>LGF1381+LGB1381</f>
        <v>3000000</v>
      </c>
      <c r="LGO1381" s="84" t="s">
        <v>5395</v>
      </c>
      <c r="LGP1381" s="84">
        <v>454</v>
      </c>
      <c r="LGQ1381" s="84" t="s">
        <v>3803</v>
      </c>
      <c r="LGR1381" s="84">
        <v>1000000</v>
      </c>
      <c r="LGT1381" s="84">
        <f>LGS1381/LGR1381</f>
        <v>0</v>
      </c>
      <c r="LGU1381" s="84">
        <f>LGR1381-LGS1381</f>
        <v>1000000</v>
      </c>
      <c r="LGV1381" s="84">
        <v>2000000</v>
      </c>
      <c r="LGW1381" s="84">
        <v>0</v>
      </c>
      <c r="LGX1381" s="84">
        <f>LGW1381/LGV1381</f>
        <v>0</v>
      </c>
      <c r="LGY1381" s="84">
        <f>LGV1381-LGW1381</f>
        <v>2000000</v>
      </c>
      <c r="LGZ1381" s="84">
        <f>LGV1381+LGR1381</f>
        <v>3000000</v>
      </c>
      <c r="LHE1381" s="84" t="s">
        <v>5395</v>
      </c>
      <c r="LHF1381" s="84">
        <v>454</v>
      </c>
      <c r="LHG1381" s="84" t="s">
        <v>3803</v>
      </c>
      <c r="LHH1381" s="84">
        <v>1000000</v>
      </c>
      <c r="LHJ1381" s="84">
        <f>LHI1381/LHH1381</f>
        <v>0</v>
      </c>
      <c r="LHK1381" s="84">
        <f>LHH1381-LHI1381</f>
        <v>1000000</v>
      </c>
      <c r="LHL1381" s="84">
        <v>2000000</v>
      </c>
      <c r="LHM1381" s="84">
        <v>0</v>
      </c>
      <c r="LHN1381" s="84">
        <f>LHM1381/LHL1381</f>
        <v>0</v>
      </c>
      <c r="LHO1381" s="84">
        <f>LHL1381-LHM1381</f>
        <v>2000000</v>
      </c>
      <c r="LHP1381" s="84">
        <f>LHL1381+LHH1381</f>
        <v>3000000</v>
      </c>
      <c r="LHU1381" s="84" t="s">
        <v>5395</v>
      </c>
      <c r="LHV1381" s="84">
        <v>454</v>
      </c>
      <c r="LHW1381" s="84" t="s">
        <v>3803</v>
      </c>
      <c r="LHX1381" s="84">
        <v>1000000</v>
      </c>
      <c r="LHZ1381" s="84">
        <f>LHY1381/LHX1381</f>
        <v>0</v>
      </c>
      <c r="LIA1381" s="84">
        <f>LHX1381-LHY1381</f>
        <v>1000000</v>
      </c>
      <c r="LIB1381" s="84">
        <v>2000000</v>
      </c>
      <c r="LIC1381" s="84">
        <v>0</v>
      </c>
      <c r="LID1381" s="84">
        <f>LIC1381/LIB1381</f>
        <v>0</v>
      </c>
      <c r="LIE1381" s="84">
        <f>LIB1381-LIC1381</f>
        <v>2000000</v>
      </c>
      <c r="LIF1381" s="84">
        <f>LIB1381+LHX1381</f>
        <v>3000000</v>
      </c>
      <c r="LIK1381" s="84" t="s">
        <v>5395</v>
      </c>
      <c r="LIL1381" s="84">
        <v>454</v>
      </c>
      <c r="LIM1381" s="84" t="s">
        <v>3803</v>
      </c>
      <c r="LIN1381" s="84">
        <v>1000000</v>
      </c>
      <c r="LIP1381" s="84">
        <f>LIO1381/LIN1381</f>
        <v>0</v>
      </c>
      <c r="LIQ1381" s="84">
        <f>LIN1381-LIO1381</f>
        <v>1000000</v>
      </c>
      <c r="LIR1381" s="84">
        <v>2000000</v>
      </c>
      <c r="LIS1381" s="84">
        <v>0</v>
      </c>
      <c r="LIT1381" s="84">
        <f>LIS1381/LIR1381</f>
        <v>0</v>
      </c>
      <c r="LIU1381" s="84">
        <f>LIR1381-LIS1381</f>
        <v>2000000</v>
      </c>
      <c r="LIV1381" s="84">
        <f>LIR1381+LIN1381</f>
        <v>3000000</v>
      </c>
      <c r="LJA1381" s="84" t="s">
        <v>5395</v>
      </c>
      <c r="LJB1381" s="84">
        <v>454</v>
      </c>
      <c r="LJC1381" s="84" t="s">
        <v>3803</v>
      </c>
      <c r="LJD1381" s="84">
        <v>1000000</v>
      </c>
      <c r="LJF1381" s="84">
        <f>LJE1381/LJD1381</f>
        <v>0</v>
      </c>
      <c r="LJG1381" s="84">
        <f>LJD1381-LJE1381</f>
        <v>1000000</v>
      </c>
      <c r="LJH1381" s="84">
        <v>2000000</v>
      </c>
      <c r="LJI1381" s="84">
        <v>0</v>
      </c>
      <c r="LJJ1381" s="84">
        <f>LJI1381/LJH1381</f>
        <v>0</v>
      </c>
      <c r="LJK1381" s="84">
        <f>LJH1381-LJI1381</f>
        <v>2000000</v>
      </c>
      <c r="LJL1381" s="84">
        <f>LJH1381+LJD1381</f>
        <v>3000000</v>
      </c>
      <c r="LJQ1381" s="84" t="s">
        <v>5395</v>
      </c>
      <c r="LJR1381" s="84">
        <v>454</v>
      </c>
      <c r="LJS1381" s="84" t="s">
        <v>3803</v>
      </c>
      <c r="LJT1381" s="84">
        <v>1000000</v>
      </c>
      <c r="LJV1381" s="84">
        <f>LJU1381/LJT1381</f>
        <v>0</v>
      </c>
      <c r="LJW1381" s="84">
        <f>LJT1381-LJU1381</f>
        <v>1000000</v>
      </c>
      <c r="LJX1381" s="84">
        <v>2000000</v>
      </c>
      <c r="LJY1381" s="84">
        <v>0</v>
      </c>
      <c r="LJZ1381" s="84">
        <f>LJY1381/LJX1381</f>
        <v>0</v>
      </c>
      <c r="LKA1381" s="84">
        <f>LJX1381-LJY1381</f>
        <v>2000000</v>
      </c>
      <c r="LKB1381" s="84">
        <f>LJX1381+LJT1381</f>
        <v>3000000</v>
      </c>
      <c r="LKG1381" s="84" t="s">
        <v>5395</v>
      </c>
      <c r="LKH1381" s="84">
        <v>454</v>
      </c>
      <c r="LKI1381" s="84" t="s">
        <v>3803</v>
      </c>
      <c r="LKJ1381" s="84">
        <v>1000000</v>
      </c>
      <c r="LKL1381" s="84">
        <f>LKK1381/LKJ1381</f>
        <v>0</v>
      </c>
      <c r="LKM1381" s="84">
        <f>LKJ1381-LKK1381</f>
        <v>1000000</v>
      </c>
      <c r="LKN1381" s="84">
        <v>2000000</v>
      </c>
      <c r="LKO1381" s="84">
        <v>0</v>
      </c>
      <c r="LKP1381" s="84">
        <f>LKO1381/LKN1381</f>
        <v>0</v>
      </c>
      <c r="LKQ1381" s="84">
        <f>LKN1381-LKO1381</f>
        <v>2000000</v>
      </c>
      <c r="LKR1381" s="84">
        <f>LKN1381+LKJ1381</f>
        <v>3000000</v>
      </c>
      <c r="LKW1381" s="84" t="s">
        <v>5395</v>
      </c>
      <c r="LKX1381" s="84">
        <v>454</v>
      </c>
      <c r="LKY1381" s="84" t="s">
        <v>3803</v>
      </c>
      <c r="LKZ1381" s="84">
        <v>1000000</v>
      </c>
      <c r="LLB1381" s="84">
        <f>LLA1381/LKZ1381</f>
        <v>0</v>
      </c>
      <c r="LLC1381" s="84">
        <f>LKZ1381-LLA1381</f>
        <v>1000000</v>
      </c>
      <c r="LLD1381" s="84">
        <v>2000000</v>
      </c>
      <c r="LLE1381" s="84">
        <v>0</v>
      </c>
      <c r="LLF1381" s="84">
        <f>LLE1381/LLD1381</f>
        <v>0</v>
      </c>
      <c r="LLG1381" s="84">
        <f>LLD1381-LLE1381</f>
        <v>2000000</v>
      </c>
      <c r="LLH1381" s="84">
        <f>LLD1381+LKZ1381</f>
        <v>3000000</v>
      </c>
      <c r="LLM1381" s="84" t="s">
        <v>5395</v>
      </c>
      <c r="LLN1381" s="84">
        <v>454</v>
      </c>
      <c r="LLO1381" s="84" t="s">
        <v>3803</v>
      </c>
      <c r="LLP1381" s="84">
        <v>1000000</v>
      </c>
      <c r="LLR1381" s="84">
        <f>LLQ1381/LLP1381</f>
        <v>0</v>
      </c>
      <c r="LLS1381" s="84">
        <f>LLP1381-LLQ1381</f>
        <v>1000000</v>
      </c>
      <c r="LLT1381" s="84">
        <v>2000000</v>
      </c>
      <c r="LLU1381" s="84">
        <v>0</v>
      </c>
      <c r="LLV1381" s="84">
        <f>LLU1381/LLT1381</f>
        <v>0</v>
      </c>
      <c r="LLW1381" s="84">
        <f>LLT1381-LLU1381</f>
        <v>2000000</v>
      </c>
      <c r="LLX1381" s="84">
        <f>LLT1381+LLP1381</f>
        <v>3000000</v>
      </c>
      <c r="LMC1381" s="84" t="s">
        <v>5395</v>
      </c>
      <c r="LMD1381" s="84">
        <v>454</v>
      </c>
      <c r="LME1381" s="84" t="s">
        <v>3803</v>
      </c>
      <c r="LMF1381" s="84">
        <v>1000000</v>
      </c>
      <c r="LMH1381" s="84">
        <f>LMG1381/LMF1381</f>
        <v>0</v>
      </c>
      <c r="LMI1381" s="84">
        <f>LMF1381-LMG1381</f>
        <v>1000000</v>
      </c>
      <c r="LMJ1381" s="84">
        <v>2000000</v>
      </c>
      <c r="LMK1381" s="84">
        <v>0</v>
      </c>
      <c r="LML1381" s="84">
        <f>LMK1381/LMJ1381</f>
        <v>0</v>
      </c>
      <c r="LMM1381" s="84">
        <f>LMJ1381-LMK1381</f>
        <v>2000000</v>
      </c>
      <c r="LMN1381" s="84">
        <f>LMJ1381+LMF1381</f>
        <v>3000000</v>
      </c>
      <c r="LMS1381" s="84" t="s">
        <v>5395</v>
      </c>
      <c r="LMT1381" s="84">
        <v>454</v>
      </c>
      <c r="LMU1381" s="84" t="s">
        <v>3803</v>
      </c>
      <c r="LMV1381" s="84">
        <v>1000000</v>
      </c>
      <c r="LMX1381" s="84">
        <f>LMW1381/LMV1381</f>
        <v>0</v>
      </c>
      <c r="LMY1381" s="84">
        <f>LMV1381-LMW1381</f>
        <v>1000000</v>
      </c>
      <c r="LMZ1381" s="84">
        <v>2000000</v>
      </c>
      <c r="LNA1381" s="84">
        <v>0</v>
      </c>
      <c r="LNB1381" s="84">
        <f>LNA1381/LMZ1381</f>
        <v>0</v>
      </c>
      <c r="LNC1381" s="84">
        <f>LMZ1381-LNA1381</f>
        <v>2000000</v>
      </c>
      <c r="LND1381" s="84">
        <f>LMZ1381+LMV1381</f>
        <v>3000000</v>
      </c>
      <c r="LNI1381" s="84" t="s">
        <v>5395</v>
      </c>
      <c r="LNJ1381" s="84">
        <v>454</v>
      </c>
      <c r="LNK1381" s="84" t="s">
        <v>3803</v>
      </c>
      <c r="LNL1381" s="84">
        <v>1000000</v>
      </c>
      <c r="LNN1381" s="84">
        <f>LNM1381/LNL1381</f>
        <v>0</v>
      </c>
      <c r="LNO1381" s="84">
        <f>LNL1381-LNM1381</f>
        <v>1000000</v>
      </c>
      <c r="LNP1381" s="84">
        <v>2000000</v>
      </c>
      <c r="LNQ1381" s="84">
        <v>0</v>
      </c>
      <c r="LNR1381" s="84">
        <f>LNQ1381/LNP1381</f>
        <v>0</v>
      </c>
      <c r="LNS1381" s="84">
        <f>LNP1381-LNQ1381</f>
        <v>2000000</v>
      </c>
      <c r="LNT1381" s="84">
        <f>LNP1381+LNL1381</f>
        <v>3000000</v>
      </c>
      <c r="LNY1381" s="84" t="s">
        <v>5395</v>
      </c>
      <c r="LNZ1381" s="84">
        <v>454</v>
      </c>
      <c r="LOA1381" s="84" t="s">
        <v>3803</v>
      </c>
      <c r="LOB1381" s="84">
        <v>1000000</v>
      </c>
      <c r="LOD1381" s="84">
        <f>LOC1381/LOB1381</f>
        <v>0</v>
      </c>
      <c r="LOE1381" s="84">
        <f>LOB1381-LOC1381</f>
        <v>1000000</v>
      </c>
      <c r="LOF1381" s="84">
        <v>2000000</v>
      </c>
      <c r="LOG1381" s="84">
        <v>0</v>
      </c>
      <c r="LOH1381" s="84">
        <f>LOG1381/LOF1381</f>
        <v>0</v>
      </c>
      <c r="LOI1381" s="84">
        <f>LOF1381-LOG1381</f>
        <v>2000000</v>
      </c>
      <c r="LOJ1381" s="84">
        <f>LOF1381+LOB1381</f>
        <v>3000000</v>
      </c>
      <c r="LOO1381" s="84" t="s">
        <v>5395</v>
      </c>
      <c r="LOP1381" s="84">
        <v>454</v>
      </c>
      <c r="LOQ1381" s="84" t="s">
        <v>3803</v>
      </c>
      <c r="LOR1381" s="84">
        <v>1000000</v>
      </c>
      <c r="LOT1381" s="84">
        <f>LOS1381/LOR1381</f>
        <v>0</v>
      </c>
      <c r="LOU1381" s="84">
        <f>LOR1381-LOS1381</f>
        <v>1000000</v>
      </c>
      <c r="LOV1381" s="84">
        <v>2000000</v>
      </c>
      <c r="LOW1381" s="84">
        <v>0</v>
      </c>
      <c r="LOX1381" s="84">
        <f>LOW1381/LOV1381</f>
        <v>0</v>
      </c>
      <c r="LOY1381" s="84">
        <f>LOV1381-LOW1381</f>
        <v>2000000</v>
      </c>
      <c r="LOZ1381" s="84">
        <f>LOV1381+LOR1381</f>
        <v>3000000</v>
      </c>
      <c r="LPE1381" s="84" t="s">
        <v>5395</v>
      </c>
      <c r="LPF1381" s="84">
        <v>454</v>
      </c>
      <c r="LPG1381" s="84" t="s">
        <v>3803</v>
      </c>
      <c r="LPH1381" s="84">
        <v>1000000</v>
      </c>
      <c r="LPJ1381" s="84">
        <f>LPI1381/LPH1381</f>
        <v>0</v>
      </c>
      <c r="LPK1381" s="84">
        <f>LPH1381-LPI1381</f>
        <v>1000000</v>
      </c>
      <c r="LPL1381" s="84">
        <v>2000000</v>
      </c>
      <c r="LPM1381" s="84">
        <v>0</v>
      </c>
      <c r="LPN1381" s="84">
        <f>LPM1381/LPL1381</f>
        <v>0</v>
      </c>
      <c r="LPO1381" s="84">
        <f>LPL1381-LPM1381</f>
        <v>2000000</v>
      </c>
      <c r="LPP1381" s="84">
        <f>LPL1381+LPH1381</f>
        <v>3000000</v>
      </c>
      <c r="LPU1381" s="84" t="s">
        <v>5395</v>
      </c>
      <c r="LPV1381" s="84">
        <v>454</v>
      </c>
      <c r="LPW1381" s="84" t="s">
        <v>3803</v>
      </c>
      <c r="LPX1381" s="84">
        <v>1000000</v>
      </c>
      <c r="LPZ1381" s="84">
        <f>LPY1381/LPX1381</f>
        <v>0</v>
      </c>
      <c r="LQA1381" s="84">
        <f>LPX1381-LPY1381</f>
        <v>1000000</v>
      </c>
      <c r="LQB1381" s="84">
        <v>2000000</v>
      </c>
      <c r="LQC1381" s="84">
        <v>0</v>
      </c>
      <c r="LQD1381" s="84">
        <f>LQC1381/LQB1381</f>
        <v>0</v>
      </c>
      <c r="LQE1381" s="84">
        <f>LQB1381-LQC1381</f>
        <v>2000000</v>
      </c>
      <c r="LQF1381" s="84">
        <f>LQB1381+LPX1381</f>
        <v>3000000</v>
      </c>
      <c r="LQK1381" s="84" t="s">
        <v>5395</v>
      </c>
      <c r="LQL1381" s="84">
        <v>454</v>
      </c>
      <c r="LQM1381" s="84" t="s">
        <v>3803</v>
      </c>
      <c r="LQN1381" s="84">
        <v>1000000</v>
      </c>
      <c r="LQP1381" s="84">
        <f>LQO1381/LQN1381</f>
        <v>0</v>
      </c>
      <c r="LQQ1381" s="84">
        <f>LQN1381-LQO1381</f>
        <v>1000000</v>
      </c>
      <c r="LQR1381" s="84">
        <v>2000000</v>
      </c>
      <c r="LQS1381" s="84">
        <v>0</v>
      </c>
      <c r="LQT1381" s="84">
        <f>LQS1381/LQR1381</f>
        <v>0</v>
      </c>
      <c r="LQU1381" s="84">
        <f>LQR1381-LQS1381</f>
        <v>2000000</v>
      </c>
      <c r="LQV1381" s="84">
        <f>LQR1381+LQN1381</f>
        <v>3000000</v>
      </c>
      <c r="LRA1381" s="84" t="s">
        <v>5395</v>
      </c>
      <c r="LRB1381" s="84">
        <v>454</v>
      </c>
      <c r="LRC1381" s="84" t="s">
        <v>3803</v>
      </c>
      <c r="LRD1381" s="84">
        <v>1000000</v>
      </c>
      <c r="LRF1381" s="84">
        <f>LRE1381/LRD1381</f>
        <v>0</v>
      </c>
      <c r="LRG1381" s="84">
        <f>LRD1381-LRE1381</f>
        <v>1000000</v>
      </c>
      <c r="LRH1381" s="84">
        <v>2000000</v>
      </c>
      <c r="LRI1381" s="84">
        <v>0</v>
      </c>
      <c r="LRJ1381" s="84">
        <f>LRI1381/LRH1381</f>
        <v>0</v>
      </c>
      <c r="LRK1381" s="84">
        <f>LRH1381-LRI1381</f>
        <v>2000000</v>
      </c>
      <c r="LRL1381" s="84">
        <f>LRH1381+LRD1381</f>
        <v>3000000</v>
      </c>
      <c r="LRQ1381" s="84" t="s">
        <v>5395</v>
      </c>
      <c r="LRR1381" s="84">
        <v>454</v>
      </c>
      <c r="LRS1381" s="84" t="s">
        <v>3803</v>
      </c>
      <c r="LRT1381" s="84">
        <v>1000000</v>
      </c>
      <c r="LRV1381" s="84">
        <f>LRU1381/LRT1381</f>
        <v>0</v>
      </c>
      <c r="LRW1381" s="84">
        <f>LRT1381-LRU1381</f>
        <v>1000000</v>
      </c>
      <c r="LRX1381" s="84">
        <v>2000000</v>
      </c>
      <c r="LRY1381" s="84">
        <v>0</v>
      </c>
      <c r="LRZ1381" s="84">
        <f>LRY1381/LRX1381</f>
        <v>0</v>
      </c>
      <c r="LSA1381" s="84">
        <f>LRX1381-LRY1381</f>
        <v>2000000</v>
      </c>
      <c r="LSB1381" s="84">
        <f>LRX1381+LRT1381</f>
        <v>3000000</v>
      </c>
      <c r="LSG1381" s="84" t="s">
        <v>5395</v>
      </c>
      <c r="LSH1381" s="84">
        <v>454</v>
      </c>
      <c r="LSI1381" s="84" t="s">
        <v>3803</v>
      </c>
      <c r="LSJ1381" s="84">
        <v>1000000</v>
      </c>
      <c r="LSL1381" s="84">
        <f>LSK1381/LSJ1381</f>
        <v>0</v>
      </c>
      <c r="LSM1381" s="84">
        <f>LSJ1381-LSK1381</f>
        <v>1000000</v>
      </c>
      <c r="LSN1381" s="84">
        <v>2000000</v>
      </c>
      <c r="LSO1381" s="84">
        <v>0</v>
      </c>
      <c r="LSP1381" s="84">
        <f>LSO1381/LSN1381</f>
        <v>0</v>
      </c>
      <c r="LSQ1381" s="84">
        <f>LSN1381-LSO1381</f>
        <v>2000000</v>
      </c>
      <c r="LSR1381" s="84">
        <f>LSN1381+LSJ1381</f>
        <v>3000000</v>
      </c>
      <c r="LSW1381" s="84" t="s">
        <v>5395</v>
      </c>
      <c r="LSX1381" s="84">
        <v>454</v>
      </c>
      <c r="LSY1381" s="84" t="s">
        <v>3803</v>
      </c>
      <c r="LSZ1381" s="84">
        <v>1000000</v>
      </c>
      <c r="LTB1381" s="84">
        <f>LTA1381/LSZ1381</f>
        <v>0</v>
      </c>
      <c r="LTC1381" s="84">
        <f>LSZ1381-LTA1381</f>
        <v>1000000</v>
      </c>
      <c r="LTD1381" s="84">
        <v>2000000</v>
      </c>
      <c r="LTE1381" s="84">
        <v>0</v>
      </c>
      <c r="LTF1381" s="84">
        <f>LTE1381/LTD1381</f>
        <v>0</v>
      </c>
      <c r="LTG1381" s="84">
        <f>LTD1381-LTE1381</f>
        <v>2000000</v>
      </c>
      <c r="LTH1381" s="84">
        <f>LTD1381+LSZ1381</f>
        <v>3000000</v>
      </c>
      <c r="LTM1381" s="84" t="s">
        <v>5395</v>
      </c>
      <c r="LTN1381" s="84">
        <v>454</v>
      </c>
      <c r="LTO1381" s="84" t="s">
        <v>3803</v>
      </c>
      <c r="LTP1381" s="84">
        <v>1000000</v>
      </c>
      <c r="LTR1381" s="84">
        <f>LTQ1381/LTP1381</f>
        <v>0</v>
      </c>
      <c r="LTS1381" s="84">
        <f>LTP1381-LTQ1381</f>
        <v>1000000</v>
      </c>
      <c r="LTT1381" s="84">
        <v>2000000</v>
      </c>
      <c r="LTU1381" s="84">
        <v>0</v>
      </c>
      <c r="LTV1381" s="84">
        <f>LTU1381/LTT1381</f>
        <v>0</v>
      </c>
      <c r="LTW1381" s="84">
        <f>LTT1381-LTU1381</f>
        <v>2000000</v>
      </c>
      <c r="LTX1381" s="84">
        <f>LTT1381+LTP1381</f>
        <v>3000000</v>
      </c>
      <c r="LUC1381" s="84" t="s">
        <v>5395</v>
      </c>
      <c r="LUD1381" s="84">
        <v>454</v>
      </c>
      <c r="LUE1381" s="84" t="s">
        <v>3803</v>
      </c>
      <c r="LUF1381" s="84">
        <v>1000000</v>
      </c>
      <c r="LUH1381" s="84">
        <f>LUG1381/LUF1381</f>
        <v>0</v>
      </c>
      <c r="LUI1381" s="84">
        <f>LUF1381-LUG1381</f>
        <v>1000000</v>
      </c>
      <c r="LUJ1381" s="84">
        <v>2000000</v>
      </c>
      <c r="LUK1381" s="84">
        <v>0</v>
      </c>
      <c r="LUL1381" s="84">
        <f>LUK1381/LUJ1381</f>
        <v>0</v>
      </c>
      <c r="LUM1381" s="84">
        <f>LUJ1381-LUK1381</f>
        <v>2000000</v>
      </c>
      <c r="LUN1381" s="84">
        <f>LUJ1381+LUF1381</f>
        <v>3000000</v>
      </c>
      <c r="LUS1381" s="84" t="s">
        <v>5395</v>
      </c>
      <c r="LUT1381" s="84">
        <v>454</v>
      </c>
      <c r="LUU1381" s="84" t="s">
        <v>3803</v>
      </c>
      <c r="LUV1381" s="84">
        <v>1000000</v>
      </c>
      <c r="LUX1381" s="84">
        <f>LUW1381/LUV1381</f>
        <v>0</v>
      </c>
      <c r="LUY1381" s="84">
        <f>LUV1381-LUW1381</f>
        <v>1000000</v>
      </c>
      <c r="LUZ1381" s="84">
        <v>2000000</v>
      </c>
      <c r="LVA1381" s="84">
        <v>0</v>
      </c>
      <c r="LVB1381" s="84">
        <f>LVA1381/LUZ1381</f>
        <v>0</v>
      </c>
      <c r="LVC1381" s="84">
        <f>LUZ1381-LVA1381</f>
        <v>2000000</v>
      </c>
      <c r="LVD1381" s="84">
        <f>LUZ1381+LUV1381</f>
        <v>3000000</v>
      </c>
      <c r="LVI1381" s="84" t="s">
        <v>5395</v>
      </c>
      <c r="LVJ1381" s="84">
        <v>454</v>
      </c>
      <c r="LVK1381" s="84" t="s">
        <v>3803</v>
      </c>
      <c r="LVL1381" s="84">
        <v>1000000</v>
      </c>
      <c r="LVN1381" s="84">
        <f>LVM1381/LVL1381</f>
        <v>0</v>
      </c>
      <c r="LVO1381" s="84">
        <f>LVL1381-LVM1381</f>
        <v>1000000</v>
      </c>
      <c r="LVP1381" s="84">
        <v>2000000</v>
      </c>
      <c r="LVQ1381" s="84">
        <v>0</v>
      </c>
      <c r="LVR1381" s="84">
        <f>LVQ1381/LVP1381</f>
        <v>0</v>
      </c>
      <c r="LVS1381" s="84">
        <f>LVP1381-LVQ1381</f>
        <v>2000000</v>
      </c>
      <c r="LVT1381" s="84">
        <f>LVP1381+LVL1381</f>
        <v>3000000</v>
      </c>
      <c r="LVY1381" s="84" t="s">
        <v>5395</v>
      </c>
      <c r="LVZ1381" s="84">
        <v>454</v>
      </c>
      <c r="LWA1381" s="84" t="s">
        <v>3803</v>
      </c>
      <c r="LWB1381" s="84">
        <v>1000000</v>
      </c>
      <c r="LWD1381" s="84">
        <f>LWC1381/LWB1381</f>
        <v>0</v>
      </c>
      <c r="LWE1381" s="84">
        <f>LWB1381-LWC1381</f>
        <v>1000000</v>
      </c>
      <c r="LWF1381" s="84">
        <v>2000000</v>
      </c>
      <c r="LWG1381" s="84">
        <v>0</v>
      </c>
      <c r="LWH1381" s="84">
        <f>LWG1381/LWF1381</f>
        <v>0</v>
      </c>
      <c r="LWI1381" s="84">
        <f>LWF1381-LWG1381</f>
        <v>2000000</v>
      </c>
      <c r="LWJ1381" s="84">
        <f>LWF1381+LWB1381</f>
        <v>3000000</v>
      </c>
      <c r="LWO1381" s="84" t="s">
        <v>5395</v>
      </c>
      <c r="LWP1381" s="84">
        <v>454</v>
      </c>
      <c r="LWQ1381" s="84" t="s">
        <v>3803</v>
      </c>
      <c r="LWR1381" s="84">
        <v>1000000</v>
      </c>
      <c r="LWT1381" s="84">
        <f>LWS1381/LWR1381</f>
        <v>0</v>
      </c>
      <c r="LWU1381" s="84">
        <f>LWR1381-LWS1381</f>
        <v>1000000</v>
      </c>
      <c r="LWV1381" s="84">
        <v>2000000</v>
      </c>
      <c r="LWW1381" s="84">
        <v>0</v>
      </c>
      <c r="LWX1381" s="84">
        <f>LWW1381/LWV1381</f>
        <v>0</v>
      </c>
      <c r="LWY1381" s="84">
        <f>LWV1381-LWW1381</f>
        <v>2000000</v>
      </c>
      <c r="LWZ1381" s="84">
        <f>LWV1381+LWR1381</f>
        <v>3000000</v>
      </c>
      <c r="LXE1381" s="84" t="s">
        <v>5395</v>
      </c>
      <c r="LXF1381" s="84">
        <v>454</v>
      </c>
      <c r="LXG1381" s="84" t="s">
        <v>3803</v>
      </c>
      <c r="LXH1381" s="84">
        <v>1000000</v>
      </c>
      <c r="LXJ1381" s="84">
        <f>LXI1381/LXH1381</f>
        <v>0</v>
      </c>
      <c r="LXK1381" s="84">
        <f>LXH1381-LXI1381</f>
        <v>1000000</v>
      </c>
      <c r="LXL1381" s="84">
        <v>2000000</v>
      </c>
      <c r="LXM1381" s="84">
        <v>0</v>
      </c>
      <c r="LXN1381" s="84">
        <f>LXM1381/LXL1381</f>
        <v>0</v>
      </c>
      <c r="LXO1381" s="84">
        <f>LXL1381-LXM1381</f>
        <v>2000000</v>
      </c>
      <c r="LXP1381" s="84">
        <f>LXL1381+LXH1381</f>
        <v>3000000</v>
      </c>
      <c r="LXU1381" s="84" t="s">
        <v>5395</v>
      </c>
      <c r="LXV1381" s="84">
        <v>454</v>
      </c>
      <c r="LXW1381" s="84" t="s">
        <v>3803</v>
      </c>
      <c r="LXX1381" s="84">
        <v>1000000</v>
      </c>
      <c r="LXZ1381" s="84">
        <f>LXY1381/LXX1381</f>
        <v>0</v>
      </c>
      <c r="LYA1381" s="84">
        <f>LXX1381-LXY1381</f>
        <v>1000000</v>
      </c>
      <c r="LYB1381" s="84">
        <v>2000000</v>
      </c>
      <c r="LYC1381" s="84">
        <v>0</v>
      </c>
      <c r="LYD1381" s="84">
        <f>LYC1381/LYB1381</f>
        <v>0</v>
      </c>
      <c r="LYE1381" s="84">
        <f>LYB1381-LYC1381</f>
        <v>2000000</v>
      </c>
      <c r="LYF1381" s="84">
        <f>LYB1381+LXX1381</f>
        <v>3000000</v>
      </c>
      <c r="LYK1381" s="84" t="s">
        <v>5395</v>
      </c>
      <c r="LYL1381" s="84">
        <v>454</v>
      </c>
      <c r="LYM1381" s="84" t="s">
        <v>3803</v>
      </c>
      <c r="LYN1381" s="84">
        <v>1000000</v>
      </c>
      <c r="LYP1381" s="84">
        <f>LYO1381/LYN1381</f>
        <v>0</v>
      </c>
      <c r="LYQ1381" s="84">
        <f>LYN1381-LYO1381</f>
        <v>1000000</v>
      </c>
      <c r="LYR1381" s="84">
        <v>2000000</v>
      </c>
      <c r="LYS1381" s="84">
        <v>0</v>
      </c>
      <c r="LYT1381" s="84">
        <f>LYS1381/LYR1381</f>
        <v>0</v>
      </c>
      <c r="LYU1381" s="84">
        <f>LYR1381-LYS1381</f>
        <v>2000000</v>
      </c>
      <c r="LYV1381" s="84">
        <f>LYR1381+LYN1381</f>
        <v>3000000</v>
      </c>
      <c r="LZA1381" s="84" t="s">
        <v>5395</v>
      </c>
      <c r="LZB1381" s="84">
        <v>454</v>
      </c>
      <c r="LZC1381" s="84" t="s">
        <v>3803</v>
      </c>
      <c r="LZD1381" s="84">
        <v>1000000</v>
      </c>
      <c r="LZF1381" s="84">
        <f>LZE1381/LZD1381</f>
        <v>0</v>
      </c>
      <c r="LZG1381" s="84">
        <f>LZD1381-LZE1381</f>
        <v>1000000</v>
      </c>
      <c r="LZH1381" s="84">
        <v>2000000</v>
      </c>
      <c r="LZI1381" s="84">
        <v>0</v>
      </c>
      <c r="LZJ1381" s="84">
        <f>LZI1381/LZH1381</f>
        <v>0</v>
      </c>
      <c r="LZK1381" s="84">
        <f>LZH1381-LZI1381</f>
        <v>2000000</v>
      </c>
      <c r="LZL1381" s="84">
        <f>LZH1381+LZD1381</f>
        <v>3000000</v>
      </c>
      <c r="LZQ1381" s="84" t="s">
        <v>5395</v>
      </c>
      <c r="LZR1381" s="84">
        <v>454</v>
      </c>
      <c r="LZS1381" s="84" t="s">
        <v>3803</v>
      </c>
      <c r="LZT1381" s="84">
        <v>1000000</v>
      </c>
      <c r="LZV1381" s="84">
        <f>LZU1381/LZT1381</f>
        <v>0</v>
      </c>
      <c r="LZW1381" s="84">
        <f>LZT1381-LZU1381</f>
        <v>1000000</v>
      </c>
      <c r="LZX1381" s="84">
        <v>2000000</v>
      </c>
      <c r="LZY1381" s="84">
        <v>0</v>
      </c>
      <c r="LZZ1381" s="84">
        <f>LZY1381/LZX1381</f>
        <v>0</v>
      </c>
      <c r="MAA1381" s="84">
        <f>LZX1381-LZY1381</f>
        <v>2000000</v>
      </c>
      <c r="MAB1381" s="84">
        <f>LZX1381+LZT1381</f>
        <v>3000000</v>
      </c>
      <c r="MAG1381" s="84" t="s">
        <v>5395</v>
      </c>
      <c r="MAH1381" s="84">
        <v>454</v>
      </c>
      <c r="MAI1381" s="84" t="s">
        <v>3803</v>
      </c>
      <c r="MAJ1381" s="84">
        <v>1000000</v>
      </c>
      <c r="MAL1381" s="84">
        <f>MAK1381/MAJ1381</f>
        <v>0</v>
      </c>
      <c r="MAM1381" s="84">
        <f>MAJ1381-MAK1381</f>
        <v>1000000</v>
      </c>
      <c r="MAN1381" s="84">
        <v>2000000</v>
      </c>
      <c r="MAO1381" s="84">
        <v>0</v>
      </c>
      <c r="MAP1381" s="84">
        <f>MAO1381/MAN1381</f>
        <v>0</v>
      </c>
      <c r="MAQ1381" s="84">
        <f>MAN1381-MAO1381</f>
        <v>2000000</v>
      </c>
      <c r="MAR1381" s="84">
        <f>MAN1381+MAJ1381</f>
        <v>3000000</v>
      </c>
      <c r="MAW1381" s="84" t="s">
        <v>5395</v>
      </c>
      <c r="MAX1381" s="84">
        <v>454</v>
      </c>
      <c r="MAY1381" s="84" t="s">
        <v>3803</v>
      </c>
      <c r="MAZ1381" s="84">
        <v>1000000</v>
      </c>
      <c r="MBB1381" s="84">
        <f>MBA1381/MAZ1381</f>
        <v>0</v>
      </c>
      <c r="MBC1381" s="84">
        <f>MAZ1381-MBA1381</f>
        <v>1000000</v>
      </c>
      <c r="MBD1381" s="84">
        <v>2000000</v>
      </c>
      <c r="MBE1381" s="84">
        <v>0</v>
      </c>
      <c r="MBF1381" s="84">
        <f>MBE1381/MBD1381</f>
        <v>0</v>
      </c>
      <c r="MBG1381" s="84">
        <f>MBD1381-MBE1381</f>
        <v>2000000</v>
      </c>
      <c r="MBH1381" s="84">
        <f>MBD1381+MAZ1381</f>
        <v>3000000</v>
      </c>
      <c r="MBM1381" s="84" t="s">
        <v>5395</v>
      </c>
      <c r="MBN1381" s="84">
        <v>454</v>
      </c>
      <c r="MBO1381" s="84" t="s">
        <v>3803</v>
      </c>
      <c r="MBP1381" s="84">
        <v>1000000</v>
      </c>
      <c r="MBR1381" s="84">
        <f>MBQ1381/MBP1381</f>
        <v>0</v>
      </c>
      <c r="MBS1381" s="84">
        <f>MBP1381-MBQ1381</f>
        <v>1000000</v>
      </c>
      <c r="MBT1381" s="84">
        <v>2000000</v>
      </c>
      <c r="MBU1381" s="84">
        <v>0</v>
      </c>
      <c r="MBV1381" s="84">
        <f>MBU1381/MBT1381</f>
        <v>0</v>
      </c>
      <c r="MBW1381" s="84">
        <f>MBT1381-MBU1381</f>
        <v>2000000</v>
      </c>
      <c r="MBX1381" s="84">
        <f>MBT1381+MBP1381</f>
        <v>3000000</v>
      </c>
      <c r="MCC1381" s="84" t="s">
        <v>5395</v>
      </c>
      <c r="MCD1381" s="84">
        <v>454</v>
      </c>
      <c r="MCE1381" s="84" t="s">
        <v>3803</v>
      </c>
      <c r="MCF1381" s="84">
        <v>1000000</v>
      </c>
      <c r="MCH1381" s="84">
        <f>MCG1381/MCF1381</f>
        <v>0</v>
      </c>
      <c r="MCI1381" s="84">
        <f>MCF1381-MCG1381</f>
        <v>1000000</v>
      </c>
      <c r="MCJ1381" s="84">
        <v>2000000</v>
      </c>
      <c r="MCK1381" s="84">
        <v>0</v>
      </c>
      <c r="MCL1381" s="84">
        <f>MCK1381/MCJ1381</f>
        <v>0</v>
      </c>
      <c r="MCM1381" s="84">
        <f>MCJ1381-MCK1381</f>
        <v>2000000</v>
      </c>
      <c r="MCN1381" s="84">
        <f>MCJ1381+MCF1381</f>
        <v>3000000</v>
      </c>
      <c r="MCS1381" s="84" t="s">
        <v>5395</v>
      </c>
      <c r="MCT1381" s="84">
        <v>454</v>
      </c>
      <c r="MCU1381" s="84" t="s">
        <v>3803</v>
      </c>
      <c r="MCV1381" s="84">
        <v>1000000</v>
      </c>
      <c r="MCX1381" s="84">
        <f>MCW1381/MCV1381</f>
        <v>0</v>
      </c>
      <c r="MCY1381" s="84">
        <f>MCV1381-MCW1381</f>
        <v>1000000</v>
      </c>
      <c r="MCZ1381" s="84">
        <v>2000000</v>
      </c>
      <c r="MDA1381" s="84">
        <v>0</v>
      </c>
      <c r="MDB1381" s="84">
        <f>MDA1381/MCZ1381</f>
        <v>0</v>
      </c>
      <c r="MDC1381" s="84">
        <f>MCZ1381-MDA1381</f>
        <v>2000000</v>
      </c>
      <c r="MDD1381" s="84">
        <f>MCZ1381+MCV1381</f>
        <v>3000000</v>
      </c>
      <c r="MDI1381" s="84" t="s">
        <v>5395</v>
      </c>
      <c r="MDJ1381" s="84">
        <v>454</v>
      </c>
      <c r="MDK1381" s="84" t="s">
        <v>3803</v>
      </c>
      <c r="MDL1381" s="84">
        <v>1000000</v>
      </c>
      <c r="MDN1381" s="84">
        <f>MDM1381/MDL1381</f>
        <v>0</v>
      </c>
      <c r="MDO1381" s="84">
        <f>MDL1381-MDM1381</f>
        <v>1000000</v>
      </c>
      <c r="MDP1381" s="84">
        <v>2000000</v>
      </c>
      <c r="MDQ1381" s="84">
        <v>0</v>
      </c>
      <c r="MDR1381" s="84">
        <f>MDQ1381/MDP1381</f>
        <v>0</v>
      </c>
      <c r="MDS1381" s="84">
        <f>MDP1381-MDQ1381</f>
        <v>2000000</v>
      </c>
      <c r="MDT1381" s="84">
        <f>MDP1381+MDL1381</f>
        <v>3000000</v>
      </c>
      <c r="MDY1381" s="84" t="s">
        <v>5395</v>
      </c>
      <c r="MDZ1381" s="84">
        <v>454</v>
      </c>
      <c r="MEA1381" s="84" t="s">
        <v>3803</v>
      </c>
      <c r="MEB1381" s="84">
        <v>1000000</v>
      </c>
      <c r="MED1381" s="84">
        <f>MEC1381/MEB1381</f>
        <v>0</v>
      </c>
      <c r="MEE1381" s="84">
        <f>MEB1381-MEC1381</f>
        <v>1000000</v>
      </c>
      <c r="MEF1381" s="84">
        <v>2000000</v>
      </c>
      <c r="MEG1381" s="84">
        <v>0</v>
      </c>
      <c r="MEH1381" s="84">
        <f>MEG1381/MEF1381</f>
        <v>0</v>
      </c>
      <c r="MEI1381" s="84">
        <f>MEF1381-MEG1381</f>
        <v>2000000</v>
      </c>
      <c r="MEJ1381" s="84">
        <f>MEF1381+MEB1381</f>
        <v>3000000</v>
      </c>
      <c r="MEO1381" s="84" t="s">
        <v>5395</v>
      </c>
      <c r="MEP1381" s="84">
        <v>454</v>
      </c>
      <c r="MEQ1381" s="84" t="s">
        <v>3803</v>
      </c>
      <c r="MER1381" s="84">
        <v>1000000</v>
      </c>
      <c r="MET1381" s="84">
        <f>MES1381/MER1381</f>
        <v>0</v>
      </c>
      <c r="MEU1381" s="84">
        <f>MER1381-MES1381</f>
        <v>1000000</v>
      </c>
      <c r="MEV1381" s="84">
        <v>2000000</v>
      </c>
      <c r="MEW1381" s="84">
        <v>0</v>
      </c>
      <c r="MEX1381" s="84">
        <f>MEW1381/MEV1381</f>
        <v>0</v>
      </c>
      <c r="MEY1381" s="84">
        <f>MEV1381-MEW1381</f>
        <v>2000000</v>
      </c>
      <c r="MEZ1381" s="84">
        <f>MEV1381+MER1381</f>
        <v>3000000</v>
      </c>
      <c r="MFE1381" s="84" t="s">
        <v>5395</v>
      </c>
      <c r="MFF1381" s="84">
        <v>454</v>
      </c>
      <c r="MFG1381" s="84" t="s">
        <v>3803</v>
      </c>
      <c r="MFH1381" s="84">
        <v>1000000</v>
      </c>
      <c r="MFJ1381" s="84">
        <f>MFI1381/MFH1381</f>
        <v>0</v>
      </c>
      <c r="MFK1381" s="84">
        <f>MFH1381-MFI1381</f>
        <v>1000000</v>
      </c>
      <c r="MFL1381" s="84">
        <v>2000000</v>
      </c>
      <c r="MFM1381" s="84">
        <v>0</v>
      </c>
      <c r="MFN1381" s="84">
        <f>MFM1381/MFL1381</f>
        <v>0</v>
      </c>
      <c r="MFO1381" s="84">
        <f>MFL1381-MFM1381</f>
        <v>2000000</v>
      </c>
      <c r="MFP1381" s="84">
        <f>MFL1381+MFH1381</f>
        <v>3000000</v>
      </c>
      <c r="MFU1381" s="84" t="s">
        <v>5395</v>
      </c>
      <c r="MFV1381" s="84">
        <v>454</v>
      </c>
      <c r="MFW1381" s="84" t="s">
        <v>3803</v>
      </c>
      <c r="MFX1381" s="84">
        <v>1000000</v>
      </c>
      <c r="MFZ1381" s="84">
        <f>MFY1381/MFX1381</f>
        <v>0</v>
      </c>
      <c r="MGA1381" s="84">
        <f>MFX1381-MFY1381</f>
        <v>1000000</v>
      </c>
      <c r="MGB1381" s="84">
        <v>2000000</v>
      </c>
      <c r="MGC1381" s="84">
        <v>0</v>
      </c>
      <c r="MGD1381" s="84">
        <f>MGC1381/MGB1381</f>
        <v>0</v>
      </c>
      <c r="MGE1381" s="84">
        <f>MGB1381-MGC1381</f>
        <v>2000000</v>
      </c>
      <c r="MGF1381" s="84">
        <f>MGB1381+MFX1381</f>
        <v>3000000</v>
      </c>
      <c r="MGK1381" s="84" t="s">
        <v>5395</v>
      </c>
      <c r="MGL1381" s="84">
        <v>454</v>
      </c>
      <c r="MGM1381" s="84" t="s">
        <v>3803</v>
      </c>
      <c r="MGN1381" s="84">
        <v>1000000</v>
      </c>
      <c r="MGP1381" s="84">
        <f>MGO1381/MGN1381</f>
        <v>0</v>
      </c>
      <c r="MGQ1381" s="84">
        <f>MGN1381-MGO1381</f>
        <v>1000000</v>
      </c>
      <c r="MGR1381" s="84">
        <v>2000000</v>
      </c>
      <c r="MGS1381" s="84">
        <v>0</v>
      </c>
      <c r="MGT1381" s="84">
        <f>MGS1381/MGR1381</f>
        <v>0</v>
      </c>
      <c r="MGU1381" s="84">
        <f>MGR1381-MGS1381</f>
        <v>2000000</v>
      </c>
      <c r="MGV1381" s="84">
        <f>MGR1381+MGN1381</f>
        <v>3000000</v>
      </c>
      <c r="MHA1381" s="84" t="s">
        <v>5395</v>
      </c>
      <c r="MHB1381" s="84">
        <v>454</v>
      </c>
      <c r="MHC1381" s="84" t="s">
        <v>3803</v>
      </c>
      <c r="MHD1381" s="84">
        <v>1000000</v>
      </c>
      <c r="MHF1381" s="84">
        <f>MHE1381/MHD1381</f>
        <v>0</v>
      </c>
      <c r="MHG1381" s="84">
        <f>MHD1381-MHE1381</f>
        <v>1000000</v>
      </c>
      <c r="MHH1381" s="84">
        <v>2000000</v>
      </c>
      <c r="MHI1381" s="84">
        <v>0</v>
      </c>
      <c r="MHJ1381" s="84">
        <f>MHI1381/MHH1381</f>
        <v>0</v>
      </c>
      <c r="MHK1381" s="84">
        <f>MHH1381-MHI1381</f>
        <v>2000000</v>
      </c>
      <c r="MHL1381" s="84">
        <f>MHH1381+MHD1381</f>
        <v>3000000</v>
      </c>
      <c r="MHQ1381" s="84" t="s">
        <v>5395</v>
      </c>
      <c r="MHR1381" s="84">
        <v>454</v>
      </c>
      <c r="MHS1381" s="84" t="s">
        <v>3803</v>
      </c>
      <c r="MHT1381" s="84">
        <v>1000000</v>
      </c>
      <c r="MHV1381" s="84">
        <f>MHU1381/MHT1381</f>
        <v>0</v>
      </c>
      <c r="MHW1381" s="84">
        <f>MHT1381-MHU1381</f>
        <v>1000000</v>
      </c>
      <c r="MHX1381" s="84">
        <v>2000000</v>
      </c>
      <c r="MHY1381" s="84">
        <v>0</v>
      </c>
      <c r="MHZ1381" s="84">
        <f>MHY1381/MHX1381</f>
        <v>0</v>
      </c>
      <c r="MIA1381" s="84">
        <f>MHX1381-MHY1381</f>
        <v>2000000</v>
      </c>
      <c r="MIB1381" s="84">
        <f>MHX1381+MHT1381</f>
        <v>3000000</v>
      </c>
      <c r="MIG1381" s="84" t="s">
        <v>5395</v>
      </c>
      <c r="MIH1381" s="84">
        <v>454</v>
      </c>
      <c r="MII1381" s="84" t="s">
        <v>3803</v>
      </c>
      <c r="MIJ1381" s="84">
        <v>1000000</v>
      </c>
      <c r="MIL1381" s="84">
        <f>MIK1381/MIJ1381</f>
        <v>0</v>
      </c>
      <c r="MIM1381" s="84">
        <f>MIJ1381-MIK1381</f>
        <v>1000000</v>
      </c>
      <c r="MIN1381" s="84">
        <v>2000000</v>
      </c>
      <c r="MIO1381" s="84">
        <v>0</v>
      </c>
      <c r="MIP1381" s="84">
        <f>MIO1381/MIN1381</f>
        <v>0</v>
      </c>
      <c r="MIQ1381" s="84">
        <f>MIN1381-MIO1381</f>
        <v>2000000</v>
      </c>
      <c r="MIR1381" s="84">
        <f>MIN1381+MIJ1381</f>
        <v>3000000</v>
      </c>
      <c r="MIW1381" s="84" t="s">
        <v>5395</v>
      </c>
      <c r="MIX1381" s="84">
        <v>454</v>
      </c>
      <c r="MIY1381" s="84" t="s">
        <v>3803</v>
      </c>
      <c r="MIZ1381" s="84">
        <v>1000000</v>
      </c>
      <c r="MJB1381" s="84">
        <f>MJA1381/MIZ1381</f>
        <v>0</v>
      </c>
      <c r="MJC1381" s="84">
        <f>MIZ1381-MJA1381</f>
        <v>1000000</v>
      </c>
      <c r="MJD1381" s="84">
        <v>2000000</v>
      </c>
      <c r="MJE1381" s="84">
        <v>0</v>
      </c>
      <c r="MJF1381" s="84">
        <f>MJE1381/MJD1381</f>
        <v>0</v>
      </c>
      <c r="MJG1381" s="84">
        <f>MJD1381-MJE1381</f>
        <v>2000000</v>
      </c>
      <c r="MJH1381" s="84">
        <f>MJD1381+MIZ1381</f>
        <v>3000000</v>
      </c>
      <c r="MJM1381" s="84" t="s">
        <v>5395</v>
      </c>
      <c r="MJN1381" s="84">
        <v>454</v>
      </c>
      <c r="MJO1381" s="84" t="s">
        <v>3803</v>
      </c>
      <c r="MJP1381" s="84">
        <v>1000000</v>
      </c>
      <c r="MJR1381" s="84">
        <f>MJQ1381/MJP1381</f>
        <v>0</v>
      </c>
      <c r="MJS1381" s="84">
        <f>MJP1381-MJQ1381</f>
        <v>1000000</v>
      </c>
      <c r="MJT1381" s="84">
        <v>2000000</v>
      </c>
      <c r="MJU1381" s="84">
        <v>0</v>
      </c>
      <c r="MJV1381" s="84">
        <f>MJU1381/MJT1381</f>
        <v>0</v>
      </c>
      <c r="MJW1381" s="84">
        <f>MJT1381-MJU1381</f>
        <v>2000000</v>
      </c>
      <c r="MJX1381" s="84">
        <f>MJT1381+MJP1381</f>
        <v>3000000</v>
      </c>
      <c r="MKC1381" s="84" t="s">
        <v>5395</v>
      </c>
      <c r="MKD1381" s="84">
        <v>454</v>
      </c>
      <c r="MKE1381" s="84" t="s">
        <v>3803</v>
      </c>
      <c r="MKF1381" s="84">
        <v>1000000</v>
      </c>
      <c r="MKH1381" s="84">
        <f>MKG1381/MKF1381</f>
        <v>0</v>
      </c>
      <c r="MKI1381" s="84">
        <f>MKF1381-MKG1381</f>
        <v>1000000</v>
      </c>
      <c r="MKJ1381" s="84">
        <v>2000000</v>
      </c>
      <c r="MKK1381" s="84">
        <v>0</v>
      </c>
      <c r="MKL1381" s="84">
        <f>MKK1381/MKJ1381</f>
        <v>0</v>
      </c>
      <c r="MKM1381" s="84">
        <f>MKJ1381-MKK1381</f>
        <v>2000000</v>
      </c>
      <c r="MKN1381" s="84">
        <f>MKJ1381+MKF1381</f>
        <v>3000000</v>
      </c>
      <c r="MKS1381" s="84" t="s">
        <v>5395</v>
      </c>
      <c r="MKT1381" s="84">
        <v>454</v>
      </c>
      <c r="MKU1381" s="84" t="s">
        <v>3803</v>
      </c>
      <c r="MKV1381" s="84">
        <v>1000000</v>
      </c>
      <c r="MKX1381" s="84">
        <f>MKW1381/MKV1381</f>
        <v>0</v>
      </c>
      <c r="MKY1381" s="84">
        <f>MKV1381-MKW1381</f>
        <v>1000000</v>
      </c>
      <c r="MKZ1381" s="84">
        <v>2000000</v>
      </c>
      <c r="MLA1381" s="84">
        <v>0</v>
      </c>
      <c r="MLB1381" s="84">
        <f>MLA1381/MKZ1381</f>
        <v>0</v>
      </c>
      <c r="MLC1381" s="84">
        <f>MKZ1381-MLA1381</f>
        <v>2000000</v>
      </c>
      <c r="MLD1381" s="84">
        <f>MKZ1381+MKV1381</f>
        <v>3000000</v>
      </c>
      <c r="MLI1381" s="84" t="s">
        <v>5395</v>
      </c>
      <c r="MLJ1381" s="84">
        <v>454</v>
      </c>
      <c r="MLK1381" s="84" t="s">
        <v>3803</v>
      </c>
      <c r="MLL1381" s="84">
        <v>1000000</v>
      </c>
      <c r="MLN1381" s="84">
        <f>MLM1381/MLL1381</f>
        <v>0</v>
      </c>
      <c r="MLO1381" s="84">
        <f>MLL1381-MLM1381</f>
        <v>1000000</v>
      </c>
      <c r="MLP1381" s="84">
        <v>2000000</v>
      </c>
      <c r="MLQ1381" s="84">
        <v>0</v>
      </c>
      <c r="MLR1381" s="84">
        <f>MLQ1381/MLP1381</f>
        <v>0</v>
      </c>
      <c r="MLS1381" s="84">
        <f>MLP1381-MLQ1381</f>
        <v>2000000</v>
      </c>
      <c r="MLT1381" s="84">
        <f>MLP1381+MLL1381</f>
        <v>3000000</v>
      </c>
      <c r="MLY1381" s="84" t="s">
        <v>5395</v>
      </c>
      <c r="MLZ1381" s="84">
        <v>454</v>
      </c>
      <c r="MMA1381" s="84" t="s">
        <v>3803</v>
      </c>
      <c r="MMB1381" s="84">
        <v>1000000</v>
      </c>
      <c r="MMD1381" s="84">
        <f>MMC1381/MMB1381</f>
        <v>0</v>
      </c>
      <c r="MME1381" s="84">
        <f>MMB1381-MMC1381</f>
        <v>1000000</v>
      </c>
      <c r="MMF1381" s="84">
        <v>2000000</v>
      </c>
      <c r="MMG1381" s="84">
        <v>0</v>
      </c>
      <c r="MMH1381" s="84">
        <f>MMG1381/MMF1381</f>
        <v>0</v>
      </c>
      <c r="MMI1381" s="84">
        <f>MMF1381-MMG1381</f>
        <v>2000000</v>
      </c>
      <c r="MMJ1381" s="84">
        <f>MMF1381+MMB1381</f>
        <v>3000000</v>
      </c>
      <c r="MMO1381" s="84" t="s">
        <v>5395</v>
      </c>
      <c r="MMP1381" s="84">
        <v>454</v>
      </c>
      <c r="MMQ1381" s="84" t="s">
        <v>3803</v>
      </c>
      <c r="MMR1381" s="84">
        <v>1000000</v>
      </c>
      <c r="MMT1381" s="84">
        <f>MMS1381/MMR1381</f>
        <v>0</v>
      </c>
      <c r="MMU1381" s="84">
        <f>MMR1381-MMS1381</f>
        <v>1000000</v>
      </c>
      <c r="MMV1381" s="84">
        <v>2000000</v>
      </c>
      <c r="MMW1381" s="84">
        <v>0</v>
      </c>
      <c r="MMX1381" s="84">
        <f>MMW1381/MMV1381</f>
        <v>0</v>
      </c>
      <c r="MMY1381" s="84">
        <f>MMV1381-MMW1381</f>
        <v>2000000</v>
      </c>
      <c r="MMZ1381" s="84">
        <f>MMV1381+MMR1381</f>
        <v>3000000</v>
      </c>
      <c r="MNE1381" s="84" t="s">
        <v>5395</v>
      </c>
      <c r="MNF1381" s="84">
        <v>454</v>
      </c>
      <c r="MNG1381" s="84" t="s">
        <v>3803</v>
      </c>
      <c r="MNH1381" s="84">
        <v>1000000</v>
      </c>
      <c r="MNJ1381" s="84">
        <f>MNI1381/MNH1381</f>
        <v>0</v>
      </c>
      <c r="MNK1381" s="84">
        <f>MNH1381-MNI1381</f>
        <v>1000000</v>
      </c>
      <c r="MNL1381" s="84">
        <v>2000000</v>
      </c>
      <c r="MNM1381" s="84">
        <v>0</v>
      </c>
      <c r="MNN1381" s="84">
        <f>MNM1381/MNL1381</f>
        <v>0</v>
      </c>
      <c r="MNO1381" s="84">
        <f>MNL1381-MNM1381</f>
        <v>2000000</v>
      </c>
      <c r="MNP1381" s="84">
        <f>MNL1381+MNH1381</f>
        <v>3000000</v>
      </c>
      <c r="MNU1381" s="84" t="s">
        <v>5395</v>
      </c>
      <c r="MNV1381" s="84">
        <v>454</v>
      </c>
      <c r="MNW1381" s="84" t="s">
        <v>3803</v>
      </c>
      <c r="MNX1381" s="84">
        <v>1000000</v>
      </c>
      <c r="MNZ1381" s="84">
        <f>MNY1381/MNX1381</f>
        <v>0</v>
      </c>
      <c r="MOA1381" s="84">
        <f>MNX1381-MNY1381</f>
        <v>1000000</v>
      </c>
      <c r="MOB1381" s="84">
        <v>2000000</v>
      </c>
      <c r="MOC1381" s="84">
        <v>0</v>
      </c>
      <c r="MOD1381" s="84">
        <f>MOC1381/MOB1381</f>
        <v>0</v>
      </c>
      <c r="MOE1381" s="84">
        <f>MOB1381-MOC1381</f>
        <v>2000000</v>
      </c>
      <c r="MOF1381" s="84">
        <f>MOB1381+MNX1381</f>
        <v>3000000</v>
      </c>
      <c r="MOK1381" s="84" t="s">
        <v>5395</v>
      </c>
      <c r="MOL1381" s="84">
        <v>454</v>
      </c>
      <c r="MOM1381" s="84" t="s">
        <v>3803</v>
      </c>
      <c r="MON1381" s="84">
        <v>1000000</v>
      </c>
      <c r="MOP1381" s="84">
        <f>MOO1381/MON1381</f>
        <v>0</v>
      </c>
      <c r="MOQ1381" s="84">
        <f>MON1381-MOO1381</f>
        <v>1000000</v>
      </c>
      <c r="MOR1381" s="84">
        <v>2000000</v>
      </c>
      <c r="MOS1381" s="84">
        <v>0</v>
      </c>
      <c r="MOT1381" s="84">
        <f>MOS1381/MOR1381</f>
        <v>0</v>
      </c>
      <c r="MOU1381" s="84">
        <f>MOR1381-MOS1381</f>
        <v>2000000</v>
      </c>
      <c r="MOV1381" s="84">
        <f>MOR1381+MON1381</f>
        <v>3000000</v>
      </c>
      <c r="MPA1381" s="84" t="s">
        <v>5395</v>
      </c>
      <c r="MPB1381" s="84">
        <v>454</v>
      </c>
      <c r="MPC1381" s="84" t="s">
        <v>3803</v>
      </c>
      <c r="MPD1381" s="84">
        <v>1000000</v>
      </c>
      <c r="MPF1381" s="84">
        <f>MPE1381/MPD1381</f>
        <v>0</v>
      </c>
      <c r="MPG1381" s="84">
        <f>MPD1381-MPE1381</f>
        <v>1000000</v>
      </c>
      <c r="MPH1381" s="84">
        <v>2000000</v>
      </c>
      <c r="MPI1381" s="84">
        <v>0</v>
      </c>
      <c r="MPJ1381" s="84">
        <f>MPI1381/MPH1381</f>
        <v>0</v>
      </c>
      <c r="MPK1381" s="84">
        <f>MPH1381-MPI1381</f>
        <v>2000000</v>
      </c>
      <c r="MPL1381" s="84">
        <f>MPH1381+MPD1381</f>
        <v>3000000</v>
      </c>
      <c r="MPQ1381" s="84" t="s">
        <v>5395</v>
      </c>
      <c r="MPR1381" s="84">
        <v>454</v>
      </c>
      <c r="MPS1381" s="84" t="s">
        <v>3803</v>
      </c>
      <c r="MPT1381" s="84">
        <v>1000000</v>
      </c>
      <c r="MPV1381" s="84">
        <f>MPU1381/MPT1381</f>
        <v>0</v>
      </c>
      <c r="MPW1381" s="84">
        <f>MPT1381-MPU1381</f>
        <v>1000000</v>
      </c>
      <c r="MPX1381" s="84">
        <v>2000000</v>
      </c>
      <c r="MPY1381" s="84">
        <v>0</v>
      </c>
      <c r="MPZ1381" s="84">
        <f>MPY1381/MPX1381</f>
        <v>0</v>
      </c>
      <c r="MQA1381" s="84">
        <f>MPX1381-MPY1381</f>
        <v>2000000</v>
      </c>
      <c r="MQB1381" s="84">
        <f>MPX1381+MPT1381</f>
        <v>3000000</v>
      </c>
      <c r="MQG1381" s="84" t="s">
        <v>5395</v>
      </c>
      <c r="MQH1381" s="84">
        <v>454</v>
      </c>
      <c r="MQI1381" s="84" t="s">
        <v>3803</v>
      </c>
      <c r="MQJ1381" s="84">
        <v>1000000</v>
      </c>
      <c r="MQL1381" s="84">
        <f>MQK1381/MQJ1381</f>
        <v>0</v>
      </c>
      <c r="MQM1381" s="84">
        <f>MQJ1381-MQK1381</f>
        <v>1000000</v>
      </c>
      <c r="MQN1381" s="84">
        <v>2000000</v>
      </c>
      <c r="MQO1381" s="84">
        <v>0</v>
      </c>
      <c r="MQP1381" s="84">
        <f>MQO1381/MQN1381</f>
        <v>0</v>
      </c>
      <c r="MQQ1381" s="84">
        <f>MQN1381-MQO1381</f>
        <v>2000000</v>
      </c>
      <c r="MQR1381" s="84">
        <f>MQN1381+MQJ1381</f>
        <v>3000000</v>
      </c>
      <c r="MQW1381" s="84" t="s">
        <v>5395</v>
      </c>
      <c r="MQX1381" s="84">
        <v>454</v>
      </c>
      <c r="MQY1381" s="84" t="s">
        <v>3803</v>
      </c>
      <c r="MQZ1381" s="84">
        <v>1000000</v>
      </c>
      <c r="MRB1381" s="84">
        <f>MRA1381/MQZ1381</f>
        <v>0</v>
      </c>
      <c r="MRC1381" s="84">
        <f>MQZ1381-MRA1381</f>
        <v>1000000</v>
      </c>
      <c r="MRD1381" s="84">
        <v>2000000</v>
      </c>
      <c r="MRE1381" s="84">
        <v>0</v>
      </c>
      <c r="MRF1381" s="84">
        <f>MRE1381/MRD1381</f>
        <v>0</v>
      </c>
      <c r="MRG1381" s="84">
        <f>MRD1381-MRE1381</f>
        <v>2000000</v>
      </c>
      <c r="MRH1381" s="84">
        <f>MRD1381+MQZ1381</f>
        <v>3000000</v>
      </c>
      <c r="MRM1381" s="84" t="s">
        <v>5395</v>
      </c>
      <c r="MRN1381" s="84">
        <v>454</v>
      </c>
      <c r="MRO1381" s="84" t="s">
        <v>3803</v>
      </c>
      <c r="MRP1381" s="84">
        <v>1000000</v>
      </c>
      <c r="MRR1381" s="84">
        <f>MRQ1381/MRP1381</f>
        <v>0</v>
      </c>
      <c r="MRS1381" s="84">
        <f>MRP1381-MRQ1381</f>
        <v>1000000</v>
      </c>
      <c r="MRT1381" s="84">
        <v>2000000</v>
      </c>
      <c r="MRU1381" s="84">
        <v>0</v>
      </c>
      <c r="MRV1381" s="84">
        <f>MRU1381/MRT1381</f>
        <v>0</v>
      </c>
      <c r="MRW1381" s="84">
        <f>MRT1381-MRU1381</f>
        <v>2000000</v>
      </c>
      <c r="MRX1381" s="84">
        <f>MRT1381+MRP1381</f>
        <v>3000000</v>
      </c>
      <c r="MSC1381" s="84" t="s">
        <v>5395</v>
      </c>
      <c r="MSD1381" s="84">
        <v>454</v>
      </c>
      <c r="MSE1381" s="84" t="s">
        <v>3803</v>
      </c>
      <c r="MSF1381" s="84">
        <v>1000000</v>
      </c>
      <c r="MSH1381" s="84">
        <f>MSG1381/MSF1381</f>
        <v>0</v>
      </c>
      <c r="MSI1381" s="84">
        <f>MSF1381-MSG1381</f>
        <v>1000000</v>
      </c>
      <c r="MSJ1381" s="84">
        <v>2000000</v>
      </c>
      <c r="MSK1381" s="84">
        <v>0</v>
      </c>
      <c r="MSL1381" s="84">
        <f>MSK1381/MSJ1381</f>
        <v>0</v>
      </c>
      <c r="MSM1381" s="84">
        <f>MSJ1381-MSK1381</f>
        <v>2000000</v>
      </c>
      <c r="MSN1381" s="84">
        <f>MSJ1381+MSF1381</f>
        <v>3000000</v>
      </c>
      <c r="MSS1381" s="84" t="s">
        <v>5395</v>
      </c>
      <c r="MST1381" s="84">
        <v>454</v>
      </c>
      <c r="MSU1381" s="84" t="s">
        <v>3803</v>
      </c>
      <c r="MSV1381" s="84">
        <v>1000000</v>
      </c>
      <c r="MSX1381" s="84">
        <f>MSW1381/MSV1381</f>
        <v>0</v>
      </c>
      <c r="MSY1381" s="84">
        <f>MSV1381-MSW1381</f>
        <v>1000000</v>
      </c>
      <c r="MSZ1381" s="84">
        <v>2000000</v>
      </c>
      <c r="MTA1381" s="84">
        <v>0</v>
      </c>
      <c r="MTB1381" s="84">
        <f>MTA1381/MSZ1381</f>
        <v>0</v>
      </c>
      <c r="MTC1381" s="84">
        <f>MSZ1381-MTA1381</f>
        <v>2000000</v>
      </c>
      <c r="MTD1381" s="84">
        <f>MSZ1381+MSV1381</f>
        <v>3000000</v>
      </c>
      <c r="MTI1381" s="84" t="s">
        <v>5395</v>
      </c>
      <c r="MTJ1381" s="84">
        <v>454</v>
      </c>
      <c r="MTK1381" s="84" t="s">
        <v>3803</v>
      </c>
      <c r="MTL1381" s="84">
        <v>1000000</v>
      </c>
      <c r="MTN1381" s="84">
        <f>MTM1381/MTL1381</f>
        <v>0</v>
      </c>
      <c r="MTO1381" s="84">
        <f>MTL1381-MTM1381</f>
        <v>1000000</v>
      </c>
      <c r="MTP1381" s="84">
        <v>2000000</v>
      </c>
      <c r="MTQ1381" s="84">
        <v>0</v>
      </c>
      <c r="MTR1381" s="84">
        <f>MTQ1381/MTP1381</f>
        <v>0</v>
      </c>
      <c r="MTS1381" s="84">
        <f>MTP1381-MTQ1381</f>
        <v>2000000</v>
      </c>
      <c r="MTT1381" s="84">
        <f>MTP1381+MTL1381</f>
        <v>3000000</v>
      </c>
      <c r="MTY1381" s="84" t="s">
        <v>5395</v>
      </c>
      <c r="MTZ1381" s="84">
        <v>454</v>
      </c>
      <c r="MUA1381" s="84" t="s">
        <v>3803</v>
      </c>
      <c r="MUB1381" s="84">
        <v>1000000</v>
      </c>
      <c r="MUD1381" s="84">
        <f>MUC1381/MUB1381</f>
        <v>0</v>
      </c>
      <c r="MUE1381" s="84">
        <f>MUB1381-MUC1381</f>
        <v>1000000</v>
      </c>
      <c r="MUF1381" s="84">
        <v>2000000</v>
      </c>
      <c r="MUG1381" s="84">
        <v>0</v>
      </c>
      <c r="MUH1381" s="84">
        <f>MUG1381/MUF1381</f>
        <v>0</v>
      </c>
      <c r="MUI1381" s="84">
        <f>MUF1381-MUG1381</f>
        <v>2000000</v>
      </c>
      <c r="MUJ1381" s="84">
        <f>MUF1381+MUB1381</f>
        <v>3000000</v>
      </c>
      <c r="MUO1381" s="84" t="s">
        <v>5395</v>
      </c>
      <c r="MUP1381" s="84">
        <v>454</v>
      </c>
      <c r="MUQ1381" s="84" t="s">
        <v>3803</v>
      </c>
      <c r="MUR1381" s="84">
        <v>1000000</v>
      </c>
      <c r="MUT1381" s="84">
        <f>MUS1381/MUR1381</f>
        <v>0</v>
      </c>
      <c r="MUU1381" s="84">
        <f>MUR1381-MUS1381</f>
        <v>1000000</v>
      </c>
      <c r="MUV1381" s="84">
        <v>2000000</v>
      </c>
      <c r="MUW1381" s="84">
        <v>0</v>
      </c>
      <c r="MUX1381" s="84">
        <f>MUW1381/MUV1381</f>
        <v>0</v>
      </c>
      <c r="MUY1381" s="84">
        <f>MUV1381-MUW1381</f>
        <v>2000000</v>
      </c>
      <c r="MUZ1381" s="84">
        <f>MUV1381+MUR1381</f>
        <v>3000000</v>
      </c>
      <c r="MVE1381" s="84" t="s">
        <v>5395</v>
      </c>
      <c r="MVF1381" s="84">
        <v>454</v>
      </c>
      <c r="MVG1381" s="84" t="s">
        <v>3803</v>
      </c>
      <c r="MVH1381" s="84">
        <v>1000000</v>
      </c>
      <c r="MVJ1381" s="84">
        <f>MVI1381/MVH1381</f>
        <v>0</v>
      </c>
      <c r="MVK1381" s="84">
        <f>MVH1381-MVI1381</f>
        <v>1000000</v>
      </c>
      <c r="MVL1381" s="84">
        <v>2000000</v>
      </c>
      <c r="MVM1381" s="84">
        <v>0</v>
      </c>
      <c r="MVN1381" s="84">
        <f>MVM1381/MVL1381</f>
        <v>0</v>
      </c>
      <c r="MVO1381" s="84">
        <f>MVL1381-MVM1381</f>
        <v>2000000</v>
      </c>
      <c r="MVP1381" s="84">
        <f>MVL1381+MVH1381</f>
        <v>3000000</v>
      </c>
      <c r="MVU1381" s="84" t="s">
        <v>5395</v>
      </c>
      <c r="MVV1381" s="84">
        <v>454</v>
      </c>
      <c r="MVW1381" s="84" t="s">
        <v>3803</v>
      </c>
      <c r="MVX1381" s="84">
        <v>1000000</v>
      </c>
      <c r="MVZ1381" s="84">
        <f>MVY1381/MVX1381</f>
        <v>0</v>
      </c>
      <c r="MWA1381" s="84">
        <f>MVX1381-MVY1381</f>
        <v>1000000</v>
      </c>
      <c r="MWB1381" s="84">
        <v>2000000</v>
      </c>
      <c r="MWC1381" s="84">
        <v>0</v>
      </c>
      <c r="MWD1381" s="84">
        <f>MWC1381/MWB1381</f>
        <v>0</v>
      </c>
      <c r="MWE1381" s="84">
        <f>MWB1381-MWC1381</f>
        <v>2000000</v>
      </c>
      <c r="MWF1381" s="84">
        <f>MWB1381+MVX1381</f>
        <v>3000000</v>
      </c>
      <c r="MWK1381" s="84" t="s">
        <v>5395</v>
      </c>
      <c r="MWL1381" s="84">
        <v>454</v>
      </c>
      <c r="MWM1381" s="84" t="s">
        <v>3803</v>
      </c>
      <c r="MWN1381" s="84">
        <v>1000000</v>
      </c>
      <c r="MWP1381" s="84">
        <f>MWO1381/MWN1381</f>
        <v>0</v>
      </c>
      <c r="MWQ1381" s="84">
        <f>MWN1381-MWO1381</f>
        <v>1000000</v>
      </c>
      <c r="MWR1381" s="84">
        <v>2000000</v>
      </c>
      <c r="MWS1381" s="84">
        <v>0</v>
      </c>
      <c r="MWT1381" s="84">
        <f>MWS1381/MWR1381</f>
        <v>0</v>
      </c>
      <c r="MWU1381" s="84">
        <f>MWR1381-MWS1381</f>
        <v>2000000</v>
      </c>
      <c r="MWV1381" s="84">
        <f>MWR1381+MWN1381</f>
        <v>3000000</v>
      </c>
      <c r="MXA1381" s="84" t="s">
        <v>5395</v>
      </c>
      <c r="MXB1381" s="84">
        <v>454</v>
      </c>
      <c r="MXC1381" s="84" t="s">
        <v>3803</v>
      </c>
      <c r="MXD1381" s="84">
        <v>1000000</v>
      </c>
      <c r="MXF1381" s="84">
        <f>MXE1381/MXD1381</f>
        <v>0</v>
      </c>
      <c r="MXG1381" s="84">
        <f>MXD1381-MXE1381</f>
        <v>1000000</v>
      </c>
      <c r="MXH1381" s="84">
        <v>2000000</v>
      </c>
      <c r="MXI1381" s="84">
        <v>0</v>
      </c>
      <c r="MXJ1381" s="84">
        <f>MXI1381/MXH1381</f>
        <v>0</v>
      </c>
      <c r="MXK1381" s="84">
        <f>MXH1381-MXI1381</f>
        <v>2000000</v>
      </c>
      <c r="MXL1381" s="84">
        <f>MXH1381+MXD1381</f>
        <v>3000000</v>
      </c>
      <c r="MXQ1381" s="84" t="s">
        <v>5395</v>
      </c>
      <c r="MXR1381" s="84">
        <v>454</v>
      </c>
      <c r="MXS1381" s="84" t="s">
        <v>3803</v>
      </c>
      <c r="MXT1381" s="84">
        <v>1000000</v>
      </c>
      <c r="MXV1381" s="84">
        <f>MXU1381/MXT1381</f>
        <v>0</v>
      </c>
      <c r="MXW1381" s="84">
        <f>MXT1381-MXU1381</f>
        <v>1000000</v>
      </c>
      <c r="MXX1381" s="84">
        <v>2000000</v>
      </c>
      <c r="MXY1381" s="84">
        <v>0</v>
      </c>
      <c r="MXZ1381" s="84">
        <f>MXY1381/MXX1381</f>
        <v>0</v>
      </c>
      <c r="MYA1381" s="84">
        <f>MXX1381-MXY1381</f>
        <v>2000000</v>
      </c>
      <c r="MYB1381" s="84">
        <f>MXX1381+MXT1381</f>
        <v>3000000</v>
      </c>
      <c r="MYG1381" s="84" t="s">
        <v>5395</v>
      </c>
      <c r="MYH1381" s="84">
        <v>454</v>
      </c>
      <c r="MYI1381" s="84" t="s">
        <v>3803</v>
      </c>
      <c r="MYJ1381" s="84">
        <v>1000000</v>
      </c>
      <c r="MYL1381" s="84">
        <f>MYK1381/MYJ1381</f>
        <v>0</v>
      </c>
      <c r="MYM1381" s="84">
        <f>MYJ1381-MYK1381</f>
        <v>1000000</v>
      </c>
      <c r="MYN1381" s="84">
        <v>2000000</v>
      </c>
      <c r="MYO1381" s="84">
        <v>0</v>
      </c>
      <c r="MYP1381" s="84">
        <f>MYO1381/MYN1381</f>
        <v>0</v>
      </c>
      <c r="MYQ1381" s="84">
        <f>MYN1381-MYO1381</f>
        <v>2000000</v>
      </c>
      <c r="MYR1381" s="84">
        <f>MYN1381+MYJ1381</f>
        <v>3000000</v>
      </c>
      <c r="MYW1381" s="84" t="s">
        <v>5395</v>
      </c>
      <c r="MYX1381" s="84">
        <v>454</v>
      </c>
      <c r="MYY1381" s="84" t="s">
        <v>3803</v>
      </c>
      <c r="MYZ1381" s="84">
        <v>1000000</v>
      </c>
      <c r="MZB1381" s="84">
        <f>MZA1381/MYZ1381</f>
        <v>0</v>
      </c>
      <c r="MZC1381" s="84">
        <f>MYZ1381-MZA1381</f>
        <v>1000000</v>
      </c>
      <c r="MZD1381" s="84">
        <v>2000000</v>
      </c>
      <c r="MZE1381" s="84">
        <v>0</v>
      </c>
      <c r="MZF1381" s="84">
        <f>MZE1381/MZD1381</f>
        <v>0</v>
      </c>
      <c r="MZG1381" s="84">
        <f>MZD1381-MZE1381</f>
        <v>2000000</v>
      </c>
      <c r="MZH1381" s="84">
        <f>MZD1381+MYZ1381</f>
        <v>3000000</v>
      </c>
      <c r="MZM1381" s="84" t="s">
        <v>5395</v>
      </c>
      <c r="MZN1381" s="84">
        <v>454</v>
      </c>
      <c r="MZO1381" s="84" t="s">
        <v>3803</v>
      </c>
      <c r="MZP1381" s="84">
        <v>1000000</v>
      </c>
      <c r="MZR1381" s="84">
        <f>MZQ1381/MZP1381</f>
        <v>0</v>
      </c>
      <c r="MZS1381" s="84">
        <f>MZP1381-MZQ1381</f>
        <v>1000000</v>
      </c>
      <c r="MZT1381" s="84">
        <v>2000000</v>
      </c>
      <c r="MZU1381" s="84">
        <v>0</v>
      </c>
      <c r="MZV1381" s="84">
        <f>MZU1381/MZT1381</f>
        <v>0</v>
      </c>
      <c r="MZW1381" s="84">
        <f>MZT1381-MZU1381</f>
        <v>2000000</v>
      </c>
      <c r="MZX1381" s="84">
        <f>MZT1381+MZP1381</f>
        <v>3000000</v>
      </c>
      <c r="NAC1381" s="84" t="s">
        <v>5395</v>
      </c>
      <c r="NAD1381" s="84">
        <v>454</v>
      </c>
      <c r="NAE1381" s="84" t="s">
        <v>3803</v>
      </c>
      <c r="NAF1381" s="84">
        <v>1000000</v>
      </c>
      <c r="NAH1381" s="84">
        <f>NAG1381/NAF1381</f>
        <v>0</v>
      </c>
      <c r="NAI1381" s="84">
        <f>NAF1381-NAG1381</f>
        <v>1000000</v>
      </c>
      <c r="NAJ1381" s="84">
        <v>2000000</v>
      </c>
      <c r="NAK1381" s="84">
        <v>0</v>
      </c>
      <c r="NAL1381" s="84">
        <f>NAK1381/NAJ1381</f>
        <v>0</v>
      </c>
      <c r="NAM1381" s="84">
        <f>NAJ1381-NAK1381</f>
        <v>2000000</v>
      </c>
      <c r="NAN1381" s="84">
        <f>NAJ1381+NAF1381</f>
        <v>3000000</v>
      </c>
      <c r="NAS1381" s="84" t="s">
        <v>5395</v>
      </c>
      <c r="NAT1381" s="84">
        <v>454</v>
      </c>
      <c r="NAU1381" s="84" t="s">
        <v>3803</v>
      </c>
      <c r="NAV1381" s="84">
        <v>1000000</v>
      </c>
      <c r="NAX1381" s="84">
        <f>NAW1381/NAV1381</f>
        <v>0</v>
      </c>
      <c r="NAY1381" s="84">
        <f>NAV1381-NAW1381</f>
        <v>1000000</v>
      </c>
      <c r="NAZ1381" s="84">
        <v>2000000</v>
      </c>
      <c r="NBA1381" s="84">
        <v>0</v>
      </c>
      <c r="NBB1381" s="84">
        <f>NBA1381/NAZ1381</f>
        <v>0</v>
      </c>
      <c r="NBC1381" s="84">
        <f>NAZ1381-NBA1381</f>
        <v>2000000</v>
      </c>
      <c r="NBD1381" s="84">
        <f>NAZ1381+NAV1381</f>
        <v>3000000</v>
      </c>
      <c r="NBI1381" s="84" t="s">
        <v>5395</v>
      </c>
      <c r="NBJ1381" s="84">
        <v>454</v>
      </c>
      <c r="NBK1381" s="84" t="s">
        <v>3803</v>
      </c>
      <c r="NBL1381" s="84">
        <v>1000000</v>
      </c>
      <c r="NBN1381" s="84">
        <f>NBM1381/NBL1381</f>
        <v>0</v>
      </c>
      <c r="NBO1381" s="84">
        <f>NBL1381-NBM1381</f>
        <v>1000000</v>
      </c>
      <c r="NBP1381" s="84">
        <v>2000000</v>
      </c>
      <c r="NBQ1381" s="84">
        <v>0</v>
      </c>
      <c r="NBR1381" s="84">
        <f>NBQ1381/NBP1381</f>
        <v>0</v>
      </c>
      <c r="NBS1381" s="84">
        <f>NBP1381-NBQ1381</f>
        <v>2000000</v>
      </c>
      <c r="NBT1381" s="84">
        <f>NBP1381+NBL1381</f>
        <v>3000000</v>
      </c>
      <c r="NBY1381" s="84" t="s">
        <v>5395</v>
      </c>
      <c r="NBZ1381" s="84">
        <v>454</v>
      </c>
      <c r="NCA1381" s="84" t="s">
        <v>3803</v>
      </c>
      <c r="NCB1381" s="84">
        <v>1000000</v>
      </c>
      <c r="NCD1381" s="84">
        <f>NCC1381/NCB1381</f>
        <v>0</v>
      </c>
      <c r="NCE1381" s="84">
        <f>NCB1381-NCC1381</f>
        <v>1000000</v>
      </c>
      <c r="NCF1381" s="84">
        <v>2000000</v>
      </c>
      <c r="NCG1381" s="84">
        <v>0</v>
      </c>
      <c r="NCH1381" s="84">
        <f>NCG1381/NCF1381</f>
        <v>0</v>
      </c>
      <c r="NCI1381" s="84">
        <f>NCF1381-NCG1381</f>
        <v>2000000</v>
      </c>
      <c r="NCJ1381" s="84">
        <f>NCF1381+NCB1381</f>
        <v>3000000</v>
      </c>
      <c r="NCO1381" s="84" t="s">
        <v>5395</v>
      </c>
      <c r="NCP1381" s="84">
        <v>454</v>
      </c>
      <c r="NCQ1381" s="84" t="s">
        <v>3803</v>
      </c>
      <c r="NCR1381" s="84">
        <v>1000000</v>
      </c>
      <c r="NCT1381" s="84">
        <f>NCS1381/NCR1381</f>
        <v>0</v>
      </c>
      <c r="NCU1381" s="84">
        <f>NCR1381-NCS1381</f>
        <v>1000000</v>
      </c>
      <c r="NCV1381" s="84">
        <v>2000000</v>
      </c>
      <c r="NCW1381" s="84">
        <v>0</v>
      </c>
      <c r="NCX1381" s="84">
        <f>NCW1381/NCV1381</f>
        <v>0</v>
      </c>
      <c r="NCY1381" s="84">
        <f>NCV1381-NCW1381</f>
        <v>2000000</v>
      </c>
      <c r="NCZ1381" s="84">
        <f>NCV1381+NCR1381</f>
        <v>3000000</v>
      </c>
      <c r="NDE1381" s="84" t="s">
        <v>5395</v>
      </c>
      <c r="NDF1381" s="84">
        <v>454</v>
      </c>
      <c r="NDG1381" s="84" t="s">
        <v>3803</v>
      </c>
      <c r="NDH1381" s="84">
        <v>1000000</v>
      </c>
      <c r="NDJ1381" s="84">
        <f>NDI1381/NDH1381</f>
        <v>0</v>
      </c>
      <c r="NDK1381" s="84">
        <f>NDH1381-NDI1381</f>
        <v>1000000</v>
      </c>
      <c r="NDL1381" s="84">
        <v>2000000</v>
      </c>
      <c r="NDM1381" s="84">
        <v>0</v>
      </c>
      <c r="NDN1381" s="84">
        <f>NDM1381/NDL1381</f>
        <v>0</v>
      </c>
      <c r="NDO1381" s="84">
        <f>NDL1381-NDM1381</f>
        <v>2000000</v>
      </c>
      <c r="NDP1381" s="84">
        <f>NDL1381+NDH1381</f>
        <v>3000000</v>
      </c>
      <c r="NDU1381" s="84" t="s">
        <v>5395</v>
      </c>
      <c r="NDV1381" s="84">
        <v>454</v>
      </c>
      <c r="NDW1381" s="84" t="s">
        <v>3803</v>
      </c>
      <c r="NDX1381" s="84">
        <v>1000000</v>
      </c>
      <c r="NDZ1381" s="84">
        <f>NDY1381/NDX1381</f>
        <v>0</v>
      </c>
      <c r="NEA1381" s="84">
        <f>NDX1381-NDY1381</f>
        <v>1000000</v>
      </c>
      <c r="NEB1381" s="84">
        <v>2000000</v>
      </c>
      <c r="NEC1381" s="84">
        <v>0</v>
      </c>
      <c r="NED1381" s="84">
        <f>NEC1381/NEB1381</f>
        <v>0</v>
      </c>
      <c r="NEE1381" s="84">
        <f>NEB1381-NEC1381</f>
        <v>2000000</v>
      </c>
      <c r="NEF1381" s="84">
        <f>NEB1381+NDX1381</f>
        <v>3000000</v>
      </c>
      <c r="NEK1381" s="84" t="s">
        <v>5395</v>
      </c>
      <c r="NEL1381" s="84">
        <v>454</v>
      </c>
      <c r="NEM1381" s="84" t="s">
        <v>3803</v>
      </c>
      <c r="NEN1381" s="84">
        <v>1000000</v>
      </c>
      <c r="NEP1381" s="84">
        <f>NEO1381/NEN1381</f>
        <v>0</v>
      </c>
      <c r="NEQ1381" s="84">
        <f>NEN1381-NEO1381</f>
        <v>1000000</v>
      </c>
      <c r="NER1381" s="84">
        <v>2000000</v>
      </c>
      <c r="NES1381" s="84">
        <v>0</v>
      </c>
      <c r="NET1381" s="84">
        <f>NES1381/NER1381</f>
        <v>0</v>
      </c>
      <c r="NEU1381" s="84">
        <f>NER1381-NES1381</f>
        <v>2000000</v>
      </c>
      <c r="NEV1381" s="84">
        <f>NER1381+NEN1381</f>
        <v>3000000</v>
      </c>
      <c r="NFA1381" s="84" t="s">
        <v>5395</v>
      </c>
      <c r="NFB1381" s="84">
        <v>454</v>
      </c>
      <c r="NFC1381" s="84" t="s">
        <v>3803</v>
      </c>
      <c r="NFD1381" s="84">
        <v>1000000</v>
      </c>
      <c r="NFF1381" s="84">
        <f>NFE1381/NFD1381</f>
        <v>0</v>
      </c>
      <c r="NFG1381" s="84">
        <f>NFD1381-NFE1381</f>
        <v>1000000</v>
      </c>
      <c r="NFH1381" s="84">
        <v>2000000</v>
      </c>
      <c r="NFI1381" s="84">
        <v>0</v>
      </c>
      <c r="NFJ1381" s="84">
        <f>NFI1381/NFH1381</f>
        <v>0</v>
      </c>
      <c r="NFK1381" s="84">
        <f>NFH1381-NFI1381</f>
        <v>2000000</v>
      </c>
      <c r="NFL1381" s="84">
        <f>NFH1381+NFD1381</f>
        <v>3000000</v>
      </c>
      <c r="NFQ1381" s="84" t="s">
        <v>5395</v>
      </c>
      <c r="NFR1381" s="84">
        <v>454</v>
      </c>
      <c r="NFS1381" s="84" t="s">
        <v>3803</v>
      </c>
      <c r="NFT1381" s="84">
        <v>1000000</v>
      </c>
      <c r="NFV1381" s="84">
        <f>NFU1381/NFT1381</f>
        <v>0</v>
      </c>
      <c r="NFW1381" s="84">
        <f>NFT1381-NFU1381</f>
        <v>1000000</v>
      </c>
      <c r="NFX1381" s="84">
        <v>2000000</v>
      </c>
      <c r="NFY1381" s="84">
        <v>0</v>
      </c>
      <c r="NFZ1381" s="84">
        <f>NFY1381/NFX1381</f>
        <v>0</v>
      </c>
      <c r="NGA1381" s="84">
        <f>NFX1381-NFY1381</f>
        <v>2000000</v>
      </c>
      <c r="NGB1381" s="84">
        <f>NFX1381+NFT1381</f>
        <v>3000000</v>
      </c>
      <c r="NGG1381" s="84" t="s">
        <v>5395</v>
      </c>
      <c r="NGH1381" s="84">
        <v>454</v>
      </c>
      <c r="NGI1381" s="84" t="s">
        <v>3803</v>
      </c>
      <c r="NGJ1381" s="84">
        <v>1000000</v>
      </c>
      <c r="NGL1381" s="84">
        <f>NGK1381/NGJ1381</f>
        <v>0</v>
      </c>
      <c r="NGM1381" s="84">
        <f>NGJ1381-NGK1381</f>
        <v>1000000</v>
      </c>
      <c r="NGN1381" s="84">
        <v>2000000</v>
      </c>
      <c r="NGO1381" s="84">
        <v>0</v>
      </c>
      <c r="NGP1381" s="84">
        <f>NGO1381/NGN1381</f>
        <v>0</v>
      </c>
      <c r="NGQ1381" s="84">
        <f>NGN1381-NGO1381</f>
        <v>2000000</v>
      </c>
      <c r="NGR1381" s="84">
        <f>NGN1381+NGJ1381</f>
        <v>3000000</v>
      </c>
      <c r="NGW1381" s="84" t="s">
        <v>5395</v>
      </c>
      <c r="NGX1381" s="84">
        <v>454</v>
      </c>
      <c r="NGY1381" s="84" t="s">
        <v>3803</v>
      </c>
      <c r="NGZ1381" s="84">
        <v>1000000</v>
      </c>
      <c r="NHB1381" s="84">
        <f>NHA1381/NGZ1381</f>
        <v>0</v>
      </c>
      <c r="NHC1381" s="84">
        <f>NGZ1381-NHA1381</f>
        <v>1000000</v>
      </c>
      <c r="NHD1381" s="84">
        <v>2000000</v>
      </c>
      <c r="NHE1381" s="84">
        <v>0</v>
      </c>
      <c r="NHF1381" s="84">
        <f>NHE1381/NHD1381</f>
        <v>0</v>
      </c>
      <c r="NHG1381" s="84">
        <f>NHD1381-NHE1381</f>
        <v>2000000</v>
      </c>
      <c r="NHH1381" s="84">
        <f>NHD1381+NGZ1381</f>
        <v>3000000</v>
      </c>
      <c r="NHM1381" s="84" t="s">
        <v>5395</v>
      </c>
      <c r="NHN1381" s="84">
        <v>454</v>
      </c>
      <c r="NHO1381" s="84" t="s">
        <v>3803</v>
      </c>
      <c r="NHP1381" s="84">
        <v>1000000</v>
      </c>
      <c r="NHR1381" s="84">
        <f>NHQ1381/NHP1381</f>
        <v>0</v>
      </c>
      <c r="NHS1381" s="84">
        <f>NHP1381-NHQ1381</f>
        <v>1000000</v>
      </c>
      <c r="NHT1381" s="84">
        <v>2000000</v>
      </c>
      <c r="NHU1381" s="84">
        <v>0</v>
      </c>
      <c r="NHV1381" s="84">
        <f>NHU1381/NHT1381</f>
        <v>0</v>
      </c>
      <c r="NHW1381" s="84">
        <f>NHT1381-NHU1381</f>
        <v>2000000</v>
      </c>
      <c r="NHX1381" s="84">
        <f>NHT1381+NHP1381</f>
        <v>3000000</v>
      </c>
      <c r="NIC1381" s="84" t="s">
        <v>5395</v>
      </c>
      <c r="NID1381" s="84">
        <v>454</v>
      </c>
      <c r="NIE1381" s="84" t="s">
        <v>3803</v>
      </c>
      <c r="NIF1381" s="84">
        <v>1000000</v>
      </c>
      <c r="NIH1381" s="84">
        <f>NIG1381/NIF1381</f>
        <v>0</v>
      </c>
      <c r="NII1381" s="84">
        <f>NIF1381-NIG1381</f>
        <v>1000000</v>
      </c>
      <c r="NIJ1381" s="84">
        <v>2000000</v>
      </c>
      <c r="NIK1381" s="84">
        <v>0</v>
      </c>
      <c r="NIL1381" s="84">
        <f>NIK1381/NIJ1381</f>
        <v>0</v>
      </c>
      <c r="NIM1381" s="84">
        <f>NIJ1381-NIK1381</f>
        <v>2000000</v>
      </c>
      <c r="NIN1381" s="84">
        <f>NIJ1381+NIF1381</f>
        <v>3000000</v>
      </c>
      <c r="NIS1381" s="84" t="s">
        <v>5395</v>
      </c>
      <c r="NIT1381" s="84">
        <v>454</v>
      </c>
      <c r="NIU1381" s="84" t="s">
        <v>3803</v>
      </c>
      <c r="NIV1381" s="84">
        <v>1000000</v>
      </c>
      <c r="NIX1381" s="84">
        <f>NIW1381/NIV1381</f>
        <v>0</v>
      </c>
      <c r="NIY1381" s="84">
        <f>NIV1381-NIW1381</f>
        <v>1000000</v>
      </c>
      <c r="NIZ1381" s="84">
        <v>2000000</v>
      </c>
      <c r="NJA1381" s="84">
        <v>0</v>
      </c>
      <c r="NJB1381" s="84">
        <f>NJA1381/NIZ1381</f>
        <v>0</v>
      </c>
      <c r="NJC1381" s="84">
        <f>NIZ1381-NJA1381</f>
        <v>2000000</v>
      </c>
      <c r="NJD1381" s="84">
        <f>NIZ1381+NIV1381</f>
        <v>3000000</v>
      </c>
      <c r="NJI1381" s="84" t="s">
        <v>5395</v>
      </c>
      <c r="NJJ1381" s="84">
        <v>454</v>
      </c>
      <c r="NJK1381" s="84" t="s">
        <v>3803</v>
      </c>
      <c r="NJL1381" s="84">
        <v>1000000</v>
      </c>
      <c r="NJN1381" s="84">
        <f>NJM1381/NJL1381</f>
        <v>0</v>
      </c>
      <c r="NJO1381" s="84">
        <f>NJL1381-NJM1381</f>
        <v>1000000</v>
      </c>
      <c r="NJP1381" s="84">
        <v>2000000</v>
      </c>
      <c r="NJQ1381" s="84">
        <v>0</v>
      </c>
      <c r="NJR1381" s="84">
        <f>NJQ1381/NJP1381</f>
        <v>0</v>
      </c>
      <c r="NJS1381" s="84">
        <f>NJP1381-NJQ1381</f>
        <v>2000000</v>
      </c>
      <c r="NJT1381" s="84">
        <f>NJP1381+NJL1381</f>
        <v>3000000</v>
      </c>
      <c r="NJY1381" s="84" t="s">
        <v>5395</v>
      </c>
      <c r="NJZ1381" s="84">
        <v>454</v>
      </c>
      <c r="NKA1381" s="84" t="s">
        <v>3803</v>
      </c>
      <c r="NKB1381" s="84">
        <v>1000000</v>
      </c>
      <c r="NKD1381" s="84">
        <f>NKC1381/NKB1381</f>
        <v>0</v>
      </c>
      <c r="NKE1381" s="84">
        <f>NKB1381-NKC1381</f>
        <v>1000000</v>
      </c>
      <c r="NKF1381" s="84">
        <v>2000000</v>
      </c>
      <c r="NKG1381" s="84">
        <v>0</v>
      </c>
      <c r="NKH1381" s="84">
        <f>NKG1381/NKF1381</f>
        <v>0</v>
      </c>
      <c r="NKI1381" s="84">
        <f>NKF1381-NKG1381</f>
        <v>2000000</v>
      </c>
      <c r="NKJ1381" s="84">
        <f>NKF1381+NKB1381</f>
        <v>3000000</v>
      </c>
      <c r="NKO1381" s="84" t="s">
        <v>5395</v>
      </c>
      <c r="NKP1381" s="84">
        <v>454</v>
      </c>
      <c r="NKQ1381" s="84" t="s">
        <v>3803</v>
      </c>
      <c r="NKR1381" s="84">
        <v>1000000</v>
      </c>
      <c r="NKT1381" s="84">
        <f>NKS1381/NKR1381</f>
        <v>0</v>
      </c>
      <c r="NKU1381" s="84">
        <f>NKR1381-NKS1381</f>
        <v>1000000</v>
      </c>
      <c r="NKV1381" s="84">
        <v>2000000</v>
      </c>
      <c r="NKW1381" s="84">
        <v>0</v>
      </c>
      <c r="NKX1381" s="84">
        <f>NKW1381/NKV1381</f>
        <v>0</v>
      </c>
      <c r="NKY1381" s="84">
        <f>NKV1381-NKW1381</f>
        <v>2000000</v>
      </c>
      <c r="NKZ1381" s="84">
        <f>NKV1381+NKR1381</f>
        <v>3000000</v>
      </c>
      <c r="NLE1381" s="84" t="s">
        <v>5395</v>
      </c>
      <c r="NLF1381" s="84">
        <v>454</v>
      </c>
      <c r="NLG1381" s="84" t="s">
        <v>3803</v>
      </c>
      <c r="NLH1381" s="84">
        <v>1000000</v>
      </c>
      <c r="NLJ1381" s="84">
        <f>NLI1381/NLH1381</f>
        <v>0</v>
      </c>
      <c r="NLK1381" s="84">
        <f>NLH1381-NLI1381</f>
        <v>1000000</v>
      </c>
      <c r="NLL1381" s="84">
        <v>2000000</v>
      </c>
      <c r="NLM1381" s="84">
        <v>0</v>
      </c>
      <c r="NLN1381" s="84">
        <f>NLM1381/NLL1381</f>
        <v>0</v>
      </c>
      <c r="NLO1381" s="84">
        <f>NLL1381-NLM1381</f>
        <v>2000000</v>
      </c>
      <c r="NLP1381" s="84">
        <f>NLL1381+NLH1381</f>
        <v>3000000</v>
      </c>
      <c r="NLU1381" s="84" t="s">
        <v>5395</v>
      </c>
      <c r="NLV1381" s="84">
        <v>454</v>
      </c>
      <c r="NLW1381" s="84" t="s">
        <v>3803</v>
      </c>
      <c r="NLX1381" s="84">
        <v>1000000</v>
      </c>
      <c r="NLZ1381" s="84">
        <f>NLY1381/NLX1381</f>
        <v>0</v>
      </c>
      <c r="NMA1381" s="84">
        <f>NLX1381-NLY1381</f>
        <v>1000000</v>
      </c>
      <c r="NMB1381" s="84">
        <v>2000000</v>
      </c>
      <c r="NMC1381" s="84">
        <v>0</v>
      </c>
      <c r="NMD1381" s="84">
        <f>NMC1381/NMB1381</f>
        <v>0</v>
      </c>
      <c r="NME1381" s="84">
        <f>NMB1381-NMC1381</f>
        <v>2000000</v>
      </c>
      <c r="NMF1381" s="84">
        <f>NMB1381+NLX1381</f>
        <v>3000000</v>
      </c>
      <c r="NMK1381" s="84" t="s">
        <v>5395</v>
      </c>
      <c r="NML1381" s="84">
        <v>454</v>
      </c>
      <c r="NMM1381" s="84" t="s">
        <v>3803</v>
      </c>
      <c r="NMN1381" s="84">
        <v>1000000</v>
      </c>
      <c r="NMP1381" s="84">
        <f>NMO1381/NMN1381</f>
        <v>0</v>
      </c>
      <c r="NMQ1381" s="84">
        <f>NMN1381-NMO1381</f>
        <v>1000000</v>
      </c>
      <c r="NMR1381" s="84">
        <v>2000000</v>
      </c>
      <c r="NMS1381" s="84">
        <v>0</v>
      </c>
      <c r="NMT1381" s="84">
        <f>NMS1381/NMR1381</f>
        <v>0</v>
      </c>
      <c r="NMU1381" s="84">
        <f>NMR1381-NMS1381</f>
        <v>2000000</v>
      </c>
      <c r="NMV1381" s="84">
        <f>NMR1381+NMN1381</f>
        <v>3000000</v>
      </c>
      <c r="NNA1381" s="84" t="s">
        <v>5395</v>
      </c>
      <c r="NNB1381" s="84">
        <v>454</v>
      </c>
      <c r="NNC1381" s="84" t="s">
        <v>3803</v>
      </c>
      <c r="NND1381" s="84">
        <v>1000000</v>
      </c>
      <c r="NNF1381" s="84">
        <f>NNE1381/NND1381</f>
        <v>0</v>
      </c>
      <c r="NNG1381" s="84">
        <f>NND1381-NNE1381</f>
        <v>1000000</v>
      </c>
      <c r="NNH1381" s="84">
        <v>2000000</v>
      </c>
      <c r="NNI1381" s="84">
        <v>0</v>
      </c>
      <c r="NNJ1381" s="84">
        <f>NNI1381/NNH1381</f>
        <v>0</v>
      </c>
      <c r="NNK1381" s="84">
        <f>NNH1381-NNI1381</f>
        <v>2000000</v>
      </c>
      <c r="NNL1381" s="84">
        <f>NNH1381+NND1381</f>
        <v>3000000</v>
      </c>
      <c r="NNQ1381" s="84" t="s">
        <v>5395</v>
      </c>
      <c r="NNR1381" s="84">
        <v>454</v>
      </c>
      <c r="NNS1381" s="84" t="s">
        <v>3803</v>
      </c>
      <c r="NNT1381" s="84">
        <v>1000000</v>
      </c>
      <c r="NNV1381" s="84">
        <f>NNU1381/NNT1381</f>
        <v>0</v>
      </c>
      <c r="NNW1381" s="84">
        <f>NNT1381-NNU1381</f>
        <v>1000000</v>
      </c>
      <c r="NNX1381" s="84">
        <v>2000000</v>
      </c>
      <c r="NNY1381" s="84">
        <v>0</v>
      </c>
      <c r="NNZ1381" s="84">
        <f>NNY1381/NNX1381</f>
        <v>0</v>
      </c>
      <c r="NOA1381" s="84">
        <f>NNX1381-NNY1381</f>
        <v>2000000</v>
      </c>
      <c r="NOB1381" s="84">
        <f>NNX1381+NNT1381</f>
        <v>3000000</v>
      </c>
      <c r="NOG1381" s="84" t="s">
        <v>5395</v>
      </c>
      <c r="NOH1381" s="84">
        <v>454</v>
      </c>
      <c r="NOI1381" s="84" t="s">
        <v>3803</v>
      </c>
      <c r="NOJ1381" s="84">
        <v>1000000</v>
      </c>
      <c r="NOL1381" s="84">
        <f>NOK1381/NOJ1381</f>
        <v>0</v>
      </c>
      <c r="NOM1381" s="84">
        <f>NOJ1381-NOK1381</f>
        <v>1000000</v>
      </c>
      <c r="NON1381" s="84">
        <v>2000000</v>
      </c>
      <c r="NOO1381" s="84">
        <v>0</v>
      </c>
      <c r="NOP1381" s="84">
        <f>NOO1381/NON1381</f>
        <v>0</v>
      </c>
      <c r="NOQ1381" s="84">
        <f>NON1381-NOO1381</f>
        <v>2000000</v>
      </c>
      <c r="NOR1381" s="84">
        <f>NON1381+NOJ1381</f>
        <v>3000000</v>
      </c>
      <c r="NOW1381" s="84" t="s">
        <v>5395</v>
      </c>
      <c r="NOX1381" s="84">
        <v>454</v>
      </c>
      <c r="NOY1381" s="84" t="s">
        <v>3803</v>
      </c>
      <c r="NOZ1381" s="84">
        <v>1000000</v>
      </c>
      <c r="NPB1381" s="84">
        <f>NPA1381/NOZ1381</f>
        <v>0</v>
      </c>
      <c r="NPC1381" s="84">
        <f>NOZ1381-NPA1381</f>
        <v>1000000</v>
      </c>
      <c r="NPD1381" s="84">
        <v>2000000</v>
      </c>
      <c r="NPE1381" s="84">
        <v>0</v>
      </c>
      <c r="NPF1381" s="84">
        <f>NPE1381/NPD1381</f>
        <v>0</v>
      </c>
      <c r="NPG1381" s="84">
        <f>NPD1381-NPE1381</f>
        <v>2000000</v>
      </c>
      <c r="NPH1381" s="84">
        <f>NPD1381+NOZ1381</f>
        <v>3000000</v>
      </c>
      <c r="NPM1381" s="84" t="s">
        <v>5395</v>
      </c>
      <c r="NPN1381" s="84">
        <v>454</v>
      </c>
      <c r="NPO1381" s="84" t="s">
        <v>3803</v>
      </c>
      <c r="NPP1381" s="84">
        <v>1000000</v>
      </c>
      <c r="NPR1381" s="84">
        <f>NPQ1381/NPP1381</f>
        <v>0</v>
      </c>
      <c r="NPS1381" s="84">
        <f>NPP1381-NPQ1381</f>
        <v>1000000</v>
      </c>
      <c r="NPT1381" s="84">
        <v>2000000</v>
      </c>
      <c r="NPU1381" s="84">
        <v>0</v>
      </c>
      <c r="NPV1381" s="84">
        <f>NPU1381/NPT1381</f>
        <v>0</v>
      </c>
      <c r="NPW1381" s="84">
        <f>NPT1381-NPU1381</f>
        <v>2000000</v>
      </c>
      <c r="NPX1381" s="84">
        <f>NPT1381+NPP1381</f>
        <v>3000000</v>
      </c>
      <c r="NQC1381" s="84" t="s">
        <v>5395</v>
      </c>
      <c r="NQD1381" s="84">
        <v>454</v>
      </c>
      <c r="NQE1381" s="84" t="s">
        <v>3803</v>
      </c>
      <c r="NQF1381" s="84">
        <v>1000000</v>
      </c>
      <c r="NQH1381" s="84">
        <f>NQG1381/NQF1381</f>
        <v>0</v>
      </c>
      <c r="NQI1381" s="84">
        <f>NQF1381-NQG1381</f>
        <v>1000000</v>
      </c>
      <c r="NQJ1381" s="84">
        <v>2000000</v>
      </c>
      <c r="NQK1381" s="84">
        <v>0</v>
      </c>
      <c r="NQL1381" s="84">
        <f>NQK1381/NQJ1381</f>
        <v>0</v>
      </c>
      <c r="NQM1381" s="84">
        <f>NQJ1381-NQK1381</f>
        <v>2000000</v>
      </c>
      <c r="NQN1381" s="84">
        <f>NQJ1381+NQF1381</f>
        <v>3000000</v>
      </c>
      <c r="NQS1381" s="84" t="s">
        <v>5395</v>
      </c>
      <c r="NQT1381" s="84">
        <v>454</v>
      </c>
      <c r="NQU1381" s="84" t="s">
        <v>3803</v>
      </c>
      <c r="NQV1381" s="84">
        <v>1000000</v>
      </c>
      <c r="NQX1381" s="84">
        <f>NQW1381/NQV1381</f>
        <v>0</v>
      </c>
      <c r="NQY1381" s="84">
        <f>NQV1381-NQW1381</f>
        <v>1000000</v>
      </c>
      <c r="NQZ1381" s="84">
        <v>2000000</v>
      </c>
      <c r="NRA1381" s="84">
        <v>0</v>
      </c>
      <c r="NRB1381" s="84">
        <f>NRA1381/NQZ1381</f>
        <v>0</v>
      </c>
      <c r="NRC1381" s="84">
        <f>NQZ1381-NRA1381</f>
        <v>2000000</v>
      </c>
      <c r="NRD1381" s="84">
        <f>NQZ1381+NQV1381</f>
        <v>3000000</v>
      </c>
      <c r="NRI1381" s="84" t="s">
        <v>5395</v>
      </c>
      <c r="NRJ1381" s="84">
        <v>454</v>
      </c>
      <c r="NRK1381" s="84" t="s">
        <v>3803</v>
      </c>
      <c r="NRL1381" s="84">
        <v>1000000</v>
      </c>
      <c r="NRN1381" s="84">
        <f>NRM1381/NRL1381</f>
        <v>0</v>
      </c>
      <c r="NRO1381" s="84">
        <f>NRL1381-NRM1381</f>
        <v>1000000</v>
      </c>
      <c r="NRP1381" s="84">
        <v>2000000</v>
      </c>
      <c r="NRQ1381" s="84">
        <v>0</v>
      </c>
      <c r="NRR1381" s="84">
        <f>NRQ1381/NRP1381</f>
        <v>0</v>
      </c>
      <c r="NRS1381" s="84">
        <f>NRP1381-NRQ1381</f>
        <v>2000000</v>
      </c>
      <c r="NRT1381" s="84">
        <f>NRP1381+NRL1381</f>
        <v>3000000</v>
      </c>
      <c r="NRY1381" s="84" t="s">
        <v>5395</v>
      </c>
      <c r="NRZ1381" s="84">
        <v>454</v>
      </c>
      <c r="NSA1381" s="84" t="s">
        <v>3803</v>
      </c>
      <c r="NSB1381" s="84">
        <v>1000000</v>
      </c>
      <c r="NSD1381" s="84">
        <f>NSC1381/NSB1381</f>
        <v>0</v>
      </c>
      <c r="NSE1381" s="84">
        <f>NSB1381-NSC1381</f>
        <v>1000000</v>
      </c>
      <c r="NSF1381" s="84">
        <v>2000000</v>
      </c>
      <c r="NSG1381" s="84">
        <v>0</v>
      </c>
      <c r="NSH1381" s="84">
        <f>NSG1381/NSF1381</f>
        <v>0</v>
      </c>
      <c r="NSI1381" s="84">
        <f>NSF1381-NSG1381</f>
        <v>2000000</v>
      </c>
      <c r="NSJ1381" s="84">
        <f>NSF1381+NSB1381</f>
        <v>3000000</v>
      </c>
      <c r="NSO1381" s="84" t="s">
        <v>5395</v>
      </c>
      <c r="NSP1381" s="84">
        <v>454</v>
      </c>
      <c r="NSQ1381" s="84" t="s">
        <v>3803</v>
      </c>
      <c r="NSR1381" s="84">
        <v>1000000</v>
      </c>
      <c r="NST1381" s="84">
        <f>NSS1381/NSR1381</f>
        <v>0</v>
      </c>
      <c r="NSU1381" s="84">
        <f>NSR1381-NSS1381</f>
        <v>1000000</v>
      </c>
      <c r="NSV1381" s="84">
        <v>2000000</v>
      </c>
      <c r="NSW1381" s="84">
        <v>0</v>
      </c>
      <c r="NSX1381" s="84">
        <f>NSW1381/NSV1381</f>
        <v>0</v>
      </c>
      <c r="NSY1381" s="84">
        <f>NSV1381-NSW1381</f>
        <v>2000000</v>
      </c>
      <c r="NSZ1381" s="84">
        <f>NSV1381+NSR1381</f>
        <v>3000000</v>
      </c>
      <c r="NTE1381" s="84" t="s">
        <v>5395</v>
      </c>
      <c r="NTF1381" s="84">
        <v>454</v>
      </c>
      <c r="NTG1381" s="84" t="s">
        <v>3803</v>
      </c>
      <c r="NTH1381" s="84">
        <v>1000000</v>
      </c>
      <c r="NTJ1381" s="84">
        <f>NTI1381/NTH1381</f>
        <v>0</v>
      </c>
      <c r="NTK1381" s="84">
        <f>NTH1381-NTI1381</f>
        <v>1000000</v>
      </c>
      <c r="NTL1381" s="84">
        <v>2000000</v>
      </c>
      <c r="NTM1381" s="84">
        <v>0</v>
      </c>
      <c r="NTN1381" s="84">
        <f>NTM1381/NTL1381</f>
        <v>0</v>
      </c>
      <c r="NTO1381" s="84">
        <f>NTL1381-NTM1381</f>
        <v>2000000</v>
      </c>
      <c r="NTP1381" s="84">
        <f>NTL1381+NTH1381</f>
        <v>3000000</v>
      </c>
      <c r="NTU1381" s="84" t="s">
        <v>5395</v>
      </c>
      <c r="NTV1381" s="84">
        <v>454</v>
      </c>
      <c r="NTW1381" s="84" t="s">
        <v>3803</v>
      </c>
      <c r="NTX1381" s="84">
        <v>1000000</v>
      </c>
      <c r="NTZ1381" s="84">
        <f>NTY1381/NTX1381</f>
        <v>0</v>
      </c>
      <c r="NUA1381" s="84">
        <f>NTX1381-NTY1381</f>
        <v>1000000</v>
      </c>
      <c r="NUB1381" s="84">
        <v>2000000</v>
      </c>
      <c r="NUC1381" s="84">
        <v>0</v>
      </c>
      <c r="NUD1381" s="84">
        <f>NUC1381/NUB1381</f>
        <v>0</v>
      </c>
      <c r="NUE1381" s="84">
        <f>NUB1381-NUC1381</f>
        <v>2000000</v>
      </c>
      <c r="NUF1381" s="84">
        <f>NUB1381+NTX1381</f>
        <v>3000000</v>
      </c>
      <c r="NUK1381" s="84" t="s">
        <v>5395</v>
      </c>
      <c r="NUL1381" s="84">
        <v>454</v>
      </c>
      <c r="NUM1381" s="84" t="s">
        <v>3803</v>
      </c>
      <c r="NUN1381" s="84">
        <v>1000000</v>
      </c>
      <c r="NUP1381" s="84">
        <f>NUO1381/NUN1381</f>
        <v>0</v>
      </c>
      <c r="NUQ1381" s="84">
        <f>NUN1381-NUO1381</f>
        <v>1000000</v>
      </c>
      <c r="NUR1381" s="84">
        <v>2000000</v>
      </c>
      <c r="NUS1381" s="84">
        <v>0</v>
      </c>
      <c r="NUT1381" s="84">
        <f>NUS1381/NUR1381</f>
        <v>0</v>
      </c>
      <c r="NUU1381" s="84">
        <f>NUR1381-NUS1381</f>
        <v>2000000</v>
      </c>
      <c r="NUV1381" s="84">
        <f>NUR1381+NUN1381</f>
        <v>3000000</v>
      </c>
      <c r="NVA1381" s="84" t="s">
        <v>5395</v>
      </c>
      <c r="NVB1381" s="84">
        <v>454</v>
      </c>
      <c r="NVC1381" s="84" t="s">
        <v>3803</v>
      </c>
      <c r="NVD1381" s="84">
        <v>1000000</v>
      </c>
      <c r="NVF1381" s="84">
        <f>NVE1381/NVD1381</f>
        <v>0</v>
      </c>
      <c r="NVG1381" s="84">
        <f>NVD1381-NVE1381</f>
        <v>1000000</v>
      </c>
      <c r="NVH1381" s="84">
        <v>2000000</v>
      </c>
      <c r="NVI1381" s="84">
        <v>0</v>
      </c>
      <c r="NVJ1381" s="84">
        <f>NVI1381/NVH1381</f>
        <v>0</v>
      </c>
      <c r="NVK1381" s="84">
        <f>NVH1381-NVI1381</f>
        <v>2000000</v>
      </c>
      <c r="NVL1381" s="84">
        <f>NVH1381+NVD1381</f>
        <v>3000000</v>
      </c>
      <c r="NVQ1381" s="84" t="s">
        <v>5395</v>
      </c>
      <c r="NVR1381" s="84">
        <v>454</v>
      </c>
      <c r="NVS1381" s="84" t="s">
        <v>3803</v>
      </c>
      <c r="NVT1381" s="84">
        <v>1000000</v>
      </c>
      <c r="NVV1381" s="84">
        <f>NVU1381/NVT1381</f>
        <v>0</v>
      </c>
      <c r="NVW1381" s="84">
        <f>NVT1381-NVU1381</f>
        <v>1000000</v>
      </c>
      <c r="NVX1381" s="84">
        <v>2000000</v>
      </c>
      <c r="NVY1381" s="84">
        <v>0</v>
      </c>
      <c r="NVZ1381" s="84">
        <f>NVY1381/NVX1381</f>
        <v>0</v>
      </c>
      <c r="NWA1381" s="84">
        <f>NVX1381-NVY1381</f>
        <v>2000000</v>
      </c>
      <c r="NWB1381" s="84">
        <f>NVX1381+NVT1381</f>
        <v>3000000</v>
      </c>
      <c r="NWG1381" s="84" t="s">
        <v>5395</v>
      </c>
      <c r="NWH1381" s="84">
        <v>454</v>
      </c>
      <c r="NWI1381" s="84" t="s">
        <v>3803</v>
      </c>
      <c r="NWJ1381" s="84">
        <v>1000000</v>
      </c>
      <c r="NWL1381" s="84">
        <f>NWK1381/NWJ1381</f>
        <v>0</v>
      </c>
      <c r="NWM1381" s="84">
        <f>NWJ1381-NWK1381</f>
        <v>1000000</v>
      </c>
      <c r="NWN1381" s="84">
        <v>2000000</v>
      </c>
      <c r="NWO1381" s="84">
        <v>0</v>
      </c>
      <c r="NWP1381" s="84">
        <f>NWO1381/NWN1381</f>
        <v>0</v>
      </c>
      <c r="NWQ1381" s="84">
        <f>NWN1381-NWO1381</f>
        <v>2000000</v>
      </c>
      <c r="NWR1381" s="84">
        <f>NWN1381+NWJ1381</f>
        <v>3000000</v>
      </c>
      <c r="NWW1381" s="84" t="s">
        <v>5395</v>
      </c>
      <c r="NWX1381" s="84">
        <v>454</v>
      </c>
      <c r="NWY1381" s="84" t="s">
        <v>3803</v>
      </c>
      <c r="NWZ1381" s="84">
        <v>1000000</v>
      </c>
      <c r="NXB1381" s="84">
        <f>NXA1381/NWZ1381</f>
        <v>0</v>
      </c>
      <c r="NXC1381" s="84">
        <f>NWZ1381-NXA1381</f>
        <v>1000000</v>
      </c>
      <c r="NXD1381" s="84">
        <v>2000000</v>
      </c>
      <c r="NXE1381" s="84">
        <v>0</v>
      </c>
      <c r="NXF1381" s="84">
        <f>NXE1381/NXD1381</f>
        <v>0</v>
      </c>
      <c r="NXG1381" s="84">
        <f>NXD1381-NXE1381</f>
        <v>2000000</v>
      </c>
      <c r="NXH1381" s="84">
        <f>NXD1381+NWZ1381</f>
        <v>3000000</v>
      </c>
      <c r="NXM1381" s="84" t="s">
        <v>5395</v>
      </c>
      <c r="NXN1381" s="84">
        <v>454</v>
      </c>
      <c r="NXO1381" s="84" t="s">
        <v>3803</v>
      </c>
      <c r="NXP1381" s="84">
        <v>1000000</v>
      </c>
      <c r="NXR1381" s="84">
        <f>NXQ1381/NXP1381</f>
        <v>0</v>
      </c>
      <c r="NXS1381" s="84">
        <f>NXP1381-NXQ1381</f>
        <v>1000000</v>
      </c>
      <c r="NXT1381" s="84">
        <v>2000000</v>
      </c>
      <c r="NXU1381" s="84">
        <v>0</v>
      </c>
      <c r="NXV1381" s="84">
        <f>NXU1381/NXT1381</f>
        <v>0</v>
      </c>
      <c r="NXW1381" s="84">
        <f>NXT1381-NXU1381</f>
        <v>2000000</v>
      </c>
      <c r="NXX1381" s="84">
        <f>NXT1381+NXP1381</f>
        <v>3000000</v>
      </c>
      <c r="NYC1381" s="84" t="s">
        <v>5395</v>
      </c>
      <c r="NYD1381" s="84">
        <v>454</v>
      </c>
      <c r="NYE1381" s="84" t="s">
        <v>3803</v>
      </c>
      <c r="NYF1381" s="84">
        <v>1000000</v>
      </c>
      <c r="NYH1381" s="84">
        <f>NYG1381/NYF1381</f>
        <v>0</v>
      </c>
      <c r="NYI1381" s="84">
        <f>NYF1381-NYG1381</f>
        <v>1000000</v>
      </c>
      <c r="NYJ1381" s="84">
        <v>2000000</v>
      </c>
      <c r="NYK1381" s="84">
        <v>0</v>
      </c>
      <c r="NYL1381" s="84">
        <f>NYK1381/NYJ1381</f>
        <v>0</v>
      </c>
      <c r="NYM1381" s="84">
        <f>NYJ1381-NYK1381</f>
        <v>2000000</v>
      </c>
      <c r="NYN1381" s="84">
        <f>NYJ1381+NYF1381</f>
        <v>3000000</v>
      </c>
      <c r="NYS1381" s="84" t="s">
        <v>5395</v>
      </c>
      <c r="NYT1381" s="84">
        <v>454</v>
      </c>
      <c r="NYU1381" s="84" t="s">
        <v>3803</v>
      </c>
      <c r="NYV1381" s="84">
        <v>1000000</v>
      </c>
      <c r="NYX1381" s="84">
        <f>NYW1381/NYV1381</f>
        <v>0</v>
      </c>
      <c r="NYY1381" s="84">
        <f>NYV1381-NYW1381</f>
        <v>1000000</v>
      </c>
      <c r="NYZ1381" s="84">
        <v>2000000</v>
      </c>
      <c r="NZA1381" s="84">
        <v>0</v>
      </c>
      <c r="NZB1381" s="84">
        <f>NZA1381/NYZ1381</f>
        <v>0</v>
      </c>
      <c r="NZC1381" s="84">
        <f>NYZ1381-NZA1381</f>
        <v>2000000</v>
      </c>
      <c r="NZD1381" s="84">
        <f>NYZ1381+NYV1381</f>
        <v>3000000</v>
      </c>
      <c r="NZI1381" s="84" t="s">
        <v>5395</v>
      </c>
      <c r="NZJ1381" s="84">
        <v>454</v>
      </c>
      <c r="NZK1381" s="84" t="s">
        <v>3803</v>
      </c>
      <c r="NZL1381" s="84">
        <v>1000000</v>
      </c>
      <c r="NZN1381" s="84">
        <f>NZM1381/NZL1381</f>
        <v>0</v>
      </c>
      <c r="NZO1381" s="84">
        <f>NZL1381-NZM1381</f>
        <v>1000000</v>
      </c>
      <c r="NZP1381" s="84">
        <v>2000000</v>
      </c>
      <c r="NZQ1381" s="84">
        <v>0</v>
      </c>
      <c r="NZR1381" s="84">
        <f>NZQ1381/NZP1381</f>
        <v>0</v>
      </c>
      <c r="NZS1381" s="84">
        <f>NZP1381-NZQ1381</f>
        <v>2000000</v>
      </c>
      <c r="NZT1381" s="84">
        <f>NZP1381+NZL1381</f>
        <v>3000000</v>
      </c>
      <c r="NZY1381" s="84" t="s">
        <v>5395</v>
      </c>
      <c r="NZZ1381" s="84">
        <v>454</v>
      </c>
      <c r="OAA1381" s="84" t="s">
        <v>3803</v>
      </c>
      <c r="OAB1381" s="84">
        <v>1000000</v>
      </c>
      <c r="OAD1381" s="84">
        <f>OAC1381/OAB1381</f>
        <v>0</v>
      </c>
      <c r="OAE1381" s="84">
        <f>OAB1381-OAC1381</f>
        <v>1000000</v>
      </c>
      <c r="OAF1381" s="84">
        <v>2000000</v>
      </c>
      <c r="OAG1381" s="84">
        <v>0</v>
      </c>
      <c r="OAH1381" s="84">
        <f>OAG1381/OAF1381</f>
        <v>0</v>
      </c>
      <c r="OAI1381" s="84">
        <f>OAF1381-OAG1381</f>
        <v>2000000</v>
      </c>
      <c r="OAJ1381" s="84">
        <f>OAF1381+OAB1381</f>
        <v>3000000</v>
      </c>
      <c r="OAO1381" s="84" t="s">
        <v>5395</v>
      </c>
      <c r="OAP1381" s="84">
        <v>454</v>
      </c>
      <c r="OAQ1381" s="84" t="s">
        <v>3803</v>
      </c>
      <c r="OAR1381" s="84">
        <v>1000000</v>
      </c>
      <c r="OAT1381" s="84">
        <f>OAS1381/OAR1381</f>
        <v>0</v>
      </c>
      <c r="OAU1381" s="84">
        <f>OAR1381-OAS1381</f>
        <v>1000000</v>
      </c>
      <c r="OAV1381" s="84">
        <v>2000000</v>
      </c>
      <c r="OAW1381" s="84">
        <v>0</v>
      </c>
      <c r="OAX1381" s="84">
        <f>OAW1381/OAV1381</f>
        <v>0</v>
      </c>
      <c r="OAY1381" s="84">
        <f>OAV1381-OAW1381</f>
        <v>2000000</v>
      </c>
      <c r="OAZ1381" s="84">
        <f>OAV1381+OAR1381</f>
        <v>3000000</v>
      </c>
      <c r="OBE1381" s="84" t="s">
        <v>5395</v>
      </c>
      <c r="OBF1381" s="84">
        <v>454</v>
      </c>
      <c r="OBG1381" s="84" t="s">
        <v>3803</v>
      </c>
      <c r="OBH1381" s="84">
        <v>1000000</v>
      </c>
      <c r="OBJ1381" s="84">
        <f>OBI1381/OBH1381</f>
        <v>0</v>
      </c>
      <c r="OBK1381" s="84">
        <f>OBH1381-OBI1381</f>
        <v>1000000</v>
      </c>
      <c r="OBL1381" s="84">
        <v>2000000</v>
      </c>
      <c r="OBM1381" s="84">
        <v>0</v>
      </c>
      <c r="OBN1381" s="84">
        <f>OBM1381/OBL1381</f>
        <v>0</v>
      </c>
      <c r="OBO1381" s="84">
        <f>OBL1381-OBM1381</f>
        <v>2000000</v>
      </c>
      <c r="OBP1381" s="84">
        <f>OBL1381+OBH1381</f>
        <v>3000000</v>
      </c>
      <c r="OBU1381" s="84" t="s">
        <v>5395</v>
      </c>
      <c r="OBV1381" s="84">
        <v>454</v>
      </c>
      <c r="OBW1381" s="84" t="s">
        <v>3803</v>
      </c>
      <c r="OBX1381" s="84">
        <v>1000000</v>
      </c>
      <c r="OBZ1381" s="84">
        <f>OBY1381/OBX1381</f>
        <v>0</v>
      </c>
      <c r="OCA1381" s="84">
        <f>OBX1381-OBY1381</f>
        <v>1000000</v>
      </c>
      <c r="OCB1381" s="84">
        <v>2000000</v>
      </c>
      <c r="OCC1381" s="84">
        <v>0</v>
      </c>
      <c r="OCD1381" s="84">
        <f>OCC1381/OCB1381</f>
        <v>0</v>
      </c>
      <c r="OCE1381" s="84">
        <f>OCB1381-OCC1381</f>
        <v>2000000</v>
      </c>
      <c r="OCF1381" s="84">
        <f>OCB1381+OBX1381</f>
        <v>3000000</v>
      </c>
      <c r="OCK1381" s="84" t="s">
        <v>5395</v>
      </c>
      <c r="OCL1381" s="84">
        <v>454</v>
      </c>
      <c r="OCM1381" s="84" t="s">
        <v>3803</v>
      </c>
      <c r="OCN1381" s="84">
        <v>1000000</v>
      </c>
      <c r="OCP1381" s="84">
        <f>OCO1381/OCN1381</f>
        <v>0</v>
      </c>
      <c r="OCQ1381" s="84">
        <f>OCN1381-OCO1381</f>
        <v>1000000</v>
      </c>
      <c r="OCR1381" s="84">
        <v>2000000</v>
      </c>
      <c r="OCS1381" s="84">
        <v>0</v>
      </c>
      <c r="OCT1381" s="84">
        <f>OCS1381/OCR1381</f>
        <v>0</v>
      </c>
      <c r="OCU1381" s="84">
        <f>OCR1381-OCS1381</f>
        <v>2000000</v>
      </c>
      <c r="OCV1381" s="84">
        <f>OCR1381+OCN1381</f>
        <v>3000000</v>
      </c>
      <c r="ODA1381" s="84" t="s">
        <v>5395</v>
      </c>
      <c r="ODB1381" s="84">
        <v>454</v>
      </c>
      <c r="ODC1381" s="84" t="s">
        <v>3803</v>
      </c>
      <c r="ODD1381" s="84">
        <v>1000000</v>
      </c>
      <c r="ODF1381" s="84">
        <f>ODE1381/ODD1381</f>
        <v>0</v>
      </c>
      <c r="ODG1381" s="84">
        <f>ODD1381-ODE1381</f>
        <v>1000000</v>
      </c>
      <c r="ODH1381" s="84">
        <v>2000000</v>
      </c>
      <c r="ODI1381" s="84">
        <v>0</v>
      </c>
      <c r="ODJ1381" s="84">
        <f>ODI1381/ODH1381</f>
        <v>0</v>
      </c>
      <c r="ODK1381" s="84">
        <f>ODH1381-ODI1381</f>
        <v>2000000</v>
      </c>
      <c r="ODL1381" s="84">
        <f>ODH1381+ODD1381</f>
        <v>3000000</v>
      </c>
      <c r="ODQ1381" s="84" t="s">
        <v>5395</v>
      </c>
      <c r="ODR1381" s="84">
        <v>454</v>
      </c>
      <c r="ODS1381" s="84" t="s">
        <v>3803</v>
      </c>
      <c r="ODT1381" s="84">
        <v>1000000</v>
      </c>
      <c r="ODV1381" s="84">
        <f>ODU1381/ODT1381</f>
        <v>0</v>
      </c>
      <c r="ODW1381" s="84">
        <f>ODT1381-ODU1381</f>
        <v>1000000</v>
      </c>
      <c r="ODX1381" s="84">
        <v>2000000</v>
      </c>
      <c r="ODY1381" s="84">
        <v>0</v>
      </c>
      <c r="ODZ1381" s="84">
        <f>ODY1381/ODX1381</f>
        <v>0</v>
      </c>
      <c r="OEA1381" s="84">
        <f>ODX1381-ODY1381</f>
        <v>2000000</v>
      </c>
      <c r="OEB1381" s="84">
        <f>ODX1381+ODT1381</f>
        <v>3000000</v>
      </c>
      <c r="OEG1381" s="84" t="s">
        <v>5395</v>
      </c>
      <c r="OEH1381" s="84">
        <v>454</v>
      </c>
      <c r="OEI1381" s="84" t="s">
        <v>3803</v>
      </c>
      <c r="OEJ1381" s="84">
        <v>1000000</v>
      </c>
      <c r="OEL1381" s="84">
        <f>OEK1381/OEJ1381</f>
        <v>0</v>
      </c>
      <c r="OEM1381" s="84">
        <f>OEJ1381-OEK1381</f>
        <v>1000000</v>
      </c>
      <c r="OEN1381" s="84">
        <v>2000000</v>
      </c>
      <c r="OEO1381" s="84">
        <v>0</v>
      </c>
      <c r="OEP1381" s="84">
        <f>OEO1381/OEN1381</f>
        <v>0</v>
      </c>
      <c r="OEQ1381" s="84">
        <f>OEN1381-OEO1381</f>
        <v>2000000</v>
      </c>
      <c r="OER1381" s="84">
        <f>OEN1381+OEJ1381</f>
        <v>3000000</v>
      </c>
      <c r="OEW1381" s="84" t="s">
        <v>5395</v>
      </c>
      <c r="OEX1381" s="84">
        <v>454</v>
      </c>
      <c r="OEY1381" s="84" t="s">
        <v>3803</v>
      </c>
      <c r="OEZ1381" s="84">
        <v>1000000</v>
      </c>
      <c r="OFB1381" s="84">
        <f>OFA1381/OEZ1381</f>
        <v>0</v>
      </c>
      <c r="OFC1381" s="84">
        <f>OEZ1381-OFA1381</f>
        <v>1000000</v>
      </c>
      <c r="OFD1381" s="84">
        <v>2000000</v>
      </c>
      <c r="OFE1381" s="84">
        <v>0</v>
      </c>
      <c r="OFF1381" s="84">
        <f>OFE1381/OFD1381</f>
        <v>0</v>
      </c>
      <c r="OFG1381" s="84">
        <f>OFD1381-OFE1381</f>
        <v>2000000</v>
      </c>
      <c r="OFH1381" s="84">
        <f>OFD1381+OEZ1381</f>
        <v>3000000</v>
      </c>
      <c r="OFM1381" s="84" t="s">
        <v>5395</v>
      </c>
      <c r="OFN1381" s="84">
        <v>454</v>
      </c>
      <c r="OFO1381" s="84" t="s">
        <v>3803</v>
      </c>
      <c r="OFP1381" s="84">
        <v>1000000</v>
      </c>
      <c r="OFR1381" s="84">
        <f>OFQ1381/OFP1381</f>
        <v>0</v>
      </c>
      <c r="OFS1381" s="84">
        <f>OFP1381-OFQ1381</f>
        <v>1000000</v>
      </c>
      <c r="OFT1381" s="84">
        <v>2000000</v>
      </c>
      <c r="OFU1381" s="84">
        <v>0</v>
      </c>
      <c r="OFV1381" s="84">
        <f>OFU1381/OFT1381</f>
        <v>0</v>
      </c>
      <c r="OFW1381" s="84">
        <f>OFT1381-OFU1381</f>
        <v>2000000</v>
      </c>
      <c r="OFX1381" s="84">
        <f>OFT1381+OFP1381</f>
        <v>3000000</v>
      </c>
      <c r="OGC1381" s="84" t="s">
        <v>5395</v>
      </c>
      <c r="OGD1381" s="84">
        <v>454</v>
      </c>
      <c r="OGE1381" s="84" t="s">
        <v>3803</v>
      </c>
      <c r="OGF1381" s="84">
        <v>1000000</v>
      </c>
      <c r="OGH1381" s="84">
        <f>OGG1381/OGF1381</f>
        <v>0</v>
      </c>
      <c r="OGI1381" s="84">
        <f>OGF1381-OGG1381</f>
        <v>1000000</v>
      </c>
      <c r="OGJ1381" s="84">
        <v>2000000</v>
      </c>
      <c r="OGK1381" s="84">
        <v>0</v>
      </c>
      <c r="OGL1381" s="84">
        <f>OGK1381/OGJ1381</f>
        <v>0</v>
      </c>
      <c r="OGM1381" s="84">
        <f>OGJ1381-OGK1381</f>
        <v>2000000</v>
      </c>
      <c r="OGN1381" s="84">
        <f>OGJ1381+OGF1381</f>
        <v>3000000</v>
      </c>
      <c r="OGS1381" s="84" t="s">
        <v>5395</v>
      </c>
      <c r="OGT1381" s="84">
        <v>454</v>
      </c>
      <c r="OGU1381" s="84" t="s">
        <v>3803</v>
      </c>
      <c r="OGV1381" s="84">
        <v>1000000</v>
      </c>
      <c r="OGX1381" s="84">
        <f>OGW1381/OGV1381</f>
        <v>0</v>
      </c>
      <c r="OGY1381" s="84">
        <f>OGV1381-OGW1381</f>
        <v>1000000</v>
      </c>
      <c r="OGZ1381" s="84">
        <v>2000000</v>
      </c>
      <c r="OHA1381" s="84">
        <v>0</v>
      </c>
      <c r="OHB1381" s="84">
        <f>OHA1381/OGZ1381</f>
        <v>0</v>
      </c>
      <c r="OHC1381" s="84">
        <f>OGZ1381-OHA1381</f>
        <v>2000000</v>
      </c>
      <c r="OHD1381" s="84">
        <f>OGZ1381+OGV1381</f>
        <v>3000000</v>
      </c>
      <c r="OHI1381" s="84" t="s">
        <v>5395</v>
      </c>
      <c r="OHJ1381" s="84">
        <v>454</v>
      </c>
      <c r="OHK1381" s="84" t="s">
        <v>3803</v>
      </c>
      <c r="OHL1381" s="84">
        <v>1000000</v>
      </c>
      <c r="OHN1381" s="84">
        <f>OHM1381/OHL1381</f>
        <v>0</v>
      </c>
      <c r="OHO1381" s="84">
        <f>OHL1381-OHM1381</f>
        <v>1000000</v>
      </c>
      <c r="OHP1381" s="84">
        <v>2000000</v>
      </c>
      <c r="OHQ1381" s="84">
        <v>0</v>
      </c>
      <c r="OHR1381" s="84">
        <f>OHQ1381/OHP1381</f>
        <v>0</v>
      </c>
      <c r="OHS1381" s="84">
        <f>OHP1381-OHQ1381</f>
        <v>2000000</v>
      </c>
      <c r="OHT1381" s="84">
        <f>OHP1381+OHL1381</f>
        <v>3000000</v>
      </c>
      <c r="OHY1381" s="84" t="s">
        <v>5395</v>
      </c>
      <c r="OHZ1381" s="84">
        <v>454</v>
      </c>
      <c r="OIA1381" s="84" t="s">
        <v>3803</v>
      </c>
      <c r="OIB1381" s="84">
        <v>1000000</v>
      </c>
      <c r="OID1381" s="84">
        <f>OIC1381/OIB1381</f>
        <v>0</v>
      </c>
      <c r="OIE1381" s="84">
        <f>OIB1381-OIC1381</f>
        <v>1000000</v>
      </c>
      <c r="OIF1381" s="84">
        <v>2000000</v>
      </c>
      <c r="OIG1381" s="84">
        <v>0</v>
      </c>
      <c r="OIH1381" s="84">
        <f>OIG1381/OIF1381</f>
        <v>0</v>
      </c>
      <c r="OII1381" s="84">
        <f>OIF1381-OIG1381</f>
        <v>2000000</v>
      </c>
      <c r="OIJ1381" s="84">
        <f>OIF1381+OIB1381</f>
        <v>3000000</v>
      </c>
      <c r="OIO1381" s="84" t="s">
        <v>5395</v>
      </c>
      <c r="OIP1381" s="84">
        <v>454</v>
      </c>
      <c r="OIQ1381" s="84" t="s">
        <v>3803</v>
      </c>
      <c r="OIR1381" s="84">
        <v>1000000</v>
      </c>
      <c r="OIT1381" s="84">
        <f>OIS1381/OIR1381</f>
        <v>0</v>
      </c>
      <c r="OIU1381" s="84">
        <f>OIR1381-OIS1381</f>
        <v>1000000</v>
      </c>
      <c r="OIV1381" s="84">
        <v>2000000</v>
      </c>
      <c r="OIW1381" s="84">
        <v>0</v>
      </c>
      <c r="OIX1381" s="84">
        <f>OIW1381/OIV1381</f>
        <v>0</v>
      </c>
      <c r="OIY1381" s="84">
        <f>OIV1381-OIW1381</f>
        <v>2000000</v>
      </c>
      <c r="OIZ1381" s="84">
        <f>OIV1381+OIR1381</f>
        <v>3000000</v>
      </c>
      <c r="OJE1381" s="84" t="s">
        <v>5395</v>
      </c>
      <c r="OJF1381" s="84">
        <v>454</v>
      </c>
      <c r="OJG1381" s="84" t="s">
        <v>3803</v>
      </c>
      <c r="OJH1381" s="84">
        <v>1000000</v>
      </c>
      <c r="OJJ1381" s="84">
        <f>OJI1381/OJH1381</f>
        <v>0</v>
      </c>
      <c r="OJK1381" s="84">
        <f>OJH1381-OJI1381</f>
        <v>1000000</v>
      </c>
      <c r="OJL1381" s="84">
        <v>2000000</v>
      </c>
      <c r="OJM1381" s="84">
        <v>0</v>
      </c>
      <c r="OJN1381" s="84">
        <f>OJM1381/OJL1381</f>
        <v>0</v>
      </c>
      <c r="OJO1381" s="84">
        <f>OJL1381-OJM1381</f>
        <v>2000000</v>
      </c>
      <c r="OJP1381" s="84">
        <f>OJL1381+OJH1381</f>
        <v>3000000</v>
      </c>
      <c r="OJU1381" s="84" t="s">
        <v>5395</v>
      </c>
      <c r="OJV1381" s="84">
        <v>454</v>
      </c>
      <c r="OJW1381" s="84" t="s">
        <v>3803</v>
      </c>
      <c r="OJX1381" s="84">
        <v>1000000</v>
      </c>
      <c r="OJZ1381" s="84">
        <f>OJY1381/OJX1381</f>
        <v>0</v>
      </c>
      <c r="OKA1381" s="84">
        <f>OJX1381-OJY1381</f>
        <v>1000000</v>
      </c>
      <c r="OKB1381" s="84">
        <v>2000000</v>
      </c>
      <c r="OKC1381" s="84">
        <v>0</v>
      </c>
      <c r="OKD1381" s="84">
        <f>OKC1381/OKB1381</f>
        <v>0</v>
      </c>
      <c r="OKE1381" s="84">
        <f>OKB1381-OKC1381</f>
        <v>2000000</v>
      </c>
      <c r="OKF1381" s="84">
        <f>OKB1381+OJX1381</f>
        <v>3000000</v>
      </c>
      <c r="OKK1381" s="84" t="s">
        <v>5395</v>
      </c>
      <c r="OKL1381" s="84">
        <v>454</v>
      </c>
      <c r="OKM1381" s="84" t="s">
        <v>3803</v>
      </c>
      <c r="OKN1381" s="84">
        <v>1000000</v>
      </c>
      <c r="OKP1381" s="84">
        <f>OKO1381/OKN1381</f>
        <v>0</v>
      </c>
      <c r="OKQ1381" s="84">
        <f>OKN1381-OKO1381</f>
        <v>1000000</v>
      </c>
      <c r="OKR1381" s="84">
        <v>2000000</v>
      </c>
      <c r="OKS1381" s="84">
        <v>0</v>
      </c>
      <c r="OKT1381" s="84">
        <f>OKS1381/OKR1381</f>
        <v>0</v>
      </c>
      <c r="OKU1381" s="84">
        <f>OKR1381-OKS1381</f>
        <v>2000000</v>
      </c>
      <c r="OKV1381" s="84">
        <f>OKR1381+OKN1381</f>
        <v>3000000</v>
      </c>
      <c r="OLA1381" s="84" t="s">
        <v>5395</v>
      </c>
      <c r="OLB1381" s="84">
        <v>454</v>
      </c>
      <c r="OLC1381" s="84" t="s">
        <v>3803</v>
      </c>
      <c r="OLD1381" s="84">
        <v>1000000</v>
      </c>
      <c r="OLF1381" s="84">
        <f>OLE1381/OLD1381</f>
        <v>0</v>
      </c>
      <c r="OLG1381" s="84">
        <f>OLD1381-OLE1381</f>
        <v>1000000</v>
      </c>
      <c r="OLH1381" s="84">
        <v>2000000</v>
      </c>
      <c r="OLI1381" s="84">
        <v>0</v>
      </c>
      <c r="OLJ1381" s="84">
        <f>OLI1381/OLH1381</f>
        <v>0</v>
      </c>
      <c r="OLK1381" s="84">
        <f>OLH1381-OLI1381</f>
        <v>2000000</v>
      </c>
      <c r="OLL1381" s="84">
        <f>OLH1381+OLD1381</f>
        <v>3000000</v>
      </c>
      <c r="OLQ1381" s="84" t="s">
        <v>5395</v>
      </c>
      <c r="OLR1381" s="84">
        <v>454</v>
      </c>
      <c r="OLS1381" s="84" t="s">
        <v>3803</v>
      </c>
      <c r="OLT1381" s="84">
        <v>1000000</v>
      </c>
      <c r="OLV1381" s="84">
        <f>OLU1381/OLT1381</f>
        <v>0</v>
      </c>
      <c r="OLW1381" s="84">
        <f>OLT1381-OLU1381</f>
        <v>1000000</v>
      </c>
      <c r="OLX1381" s="84">
        <v>2000000</v>
      </c>
      <c r="OLY1381" s="84">
        <v>0</v>
      </c>
      <c r="OLZ1381" s="84">
        <f>OLY1381/OLX1381</f>
        <v>0</v>
      </c>
      <c r="OMA1381" s="84">
        <f>OLX1381-OLY1381</f>
        <v>2000000</v>
      </c>
      <c r="OMB1381" s="84">
        <f>OLX1381+OLT1381</f>
        <v>3000000</v>
      </c>
      <c r="OMG1381" s="84" t="s">
        <v>5395</v>
      </c>
      <c r="OMH1381" s="84">
        <v>454</v>
      </c>
      <c r="OMI1381" s="84" t="s">
        <v>3803</v>
      </c>
      <c r="OMJ1381" s="84">
        <v>1000000</v>
      </c>
      <c r="OML1381" s="84">
        <f>OMK1381/OMJ1381</f>
        <v>0</v>
      </c>
      <c r="OMM1381" s="84">
        <f>OMJ1381-OMK1381</f>
        <v>1000000</v>
      </c>
      <c r="OMN1381" s="84">
        <v>2000000</v>
      </c>
      <c r="OMO1381" s="84">
        <v>0</v>
      </c>
      <c r="OMP1381" s="84">
        <f>OMO1381/OMN1381</f>
        <v>0</v>
      </c>
      <c r="OMQ1381" s="84">
        <f>OMN1381-OMO1381</f>
        <v>2000000</v>
      </c>
      <c r="OMR1381" s="84">
        <f>OMN1381+OMJ1381</f>
        <v>3000000</v>
      </c>
      <c r="OMW1381" s="84" t="s">
        <v>5395</v>
      </c>
      <c r="OMX1381" s="84">
        <v>454</v>
      </c>
      <c r="OMY1381" s="84" t="s">
        <v>3803</v>
      </c>
      <c r="OMZ1381" s="84">
        <v>1000000</v>
      </c>
      <c r="ONB1381" s="84">
        <f>ONA1381/OMZ1381</f>
        <v>0</v>
      </c>
      <c r="ONC1381" s="84">
        <f>OMZ1381-ONA1381</f>
        <v>1000000</v>
      </c>
      <c r="OND1381" s="84">
        <v>2000000</v>
      </c>
      <c r="ONE1381" s="84">
        <v>0</v>
      </c>
      <c r="ONF1381" s="84">
        <f>ONE1381/OND1381</f>
        <v>0</v>
      </c>
      <c r="ONG1381" s="84">
        <f>OND1381-ONE1381</f>
        <v>2000000</v>
      </c>
      <c r="ONH1381" s="84">
        <f>OND1381+OMZ1381</f>
        <v>3000000</v>
      </c>
      <c r="ONM1381" s="84" t="s">
        <v>5395</v>
      </c>
      <c r="ONN1381" s="84">
        <v>454</v>
      </c>
      <c r="ONO1381" s="84" t="s">
        <v>3803</v>
      </c>
      <c r="ONP1381" s="84">
        <v>1000000</v>
      </c>
      <c r="ONR1381" s="84">
        <f>ONQ1381/ONP1381</f>
        <v>0</v>
      </c>
      <c r="ONS1381" s="84">
        <f>ONP1381-ONQ1381</f>
        <v>1000000</v>
      </c>
      <c r="ONT1381" s="84">
        <v>2000000</v>
      </c>
      <c r="ONU1381" s="84">
        <v>0</v>
      </c>
      <c r="ONV1381" s="84">
        <f>ONU1381/ONT1381</f>
        <v>0</v>
      </c>
      <c r="ONW1381" s="84">
        <f>ONT1381-ONU1381</f>
        <v>2000000</v>
      </c>
      <c r="ONX1381" s="84">
        <f>ONT1381+ONP1381</f>
        <v>3000000</v>
      </c>
      <c r="OOC1381" s="84" t="s">
        <v>5395</v>
      </c>
      <c r="OOD1381" s="84">
        <v>454</v>
      </c>
      <c r="OOE1381" s="84" t="s">
        <v>3803</v>
      </c>
      <c r="OOF1381" s="84">
        <v>1000000</v>
      </c>
      <c r="OOH1381" s="84">
        <f>OOG1381/OOF1381</f>
        <v>0</v>
      </c>
      <c r="OOI1381" s="84">
        <f>OOF1381-OOG1381</f>
        <v>1000000</v>
      </c>
      <c r="OOJ1381" s="84">
        <v>2000000</v>
      </c>
      <c r="OOK1381" s="84">
        <v>0</v>
      </c>
      <c r="OOL1381" s="84">
        <f>OOK1381/OOJ1381</f>
        <v>0</v>
      </c>
      <c r="OOM1381" s="84">
        <f>OOJ1381-OOK1381</f>
        <v>2000000</v>
      </c>
      <c r="OON1381" s="84">
        <f>OOJ1381+OOF1381</f>
        <v>3000000</v>
      </c>
      <c r="OOS1381" s="84" t="s">
        <v>5395</v>
      </c>
      <c r="OOT1381" s="84">
        <v>454</v>
      </c>
      <c r="OOU1381" s="84" t="s">
        <v>3803</v>
      </c>
      <c r="OOV1381" s="84">
        <v>1000000</v>
      </c>
      <c r="OOX1381" s="84">
        <f>OOW1381/OOV1381</f>
        <v>0</v>
      </c>
      <c r="OOY1381" s="84">
        <f>OOV1381-OOW1381</f>
        <v>1000000</v>
      </c>
      <c r="OOZ1381" s="84">
        <v>2000000</v>
      </c>
      <c r="OPA1381" s="84">
        <v>0</v>
      </c>
      <c r="OPB1381" s="84">
        <f>OPA1381/OOZ1381</f>
        <v>0</v>
      </c>
      <c r="OPC1381" s="84">
        <f>OOZ1381-OPA1381</f>
        <v>2000000</v>
      </c>
      <c r="OPD1381" s="84">
        <f>OOZ1381+OOV1381</f>
        <v>3000000</v>
      </c>
      <c r="OPI1381" s="84" t="s">
        <v>5395</v>
      </c>
      <c r="OPJ1381" s="84">
        <v>454</v>
      </c>
      <c r="OPK1381" s="84" t="s">
        <v>3803</v>
      </c>
      <c r="OPL1381" s="84">
        <v>1000000</v>
      </c>
      <c r="OPN1381" s="84">
        <f>OPM1381/OPL1381</f>
        <v>0</v>
      </c>
      <c r="OPO1381" s="84">
        <f>OPL1381-OPM1381</f>
        <v>1000000</v>
      </c>
      <c r="OPP1381" s="84">
        <v>2000000</v>
      </c>
      <c r="OPQ1381" s="84">
        <v>0</v>
      </c>
      <c r="OPR1381" s="84">
        <f>OPQ1381/OPP1381</f>
        <v>0</v>
      </c>
      <c r="OPS1381" s="84">
        <f>OPP1381-OPQ1381</f>
        <v>2000000</v>
      </c>
      <c r="OPT1381" s="84">
        <f>OPP1381+OPL1381</f>
        <v>3000000</v>
      </c>
      <c r="OPY1381" s="84" t="s">
        <v>5395</v>
      </c>
      <c r="OPZ1381" s="84">
        <v>454</v>
      </c>
      <c r="OQA1381" s="84" t="s">
        <v>3803</v>
      </c>
      <c r="OQB1381" s="84">
        <v>1000000</v>
      </c>
      <c r="OQD1381" s="84">
        <f>OQC1381/OQB1381</f>
        <v>0</v>
      </c>
      <c r="OQE1381" s="84">
        <f>OQB1381-OQC1381</f>
        <v>1000000</v>
      </c>
      <c r="OQF1381" s="84">
        <v>2000000</v>
      </c>
      <c r="OQG1381" s="84">
        <v>0</v>
      </c>
      <c r="OQH1381" s="84">
        <f>OQG1381/OQF1381</f>
        <v>0</v>
      </c>
      <c r="OQI1381" s="84">
        <f>OQF1381-OQG1381</f>
        <v>2000000</v>
      </c>
      <c r="OQJ1381" s="84">
        <f>OQF1381+OQB1381</f>
        <v>3000000</v>
      </c>
      <c r="OQO1381" s="84" t="s">
        <v>5395</v>
      </c>
      <c r="OQP1381" s="84">
        <v>454</v>
      </c>
      <c r="OQQ1381" s="84" t="s">
        <v>3803</v>
      </c>
      <c r="OQR1381" s="84">
        <v>1000000</v>
      </c>
      <c r="OQT1381" s="84">
        <f>OQS1381/OQR1381</f>
        <v>0</v>
      </c>
      <c r="OQU1381" s="84">
        <f>OQR1381-OQS1381</f>
        <v>1000000</v>
      </c>
      <c r="OQV1381" s="84">
        <v>2000000</v>
      </c>
      <c r="OQW1381" s="84">
        <v>0</v>
      </c>
      <c r="OQX1381" s="84">
        <f>OQW1381/OQV1381</f>
        <v>0</v>
      </c>
      <c r="OQY1381" s="84">
        <f>OQV1381-OQW1381</f>
        <v>2000000</v>
      </c>
      <c r="OQZ1381" s="84">
        <f>OQV1381+OQR1381</f>
        <v>3000000</v>
      </c>
      <c r="ORE1381" s="84" t="s">
        <v>5395</v>
      </c>
      <c r="ORF1381" s="84">
        <v>454</v>
      </c>
      <c r="ORG1381" s="84" t="s">
        <v>3803</v>
      </c>
      <c r="ORH1381" s="84">
        <v>1000000</v>
      </c>
      <c r="ORJ1381" s="84">
        <f>ORI1381/ORH1381</f>
        <v>0</v>
      </c>
      <c r="ORK1381" s="84">
        <f>ORH1381-ORI1381</f>
        <v>1000000</v>
      </c>
      <c r="ORL1381" s="84">
        <v>2000000</v>
      </c>
      <c r="ORM1381" s="84">
        <v>0</v>
      </c>
      <c r="ORN1381" s="84">
        <f>ORM1381/ORL1381</f>
        <v>0</v>
      </c>
      <c r="ORO1381" s="84">
        <f>ORL1381-ORM1381</f>
        <v>2000000</v>
      </c>
      <c r="ORP1381" s="84">
        <f>ORL1381+ORH1381</f>
        <v>3000000</v>
      </c>
      <c r="ORU1381" s="84" t="s">
        <v>5395</v>
      </c>
      <c r="ORV1381" s="84">
        <v>454</v>
      </c>
      <c r="ORW1381" s="84" t="s">
        <v>3803</v>
      </c>
      <c r="ORX1381" s="84">
        <v>1000000</v>
      </c>
      <c r="ORZ1381" s="84">
        <f>ORY1381/ORX1381</f>
        <v>0</v>
      </c>
      <c r="OSA1381" s="84">
        <f>ORX1381-ORY1381</f>
        <v>1000000</v>
      </c>
      <c r="OSB1381" s="84">
        <v>2000000</v>
      </c>
      <c r="OSC1381" s="84">
        <v>0</v>
      </c>
      <c r="OSD1381" s="84">
        <f>OSC1381/OSB1381</f>
        <v>0</v>
      </c>
      <c r="OSE1381" s="84">
        <f>OSB1381-OSC1381</f>
        <v>2000000</v>
      </c>
      <c r="OSF1381" s="84">
        <f>OSB1381+ORX1381</f>
        <v>3000000</v>
      </c>
      <c r="OSK1381" s="84" t="s">
        <v>5395</v>
      </c>
      <c r="OSL1381" s="84">
        <v>454</v>
      </c>
      <c r="OSM1381" s="84" t="s">
        <v>3803</v>
      </c>
      <c r="OSN1381" s="84">
        <v>1000000</v>
      </c>
      <c r="OSP1381" s="84">
        <f>OSO1381/OSN1381</f>
        <v>0</v>
      </c>
      <c r="OSQ1381" s="84">
        <f>OSN1381-OSO1381</f>
        <v>1000000</v>
      </c>
      <c r="OSR1381" s="84">
        <v>2000000</v>
      </c>
      <c r="OSS1381" s="84">
        <v>0</v>
      </c>
      <c r="OST1381" s="84">
        <f>OSS1381/OSR1381</f>
        <v>0</v>
      </c>
      <c r="OSU1381" s="84">
        <f>OSR1381-OSS1381</f>
        <v>2000000</v>
      </c>
      <c r="OSV1381" s="84">
        <f>OSR1381+OSN1381</f>
        <v>3000000</v>
      </c>
      <c r="OTA1381" s="84" t="s">
        <v>5395</v>
      </c>
      <c r="OTB1381" s="84">
        <v>454</v>
      </c>
      <c r="OTC1381" s="84" t="s">
        <v>3803</v>
      </c>
      <c r="OTD1381" s="84">
        <v>1000000</v>
      </c>
      <c r="OTF1381" s="84">
        <f>OTE1381/OTD1381</f>
        <v>0</v>
      </c>
      <c r="OTG1381" s="84">
        <f>OTD1381-OTE1381</f>
        <v>1000000</v>
      </c>
      <c r="OTH1381" s="84">
        <v>2000000</v>
      </c>
      <c r="OTI1381" s="84">
        <v>0</v>
      </c>
      <c r="OTJ1381" s="84">
        <f>OTI1381/OTH1381</f>
        <v>0</v>
      </c>
      <c r="OTK1381" s="84">
        <f>OTH1381-OTI1381</f>
        <v>2000000</v>
      </c>
      <c r="OTL1381" s="84">
        <f>OTH1381+OTD1381</f>
        <v>3000000</v>
      </c>
      <c r="OTQ1381" s="84" t="s">
        <v>5395</v>
      </c>
      <c r="OTR1381" s="84">
        <v>454</v>
      </c>
      <c r="OTS1381" s="84" t="s">
        <v>3803</v>
      </c>
      <c r="OTT1381" s="84">
        <v>1000000</v>
      </c>
      <c r="OTV1381" s="84">
        <f>OTU1381/OTT1381</f>
        <v>0</v>
      </c>
      <c r="OTW1381" s="84">
        <f>OTT1381-OTU1381</f>
        <v>1000000</v>
      </c>
      <c r="OTX1381" s="84">
        <v>2000000</v>
      </c>
      <c r="OTY1381" s="84">
        <v>0</v>
      </c>
      <c r="OTZ1381" s="84">
        <f>OTY1381/OTX1381</f>
        <v>0</v>
      </c>
      <c r="OUA1381" s="84">
        <f>OTX1381-OTY1381</f>
        <v>2000000</v>
      </c>
      <c r="OUB1381" s="84">
        <f>OTX1381+OTT1381</f>
        <v>3000000</v>
      </c>
      <c r="OUG1381" s="84" t="s">
        <v>5395</v>
      </c>
      <c r="OUH1381" s="84">
        <v>454</v>
      </c>
      <c r="OUI1381" s="84" t="s">
        <v>3803</v>
      </c>
      <c r="OUJ1381" s="84">
        <v>1000000</v>
      </c>
      <c r="OUL1381" s="84">
        <f>OUK1381/OUJ1381</f>
        <v>0</v>
      </c>
      <c r="OUM1381" s="84">
        <f>OUJ1381-OUK1381</f>
        <v>1000000</v>
      </c>
      <c r="OUN1381" s="84">
        <v>2000000</v>
      </c>
      <c r="OUO1381" s="84">
        <v>0</v>
      </c>
      <c r="OUP1381" s="84">
        <f>OUO1381/OUN1381</f>
        <v>0</v>
      </c>
      <c r="OUQ1381" s="84">
        <f>OUN1381-OUO1381</f>
        <v>2000000</v>
      </c>
      <c r="OUR1381" s="84">
        <f>OUN1381+OUJ1381</f>
        <v>3000000</v>
      </c>
      <c r="OUW1381" s="84" t="s">
        <v>5395</v>
      </c>
      <c r="OUX1381" s="84">
        <v>454</v>
      </c>
      <c r="OUY1381" s="84" t="s">
        <v>3803</v>
      </c>
      <c r="OUZ1381" s="84">
        <v>1000000</v>
      </c>
      <c r="OVB1381" s="84">
        <f>OVA1381/OUZ1381</f>
        <v>0</v>
      </c>
      <c r="OVC1381" s="84">
        <f>OUZ1381-OVA1381</f>
        <v>1000000</v>
      </c>
      <c r="OVD1381" s="84">
        <v>2000000</v>
      </c>
      <c r="OVE1381" s="84">
        <v>0</v>
      </c>
      <c r="OVF1381" s="84">
        <f>OVE1381/OVD1381</f>
        <v>0</v>
      </c>
      <c r="OVG1381" s="84">
        <f>OVD1381-OVE1381</f>
        <v>2000000</v>
      </c>
      <c r="OVH1381" s="84">
        <f>OVD1381+OUZ1381</f>
        <v>3000000</v>
      </c>
      <c r="OVM1381" s="84" t="s">
        <v>5395</v>
      </c>
      <c r="OVN1381" s="84">
        <v>454</v>
      </c>
      <c r="OVO1381" s="84" t="s">
        <v>3803</v>
      </c>
      <c r="OVP1381" s="84">
        <v>1000000</v>
      </c>
      <c r="OVR1381" s="84">
        <f>OVQ1381/OVP1381</f>
        <v>0</v>
      </c>
      <c r="OVS1381" s="84">
        <f>OVP1381-OVQ1381</f>
        <v>1000000</v>
      </c>
      <c r="OVT1381" s="84">
        <v>2000000</v>
      </c>
      <c r="OVU1381" s="84">
        <v>0</v>
      </c>
      <c r="OVV1381" s="84">
        <f>OVU1381/OVT1381</f>
        <v>0</v>
      </c>
      <c r="OVW1381" s="84">
        <f>OVT1381-OVU1381</f>
        <v>2000000</v>
      </c>
      <c r="OVX1381" s="84">
        <f>OVT1381+OVP1381</f>
        <v>3000000</v>
      </c>
      <c r="OWC1381" s="84" t="s">
        <v>5395</v>
      </c>
      <c r="OWD1381" s="84">
        <v>454</v>
      </c>
      <c r="OWE1381" s="84" t="s">
        <v>3803</v>
      </c>
      <c r="OWF1381" s="84">
        <v>1000000</v>
      </c>
      <c r="OWH1381" s="84">
        <f>OWG1381/OWF1381</f>
        <v>0</v>
      </c>
      <c r="OWI1381" s="84">
        <f>OWF1381-OWG1381</f>
        <v>1000000</v>
      </c>
      <c r="OWJ1381" s="84">
        <v>2000000</v>
      </c>
      <c r="OWK1381" s="84">
        <v>0</v>
      </c>
      <c r="OWL1381" s="84">
        <f>OWK1381/OWJ1381</f>
        <v>0</v>
      </c>
      <c r="OWM1381" s="84">
        <f>OWJ1381-OWK1381</f>
        <v>2000000</v>
      </c>
      <c r="OWN1381" s="84">
        <f>OWJ1381+OWF1381</f>
        <v>3000000</v>
      </c>
      <c r="OWS1381" s="84" t="s">
        <v>5395</v>
      </c>
      <c r="OWT1381" s="84">
        <v>454</v>
      </c>
      <c r="OWU1381" s="84" t="s">
        <v>3803</v>
      </c>
      <c r="OWV1381" s="84">
        <v>1000000</v>
      </c>
      <c r="OWX1381" s="84">
        <f>OWW1381/OWV1381</f>
        <v>0</v>
      </c>
      <c r="OWY1381" s="84">
        <f>OWV1381-OWW1381</f>
        <v>1000000</v>
      </c>
      <c r="OWZ1381" s="84">
        <v>2000000</v>
      </c>
      <c r="OXA1381" s="84">
        <v>0</v>
      </c>
      <c r="OXB1381" s="84">
        <f>OXA1381/OWZ1381</f>
        <v>0</v>
      </c>
      <c r="OXC1381" s="84">
        <f>OWZ1381-OXA1381</f>
        <v>2000000</v>
      </c>
      <c r="OXD1381" s="84">
        <f>OWZ1381+OWV1381</f>
        <v>3000000</v>
      </c>
      <c r="OXI1381" s="84" t="s">
        <v>5395</v>
      </c>
      <c r="OXJ1381" s="84">
        <v>454</v>
      </c>
      <c r="OXK1381" s="84" t="s">
        <v>3803</v>
      </c>
      <c r="OXL1381" s="84">
        <v>1000000</v>
      </c>
      <c r="OXN1381" s="84">
        <f>OXM1381/OXL1381</f>
        <v>0</v>
      </c>
      <c r="OXO1381" s="84">
        <f>OXL1381-OXM1381</f>
        <v>1000000</v>
      </c>
      <c r="OXP1381" s="84">
        <v>2000000</v>
      </c>
      <c r="OXQ1381" s="84">
        <v>0</v>
      </c>
      <c r="OXR1381" s="84">
        <f>OXQ1381/OXP1381</f>
        <v>0</v>
      </c>
      <c r="OXS1381" s="84">
        <f>OXP1381-OXQ1381</f>
        <v>2000000</v>
      </c>
      <c r="OXT1381" s="84">
        <f>OXP1381+OXL1381</f>
        <v>3000000</v>
      </c>
      <c r="OXY1381" s="84" t="s">
        <v>5395</v>
      </c>
      <c r="OXZ1381" s="84">
        <v>454</v>
      </c>
      <c r="OYA1381" s="84" t="s">
        <v>3803</v>
      </c>
      <c r="OYB1381" s="84">
        <v>1000000</v>
      </c>
      <c r="OYD1381" s="84">
        <f>OYC1381/OYB1381</f>
        <v>0</v>
      </c>
      <c r="OYE1381" s="84">
        <f>OYB1381-OYC1381</f>
        <v>1000000</v>
      </c>
      <c r="OYF1381" s="84">
        <v>2000000</v>
      </c>
      <c r="OYG1381" s="84">
        <v>0</v>
      </c>
      <c r="OYH1381" s="84">
        <f>OYG1381/OYF1381</f>
        <v>0</v>
      </c>
      <c r="OYI1381" s="84">
        <f>OYF1381-OYG1381</f>
        <v>2000000</v>
      </c>
      <c r="OYJ1381" s="84">
        <f>OYF1381+OYB1381</f>
        <v>3000000</v>
      </c>
      <c r="OYO1381" s="84" t="s">
        <v>5395</v>
      </c>
      <c r="OYP1381" s="84">
        <v>454</v>
      </c>
      <c r="OYQ1381" s="84" t="s">
        <v>3803</v>
      </c>
      <c r="OYR1381" s="84">
        <v>1000000</v>
      </c>
      <c r="OYT1381" s="84">
        <f>OYS1381/OYR1381</f>
        <v>0</v>
      </c>
      <c r="OYU1381" s="84">
        <f>OYR1381-OYS1381</f>
        <v>1000000</v>
      </c>
      <c r="OYV1381" s="84">
        <v>2000000</v>
      </c>
      <c r="OYW1381" s="84">
        <v>0</v>
      </c>
      <c r="OYX1381" s="84">
        <f>OYW1381/OYV1381</f>
        <v>0</v>
      </c>
      <c r="OYY1381" s="84">
        <f>OYV1381-OYW1381</f>
        <v>2000000</v>
      </c>
      <c r="OYZ1381" s="84">
        <f>OYV1381+OYR1381</f>
        <v>3000000</v>
      </c>
      <c r="OZE1381" s="84" t="s">
        <v>5395</v>
      </c>
      <c r="OZF1381" s="84">
        <v>454</v>
      </c>
      <c r="OZG1381" s="84" t="s">
        <v>3803</v>
      </c>
      <c r="OZH1381" s="84">
        <v>1000000</v>
      </c>
      <c r="OZJ1381" s="84">
        <f>OZI1381/OZH1381</f>
        <v>0</v>
      </c>
      <c r="OZK1381" s="84">
        <f>OZH1381-OZI1381</f>
        <v>1000000</v>
      </c>
      <c r="OZL1381" s="84">
        <v>2000000</v>
      </c>
      <c r="OZM1381" s="84">
        <v>0</v>
      </c>
      <c r="OZN1381" s="84">
        <f>OZM1381/OZL1381</f>
        <v>0</v>
      </c>
      <c r="OZO1381" s="84">
        <f>OZL1381-OZM1381</f>
        <v>2000000</v>
      </c>
      <c r="OZP1381" s="84">
        <f>OZL1381+OZH1381</f>
        <v>3000000</v>
      </c>
      <c r="OZU1381" s="84" t="s">
        <v>5395</v>
      </c>
      <c r="OZV1381" s="84">
        <v>454</v>
      </c>
      <c r="OZW1381" s="84" t="s">
        <v>3803</v>
      </c>
      <c r="OZX1381" s="84">
        <v>1000000</v>
      </c>
      <c r="OZZ1381" s="84">
        <f>OZY1381/OZX1381</f>
        <v>0</v>
      </c>
      <c r="PAA1381" s="84">
        <f>OZX1381-OZY1381</f>
        <v>1000000</v>
      </c>
      <c r="PAB1381" s="84">
        <v>2000000</v>
      </c>
      <c r="PAC1381" s="84">
        <v>0</v>
      </c>
      <c r="PAD1381" s="84">
        <f>PAC1381/PAB1381</f>
        <v>0</v>
      </c>
      <c r="PAE1381" s="84">
        <f>PAB1381-PAC1381</f>
        <v>2000000</v>
      </c>
      <c r="PAF1381" s="84">
        <f>PAB1381+OZX1381</f>
        <v>3000000</v>
      </c>
      <c r="PAK1381" s="84" t="s">
        <v>5395</v>
      </c>
      <c r="PAL1381" s="84">
        <v>454</v>
      </c>
      <c r="PAM1381" s="84" t="s">
        <v>3803</v>
      </c>
      <c r="PAN1381" s="84">
        <v>1000000</v>
      </c>
      <c r="PAP1381" s="84">
        <f>PAO1381/PAN1381</f>
        <v>0</v>
      </c>
      <c r="PAQ1381" s="84">
        <f>PAN1381-PAO1381</f>
        <v>1000000</v>
      </c>
      <c r="PAR1381" s="84">
        <v>2000000</v>
      </c>
      <c r="PAS1381" s="84">
        <v>0</v>
      </c>
      <c r="PAT1381" s="84">
        <f>PAS1381/PAR1381</f>
        <v>0</v>
      </c>
      <c r="PAU1381" s="84">
        <f>PAR1381-PAS1381</f>
        <v>2000000</v>
      </c>
      <c r="PAV1381" s="84">
        <f>PAR1381+PAN1381</f>
        <v>3000000</v>
      </c>
      <c r="PBA1381" s="84" t="s">
        <v>5395</v>
      </c>
      <c r="PBB1381" s="84">
        <v>454</v>
      </c>
      <c r="PBC1381" s="84" t="s">
        <v>3803</v>
      </c>
      <c r="PBD1381" s="84">
        <v>1000000</v>
      </c>
      <c r="PBF1381" s="84">
        <f>PBE1381/PBD1381</f>
        <v>0</v>
      </c>
      <c r="PBG1381" s="84">
        <f>PBD1381-PBE1381</f>
        <v>1000000</v>
      </c>
      <c r="PBH1381" s="84">
        <v>2000000</v>
      </c>
      <c r="PBI1381" s="84">
        <v>0</v>
      </c>
      <c r="PBJ1381" s="84">
        <f>PBI1381/PBH1381</f>
        <v>0</v>
      </c>
      <c r="PBK1381" s="84">
        <f>PBH1381-PBI1381</f>
        <v>2000000</v>
      </c>
      <c r="PBL1381" s="84">
        <f>PBH1381+PBD1381</f>
        <v>3000000</v>
      </c>
      <c r="PBQ1381" s="84" t="s">
        <v>5395</v>
      </c>
      <c r="PBR1381" s="84">
        <v>454</v>
      </c>
      <c r="PBS1381" s="84" t="s">
        <v>3803</v>
      </c>
      <c r="PBT1381" s="84">
        <v>1000000</v>
      </c>
      <c r="PBV1381" s="84">
        <f>PBU1381/PBT1381</f>
        <v>0</v>
      </c>
      <c r="PBW1381" s="84">
        <f>PBT1381-PBU1381</f>
        <v>1000000</v>
      </c>
      <c r="PBX1381" s="84">
        <v>2000000</v>
      </c>
      <c r="PBY1381" s="84">
        <v>0</v>
      </c>
      <c r="PBZ1381" s="84">
        <f>PBY1381/PBX1381</f>
        <v>0</v>
      </c>
      <c r="PCA1381" s="84">
        <f>PBX1381-PBY1381</f>
        <v>2000000</v>
      </c>
      <c r="PCB1381" s="84">
        <f>PBX1381+PBT1381</f>
        <v>3000000</v>
      </c>
      <c r="PCG1381" s="84" t="s">
        <v>5395</v>
      </c>
      <c r="PCH1381" s="84">
        <v>454</v>
      </c>
      <c r="PCI1381" s="84" t="s">
        <v>3803</v>
      </c>
      <c r="PCJ1381" s="84">
        <v>1000000</v>
      </c>
      <c r="PCL1381" s="84">
        <f>PCK1381/PCJ1381</f>
        <v>0</v>
      </c>
      <c r="PCM1381" s="84">
        <f>PCJ1381-PCK1381</f>
        <v>1000000</v>
      </c>
      <c r="PCN1381" s="84">
        <v>2000000</v>
      </c>
      <c r="PCO1381" s="84">
        <v>0</v>
      </c>
      <c r="PCP1381" s="84">
        <f>PCO1381/PCN1381</f>
        <v>0</v>
      </c>
      <c r="PCQ1381" s="84">
        <f>PCN1381-PCO1381</f>
        <v>2000000</v>
      </c>
      <c r="PCR1381" s="84">
        <f>PCN1381+PCJ1381</f>
        <v>3000000</v>
      </c>
      <c r="PCW1381" s="84" t="s">
        <v>5395</v>
      </c>
      <c r="PCX1381" s="84">
        <v>454</v>
      </c>
      <c r="PCY1381" s="84" t="s">
        <v>3803</v>
      </c>
      <c r="PCZ1381" s="84">
        <v>1000000</v>
      </c>
      <c r="PDB1381" s="84">
        <f>PDA1381/PCZ1381</f>
        <v>0</v>
      </c>
      <c r="PDC1381" s="84">
        <f>PCZ1381-PDA1381</f>
        <v>1000000</v>
      </c>
      <c r="PDD1381" s="84">
        <v>2000000</v>
      </c>
      <c r="PDE1381" s="84">
        <v>0</v>
      </c>
      <c r="PDF1381" s="84">
        <f>PDE1381/PDD1381</f>
        <v>0</v>
      </c>
      <c r="PDG1381" s="84">
        <f>PDD1381-PDE1381</f>
        <v>2000000</v>
      </c>
      <c r="PDH1381" s="84">
        <f>PDD1381+PCZ1381</f>
        <v>3000000</v>
      </c>
      <c r="PDM1381" s="84" t="s">
        <v>5395</v>
      </c>
      <c r="PDN1381" s="84">
        <v>454</v>
      </c>
      <c r="PDO1381" s="84" t="s">
        <v>3803</v>
      </c>
      <c r="PDP1381" s="84">
        <v>1000000</v>
      </c>
      <c r="PDR1381" s="84">
        <f>PDQ1381/PDP1381</f>
        <v>0</v>
      </c>
      <c r="PDS1381" s="84">
        <f>PDP1381-PDQ1381</f>
        <v>1000000</v>
      </c>
      <c r="PDT1381" s="84">
        <v>2000000</v>
      </c>
      <c r="PDU1381" s="84">
        <v>0</v>
      </c>
      <c r="PDV1381" s="84">
        <f>PDU1381/PDT1381</f>
        <v>0</v>
      </c>
      <c r="PDW1381" s="84">
        <f>PDT1381-PDU1381</f>
        <v>2000000</v>
      </c>
      <c r="PDX1381" s="84">
        <f>PDT1381+PDP1381</f>
        <v>3000000</v>
      </c>
      <c r="PEC1381" s="84" t="s">
        <v>5395</v>
      </c>
      <c r="PED1381" s="84">
        <v>454</v>
      </c>
      <c r="PEE1381" s="84" t="s">
        <v>3803</v>
      </c>
      <c r="PEF1381" s="84">
        <v>1000000</v>
      </c>
      <c r="PEH1381" s="84">
        <f>PEG1381/PEF1381</f>
        <v>0</v>
      </c>
      <c r="PEI1381" s="84">
        <f>PEF1381-PEG1381</f>
        <v>1000000</v>
      </c>
      <c r="PEJ1381" s="84">
        <v>2000000</v>
      </c>
      <c r="PEK1381" s="84">
        <v>0</v>
      </c>
      <c r="PEL1381" s="84">
        <f>PEK1381/PEJ1381</f>
        <v>0</v>
      </c>
      <c r="PEM1381" s="84">
        <f>PEJ1381-PEK1381</f>
        <v>2000000</v>
      </c>
      <c r="PEN1381" s="84">
        <f>PEJ1381+PEF1381</f>
        <v>3000000</v>
      </c>
      <c r="PES1381" s="84" t="s">
        <v>5395</v>
      </c>
      <c r="PET1381" s="84">
        <v>454</v>
      </c>
      <c r="PEU1381" s="84" t="s">
        <v>3803</v>
      </c>
      <c r="PEV1381" s="84">
        <v>1000000</v>
      </c>
      <c r="PEX1381" s="84">
        <f>PEW1381/PEV1381</f>
        <v>0</v>
      </c>
      <c r="PEY1381" s="84">
        <f>PEV1381-PEW1381</f>
        <v>1000000</v>
      </c>
      <c r="PEZ1381" s="84">
        <v>2000000</v>
      </c>
      <c r="PFA1381" s="84">
        <v>0</v>
      </c>
      <c r="PFB1381" s="84">
        <f>PFA1381/PEZ1381</f>
        <v>0</v>
      </c>
      <c r="PFC1381" s="84">
        <f>PEZ1381-PFA1381</f>
        <v>2000000</v>
      </c>
      <c r="PFD1381" s="84">
        <f>PEZ1381+PEV1381</f>
        <v>3000000</v>
      </c>
      <c r="PFI1381" s="84" t="s">
        <v>5395</v>
      </c>
      <c r="PFJ1381" s="84">
        <v>454</v>
      </c>
      <c r="PFK1381" s="84" t="s">
        <v>3803</v>
      </c>
      <c r="PFL1381" s="84">
        <v>1000000</v>
      </c>
      <c r="PFN1381" s="84">
        <f>PFM1381/PFL1381</f>
        <v>0</v>
      </c>
      <c r="PFO1381" s="84">
        <f>PFL1381-PFM1381</f>
        <v>1000000</v>
      </c>
      <c r="PFP1381" s="84">
        <v>2000000</v>
      </c>
      <c r="PFQ1381" s="84">
        <v>0</v>
      </c>
      <c r="PFR1381" s="84">
        <f>PFQ1381/PFP1381</f>
        <v>0</v>
      </c>
      <c r="PFS1381" s="84">
        <f>PFP1381-PFQ1381</f>
        <v>2000000</v>
      </c>
      <c r="PFT1381" s="84">
        <f>PFP1381+PFL1381</f>
        <v>3000000</v>
      </c>
      <c r="PFY1381" s="84" t="s">
        <v>5395</v>
      </c>
      <c r="PFZ1381" s="84">
        <v>454</v>
      </c>
      <c r="PGA1381" s="84" t="s">
        <v>3803</v>
      </c>
      <c r="PGB1381" s="84">
        <v>1000000</v>
      </c>
      <c r="PGD1381" s="84">
        <f>PGC1381/PGB1381</f>
        <v>0</v>
      </c>
      <c r="PGE1381" s="84">
        <f>PGB1381-PGC1381</f>
        <v>1000000</v>
      </c>
      <c r="PGF1381" s="84">
        <v>2000000</v>
      </c>
      <c r="PGG1381" s="84">
        <v>0</v>
      </c>
      <c r="PGH1381" s="84">
        <f>PGG1381/PGF1381</f>
        <v>0</v>
      </c>
      <c r="PGI1381" s="84">
        <f>PGF1381-PGG1381</f>
        <v>2000000</v>
      </c>
      <c r="PGJ1381" s="84">
        <f>PGF1381+PGB1381</f>
        <v>3000000</v>
      </c>
      <c r="PGO1381" s="84" t="s">
        <v>5395</v>
      </c>
      <c r="PGP1381" s="84">
        <v>454</v>
      </c>
      <c r="PGQ1381" s="84" t="s">
        <v>3803</v>
      </c>
      <c r="PGR1381" s="84">
        <v>1000000</v>
      </c>
      <c r="PGT1381" s="84">
        <f>PGS1381/PGR1381</f>
        <v>0</v>
      </c>
      <c r="PGU1381" s="84">
        <f>PGR1381-PGS1381</f>
        <v>1000000</v>
      </c>
      <c r="PGV1381" s="84">
        <v>2000000</v>
      </c>
      <c r="PGW1381" s="84">
        <v>0</v>
      </c>
      <c r="PGX1381" s="84">
        <f>PGW1381/PGV1381</f>
        <v>0</v>
      </c>
      <c r="PGY1381" s="84">
        <f>PGV1381-PGW1381</f>
        <v>2000000</v>
      </c>
      <c r="PGZ1381" s="84">
        <f>PGV1381+PGR1381</f>
        <v>3000000</v>
      </c>
      <c r="PHE1381" s="84" t="s">
        <v>5395</v>
      </c>
      <c r="PHF1381" s="84">
        <v>454</v>
      </c>
      <c r="PHG1381" s="84" t="s">
        <v>3803</v>
      </c>
      <c r="PHH1381" s="84">
        <v>1000000</v>
      </c>
      <c r="PHJ1381" s="84">
        <f>PHI1381/PHH1381</f>
        <v>0</v>
      </c>
      <c r="PHK1381" s="84">
        <f>PHH1381-PHI1381</f>
        <v>1000000</v>
      </c>
      <c r="PHL1381" s="84">
        <v>2000000</v>
      </c>
      <c r="PHM1381" s="84">
        <v>0</v>
      </c>
      <c r="PHN1381" s="84">
        <f>PHM1381/PHL1381</f>
        <v>0</v>
      </c>
      <c r="PHO1381" s="84">
        <f>PHL1381-PHM1381</f>
        <v>2000000</v>
      </c>
      <c r="PHP1381" s="84">
        <f>PHL1381+PHH1381</f>
        <v>3000000</v>
      </c>
      <c r="PHU1381" s="84" t="s">
        <v>5395</v>
      </c>
      <c r="PHV1381" s="84">
        <v>454</v>
      </c>
      <c r="PHW1381" s="84" t="s">
        <v>3803</v>
      </c>
      <c r="PHX1381" s="84">
        <v>1000000</v>
      </c>
      <c r="PHZ1381" s="84">
        <f>PHY1381/PHX1381</f>
        <v>0</v>
      </c>
      <c r="PIA1381" s="84">
        <f>PHX1381-PHY1381</f>
        <v>1000000</v>
      </c>
      <c r="PIB1381" s="84">
        <v>2000000</v>
      </c>
      <c r="PIC1381" s="84">
        <v>0</v>
      </c>
      <c r="PID1381" s="84">
        <f>PIC1381/PIB1381</f>
        <v>0</v>
      </c>
      <c r="PIE1381" s="84">
        <f>PIB1381-PIC1381</f>
        <v>2000000</v>
      </c>
      <c r="PIF1381" s="84">
        <f>PIB1381+PHX1381</f>
        <v>3000000</v>
      </c>
      <c r="PIK1381" s="84" t="s">
        <v>5395</v>
      </c>
      <c r="PIL1381" s="84">
        <v>454</v>
      </c>
      <c r="PIM1381" s="84" t="s">
        <v>3803</v>
      </c>
      <c r="PIN1381" s="84">
        <v>1000000</v>
      </c>
      <c r="PIP1381" s="84">
        <f>PIO1381/PIN1381</f>
        <v>0</v>
      </c>
      <c r="PIQ1381" s="84">
        <f>PIN1381-PIO1381</f>
        <v>1000000</v>
      </c>
      <c r="PIR1381" s="84">
        <v>2000000</v>
      </c>
      <c r="PIS1381" s="84">
        <v>0</v>
      </c>
      <c r="PIT1381" s="84">
        <f>PIS1381/PIR1381</f>
        <v>0</v>
      </c>
      <c r="PIU1381" s="84">
        <f>PIR1381-PIS1381</f>
        <v>2000000</v>
      </c>
      <c r="PIV1381" s="84">
        <f>PIR1381+PIN1381</f>
        <v>3000000</v>
      </c>
      <c r="PJA1381" s="84" t="s">
        <v>5395</v>
      </c>
      <c r="PJB1381" s="84">
        <v>454</v>
      </c>
      <c r="PJC1381" s="84" t="s">
        <v>3803</v>
      </c>
      <c r="PJD1381" s="84">
        <v>1000000</v>
      </c>
      <c r="PJF1381" s="84">
        <f>PJE1381/PJD1381</f>
        <v>0</v>
      </c>
      <c r="PJG1381" s="84">
        <f>PJD1381-PJE1381</f>
        <v>1000000</v>
      </c>
      <c r="PJH1381" s="84">
        <v>2000000</v>
      </c>
      <c r="PJI1381" s="84">
        <v>0</v>
      </c>
      <c r="PJJ1381" s="84">
        <f>PJI1381/PJH1381</f>
        <v>0</v>
      </c>
      <c r="PJK1381" s="84">
        <f>PJH1381-PJI1381</f>
        <v>2000000</v>
      </c>
      <c r="PJL1381" s="84">
        <f>PJH1381+PJD1381</f>
        <v>3000000</v>
      </c>
      <c r="PJQ1381" s="84" t="s">
        <v>5395</v>
      </c>
      <c r="PJR1381" s="84">
        <v>454</v>
      </c>
      <c r="PJS1381" s="84" t="s">
        <v>3803</v>
      </c>
      <c r="PJT1381" s="84">
        <v>1000000</v>
      </c>
      <c r="PJV1381" s="84">
        <f>PJU1381/PJT1381</f>
        <v>0</v>
      </c>
      <c r="PJW1381" s="84">
        <f>PJT1381-PJU1381</f>
        <v>1000000</v>
      </c>
      <c r="PJX1381" s="84">
        <v>2000000</v>
      </c>
      <c r="PJY1381" s="84">
        <v>0</v>
      </c>
      <c r="PJZ1381" s="84">
        <f>PJY1381/PJX1381</f>
        <v>0</v>
      </c>
      <c r="PKA1381" s="84">
        <f>PJX1381-PJY1381</f>
        <v>2000000</v>
      </c>
      <c r="PKB1381" s="84">
        <f>PJX1381+PJT1381</f>
        <v>3000000</v>
      </c>
      <c r="PKG1381" s="84" t="s">
        <v>5395</v>
      </c>
      <c r="PKH1381" s="84">
        <v>454</v>
      </c>
      <c r="PKI1381" s="84" t="s">
        <v>3803</v>
      </c>
      <c r="PKJ1381" s="84">
        <v>1000000</v>
      </c>
      <c r="PKL1381" s="84">
        <f>PKK1381/PKJ1381</f>
        <v>0</v>
      </c>
      <c r="PKM1381" s="84">
        <f>PKJ1381-PKK1381</f>
        <v>1000000</v>
      </c>
      <c r="PKN1381" s="84">
        <v>2000000</v>
      </c>
      <c r="PKO1381" s="84">
        <v>0</v>
      </c>
      <c r="PKP1381" s="84">
        <f>PKO1381/PKN1381</f>
        <v>0</v>
      </c>
      <c r="PKQ1381" s="84">
        <f>PKN1381-PKO1381</f>
        <v>2000000</v>
      </c>
      <c r="PKR1381" s="84">
        <f>PKN1381+PKJ1381</f>
        <v>3000000</v>
      </c>
      <c r="PKW1381" s="84" t="s">
        <v>5395</v>
      </c>
      <c r="PKX1381" s="84">
        <v>454</v>
      </c>
      <c r="PKY1381" s="84" t="s">
        <v>3803</v>
      </c>
      <c r="PKZ1381" s="84">
        <v>1000000</v>
      </c>
      <c r="PLB1381" s="84">
        <f>PLA1381/PKZ1381</f>
        <v>0</v>
      </c>
      <c r="PLC1381" s="84">
        <f>PKZ1381-PLA1381</f>
        <v>1000000</v>
      </c>
      <c r="PLD1381" s="84">
        <v>2000000</v>
      </c>
      <c r="PLE1381" s="84">
        <v>0</v>
      </c>
      <c r="PLF1381" s="84">
        <f>PLE1381/PLD1381</f>
        <v>0</v>
      </c>
      <c r="PLG1381" s="84">
        <f>PLD1381-PLE1381</f>
        <v>2000000</v>
      </c>
      <c r="PLH1381" s="84">
        <f>PLD1381+PKZ1381</f>
        <v>3000000</v>
      </c>
      <c r="PLM1381" s="84" t="s">
        <v>5395</v>
      </c>
      <c r="PLN1381" s="84">
        <v>454</v>
      </c>
      <c r="PLO1381" s="84" t="s">
        <v>3803</v>
      </c>
      <c r="PLP1381" s="84">
        <v>1000000</v>
      </c>
      <c r="PLR1381" s="84">
        <f>PLQ1381/PLP1381</f>
        <v>0</v>
      </c>
      <c r="PLS1381" s="84">
        <f>PLP1381-PLQ1381</f>
        <v>1000000</v>
      </c>
      <c r="PLT1381" s="84">
        <v>2000000</v>
      </c>
      <c r="PLU1381" s="84">
        <v>0</v>
      </c>
      <c r="PLV1381" s="84">
        <f>PLU1381/PLT1381</f>
        <v>0</v>
      </c>
      <c r="PLW1381" s="84">
        <f>PLT1381-PLU1381</f>
        <v>2000000</v>
      </c>
      <c r="PLX1381" s="84">
        <f>PLT1381+PLP1381</f>
        <v>3000000</v>
      </c>
      <c r="PMC1381" s="84" t="s">
        <v>5395</v>
      </c>
      <c r="PMD1381" s="84">
        <v>454</v>
      </c>
      <c r="PME1381" s="84" t="s">
        <v>3803</v>
      </c>
      <c r="PMF1381" s="84">
        <v>1000000</v>
      </c>
      <c r="PMH1381" s="84">
        <f>PMG1381/PMF1381</f>
        <v>0</v>
      </c>
      <c r="PMI1381" s="84">
        <f>PMF1381-PMG1381</f>
        <v>1000000</v>
      </c>
      <c r="PMJ1381" s="84">
        <v>2000000</v>
      </c>
      <c r="PMK1381" s="84">
        <v>0</v>
      </c>
      <c r="PML1381" s="84">
        <f>PMK1381/PMJ1381</f>
        <v>0</v>
      </c>
      <c r="PMM1381" s="84">
        <f>PMJ1381-PMK1381</f>
        <v>2000000</v>
      </c>
      <c r="PMN1381" s="84">
        <f>PMJ1381+PMF1381</f>
        <v>3000000</v>
      </c>
      <c r="PMS1381" s="84" t="s">
        <v>5395</v>
      </c>
      <c r="PMT1381" s="84">
        <v>454</v>
      </c>
      <c r="PMU1381" s="84" t="s">
        <v>3803</v>
      </c>
      <c r="PMV1381" s="84">
        <v>1000000</v>
      </c>
      <c r="PMX1381" s="84">
        <f>PMW1381/PMV1381</f>
        <v>0</v>
      </c>
      <c r="PMY1381" s="84">
        <f>PMV1381-PMW1381</f>
        <v>1000000</v>
      </c>
      <c r="PMZ1381" s="84">
        <v>2000000</v>
      </c>
      <c r="PNA1381" s="84">
        <v>0</v>
      </c>
      <c r="PNB1381" s="84">
        <f>PNA1381/PMZ1381</f>
        <v>0</v>
      </c>
      <c r="PNC1381" s="84">
        <f>PMZ1381-PNA1381</f>
        <v>2000000</v>
      </c>
      <c r="PND1381" s="84">
        <f>PMZ1381+PMV1381</f>
        <v>3000000</v>
      </c>
      <c r="PNI1381" s="84" t="s">
        <v>5395</v>
      </c>
      <c r="PNJ1381" s="84">
        <v>454</v>
      </c>
      <c r="PNK1381" s="84" t="s">
        <v>3803</v>
      </c>
      <c r="PNL1381" s="84">
        <v>1000000</v>
      </c>
      <c r="PNN1381" s="84">
        <f>PNM1381/PNL1381</f>
        <v>0</v>
      </c>
      <c r="PNO1381" s="84">
        <f>PNL1381-PNM1381</f>
        <v>1000000</v>
      </c>
      <c r="PNP1381" s="84">
        <v>2000000</v>
      </c>
      <c r="PNQ1381" s="84">
        <v>0</v>
      </c>
      <c r="PNR1381" s="84">
        <f>PNQ1381/PNP1381</f>
        <v>0</v>
      </c>
      <c r="PNS1381" s="84">
        <f>PNP1381-PNQ1381</f>
        <v>2000000</v>
      </c>
      <c r="PNT1381" s="84">
        <f>PNP1381+PNL1381</f>
        <v>3000000</v>
      </c>
      <c r="PNY1381" s="84" t="s">
        <v>5395</v>
      </c>
      <c r="PNZ1381" s="84">
        <v>454</v>
      </c>
      <c r="POA1381" s="84" t="s">
        <v>3803</v>
      </c>
      <c r="POB1381" s="84">
        <v>1000000</v>
      </c>
      <c r="POD1381" s="84">
        <f>POC1381/POB1381</f>
        <v>0</v>
      </c>
      <c r="POE1381" s="84">
        <f>POB1381-POC1381</f>
        <v>1000000</v>
      </c>
      <c r="POF1381" s="84">
        <v>2000000</v>
      </c>
      <c r="POG1381" s="84">
        <v>0</v>
      </c>
      <c r="POH1381" s="84">
        <f>POG1381/POF1381</f>
        <v>0</v>
      </c>
      <c r="POI1381" s="84">
        <f>POF1381-POG1381</f>
        <v>2000000</v>
      </c>
      <c r="POJ1381" s="84">
        <f>POF1381+POB1381</f>
        <v>3000000</v>
      </c>
      <c r="POO1381" s="84" t="s">
        <v>5395</v>
      </c>
      <c r="POP1381" s="84">
        <v>454</v>
      </c>
      <c r="POQ1381" s="84" t="s">
        <v>3803</v>
      </c>
      <c r="POR1381" s="84">
        <v>1000000</v>
      </c>
      <c r="POT1381" s="84">
        <f>POS1381/POR1381</f>
        <v>0</v>
      </c>
      <c r="POU1381" s="84">
        <f>POR1381-POS1381</f>
        <v>1000000</v>
      </c>
      <c r="POV1381" s="84">
        <v>2000000</v>
      </c>
      <c r="POW1381" s="84">
        <v>0</v>
      </c>
      <c r="POX1381" s="84">
        <f>POW1381/POV1381</f>
        <v>0</v>
      </c>
      <c r="POY1381" s="84">
        <f>POV1381-POW1381</f>
        <v>2000000</v>
      </c>
      <c r="POZ1381" s="84">
        <f>POV1381+POR1381</f>
        <v>3000000</v>
      </c>
      <c r="PPE1381" s="84" t="s">
        <v>5395</v>
      </c>
      <c r="PPF1381" s="84">
        <v>454</v>
      </c>
      <c r="PPG1381" s="84" t="s">
        <v>3803</v>
      </c>
      <c r="PPH1381" s="84">
        <v>1000000</v>
      </c>
      <c r="PPJ1381" s="84">
        <f>PPI1381/PPH1381</f>
        <v>0</v>
      </c>
      <c r="PPK1381" s="84">
        <f>PPH1381-PPI1381</f>
        <v>1000000</v>
      </c>
      <c r="PPL1381" s="84">
        <v>2000000</v>
      </c>
      <c r="PPM1381" s="84">
        <v>0</v>
      </c>
      <c r="PPN1381" s="84">
        <f>PPM1381/PPL1381</f>
        <v>0</v>
      </c>
      <c r="PPO1381" s="84">
        <f>PPL1381-PPM1381</f>
        <v>2000000</v>
      </c>
      <c r="PPP1381" s="84">
        <f>PPL1381+PPH1381</f>
        <v>3000000</v>
      </c>
      <c r="PPU1381" s="84" t="s">
        <v>5395</v>
      </c>
      <c r="PPV1381" s="84">
        <v>454</v>
      </c>
      <c r="PPW1381" s="84" t="s">
        <v>3803</v>
      </c>
      <c r="PPX1381" s="84">
        <v>1000000</v>
      </c>
      <c r="PPZ1381" s="84">
        <f>PPY1381/PPX1381</f>
        <v>0</v>
      </c>
      <c r="PQA1381" s="84">
        <f>PPX1381-PPY1381</f>
        <v>1000000</v>
      </c>
      <c r="PQB1381" s="84">
        <v>2000000</v>
      </c>
      <c r="PQC1381" s="84">
        <v>0</v>
      </c>
      <c r="PQD1381" s="84">
        <f>PQC1381/PQB1381</f>
        <v>0</v>
      </c>
      <c r="PQE1381" s="84">
        <f>PQB1381-PQC1381</f>
        <v>2000000</v>
      </c>
      <c r="PQF1381" s="84">
        <f>PQB1381+PPX1381</f>
        <v>3000000</v>
      </c>
      <c r="PQK1381" s="84" t="s">
        <v>5395</v>
      </c>
      <c r="PQL1381" s="84">
        <v>454</v>
      </c>
      <c r="PQM1381" s="84" t="s">
        <v>3803</v>
      </c>
      <c r="PQN1381" s="84">
        <v>1000000</v>
      </c>
      <c r="PQP1381" s="84">
        <f>PQO1381/PQN1381</f>
        <v>0</v>
      </c>
      <c r="PQQ1381" s="84">
        <f>PQN1381-PQO1381</f>
        <v>1000000</v>
      </c>
      <c r="PQR1381" s="84">
        <v>2000000</v>
      </c>
      <c r="PQS1381" s="84">
        <v>0</v>
      </c>
      <c r="PQT1381" s="84">
        <f>PQS1381/PQR1381</f>
        <v>0</v>
      </c>
      <c r="PQU1381" s="84">
        <f>PQR1381-PQS1381</f>
        <v>2000000</v>
      </c>
      <c r="PQV1381" s="84">
        <f>PQR1381+PQN1381</f>
        <v>3000000</v>
      </c>
      <c r="PRA1381" s="84" t="s">
        <v>5395</v>
      </c>
      <c r="PRB1381" s="84">
        <v>454</v>
      </c>
      <c r="PRC1381" s="84" t="s">
        <v>3803</v>
      </c>
      <c r="PRD1381" s="84">
        <v>1000000</v>
      </c>
      <c r="PRF1381" s="84">
        <f>PRE1381/PRD1381</f>
        <v>0</v>
      </c>
      <c r="PRG1381" s="84">
        <f>PRD1381-PRE1381</f>
        <v>1000000</v>
      </c>
      <c r="PRH1381" s="84">
        <v>2000000</v>
      </c>
      <c r="PRI1381" s="84">
        <v>0</v>
      </c>
      <c r="PRJ1381" s="84">
        <f>PRI1381/PRH1381</f>
        <v>0</v>
      </c>
      <c r="PRK1381" s="84">
        <f>PRH1381-PRI1381</f>
        <v>2000000</v>
      </c>
      <c r="PRL1381" s="84">
        <f>PRH1381+PRD1381</f>
        <v>3000000</v>
      </c>
      <c r="PRQ1381" s="84" t="s">
        <v>5395</v>
      </c>
      <c r="PRR1381" s="84">
        <v>454</v>
      </c>
      <c r="PRS1381" s="84" t="s">
        <v>3803</v>
      </c>
      <c r="PRT1381" s="84">
        <v>1000000</v>
      </c>
      <c r="PRV1381" s="84">
        <f>PRU1381/PRT1381</f>
        <v>0</v>
      </c>
      <c r="PRW1381" s="84">
        <f>PRT1381-PRU1381</f>
        <v>1000000</v>
      </c>
      <c r="PRX1381" s="84">
        <v>2000000</v>
      </c>
      <c r="PRY1381" s="84">
        <v>0</v>
      </c>
      <c r="PRZ1381" s="84">
        <f>PRY1381/PRX1381</f>
        <v>0</v>
      </c>
      <c r="PSA1381" s="84">
        <f>PRX1381-PRY1381</f>
        <v>2000000</v>
      </c>
      <c r="PSB1381" s="84">
        <f>PRX1381+PRT1381</f>
        <v>3000000</v>
      </c>
      <c r="PSG1381" s="84" t="s">
        <v>5395</v>
      </c>
      <c r="PSH1381" s="84">
        <v>454</v>
      </c>
      <c r="PSI1381" s="84" t="s">
        <v>3803</v>
      </c>
      <c r="PSJ1381" s="84">
        <v>1000000</v>
      </c>
      <c r="PSL1381" s="84">
        <f>PSK1381/PSJ1381</f>
        <v>0</v>
      </c>
      <c r="PSM1381" s="84">
        <f>PSJ1381-PSK1381</f>
        <v>1000000</v>
      </c>
      <c r="PSN1381" s="84">
        <v>2000000</v>
      </c>
      <c r="PSO1381" s="84">
        <v>0</v>
      </c>
      <c r="PSP1381" s="84">
        <f>PSO1381/PSN1381</f>
        <v>0</v>
      </c>
      <c r="PSQ1381" s="84">
        <f>PSN1381-PSO1381</f>
        <v>2000000</v>
      </c>
      <c r="PSR1381" s="84">
        <f>PSN1381+PSJ1381</f>
        <v>3000000</v>
      </c>
      <c r="PSW1381" s="84" t="s">
        <v>5395</v>
      </c>
      <c r="PSX1381" s="84">
        <v>454</v>
      </c>
      <c r="PSY1381" s="84" t="s">
        <v>3803</v>
      </c>
      <c r="PSZ1381" s="84">
        <v>1000000</v>
      </c>
      <c r="PTB1381" s="84">
        <f>PTA1381/PSZ1381</f>
        <v>0</v>
      </c>
      <c r="PTC1381" s="84">
        <f>PSZ1381-PTA1381</f>
        <v>1000000</v>
      </c>
      <c r="PTD1381" s="84">
        <v>2000000</v>
      </c>
      <c r="PTE1381" s="84">
        <v>0</v>
      </c>
      <c r="PTF1381" s="84">
        <f>PTE1381/PTD1381</f>
        <v>0</v>
      </c>
      <c r="PTG1381" s="84">
        <f>PTD1381-PTE1381</f>
        <v>2000000</v>
      </c>
      <c r="PTH1381" s="84">
        <f>PTD1381+PSZ1381</f>
        <v>3000000</v>
      </c>
      <c r="PTM1381" s="84" t="s">
        <v>5395</v>
      </c>
      <c r="PTN1381" s="84">
        <v>454</v>
      </c>
      <c r="PTO1381" s="84" t="s">
        <v>3803</v>
      </c>
      <c r="PTP1381" s="84">
        <v>1000000</v>
      </c>
      <c r="PTR1381" s="84">
        <f>PTQ1381/PTP1381</f>
        <v>0</v>
      </c>
      <c r="PTS1381" s="84">
        <f>PTP1381-PTQ1381</f>
        <v>1000000</v>
      </c>
      <c r="PTT1381" s="84">
        <v>2000000</v>
      </c>
      <c r="PTU1381" s="84">
        <v>0</v>
      </c>
      <c r="PTV1381" s="84">
        <f>PTU1381/PTT1381</f>
        <v>0</v>
      </c>
      <c r="PTW1381" s="84">
        <f>PTT1381-PTU1381</f>
        <v>2000000</v>
      </c>
      <c r="PTX1381" s="84">
        <f>PTT1381+PTP1381</f>
        <v>3000000</v>
      </c>
      <c r="PUC1381" s="84" t="s">
        <v>5395</v>
      </c>
      <c r="PUD1381" s="84">
        <v>454</v>
      </c>
      <c r="PUE1381" s="84" t="s">
        <v>3803</v>
      </c>
      <c r="PUF1381" s="84">
        <v>1000000</v>
      </c>
      <c r="PUH1381" s="84">
        <f>PUG1381/PUF1381</f>
        <v>0</v>
      </c>
      <c r="PUI1381" s="84">
        <f>PUF1381-PUG1381</f>
        <v>1000000</v>
      </c>
      <c r="PUJ1381" s="84">
        <v>2000000</v>
      </c>
      <c r="PUK1381" s="84">
        <v>0</v>
      </c>
      <c r="PUL1381" s="84">
        <f>PUK1381/PUJ1381</f>
        <v>0</v>
      </c>
      <c r="PUM1381" s="84">
        <f>PUJ1381-PUK1381</f>
        <v>2000000</v>
      </c>
      <c r="PUN1381" s="84">
        <f>PUJ1381+PUF1381</f>
        <v>3000000</v>
      </c>
      <c r="PUS1381" s="84" t="s">
        <v>5395</v>
      </c>
      <c r="PUT1381" s="84">
        <v>454</v>
      </c>
      <c r="PUU1381" s="84" t="s">
        <v>3803</v>
      </c>
      <c r="PUV1381" s="84">
        <v>1000000</v>
      </c>
      <c r="PUX1381" s="84">
        <f>PUW1381/PUV1381</f>
        <v>0</v>
      </c>
      <c r="PUY1381" s="84">
        <f>PUV1381-PUW1381</f>
        <v>1000000</v>
      </c>
      <c r="PUZ1381" s="84">
        <v>2000000</v>
      </c>
      <c r="PVA1381" s="84">
        <v>0</v>
      </c>
      <c r="PVB1381" s="84">
        <f>PVA1381/PUZ1381</f>
        <v>0</v>
      </c>
      <c r="PVC1381" s="84">
        <f>PUZ1381-PVA1381</f>
        <v>2000000</v>
      </c>
      <c r="PVD1381" s="84">
        <f>PUZ1381+PUV1381</f>
        <v>3000000</v>
      </c>
      <c r="PVI1381" s="84" t="s">
        <v>5395</v>
      </c>
      <c r="PVJ1381" s="84">
        <v>454</v>
      </c>
      <c r="PVK1381" s="84" t="s">
        <v>3803</v>
      </c>
      <c r="PVL1381" s="84">
        <v>1000000</v>
      </c>
      <c r="PVN1381" s="84">
        <f>PVM1381/PVL1381</f>
        <v>0</v>
      </c>
      <c r="PVO1381" s="84">
        <f>PVL1381-PVM1381</f>
        <v>1000000</v>
      </c>
      <c r="PVP1381" s="84">
        <v>2000000</v>
      </c>
      <c r="PVQ1381" s="84">
        <v>0</v>
      </c>
      <c r="PVR1381" s="84">
        <f>PVQ1381/PVP1381</f>
        <v>0</v>
      </c>
      <c r="PVS1381" s="84">
        <f>PVP1381-PVQ1381</f>
        <v>2000000</v>
      </c>
      <c r="PVT1381" s="84">
        <f>PVP1381+PVL1381</f>
        <v>3000000</v>
      </c>
      <c r="PVY1381" s="84" t="s">
        <v>5395</v>
      </c>
      <c r="PVZ1381" s="84">
        <v>454</v>
      </c>
      <c r="PWA1381" s="84" t="s">
        <v>3803</v>
      </c>
      <c r="PWB1381" s="84">
        <v>1000000</v>
      </c>
      <c r="PWD1381" s="84">
        <f>PWC1381/PWB1381</f>
        <v>0</v>
      </c>
      <c r="PWE1381" s="84">
        <f>PWB1381-PWC1381</f>
        <v>1000000</v>
      </c>
      <c r="PWF1381" s="84">
        <v>2000000</v>
      </c>
      <c r="PWG1381" s="84">
        <v>0</v>
      </c>
      <c r="PWH1381" s="84">
        <f>PWG1381/PWF1381</f>
        <v>0</v>
      </c>
      <c r="PWI1381" s="84">
        <f>PWF1381-PWG1381</f>
        <v>2000000</v>
      </c>
      <c r="PWJ1381" s="84">
        <f>PWF1381+PWB1381</f>
        <v>3000000</v>
      </c>
      <c r="PWO1381" s="84" t="s">
        <v>5395</v>
      </c>
      <c r="PWP1381" s="84">
        <v>454</v>
      </c>
      <c r="PWQ1381" s="84" t="s">
        <v>3803</v>
      </c>
      <c r="PWR1381" s="84">
        <v>1000000</v>
      </c>
      <c r="PWT1381" s="84">
        <f>PWS1381/PWR1381</f>
        <v>0</v>
      </c>
      <c r="PWU1381" s="84">
        <f>PWR1381-PWS1381</f>
        <v>1000000</v>
      </c>
      <c r="PWV1381" s="84">
        <v>2000000</v>
      </c>
      <c r="PWW1381" s="84">
        <v>0</v>
      </c>
      <c r="PWX1381" s="84">
        <f>PWW1381/PWV1381</f>
        <v>0</v>
      </c>
      <c r="PWY1381" s="84">
        <f>PWV1381-PWW1381</f>
        <v>2000000</v>
      </c>
      <c r="PWZ1381" s="84">
        <f>PWV1381+PWR1381</f>
        <v>3000000</v>
      </c>
      <c r="PXE1381" s="84" t="s">
        <v>5395</v>
      </c>
      <c r="PXF1381" s="84">
        <v>454</v>
      </c>
      <c r="PXG1381" s="84" t="s">
        <v>3803</v>
      </c>
      <c r="PXH1381" s="84">
        <v>1000000</v>
      </c>
      <c r="PXJ1381" s="84">
        <f>PXI1381/PXH1381</f>
        <v>0</v>
      </c>
      <c r="PXK1381" s="84">
        <f>PXH1381-PXI1381</f>
        <v>1000000</v>
      </c>
      <c r="PXL1381" s="84">
        <v>2000000</v>
      </c>
      <c r="PXM1381" s="84">
        <v>0</v>
      </c>
      <c r="PXN1381" s="84">
        <f>PXM1381/PXL1381</f>
        <v>0</v>
      </c>
      <c r="PXO1381" s="84">
        <f>PXL1381-PXM1381</f>
        <v>2000000</v>
      </c>
      <c r="PXP1381" s="84">
        <f>PXL1381+PXH1381</f>
        <v>3000000</v>
      </c>
      <c r="PXU1381" s="84" t="s">
        <v>5395</v>
      </c>
      <c r="PXV1381" s="84">
        <v>454</v>
      </c>
      <c r="PXW1381" s="84" t="s">
        <v>3803</v>
      </c>
      <c r="PXX1381" s="84">
        <v>1000000</v>
      </c>
      <c r="PXZ1381" s="84">
        <f>PXY1381/PXX1381</f>
        <v>0</v>
      </c>
      <c r="PYA1381" s="84">
        <f>PXX1381-PXY1381</f>
        <v>1000000</v>
      </c>
      <c r="PYB1381" s="84">
        <v>2000000</v>
      </c>
      <c r="PYC1381" s="84">
        <v>0</v>
      </c>
      <c r="PYD1381" s="84">
        <f>PYC1381/PYB1381</f>
        <v>0</v>
      </c>
      <c r="PYE1381" s="84">
        <f>PYB1381-PYC1381</f>
        <v>2000000</v>
      </c>
      <c r="PYF1381" s="84">
        <f>PYB1381+PXX1381</f>
        <v>3000000</v>
      </c>
      <c r="PYK1381" s="84" t="s">
        <v>5395</v>
      </c>
      <c r="PYL1381" s="84">
        <v>454</v>
      </c>
      <c r="PYM1381" s="84" t="s">
        <v>3803</v>
      </c>
      <c r="PYN1381" s="84">
        <v>1000000</v>
      </c>
      <c r="PYP1381" s="84">
        <f>PYO1381/PYN1381</f>
        <v>0</v>
      </c>
      <c r="PYQ1381" s="84">
        <f>PYN1381-PYO1381</f>
        <v>1000000</v>
      </c>
      <c r="PYR1381" s="84">
        <v>2000000</v>
      </c>
      <c r="PYS1381" s="84">
        <v>0</v>
      </c>
      <c r="PYT1381" s="84">
        <f>PYS1381/PYR1381</f>
        <v>0</v>
      </c>
      <c r="PYU1381" s="84">
        <f>PYR1381-PYS1381</f>
        <v>2000000</v>
      </c>
      <c r="PYV1381" s="84">
        <f>PYR1381+PYN1381</f>
        <v>3000000</v>
      </c>
      <c r="PZA1381" s="84" t="s">
        <v>5395</v>
      </c>
      <c r="PZB1381" s="84">
        <v>454</v>
      </c>
      <c r="PZC1381" s="84" t="s">
        <v>3803</v>
      </c>
      <c r="PZD1381" s="84">
        <v>1000000</v>
      </c>
      <c r="PZF1381" s="84">
        <f>PZE1381/PZD1381</f>
        <v>0</v>
      </c>
      <c r="PZG1381" s="84">
        <f>PZD1381-PZE1381</f>
        <v>1000000</v>
      </c>
      <c r="PZH1381" s="84">
        <v>2000000</v>
      </c>
      <c r="PZI1381" s="84">
        <v>0</v>
      </c>
      <c r="PZJ1381" s="84">
        <f>PZI1381/PZH1381</f>
        <v>0</v>
      </c>
      <c r="PZK1381" s="84">
        <f>PZH1381-PZI1381</f>
        <v>2000000</v>
      </c>
      <c r="PZL1381" s="84">
        <f>PZH1381+PZD1381</f>
        <v>3000000</v>
      </c>
      <c r="PZQ1381" s="84" t="s">
        <v>5395</v>
      </c>
      <c r="PZR1381" s="84">
        <v>454</v>
      </c>
      <c r="PZS1381" s="84" t="s">
        <v>3803</v>
      </c>
      <c r="PZT1381" s="84">
        <v>1000000</v>
      </c>
      <c r="PZV1381" s="84">
        <f>PZU1381/PZT1381</f>
        <v>0</v>
      </c>
      <c r="PZW1381" s="84">
        <f>PZT1381-PZU1381</f>
        <v>1000000</v>
      </c>
      <c r="PZX1381" s="84">
        <v>2000000</v>
      </c>
      <c r="PZY1381" s="84">
        <v>0</v>
      </c>
      <c r="PZZ1381" s="84">
        <f>PZY1381/PZX1381</f>
        <v>0</v>
      </c>
      <c r="QAA1381" s="84">
        <f>PZX1381-PZY1381</f>
        <v>2000000</v>
      </c>
      <c r="QAB1381" s="84">
        <f>PZX1381+PZT1381</f>
        <v>3000000</v>
      </c>
      <c r="QAG1381" s="84" t="s">
        <v>5395</v>
      </c>
      <c r="QAH1381" s="84">
        <v>454</v>
      </c>
      <c r="QAI1381" s="84" t="s">
        <v>3803</v>
      </c>
      <c r="QAJ1381" s="84">
        <v>1000000</v>
      </c>
      <c r="QAL1381" s="84">
        <f>QAK1381/QAJ1381</f>
        <v>0</v>
      </c>
      <c r="QAM1381" s="84">
        <f>QAJ1381-QAK1381</f>
        <v>1000000</v>
      </c>
      <c r="QAN1381" s="84">
        <v>2000000</v>
      </c>
      <c r="QAO1381" s="84">
        <v>0</v>
      </c>
      <c r="QAP1381" s="84">
        <f>QAO1381/QAN1381</f>
        <v>0</v>
      </c>
      <c r="QAQ1381" s="84">
        <f>QAN1381-QAO1381</f>
        <v>2000000</v>
      </c>
      <c r="QAR1381" s="84">
        <f>QAN1381+QAJ1381</f>
        <v>3000000</v>
      </c>
      <c r="QAW1381" s="84" t="s">
        <v>5395</v>
      </c>
      <c r="QAX1381" s="84">
        <v>454</v>
      </c>
      <c r="QAY1381" s="84" t="s">
        <v>3803</v>
      </c>
      <c r="QAZ1381" s="84">
        <v>1000000</v>
      </c>
      <c r="QBB1381" s="84">
        <f>QBA1381/QAZ1381</f>
        <v>0</v>
      </c>
      <c r="QBC1381" s="84">
        <f>QAZ1381-QBA1381</f>
        <v>1000000</v>
      </c>
      <c r="QBD1381" s="84">
        <v>2000000</v>
      </c>
      <c r="QBE1381" s="84">
        <v>0</v>
      </c>
      <c r="QBF1381" s="84">
        <f>QBE1381/QBD1381</f>
        <v>0</v>
      </c>
      <c r="QBG1381" s="84">
        <f>QBD1381-QBE1381</f>
        <v>2000000</v>
      </c>
      <c r="QBH1381" s="84">
        <f>QBD1381+QAZ1381</f>
        <v>3000000</v>
      </c>
      <c r="QBM1381" s="84" t="s">
        <v>5395</v>
      </c>
      <c r="QBN1381" s="84">
        <v>454</v>
      </c>
      <c r="QBO1381" s="84" t="s">
        <v>3803</v>
      </c>
      <c r="QBP1381" s="84">
        <v>1000000</v>
      </c>
      <c r="QBR1381" s="84">
        <f>QBQ1381/QBP1381</f>
        <v>0</v>
      </c>
      <c r="QBS1381" s="84">
        <f>QBP1381-QBQ1381</f>
        <v>1000000</v>
      </c>
      <c r="QBT1381" s="84">
        <v>2000000</v>
      </c>
      <c r="QBU1381" s="84">
        <v>0</v>
      </c>
      <c r="QBV1381" s="84">
        <f>QBU1381/QBT1381</f>
        <v>0</v>
      </c>
      <c r="QBW1381" s="84">
        <f>QBT1381-QBU1381</f>
        <v>2000000</v>
      </c>
      <c r="QBX1381" s="84">
        <f>QBT1381+QBP1381</f>
        <v>3000000</v>
      </c>
      <c r="QCC1381" s="84" t="s">
        <v>5395</v>
      </c>
      <c r="QCD1381" s="84">
        <v>454</v>
      </c>
      <c r="QCE1381" s="84" t="s">
        <v>3803</v>
      </c>
      <c r="QCF1381" s="84">
        <v>1000000</v>
      </c>
      <c r="QCH1381" s="84">
        <f>QCG1381/QCF1381</f>
        <v>0</v>
      </c>
      <c r="QCI1381" s="84">
        <f>QCF1381-QCG1381</f>
        <v>1000000</v>
      </c>
      <c r="QCJ1381" s="84">
        <v>2000000</v>
      </c>
      <c r="QCK1381" s="84">
        <v>0</v>
      </c>
      <c r="QCL1381" s="84">
        <f>QCK1381/QCJ1381</f>
        <v>0</v>
      </c>
      <c r="QCM1381" s="84">
        <f>QCJ1381-QCK1381</f>
        <v>2000000</v>
      </c>
      <c r="QCN1381" s="84">
        <f>QCJ1381+QCF1381</f>
        <v>3000000</v>
      </c>
      <c r="QCS1381" s="84" t="s">
        <v>5395</v>
      </c>
      <c r="QCT1381" s="84">
        <v>454</v>
      </c>
      <c r="QCU1381" s="84" t="s">
        <v>3803</v>
      </c>
      <c r="QCV1381" s="84">
        <v>1000000</v>
      </c>
      <c r="QCX1381" s="84">
        <f>QCW1381/QCV1381</f>
        <v>0</v>
      </c>
      <c r="QCY1381" s="84">
        <f>QCV1381-QCW1381</f>
        <v>1000000</v>
      </c>
      <c r="QCZ1381" s="84">
        <v>2000000</v>
      </c>
      <c r="QDA1381" s="84">
        <v>0</v>
      </c>
      <c r="QDB1381" s="84">
        <f>QDA1381/QCZ1381</f>
        <v>0</v>
      </c>
      <c r="QDC1381" s="84">
        <f>QCZ1381-QDA1381</f>
        <v>2000000</v>
      </c>
      <c r="QDD1381" s="84">
        <f>QCZ1381+QCV1381</f>
        <v>3000000</v>
      </c>
      <c r="QDI1381" s="84" t="s">
        <v>5395</v>
      </c>
      <c r="QDJ1381" s="84">
        <v>454</v>
      </c>
      <c r="QDK1381" s="84" t="s">
        <v>3803</v>
      </c>
      <c r="QDL1381" s="84">
        <v>1000000</v>
      </c>
      <c r="QDN1381" s="84">
        <f>QDM1381/QDL1381</f>
        <v>0</v>
      </c>
      <c r="QDO1381" s="84">
        <f>QDL1381-QDM1381</f>
        <v>1000000</v>
      </c>
      <c r="QDP1381" s="84">
        <v>2000000</v>
      </c>
      <c r="QDQ1381" s="84">
        <v>0</v>
      </c>
      <c r="QDR1381" s="84">
        <f>QDQ1381/QDP1381</f>
        <v>0</v>
      </c>
      <c r="QDS1381" s="84">
        <f>QDP1381-QDQ1381</f>
        <v>2000000</v>
      </c>
      <c r="QDT1381" s="84">
        <f>QDP1381+QDL1381</f>
        <v>3000000</v>
      </c>
      <c r="QDY1381" s="84" t="s">
        <v>5395</v>
      </c>
      <c r="QDZ1381" s="84">
        <v>454</v>
      </c>
      <c r="QEA1381" s="84" t="s">
        <v>3803</v>
      </c>
      <c r="QEB1381" s="84">
        <v>1000000</v>
      </c>
      <c r="QED1381" s="84">
        <f>QEC1381/QEB1381</f>
        <v>0</v>
      </c>
      <c r="QEE1381" s="84">
        <f>QEB1381-QEC1381</f>
        <v>1000000</v>
      </c>
      <c r="QEF1381" s="84">
        <v>2000000</v>
      </c>
      <c r="QEG1381" s="84">
        <v>0</v>
      </c>
      <c r="QEH1381" s="84">
        <f>QEG1381/QEF1381</f>
        <v>0</v>
      </c>
      <c r="QEI1381" s="84">
        <f>QEF1381-QEG1381</f>
        <v>2000000</v>
      </c>
      <c r="QEJ1381" s="84">
        <f>QEF1381+QEB1381</f>
        <v>3000000</v>
      </c>
      <c r="QEO1381" s="84" t="s">
        <v>5395</v>
      </c>
      <c r="QEP1381" s="84">
        <v>454</v>
      </c>
      <c r="QEQ1381" s="84" t="s">
        <v>3803</v>
      </c>
      <c r="QER1381" s="84">
        <v>1000000</v>
      </c>
      <c r="QET1381" s="84">
        <f>QES1381/QER1381</f>
        <v>0</v>
      </c>
      <c r="QEU1381" s="84">
        <f>QER1381-QES1381</f>
        <v>1000000</v>
      </c>
      <c r="QEV1381" s="84">
        <v>2000000</v>
      </c>
      <c r="QEW1381" s="84">
        <v>0</v>
      </c>
      <c r="QEX1381" s="84">
        <f>QEW1381/QEV1381</f>
        <v>0</v>
      </c>
      <c r="QEY1381" s="84">
        <f>QEV1381-QEW1381</f>
        <v>2000000</v>
      </c>
      <c r="QEZ1381" s="84">
        <f>QEV1381+QER1381</f>
        <v>3000000</v>
      </c>
      <c r="QFE1381" s="84" t="s">
        <v>5395</v>
      </c>
      <c r="QFF1381" s="84">
        <v>454</v>
      </c>
      <c r="QFG1381" s="84" t="s">
        <v>3803</v>
      </c>
      <c r="QFH1381" s="84">
        <v>1000000</v>
      </c>
      <c r="QFJ1381" s="84">
        <f>QFI1381/QFH1381</f>
        <v>0</v>
      </c>
      <c r="QFK1381" s="84">
        <f>QFH1381-QFI1381</f>
        <v>1000000</v>
      </c>
      <c r="QFL1381" s="84">
        <v>2000000</v>
      </c>
      <c r="QFM1381" s="84">
        <v>0</v>
      </c>
      <c r="QFN1381" s="84">
        <f>QFM1381/QFL1381</f>
        <v>0</v>
      </c>
      <c r="QFO1381" s="84">
        <f>QFL1381-QFM1381</f>
        <v>2000000</v>
      </c>
      <c r="QFP1381" s="84">
        <f>QFL1381+QFH1381</f>
        <v>3000000</v>
      </c>
      <c r="QFU1381" s="84" t="s">
        <v>5395</v>
      </c>
      <c r="QFV1381" s="84">
        <v>454</v>
      </c>
      <c r="QFW1381" s="84" t="s">
        <v>3803</v>
      </c>
      <c r="QFX1381" s="84">
        <v>1000000</v>
      </c>
      <c r="QFZ1381" s="84">
        <f>QFY1381/QFX1381</f>
        <v>0</v>
      </c>
      <c r="QGA1381" s="84">
        <f>QFX1381-QFY1381</f>
        <v>1000000</v>
      </c>
      <c r="QGB1381" s="84">
        <v>2000000</v>
      </c>
      <c r="QGC1381" s="84">
        <v>0</v>
      </c>
      <c r="QGD1381" s="84">
        <f>QGC1381/QGB1381</f>
        <v>0</v>
      </c>
      <c r="QGE1381" s="84">
        <f>QGB1381-QGC1381</f>
        <v>2000000</v>
      </c>
      <c r="QGF1381" s="84">
        <f>QGB1381+QFX1381</f>
        <v>3000000</v>
      </c>
      <c r="QGK1381" s="84" t="s">
        <v>5395</v>
      </c>
      <c r="QGL1381" s="84">
        <v>454</v>
      </c>
      <c r="QGM1381" s="84" t="s">
        <v>3803</v>
      </c>
      <c r="QGN1381" s="84">
        <v>1000000</v>
      </c>
      <c r="QGP1381" s="84">
        <f>QGO1381/QGN1381</f>
        <v>0</v>
      </c>
      <c r="QGQ1381" s="84">
        <f>QGN1381-QGO1381</f>
        <v>1000000</v>
      </c>
      <c r="QGR1381" s="84">
        <v>2000000</v>
      </c>
      <c r="QGS1381" s="84">
        <v>0</v>
      </c>
      <c r="QGT1381" s="84">
        <f>QGS1381/QGR1381</f>
        <v>0</v>
      </c>
      <c r="QGU1381" s="84">
        <f>QGR1381-QGS1381</f>
        <v>2000000</v>
      </c>
      <c r="QGV1381" s="84">
        <f>QGR1381+QGN1381</f>
        <v>3000000</v>
      </c>
      <c r="QHA1381" s="84" t="s">
        <v>5395</v>
      </c>
      <c r="QHB1381" s="84">
        <v>454</v>
      </c>
      <c r="QHC1381" s="84" t="s">
        <v>3803</v>
      </c>
      <c r="QHD1381" s="84">
        <v>1000000</v>
      </c>
      <c r="QHF1381" s="84">
        <f>QHE1381/QHD1381</f>
        <v>0</v>
      </c>
      <c r="QHG1381" s="84">
        <f>QHD1381-QHE1381</f>
        <v>1000000</v>
      </c>
      <c r="QHH1381" s="84">
        <v>2000000</v>
      </c>
      <c r="QHI1381" s="84">
        <v>0</v>
      </c>
      <c r="QHJ1381" s="84">
        <f>QHI1381/QHH1381</f>
        <v>0</v>
      </c>
      <c r="QHK1381" s="84">
        <f>QHH1381-QHI1381</f>
        <v>2000000</v>
      </c>
      <c r="QHL1381" s="84">
        <f>QHH1381+QHD1381</f>
        <v>3000000</v>
      </c>
      <c r="QHQ1381" s="84" t="s">
        <v>5395</v>
      </c>
      <c r="QHR1381" s="84">
        <v>454</v>
      </c>
      <c r="QHS1381" s="84" t="s">
        <v>3803</v>
      </c>
      <c r="QHT1381" s="84">
        <v>1000000</v>
      </c>
      <c r="QHV1381" s="84">
        <f>QHU1381/QHT1381</f>
        <v>0</v>
      </c>
      <c r="QHW1381" s="84">
        <f>QHT1381-QHU1381</f>
        <v>1000000</v>
      </c>
      <c r="QHX1381" s="84">
        <v>2000000</v>
      </c>
      <c r="QHY1381" s="84">
        <v>0</v>
      </c>
      <c r="QHZ1381" s="84">
        <f>QHY1381/QHX1381</f>
        <v>0</v>
      </c>
      <c r="QIA1381" s="84">
        <f>QHX1381-QHY1381</f>
        <v>2000000</v>
      </c>
      <c r="QIB1381" s="84">
        <f>QHX1381+QHT1381</f>
        <v>3000000</v>
      </c>
      <c r="QIG1381" s="84" t="s">
        <v>5395</v>
      </c>
      <c r="QIH1381" s="84">
        <v>454</v>
      </c>
      <c r="QII1381" s="84" t="s">
        <v>3803</v>
      </c>
      <c r="QIJ1381" s="84">
        <v>1000000</v>
      </c>
      <c r="QIL1381" s="84">
        <f>QIK1381/QIJ1381</f>
        <v>0</v>
      </c>
      <c r="QIM1381" s="84">
        <f>QIJ1381-QIK1381</f>
        <v>1000000</v>
      </c>
      <c r="QIN1381" s="84">
        <v>2000000</v>
      </c>
      <c r="QIO1381" s="84">
        <v>0</v>
      </c>
      <c r="QIP1381" s="84">
        <f>QIO1381/QIN1381</f>
        <v>0</v>
      </c>
      <c r="QIQ1381" s="84">
        <f>QIN1381-QIO1381</f>
        <v>2000000</v>
      </c>
      <c r="QIR1381" s="84">
        <f>QIN1381+QIJ1381</f>
        <v>3000000</v>
      </c>
      <c r="QIW1381" s="84" t="s">
        <v>5395</v>
      </c>
      <c r="QIX1381" s="84">
        <v>454</v>
      </c>
      <c r="QIY1381" s="84" t="s">
        <v>3803</v>
      </c>
      <c r="QIZ1381" s="84">
        <v>1000000</v>
      </c>
      <c r="QJB1381" s="84">
        <f>QJA1381/QIZ1381</f>
        <v>0</v>
      </c>
      <c r="QJC1381" s="84">
        <f>QIZ1381-QJA1381</f>
        <v>1000000</v>
      </c>
      <c r="QJD1381" s="84">
        <v>2000000</v>
      </c>
      <c r="QJE1381" s="84">
        <v>0</v>
      </c>
      <c r="QJF1381" s="84">
        <f>QJE1381/QJD1381</f>
        <v>0</v>
      </c>
      <c r="QJG1381" s="84">
        <f>QJD1381-QJE1381</f>
        <v>2000000</v>
      </c>
      <c r="QJH1381" s="84">
        <f>QJD1381+QIZ1381</f>
        <v>3000000</v>
      </c>
      <c r="QJM1381" s="84" t="s">
        <v>5395</v>
      </c>
      <c r="QJN1381" s="84">
        <v>454</v>
      </c>
      <c r="QJO1381" s="84" t="s">
        <v>3803</v>
      </c>
      <c r="QJP1381" s="84">
        <v>1000000</v>
      </c>
      <c r="QJR1381" s="84">
        <f>QJQ1381/QJP1381</f>
        <v>0</v>
      </c>
      <c r="QJS1381" s="84">
        <f>QJP1381-QJQ1381</f>
        <v>1000000</v>
      </c>
      <c r="QJT1381" s="84">
        <v>2000000</v>
      </c>
      <c r="QJU1381" s="84">
        <v>0</v>
      </c>
      <c r="QJV1381" s="84">
        <f>QJU1381/QJT1381</f>
        <v>0</v>
      </c>
      <c r="QJW1381" s="84">
        <f>QJT1381-QJU1381</f>
        <v>2000000</v>
      </c>
      <c r="QJX1381" s="84">
        <f>QJT1381+QJP1381</f>
        <v>3000000</v>
      </c>
      <c r="QKC1381" s="84" t="s">
        <v>5395</v>
      </c>
      <c r="QKD1381" s="84">
        <v>454</v>
      </c>
      <c r="QKE1381" s="84" t="s">
        <v>3803</v>
      </c>
      <c r="QKF1381" s="84">
        <v>1000000</v>
      </c>
      <c r="QKH1381" s="84">
        <f>QKG1381/QKF1381</f>
        <v>0</v>
      </c>
      <c r="QKI1381" s="84">
        <f>QKF1381-QKG1381</f>
        <v>1000000</v>
      </c>
      <c r="QKJ1381" s="84">
        <v>2000000</v>
      </c>
      <c r="QKK1381" s="84">
        <v>0</v>
      </c>
      <c r="QKL1381" s="84">
        <f>QKK1381/QKJ1381</f>
        <v>0</v>
      </c>
      <c r="QKM1381" s="84">
        <f>QKJ1381-QKK1381</f>
        <v>2000000</v>
      </c>
      <c r="QKN1381" s="84">
        <f>QKJ1381+QKF1381</f>
        <v>3000000</v>
      </c>
      <c r="QKS1381" s="84" t="s">
        <v>5395</v>
      </c>
      <c r="QKT1381" s="84">
        <v>454</v>
      </c>
      <c r="QKU1381" s="84" t="s">
        <v>3803</v>
      </c>
      <c r="QKV1381" s="84">
        <v>1000000</v>
      </c>
      <c r="QKX1381" s="84">
        <f>QKW1381/QKV1381</f>
        <v>0</v>
      </c>
      <c r="QKY1381" s="84">
        <f>QKV1381-QKW1381</f>
        <v>1000000</v>
      </c>
      <c r="QKZ1381" s="84">
        <v>2000000</v>
      </c>
      <c r="QLA1381" s="84">
        <v>0</v>
      </c>
      <c r="QLB1381" s="84">
        <f>QLA1381/QKZ1381</f>
        <v>0</v>
      </c>
      <c r="QLC1381" s="84">
        <f>QKZ1381-QLA1381</f>
        <v>2000000</v>
      </c>
      <c r="QLD1381" s="84">
        <f>QKZ1381+QKV1381</f>
        <v>3000000</v>
      </c>
      <c r="QLI1381" s="84" t="s">
        <v>5395</v>
      </c>
      <c r="QLJ1381" s="84">
        <v>454</v>
      </c>
      <c r="QLK1381" s="84" t="s">
        <v>3803</v>
      </c>
      <c r="QLL1381" s="84">
        <v>1000000</v>
      </c>
      <c r="QLN1381" s="84">
        <f>QLM1381/QLL1381</f>
        <v>0</v>
      </c>
      <c r="QLO1381" s="84">
        <f>QLL1381-QLM1381</f>
        <v>1000000</v>
      </c>
      <c r="QLP1381" s="84">
        <v>2000000</v>
      </c>
      <c r="QLQ1381" s="84">
        <v>0</v>
      </c>
      <c r="QLR1381" s="84">
        <f>QLQ1381/QLP1381</f>
        <v>0</v>
      </c>
      <c r="QLS1381" s="84">
        <f>QLP1381-QLQ1381</f>
        <v>2000000</v>
      </c>
      <c r="QLT1381" s="84">
        <f>QLP1381+QLL1381</f>
        <v>3000000</v>
      </c>
      <c r="QLY1381" s="84" t="s">
        <v>5395</v>
      </c>
      <c r="QLZ1381" s="84">
        <v>454</v>
      </c>
      <c r="QMA1381" s="84" t="s">
        <v>3803</v>
      </c>
      <c r="QMB1381" s="84">
        <v>1000000</v>
      </c>
      <c r="QMD1381" s="84">
        <f>QMC1381/QMB1381</f>
        <v>0</v>
      </c>
      <c r="QME1381" s="84">
        <f>QMB1381-QMC1381</f>
        <v>1000000</v>
      </c>
      <c r="QMF1381" s="84">
        <v>2000000</v>
      </c>
      <c r="QMG1381" s="84">
        <v>0</v>
      </c>
      <c r="QMH1381" s="84">
        <f>QMG1381/QMF1381</f>
        <v>0</v>
      </c>
      <c r="QMI1381" s="84">
        <f>QMF1381-QMG1381</f>
        <v>2000000</v>
      </c>
      <c r="QMJ1381" s="84">
        <f>QMF1381+QMB1381</f>
        <v>3000000</v>
      </c>
      <c r="QMO1381" s="84" t="s">
        <v>5395</v>
      </c>
      <c r="QMP1381" s="84">
        <v>454</v>
      </c>
      <c r="QMQ1381" s="84" t="s">
        <v>3803</v>
      </c>
      <c r="QMR1381" s="84">
        <v>1000000</v>
      </c>
      <c r="QMT1381" s="84">
        <f>QMS1381/QMR1381</f>
        <v>0</v>
      </c>
      <c r="QMU1381" s="84">
        <f>QMR1381-QMS1381</f>
        <v>1000000</v>
      </c>
      <c r="QMV1381" s="84">
        <v>2000000</v>
      </c>
      <c r="QMW1381" s="84">
        <v>0</v>
      </c>
      <c r="QMX1381" s="84">
        <f>QMW1381/QMV1381</f>
        <v>0</v>
      </c>
      <c r="QMY1381" s="84">
        <f>QMV1381-QMW1381</f>
        <v>2000000</v>
      </c>
      <c r="QMZ1381" s="84">
        <f>QMV1381+QMR1381</f>
        <v>3000000</v>
      </c>
      <c r="QNE1381" s="84" t="s">
        <v>5395</v>
      </c>
      <c r="QNF1381" s="84">
        <v>454</v>
      </c>
      <c r="QNG1381" s="84" t="s">
        <v>3803</v>
      </c>
      <c r="QNH1381" s="84">
        <v>1000000</v>
      </c>
      <c r="QNJ1381" s="84">
        <f>QNI1381/QNH1381</f>
        <v>0</v>
      </c>
      <c r="QNK1381" s="84">
        <f>QNH1381-QNI1381</f>
        <v>1000000</v>
      </c>
      <c r="QNL1381" s="84">
        <v>2000000</v>
      </c>
      <c r="QNM1381" s="84">
        <v>0</v>
      </c>
      <c r="QNN1381" s="84">
        <f>QNM1381/QNL1381</f>
        <v>0</v>
      </c>
      <c r="QNO1381" s="84">
        <f>QNL1381-QNM1381</f>
        <v>2000000</v>
      </c>
      <c r="QNP1381" s="84">
        <f>QNL1381+QNH1381</f>
        <v>3000000</v>
      </c>
      <c r="QNU1381" s="84" t="s">
        <v>5395</v>
      </c>
      <c r="QNV1381" s="84">
        <v>454</v>
      </c>
      <c r="QNW1381" s="84" t="s">
        <v>3803</v>
      </c>
      <c r="QNX1381" s="84">
        <v>1000000</v>
      </c>
      <c r="QNZ1381" s="84">
        <f>QNY1381/QNX1381</f>
        <v>0</v>
      </c>
      <c r="QOA1381" s="84">
        <f>QNX1381-QNY1381</f>
        <v>1000000</v>
      </c>
      <c r="QOB1381" s="84">
        <v>2000000</v>
      </c>
      <c r="QOC1381" s="84">
        <v>0</v>
      </c>
      <c r="QOD1381" s="84">
        <f>QOC1381/QOB1381</f>
        <v>0</v>
      </c>
      <c r="QOE1381" s="84">
        <f>QOB1381-QOC1381</f>
        <v>2000000</v>
      </c>
      <c r="QOF1381" s="84">
        <f>QOB1381+QNX1381</f>
        <v>3000000</v>
      </c>
      <c r="QOK1381" s="84" t="s">
        <v>5395</v>
      </c>
      <c r="QOL1381" s="84">
        <v>454</v>
      </c>
      <c r="QOM1381" s="84" t="s">
        <v>3803</v>
      </c>
      <c r="QON1381" s="84">
        <v>1000000</v>
      </c>
      <c r="QOP1381" s="84">
        <f>QOO1381/QON1381</f>
        <v>0</v>
      </c>
      <c r="QOQ1381" s="84">
        <f>QON1381-QOO1381</f>
        <v>1000000</v>
      </c>
      <c r="QOR1381" s="84">
        <v>2000000</v>
      </c>
      <c r="QOS1381" s="84">
        <v>0</v>
      </c>
      <c r="QOT1381" s="84">
        <f>QOS1381/QOR1381</f>
        <v>0</v>
      </c>
      <c r="QOU1381" s="84">
        <f>QOR1381-QOS1381</f>
        <v>2000000</v>
      </c>
      <c r="QOV1381" s="84">
        <f>QOR1381+QON1381</f>
        <v>3000000</v>
      </c>
      <c r="QPA1381" s="84" t="s">
        <v>5395</v>
      </c>
      <c r="QPB1381" s="84">
        <v>454</v>
      </c>
      <c r="QPC1381" s="84" t="s">
        <v>3803</v>
      </c>
      <c r="QPD1381" s="84">
        <v>1000000</v>
      </c>
      <c r="QPF1381" s="84">
        <f>QPE1381/QPD1381</f>
        <v>0</v>
      </c>
      <c r="QPG1381" s="84">
        <f>QPD1381-QPE1381</f>
        <v>1000000</v>
      </c>
      <c r="QPH1381" s="84">
        <v>2000000</v>
      </c>
      <c r="QPI1381" s="84">
        <v>0</v>
      </c>
      <c r="QPJ1381" s="84">
        <f>QPI1381/QPH1381</f>
        <v>0</v>
      </c>
      <c r="QPK1381" s="84">
        <f>QPH1381-QPI1381</f>
        <v>2000000</v>
      </c>
      <c r="QPL1381" s="84">
        <f>QPH1381+QPD1381</f>
        <v>3000000</v>
      </c>
      <c r="QPQ1381" s="84" t="s">
        <v>5395</v>
      </c>
      <c r="QPR1381" s="84">
        <v>454</v>
      </c>
      <c r="QPS1381" s="84" t="s">
        <v>3803</v>
      </c>
      <c r="QPT1381" s="84">
        <v>1000000</v>
      </c>
      <c r="QPV1381" s="84">
        <f>QPU1381/QPT1381</f>
        <v>0</v>
      </c>
      <c r="QPW1381" s="84">
        <f>QPT1381-QPU1381</f>
        <v>1000000</v>
      </c>
      <c r="QPX1381" s="84">
        <v>2000000</v>
      </c>
      <c r="QPY1381" s="84">
        <v>0</v>
      </c>
      <c r="QPZ1381" s="84">
        <f>QPY1381/QPX1381</f>
        <v>0</v>
      </c>
      <c r="QQA1381" s="84">
        <f>QPX1381-QPY1381</f>
        <v>2000000</v>
      </c>
      <c r="QQB1381" s="84">
        <f>QPX1381+QPT1381</f>
        <v>3000000</v>
      </c>
      <c r="QQG1381" s="84" t="s">
        <v>5395</v>
      </c>
      <c r="QQH1381" s="84">
        <v>454</v>
      </c>
      <c r="QQI1381" s="84" t="s">
        <v>3803</v>
      </c>
      <c r="QQJ1381" s="84">
        <v>1000000</v>
      </c>
      <c r="QQL1381" s="84">
        <f>QQK1381/QQJ1381</f>
        <v>0</v>
      </c>
      <c r="QQM1381" s="84">
        <f>QQJ1381-QQK1381</f>
        <v>1000000</v>
      </c>
      <c r="QQN1381" s="84">
        <v>2000000</v>
      </c>
      <c r="QQO1381" s="84">
        <v>0</v>
      </c>
      <c r="QQP1381" s="84">
        <f>QQO1381/QQN1381</f>
        <v>0</v>
      </c>
      <c r="QQQ1381" s="84">
        <f>QQN1381-QQO1381</f>
        <v>2000000</v>
      </c>
      <c r="QQR1381" s="84">
        <f>QQN1381+QQJ1381</f>
        <v>3000000</v>
      </c>
      <c r="QQW1381" s="84" t="s">
        <v>5395</v>
      </c>
      <c r="QQX1381" s="84">
        <v>454</v>
      </c>
      <c r="QQY1381" s="84" t="s">
        <v>3803</v>
      </c>
      <c r="QQZ1381" s="84">
        <v>1000000</v>
      </c>
      <c r="QRB1381" s="84">
        <f>QRA1381/QQZ1381</f>
        <v>0</v>
      </c>
      <c r="QRC1381" s="84">
        <f>QQZ1381-QRA1381</f>
        <v>1000000</v>
      </c>
      <c r="QRD1381" s="84">
        <v>2000000</v>
      </c>
      <c r="QRE1381" s="84">
        <v>0</v>
      </c>
      <c r="QRF1381" s="84">
        <f>QRE1381/QRD1381</f>
        <v>0</v>
      </c>
      <c r="QRG1381" s="84">
        <f>QRD1381-QRE1381</f>
        <v>2000000</v>
      </c>
      <c r="QRH1381" s="84">
        <f>QRD1381+QQZ1381</f>
        <v>3000000</v>
      </c>
      <c r="QRM1381" s="84" t="s">
        <v>5395</v>
      </c>
      <c r="QRN1381" s="84">
        <v>454</v>
      </c>
      <c r="QRO1381" s="84" t="s">
        <v>3803</v>
      </c>
      <c r="QRP1381" s="84">
        <v>1000000</v>
      </c>
      <c r="QRR1381" s="84">
        <f>QRQ1381/QRP1381</f>
        <v>0</v>
      </c>
      <c r="QRS1381" s="84">
        <f>QRP1381-QRQ1381</f>
        <v>1000000</v>
      </c>
      <c r="QRT1381" s="84">
        <v>2000000</v>
      </c>
      <c r="QRU1381" s="84">
        <v>0</v>
      </c>
      <c r="QRV1381" s="84">
        <f>QRU1381/QRT1381</f>
        <v>0</v>
      </c>
      <c r="QRW1381" s="84">
        <f>QRT1381-QRU1381</f>
        <v>2000000</v>
      </c>
      <c r="QRX1381" s="84">
        <f>QRT1381+QRP1381</f>
        <v>3000000</v>
      </c>
      <c r="QSC1381" s="84" t="s">
        <v>5395</v>
      </c>
      <c r="QSD1381" s="84">
        <v>454</v>
      </c>
      <c r="QSE1381" s="84" t="s">
        <v>3803</v>
      </c>
      <c r="QSF1381" s="84">
        <v>1000000</v>
      </c>
      <c r="QSH1381" s="84">
        <f>QSG1381/QSF1381</f>
        <v>0</v>
      </c>
      <c r="QSI1381" s="84">
        <f>QSF1381-QSG1381</f>
        <v>1000000</v>
      </c>
      <c r="QSJ1381" s="84">
        <v>2000000</v>
      </c>
      <c r="QSK1381" s="84">
        <v>0</v>
      </c>
      <c r="QSL1381" s="84">
        <f>QSK1381/QSJ1381</f>
        <v>0</v>
      </c>
      <c r="QSM1381" s="84">
        <f>QSJ1381-QSK1381</f>
        <v>2000000</v>
      </c>
      <c r="QSN1381" s="84">
        <f>QSJ1381+QSF1381</f>
        <v>3000000</v>
      </c>
      <c r="QSS1381" s="84" t="s">
        <v>5395</v>
      </c>
      <c r="QST1381" s="84">
        <v>454</v>
      </c>
      <c r="QSU1381" s="84" t="s">
        <v>3803</v>
      </c>
      <c r="QSV1381" s="84">
        <v>1000000</v>
      </c>
      <c r="QSX1381" s="84">
        <f>QSW1381/QSV1381</f>
        <v>0</v>
      </c>
      <c r="QSY1381" s="84">
        <f>QSV1381-QSW1381</f>
        <v>1000000</v>
      </c>
      <c r="QSZ1381" s="84">
        <v>2000000</v>
      </c>
      <c r="QTA1381" s="84">
        <v>0</v>
      </c>
      <c r="QTB1381" s="84">
        <f>QTA1381/QSZ1381</f>
        <v>0</v>
      </c>
      <c r="QTC1381" s="84">
        <f>QSZ1381-QTA1381</f>
        <v>2000000</v>
      </c>
      <c r="QTD1381" s="84">
        <f>QSZ1381+QSV1381</f>
        <v>3000000</v>
      </c>
      <c r="QTI1381" s="84" t="s">
        <v>5395</v>
      </c>
      <c r="QTJ1381" s="84">
        <v>454</v>
      </c>
      <c r="QTK1381" s="84" t="s">
        <v>3803</v>
      </c>
      <c r="QTL1381" s="84">
        <v>1000000</v>
      </c>
      <c r="QTN1381" s="84">
        <f>QTM1381/QTL1381</f>
        <v>0</v>
      </c>
      <c r="QTO1381" s="84">
        <f>QTL1381-QTM1381</f>
        <v>1000000</v>
      </c>
      <c r="QTP1381" s="84">
        <v>2000000</v>
      </c>
      <c r="QTQ1381" s="84">
        <v>0</v>
      </c>
      <c r="QTR1381" s="84">
        <f>QTQ1381/QTP1381</f>
        <v>0</v>
      </c>
      <c r="QTS1381" s="84">
        <f>QTP1381-QTQ1381</f>
        <v>2000000</v>
      </c>
      <c r="QTT1381" s="84">
        <f>QTP1381+QTL1381</f>
        <v>3000000</v>
      </c>
      <c r="QTY1381" s="84" t="s">
        <v>5395</v>
      </c>
      <c r="QTZ1381" s="84">
        <v>454</v>
      </c>
      <c r="QUA1381" s="84" t="s">
        <v>3803</v>
      </c>
      <c r="QUB1381" s="84">
        <v>1000000</v>
      </c>
      <c r="QUD1381" s="84">
        <f>QUC1381/QUB1381</f>
        <v>0</v>
      </c>
      <c r="QUE1381" s="84">
        <f>QUB1381-QUC1381</f>
        <v>1000000</v>
      </c>
      <c r="QUF1381" s="84">
        <v>2000000</v>
      </c>
      <c r="QUG1381" s="84">
        <v>0</v>
      </c>
      <c r="QUH1381" s="84">
        <f>QUG1381/QUF1381</f>
        <v>0</v>
      </c>
      <c r="QUI1381" s="84">
        <f>QUF1381-QUG1381</f>
        <v>2000000</v>
      </c>
      <c r="QUJ1381" s="84">
        <f>QUF1381+QUB1381</f>
        <v>3000000</v>
      </c>
      <c r="QUO1381" s="84" t="s">
        <v>5395</v>
      </c>
      <c r="QUP1381" s="84">
        <v>454</v>
      </c>
      <c r="QUQ1381" s="84" t="s">
        <v>3803</v>
      </c>
      <c r="QUR1381" s="84">
        <v>1000000</v>
      </c>
      <c r="QUT1381" s="84">
        <f>QUS1381/QUR1381</f>
        <v>0</v>
      </c>
      <c r="QUU1381" s="84">
        <f>QUR1381-QUS1381</f>
        <v>1000000</v>
      </c>
      <c r="QUV1381" s="84">
        <v>2000000</v>
      </c>
      <c r="QUW1381" s="84">
        <v>0</v>
      </c>
      <c r="QUX1381" s="84">
        <f>QUW1381/QUV1381</f>
        <v>0</v>
      </c>
      <c r="QUY1381" s="84">
        <f>QUV1381-QUW1381</f>
        <v>2000000</v>
      </c>
      <c r="QUZ1381" s="84">
        <f>QUV1381+QUR1381</f>
        <v>3000000</v>
      </c>
      <c r="QVE1381" s="84" t="s">
        <v>5395</v>
      </c>
      <c r="QVF1381" s="84">
        <v>454</v>
      </c>
      <c r="QVG1381" s="84" t="s">
        <v>3803</v>
      </c>
      <c r="QVH1381" s="84">
        <v>1000000</v>
      </c>
      <c r="QVJ1381" s="84">
        <f>QVI1381/QVH1381</f>
        <v>0</v>
      </c>
      <c r="QVK1381" s="84">
        <f>QVH1381-QVI1381</f>
        <v>1000000</v>
      </c>
      <c r="QVL1381" s="84">
        <v>2000000</v>
      </c>
      <c r="QVM1381" s="84">
        <v>0</v>
      </c>
      <c r="QVN1381" s="84">
        <f>QVM1381/QVL1381</f>
        <v>0</v>
      </c>
      <c r="QVO1381" s="84">
        <f>QVL1381-QVM1381</f>
        <v>2000000</v>
      </c>
      <c r="QVP1381" s="84">
        <f>QVL1381+QVH1381</f>
        <v>3000000</v>
      </c>
      <c r="QVU1381" s="84" t="s">
        <v>5395</v>
      </c>
      <c r="QVV1381" s="84">
        <v>454</v>
      </c>
      <c r="QVW1381" s="84" t="s">
        <v>3803</v>
      </c>
      <c r="QVX1381" s="84">
        <v>1000000</v>
      </c>
      <c r="QVZ1381" s="84">
        <f>QVY1381/QVX1381</f>
        <v>0</v>
      </c>
      <c r="QWA1381" s="84">
        <f>QVX1381-QVY1381</f>
        <v>1000000</v>
      </c>
      <c r="QWB1381" s="84">
        <v>2000000</v>
      </c>
      <c r="QWC1381" s="84">
        <v>0</v>
      </c>
      <c r="QWD1381" s="84">
        <f>QWC1381/QWB1381</f>
        <v>0</v>
      </c>
      <c r="QWE1381" s="84">
        <f>QWB1381-QWC1381</f>
        <v>2000000</v>
      </c>
      <c r="QWF1381" s="84">
        <f>QWB1381+QVX1381</f>
        <v>3000000</v>
      </c>
      <c r="QWK1381" s="84" t="s">
        <v>5395</v>
      </c>
      <c r="QWL1381" s="84">
        <v>454</v>
      </c>
      <c r="QWM1381" s="84" t="s">
        <v>3803</v>
      </c>
      <c r="QWN1381" s="84">
        <v>1000000</v>
      </c>
      <c r="QWP1381" s="84">
        <f>QWO1381/QWN1381</f>
        <v>0</v>
      </c>
      <c r="QWQ1381" s="84">
        <f>QWN1381-QWO1381</f>
        <v>1000000</v>
      </c>
      <c r="QWR1381" s="84">
        <v>2000000</v>
      </c>
      <c r="QWS1381" s="84">
        <v>0</v>
      </c>
      <c r="QWT1381" s="84">
        <f>QWS1381/QWR1381</f>
        <v>0</v>
      </c>
      <c r="QWU1381" s="84">
        <f>QWR1381-QWS1381</f>
        <v>2000000</v>
      </c>
      <c r="QWV1381" s="84">
        <f>QWR1381+QWN1381</f>
        <v>3000000</v>
      </c>
      <c r="QXA1381" s="84" t="s">
        <v>5395</v>
      </c>
      <c r="QXB1381" s="84">
        <v>454</v>
      </c>
      <c r="QXC1381" s="84" t="s">
        <v>3803</v>
      </c>
      <c r="QXD1381" s="84">
        <v>1000000</v>
      </c>
      <c r="QXF1381" s="84">
        <f>QXE1381/QXD1381</f>
        <v>0</v>
      </c>
      <c r="QXG1381" s="84">
        <f>QXD1381-QXE1381</f>
        <v>1000000</v>
      </c>
      <c r="QXH1381" s="84">
        <v>2000000</v>
      </c>
      <c r="QXI1381" s="84">
        <v>0</v>
      </c>
      <c r="QXJ1381" s="84">
        <f>QXI1381/QXH1381</f>
        <v>0</v>
      </c>
      <c r="QXK1381" s="84">
        <f>QXH1381-QXI1381</f>
        <v>2000000</v>
      </c>
      <c r="QXL1381" s="84">
        <f>QXH1381+QXD1381</f>
        <v>3000000</v>
      </c>
      <c r="QXQ1381" s="84" t="s">
        <v>5395</v>
      </c>
      <c r="QXR1381" s="84">
        <v>454</v>
      </c>
      <c r="QXS1381" s="84" t="s">
        <v>3803</v>
      </c>
      <c r="QXT1381" s="84">
        <v>1000000</v>
      </c>
      <c r="QXV1381" s="84">
        <f>QXU1381/QXT1381</f>
        <v>0</v>
      </c>
      <c r="QXW1381" s="84">
        <f>QXT1381-QXU1381</f>
        <v>1000000</v>
      </c>
      <c r="QXX1381" s="84">
        <v>2000000</v>
      </c>
      <c r="QXY1381" s="84">
        <v>0</v>
      </c>
      <c r="QXZ1381" s="84">
        <f>QXY1381/QXX1381</f>
        <v>0</v>
      </c>
      <c r="QYA1381" s="84">
        <f>QXX1381-QXY1381</f>
        <v>2000000</v>
      </c>
      <c r="QYB1381" s="84">
        <f>QXX1381+QXT1381</f>
        <v>3000000</v>
      </c>
      <c r="QYG1381" s="84" t="s">
        <v>5395</v>
      </c>
      <c r="QYH1381" s="84">
        <v>454</v>
      </c>
      <c r="QYI1381" s="84" t="s">
        <v>3803</v>
      </c>
      <c r="QYJ1381" s="84">
        <v>1000000</v>
      </c>
      <c r="QYL1381" s="84">
        <f>QYK1381/QYJ1381</f>
        <v>0</v>
      </c>
      <c r="QYM1381" s="84">
        <f>QYJ1381-QYK1381</f>
        <v>1000000</v>
      </c>
      <c r="QYN1381" s="84">
        <v>2000000</v>
      </c>
      <c r="QYO1381" s="84">
        <v>0</v>
      </c>
      <c r="QYP1381" s="84">
        <f>QYO1381/QYN1381</f>
        <v>0</v>
      </c>
      <c r="QYQ1381" s="84">
        <f>QYN1381-QYO1381</f>
        <v>2000000</v>
      </c>
      <c r="QYR1381" s="84">
        <f>QYN1381+QYJ1381</f>
        <v>3000000</v>
      </c>
      <c r="QYW1381" s="84" t="s">
        <v>5395</v>
      </c>
      <c r="QYX1381" s="84">
        <v>454</v>
      </c>
      <c r="QYY1381" s="84" t="s">
        <v>3803</v>
      </c>
      <c r="QYZ1381" s="84">
        <v>1000000</v>
      </c>
      <c r="QZB1381" s="84">
        <f>QZA1381/QYZ1381</f>
        <v>0</v>
      </c>
      <c r="QZC1381" s="84">
        <f>QYZ1381-QZA1381</f>
        <v>1000000</v>
      </c>
      <c r="QZD1381" s="84">
        <v>2000000</v>
      </c>
      <c r="QZE1381" s="84">
        <v>0</v>
      </c>
      <c r="QZF1381" s="84">
        <f>QZE1381/QZD1381</f>
        <v>0</v>
      </c>
      <c r="QZG1381" s="84">
        <f>QZD1381-QZE1381</f>
        <v>2000000</v>
      </c>
      <c r="QZH1381" s="84">
        <f>QZD1381+QYZ1381</f>
        <v>3000000</v>
      </c>
      <c r="QZM1381" s="84" t="s">
        <v>5395</v>
      </c>
      <c r="QZN1381" s="84">
        <v>454</v>
      </c>
      <c r="QZO1381" s="84" t="s">
        <v>3803</v>
      </c>
      <c r="QZP1381" s="84">
        <v>1000000</v>
      </c>
      <c r="QZR1381" s="84">
        <f>QZQ1381/QZP1381</f>
        <v>0</v>
      </c>
      <c r="QZS1381" s="84">
        <f>QZP1381-QZQ1381</f>
        <v>1000000</v>
      </c>
      <c r="QZT1381" s="84">
        <v>2000000</v>
      </c>
      <c r="QZU1381" s="84">
        <v>0</v>
      </c>
      <c r="QZV1381" s="84">
        <f>QZU1381/QZT1381</f>
        <v>0</v>
      </c>
      <c r="QZW1381" s="84">
        <f>QZT1381-QZU1381</f>
        <v>2000000</v>
      </c>
      <c r="QZX1381" s="84">
        <f>QZT1381+QZP1381</f>
        <v>3000000</v>
      </c>
      <c r="RAC1381" s="84" t="s">
        <v>5395</v>
      </c>
      <c r="RAD1381" s="84">
        <v>454</v>
      </c>
      <c r="RAE1381" s="84" t="s">
        <v>3803</v>
      </c>
      <c r="RAF1381" s="84">
        <v>1000000</v>
      </c>
      <c r="RAH1381" s="84">
        <f>RAG1381/RAF1381</f>
        <v>0</v>
      </c>
      <c r="RAI1381" s="84">
        <f>RAF1381-RAG1381</f>
        <v>1000000</v>
      </c>
      <c r="RAJ1381" s="84">
        <v>2000000</v>
      </c>
      <c r="RAK1381" s="84">
        <v>0</v>
      </c>
      <c r="RAL1381" s="84">
        <f>RAK1381/RAJ1381</f>
        <v>0</v>
      </c>
      <c r="RAM1381" s="84">
        <f>RAJ1381-RAK1381</f>
        <v>2000000</v>
      </c>
      <c r="RAN1381" s="84">
        <f>RAJ1381+RAF1381</f>
        <v>3000000</v>
      </c>
      <c r="RAS1381" s="84" t="s">
        <v>5395</v>
      </c>
      <c r="RAT1381" s="84">
        <v>454</v>
      </c>
      <c r="RAU1381" s="84" t="s">
        <v>3803</v>
      </c>
      <c r="RAV1381" s="84">
        <v>1000000</v>
      </c>
      <c r="RAX1381" s="84">
        <f>RAW1381/RAV1381</f>
        <v>0</v>
      </c>
      <c r="RAY1381" s="84">
        <f>RAV1381-RAW1381</f>
        <v>1000000</v>
      </c>
      <c r="RAZ1381" s="84">
        <v>2000000</v>
      </c>
      <c r="RBA1381" s="84">
        <v>0</v>
      </c>
      <c r="RBB1381" s="84">
        <f>RBA1381/RAZ1381</f>
        <v>0</v>
      </c>
      <c r="RBC1381" s="84">
        <f>RAZ1381-RBA1381</f>
        <v>2000000</v>
      </c>
      <c r="RBD1381" s="84">
        <f>RAZ1381+RAV1381</f>
        <v>3000000</v>
      </c>
      <c r="RBI1381" s="84" t="s">
        <v>5395</v>
      </c>
      <c r="RBJ1381" s="84">
        <v>454</v>
      </c>
      <c r="RBK1381" s="84" t="s">
        <v>3803</v>
      </c>
      <c r="RBL1381" s="84">
        <v>1000000</v>
      </c>
      <c r="RBN1381" s="84">
        <f>RBM1381/RBL1381</f>
        <v>0</v>
      </c>
      <c r="RBO1381" s="84">
        <f>RBL1381-RBM1381</f>
        <v>1000000</v>
      </c>
      <c r="RBP1381" s="84">
        <v>2000000</v>
      </c>
      <c r="RBQ1381" s="84">
        <v>0</v>
      </c>
      <c r="RBR1381" s="84">
        <f>RBQ1381/RBP1381</f>
        <v>0</v>
      </c>
      <c r="RBS1381" s="84">
        <f>RBP1381-RBQ1381</f>
        <v>2000000</v>
      </c>
      <c r="RBT1381" s="84">
        <f>RBP1381+RBL1381</f>
        <v>3000000</v>
      </c>
      <c r="RBY1381" s="84" t="s">
        <v>5395</v>
      </c>
      <c r="RBZ1381" s="84">
        <v>454</v>
      </c>
      <c r="RCA1381" s="84" t="s">
        <v>3803</v>
      </c>
      <c r="RCB1381" s="84">
        <v>1000000</v>
      </c>
      <c r="RCD1381" s="84">
        <f>RCC1381/RCB1381</f>
        <v>0</v>
      </c>
      <c r="RCE1381" s="84">
        <f>RCB1381-RCC1381</f>
        <v>1000000</v>
      </c>
      <c r="RCF1381" s="84">
        <v>2000000</v>
      </c>
      <c r="RCG1381" s="84">
        <v>0</v>
      </c>
      <c r="RCH1381" s="84">
        <f>RCG1381/RCF1381</f>
        <v>0</v>
      </c>
      <c r="RCI1381" s="84">
        <f>RCF1381-RCG1381</f>
        <v>2000000</v>
      </c>
      <c r="RCJ1381" s="84">
        <f>RCF1381+RCB1381</f>
        <v>3000000</v>
      </c>
      <c r="RCO1381" s="84" t="s">
        <v>5395</v>
      </c>
      <c r="RCP1381" s="84">
        <v>454</v>
      </c>
      <c r="RCQ1381" s="84" t="s">
        <v>3803</v>
      </c>
      <c r="RCR1381" s="84">
        <v>1000000</v>
      </c>
      <c r="RCT1381" s="84">
        <f>RCS1381/RCR1381</f>
        <v>0</v>
      </c>
      <c r="RCU1381" s="84">
        <f>RCR1381-RCS1381</f>
        <v>1000000</v>
      </c>
      <c r="RCV1381" s="84">
        <v>2000000</v>
      </c>
      <c r="RCW1381" s="84">
        <v>0</v>
      </c>
      <c r="RCX1381" s="84">
        <f>RCW1381/RCV1381</f>
        <v>0</v>
      </c>
      <c r="RCY1381" s="84">
        <f>RCV1381-RCW1381</f>
        <v>2000000</v>
      </c>
      <c r="RCZ1381" s="84">
        <f>RCV1381+RCR1381</f>
        <v>3000000</v>
      </c>
      <c r="RDE1381" s="84" t="s">
        <v>5395</v>
      </c>
      <c r="RDF1381" s="84">
        <v>454</v>
      </c>
      <c r="RDG1381" s="84" t="s">
        <v>3803</v>
      </c>
      <c r="RDH1381" s="84">
        <v>1000000</v>
      </c>
      <c r="RDJ1381" s="84">
        <f>RDI1381/RDH1381</f>
        <v>0</v>
      </c>
      <c r="RDK1381" s="84">
        <f>RDH1381-RDI1381</f>
        <v>1000000</v>
      </c>
      <c r="RDL1381" s="84">
        <v>2000000</v>
      </c>
      <c r="RDM1381" s="84">
        <v>0</v>
      </c>
      <c r="RDN1381" s="84">
        <f>RDM1381/RDL1381</f>
        <v>0</v>
      </c>
      <c r="RDO1381" s="84">
        <f>RDL1381-RDM1381</f>
        <v>2000000</v>
      </c>
      <c r="RDP1381" s="84">
        <f>RDL1381+RDH1381</f>
        <v>3000000</v>
      </c>
      <c r="RDU1381" s="84" t="s">
        <v>5395</v>
      </c>
      <c r="RDV1381" s="84">
        <v>454</v>
      </c>
      <c r="RDW1381" s="84" t="s">
        <v>3803</v>
      </c>
      <c r="RDX1381" s="84">
        <v>1000000</v>
      </c>
      <c r="RDZ1381" s="84">
        <f>RDY1381/RDX1381</f>
        <v>0</v>
      </c>
      <c r="REA1381" s="84">
        <f>RDX1381-RDY1381</f>
        <v>1000000</v>
      </c>
      <c r="REB1381" s="84">
        <v>2000000</v>
      </c>
      <c r="REC1381" s="84">
        <v>0</v>
      </c>
      <c r="RED1381" s="84">
        <f>REC1381/REB1381</f>
        <v>0</v>
      </c>
      <c r="REE1381" s="84">
        <f>REB1381-REC1381</f>
        <v>2000000</v>
      </c>
      <c r="REF1381" s="84">
        <f>REB1381+RDX1381</f>
        <v>3000000</v>
      </c>
      <c r="REK1381" s="84" t="s">
        <v>5395</v>
      </c>
      <c r="REL1381" s="84">
        <v>454</v>
      </c>
      <c r="REM1381" s="84" t="s">
        <v>3803</v>
      </c>
      <c r="REN1381" s="84">
        <v>1000000</v>
      </c>
      <c r="REP1381" s="84">
        <f>REO1381/REN1381</f>
        <v>0</v>
      </c>
      <c r="REQ1381" s="84">
        <f>REN1381-REO1381</f>
        <v>1000000</v>
      </c>
      <c r="RER1381" s="84">
        <v>2000000</v>
      </c>
      <c r="RES1381" s="84">
        <v>0</v>
      </c>
      <c r="RET1381" s="84">
        <f>RES1381/RER1381</f>
        <v>0</v>
      </c>
      <c r="REU1381" s="84">
        <f>RER1381-RES1381</f>
        <v>2000000</v>
      </c>
      <c r="REV1381" s="84">
        <f>RER1381+REN1381</f>
        <v>3000000</v>
      </c>
      <c r="RFA1381" s="84" t="s">
        <v>5395</v>
      </c>
      <c r="RFB1381" s="84">
        <v>454</v>
      </c>
      <c r="RFC1381" s="84" t="s">
        <v>3803</v>
      </c>
      <c r="RFD1381" s="84">
        <v>1000000</v>
      </c>
      <c r="RFF1381" s="84">
        <f>RFE1381/RFD1381</f>
        <v>0</v>
      </c>
      <c r="RFG1381" s="84">
        <f>RFD1381-RFE1381</f>
        <v>1000000</v>
      </c>
      <c r="RFH1381" s="84">
        <v>2000000</v>
      </c>
      <c r="RFI1381" s="84">
        <v>0</v>
      </c>
      <c r="RFJ1381" s="84">
        <f>RFI1381/RFH1381</f>
        <v>0</v>
      </c>
      <c r="RFK1381" s="84">
        <f>RFH1381-RFI1381</f>
        <v>2000000</v>
      </c>
      <c r="RFL1381" s="84">
        <f>RFH1381+RFD1381</f>
        <v>3000000</v>
      </c>
      <c r="RFQ1381" s="84" t="s">
        <v>5395</v>
      </c>
      <c r="RFR1381" s="84">
        <v>454</v>
      </c>
      <c r="RFS1381" s="84" t="s">
        <v>3803</v>
      </c>
      <c r="RFT1381" s="84">
        <v>1000000</v>
      </c>
      <c r="RFV1381" s="84">
        <f>RFU1381/RFT1381</f>
        <v>0</v>
      </c>
      <c r="RFW1381" s="84">
        <f>RFT1381-RFU1381</f>
        <v>1000000</v>
      </c>
      <c r="RFX1381" s="84">
        <v>2000000</v>
      </c>
      <c r="RFY1381" s="84">
        <v>0</v>
      </c>
      <c r="RFZ1381" s="84">
        <f>RFY1381/RFX1381</f>
        <v>0</v>
      </c>
      <c r="RGA1381" s="84">
        <f>RFX1381-RFY1381</f>
        <v>2000000</v>
      </c>
      <c r="RGB1381" s="84">
        <f>RFX1381+RFT1381</f>
        <v>3000000</v>
      </c>
      <c r="RGG1381" s="84" t="s">
        <v>5395</v>
      </c>
      <c r="RGH1381" s="84">
        <v>454</v>
      </c>
      <c r="RGI1381" s="84" t="s">
        <v>3803</v>
      </c>
      <c r="RGJ1381" s="84">
        <v>1000000</v>
      </c>
      <c r="RGL1381" s="84">
        <f>RGK1381/RGJ1381</f>
        <v>0</v>
      </c>
      <c r="RGM1381" s="84">
        <f>RGJ1381-RGK1381</f>
        <v>1000000</v>
      </c>
      <c r="RGN1381" s="84">
        <v>2000000</v>
      </c>
      <c r="RGO1381" s="84">
        <v>0</v>
      </c>
      <c r="RGP1381" s="84">
        <f>RGO1381/RGN1381</f>
        <v>0</v>
      </c>
      <c r="RGQ1381" s="84">
        <f>RGN1381-RGO1381</f>
        <v>2000000</v>
      </c>
      <c r="RGR1381" s="84">
        <f>RGN1381+RGJ1381</f>
        <v>3000000</v>
      </c>
      <c r="RGW1381" s="84" t="s">
        <v>5395</v>
      </c>
      <c r="RGX1381" s="84">
        <v>454</v>
      </c>
      <c r="RGY1381" s="84" t="s">
        <v>3803</v>
      </c>
      <c r="RGZ1381" s="84">
        <v>1000000</v>
      </c>
      <c r="RHB1381" s="84">
        <f>RHA1381/RGZ1381</f>
        <v>0</v>
      </c>
      <c r="RHC1381" s="84">
        <f>RGZ1381-RHA1381</f>
        <v>1000000</v>
      </c>
      <c r="RHD1381" s="84">
        <v>2000000</v>
      </c>
      <c r="RHE1381" s="84">
        <v>0</v>
      </c>
      <c r="RHF1381" s="84">
        <f>RHE1381/RHD1381</f>
        <v>0</v>
      </c>
      <c r="RHG1381" s="84">
        <f>RHD1381-RHE1381</f>
        <v>2000000</v>
      </c>
      <c r="RHH1381" s="84">
        <f>RHD1381+RGZ1381</f>
        <v>3000000</v>
      </c>
      <c r="RHM1381" s="84" t="s">
        <v>5395</v>
      </c>
      <c r="RHN1381" s="84">
        <v>454</v>
      </c>
      <c r="RHO1381" s="84" t="s">
        <v>3803</v>
      </c>
      <c r="RHP1381" s="84">
        <v>1000000</v>
      </c>
      <c r="RHR1381" s="84">
        <f>RHQ1381/RHP1381</f>
        <v>0</v>
      </c>
      <c r="RHS1381" s="84">
        <f>RHP1381-RHQ1381</f>
        <v>1000000</v>
      </c>
      <c r="RHT1381" s="84">
        <v>2000000</v>
      </c>
      <c r="RHU1381" s="84">
        <v>0</v>
      </c>
      <c r="RHV1381" s="84">
        <f>RHU1381/RHT1381</f>
        <v>0</v>
      </c>
      <c r="RHW1381" s="84">
        <f>RHT1381-RHU1381</f>
        <v>2000000</v>
      </c>
      <c r="RHX1381" s="84">
        <f>RHT1381+RHP1381</f>
        <v>3000000</v>
      </c>
      <c r="RIC1381" s="84" t="s">
        <v>5395</v>
      </c>
      <c r="RID1381" s="84">
        <v>454</v>
      </c>
      <c r="RIE1381" s="84" t="s">
        <v>3803</v>
      </c>
      <c r="RIF1381" s="84">
        <v>1000000</v>
      </c>
      <c r="RIH1381" s="84">
        <f>RIG1381/RIF1381</f>
        <v>0</v>
      </c>
      <c r="RII1381" s="84">
        <f>RIF1381-RIG1381</f>
        <v>1000000</v>
      </c>
      <c r="RIJ1381" s="84">
        <v>2000000</v>
      </c>
      <c r="RIK1381" s="84">
        <v>0</v>
      </c>
      <c r="RIL1381" s="84">
        <f>RIK1381/RIJ1381</f>
        <v>0</v>
      </c>
      <c r="RIM1381" s="84">
        <f>RIJ1381-RIK1381</f>
        <v>2000000</v>
      </c>
      <c r="RIN1381" s="84">
        <f>RIJ1381+RIF1381</f>
        <v>3000000</v>
      </c>
      <c r="RIS1381" s="84" t="s">
        <v>5395</v>
      </c>
      <c r="RIT1381" s="84">
        <v>454</v>
      </c>
      <c r="RIU1381" s="84" t="s">
        <v>3803</v>
      </c>
      <c r="RIV1381" s="84">
        <v>1000000</v>
      </c>
      <c r="RIX1381" s="84">
        <f>RIW1381/RIV1381</f>
        <v>0</v>
      </c>
      <c r="RIY1381" s="84">
        <f>RIV1381-RIW1381</f>
        <v>1000000</v>
      </c>
      <c r="RIZ1381" s="84">
        <v>2000000</v>
      </c>
      <c r="RJA1381" s="84">
        <v>0</v>
      </c>
      <c r="RJB1381" s="84">
        <f>RJA1381/RIZ1381</f>
        <v>0</v>
      </c>
      <c r="RJC1381" s="84">
        <f>RIZ1381-RJA1381</f>
        <v>2000000</v>
      </c>
      <c r="RJD1381" s="84">
        <f>RIZ1381+RIV1381</f>
        <v>3000000</v>
      </c>
      <c r="RJI1381" s="84" t="s">
        <v>5395</v>
      </c>
      <c r="RJJ1381" s="84">
        <v>454</v>
      </c>
      <c r="RJK1381" s="84" t="s">
        <v>3803</v>
      </c>
      <c r="RJL1381" s="84">
        <v>1000000</v>
      </c>
      <c r="RJN1381" s="84">
        <f>RJM1381/RJL1381</f>
        <v>0</v>
      </c>
      <c r="RJO1381" s="84">
        <f>RJL1381-RJM1381</f>
        <v>1000000</v>
      </c>
      <c r="RJP1381" s="84">
        <v>2000000</v>
      </c>
      <c r="RJQ1381" s="84">
        <v>0</v>
      </c>
      <c r="RJR1381" s="84">
        <f>RJQ1381/RJP1381</f>
        <v>0</v>
      </c>
      <c r="RJS1381" s="84">
        <f>RJP1381-RJQ1381</f>
        <v>2000000</v>
      </c>
      <c r="RJT1381" s="84">
        <f>RJP1381+RJL1381</f>
        <v>3000000</v>
      </c>
      <c r="RJY1381" s="84" t="s">
        <v>5395</v>
      </c>
      <c r="RJZ1381" s="84">
        <v>454</v>
      </c>
      <c r="RKA1381" s="84" t="s">
        <v>3803</v>
      </c>
      <c r="RKB1381" s="84">
        <v>1000000</v>
      </c>
      <c r="RKD1381" s="84">
        <f>RKC1381/RKB1381</f>
        <v>0</v>
      </c>
      <c r="RKE1381" s="84">
        <f>RKB1381-RKC1381</f>
        <v>1000000</v>
      </c>
      <c r="RKF1381" s="84">
        <v>2000000</v>
      </c>
      <c r="RKG1381" s="84">
        <v>0</v>
      </c>
      <c r="RKH1381" s="84">
        <f>RKG1381/RKF1381</f>
        <v>0</v>
      </c>
      <c r="RKI1381" s="84">
        <f>RKF1381-RKG1381</f>
        <v>2000000</v>
      </c>
      <c r="RKJ1381" s="84">
        <f>RKF1381+RKB1381</f>
        <v>3000000</v>
      </c>
      <c r="RKO1381" s="84" t="s">
        <v>5395</v>
      </c>
      <c r="RKP1381" s="84">
        <v>454</v>
      </c>
      <c r="RKQ1381" s="84" t="s">
        <v>3803</v>
      </c>
      <c r="RKR1381" s="84">
        <v>1000000</v>
      </c>
      <c r="RKT1381" s="84">
        <f>RKS1381/RKR1381</f>
        <v>0</v>
      </c>
      <c r="RKU1381" s="84">
        <f>RKR1381-RKS1381</f>
        <v>1000000</v>
      </c>
      <c r="RKV1381" s="84">
        <v>2000000</v>
      </c>
      <c r="RKW1381" s="84">
        <v>0</v>
      </c>
      <c r="RKX1381" s="84">
        <f>RKW1381/RKV1381</f>
        <v>0</v>
      </c>
      <c r="RKY1381" s="84">
        <f>RKV1381-RKW1381</f>
        <v>2000000</v>
      </c>
      <c r="RKZ1381" s="84">
        <f>RKV1381+RKR1381</f>
        <v>3000000</v>
      </c>
      <c r="RLE1381" s="84" t="s">
        <v>5395</v>
      </c>
      <c r="RLF1381" s="84">
        <v>454</v>
      </c>
      <c r="RLG1381" s="84" t="s">
        <v>3803</v>
      </c>
      <c r="RLH1381" s="84">
        <v>1000000</v>
      </c>
      <c r="RLJ1381" s="84">
        <f>RLI1381/RLH1381</f>
        <v>0</v>
      </c>
      <c r="RLK1381" s="84">
        <f>RLH1381-RLI1381</f>
        <v>1000000</v>
      </c>
      <c r="RLL1381" s="84">
        <v>2000000</v>
      </c>
      <c r="RLM1381" s="84">
        <v>0</v>
      </c>
      <c r="RLN1381" s="84">
        <f>RLM1381/RLL1381</f>
        <v>0</v>
      </c>
      <c r="RLO1381" s="84">
        <f>RLL1381-RLM1381</f>
        <v>2000000</v>
      </c>
      <c r="RLP1381" s="84">
        <f>RLL1381+RLH1381</f>
        <v>3000000</v>
      </c>
      <c r="RLU1381" s="84" t="s">
        <v>5395</v>
      </c>
      <c r="RLV1381" s="84">
        <v>454</v>
      </c>
      <c r="RLW1381" s="84" t="s">
        <v>3803</v>
      </c>
      <c r="RLX1381" s="84">
        <v>1000000</v>
      </c>
      <c r="RLZ1381" s="84">
        <f>RLY1381/RLX1381</f>
        <v>0</v>
      </c>
      <c r="RMA1381" s="84">
        <f>RLX1381-RLY1381</f>
        <v>1000000</v>
      </c>
      <c r="RMB1381" s="84">
        <v>2000000</v>
      </c>
      <c r="RMC1381" s="84">
        <v>0</v>
      </c>
      <c r="RMD1381" s="84">
        <f>RMC1381/RMB1381</f>
        <v>0</v>
      </c>
      <c r="RME1381" s="84">
        <f>RMB1381-RMC1381</f>
        <v>2000000</v>
      </c>
      <c r="RMF1381" s="84">
        <f>RMB1381+RLX1381</f>
        <v>3000000</v>
      </c>
      <c r="RMK1381" s="84" t="s">
        <v>5395</v>
      </c>
      <c r="RML1381" s="84">
        <v>454</v>
      </c>
      <c r="RMM1381" s="84" t="s">
        <v>3803</v>
      </c>
      <c r="RMN1381" s="84">
        <v>1000000</v>
      </c>
      <c r="RMP1381" s="84">
        <f>RMO1381/RMN1381</f>
        <v>0</v>
      </c>
      <c r="RMQ1381" s="84">
        <f>RMN1381-RMO1381</f>
        <v>1000000</v>
      </c>
      <c r="RMR1381" s="84">
        <v>2000000</v>
      </c>
      <c r="RMS1381" s="84">
        <v>0</v>
      </c>
      <c r="RMT1381" s="84">
        <f>RMS1381/RMR1381</f>
        <v>0</v>
      </c>
      <c r="RMU1381" s="84">
        <f>RMR1381-RMS1381</f>
        <v>2000000</v>
      </c>
      <c r="RMV1381" s="84">
        <f>RMR1381+RMN1381</f>
        <v>3000000</v>
      </c>
      <c r="RNA1381" s="84" t="s">
        <v>5395</v>
      </c>
      <c r="RNB1381" s="84">
        <v>454</v>
      </c>
      <c r="RNC1381" s="84" t="s">
        <v>3803</v>
      </c>
      <c r="RND1381" s="84">
        <v>1000000</v>
      </c>
      <c r="RNF1381" s="84">
        <f>RNE1381/RND1381</f>
        <v>0</v>
      </c>
      <c r="RNG1381" s="84">
        <f>RND1381-RNE1381</f>
        <v>1000000</v>
      </c>
      <c r="RNH1381" s="84">
        <v>2000000</v>
      </c>
      <c r="RNI1381" s="84">
        <v>0</v>
      </c>
      <c r="RNJ1381" s="84">
        <f>RNI1381/RNH1381</f>
        <v>0</v>
      </c>
      <c r="RNK1381" s="84">
        <f>RNH1381-RNI1381</f>
        <v>2000000</v>
      </c>
      <c r="RNL1381" s="84">
        <f>RNH1381+RND1381</f>
        <v>3000000</v>
      </c>
      <c r="RNQ1381" s="84" t="s">
        <v>5395</v>
      </c>
      <c r="RNR1381" s="84">
        <v>454</v>
      </c>
      <c r="RNS1381" s="84" t="s">
        <v>3803</v>
      </c>
      <c r="RNT1381" s="84">
        <v>1000000</v>
      </c>
      <c r="RNV1381" s="84">
        <f>RNU1381/RNT1381</f>
        <v>0</v>
      </c>
      <c r="RNW1381" s="84">
        <f>RNT1381-RNU1381</f>
        <v>1000000</v>
      </c>
      <c r="RNX1381" s="84">
        <v>2000000</v>
      </c>
      <c r="RNY1381" s="84">
        <v>0</v>
      </c>
      <c r="RNZ1381" s="84">
        <f>RNY1381/RNX1381</f>
        <v>0</v>
      </c>
      <c r="ROA1381" s="84">
        <f>RNX1381-RNY1381</f>
        <v>2000000</v>
      </c>
      <c r="ROB1381" s="84">
        <f>RNX1381+RNT1381</f>
        <v>3000000</v>
      </c>
      <c r="ROG1381" s="84" t="s">
        <v>5395</v>
      </c>
      <c r="ROH1381" s="84">
        <v>454</v>
      </c>
      <c r="ROI1381" s="84" t="s">
        <v>3803</v>
      </c>
      <c r="ROJ1381" s="84">
        <v>1000000</v>
      </c>
      <c r="ROL1381" s="84">
        <f>ROK1381/ROJ1381</f>
        <v>0</v>
      </c>
      <c r="ROM1381" s="84">
        <f>ROJ1381-ROK1381</f>
        <v>1000000</v>
      </c>
      <c r="RON1381" s="84">
        <v>2000000</v>
      </c>
      <c r="ROO1381" s="84">
        <v>0</v>
      </c>
      <c r="ROP1381" s="84">
        <f>ROO1381/RON1381</f>
        <v>0</v>
      </c>
      <c r="ROQ1381" s="84">
        <f>RON1381-ROO1381</f>
        <v>2000000</v>
      </c>
      <c r="ROR1381" s="84">
        <f>RON1381+ROJ1381</f>
        <v>3000000</v>
      </c>
      <c r="ROW1381" s="84" t="s">
        <v>5395</v>
      </c>
      <c r="ROX1381" s="84">
        <v>454</v>
      </c>
      <c r="ROY1381" s="84" t="s">
        <v>3803</v>
      </c>
      <c r="ROZ1381" s="84">
        <v>1000000</v>
      </c>
      <c r="RPB1381" s="84">
        <f>RPA1381/ROZ1381</f>
        <v>0</v>
      </c>
      <c r="RPC1381" s="84">
        <f>ROZ1381-RPA1381</f>
        <v>1000000</v>
      </c>
      <c r="RPD1381" s="84">
        <v>2000000</v>
      </c>
      <c r="RPE1381" s="84">
        <v>0</v>
      </c>
      <c r="RPF1381" s="84">
        <f>RPE1381/RPD1381</f>
        <v>0</v>
      </c>
      <c r="RPG1381" s="84">
        <f>RPD1381-RPE1381</f>
        <v>2000000</v>
      </c>
      <c r="RPH1381" s="84">
        <f>RPD1381+ROZ1381</f>
        <v>3000000</v>
      </c>
      <c r="RPM1381" s="84" t="s">
        <v>5395</v>
      </c>
      <c r="RPN1381" s="84">
        <v>454</v>
      </c>
      <c r="RPO1381" s="84" t="s">
        <v>3803</v>
      </c>
      <c r="RPP1381" s="84">
        <v>1000000</v>
      </c>
      <c r="RPR1381" s="84">
        <f>RPQ1381/RPP1381</f>
        <v>0</v>
      </c>
      <c r="RPS1381" s="84">
        <f>RPP1381-RPQ1381</f>
        <v>1000000</v>
      </c>
      <c r="RPT1381" s="84">
        <v>2000000</v>
      </c>
      <c r="RPU1381" s="84">
        <v>0</v>
      </c>
      <c r="RPV1381" s="84">
        <f>RPU1381/RPT1381</f>
        <v>0</v>
      </c>
      <c r="RPW1381" s="84">
        <f>RPT1381-RPU1381</f>
        <v>2000000</v>
      </c>
      <c r="RPX1381" s="84">
        <f>RPT1381+RPP1381</f>
        <v>3000000</v>
      </c>
      <c r="RQC1381" s="84" t="s">
        <v>5395</v>
      </c>
      <c r="RQD1381" s="84">
        <v>454</v>
      </c>
      <c r="RQE1381" s="84" t="s">
        <v>3803</v>
      </c>
      <c r="RQF1381" s="84">
        <v>1000000</v>
      </c>
      <c r="RQH1381" s="84">
        <f>RQG1381/RQF1381</f>
        <v>0</v>
      </c>
      <c r="RQI1381" s="84">
        <f>RQF1381-RQG1381</f>
        <v>1000000</v>
      </c>
      <c r="RQJ1381" s="84">
        <v>2000000</v>
      </c>
      <c r="RQK1381" s="84">
        <v>0</v>
      </c>
      <c r="RQL1381" s="84">
        <f>RQK1381/RQJ1381</f>
        <v>0</v>
      </c>
      <c r="RQM1381" s="84">
        <f>RQJ1381-RQK1381</f>
        <v>2000000</v>
      </c>
      <c r="RQN1381" s="84">
        <f>RQJ1381+RQF1381</f>
        <v>3000000</v>
      </c>
      <c r="RQS1381" s="84" t="s">
        <v>5395</v>
      </c>
      <c r="RQT1381" s="84">
        <v>454</v>
      </c>
      <c r="RQU1381" s="84" t="s">
        <v>3803</v>
      </c>
      <c r="RQV1381" s="84">
        <v>1000000</v>
      </c>
      <c r="RQX1381" s="84">
        <f>RQW1381/RQV1381</f>
        <v>0</v>
      </c>
      <c r="RQY1381" s="84">
        <f>RQV1381-RQW1381</f>
        <v>1000000</v>
      </c>
      <c r="RQZ1381" s="84">
        <v>2000000</v>
      </c>
      <c r="RRA1381" s="84">
        <v>0</v>
      </c>
      <c r="RRB1381" s="84">
        <f>RRA1381/RQZ1381</f>
        <v>0</v>
      </c>
      <c r="RRC1381" s="84">
        <f>RQZ1381-RRA1381</f>
        <v>2000000</v>
      </c>
      <c r="RRD1381" s="84">
        <f>RQZ1381+RQV1381</f>
        <v>3000000</v>
      </c>
      <c r="RRI1381" s="84" t="s">
        <v>5395</v>
      </c>
      <c r="RRJ1381" s="84">
        <v>454</v>
      </c>
      <c r="RRK1381" s="84" t="s">
        <v>3803</v>
      </c>
      <c r="RRL1381" s="84">
        <v>1000000</v>
      </c>
      <c r="RRN1381" s="84">
        <f>RRM1381/RRL1381</f>
        <v>0</v>
      </c>
      <c r="RRO1381" s="84">
        <f>RRL1381-RRM1381</f>
        <v>1000000</v>
      </c>
      <c r="RRP1381" s="84">
        <v>2000000</v>
      </c>
      <c r="RRQ1381" s="84">
        <v>0</v>
      </c>
      <c r="RRR1381" s="84">
        <f>RRQ1381/RRP1381</f>
        <v>0</v>
      </c>
      <c r="RRS1381" s="84">
        <f>RRP1381-RRQ1381</f>
        <v>2000000</v>
      </c>
      <c r="RRT1381" s="84">
        <f>RRP1381+RRL1381</f>
        <v>3000000</v>
      </c>
      <c r="RRY1381" s="84" t="s">
        <v>5395</v>
      </c>
      <c r="RRZ1381" s="84">
        <v>454</v>
      </c>
      <c r="RSA1381" s="84" t="s">
        <v>3803</v>
      </c>
      <c r="RSB1381" s="84">
        <v>1000000</v>
      </c>
      <c r="RSD1381" s="84">
        <f>RSC1381/RSB1381</f>
        <v>0</v>
      </c>
      <c r="RSE1381" s="84">
        <f>RSB1381-RSC1381</f>
        <v>1000000</v>
      </c>
      <c r="RSF1381" s="84">
        <v>2000000</v>
      </c>
      <c r="RSG1381" s="84">
        <v>0</v>
      </c>
      <c r="RSH1381" s="84">
        <f>RSG1381/RSF1381</f>
        <v>0</v>
      </c>
      <c r="RSI1381" s="84">
        <f>RSF1381-RSG1381</f>
        <v>2000000</v>
      </c>
      <c r="RSJ1381" s="84">
        <f>RSF1381+RSB1381</f>
        <v>3000000</v>
      </c>
      <c r="RSO1381" s="84" t="s">
        <v>5395</v>
      </c>
      <c r="RSP1381" s="84">
        <v>454</v>
      </c>
      <c r="RSQ1381" s="84" t="s">
        <v>3803</v>
      </c>
      <c r="RSR1381" s="84">
        <v>1000000</v>
      </c>
      <c r="RST1381" s="84">
        <f>RSS1381/RSR1381</f>
        <v>0</v>
      </c>
      <c r="RSU1381" s="84">
        <f>RSR1381-RSS1381</f>
        <v>1000000</v>
      </c>
      <c r="RSV1381" s="84">
        <v>2000000</v>
      </c>
      <c r="RSW1381" s="84">
        <v>0</v>
      </c>
      <c r="RSX1381" s="84">
        <f>RSW1381/RSV1381</f>
        <v>0</v>
      </c>
      <c r="RSY1381" s="84">
        <f>RSV1381-RSW1381</f>
        <v>2000000</v>
      </c>
      <c r="RSZ1381" s="84">
        <f>RSV1381+RSR1381</f>
        <v>3000000</v>
      </c>
      <c r="RTE1381" s="84" t="s">
        <v>5395</v>
      </c>
      <c r="RTF1381" s="84">
        <v>454</v>
      </c>
      <c r="RTG1381" s="84" t="s">
        <v>3803</v>
      </c>
      <c r="RTH1381" s="84">
        <v>1000000</v>
      </c>
      <c r="RTJ1381" s="84">
        <f>RTI1381/RTH1381</f>
        <v>0</v>
      </c>
      <c r="RTK1381" s="84">
        <f>RTH1381-RTI1381</f>
        <v>1000000</v>
      </c>
      <c r="RTL1381" s="84">
        <v>2000000</v>
      </c>
      <c r="RTM1381" s="84">
        <v>0</v>
      </c>
      <c r="RTN1381" s="84">
        <f>RTM1381/RTL1381</f>
        <v>0</v>
      </c>
      <c r="RTO1381" s="84">
        <f>RTL1381-RTM1381</f>
        <v>2000000</v>
      </c>
      <c r="RTP1381" s="84">
        <f>RTL1381+RTH1381</f>
        <v>3000000</v>
      </c>
      <c r="RTU1381" s="84" t="s">
        <v>5395</v>
      </c>
      <c r="RTV1381" s="84">
        <v>454</v>
      </c>
      <c r="RTW1381" s="84" t="s">
        <v>3803</v>
      </c>
      <c r="RTX1381" s="84">
        <v>1000000</v>
      </c>
      <c r="RTZ1381" s="84">
        <f>RTY1381/RTX1381</f>
        <v>0</v>
      </c>
      <c r="RUA1381" s="84">
        <f>RTX1381-RTY1381</f>
        <v>1000000</v>
      </c>
      <c r="RUB1381" s="84">
        <v>2000000</v>
      </c>
      <c r="RUC1381" s="84">
        <v>0</v>
      </c>
      <c r="RUD1381" s="84">
        <f>RUC1381/RUB1381</f>
        <v>0</v>
      </c>
      <c r="RUE1381" s="84">
        <f>RUB1381-RUC1381</f>
        <v>2000000</v>
      </c>
      <c r="RUF1381" s="84">
        <f>RUB1381+RTX1381</f>
        <v>3000000</v>
      </c>
      <c r="RUK1381" s="84" t="s">
        <v>5395</v>
      </c>
      <c r="RUL1381" s="84">
        <v>454</v>
      </c>
      <c r="RUM1381" s="84" t="s">
        <v>3803</v>
      </c>
      <c r="RUN1381" s="84">
        <v>1000000</v>
      </c>
      <c r="RUP1381" s="84">
        <f>RUO1381/RUN1381</f>
        <v>0</v>
      </c>
      <c r="RUQ1381" s="84">
        <f>RUN1381-RUO1381</f>
        <v>1000000</v>
      </c>
      <c r="RUR1381" s="84">
        <v>2000000</v>
      </c>
      <c r="RUS1381" s="84">
        <v>0</v>
      </c>
      <c r="RUT1381" s="84">
        <f>RUS1381/RUR1381</f>
        <v>0</v>
      </c>
      <c r="RUU1381" s="84">
        <f>RUR1381-RUS1381</f>
        <v>2000000</v>
      </c>
      <c r="RUV1381" s="84">
        <f>RUR1381+RUN1381</f>
        <v>3000000</v>
      </c>
      <c r="RVA1381" s="84" t="s">
        <v>5395</v>
      </c>
      <c r="RVB1381" s="84">
        <v>454</v>
      </c>
      <c r="RVC1381" s="84" t="s">
        <v>3803</v>
      </c>
      <c r="RVD1381" s="84">
        <v>1000000</v>
      </c>
      <c r="RVF1381" s="84">
        <f>RVE1381/RVD1381</f>
        <v>0</v>
      </c>
      <c r="RVG1381" s="84">
        <f>RVD1381-RVE1381</f>
        <v>1000000</v>
      </c>
      <c r="RVH1381" s="84">
        <v>2000000</v>
      </c>
      <c r="RVI1381" s="84">
        <v>0</v>
      </c>
      <c r="RVJ1381" s="84">
        <f>RVI1381/RVH1381</f>
        <v>0</v>
      </c>
      <c r="RVK1381" s="84">
        <f>RVH1381-RVI1381</f>
        <v>2000000</v>
      </c>
      <c r="RVL1381" s="84">
        <f>RVH1381+RVD1381</f>
        <v>3000000</v>
      </c>
      <c r="RVQ1381" s="84" t="s">
        <v>5395</v>
      </c>
      <c r="RVR1381" s="84">
        <v>454</v>
      </c>
      <c r="RVS1381" s="84" t="s">
        <v>3803</v>
      </c>
      <c r="RVT1381" s="84">
        <v>1000000</v>
      </c>
      <c r="RVV1381" s="84">
        <f>RVU1381/RVT1381</f>
        <v>0</v>
      </c>
      <c r="RVW1381" s="84">
        <f>RVT1381-RVU1381</f>
        <v>1000000</v>
      </c>
      <c r="RVX1381" s="84">
        <v>2000000</v>
      </c>
      <c r="RVY1381" s="84">
        <v>0</v>
      </c>
      <c r="RVZ1381" s="84">
        <f>RVY1381/RVX1381</f>
        <v>0</v>
      </c>
      <c r="RWA1381" s="84">
        <f>RVX1381-RVY1381</f>
        <v>2000000</v>
      </c>
      <c r="RWB1381" s="84">
        <f>RVX1381+RVT1381</f>
        <v>3000000</v>
      </c>
      <c r="RWG1381" s="84" t="s">
        <v>5395</v>
      </c>
      <c r="RWH1381" s="84">
        <v>454</v>
      </c>
      <c r="RWI1381" s="84" t="s">
        <v>3803</v>
      </c>
      <c r="RWJ1381" s="84">
        <v>1000000</v>
      </c>
      <c r="RWL1381" s="84">
        <f>RWK1381/RWJ1381</f>
        <v>0</v>
      </c>
      <c r="RWM1381" s="84">
        <f>RWJ1381-RWK1381</f>
        <v>1000000</v>
      </c>
      <c r="RWN1381" s="84">
        <v>2000000</v>
      </c>
      <c r="RWO1381" s="84">
        <v>0</v>
      </c>
      <c r="RWP1381" s="84">
        <f>RWO1381/RWN1381</f>
        <v>0</v>
      </c>
      <c r="RWQ1381" s="84">
        <f>RWN1381-RWO1381</f>
        <v>2000000</v>
      </c>
      <c r="RWR1381" s="84">
        <f>RWN1381+RWJ1381</f>
        <v>3000000</v>
      </c>
      <c r="RWW1381" s="84" t="s">
        <v>5395</v>
      </c>
      <c r="RWX1381" s="84">
        <v>454</v>
      </c>
      <c r="RWY1381" s="84" t="s">
        <v>3803</v>
      </c>
      <c r="RWZ1381" s="84">
        <v>1000000</v>
      </c>
      <c r="RXB1381" s="84">
        <f>RXA1381/RWZ1381</f>
        <v>0</v>
      </c>
      <c r="RXC1381" s="84">
        <f>RWZ1381-RXA1381</f>
        <v>1000000</v>
      </c>
      <c r="RXD1381" s="84">
        <v>2000000</v>
      </c>
      <c r="RXE1381" s="84">
        <v>0</v>
      </c>
      <c r="RXF1381" s="84">
        <f>RXE1381/RXD1381</f>
        <v>0</v>
      </c>
      <c r="RXG1381" s="84">
        <f>RXD1381-RXE1381</f>
        <v>2000000</v>
      </c>
      <c r="RXH1381" s="84">
        <f>RXD1381+RWZ1381</f>
        <v>3000000</v>
      </c>
      <c r="RXM1381" s="84" t="s">
        <v>5395</v>
      </c>
      <c r="RXN1381" s="84">
        <v>454</v>
      </c>
      <c r="RXO1381" s="84" t="s">
        <v>3803</v>
      </c>
      <c r="RXP1381" s="84">
        <v>1000000</v>
      </c>
      <c r="RXR1381" s="84">
        <f>RXQ1381/RXP1381</f>
        <v>0</v>
      </c>
      <c r="RXS1381" s="84">
        <f>RXP1381-RXQ1381</f>
        <v>1000000</v>
      </c>
      <c r="RXT1381" s="84">
        <v>2000000</v>
      </c>
      <c r="RXU1381" s="84">
        <v>0</v>
      </c>
      <c r="RXV1381" s="84">
        <f>RXU1381/RXT1381</f>
        <v>0</v>
      </c>
      <c r="RXW1381" s="84">
        <f>RXT1381-RXU1381</f>
        <v>2000000</v>
      </c>
      <c r="RXX1381" s="84">
        <f>RXT1381+RXP1381</f>
        <v>3000000</v>
      </c>
      <c r="RYC1381" s="84" t="s">
        <v>5395</v>
      </c>
      <c r="RYD1381" s="84">
        <v>454</v>
      </c>
      <c r="RYE1381" s="84" t="s">
        <v>3803</v>
      </c>
      <c r="RYF1381" s="84">
        <v>1000000</v>
      </c>
      <c r="RYH1381" s="84">
        <f>RYG1381/RYF1381</f>
        <v>0</v>
      </c>
      <c r="RYI1381" s="84">
        <f>RYF1381-RYG1381</f>
        <v>1000000</v>
      </c>
      <c r="RYJ1381" s="84">
        <v>2000000</v>
      </c>
      <c r="RYK1381" s="84">
        <v>0</v>
      </c>
      <c r="RYL1381" s="84">
        <f>RYK1381/RYJ1381</f>
        <v>0</v>
      </c>
      <c r="RYM1381" s="84">
        <f>RYJ1381-RYK1381</f>
        <v>2000000</v>
      </c>
      <c r="RYN1381" s="84">
        <f>RYJ1381+RYF1381</f>
        <v>3000000</v>
      </c>
      <c r="RYS1381" s="84" t="s">
        <v>5395</v>
      </c>
      <c r="RYT1381" s="84">
        <v>454</v>
      </c>
      <c r="RYU1381" s="84" t="s">
        <v>3803</v>
      </c>
      <c r="RYV1381" s="84">
        <v>1000000</v>
      </c>
      <c r="RYX1381" s="84">
        <f>RYW1381/RYV1381</f>
        <v>0</v>
      </c>
      <c r="RYY1381" s="84">
        <f>RYV1381-RYW1381</f>
        <v>1000000</v>
      </c>
      <c r="RYZ1381" s="84">
        <v>2000000</v>
      </c>
      <c r="RZA1381" s="84">
        <v>0</v>
      </c>
      <c r="RZB1381" s="84">
        <f>RZA1381/RYZ1381</f>
        <v>0</v>
      </c>
      <c r="RZC1381" s="84">
        <f>RYZ1381-RZA1381</f>
        <v>2000000</v>
      </c>
      <c r="RZD1381" s="84">
        <f>RYZ1381+RYV1381</f>
        <v>3000000</v>
      </c>
      <c r="RZI1381" s="84" t="s">
        <v>5395</v>
      </c>
      <c r="RZJ1381" s="84">
        <v>454</v>
      </c>
      <c r="RZK1381" s="84" t="s">
        <v>3803</v>
      </c>
      <c r="RZL1381" s="84">
        <v>1000000</v>
      </c>
      <c r="RZN1381" s="84">
        <f>RZM1381/RZL1381</f>
        <v>0</v>
      </c>
      <c r="RZO1381" s="84">
        <f>RZL1381-RZM1381</f>
        <v>1000000</v>
      </c>
      <c r="RZP1381" s="84">
        <v>2000000</v>
      </c>
      <c r="RZQ1381" s="84">
        <v>0</v>
      </c>
      <c r="RZR1381" s="84">
        <f>RZQ1381/RZP1381</f>
        <v>0</v>
      </c>
      <c r="RZS1381" s="84">
        <f>RZP1381-RZQ1381</f>
        <v>2000000</v>
      </c>
      <c r="RZT1381" s="84">
        <f>RZP1381+RZL1381</f>
        <v>3000000</v>
      </c>
      <c r="RZY1381" s="84" t="s">
        <v>5395</v>
      </c>
      <c r="RZZ1381" s="84">
        <v>454</v>
      </c>
      <c r="SAA1381" s="84" t="s">
        <v>3803</v>
      </c>
      <c r="SAB1381" s="84">
        <v>1000000</v>
      </c>
      <c r="SAD1381" s="84">
        <f>SAC1381/SAB1381</f>
        <v>0</v>
      </c>
      <c r="SAE1381" s="84">
        <f>SAB1381-SAC1381</f>
        <v>1000000</v>
      </c>
      <c r="SAF1381" s="84">
        <v>2000000</v>
      </c>
      <c r="SAG1381" s="84">
        <v>0</v>
      </c>
      <c r="SAH1381" s="84">
        <f>SAG1381/SAF1381</f>
        <v>0</v>
      </c>
      <c r="SAI1381" s="84">
        <f>SAF1381-SAG1381</f>
        <v>2000000</v>
      </c>
      <c r="SAJ1381" s="84">
        <f>SAF1381+SAB1381</f>
        <v>3000000</v>
      </c>
      <c r="SAO1381" s="84" t="s">
        <v>5395</v>
      </c>
      <c r="SAP1381" s="84">
        <v>454</v>
      </c>
      <c r="SAQ1381" s="84" t="s">
        <v>3803</v>
      </c>
      <c r="SAR1381" s="84">
        <v>1000000</v>
      </c>
      <c r="SAT1381" s="84">
        <f>SAS1381/SAR1381</f>
        <v>0</v>
      </c>
      <c r="SAU1381" s="84">
        <f>SAR1381-SAS1381</f>
        <v>1000000</v>
      </c>
      <c r="SAV1381" s="84">
        <v>2000000</v>
      </c>
      <c r="SAW1381" s="84">
        <v>0</v>
      </c>
      <c r="SAX1381" s="84">
        <f>SAW1381/SAV1381</f>
        <v>0</v>
      </c>
      <c r="SAY1381" s="84">
        <f>SAV1381-SAW1381</f>
        <v>2000000</v>
      </c>
      <c r="SAZ1381" s="84">
        <f>SAV1381+SAR1381</f>
        <v>3000000</v>
      </c>
      <c r="SBE1381" s="84" t="s">
        <v>5395</v>
      </c>
      <c r="SBF1381" s="84">
        <v>454</v>
      </c>
      <c r="SBG1381" s="84" t="s">
        <v>3803</v>
      </c>
      <c r="SBH1381" s="84">
        <v>1000000</v>
      </c>
      <c r="SBJ1381" s="84">
        <f>SBI1381/SBH1381</f>
        <v>0</v>
      </c>
      <c r="SBK1381" s="84">
        <f>SBH1381-SBI1381</f>
        <v>1000000</v>
      </c>
      <c r="SBL1381" s="84">
        <v>2000000</v>
      </c>
      <c r="SBM1381" s="84">
        <v>0</v>
      </c>
      <c r="SBN1381" s="84">
        <f>SBM1381/SBL1381</f>
        <v>0</v>
      </c>
      <c r="SBO1381" s="84">
        <f>SBL1381-SBM1381</f>
        <v>2000000</v>
      </c>
      <c r="SBP1381" s="84">
        <f>SBL1381+SBH1381</f>
        <v>3000000</v>
      </c>
      <c r="SBU1381" s="84" t="s">
        <v>5395</v>
      </c>
      <c r="SBV1381" s="84">
        <v>454</v>
      </c>
      <c r="SBW1381" s="84" t="s">
        <v>3803</v>
      </c>
      <c r="SBX1381" s="84">
        <v>1000000</v>
      </c>
      <c r="SBZ1381" s="84">
        <f>SBY1381/SBX1381</f>
        <v>0</v>
      </c>
      <c r="SCA1381" s="84">
        <f>SBX1381-SBY1381</f>
        <v>1000000</v>
      </c>
      <c r="SCB1381" s="84">
        <v>2000000</v>
      </c>
      <c r="SCC1381" s="84">
        <v>0</v>
      </c>
      <c r="SCD1381" s="84">
        <f>SCC1381/SCB1381</f>
        <v>0</v>
      </c>
      <c r="SCE1381" s="84">
        <f>SCB1381-SCC1381</f>
        <v>2000000</v>
      </c>
      <c r="SCF1381" s="84">
        <f>SCB1381+SBX1381</f>
        <v>3000000</v>
      </c>
      <c r="SCK1381" s="84" t="s">
        <v>5395</v>
      </c>
      <c r="SCL1381" s="84">
        <v>454</v>
      </c>
      <c r="SCM1381" s="84" t="s">
        <v>3803</v>
      </c>
      <c r="SCN1381" s="84">
        <v>1000000</v>
      </c>
      <c r="SCP1381" s="84">
        <f>SCO1381/SCN1381</f>
        <v>0</v>
      </c>
      <c r="SCQ1381" s="84">
        <f>SCN1381-SCO1381</f>
        <v>1000000</v>
      </c>
      <c r="SCR1381" s="84">
        <v>2000000</v>
      </c>
      <c r="SCS1381" s="84">
        <v>0</v>
      </c>
      <c r="SCT1381" s="84">
        <f>SCS1381/SCR1381</f>
        <v>0</v>
      </c>
      <c r="SCU1381" s="84">
        <f>SCR1381-SCS1381</f>
        <v>2000000</v>
      </c>
      <c r="SCV1381" s="84">
        <f>SCR1381+SCN1381</f>
        <v>3000000</v>
      </c>
      <c r="SDA1381" s="84" t="s">
        <v>5395</v>
      </c>
      <c r="SDB1381" s="84">
        <v>454</v>
      </c>
      <c r="SDC1381" s="84" t="s">
        <v>3803</v>
      </c>
      <c r="SDD1381" s="84">
        <v>1000000</v>
      </c>
      <c r="SDF1381" s="84">
        <f>SDE1381/SDD1381</f>
        <v>0</v>
      </c>
      <c r="SDG1381" s="84">
        <f>SDD1381-SDE1381</f>
        <v>1000000</v>
      </c>
      <c r="SDH1381" s="84">
        <v>2000000</v>
      </c>
      <c r="SDI1381" s="84">
        <v>0</v>
      </c>
      <c r="SDJ1381" s="84">
        <f>SDI1381/SDH1381</f>
        <v>0</v>
      </c>
      <c r="SDK1381" s="84">
        <f>SDH1381-SDI1381</f>
        <v>2000000</v>
      </c>
      <c r="SDL1381" s="84">
        <f>SDH1381+SDD1381</f>
        <v>3000000</v>
      </c>
      <c r="SDQ1381" s="84" t="s">
        <v>5395</v>
      </c>
      <c r="SDR1381" s="84">
        <v>454</v>
      </c>
      <c r="SDS1381" s="84" t="s">
        <v>3803</v>
      </c>
      <c r="SDT1381" s="84">
        <v>1000000</v>
      </c>
      <c r="SDV1381" s="84">
        <f>SDU1381/SDT1381</f>
        <v>0</v>
      </c>
      <c r="SDW1381" s="84">
        <f>SDT1381-SDU1381</f>
        <v>1000000</v>
      </c>
      <c r="SDX1381" s="84">
        <v>2000000</v>
      </c>
      <c r="SDY1381" s="84">
        <v>0</v>
      </c>
      <c r="SDZ1381" s="84">
        <f>SDY1381/SDX1381</f>
        <v>0</v>
      </c>
      <c r="SEA1381" s="84">
        <f>SDX1381-SDY1381</f>
        <v>2000000</v>
      </c>
      <c r="SEB1381" s="84">
        <f>SDX1381+SDT1381</f>
        <v>3000000</v>
      </c>
      <c r="SEG1381" s="84" t="s">
        <v>5395</v>
      </c>
      <c r="SEH1381" s="84">
        <v>454</v>
      </c>
      <c r="SEI1381" s="84" t="s">
        <v>3803</v>
      </c>
      <c r="SEJ1381" s="84">
        <v>1000000</v>
      </c>
      <c r="SEL1381" s="84">
        <f>SEK1381/SEJ1381</f>
        <v>0</v>
      </c>
      <c r="SEM1381" s="84">
        <f>SEJ1381-SEK1381</f>
        <v>1000000</v>
      </c>
      <c r="SEN1381" s="84">
        <v>2000000</v>
      </c>
      <c r="SEO1381" s="84">
        <v>0</v>
      </c>
      <c r="SEP1381" s="84">
        <f>SEO1381/SEN1381</f>
        <v>0</v>
      </c>
      <c r="SEQ1381" s="84">
        <f>SEN1381-SEO1381</f>
        <v>2000000</v>
      </c>
      <c r="SER1381" s="84">
        <f>SEN1381+SEJ1381</f>
        <v>3000000</v>
      </c>
      <c r="SEW1381" s="84" t="s">
        <v>5395</v>
      </c>
      <c r="SEX1381" s="84">
        <v>454</v>
      </c>
      <c r="SEY1381" s="84" t="s">
        <v>3803</v>
      </c>
      <c r="SEZ1381" s="84">
        <v>1000000</v>
      </c>
      <c r="SFB1381" s="84">
        <f>SFA1381/SEZ1381</f>
        <v>0</v>
      </c>
      <c r="SFC1381" s="84">
        <f>SEZ1381-SFA1381</f>
        <v>1000000</v>
      </c>
      <c r="SFD1381" s="84">
        <v>2000000</v>
      </c>
      <c r="SFE1381" s="84">
        <v>0</v>
      </c>
      <c r="SFF1381" s="84">
        <f>SFE1381/SFD1381</f>
        <v>0</v>
      </c>
      <c r="SFG1381" s="84">
        <f>SFD1381-SFE1381</f>
        <v>2000000</v>
      </c>
      <c r="SFH1381" s="84">
        <f>SFD1381+SEZ1381</f>
        <v>3000000</v>
      </c>
      <c r="SFM1381" s="84" t="s">
        <v>5395</v>
      </c>
      <c r="SFN1381" s="84">
        <v>454</v>
      </c>
      <c r="SFO1381" s="84" t="s">
        <v>3803</v>
      </c>
      <c r="SFP1381" s="84">
        <v>1000000</v>
      </c>
      <c r="SFR1381" s="84">
        <f>SFQ1381/SFP1381</f>
        <v>0</v>
      </c>
      <c r="SFS1381" s="84">
        <f>SFP1381-SFQ1381</f>
        <v>1000000</v>
      </c>
      <c r="SFT1381" s="84">
        <v>2000000</v>
      </c>
      <c r="SFU1381" s="84">
        <v>0</v>
      </c>
      <c r="SFV1381" s="84">
        <f>SFU1381/SFT1381</f>
        <v>0</v>
      </c>
      <c r="SFW1381" s="84">
        <f>SFT1381-SFU1381</f>
        <v>2000000</v>
      </c>
      <c r="SFX1381" s="84">
        <f>SFT1381+SFP1381</f>
        <v>3000000</v>
      </c>
      <c r="SGC1381" s="84" t="s">
        <v>5395</v>
      </c>
      <c r="SGD1381" s="84">
        <v>454</v>
      </c>
      <c r="SGE1381" s="84" t="s">
        <v>3803</v>
      </c>
      <c r="SGF1381" s="84">
        <v>1000000</v>
      </c>
      <c r="SGH1381" s="84">
        <f>SGG1381/SGF1381</f>
        <v>0</v>
      </c>
      <c r="SGI1381" s="84">
        <f>SGF1381-SGG1381</f>
        <v>1000000</v>
      </c>
      <c r="SGJ1381" s="84">
        <v>2000000</v>
      </c>
      <c r="SGK1381" s="84">
        <v>0</v>
      </c>
      <c r="SGL1381" s="84">
        <f>SGK1381/SGJ1381</f>
        <v>0</v>
      </c>
      <c r="SGM1381" s="84">
        <f>SGJ1381-SGK1381</f>
        <v>2000000</v>
      </c>
      <c r="SGN1381" s="84">
        <f>SGJ1381+SGF1381</f>
        <v>3000000</v>
      </c>
      <c r="SGS1381" s="84" t="s">
        <v>5395</v>
      </c>
      <c r="SGT1381" s="84">
        <v>454</v>
      </c>
      <c r="SGU1381" s="84" t="s">
        <v>3803</v>
      </c>
      <c r="SGV1381" s="84">
        <v>1000000</v>
      </c>
      <c r="SGX1381" s="84">
        <f>SGW1381/SGV1381</f>
        <v>0</v>
      </c>
      <c r="SGY1381" s="84">
        <f>SGV1381-SGW1381</f>
        <v>1000000</v>
      </c>
      <c r="SGZ1381" s="84">
        <v>2000000</v>
      </c>
      <c r="SHA1381" s="84">
        <v>0</v>
      </c>
      <c r="SHB1381" s="84">
        <f>SHA1381/SGZ1381</f>
        <v>0</v>
      </c>
      <c r="SHC1381" s="84">
        <f>SGZ1381-SHA1381</f>
        <v>2000000</v>
      </c>
      <c r="SHD1381" s="84">
        <f>SGZ1381+SGV1381</f>
        <v>3000000</v>
      </c>
      <c r="SHI1381" s="84" t="s">
        <v>5395</v>
      </c>
      <c r="SHJ1381" s="84">
        <v>454</v>
      </c>
      <c r="SHK1381" s="84" t="s">
        <v>3803</v>
      </c>
      <c r="SHL1381" s="84">
        <v>1000000</v>
      </c>
      <c r="SHN1381" s="84">
        <f>SHM1381/SHL1381</f>
        <v>0</v>
      </c>
      <c r="SHO1381" s="84">
        <f>SHL1381-SHM1381</f>
        <v>1000000</v>
      </c>
      <c r="SHP1381" s="84">
        <v>2000000</v>
      </c>
      <c r="SHQ1381" s="84">
        <v>0</v>
      </c>
      <c r="SHR1381" s="84">
        <f>SHQ1381/SHP1381</f>
        <v>0</v>
      </c>
      <c r="SHS1381" s="84">
        <f>SHP1381-SHQ1381</f>
        <v>2000000</v>
      </c>
      <c r="SHT1381" s="84">
        <f>SHP1381+SHL1381</f>
        <v>3000000</v>
      </c>
      <c r="SHY1381" s="84" t="s">
        <v>5395</v>
      </c>
      <c r="SHZ1381" s="84">
        <v>454</v>
      </c>
      <c r="SIA1381" s="84" t="s">
        <v>3803</v>
      </c>
      <c r="SIB1381" s="84">
        <v>1000000</v>
      </c>
      <c r="SID1381" s="84">
        <f>SIC1381/SIB1381</f>
        <v>0</v>
      </c>
      <c r="SIE1381" s="84">
        <f>SIB1381-SIC1381</f>
        <v>1000000</v>
      </c>
      <c r="SIF1381" s="84">
        <v>2000000</v>
      </c>
      <c r="SIG1381" s="84">
        <v>0</v>
      </c>
      <c r="SIH1381" s="84">
        <f>SIG1381/SIF1381</f>
        <v>0</v>
      </c>
      <c r="SII1381" s="84">
        <f>SIF1381-SIG1381</f>
        <v>2000000</v>
      </c>
      <c r="SIJ1381" s="84">
        <f>SIF1381+SIB1381</f>
        <v>3000000</v>
      </c>
      <c r="SIO1381" s="84" t="s">
        <v>5395</v>
      </c>
      <c r="SIP1381" s="84">
        <v>454</v>
      </c>
      <c r="SIQ1381" s="84" t="s">
        <v>3803</v>
      </c>
      <c r="SIR1381" s="84">
        <v>1000000</v>
      </c>
      <c r="SIT1381" s="84">
        <f>SIS1381/SIR1381</f>
        <v>0</v>
      </c>
      <c r="SIU1381" s="84">
        <f>SIR1381-SIS1381</f>
        <v>1000000</v>
      </c>
      <c r="SIV1381" s="84">
        <v>2000000</v>
      </c>
      <c r="SIW1381" s="84">
        <v>0</v>
      </c>
      <c r="SIX1381" s="84">
        <f>SIW1381/SIV1381</f>
        <v>0</v>
      </c>
      <c r="SIY1381" s="84">
        <f>SIV1381-SIW1381</f>
        <v>2000000</v>
      </c>
      <c r="SIZ1381" s="84">
        <f>SIV1381+SIR1381</f>
        <v>3000000</v>
      </c>
      <c r="SJE1381" s="84" t="s">
        <v>5395</v>
      </c>
      <c r="SJF1381" s="84">
        <v>454</v>
      </c>
      <c r="SJG1381" s="84" t="s">
        <v>3803</v>
      </c>
      <c r="SJH1381" s="84">
        <v>1000000</v>
      </c>
      <c r="SJJ1381" s="84">
        <f>SJI1381/SJH1381</f>
        <v>0</v>
      </c>
      <c r="SJK1381" s="84">
        <f>SJH1381-SJI1381</f>
        <v>1000000</v>
      </c>
      <c r="SJL1381" s="84">
        <v>2000000</v>
      </c>
      <c r="SJM1381" s="84">
        <v>0</v>
      </c>
      <c r="SJN1381" s="84">
        <f>SJM1381/SJL1381</f>
        <v>0</v>
      </c>
      <c r="SJO1381" s="84">
        <f>SJL1381-SJM1381</f>
        <v>2000000</v>
      </c>
      <c r="SJP1381" s="84">
        <f>SJL1381+SJH1381</f>
        <v>3000000</v>
      </c>
      <c r="SJU1381" s="84" t="s">
        <v>5395</v>
      </c>
      <c r="SJV1381" s="84">
        <v>454</v>
      </c>
      <c r="SJW1381" s="84" t="s">
        <v>3803</v>
      </c>
      <c r="SJX1381" s="84">
        <v>1000000</v>
      </c>
      <c r="SJZ1381" s="84">
        <f>SJY1381/SJX1381</f>
        <v>0</v>
      </c>
      <c r="SKA1381" s="84">
        <f>SJX1381-SJY1381</f>
        <v>1000000</v>
      </c>
      <c r="SKB1381" s="84">
        <v>2000000</v>
      </c>
      <c r="SKC1381" s="84">
        <v>0</v>
      </c>
      <c r="SKD1381" s="84">
        <f>SKC1381/SKB1381</f>
        <v>0</v>
      </c>
      <c r="SKE1381" s="84">
        <f>SKB1381-SKC1381</f>
        <v>2000000</v>
      </c>
      <c r="SKF1381" s="84">
        <f>SKB1381+SJX1381</f>
        <v>3000000</v>
      </c>
      <c r="SKK1381" s="84" t="s">
        <v>5395</v>
      </c>
      <c r="SKL1381" s="84">
        <v>454</v>
      </c>
      <c r="SKM1381" s="84" t="s">
        <v>3803</v>
      </c>
      <c r="SKN1381" s="84">
        <v>1000000</v>
      </c>
      <c r="SKP1381" s="84">
        <f>SKO1381/SKN1381</f>
        <v>0</v>
      </c>
      <c r="SKQ1381" s="84">
        <f>SKN1381-SKO1381</f>
        <v>1000000</v>
      </c>
      <c r="SKR1381" s="84">
        <v>2000000</v>
      </c>
      <c r="SKS1381" s="84">
        <v>0</v>
      </c>
      <c r="SKT1381" s="84">
        <f>SKS1381/SKR1381</f>
        <v>0</v>
      </c>
      <c r="SKU1381" s="84">
        <f>SKR1381-SKS1381</f>
        <v>2000000</v>
      </c>
      <c r="SKV1381" s="84">
        <f>SKR1381+SKN1381</f>
        <v>3000000</v>
      </c>
      <c r="SLA1381" s="84" t="s">
        <v>5395</v>
      </c>
      <c r="SLB1381" s="84">
        <v>454</v>
      </c>
      <c r="SLC1381" s="84" t="s">
        <v>3803</v>
      </c>
      <c r="SLD1381" s="84">
        <v>1000000</v>
      </c>
      <c r="SLF1381" s="84">
        <f>SLE1381/SLD1381</f>
        <v>0</v>
      </c>
      <c r="SLG1381" s="84">
        <f>SLD1381-SLE1381</f>
        <v>1000000</v>
      </c>
      <c r="SLH1381" s="84">
        <v>2000000</v>
      </c>
      <c r="SLI1381" s="84">
        <v>0</v>
      </c>
      <c r="SLJ1381" s="84">
        <f>SLI1381/SLH1381</f>
        <v>0</v>
      </c>
      <c r="SLK1381" s="84">
        <f>SLH1381-SLI1381</f>
        <v>2000000</v>
      </c>
      <c r="SLL1381" s="84">
        <f>SLH1381+SLD1381</f>
        <v>3000000</v>
      </c>
      <c r="SLQ1381" s="84" t="s">
        <v>5395</v>
      </c>
      <c r="SLR1381" s="84">
        <v>454</v>
      </c>
      <c r="SLS1381" s="84" t="s">
        <v>3803</v>
      </c>
      <c r="SLT1381" s="84">
        <v>1000000</v>
      </c>
      <c r="SLV1381" s="84">
        <f>SLU1381/SLT1381</f>
        <v>0</v>
      </c>
      <c r="SLW1381" s="84">
        <f>SLT1381-SLU1381</f>
        <v>1000000</v>
      </c>
      <c r="SLX1381" s="84">
        <v>2000000</v>
      </c>
      <c r="SLY1381" s="84">
        <v>0</v>
      </c>
      <c r="SLZ1381" s="84">
        <f>SLY1381/SLX1381</f>
        <v>0</v>
      </c>
      <c r="SMA1381" s="84">
        <f>SLX1381-SLY1381</f>
        <v>2000000</v>
      </c>
      <c r="SMB1381" s="84">
        <f>SLX1381+SLT1381</f>
        <v>3000000</v>
      </c>
      <c r="SMG1381" s="84" t="s">
        <v>5395</v>
      </c>
      <c r="SMH1381" s="84">
        <v>454</v>
      </c>
      <c r="SMI1381" s="84" t="s">
        <v>3803</v>
      </c>
      <c r="SMJ1381" s="84">
        <v>1000000</v>
      </c>
      <c r="SML1381" s="84">
        <f>SMK1381/SMJ1381</f>
        <v>0</v>
      </c>
      <c r="SMM1381" s="84">
        <f>SMJ1381-SMK1381</f>
        <v>1000000</v>
      </c>
      <c r="SMN1381" s="84">
        <v>2000000</v>
      </c>
      <c r="SMO1381" s="84">
        <v>0</v>
      </c>
      <c r="SMP1381" s="84">
        <f>SMO1381/SMN1381</f>
        <v>0</v>
      </c>
      <c r="SMQ1381" s="84">
        <f>SMN1381-SMO1381</f>
        <v>2000000</v>
      </c>
      <c r="SMR1381" s="84">
        <f>SMN1381+SMJ1381</f>
        <v>3000000</v>
      </c>
      <c r="SMW1381" s="84" t="s">
        <v>5395</v>
      </c>
      <c r="SMX1381" s="84">
        <v>454</v>
      </c>
      <c r="SMY1381" s="84" t="s">
        <v>3803</v>
      </c>
      <c r="SMZ1381" s="84">
        <v>1000000</v>
      </c>
      <c r="SNB1381" s="84">
        <f>SNA1381/SMZ1381</f>
        <v>0</v>
      </c>
      <c r="SNC1381" s="84">
        <f>SMZ1381-SNA1381</f>
        <v>1000000</v>
      </c>
      <c r="SND1381" s="84">
        <v>2000000</v>
      </c>
      <c r="SNE1381" s="84">
        <v>0</v>
      </c>
      <c r="SNF1381" s="84">
        <f>SNE1381/SND1381</f>
        <v>0</v>
      </c>
      <c r="SNG1381" s="84">
        <f>SND1381-SNE1381</f>
        <v>2000000</v>
      </c>
      <c r="SNH1381" s="84">
        <f>SND1381+SMZ1381</f>
        <v>3000000</v>
      </c>
      <c r="SNM1381" s="84" t="s">
        <v>5395</v>
      </c>
      <c r="SNN1381" s="84">
        <v>454</v>
      </c>
      <c r="SNO1381" s="84" t="s">
        <v>3803</v>
      </c>
      <c r="SNP1381" s="84">
        <v>1000000</v>
      </c>
      <c r="SNR1381" s="84">
        <f>SNQ1381/SNP1381</f>
        <v>0</v>
      </c>
      <c r="SNS1381" s="84">
        <f>SNP1381-SNQ1381</f>
        <v>1000000</v>
      </c>
      <c r="SNT1381" s="84">
        <v>2000000</v>
      </c>
      <c r="SNU1381" s="84">
        <v>0</v>
      </c>
      <c r="SNV1381" s="84">
        <f>SNU1381/SNT1381</f>
        <v>0</v>
      </c>
      <c r="SNW1381" s="84">
        <f>SNT1381-SNU1381</f>
        <v>2000000</v>
      </c>
      <c r="SNX1381" s="84">
        <f>SNT1381+SNP1381</f>
        <v>3000000</v>
      </c>
      <c r="SOC1381" s="84" t="s">
        <v>5395</v>
      </c>
      <c r="SOD1381" s="84">
        <v>454</v>
      </c>
      <c r="SOE1381" s="84" t="s">
        <v>3803</v>
      </c>
      <c r="SOF1381" s="84">
        <v>1000000</v>
      </c>
      <c r="SOH1381" s="84">
        <f>SOG1381/SOF1381</f>
        <v>0</v>
      </c>
      <c r="SOI1381" s="84">
        <f>SOF1381-SOG1381</f>
        <v>1000000</v>
      </c>
      <c r="SOJ1381" s="84">
        <v>2000000</v>
      </c>
      <c r="SOK1381" s="84">
        <v>0</v>
      </c>
      <c r="SOL1381" s="84">
        <f>SOK1381/SOJ1381</f>
        <v>0</v>
      </c>
      <c r="SOM1381" s="84">
        <f>SOJ1381-SOK1381</f>
        <v>2000000</v>
      </c>
      <c r="SON1381" s="84">
        <f>SOJ1381+SOF1381</f>
        <v>3000000</v>
      </c>
      <c r="SOS1381" s="84" t="s">
        <v>5395</v>
      </c>
      <c r="SOT1381" s="84">
        <v>454</v>
      </c>
      <c r="SOU1381" s="84" t="s">
        <v>3803</v>
      </c>
      <c r="SOV1381" s="84">
        <v>1000000</v>
      </c>
      <c r="SOX1381" s="84">
        <f>SOW1381/SOV1381</f>
        <v>0</v>
      </c>
      <c r="SOY1381" s="84">
        <f>SOV1381-SOW1381</f>
        <v>1000000</v>
      </c>
      <c r="SOZ1381" s="84">
        <v>2000000</v>
      </c>
      <c r="SPA1381" s="84">
        <v>0</v>
      </c>
      <c r="SPB1381" s="84">
        <f>SPA1381/SOZ1381</f>
        <v>0</v>
      </c>
      <c r="SPC1381" s="84">
        <f>SOZ1381-SPA1381</f>
        <v>2000000</v>
      </c>
      <c r="SPD1381" s="84">
        <f>SOZ1381+SOV1381</f>
        <v>3000000</v>
      </c>
      <c r="SPI1381" s="84" t="s">
        <v>5395</v>
      </c>
      <c r="SPJ1381" s="84">
        <v>454</v>
      </c>
      <c r="SPK1381" s="84" t="s">
        <v>3803</v>
      </c>
      <c r="SPL1381" s="84">
        <v>1000000</v>
      </c>
      <c r="SPN1381" s="84">
        <f>SPM1381/SPL1381</f>
        <v>0</v>
      </c>
      <c r="SPO1381" s="84">
        <f>SPL1381-SPM1381</f>
        <v>1000000</v>
      </c>
      <c r="SPP1381" s="84">
        <v>2000000</v>
      </c>
      <c r="SPQ1381" s="84">
        <v>0</v>
      </c>
      <c r="SPR1381" s="84">
        <f>SPQ1381/SPP1381</f>
        <v>0</v>
      </c>
      <c r="SPS1381" s="84">
        <f>SPP1381-SPQ1381</f>
        <v>2000000</v>
      </c>
      <c r="SPT1381" s="84">
        <f>SPP1381+SPL1381</f>
        <v>3000000</v>
      </c>
      <c r="SPY1381" s="84" t="s">
        <v>5395</v>
      </c>
      <c r="SPZ1381" s="84">
        <v>454</v>
      </c>
      <c r="SQA1381" s="84" t="s">
        <v>3803</v>
      </c>
      <c r="SQB1381" s="84">
        <v>1000000</v>
      </c>
      <c r="SQD1381" s="84">
        <f>SQC1381/SQB1381</f>
        <v>0</v>
      </c>
      <c r="SQE1381" s="84">
        <f>SQB1381-SQC1381</f>
        <v>1000000</v>
      </c>
      <c r="SQF1381" s="84">
        <v>2000000</v>
      </c>
      <c r="SQG1381" s="84">
        <v>0</v>
      </c>
      <c r="SQH1381" s="84">
        <f>SQG1381/SQF1381</f>
        <v>0</v>
      </c>
      <c r="SQI1381" s="84">
        <f>SQF1381-SQG1381</f>
        <v>2000000</v>
      </c>
      <c r="SQJ1381" s="84">
        <f>SQF1381+SQB1381</f>
        <v>3000000</v>
      </c>
      <c r="SQO1381" s="84" t="s">
        <v>5395</v>
      </c>
      <c r="SQP1381" s="84">
        <v>454</v>
      </c>
      <c r="SQQ1381" s="84" t="s">
        <v>3803</v>
      </c>
      <c r="SQR1381" s="84">
        <v>1000000</v>
      </c>
      <c r="SQT1381" s="84">
        <f>SQS1381/SQR1381</f>
        <v>0</v>
      </c>
      <c r="SQU1381" s="84">
        <f>SQR1381-SQS1381</f>
        <v>1000000</v>
      </c>
      <c r="SQV1381" s="84">
        <v>2000000</v>
      </c>
      <c r="SQW1381" s="84">
        <v>0</v>
      </c>
      <c r="SQX1381" s="84">
        <f>SQW1381/SQV1381</f>
        <v>0</v>
      </c>
      <c r="SQY1381" s="84">
        <f>SQV1381-SQW1381</f>
        <v>2000000</v>
      </c>
      <c r="SQZ1381" s="84">
        <f>SQV1381+SQR1381</f>
        <v>3000000</v>
      </c>
      <c r="SRE1381" s="84" t="s">
        <v>5395</v>
      </c>
      <c r="SRF1381" s="84">
        <v>454</v>
      </c>
      <c r="SRG1381" s="84" t="s">
        <v>3803</v>
      </c>
      <c r="SRH1381" s="84">
        <v>1000000</v>
      </c>
      <c r="SRJ1381" s="84">
        <f>SRI1381/SRH1381</f>
        <v>0</v>
      </c>
      <c r="SRK1381" s="84">
        <f>SRH1381-SRI1381</f>
        <v>1000000</v>
      </c>
      <c r="SRL1381" s="84">
        <v>2000000</v>
      </c>
      <c r="SRM1381" s="84">
        <v>0</v>
      </c>
      <c r="SRN1381" s="84">
        <f>SRM1381/SRL1381</f>
        <v>0</v>
      </c>
      <c r="SRO1381" s="84">
        <f>SRL1381-SRM1381</f>
        <v>2000000</v>
      </c>
      <c r="SRP1381" s="84">
        <f>SRL1381+SRH1381</f>
        <v>3000000</v>
      </c>
      <c r="SRU1381" s="84" t="s">
        <v>5395</v>
      </c>
      <c r="SRV1381" s="84">
        <v>454</v>
      </c>
      <c r="SRW1381" s="84" t="s">
        <v>3803</v>
      </c>
      <c r="SRX1381" s="84">
        <v>1000000</v>
      </c>
      <c r="SRZ1381" s="84">
        <f>SRY1381/SRX1381</f>
        <v>0</v>
      </c>
      <c r="SSA1381" s="84">
        <f>SRX1381-SRY1381</f>
        <v>1000000</v>
      </c>
      <c r="SSB1381" s="84">
        <v>2000000</v>
      </c>
      <c r="SSC1381" s="84">
        <v>0</v>
      </c>
      <c r="SSD1381" s="84">
        <f>SSC1381/SSB1381</f>
        <v>0</v>
      </c>
      <c r="SSE1381" s="84">
        <f>SSB1381-SSC1381</f>
        <v>2000000</v>
      </c>
      <c r="SSF1381" s="84">
        <f>SSB1381+SRX1381</f>
        <v>3000000</v>
      </c>
      <c r="SSK1381" s="84" t="s">
        <v>5395</v>
      </c>
      <c r="SSL1381" s="84">
        <v>454</v>
      </c>
      <c r="SSM1381" s="84" t="s">
        <v>3803</v>
      </c>
      <c r="SSN1381" s="84">
        <v>1000000</v>
      </c>
      <c r="SSP1381" s="84">
        <f>SSO1381/SSN1381</f>
        <v>0</v>
      </c>
      <c r="SSQ1381" s="84">
        <f>SSN1381-SSO1381</f>
        <v>1000000</v>
      </c>
      <c r="SSR1381" s="84">
        <v>2000000</v>
      </c>
      <c r="SSS1381" s="84">
        <v>0</v>
      </c>
      <c r="SST1381" s="84">
        <f>SSS1381/SSR1381</f>
        <v>0</v>
      </c>
      <c r="SSU1381" s="84">
        <f>SSR1381-SSS1381</f>
        <v>2000000</v>
      </c>
      <c r="SSV1381" s="84">
        <f>SSR1381+SSN1381</f>
        <v>3000000</v>
      </c>
      <c r="STA1381" s="84" t="s">
        <v>5395</v>
      </c>
      <c r="STB1381" s="84">
        <v>454</v>
      </c>
      <c r="STC1381" s="84" t="s">
        <v>3803</v>
      </c>
      <c r="STD1381" s="84">
        <v>1000000</v>
      </c>
      <c r="STF1381" s="84">
        <f>STE1381/STD1381</f>
        <v>0</v>
      </c>
      <c r="STG1381" s="84">
        <f>STD1381-STE1381</f>
        <v>1000000</v>
      </c>
      <c r="STH1381" s="84">
        <v>2000000</v>
      </c>
      <c r="STI1381" s="84">
        <v>0</v>
      </c>
      <c r="STJ1381" s="84">
        <f>STI1381/STH1381</f>
        <v>0</v>
      </c>
      <c r="STK1381" s="84">
        <f>STH1381-STI1381</f>
        <v>2000000</v>
      </c>
      <c r="STL1381" s="84">
        <f>STH1381+STD1381</f>
        <v>3000000</v>
      </c>
      <c r="STQ1381" s="84" t="s">
        <v>5395</v>
      </c>
      <c r="STR1381" s="84">
        <v>454</v>
      </c>
      <c r="STS1381" s="84" t="s">
        <v>3803</v>
      </c>
      <c r="STT1381" s="84">
        <v>1000000</v>
      </c>
      <c r="STV1381" s="84">
        <f>STU1381/STT1381</f>
        <v>0</v>
      </c>
      <c r="STW1381" s="84">
        <f>STT1381-STU1381</f>
        <v>1000000</v>
      </c>
      <c r="STX1381" s="84">
        <v>2000000</v>
      </c>
      <c r="STY1381" s="84">
        <v>0</v>
      </c>
      <c r="STZ1381" s="84">
        <f>STY1381/STX1381</f>
        <v>0</v>
      </c>
      <c r="SUA1381" s="84">
        <f>STX1381-STY1381</f>
        <v>2000000</v>
      </c>
      <c r="SUB1381" s="84">
        <f>STX1381+STT1381</f>
        <v>3000000</v>
      </c>
      <c r="SUG1381" s="84" t="s">
        <v>5395</v>
      </c>
      <c r="SUH1381" s="84">
        <v>454</v>
      </c>
      <c r="SUI1381" s="84" t="s">
        <v>3803</v>
      </c>
      <c r="SUJ1381" s="84">
        <v>1000000</v>
      </c>
      <c r="SUL1381" s="84">
        <f>SUK1381/SUJ1381</f>
        <v>0</v>
      </c>
      <c r="SUM1381" s="84">
        <f>SUJ1381-SUK1381</f>
        <v>1000000</v>
      </c>
      <c r="SUN1381" s="84">
        <v>2000000</v>
      </c>
      <c r="SUO1381" s="84">
        <v>0</v>
      </c>
      <c r="SUP1381" s="84">
        <f>SUO1381/SUN1381</f>
        <v>0</v>
      </c>
      <c r="SUQ1381" s="84">
        <f>SUN1381-SUO1381</f>
        <v>2000000</v>
      </c>
      <c r="SUR1381" s="84">
        <f>SUN1381+SUJ1381</f>
        <v>3000000</v>
      </c>
      <c r="SUW1381" s="84" t="s">
        <v>5395</v>
      </c>
      <c r="SUX1381" s="84">
        <v>454</v>
      </c>
      <c r="SUY1381" s="84" t="s">
        <v>3803</v>
      </c>
      <c r="SUZ1381" s="84">
        <v>1000000</v>
      </c>
      <c r="SVB1381" s="84">
        <f>SVA1381/SUZ1381</f>
        <v>0</v>
      </c>
      <c r="SVC1381" s="84">
        <f>SUZ1381-SVA1381</f>
        <v>1000000</v>
      </c>
      <c r="SVD1381" s="84">
        <v>2000000</v>
      </c>
      <c r="SVE1381" s="84">
        <v>0</v>
      </c>
      <c r="SVF1381" s="84">
        <f>SVE1381/SVD1381</f>
        <v>0</v>
      </c>
      <c r="SVG1381" s="84">
        <f>SVD1381-SVE1381</f>
        <v>2000000</v>
      </c>
      <c r="SVH1381" s="84">
        <f>SVD1381+SUZ1381</f>
        <v>3000000</v>
      </c>
      <c r="SVM1381" s="84" t="s">
        <v>5395</v>
      </c>
      <c r="SVN1381" s="84">
        <v>454</v>
      </c>
      <c r="SVO1381" s="84" t="s">
        <v>3803</v>
      </c>
      <c r="SVP1381" s="84">
        <v>1000000</v>
      </c>
      <c r="SVR1381" s="84">
        <f>SVQ1381/SVP1381</f>
        <v>0</v>
      </c>
      <c r="SVS1381" s="84">
        <f>SVP1381-SVQ1381</f>
        <v>1000000</v>
      </c>
      <c r="SVT1381" s="84">
        <v>2000000</v>
      </c>
      <c r="SVU1381" s="84">
        <v>0</v>
      </c>
      <c r="SVV1381" s="84">
        <f>SVU1381/SVT1381</f>
        <v>0</v>
      </c>
      <c r="SVW1381" s="84">
        <f>SVT1381-SVU1381</f>
        <v>2000000</v>
      </c>
      <c r="SVX1381" s="84">
        <f>SVT1381+SVP1381</f>
        <v>3000000</v>
      </c>
      <c r="SWC1381" s="84" t="s">
        <v>5395</v>
      </c>
      <c r="SWD1381" s="84">
        <v>454</v>
      </c>
      <c r="SWE1381" s="84" t="s">
        <v>3803</v>
      </c>
      <c r="SWF1381" s="84">
        <v>1000000</v>
      </c>
      <c r="SWH1381" s="84">
        <f>SWG1381/SWF1381</f>
        <v>0</v>
      </c>
      <c r="SWI1381" s="84">
        <f>SWF1381-SWG1381</f>
        <v>1000000</v>
      </c>
      <c r="SWJ1381" s="84">
        <v>2000000</v>
      </c>
      <c r="SWK1381" s="84">
        <v>0</v>
      </c>
      <c r="SWL1381" s="84">
        <f>SWK1381/SWJ1381</f>
        <v>0</v>
      </c>
      <c r="SWM1381" s="84">
        <f>SWJ1381-SWK1381</f>
        <v>2000000</v>
      </c>
      <c r="SWN1381" s="84">
        <f>SWJ1381+SWF1381</f>
        <v>3000000</v>
      </c>
      <c r="SWS1381" s="84" t="s">
        <v>5395</v>
      </c>
      <c r="SWT1381" s="84">
        <v>454</v>
      </c>
      <c r="SWU1381" s="84" t="s">
        <v>3803</v>
      </c>
      <c r="SWV1381" s="84">
        <v>1000000</v>
      </c>
      <c r="SWX1381" s="84">
        <f>SWW1381/SWV1381</f>
        <v>0</v>
      </c>
      <c r="SWY1381" s="84">
        <f>SWV1381-SWW1381</f>
        <v>1000000</v>
      </c>
      <c r="SWZ1381" s="84">
        <v>2000000</v>
      </c>
      <c r="SXA1381" s="84">
        <v>0</v>
      </c>
      <c r="SXB1381" s="84">
        <f>SXA1381/SWZ1381</f>
        <v>0</v>
      </c>
      <c r="SXC1381" s="84">
        <f>SWZ1381-SXA1381</f>
        <v>2000000</v>
      </c>
      <c r="SXD1381" s="84">
        <f>SWZ1381+SWV1381</f>
        <v>3000000</v>
      </c>
      <c r="SXI1381" s="84" t="s">
        <v>5395</v>
      </c>
      <c r="SXJ1381" s="84">
        <v>454</v>
      </c>
      <c r="SXK1381" s="84" t="s">
        <v>3803</v>
      </c>
      <c r="SXL1381" s="84">
        <v>1000000</v>
      </c>
      <c r="SXN1381" s="84">
        <f>SXM1381/SXL1381</f>
        <v>0</v>
      </c>
      <c r="SXO1381" s="84">
        <f>SXL1381-SXM1381</f>
        <v>1000000</v>
      </c>
      <c r="SXP1381" s="84">
        <v>2000000</v>
      </c>
      <c r="SXQ1381" s="84">
        <v>0</v>
      </c>
      <c r="SXR1381" s="84">
        <f>SXQ1381/SXP1381</f>
        <v>0</v>
      </c>
      <c r="SXS1381" s="84">
        <f>SXP1381-SXQ1381</f>
        <v>2000000</v>
      </c>
      <c r="SXT1381" s="84">
        <f>SXP1381+SXL1381</f>
        <v>3000000</v>
      </c>
      <c r="SXY1381" s="84" t="s">
        <v>5395</v>
      </c>
      <c r="SXZ1381" s="84">
        <v>454</v>
      </c>
      <c r="SYA1381" s="84" t="s">
        <v>3803</v>
      </c>
      <c r="SYB1381" s="84">
        <v>1000000</v>
      </c>
      <c r="SYD1381" s="84">
        <f>SYC1381/SYB1381</f>
        <v>0</v>
      </c>
      <c r="SYE1381" s="84">
        <f>SYB1381-SYC1381</f>
        <v>1000000</v>
      </c>
      <c r="SYF1381" s="84">
        <v>2000000</v>
      </c>
      <c r="SYG1381" s="84">
        <v>0</v>
      </c>
      <c r="SYH1381" s="84">
        <f>SYG1381/SYF1381</f>
        <v>0</v>
      </c>
      <c r="SYI1381" s="84">
        <f>SYF1381-SYG1381</f>
        <v>2000000</v>
      </c>
      <c r="SYJ1381" s="84">
        <f>SYF1381+SYB1381</f>
        <v>3000000</v>
      </c>
      <c r="SYO1381" s="84" t="s">
        <v>5395</v>
      </c>
      <c r="SYP1381" s="84">
        <v>454</v>
      </c>
      <c r="SYQ1381" s="84" t="s">
        <v>3803</v>
      </c>
      <c r="SYR1381" s="84">
        <v>1000000</v>
      </c>
      <c r="SYT1381" s="84">
        <f>SYS1381/SYR1381</f>
        <v>0</v>
      </c>
      <c r="SYU1381" s="84">
        <f>SYR1381-SYS1381</f>
        <v>1000000</v>
      </c>
      <c r="SYV1381" s="84">
        <v>2000000</v>
      </c>
      <c r="SYW1381" s="84">
        <v>0</v>
      </c>
      <c r="SYX1381" s="84">
        <f>SYW1381/SYV1381</f>
        <v>0</v>
      </c>
      <c r="SYY1381" s="84">
        <f>SYV1381-SYW1381</f>
        <v>2000000</v>
      </c>
      <c r="SYZ1381" s="84">
        <f>SYV1381+SYR1381</f>
        <v>3000000</v>
      </c>
      <c r="SZE1381" s="84" t="s">
        <v>5395</v>
      </c>
      <c r="SZF1381" s="84">
        <v>454</v>
      </c>
      <c r="SZG1381" s="84" t="s">
        <v>3803</v>
      </c>
      <c r="SZH1381" s="84">
        <v>1000000</v>
      </c>
      <c r="SZJ1381" s="84">
        <f>SZI1381/SZH1381</f>
        <v>0</v>
      </c>
      <c r="SZK1381" s="84">
        <f>SZH1381-SZI1381</f>
        <v>1000000</v>
      </c>
      <c r="SZL1381" s="84">
        <v>2000000</v>
      </c>
      <c r="SZM1381" s="84">
        <v>0</v>
      </c>
      <c r="SZN1381" s="84">
        <f>SZM1381/SZL1381</f>
        <v>0</v>
      </c>
      <c r="SZO1381" s="84">
        <f>SZL1381-SZM1381</f>
        <v>2000000</v>
      </c>
      <c r="SZP1381" s="84">
        <f>SZL1381+SZH1381</f>
        <v>3000000</v>
      </c>
      <c r="SZU1381" s="84" t="s">
        <v>5395</v>
      </c>
      <c r="SZV1381" s="84">
        <v>454</v>
      </c>
      <c r="SZW1381" s="84" t="s">
        <v>3803</v>
      </c>
      <c r="SZX1381" s="84">
        <v>1000000</v>
      </c>
      <c r="SZZ1381" s="84">
        <f>SZY1381/SZX1381</f>
        <v>0</v>
      </c>
      <c r="TAA1381" s="84">
        <f>SZX1381-SZY1381</f>
        <v>1000000</v>
      </c>
      <c r="TAB1381" s="84">
        <v>2000000</v>
      </c>
      <c r="TAC1381" s="84">
        <v>0</v>
      </c>
      <c r="TAD1381" s="84">
        <f>TAC1381/TAB1381</f>
        <v>0</v>
      </c>
      <c r="TAE1381" s="84">
        <f>TAB1381-TAC1381</f>
        <v>2000000</v>
      </c>
      <c r="TAF1381" s="84">
        <f>TAB1381+SZX1381</f>
        <v>3000000</v>
      </c>
      <c r="TAK1381" s="84" t="s">
        <v>5395</v>
      </c>
      <c r="TAL1381" s="84">
        <v>454</v>
      </c>
      <c r="TAM1381" s="84" t="s">
        <v>3803</v>
      </c>
      <c r="TAN1381" s="84">
        <v>1000000</v>
      </c>
      <c r="TAP1381" s="84">
        <f>TAO1381/TAN1381</f>
        <v>0</v>
      </c>
      <c r="TAQ1381" s="84">
        <f>TAN1381-TAO1381</f>
        <v>1000000</v>
      </c>
      <c r="TAR1381" s="84">
        <v>2000000</v>
      </c>
      <c r="TAS1381" s="84">
        <v>0</v>
      </c>
      <c r="TAT1381" s="84">
        <f>TAS1381/TAR1381</f>
        <v>0</v>
      </c>
      <c r="TAU1381" s="84">
        <f>TAR1381-TAS1381</f>
        <v>2000000</v>
      </c>
      <c r="TAV1381" s="84">
        <f>TAR1381+TAN1381</f>
        <v>3000000</v>
      </c>
      <c r="TBA1381" s="84" t="s">
        <v>5395</v>
      </c>
      <c r="TBB1381" s="84">
        <v>454</v>
      </c>
      <c r="TBC1381" s="84" t="s">
        <v>3803</v>
      </c>
      <c r="TBD1381" s="84">
        <v>1000000</v>
      </c>
      <c r="TBF1381" s="84">
        <f>TBE1381/TBD1381</f>
        <v>0</v>
      </c>
      <c r="TBG1381" s="84">
        <f>TBD1381-TBE1381</f>
        <v>1000000</v>
      </c>
      <c r="TBH1381" s="84">
        <v>2000000</v>
      </c>
      <c r="TBI1381" s="84">
        <v>0</v>
      </c>
      <c r="TBJ1381" s="84">
        <f>TBI1381/TBH1381</f>
        <v>0</v>
      </c>
      <c r="TBK1381" s="84">
        <f>TBH1381-TBI1381</f>
        <v>2000000</v>
      </c>
      <c r="TBL1381" s="84">
        <f>TBH1381+TBD1381</f>
        <v>3000000</v>
      </c>
      <c r="TBQ1381" s="84" t="s">
        <v>5395</v>
      </c>
      <c r="TBR1381" s="84">
        <v>454</v>
      </c>
      <c r="TBS1381" s="84" t="s">
        <v>3803</v>
      </c>
      <c r="TBT1381" s="84">
        <v>1000000</v>
      </c>
      <c r="TBV1381" s="84">
        <f>TBU1381/TBT1381</f>
        <v>0</v>
      </c>
      <c r="TBW1381" s="84">
        <f>TBT1381-TBU1381</f>
        <v>1000000</v>
      </c>
      <c r="TBX1381" s="84">
        <v>2000000</v>
      </c>
      <c r="TBY1381" s="84">
        <v>0</v>
      </c>
      <c r="TBZ1381" s="84">
        <f>TBY1381/TBX1381</f>
        <v>0</v>
      </c>
      <c r="TCA1381" s="84">
        <f>TBX1381-TBY1381</f>
        <v>2000000</v>
      </c>
      <c r="TCB1381" s="84">
        <f>TBX1381+TBT1381</f>
        <v>3000000</v>
      </c>
      <c r="TCG1381" s="84" t="s">
        <v>5395</v>
      </c>
      <c r="TCH1381" s="84">
        <v>454</v>
      </c>
      <c r="TCI1381" s="84" t="s">
        <v>3803</v>
      </c>
      <c r="TCJ1381" s="84">
        <v>1000000</v>
      </c>
      <c r="TCL1381" s="84">
        <f>TCK1381/TCJ1381</f>
        <v>0</v>
      </c>
      <c r="TCM1381" s="84">
        <f>TCJ1381-TCK1381</f>
        <v>1000000</v>
      </c>
      <c r="TCN1381" s="84">
        <v>2000000</v>
      </c>
      <c r="TCO1381" s="84">
        <v>0</v>
      </c>
      <c r="TCP1381" s="84">
        <f>TCO1381/TCN1381</f>
        <v>0</v>
      </c>
      <c r="TCQ1381" s="84">
        <f>TCN1381-TCO1381</f>
        <v>2000000</v>
      </c>
      <c r="TCR1381" s="84">
        <f>TCN1381+TCJ1381</f>
        <v>3000000</v>
      </c>
      <c r="TCW1381" s="84" t="s">
        <v>5395</v>
      </c>
      <c r="TCX1381" s="84">
        <v>454</v>
      </c>
      <c r="TCY1381" s="84" t="s">
        <v>3803</v>
      </c>
      <c r="TCZ1381" s="84">
        <v>1000000</v>
      </c>
      <c r="TDB1381" s="84">
        <f>TDA1381/TCZ1381</f>
        <v>0</v>
      </c>
      <c r="TDC1381" s="84">
        <f>TCZ1381-TDA1381</f>
        <v>1000000</v>
      </c>
      <c r="TDD1381" s="84">
        <v>2000000</v>
      </c>
      <c r="TDE1381" s="84">
        <v>0</v>
      </c>
      <c r="TDF1381" s="84">
        <f>TDE1381/TDD1381</f>
        <v>0</v>
      </c>
      <c r="TDG1381" s="84">
        <f>TDD1381-TDE1381</f>
        <v>2000000</v>
      </c>
      <c r="TDH1381" s="84">
        <f>TDD1381+TCZ1381</f>
        <v>3000000</v>
      </c>
      <c r="TDM1381" s="84" t="s">
        <v>5395</v>
      </c>
      <c r="TDN1381" s="84">
        <v>454</v>
      </c>
      <c r="TDO1381" s="84" t="s">
        <v>3803</v>
      </c>
      <c r="TDP1381" s="84">
        <v>1000000</v>
      </c>
      <c r="TDR1381" s="84">
        <f>TDQ1381/TDP1381</f>
        <v>0</v>
      </c>
      <c r="TDS1381" s="84">
        <f>TDP1381-TDQ1381</f>
        <v>1000000</v>
      </c>
      <c r="TDT1381" s="84">
        <v>2000000</v>
      </c>
      <c r="TDU1381" s="84">
        <v>0</v>
      </c>
      <c r="TDV1381" s="84">
        <f>TDU1381/TDT1381</f>
        <v>0</v>
      </c>
      <c r="TDW1381" s="84">
        <f>TDT1381-TDU1381</f>
        <v>2000000</v>
      </c>
      <c r="TDX1381" s="84">
        <f>TDT1381+TDP1381</f>
        <v>3000000</v>
      </c>
      <c r="TEC1381" s="84" t="s">
        <v>5395</v>
      </c>
      <c r="TED1381" s="84">
        <v>454</v>
      </c>
      <c r="TEE1381" s="84" t="s">
        <v>3803</v>
      </c>
      <c r="TEF1381" s="84">
        <v>1000000</v>
      </c>
      <c r="TEH1381" s="84">
        <f>TEG1381/TEF1381</f>
        <v>0</v>
      </c>
      <c r="TEI1381" s="84">
        <f>TEF1381-TEG1381</f>
        <v>1000000</v>
      </c>
      <c r="TEJ1381" s="84">
        <v>2000000</v>
      </c>
      <c r="TEK1381" s="84">
        <v>0</v>
      </c>
      <c r="TEL1381" s="84">
        <f>TEK1381/TEJ1381</f>
        <v>0</v>
      </c>
      <c r="TEM1381" s="84">
        <f>TEJ1381-TEK1381</f>
        <v>2000000</v>
      </c>
      <c r="TEN1381" s="84">
        <f>TEJ1381+TEF1381</f>
        <v>3000000</v>
      </c>
      <c r="TES1381" s="84" t="s">
        <v>5395</v>
      </c>
      <c r="TET1381" s="84">
        <v>454</v>
      </c>
      <c r="TEU1381" s="84" t="s">
        <v>3803</v>
      </c>
      <c r="TEV1381" s="84">
        <v>1000000</v>
      </c>
      <c r="TEX1381" s="84">
        <f>TEW1381/TEV1381</f>
        <v>0</v>
      </c>
      <c r="TEY1381" s="84">
        <f>TEV1381-TEW1381</f>
        <v>1000000</v>
      </c>
      <c r="TEZ1381" s="84">
        <v>2000000</v>
      </c>
      <c r="TFA1381" s="84">
        <v>0</v>
      </c>
      <c r="TFB1381" s="84">
        <f>TFA1381/TEZ1381</f>
        <v>0</v>
      </c>
      <c r="TFC1381" s="84">
        <f>TEZ1381-TFA1381</f>
        <v>2000000</v>
      </c>
      <c r="TFD1381" s="84">
        <f>TEZ1381+TEV1381</f>
        <v>3000000</v>
      </c>
      <c r="TFI1381" s="84" t="s">
        <v>5395</v>
      </c>
      <c r="TFJ1381" s="84">
        <v>454</v>
      </c>
      <c r="TFK1381" s="84" t="s">
        <v>3803</v>
      </c>
      <c r="TFL1381" s="84">
        <v>1000000</v>
      </c>
      <c r="TFN1381" s="84">
        <f>TFM1381/TFL1381</f>
        <v>0</v>
      </c>
      <c r="TFO1381" s="84">
        <f>TFL1381-TFM1381</f>
        <v>1000000</v>
      </c>
      <c r="TFP1381" s="84">
        <v>2000000</v>
      </c>
      <c r="TFQ1381" s="84">
        <v>0</v>
      </c>
      <c r="TFR1381" s="84">
        <f>TFQ1381/TFP1381</f>
        <v>0</v>
      </c>
      <c r="TFS1381" s="84">
        <f>TFP1381-TFQ1381</f>
        <v>2000000</v>
      </c>
      <c r="TFT1381" s="84">
        <f>TFP1381+TFL1381</f>
        <v>3000000</v>
      </c>
      <c r="TFY1381" s="84" t="s">
        <v>5395</v>
      </c>
      <c r="TFZ1381" s="84">
        <v>454</v>
      </c>
      <c r="TGA1381" s="84" t="s">
        <v>3803</v>
      </c>
      <c r="TGB1381" s="84">
        <v>1000000</v>
      </c>
      <c r="TGD1381" s="84">
        <f>TGC1381/TGB1381</f>
        <v>0</v>
      </c>
      <c r="TGE1381" s="84">
        <f>TGB1381-TGC1381</f>
        <v>1000000</v>
      </c>
      <c r="TGF1381" s="84">
        <v>2000000</v>
      </c>
      <c r="TGG1381" s="84">
        <v>0</v>
      </c>
      <c r="TGH1381" s="84">
        <f>TGG1381/TGF1381</f>
        <v>0</v>
      </c>
      <c r="TGI1381" s="84">
        <f>TGF1381-TGG1381</f>
        <v>2000000</v>
      </c>
      <c r="TGJ1381" s="84">
        <f>TGF1381+TGB1381</f>
        <v>3000000</v>
      </c>
      <c r="TGO1381" s="84" t="s">
        <v>5395</v>
      </c>
      <c r="TGP1381" s="84">
        <v>454</v>
      </c>
      <c r="TGQ1381" s="84" t="s">
        <v>3803</v>
      </c>
      <c r="TGR1381" s="84">
        <v>1000000</v>
      </c>
      <c r="TGT1381" s="84">
        <f>TGS1381/TGR1381</f>
        <v>0</v>
      </c>
      <c r="TGU1381" s="84">
        <f>TGR1381-TGS1381</f>
        <v>1000000</v>
      </c>
      <c r="TGV1381" s="84">
        <v>2000000</v>
      </c>
      <c r="TGW1381" s="84">
        <v>0</v>
      </c>
      <c r="TGX1381" s="84">
        <f>TGW1381/TGV1381</f>
        <v>0</v>
      </c>
      <c r="TGY1381" s="84">
        <f>TGV1381-TGW1381</f>
        <v>2000000</v>
      </c>
      <c r="TGZ1381" s="84">
        <f>TGV1381+TGR1381</f>
        <v>3000000</v>
      </c>
      <c r="THE1381" s="84" t="s">
        <v>5395</v>
      </c>
      <c r="THF1381" s="84">
        <v>454</v>
      </c>
      <c r="THG1381" s="84" t="s">
        <v>3803</v>
      </c>
      <c r="THH1381" s="84">
        <v>1000000</v>
      </c>
      <c r="THJ1381" s="84">
        <f>THI1381/THH1381</f>
        <v>0</v>
      </c>
      <c r="THK1381" s="84">
        <f>THH1381-THI1381</f>
        <v>1000000</v>
      </c>
      <c r="THL1381" s="84">
        <v>2000000</v>
      </c>
      <c r="THM1381" s="84">
        <v>0</v>
      </c>
      <c r="THN1381" s="84">
        <f>THM1381/THL1381</f>
        <v>0</v>
      </c>
      <c r="THO1381" s="84">
        <f>THL1381-THM1381</f>
        <v>2000000</v>
      </c>
      <c r="THP1381" s="84">
        <f>THL1381+THH1381</f>
        <v>3000000</v>
      </c>
      <c r="THU1381" s="84" t="s">
        <v>5395</v>
      </c>
      <c r="THV1381" s="84">
        <v>454</v>
      </c>
      <c r="THW1381" s="84" t="s">
        <v>3803</v>
      </c>
      <c r="THX1381" s="84">
        <v>1000000</v>
      </c>
      <c r="THZ1381" s="84">
        <f>THY1381/THX1381</f>
        <v>0</v>
      </c>
      <c r="TIA1381" s="84">
        <f>THX1381-THY1381</f>
        <v>1000000</v>
      </c>
      <c r="TIB1381" s="84">
        <v>2000000</v>
      </c>
      <c r="TIC1381" s="84">
        <v>0</v>
      </c>
      <c r="TID1381" s="84">
        <f>TIC1381/TIB1381</f>
        <v>0</v>
      </c>
      <c r="TIE1381" s="84">
        <f>TIB1381-TIC1381</f>
        <v>2000000</v>
      </c>
      <c r="TIF1381" s="84">
        <f>TIB1381+THX1381</f>
        <v>3000000</v>
      </c>
      <c r="TIK1381" s="84" t="s">
        <v>5395</v>
      </c>
      <c r="TIL1381" s="84">
        <v>454</v>
      </c>
      <c r="TIM1381" s="84" t="s">
        <v>3803</v>
      </c>
      <c r="TIN1381" s="84">
        <v>1000000</v>
      </c>
      <c r="TIP1381" s="84">
        <f>TIO1381/TIN1381</f>
        <v>0</v>
      </c>
      <c r="TIQ1381" s="84">
        <f>TIN1381-TIO1381</f>
        <v>1000000</v>
      </c>
      <c r="TIR1381" s="84">
        <v>2000000</v>
      </c>
      <c r="TIS1381" s="84">
        <v>0</v>
      </c>
      <c r="TIT1381" s="84">
        <f>TIS1381/TIR1381</f>
        <v>0</v>
      </c>
      <c r="TIU1381" s="84">
        <f>TIR1381-TIS1381</f>
        <v>2000000</v>
      </c>
      <c r="TIV1381" s="84">
        <f>TIR1381+TIN1381</f>
        <v>3000000</v>
      </c>
      <c r="TJA1381" s="84" t="s">
        <v>5395</v>
      </c>
      <c r="TJB1381" s="84">
        <v>454</v>
      </c>
      <c r="TJC1381" s="84" t="s">
        <v>3803</v>
      </c>
      <c r="TJD1381" s="84">
        <v>1000000</v>
      </c>
      <c r="TJF1381" s="84">
        <f>TJE1381/TJD1381</f>
        <v>0</v>
      </c>
      <c r="TJG1381" s="84">
        <f>TJD1381-TJE1381</f>
        <v>1000000</v>
      </c>
      <c r="TJH1381" s="84">
        <v>2000000</v>
      </c>
      <c r="TJI1381" s="84">
        <v>0</v>
      </c>
      <c r="TJJ1381" s="84">
        <f>TJI1381/TJH1381</f>
        <v>0</v>
      </c>
      <c r="TJK1381" s="84">
        <f>TJH1381-TJI1381</f>
        <v>2000000</v>
      </c>
      <c r="TJL1381" s="84">
        <f>TJH1381+TJD1381</f>
        <v>3000000</v>
      </c>
      <c r="TJQ1381" s="84" t="s">
        <v>5395</v>
      </c>
      <c r="TJR1381" s="84">
        <v>454</v>
      </c>
      <c r="TJS1381" s="84" t="s">
        <v>3803</v>
      </c>
      <c r="TJT1381" s="84">
        <v>1000000</v>
      </c>
      <c r="TJV1381" s="84">
        <f>TJU1381/TJT1381</f>
        <v>0</v>
      </c>
      <c r="TJW1381" s="84">
        <f>TJT1381-TJU1381</f>
        <v>1000000</v>
      </c>
      <c r="TJX1381" s="84">
        <v>2000000</v>
      </c>
      <c r="TJY1381" s="84">
        <v>0</v>
      </c>
      <c r="TJZ1381" s="84">
        <f>TJY1381/TJX1381</f>
        <v>0</v>
      </c>
      <c r="TKA1381" s="84">
        <f>TJX1381-TJY1381</f>
        <v>2000000</v>
      </c>
      <c r="TKB1381" s="84">
        <f>TJX1381+TJT1381</f>
        <v>3000000</v>
      </c>
      <c r="TKG1381" s="84" t="s">
        <v>5395</v>
      </c>
      <c r="TKH1381" s="84">
        <v>454</v>
      </c>
      <c r="TKI1381" s="84" t="s">
        <v>3803</v>
      </c>
      <c r="TKJ1381" s="84">
        <v>1000000</v>
      </c>
      <c r="TKL1381" s="84">
        <f>TKK1381/TKJ1381</f>
        <v>0</v>
      </c>
      <c r="TKM1381" s="84">
        <f>TKJ1381-TKK1381</f>
        <v>1000000</v>
      </c>
      <c r="TKN1381" s="84">
        <v>2000000</v>
      </c>
      <c r="TKO1381" s="84">
        <v>0</v>
      </c>
      <c r="TKP1381" s="84">
        <f>TKO1381/TKN1381</f>
        <v>0</v>
      </c>
      <c r="TKQ1381" s="84">
        <f>TKN1381-TKO1381</f>
        <v>2000000</v>
      </c>
      <c r="TKR1381" s="84">
        <f>TKN1381+TKJ1381</f>
        <v>3000000</v>
      </c>
      <c r="TKW1381" s="84" t="s">
        <v>5395</v>
      </c>
      <c r="TKX1381" s="84">
        <v>454</v>
      </c>
      <c r="TKY1381" s="84" t="s">
        <v>3803</v>
      </c>
      <c r="TKZ1381" s="84">
        <v>1000000</v>
      </c>
      <c r="TLB1381" s="84">
        <f>TLA1381/TKZ1381</f>
        <v>0</v>
      </c>
      <c r="TLC1381" s="84">
        <f>TKZ1381-TLA1381</f>
        <v>1000000</v>
      </c>
      <c r="TLD1381" s="84">
        <v>2000000</v>
      </c>
      <c r="TLE1381" s="84">
        <v>0</v>
      </c>
      <c r="TLF1381" s="84">
        <f>TLE1381/TLD1381</f>
        <v>0</v>
      </c>
      <c r="TLG1381" s="84">
        <f>TLD1381-TLE1381</f>
        <v>2000000</v>
      </c>
      <c r="TLH1381" s="84">
        <f>TLD1381+TKZ1381</f>
        <v>3000000</v>
      </c>
      <c r="TLM1381" s="84" t="s">
        <v>5395</v>
      </c>
      <c r="TLN1381" s="84">
        <v>454</v>
      </c>
      <c r="TLO1381" s="84" t="s">
        <v>3803</v>
      </c>
      <c r="TLP1381" s="84">
        <v>1000000</v>
      </c>
      <c r="TLR1381" s="84">
        <f>TLQ1381/TLP1381</f>
        <v>0</v>
      </c>
      <c r="TLS1381" s="84">
        <f>TLP1381-TLQ1381</f>
        <v>1000000</v>
      </c>
      <c r="TLT1381" s="84">
        <v>2000000</v>
      </c>
      <c r="TLU1381" s="84">
        <v>0</v>
      </c>
      <c r="TLV1381" s="84">
        <f>TLU1381/TLT1381</f>
        <v>0</v>
      </c>
      <c r="TLW1381" s="84">
        <f>TLT1381-TLU1381</f>
        <v>2000000</v>
      </c>
      <c r="TLX1381" s="84">
        <f>TLT1381+TLP1381</f>
        <v>3000000</v>
      </c>
      <c r="TMC1381" s="84" t="s">
        <v>5395</v>
      </c>
      <c r="TMD1381" s="84">
        <v>454</v>
      </c>
      <c r="TME1381" s="84" t="s">
        <v>3803</v>
      </c>
      <c r="TMF1381" s="84">
        <v>1000000</v>
      </c>
      <c r="TMH1381" s="84">
        <f>TMG1381/TMF1381</f>
        <v>0</v>
      </c>
      <c r="TMI1381" s="84">
        <f>TMF1381-TMG1381</f>
        <v>1000000</v>
      </c>
      <c r="TMJ1381" s="84">
        <v>2000000</v>
      </c>
      <c r="TMK1381" s="84">
        <v>0</v>
      </c>
      <c r="TML1381" s="84">
        <f>TMK1381/TMJ1381</f>
        <v>0</v>
      </c>
      <c r="TMM1381" s="84">
        <f>TMJ1381-TMK1381</f>
        <v>2000000</v>
      </c>
      <c r="TMN1381" s="84">
        <f>TMJ1381+TMF1381</f>
        <v>3000000</v>
      </c>
      <c r="TMS1381" s="84" t="s">
        <v>5395</v>
      </c>
      <c r="TMT1381" s="84">
        <v>454</v>
      </c>
      <c r="TMU1381" s="84" t="s">
        <v>3803</v>
      </c>
      <c r="TMV1381" s="84">
        <v>1000000</v>
      </c>
      <c r="TMX1381" s="84">
        <f>TMW1381/TMV1381</f>
        <v>0</v>
      </c>
      <c r="TMY1381" s="84">
        <f>TMV1381-TMW1381</f>
        <v>1000000</v>
      </c>
      <c r="TMZ1381" s="84">
        <v>2000000</v>
      </c>
      <c r="TNA1381" s="84">
        <v>0</v>
      </c>
      <c r="TNB1381" s="84">
        <f>TNA1381/TMZ1381</f>
        <v>0</v>
      </c>
      <c r="TNC1381" s="84">
        <f>TMZ1381-TNA1381</f>
        <v>2000000</v>
      </c>
      <c r="TND1381" s="84">
        <f>TMZ1381+TMV1381</f>
        <v>3000000</v>
      </c>
      <c r="TNI1381" s="84" t="s">
        <v>5395</v>
      </c>
      <c r="TNJ1381" s="84">
        <v>454</v>
      </c>
      <c r="TNK1381" s="84" t="s">
        <v>3803</v>
      </c>
      <c r="TNL1381" s="84">
        <v>1000000</v>
      </c>
      <c r="TNN1381" s="84">
        <f>TNM1381/TNL1381</f>
        <v>0</v>
      </c>
      <c r="TNO1381" s="84">
        <f>TNL1381-TNM1381</f>
        <v>1000000</v>
      </c>
      <c r="TNP1381" s="84">
        <v>2000000</v>
      </c>
      <c r="TNQ1381" s="84">
        <v>0</v>
      </c>
      <c r="TNR1381" s="84">
        <f>TNQ1381/TNP1381</f>
        <v>0</v>
      </c>
      <c r="TNS1381" s="84">
        <f>TNP1381-TNQ1381</f>
        <v>2000000</v>
      </c>
      <c r="TNT1381" s="84">
        <f>TNP1381+TNL1381</f>
        <v>3000000</v>
      </c>
      <c r="TNY1381" s="84" t="s">
        <v>5395</v>
      </c>
      <c r="TNZ1381" s="84">
        <v>454</v>
      </c>
      <c r="TOA1381" s="84" t="s">
        <v>3803</v>
      </c>
      <c r="TOB1381" s="84">
        <v>1000000</v>
      </c>
      <c r="TOD1381" s="84">
        <f>TOC1381/TOB1381</f>
        <v>0</v>
      </c>
      <c r="TOE1381" s="84">
        <f>TOB1381-TOC1381</f>
        <v>1000000</v>
      </c>
      <c r="TOF1381" s="84">
        <v>2000000</v>
      </c>
      <c r="TOG1381" s="84">
        <v>0</v>
      </c>
      <c r="TOH1381" s="84">
        <f>TOG1381/TOF1381</f>
        <v>0</v>
      </c>
      <c r="TOI1381" s="84">
        <f>TOF1381-TOG1381</f>
        <v>2000000</v>
      </c>
      <c r="TOJ1381" s="84">
        <f>TOF1381+TOB1381</f>
        <v>3000000</v>
      </c>
      <c r="TOO1381" s="84" t="s">
        <v>5395</v>
      </c>
      <c r="TOP1381" s="84">
        <v>454</v>
      </c>
      <c r="TOQ1381" s="84" t="s">
        <v>3803</v>
      </c>
      <c r="TOR1381" s="84">
        <v>1000000</v>
      </c>
      <c r="TOT1381" s="84">
        <f>TOS1381/TOR1381</f>
        <v>0</v>
      </c>
      <c r="TOU1381" s="84">
        <f>TOR1381-TOS1381</f>
        <v>1000000</v>
      </c>
      <c r="TOV1381" s="84">
        <v>2000000</v>
      </c>
      <c r="TOW1381" s="84">
        <v>0</v>
      </c>
      <c r="TOX1381" s="84">
        <f>TOW1381/TOV1381</f>
        <v>0</v>
      </c>
      <c r="TOY1381" s="84">
        <f>TOV1381-TOW1381</f>
        <v>2000000</v>
      </c>
      <c r="TOZ1381" s="84">
        <f>TOV1381+TOR1381</f>
        <v>3000000</v>
      </c>
      <c r="TPE1381" s="84" t="s">
        <v>5395</v>
      </c>
      <c r="TPF1381" s="84">
        <v>454</v>
      </c>
      <c r="TPG1381" s="84" t="s">
        <v>3803</v>
      </c>
      <c r="TPH1381" s="84">
        <v>1000000</v>
      </c>
      <c r="TPJ1381" s="84">
        <f>TPI1381/TPH1381</f>
        <v>0</v>
      </c>
      <c r="TPK1381" s="84">
        <f>TPH1381-TPI1381</f>
        <v>1000000</v>
      </c>
      <c r="TPL1381" s="84">
        <v>2000000</v>
      </c>
      <c r="TPM1381" s="84">
        <v>0</v>
      </c>
      <c r="TPN1381" s="84">
        <f>TPM1381/TPL1381</f>
        <v>0</v>
      </c>
      <c r="TPO1381" s="84">
        <f>TPL1381-TPM1381</f>
        <v>2000000</v>
      </c>
      <c r="TPP1381" s="84">
        <f>TPL1381+TPH1381</f>
        <v>3000000</v>
      </c>
      <c r="TPU1381" s="84" t="s">
        <v>5395</v>
      </c>
      <c r="TPV1381" s="84">
        <v>454</v>
      </c>
      <c r="TPW1381" s="84" t="s">
        <v>3803</v>
      </c>
      <c r="TPX1381" s="84">
        <v>1000000</v>
      </c>
      <c r="TPZ1381" s="84">
        <f>TPY1381/TPX1381</f>
        <v>0</v>
      </c>
      <c r="TQA1381" s="84">
        <f>TPX1381-TPY1381</f>
        <v>1000000</v>
      </c>
      <c r="TQB1381" s="84">
        <v>2000000</v>
      </c>
      <c r="TQC1381" s="84">
        <v>0</v>
      </c>
      <c r="TQD1381" s="84">
        <f>TQC1381/TQB1381</f>
        <v>0</v>
      </c>
      <c r="TQE1381" s="84">
        <f>TQB1381-TQC1381</f>
        <v>2000000</v>
      </c>
      <c r="TQF1381" s="84">
        <f>TQB1381+TPX1381</f>
        <v>3000000</v>
      </c>
      <c r="TQK1381" s="84" t="s">
        <v>5395</v>
      </c>
      <c r="TQL1381" s="84">
        <v>454</v>
      </c>
      <c r="TQM1381" s="84" t="s">
        <v>3803</v>
      </c>
      <c r="TQN1381" s="84">
        <v>1000000</v>
      </c>
      <c r="TQP1381" s="84">
        <f>TQO1381/TQN1381</f>
        <v>0</v>
      </c>
      <c r="TQQ1381" s="84">
        <f>TQN1381-TQO1381</f>
        <v>1000000</v>
      </c>
      <c r="TQR1381" s="84">
        <v>2000000</v>
      </c>
      <c r="TQS1381" s="84">
        <v>0</v>
      </c>
      <c r="TQT1381" s="84">
        <f>TQS1381/TQR1381</f>
        <v>0</v>
      </c>
      <c r="TQU1381" s="84">
        <f>TQR1381-TQS1381</f>
        <v>2000000</v>
      </c>
      <c r="TQV1381" s="84">
        <f>TQR1381+TQN1381</f>
        <v>3000000</v>
      </c>
      <c r="TRA1381" s="84" t="s">
        <v>5395</v>
      </c>
      <c r="TRB1381" s="84">
        <v>454</v>
      </c>
      <c r="TRC1381" s="84" t="s">
        <v>3803</v>
      </c>
      <c r="TRD1381" s="84">
        <v>1000000</v>
      </c>
      <c r="TRF1381" s="84">
        <f>TRE1381/TRD1381</f>
        <v>0</v>
      </c>
      <c r="TRG1381" s="84">
        <f>TRD1381-TRE1381</f>
        <v>1000000</v>
      </c>
      <c r="TRH1381" s="84">
        <v>2000000</v>
      </c>
      <c r="TRI1381" s="84">
        <v>0</v>
      </c>
      <c r="TRJ1381" s="84">
        <f>TRI1381/TRH1381</f>
        <v>0</v>
      </c>
      <c r="TRK1381" s="84">
        <f>TRH1381-TRI1381</f>
        <v>2000000</v>
      </c>
      <c r="TRL1381" s="84">
        <f>TRH1381+TRD1381</f>
        <v>3000000</v>
      </c>
      <c r="TRQ1381" s="84" t="s">
        <v>5395</v>
      </c>
      <c r="TRR1381" s="84">
        <v>454</v>
      </c>
      <c r="TRS1381" s="84" t="s">
        <v>3803</v>
      </c>
      <c r="TRT1381" s="84">
        <v>1000000</v>
      </c>
      <c r="TRV1381" s="84">
        <f>TRU1381/TRT1381</f>
        <v>0</v>
      </c>
      <c r="TRW1381" s="84">
        <f>TRT1381-TRU1381</f>
        <v>1000000</v>
      </c>
      <c r="TRX1381" s="84">
        <v>2000000</v>
      </c>
      <c r="TRY1381" s="84">
        <v>0</v>
      </c>
      <c r="TRZ1381" s="84">
        <f>TRY1381/TRX1381</f>
        <v>0</v>
      </c>
      <c r="TSA1381" s="84">
        <f>TRX1381-TRY1381</f>
        <v>2000000</v>
      </c>
      <c r="TSB1381" s="84">
        <f>TRX1381+TRT1381</f>
        <v>3000000</v>
      </c>
      <c r="TSG1381" s="84" t="s">
        <v>5395</v>
      </c>
      <c r="TSH1381" s="84">
        <v>454</v>
      </c>
      <c r="TSI1381" s="84" t="s">
        <v>3803</v>
      </c>
      <c r="TSJ1381" s="84">
        <v>1000000</v>
      </c>
      <c r="TSL1381" s="84">
        <f>TSK1381/TSJ1381</f>
        <v>0</v>
      </c>
      <c r="TSM1381" s="84">
        <f>TSJ1381-TSK1381</f>
        <v>1000000</v>
      </c>
      <c r="TSN1381" s="84">
        <v>2000000</v>
      </c>
      <c r="TSO1381" s="84">
        <v>0</v>
      </c>
      <c r="TSP1381" s="84">
        <f>TSO1381/TSN1381</f>
        <v>0</v>
      </c>
      <c r="TSQ1381" s="84">
        <f>TSN1381-TSO1381</f>
        <v>2000000</v>
      </c>
      <c r="TSR1381" s="84">
        <f>TSN1381+TSJ1381</f>
        <v>3000000</v>
      </c>
      <c r="TSW1381" s="84" t="s">
        <v>5395</v>
      </c>
      <c r="TSX1381" s="84">
        <v>454</v>
      </c>
      <c r="TSY1381" s="84" t="s">
        <v>3803</v>
      </c>
      <c r="TSZ1381" s="84">
        <v>1000000</v>
      </c>
      <c r="TTB1381" s="84">
        <f>TTA1381/TSZ1381</f>
        <v>0</v>
      </c>
      <c r="TTC1381" s="84">
        <f>TSZ1381-TTA1381</f>
        <v>1000000</v>
      </c>
      <c r="TTD1381" s="84">
        <v>2000000</v>
      </c>
      <c r="TTE1381" s="84">
        <v>0</v>
      </c>
      <c r="TTF1381" s="84">
        <f>TTE1381/TTD1381</f>
        <v>0</v>
      </c>
      <c r="TTG1381" s="84">
        <f>TTD1381-TTE1381</f>
        <v>2000000</v>
      </c>
      <c r="TTH1381" s="84">
        <f>TTD1381+TSZ1381</f>
        <v>3000000</v>
      </c>
      <c r="TTM1381" s="84" t="s">
        <v>5395</v>
      </c>
      <c r="TTN1381" s="84">
        <v>454</v>
      </c>
      <c r="TTO1381" s="84" t="s">
        <v>3803</v>
      </c>
      <c r="TTP1381" s="84">
        <v>1000000</v>
      </c>
      <c r="TTR1381" s="84">
        <f>TTQ1381/TTP1381</f>
        <v>0</v>
      </c>
      <c r="TTS1381" s="84">
        <f>TTP1381-TTQ1381</f>
        <v>1000000</v>
      </c>
      <c r="TTT1381" s="84">
        <v>2000000</v>
      </c>
      <c r="TTU1381" s="84">
        <v>0</v>
      </c>
      <c r="TTV1381" s="84">
        <f>TTU1381/TTT1381</f>
        <v>0</v>
      </c>
      <c r="TTW1381" s="84">
        <f>TTT1381-TTU1381</f>
        <v>2000000</v>
      </c>
      <c r="TTX1381" s="84">
        <f>TTT1381+TTP1381</f>
        <v>3000000</v>
      </c>
      <c r="TUC1381" s="84" t="s">
        <v>5395</v>
      </c>
      <c r="TUD1381" s="84">
        <v>454</v>
      </c>
      <c r="TUE1381" s="84" t="s">
        <v>3803</v>
      </c>
      <c r="TUF1381" s="84">
        <v>1000000</v>
      </c>
      <c r="TUH1381" s="84">
        <f>TUG1381/TUF1381</f>
        <v>0</v>
      </c>
      <c r="TUI1381" s="84">
        <f>TUF1381-TUG1381</f>
        <v>1000000</v>
      </c>
      <c r="TUJ1381" s="84">
        <v>2000000</v>
      </c>
      <c r="TUK1381" s="84">
        <v>0</v>
      </c>
      <c r="TUL1381" s="84">
        <f>TUK1381/TUJ1381</f>
        <v>0</v>
      </c>
      <c r="TUM1381" s="84">
        <f>TUJ1381-TUK1381</f>
        <v>2000000</v>
      </c>
      <c r="TUN1381" s="84">
        <f>TUJ1381+TUF1381</f>
        <v>3000000</v>
      </c>
      <c r="TUS1381" s="84" t="s">
        <v>5395</v>
      </c>
      <c r="TUT1381" s="84">
        <v>454</v>
      </c>
      <c r="TUU1381" s="84" t="s">
        <v>3803</v>
      </c>
      <c r="TUV1381" s="84">
        <v>1000000</v>
      </c>
      <c r="TUX1381" s="84">
        <f>TUW1381/TUV1381</f>
        <v>0</v>
      </c>
      <c r="TUY1381" s="84">
        <f>TUV1381-TUW1381</f>
        <v>1000000</v>
      </c>
      <c r="TUZ1381" s="84">
        <v>2000000</v>
      </c>
      <c r="TVA1381" s="84">
        <v>0</v>
      </c>
      <c r="TVB1381" s="84">
        <f>TVA1381/TUZ1381</f>
        <v>0</v>
      </c>
      <c r="TVC1381" s="84">
        <f>TUZ1381-TVA1381</f>
        <v>2000000</v>
      </c>
      <c r="TVD1381" s="84">
        <f>TUZ1381+TUV1381</f>
        <v>3000000</v>
      </c>
      <c r="TVI1381" s="84" t="s">
        <v>5395</v>
      </c>
      <c r="TVJ1381" s="84">
        <v>454</v>
      </c>
      <c r="TVK1381" s="84" t="s">
        <v>3803</v>
      </c>
      <c r="TVL1381" s="84">
        <v>1000000</v>
      </c>
      <c r="TVN1381" s="84">
        <f>TVM1381/TVL1381</f>
        <v>0</v>
      </c>
      <c r="TVO1381" s="84">
        <f>TVL1381-TVM1381</f>
        <v>1000000</v>
      </c>
      <c r="TVP1381" s="84">
        <v>2000000</v>
      </c>
      <c r="TVQ1381" s="84">
        <v>0</v>
      </c>
      <c r="TVR1381" s="84">
        <f>TVQ1381/TVP1381</f>
        <v>0</v>
      </c>
      <c r="TVS1381" s="84">
        <f>TVP1381-TVQ1381</f>
        <v>2000000</v>
      </c>
      <c r="TVT1381" s="84">
        <f>TVP1381+TVL1381</f>
        <v>3000000</v>
      </c>
      <c r="TVY1381" s="84" t="s">
        <v>5395</v>
      </c>
      <c r="TVZ1381" s="84">
        <v>454</v>
      </c>
      <c r="TWA1381" s="84" t="s">
        <v>3803</v>
      </c>
      <c r="TWB1381" s="84">
        <v>1000000</v>
      </c>
      <c r="TWD1381" s="84">
        <f>TWC1381/TWB1381</f>
        <v>0</v>
      </c>
      <c r="TWE1381" s="84">
        <f>TWB1381-TWC1381</f>
        <v>1000000</v>
      </c>
      <c r="TWF1381" s="84">
        <v>2000000</v>
      </c>
      <c r="TWG1381" s="84">
        <v>0</v>
      </c>
      <c r="TWH1381" s="84">
        <f>TWG1381/TWF1381</f>
        <v>0</v>
      </c>
      <c r="TWI1381" s="84">
        <f>TWF1381-TWG1381</f>
        <v>2000000</v>
      </c>
      <c r="TWJ1381" s="84">
        <f>TWF1381+TWB1381</f>
        <v>3000000</v>
      </c>
      <c r="TWO1381" s="84" t="s">
        <v>5395</v>
      </c>
      <c r="TWP1381" s="84">
        <v>454</v>
      </c>
      <c r="TWQ1381" s="84" t="s">
        <v>3803</v>
      </c>
      <c r="TWR1381" s="84">
        <v>1000000</v>
      </c>
      <c r="TWT1381" s="84">
        <f>TWS1381/TWR1381</f>
        <v>0</v>
      </c>
      <c r="TWU1381" s="84">
        <f>TWR1381-TWS1381</f>
        <v>1000000</v>
      </c>
      <c r="TWV1381" s="84">
        <v>2000000</v>
      </c>
      <c r="TWW1381" s="84">
        <v>0</v>
      </c>
      <c r="TWX1381" s="84">
        <f>TWW1381/TWV1381</f>
        <v>0</v>
      </c>
      <c r="TWY1381" s="84">
        <f>TWV1381-TWW1381</f>
        <v>2000000</v>
      </c>
      <c r="TWZ1381" s="84">
        <f>TWV1381+TWR1381</f>
        <v>3000000</v>
      </c>
      <c r="TXE1381" s="84" t="s">
        <v>5395</v>
      </c>
      <c r="TXF1381" s="84">
        <v>454</v>
      </c>
      <c r="TXG1381" s="84" t="s">
        <v>3803</v>
      </c>
      <c r="TXH1381" s="84">
        <v>1000000</v>
      </c>
      <c r="TXJ1381" s="84">
        <f>TXI1381/TXH1381</f>
        <v>0</v>
      </c>
      <c r="TXK1381" s="84">
        <f>TXH1381-TXI1381</f>
        <v>1000000</v>
      </c>
      <c r="TXL1381" s="84">
        <v>2000000</v>
      </c>
      <c r="TXM1381" s="84">
        <v>0</v>
      </c>
      <c r="TXN1381" s="84">
        <f>TXM1381/TXL1381</f>
        <v>0</v>
      </c>
      <c r="TXO1381" s="84">
        <f>TXL1381-TXM1381</f>
        <v>2000000</v>
      </c>
      <c r="TXP1381" s="84">
        <f>TXL1381+TXH1381</f>
        <v>3000000</v>
      </c>
      <c r="TXU1381" s="84" t="s">
        <v>5395</v>
      </c>
      <c r="TXV1381" s="84">
        <v>454</v>
      </c>
      <c r="TXW1381" s="84" t="s">
        <v>3803</v>
      </c>
      <c r="TXX1381" s="84">
        <v>1000000</v>
      </c>
      <c r="TXZ1381" s="84">
        <f>TXY1381/TXX1381</f>
        <v>0</v>
      </c>
      <c r="TYA1381" s="84">
        <f>TXX1381-TXY1381</f>
        <v>1000000</v>
      </c>
      <c r="TYB1381" s="84">
        <v>2000000</v>
      </c>
      <c r="TYC1381" s="84">
        <v>0</v>
      </c>
      <c r="TYD1381" s="84">
        <f>TYC1381/TYB1381</f>
        <v>0</v>
      </c>
      <c r="TYE1381" s="84">
        <f>TYB1381-TYC1381</f>
        <v>2000000</v>
      </c>
      <c r="TYF1381" s="84">
        <f>TYB1381+TXX1381</f>
        <v>3000000</v>
      </c>
      <c r="TYK1381" s="84" t="s">
        <v>5395</v>
      </c>
      <c r="TYL1381" s="84">
        <v>454</v>
      </c>
      <c r="TYM1381" s="84" t="s">
        <v>3803</v>
      </c>
      <c r="TYN1381" s="84">
        <v>1000000</v>
      </c>
      <c r="TYP1381" s="84">
        <f>TYO1381/TYN1381</f>
        <v>0</v>
      </c>
      <c r="TYQ1381" s="84">
        <f>TYN1381-TYO1381</f>
        <v>1000000</v>
      </c>
      <c r="TYR1381" s="84">
        <v>2000000</v>
      </c>
      <c r="TYS1381" s="84">
        <v>0</v>
      </c>
      <c r="TYT1381" s="84">
        <f>TYS1381/TYR1381</f>
        <v>0</v>
      </c>
      <c r="TYU1381" s="84">
        <f>TYR1381-TYS1381</f>
        <v>2000000</v>
      </c>
      <c r="TYV1381" s="84">
        <f>TYR1381+TYN1381</f>
        <v>3000000</v>
      </c>
      <c r="TZA1381" s="84" t="s">
        <v>5395</v>
      </c>
      <c r="TZB1381" s="84">
        <v>454</v>
      </c>
      <c r="TZC1381" s="84" t="s">
        <v>3803</v>
      </c>
      <c r="TZD1381" s="84">
        <v>1000000</v>
      </c>
      <c r="TZF1381" s="84">
        <f>TZE1381/TZD1381</f>
        <v>0</v>
      </c>
      <c r="TZG1381" s="84">
        <f>TZD1381-TZE1381</f>
        <v>1000000</v>
      </c>
      <c r="TZH1381" s="84">
        <v>2000000</v>
      </c>
      <c r="TZI1381" s="84">
        <v>0</v>
      </c>
      <c r="TZJ1381" s="84">
        <f>TZI1381/TZH1381</f>
        <v>0</v>
      </c>
      <c r="TZK1381" s="84">
        <f>TZH1381-TZI1381</f>
        <v>2000000</v>
      </c>
      <c r="TZL1381" s="84">
        <f>TZH1381+TZD1381</f>
        <v>3000000</v>
      </c>
      <c r="TZQ1381" s="84" t="s">
        <v>5395</v>
      </c>
      <c r="TZR1381" s="84">
        <v>454</v>
      </c>
      <c r="TZS1381" s="84" t="s">
        <v>3803</v>
      </c>
      <c r="TZT1381" s="84">
        <v>1000000</v>
      </c>
      <c r="TZV1381" s="84">
        <f>TZU1381/TZT1381</f>
        <v>0</v>
      </c>
      <c r="TZW1381" s="84">
        <f>TZT1381-TZU1381</f>
        <v>1000000</v>
      </c>
      <c r="TZX1381" s="84">
        <v>2000000</v>
      </c>
      <c r="TZY1381" s="84">
        <v>0</v>
      </c>
      <c r="TZZ1381" s="84">
        <f>TZY1381/TZX1381</f>
        <v>0</v>
      </c>
      <c r="UAA1381" s="84">
        <f>TZX1381-TZY1381</f>
        <v>2000000</v>
      </c>
      <c r="UAB1381" s="84">
        <f>TZX1381+TZT1381</f>
        <v>3000000</v>
      </c>
      <c r="UAG1381" s="84" t="s">
        <v>5395</v>
      </c>
      <c r="UAH1381" s="84">
        <v>454</v>
      </c>
      <c r="UAI1381" s="84" t="s">
        <v>3803</v>
      </c>
      <c r="UAJ1381" s="84">
        <v>1000000</v>
      </c>
      <c r="UAL1381" s="84">
        <f>UAK1381/UAJ1381</f>
        <v>0</v>
      </c>
      <c r="UAM1381" s="84">
        <f>UAJ1381-UAK1381</f>
        <v>1000000</v>
      </c>
      <c r="UAN1381" s="84">
        <v>2000000</v>
      </c>
      <c r="UAO1381" s="84">
        <v>0</v>
      </c>
      <c r="UAP1381" s="84">
        <f>UAO1381/UAN1381</f>
        <v>0</v>
      </c>
      <c r="UAQ1381" s="84">
        <f>UAN1381-UAO1381</f>
        <v>2000000</v>
      </c>
      <c r="UAR1381" s="84">
        <f>UAN1381+UAJ1381</f>
        <v>3000000</v>
      </c>
      <c r="UAW1381" s="84" t="s">
        <v>5395</v>
      </c>
      <c r="UAX1381" s="84">
        <v>454</v>
      </c>
      <c r="UAY1381" s="84" t="s">
        <v>3803</v>
      </c>
      <c r="UAZ1381" s="84">
        <v>1000000</v>
      </c>
      <c r="UBB1381" s="84">
        <f>UBA1381/UAZ1381</f>
        <v>0</v>
      </c>
      <c r="UBC1381" s="84">
        <f>UAZ1381-UBA1381</f>
        <v>1000000</v>
      </c>
      <c r="UBD1381" s="84">
        <v>2000000</v>
      </c>
      <c r="UBE1381" s="84">
        <v>0</v>
      </c>
      <c r="UBF1381" s="84">
        <f>UBE1381/UBD1381</f>
        <v>0</v>
      </c>
      <c r="UBG1381" s="84">
        <f>UBD1381-UBE1381</f>
        <v>2000000</v>
      </c>
      <c r="UBH1381" s="84">
        <f>UBD1381+UAZ1381</f>
        <v>3000000</v>
      </c>
      <c r="UBM1381" s="84" t="s">
        <v>5395</v>
      </c>
      <c r="UBN1381" s="84">
        <v>454</v>
      </c>
      <c r="UBO1381" s="84" t="s">
        <v>3803</v>
      </c>
      <c r="UBP1381" s="84">
        <v>1000000</v>
      </c>
      <c r="UBR1381" s="84">
        <f>UBQ1381/UBP1381</f>
        <v>0</v>
      </c>
      <c r="UBS1381" s="84">
        <f>UBP1381-UBQ1381</f>
        <v>1000000</v>
      </c>
      <c r="UBT1381" s="84">
        <v>2000000</v>
      </c>
      <c r="UBU1381" s="84">
        <v>0</v>
      </c>
      <c r="UBV1381" s="84">
        <f>UBU1381/UBT1381</f>
        <v>0</v>
      </c>
      <c r="UBW1381" s="84">
        <f>UBT1381-UBU1381</f>
        <v>2000000</v>
      </c>
      <c r="UBX1381" s="84">
        <f>UBT1381+UBP1381</f>
        <v>3000000</v>
      </c>
      <c r="UCC1381" s="84" t="s">
        <v>5395</v>
      </c>
      <c r="UCD1381" s="84">
        <v>454</v>
      </c>
      <c r="UCE1381" s="84" t="s">
        <v>3803</v>
      </c>
      <c r="UCF1381" s="84">
        <v>1000000</v>
      </c>
      <c r="UCH1381" s="84">
        <f>UCG1381/UCF1381</f>
        <v>0</v>
      </c>
      <c r="UCI1381" s="84">
        <f>UCF1381-UCG1381</f>
        <v>1000000</v>
      </c>
      <c r="UCJ1381" s="84">
        <v>2000000</v>
      </c>
      <c r="UCK1381" s="84">
        <v>0</v>
      </c>
      <c r="UCL1381" s="84">
        <f>UCK1381/UCJ1381</f>
        <v>0</v>
      </c>
      <c r="UCM1381" s="84">
        <f>UCJ1381-UCK1381</f>
        <v>2000000</v>
      </c>
      <c r="UCN1381" s="84">
        <f>UCJ1381+UCF1381</f>
        <v>3000000</v>
      </c>
      <c r="UCS1381" s="84" t="s">
        <v>5395</v>
      </c>
      <c r="UCT1381" s="84">
        <v>454</v>
      </c>
      <c r="UCU1381" s="84" t="s">
        <v>3803</v>
      </c>
      <c r="UCV1381" s="84">
        <v>1000000</v>
      </c>
      <c r="UCX1381" s="84">
        <f>UCW1381/UCV1381</f>
        <v>0</v>
      </c>
      <c r="UCY1381" s="84">
        <f>UCV1381-UCW1381</f>
        <v>1000000</v>
      </c>
      <c r="UCZ1381" s="84">
        <v>2000000</v>
      </c>
      <c r="UDA1381" s="84">
        <v>0</v>
      </c>
      <c r="UDB1381" s="84">
        <f>UDA1381/UCZ1381</f>
        <v>0</v>
      </c>
      <c r="UDC1381" s="84">
        <f>UCZ1381-UDA1381</f>
        <v>2000000</v>
      </c>
      <c r="UDD1381" s="84">
        <f>UCZ1381+UCV1381</f>
        <v>3000000</v>
      </c>
      <c r="UDI1381" s="84" t="s">
        <v>5395</v>
      </c>
      <c r="UDJ1381" s="84">
        <v>454</v>
      </c>
      <c r="UDK1381" s="84" t="s">
        <v>3803</v>
      </c>
      <c r="UDL1381" s="84">
        <v>1000000</v>
      </c>
      <c r="UDN1381" s="84">
        <f>UDM1381/UDL1381</f>
        <v>0</v>
      </c>
      <c r="UDO1381" s="84">
        <f>UDL1381-UDM1381</f>
        <v>1000000</v>
      </c>
      <c r="UDP1381" s="84">
        <v>2000000</v>
      </c>
      <c r="UDQ1381" s="84">
        <v>0</v>
      </c>
      <c r="UDR1381" s="84">
        <f>UDQ1381/UDP1381</f>
        <v>0</v>
      </c>
      <c r="UDS1381" s="84">
        <f>UDP1381-UDQ1381</f>
        <v>2000000</v>
      </c>
      <c r="UDT1381" s="84">
        <f>UDP1381+UDL1381</f>
        <v>3000000</v>
      </c>
      <c r="UDY1381" s="84" t="s">
        <v>5395</v>
      </c>
      <c r="UDZ1381" s="84">
        <v>454</v>
      </c>
      <c r="UEA1381" s="84" t="s">
        <v>3803</v>
      </c>
      <c r="UEB1381" s="84">
        <v>1000000</v>
      </c>
      <c r="UED1381" s="84">
        <f>UEC1381/UEB1381</f>
        <v>0</v>
      </c>
      <c r="UEE1381" s="84">
        <f>UEB1381-UEC1381</f>
        <v>1000000</v>
      </c>
      <c r="UEF1381" s="84">
        <v>2000000</v>
      </c>
      <c r="UEG1381" s="84">
        <v>0</v>
      </c>
      <c r="UEH1381" s="84">
        <f>UEG1381/UEF1381</f>
        <v>0</v>
      </c>
      <c r="UEI1381" s="84">
        <f>UEF1381-UEG1381</f>
        <v>2000000</v>
      </c>
      <c r="UEJ1381" s="84">
        <f>UEF1381+UEB1381</f>
        <v>3000000</v>
      </c>
      <c r="UEO1381" s="84" t="s">
        <v>5395</v>
      </c>
      <c r="UEP1381" s="84">
        <v>454</v>
      </c>
      <c r="UEQ1381" s="84" t="s">
        <v>3803</v>
      </c>
      <c r="UER1381" s="84">
        <v>1000000</v>
      </c>
      <c r="UET1381" s="84">
        <f>UES1381/UER1381</f>
        <v>0</v>
      </c>
      <c r="UEU1381" s="84">
        <f>UER1381-UES1381</f>
        <v>1000000</v>
      </c>
      <c r="UEV1381" s="84">
        <v>2000000</v>
      </c>
      <c r="UEW1381" s="84">
        <v>0</v>
      </c>
      <c r="UEX1381" s="84">
        <f>UEW1381/UEV1381</f>
        <v>0</v>
      </c>
      <c r="UEY1381" s="84">
        <f>UEV1381-UEW1381</f>
        <v>2000000</v>
      </c>
      <c r="UEZ1381" s="84">
        <f>UEV1381+UER1381</f>
        <v>3000000</v>
      </c>
      <c r="UFE1381" s="84" t="s">
        <v>5395</v>
      </c>
      <c r="UFF1381" s="84">
        <v>454</v>
      </c>
      <c r="UFG1381" s="84" t="s">
        <v>3803</v>
      </c>
      <c r="UFH1381" s="84">
        <v>1000000</v>
      </c>
      <c r="UFJ1381" s="84">
        <f>UFI1381/UFH1381</f>
        <v>0</v>
      </c>
      <c r="UFK1381" s="84">
        <f>UFH1381-UFI1381</f>
        <v>1000000</v>
      </c>
      <c r="UFL1381" s="84">
        <v>2000000</v>
      </c>
      <c r="UFM1381" s="84">
        <v>0</v>
      </c>
      <c r="UFN1381" s="84">
        <f>UFM1381/UFL1381</f>
        <v>0</v>
      </c>
      <c r="UFO1381" s="84">
        <f>UFL1381-UFM1381</f>
        <v>2000000</v>
      </c>
      <c r="UFP1381" s="84">
        <f>UFL1381+UFH1381</f>
        <v>3000000</v>
      </c>
      <c r="UFU1381" s="84" t="s">
        <v>5395</v>
      </c>
      <c r="UFV1381" s="84">
        <v>454</v>
      </c>
      <c r="UFW1381" s="84" t="s">
        <v>3803</v>
      </c>
      <c r="UFX1381" s="84">
        <v>1000000</v>
      </c>
      <c r="UFZ1381" s="84">
        <f>UFY1381/UFX1381</f>
        <v>0</v>
      </c>
      <c r="UGA1381" s="84">
        <f>UFX1381-UFY1381</f>
        <v>1000000</v>
      </c>
      <c r="UGB1381" s="84">
        <v>2000000</v>
      </c>
      <c r="UGC1381" s="84">
        <v>0</v>
      </c>
      <c r="UGD1381" s="84">
        <f>UGC1381/UGB1381</f>
        <v>0</v>
      </c>
      <c r="UGE1381" s="84">
        <f>UGB1381-UGC1381</f>
        <v>2000000</v>
      </c>
      <c r="UGF1381" s="84">
        <f>UGB1381+UFX1381</f>
        <v>3000000</v>
      </c>
      <c r="UGK1381" s="84" t="s">
        <v>5395</v>
      </c>
      <c r="UGL1381" s="84">
        <v>454</v>
      </c>
      <c r="UGM1381" s="84" t="s">
        <v>3803</v>
      </c>
      <c r="UGN1381" s="84">
        <v>1000000</v>
      </c>
      <c r="UGP1381" s="84">
        <f>UGO1381/UGN1381</f>
        <v>0</v>
      </c>
      <c r="UGQ1381" s="84">
        <f>UGN1381-UGO1381</f>
        <v>1000000</v>
      </c>
      <c r="UGR1381" s="84">
        <v>2000000</v>
      </c>
      <c r="UGS1381" s="84">
        <v>0</v>
      </c>
      <c r="UGT1381" s="84">
        <f>UGS1381/UGR1381</f>
        <v>0</v>
      </c>
      <c r="UGU1381" s="84">
        <f>UGR1381-UGS1381</f>
        <v>2000000</v>
      </c>
      <c r="UGV1381" s="84">
        <f>UGR1381+UGN1381</f>
        <v>3000000</v>
      </c>
      <c r="UHA1381" s="84" t="s">
        <v>5395</v>
      </c>
      <c r="UHB1381" s="84">
        <v>454</v>
      </c>
      <c r="UHC1381" s="84" t="s">
        <v>3803</v>
      </c>
      <c r="UHD1381" s="84">
        <v>1000000</v>
      </c>
      <c r="UHF1381" s="84">
        <f>UHE1381/UHD1381</f>
        <v>0</v>
      </c>
      <c r="UHG1381" s="84">
        <f>UHD1381-UHE1381</f>
        <v>1000000</v>
      </c>
      <c r="UHH1381" s="84">
        <v>2000000</v>
      </c>
      <c r="UHI1381" s="84">
        <v>0</v>
      </c>
      <c r="UHJ1381" s="84">
        <f>UHI1381/UHH1381</f>
        <v>0</v>
      </c>
      <c r="UHK1381" s="84">
        <f>UHH1381-UHI1381</f>
        <v>2000000</v>
      </c>
      <c r="UHL1381" s="84">
        <f>UHH1381+UHD1381</f>
        <v>3000000</v>
      </c>
      <c r="UHQ1381" s="84" t="s">
        <v>5395</v>
      </c>
      <c r="UHR1381" s="84">
        <v>454</v>
      </c>
      <c r="UHS1381" s="84" t="s">
        <v>3803</v>
      </c>
      <c r="UHT1381" s="84">
        <v>1000000</v>
      </c>
      <c r="UHV1381" s="84">
        <f>UHU1381/UHT1381</f>
        <v>0</v>
      </c>
      <c r="UHW1381" s="84">
        <f>UHT1381-UHU1381</f>
        <v>1000000</v>
      </c>
      <c r="UHX1381" s="84">
        <v>2000000</v>
      </c>
      <c r="UHY1381" s="84">
        <v>0</v>
      </c>
      <c r="UHZ1381" s="84">
        <f>UHY1381/UHX1381</f>
        <v>0</v>
      </c>
      <c r="UIA1381" s="84">
        <f>UHX1381-UHY1381</f>
        <v>2000000</v>
      </c>
      <c r="UIB1381" s="84">
        <f>UHX1381+UHT1381</f>
        <v>3000000</v>
      </c>
      <c r="UIG1381" s="84" t="s">
        <v>5395</v>
      </c>
      <c r="UIH1381" s="84">
        <v>454</v>
      </c>
      <c r="UII1381" s="84" t="s">
        <v>3803</v>
      </c>
      <c r="UIJ1381" s="84">
        <v>1000000</v>
      </c>
      <c r="UIL1381" s="84">
        <f>UIK1381/UIJ1381</f>
        <v>0</v>
      </c>
      <c r="UIM1381" s="84">
        <f>UIJ1381-UIK1381</f>
        <v>1000000</v>
      </c>
      <c r="UIN1381" s="84">
        <v>2000000</v>
      </c>
      <c r="UIO1381" s="84">
        <v>0</v>
      </c>
      <c r="UIP1381" s="84">
        <f>UIO1381/UIN1381</f>
        <v>0</v>
      </c>
      <c r="UIQ1381" s="84">
        <f>UIN1381-UIO1381</f>
        <v>2000000</v>
      </c>
      <c r="UIR1381" s="84">
        <f>UIN1381+UIJ1381</f>
        <v>3000000</v>
      </c>
      <c r="UIW1381" s="84" t="s">
        <v>5395</v>
      </c>
      <c r="UIX1381" s="84">
        <v>454</v>
      </c>
      <c r="UIY1381" s="84" t="s">
        <v>3803</v>
      </c>
      <c r="UIZ1381" s="84">
        <v>1000000</v>
      </c>
      <c r="UJB1381" s="84">
        <f>UJA1381/UIZ1381</f>
        <v>0</v>
      </c>
      <c r="UJC1381" s="84">
        <f>UIZ1381-UJA1381</f>
        <v>1000000</v>
      </c>
      <c r="UJD1381" s="84">
        <v>2000000</v>
      </c>
      <c r="UJE1381" s="84">
        <v>0</v>
      </c>
      <c r="UJF1381" s="84">
        <f>UJE1381/UJD1381</f>
        <v>0</v>
      </c>
      <c r="UJG1381" s="84">
        <f>UJD1381-UJE1381</f>
        <v>2000000</v>
      </c>
      <c r="UJH1381" s="84">
        <f>UJD1381+UIZ1381</f>
        <v>3000000</v>
      </c>
      <c r="UJM1381" s="84" t="s">
        <v>5395</v>
      </c>
      <c r="UJN1381" s="84">
        <v>454</v>
      </c>
      <c r="UJO1381" s="84" t="s">
        <v>3803</v>
      </c>
      <c r="UJP1381" s="84">
        <v>1000000</v>
      </c>
      <c r="UJR1381" s="84">
        <f>UJQ1381/UJP1381</f>
        <v>0</v>
      </c>
      <c r="UJS1381" s="84">
        <f>UJP1381-UJQ1381</f>
        <v>1000000</v>
      </c>
      <c r="UJT1381" s="84">
        <v>2000000</v>
      </c>
      <c r="UJU1381" s="84">
        <v>0</v>
      </c>
      <c r="UJV1381" s="84">
        <f>UJU1381/UJT1381</f>
        <v>0</v>
      </c>
      <c r="UJW1381" s="84">
        <f>UJT1381-UJU1381</f>
        <v>2000000</v>
      </c>
      <c r="UJX1381" s="84">
        <f>UJT1381+UJP1381</f>
        <v>3000000</v>
      </c>
      <c r="UKC1381" s="84" t="s">
        <v>5395</v>
      </c>
      <c r="UKD1381" s="84">
        <v>454</v>
      </c>
      <c r="UKE1381" s="84" t="s">
        <v>3803</v>
      </c>
      <c r="UKF1381" s="84">
        <v>1000000</v>
      </c>
      <c r="UKH1381" s="84">
        <f>UKG1381/UKF1381</f>
        <v>0</v>
      </c>
      <c r="UKI1381" s="84">
        <f>UKF1381-UKG1381</f>
        <v>1000000</v>
      </c>
      <c r="UKJ1381" s="84">
        <v>2000000</v>
      </c>
      <c r="UKK1381" s="84">
        <v>0</v>
      </c>
      <c r="UKL1381" s="84">
        <f>UKK1381/UKJ1381</f>
        <v>0</v>
      </c>
      <c r="UKM1381" s="84">
        <f>UKJ1381-UKK1381</f>
        <v>2000000</v>
      </c>
      <c r="UKN1381" s="84">
        <f>UKJ1381+UKF1381</f>
        <v>3000000</v>
      </c>
      <c r="UKS1381" s="84" t="s">
        <v>5395</v>
      </c>
      <c r="UKT1381" s="84">
        <v>454</v>
      </c>
      <c r="UKU1381" s="84" t="s">
        <v>3803</v>
      </c>
      <c r="UKV1381" s="84">
        <v>1000000</v>
      </c>
      <c r="UKX1381" s="84">
        <f>UKW1381/UKV1381</f>
        <v>0</v>
      </c>
      <c r="UKY1381" s="84">
        <f>UKV1381-UKW1381</f>
        <v>1000000</v>
      </c>
      <c r="UKZ1381" s="84">
        <v>2000000</v>
      </c>
      <c r="ULA1381" s="84">
        <v>0</v>
      </c>
      <c r="ULB1381" s="84">
        <f>ULA1381/UKZ1381</f>
        <v>0</v>
      </c>
      <c r="ULC1381" s="84">
        <f>UKZ1381-ULA1381</f>
        <v>2000000</v>
      </c>
      <c r="ULD1381" s="84">
        <f>UKZ1381+UKV1381</f>
        <v>3000000</v>
      </c>
      <c r="ULI1381" s="84" t="s">
        <v>5395</v>
      </c>
      <c r="ULJ1381" s="84">
        <v>454</v>
      </c>
      <c r="ULK1381" s="84" t="s">
        <v>3803</v>
      </c>
      <c r="ULL1381" s="84">
        <v>1000000</v>
      </c>
      <c r="ULN1381" s="84">
        <f>ULM1381/ULL1381</f>
        <v>0</v>
      </c>
      <c r="ULO1381" s="84">
        <f>ULL1381-ULM1381</f>
        <v>1000000</v>
      </c>
      <c r="ULP1381" s="84">
        <v>2000000</v>
      </c>
      <c r="ULQ1381" s="84">
        <v>0</v>
      </c>
      <c r="ULR1381" s="84">
        <f>ULQ1381/ULP1381</f>
        <v>0</v>
      </c>
      <c r="ULS1381" s="84">
        <f>ULP1381-ULQ1381</f>
        <v>2000000</v>
      </c>
      <c r="ULT1381" s="84">
        <f>ULP1381+ULL1381</f>
        <v>3000000</v>
      </c>
      <c r="ULY1381" s="84" t="s">
        <v>5395</v>
      </c>
      <c r="ULZ1381" s="84">
        <v>454</v>
      </c>
      <c r="UMA1381" s="84" t="s">
        <v>3803</v>
      </c>
      <c r="UMB1381" s="84">
        <v>1000000</v>
      </c>
      <c r="UMD1381" s="84">
        <f>UMC1381/UMB1381</f>
        <v>0</v>
      </c>
      <c r="UME1381" s="84">
        <f>UMB1381-UMC1381</f>
        <v>1000000</v>
      </c>
      <c r="UMF1381" s="84">
        <v>2000000</v>
      </c>
      <c r="UMG1381" s="84">
        <v>0</v>
      </c>
      <c r="UMH1381" s="84">
        <f>UMG1381/UMF1381</f>
        <v>0</v>
      </c>
      <c r="UMI1381" s="84">
        <f>UMF1381-UMG1381</f>
        <v>2000000</v>
      </c>
      <c r="UMJ1381" s="84">
        <f>UMF1381+UMB1381</f>
        <v>3000000</v>
      </c>
      <c r="UMO1381" s="84" t="s">
        <v>5395</v>
      </c>
      <c r="UMP1381" s="84">
        <v>454</v>
      </c>
      <c r="UMQ1381" s="84" t="s">
        <v>3803</v>
      </c>
      <c r="UMR1381" s="84">
        <v>1000000</v>
      </c>
      <c r="UMT1381" s="84">
        <f>UMS1381/UMR1381</f>
        <v>0</v>
      </c>
      <c r="UMU1381" s="84">
        <f>UMR1381-UMS1381</f>
        <v>1000000</v>
      </c>
      <c r="UMV1381" s="84">
        <v>2000000</v>
      </c>
      <c r="UMW1381" s="84">
        <v>0</v>
      </c>
      <c r="UMX1381" s="84">
        <f>UMW1381/UMV1381</f>
        <v>0</v>
      </c>
      <c r="UMY1381" s="84">
        <f>UMV1381-UMW1381</f>
        <v>2000000</v>
      </c>
      <c r="UMZ1381" s="84">
        <f>UMV1381+UMR1381</f>
        <v>3000000</v>
      </c>
      <c r="UNE1381" s="84" t="s">
        <v>5395</v>
      </c>
      <c r="UNF1381" s="84">
        <v>454</v>
      </c>
      <c r="UNG1381" s="84" t="s">
        <v>3803</v>
      </c>
      <c r="UNH1381" s="84">
        <v>1000000</v>
      </c>
      <c r="UNJ1381" s="84">
        <f>UNI1381/UNH1381</f>
        <v>0</v>
      </c>
      <c r="UNK1381" s="84">
        <f>UNH1381-UNI1381</f>
        <v>1000000</v>
      </c>
      <c r="UNL1381" s="84">
        <v>2000000</v>
      </c>
      <c r="UNM1381" s="84">
        <v>0</v>
      </c>
      <c r="UNN1381" s="84">
        <f>UNM1381/UNL1381</f>
        <v>0</v>
      </c>
      <c r="UNO1381" s="84">
        <f>UNL1381-UNM1381</f>
        <v>2000000</v>
      </c>
      <c r="UNP1381" s="84">
        <f>UNL1381+UNH1381</f>
        <v>3000000</v>
      </c>
      <c r="UNU1381" s="84" t="s">
        <v>5395</v>
      </c>
      <c r="UNV1381" s="84">
        <v>454</v>
      </c>
      <c r="UNW1381" s="84" t="s">
        <v>3803</v>
      </c>
      <c r="UNX1381" s="84">
        <v>1000000</v>
      </c>
      <c r="UNZ1381" s="84">
        <f>UNY1381/UNX1381</f>
        <v>0</v>
      </c>
      <c r="UOA1381" s="84">
        <f>UNX1381-UNY1381</f>
        <v>1000000</v>
      </c>
      <c r="UOB1381" s="84">
        <v>2000000</v>
      </c>
      <c r="UOC1381" s="84">
        <v>0</v>
      </c>
      <c r="UOD1381" s="84">
        <f>UOC1381/UOB1381</f>
        <v>0</v>
      </c>
      <c r="UOE1381" s="84">
        <f>UOB1381-UOC1381</f>
        <v>2000000</v>
      </c>
      <c r="UOF1381" s="84">
        <f>UOB1381+UNX1381</f>
        <v>3000000</v>
      </c>
      <c r="UOK1381" s="84" t="s">
        <v>5395</v>
      </c>
      <c r="UOL1381" s="84">
        <v>454</v>
      </c>
      <c r="UOM1381" s="84" t="s">
        <v>3803</v>
      </c>
      <c r="UON1381" s="84">
        <v>1000000</v>
      </c>
      <c r="UOP1381" s="84">
        <f>UOO1381/UON1381</f>
        <v>0</v>
      </c>
      <c r="UOQ1381" s="84">
        <f>UON1381-UOO1381</f>
        <v>1000000</v>
      </c>
      <c r="UOR1381" s="84">
        <v>2000000</v>
      </c>
      <c r="UOS1381" s="84">
        <v>0</v>
      </c>
      <c r="UOT1381" s="84">
        <f>UOS1381/UOR1381</f>
        <v>0</v>
      </c>
      <c r="UOU1381" s="84">
        <f>UOR1381-UOS1381</f>
        <v>2000000</v>
      </c>
      <c r="UOV1381" s="84">
        <f>UOR1381+UON1381</f>
        <v>3000000</v>
      </c>
      <c r="UPA1381" s="84" t="s">
        <v>5395</v>
      </c>
      <c r="UPB1381" s="84">
        <v>454</v>
      </c>
      <c r="UPC1381" s="84" t="s">
        <v>3803</v>
      </c>
      <c r="UPD1381" s="84">
        <v>1000000</v>
      </c>
      <c r="UPF1381" s="84">
        <f>UPE1381/UPD1381</f>
        <v>0</v>
      </c>
      <c r="UPG1381" s="84">
        <f>UPD1381-UPE1381</f>
        <v>1000000</v>
      </c>
      <c r="UPH1381" s="84">
        <v>2000000</v>
      </c>
      <c r="UPI1381" s="84">
        <v>0</v>
      </c>
      <c r="UPJ1381" s="84">
        <f>UPI1381/UPH1381</f>
        <v>0</v>
      </c>
      <c r="UPK1381" s="84">
        <f>UPH1381-UPI1381</f>
        <v>2000000</v>
      </c>
      <c r="UPL1381" s="84">
        <f>UPH1381+UPD1381</f>
        <v>3000000</v>
      </c>
      <c r="UPQ1381" s="84" t="s">
        <v>5395</v>
      </c>
      <c r="UPR1381" s="84">
        <v>454</v>
      </c>
      <c r="UPS1381" s="84" t="s">
        <v>3803</v>
      </c>
      <c r="UPT1381" s="84">
        <v>1000000</v>
      </c>
      <c r="UPV1381" s="84">
        <f>UPU1381/UPT1381</f>
        <v>0</v>
      </c>
      <c r="UPW1381" s="84">
        <f>UPT1381-UPU1381</f>
        <v>1000000</v>
      </c>
      <c r="UPX1381" s="84">
        <v>2000000</v>
      </c>
      <c r="UPY1381" s="84">
        <v>0</v>
      </c>
      <c r="UPZ1381" s="84">
        <f>UPY1381/UPX1381</f>
        <v>0</v>
      </c>
      <c r="UQA1381" s="84">
        <f>UPX1381-UPY1381</f>
        <v>2000000</v>
      </c>
      <c r="UQB1381" s="84">
        <f>UPX1381+UPT1381</f>
        <v>3000000</v>
      </c>
      <c r="UQG1381" s="84" t="s">
        <v>5395</v>
      </c>
      <c r="UQH1381" s="84">
        <v>454</v>
      </c>
      <c r="UQI1381" s="84" t="s">
        <v>3803</v>
      </c>
      <c r="UQJ1381" s="84">
        <v>1000000</v>
      </c>
      <c r="UQL1381" s="84">
        <f>UQK1381/UQJ1381</f>
        <v>0</v>
      </c>
      <c r="UQM1381" s="84">
        <f>UQJ1381-UQK1381</f>
        <v>1000000</v>
      </c>
      <c r="UQN1381" s="84">
        <v>2000000</v>
      </c>
      <c r="UQO1381" s="84">
        <v>0</v>
      </c>
      <c r="UQP1381" s="84">
        <f>UQO1381/UQN1381</f>
        <v>0</v>
      </c>
      <c r="UQQ1381" s="84">
        <f>UQN1381-UQO1381</f>
        <v>2000000</v>
      </c>
      <c r="UQR1381" s="84">
        <f>UQN1381+UQJ1381</f>
        <v>3000000</v>
      </c>
      <c r="UQW1381" s="84" t="s">
        <v>5395</v>
      </c>
      <c r="UQX1381" s="84">
        <v>454</v>
      </c>
      <c r="UQY1381" s="84" t="s">
        <v>3803</v>
      </c>
      <c r="UQZ1381" s="84">
        <v>1000000</v>
      </c>
      <c r="URB1381" s="84">
        <f>URA1381/UQZ1381</f>
        <v>0</v>
      </c>
      <c r="URC1381" s="84">
        <f>UQZ1381-URA1381</f>
        <v>1000000</v>
      </c>
      <c r="URD1381" s="84">
        <v>2000000</v>
      </c>
      <c r="URE1381" s="84">
        <v>0</v>
      </c>
      <c r="URF1381" s="84">
        <f>URE1381/URD1381</f>
        <v>0</v>
      </c>
      <c r="URG1381" s="84">
        <f>URD1381-URE1381</f>
        <v>2000000</v>
      </c>
      <c r="URH1381" s="84">
        <f>URD1381+UQZ1381</f>
        <v>3000000</v>
      </c>
      <c r="URM1381" s="84" t="s">
        <v>5395</v>
      </c>
      <c r="URN1381" s="84">
        <v>454</v>
      </c>
      <c r="URO1381" s="84" t="s">
        <v>3803</v>
      </c>
      <c r="URP1381" s="84">
        <v>1000000</v>
      </c>
      <c r="URR1381" s="84">
        <f>URQ1381/URP1381</f>
        <v>0</v>
      </c>
      <c r="URS1381" s="84">
        <f>URP1381-URQ1381</f>
        <v>1000000</v>
      </c>
      <c r="URT1381" s="84">
        <v>2000000</v>
      </c>
      <c r="URU1381" s="84">
        <v>0</v>
      </c>
      <c r="URV1381" s="84">
        <f>URU1381/URT1381</f>
        <v>0</v>
      </c>
      <c r="URW1381" s="84">
        <f>URT1381-URU1381</f>
        <v>2000000</v>
      </c>
      <c r="URX1381" s="84">
        <f>URT1381+URP1381</f>
        <v>3000000</v>
      </c>
      <c r="USC1381" s="84" t="s">
        <v>5395</v>
      </c>
      <c r="USD1381" s="84">
        <v>454</v>
      </c>
      <c r="USE1381" s="84" t="s">
        <v>3803</v>
      </c>
      <c r="USF1381" s="84">
        <v>1000000</v>
      </c>
      <c r="USH1381" s="84">
        <f>USG1381/USF1381</f>
        <v>0</v>
      </c>
      <c r="USI1381" s="84">
        <f>USF1381-USG1381</f>
        <v>1000000</v>
      </c>
      <c r="USJ1381" s="84">
        <v>2000000</v>
      </c>
      <c r="USK1381" s="84">
        <v>0</v>
      </c>
      <c r="USL1381" s="84">
        <f>USK1381/USJ1381</f>
        <v>0</v>
      </c>
      <c r="USM1381" s="84">
        <f>USJ1381-USK1381</f>
        <v>2000000</v>
      </c>
      <c r="USN1381" s="84">
        <f>USJ1381+USF1381</f>
        <v>3000000</v>
      </c>
      <c r="USS1381" s="84" t="s">
        <v>5395</v>
      </c>
      <c r="UST1381" s="84">
        <v>454</v>
      </c>
      <c r="USU1381" s="84" t="s">
        <v>3803</v>
      </c>
      <c r="USV1381" s="84">
        <v>1000000</v>
      </c>
      <c r="USX1381" s="84">
        <f>USW1381/USV1381</f>
        <v>0</v>
      </c>
      <c r="USY1381" s="84">
        <f>USV1381-USW1381</f>
        <v>1000000</v>
      </c>
      <c r="USZ1381" s="84">
        <v>2000000</v>
      </c>
      <c r="UTA1381" s="84">
        <v>0</v>
      </c>
      <c r="UTB1381" s="84">
        <f>UTA1381/USZ1381</f>
        <v>0</v>
      </c>
      <c r="UTC1381" s="84">
        <f>USZ1381-UTA1381</f>
        <v>2000000</v>
      </c>
      <c r="UTD1381" s="84">
        <f>USZ1381+USV1381</f>
        <v>3000000</v>
      </c>
      <c r="UTI1381" s="84" t="s">
        <v>5395</v>
      </c>
      <c r="UTJ1381" s="84">
        <v>454</v>
      </c>
      <c r="UTK1381" s="84" t="s">
        <v>3803</v>
      </c>
      <c r="UTL1381" s="84">
        <v>1000000</v>
      </c>
      <c r="UTN1381" s="84">
        <f>UTM1381/UTL1381</f>
        <v>0</v>
      </c>
      <c r="UTO1381" s="84">
        <f>UTL1381-UTM1381</f>
        <v>1000000</v>
      </c>
      <c r="UTP1381" s="84">
        <v>2000000</v>
      </c>
      <c r="UTQ1381" s="84">
        <v>0</v>
      </c>
      <c r="UTR1381" s="84">
        <f>UTQ1381/UTP1381</f>
        <v>0</v>
      </c>
      <c r="UTS1381" s="84">
        <f>UTP1381-UTQ1381</f>
        <v>2000000</v>
      </c>
      <c r="UTT1381" s="84">
        <f>UTP1381+UTL1381</f>
        <v>3000000</v>
      </c>
      <c r="UTY1381" s="84" t="s">
        <v>5395</v>
      </c>
      <c r="UTZ1381" s="84">
        <v>454</v>
      </c>
      <c r="UUA1381" s="84" t="s">
        <v>3803</v>
      </c>
      <c r="UUB1381" s="84">
        <v>1000000</v>
      </c>
      <c r="UUD1381" s="84">
        <f>UUC1381/UUB1381</f>
        <v>0</v>
      </c>
      <c r="UUE1381" s="84">
        <f>UUB1381-UUC1381</f>
        <v>1000000</v>
      </c>
      <c r="UUF1381" s="84">
        <v>2000000</v>
      </c>
      <c r="UUG1381" s="84">
        <v>0</v>
      </c>
      <c r="UUH1381" s="84">
        <f>UUG1381/UUF1381</f>
        <v>0</v>
      </c>
      <c r="UUI1381" s="84">
        <f>UUF1381-UUG1381</f>
        <v>2000000</v>
      </c>
      <c r="UUJ1381" s="84">
        <f>UUF1381+UUB1381</f>
        <v>3000000</v>
      </c>
      <c r="UUO1381" s="84" t="s">
        <v>5395</v>
      </c>
      <c r="UUP1381" s="84">
        <v>454</v>
      </c>
      <c r="UUQ1381" s="84" t="s">
        <v>3803</v>
      </c>
      <c r="UUR1381" s="84">
        <v>1000000</v>
      </c>
      <c r="UUT1381" s="84">
        <f>UUS1381/UUR1381</f>
        <v>0</v>
      </c>
      <c r="UUU1381" s="84">
        <f>UUR1381-UUS1381</f>
        <v>1000000</v>
      </c>
      <c r="UUV1381" s="84">
        <v>2000000</v>
      </c>
      <c r="UUW1381" s="84">
        <v>0</v>
      </c>
      <c r="UUX1381" s="84">
        <f>UUW1381/UUV1381</f>
        <v>0</v>
      </c>
      <c r="UUY1381" s="84">
        <f>UUV1381-UUW1381</f>
        <v>2000000</v>
      </c>
      <c r="UUZ1381" s="84">
        <f>UUV1381+UUR1381</f>
        <v>3000000</v>
      </c>
      <c r="UVE1381" s="84" t="s">
        <v>5395</v>
      </c>
      <c r="UVF1381" s="84">
        <v>454</v>
      </c>
      <c r="UVG1381" s="84" t="s">
        <v>3803</v>
      </c>
      <c r="UVH1381" s="84">
        <v>1000000</v>
      </c>
      <c r="UVJ1381" s="84">
        <f>UVI1381/UVH1381</f>
        <v>0</v>
      </c>
      <c r="UVK1381" s="84">
        <f>UVH1381-UVI1381</f>
        <v>1000000</v>
      </c>
      <c r="UVL1381" s="84">
        <v>2000000</v>
      </c>
      <c r="UVM1381" s="84">
        <v>0</v>
      </c>
      <c r="UVN1381" s="84">
        <f>UVM1381/UVL1381</f>
        <v>0</v>
      </c>
      <c r="UVO1381" s="84">
        <f>UVL1381-UVM1381</f>
        <v>2000000</v>
      </c>
      <c r="UVP1381" s="84">
        <f>UVL1381+UVH1381</f>
        <v>3000000</v>
      </c>
      <c r="UVU1381" s="84" t="s">
        <v>5395</v>
      </c>
      <c r="UVV1381" s="84">
        <v>454</v>
      </c>
      <c r="UVW1381" s="84" t="s">
        <v>3803</v>
      </c>
      <c r="UVX1381" s="84">
        <v>1000000</v>
      </c>
      <c r="UVZ1381" s="84">
        <f>UVY1381/UVX1381</f>
        <v>0</v>
      </c>
      <c r="UWA1381" s="84">
        <f>UVX1381-UVY1381</f>
        <v>1000000</v>
      </c>
      <c r="UWB1381" s="84">
        <v>2000000</v>
      </c>
      <c r="UWC1381" s="84">
        <v>0</v>
      </c>
      <c r="UWD1381" s="84">
        <f>UWC1381/UWB1381</f>
        <v>0</v>
      </c>
      <c r="UWE1381" s="84">
        <f>UWB1381-UWC1381</f>
        <v>2000000</v>
      </c>
      <c r="UWF1381" s="84">
        <f>UWB1381+UVX1381</f>
        <v>3000000</v>
      </c>
      <c r="UWK1381" s="84" t="s">
        <v>5395</v>
      </c>
      <c r="UWL1381" s="84">
        <v>454</v>
      </c>
      <c r="UWM1381" s="84" t="s">
        <v>3803</v>
      </c>
      <c r="UWN1381" s="84">
        <v>1000000</v>
      </c>
      <c r="UWP1381" s="84">
        <f>UWO1381/UWN1381</f>
        <v>0</v>
      </c>
      <c r="UWQ1381" s="84">
        <f>UWN1381-UWO1381</f>
        <v>1000000</v>
      </c>
      <c r="UWR1381" s="84">
        <v>2000000</v>
      </c>
      <c r="UWS1381" s="84">
        <v>0</v>
      </c>
      <c r="UWT1381" s="84">
        <f>UWS1381/UWR1381</f>
        <v>0</v>
      </c>
      <c r="UWU1381" s="84">
        <f>UWR1381-UWS1381</f>
        <v>2000000</v>
      </c>
      <c r="UWV1381" s="84">
        <f>UWR1381+UWN1381</f>
        <v>3000000</v>
      </c>
      <c r="UXA1381" s="84" t="s">
        <v>5395</v>
      </c>
      <c r="UXB1381" s="84">
        <v>454</v>
      </c>
      <c r="UXC1381" s="84" t="s">
        <v>3803</v>
      </c>
      <c r="UXD1381" s="84">
        <v>1000000</v>
      </c>
      <c r="UXF1381" s="84">
        <f>UXE1381/UXD1381</f>
        <v>0</v>
      </c>
      <c r="UXG1381" s="84">
        <f>UXD1381-UXE1381</f>
        <v>1000000</v>
      </c>
      <c r="UXH1381" s="84">
        <v>2000000</v>
      </c>
      <c r="UXI1381" s="84">
        <v>0</v>
      </c>
      <c r="UXJ1381" s="84">
        <f>UXI1381/UXH1381</f>
        <v>0</v>
      </c>
      <c r="UXK1381" s="84">
        <f>UXH1381-UXI1381</f>
        <v>2000000</v>
      </c>
      <c r="UXL1381" s="84">
        <f>UXH1381+UXD1381</f>
        <v>3000000</v>
      </c>
      <c r="UXQ1381" s="84" t="s">
        <v>5395</v>
      </c>
      <c r="UXR1381" s="84">
        <v>454</v>
      </c>
      <c r="UXS1381" s="84" t="s">
        <v>3803</v>
      </c>
      <c r="UXT1381" s="84">
        <v>1000000</v>
      </c>
      <c r="UXV1381" s="84">
        <f>UXU1381/UXT1381</f>
        <v>0</v>
      </c>
      <c r="UXW1381" s="84">
        <f>UXT1381-UXU1381</f>
        <v>1000000</v>
      </c>
      <c r="UXX1381" s="84">
        <v>2000000</v>
      </c>
      <c r="UXY1381" s="84">
        <v>0</v>
      </c>
      <c r="UXZ1381" s="84">
        <f>UXY1381/UXX1381</f>
        <v>0</v>
      </c>
      <c r="UYA1381" s="84">
        <f>UXX1381-UXY1381</f>
        <v>2000000</v>
      </c>
      <c r="UYB1381" s="84">
        <f>UXX1381+UXT1381</f>
        <v>3000000</v>
      </c>
      <c r="UYG1381" s="84" t="s">
        <v>5395</v>
      </c>
      <c r="UYH1381" s="84">
        <v>454</v>
      </c>
      <c r="UYI1381" s="84" t="s">
        <v>3803</v>
      </c>
      <c r="UYJ1381" s="84">
        <v>1000000</v>
      </c>
      <c r="UYL1381" s="84">
        <f>UYK1381/UYJ1381</f>
        <v>0</v>
      </c>
      <c r="UYM1381" s="84">
        <f>UYJ1381-UYK1381</f>
        <v>1000000</v>
      </c>
      <c r="UYN1381" s="84">
        <v>2000000</v>
      </c>
      <c r="UYO1381" s="84">
        <v>0</v>
      </c>
      <c r="UYP1381" s="84">
        <f>UYO1381/UYN1381</f>
        <v>0</v>
      </c>
      <c r="UYQ1381" s="84">
        <f>UYN1381-UYO1381</f>
        <v>2000000</v>
      </c>
      <c r="UYR1381" s="84">
        <f>UYN1381+UYJ1381</f>
        <v>3000000</v>
      </c>
      <c r="UYW1381" s="84" t="s">
        <v>5395</v>
      </c>
      <c r="UYX1381" s="84">
        <v>454</v>
      </c>
      <c r="UYY1381" s="84" t="s">
        <v>3803</v>
      </c>
      <c r="UYZ1381" s="84">
        <v>1000000</v>
      </c>
      <c r="UZB1381" s="84">
        <f>UZA1381/UYZ1381</f>
        <v>0</v>
      </c>
      <c r="UZC1381" s="84">
        <f>UYZ1381-UZA1381</f>
        <v>1000000</v>
      </c>
      <c r="UZD1381" s="84">
        <v>2000000</v>
      </c>
      <c r="UZE1381" s="84">
        <v>0</v>
      </c>
      <c r="UZF1381" s="84">
        <f>UZE1381/UZD1381</f>
        <v>0</v>
      </c>
      <c r="UZG1381" s="84">
        <f>UZD1381-UZE1381</f>
        <v>2000000</v>
      </c>
      <c r="UZH1381" s="84">
        <f>UZD1381+UYZ1381</f>
        <v>3000000</v>
      </c>
      <c r="UZM1381" s="84" t="s">
        <v>5395</v>
      </c>
      <c r="UZN1381" s="84">
        <v>454</v>
      </c>
      <c r="UZO1381" s="84" t="s">
        <v>3803</v>
      </c>
      <c r="UZP1381" s="84">
        <v>1000000</v>
      </c>
      <c r="UZR1381" s="84">
        <f>UZQ1381/UZP1381</f>
        <v>0</v>
      </c>
      <c r="UZS1381" s="84">
        <f>UZP1381-UZQ1381</f>
        <v>1000000</v>
      </c>
      <c r="UZT1381" s="84">
        <v>2000000</v>
      </c>
      <c r="UZU1381" s="84">
        <v>0</v>
      </c>
      <c r="UZV1381" s="84">
        <f>UZU1381/UZT1381</f>
        <v>0</v>
      </c>
      <c r="UZW1381" s="84">
        <f>UZT1381-UZU1381</f>
        <v>2000000</v>
      </c>
      <c r="UZX1381" s="84">
        <f>UZT1381+UZP1381</f>
        <v>3000000</v>
      </c>
      <c r="VAC1381" s="84" t="s">
        <v>5395</v>
      </c>
      <c r="VAD1381" s="84">
        <v>454</v>
      </c>
      <c r="VAE1381" s="84" t="s">
        <v>3803</v>
      </c>
      <c r="VAF1381" s="84">
        <v>1000000</v>
      </c>
      <c r="VAH1381" s="84">
        <f>VAG1381/VAF1381</f>
        <v>0</v>
      </c>
      <c r="VAI1381" s="84">
        <f>VAF1381-VAG1381</f>
        <v>1000000</v>
      </c>
      <c r="VAJ1381" s="84">
        <v>2000000</v>
      </c>
      <c r="VAK1381" s="84">
        <v>0</v>
      </c>
      <c r="VAL1381" s="84">
        <f>VAK1381/VAJ1381</f>
        <v>0</v>
      </c>
      <c r="VAM1381" s="84">
        <f>VAJ1381-VAK1381</f>
        <v>2000000</v>
      </c>
      <c r="VAN1381" s="84">
        <f>VAJ1381+VAF1381</f>
        <v>3000000</v>
      </c>
      <c r="VAS1381" s="84" t="s">
        <v>5395</v>
      </c>
      <c r="VAT1381" s="84">
        <v>454</v>
      </c>
      <c r="VAU1381" s="84" t="s">
        <v>3803</v>
      </c>
      <c r="VAV1381" s="84">
        <v>1000000</v>
      </c>
      <c r="VAX1381" s="84">
        <f>VAW1381/VAV1381</f>
        <v>0</v>
      </c>
      <c r="VAY1381" s="84">
        <f>VAV1381-VAW1381</f>
        <v>1000000</v>
      </c>
      <c r="VAZ1381" s="84">
        <v>2000000</v>
      </c>
      <c r="VBA1381" s="84">
        <v>0</v>
      </c>
      <c r="VBB1381" s="84">
        <f>VBA1381/VAZ1381</f>
        <v>0</v>
      </c>
      <c r="VBC1381" s="84">
        <f>VAZ1381-VBA1381</f>
        <v>2000000</v>
      </c>
      <c r="VBD1381" s="84">
        <f>VAZ1381+VAV1381</f>
        <v>3000000</v>
      </c>
      <c r="VBI1381" s="84" t="s">
        <v>5395</v>
      </c>
      <c r="VBJ1381" s="84">
        <v>454</v>
      </c>
      <c r="VBK1381" s="84" t="s">
        <v>3803</v>
      </c>
      <c r="VBL1381" s="84">
        <v>1000000</v>
      </c>
      <c r="VBN1381" s="84">
        <f>VBM1381/VBL1381</f>
        <v>0</v>
      </c>
      <c r="VBO1381" s="84">
        <f>VBL1381-VBM1381</f>
        <v>1000000</v>
      </c>
      <c r="VBP1381" s="84">
        <v>2000000</v>
      </c>
      <c r="VBQ1381" s="84">
        <v>0</v>
      </c>
      <c r="VBR1381" s="84">
        <f>VBQ1381/VBP1381</f>
        <v>0</v>
      </c>
      <c r="VBS1381" s="84">
        <f>VBP1381-VBQ1381</f>
        <v>2000000</v>
      </c>
      <c r="VBT1381" s="84">
        <f>VBP1381+VBL1381</f>
        <v>3000000</v>
      </c>
      <c r="VBY1381" s="84" t="s">
        <v>5395</v>
      </c>
      <c r="VBZ1381" s="84">
        <v>454</v>
      </c>
      <c r="VCA1381" s="84" t="s">
        <v>3803</v>
      </c>
      <c r="VCB1381" s="84">
        <v>1000000</v>
      </c>
      <c r="VCD1381" s="84">
        <f>VCC1381/VCB1381</f>
        <v>0</v>
      </c>
      <c r="VCE1381" s="84">
        <f>VCB1381-VCC1381</f>
        <v>1000000</v>
      </c>
      <c r="VCF1381" s="84">
        <v>2000000</v>
      </c>
      <c r="VCG1381" s="84">
        <v>0</v>
      </c>
      <c r="VCH1381" s="84">
        <f>VCG1381/VCF1381</f>
        <v>0</v>
      </c>
      <c r="VCI1381" s="84">
        <f>VCF1381-VCG1381</f>
        <v>2000000</v>
      </c>
      <c r="VCJ1381" s="84">
        <f>VCF1381+VCB1381</f>
        <v>3000000</v>
      </c>
      <c r="VCO1381" s="84" t="s">
        <v>5395</v>
      </c>
      <c r="VCP1381" s="84">
        <v>454</v>
      </c>
      <c r="VCQ1381" s="84" t="s">
        <v>3803</v>
      </c>
      <c r="VCR1381" s="84">
        <v>1000000</v>
      </c>
      <c r="VCT1381" s="84">
        <f>VCS1381/VCR1381</f>
        <v>0</v>
      </c>
      <c r="VCU1381" s="84">
        <f>VCR1381-VCS1381</f>
        <v>1000000</v>
      </c>
      <c r="VCV1381" s="84">
        <v>2000000</v>
      </c>
      <c r="VCW1381" s="84">
        <v>0</v>
      </c>
      <c r="VCX1381" s="84">
        <f>VCW1381/VCV1381</f>
        <v>0</v>
      </c>
      <c r="VCY1381" s="84">
        <f>VCV1381-VCW1381</f>
        <v>2000000</v>
      </c>
      <c r="VCZ1381" s="84">
        <f>VCV1381+VCR1381</f>
        <v>3000000</v>
      </c>
      <c r="VDE1381" s="84" t="s">
        <v>5395</v>
      </c>
      <c r="VDF1381" s="84">
        <v>454</v>
      </c>
      <c r="VDG1381" s="84" t="s">
        <v>3803</v>
      </c>
      <c r="VDH1381" s="84">
        <v>1000000</v>
      </c>
      <c r="VDJ1381" s="84">
        <f>VDI1381/VDH1381</f>
        <v>0</v>
      </c>
      <c r="VDK1381" s="84">
        <f>VDH1381-VDI1381</f>
        <v>1000000</v>
      </c>
      <c r="VDL1381" s="84">
        <v>2000000</v>
      </c>
      <c r="VDM1381" s="84">
        <v>0</v>
      </c>
      <c r="VDN1381" s="84">
        <f>VDM1381/VDL1381</f>
        <v>0</v>
      </c>
      <c r="VDO1381" s="84">
        <f>VDL1381-VDM1381</f>
        <v>2000000</v>
      </c>
      <c r="VDP1381" s="84">
        <f>VDL1381+VDH1381</f>
        <v>3000000</v>
      </c>
      <c r="VDU1381" s="84" t="s">
        <v>5395</v>
      </c>
      <c r="VDV1381" s="84">
        <v>454</v>
      </c>
      <c r="VDW1381" s="84" t="s">
        <v>3803</v>
      </c>
      <c r="VDX1381" s="84">
        <v>1000000</v>
      </c>
      <c r="VDZ1381" s="84">
        <f>VDY1381/VDX1381</f>
        <v>0</v>
      </c>
      <c r="VEA1381" s="84">
        <f>VDX1381-VDY1381</f>
        <v>1000000</v>
      </c>
      <c r="VEB1381" s="84">
        <v>2000000</v>
      </c>
      <c r="VEC1381" s="84">
        <v>0</v>
      </c>
      <c r="VED1381" s="84">
        <f>VEC1381/VEB1381</f>
        <v>0</v>
      </c>
      <c r="VEE1381" s="84">
        <f>VEB1381-VEC1381</f>
        <v>2000000</v>
      </c>
      <c r="VEF1381" s="84">
        <f>VEB1381+VDX1381</f>
        <v>3000000</v>
      </c>
      <c r="VEK1381" s="84" t="s">
        <v>5395</v>
      </c>
      <c r="VEL1381" s="84">
        <v>454</v>
      </c>
      <c r="VEM1381" s="84" t="s">
        <v>3803</v>
      </c>
      <c r="VEN1381" s="84">
        <v>1000000</v>
      </c>
      <c r="VEP1381" s="84">
        <f>VEO1381/VEN1381</f>
        <v>0</v>
      </c>
      <c r="VEQ1381" s="84">
        <f>VEN1381-VEO1381</f>
        <v>1000000</v>
      </c>
      <c r="VER1381" s="84">
        <v>2000000</v>
      </c>
      <c r="VES1381" s="84">
        <v>0</v>
      </c>
      <c r="VET1381" s="84">
        <f>VES1381/VER1381</f>
        <v>0</v>
      </c>
      <c r="VEU1381" s="84">
        <f>VER1381-VES1381</f>
        <v>2000000</v>
      </c>
      <c r="VEV1381" s="84">
        <f>VER1381+VEN1381</f>
        <v>3000000</v>
      </c>
      <c r="VFA1381" s="84" t="s">
        <v>5395</v>
      </c>
      <c r="VFB1381" s="84">
        <v>454</v>
      </c>
      <c r="VFC1381" s="84" t="s">
        <v>3803</v>
      </c>
      <c r="VFD1381" s="84">
        <v>1000000</v>
      </c>
      <c r="VFF1381" s="84">
        <f>VFE1381/VFD1381</f>
        <v>0</v>
      </c>
      <c r="VFG1381" s="84">
        <f>VFD1381-VFE1381</f>
        <v>1000000</v>
      </c>
      <c r="VFH1381" s="84">
        <v>2000000</v>
      </c>
      <c r="VFI1381" s="84">
        <v>0</v>
      </c>
      <c r="VFJ1381" s="84">
        <f>VFI1381/VFH1381</f>
        <v>0</v>
      </c>
      <c r="VFK1381" s="84">
        <f>VFH1381-VFI1381</f>
        <v>2000000</v>
      </c>
      <c r="VFL1381" s="84">
        <f>VFH1381+VFD1381</f>
        <v>3000000</v>
      </c>
      <c r="VFQ1381" s="84" t="s">
        <v>5395</v>
      </c>
      <c r="VFR1381" s="84">
        <v>454</v>
      </c>
      <c r="VFS1381" s="84" t="s">
        <v>3803</v>
      </c>
      <c r="VFT1381" s="84">
        <v>1000000</v>
      </c>
      <c r="VFV1381" s="84">
        <f>VFU1381/VFT1381</f>
        <v>0</v>
      </c>
      <c r="VFW1381" s="84">
        <f>VFT1381-VFU1381</f>
        <v>1000000</v>
      </c>
      <c r="VFX1381" s="84">
        <v>2000000</v>
      </c>
      <c r="VFY1381" s="84">
        <v>0</v>
      </c>
      <c r="VFZ1381" s="84">
        <f>VFY1381/VFX1381</f>
        <v>0</v>
      </c>
      <c r="VGA1381" s="84">
        <f>VFX1381-VFY1381</f>
        <v>2000000</v>
      </c>
      <c r="VGB1381" s="84">
        <f>VFX1381+VFT1381</f>
        <v>3000000</v>
      </c>
      <c r="VGG1381" s="84" t="s">
        <v>5395</v>
      </c>
      <c r="VGH1381" s="84">
        <v>454</v>
      </c>
      <c r="VGI1381" s="84" t="s">
        <v>3803</v>
      </c>
      <c r="VGJ1381" s="84">
        <v>1000000</v>
      </c>
      <c r="VGL1381" s="84">
        <f>VGK1381/VGJ1381</f>
        <v>0</v>
      </c>
      <c r="VGM1381" s="84">
        <f>VGJ1381-VGK1381</f>
        <v>1000000</v>
      </c>
      <c r="VGN1381" s="84">
        <v>2000000</v>
      </c>
      <c r="VGO1381" s="84">
        <v>0</v>
      </c>
      <c r="VGP1381" s="84">
        <f>VGO1381/VGN1381</f>
        <v>0</v>
      </c>
      <c r="VGQ1381" s="84">
        <f>VGN1381-VGO1381</f>
        <v>2000000</v>
      </c>
      <c r="VGR1381" s="84">
        <f>VGN1381+VGJ1381</f>
        <v>3000000</v>
      </c>
      <c r="VGW1381" s="84" t="s">
        <v>5395</v>
      </c>
      <c r="VGX1381" s="84">
        <v>454</v>
      </c>
      <c r="VGY1381" s="84" t="s">
        <v>3803</v>
      </c>
      <c r="VGZ1381" s="84">
        <v>1000000</v>
      </c>
      <c r="VHB1381" s="84">
        <f>VHA1381/VGZ1381</f>
        <v>0</v>
      </c>
      <c r="VHC1381" s="84">
        <f>VGZ1381-VHA1381</f>
        <v>1000000</v>
      </c>
      <c r="VHD1381" s="84">
        <v>2000000</v>
      </c>
      <c r="VHE1381" s="84">
        <v>0</v>
      </c>
      <c r="VHF1381" s="84">
        <f>VHE1381/VHD1381</f>
        <v>0</v>
      </c>
      <c r="VHG1381" s="84">
        <f>VHD1381-VHE1381</f>
        <v>2000000</v>
      </c>
      <c r="VHH1381" s="84">
        <f>VHD1381+VGZ1381</f>
        <v>3000000</v>
      </c>
      <c r="VHM1381" s="84" t="s">
        <v>5395</v>
      </c>
      <c r="VHN1381" s="84">
        <v>454</v>
      </c>
      <c r="VHO1381" s="84" t="s">
        <v>3803</v>
      </c>
      <c r="VHP1381" s="84">
        <v>1000000</v>
      </c>
      <c r="VHR1381" s="84">
        <f>VHQ1381/VHP1381</f>
        <v>0</v>
      </c>
      <c r="VHS1381" s="84">
        <f>VHP1381-VHQ1381</f>
        <v>1000000</v>
      </c>
      <c r="VHT1381" s="84">
        <v>2000000</v>
      </c>
      <c r="VHU1381" s="84">
        <v>0</v>
      </c>
      <c r="VHV1381" s="84">
        <f>VHU1381/VHT1381</f>
        <v>0</v>
      </c>
      <c r="VHW1381" s="84">
        <f>VHT1381-VHU1381</f>
        <v>2000000</v>
      </c>
      <c r="VHX1381" s="84">
        <f>VHT1381+VHP1381</f>
        <v>3000000</v>
      </c>
      <c r="VIC1381" s="84" t="s">
        <v>5395</v>
      </c>
      <c r="VID1381" s="84">
        <v>454</v>
      </c>
      <c r="VIE1381" s="84" t="s">
        <v>3803</v>
      </c>
      <c r="VIF1381" s="84">
        <v>1000000</v>
      </c>
      <c r="VIH1381" s="84">
        <f>VIG1381/VIF1381</f>
        <v>0</v>
      </c>
      <c r="VII1381" s="84">
        <f>VIF1381-VIG1381</f>
        <v>1000000</v>
      </c>
      <c r="VIJ1381" s="84">
        <v>2000000</v>
      </c>
      <c r="VIK1381" s="84">
        <v>0</v>
      </c>
      <c r="VIL1381" s="84">
        <f>VIK1381/VIJ1381</f>
        <v>0</v>
      </c>
      <c r="VIM1381" s="84">
        <f>VIJ1381-VIK1381</f>
        <v>2000000</v>
      </c>
      <c r="VIN1381" s="84">
        <f>VIJ1381+VIF1381</f>
        <v>3000000</v>
      </c>
      <c r="VIS1381" s="84" t="s">
        <v>5395</v>
      </c>
      <c r="VIT1381" s="84">
        <v>454</v>
      </c>
      <c r="VIU1381" s="84" t="s">
        <v>3803</v>
      </c>
      <c r="VIV1381" s="84">
        <v>1000000</v>
      </c>
      <c r="VIX1381" s="84">
        <f>VIW1381/VIV1381</f>
        <v>0</v>
      </c>
      <c r="VIY1381" s="84">
        <f>VIV1381-VIW1381</f>
        <v>1000000</v>
      </c>
      <c r="VIZ1381" s="84">
        <v>2000000</v>
      </c>
      <c r="VJA1381" s="84">
        <v>0</v>
      </c>
      <c r="VJB1381" s="84">
        <f>VJA1381/VIZ1381</f>
        <v>0</v>
      </c>
      <c r="VJC1381" s="84">
        <f>VIZ1381-VJA1381</f>
        <v>2000000</v>
      </c>
      <c r="VJD1381" s="84">
        <f>VIZ1381+VIV1381</f>
        <v>3000000</v>
      </c>
      <c r="VJI1381" s="84" t="s">
        <v>5395</v>
      </c>
      <c r="VJJ1381" s="84">
        <v>454</v>
      </c>
      <c r="VJK1381" s="84" t="s">
        <v>3803</v>
      </c>
      <c r="VJL1381" s="84">
        <v>1000000</v>
      </c>
      <c r="VJN1381" s="84">
        <f>VJM1381/VJL1381</f>
        <v>0</v>
      </c>
      <c r="VJO1381" s="84">
        <f>VJL1381-VJM1381</f>
        <v>1000000</v>
      </c>
      <c r="VJP1381" s="84">
        <v>2000000</v>
      </c>
      <c r="VJQ1381" s="84">
        <v>0</v>
      </c>
      <c r="VJR1381" s="84">
        <f>VJQ1381/VJP1381</f>
        <v>0</v>
      </c>
      <c r="VJS1381" s="84">
        <f>VJP1381-VJQ1381</f>
        <v>2000000</v>
      </c>
      <c r="VJT1381" s="84">
        <f>VJP1381+VJL1381</f>
        <v>3000000</v>
      </c>
      <c r="VJY1381" s="84" t="s">
        <v>5395</v>
      </c>
      <c r="VJZ1381" s="84">
        <v>454</v>
      </c>
      <c r="VKA1381" s="84" t="s">
        <v>3803</v>
      </c>
      <c r="VKB1381" s="84">
        <v>1000000</v>
      </c>
      <c r="VKD1381" s="84">
        <f>VKC1381/VKB1381</f>
        <v>0</v>
      </c>
      <c r="VKE1381" s="84">
        <f>VKB1381-VKC1381</f>
        <v>1000000</v>
      </c>
      <c r="VKF1381" s="84">
        <v>2000000</v>
      </c>
      <c r="VKG1381" s="84">
        <v>0</v>
      </c>
      <c r="VKH1381" s="84">
        <f>VKG1381/VKF1381</f>
        <v>0</v>
      </c>
      <c r="VKI1381" s="84">
        <f>VKF1381-VKG1381</f>
        <v>2000000</v>
      </c>
      <c r="VKJ1381" s="84">
        <f>VKF1381+VKB1381</f>
        <v>3000000</v>
      </c>
      <c r="VKO1381" s="84" t="s">
        <v>5395</v>
      </c>
      <c r="VKP1381" s="84">
        <v>454</v>
      </c>
      <c r="VKQ1381" s="84" t="s">
        <v>3803</v>
      </c>
      <c r="VKR1381" s="84">
        <v>1000000</v>
      </c>
      <c r="VKT1381" s="84">
        <f>VKS1381/VKR1381</f>
        <v>0</v>
      </c>
      <c r="VKU1381" s="84">
        <f>VKR1381-VKS1381</f>
        <v>1000000</v>
      </c>
      <c r="VKV1381" s="84">
        <v>2000000</v>
      </c>
      <c r="VKW1381" s="84">
        <v>0</v>
      </c>
      <c r="VKX1381" s="84">
        <f>VKW1381/VKV1381</f>
        <v>0</v>
      </c>
      <c r="VKY1381" s="84">
        <f>VKV1381-VKW1381</f>
        <v>2000000</v>
      </c>
      <c r="VKZ1381" s="84">
        <f>VKV1381+VKR1381</f>
        <v>3000000</v>
      </c>
      <c r="VLE1381" s="84" t="s">
        <v>5395</v>
      </c>
      <c r="VLF1381" s="84">
        <v>454</v>
      </c>
      <c r="VLG1381" s="84" t="s">
        <v>3803</v>
      </c>
      <c r="VLH1381" s="84">
        <v>1000000</v>
      </c>
      <c r="VLJ1381" s="84">
        <f>VLI1381/VLH1381</f>
        <v>0</v>
      </c>
      <c r="VLK1381" s="84">
        <f>VLH1381-VLI1381</f>
        <v>1000000</v>
      </c>
      <c r="VLL1381" s="84">
        <v>2000000</v>
      </c>
      <c r="VLM1381" s="84">
        <v>0</v>
      </c>
      <c r="VLN1381" s="84">
        <f>VLM1381/VLL1381</f>
        <v>0</v>
      </c>
      <c r="VLO1381" s="84">
        <f>VLL1381-VLM1381</f>
        <v>2000000</v>
      </c>
      <c r="VLP1381" s="84">
        <f>VLL1381+VLH1381</f>
        <v>3000000</v>
      </c>
      <c r="VLU1381" s="84" t="s">
        <v>5395</v>
      </c>
      <c r="VLV1381" s="84">
        <v>454</v>
      </c>
      <c r="VLW1381" s="84" t="s">
        <v>3803</v>
      </c>
      <c r="VLX1381" s="84">
        <v>1000000</v>
      </c>
      <c r="VLZ1381" s="84">
        <f>VLY1381/VLX1381</f>
        <v>0</v>
      </c>
      <c r="VMA1381" s="84">
        <f>VLX1381-VLY1381</f>
        <v>1000000</v>
      </c>
      <c r="VMB1381" s="84">
        <v>2000000</v>
      </c>
      <c r="VMC1381" s="84">
        <v>0</v>
      </c>
      <c r="VMD1381" s="84">
        <f>VMC1381/VMB1381</f>
        <v>0</v>
      </c>
      <c r="VME1381" s="84">
        <f>VMB1381-VMC1381</f>
        <v>2000000</v>
      </c>
      <c r="VMF1381" s="84">
        <f>VMB1381+VLX1381</f>
        <v>3000000</v>
      </c>
      <c r="VMK1381" s="84" t="s">
        <v>5395</v>
      </c>
      <c r="VML1381" s="84">
        <v>454</v>
      </c>
      <c r="VMM1381" s="84" t="s">
        <v>3803</v>
      </c>
      <c r="VMN1381" s="84">
        <v>1000000</v>
      </c>
      <c r="VMP1381" s="84">
        <f>VMO1381/VMN1381</f>
        <v>0</v>
      </c>
      <c r="VMQ1381" s="84">
        <f>VMN1381-VMO1381</f>
        <v>1000000</v>
      </c>
      <c r="VMR1381" s="84">
        <v>2000000</v>
      </c>
      <c r="VMS1381" s="84">
        <v>0</v>
      </c>
      <c r="VMT1381" s="84">
        <f>VMS1381/VMR1381</f>
        <v>0</v>
      </c>
      <c r="VMU1381" s="84">
        <f>VMR1381-VMS1381</f>
        <v>2000000</v>
      </c>
      <c r="VMV1381" s="84">
        <f>VMR1381+VMN1381</f>
        <v>3000000</v>
      </c>
      <c r="VNA1381" s="84" t="s">
        <v>5395</v>
      </c>
      <c r="VNB1381" s="84">
        <v>454</v>
      </c>
      <c r="VNC1381" s="84" t="s">
        <v>3803</v>
      </c>
      <c r="VND1381" s="84">
        <v>1000000</v>
      </c>
      <c r="VNF1381" s="84">
        <f>VNE1381/VND1381</f>
        <v>0</v>
      </c>
      <c r="VNG1381" s="84">
        <f>VND1381-VNE1381</f>
        <v>1000000</v>
      </c>
      <c r="VNH1381" s="84">
        <v>2000000</v>
      </c>
      <c r="VNI1381" s="84">
        <v>0</v>
      </c>
      <c r="VNJ1381" s="84">
        <f>VNI1381/VNH1381</f>
        <v>0</v>
      </c>
      <c r="VNK1381" s="84">
        <f>VNH1381-VNI1381</f>
        <v>2000000</v>
      </c>
      <c r="VNL1381" s="84">
        <f>VNH1381+VND1381</f>
        <v>3000000</v>
      </c>
      <c r="VNQ1381" s="84" t="s">
        <v>5395</v>
      </c>
      <c r="VNR1381" s="84">
        <v>454</v>
      </c>
      <c r="VNS1381" s="84" t="s">
        <v>3803</v>
      </c>
      <c r="VNT1381" s="84">
        <v>1000000</v>
      </c>
      <c r="VNV1381" s="84">
        <f>VNU1381/VNT1381</f>
        <v>0</v>
      </c>
      <c r="VNW1381" s="84">
        <f>VNT1381-VNU1381</f>
        <v>1000000</v>
      </c>
      <c r="VNX1381" s="84">
        <v>2000000</v>
      </c>
      <c r="VNY1381" s="84">
        <v>0</v>
      </c>
      <c r="VNZ1381" s="84">
        <f>VNY1381/VNX1381</f>
        <v>0</v>
      </c>
      <c r="VOA1381" s="84">
        <f>VNX1381-VNY1381</f>
        <v>2000000</v>
      </c>
      <c r="VOB1381" s="84">
        <f>VNX1381+VNT1381</f>
        <v>3000000</v>
      </c>
      <c r="VOG1381" s="84" t="s">
        <v>5395</v>
      </c>
      <c r="VOH1381" s="84">
        <v>454</v>
      </c>
      <c r="VOI1381" s="84" t="s">
        <v>3803</v>
      </c>
      <c r="VOJ1381" s="84">
        <v>1000000</v>
      </c>
      <c r="VOL1381" s="84">
        <f>VOK1381/VOJ1381</f>
        <v>0</v>
      </c>
      <c r="VOM1381" s="84">
        <f>VOJ1381-VOK1381</f>
        <v>1000000</v>
      </c>
      <c r="VON1381" s="84">
        <v>2000000</v>
      </c>
      <c r="VOO1381" s="84">
        <v>0</v>
      </c>
      <c r="VOP1381" s="84">
        <f>VOO1381/VON1381</f>
        <v>0</v>
      </c>
      <c r="VOQ1381" s="84">
        <f>VON1381-VOO1381</f>
        <v>2000000</v>
      </c>
      <c r="VOR1381" s="84">
        <f>VON1381+VOJ1381</f>
        <v>3000000</v>
      </c>
      <c r="VOW1381" s="84" t="s">
        <v>5395</v>
      </c>
      <c r="VOX1381" s="84">
        <v>454</v>
      </c>
      <c r="VOY1381" s="84" t="s">
        <v>3803</v>
      </c>
      <c r="VOZ1381" s="84">
        <v>1000000</v>
      </c>
      <c r="VPB1381" s="84">
        <f>VPA1381/VOZ1381</f>
        <v>0</v>
      </c>
      <c r="VPC1381" s="84">
        <f>VOZ1381-VPA1381</f>
        <v>1000000</v>
      </c>
      <c r="VPD1381" s="84">
        <v>2000000</v>
      </c>
      <c r="VPE1381" s="84">
        <v>0</v>
      </c>
      <c r="VPF1381" s="84">
        <f>VPE1381/VPD1381</f>
        <v>0</v>
      </c>
      <c r="VPG1381" s="84">
        <f>VPD1381-VPE1381</f>
        <v>2000000</v>
      </c>
      <c r="VPH1381" s="84">
        <f>VPD1381+VOZ1381</f>
        <v>3000000</v>
      </c>
      <c r="VPM1381" s="84" t="s">
        <v>5395</v>
      </c>
      <c r="VPN1381" s="84">
        <v>454</v>
      </c>
      <c r="VPO1381" s="84" t="s">
        <v>3803</v>
      </c>
      <c r="VPP1381" s="84">
        <v>1000000</v>
      </c>
      <c r="VPR1381" s="84">
        <f>VPQ1381/VPP1381</f>
        <v>0</v>
      </c>
      <c r="VPS1381" s="84">
        <f>VPP1381-VPQ1381</f>
        <v>1000000</v>
      </c>
      <c r="VPT1381" s="84">
        <v>2000000</v>
      </c>
      <c r="VPU1381" s="84">
        <v>0</v>
      </c>
      <c r="VPV1381" s="84">
        <f>VPU1381/VPT1381</f>
        <v>0</v>
      </c>
      <c r="VPW1381" s="84">
        <f>VPT1381-VPU1381</f>
        <v>2000000</v>
      </c>
      <c r="VPX1381" s="84">
        <f>VPT1381+VPP1381</f>
        <v>3000000</v>
      </c>
      <c r="VQC1381" s="84" t="s">
        <v>5395</v>
      </c>
      <c r="VQD1381" s="84">
        <v>454</v>
      </c>
      <c r="VQE1381" s="84" t="s">
        <v>3803</v>
      </c>
      <c r="VQF1381" s="84">
        <v>1000000</v>
      </c>
      <c r="VQH1381" s="84">
        <f>VQG1381/VQF1381</f>
        <v>0</v>
      </c>
      <c r="VQI1381" s="84">
        <f>VQF1381-VQG1381</f>
        <v>1000000</v>
      </c>
      <c r="VQJ1381" s="84">
        <v>2000000</v>
      </c>
      <c r="VQK1381" s="84">
        <v>0</v>
      </c>
      <c r="VQL1381" s="84">
        <f>VQK1381/VQJ1381</f>
        <v>0</v>
      </c>
      <c r="VQM1381" s="84">
        <f>VQJ1381-VQK1381</f>
        <v>2000000</v>
      </c>
      <c r="VQN1381" s="84">
        <f>VQJ1381+VQF1381</f>
        <v>3000000</v>
      </c>
      <c r="VQS1381" s="84" t="s">
        <v>5395</v>
      </c>
      <c r="VQT1381" s="84">
        <v>454</v>
      </c>
      <c r="VQU1381" s="84" t="s">
        <v>3803</v>
      </c>
      <c r="VQV1381" s="84">
        <v>1000000</v>
      </c>
      <c r="VQX1381" s="84">
        <f>VQW1381/VQV1381</f>
        <v>0</v>
      </c>
      <c r="VQY1381" s="84">
        <f>VQV1381-VQW1381</f>
        <v>1000000</v>
      </c>
      <c r="VQZ1381" s="84">
        <v>2000000</v>
      </c>
      <c r="VRA1381" s="84">
        <v>0</v>
      </c>
      <c r="VRB1381" s="84">
        <f>VRA1381/VQZ1381</f>
        <v>0</v>
      </c>
      <c r="VRC1381" s="84">
        <f>VQZ1381-VRA1381</f>
        <v>2000000</v>
      </c>
      <c r="VRD1381" s="84">
        <f>VQZ1381+VQV1381</f>
        <v>3000000</v>
      </c>
      <c r="VRI1381" s="84" t="s">
        <v>5395</v>
      </c>
      <c r="VRJ1381" s="84">
        <v>454</v>
      </c>
      <c r="VRK1381" s="84" t="s">
        <v>3803</v>
      </c>
      <c r="VRL1381" s="84">
        <v>1000000</v>
      </c>
      <c r="VRN1381" s="84">
        <f>VRM1381/VRL1381</f>
        <v>0</v>
      </c>
      <c r="VRO1381" s="84">
        <f>VRL1381-VRM1381</f>
        <v>1000000</v>
      </c>
      <c r="VRP1381" s="84">
        <v>2000000</v>
      </c>
      <c r="VRQ1381" s="84">
        <v>0</v>
      </c>
      <c r="VRR1381" s="84">
        <f>VRQ1381/VRP1381</f>
        <v>0</v>
      </c>
      <c r="VRS1381" s="84">
        <f>VRP1381-VRQ1381</f>
        <v>2000000</v>
      </c>
      <c r="VRT1381" s="84">
        <f>VRP1381+VRL1381</f>
        <v>3000000</v>
      </c>
      <c r="VRY1381" s="84" t="s">
        <v>5395</v>
      </c>
      <c r="VRZ1381" s="84">
        <v>454</v>
      </c>
      <c r="VSA1381" s="84" t="s">
        <v>3803</v>
      </c>
      <c r="VSB1381" s="84">
        <v>1000000</v>
      </c>
      <c r="VSD1381" s="84">
        <f>VSC1381/VSB1381</f>
        <v>0</v>
      </c>
      <c r="VSE1381" s="84">
        <f>VSB1381-VSC1381</f>
        <v>1000000</v>
      </c>
      <c r="VSF1381" s="84">
        <v>2000000</v>
      </c>
      <c r="VSG1381" s="84">
        <v>0</v>
      </c>
      <c r="VSH1381" s="84">
        <f>VSG1381/VSF1381</f>
        <v>0</v>
      </c>
      <c r="VSI1381" s="84">
        <f>VSF1381-VSG1381</f>
        <v>2000000</v>
      </c>
      <c r="VSJ1381" s="84">
        <f>VSF1381+VSB1381</f>
        <v>3000000</v>
      </c>
      <c r="VSO1381" s="84" t="s">
        <v>5395</v>
      </c>
      <c r="VSP1381" s="84">
        <v>454</v>
      </c>
      <c r="VSQ1381" s="84" t="s">
        <v>3803</v>
      </c>
      <c r="VSR1381" s="84">
        <v>1000000</v>
      </c>
      <c r="VST1381" s="84">
        <f>VSS1381/VSR1381</f>
        <v>0</v>
      </c>
      <c r="VSU1381" s="84">
        <f>VSR1381-VSS1381</f>
        <v>1000000</v>
      </c>
      <c r="VSV1381" s="84">
        <v>2000000</v>
      </c>
      <c r="VSW1381" s="84">
        <v>0</v>
      </c>
      <c r="VSX1381" s="84">
        <f>VSW1381/VSV1381</f>
        <v>0</v>
      </c>
      <c r="VSY1381" s="84">
        <f>VSV1381-VSW1381</f>
        <v>2000000</v>
      </c>
      <c r="VSZ1381" s="84">
        <f>VSV1381+VSR1381</f>
        <v>3000000</v>
      </c>
      <c r="VTE1381" s="84" t="s">
        <v>5395</v>
      </c>
      <c r="VTF1381" s="84">
        <v>454</v>
      </c>
      <c r="VTG1381" s="84" t="s">
        <v>3803</v>
      </c>
      <c r="VTH1381" s="84">
        <v>1000000</v>
      </c>
      <c r="VTJ1381" s="84">
        <f>VTI1381/VTH1381</f>
        <v>0</v>
      </c>
      <c r="VTK1381" s="84">
        <f>VTH1381-VTI1381</f>
        <v>1000000</v>
      </c>
      <c r="VTL1381" s="84">
        <v>2000000</v>
      </c>
      <c r="VTM1381" s="84">
        <v>0</v>
      </c>
      <c r="VTN1381" s="84">
        <f>VTM1381/VTL1381</f>
        <v>0</v>
      </c>
      <c r="VTO1381" s="84">
        <f>VTL1381-VTM1381</f>
        <v>2000000</v>
      </c>
      <c r="VTP1381" s="84">
        <f>VTL1381+VTH1381</f>
        <v>3000000</v>
      </c>
      <c r="VTU1381" s="84" t="s">
        <v>5395</v>
      </c>
      <c r="VTV1381" s="84">
        <v>454</v>
      </c>
      <c r="VTW1381" s="84" t="s">
        <v>3803</v>
      </c>
      <c r="VTX1381" s="84">
        <v>1000000</v>
      </c>
      <c r="VTZ1381" s="84">
        <f>VTY1381/VTX1381</f>
        <v>0</v>
      </c>
      <c r="VUA1381" s="84">
        <f>VTX1381-VTY1381</f>
        <v>1000000</v>
      </c>
      <c r="VUB1381" s="84">
        <v>2000000</v>
      </c>
      <c r="VUC1381" s="84">
        <v>0</v>
      </c>
      <c r="VUD1381" s="84">
        <f>VUC1381/VUB1381</f>
        <v>0</v>
      </c>
      <c r="VUE1381" s="84">
        <f>VUB1381-VUC1381</f>
        <v>2000000</v>
      </c>
      <c r="VUF1381" s="84">
        <f>VUB1381+VTX1381</f>
        <v>3000000</v>
      </c>
      <c r="VUK1381" s="84" t="s">
        <v>5395</v>
      </c>
      <c r="VUL1381" s="84">
        <v>454</v>
      </c>
      <c r="VUM1381" s="84" t="s">
        <v>3803</v>
      </c>
      <c r="VUN1381" s="84">
        <v>1000000</v>
      </c>
      <c r="VUP1381" s="84">
        <f>VUO1381/VUN1381</f>
        <v>0</v>
      </c>
      <c r="VUQ1381" s="84">
        <f>VUN1381-VUO1381</f>
        <v>1000000</v>
      </c>
      <c r="VUR1381" s="84">
        <v>2000000</v>
      </c>
      <c r="VUS1381" s="84">
        <v>0</v>
      </c>
      <c r="VUT1381" s="84">
        <f>VUS1381/VUR1381</f>
        <v>0</v>
      </c>
      <c r="VUU1381" s="84">
        <f>VUR1381-VUS1381</f>
        <v>2000000</v>
      </c>
      <c r="VUV1381" s="84">
        <f>VUR1381+VUN1381</f>
        <v>3000000</v>
      </c>
      <c r="VVA1381" s="84" t="s">
        <v>5395</v>
      </c>
      <c r="VVB1381" s="84">
        <v>454</v>
      </c>
      <c r="VVC1381" s="84" t="s">
        <v>3803</v>
      </c>
      <c r="VVD1381" s="84">
        <v>1000000</v>
      </c>
      <c r="VVF1381" s="84">
        <f>VVE1381/VVD1381</f>
        <v>0</v>
      </c>
      <c r="VVG1381" s="84">
        <f>VVD1381-VVE1381</f>
        <v>1000000</v>
      </c>
      <c r="VVH1381" s="84">
        <v>2000000</v>
      </c>
      <c r="VVI1381" s="84">
        <v>0</v>
      </c>
      <c r="VVJ1381" s="84">
        <f>VVI1381/VVH1381</f>
        <v>0</v>
      </c>
      <c r="VVK1381" s="84">
        <f>VVH1381-VVI1381</f>
        <v>2000000</v>
      </c>
      <c r="VVL1381" s="84">
        <f>VVH1381+VVD1381</f>
        <v>3000000</v>
      </c>
      <c r="VVQ1381" s="84" t="s">
        <v>5395</v>
      </c>
      <c r="VVR1381" s="84">
        <v>454</v>
      </c>
      <c r="VVS1381" s="84" t="s">
        <v>3803</v>
      </c>
      <c r="VVT1381" s="84">
        <v>1000000</v>
      </c>
      <c r="VVV1381" s="84">
        <f>VVU1381/VVT1381</f>
        <v>0</v>
      </c>
      <c r="VVW1381" s="84">
        <f>VVT1381-VVU1381</f>
        <v>1000000</v>
      </c>
      <c r="VVX1381" s="84">
        <v>2000000</v>
      </c>
      <c r="VVY1381" s="84">
        <v>0</v>
      </c>
      <c r="VVZ1381" s="84">
        <f>VVY1381/VVX1381</f>
        <v>0</v>
      </c>
      <c r="VWA1381" s="84">
        <f>VVX1381-VVY1381</f>
        <v>2000000</v>
      </c>
      <c r="VWB1381" s="84">
        <f>VVX1381+VVT1381</f>
        <v>3000000</v>
      </c>
      <c r="VWG1381" s="84" t="s">
        <v>5395</v>
      </c>
      <c r="VWH1381" s="84">
        <v>454</v>
      </c>
      <c r="VWI1381" s="84" t="s">
        <v>3803</v>
      </c>
      <c r="VWJ1381" s="84">
        <v>1000000</v>
      </c>
      <c r="VWL1381" s="84">
        <f>VWK1381/VWJ1381</f>
        <v>0</v>
      </c>
      <c r="VWM1381" s="84">
        <f>VWJ1381-VWK1381</f>
        <v>1000000</v>
      </c>
      <c r="VWN1381" s="84">
        <v>2000000</v>
      </c>
      <c r="VWO1381" s="84">
        <v>0</v>
      </c>
      <c r="VWP1381" s="84">
        <f>VWO1381/VWN1381</f>
        <v>0</v>
      </c>
      <c r="VWQ1381" s="84">
        <f>VWN1381-VWO1381</f>
        <v>2000000</v>
      </c>
      <c r="VWR1381" s="84">
        <f>VWN1381+VWJ1381</f>
        <v>3000000</v>
      </c>
      <c r="VWW1381" s="84" t="s">
        <v>5395</v>
      </c>
      <c r="VWX1381" s="84">
        <v>454</v>
      </c>
      <c r="VWY1381" s="84" t="s">
        <v>3803</v>
      </c>
      <c r="VWZ1381" s="84">
        <v>1000000</v>
      </c>
      <c r="VXB1381" s="84">
        <f>VXA1381/VWZ1381</f>
        <v>0</v>
      </c>
      <c r="VXC1381" s="84">
        <f>VWZ1381-VXA1381</f>
        <v>1000000</v>
      </c>
      <c r="VXD1381" s="84">
        <v>2000000</v>
      </c>
      <c r="VXE1381" s="84">
        <v>0</v>
      </c>
      <c r="VXF1381" s="84">
        <f>VXE1381/VXD1381</f>
        <v>0</v>
      </c>
      <c r="VXG1381" s="84">
        <f>VXD1381-VXE1381</f>
        <v>2000000</v>
      </c>
      <c r="VXH1381" s="84">
        <f>VXD1381+VWZ1381</f>
        <v>3000000</v>
      </c>
      <c r="VXM1381" s="84" t="s">
        <v>5395</v>
      </c>
      <c r="VXN1381" s="84">
        <v>454</v>
      </c>
      <c r="VXO1381" s="84" t="s">
        <v>3803</v>
      </c>
      <c r="VXP1381" s="84">
        <v>1000000</v>
      </c>
      <c r="VXR1381" s="84">
        <f>VXQ1381/VXP1381</f>
        <v>0</v>
      </c>
      <c r="VXS1381" s="84">
        <f>VXP1381-VXQ1381</f>
        <v>1000000</v>
      </c>
      <c r="VXT1381" s="84">
        <v>2000000</v>
      </c>
      <c r="VXU1381" s="84">
        <v>0</v>
      </c>
      <c r="VXV1381" s="84">
        <f>VXU1381/VXT1381</f>
        <v>0</v>
      </c>
      <c r="VXW1381" s="84">
        <f>VXT1381-VXU1381</f>
        <v>2000000</v>
      </c>
      <c r="VXX1381" s="84">
        <f>VXT1381+VXP1381</f>
        <v>3000000</v>
      </c>
      <c r="VYC1381" s="84" t="s">
        <v>5395</v>
      </c>
      <c r="VYD1381" s="84">
        <v>454</v>
      </c>
      <c r="VYE1381" s="84" t="s">
        <v>3803</v>
      </c>
      <c r="VYF1381" s="84">
        <v>1000000</v>
      </c>
      <c r="VYH1381" s="84">
        <f>VYG1381/VYF1381</f>
        <v>0</v>
      </c>
      <c r="VYI1381" s="84">
        <f>VYF1381-VYG1381</f>
        <v>1000000</v>
      </c>
      <c r="VYJ1381" s="84">
        <v>2000000</v>
      </c>
      <c r="VYK1381" s="84">
        <v>0</v>
      </c>
      <c r="VYL1381" s="84">
        <f>VYK1381/VYJ1381</f>
        <v>0</v>
      </c>
      <c r="VYM1381" s="84">
        <f>VYJ1381-VYK1381</f>
        <v>2000000</v>
      </c>
      <c r="VYN1381" s="84">
        <f>VYJ1381+VYF1381</f>
        <v>3000000</v>
      </c>
      <c r="VYS1381" s="84" t="s">
        <v>5395</v>
      </c>
      <c r="VYT1381" s="84">
        <v>454</v>
      </c>
      <c r="VYU1381" s="84" t="s">
        <v>3803</v>
      </c>
      <c r="VYV1381" s="84">
        <v>1000000</v>
      </c>
      <c r="VYX1381" s="84">
        <f>VYW1381/VYV1381</f>
        <v>0</v>
      </c>
      <c r="VYY1381" s="84">
        <f>VYV1381-VYW1381</f>
        <v>1000000</v>
      </c>
      <c r="VYZ1381" s="84">
        <v>2000000</v>
      </c>
      <c r="VZA1381" s="84">
        <v>0</v>
      </c>
      <c r="VZB1381" s="84">
        <f>VZA1381/VYZ1381</f>
        <v>0</v>
      </c>
      <c r="VZC1381" s="84">
        <f>VYZ1381-VZA1381</f>
        <v>2000000</v>
      </c>
      <c r="VZD1381" s="84">
        <f>VYZ1381+VYV1381</f>
        <v>3000000</v>
      </c>
      <c r="VZI1381" s="84" t="s">
        <v>5395</v>
      </c>
      <c r="VZJ1381" s="84">
        <v>454</v>
      </c>
      <c r="VZK1381" s="84" t="s">
        <v>3803</v>
      </c>
      <c r="VZL1381" s="84">
        <v>1000000</v>
      </c>
      <c r="VZN1381" s="84">
        <f>VZM1381/VZL1381</f>
        <v>0</v>
      </c>
      <c r="VZO1381" s="84">
        <f>VZL1381-VZM1381</f>
        <v>1000000</v>
      </c>
      <c r="VZP1381" s="84">
        <v>2000000</v>
      </c>
      <c r="VZQ1381" s="84">
        <v>0</v>
      </c>
      <c r="VZR1381" s="84">
        <f>VZQ1381/VZP1381</f>
        <v>0</v>
      </c>
      <c r="VZS1381" s="84">
        <f>VZP1381-VZQ1381</f>
        <v>2000000</v>
      </c>
      <c r="VZT1381" s="84">
        <f>VZP1381+VZL1381</f>
        <v>3000000</v>
      </c>
      <c r="VZY1381" s="84" t="s">
        <v>5395</v>
      </c>
      <c r="VZZ1381" s="84">
        <v>454</v>
      </c>
      <c r="WAA1381" s="84" t="s">
        <v>3803</v>
      </c>
      <c r="WAB1381" s="84">
        <v>1000000</v>
      </c>
      <c r="WAD1381" s="84">
        <f>WAC1381/WAB1381</f>
        <v>0</v>
      </c>
      <c r="WAE1381" s="84">
        <f>WAB1381-WAC1381</f>
        <v>1000000</v>
      </c>
      <c r="WAF1381" s="84">
        <v>2000000</v>
      </c>
      <c r="WAG1381" s="84">
        <v>0</v>
      </c>
      <c r="WAH1381" s="84">
        <f>WAG1381/WAF1381</f>
        <v>0</v>
      </c>
      <c r="WAI1381" s="84">
        <f>WAF1381-WAG1381</f>
        <v>2000000</v>
      </c>
      <c r="WAJ1381" s="84">
        <f>WAF1381+WAB1381</f>
        <v>3000000</v>
      </c>
      <c r="WAO1381" s="84" t="s">
        <v>5395</v>
      </c>
      <c r="WAP1381" s="84">
        <v>454</v>
      </c>
      <c r="WAQ1381" s="84" t="s">
        <v>3803</v>
      </c>
      <c r="WAR1381" s="84">
        <v>1000000</v>
      </c>
      <c r="WAT1381" s="84">
        <f>WAS1381/WAR1381</f>
        <v>0</v>
      </c>
      <c r="WAU1381" s="84">
        <f>WAR1381-WAS1381</f>
        <v>1000000</v>
      </c>
      <c r="WAV1381" s="84">
        <v>2000000</v>
      </c>
      <c r="WAW1381" s="84">
        <v>0</v>
      </c>
      <c r="WAX1381" s="84">
        <f>WAW1381/WAV1381</f>
        <v>0</v>
      </c>
      <c r="WAY1381" s="84">
        <f>WAV1381-WAW1381</f>
        <v>2000000</v>
      </c>
      <c r="WAZ1381" s="84">
        <f>WAV1381+WAR1381</f>
        <v>3000000</v>
      </c>
      <c r="WBE1381" s="84" t="s">
        <v>5395</v>
      </c>
      <c r="WBF1381" s="84">
        <v>454</v>
      </c>
      <c r="WBG1381" s="84" t="s">
        <v>3803</v>
      </c>
      <c r="WBH1381" s="84">
        <v>1000000</v>
      </c>
      <c r="WBJ1381" s="84">
        <f>WBI1381/WBH1381</f>
        <v>0</v>
      </c>
      <c r="WBK1381" s="84">
        <f>WBH1381-WBI1381</f>
        <v>1000000</v>
      </c>
      <c r="WBL1381" s="84">
        <v>2000000</v>
      </c>
      <c r="WBM1381" s="84">
        <v>0</v>
      </c>
      <c r="WBN1381" s="84">
        <f>WBM1381/WBL1381</f>
        <v>0</v>
      </c>
      <c r="WBO1381" s="84">
        <f>WBL1381-WBM1381</f>
        <v>2000000</v>
      </c>
      <c r="WBP1381" s="84">
        <f>WBL1381+WBH1381</f>
        <v>3000000</v>
      </c>
      <c r="WBU1381" s="84" t="s">
        <v>5395</v>
      </c>
      <c r="WBV1381" s="84">
        <v>454</v>
      </c>
      <c r="WBW1381" s="84" t="s">
        <v>3803</v>
      </c>
      <c r="WBX1381" s="84">
        <v>1000000</v>
      </c>
      <c r="WBZ1381" s="84">
        <f>WBY1381/WBX1381</f>
        <v>0</v>
      </c>
      <c r="WCA1381" s="84">
        <f>WBX1381-WBY1381</f>
        <v>1000000</v>
      </c>
      <c r="WCB1381" s="84">
        <v>2000000</v>
      </c>
      <c r="WCC1381" s="84">
        <v>0</v>
      </c>
      <c r="WCD1381" s="84">
        <f>WCC1381/WCB1381</f>
        <v>0</v>
      </c>
      <c r="WCE1381" s="84">
        <f>WCB1381-WCC1381</f>
        <v>2000000</v>
      </c>
      <c r="WCF1381" s="84">
        <f>WCB1381+WBX1381</f>
        <v>3000000</v>
      </c>
      <c r="WCK1381" s="84" t="s">
        <v>5395</v>
      </c>
      <c r="WCL1381" s="84">
        <v>454</v>
      </c>
      <c r="WCM1381" s="84" t="s">
        <v>3803</v>
      </c>
      <c r="WCN1381" s="84">
        <v>1000000</v>
      </c>
      <c r="WCP1381" s="84">
        <f>WCO1381/WCN1381</f>
        <v>0</v>
      </c>
      <c r="WCQ1381" s="84">
        <f>WCN1381-WCO1381</f>
        <v>1000000</v>
      </c>
      <c r="WCR1381" s="84">
        <v>2000000</v>
      </c>
      <c r="WCS1381" s="84">
        <v>0</v>
      </c>
      <c r="WCT1381" s="84">
        <f>WCS1381/WCR1381</f>
        <v>0</v>
      </c>
      <c r="WCU1381" s="84">
        <f>WCR1381-WCS1381</f>
        <v>2000000</v>
      </c>
      <c r="WCV1381" s="84">
        <f>WCR1381+WCN1381</f>
        <v>3000000</v>
      </c>
      <c r="WDA1381" s="84" t="s">
        <v>5395</v>
      </c>
      <c r="WDB1381" s="84">
        <v>454</v>
      </c>
      <c r="WDC1381" s="84" t="s">
        <v>3803</v>
      </c>
      <c r="WDD1381" s="84">
        <v>1000000</v>
      </c>
      <c r="WDF1381" s="84">
        <f>WDE1381/WDD1381</f>
        <v>0</v>
      </c>
      <c r="WDG1381" s="84">
        <f>WDD1381-WDE1381</f>
        <v>1000000</v>
      </c>
      <c r="WDH1381" s="84">
        <v>2000000</v>
      </c>
      <c r="WDI1381" s="84">
        <v>0</v>
      </c>
      <c r="WDJ1381" s="84">
        <f>WDI1381/WDH1381</f>
        <v>0</v>
      </c>
      <c r="WDK1381" s="84">
        <f>WDH1381-WDI1381</f>
        <v>2000000</v>
      </c>
      <c r="WDL1381" s="84">
        <f>WDH1381+WDD1381</f>
        <v>3000000</v>
      </c>
      <c r="WDQ1381" s="84" t="s">
        <v>5395</v>
      </c>
      <c r="WDR1381" s="84">
        <v>454</v>
      </c>
      <c r="WDS1381" s="84" t="s">
        <v>3803</v>
      </c>
      <c r="WDT1381" s="84">
        <v>1000000</v>
      </c>
      <c r="WDV1381" s="84">
        <f>WDU1381/WDT1381</f>
        <v>0</v>
      </c>
      <c r="WDW1381" s="84">
        <f>WDT1381-WDU1381</f>
        <v>1000000</v>
      </c>
      <c r="WDX1381" s="84">
        <v>2000000</v>
      </c>
      <c r="WDY1381" s="84">
        <v>0</v>
      </c>
      <c r="WDZ1381" s="84">
        <f>WDY1381/WDX1381</f>
        <v>0</v>
      </c>
      <c r="WEA1381" s="84">
        <f>WDX1381-WDY1381</f>
        <v>2000000</v>
      </c>
      <c r="WEB1381" s="84">
        <f>WDX1381+WDT1381</f>
        <v>3000000</v>
      </c>
      <c r="WEG1381" s="84" t="s">
        <v>5395</v>
      </c>
      <c r="WEH1381" s="84">
        <v>454</v>
      </c>
      <c r="WEI1381" s="84" t="s">
        <v>3803</v>
      </c>
      <c r="WEJ1381" s="84">
        <v>1000000</v>
      </c>
      <c r="WEL1381" s="84">
        <f>WEK1381/WEJ1381</f>
        <v>0</v>
      </c>
      <c r="WEM1381" s="84">
        <f>WEJ1381-WEK1381</f>
        <v>1000000</v>
      </c>
      <c r="WEN1381" s="84">
        <v>2000000</v>
      </c>
      <c r="WEO1381" s="84">
        <v>0</v>
      </c>
      <c r="WEP1381" s="84">
        <f>WEO1381/WEN1381</f>
        <v>0</v>
      </c>
      <c r="WEQ1381" s="84">
        <f>WEN1381-WEO1381</f>
        <v>2000000</v>
      </c>
      <c r="WER1381" s="84">
        <f>WEN1381+WEJ1381</f>
        <v>3000000</v>
      </c>
      <c r="WEW1381" s="84" t="s">
        <v>5395</v>
      </c>
      <c r="WEX1381" s="84">
        <v>454</v>
      </c>
      <c r="WEY1381" s="84" t="s">
        <v>3803</v>
      </c>
      <c r="WEZ1381" s="84">
        <v>1000000</v>
      </c>
      <c r="WFB1381" s="84">
        <f>WFA1381/WEZ1381</f>
        <v>0</v>
      </c>
      <c r="WFC1381" s="84">
        <f>WEZ1381-WFA1381</f>
        <v>1000000</v>
      </c>
      <c r="WFD1381" s="84">
        <v>2000000</v>
      </c>
      <c r="WFE1381" s="84">
        <v>0</v>
      </c>
      <c r="WFF1381" s="84">
        <f>WFE1381/WFD1381</f>
        <v>0</v>
      </c>
      <c r="WFG1381" s="84">
        <f>WFD1381-WFE1381</f>
        <v>2000000</v>
      </c>
      <c r="WFH1381" s="84">
        <f>WFD1381+WEZ1381</f>
        <v>3000000</v>
      </c>
      <c r="WFM1381" s="84" t="s">
        <v>5395</v>
      </c>
      <c r="WFN1381" s="84">
        <v>454</v>
      </c>
      <c r="WFO1381" s="84" t="s">
        <v>3803</v>
      </c>
      <c r="WFP1381" s="84">
        <v>1000000</v>
      </c>
      <c r="WFR1381" s="84">
        <f>WFQ1381/WFP1381</f>
        <v>0</v>
      </c>
      <c r="WFS1381" s="84">
        <f>WFP1381-WFQ1381</f>
        <v>1000000</v>
      </c>
      <c r="WFT1381" s="84">
        <v>2000000</v>
      </c>
      <c r="WFU1381" s="84">
        <v>0</v>
      </c>
      <c r="WFV1381" s="84">
        <f>WFU1381/WFT1381</f>
        <v>0</v>
      </c>
      <c r="WFW1381" s="84">
        <f>WFT1381-WFU1381</f>
        <v>2000000</v>
      </c>
      <c r="WFX1381" s="84">
        <f>WFT1381+WFP1381</f>
        <v>3000000</v>
      </c>
      <c r="WGC1381" s="84" t="s">
        <v>5395</v>
      </c>
      <c r="WGD1381" s="84">
        <v>454</v>
      </c>
      <c r="WGE1381" s="84" t="s">
        <v>3803</v>
      </c>
      <c r="WGF1381" s="84">
        <v>1000000</v>
      </c>
      <c r="WGH1381" s="84">
        <f>WGG1381/WGF1381</f>
        <v>0</v>
      </c>
      <c r="WGI1381" s="84">
        <f>WGF1381-WGG1381</f>
        <v>1000000</v>
      </c>
      <c r="WGJ1381" s="84">
        <v>2000000</v>
      </c>
      <c r="WGK1381" s="84">
        <v>0</v>
      </c>
      <c r="WGL1381" s="84">
        <f>WGK1381/WGJ1381</f>
        <v>0</v>
      </c>
      <c r="WGM1381" s="84">
        <f>WGJ1381-WGK1381</f>
        <v>2000000</v>
      </c>
      <c r="WGN1381" s="84">
        <f>WGJ1381+WGF1381</f>
        <v>3000000</v>
      </c>
      <c r="WGS1381" s="84" t="s">
        <v>5395</v>
      </c>
      <c r="WGT1381" s="84">
        <v>454</v>
      </c>
      <c r="WGU1381" s="84" t="s">
        <v>3803</v>
      </c>
      <c r="WGV1381" s="84">
        <v>1000000</v>
      </c>
      <c r="WGX1381" s="84">
        <f>WGW1381/WGV1381</f>
        <v>0</v>
      </c>
      <c r="WGY1381" s="84">
        <f>WGV1381-WGW1381</f>
        <v>1000000</v>
      </c>
      <c r="WGZ1381" s="84">
        <v>2000000</v>
      </c>
      <c r="WHA1381" s="84">
        <v>0</v>
      </c>
      <c r="WHB1381" s="84">
        <f>WHA1381/WGZ1381</f>
        <v>0</v>
      </c>
      <c r="WHC1381" s="84">
        <f>WGZ1381-WHA1381</f>
        <v>2000000</v>
      </c>
      <c r="WHD1381" s="84">
        <f>WGZ1381+WGV1381</f>
        <v>3000000</v>
      </c>
      <c r="WHI1381" s="84" t="s">
        <v>5395</v>
      </c>
      <c r="WHJ1381" s="84">
        <v>454</v>
      </c>
      <c r="WHK1381" s="84" t="s">
        <v>3803</v>
      </c>
      <c r="WHL1381" s="84">
        <v>1000000</v>
      </c>
      <c r="WHN1381" s="84">
        <f>WHM1381/WHL1381</f>
        <v>0</v>
      </c>
      <c r="WHO1381" s="84">
        <f>WHL1381-WHM1381</f>
        <v>1000000</v>
      </c>
      <c r="WHP1381" s="84">
        <v>2000000</v>
      </c>
      <c r="WHQ1381" s="84">
        <v>0</v>
      </c>
      <c r="WHR1381" s="84">
        <f>WHQ1381/WHP1381</f>
        <v>0</v>
      </c>
      <c r="WHS1381" s="84">
        <f>WHP1381-WHQ1381</f>
        <v>2000000</v>
      </c>
      <c r="WHT1381" s="84">
        <f>WHP1381+WHL1381</f>
        <v>3000000</v>
      </c>
      <c r="WHY1381" s="84" t="s">
        <v>5395</v>
      </c>
      <c r="WHZ1381" s="84">
        <v>454</v>
      </c>
      <c r="WIA1381" s="84" t="s">
        <v>3803</v>
      </c>
      <c r="WIB1381" s="84">
        <v>1000000</v>
      </c>
      <c r="WID1381" s="84">
        <f>WIC1381/WIB1381</f>
        <v>0</v>
      </c>
      <c r="WIE1381" s="84">
        <f>WIB1381-WIC1381</f>
        <v>1000000</v>
      </c>
      <c r="WIF1381" s="84">
        <v>2000000</v>
      </c>
      <c r="WIG1381" s="84">
        <v>0</v>
      </c>
      <c r="WIH1381" s="84">
        <f>WIG1381/WIF1381</f>
        <v>0</v>
      </c>
      <c r="WII1381" s="84">
        <f>WIF1381-WIG1381</f>
        <v>2000000</v>
      </c>
      <c r="WIJ1381" s="84">
        <f>WIF1381+WIB1381</f>
        <v>3000000</v>
      </c>
      <c r="WIO1381" s="84" t="s">
        <v>5395</v>
      </c>
      <c r="WIP1381" s="84">
        <v>454</v>
      </c>
      <c r="WIQ1381" s="84" t="s">
        <v>3803</v>
      </c>
      <c r="WIR1381" s="84">
        <v>1000000</v>
      </c>
      <c r="WIT1381" s="84">
        <f>WIS1381/WIR1381</f>
        <v>0</v>
      </c>
      <c r="WIU1381" s="84">
        <f>WIR1381-WIS1381</f>
        <v>1000000</v>
      </c>
      <c r="WIV1381" s="84">
        <v>2000000</v>
      </c>
      <c r="WIW1381" s="84">
        <v>0</v>
      </c>
      <c r="WIX1381" s="84">
        <f>WIW1381/WIV1381</f>
        <v>0</v>
      </c>
      <c r="WIY1381" s="84">
        <f>WIV1381-WIW1381</f>
        <v>2000000</v>
      </c>
      <c r="WIZ1381" s="84">
        <f>WIV1381+WIR1381</f>
        <v>3000000</v>
      </c>
      <c r="WJE1381" s="84" t="s">
        <v>5395</v>
      </c>
      <c r="WJF1381" s="84">
        <v>454</v>
      </c>
      <c r="WJG1381" s="84" t="s">
        <v>3803</v>
      </c>
      <c r="WJH1381" s="84">
        <v>1000000</v>
      </c>
      <c r="WJJ1381" s="84">
        <f>WJI1381/WJH1381</f>
        <v>0</v>
      </c>
      <c r="WJK1381" s="84">
        <f>WJH1381-WJI1381</f>
        <v>1000000</v>
      </c>
      <c r="WJL1381" s="84">
        <v>2000000</v>
      </c>
      <c r="WJM1381" s="84">
        <v>0</v>
      </c>
      <c r="WJN1381" s="84">
        <f>WJM1381/WJL1381</f>
        <v>0</v>
      </c>
      <c r="WJO1381" s="84">
        <f>WJL1381-WJM1381</f>
        <v>2000000</v>
      </c>
      <c r="WJP1381" s="84">
        <f>WJL1381+WJH1381</f>
        <v>3000000</v>
      </c>
      <c r="WJU1381" s="84" t="s">
        <v>5395</v>
      </c>
      <c r="WJV1381" s="84">
        <v>454</v>
      </c>
      <c r="WJW1381" s="84" t="s">
        <v>3803</v>
      </c>
      <c r="WJX1381" s="84">
        <v>1000000</v>
      </c>
      <c r="WJZ1381" s="84">
        <f>WJY1381/WJX1381</f>
        <v>0</v>
      </c>
      <c r="WKA1381" s="84">
        <f>WJX1381-WJY1381</f>
        <v>1000000</v>
      </c>
      <c r="WKB1381" s="84">
        <v>2000000</v>
      </c>
      <c r="WKC1381" s="84">
        <v>0</v>
      </c>
      <c r="WKD1381" s="84">
        <f>WKC1381/WKB1381</f>
        <v>0</v>
      </c>
      <c r="WKE1381" s="84">
        <f>WKB1381-WKC1381</f>
        <v>2000000</v>
      </c>
      <c r="WKF1381" s="84">
        <f>WKB1381+WJX1381</f>
        <v>3000000</v>
      </c>
      <c r="WKK1381" s="84" t="s">
        <v>5395</v>
      </c>
      <c r="WKL1381" s="84">
        <v>454</v>
      </c>
      <c r="WKM1381" s="84" t="s">
        <v>3803</v>
      </c>
      <c r="WKN1381" s="84">
        <v>1000000</v>
      </c>
      <c r="WKP1381" s="84">
        <f>WKO1381/WKN1381</f>
        <v>0</v>
      </c>
      <c r="WKQ1381" s="84">
        <f>WKN1381-WKO1381</f>
        <v>1000000</v>
      </c>
      <c r="WKR1381" s="84">
        <v>2000000</v>
      </c>
      <c r="WKS1381" s="84">
        <v>0</v>
      </c>
      <c r="WKT1381" s="84">
        <f>WKS1381/WKR1381</f>
        <v>0</v>
      </c>
      <c r="WKU1381" s="84">
        <f>WKR1381-WKS1381</f>
        <v>2000000</v>
      </c>
      <c r="WKV1381" s="84">
        <f>WKR1381+WKN1381</f>
        <v>3000000</v>
      </c>
      <c r="WLA1381" s="84" t="s">
        <v>5395</v>
      </c>
      <c r="WLB1381" s="84">
        <v>454</v>
      </c>
      <c r="WLC1381" s="84" t="s">
        <v>3803</v>
      </c>
      <c r="WLD1381" s="84">
        <v>1000000</v>
      </c>
      <c r="WLF1381" s="84">
        <f>WLE1381/WLD1381</f>
        <v>0</v>
      </c>
      <c r="WLG1381" s="84">
        <f>WLD1381-WLE1381</f>
        <v>1000000</v>
      </c>
      <c r="WLH1381" s="84">
        <v>2000000</v>
      </c>
      <c r="WLI1381" s="84">
        <v>0</v>
      </c>
      <c r="WLJ1381" s="84">
        <f>WLI1381/WLH1381</f>
        <v>0</v>
      </c>
      <c r="WLK1381" s="84">
        <f>WLH1381-WLI1381</f>
        <v>2000000</v>
      </c>
      <c r="WLL1381" s="84">
        <f>WLH1381+WLD1381</f>
        <v>3000000</v>
      </c>
      <c r="WLQ1381" s="84" t="s">
        <v>5395</v>
      </c>
      <c r="WLR1381" s="84">
        <v>454</v>
      </c>
      <c r="WLS1381" s="84" t="s">
        <v>3803</v>
      </c>
      <c r="WLT1381" s="84">
        <v>1000000</v>
      </c>
      <c r="WLV1381" s="84">
        <f>WLU1381/WLT1381</f>
        <v>0</v>
      </c>
      <c r="WLW1381" s="84">
        <f>WLT1381-WLU1381</f>
        <v>1000000</v>
      </c>
      <c r="WLX1381" s="84">
        <v>2000000</v>
      </c>
      <c r="WLY1381" s="84">
        <v>0</v>
      </c>
      <c r="WLZ1381" s="84">
        <f>WLY1381/WLX1381</f>
        <v>0</v>
      </c>
      <c r="WMA1381" s="84">
        <f>WLX1381-WLY1381</f>
        <v>2000000</v>
      </c>
      <c r="WMB1381" s="84">
        <f>WLX1381+WLT1381</f>
        <v>3000000</v>
      </c>
      <c r="WMG1381" s="84" t="s">
        <v>5395</v>
      </c>
      <c r="WMH1381" s="84">
        <v>454</v>
      </c>
      <c r="WMI1381" s="84" t="s">
        <v>3803</v>
      </c>
      <c r="WMJ1381" s="84">
        <v>1000000</v>
      </c>
      <c r="WML1381" s="84">
        <f>WMK1381/WMJ1381</f>
        <v>0</v>
      </c>
      <c r="WMM1381" s="84">
        <f>WMJ1381-WMK1381</f>
        <v>1000000</v>
      </c>
      <c r="WMN1381" s="84">
        <v>2000000</v>
      </c>
      <c r="WMO1381" s="84">
        <v>0</v>
      </c>
      <c r="WMP1381" s="84">
        <f>WMO1381/WMN1381</f>
        <v>0</v>
      </c>
      <c r="WMQ1381" s="84">
        <f>WMN1381-WMO1381</f>
        <v>2000000</v>
      </c>
      <c r="WMR1381" s="84">
        <f>WMN1381+WMJ1381</f>
        <v>3000000</v>
      </c>
      <c r="WMW1381" s="84" t="s">
        <v>5395</v>
      </c>
      <c r="WMX1381" s="84">
        <v>454</v>
      </c>
      <c r="WMY1381" s="84" t="s">
        <v>3803</v>
      </c>
      <c r="WMZ1381" s="84">
        <v>1000000</v>
      </c>
      <c r="WNB1381" s="84">
        <f>WNA1381/WMZ1381</f>
        <v>0</v>
      </c>
      <c r="WNC1381" s="84">
        <f>WMZ1381-WNA1381</f>
        <v>1000000</v>
      </c>
      <c r="WND1381" s="84">
        <v>2000000</v>
      </c>
      <c r="WNE1381" s="84">
        <v>0</v>
      </c>
      <c r="WNF1381" s="84">
        <f>WNE1381/WND1381</f>
        <v>0</v>
      </c>
      <c r="WNG1381" s="84">
        <f>WND1381-WNE1381</f>
        <v>2000000</v>
      </c>
      <c r="WNH1381" s="84">
        <f>WND1381+WMZ1381</f>
        <v>3000000</v>
      </c>
      <c r="WNM1381" s="84" t="s">
        <v>5395</v>
      </c>
      <c r="WNN1381" s="84">
        <v>454</v>
      </c>
      <c r="WNO1381" s="84" t="s">
        <v>3803</v>
      </c>
      <c r="WNP1381" s="84">
        <v>1000000</v>
      </c>
      <c r="WNR1381" s="84">
        <f>WNQ1381/WNP1381</f>
        <v>0</v>
      </c>
      <c r="WNS1381" s="84">
        <f>WNP1381-WNQ1381</f>
        <v>1000000</v>
      </c>
      <c r="WNT1381" s="84">
        <v>2000000</v>
      </c>
      <c r="WNU1381" s="84">
        <v>0</v>
      </c>
      <c r="WNV1381" s="84">
        <f>WNU1381/WNT1381</f>
        <v>0</v>
      </c>
      <c r="WNW1381" s="84">
        <f>WNT1381-WNU1381</f>
        <v>2000000</v>
      </c>
      <c r="WNX1381" s="84">
        <f>WNT1381+WNP1381</f>
        <v>3000000</v>
      </c>
      <c r="WOC1381" s="84" t="s">
        <v>5395</v>
      </c>
      <c r="WOD1381" s="84">
        <v>454</v>
      </c>
      <c r="WOE1381" s="84" t="s">
        <v>3803</v>
      </c>
      <c r="WOF1381" s="84">
        <v>1000000</v>
      </c>
      <c r="WOH1381" s="84">
        <f>WOG1381/WOF1381</f>
        <v>0</v>
      </c>
      <c r="WOI1381" s="84">
        <f>WOF1381-WOG1381</f>
        <v>1000000</v>
      </c>
      <c r="WOJ1381" s="84">
        <v>2000000</v>
      </c>
      <c r="WOK1381" s="84">
        <v>0</v>
      </c>
      <c r="WOL1381" s="84">
        <f>WOK1381/WOJ1381</f>
        <v>0</v>
      </c>
      <c r="WOM1381" s="84">
        <f>WOJ1381-WOK1381</f>
        <v>2000000</v>
      </c>
      <c r="WON1381" s="84">
        <f>WOJ1381+WOF1381</f>
        <v>3000000</v>
      </c>
      <c r="WOS1381" s="84" t="s">
        <v>5395</v>
      </c>
      <c r="WOT1381" s="84">
        <v>454</v>
      </c>
      <c r="WOU1381" s="84" t="s">
        <v>3803</v>
      </c>
      <c r="WOV1381" s="84">
        <v>1000000</v>
      </c>
      <c r="WOX1381" s="84">
        <f>WOW1381/WOV1381</f>
        <v>0</v>
      </c>
      <c r="WOY1381" s="84">
        <f>WOV1381-WOW1381</f>
        <v>1000000</v>
      </c>
      <c r="WOZ1381" s="84">
        <v>2000000</v>
      </c>
      <c r="WPA1381" s="84">
        <v>0</v>
      </c>
      <c r="WPB1381" s="84">
        <f>WPA1381/WOZ1381</f>
        <v>0</v>
      </c>
      <c r="WPC1381" s="84">
        <f>WOZ1381-WPA1381</f>
        <v>2000000</v>
      </c>
      <c r="WPD1381" s="84">
        <f>WOZ1381+WOV1381</f>
        <v>3000000</v>
      </c>
      <c r="WPI1381" s="84" t="s">
        <v>5395</v>
      </c>
      <c r="WPJ1381" s="84">
        <v>454</v>
      </c>
      <c r="WPK1381" s="84" t="s">
        <v>3803</v>
      </c>
      <c r="WPL1381" s="84">
        <v>1000000</v>
      </c>
      <c r="WPN1381" s="84">
        <f>WPM1381/WPL1381</f>
        <v>0</v>
      </c>
      <c r="WPO1381" s="84">
        <f>WPL1381-WPM1381</f>
        <v>1000000</v>
      </c>
      <c r="WPP1381" s="84">
        <v>2000000</v>
      </c>
      <c r="WPQ1381" s="84">
        <v>0</v>
      </c>
      <c r="WPR1381" s="84">
        <f>WPQ1381/WPP1381</f>
        <v>0</v>
      </c>
      <c r="WPS1381" s="84">
        <f>WPP1381-WPQ1381</f>
        <v>2000000</v>
      </c>
      <c r="WPT1381" s="84">
        <f>WPP1381+WPL1381</f>
        <v>3000000</v>
      </c>
      <c r="WPY1381" s="84" t="s">
        <v>5395</v>
      </c>
      <c r="WPZ1381" s="84">
        <v>454</v>
      </c>
      <c r="WQA1381" s="84" t="s">
        <v>3803</v>
      </c>
      <c r="WQB1381" s="84">
        <v>1000000</v>
      </c>
      <c r="WQD1381" s="84">
        <f>WQC1381/WQB1381</f>
        <v>0</v>
      </c>
      <c r="WQE1381" s="84">
        <f>WQB1381-WQC1381</f>
        <v>1000000</v>
      </c>
      <c r="WQF1381" s="84">
        <v>2000000</v>
      </c>
      <c r="WQG1381" s="84">
        <v>0</v>
      </c>
      <c r="WQH1381" s="84">
        <f>WQG1381/WQF1381</f>
        <v>0</v>
      </c>
      <c r="WQI1381" s="84">
        <f>WQF1381-WQG1381</f>
        <v>2000000</v>
      </c>
      <c r="WQJ1381" s="84">
        <f>WQF1381+WQB1381</f>
        <v>3000000</v>
      </c>
      <c r="WQO1381" s="84" t="s">
        <v>5395</v>
      </c>
      <c r="WQP1381" s="84">
        <v>454</v>
      </c>
      <c r="WQQ1381" s="84" t="s">
        <v>3803</v>
      </c>
      <c r="WQR1381" s="84">
        <v>1000000</v>
      </c>
      <c r="WQT1381" s="84">
        <f>WQS1381/WQR1381</f>
        <v>0</v>
      </c>
      <c r="WQU1381" s="84">
        <f>WQR1381-WQS1381</f>
        <v>1000000</v>
      </c>
      <c r="WQV1381" s="84">
        <v>2000000</v>
      </c>
      <c r="WQW1381" s="84">
        <v>0</v>
      </c>
      <c r="WQX1381" s="84">
        <f>WQW1381/WQV1381</f>
        <v>0</v>
      </c>
      <c r="WQY1381" s="84">
        <f>WQV1381-WQW1381</f>
        <v>2000000</v>
      </c>
      <c r="WQZ1381" s="84">
        <f>WQV1381+WQR1381</f>
        <v>3000000</v>
      </c>
      <c r="WRE1381" s="84" t="s">
        <v>5395</v>
      </c>
      <c r="WRF1381" s="84">
        <v>454</v>
      </c>
      <c r="WRG1381" s="84" t="s">
        <v>3803</v>
      </c>
      <c r="WRH1381" s="84">
        <v>1000000</v>
      </c>
      <c r="WRJ1381" s="84">
        <f>WRI1381/WRH1381</f>
        <v>0</v>
      </c>
      <c r="WRK1381" s="84">
        <f>WRH1381-WRI1381</f>
        <v>1000000</v>
      </c>
      <c r="WRL1381" s="84">
        <v>2000000</v>
      </c>
      <c r="WRM1381" s="84">
        <v>0</v>
      </c>
      <c r="WRN1381" s="84">
        <f>WRM1381/WRL1381</f>
        <v>0</v>
      </c>
      <c r="WRO1381" s="84">
        <f>WRL1381-WRM1381</f>
        <v>2000000</v>
      </c>
      <c r="WRP1381" s="84">
        <f>WRL1381+WRH1381</f>
        <v>3000000</v>
      </c>
      <c r="WRU1381" s="84" t="s">
        <v>5395</v>
      </c>
      <c r="WRV1381" s="84">
        <v>454</v>
      </c>
      <c r="WRW1381" s="84" t="s">
        <v>3803</v>
      </c>
      <c r="WRX1381" s="84">
        <v>1000000</v>
      </c>
      <c r="WRZ1381" s="84">
        <f>WRY1381/WRX1381</f>
        <v>0</v>
      </c>
      <c r="WSA1381" s="84">
        <f>WRX1381-WRY1381</f>
        <v>1000000</v>
      </c>
      <c r="WSB1381" s="84">
        <v>2000000</v>
      </c>
      <c r="WSC1381" s="84">
        <v>0</v>
      </c>
      <c r="WSD1381" s="84">
        <f>WSC1381/WSB1381</f>
        <v>0</v>
      </c>
      <c r="WSE1381" s="84">
        <f>WSB1381-WSC1381</f>
        <v>2000000</v>
      </c>
      <c r="WSF1381" s="84">
        <f>WSB1381+WRX1381</f>
        <v>3000000</v>
      </c>
      <c r="WSK1381" s="84" t="s">
        <v>5395</v>
      </c>
      <c r="WSL1381" s="84">
        <v>454</v>
      </c>
      <c r="WSM1381" s="84" t="s">
        <v>3803</v>
      </c>
      <c r="WSN1381" s="84">
        <v>1000000</v>
      </c>
      <c r="WSP1381" s="84">
        <f>WSO1381/WSN1381</f>
        <v>0</v>
      </c>
      <c r="WSQ1381" s="84">
        <f>WSN1381-WSO1381</f>
        <v>1000000</v>
      </c>
      <c r="WSR1381" s="84">
        <v>2000000</v>
      </c>
      <c r="WSS1381" s="84">
        <v>0</v>
      </c>
      <c r="WST1381" s="84">
        <f>WSS1381/WSR1381</f>
        <v>0</v>
      </c>
      <c r="WSU1381" s="84">
        <f>WSR1381-WSS1381</f>
        <v>2000000</v>
      </c>
      <c r="WSV1381" s="84">
        <f>WSR1381+WSN1381</f>
        <v>3000000</v>
      </c>
      <c r="WTA1381" s="84" t="s">
        <v>5395</v>
      </c>
      <c r="WTB1381" s="84">
        <v>454</v>
      </c>
      <c r="WTC1381" s="84" t="s">
        <v>3803</v>
      </c>
      <c r="WTD1381" s="84">
        <v>1000000</v>
      </c>
      <c r="WTF1381" s="84">
        <f>WTE1381/WTD1381</f>
        <v>0</v>
      </c>
      <c r="WTG1381" s="84">
        <f>WTD1381-WTE1381</f>
        <v>1000000</v>
      </c>
      <c r="WTH1381" s="84">
        <v>2000000</v>
      </c>
      <c r="WTI1381" s="84">
        <v>0</v>
      </c>
      <c r="WTJ1381" s="84">
        <f>WTI1381/WTH1381</f>
        <v>0</v>
      </c>
      <c r="WTK1381" s="84">
        <f>WTH1381-WTI1381</f>
        <v>2000000</v>
      </c>
      <c r="WTL1381" s="84">
        <f>WTH1381+WTD1381</f>
        <v>3000000</v>
      </c>
      <c r="WTQ1381" s="84" t="s">
        <v>5395</v>
      </c>
      <c r="WTR1381" s="84">
        <v>454</v>
      </c>
      <c r="WTS1381" s="84" t="s">
        <v>3803</v>
      </c>
      <c r="WTT1381" s="84">
        <v>1000000</v>
      </c>
      <c r="WTV1381" s="84">
        <f>WTU1381/WTT1381</f>
        <v>0</v>
      </c>
      <c r="WTW1381" s="84">
        <f>WTT1381-WTU1381</f>
        <v>1000000</v>
      </c>
      <c r="WTX1381" s="84">
        <v>2000000</v>
      </c>
      <c r="WTY1381" s="84">
        <v>0</v>
      </c>
      <c r="WTZ1381" s="84">
        <f>WTY1381/WTX1381</f>
        <v>0</v>
      </c>
      <c r="WUA1381" s="84">
        <f>WTX1381-WTY1381</f>
        <v>2000000</v>
      </c>
      <c r="WUB1381" s="84">
        <f>WTX1381+WTT1381</f>
        <v>3000000</v>
      </c>
      <c r="WUG1381" s="84" t="s">
        <v>5395</v>
      </c>
      <c r="WUH1381" s="84">
        <v>454</v>
      </c>
      <c r="WUI1381" s="84" t="s">
        <v>3803</v>
      </c>
      <c r="WUJ1381" s="84">
        <v>1000000</v>
      </c>
      <c r="WUL1381" s="84">
        <f>WUK1381/WUJ1381</f>
        <v>0</v>
      </c>
      <c r="WUM1381" s="84">
        <f>WUJ1381-WUK1381</f>
        <v>1000000</v>
      </c>
      <c r="WUN1381" s="84">
        <v>2000000</v>
      </c>
      <c r="WUO1381" s="84">
        <v>0</v>
      </c>
      <c r="WUP1381" s="84">
        <f>WUO1381/WUN1381</f>
        <v>0</v>
      </c>
      <c r="WUQ1381" s="84">
        <f>WUN1381-WUO1381</f>
        <v>2000000</v>
      </c>
      <c r="WUR1381" s="84">
        <f>WUN1381+WUJ1381</f>
        <v>3000000</v>
      </c>
      <c r="WUW1381" s="84" t="s">
        <v>5395</v>
      </c>
      <c r="WUX1381" s="84">
        <v>454</v>
      </c>
      <c r="WUY1381" s="84" t="s">
        <v>3803</v>
      </c>
      <c r="WUZ1381" s="84">
        <v>1000000</v>
      </c>
      <c r="WVB1381" s="84">
        <f>WVA1381/WUZ1381</f>
        <v>0</v>
      </c>
      <c r="WVC1381" s="84">
        <f>WUZ1381-WVA1381</f>
        <v>1000000</v>
      </c>
      <c r="WVD1381" s="84">
        <v>2000000</v>
      </c>
      <c r="WVE1381" s="84">
        <v>0</v>
      </c>
      <c r="WVF1381" s="84">
        <f>WVE1381/WVD1381</f>
        <v>0</v>
      </c>
      <c r="WVG1381" s="84">
        <f>WVD1381-WVE1381</f>
        <v>2000000</v>
      </c>
      <c r="WVH1381" s="84">
        <f>WVD1381+WUZ1381</f>
        <v>3000000</v>
      </c>
      <c r="WVM1381" s="84" t="s">
        <v>5395</v>
      </c>
      <c r="WVN1381" s="84">
        <v>454</v>
      </c>
      <c r="WVO1381" s="84" t="s">
        <v>3803</v>
      </c>
      <c r="WVP1381" s="84">
        <v>1000000</v>
      </c>
      <c r="WVR1381" s="84">
        <f>WVQ1381/WVP1381</f>
        <v>0</v>
      </c>
      <c r="WVS1381" s="84">
        <f>WVP1381-WVQ1381</f>
        <v>1000000</v>
      </c>
      <c r="WVT1381" s="84">
        <v>2000000</v>
      </c>
      <c r="WVU1381" s="84">
        <v>0</v>
      </c>
      <c r="WVV1381" s="84">
        <f>WVU1381/WVT1381</f>
        <v>0</v>
      </c>
      <c r="WVW1381" s="84">
        <f>WVT1381-WVU1381</f>
        <v>2000000</v>
      </c>
      <c r="WVX1381" s="84">
        <f>WVT1381+WVP1381</f>
        <v>3000000</v>
      </c>
      <c r="WWC1381" s="84" t="s">
        <v>5395</v>
      </c>
      <c r="WWD1381" s="84">
        <v>454</v>
      </c>
      <c r="WWE1381" s="84" t="s">
        <v>3803</v>
      </c>
      <c r="WWF1381" s="84">
        <v>1000000</v>
      </c>
      <c r="WWH1381" s="84">
        <f>WWG1381/WWF1381</f>
        <v>0</v>
      </c>
      <c r="WWI1381" s="84">
        <f>WWF1381-WWG1381</f>
        <v>1000000</v>
      </c>
      <c r="WWJ1381" s="84">
        <v>2000000</v>
      </c>
      <c r="WWK1381" s="84">
        <v>0</v>
      </c>
      <c r="WWL1381" s="84">
        <f>WWK1381/WWJ1381</f>
        <v>0</v>
      </c>
      <c r="WWM1381" s="84">
        <f>WWJ1381-WWK1381</f>
        <v>2000000</v>
      </c>
      <c r="WWN1381" s="84">
        <f>WWJ1381+WWF1381</f>
        <v>3000000</v>
      </c>
      <c r="WWS1381" s="84" t="s">
        <v>5395</v>
      </c>
      <c r="WWT1381" s="84">
        <v>454</v>
      </c>
      <c r="WWU1381" s="84" t="s">
        <v>3803</v>
      </c>
      <c r="WWV1381" s="84">
        <v>1000000</v>
      </c>
      <c r="WWX1381" s="84">
        <f>WWW1381/WWV1381</f>
        <v>0</v>
      </c>
      <c r="WWY1381" s="84">
        <f>WWV1381-WWW1381</f>
        <v>1000000</v>
      </c>
      <c r="WWZ1381" s="84">
        <v>2000000</v>
      </c>
      <c r="WXA1381" s="84">
        <v>0</v>
      </c>
      <c r="WXB1381" s="84">
        <f>WXA1381/WWZ1381</f>
        <v>0</v>
      </c>
      <c r="WXC1381" s="84">
        <f>WWZ1381-WXA1381</f>
        <v>2000000</v>
      </c>
      <c r="WXD1381" s="84">
        <f>WWZ1381+WWV1381</f>
        <v>3000000</v>
      </c>
      <c r="WXI1381" s="84" t="s">
        <v>5395</v>
      </c>
      <c r="WXJ1381" s="84">
        <v>454</v>
      </c>
      <c r="WXK1381" s="84" t="s">
        <v>3803</v>
      </c>
      <c r="WXL1381" s="84">
        <v>1000000</v>
      </c>
      <c r="WXN1381" s="84">
        <f>WXM1381/WXL1381</f>
        <v>0</v>
      </c>
      <c r="WXO1381" s="84">
        <f>WXL1381-WXM1381</f>
        <v>1000000</v>
      </c>
      <c r="WXP1381" s="84">
        <v>2000000</v>
      </c>
      <c r="WXQ1381" s="84">
        <v>0</v>
      </c>
      <c r="WXR1381" s="84">
        <f>WXQ1381/WXP1381</f>
        <v>0</v>
      </c>
      <c r="WXS1381" s="84">
        <f>WXP1381-WXQ1381</f>
        <v>2000000</v>
      </c>
      <c r="WXT1381" s="84">
        <f>WXP1381+WXL1381</f>
        <v>3000000</v>
      </c>
      <c r="WXY1381" s="84" t="s">
        <v>5395</v>
      </c>
      <c r="WXZ1381" s="84">
        <v>454</v>
      </c>
      <c r="WYA1381" s="84" t="s">
        <v>3803</v>
      </c>
      <c r="WYB1381" s="84">
        <v>1000000</v>
      </c>
      <c r="WYD1381" s="84">
        <f>WYC1381/WYB1381</f>
        <v>0</v>
      </c>
      <c r="WYE1381" s="84">
        <f>WYB1381-WYC1381</f>
        <v>1000000</v>
      </c>
      <c r="WYF1381" s="84">
        <v>2000000</v>
      </c>
      <c r="WYG1381" s="84">
        <v>0</v>
      </c>
      <c r="WYH1381" s="84">
        <f>WYG1381/WYF1381</f>
        <v>0</v>
      </c>
      <c r="WYI1381" s="84">
        <f>WYF1381-WYG1381</f>
        <v>2000000</v>
      </c>
      <c r="WYJ1381" s="84">
        <f>WYF1381+WYB1381</f>
        <v>3000000</v>
      </c>
      <c r="WYO1381" s="84" t="s">
        <v>5395</v>
      </c>
      <c r="WYP1381" s="84">
        <v>454</v>
      </c>
      <c r="WYQ1381" s="84" t="s">
        <v>3803</v>
      </c>
      <c r="WYR1381" s="84">
        <v>1000000</v>
      </c>
      <c r="WYT1381" s="84">
        <f>WYS1381/WYR1381</f>
        <v>0</v>
      </c>
      <c r="WYU1381" s="84">
        <f>WYR1381-WYS1381</f>
        <v>1000000</v>
      </c>
      <c r="WYV1381" s="84">
        <v>2000000</v>
      </c>
      <c r="WYW1381" s="84">
        <v>0</v>
      </c>
      <c r="WYX1381" s="84">
        <f>WYW1381/WYV1381</f>
        <v>0</v>
      </c>
      <c r="WYY1381" s="84">
        <f>WYV1381-WYW1381</f>
        <v>2000000</v>
      </c>
      <c r="WYZ1381" s="84">
        <f>WYV1381+WYR1381</f>
        <v>3000000</v>
      </c>
      <c r="WZE1381" s="84" t="s">
        <v>5395</v>
      </c>
      <c r="WZF1381" s="84">
        <v>454</v>
      </c>
      <c r="WZG1381" s="84" t="s">
        <v>3803</v>
      </c>
      <c r="WZH1381" s="84">
        <v>1000000</v>
      </c>
      <c r="WZJ1381" s="84">
        <f>WZI1381/WZH1381</f>
        <v>0</v>
      </c>
      <c r="WZK1381" s="84">
        <f>WZH1381-WZI1381</f>
        <v>1000000</v>
      </c>
      <c r="WZL1381" s="84">
        <v>2000000</v>
      </c>
      <c r="WZM1381" s="84">
        <v>0</v>
      </c>
      <c r="WZN1381" s="84">
        <f>WZM1381/WZL1381</f>
        <v>0</v>
      </c>
      <c r="WZO1381" s="84">
        <f>WZL1381-WZM1381</f>
        <v>2000000</v>
      </c>
      <c r="WZP1381" s="84">
        <f>WZL1381+WZH1381</f>
        <v>3000000</v>
      </c>
      <c r="WZU1381" s="84" t="s">
        <v>5395</v>
      </c>
      <c r="WZV1381" s="84">
        <v>454</v>
      </c>
      <c r="WZW1381" s="84" t="s">
        <v>3803</v>
      </c>
      <c r="WZX1381" s="84">
        <v>1000000</v>
      </c>
      <c r="WZZ1381" s="84">
        <f>WZY1381/WZX1381</f>
        <v>0</v>
      </c>
      <c r="XAA1381" s="84">
        <f>WZX1381-WZY1381</f>
        <v>1000000</v>
      </c>
      <c r="XAB1381" s="84">
        <v>2000000</v>
      </c>
      <c r="XAC1381" s="84">
        <v>0</v>
      </c>
      <c r="XAD1381" s="84">
        <f>XAC1381/XAB1381</f>
        <v>0</v>
      </c>
      <c r="XAE1381" s="84">
        <f>XAB1381-XAC1381</f>
        <v>2000000</v>
      </c>
      <c r="XAF1381" s="84">
        <f>XAB1381+WZX1381</f>
        <v>3000000</v>
      </c>
      <c r="XAK1381" s="84" t="s">
        <v>5395</v>
      </c>
      <c r="XAL1381" s="84">
        <v>454</v>
      </c>
      <c r="XAM1381" s="84" t="s">
        <v>3803</v>
      </c>
      <c r="XAN1381" s="84">
        <v>1000000</v>
      </c>
      <c r="XAP1381" s="84">
        <f>XAO1381/XAN1381</f>
        <v>0</v>
      </c>
      <c r="XAQ1381" s="84">
        <f>XAN1381-XAO1381</f>
        <v>1000000</v>
      </c>
      <c r="XAR1381" s="84">
        <v>2000000</v>
      </c>
      <c r="XAS1381" s="84">
        <v>0</v>
      </c>
      <c r="XAT1381" s="84">
        <f>XAS1381/XAR1381</f>
        <v>0</v>
      </c>
      <c r="XAU1381" s="84">
        <f>XAR1381-XAS1381</f>
        <v>2000000</v>
      </c>
      <c r="XAV1381" s="84">
        <f>XAR1381+XAN1381</f>
        <v>3000000</v>
      </c>
      <c r="XBA1381" s="84" t="s">
        <v>5395</v>
      </c>
      <c r="XBB1381" s="84">
        <v>454</v>
      </c>
      <c r="XBC1381" s="84" t="s">
        <v>3803</v>
      </c>
      <c r="XBD1381" s="84">
        <v>1000000</v>
      </c>
      <c r="XBF1381" s="84">
        <f>XBE1381/XBD1381</f>
        <v>0</v>
      </c>
      <c r="XBG1381" s="84">
        <f>XBD1381-XBE1381</f>
        <v>1000000</v>
      </c>
      <c r="XBH1381" s="84">
        <v>2000000</v>
      </c>
      <c r="XBI1381" s="84">
        <v>0</v>
      </c>
      <c r="XBJ1381" s="84">
        <f>XBI1381/XBH1381</f>
        <v>0</v>
      </c>
      <c r="XBK1381" s="84">
        <f>XBH1381-XBI1381</f>
        <v>2000000</v>
      </c>
      <c r="XBL1381" s="84">
        <f>XBH1381+XBD1381</f>
        <v>3000000</v>
      </c>
      <c r="XBQ1381" s="84" t="s">
        <v>5395</v>
      </c>
      <c r="XBR1381" s="84">
        <v>454</v>
      </c>
      <c r="XBS1381" s="84" t="s">
        <v>3803</v>
      </c>
      <c r="XBT1381" s="84">
        <v>1000000</v>
      </c>
      <c r="XBV1381" s="84">
        <f>XBU1381/XBT1381</f>
        <v>0</v>
      </c>
      <c r="XBW1381" s="84">
        <f>XBT1381-XBU1381</f>
        <v>1000000</v>
      </c>
      <c r="XBX1381" s="84">
        <v>2000000</v>
      </c>
      <c r="XBY1381" s="84">
        <v>0</v>
      </c>
      <c r="XBZ1381" s="84">
        <f>XBY1381/XBX1381</f>
        <v>0</v>
      </c>
      <c r="XCA1381" s="84">
        <f>XBX1381-XBY1381</f>
        <v>2000000</v>
      </c>
      <c r="XCB1381" s="84">
        <f>XBX1381+XBT1381</f>
        <v>3000000</v>
      </c>
      <c r="XCG1381" s="84" t="s">
        <v>5395</v>
      </c>
      <c r="XCH1381" s="84">
        <v>454</v>
      </c>
      <c r="XCI1381" s="84" t="s">
        <v>3803</v>
      </c>
      <c r="XCJ1381" s="84">
        <v>1000000</v>
      </c>
      <c r="XCL1381" s="84">
        <f>XCK1381/XCJ1381</f>
        <v>0</v>
      </c>
      <c r="XCM1381" s="84">
        <f>XCJ1381-XCK1381</f>
        <v>1000000</v>
      </c>
      <c r="XCN1381" s="84">
        <v>2000000</v>
      </c>
      <c r="XCO1381" s="84">
        <v>0</v>
      </c>
      <c r="XCP1381" s="84">
        <f>XCO1381/XCN1381</f>
        <v>0</v>
      </c>
      <c r="XCQ1381" s="84">
        <f>XCN1381-XCO1381</f>
        <v>2000000</v>
      </c>
      <c r="XCR1381" s="84">
        <f>XCN1381+XCJ1381</f>
        <v>3000000</v>
      </c>
      <c r="XCW1381" s="84" t="s">
        <v>5395</v>
      </c>
      <c r="XCX1381" s="84">
        <v>454</v>
      </c>
      <c r="XCY1381" s="84" t="s">
        <v>3803</v>
      </c>
      <c r="XCZ1381" s="84">
        <v>1000000</v>
      </c>
      <c r="XDB1381" s="84">
        <f>XDA1381/XCZ1381</f>
        <v>0</v>
      </c>
      <c r="XDC1381" s="84">
        <f>XCZ1381-XDA1381</f>
        <v>1000000</v>
      </c>
      <c r="XDD1381" s="84">
        <v>2000000</v>
      </c>
      <c r="XDE1381" s="84">
        <v>0</v>
      </c>
      <c r="XDF1381" s="84">
        <f>XDE1381/XDD1381</f>
        <v>0</v>
      </c>
      <c r="XDG1381" s="84">
        <f>XDD1381-XDE1381</f>
        <v>2000000</v>
      </c>
      <c r="XDH1381" s="84">
        <f>XDD1381+XCZ1381</f>
        <v>3000000</v>
      </c>
      <c r="XDM1381" s="84" t="s">
        <v>5395</v>
      </c>
      <c r="XDN1381" s="84">
        <v>454</v>
      </c>
      <c r="XDO1381" s="84" t="s">
        <v>3803</v>
      </c>
      <c r="XDP1381" s="84">
        <v>1000000</v>
      </c>
      <c r="XDR1381" s="84">
        <f>XDQ1381/XDP1381</f>
        <v>0</v>
      </c>
      <c r="XDS1381" s="84">
        <f>XDP1381-XDQ1381</f>
        <v>1000000</v>
      </c>
      <c r="XDT1381" s="84">
        <v>2000000</v>
      </c>
      <c r="XDU1381" s="84">
        <v>0</v>
      </c>
      <c r="XDV1381" s="84">
        <f>XDU1381/XDT1381</f>
        <v>0</v>
      </c>
      <c r="XDW1381" s="84">
        <f>XDT1381-XDU1381</f>
        <v>2000000</v>
      </c>
      <c r="XDX1381" s="84">
        <f>XDT1381+XDP1381</f>
        <v>3000000</v>
      </c>
      <c r="XEC1381" s="84" t="s">
        <v>5395</v>
      </c>
      <c r="XED1381" s="84">
        <v>454</v>
      </c>
      <c r="XEE1381" s="84" t="s">
        <v>3803</v>
      </c>
      <c r="XEF1381" s="84">
        <v>1000000</v>
      </c>
      <c r="XEH1381" s="84">
        <f>XEG1381/XEF1381</f>
        <v>0</v>
      </c>
      <c r="XEI1381" s="84">
        <f>XEF1381-XEG1381</f>
        <v>1000000</v>
      </c>
      <c r="XEJ1381" s="84">
        <v>2000000</v>
      </c>
      <c r="XEK1381" s="84">
        <v>0</v>
      </c>
      <c r="XEL1381" s="84">
        <f>XEK1381/XEJ1381</f>
        <v>0</v>
      </c>
      <c r="XEM1381" s="84">
        <f>XEJ1381-XEK1381</f>
        <v>2000000</v>
      </c>
      <c r="XEN1381" s="84">
        <f>XEJ1381+XEF1381</f>
        <v>3000000</v>
      </c>
      <c r="XES1381" s="84" t="s">
        <v>5395</v>
      </c>
      <c r="XET1381" s="84">
        <v>454</v>
      </c>
      <c r="XEU1381" s="84" t="s">
        <v>3803</v>
      </c>
      <c r="XEV1381" s="84">
        <v>1000000</v>
      </c>
      <c r="XEX1381" s="84">
        <f>XEW1381/XEV1381</f>
        <v>0</v>
      </c>
      <c r="XEY1381" s="84">
        <f>XEV1381-XEW1381</f>
        <v>1000000</v>
      </c>
      <c r="XEZ1381" s="84">
        <v>2000000</v>
      </c>
      <c r="XFA1381" s="84">
        <v>0</v>
      </c>
      <c r="XFB1381" s="84">
        <f>XFA1381/XEZ1381</f>
        <v>0</v>
      </c>
      <c r="XFC1381" s="84">
        <f>XEZ1381-XFA1381</f>
        <v>2000000</v>
      </c>
      <c r="XFD1381" s="84">
        <f>XEZ1381+XEV1381</f>
        <v>3000000</v>
      </c>
    </row>
    <row r="1382" spans="1:1024 1027:2048 2051:3072 3075:4096 4099:5120 5123:6144 6147:7168 7171:8192 8195:9216 9219:10240 10243:11264 11267:12288 12291:13312 13315:14336 14339:15360 15363:16384">
      <c r="A1382" s="84"/>
      <c r="B1382" s="84"/>
      <c r="G1382" s="797" t="s">
        <v>5396</v>
      </c>
      <c r="H1382" s="780"/>
      <c r="I1382" s="780"/>
      <c r="J1382" s="781"/>
      <c r="K1382" s="780"/>
      <c r="L1382" s="782"/>
      <c r="M1382" s="782"/>
      <c r="N1382" s="783"/>
      <c r="O1382" s="782"/>
      <c r="P1382" s="782"/>
      <c r="Q1382" s="800"/>
      <c r="R1382" s="801"/>
      <c r="S1382" s="800"/>
      <c r="T1382" s="84"/>
      <c r="V1382" s="84"/>
      <c r="W1382" s="84" t="s">
        <v>5396</v>
      </c>
      <c r="AM1382" s="84" t="s">
        <v>5396</v>
      </c>
      <c r="BC1382" s="84" t="s">
        <v>5396</v>
      </c>
      <c r="BS1382" s="84" t="s">
        <v>5396</v>
      </c>
      <c r="CI1382" s="84" t="s">
        <v>5396</v>
      </c>
      <c r="CY1382" s="84" t="s">
        <v>5396</v>
      </c>
      <c r="DO1382" s="84" t="s">
        <v>5396</v>
      </c>
      <c r="EE1382" s="84" t="s">
        <v>5396</v>
      </c>
      <c r="EU1382" s="84" t="s">
        <v>5396</v>
      </c>
      <c r="FK1382" s="84" t="s">
        <v>5396</v>
      </c>
      <c r="GA1382" s="84" t="s">
        <v>5396</v>
      </c>
      <c r="GQ1382" s="84" t="s">
        <v>5396</v>
      </c>
      <c r="HG1382" s="84" t="s">
        <v>5396</v>
      </c>
      <c r="HW1382" s="84" t="s">
        <v>5396</v>
      </c>
      <c r="IM1382" s="84" t="s">
        <v>5396</v>
      </c>
      <c r="JC1382" s="84" t="s">
        <v>5396</v>
      </c>
      <c r="JS1382" s="84" t="s">
        <v>5396</v>
      </c>
      <c r="KI1382" s="84" t="s">
        <v>5396</v>
      </c>
      <c r="KY1382" s="84" t="s">
        <v>5396</v>
      </c>
      <c r="LO1382" s="84" t="s">
        <v>5396</v>
      </c>
      <c r="ME1382" s="84" t="s">
        <v>5396</v>
      </c>
      <c r="MU1382" s="84" t="s">
        <v>5396</v>
      </c>
      <c r="NK1382" s="84" t="s">
        <v>5396</v>
      </c>
      <c r="OA1382" s="84" t="s">
        <v>5396</v>
      </c>
      <c r="OQ1382" s="84" t="s">
        <v>5396</v>
      </c>
      <c r="PG1382" s="84" t="s">
        <v>5396</v>
      </c>
      <c r="PW1382" s="84" t="s">
        <v>5396</v>
      </c>
      <c r="QM1382" s="84" t="s">
        <v>5396</v>
      </c>
      <c r="RC1382" s="84" t="s">
        <v>5396</v>
      </c>
      <c r="RS1382" s="84" t="s">
        <v>5396</v>
      </c>
      <c r="SI1382" s="84" t="s">
        <v>5396</v>
      </c>
      <c r="SY1382" s="84" t="s">
        <v>5396</v>
      </c>
      <c r="TO1382" s="84" t="s">
        <v>5396</v>
      </c>
      <c r="UE1382" s="84" t="s">
        <v>5396</v>
      </c>
      <c r="UU1382" s="84" t="s">
        <v>5396</v>
      </c>
      <c r="VK1382" s="84" t="s">
        <v>5396</v>
      </c>
      <c r="WA1382" s="84" t="s">
        <v>5396</v>
      </c>
      <c r="WQ1382" s="84" t="s">
        <v>5396</v>
      </c>
      <c r="XG1382" s="84" t="s">
        <v>5396</v>
      </c>
      <c r="XW1382" s="84" t="s">
        <v>5396</v>
      </c>
      <c r="YM1382" s="84" t="s">
        <v>5396</v>
      </c>
      <c r="ZC1382" s="84" t="s">
        <v>5396</v>
      </c>
      <c r="ZS1382" s="84" t="s">
        <v>5396</v>
      </c>
      <c r="AAI1382" s="84" t="s">
        <v>5396</v>
      </c>
      <c r="AAY1382" s="84" t="s">
        <v>5396</v>
      </c>
      <c r="ABO1382" s="84" t="s">
        <v>5396</v>
      </c>
      <c r="ACE1382" s="84" t="s">
        <v>5396</v>
      </c>
      <c r="ACU1382" s="84" t="s">
        <v>5396</v>
      </c>
      <c r="ADK1382" s="84" t="s">
        <v>5396</v>
      </c>
      <c r="AEA1382" s="84" t="s">
        <v>5396</v>
      </c>
      <c r="AEQ1382" s="84" t="s">
        <v>5396</v>
      </c>
      <c r="AFG1382" s="84" t="s">
        <v>5396</v>
      </c>
      <c r="AFW1382" s="84" t="s">
        <v>5396</v>
      </c>
      <c r="AGM1382" s="84" t="s">
        <v>5396</v>
      </c>
      <c r="AHC1382" s="84" t="s">
        <v>5396</v>
      </c>
      <c r="AHS1382" s="84" t="s">
        <v>5396</v>
      </c>
      <c r="AII1382" s="84" t="s">
        <v>5396</v>
      </c>
      <c r="AIY1382" s="84" t="s">
        <v>5396</v>
      </c>
      <c r="AJO1382" s="84" t="s">
        <v>5396</v>
      </c>
      <c r="AKE1382" s="84" t="s">
        <v>5396</v>
      </c>
      <c r="AKU1382" s="84" t="s">
        <v>5396</v>
      </c>
      <c r="ALK1382" s="84" t="s">
        <v>5396</v>
      </c>
      <c r="AMA1382" s="84" t="s">
        <v>5396</v>
      </c>
      <c r="AMQ1382" s="84" t="s">
        <v>5396</v>
      </c>
      <c r="ANG1382" s="84" t="s">
        <v>5396</v>
      </c>
      <c r="ANW1382" s="84" t="s">
        <v>5396</v>
      </c>
      <c r="AOM1382" s="84" t="s">
        <v>5396</v>
      </c>
      <c r="APC1382" s="84" t="s">
        <v>5396</v>
      </c>
      <c r="APS1382" s="84" t="s">
        <v>5396</v>
      </c>
      <c r="AQI1382" s="84" t="s">
        <v>5396</v>
      </c>
      <c r="AQY1382" s="84" t="s">
        <v>5396</v>
      </c>
      <c r="ARO1382" s="84" t="s">
        <v>5396</v>
      </c>
      <c r="ASE1382" s="84" t="s">
        <v>5396</v>
      </c>
      <c r="ASU1382" s="84" t="s">
        <v>5396</v>
      </c>
      <c r="ATK1382" s="84" t="s">
        <v>5396</v>
      </c>
      <c r="AUA1382" s="84" t="s">
        <v>5396</v>
      </c>
      <c r="AUQ1382" s="84" t="s">
        <v>5396</v>
      </c>
      <c r="AVG1382" s="84" t="s">
        <v>5396</v>
      </c>
      <c r="AVW1382" s="84" t="s">
        <v>5396</v>
      </c>
      <c r="AWM1382" s="84" t="s">
        <v>5396</v>
      </c>
      <c r="AXC1382" s="84" t="s">
        <v>5396</v>
      </c>
      <c r="AXS1382" s="84" t="s">
        <v>5396</v>
      </c>
      <c r="AYI1382" s="84" t="s">
        <v>5396</v>
      </c>
      <c r="AYY1382" s="84" t="s">
        <v>5396</v>
      </c>
      <c r="AZO1382" s="84" t="s">
        <v>5396</v>
      </c>
      <c r="BAE1382" s="84" t="s">
        <v>5396</v>
      </c>
      <c r="BAU1382" s="84" t="s">
        <v>5396</v>
      </c>
      <c r="BBK1382" s="84" t="s">
        <v>5396</v>
      </c>
      <c r="BCA1382" s="84" t="s">
        <v>5396</v>
      </c>
      <c r="BCQ1382" s="84" t="s">
        <v>5396</v>
      </c>
      <c r="BDG1382" s="84" t="s">
        <v>5396</v>
      </c>
      <c r="BDW1382" s="84" t="s">
        <v>5396</v>
      </c>
      <c r="BEM1382" s="84" t="s">
        <v>5396</v>
      </c>
      <c r="BFC1382" s="84" t="s">
        <v>5396</v>
      </c>
      <c r="BFS1382" s="84" t="s">
        <v>5396</v>
      </c>
      <c r="BGI1382" s="84" t="s">
        <v>5396</v>
      </c>
      <c r="BGY1382" s="84" t="s">
        <v>5396</v>
      </c>
      <c r="BHO1382" s="84" t="s">
        <v>5396</v>
      </c>
      <c r="BIE1382" s="84" t="s">
        <v>5396</v>
      </c>
      <c r="BIU1382" s="84" t="s">
        <v>5396</v>
      </c>
      <c r="BJK1382" s="84" t="s">
        <v>5396</v>
      </c>
      <c r="BKA1382" s="84" t="s">
        <v>5396</v>
      </c>
      <c r="BKQ1382" s="84" t="s">
        <v>5396</v>
      </c>
      <c r="BLG1382" s="84" t="s">
        <v>5396</v>
      </c>
      <c r="BLW1382" s="84" t="s">
        <v>5396</v>
      </c>
      <c r="BMM1382" s="84" t="s">
        <v>5396</v>
      </c>
      <c r="BNC1382" s="84" t="s">
        <v>5396</v>
      </c>
      <c r="BNS1382" s="84" t="s">
        <v>5396</v>
      </c>
      <c r="BOI1382" s="84" t="s">
        <v>5396</v>
      </c>
      <c r="BOY1382" s="84" t="s">
        <v>5396</v>
      </c>
      <c r="BPO1382" s="84" t="s">
        <v>5396</v>
      </c>
      <c r="BQE1382" s="84" t="s">
        <v>5396</v>
      </c>
      <c r="BQU1382" s="84" t="s">
        <v>5396</v>
      </c>
      <c r="BRK1382" s="84" t="s">
        <v>5396</v>
      </c>
      <c r="BSA1382" s="84" t="s">
        <v>5396</v>
      </c>
      <c r="BSQ1382" s="84" t="s">
        <v>5396</v>
      </c>
      <c r="BTG1382" s="84" t="s">
        <v>5396</v>
      </c>
      <c r="BTW1382" s="84" t="s">
        <v>5396</v>
      </c>
      <c r="BUM1382" s="84" t="s">
        <v>5396</v>
      </c>
      <c r="BVC1382" s="84" t="s">
        <v>5396</v>
      </c>
      <c r="BVS1382" s="84" t="s">
        <v>5396</v>
      </c>
      <c r="BWI1382" s="84" t="s">
        <v>5396</v>
      </c>
      <c r="BWY1382" s="84" t="s">
        <v>5396</v>
      </c>
      <c r="BXO1382" s="84" t="s">
        <v>5396</v>
      </c>
      <c r="BYE1382" s="84" t="s">
        <v>5396</v>
      </c>
      <c r="BYU1382" s="84" t="s">
        <v>5396</v>
      </c>
      <c r="BZK1382" s="84" t="s">
        <v>5396</v>
      </c>
      <c r="CAA1382" s="84" t="s">
        <v>5396</v>
      </c>
      <c r="CAQ1382" s="84" t="s">
        <v>5396</v>
      </c>
      <c r="CBG1382" s="84" t="s">
        <v>5396</v>
      </c>
      <c r="CBW1382" s="84" t="s">
        <v>5396</v>
      </c>
      <c r="CCM1382" s="84" t="s">
        <v>5396</v>
      </c>
      <c r="CDC1382" s="84" t="s">
        <v>5396</v>
      </c>
      <c r="CDS1382" s="84" t="s">
        <v>5396</v>
      </c>
      <c r="CEI1382" s="84" t="s">
        <v>5396</v>
      </c>
      <c r="CEY1382" s="84" t="s">
        <v>5396</v>
      </c>
      <c r="CFO1382" s="84" t="s">
        <v>5396</v>
      </c>
      <c r="CGE1382" s="84" t="s">
        <v>5396</v>
      </c>
      <c r="CGU1382" s="84" t="s">
        <v>5396</v>
      </c>
      <c r="CHK1382" s="84" t="s">
        <v>5396</v>
      </c>
      <c r="CIA1382" s="84" t="s">
        <v>5396</v>
      </c>
      <c r="CIQ1382" s="84" t="s">
        <v>5396</v>
      </c>
      <c r="CJG1382" s="84" t="s">
        <v>5396</v>
      </c>
      <c r="CJW1382" s="84" t="s">
        <v>5396</v>
      </c>
      <c r="CKM1382" s="84" t="s">
        <v>5396</v>
      </c>
      <c r="CLC1382" s="84" t="s">
        <v>5396</v>
      </c>
      <c r="CLS1382" s="84" t="s">
        <v>5396</v>
      </c>
      <c r="CMI1382" s="84" t="s">
        <v>5396</v>
      </c>
      <c r="CMY1382" s="84" t="s">
        <v>5396</v>
      </c>
      <c r="CNO1382" s="84" t="s">
        <v>5396</v>
      </c>
      <c r="COE1382" s="84" t="s">
        <v>5396</v>
      </c>
      <c r="COU1382" s="84" t="s">
        <v>5396</v>
      </c>
      <c r="CPK1382" s="84" t="s">
        <v>5396</v>
      </c>
      <c r="CQA1382" s="84" t="s">
        <v>5396</v>
      </c>
      <c r="CQQ1382" s="84" t="s">
        <v>5396</v>
      </c>
      <c r="CRG1382" s="84" t="s">
        <v>5396</v>
      </c>
      <c r="CRW1382" s="84" t="s">
        <v>5396</v>
      </c>
      <c r="CSM1382" s="84" t="s">
        <v>5396</v>
      </c>
      <c r="CTC1382" s="84" t="s">
        <v>5396</v>
      </c>
      <c r="CTS1382" s="84" t="s">
        <v>5396</v>
      </c>
      <c r="CUI1382" s="84" t="s">
        <v>5396</v>
      </c>
      <c r="CUY1382" s="84" t="s">
        <v>5396</v>
      </c>
      <c r="CVO1382" s="84" t="s">
        <v>5396</v>
      </c>
      <c r="CWE1382" s="84" t="s">
        <v>5396</v>
      </c>
      <c r="CWU1382" s="84" t="s">
        <v>5396</v>
      </c>
      <c r="CXK1382" s="84" t="s">
        <v>5396</v>
      </c>
      <c r="CYA1382" s="84" t="s">
        <v>5396</v>
      </c>
      <c r="CYQ1382" s="84" t="s">
        <v>5396</v>
      </c>
      <c r="CZG1382" s="84" t="s">
        <v>5396</v>
      </c>
      <c r="CZW1382" s="84" t="s">
        <v>5396</v>
      </c>
      <c r="DAM1382" s="84" t="s">
        <v>5396</v>
      </c>
      <c r="DBC1382" s="84" t="s">
        <v>5396</v>
      </c>
      <c r="DBS1382" s="84" t="s">
        <v>5396</v>
      </c>
      <c r="DCI1382" s="84" t="s">
        <v>5396</v>
      </c>
      <c r="DCY1382" s="84" t="s">
        <v>5396</v>
      </c>
      <c r="DDO1382" s="84" t="s">
        <v>5396</v>
      </c>
      <c r="DEE1382" s="84" t="s">
        <v>5396</v>
      </c>
      <c r="DEU1382" s="84" t="s">
        <v>5396</v>
      </c>
      <c r="DFK1382" s="84" t="s">
        <v>5396</v>
      </c>
      <c r="DGA1382" s="84" t="s">
        <v>5396</v>
      </c>
      <c r="DGQ1382" s="84" t="s">
        <v>5396</v>
      </c>
      <c r="DHG1382" s="84" t="s">
        <v>5396</v>
      </c>
      <c r="DHW1382" s="84" t="s">
        <v>5396</v>
      </c>
      <c r="DIM1382" s="84" t="s">
        <v>5396</v>
      </c>
      <c r="DJC1382" s="84" t="s">
        <v>5396</v>
      </c>
      <c r="DJS1382" s="84" t="s">
        <v>5396</v>
      </c>
      <c r="DKI1382" s="84" t="s">
        <v>5396</v>
      </c>
      <c r="DKY1382" s="84" t="s">
        <v>5396</v>
      </c>
      <c r="DLO1382" s="84" t="s">
        <v>5396</v>
      </c>
      <c r="DME1382" s="84" t="s">
        <v>5396</v>
      </c>
      <c r="DMU1382" s="84" t="s">
        <v>5396</v>
      </c>
      <c r="DNK1382" s="84" t="s">
        <v>5396</v>
      </c>
      <c r="DOA1382" s="84" t="s">
        <v>5396</v>
      </c>
      <c r="DOQ1382" s="84" t="s">
        <v>5396</v>
      </c>
      <c r="DPG1382" s="84" t="s">
        <v>5396</v>
      </c>
      <c r="DPW1382" s="84" t="s">
        <v>5396</v>
      </c>
      <c r="DQM1382" s="84" t="s">
        <v>5396</v>
      </c>
      <c r="DRC1382" s="84" t="s">
        <v>5396</v>
      </c>
      <c r="DRS1382" s="84" t="s">
        <v>5396</v>
      </c>
      <c r="DSI1382" s="84" t="s">
        <v>5396</v>
      </c>
      <c r="DSY1382" s="84" t="s">
        <v>5396</v>
      </c>
      <c r="DTO1382" s="84" t="s">
        <v>5396</v>
      </c>
      <c r="DUE1382" s="84" t="s">
        <v>5396</v>
      </c>
      <c r="DUU1382" s="84" t="s">
        <v>5396</v>
      </c>
      <c r="DVK1382" s="84" t="s">
        <v>5396</v>
      </c>
      <c r="DWA1382" s="84" t="s">
        <v>5396</v>
      </c>
      <c r="DWQ1382" s="84" t="s">
        <v>5396</v>
      </c>
      <c r="DXG1382" s="84" t="s">
        <v>5396</v>
      </c>
      <c r="DXW1382" s="84" t="s">
        <v>5396</v>
      </c>
      <c r="DYM1382" s="84" t="s">
        <v>5396</v>
      </c>
      <c r="DZC1382" s="84" t="s">
        <v>5396</v>
      </c>
      <c r="DZS1382" s="84" t="s">
        <v>5396</v>
      </c>
      <c r="EAI1382" s="84" t="s">
        <v>5396</v>
      </c>
      <c r="EAY1382" s="84" t="s">
        <v>5396</v>
      </c>
      <c r="EBO1382" s="84" t="s">
        <v>5396</v>
      </c>
      <c r="ECE1382" s="84" t="s">
        <v>5396</v>
      </c>
      <c r="ECU1382" s="84" t="s">
        <v>5396</v>
      </c>
      <c r="EDK1382" s="84" t="s">
        <v>5396</v>
      </c>
      <c r="EEA1382" s="84" t="s">
        <v>5396</v>
      </c>
      <c r="EEQ1382" s="84" t="s">
        <v>5396</v>
      </c>
      <c r="EFG1382" s="84" t="s">
        <v>5396</v>
      </c>
      <c r="EFW1382" s="84" t="s">
        <v>5396</v>
      </c>
      <c r="EGM1382" s="84" t="s">
        <v>5396</v>
      </c>
      <c r="EHC1382" s="84" t="s">
        <v>5396</v>
      </c>
      <c r="EHS1382" s="84" t="s">
        <v>5396</v>
      </c>
      <c r="EII1382" s="84" t="s">
        <v>5396</v>
      </c>
      <c r="EIY1382" s="84" t="s">
        <v>5396</v>
      </c>
      <c r="EJO1382" s="84" t="s">
        <v>5396</v>
      </c>
      <c r="EKE1382" s="84" t="s">
        <v>5396</v>
      </c>
      <c r="EKU1382" s="84" t="s">
        <v>5396</v>
      </c>
      <c r="ELK1382" s="84" t="s">
        <v>5396</v>
      </c>
      <c r="EMA1382" s="84" t="s">
        <v>5396</v>
      </c>
      <c r="EMQ1382" s="84" t="s">
        <v>5396</v>
      </c>
      <c r="ENG1382" s="84" t="s">
        <v>5396</v>
      </c>
      <c r="ENW1382" s="84" t="s">
        <v>5396</v>
      </c>
      <c r="EOM1382" s="84" t="s">
        <v>5396</v>
      </c>
      <c r="EPC1382" s="84" t="s">
        <v>5396</v>
      </c>
      <c r="EPS1382" s="84" t="s">
        <v>5396</v>
      </c>
      <c r="EQI1382" s="84" t="s">
        <v>5396</v>
      </c>
      <c r="EQY1382" s="84" t="s">
        <v>5396</v>
      </c>
      <c r="ERO1382" s="84" t="s">
        <v>5396</v>
      </c>
      <c r="ESE1382" s="84" t="s">
        <v>5396</v>
      </c>
      <c r="ESU1382" s="84" t="s">
        <v>5396</v>
      </c>
      <c r="ETK1382" s="84" t="s">
        <v>5396</v>
      </c>
      <c r="EUA1382" s="84" t="s">
        <v>5396</v>
      </c>
      <c r="EUQ1382" s="84" t="s">
        <v>5396</v>
      </c>
      <c r="EVG1382" s="84" t="s">
        <v>5396</v>
      </c>
      <c r="EVW1382" s="84" t="s">
        <v>5396</v>
      </c>
      <c r="EWM1382" s="84" t="s">
        <v>5396</v>
      </c>
      <c r="EXC1382" s="84" t="s">
        <v>5396</v>
      </c>
      <c r="EXS1382" s="84" t="s">
        <v>5396</v>
      </c>
      <c r="EYI1382" s="84" t="s">
        <v>5396</v>
      </c>
      <c r="EYY1382" s="84" t="s">
        <v>5396</v>
      </c>
      <c r="EZO1382" s="84" t="s">
        <v>5396</v>
      </c>
      <c r="FAE1382" s="84" t="s">
        <v>5396</v>
      </c>
      <c r="FAU1382" s="84" t="s">
        <v>5396</v>
      </c>
      <c r="FBK1382" s="84" t="s">
        <v>5396</v>
      </c>
      <c r="FCA1382" s="84" t="s">
        <v>5396</v>
      </c>
      <c r="FCQ1382" s="84" t="s">
        <v>5396</v>
      </c>
      <c r="FDG1382" s="84" t="s">
        <v>5396</v>
      </c>
      <c r="FDW1382" s="84" t="s">
        <v>5396</v>
      </c>
      <c r="FEM1382" s="84" t="s">
        <v>5396</v>
      </c>
      <c r="FFC1382" s="84" t="s">
        <v>5396</v>
      </c>
      <c r="FFS1382" s="84" t="s">
        <v>5396</v>
      </c>
      <c r="FGI1382" s="84" t="s">
        <v>5396</v>
      </c>
      <c r="FGY1382" s="84" t="s">
        <v>5396</v>
      </c>
      <c r="FHO1382" s="84" t="s">
        <v>5396</v>
      </c>
      <c r="FIE1382" s="84" t="s">
        <v>5396</v>
      </c>
      <c r="FIU1382" s="84" t="s">
        <v>5396</v>
      </c>
      <c r="FJK1382" s="84" t="s">
        <v>5396</v>
      </c>
      <c r="FKA1382" s="84" t="s">
        <v>5396</v>
      </c>
      <c r="FKQ1382" s="84" t="s">
        <v>5396</v>
      </c>
      <c r="FLG1382" s="84" t="s">
        <v>5396</v>
      </c>
      <c r="FLW1382" s="84" t="s">
        <v>5396</v>
      </c>
      <c r="FMM1382" s="84" t="s">
        <v>5396</v>
      </c>
      <c r="FNC1382" s="84" t="s">
        <v>5396</v>
      </c>
      <c r="FNS1382" s="84" t="s">
        <v>5396</v>
      </c>
      <c r="FOI1382" s="84" t="s">
        <v>5396</v>
      </c>
      <c r="FOY1382" s="84" t="s">
        <v>5396</v>
      </c>
      <c r="FPO1382" s="84" t="s">
        <v>5396</v>
      </c>
      <c r="FQE1382" s="84" t="s">
        <v>5396</v>
      </c>
      <c r="FQU1382" s="84" t="s">
        <v>5396</v>
      </c>
      <c r="FRK1382" s="84" t="s">
        <v>5396</v>
      </c>
      <c r="FSA1382" s="84" t="s">
        <v>5396</v>
      </c>
      <c r="FSQ1382" s="84" t="s">
        <v>5396</v>
      </c>
      <c r="FTG1382" s="84" t="s">
        <v>5396</v>
      </c>
      <c r="FTW1382" s="84" t="s">
        <v>5396</v>
      </c>
      <c r="FUM1382" s="84" t="s">
        <v>5396</v>
      </c>
      <c r="FVC1382" s="84" t="s">
        <v>5396</v>
      </c>
      <c r="FVS1382" s="84" t="s">
        <v>5396</v>
      </c>
      <c r="FWI1382" s="84" t="s">
        <v>5396</v>
      </c>
      <c r="FWY1382" s="84" t="s">
        <v>5396</v>
      </c>
      <c r="FXO1382" s="84" t="s">
        <v>5396</v>
      </c>
      <c r="FYE1382" s="84" t="s">
        <v>5396</v>
      </c>
      <c r="FYU1382" s="84" t="s">
        <v>5396</v>
      </c>
      <c r="FZK1382" s="84" t="s">
        <v>5396</v>
      </c>
      <c r="GAA1382" s="84" t="s">
        <v>5396</v>
      </c>
      <c r="GAQ1382" s="84" t="s">
        <v>5396</v>
      </c>
      <c r="GBG1382" s="84" t="s">
        <v>5396</v>
      </c>
      <c r="GBW1382" s="84" t="s">
        <v>5396</v>
      </c>
      <c r="GCM1382" s="84" t="s">
        <v>5396</v>
      </c>
      <c r="GDC1382" s="84" t="s">
        <v>5396</v>
      </c>
      <c r="GDS1382" s="84" t="s">
        <v>5396</v>
      </c>
      <c r="GEI1382" s="84" t="s">
        <v>5396</v>
      </c>
      <c r="GEY1382" s="84" t="s">
        <v>5396</v>
      </c>
      <c r="GFO1382" s="84" t="s">
        <v>5396</v>
      </c>
      <c r="GGE1382" s="84" t="s">
        <v>5396</v>
      </c>
      <c r="GGU1382" s="84" t="s">
        <v>5396</v>
      </c>
      <c r="GHK1382" s="84" t="s">
        <v>5396</v>
      </c>
      <c r="GIA1382" s="84" t="s">
        <v>5396</v>
      </c>
      <c r="GIQ1382" s="84" t="s">
        <v>5396</v>
      </c>
      <c r="GJG1382" s="84" t="s">
        <v>5396</v>
      </c>
      <c r="GJW1382" s="84" t="s">
        <v>5396</v>
      </c>
      <c r="GKM1382" s="84" t="s">
        <v>5396</v>
      </c>
      <c r="GLC1382" s="84" t="s">
        <v>5396</v>
      </c>
      <c r="GLS1382" s="84" t="s">
        <v>5396</v>
      </c>
      <c r="GMI1382" s="84" t="s">
        <v>5396</v>
      </c>
      <c r="GMY1382" s="84" t="s">
        <v>5396</v>
      </c>
      <c r="GNO1382" s="84" t="s">
        <v>5396</v>
      </c>
      <c r="GOE1382" s="84" t="s">
        <v>5396</v>
      </c>
      <c r="GOU1382" s="84" t="s">
        <v>5396</v>
      </c>
      <c r="GPK1382" s="84" t="s">
        <v>5396</v>
      </c>
      <c r="GQA1382" s="84" t="s">
        <v>5396</v>
      </c>
      <c r="GQQ1382" s="84" t="s">
        <v>5396</v>
      </c>
      <c r="GRG1382" s="84" t="s">
        <v>5396</v>
      </c>
      <c r="GRW1382" s="84" t="s">
        <v>5396</v>
      </c>
      <c r="GSM1382" s="84" t="s">
        <v>5396</v>
      </c>
      <c r="GTC1382" s="84" t="s">
        <v>5396</v>
      </c>
      <c r="GTS1382" s="84" t="s">
        <v>5396</v>
      </c>
      <c r="GUI1382" s="84" t="s">
        <v>5396</v>
      </c>
      <c r="GUY1382" s="84" t="s">
        <v>5396</v>
      </c>
      <c r="GVO1382" s="84" t="s">
        <v>5396</v>
      </c>
      <c r="GWE1382" s="84" t="s">
        <v>5396</v>
      </c>
      <c r="GWU1382" s="84" t="s">
        <v>5396</v>
      </c>
      <c r="GXK1382" s="84" t="s">
        <v>5396</v>
      </c>
      <c r="GYA1382" s="84" t="s">
        <v>5396</v>
      </c>
      <c r="GYQ1382" s="84" t="s">
        <v>5396</v>
      </c>
      <c r="GZG1382" s="84" t="s">
        <v>5396</v>
      </c>
      <c r="GZW1382" s="84" t="s">
        <v>5396</v>
      </c>
      <c r="HAM1382" s="84" t="s">
        <v>5396</v>
      </c>
      <c r="HBC1382" s="84" t="s">
        <v>5396</v>
      </c>
      <c r="HBS1382" s="84" t="s">
        <v>5396</v>
      </c>
      <c r="HCI1382" s="84" t="s">
        <v>5396</v>
      </c>
      <c r="HCY1382" s="84" t="s">
        <v>5396</v>
      </c>
      <c r="HDO1382" s="84" t="s">
        <v>5396</v>
      </c>
      <c r="HEE1382" s="84" t="s">
        <v>5396</v>
      </c>
      <c r="HEU1382" s="84" t="s">
        <v>5396</v>
      </c>
      <c r="HFK1382" s="84" t="s">
        <v>5396</v>
      </c>
      <c r="HGA1382" s="84" t="s">
        <v>5396</v>
      </c>
      <c r="HGQ1382" s="84" t="s">
        <v>5396</v>
      </c>
      <c r="HHG1382" s="84" t="s">
        <v>5396</v>
      </c>
      <c r="HHW1382" s="84" t="s">
        <v>5396</v>
      </c>
      <c r="HIM1382" s="84" t="s">
        <v>5396</v>
      </c>
      <c r="HJC1382" s="84" t="s">
        <v>5396</v>
      </c>
      <c r="HJS1382" s="84" t="s">
        <v>5396</v>
      </c>
      <c r="HKI1382" s="84" t="s">
        <v>5396</v>
      </c>
      <c r="HKY1382" s="84" t="s">
        <v>5396</v>
      </c>
      <c r="HLO1382" s="84" t="s">
        <v>5396</v>
      </c>
      <c r="HME1382" s="84" t="s">
        <v>5396</v>
      </c>
      <c r="HMU1382" s="84" t="s">
        <v>5396</v>
      </c>
      <c r="HNK1382" s="84" t="s">
        <v>5396</v>
      </c>
      <c r="HOA1382" s="84" t="s">
        <v>5396</v>
      </c>
      <c r="HOQ1382" s="84" t="s">
        <v>5396</v>
      </c>
      <c r="HPG1382" s="84" t="s">
        <v>5396</v>
      </c>
      <c r="HPW1382" s="84" t="s">
        <v>5396</v>
      </c>
      <c r="HQM1382" s="84" t="s">
        <v>5396</v>
      </c>
      <c r="HRC1382" s="84" t="s">
        <v>5396</v>
      </c>
      <c r="HRS1382" s="84" t="s">
        <v>5396</v>
      </c>
      <c r="HSI1382" s="84" t="s">
        <v>5396</v>
      </c>
      <c r="HSY1382" s="84" t="s">
        <v>5396</v>
      </c>
      <c r="HTO1382" s="84" t="s">
        <v>5396</v>
      </c>
      <c r="HUE1382" s="84" t="s">
        <v>5396</v>
      </c>
      <c r="HUU1382" s="84" t="s">
        <v>5396</v>
      </c>
      <c r="HVK1382" s="84" t="s">
        <v>5396</v>
      </c>
      <c r="HWA1382" s="84" t="s">
        <v>5396</v>
      </c>
      <c r="HWQ1382" s="84" t="s">
        <v>5396</v>
      </c>
      <c r="HXG1382" s="84" t="s">
        <v>5396</v>
      </c>
      <c r="HXW1382" s="84" t="s">
        <v>5396</v>
      </c>
      <c r="HYM1382" s="84" t="s">
        <v>5396</v>
      </c>
      <c r="HZC1382" s="84" t="s">
        <v>5396</v>
      </c>
      <c r="HZS1382" s="84" t="s">
        <v>5396</v>
      </c>
      <c r="IAI1382" s="84" t="s">
        <v>5396</v>
      </c>
      <c r="IAY1382" s="84" t="s">
        <v>5396</v>
      </c>
      <c r="IBO1382" s="84" t="s">
        <v>5396</v>
      </c>
      <c r="ICE1382" s="84" t="s">
        <v>5396</v>
      </c>
      <c r="ICU1382" s="84" t="s">
        <v>5396</v>
      </c>
      <c r="IDK1382" s="84" t="s">
        <v>5396</v>
      </c>
      <c r="IEA1382" s="84" t="s">
        <v>5396</v>
      </c>
      <c r="IEQ1382" s="84" t="s">
        <v>5396</v>
      </c>
      <c r="IFG1382" s="84" t="s">
        <v>5396</v>
      </c>
      <c r="IFW1382" s="84" t="s">
        <v>5396</v>
      </c>
      <c r="IGM1382" s="84" t="s">
        <v>5396</v>
      </c>
      <c r="IHC1382" s="84" t="s">
        <v>5396</v>
      </c>
      <c r="IHS1382" s="84" t="s">
        <v>5396</v>
      </c>
      <c r="III1382" s="84" t="s">
        <v>5396</v>
      </c>
      <c r="IIY1382" s="84" t="s">
        <v>5396</v>
      </c>
      <c r="IJO1382" s="84" t="s">
        <v>5396</v>
      </c>
      <c r="IKE1382" s="84" t="s">
        <v>5396</v>
      </c>
      <c r="IKU1382" s="84" t="s">
        <v>5396</v>
      </c>
      <c r="ILK1382" s="84" t="s">
        <v>5396</v>
      </c>
      <c r="IMA1382" s="84" t="s">
        <v>5396</v>
      </c>
      <c r="IMQ1382" s="84" t="s">
        <v>5396</v>
      </c>
      <c r="ING1382" s="84" t="s">
        <v>5396</v>
      </c>
      <c r="INW1382" s="84" t="s">
        <v>5396</v>
      </c>
      <c r="IOM1382" s="84" t="s">
        <v>5396</v>
      </c>
      <c r="IPC1382" s="84" t="s">
        <v>5396</v>
      </c>
      <c r="IPS1382" s="84" t="s">
        <v>5396</v>
      </c>
      <c r="IQI1382" s="84" t="s">
        <v>5396</v>
      </c>
      <c r="IQY1382" s="84" t="s">
        <v>5396</v>
      </c>
      <c r="IRO1382" s="84" t="s">
        <v>5396</v>
      </c>
      <c r="ISE1382" s="84" t="s">
        <v>5396</v>
      </c>
      <c r="ISU1382" s="84" t="s">
        <v>5396</v>
      </c>
      <c r="ITK1382" s="84" t="s">
        <v>5396</v>
      </c>
      <c r="IUA1382" s="84" t="s">
        <v>5396</v>
      </c>
      <c r="IUQ1382" s="84" t="s">
        <v>5396</v>
      </c>
      <c r="IVG1382" s="84" t="s">
        <v>5396</v>
      </c>
      <c r="IVW1382" s="84" t="s">
        <v>5396</v>
      </c>
      <c r="IWM1382" s="84" t="s">
        <v>5396</v>
      </c>
      <c r="IXC1382" s="84" t="s">
        <v>5396</v>
      </c>
      <c r="IXS1382" s="84" t="s">
        <v>5396</v>
      </c>
      <c r="IYI1382" s="84" t="s">
        <v>5396</v>
      </c>
      <c r="IYY1382" s="84" t="s">
        <v>5396</v>
      </c>
      <c r="IZO1382" s="84" t="s">
        <v>5396</v>
      </c>
      <c r="JAE1382" s="84" t="s">
        <v>5396</v>
      </c>
      <c r="JAU1382" s="84" t="s">
        <v>5396</v>
      </c>
      <c r="JBK1382" s="84" t="s">
        <v>5396</v>
      </c>
      <c r="JCA1382" s="84" t="s">
        <v>5396</v>
      </c>
      <c r="JCQ1382" s="84" t="s">
        <v>5396</v>
      </c>
      <c r="JDG1382" s="84" t="s">
        <v>5396</v>
      </c>
      <c r="JDW1382" s="84" t="s">
        <v>5396</v>
      </c>
      <c r="JEM1382" s="84" t="s">
        <v>5396</v>
      </c>
      <c r="JFC1382" s="84" t="s">
        <v>5396</v>
      </c>
      <c r="JFS1382" s="84" t="s">
        <v>5396</v>
      </c>
      <c r="JGI1382" s="84" t="s">
        <v>5396</v>
      </c>
      <c r="JGY1382" s="84" t="s">
        <v>5396</v>
      </c>
      <c r="JHO1382" s="84" t="s">
        <v>5396</v>
      </c>
      <c r="JIE1382" s="84" t="s">
        <v>5396</v>
      </c>
      <c r="JIU1382" s="84" t="s">
        <v>5396</v>
      </c>
      <c r="JJK1382" s="84" t="s">
        <v>5396</v>
      </c>
      <c r="JKA1382" s="84" t="s">
        <v>5396</v>
      </c>
      <c r="JKQ1382" s="84" t="s">
        <v>5396</v>
      </c>
      <c r="JLG1382" s="84" t="s">
        <v>5396</v>
      </c>
      <c r="JLW1382" s="84" t="s">
        <v>5396</v>
      </c>
      <c r="JMM1382" s="84" t="s">
        <v>5396</v>
      </c>
      <c r="JNC1382" s="84" t="s">
        <v>5396</v>
      </c>
      <c r="JNS1382" s="84" t="s">
        <v>5396</v>
      </c>
      <c r="JOI1382" s="84" t="s">
        <v>5396</v>
      </c>
      <c r="JOY1382" s="84" t="s">
        <v>5396</v>
      </c>
      <c r="JPO1382" s="84" t="s">
        <v>5396</v>
      </c>
      <c r="JQE1382" s="84" t="s">
        <v>5396</v>
      </c>
      <c r="JQU1382" s="84" t="s">
        <v>5396</v>
      </c>
      <c r="JRK1382" s="84" t="s">
        <v>5396</v>
      </c>
      <c r="JSA1382" s="84" t="s">
        <v>5396</v>
      </c>
      <c r="JSQ1382" s="84" t="s">
        <v>5396</v>
      </c>
      <c r="JTG1382" s="84" t="s">
        <v>5396</v>
      </c>
      <c r="JTW1382" s="84" t="s">
        <v>5396</v>
      </c>
      <c r="JUM1382" s="84" t="s">
        <v>5396</v>
      </c>
      <c r="JVC1382" s="84" t="s">
        <v>5396</v>
      </c>
      <c r="JVS1382" s="84" t="s">
        <v>5396</v>
      </c>
      <c r="JWI1382" s="84" t="s">
        <v>5396</v>
      </c>
      <c r="JWY1382" s="84" t="s">
        <v>5396</v>
      </c>
      <c r="JXO1382" s="84" t="s">
        <v>5396</v>
      </c>
      <c r="JYE1382" s="84" t="s">
        <v>5396</v>
      </c>
      <c r="JYU1382" s="84" t="s">
        <v>5396</v>
      </c>
      <c r="JZK1382" s="84" t="s">
        <v>5396</v>
      </c>
      <c r="KAA1382" s="84" t="s">
        <v>5396</v>
      </c>
      <c r="KAQ1382" s="84" t="s">
        <v>5396</v>
      </c>
      <c r="KBG1382" s="84" t="s">
        <v>5396</v>
      </c>
      <c r="KBW1382" s="84" t="s">
        <v>5396</v>
      </c>
      <c r="KCM1382" s="84" t="s">
        <v>5396</v>
      </c>
      <c r="KDC1382" s="84" t="s">
        <v>5396</v>
      </c>
      <c r="KDS1382" s="84" t="s">
        <v>5396</v>
      </c>
      <c r="KEI1382" s="84" t="s">
        <v>5396</v>
      </c>
      <c r="KEY1382" s="84" t="s">
        <v>5396</v>
      </c>
      <c r="KFO1382" s="84" t="s">
        <v>5396</v>
      </c>
      <c r="KGE1382" s="84" t="s">
        <v>5396</v>
      </c>
      <c r="KGU1382" s="84" t="s">
        <v>5396</v>
      </c>
      <c r="KHK1382" s="84" t="s">
        <v>5396</v>
      </c>
      <c r="KIA1382" s="84" t="s">
        <v>5396</v>
      </c>
      <c r="KIQ1382" s="84" t="s">
        <v>5396</v>
      </c>
      <c r="KJG1382" s="84" t="s">
        <v>5396</v>
      </c>
      <c r="KJW1382" s="84" t="s">
        <v>5396</v>
      </c>
      <c r="KKM1382" s="84" t="s">
        <v>5396</v>
      </c>
      <c r="KLC1382" s="84" t="s">
        <v>5396</v>
      </c>
      <c r="KLS1382" s="84" t="s">
        <v>5396</v>
      </c>
      <c r="KMI1382" s="84" t="s">
        <v>5396</v>
      </c>
      <c r="KMY1382" s="84" t="s">
        <v>5396</v>
      </c>
      <c r="KNO1382" s="84" t="s">
        <v>5396</v>
      </c>
      <c r="KOE1382" s="84" t="s">
        <v>5396</v>
      </c>
      <c r="KOU1382" s="84" t="s">
        <v>5396</v>
      </c>
      <c r="KPK1382" s="84" t="s">
        <v>5396</v>
      </c>
      <c r="KQA1382" s="84" t="s">
        <v>5396</v>
      </c>
      <c r="KQQ1382" s="84" t="s">
        <v>5396</v>
      </c>
      <c r="KRG1382" s="84" t="s">
        <v>5396</v>
      </c>
      <c r="KRW1382" s="84" t="s">
        <v>5396</v>
      </c>
      <c r="KSM1382" s="84" t="s">
        <v>5396</v>
      </c>
      <c r="KTC1382" s="84" t="s">
        <v>5396</v>
      </c>
      <c r="KTS1382" s="84" t="s">
        <v>5396</v>
      </c>
      <c r="KUI1382" s="84" t="s">
        <v>5396</v>
      </c>
      <c r="KUY1382" s="84" t="s">
        <v>5396</v>
      </c>
      <c r="KVO1382" s="84" t="s">
        <v>5396</v>
      </c>
      <c r="KWE1382" s="84" t="s">
        <v>5396</v>
      </c>
      <c r="KWU1382" s="84" t="s">
        <v>5396</v>
      </c>
      <c r="KXK1382" s="84" t="s">
        <v>5396</v>
      </c>
      <c r="KYA1382" s="84" t="s">
        <v>5396</v>
      </c>
      <c r="KYQ1382" s="84" t="s">
        <v>5396</v>
      </c>
      <c r="KZG1382" s="84" t="s">
        <v>5396</v>
      </c>
      <c r="KZW1382" s="84" t="s">
        <v>5396</v>
      </c>
      <c r="LAM1382" s="84" t="s">
        <v>5396</v>
      </c>
      <c r="LBC1382" s="84" t="s">
        <v>5396</v>
      </c>
      <c r="LBS1382" s="84" t="s">
        <v>5396</v>
      </c>
      <c r="LCI1382" s="84" t="s">
        <v>5396</v>
      </c>
      <c r="LCY1382" s="84" t="s">
        <v>5396</v>
      </c>
      <c r="LDO1382" s="84" t="s">
        <v>5396</v>
      </c>
      <c r="LEE1382" s="84" t="s">
        <v>5396</v>
      </c>
      <c r="LEU1382" s="84" t="s">
        <v>5396</v>
      </c>
      <c r="LFK1382" s="84" t="s">
        <v>5396</v>
      </c>
      <c r="LGA1382" s="84" t="s">
        <v>5396</v>
      </c>
      <c r="LGQ1382" s="84" t="s">
        <v>5396</v>
      </c>
      <c r="LHG1382" s="84" t="s">
        <v>5396</v>
      </c>
      <c r="LHW1382" s="84" t="s">
        <v>5396</v>
      </c>
      <c r="LIM1382" s="84" t="s">
        <v>5396</v>
      </c>
      <c r="LJC1382" s="84" t="s">
        <v>5396</v>
      </c>
      <c r="LJS1382" s="84" t="s">
        <v>5396</v>
      </c>
      <c r="LKI1382" s="84" t="s">
        <v>5396</v>
      </c>
      <c r="LKY1382" s="84" t="s">
        <v>5396</v>
      </c>
      <c r="LLO1382" s="84" t="s">
        <v>5396</v>
      </c>
      <c r="LME1382" s="84" t="s">
        <v>5396</v>
      </c>
      <c r="LMU1382" s="84" t="s">
        <v>5396</v>
      </c>
      <c r="LNK1382" s="84" t="s">
        <v>5396</v>
      </c>
      <c r="LOA1382" s="84" t="s">
        <v>5396</v>
      </c>
      <c r="LOQ1382" s="84" t="s">
        <v>5396</v>
      </c>
      <c r="LPG1382" s="84" t="s">
        <v>5396</v>
      </c>
      <c r="LPW1382" s="84" t="s">
        <v>5396</v>
      </c>
      <c r="LQM1382" s="84" t="s">
        <v>5396</v>
      </c>
      <c r="LRC1382" s="84" t="s">
        <v>5396</v>
      </c>
      <c r="LRS1382" s="84" t="s">
        <v>5396</v>
      </c>
      <c r="LSI1382" s="84" t="s">
        <v>5396</v>
      </c>
      <c r="LSY1382" s="84" t="s">
        <v>5396</v>
      </c>
      <c r="LTO1382" s="84" t="s">
        <v>5396</v>
      </c>
      <c r="LUE1382" s="84" t="s">
        <v>5396</v>
      </c>
      <c r="LUU1382" s="84" t="s">
        <v>5396</v>
      </c>
      <c r="LVK1382" s="84" t="s">
        <v>5396</v>
      </c>
      <c r="LWA1382" s="84" t="s">
        <v>5396</v>
      </c>
      <c r="LWQ1382" s="84" t="s">
        <v>5396</v>
      </c>
      <c r="LXG1382" s="84" t="s">
        <v>5396</v>
      </c>
      <c r="LXW1382" s="84" t="s">
        <v>5396</v>
      </c>
      <c r="LYM1382" s="84" t="s">
        <v>5396</v>
      </c>
      <c r="LZC1382" s="84" t="s">
        <v>5396</v>
      </c>
      <c r="LZS1382" s="84" t="s">
        <v>5396</v>
      </c>
      <c r="MAI1382" s="84" t="s">
        <v>5396</v>
      </c>
      <c r="MAY1382" s="84" t="s">
        <v>5396</v>
      </c>
      <c r="MBO1382" s="84" t="s">
        <v>5396</v>
      </c>
      <c r="MCE1382" s="84" t="s">
        <v>5396</v>
      </c>
      <c r="MCU1382" s="84" t="s">
        <v>5396</v>
      </c>
      <c r="MDK1382" s="84" t="s">
        <v>5396</v>
      </c>
      <c r="MEA1382" s="84" t="s">
        <v>5396</v>
      </c>
      <c r="MEQ1382" s="84" t="s">
        <v>5396</v>
      </c>
      <c r="MFG1382" s="84" t="s">
        <v>5396</v>
      </c>
      <c r="MFW1382" s="84" t="s">
        <v>5396</v>
      </c>
      <c r="MGM1382" s="84" t="s">
        <v>5396</v>
      </c>
      <c r="MHC1382" s="84" t="s">
        <v>5396</v>
      </c>
      <c r="MHS1382" s="84" t="s">
        <v>5396</v>
      </c>
      <c r="MII1382" s="84" t="s">
        <v>5396</v>
      </c>
      <c r="MIY1382" s="84" t="s">
        <v>5396</v>
      </c>
      <c r="MJO1382" s="84" t="s">
        <v>5396</v>
      </c>
      <c r="MKE1382" s="84" t="s">
        <v>5396</v>
      </c>
      <c r="MKU1382" s="84" t="s">
        <v>5396</v>
      </c>
      <c r="MLK1382" s="84" t="s">
        <v>5396</v>
      </c>
      <c r="MMA1382" s="84" t="s">
        <v>5396</v>
      </c>
      <c r="MMQ1382" s="84" t="s">
        <v>5396</v>
      </c>
      <c r="MNG1382" s="84" t="s">
        <v>5396</v>
      </c>
      <c r="MNW1382" s="84" t="s">
        <v>5396</v>
      </c>
      <c r="MOM1382" s="84" t="s">
        <v>5396</v>
      </c>
      <c r="MPC1382" s="84" t="s">
        <v>5396</v>
      </c>
      <c r="MPS1382" s="84" t="s">
        <v>5396</v>
      </c>
      <c r="MQI1382" s="84" t="s">
        <v>5396</v>
      </c>
      <c r="MQY1382" s="84" t="s">
        <v>5396</v>
      </c>
      <c r="MRO1382" s="84" t="s">
        <v>5396</v>
      </c>
      <c r="MSE1382" s="84" t="s">
        <v>5396</v>
      </c>
      <c r="MSU1382" s="84" t="s">
        <v>5396</v>
      </c>
      <c r="MTK1382" s="84" t="s">
        <v>5396</v>
      </c>
      <c r="MUA1382" s="84" t="s">
        <v>5396</v>
      </c>
      <c r="MUQ1382" s="84" t="s">
        <v>5396</v>
      </c>
      <c r="MVG1382" s="84" t="s">
        <v>5396</v>
      </c>
      <c r="MVW1382" s="84" t="s">
        <v>5396</v>
      </c>
      <c r="MWM1382" s="84" t="s">
        <v>5396</v>
      </c>
      <c r="MXC1382" s="84" t="s">
        <v>5396</v>
      </c>
      <c r="MXS1382" s="84" t="s">
        <v>5396</v>
      </c>
      <c r="MYI1382" s="84" t="s">
        <v>5396</v>
      </c>
      <c r="MYY1382" s="84" t="s">
        <v>5396</v>
      </c>
      <c r="MZO1382" s="84" t="s">
        <v>5396</v>
      </c>
      <c r="NAE1382" s="84" t="s">
        <v>5396</v>
      </c>
      <c r="NAU1382" s="84" t="s">
        <v>5396</v>
      </c>
      <c r="NBK1382" s="84" t="s">
        <v>5396</v>
      </c>
      <c r="NCA1382" s="84" t="s">
        <v>5396</v>
      </c>
      <c r="NCQ1382" s="84" t="s">
        <v>5396</v>
      </c>
      <c r="NDG1382" s="84" t="s">
        <v>5396</v>
      </c>
      <c r="NDW1382" s="84" t="s">
        <v>5396</v>
      </c>
      <c r="NEM1382" s="84" t="s">
        <v>5396</v>
      </c>
      <c r="NFC1382" s="84" t="s">
        <v>5396</v>
      </c>
      <c r="NFS1382" s="84" t="s">
        <v>5396</v>
      </c>
      <c r="NGI1382" s="84" t="s">
        <v>5396</v>
      </c>
      <c r="NGY1382" s="84" t="s">
        <v>5396</v>
      </c>
      <c r="NHO1382" s="84" t="s">
        <v>5396</v>
      </c>
      <c r="NIE1382" s="84" t="s">
        <v>5396</v>
      </c>
      <c r="NIU1382" s="84" t="s">
        <v>5396</v>
      </c>
      <c r="NJK1382" s="84" t="s">
        <v>5396</v>
      </c>
      <c r="NKA1382" s="84" t="s">
        <v>5396</v>
      </c>
      <c r="NKQ1382" s="84" t="s">
        <v>5396</v>
      </c>
      <c r="NLG1382" s="84" t="s">
        <v>5396</v>
      </c>
      <c r="NLW1382" s="84" t="s">
        <v>5396</v>
      </c>
      <c r="NMM1382" s="84" t="s">
        <v>5396</v>
      </c>
      <c r="NNC1382" s="84" t="s">
        <v>5396</v>
      </c>
      <c r="NNS1382" s="84" t="s">
        <v>5396</v>
      </c>
      <c r="NOI1382" s="84" t="s">
        <v>5396</v>
      </c>
      <c r="NOY1382" s="84" t="s">
        <v>5396</v>
      </c>
      <c r="NPO1382" s="84" t="s">
        <v>5396</v>
      </c>
      <c r="NQE1382" s="84" t="s">
        <v>5396</v>
      </c>
      <c r="NQU1382" s="84" t="s">
        <v>5396</v>
      </c>
      <c r="NRK1382" s="84" t="s">
        <v>5396</v>
      </c>
      <c r="NSA1382" s="84" t="s">
        <v>5396</v>
      </c>
      <c r="NSQ1382" s="84" t="s">
        <v>5396</v>
      </c>
      <c r="NTG1382" s="84" t="s">
        <v>5396</v>
      </c>
      <c r="NTW1382" s="84" t="s">
        <v>5396</v>
      </c>
      <c r="NUM1382" s="84" t="s">
        <v>5396</v>
      </c>
      <c r="NVC1382" s="84" t="s">
        <v>5396</v>
      </c>
      <c r="NVS1382" s="84" t="s">
        <v>5396</v>
      </c>
      <c r="NWI1382" s="84" t="s">
        <v>5396</v>
      </c>
      <c r="NWY1382" s="84" t="s">
        <v>5396</v>
      </c>
      <c r="NXO1382" s="84" t="s">
        <v>5396</v>
      </c>
      <c r="NYE1382" s="84" t="s">
        <v>5396</v>
      </c>
      <c r="NYU1382" s="84" t="s">
        <v>5396</v>
      </c>
      <c r="NZK1382" s="84" t="s">
        <v>5396</v>
      </c>
      <c r="OAA1382" s="84" t="s">
        <v>5396</v>
      </c>
      <c r="OAQ1382" s="84" t="s">
        <v>5396</v>
      </c>
      <c r="OBG1382" s="84" t="s">
        <v>5396</v>
      </c>
      <c r="OBW1382" s="84" t="s">
        <v>5396</v>
      </c>
      <c r="OCM1382" s="84" t="s">
        <v>5396</v>
      </c>
      <c r="ODC1382" s="84" t="s">
        <v>5396</v>
      </c>
      <c r="ODS1382" s="84" t="s">
        <v>5396</v>
      </c>
      <c r="OEI1382" s="84" t="s">
        <v>5396</v>
      </c>
      <c r="OEY1382" s="84" t="s">
        <v>5396</v>
      </c>
      <c r="OFO1382" s="84" t="s">
        <v>5396</v>
      </c>
      <c r="OGE1382" s="84" t="s">
        <v>5396</v>
      </c>
      <c r="OGU1382" s="84" t="s">
        <v>5396</v>
      </c>
      <c r="OHK1382" s="84" t="s">
        <v>5396</v>
      </c>
      <c r="OIA1382" s="84" t="s">
        <v>5396</v>
      </c>
      <c r="OIQ1382" s="84" t="s">
        <v>5396</v>
      </c>
      <c r="OJG1382" s="84" t="s">
        <v>5396</v>
      </c>
      <c r="OJW1382" s="84" t="s">
        <v>5396</v>
      </c>
      <c r="OKM1382" s="84" t="s">
        <v>5396</v>
      </c>
      <c r="OLC1382" s="84" t="s">
        <v>5396</v>
      </c>
      <c r="OLS1382" s="84" t="s">
        <v>5396</v>
      </c>
      <c r="OMI1382" s="84" t="s">
        <v>5396</v>
      </c>
      <c r="OMY1382" s="84" t="s">
        <v>5396</v>
      </c>
      <c r="ONO1382" s="84" t="s">
        <v>5396</v>
      </c>
      <c r="OOE1382" s="84" t="s">
        <v>5396</v>
      </c>
      <c r="OOU1382" s="84" t="s">
        <v>5396</v>
      </c>
      <c r="OPK1382" s="84" t="s">
        <v>5396</v>
      </c>
      <c r="OQA1382" s="84" t="s">
        <v>5396</v>
      </c>
      <c r="OQQ1382" s="84" t="s">
        <v>5396</v>
      </c>
      <c r="ORG1382" s="84" t="s">
        <v>5396</v>
      </c>
      <c r="ORW1382" s="84" t="s">
        <v>5396</v>
      </c>
      <c r="OSM1382" s="84" t="s">
        <v>5396</v>
      </c>
      <c r="OTC1382" s="84" t="s">
        <v>5396</v>
      </c>
      <c r="OTS1382" s="84" t="s">
        <v>5396</v>
      </c>
      <c r="OUI1382" s="84" t="s">
        <v>5396</v>
      </c>
      <c r="OUY1382" s="84" t="s">
        <v>5396</v>
      </c>
      <c r="OVO1382" s="84" t="s">
        <v>5396</v>
      </c>
      <c r="OWE1382" s="84" t="s">
        <v>5396</v>
      </c>
      <c r="OWU1382" s="84" t="s">
        <v>5396</v>
      </c>
      <c r="OXK1382" s="84" t="s">
        <v>5396</v>
      </c>
      <c r="OYA1382" s="84" t="s">
        <v>5396</v>
      </c>
      <c r="OYQ1382" s="84" t="s">
        <v>5396</v>
      </c>
      <c r="OZG1382" s="84" t="s">
        <v>5396</v>
      </c>
      <c r="OZW1382" s="84" t="s">
        <v>5396</v>
      </c>
      <c r="PAM1382" s="84" t="s">
        <v>5396</v>
      </c>
      <c r="PBC1382" s="84" t="s">
        <v>5396</v>
      </c>
      <c r="PBS1382" s="84" t="s">
        <v>5396</v>
      </c>
      <c r="PCI1382" s="84" t="s">
        <v>5396</v>
      </c>
      <c r="PCY1382" s="84" t="s">
        <v>5396</v>
      </c>
      <c r="PDO1382" s="84" t="s">
        <v>5396</v>
      </c>
      <c r="PEE1382" s="84" t="s">
        <v>5396</v>
      </c>
      <c r="PEU1382" s="84" t="s">
        <v>5396</v>
      </c>
      <c r="PFK1382" s="84" t="s">
        <v>5396</v>
      </c>
      <c r="PGA1382" s="84" t="s">
        <v>5396</v>
      </c>
      <c r="PGQ1382" s="84" t="s">
        <v>5396</v>
      </c>
      <c r="PHG1382" s="84" t="s">
        <v>5396</v>
      </c>
      <c r="PHW1382" s="84" t="s">
        <v>5396</v>
      </c>
      <c r="PIM1382" s="84" t="s">
        <v>5396</v>
      </c>
      <c r="PJC1382" s="84" t="s">
        <v>5396</v>
      </c>
      <c r="PJS1382" s="84" t="s">
        <v>5396</v>
      </c>
      <c r="PKI1382" s="84" t="s">
        <v>5396</v>
      </c>
      <c r="PKY1382" s="84" t="s">
        <v>5396</v>
      </c>
      <c r="PLO1382" s="84" t="s">
        <v>5396</v>
      </c>
      <c r="PME1382" s="84" t="s">
        <v>5396</v>
      </c>
      <c r="PMU1382" s="84" t="s">
        <v>5396</v>
      </c>
      <c r="PNK1382" s="84" t="s">
        <v>5396</v>
      </c>
      <c r="POA1382" s="84" t="s">
        <v>5396</v>
      </c>
      <c r="POQ1382" s="84" t="s">
        <v>5396</v>
      </c>
      <c r="PPG1382" s="84" t="s">
        <v>5396</v>
      </c>
      <c r="PPW1382" s="84" t="s">
        <v>5396</v>
      </c>
      <c r="PQM1382" s="84" t="s">
        <v>5396</v>
      </c>
      <c r="PRC1382" s="84" t="s">
        <v>5396</v>
      </c>
      <c r="PRS1382" s="84" t="s">
        <v>5396</v>
      </c>
      <c r="PSI1382" s="84" t="s">
        <v>5396</v>
      </c>
      <c r="PSY1382" s="84" t="s">
        <v>5396</v>
      </c>
      <c r="PTO1382" s="84" t="s">
        <v>5396</v>
      </c>
      <c r="PUE1382" s="84" t="s">
        <v>5396</v>
      </c>
      <c r="PUU1382" s="84" t="s">
        <v>5396</v>
      </c>
      <c r="PVK1382" s="84" t="s">
        <v>5396</v>
      </c>
      <c r="PWA1382" s="84" t="s">
        <v>5396</v>
      </c>
      <c r="PWQ1382" s="84" t="s">
        <v>5396</v>
      </c>
      <c r="PXG1382" s="84" t="s">
        <v>5396</v>
      </c>
      <c r="PXW1382" s="84" t="s">
        <v>5396</v>
      </c>
      <c r="PYM1382" s="84" t="s">
        <v>5396</v>
      </c>
      <c r="PZC1382" s="84" t="s">
        <v>5396</v>
      </c>
      <c r="PZS1382" s="84" t="s">
        <v>5396</v>
      </c>
      <c r="QAI1382" s="84" t="s">
        <v>5396</v>
      </c>
      <c r="QAY1382" s="84" t="s">
        <v>5396</v>
      </c>
      <c r="QBO1382" s="84" t="s">
        <v>5396</v>
      </c>
      <c r="QCE1382" s="84" t="s">
        <v>5396</v>
      </c>
      <c r="QCU1382" s="84" t="s">
        <v>5396</v>
      </c>
      <c r="QDK1382" s="84" t="s">
        <v>5396</v>
      </c>
      <c r="QEA1382" s="84" t="s">
        <v>5396</v>
      </c>
      <c r="QEQ1382" s="84" t="s">
        <v>5396</v>
      </c>
      <c r="QFG1382" s="84" t="s">
        <v>5396</v>
      </c>
      <c r="QFW1382" s="84" t="s">
        <v>5396</v>
      </c>
      <c r="QGM1382" s="84" t="s">
        <v>5396</v>
      </c>
      <c r="QHC1382" s="84" t="s">
        <v>5396</v>
      </c>
      <c r="QHS1382" s="84" t="s">
        <v>5396</v>
      </c>
      <c r="QII1382" s="84" t="s">
        <v>5396</v>
      </c>
      <c r="QIY1382" s="84" t="s">
        <v>5396</v>
      </c>
      <c r="QJO1382" s="84" t="s">
        <v>5396</v>
      </c>
      <c r="QKE1382" s="84" t="s">
        <v>5396</v>
      </c>
      <c r="QKU1382" s="84" t="s">
        <v>5396</v>
      </c>
      <c r="QLK1382" s="84" t="s">
        <v>5396</v>
      </c>
      <c r="QMA1382" s="84" t="s">
        <v>5396</v>
      </c>
      <c r="QMQ1382" s="84" t="s">
        <v>5396</v>
      </c>
      <c r="QNG1382" s="84" t="s">
        <v>5396</v>
      </c>
      <c r="QNW1382" s="84" t="s">
        <v>5396</v>
      </c>
      <c r="QOM1382" s="84" t="s">
        <v>5396</v>
      </c>
      <c r="QPC1382" s="84" t="s">
        <v>5396</v>
      </c>
      <c r="QPS1382" s="84" t="s">
        <v>5396</v>
      </c>
      <c r="QQI1382" s="84" t="s">
        <v>5396</v>
      </c>
      <c r="QQY1382" s="84" t="s">
        <v>5396</v>
      </c>
      <c r="QRO1382" s="84" t="s">
        <v>5396</v>
      </c>
      <c r="QSE1382" s="84" t="s">
        <v>5396</v>
      </c>
      <c r="QSU1382" s="84" t="s">
        <v>5396</v>
      </c>
      <c r="QTK1382" s="84" t="s">
        <v>5396</v>
      </c>
      <c r="QUA1382" s="84" t="s">
        <v>5396</v>
      </c>
      <c r="QUQ1382" s="84" t="s">
        <v>5396</v>
      </c>
      <c r="QVG1382" s="84" t="s">
        <v>5396</v>
      </c>
      <c r="QVW1382" s="84" t="s">
        <v>5396</v>
      </c>
      <c r="QWM1382" s="84" t="s">
        <v>5396</v>
      </c>
      <c r="QXC1382" s="84" t="s">
        <v>5396</v>
      </c>
      <c r="QXS1382" s="84" t="s">
        <v>5396</v>
      </c>
      <c r="QYI1382" s="84" t="s">
        <v>5396</v>
      </c>
      <c r="QYY1382" s="84" t="s">
        <v>5396</v>
      </c>
      <c r="QZO1382" s="84" t="s">
        <v>5396</v>
      </c>
      <c r="RAE1382" s="84" t="s">
        <v>5396</v>
      </c>
      <c r="RAU1382" s="84" t="s">
        <v>5396</v>
      </c>
      <c r="RBK1382" s="84" t="s">
        <v>5396</v>
      </c>
      <c r="RCA1382" s="84" t="s">
        <v>5396</v>
      </c>
      <c r="RCQ1382" s="84" t="s">
        <v>5396</v>
      </c>
      <c r="RDG1382" s="84" t="s">
        <v>5396</v>
      </c>
      <c r="RDW1382" s="84" t="s">
        <v>5396</v>
      </c>
      <c r="REM1382" s="84" t="s">
        <v>5396</v>
      </c>
      <c r="RFC1382" s="84" t="s">
        <v>5396</v>
      </c>
      <c r="RFS1382" s="84" t="s">
        <v>5396</v>
      </c>
      <c r="RGI1382" s="84" t="s">
        <v>5396</v>
      </c>
      <c r="RGY1382" s="84" t="s">
        <v>5396</v>
      </c>
      <c r="RHO1382" s="84" t="s">
        <v>5396</v>
      </c>
      <c r="RIE1382" s="84" t="s">
        <v>5396</v>
      </c>
      <c r="RIU1382" s="84" t="s">
        <v>5396</v>
      </c>
      <c r="RJK1382" s="84" t="s">
        <v>5396</v>
      </c>
      <c r="RKA1382" s="84" t="s">
        <v>5396</v>
      </c>
      <c r="RKQ1382" s="84" t="s">
        <v>5396</v>
      </c>
      <c r="RLG1382" s="84" t="s">
        <v>5396</v>
      </c>
      <c r="RLW1382" s="84" t="s">
        <v>5396</v>
      </c>
      <c r="RMM1382" s="84" t="s">
        <v>5396</v>
      </c>
      <c r="RNC1382" s="84" t="s">
        <v>5396</v>
      </c>
      <c r="RNS1382" s="84" t="s">
        <v>5396</v>
      </c>
      <c r="ROI1382" s="84" t="s">
        <v>5396</v>
      </c>
      <c r="ROY1382" s="84" t="s">
        <v>5396</v>
      </c>
      <c r="RPO1382" s="84" t="s">
        <v>5396</v>
      </c>
      <c r="RQE1382" s="84" t="s">
        <v>5396</v>
      </c>
      <c r="RQU1382" s="84" t="s">
        <v>5396</v>
      </c>
      <c r="RRK1382" s="84" t="s">
        <v>5396</v>
      </c>
      <c r="RSA1382" s="84" t="s">
        <v>5396</v>
      </c>
      <c r="RSQ1382" s="84" t="s">
        <v>5396</v>
      </c>
      <c r="RTG1382" s="84" t="s">
        <v>5396</v>
      </c>
      <c r="RTW1382" s="84" t="s">
        <v>5396</v>
      </c>
      <c r="RUM1382" s="84" t="s">
        <v>5396</v>
      </c>
      <c r="RVC1382" s="84" t="s">
        <v>5396</v>
      </c>
      <c r="RVS1382" s="84" t="s">
        <v>5396</v>
      </c>
      <c r="RWI1382" s="84" t="s">
        <v>5396</v>
      </c>
      <c r="RWY1382" s="84" t="s">
        <v>5396</v>
      </c>
      <c r="RXO1382" s="84" t="s">
        <v>5396</v>
      </c>
      <c r="RYE1382" s="84" t="s">
        <v>5396</v>
      </c>
      <c r="RYU1382" s="84" t="s">
        <v>5396</v>
      </c>
      <c r="RZK1382" s="84" t="s">
        <v>5396</v>
      </c>
      <c r="SAA1382" s="84" t="s">
        <v>5396</v>
      </c>
      <c r="SAQ1382" s="84" t="s">
        <v>5396</v>
      </c>
      <c r="SBG1382" s="84" t="s">
        <v>5396</v>
      </c>
      <c r="SBW1382" s="84" t="s">
        <v>5396</v>
      </c>
      <c r="SCM1382" s="84" t="s">
        <v>5396</v>
      </c>
      <c r="SDC1382" s="84" t="s">
        <v>5396</v>
      </c>
      <c r="SDS1382" s="84" t="s">
        <v>5396</v>
      </c>
      <c r="SEI1382" s="84" t="s">
        <v>5396</v>
      </c>
      <c r="SEY1382" s="84" t="s">
        <v>5396</v>
      </c>
      <c r="SFO1382" s="84" t="s">
        <v>5396</v>
      </c>
      <c r="SGE1382" s="84" t="s">
        <v>5396</v>
      </c>
      <c r="SGU1382" s="84" t="s">
        <v>5396</v>
      </c>
      <c r="SHK1382" s="84" t="s">
        <v>5396</v>
      </c>
      <c r="SIA1382" s="84" t="s">
        <v>5396</v>
      </c>
      <c r="SIQ1382" s="84" t="s">
        <v>5396</v>
      </c>
      <c r="SJG1382" s="84" t="s">
        <v>5396</v>
      </c>
      <c r="SJW1382" s="84" t="s">
        <v>5396</v>
      </c>
      <c r="SKM1382" s="84" t="s">
        <v>5396</v>
      </c>
      <c r="SLC1382" s="84" t="s">
        <v>5396</v>
      </c>
      <c r="SLS1382" s="84" t="s">
        <v>5396</v>
      </c>
      <c r="SMI1382" s="84" t="s">
        <v>5396</v>
      </c>
      <c r="SMY1382" s="84" t="s">
        <v>5396</v>
      </c>
      <c r="SNO1382" s="84" t="s">
        <v>5396</v>
      </c>
      <c r="SOE1382" s="84" t="s">
        <v>5396</v>
      </c>
      <c r="SOU1382" s="84" t="s">
        <v>5396</v>
      </c>
      <c r="SPK1382" s="84" t="s">
        <v>5396</v>
      </c>
      <c r="SQA1382" s="84" t="s">
        <v>5396</v>
      </c>
      <c r="SQQ1382" s="84" t="s">
        <v>5396</v>
      </c>
      <c r="SRG1382" s="84" t="s">
        <v>5396</v>
      </c>
      <c r="SRW1382" s="84" t="s">
        <v>5396</v>
      </c>
      <c r="SSM1382" s="84" t="s">
        <v>5396</v>
      </c>
      <c r="STC1382" s="84" t="s">
        <v>5396</v>
      </c>
      <c r="STS1382" s="84" t="s">
        <v>5396</v>
      </c>
      <c r="SUI1382" s="84" t="s">
        <v>5396</v>
      </c>
      <c r="SUY1382" s="84" t="s">
        <v>5396</v>
      </c>
      <c r="SVO1382" s="84" t="s">
        <v>5396</v>
      </c>
      <c r="SWE1382" s="84" t="s">
        <v>5396</v>
      </c>
      <c r="SWU1382" s="84" t="s">
        <v>5396</v>
      </c>
      <c r="SXK1382" s="84" t="s">
        <v>5396</v>
      </c>
      <c r="SYA1382" s="84" t="s">
        <v>5396</v>
      </c>
      <c r="SYQ1382" s="84" t="s">
        <v>5396</v>
      </c>
      <c r="SZG1382" s="84" t="s">
        <v>5396</v>
      </c>
      <c r="SZW1382" s="84" t="s">
        <v>5396</v>
      </c>
      <c r="TAM1382" s="84" t="s">
        <v>5396</v>
      </c>
      <c r="TBC1382" s="84" t="s">
        <v>5396</v>
      </c>
      <c r="TBS1382" s="84" t="s">
        <v>5396</v>
      </c>
      <c r="TCI1382" s="84" t="s">
        <v>5396</v>
      </c>
      <c r="TCY1382" s="84" t="s">
        <v>5396</v>
      </c>
      <c r="TDO1382" s="84" t="s">
        <v>5396</v>
      </c>
      <c r="TEE1382" s="84" t="s">
        <v>5396</v>
      </c>
      <c r="TEU1382" s="84" t="s">
        <v>5396</v>
      </c>
      <c r="TFK1382" s="84" t="s">
        <v>5396</v>
      </c>
      <c r="TGA1382" s="84" t="s">
        <v>5396</v>
      </c>
      <c r="TGQ1382" s="84" t="s">
        <v>5396</v>
      </c>
      <c r="THG1382" s="84" t="s">
        <v>5396</v>
      </c>
      <c r="THW1382" s="84" t="s">
        <v>5396</v>
      </c>
      <c r="TIM1382" s="84" t="s">
        <v>5396</v>
      </c>
      <c r="TJC1382" s="84" t="s">
        <v>5396</v>
      </c>
      <c r="TJS1382" s="84" t="s">
        <v>5396</v>
      </c>
      <c r="TKI1382" s="84" t="s">
        <v>5396</v>
      </c>
      <c r="TKY1382" s="84" t="s">
        <v>5396</v>
      </c>
      <c r="TLO1382" s="84" t="s">
        <v>5396</v>
      </c>
      <c r="TME1382" s="84" t="s">
        <v>5396</v>
      </c>
      <c r="TMU1382" s="84" t="s">
        <v>5396</v>
      </c>
      <c r="TNK1382" s="84" t="s">
        <v>5396</v>
      </c>
      <c r="TOA1382" s="84" t="s">
        <v>5396</v>
      </c>
      <c r="TOQ1382" s="84" t="s">
        <v>5396</v>
      </c>
      <c r="TPG1382" s="84" t="s">
        <v>5396</v>
      </c>
      <c r="TPW1382" s="84" t="s">
        <v>5396</v>
      </c>
      <c r="TQM1382" s="84" t="s">
        <v>5396</v>
      </c>
      <c r="TRC1382" s="84" t="s">
        <v>5396</v>
      </c>
      <c r="TRS1382" s="84" t="s">
        <v>5396</v>
      </c>
      <c r="TSI1382" s="84" t="s">
        <v>5396</v>
      </c>
      <c r="TSY1382" s="84" t="s">
        <v>5396</v>
      </c>
      <c r="TTO1382" s="84" t="s">
        <v>5396</v>
      </c>
      <c r="TUE1382" s="84" t="s">
        <v>5396</v>
      </c>
      <c r="TUU1382" s="84" t="s">
        <v>5396</v>
      </c>
      <c r="TVK1382" s="84" t="s">
        <v>5396</v>
      </c>
      <c r="TWA1382" s="84" t="s">
        <v>5396</v>
      </c>
      <c r="TWQ1382" s="84" t="s">
        <v>5396</v>
      </c>
      <c r="TXG1382" s="84" t="s">
        <v>5396</v>
      </c>
      <c r="TXW1382" s="84" t="s">
        <v>5396</v>
      </c>
      <c r="TYM1382" s="84" t="s">
        <v>5396</v>
      </c>
      <c r="TZC1382" s="84" t="s">
        <v>5396</v>
      </c>
      <c r="TZS1382" s="84" t="s">
        <v>5396</v>
      </c>
      <c r="UAI1382" s="84" t="s">
        <v>5396</v>
      </c>
      <c r="UAY1382" s="84" t="s">
        <v>5396</v>
      </c>
      <c r="UBO1382" s="84" t="s">
        <v>5396</v>
      </c>
      <c r="UCE1382" s="84" t="s">
        <v>5396</v>
      </c>
      <c r="UCU1382" s="84" t="s">
        <v>5396</v>
      </c>
      <c r="UDK1382" s="84" t="s">
        <v>5396</v>
      </c>
      <c r="UEA1382" s="84" t="s">
        <v>5396</v>
      </c>
      <c r="UEQ1382" s="84" t="s">
        <v>5396</v>
      </c>
      <c r="UFG1382" s="84" t="s">
        <v>5396</v>
      </c>
      <c r="UFW1382" s="84" t="s">
        <v>5396</v>
      </c>
      <c r="UGM1382" s="84" t="s">
        <v>5396</v>
      </c>
      <c r="UHC1382" s="84" t="s">
        <v>5396</v>
      </c>
      <c r="UHS1382" s="84" t="s">
        <v>5396</v>
      </c>
      <c r="UII1382" s="84" t="s">
        <v>5396</v>
      </c>
      <c r="UIY1382" s="84" t="s">
        <v>5396</v>
      </c>
      <c r="UJO1382" s="84" t="s">
        <v>5396</v>
      </c>
      <c r="UKE1382" s="84" t="s">
        <v>5396</v>
      </c>
      <c r="UKU1382" s="84" t="s">
        <v>5396</v>
      </c>
      <c r="ULK1382" s="84" t="s">
        <v>5396</v>
      </c>
      <c r="UMA1382" s="84" t="s">
        <v>5396</v>
      </c>
      <c r="UMQ1382" s="84" t="s">
        <v>5396</v>
      </c>
      <c r="UNG1382" s="84" t="s">
        <v>5396</v>
      </c>
      <c r="UNW1382" s="84" t="s">
        <v>5396</v>
      </c>
      <c r="UOM1382" s="84" t="s">
        <v>5396</v>
      </c>
      <c r="UPC1382" s="84" t="s">
        <v>5396</v>
      </c>
      <c r="UPS1382" s="84" t="s">
        <v>5396</v>
      </c>
      <c r="UQI1382" s="84" t="s">
        <v>5396</v>
      </c>
      <c r="UQY1382" s="84" t="s">
        <v>5396</v>
      </c>
      <c r="URO1382" s="84" t="s">
        <v>5396</v>
      </c>
      <c r="USE1382" s="84" t="s">
        <v>5396</v>
      </c>
      <c r="USU1382" s="84" t="s">
        <v>5396</v>
      </c>
      <c r="UTK1382" s="84" t="s">
        <v>5396</v>
      </c>
      <c r="UUA1382" s="84" t="s">
        <v>5396</v>
      </c>
      <c r="UUQ1382" s="84" t="s">
        <v>5396</v>
      </c>
      <c r="UVG1382" s="84" t="s">
        <v>5396</v>
      </c>
      <c r="UVW1382" s="84" t="s">
        <v>5396</v>
      </c>
      <c r="UWM1382" s="84" t="s">
        <v>5396</v>
      </c>
      <c r="UXC1382" s="84" t="s">
        <v>5396</v>
      </c>
      <c r="UXS1382" s="84" t="s">
        <v>5396</v>
      </c>
      <c r="UYI1382" s="84" t="s">
        <v>5396</v>
      </c>
      <c r="UYY1382" s="84" t="s">
        <v>5396</v>
      </c>
      <c r="UZO1382" s="84" t="s">
        <v>5396</v>
      </c>
      <c r="VAE1382" s="84" t="s">
        <v>5396</v>
      </c>
      <c r="VAU1382" s="84" t="s">
        <v>5396</v>
      </c>
      <c r="VBK1382" s="84" t="s">
        <v>5396</v>
      </c>
      <c r="VCA1382" s="84" t="s">
        <v>5396</v>
      </c>
      <c r="VCQ1382" s="84" t="s">
        <v>5396</v>
      </c>
      <c r="VDG1382" s="84" t="s">
        <v>5396</v>
      </c>
      <c r="VDW1382" s="84" t="s">
        <v>5396</v>
      </c>
      <c r="VEM1382" s="84" t="s">
        <v>5396</v>
      </c>
      <c r="VFC1382" s="84" t="s">
        <v>5396</v>
      </c>
      <c r="VFS1382" s="84" t="s">
        <v>5396</v>
      </c>
      <c r="VGI1382" s="84" t="s">
        <v>5396</v>
      </c>
      <c r="VGY1382" s="84" t="s">
        <v>5396</v>
      </c>
      <c r="VHO1382" s="84" t="s">
        <v>5396</v>
      </c>
      <c r="VIE1382" s="84" t="s">
        <v>5396</v>
      </c>
      <c r="VIU1382" s="84" t="s">
        <v>5396</v>
      </c>
      <c r="VJK1382" s="84" t="s">
        <v>5396</v>
      </c>
      <c r="VKA1382" s="84" t="s">
        <v>5396</v>
      </c>
      <c r="VKQ1382" s="84" t="s">
        <v>5396</v>
      </c>
      <c r="VLG1382" s="84" t="s">
        <v>5396</v>
      </c>
      <c r="VLW1382" s="84" t="s">
        <v>5396</v>
      </c>
      <c r="VMM1382" s="84" t="s">
        <v>5396</v>
      </c>
      <c r="VNC1382" s="84" t="s">
        <v>5396</v>
      </c>
      <c r="VNS1382" s="84" t="s">
        <v>5396</v>
      </c>
      <c r="VOI1382" s="84" t="s">
        <v>5396</v>
      </c>
      <c r="VOY1382" s="84" t="s">
        <v>5396</v>
      </c>
      <c r="VPO1382" s="84" t="s">
        <v>5396</v>
      </c>
      <c r="VQE1382" s="84" t="s">
        <v>5396</v>
      </c>
      <c r="VQU1382" s="84" t="s">
        <v>5396</v>
      </c>
      <c r="VRK1382" s="84" t="s">
        <v>5396</v>
      </c>
      <c r="VSA1382" s="84" t="s">
        <v>5396</v>
      </c>
      <c r="VSQ1382" s="84" t="s">
        <v>5396</v>
      </c>
      <c r="VTG1382" s="84" t="s">
        <v>5396</v>
      </c>
      <c r="VTW1382" s="84" t="s">
        <v>5396</v>
      </c>
      <c r="VUM1382" s="84" t="s">
        <v>5396</v>
      </c>
      <c r="VVC1382" s="84" t="s">
        <v>5396</v>
      </c>
      <c r="VVS1382" s="84" t="s">
        <v>5396</v>
      </c>
      <c r="VWI1382" s="84" t="s">
        <v>5396</v>
      </c>
      <c r="VWY1382" s="84" t="s">
        <v>5396</v>
      </c>
      <c r="VXO1382" s="84" t="s">
        <v>5396</v>
      </c>
      <c r="VYE1382" s="84" t="s">
        <v>5396</v>
      </c>
      <c r="VYU1382" s="84" t="s">
        <v>5396</v>
      </c>
      <c r="VZK1382" s="84" t="s">
        <v>5396</v>
      </c>
      <c r="WAA1382" s="84" t="s">
        <v>5396</v>
      </c>
      <c r="WAQ1382" s="84" t="s">
        <v>5396</v>
      </c>
      <c r="WBG1382" s="84" t="s">
        <v>5396</v>
      </c>
      <c r="WBW1382" s="84" t="s">
        <v>5396</v>
      </c>
      <c r="WCM1382" s="84" t="s">
        <v>5396</v>
      </c>
      <c r="WDC1382" s="84" t="s">
        <v>5396</v>
      </c>
      <c r="WDS1382" s="84" t="s">
        <v>5396</v>
      </c>
      <c r="WEI1382" s="84" t="s">
        <v>5396</v>
      </c>
      <c r="WEY1382" s="84" t="s">
        <v>5396</v>
      </c>
      <c r="WFO1382" s="84" t="s">
        <v>5396</v>
      </c>
      <c r="WGE1382" s="84" t="s">
        <v>5396</v>
      </c>
      <c r="WGU1382" s="84" t="s">
        <v>5396</v>
      </c>
      <c r="WHK1382" s="84" t="s">
        <v>5396</v>
      </c>
      <c r="WIA1382" s="84" t="s">
        <v>5396</v>
      </c>
      <c r="WIQ1382" s="84" t="s">
        <v>5396</v>
      </c>
      <c r="WJG1382" s="84" t="s">
        <v>5396</v>
      </c>
      <c r="WJW1382" s="84" t="s">
        <v>5396</v>
      </c>
      <c r="WKM1382" s="84" t="s">
        <v>5396</v>
      </c>
      <c r="WLC1382" s="84" t="s">
        <v>5396</v>
      </c>
      <c r="WLS1382" s="84" t="s">
        <v>5396</v>
      </c>
      <c r="WMI1382" s="84" t="s">
        <v>5396</v>
      </c>
      <c r="WMY1382" s="84" t="s">
        <v>5396</v>
      </c>
      <c r="WNO1382" s="84" t="s">
        <v>5396</v>
      </c>
      <c r="WOE1382" s="84" t="s">
        <v>5396</v>
      </c>
      <c r="WOU1382" s="84" t="s">
        <v>5396</v>
      </c>
      <c r="WPK1382" s="84" t="s">
        <v>5396</v>
      </c>
      <c r="WQA1382" s="84" t="s">
        <v>5396</v>
      </c>
      <c r="WQQ1382" s="84" t="s">
        <v>5396</v>
      </c>
      <c r="WRG1382" s="84" t="s">
        <v>5396</v>
      </c>
      <c r="WRW1382" s="84" t="s">
        <v>5396</v>
      </c>
      <c r="WSM1382" s="84" t="s">
        <v>5396</v>
      </c>
      <c r="WTC1382" s="84" t="s">
        <v>5396</v>
      </c>
      <c r="WTS1382" s="84" t="s">
        <v>5396</v>
      </c>
      <c r="WUI1382" s="84" t="s">
        <v>5396</v>
      </c>
      <c r="WUY1382" s="84" t="s">
        <v>5396</v>
      </c>
      <c r="WVO1382" s="84" t="s">
        <v>5396</v>
      </c>
      <c r="WWE1382" s="84" t="s">
        <v>5396</v>
      </c>
      <c r="WWU1382" s="84" t="s">
        <v>5396</v>
      </c>
      <c r="WXK1382" s="84" t="s">
        <v>5396</v>
      </c>
      <c r="WYA1382" s="84" t="s">
        <v>5396</v>
      </c>
      <c r="WYQ1382" s="84" t="s">
        <v>5396</v>
      </c>
      <c r="WZG1382" s="84" t="s">
        <v>5396</v>
      </c>
      <c r="WZW1382" s="84" t="s">
        <v>5396</v>
      </c>
      <c r="XAM1382" s="84" t="s">
        <v>5396</v>
      </c>
      <c r="XBC1382" s="84" t="s">
        <v>5396</v>
      </c>
      <c r="XBS1382" s="84" t="s">
        <v>5396</v>
      </c>
      <c r="XCI1382" s="84" t="s">
        <v>5396</v>
      </c>
      <c r="XCY1382" s="84" t="s">
        <v>5396</v>
      </c>
      <c r="XDO1382" s="84" t="s">
        <v>5396</v>
      </c>
      <c r="XEE1382" s="84" t="s">
        <v>5396</v>
      </c>
      <c r="XEU1382" s="84" t="s">
        <v>5396</v>
      </c>
    </row>
    <row r="1383" spans="1:1024 1027:2048 2051:3072 3075:4096 4099:5120 5123:6144 6147:7168 7171:8192 8195:9216 9219:10240 10243:11264 11267:12288 12291:13312 13315:14336 14339:15360 15363:16384">
      <c r="A1383" s="84"/>
      <c r="B1383" s="84"/>
      <c r="F1383" s="745" t="s">
        <v>235</v>
      </c>
      <c r="G1383" s="1130" t="s">
        <v>236</v>
      </c>
      <c r="H1383" s="780">
        <f>SUM(H1381)</f>
        <v>3000000</v>
      </c>
      <c r="I1383" s="780">
        <f>SUM(I1381)</f>
        <v>0</v>
      </c>
      <c r="J1383" s="781">
        <f>I1383/H1383</f>
        <v>0</v>
      </c>
      <c r="K1383" s="780">
        <f>SUM(K1381)</f>
        <v>3000000</v>
      </c>
      <c r="L1383" s="782">
        <v>0</v>
      </c>
      <c r="M1383" s="782">
        <v>0</v>
      </c>
      <c r="N1383" s="783"/>
      <c r="O1383" s="782">
        <f>L1383-M1383</f>
        <v>0</v>
      </c>
      <c r="P1383" s="782">
        <f t="shared" ref="P1383:AF1385" si="237">L1383+H1383</f>
        <v>3000000</v>
      </c>
      <c r="Q1383" s="800"/>
      <c r="R1383" s="801"/>
      <c r="S1383" s="800"/>
      <c r="T1383" s="84"/>
      <c r="V1383" s="84" t="s">
        <v>235</v>
      </c>
      <c r="W1383" s="84" t="s">
        <v>236</v>
      </c>
      <c r="X1383" s="815">
        <f>SUM(X1381)</f>
        <v>1000000</v>
      </c>
      <c r="Y1383" s="816">
        <f>SUM(Y1381)</f>
        <v>0</v>
      </c>
      <c r="Z1383" s="812">
        <f>Y1383/X1383</f>
        <v>0</v>
      </c>
      <c r="AA1383" s="813">
        <f>SUM(AA1381)</f>
        <v>1000000</v>
      </c>
      <c r="AB1383" s="84">
        <v>0</v>
      </c>
      <c r="AC1383" s="84">
        <v>0</v>
      </c>
      <c r="AE1383" s="84">
        <f>AB1383-AC1383</f>
        <v>0</v>
      </c>
      <c r="AF1383" s="84">
        <f t="shared" si="237"/>
        <v>1000000</v>
      </c>
      <c r="AL1383" s="84" t="s">
        <v>235</v>
      </c>
      <c r="AM1383" s="84" t="s">
        <v>236</v>
      </c>
      <c r="AN1383" s="84">
        <f>SUM(AN1381)</f>
        <v>1000000</v>
      </c>
      <c r="AO1383" s="84">
        <f>SUM(AO1381)</f>
        <v>0</v>
      </c>
      <c r="AP1383" s="84">
        <f>AO1383/AN1383</f>
        <v>0</v>
      </c>
      <c r="AQ1383" s="84">
        <f>SUM(AQ1381)</f>
        <v>1000000</v>
      </c>
      <c r="AR1383" s="84">
        <v>0</v>
      </c>
      <c r="AS1383" s="84">
        <v>0</v>
      </c>
      <c r="AU1383" s="84">
        <f>AR1383-AS1383</f>
        <v>0</v>
      </c>
      <c r="AV1383" s="84">
        <f t="shared" ref="AV1383:BL1385" si="238">AR1383+AN1383</f>
        <v>1000000</v>
      </c>
      <c r="BB1383" s="84" t="s">
        <v>235</v>
      </c>
      <c r="BC1383" s="84" t="s">
        <v>236</v>
      </c>
      <c r="BD1383" s="84">
        <f>SUM(BD1381)</f>
        <v>1000000</v>
      </c>
      <c r="BE1383" s="84">
        <f>SUM(BE1381)</f>
        <v>0</v>
      </c>
      <c r="BF1383" s="84">
        <f>BE1383/BD1383</f>
        <v>0</v>
      </c>
      <c r="BG1383" s="84">
        <f>SUM(BG1381)</f>
        <v>1000000</v>
      </c>
      <c r="BH1383" s="84">
        <v>0</v>
      </c>
      <c r="BI1383" s="84">
        <v>0</v>
      </c>
      <c r="BK1383" s="84">
        <f>BH1383-BI1383</f>
        <v>0</v>
      </c>
      <c r="BL1383" s="84">
        <f t="shared" si="238"/>
        <v>1000000</v>
      </c>
      <c r="BR1383" s="84" t="s">
        <v>235</v>
      </c>
      <c r="BS1383" s="84" t="s">
        <v>236</v>
      </c>
      <c r="BT1383" s="84">
        <f>SUM(BT1381)</f>
        <v>1000000</v>
      </c>
      <c r="BU1383" s="84">
        <f>SUM(BU1381)</f>
        <v>0</v>
      </c>
      <c r="BV1383" s="84">
        <f>BU1383/BT1383</f>
        <v>0</v>
      </c>
      <c r="BW1383" s="84">
        <f>SUM(BW1381)</f>
        <v>1000000</v>
      </c>
      <c r="BX1383" s="84">
        <v>0</v>
      </c>
      <c r="BY1383" s="84">
        <v>0</v>
      </c>
      <c r="CA1383" s="84">
        <f>BX1383-BY1383</f>
        <v>0</v>
      </c>
      <c r="CB1383" s="84">
        <f t="shared" ref="CB1383:CR1385" si="239">BX1383+BT1383</f>
        <v>1000000</v>
      </c>
      <c r="CH1383" s="84" t="s">
        <v>235</v>
      </c>
      <c r="CI1383" s="84" t="s">
        <v>236</v>
      </c>
      <c r="CJ1383" s="84">
        <f>SUM(CJ1381)</f>
        <v>1000000</v>
      </c>
      <c r="CK1383" s="84">
        <f>SUM(CK1381)</f>
        <v>0</v>
      </c>
      <c r="CL1383" s="84">
        <f>CK1383/CJ1383</f>
        <v>0</v>
      </c>
      <c r="CM1383" s="84">
        <f>SUM(CM1381)</f>
        <v>1000000</v>
      </c>
      <c r="CN1383" s="84">
        <v>0</v>
      </c>
      <c r="CO1383" s="84">
        <v>0</v>
      </c>
      <c r="CQ1383" s="84">
        <f>CN1383-CO1383</f>
        <v>0</v>
      </c>
      <c r="CR1383" s="84">
        <f t="shared" si="239"/>
        <v>1000000</v>
      </c>
      <c r="CX1383" s="84" t="s">
        <v>235</v>
      </c>
      <c r="CY1383" s="84" t="s">
        <v>236</v>
      </c>
      <c r="CZ1383" s="84">
        <f>SUM(CZ1381)</f>
        <v>1000000</v>
      </c>
      <c r="DA1383" s="84">
        <f>SUM(DA1381)</f>
        <v>0</v>
      </c>
      <c r="DB1383" s="84">
        <f>DA1383/CZ1383</f>
        <v>0</v>
      </c>
      <c r="DC1383" s="84">
        <f>SUM(DC1381)</f>
        <v>1000000</v>
      </c>
      <c r="DD1383" s="84">
        <v>0</v>
      </c>
      <c r="DE1383" s="84">
        <v>0</v>
      </c>
      <c r="DG1383" s="84">
        <f>DD1383-DE1383</f>
        <v>0</v>
      </c>
      <c r="DH1383" s="84">
        <f t="shared" ref="DH1383:DX1385" si="240">DD1383+CZ1383</f>
        <v>1000000</v>
      </c>
      <c r="DN1383" s="84" t="s">
        <v>235</v>
      </c>
      <c r="DO1383" s="84" t="s">
        <v>236</v>
      </c>
      <c r="DP1383" s="84">
        <f>SUM(DP1381)</f>
        <v>1000000</v>
      </c>
      <c r="DQ1383" s="84">
        <f>SUM(DQ1381)</f>
        <v>0</v>
      </c>
      <c r="DR1383" s="84">
        <f>DQ1383/DP1383</f>
        <v>0</v>
      </c>
      <c r="DS1383" s="84">
        <f>SUM(DS1381)</f>
        <v>1000000</v>
      </c>
      <c r="DT1383" s="84">
        <v>0</v>
      </c>
      <c r="DU1383" s="84">
        <v>0</v>
      </c>
      <c r="DW1383" s="84">
        <f>DT1383-DU1383</f>
        <v>0</v>
      </c>
      <c r="DX1383" s="84">
        <f t="shared" si="240"/>
        <v>1000000</v>
      </c>
      <c r="ED1383" s="84" t="s">
        <v>235</v>
      </c>
      <c r="EE1383" s="84" t="s">
        <v>236</v>
      </c>
      <c r="EF1383" s="84">
        <f>SUM(EF1381)</f>
        <v>1000000</v>
      </c>
      <c r="EG1383" s="84">
        <f>SUM(EG1381)</f>
        <v>0</v>
      </c>
      <c r="EH1383" s="84">
        <f>EG1383/EF1383</f>
        <v>0</v>
      </c>
      <c r="EI1383" s="84">
        <f>SUM(EI1381)</f>
        <v>1000000</v>
      </c>
      <c r="EJ1383" s="84">
        <v>0</v>
      </c>
      <c r="EK1383" s="84">
        <v>0</v>
      </c>
      <c r="EM1383" s="84">
        <f>EJ1383-EK1383</f>
        <v>0</v>
      </c>
      <c r="EN1383" s="84">
        <f t="shared" ref="EN1383:FD1385" si="241">EJ1383+EF1383</f>
        <v>1000000</v>
      </c>
      <c r="ET1383" s="84" t="s">
        <v>235</v>
      </c>
      <c r="EU1383" s="84" t="s">
        <v>236</v>
      </c>
      <c r="EV1383" s="84">
        <f>SUM(EV1381)</f>
        <v>1000000</v>
      </c>
      <c r="EW1383" s="84">
        <f>SUM(EW1381)</f>
        <v>0</v>
      </c>
      <c r="EX1383" s="84">
        <f>EW1383/EV1383</f>
        <v>0</v>
      </c>
      <c r="EY1383" s="84">
        <f>SUM(EY1381)</f>
        <v>1000000</v>
      </c>
      <c r="EZ1383" s="84">
        <v>0</v>
      </c>
      <c r="FA1383" s="84">
        <v>0</v>
      </c>
      <c r="FC1383" s="84">
        <f>EZ1383-FA1383</f>
        <v>0</v>
      </c>
      <c r="FD1383" s="84">
        <f t="shared" si="241"/>
        <v>1000000</v>
      </c>
      <c r="FJ1383" s="84" t="s">
        <v>235</v>
      </c>
      <c r="FK1383" s="84" t="s">
        <v>236</v>
      </c>
      <c r="FL1383" s="84">
        <f>SUM(FL1381)</f>
        <v>1000000</v>
      </c>
      <c r="FM1383" s="84">
        <f>SUM(FM1381)</f>
        <v>0</v>
      </c>
      <c r="FN1383" s="84">
        <f>FM1383/FL1383</f>
        <v>0</v>
      </c>
      <c r="FO1383" s="84">
        <f>SUM(FO1381)</f>
        <v>1000000</v>
      </c>
      <c r="FP1383" s="84">
        <v>0</v>
      </c>
      <c r="FQ1383" s="84">
        <v>0</v>
      </c>
      <c r="FS1383" s="84">
        <f>FP1383-FQ1383</f>
        <v>0</v>
      </c>
      <c r="FT1383" s="84">
        <f t="shared" ref="FT1383:GJ1385" si="242">FP1383+FL1383</f>
        <v>1000000</v>
      </c>
      <c r="FZ1383" s="84" t="s">
        <v>235</v>
      </c>
      <c r="GA1383" s="84" t="s">
        <v>236</v>
      </c>
      <c r="GB1383" s="84">
        <f>SUM(GB1381)</f>
        <v>1000000</v>
      </c>
      <c r="GC1383" s="84">
        <f>SUM(GC1381)</f>
        <v>0</v>
      </c>
      <c r="GD1383" s="84">
        <f>GC1383/GB1383</f>
        <v>0</v>
      </c>
      <c r="GE1383" s="84">
        <f>SUM(GE1381)</f>
        <v>1000000</v>
      </c>
      <c r="GF1383" s="84">
        <v>0</v>
      </c>
      <c r="GG1383" s="84">
        <v>0</v>
      </c>
      <c r="GI1383" s="84">
        <f>GF1383-GG1383</f>
        <v>0</v>
      </c>
      <c r="GJ1383" s="84">
        <f t="shared" si="242"/>
        <v>1000000</v>
      </c>
      <c r="GP1383" s="84" t="s">
        <v>235</v>
      </c>
      <c r="GQ1383" s="84" t="s">
        <v>236</v>
      </c>
      <c r="GR1383" s="84">
        <f>SUM(GR1381)</f>
        <v>1000000</v>
      </c>
      <c r="GS1383" s="84">
        <f>SUM(GS1381)</f>
        <v>0</v>
      </c>
      <c r="GT1383" s="84">
        <f>GS1383/GR1383</f>
        <v>0</v>
      </c>
      <c r="GU1383" s="84">
        <f>SUM(GU1381)</f>
        <v>1000000</v>
      </c>
      <c r="GV1383" s="84">
        <v>0</v>
      </c>
      <c r="GW1383" s="84">
        <v>0</v>
      </c>
      <c r="GY1383" s="84">
        <f>GV1383-GW1383</f>
        <v>0</v>
      </c>
      <c r="GZ1383" s="84">
        <f t="shared" ref="GZ1383:HP1385" si="243">GV1383+GR1383</f>
        <v>1000000</v>
      </c>
      <c r="HF1383" s="84" t="s">
        <v>235</v>
      </c>
      <c r="HG1383" s="84" t="s">
        <v>236</v>
      </c>
      <c r="HH1383" s="84">
        <f>SUM(HH1381)</f>
        <v>1000000</v>
      </c>
      <c r="HI1383" s="84">
        <f>SUM(HI1381)</f>
        <v>0</v>
      </c>
      <c r="HJ1383" s="84">
        <f>HI1383/HH1383</f>
        <v>0</v>
      </c>
      <c r="HK1383" s="84">
        <f>SUM(HK1381)</f>
        <v>1000000</v>
      </c>
      <c r="HL1383" s="84">
        <v>0</v>
      </c>
      <c r="HM1383" s="84">
        <v>0</v>
      </c>
      <c r="HO1383" s="84">
        <f>HL1383-HM1383</f>
        <v>0</v>
      </c>
      <c r="HP1383" s="84">
        <f t="shared" si="243"/>
        <v>1000000</v>
      </c>
      <c r="HV1383" s="84" t="s">
        <v>235</v>
      </c>
      <c r="HW1383" s="84" t="s">
        <v>236</v>
      </c>
      <c r="HX1383" s="84">
        <f>SUM(HX1381)</f>
        <v>1000000</v>
      </c>
      <c r="HY1383" s="84">
        <f>SUM(HY1381)</f>
        <v>0</v>
      </c>
      <c r="HZ1383" s="84">
        <f>HY1383/HX1383</f>
        <v>0</v>
      </c>
      <c r="IA1383" s="84">
        <f>SUM(IA1381)</f>
        <v>1000000</v>
      </c>
      <c r="IB1383" s="84">
        <v>0</v>
      </c>
      <c r="IC1383" s="84">
        <v>0</v>
      </c>
      <c r="IE1383" s="84">
        <f>IB1383-IC1383</f>
        <v>0</v>
      </c>
      <c r="IF1383" s="84">
        <f t="shared" ref="IF1383:IV1385" si="244">IB1383+HX1383</f>
        <v>1000000</v>
      </c>
      <c r="IL1383" s="84" t="s">
        <v>235</v>
      </c>
      <c r="IM1383" s="84" t="s">
        <v>236</v>
      </c>
      <c r="IN1383" s="84">
        <f>SUM(IN1381)</f>
        <v>1000000</v>
      </c>
      <c r="IO1383" s="84">
        <f>SUM(IO1381)</f>
        <v>0</v>
      </c>
      <c r="IP1383" s="84">
        <f>IO1383/IN1383</f>
        <v>0</v>
      </c>
      <c r="IQ1383" s="84">
        <f>SUM(IQ1381)</f>
        <v>1000000</v>
      </c>
      <c r="IR1383" s="84">
        <v>0</v>
      </c>
      <c r="IS1383" s="84">
        <v>0</v>
      </c>
      <c r="IU1383" s="84">
        <f>IR1383-IS1383</f>
        <v>0</v>
      </c>
      <c r="IV1383" s="84">
        <f t="shared" si="244"/>
        <v>1000000</v>
      </c>
      <c r="JB1383" s="84" t="s">
        <v>235</v>
      </c>
      <c r="JC1383" s="84" t="s">
        <v>236</v>
      </c>
      <c r="JD1383" s="84">
        <f>SUM(JD1381)</f>
        <v>1000000</v>
      </c>
      <c r="JE1383" s="84">
        <f>SUM(JE1381)</f>
        <v>0</v>
      </c>
      <c r="JF1383" s="84">
        <f>JE1383/JD1383</f>
        <v>0</v>
      </c>
      <c r="JG1383" s="84">
        <f>SUM(JG1381)</f>
        <v>1000000</v>
      </c>
      <c r="JH1383" s="84">
        <v>0</v>
      </c>
      <c r="JI1383" s="84">
        <v>0</v>
      </c>
      <c r="JK1383" s="84">
        <f>JH1383-JI1383</f>
        <v>0</v>
      </c>
      <c r="JL1383" s="84">
        <f t="shared" ref="JL1383:KB1385" si="245">JH1383+JD1383</f>
        <v>1000000</v>
      </c>
      <c r="JR1383" s="84" t="s">
        <v>235</v>
      </c>
      <c r="JS1383" s="84" t="s">
        <v>236</v>
      </c>
      <c r="JT1383" s="84">
        <f>SUM(JT1381)</f>
        <v>1000000</v>
      </c>
      <c r="JU1383" s="84">
        <f>SUM(JU1381)</f>
        <v>0</v>
      </c>
      <c r="JV1383" s="84">
        <f>JU1383/JT1383</f>
        <v>0</v>
      </c>
      <c r="JW1383" s="84">
        <f>SUM(JW1381)</f>
        <v>1000000</v>
      </c>
      <c r="JX1383" s="84">
        <v>0</v>
      </c>
      <c r="JY1383" s="84">
        <v>0</v>
      </c>
      <c r="KA1383" s="84">
        <f>JX1383-JY1383</f>
        <v>0</v>
      </c>
      <c r="KB1383" s="84">
        <f t="shared" si="245"/>
        <v>1000000</v>
      </c>
      <c r="KH1383" s="84" t="s">
        <v>235</v>
      </c>
      <c r="KI1383" s="84" t="s">
        <v>236</v>
      </c>
      <c r="KJ1383" s="84">
        <f>SUM(KJ1381)</f>
        <v>1000000</v>
      </c>
      <c r="KK1383" s="84">
        <f>SUM(KK1381)</f>
        <v>0</v>
      </c>
      <c r="KL1383" s="84">
        <f>KK1383/KJ1383</f>
        <v>0</v>
      </c>
      <c r="KM1383" s="84">
        <f>SUM(KM1381)</f>
        <v>1000000</v>
      </c>
      <c r="KN1383" s="84">
        <v>0</v>
      </c>
      <c r="KO1383" s="84">
        <v>0</v>
      </c>
      <c r="KQ1383" s="84">
        <f>KN1383-KO1383</f>
        <v>0</v>
      </c>
      <c r="KR1383" s="84">
        <f t="shared" ref="KR1383:LH1385" si="246">KN1383+KJ1383</f>
        <v>1000000</v>
      </c>
      <c r="KX1383" s="84" t="s">
        <v>235</v>
      </c>
      <c r="KY1383" s="84" t="s">
        <v>236</v>
      </c>
      <c r="KZ1383" s="84">
        <f>SUM(KZ1381)</f>
        <v>1000000</v>
      </c>
      <c r="LA1383" s="84">
        <f>SUM(LA1381)</f>
        <v>0</v>
      </c>
      <c r="LB1383" s="84">
        <f>LA1383/KZ1383</f>
        <v>0</v>
      </c>
      <c r="LC1383" s="84">
        <f>SUM(LC1381)</f>
        <v>1000000</v>
      </c>
      <c r="LD1383" s="84">
        <v>0</v>
      </c>
      <c r="LE1383" s="84">
        <v>0</v>
      </c>
      <c r="LG1383" s="84">
        <f>LD1383-LE1383</f>
        <v>0</v>
      </c>
      <c r="LH1383" s="84">
        <f t="shared" si="246"/>
        <v>1000000</v>
      </c>
      <c r="LN1383" s="84" t="s">
        <v>235</v>
      </c>
      <c r="LO1383" s="84" t="s">
        <v>236</v>
      </c>
      <c r="LP1383" s="84">
        <f>SUM(LP1381)</f>
        <v>1000000</v>
      </c>
      <c r="LQ1383" s="84">
        <f>SUM(LQ1381)</f>
        <v>0</v>
      </c>
      <c r="LR1383" s="84">
        <f>LQ1383/LP1383</f>
        <v>0</v>
      </c>
      <c r="LS1383" s="84">
        <f>SUM(LS1381)</f>
        <v>1000000</v>
      </c>
      <c r="LT1383" s="84">
        <v>0</v>
      </c>
      <c r="LU1383" s="84">
        <v>0</v>
      </c>
      <c r="LW1383" s="84">
        <f>LT1383-LU1383</f>
        <v>0</v>
      </c>
      <c r="LX1383" s="84">
        <f t="shared" ref="LX1383:MN1385" si="247">LT1383+LP1383</f>
        <v>1000000</v>
      </c>
      <c r="MD1383" s="84" t="s">
        <v>235</v>
      </c>
      <c r="ME1383" s="84" t="s">
        <v>236</v>
      </c>
      <c r="MF1383" s="84">
        <f>SUM(MF1381)</f>
        <v>1000000</v>
      </c>
      <c r="MG1383" s="84">
        <f>SUM(MG1381)</f>
        <v>0</v>
      </c>
      <c r="MH1383" s="84">
        <f>MG1383/MF1383</f>
        <v>0</v>
      </c>
      <c r="MI1383" s="84">
        <f>SUM(MI1381)</f>
        <v>1000000</v>
      </c>
      <c r="MJ1383" s="84">
        <v>0</v>
      </c>
      <c r="MK1383" s="84">
        <v>0</v>
      </c>
      <c r="MM1383" s="84">
        <f>MJ1383-MK1383</f>
        <v>0</v>
      </c>
      <c r="MN1383" s="84">
        <f t="shared" si="247"/>
        <v>1000000</v>
      </c>
      <c r="MT1383" s="84" t="s">
        <v>235</v>
      </c>
      <c r="MU1383" s="84" t="s">
        <v>236</v>
      </c>
      <c r="MV1383" s="84">
        <f>SUM(MV1381)</f>
        <v>1000000</v>
      </c>
      <c r="MW1383" s="84">
        <f>SUM(MW1381)</f>
        <v>0</v>
      </c>
      <c r="MX1383" s="84">
        <f>MW1383/MV1383</f>
        <v>0</v>
      </c>
      <c r="MY1383" s="84">
        <f>SUM(MY1381)</f>
        <v>1000000</v>
      </c>
      <c r="MZ1383" s="84">
        <v>0</v>
      </c>
      <c r="NA1383" s="84">
        <v>0</v>
      </c>
      <c r="NC1383" s="84">
        <f>MZ1383-NA1383</f>
        <v>0</v>
      </c>
      <c r="ND1383" s="84">
        <f t="shared" ref="ND1383:NT1385" si="248">MZ1383+MV1383</f>
        <v>1000000</v>
      </c>
      <c r="NJ1383" s="84" t="s">
        <v>235</v>
      </c>
      <c r="NK1383" s="84" t="s">
        <v>236</v>
      </c>
      <c r="NL1383" s="84">
        <f>SUM(NL1381)</f>
        <v>1000000</v>
      </c>
      <c r="NM1383" s="84">
        <f>SUM(NM1381)</f>
        <v>0</v>
      </c>
      <c r="NN1383" s="84">
        <f>NM1383/NL1383</f>
        <v>0</v>
      </c>
      <c r="NO1383" s="84">
        <f>SUM(NO1381)</f>
        <v>1000000</v>
      </c>
      <c r="NP1383" s="84">
        <v>0</v>
      </c>
      <c r="NQ1383" s="84">
        <v>0</v>
      </c>
      <c r="NS1383" s="84">
        <f>NP1383-NQ1383</f>
        <v>0</v>
      </c>
      <c r="NT1383" s="84">
        <f t="shared" si="248"/>
        <v>1000000</v>
      </c>
      <c r="NZ1383" s="84" t="s">
        <v>235</v>
      </c>
      <c r="OA1383" s="84" t="s">
        <v>236</v>
      </c>
      <c r="OB1383" s="84">
        <f>SUM(OB1381)</f>
        <v>1000000</v>
      </c>
      <c r="OC1383" s="84">
        <f>SUM(OC1381)</f>
        <v>0</v>
      </c>
      <c r="OD1383" s="84">
        <f>OC1383/OB1383</f>
        <v>0</v>
      </c>
      <c r="OE1383" s="84">
        <f>SUM(OE1381)</f>
        <v>1000000</v>
      </c>
      <c r="OF1383" s="84">
        <v>0</v>
      </c>
      <c r="OG1383" s="84">
        <v>0</v>
      </c>
      <c r="OI1383" s="84">
        <f>OF1383-OG1383</f>
        <v>0</v>
      </c>
      <c r="OJ1383" s="84">
        <f t="shared" ref="OJ1383:OZ1385" si="249">OF1383+OB1383</f>
        <v>1000000</v>
      </c>
      <c r="OP1383" s="84" t="s">
        <v>235</v>
      </c>
      <c r="OQ1383" s="84" t="s">
        <v>236</v>
      </c>
      <c r="OR1383" s="84">
        <f>SUM(OR1381)</f>
        <v>1000000</v>
      </c>
      <c r="OS1383" s="84">
        <f>SUM(OS1381)</f>
        <v>0</v>
      </c>
      <c r="OT1383" s="84">
        <f>OS1383/OR1383</f>
        <v>0</v>
      </c>
      <c r="OU1383" s="84">
        <f>SUM(OU1381)</f>
        <v>1000000</v>
      </c>
      <c r="OV1383" s="84">
        <v>0</v>
      </c>
      <c r="OW1383" s="84">
        <v>0</v>
      </c>
      <c r="OY1383" s="84">
        <f>OV1383-OW1383</f>
        <v>0</v>
      </c>
      <c r="OZ1383" s="84">
        <f t="shared" si="249"/>
        <v>1000000</v>
      </c>
      <c r="PF1383" s="84" t="s">
        <v>235</v>
      </c>
      <c r="PG1383" s="84" t="s">
        <v>236</v>
      </c>
      <c r="PH1383" s="84">
        <f>SUM(PH1381)</f>
        <v>1000000</v>
      </c>
      <c r="PI1383" s="84">
        <f>SUM(PI1381)</f>
        <v>0</v>
      </c>
      <c r="PJ1383" s="84">
        <f>PI1383/PH1383</f>
        <v>0</v>
      </c>
      <c r="PK1383" s="84">
        <f>SUM(PK1381)</f>
        <v>1000000</v>
      </c>
      <c r="PL1383" s="84">
        <v>0</v>
      </c>
      <c r="PM1383" s="84">
        <v>0</v>
      </c>
      <c r="PO1383" s="84">
        <f>PL1383-PM1383</f>
        <v>0</v>
      </c>
      <c r="PP1383" s="84">
        <f t="shared" ref="PP1383:QF1385" si="250">PL1383+PH1383</f>
        <v>1000000</v>
      </c>
      <c r="PV1383" s="84" t="s">
        <v>235</v>
      </c>
      <c r="PW1383" s="84" t="s">
        <v>236</v>
      </c>
      <c r="PX1383" s="84">
        <f>SUM(PX1381)</f>
        <v>1000000</v>
      </c>
      <c r="PY1383" s="84">
        <f>SUM(PY1381)</f>
        <v>0</v>
      </c>
      <c r="PZ1383" s="84">
        <f>PY1383/PX1383</f>
        <v>0</v>
      </c>
      <c r="QA1383" s="84">
        <f>SUM(QA1381)</f>
        <v>1000000</v>
      </c>
      <c r="QB1383" s="84">
        <v>0</v>
      </c>
      <c r="QC1383" s="84">
        <v>0</v>
      </c>
      <c r="QE1383" s="84">
        <f>QB1383-QC1383</f>
        <v>0</v>
      </c>
      <c r="QF1383" s="84">
        <f t="shared" si="250"/>
        <v>1000000</v>
      </c>
      <c r="QL1383" s="84" t="s">
        <v>235</v>
      </c>
      <c r="QM1383" s="84" t="s">
        <v>236</v>
      </c>
      <c r="QN1383" s="84">
        <f>SUM(QN1381)</f>
        <v>1000000</v>
      </c>
      <c r="QO1383" s="84">
        <f>SUM(QO1381)</f>
        <v>0</v>
      </c>
      <c r="QP1383" s="84">
        <f>QO1383/QN1383</f>
        <v>0</v>
      </c>
      <c r="QQ1383" s="84">
        <f>SUM(QQ1381)</f>
        <v>1000000</v>
      </c>
      <c r="QR1383" s="84">
        <v>0</v>
      </c>
      <c r="QS1383" s="84">
        <v>0</v>
      </c>
      <c r="QU1383" s="84">
        <f>QR1383-QS1383</f>
        <v>0</v>
      </c>
      <c r="QV1383" s="84">
        <f t="shared" ref="QV1383:RL1385" si="251">QR1383+QN1383</f>
        <v>1000000</v>
      </c>
      <c r="RB1383" s="84" t="s">
        <v>235</v>
      </c>
      <c r="RC1383" s="84" t="s">
        <v>236</v>
      </c>
      <c r="RD1383" s="84">
        <f>SUM(RD1381)</f>
        <v>1000000</v>
      </c>
      <c r="RE1383" s="84">
        <f>SUM(RE1381)</f>
        <v>0</v>
      </c>
      <c r="RF1383" s="84">
        <f>RE1383/RD1383</f>
        <v>0</v>
      </c>
      <c r="RG1383" s="84">
        <f>SUM(RG1381)</f>
        <v>1000000</v>
      </c>
      <c r="RH1383" s="84">
        <v>0</v>
      </c>
      <c r="RI1383" s="84">
        <v>0</v>
      </c>
      <c r="RK1383" s="84">
        <f>RH1383-RI1383</f>
        <v>0</v>
      </c>
      <c r="RL1383" s="84">
        <f t="shared" si="251"/>
        <v>1000000</v>
      </c>
      <c r="RR1383" s="84" t="s">
        <v>235</v>
      </c>
      <c r="RS1383" s="84" t="s">
        <v>236</v>
      </c>
      <c r="RT1383" s="84">
        <f>SUM(RT1381)</f>
        <v>1000000</v>
      </c>
      <c r="RU1383" s="84">
        <f>SUM(RU1381)</f>
        <v>0</v>
      </c>
      <c r="RV1383" s="84">
        <f>RU1383/RT1383</f>
        <v>0</v>
      </c>
      <c r="RW1383" s="84">
        <f>SUM(RW1381)</f>
        <v>1000000</v>
      </c>
      <c r="RX1383" s="84">
        <v>0</v>
      </c>
      <c r="RY1383" s="84">
        <v>0</v>
      </c>
      <c r="SA1383" s="84">
        <f>RX1383-RY1383</f>
        <v>0</v>
      </c>
      <c r="SB1383" s="84">
        <f t="shared" ref="SB1383:SR1385" si="252">RX1383+RT1383</f>
        <v>1000000</v>
      </c>
      <c r="SH1383" s="84" t="s">
        <v>235</v>
      </c>
      <c r="SI1383" s="84" t="s">
        <v>236</v>
      </c>
      <c r="SJ1383" s="84">
        <f>SUM(SJ1381)</f>
        <v>1000000</v>
      </c>
      <c r="SK1383" s="84">
        <f>SUM(SK1381)</f>
        <v>0</v>
      </c>
      <c r="SL1383" s="84">
        <f>SK1383/SJ1383</f>
        <v>0</v>
      </c>
      <c r="SM1383" s="84">
        <f>SUM(SM1381)</f>
        <v>1000000</v>
      </c>
      <c r="SN1383" s="84">
        <v>0</v>
      </c>
      <c r="SO1383" s="84">
        <v>0</v>
      </c>
      <c r="SQ1383" s="84">
        <f>SN1383-SO1383</f>
        <v>0</v>
      </c>
      <c r="SR1383" s="84">
        <f t="shared" si="252"/>
        <v>1000000</v>
      </c>
      <c r="SX1383" s="84" t="s">
        <v>235</v>
      </c>
      <c r="SY1383" s="84" t="s">
        <v>236</v>
      </c>
      <c r="SZ1383" s="84">
        <f>SUM(SZ1381)</f>
        <v>1000000</v>
      </c>
      <c r="TA1383" s="84">
        <f>SUM(TA1381)</f>
        <v>0</v>
      </c>
      <c r="TB1383" s="84">
        <f>TA1383/SZ1383</f>
        <v>0</v>
      </c>
      <c r="TC1383" s="84">
        <f>SUM(TC1381)</f>
        <v>1000000</v>
      </c>
      <c r="TD1383" s="84">
        <v>0</v>
      </c>
      <c r="TE1383" s="84">
        <v>0</v>
      </c>
      <c r="TG1383" s="84">
        <f>TD1383-TE1383</f>
        <v>0</v>
      </c>
      <c r="TH1383" s="84">
        <f t="shared" ref="TH1383:TX1385" si="253">TD1383+SZ1383</f>
        <v>1000000</v>
      </c>
      <c r="TN1383" s="84" t="s">
        <v>235</v>
      </c>
      <c r="TO1383" s="84" t="s">
        <v>236</v>
      </c>
      <c r="TP1383" s="84">
        <f>SUM(TP1381)</f>
        <v>1000000</v>
      </c>
      <c r="TQ1383" s="84">
        <f>SUM(TQ1381)</f>
        <v>0</v>
      </c>
      <c r="TR1383" s="84">
        <f>TQ1383/TP1383</f>
        <v>0</v>
      </c>
      <c r="TS1383" s="84">
        <f>SUM(TS1381)</f>
        <v>1000000</v>
      </c>
      <c r="TT1383" s="84">
        <v>0</v>
      </c>
      <c r="TU1383" s="84">
        <v>0</v>
      </c>
      <c r="TW1383" s="84">
        <f>TT1383-TU1383</f>
        <v>0</v>
      </c>
      <c r="TX1383" s="84">
        <f t="shared" si="253"/>
        <v>1000000</v>
      </c>
      <c r="UD1383" s="84" t="s">
        <v>235</v>
      </c>
      <c r="UE1383" s="84" t="s">
        <v>236</v>
      </c>
      <c r="UF1383" s="84">
        <f>SUM(UF1381)</f>
        <v>1000000</v>
      </c>
      <c r="UG1383" s="84">
        <f>SUM(UG1381)</f>
        <v>0</v>
      </c>
      <c r="UH1383" s="84">
        <f>UG1383/UF1383</f>
        <v>0</v>
      </c>
      <c r="UI1383" s="84">
        <f>SUM(UI1381)</f>
        <v>1000000</v>
      </c>
      <c r="UJ1383" s="84">
        <v>0</v>
      </c>
      <c r="UK1383" s="84">
        <v>0</v>
      </c>
      <c r="UM1383" s="84">
        <f>UJ1383-UK1383</f>
        <v>0</v>
      </c>
      <c r="UN1383" s="84">
        <f t="shared" ref="UN1383:VD1385" si="254">UJ1383+UF1383</f>
        <v>1000000</v>
      </c>
      <c r="UT1383" s="84" t="s">
        <v>235</v>
      </c>
      <c r="UU1383" s="84" t="s">
        <v>236</v>
      </c>
      <c r="UV1383" s="84">
        <f>SUM(UV1381)</f>
        <v>1000000</v>
      </c>
      <c r="UW1383" s="84">
        <f>SUM(UW1381)</f>
        <v>0</v>
      </c>
      <c r="UX1383" s="84">
        <f>UW1383/UV1383</f>
        <v>0</v>
      </c>
      <c r="UY1383" s="84">
        <f>SUM(UY1381)</f>
        <v>1000000</v>
      </c>
      <c r="UZ1383" s="84">
        <v>0</v>
      </c>
      <c r="VA1383" s="84">
        <v>0</v>
      </c>
      <c r="VC1383" s="84">
        <f>UZ1383-VA1383</f>
        <v>0</v>
      </c>
      <c r="VD1383" s="84">
        <f t="shared" si="254"/>
        <v>1000000</v>
      </c>
      <c r="VJ1383" s="84" t="s">
        <v>235</v>
      </c>
      <c r="VK1383" s="84" t="s">
        <v>236</v>
      </c>
      <c r="VL1383" s="84">
        <f>SUM(VL1381)</f>
        <v>1000000</v>
      </c>
      <c r="VM1383" s="84">
        <f>SUM(VM1381)</f>
        <v>0</v>
      </c>
      <c r="VN1383" s="84">
        <f>VM1383/VL1383</f>
        <v>0</v>
      </c>
      <c r="VO1383" s="84">
        <f>SUM(VO1381)</f>
        <v>1000000</v>
      </c>
      <c r="VP1383" s="84">
        <v>0</v>
      </c>
      <c r="VQ1383" s="84">
        <v>0</v>
      </c>
      <c r="VS1383" s="84">
        <f>VP1383-VQ1383</f>
        <v>0</v>
      </c>
      <c r="VT1383" s="84">
        <f t="shared" ref="VT1383:WJ1385" si="255">VP1383+VL1383</f>
        <v>1000000</v>
      </c>
      <c r="VZ1383" s="84" t="s">
        <v>235</v>
      </c>
      <c r="WA1383" s="84" t="s">
        <v>236</v>
      </c>
      <c r="WB1383" s="84">
        <f>SUM(WB1381)</f>
        <v>1000000</v>
      </c>
      <c r="WC1383" s="84">
        <f>SUM(WC1381)</f>
        <v>0</v>
      </c>
      <c r="WD1383" s="84">
        <f>WC1383/WB1383</f>
        <v>0</v>
      </c>
      <c r="WE1383" s="84">
        <f>SUM(WE1381)</f>
        <v>1000000</v>
      </c>
      <c r="WF1383" s="84">
        <v>0</v>
      </c>
      <c r="WG1383" s="84">
        <v>0</v>
      </c>
      <c r="WI1383" s="84">
        <f>WF1383-WG1383</f>
        <v>0</v>
      </c>
      <c r="WJ1383" s="84">
        <f t="shared" si="255"/>
        <v>1000000</v>
      </c>
      <c r="WP1383" s="84" t="s">
        <v>235</v>
      </c>
      <c r="WQ1383" s="84" t="s">
        <v>236</v>
      </c>
      <c r="WR1383" s="84">
        <f>SUM(WR1381)</f>
        <v>1000000</v>
      </c>
      <c r="WS1383" s="84">
        <f>SUM(WS1381)</f>
        <v>0</v>
      </c>
      <c r="WT1383" s="84">
        <f>WS1383/WR1383</f>
        <v>0</v>
      </c>
      <c r="WU1383" s="84">
        <f>SUM(WU1381)</f>
        <v>1000000</v>
      </c>
      <c r="WV1383" s="84">
        <v>0</v>
      </c>
      <c r="WW1383" s="84">
        <v>0</v>
      </c>
      <c r="WY1383" s="84">
        <f>WV1383-WW1383</f>
        <v>0</v>
      </c>
      <c r="WZ1383" s="84">
        <f t="shared" ref="WZ1383:XP1385" si="256">WV1383+WR1383</f>
        <v>1000000</v>
      </c>
      <c r="XF1383" s="84" t="s">
        <v>235</v>
      </c>
      <c r="XG1383" s="84" t="s">
        <v>236</v>
      </c>
      <c r="XH1383" s="84">
        <f>SUM(XH1381)</f>
        <v>1000000</v>
      </c>
      <c r="XI1383" s="84">
        <f>SUM(XI1381)</f>
        <v>0</v>
      </c>
      <c r="XJ1383" s="84">
        <f>XI1383/XH1383</f>
        <v>0</v>
      </c>
      <c r="XK1383" s="84">
        <f>SUM(XK1381)</f>
        <v>1000000</v>
      </c>
      <c r="XL1383" s="84">
        <v>0</v>
      </c>
      <c r="XM1383" s="84">
        <v>0</v>
      </c>
      <c r="XO1383" s="84">
        <f>XL1383-XM1383</f>
        <v>0</v>
      </c>
      <c r="XP1383" s="84">
        <f t="shared" si="256"/>
        <v>1000000</v>
      </c>
      <c r="XV1383" s="84" t="s">
        <v>235</v>
      </c>
      <c r="XW1383" s="84" t="s">
        <v>236</v>
      </c>
      <c r="XX1383" s="84">
        <f>SUM(XX1381)</f>
        <v>1000000</v>
      </c>
      <c r="XY1383" s="84">
        <f>SUM(XY1381)</f>
        <v>0</v>
      </c>
      <c r="XZ1383" s="84">
        <f>XY1383/XX1383</f>
        <v>0</v>
      </c>
      <c r="YA1383" s="84">
        <f>SUM(YA1381)</f>
        <v>1000000</v>
      </c>
      <c r="YB1383" s="84">
        <v>0</v>
      </c>
      <c r="YC1383" s="84">
        <v>0</v>
      </c>
      <c r="YE1383" s="84">
        <f>YB1383-YC1383</f>
        <v>0</v>
      </c>
      <c r="YF1383" s="84">
        <f t="shared" ref="YF1383:YV1385" si="257">YB1383+XX1383</f>
        <v>1000000</v>
      </c>
      <c r="YL1383" s="84" t="s">
        <v>235</v>
      </c>
      <c r="YM1383" s="84" t="s">
        <v>236</v>
      </c>
      <c r="YN1383" s="84">
        <f>SUM(YN1381)</f>
        <v>1000000</v>
      </c>
      <c r="YO1383" s="84">
        <f>SUM(YO1381)</f>
        <v>0</v>
      </c>
      <c r="YP1383" s="84">
        <f>YO1383/YN1383</f>
        <v>0</v>
      </c>
      <c r="YQ1383" s="84">
        <f>SUM(YQ1381)</f>
        <v>1000000</v>
      </c>
      <c r="YR1383" s="84">
        <v>0</v>
      </c>
      <c r="YS1383" s="84">
        <v>0</v>
      </c>
      <c r="YU1383" s="84">
        <f>YR1383-YS1383</f>
        <v>0</v>
      </c>
      <c r="YV1383" s="84">
        <f t="shared" si="257"/>
        <v>1000000</v>
      </c>
      <c r="ZB1383" s="84" t="s">
        <v>235</v>
      </c>
      <c r="ZC1383" s="84" t="s">
        <v>236</v>
      </c>
      <c r="ZD1383" s="84">
        <f>SUM(ZD1381)</f>
        <v>1000000</v>
      </c>
      <c r="ZE1383" s="84">
        <f>SUM(ZE1381)</f>
        <v>0</v>
      </c>
      <c r="ZF1383" s="84">
        <f>ZE1383/ZD1383</f>
        <v>0</v>
      </c>
      <c r="ZG1383" s="84">
        <f>SUM(ZG1381)</f>
        <v>1000000</v>
      </c>
      <c r="ZH1383" s="84">
        <v>0</v>
      </c>
      <c r="ZI1383" s="84">
        <v>0</v>
      </c>
      <c r="ZK1383" s="84">
        <f>ZH1383-ZI1383</f>
        <v>0</v>
      </c>
      <c r="ZL1383" s="84">
        <f t="shared" ref="ZL1383:AAB1385" si="258">ZH1383+ZD1383</f>
        <v>1000000</v>
      </c>
      <c r="ZR1383" s="84" t="s">
        <v>235</v>
      </c>
      <c r="ZS1383" s="84" t="s">
        <v>236</v>
      </c>
      <c r="ZT1383" s="84">
        <f>SUM(ZT1381)</f>
        <v>1000000</v>
      </c>
      <c r="ZU1383" s="84">
        <f>SUM(ZU1381)</f>
        <v>0</v>
      </c>
      <c r="ZV1383" s="84">
        <f>ZU1383/ZT1383</f>
        <v>0</v>
      </c>
      <c r="ZW1383" s="84">
        <f>SUM(ZW1381)</f>
        <v>1000000</v>
      </c>
      <c r="ZX1383" s="84">
        <v>0</v>
      </c>
      <c r="ZY1383" s="84">
        <v>0</v>
      </c>
      <c r="AAA1383" s="84">
        <f>ZX1383-ZY1383</f>
        <v>0</v>
      </c>
      <c r="AAB1383" s="84">
        <f t="shared" si="258"/>
        <v>1000000</v>
      </c>
      <c r="AAH1383" s="84" t="s">
        <v>235</v>
      </c>
      <c r="AAI1383" s="84" t="s">
        <v>236</v>
      </c>
      <c r="AAJ1383" s="84">
        <f>SUM(AAJ1381)</f>
        <v>1000000</v>
      </c>
      <c r="AAK1383" s="84">
        <f>SUM(AAK1381)</f>
        <v>0</v>
      </c>
      <c r="AAL1383" s="84">
        <f>AAK1383/AAJ1383</f>
        <v>0</v>
      </c>
      <c r="AAM1383" s="84">
        <f>SUM(AAM1381)</f>
        <v>1000000</v>
      </c>
      <c r="AAN1383" s="84">
        <v>0</v>
      </c>
      <c r="AAO1383" s="84">
        <v>0</v>
      </c>
      <c r="AAQ1383" s="84">
        <f>AAN1383-AAO1383</f>
        <v>0</v>
      </c>
      <c r="AAR1383" s="84">
        <f t="shared" ref="AAR1383:ABH1385" si="259">AAN1383+AAJ1383</f>
        <v>1000000</v>
      </c>
      <c r="AAX1383" s="84" t="s">
        <v>235</v>
      </c>
      <c r="AAY1383" s="84" t="s">
        <v>236</v>
      </c>
      <c r="AAZ1383" s="84">
        <f>SUM(AAZ1381)</f>
        <v>1000000</v>
      </c>
      <c r="ABA1383" s="84">
        <f>SUM(ABA1381)</f>
        <v>0</v>
      </c>
      <c r="ABB1383" s="84">
        <f>ABA1383/AAZ1383</f>
        <v>0</v>
      </c>
      <c r="ABC1383" s="84">
        <f>SUM(ABC1381)</f>
        <v>1000000</v>
      </c>
      <c r="ABD1383" s="84">
        <v>0</v>
      </c>
      <c r="ABE1383" s="84">
        <v>0</v>
      </c>
      <c r="ABG1383" s="84">
        <f>ABD1383-ABE1383</f>
        <v>0</v>
      </c>
      <c r="ABH1383" s="84">
        <f t="shared" si="259"/>
        <v>1000000</v>
      </c>
      <c r="ABN1383" s="84" t="s">
        <v>235</v>
      </c>
      <c r="ABO1383" s="84" t="s">
        <v>236</v>
      </c>
      <c r="ABP1383" s="84">
        <f>SUM(ABP1381)</f>
        <v>1000000</v>
      </c>
      <c r="ABQ1383" s="84">
        <f>SUM(ABQ1381)</f>
        <v>0</v>
      </c>
      <c r="ABR1383" s="84">
        <f>ABQ1383/ABP1383</f>
        <v>0</v>
      </c>
      <c r="ABS1383" s="84">
        <f>SUM(ABS1381)</f>
        <v>1000000</v>
      </c>
      <c r="ABT1383" s="84">
        <v>0</v>
      </c>
      <c r="ABU1383" s="84">
        <v>0</v>
      </c>
      <c r="ABW1383" s="84">
        <f>ABT1383-ABU1383</f>
        <v>0</v>
      </c>
      <c r="ABX1383" s="84">
        <f t="shared" ref="ABX1383:ACN1385" si="260">ABT1383+ABP1383</f>
        <v>1000000</v>
      </c>
      <c r="ACD1383" s="84" t="s">
        <v>235</v>
      </c>
      <c r="ACE1383" s="84" t="s">
        <v>236</v>
      </c>
      <c r="ACF1383" s="84">
        <f>SUM(ACF1381)</f>
        <v>1000000</v>
      </c>
      <c r="ACG1383" s="84">
        <f>SUM(ACG1381)</f>
        <v>0</v>
      </c>
      <c r="ACH1383" s="84">
        <f>ACG1383/ACF1383</f>
        <v>0</v>
      </c>
      <c r="ACI1383" s="84">
        <f>SUM(ACI1381)</f>
        <v>1000000</v>
      </c>
      <c r="ACJ1383" s="84">
        <v>0</v>
      </c>
      <c r="ACK1383" s="84">
        <v>0</v>
      </c>
      <c r="ACM1383" s="84">
        <f>ACJ1383-ACK1383</f>
        <v>0</v>
      </c>
      <c r="ACN1383" s="84">
        <f t="shared" si="260"/>
        <v>1000000</v>
      </c>
      <c r="ACT1383" s="84" t="s">
        <v>235</v>
      </c>
      <c r="ACU1383" s="84" t="s">
        <v>236</v>
      </c>
      <c r="ACV1383" s="84">
        <f>SUM(ACV1381)</f>
        <v>1000000</v>
      </c>
      <c r="ACW1383" s="84">
        <f>SUM(ACW1381)</f>
        <v>0</v>
      </c>
      <c r="ACX1383" s="84">
        <f>ACW1383/ACV1383</f>
        <v>0</v>
      </c>
      <c r="ACY1383" s="84">
        <f>SUM(ACY1381)</f>
        <v>1000000</v>
      </c>
      <c r="ACZ1383" s="84">
        <v>0</v>
      </c>
      <c r="ADA1383" s="84">
        <v>0</v>
      </c>
      <c r="ADC1383" s="84">
        <f>ACZ1383-ADA1383</f>
        <v>0</v>
      </c>
      <c r="ADD1383" s="84">
        <f t="shared" ref="ADD1383:ADT1385" si="261">ACZ1383+ACV1383</f>
        <v>1000000</v>
      </c>
      <c r="ADJ1383" s="84" t="s">
        <v>235</v>
      </c>
      <c r="ADK1383" s="84" t="s">
        <v>236</v>
      </c>
      <c r="ADL1383" s="84">
        <f>SUM(ADL1381)</f>
        <v>1000000</v>
      </c>
      <c r="ADM1383" s="84">
        <f>SUM(ADM1381)</f>
        <v>0</v>
      </c>
      <c r="ADN1383" s="84">
        <f>ADM1383/ADL1383</f>
        <v>0</v>
      </c>
      <c r="ADO1383" s="84">
        <f>SUM(ADO1381)</f>
        <v>1000000</v>
      </c>
      <c r="ADP1383" s="84">
        <v>0</v>
      </c>
      <c r="ADQ1383" s="84">
        <v>0</v>
      </c>
      <c r="ADS1383" s="84">
        <f>ADP1383-ADQ1383</f>
        <v>0</v>
      </c>
      <c r="ADT1383" s="84">
        <f t="shared" si="261"/>
        <v>1000000</v>
      </c>
      <c r="ADZ1383" s="84" t="s">
        <v>235</v>
      </c>
      <c r="AEA1383" s="84" t="s">
        <v>236</v>
      </c>
      <c r="AEB1383" s="84">
        <f>SUM(AEB1381)</f>
        <v>1000000</v>
      </c>
      <c r="AEC1383" s="84">
        <f>SUM(AEC1381)</f>
        <v>0</v>
      </c>
      <c r="AED1383" s="84">
        <f>AEC1383/AEB1383</f>
        <v>0</v>
      </c>
      <c r="AEE1383" s="84">
        <f>SUM(AEE1381)</f>
        <v>1000000</v>
      </c>
      <c r="AEF1383" s="84">
        <v>0</v>
      </c>
      <c r="AEG1383" s="84">
        <v>0</v>
      </c>
      <c r="AEI1383" s="84">
        <f>AEF1383-AEG1383</f>
        <v>0</v>
      </c>
      <c r="AEJ1383" s="84">
        <f t="shared" ref="AEJ1383:AEZ1385" si="262">AEF1383+AEB1383</f>
        <v>1000000</v>
      </c>
      <c r="AEP1383" s="84" t="s">
        <v>235</v>
      </c>
      <c r="AEQ1383" s="84" t="s">
        <v>236</v>
      </c>
      <c r="AER1383" s="84">
        <f>SUM(AER1381)</f>
        <v>1000000</v>
      </c>
      <c r="AES1383" s="84">
        <f>SUM(AES1381)</f>
        <v>0</v>
      </c>
      <c r="AET1383" s="84">
        <f>AES1383/AER1383</f>
        <v>0</v>
      </c>
      <c r="AEU1383" s="84">
        <f>SUM(AEU1381)</f>
        <v>1000000</v>
      </c>
      <c r="AEV1383" s="84">
        <v>0</v>
      </c>
      <c r="AEW1383" s="84">
        <v>0</v>
      </c>
      <c r="AEY1383" s="84">
        <f>AEV1383-AEW1383</f>
        <v>0</v>
      </c>
      <c r="AEZ1383" s="84">
        <f t="shared" si="262"/>
        <v>1000000</v>
      </c>
      <c r="AFF1383" s="84" t="s">
        <v>235</v>
      </c>
      <c r="AFG1383" s="84" t="s">
        <v>236</v>
      </c>
      <c r="AFH1383" s="84">
        <f>SUM(AFH1381)</f>
        <v>1000000</v>
      </c>
      <c r="AFI1383" s="84">
        <f>SUM(AFI1381)</f>
        <v>0</v>
      </c>
      <c r="AFJ1383" s="84">
        <f>AFI1383/AFH1383</f>
        <v>0</v>
      </c>
      <c r="AFK1383" s="84">
        <f>SUM(AFK1381)</f>
        <v>1000000</v>
      </c>
      <c r="AFL1383" s="84">
        <v>0</v>
      </c>
      <c r="AFM1383" s="84">
        <v>0</v>
      </c>
      <c r="AFO1383" s="84">
        <f>AFL1383-AFM1383</f>
        <v>0</v>
      </c>
      <c r="AFP1383" s="84">
        <f t="shared" ref="AFP1383:AGF1385" si="263">AFL1383+AFH1383</f>
        <v>1000000</v>
      </c>
      <c r="AFV1383" s="84" t="s">
        <v>235</v>
      </c>
      <c r="AFW1383" s="84" t="s">
        <v>236</v>
      </c>
      <c r="AFX1383" s="84">
        <f>SUM(AFX1381)</f>
        <v>1000000</v>
      </c>
      <c r="AFY1383" s="84">
        <f>SUM(AFY1381)</f>
        <v>0</v>
      </c>
      <c r="AFZ1383" s="84">
        <f>AFY1383/AFX1383</f>
        <v>0</v>
      </c>
      <c r="AGA1383" s="84">
        <f>SUM(AGA1381)</f>
        <v>1000000</v>
      </c>
      <c r="AGB1383" s="84">
        <v>0</v>
      </c>
      <c r="AGC1383" s="84">
        <v>0</v>
      </c>
      <c r="AGE1383" s="84">
        <f>AGB1383-AGC1383</f>
        <v>0</v>
      </c>
      <c r="AGF1383" s="84">
        <f t="shared" si="263"/>
        <v>1000000</v>
      </c>
      <c r="AGL1383" s="84" t="s">
        <v>235</v>
      </c>
      <c r="AGM1383" s="84" t="s">
        <v>236</v>
      </c>
      <c r="AGN1383" s="84">
        <f>SUM(AGN1381)</f>
        <v>1000000</v>
      </c>
      <c r="AGO1383" s="84">
        <f>SUM(AGO1381)</f>
        <v>0</v>
      </c>
      <c r="AGP1383" s="84">
        <f>AGO1383/AGN1383</f>
        <v>0</v>
      </c>
      <c r="AGQ1383" s="84">
        <f>SUM(AGQ1381)</f>
        <v>1000000</v>
      </c>
      <c r="AGR1383" s="84">
        <v>0</v>
      </c>
      <c r="AGS1383" s="84">
        <v>0</v>
      </c>
      <c r="AGU1383" s="84">
        <f>AGR1383-AGS1383</f>
        <v>0</v>
      </c>
      <c r="AGV1383" s="84">
        <f t="shared" ref="AGV1383:AHL1385" si="264">AGR1383+AGN1383</f>
        <v>1000000</v>
      </c>
      <c r="AHB1383" s="84" t="s">
        <v>235</v>
      </c>
      <c r="AHC1383" s="84" t="s">
        <v>236</v>
      </c>
      <c r="AHD1383" s="84">
        <f>SUM(AHD1381)</f>
        <v>1000000</v>
      </c>
      <c r="AHE1383" s="84">
        <f>SUM(AHE1381)</f>
        <v>0</v>
      </c>
      <c r="AHF1383" s="84">
        <f>AHE1383/AHD1383</f>
        <v>0</v>
      </c>
      <c r="AHG1383" s="84">
        <f>SUM(AHG1381)</f>
        <v>1000000</v>
      </c>
      <c r="AHH1383" s="84">
        <v>0</v>
      </c>
      <c r="AHI1383" s="84">
        <v>0</v>
      </c>
      <c r="AHK1383" s="84">
        <f>AHH1383-AHI1383</f>
        <v>0</v>
      </c>
      <c r="AHL1383" s="84">
        <f t="shared" si="264"/>
        <v>1000000</v>
      </c>
      <c r="AHR1383" s="84" t="s">
        <v>235</v>
      </c>
      <c r="AHS1383" s="84" t="s">
        <v>236</v>
      </c>
      <c r="AHT1383" s="84">
        <f>SUM(AHT1381)</f>
        <v>1000000</v>
      </c>
      <c r="AHU1383" s="84">
        <f>SUM(AHU1381)</f>
        <v>0</v>
      </c>
      <c r="AHV1383" s="84">
        <f>AHU1383/AHT1383</f>
        <v>0</v>
      </c>
      <c r="AHW1383" s="84">
        <f>SUM(AHW1381)</f>
        <v>1000000</v>
      </c>
      <c r="AHX1383" s="84">
        <v>0</v>
      </c>
      <c r="AHY1383" s="84">
        <v>0</v>
      </c>
      <c r="AIA1383" s="84">
        <f>AHX1383-AHY1383</f>
        <v>0</v>
      </c>
      <c r="AIB1383" s="84">
        <f t="shared" ref="AIB1383:AIR1385" si="265">AHX1383+AHT1383</f>
        <v>1000000</v>
      </c>
      <c r="AIH1383" s="84" t="s">
        <v>235</v>
      </c>
      <c r="AII1383" s="84" t="s">
        <v>236</v>
      </c>
      <c r="AIJ1383" s="84">
        <f>SUM(AIJ1381)</f>
        <v>1000000</v>
      </c>
      <c r="AIK1383" s="84">
        <f>SUM(AIK1381)</f>
        <v>0</v>
      </c>
      <c r="AIL1383" s="84">
        <f>AIK1383/AIJ1383</f>
        <v>0</v>
      </c>
      <c r="AIM1383" s="84">
        <f>SUM(AIM1381)</f>
        <v>1000000</v>
      </c>
      <c r="AIN1383" s="84">
        <v>0</v>
      </c>
      <c r="AIO1383" s="84">
        <v>0</v>
      </c>
      <c r="AIQ1383" s="84">
        <f>AIN1383-AIO1383</f>
        <v>0</v>
      </c>
      <c r="AIR1383" s="84">
        <f t="shared" si="265"/>
        <v>1000000</v>
      </c>
      <c r="AIX1383" s="84" t="s">
        <v>235</v>
      </c>
      <c r="AIY1383" s="84" t="s">
        <v>236</v>
      </c>
      <c r="AIZ1383" s="84">
        <f>SUM(AIZ1381)</f>
        <v>1000000</v>
      </c>
      <c r="AJA1383" s="84">
        <f>SUM(AJA1381)</f>
        <v>0</v>
      </c>
      <c r="AJB1383" s="84">
        <f>AJA1383/AIZ1383</f>
        <v>0</v>
      </c>
      <c r="AJC1383" s="84">
        <f>SUM(AJC1381)</f>
        <v>1000000</v>
      </c>
      <c r="AJD1383" s="84">
        <v>0</v>
      </c>
      <c r="AJE1383" s="84">
        <v>0</v>
      </c>
      <c r="AJG1383" s="84">
        <f>AJD1383-AJE1383</f>
        <v>0</v>
      </c>
      <c r="AJH1383" s="84">
        <f t="shared" ref="AJH1383:AJX1385" si="266">AJD1383+AIZ1383</f>
        <v>1000000</v>
      </c>
      <c r="AJN1383" s="84" t="s">
        <v>235</v>
      </c>
      <c r="AJO1383" s="84" t="s">
        <v>236</v>
      </c>
      <c r="AJP1383" s="84">
        <f>SUM(AJP1381)</f>
        <v>1000000</v>
      </c>
      <c r="AJQ1383" s="84">
        <f>SUM(AJQ1381)</f>
        <v>0</v>
      </c>
      <c r="AJR1383" s="84">
        <f>AJQ1383/AJP1383</f>
        <v>0</v>
      </c>
      <c r="AJS1383" s="84">
        <f>SUM(AJS1381)</f>
        <v>1000000</v>
      </c>
      <c r="AJT1383" s="84">
        <v>0</v>
      </c>
      <c r="AJU1383" s="84">
        <v>0</v>
      </c>
      <c r="AJW1383" s="84">
        <f>AJT1383-AJU1383</f>
        <v>0</v>
      </c>
      <c r="AJX1383" s="84">
        <f t="shared" si="266"/>
        <v>1000000</v>
      </c>
      <c r="AKD1383" s="84" t="s">
        <v>235</v>
      </c>
      <c r="AKE1383" s="84" t="s">
        <v>236</v>
      </c>
      <c r="AKF1383" s="84">
        <f>SUM(AKF1381)</f>
        <v>1000000</v>
      </c>
      <c r="AKG1383" s="84">
        <f>SUM(AKG1381)</f>
        <v>0</v>
      </c>
      <c r="AKH1383" s="84">
        <f>AKG1383/AKF1383</f>
        <v>0</v>
      </c>
      <c r="AKI1383" s="84">
        <f>SUM(AKI1381)</f>
        <v>1000000</v>
      </c>
      <c r="AKJ1383" s="84">
        <v>0</v>
      </c>
      <c r="AKK1383" s="84">
        <v>0</v>
      </c>
      <c r="AKM1383" s="84">
        <f>AKJ1383-AKK1383</f>
        <v>0</v>
      </c>
      <c r="AKN1383" s="84">
        <f t="shared" ref="AKN1383:ALD1385" si="267">AKJ1383+AKF1383</f>
        <v>1000000</v>
      </c>
      <c r="AKT1383" s="84" t="s">
        <v>235</v>
      </c>
      <c r="AKU1383" s="84" t="s">
        <v>236</v>
      </c>
      <c r="AKV1383" s="84">
        <f>SUM(AKV1381)</f>
        <v>1000000</v>
      </c>
      <c r="AKW1383" s="84">
        <f>SUM(AKW1381)</f>
        <v>0</v>
      </c>
      <c r="AKX1383" s="84">
        <f>AKW1383/AKV1383</f>
        <v>0</v>
      </c>
      <c r="AKY1383" s="84">
        <f>SUM(AKY1381)</f>
        <v>1000000</v>
      </c>
      <c r="AKZ1383" s="84">
        <v>0</v>
      </c>
      <c r="ALA1383" s="84">
        <v>0</v>
      </c>
      <c r="ALC1383" s="84">
        <f>AKZ1383-ALA1383</f>
        <v>0</v>
      </c>
      <c r="ALD1383" s="84">
        <f t="shared" si="267"/>
        <v>1000000</v>
      </c>
      <c r="ALJ1383" s="84" t="s">
        <v>235</v>
      </c>
      <c r="ALK1383" s="84" t="s">
        <v>236</v>
      </c>
      <c r="ALL1383" s="84">
        <f>SUM(ALL1381)</f>
        <v>1000000</v>
      </c>
      <c r="ALM1383" s="84">
        <f>SUM(ALM1381)</f>
        <v>0</v>
      </c>
      <c r="ALN1383" s="84">
        <f>ALM1383/ALL1383</f>
        <v>0</v>
      </c>
      <c r="ALO1383" s="84">
        <f>SUM(ALO1381)</f>
        <v>1000000</v>
      </c>
      <c r="ALP1383" s="84">
        <v>0</v>
      </c>
      <c r="ALQ1383" s="84">
        <v>0</v>
      </c>
      <c r="ALS1383" s="84">
        <f>ALP1383-ALQ1383</f>
        <v>0</v>
      </c>
      <c r="ALT1383" s="84">
        <f t="shared" ref="ALT1383:AMJ1385" si="268">ALP1383+ALL1383</f>
        <v>1000000</v>
      </c>
      <c r="ALZ1383" s="84" t="s">
        <v>235</v>
      </c>
      <c r="AMA1383" s="84" t="s">
        <v>236</v>
      </c>
      <c r="AMB1383" s="84">
        <f>SUM(AMB1381)</f>
        <v>1000000</v>
      </c>
      <c r="AMC1383" s="84">
        <f>SUM(AMC1381)</f>
        <v>0</v>
      </c>
      <c r="AMD1383" s="84">
        <f>AMC1383/AMB1383</f>
        <v>0</v>
      </c>
      <c r="AME1383" s="84">
        <f>SUM(AME1381)</f>
        <v>1000000</v>
      </c>
      <c r="AMF1383" s="84">
        <v>0</v>
      </c>
      <c r="AMG1383" s="84">
        <v>0</v>
      </c>
      <c r="AMI1383" s="84">
        <f>AMF1383-AMG1383</f>
        <v>0</v>
      </c>
      <c r="AMJ1383" s="84">
        <f t="shared" si="268"/>
        <v>1000000</v>
      </c>
      <c r="AMP1383" s="84" t="s">
        <v>235</v>
      </c>
      <c r="AMQ1383" s="84" t="s">
        <v>236</v>
      </c>
      <c r="AMR1383" s="84">
        <f>SUM(AMR1381)</f>
        <v>1000000</v>
      </c>
      <c r="AMS1383" s="84">
        <f>SUM(AMS1381)</f>
        <v>0</v>
      </c>
      <c r="AMT1383" s="84">
        <f>AMS1383/AMR1383</f>
        <v>0</v>
      </c>
      <c r="AMU1383" s="84">
        <f>SUM(AMU1381)</f>
        <v>1000000</v>
      </c>
      <c r="AMV1383" s="84">
        <v>0</v>
      </c>
      <c r="AMW1383" s="84">
        <v>0</v>
      </c>
      <c r="AMY1383" s="84">
        <f>AMV1383-AMW1383</f>
        <v>0</v>
      </c>
      <c r="AMZ1383" s="84">
        <f t="shared" ref="AMZ1383:ANP1385" si="269">AMV1383+AMR1383</f>
        <v>1000000</v>
      </c>
      <c r="ANF1383" s="84" t="s">
        <v>235</v>
      </c>
      <c r="ANG1383" s="84" t="s">
        <v>236</v>
      </c>
      <c r="ANH1383" s="84">
        <f>SUM(ANH1381)</f>
        <v>1000000</v>
      </c>
      <c r="ANI1383" s="84">
        <f>SUM(ANI1381)</f>
        <v>0</v>
      </c>
      <c r="ANJ1383" s="84">
        <f>ANI1383/ANH1383</f>
        <v>0</v>
      </c>
      <c r="ANK1383" s="84">
        <f>SUM(ANK1381)</f>
        <v>1000000</v>
      </c>
      <c r="ANL1383" s="84">
        <v>0</v>
      </c>
      <c r="ANM1383" s="84">
        <v>0</v>
      </c>
      <c r="ANO1383" s="84">
        <f>ANL1383-ANM1383</f>
        <v>0</v>
      </c>
      <c r="ANP1383" s="84">
        <f t="shared" si="269"/>
        <v>1000000</v>
      </c>
      <c r="ANV1383" s="84" t="s">
        <v>235</v>
      </c>
      <c r="ANW1383" s="84" t="s">
        <v>236</v>
      </c>
      <c r="ANX1383" s="84">
        <f>SUM(ANX1381)</f>
        <v>1000000</v>
      </c>
      <c r="ANY1383" s="84">
        <f>SUM(ANY1381)</f>
        <v>0</v>
      </c>
      <c r="ANZ1383" s="84">
        <f>ANY1383/ANX1383</f>
        <v>0</v>
      </c>
      <c r="AOA1383" s="84">
        <f>SUM(AOA1381)</f>
        <v>1000000</v>
      </c>
      <c r="AOB1383" s="84">
        <v>0</v>
      </c>
      <c r="AOC1383" s="84">
        <v>0</v>
      </c>
      <c r="AOE1383" s="84">
        <f>AOB1383-AOC1383</f>
        <v>0</v>
      </c>
      <c r="AOF1383" s="84">
        <f t="shared" ref="AOF1383:AOV1385" si="270">AOB1383+ANX1383</f>
        <v>1000000</v>
      </c>
      <c r="AOL1383" s="84" t="s">
        <v>235</v>
      </c>
      <c r="AOM1383" s="84" t="s">
        <v>236</v>
      </c>
      <c r="AON1383" s="84">
        <f>SUM(AON1381)</f>
        <v>1000000</v>
      </c>
      <c r="AOO1383" s="84">
        <f>SUM(AOO1381)</f>
        <v>0</v>
      </c>
      <c r="AOP1383" s="84">
        <f>AOO1383/AON1383</f>
        <v>0</v>
      </c>
      <c r="AOQ1383" s="84">
        <f>SUM(AOQ1381)</f>
        <v>1000000</v>
      </c>
      <c r="AOR1383" s="84">
        <v>0</v>
      </c>
      <c r="AOS1383" s="84">
        <v>0</v>
      </c>
      <c r="AOU1383" s="84">
        <f>AOR1383-AOS1383</f>
        <v>0</v>
      </c>
      <c r="AOV1383" s="84">
        <f t="shared" si="270"/>
        <v>1000000</v>
      </c>
      <c r="APB1383" s="84" t="s">
        <v>235</v>
      </c>
      <c r="APC1383" s="84" t="s">
        <v>236</v>
      </c>
      <c r="APD1383" s="84">
        <f>SUM(APD1381)</f>
        <v>1000000</v>
      </c>
      <c r="APE1383" s="84">
        <f>SUM(APE1381)</f>
        <v>0</v>
      </c>
      <c r="APF1383" s="84">
        <f>APE1383/APD1383</f>
        <v>0</v>
      </c>
      <c r="APG1383" s="84">
        <f>SUM(APG1381)</f>
        <v>1000000</v>
      </c>
      <c r="APH1383" s="84">
        <v>0</v>
      </c>
      <c r="API1383" s="84">
        <v>0</v>
      </c>
      <c r="APK1383" s="84">
        <f>APH1383-API1383</f>
        <v>0</v>
      </c>
      <c r="APL1383" s="84">
        <f t="shared" ref="APL1383:AQB1385" si="271">APH1383+APD1383</f>
        <v>1000000</v>
      </c>
      <c r="APR1383" s="84" t="s">
        <v>235</v>
      </c>
      <c r="APS1383" s="84" t="s">
        <v>236</v>
      </c>
      <c r="APT1383" s="84">
        <f>SUM(APT1381)</f>
        <v>1000000</v>
      </c>
      <c r="APU1383" s="84">
        <f>SUM(APU1381)</f>
        <v>0</v>
      </c>
      <c r="APV1383" s="84">
        <f>APU1383/APT1383</f>
        <v>0</v>
      </c>
      <c r="APW1383" s="84">
        <f>SUM(APW1381)</f>
        <v>1000000</v>
      </c>
      <c r="APX1383" s="84">
        <v>0</v>
      </c>
      <c r="APY1383" s="84">
        <v>0</v>
      </c>
      <c r="AQA1383" s="84">
        <f>APX1383-APY1383</f>
        <v>0</v>
      </c>
      <c r="AQB1383" s="84">
        <f t="shared" si="271"/>
        <v>1000000</v>
      </c>
      <c r="AQH1383" s="84" t="s">
        <v>235</v>
      </c>
      <c r="AQI1383" s="84" t="s">
        <v>236</v>
      </c>
      <c r="AQJ1383" s="84">
        <f>SUM(AQJ1381)</f>
        <v>1000000</v>
      </c>
      <c r="AQK1383" s="84">
        <f>SUM(AQK1381)</f>
        <v>0</v>
      </c>
      <c r="AQL1383" s="84">
        <f>AQK1383/AQJ1383</f>
        <v>0</v>
      </c>
      <c r="AQM1383" s="84">
        <f>SUM(AQM1381)</f>
        <v>1000000</v>
      </c>
      <c r="AQN1383" s="84">
        <v>0</v>
      </c>
      <c r="AQO1383" s="84">
        <v>0</v>
      </c>
      <c r="AQQ1383" s="84">
        <f>AQN1383-AQO1383</f>
        <v>0</v>
      </c>
      <c r="AQR1383" s="84">
        <f t="shared" ref="AQR1383:ARH1385" si="272">AQN1383+AQJ1383</f>
        <v>1000000</v>
      </c>
      <c r="AQX1383" s="84" t="s">
        <v>235</v>
      </c>
      <c r="AQY1383" s="84" t="s">
        <v>236</v>
      </c>
      <c r="AQZ1383" s="84">
        <f>SUM(AQZ1381)</f>
        <v>1000000</v>
      </c>
      <c r="ARA1383" s="84">
        <f>SUM(ARA1381)</f>
        <v>0</v>
      </c>
      <c r="ARB1383" s="84">
        <f>ARA1383/AQZ1383</f>
        <v>0</v>
      </c>
      <c r="ARC1383" s="84">
        <f>SUM(ARC1381)</f>
        <v>1000000</v>
      </c>
      <c r="ARD1383" s="84">
        <v>0</v>
      </c>
      <c r="ARE1383" s="84">
        <v>0</v>
      </c>
      <c r="ARG1383" s="84">
        <f>ARD1383-ARE1383</f>
        <v>0</v>
      </c>
      <c r="ARH1383" s="84">
        <f t="shared" si="272"/>
        <v>1000000</v>
      </c>
      <c r="ARN1383" s="84" t="s">
        <v>235</v>
      </c>
      <c r="ARO1383" s="84" t="s">
        <v>236</v>
      </c>
      <c r="ARP1383" s="84">
        <f>SUM(ARP1381)</f>
        <v>1000000</v>
      </c>
      <c r="ARQ1383" s="84">
        <f>SUM(ARQ1381)</f>
        <v>0</v>
      </c>
      <c r="ARR1383" s="84">
        <f>ARQ1383/ARP1383</f>
        <v>0</v>
      </c>
      <c r="ARS1383" s="84">
        <f>SUM(ARS1381)</f>
        <v>1000000</v>
      </c>
      <c r="ART1383" s="84">
        <v>0</v>
      </c>
      <c r="ARU1383" s="84">
        <v>0</v>
      </c>
      <c r="ARW1383" s="84">
        <f>ART1383-ARU1383</f>
        <v>0</v>
      </c>
      <c r="ARX1383" s="84">
        <f t="shared" ref="ARX1383:ASN1385" si="273">ART1383+ARP1383</f>
        <v>1000000</v>
      </c>
      <c r="ASD1383" s="84" t="s">
        <v>235</v>
      </c>
      <c r="ASE1383" s="84" t="s">
        <v>236</v>
      </c>
      <c r="ASF1383" s="84">
        <f>SUM(ASF1381)</f>
        <v>1000000</v>
      </c>
      <c r="ASG1383" s="84">
        <f>SUM(ASG1381)</f>
        <v>0</v>
      </c>
      <c r="ASH1383" s="84">
        <f>ASG1383/ASF1383</f>
        <v>0</v>
      </c>
      <c r="ASI1383" s="84">
        <f>SUM(ASI1381)</f>
        <v>1000000</v>
      </c>
      <c r="ASJ1383" s="84">
        <v>0</v>
      </c>
      <c r="ASK1383" s="84">
        <v>0</v>
      </c>
      <c r="ASM1383" s="84">
        <f>ASJ1383-ASK1383</f>
        <v>0</v>
      </c>
      <c r="ASN1383" s="84">
        <f t="shared" si="273"/>
        <v>1000000</v>
      </c>
      <c r="AST1383" s="84" t="s">
        <v>235</v>
      </c>
      <c r="ASU1383" s="84" t="s">
        <v>236</v>
      </c>
      <c r="ASV1383" s="84">
        <f>SUM(ASV1381)</f>
        <v>1000000</v>
      </c>
      <c r="ASW1383" s="84">
        <f>SUM(ASW1381)</f>
        <v>0</v>
      </c>
      <c r="ASX1383" s="84">
        <f>ASW1383/ASV1383</f>
        <v>0</v>
      </c>
      <c r="ASY1383" s="84">
        <f>SUM(ASY1381)</f>
        <v>1000000</v>
      </c>
      <c r="ASZ1383" s="84">
        <v>0</v>
      </c>
      <c r="ATA1383" s="84">
        <v>0</v>
      </c>
      <c r="ATC1383" s="84">
        <f>ASZ1383-ATA1383</f>
        <v>0</v>
      </c>
      <c r="ATD1383" s="84">
        <f t="shared" ref="ATD1383:ATT1385" si="274">ASZ1383+ASV1383</f>
        <v>1000000</v>
      </c>
      <c r="ATJ1383" s="84" t="s">
        <v>235</v>
      </c>
      <c r="ATK1383" s="84" t="s">
        <v>236</v>
      </c>
      <c r="ATL1383" s="84">
        <f>SUM(ATL1381)</f>
        <v>1000000</v>
      </c>
      <c r="ATM1383" s="84">
        <f>SUM(ATM1381)</f>
        <v>0</v>
      </c>
      <c r="ATN1383" s="84">
        <f>ATM1383/ATL1383</f>
        <v>0</v>
      </c>
      <c r="ATO1383" s="84">
        <f>SUM(ATO1381)</f>
        <v>1000000</v>
      </c>
      <c r="ATP1383" s="84">
        <v>0</v>
      </c>
      <c r="ATQ1383" s="84">
        <v>0</v>
      </c>
      <c r="ATS1383" s="84">
        <f>ATP1383-ATQ1383</f>
        <v>0</v>
      </c>
      <c r="ATT1383" s="84">
        <f t="shared" si="274"/>
        <v>1000000</v>
      </c>
      <c r="ATZ1383" s="84" t="s">
        <v>235</v>
      </c>
      <c r="AUA1383" s="84" t="s">
        <v>236</v>
      </c>
      <c r="AUB1383" s="84">
        <f>SUM(AUB1381)</f>
        <v>1000000</v>
      </c>
      <c r="AUC1383" s="84">
        <f>SUM(AUC1381)</f>
        <v>0</v>
      </c>
      <c r="AUD1383" s="84">
        <f>AUC1383/AUB1383</f>
        <v>0</v>
      </c>
      <c r="AUE1383" s="84">
        <f>SUM(AUE1381)</f>
        <v>1000000</v>
      </c>
      <c r="AUF1383" s="84">
        <v>0</v>
      </c>
      <c r="AUG1383" s="84">
        <v>0</v>
      </c>
      <c r="AUI1383" s="84">
        <f>AUF1383-AUG1383</f>
        <v>0</v>
      </c>
      <c r="AUJ1383" s="84">
        <f t="shared" ref="AUJ1383:AUZ1385" si="275">AUF1383+AUB1383</f>
        <v>1000000</v>
      </c>
      <c r="AUP1383" s="84" t="s">
        <v>235</v>
      </c>
      <c r="AUQ1383" s="84" t="s">
        <v>236</v>
      </c>
      <c r="AUR1383" s="84">
        <f>SUM(AUR1381)</f>
        <v>1000000</v>
      </c>
      <c r="AUS1383" s="84">
        <f>SUM(AUS1381)</f>
        <v>0</v>
      </c>
      <c r="AUT1383" s="84">
        <f>AUS1383/AUR1383</f>
        <v>0</v>
      </c>
      <c r="AUU1383" s="84">
        <f>SUM(AUU1381)</f>
        <v>1000000</v>
      </c>
      <c r="AUV1383" s="84">
        <v>0</v>
      </c>
      <c r="AUW1383" s="84">
        <v>0</v>
      </c>
      <c r="AUY1383" s="84">
        <f>AUV1383-AUW1383</f>
        <v>0</v>
      </c>
      <c r="AUZ1383" s="84">
        <f t="shared" si="275"/>
        <v>1000000</v>
      </c>
      <c r="AVF1383" s="84" t="s">
        <v>235</v>
      </c>
      <c r="AVG1383" s="84" t="s">
        <v>236</v>
      </c>
      <c r="AVH1383" s="84">
        <f>SUM(AVH1381)</f>
        <v>1000000</v>
      </c>
      <c r="AVI1383" s="84">
        <f>SUM(AVI1381)</f>
        <v>0</v>
      </c>
      <c r="AVJ1383" s="84">
        <f>AVI1383/AVH1383</f>
        <v>0</v>
      </c>
      <c r="AVK1383" s="84">
        <f>SUM(AVK1381)</f>
        <v>1000000</v>
      </c>
      <c r="AVL1383" s="84">
        <v>0</v>
      </c>
      <c r="AVM1383" s="84">
        <v>0</v>
      </c>
      <c r="AVO1383" s="84">
        <f>AVL1383-AVM1383</f>
        <v>0</v>
      </c>
      <c r="AVP1383" s="84">
        <f t="shared" ref="AVP1383:AWF1385" si="276">AVL1383+AVH1383</f>
        <v>1000000</v>
      </c>
      <c r="AVV1383" s="84" t="s">
        <v>235</v>
      </c>
      <c r="AVW1383" s="84" t="s">
        <v>236</v>
      </c>
      <c r="AVX1383" s="84">
        <f>SUM(AVX1381)</f>
        <v>1000000</v>
      </c>
      <c r="AVY1383" s="84">
        <f>SUM(AVY1381)</f>
        <v>0</v>
      </c>
      <c r="AVZ1383" s="84">
        <f>AVY1383/AVX1383</f>
        <v>0</v>
      </c>
      <c r="AWA1383" s="84">
        <f>SUM(AWA1381)</f>
        <v>1000000</v>
      </c>
      <c r="AWB1383" s="84">
        <v>0</v>
      </c>
      <c r="AWC1383" s="84">
        <v>0</v>
      </c>
      <c r="AWE1383" s="84">
        <f>AWB1383-AWC1383</f>
        <v>0</v>
      </c>
      <c r="AWF1383" s="84">
        <f t="shared" si="276"/>
        <v>1000000</v>
      </c>
      <c r="AWL1383" s="84" t="s">
        <v>235</v>
      </c>
      <c r="AWM1383" s="84" t="s">
        <v>236</v>
      </c>
      <c r="AWN1383" s="84">
        <f>SUM(AWN1381)</f>
        <v>1000000</v>
      </c>
      <c r="AWO1383" s="84">
        <f>SUM(AWO1381)</f>
        <v>0</v>
      </c>
      <c r="AWP1383" s="84">
        <f>AWO1383/AWN1383</f>
        <v>0</v>
      </c>
      <c r="AWQ1383" s="84">
        <f>SUM(AWQ1381)</f>
        <v>1000000</v>
      </c>
      <c r="AWR1383" s="84">
        <v>0</v>
      </c>
      <c r="AWS1383" s="84">
        <v>0</v>
      </c>
      <c r="AWU1383" s="84">
        <f>AWR1383-AWS1383</f>
        <v>0</v>
      </c>
      <c r="AWV1383" s="84">
        <f t="shared" ref="AWV1383:AXL1385" si="277">AWR1383+AWN1383</f>
        <v>1000000</v>
      </c>
      <c r="AXB1383" s="84" t="s">
        <v>235</v>
      </c>
      <c r="AXC1383" s="84" t="s">
        <v>236</v>
      </c>
      <c r="AXD1383" s="84">
        <f>SUM(AXD1381)</f>
        <v>1000000</v>
      </c>
      <c r="AXE1383" s="84">
        <f>SUM(AXE1381)</f>
        <v>0</v>
      </c>
      <c r="AXF1383" s="84">
        <f>AXE1383/AXD1383</f>
        <v>0</v>
      </c>
      <c r="AXG1383" s="84">
        <f>SUM(AXG1381)</f>
        <v>1000000</v>
      </c>
      <c r="AXH1383" s="84">
        <v>0</v>
      </c>
      <c r="AXI1383" s="84">
        <v>0</v>
      </c>
      <c r="AXK1383" s="84">
        <f>AXH1383-AXI1383</f>
        <v>0</v>
      </c>
      <c r="AXL1383" s="84">
        <f t="shared" si="277"/>
        <v>1000000</v>
      </c>
      <c r="AXR1383" s="84" t="s">
        <v>235</v>
      </c>
      <c r="AXS1383" s="84" t="s">
        <v>236</v>
      </c>
      <c r="AXT1383" s="84">
        <f>SUM(AXT1381)</f>
        <v>1000000</v>
      </c>
      <c r="AXU1383" s="84">
        <f>SUM(AXU1381)</f>
        <v>0</v>
      </c>
      <c r="AXV1383" s="84">
        <f>AXU1383/AXT1383</f>
        <v>0</v>
      </c>
      <c r="AXW1383" s="84">
        <f>SUM(AXW1381)</f>
        <v>1000000</v>
      </c>
      <c r="AXX1383" s="84">
        <v>0</v>
      </c>
      <c r="AXY1383" s="84">
        <v>0</v>
      </c>
      <c r="AYA1383" s="84">
        <f>AXX1383-AXY1383</f>
        <v>0</v>
      </c>
      <c r="AYB1383" s="84">
        <f t="shared" ref="AYB1383:AYR1385" si="278">AXX1383+AXT1383</f>
        <v>1000000</v>
      </c>
      <c r="AYH1383" s="84" t="s">
        <v>235</v>
      </c>
      <c r="AYI1383" s="84" t="s">
        <v>236</v>
      </c>
      <c r="AYJ1383" s="84">
        <f>SUM(AYJ1381)</f>
        <v>1000000</v>
      </c>
      <c r="AYK1383" s="84">
        <f>SUM(AYK1381)</f>
        <v>0</v>
      </c>
      <c r="AYL1383" s="84">
        <f>AYK1383/AYJ1383</f>
        <v>0</v>
      </c>
      <c r="AYM1383" s="84">
        <f>SUM(AYM1381)</f>
        <v>1000000</v>
      </c>
      <c r="AYN1383" s="84">
        <v>0</v>
      </c>
      <c r="AYO1383" s="84">
        <v>0</v>
      </c>
      <c r="AYQ1383" s="84">
        <f>AYN1383-AYO1383</f>
        <v>0</v>
      </c>
      <c r="AYR1383" s="84">
        <f t="shared" si="278"/>
        <v>1000000</v>
      </c>
      <c r="AYX1383" s="84" t="s">
        <v>235</v>
      </c>
      <c r="AYY1383" s="84" t="s">
        <v>236</v>
      </c>
      <c r="AYZ1383" s="84">
        <f>SUM(AYZ1381)</f>
        <v>1000000</v>
      </c>
      <c r="AZA1383" s="84">
        <f>SUM(AZA1381)</f>
        <v>0</v>
      </c>
      <c r="AZB1383" s="84">
        <f>AZA1383/AYZ1383</f>
        <v>0</v>
      </c>
      <c r="AZC1383" s="84">
        <f>SUM(AZC1381)</f>
        <v>1000000</v>
      </c>
      <c r="AZD1383" s="84">
        <v>0</v>
      </c>
      <c r="AZE1383" s="84">
        <v>0</v>
      </c>
      <c r="AZG1383" s="84">
        <f>AZD1383-AZE1383</f>
        <v>0</v>
      </c>
      <c r="AZH1383" s="84">
        <f t="shared" ref="AZH1383:AZX1385" si="279">AZD1383+AYZ1383</f>
        <v>1000000</v>
      </c>
      <c r="AZN1383" s="84" t="s">
        <v>235</v>
      </c>
      <c r="AZO1383" s="84" t="s">
        <v>236</v>
      </c>
      <c r="AZP1383" s="84">
        <f>SUM(AZP1381)</f>
        <v>1000000</v>
      </c>
      <c r="AZQ1383" s="84">
        <f>SUM(AZQ1381)</f>
        <v>0</v>
      </c>
      <c r="AZR1383" s="84">
        <f>AZQ1383/AZP1383</f>
        <v>0</v>
      </c>
      <c r="AZS1383" s="84">
        <f>SUM(AZS1381)</f>
        <v>1000000</v>
      </c>
      <c r="AZT1383" s="84">
        <v>0</v>
      </c>
      <c r="AZU1383" s="84">
        <v>0</v>
      </c>
      <c r="AZW1383" s="84">
        <f>AZT1383-AZU1383</f>
        <v>0</v>
      </c>
      <c r="AZX1383" s="84">
        <f t="shared" si="279"/>
        <v>1000000</v>
      </c>
      <c r="BAD1383" s="84" t="s">
        <v>235</v>
      </c>
      <c r="BAE1383" s="84" t="s">
        <v>236</v>
      </c>
      <c r="BAF1383" s="84">
        <f>SUM(BAF1381)</f>
        <v>1000000</v>
      </c>
      <c r="BAG1383" s="84">
        <f>SUM(BAG1381)</f>
        <v>0</v>
      </c>
      <c r="BAH1383" s="84">
        <f>BAG1383/BAF1383</f>
        <v>0</v>
      </c>
      <c r="BAI1383" s="84">
        <f>SUM(BAI1381)</f>
        <v>1000000</v>
      </c>
      <c r="BAJ1383" s="84">
        <v>0</v>
      </c>
      <c r="BAK1383" s="84">
        <v>0</v>
      </c>
      <c r="BAM1383" s="84">
        <f>BAJ1383-BAK1383</f>
        <v>0</v>
      </c>
      <c r="BAN1383" s="84">
        <f t="shared" ref="BAN1383:BBD1385" si="280">BAJ1383+BAF1383</f>
        <v>1000000</v>
      </c>
      <c r="BAT1383" s="84" t="s">
        <v>235</v>
      </c>
      <c r="BAU1383" s="84" t="s">
        <v>236</v>
      </c>
      <c r="BAV1383" s="84">
        <f>SUM(BAV1381)</f>
        <v>1000000</v>
      </c>
      <c r="BAW1383" s="84">
        <f>SUM(BAW1381)</f>
        <v>0</v>
      </c>
      <c r="BAX1383" s="84">
        <f>BAW1383/BAV1383</f>
        <v>0</v>
      </c>
      <c r="BAY1383" s="84">
        <f>SUM(BAY1381)</f>
        <v>1000000</v>
      </c>
      <c r="BAZ1383" s="84">
        <v>0</v>
      </c>
      <c r="BBA1383" s="84">
        <v>0</v>
      </c>
      <c r="BBC1383" s="84">
        <f>BAZ1383-BBA1383</f>
        <v>0</v>
      </c>
      <c r="BBD1383" s="84">
        <f t="shared" si="280"/>
        <v>1000000</v>
      </c>
      <c r="BBJ1383" s="84" t="s">
        <v>235</v>
      </c>
      <c r="BBK1383" s="84" t="s">
        <v>236</v>
      </c>
      <c r="BBL1383" s="84">
        <f>SUM(BBL1381)</f>
        <v>1000000</v>
      </c>
      <c r="BBM1383" s="84">
        <f>SUM(BBM1381)</f>
        <v>0</v>
      </c>
      <c r="BBN1383" s="84">
        <f>BBM1383/BBL1383</f>
        <v>0</v>
      </c>
      <c r="BBO1383" s="84">
        <f>SUM(BBO1381)</f>
        <v>1000000</v>
      </c>
      <c r="BBP1383" s="84">
        <v>0</v>
      </c>
      <c r="BBQ1383" s="84">
        <v>0</v>
      </c>
      <c r="BBS1383" s="84">
        <f>BBP1383-BBQ1383</f>
        <v>0</v>
      </c>
      <c r="BBT1383" s="84">
        <f t="shared" ref="BBT1383:BCJ1385" si="281">BBP1383+BBL1383</f>
        <v>1000000</v>
      </c>
      <c r="BBZ1383" s="84" t="s">
        <v>235</v>
      </c>
      <c r="BCA1383" s="84" t="s">
        <v>236</v>
      </c>
      <c r="BCB1383" s="84">
        <f>SUM(BCB1381)</f>
        <v>1000000</v>
      </c>
      <c r="BCC1383" s="84">
        <f>SUM(BCC1381)</f>
        <v>0</v>
      </c>
      <c r="BCD1383" s="84">
        <f>BCC1383/BCB1383</f>
        <v>0</v>
      </c>
      <c r="BCE1383" s="84">
        <f>SUM(BCE1381)</f>
        <v>1000000</v>
      </c>
      <c r="BCF1383" s="84">
        <v>0</v>
      </c>
      <c r="BCG1383" s="84">
        <v>0</v>
      </c>
      <c r="BCI1383" s="84">
        <f>BCF1383-BCG1383</f>
        <v>0</v>
      </c>
      <c r="BCJ1383" s="84">
        <f t="shared" si="281"/>
        <v>1000000</v>
      </c>
      <c r="BCP1383" s="84" t="s">
        <v>235</v>
      </c>
      <c r="BCQ1383" s="84" t="s">
        <v>236</v>
      </c>
      <c r="BCR1383" s="84">
        <f>SUM(BCR1381)</f>
        <v>1000000</v>
      </c>
      <c r="BCS1383" s="84">
        <f>SUM(BCS1381)</f>
        <v>0</v>
      </c>
      <c r="BCT1383" s="84">
        <f>BCS1383/BCR1383</f>
        <v>0</v>
      </c>
      <c r="BCU1383" s="84">
        <f>SUM(BCU1381)</f>
        <v>1000000</v>
      </c>
      <c r="BCV1383" s="84">
        <v>0</v>
      </c>
      <c r="BCW1383" s="84">
        <v>0</v>
      </c>
      <c r="BCY1383" s="84">
        <f>BCV1383-BCW1383</f>
        <v>0</v>
      </c>
      <c r="BCZ1383" s="84">
        <f t="shared" ref="BCZ1383:BDP1385" si="282">BCV1383+BCR1383</f>
        <v>1000000</v>
      </c>
      <c r="BDF1383" s="84" t="s">
        <v>235</v>
      </c>
      <c r="BDG1383" s="84" t="s">
        <v>236</v>
      </c>
      <c r="BDH1383" s="84">
        <f>SUM(BDH1381)</f>
        <v>1000000</v>
      </c>
      <c r="BDI1383" s="84">
        <f>SUM(BDI1381)</f>
        <v>0</v>
      </c>
      <c r="BDJ1383" s="84">
        <f>BDI1383/BDH1383</f>
        <v>0</v>
      </c>
      <c r="BDK1383" s="84">
        <f>SUM(BDK1381)</f>
        <v>1000000</v>
      </c>
      <c r="BDL1383" s="84">
        <v>0</v>
      </c>
      <c r="BDM1383" s="84">
        <v>0</v>
      </c>
      <c r="BDO1383" s="84">
        <f>BDL1383-BDM1383</f>
        <v>0</v>
      </c>
      <c r="BDP1383" s="84">
        <f t="shared" si="282"/>
        <v>1000000</v>
      </c>
      <c r="BDV1383" s="84" t="s">
        <v>235</v>
      </c>
      <c r="BDW1383" s="84" t="s">
        <v>236</v>
      </c>
      <c r="BDX1383" s="84">
        <f>SUM(BDX1381)</f>
        <v>1000000</v>
      </c>
      <c r="BDY1383" s="84">
        <f>SUM(BDY1381)</f>
        <v>0</v>
      </c>
      <c r="BDZ1383" s="84">
        <f>BDY1383/BDX1383</f>
        <v>0</v>
      </c>
      <c r="BEA1383" s="84">
        <f>SUM(BEA1381)</f>
        <v>1000000</v>
      </c>
      <c r="BEB1383" s="84">
        <v>0</v>
      </c>
      <c r="BEC1383" s="84">
        <v>0</v>
      </c>
      <c r="BEE1383" s="84">
        <f>BEB1383-BEC1383</f>
        <v>0</v>
      </c>
      <c r="BEF1383" s="84">
        <f t="shared" ref="BEF1383:BEV1385" si="283">BEB1383+BDX1383</f>
        <v>1000000</v>
      </c>
      <c r="BEL1383" s="84" t="s">
        <v>235</v>
      </c>
      <c r="BEM1383" s="84" t="s">
        <v>236</v>
      </c>
      <c r="BEN1383" s="84">
        <f>SUM(BEN1381)</f>
        <v>1000000</v>
      </c>
      <c r="BEO1383" s="84">
        <f>SUM(BEO1381)</f>
        <v>0</v>
      </c>
      <c r="BEP1383" s="84">
        <f>BEO1383/BEN1383</f>
        <v>0</v>
      </c>
      <c r="BEQ1383" s="84">
        <f>SUM(BEQ1381)</f>
        <v>1000000</v>
      </c>
      <c r="BER1383" s="84">
        <v>0</v>
      </c>
      <c r="BES1383" s="84">
        <v>0</v>
      </c>
      <c r="BEU1383" s="84">
        <f>BER1383-BES1383</f>
        <v>0</v>
      </c>
      <c r="BEV1383" s="84">
        <f t="shared" si="283"/>
        <v>1000000</v>
      </c>
      <c r="BFB1383" s="84" t="s">
        <v>235</v>
      </c>
      <c r="BFC1383" s="84" t="s">
        <v>236</v>
      </c>
      <c r="BFD1383" s="84">
        <f>SUM(BFD1381)</f>
        <v>1000000</v>
      </c>
      <c r="BFE1383" s="84">
        <f>SUM(BFE1381)</f>
        <v>0</v>
      </c>
      <c r="BFF1383" s="84">
        <f>BFE1383/BFD1383</f>
        <v>0</v>
      </c>
      <c r="BFG1383" s="84">
        <f>SUM(BFG1381)</f>
        <v>1000000</v>
      </c>
      <c r="BFH1383" s="84">
        <v>0</v>
      </c>
      <c r="BFI1383" s="84">
        <v>0</v>
      </c>
      <c r="BFK1383" s="84">
        <f>BFH1383-BFI1383</f>
        <v>0</v>
      </c>
      <c r="BFL1383" s="84">
        <f t="shared" ref="BFL1383:BGB1385" si="284">BFH1383+BFD1383</f>
        <v>1000000</v>
      </c>
      <c r="BFR1383" s="84" t="s">
        <v>235</v>
      </c>
      <c r="BFS1383" s="84" t="s">
        <v>236</v>
      </c>
      <c r="BFT1383" s="84">
        <f>SUM(BFT1381)</f>
        <v>1000000</v>
      </c>
      <c r="BFU1383" s="84">
        <f>SUM(BFU1381)</f>
        <v>0</v>
      </c>
      <c r="BFV1383" s="84">
        <f>BFU1383/BFT1383</f>
        <v>0</v>
      </c>
      <c r="BFW1383" s="84">
        <f>SUM(BFW1381)</f>
        <v>1000000</v>
      </c>
      <c r="BFX1383" s="84">
        <v>0</v>
      </c>
      <c r="BFY1383" s="84">
        <v>0</v>
      </c>
      <c r="BGA1383" s="84">
        <f>BFX1383-BFY1383</f>
        <v>0</v>
      </c>
      <c r="BGB1383" s="84">
        <f t="shared" si="284"/>
        <v>1000000</v>
      </c>
      <c r="BGH1383" s="84" t="s">
        <v>235</v>
      </c>
      <c r="BGI1383" s="84" t="s">
        <v>236</v>
      </c>
      <c r="BGJ1383" s="84">
        <f>SUM(BGJ1381)</f>
        <v>1000000</v>
      </c>
      <c r="BGK1383" s="84">
        <f>SUM(BGK1381)</f>
        <v>0</v>
      </c>
      <c r="BGL1383" s="84">
        <f>BGK1383/BGJ1383</f>
        <v>0</v>
      </c>
      <c r="BGM1383" s="84">
        <f>SUM(BGM1381)</f>
        <v>1000000</v>
      </c>
      <c r="BGN1383" s="84">
        <v>0</v>
      </c>
      <c r="BGO1383" s="84">
        <v>0</v>
      </c>
      <c r="BGQ1383" s="84">
        <f>BGN1383-BGO1383</f>
        <v>0</v>
      </c>
      <c r="BGR1383" s="84">
        <f t="shared" ref="BGR1383:BHH1385" si="285">BGN1383+BGJ1383</f>
        <v>1000000</v>
      </c>
      <c r="BGX1383" s="84" t="s">
        <v>235</v>
      </c>
      <c r="BGY1383" s="84" t="s">
        <v>236</v>
      </c>
      <c r="BGZ1383" s="84">
        <f>SUM(BGZ1381)</f>
        <v>1000000</v>
      </c>
      <c r="BHA1383" s="84">
        <f>SUM(BHA1381)</f>
        <v>0</v>
      </c>
      <c r="BHB1383" s="84">
        <f>BHA1383/BGZ1383</f>
        <v>0</v>
      </c>
      <c r="BHC1383" s="84">
        <f>SUM(BHC1381)</f>
        <v>1000000</v>
      </c>
      <c r="BHD1383" s="84">
        <v>0</v>
      </c>
      <c r="BHE1383" s="84">
        <v>0</v>
      </c>
      <c r="BHG1383" s="84">
        <f>BHD1383-BHE1383</f>
        <v>0</v>
      </c>
      <c r="BHH1383" s="84">
        <f t="shared" si="285"/>
        <v>1000000</v>
      </c>
      <c r="BHN1383" s="84" t="s">
        <v>235</v>
      </c>
      <c r="BHO1383" s="84" t="s">
        <v>236</v>
      </c>
      <c r="BHP1383" s="84">
        <f>SUM(BHP1381)</f>
        <v>1000000</v>
      </c>
      <c r="BHQ1383" s="84">
        <f>SUM(BHQ1381)</f>
        <v>0</v>
      </c>
      <c r="BHR1383" s="84">
        <f>BHQ1383/BHP1383</f>
        <v>0</v>
      </c>
      <c r="BHS1383" s="84">
        <f>SUM(BHS1381)</f>
        <v>1000000</v>
      </c>
      <c r="BHT1383" s="84">
        <v>0</v>
      </c>
      <c r="BHU1383" s="84">
        <v>0</v>
      </c>
      <c r="BHW1383" s="84">
        <f>BHT1383-BHU1383</f>
        <v>0</v>
      </c>
      <c r="BHX1383" s="84">
        <f t="shared" ref="BHX1383:BIN1385" si="286">BHT1383+BHP1383</f>
        <v>1000000</v>
      </c>
      <c r="BID1383" s="84" t="s">
        <v>235</v>
      </c>
      <c r="BIE1383" s="84" t="s">
        <v>236</v>
      </c>
      <c r="BIF1383" s="84">
        <f>SUM(BIF1381)</f>
        <v>1000000</v>
      </c>
      <c r="BIG1383" s="84">
        <f>SUM(BIG1381)</f>
        <v>0</v>
      </c>
      <c r="BIH1383" s="84">
        <f>BIG1383/BIF1383</f>
        <v>0</v>
      </c>
      <c r="BII1383" s="84">
        <f>SUM(BII1381)</f>
        <v>1000000</v>
      </c>
      <c r="BIJ1383" s="84">
        <v>0</v>
      </c>
      <c r="BIK1383" s="84">
        <v>0</v>
      </c>
      <c r="BIM1383" s="84">
        <f>BIJ1383-BIK1383</f>
        <v>0</v>
      </c>
      <c r="BIN1383" s="84">
        <f t="shared" si="286"/>
        <v>1000000</v>
      </c>
      <c r="BIT1383" s="84" t="s">
        <v>235</v>
      </c>
      <c r="BIU1383" s="84" t="s">
        <v>236</v>
      </c>
      <c r="BIV1383" s="84">
        <f>SUM(BIV1381)</f>
        <v>1000000</v>
      </c>
      <c r="BIW1383" s="84">
        <f>SUM(BIW1381)</f>
        <v>0</v>
      </c>
      <c r="BIX1383" s="84">
        <f>BIW1383/BIV1383</f>
        <v>0</v>
      </c>
      <c r="BIY1383" s="84">
        <f>SUM(BIY1381)</f>
        <v>1000000</v>
      </c>
      <c r="BIZ1383" s="84">
        <v>0</v>
      </c>
      <c r="BJA1383" s="84">
        <v>0</v>
      </c>
      <c r="BJC1383" s="84">
        <f>BIZ1383-BJA1383</f>
        <v>0</v>
      </c>
      <c r="BJD1383" s="84">
        <f t="shared" ref="BJD1383:BJT1385" si="287">BIZ1383+BIV1383</f>
        <v>1000000</v>
      </c>
      <c r="BJJ1383" s="84" t="s">
        <v>235</v>
      </c>
      <c r="BJK1383" s="84" t="s">
        <v>236</v>
      </c>
      <c r="BJL1383" s="84">
        <f>SUM(BJL1381)</f>
        <v>1000000</v>
      </c>
      <c r="BJM1383" s="84">
        <f>SUM(BJM1381)</f>
        <v>0</v>
      </c>
      <c r="BJN1383" s="84">
        <f>BJM1383/BJL1383</f>
        <v>0</v>
      </c>
      <c r="BJO1383" s="84">
        <f>SUM(BJO1381)</f>
        <v>1000000</v>
      </c>
      <c r="BJP1383" s="84">
        <v>0</v>
      </c>
      <c r="BJQ1383" s="84">
        <v>0</v>
      </c>
      <c r="BJS1383" s="84">
        <f>BJP1383-BJQ1383</f>
        <v>0</v>
      </c>
      <c r="BJT1383" s="84">
        <f t="shared" si="287"/>
        <v>1000000</v>
      </c>
      <c r="BJZ1383" s="84" t="s">
        <v>235</v>
      </c>
      <c r="BKA1383" s="84" t="s">
        <v>236</v>
      </c>
      <c r="BKB1383" s="84">
        <f>SUM(BKB1381)</f>
        <v>1000000</v>
      </c>
      <c r="BKC1383" s="84">
        <f>SUM(BKC1381)</f>
        <v>0</v>
      </c>
      <c r="BKD1383" s="84">
        <f>BKC1383/BKB1383</f>
        <v>0</v>
      </c>
      <c r="BKE1383" s="84">
        <f>SUM(BKE1381)</f>
        <v>1000000</v>
      </c>
      <c r="BKF1383" s="84">
        <v>0</v>
      </c>
      <c r="BKG1383" s="84">
        <v>0</v>
      </c>
      <c r="BKI1383" s="84">
        <f>BKF1383-BKG1383</f>
        <v>0</v>
      </c>
      <c r="BKJ1383" s="84">
        <f t="shared" ref="BKJ1383:BKZ1385" si="288">BKF1383+BKB1383</f>
        <v>1000000</v>
      </c>
      <c r="BKP1383" s="84" t="s">
        <v>235</v>
      </c>
      <c r="BKQ1383" s="84" t="s">
        <v>236</v>
      </c>
      <c r="BKR1383" s="84">
        <f>SUM(BKR1381)</f>
        <v>1000000</v>
      </c>
      <c r="BKS1383" s="84">
        <f>SUM(BKS1381)</f>
        <v>0</v>
      </c>
      <c r="BKT1383" s="84">
        <f>BKS1383/BKR1383</f>
        <v>0</v>
      </c>
      <c r="BKU1383" s="84">
        <f>SUM(BKU1381)</f>
        <v>1000000</v>
      </c>
      <c r="BKV1383" s="84">
        <v>0</v>
      </c>
      <c r="BKW1383" s="84">
        <v>0</v>
      </c>
      <c r="BKY1383" s="84">
        <f>BKV1383-BKW1383</f>
        <v>0</v>
      </c>
      <c r="BKZ1383" s="84">
        <f t="shared" si="288"/>
        <v>1000000</v>
      </c>
      <c r="BLF1383" s="84" t="s">
        <v>235</v>
      </c>
      <c r="BLG1383" s="84" t="s">
        <v>236</v>
      </c>
      <c r="BLH1383" s="84">
        <f>SUM(BLH1381)</f>
        <v>1000000</v>
      </c>
      <c r="BLI1383" s="84">
        <f>SUM(BLI1381)</f>
        <v>0</v>
      </c>
      <c r="BLJ1383" s="84">
        <f>BLI1383/BLH1383</f>
        <v>0</v>
      </c>
      <c r="BLK1383" s="84">
        <f>SUM(BLK1381)</f>
        <v>1000000</v>
      </c>
      <c r="BLL1383" s="84">
        <v>0</v>
      </c>
      <c r="BLM1383" s="84">
        <v>0</v>
      </c>
      <c r="BLO1383" s="84">
        <f>BLL1383-BLM1383</f>
        <v>0</v>
      </c>
      <c r="BLP1383" s="84">
        <f t="shared" ref="BLP1383:BMF1385" si="289">BLL1383+BLH1383</f>
        <v>1000000</v>
      </c>
      <c r="BLV1383" s="84" t="s">
        <v>235</v>
      </c>
      <c r="BLW1383" s="84" t="s">
        <v>236</v>
      </c>
      <c r="BLX1383" s="84">
        <f>SUM(BLX1381)</f>
        <v>1000000</v>
      </c>
      <c r="BLY1383" s="84">
        <f>SUM(BLY1381)</f>
        <v>0</v>
      </c>
      <c r="BLZ1383" s="84">
        <f>BLY1383/BLX1383</f>
        <v>0</v>
      </c>
      <c r="BMA1383" s="84">
        <f>SUM(BMA1381)</f>
        <v>1000000</v>
      </c>
      <c r="BMB1383" s="84">
        <v>0</v>
      </c>
      <c r="BMC1383" s="84">
        <v>0</v>
      </c>
      <c r="BME1383" s="84">
        <f>BMB1383-BMC1383</f>
        <v>0</v>
      </c>
      <c r="BMF1383" s="84">
        <f t="shared" si="289"/>
        <v>1000000</v>
      </c>
      <c r="BML1383" s="84" t="s">
        <v>235</v>
      </c>
      <c r="BMM1383" s="84" t="s">
        <v>236</v>
      </c>
      <c r="BMN1383" s="84">
        <f>SUM(BMN1381)</f>
        <v>1000000</v>
      </c>
      <c r="BMO1383" s="84">
        <f>SUM(BMO1381)</f>
        <v>0</v>
      </c>
      <c r="BMP1383" s="84">
        <f>BMO1383/BMN1383</f>
        <v>0</v>
      </c>
      <c r="BMQ1383" s="84">
        <f>SUM(BMQ1381)</f>
        <v>1000000</v>
      </c>
      <c r="BMR1383" s="84">
        <v>0</v>
      </c>
      <c r="BMS1383" s="84">
        <v>0</v>
      </c>
      <c r="BMU1383" s="84">
        <f>BMR1383-BMS1383</f>
        <v>0</v>
      </c>
      <c r="BMV1383" s="84">
        <f t="shared" ref="BMV1383:BNL1385" si="290">BMR1383+BMN1383</f>
        <v>1000000</v>
      </c>
      <c r="BNB1383" s="84" t="s">
        <v>235</v>
      </c>
      <c r="BNC1383" s="84" t="s">
        <v>236</v>
      </c>
      <c r="BND1383" s="84">
        <f>SUM(BND1381)</f>
        <v>1000000</v>
      </c>
      <c r="BNE1383" s="84">
        <f>SUM(BNE1381)</f>
        <v>0</v>
      </c>
      <c r="BNF1383" s="84">
        <f>BNE1383/BND1383</f>
        <v>0</v>
      </c>
      <c r="BNG1383" s="84">
        <f>SUM(BNG1381)</f>
        <v>1000000</v>
      </c>
      <c r="BNH1383" s="84">
        <v>0</v>
      </c>
      <c r="BNI1383" s="84">
        <v>0</v>
      </c>
      <c r="BNK1383" s="84">
        <f>BNH1383-BNI1383</f>
        <v>0</v>
      </c>
      <c r="BNL1383" s="84">
        <f t="shared" si="290"/>
        <v>1000000</v>
      </c>
      <c r="BNR1383" s="84" t="s">
        <v>235</v>
      </c>
      <c r="BNS1383" s="84" t="s">
        <v>236</v>
      </c>
      <c r="BNT1383" s="84">
        <f>SUM(BNT1381)</f>
        <v>1000000</v>
      </c>
      <c r="BNU1383" s="84">
        <f>SUM(BNU1381)</f>
        <v>0</v>
      </c>
      <c r="BNV1383" s="84">
        <f>BNU1383/BNT1383</f>
        <v>0</v>
      </c>
      <c r="BNW1383" s="84">
        <f>SUM(BNW1381)</f>
        <v>1000000</v>
      </c>
      <c r="BNX1383" s="84">
        <v>0</v>
      </c>
      <c r="BNY1383" s="84">
        <v>0</v>
      </c>
      <c r="BOA1383" s="84">
        <f>BNX1383-BNY1383</f>
        <v>0</v>
      </c>
      <c r="BOB1383" s="84">
        <f t="shared" ref="BOB1383:BOR1385" si="291">BNX1383+BNT1383</f>
        <v>1000000</v>
      </c>
      <c r="BOH1383" s="84" t="s">
        <v>235</v>
      </c>
      <c r="BOI1383" s="84" t="s">
        <v>236</v>
      </c>
      <c r="BOJ1383" s="84">
        <f>SUM(BOJ1381)</f>
        <v>1000000</v>
      </c>
      <c r="BOK1383" s="84">
        <f>SUM(BOK1381)</f>
        <v>0</v>
      </c>
      <c r="BOL1383" s="84">
        <f>BOK1383/BOJ1383</f>
        <v>0</v>
      </c>
      <c r="BOM1383" s="84">
        <f>SUM(BOM1381)</f>
        <v>1000000</v>
      </c>
      <c r="BON1383" s="84">
        <v>0</v>
      </c>
      <c r="BOO1383" s="84">
        <v>0</v>
      </c>
      <c r="BOQ1383" s="84">
        <f>BON1383-BOO1383</f>
        <v>0</v>
      </c>
      <c r="BOR1383" s="84">
        <f t="shared" si="291"/>
        <v>1000000</v>
      </c>
      <c r="BOX1383" s="84" t="s">
        <v>235</v>
      </c>
      <c r="BOY1383" s="84" t="s">
        <v>236</v>
      </c>
      <c r="BOZ1383" s="84">
        <f>SUM(BOZ1381)</f>
        <v>1000000</v>
      </c>
      <c r="BPA1383" s="84">
        <f>SUM(BPA1381)</f>
        <v>0</v>
      </c>
      <c r="BPB1383" s="84">
        <f>BPA1383/BOZ1383</f>
        <v>0</v>
      </c>
      <c r="BPC1383" s="84">
        <f>SUM(BPC1381)</f>
        <v>1000000</v>
      </c>
      <c r="BPD1383" s="84">
        <v>0</v>
      </c>
      <c r="BPE1383" s="84">
        <v>0</v>
      </c>
      <c r="BPG1383" s="84">
        <f>BPD1383-BPE1383</f>
        <v>0</v>
      </c>
      <c r="BPH1383" s="84">
        <f t="shared" ref="BPH1383:BPX1385" si="292">BPD1383+BOZ1383</f>
        <v>1000000</v>
      </c>
      <c r="BPN1383" s="84" t="s">
        <v>235</v>
      </c>
      <c r="BPO1383" s="84" t="s">
        <v>236</v>
      </c>
      <c r="BPP1383" s="84">
        <f>SUM(BPP1381)</f>
        <v>1000000</v>
      </c>
      <c r="BPQ1383" s="84">
        <f>SUM(BPQ1381)</f>
        <v>0</v>
      </c>
      <c r="BPR1383" s="84">
        <f>BPQ1383/BPP1383</f>
        <v>0</v>
      </c>
      <c r="BPS1383" s="84">
        <f>SUM(BPS1381)</f>
        <v>1000000</v>
      </c>
      <c r="BPT1383" s="84">
        <v>0</v>
      </c>
      <c r="BPU1383" s="84">
        <v>0</v>
      </c>
      <c r="BPW1383" s="84">
        <f>BPT1383-BPU1383</f>
        <v>0</v>
      </c>
      <c r="BPX1383" s="84">
        <f t="shared" si="292"/>
        <v>1000000</v>
      </c>
      <c r="BQD1383" s="84" t="s">
        <v>235</v>
      </c>
      <c r="BQE1383" s="84" t="s">
        <v>236</v>
      </c>
      <c r="BQF1383" s="84">
        <f>SUM(BQF1381)</f>
        <v>1000000</v>
      </c>
      <c r="BQG1383" s="84">
        <f>SUM(BQG1381)</f>
        <v>0</v>
      </c>
      <c r="BQH1383" s="84">
        <f>BQG1383/BQF1383</f>
        <v>0</v>
      </c>
      <c r="BQI1383" s="84">
        <f>SUM(BQI1381)</f>
        <v>1000000</v>
      </c>
      <c r="BQJ1383" s="84">
        <v>0</v>
      </c>
      <c r="BQK1383" s="84">
        <v>0</v>
      </c>
      <c r="BQM1383" s="84">
        <f>BQJ1383-BQK1383</f>
        <v>0</v>
      </c>
      <c r="BQN1383" s="84">
        <f t="shared" ref="BQN1383:BRD1385" si="293">BQJ1383+BQF1383</f>
        <v>1000000</v>
      </c>
      <c r="BQT1383" s="84" t="s">
        <v>235</v>
      </c>
      <c r="BQU1383" s="84" t="s">
        <v>236</v>
      </c>
      <c r="BQV1383" s="84">
        <f>SUM(BQV1381)</f>
        <v>1000000</v>
      </c>
      <c r="BQW1383" s="84">
        <f>SUM(BQW1381)</f>
        <v>0</v>
      </c>
      <c r="BQX1383" s="84">
        <f>BQW1383/BQV1383</f>
        <v>0</v>
      </c>
      <c r="BQY1383" s="84">
        <f>SUM(BQY1381)</f>
        <v>1000000</v>
      </c>
      <c r="BQZ1383" s="84">
        <v>0</v>
      </c>
      <c r="BRA1383" s="84">
        <v>0</v>
      </c>
      <c r="BRC1383" s="84">
        <f>BQZ1383-BRA1383</f>
        <v>0</v>
      </c>
      <c r="BRD1383" s="84">
        <f t="shared" si="293"/>
        <v>1000000</v>
      </c>
      <c r="BRJ1383" s="84" t="s">
        <v>235</v>
      </c>
      <c r="BRK1383" s="84" t="s">
        <v>236</v>
      </c>
      <c r="BRL1383" s="84">
        <f>SUM(BRL1381)</f>
        <v>1000000</v>
      </c>
      <c r="BRM1383" s="84">
        <f>SUM(BRM1381)</f>
        <v>0</v>
      </c>
      <c r="BRN1383" s="84">
        <f>BRM1383/BRL1383</f>
        <v>0</v>
      </c>
      <c r="BRO1383" s="84">
        <f>SUM(BRO1381)</f>
        <v>1000000</v>
      </c>
      <c r="BRP1383" s="84">
        <v>0</v>
      </c>
      <c r="BRQ1383" s="84">
        <v>0</v>
      </c>
      <c r="BRS1383" s="84">
        <f>BRP1383-BRQ1383</f>
        <v>0</v>
      </c>
      <c r="BRT1383" s="84">
        <f t="shared" ref="BRT1383:BSJ1385" si="294">BRP1383+BRL1383</f>
        <v>1000000</v>
      </c>
      <c r="BRZ1383" s="84" t="s">
        <v>235</v>
      </c>
      <c r="BSA1383" s="84" t="s">
        <v>236</v>
      </c>
      <c r="BSB1383" s="84">
        <f>SUM(BSB1381)</f>
        <v>1000000</v>
      </c>
      <c r="BSC1383" s="84">
        <f>SUM(BSC1381)</f>
        <v>0</v>
      </c>
      <c r="BSD1383" s="84">
        <f>BSC1383/BSB1383</f>
        <v>0</v>
      </c>
      <c r="BSE1383" s="84">
        <f>SUM(BSE1381)</f>
        <v>1000000</v>
      </c>
      <c r="BSF1383" s="84">
        <v>0</v>
      </c>
      <c r="BSG1383" s="84">
        <v>0</v>
      </c>
      <c r="BSI1383" s="84">
        <f>BSF1383-BSG1383</f>
        <v>0</v>
      </c>
      <c r="BSJ1383" s="84">
        <f t="shared" si="294"/>
        <v>1000000</v>
      </c>
      <c r="BSP1383" s="84" t="s">
        <v>235</v>
      </c>
      <c r="BSQ1383" s="84" t="s">
        <v>236</v>
      </c>
      <c r="BSR1383" s="84">
        <f>SUM(BSR1381)</f>
        <v>1000000</v>
      </c>
      <c r="BSS1383" s="84">
        <f>SUM(BSS1381)</f>
        <v>0</v>
      </c>
      <c r="BST1383" s="84">
        <f>BSS1383/BSR1383</f>
        <v>0</v>
      </c>
      <c r="BSU1383" s="84">
        <f>SUM(BSU1381)</f>
        <v>1000000</v>
      </c>
      <c r="BSV1383" s="84">
        <v>0</v>
      </c>
      <c r="BSW1383" s="84">
        <v>0</v>
      </c>
      <c r="BSY1383" s="84">
        <f>BSV1383-BSW1383</f>
        <v>0</v>
      </c>
      <c r="BSZ1383" s="84">
        <f t="shared" ref="BSZ1383:BTP1385" si="295">BSV1383+BSR1383</f>
        <v>1000000</v>
      </c>
      <c r="BTF1383" s="84" t="s">
        <v>235</v>
      </c>
      <c r="BTG1383" s="84" t="s">
        <v>236</v>
      </c>
      <c r="BTH1383" s="84">
        <f>SUM(BTH1381)</f>
        <v>1000000</v>
      </c>
      <c r="BTI1383" s="84">
        <f>SUM(BTI1381)</f>
        <v>0</v>
      </c>
      <c r="BTJ1383" s="84">
        <f>BTI1383/BTH1383</f>
        <v>0</v>
      </c>
      <c r="BTK1383" s="84">
        <f>SUM(BTK1381)</f>
        <v>1000000</v>
      </c>
      <c r="BTL1383" s="84">
        <v>0</v>
      </c>
      <c r="BTM1383" s="84">
        <v>0</v>
      </c>
      <c r="BTO1383" s="84">
        <f>BTL1383-BTM1383</f>
        <v>0</v>
      </c>
      <c r="BTP1383" s="84">
        <f t="shared" si="295"/>
        <v>1000000</v>
      </c>
      <c r="BTV1383" s="84" t="s">
        <v>235</v>
      </c>
      <c r="BTW1383" s="84" t="s">
        <v>236</v>
      </c>
      <c r="BTX1383" s="84">
        <f>SUM(BTX1381)</f>
        <v>1000000</v>
      </c>
      <c r="BTY1383" s="84">
        <f>SUM(BTY1381)</f>
        <v>0</v>
      </c>
      <c r="BTZ1383" s="84">
        <f>BTY1383/BTX1383</f>
        <v>0</v>
      </c>
      <c r="BUA1383" s="84">
        <f>SUM(BUA1381)</f>
        <v>1000000</v>
      </c>
      <c r="BUB1383" s="84">
        <v>0</v>
      </c>
      <c r="BUC1383" s="84">
        <v>0</v>
      </c>
      <c r="BUE1383" s="84">
        <f>BUB1383-BUC1383</f>
        <v>0</v>
      </c>
      <c r="BUF1383" s="84">
        <f t="shared" ref="BUF1383:BUV1385" si="296">BUB1383+BTX1383</f>
        <v>1000000</v>
      </c>
      <c r="BUL1383" s="84" t="s">
        <v>235</v>
      </c>
      <c r="BUM1383" s="84" t="s">
        <v>236</v>
      </c>
      <c r="BUN1383" s="84">
        <f>SUM(BUN1381)</f>
        <v>1000000</v>
      </c>
      <c r="BUO1383" s="84">
        <f>SUM(BUO1381)</f>
        <v>0</v>
      </c>
      <c r="BUP1383" s="84">
        <f>BUO1383/BUN1383</f>
        <v>0</v>
      </c>
      <c r="BUQ1383" s="84">
        <f>SUM(BUQ1381)</f>
        <v>1000000</v>
      </c>
      <c r="BUR1383" s="84">
        <v>0</v>
      </c>
      <c r="BUS1383" s="84">
        <v>0</v>
      </c>
      <c r="BUU1383" s="84">
        <f>BUR1383-BUS1383</f>
        <v>0</v>
      </c>
      <c r="BUV1383" s="84">
        <f t="shared" si="296"/>
        <v>1000000</v>
      </c>
      <c r="BVB1383" s="84" t="s">
        <v>235</v>
      </c>
      <c r="BVC1383" s="84" t="s">
        <v>236</v>
      </c>
      <c r="BVD1383" s="84">
        <f>SUM(BVD1381)</f>
        <v>1000000</v>
      </c>
      <c r="BVE1383" s="84">
        <f>SUM(BVE1381)</f>
        <v>0</v>
      </c>
      <c r="BVF1383" s="84">
        <f>BVE1383/BVD1383</f>
        <v>0</v>
      </c>
      <c r="BVG1383" s="84">
        <f>SUM(BVG1381)</f>
        <v>1000000</v>
      </c>
      <c r="BVH1383" s="84">
        <v>0</v>
      </c>
      <c r="BVI1383" s="84">
        <v>0</v>
      </c>
      <c r="BVK1383" s="84">
        <f>BVH1383-BVI1383</f>
        <v>0</v>
      </c>
      <c r="BVL1383" s="84">
        <f t="shared" ref="BVL1383:BWB1385" si="297">BVH1383+BVD1383</f>
        <v>1000000</v>
      </c>
      <c r="BVR1383" s="84" t="s">
        <v>235</v>
      </c>
      <c r="BVS1383" s="84" t="s">
        <v>236</v>
      </c>
      <c r="BVT1383" s="84">
        <f>SUM(BVT1381)</f>
        <v>1000000</v>
      </c>
      <c r="BVU1383" s="84">
        <f>SUM(BVU1381)</f>
        <v>0</v>
      </c>
      <c r="BVV1383" s="84">
        <f>BVU1383/BVT1383</f>
        <v>0</v>
      </c>
      <c r="BVW1383" s="84">
        <f>SUM(BVW1381)</f>
        <v>1000000</v>
      </c>
      <c r="BVX1383" s="84">
        <v>0</v>
      </c>
      <c r="BVY1383" s="84">
        <v>0</v>
      </c>
      <c r="BWA1383" s="84">
        <f>BVX1383-BVY1383</f>
        <v>0</v>
      </c>
      <c r="BWB1383" s="84">
        <f t="shared" si="297"/>
        <v>1000000</v>
      </c>
      <c r="BWH1383" s="84" t="s">
        <v>235</v>
      </c>
      <c r="BWI1383" s="84" t="s">
        <v>236</v>
      </c>
      <c r="BWJ1383" s="84">
        <f>SUM(BWJ1381)</f>
        <v>1000000</v>
      </c>
      <c r="BWK1383" s="84">
        <f>SUM(BWK1381)</f>
        <v>0</v>
      </c>
      <c r="BWL1383" s="84">
        <f>BWK1383/BWJ1383</f>
        <v>0</v>
      </c>
      <c r="BWM1383" s="84">
        <f>SUM(BWM1381)</f>
        <v>1000000</v>
      </c>
      <c r="BWN1383" s="84">
        <v>0</v>
      </c>
      <c r="BWO1383" s="84">
        <v>0</v>
      </c>
      <c r="BWQ1383" s="84">
        <f>BWN1383-BWO1383</f>
        <v>0</v>
      </c>
      <c r="BWR1383" s="84">
        <f t="shared" ref="BWR1383:BXH1385" si="298">BWN1383+BWJ1383</f>
        <v>1000000</v>
      </c>
      <c r="BWX1383" s="84" t="s">
        <v>235</v>
      </c>
      <c r="BWY1383" s="84" t="s">
        <v>236</v>
      </c>
      <c r="BWZ1383" s="84">
        <f>SUM(BWZ1381)</f>
        <v>1000000</v>
      </c>
      <c r="BXA1383" s="84">
        <f>SUM(BXA1381)</f>
        <v>0</v>
      </c>
      <c r="BXB1383" s="84">
        <f>BXA1383/BWZ1383</f>
        <v>0</v>
      </c>
      <c r="BXC1383" s="84">
        <f>SUM(BXC1381)</f>
        <v>1000000</v>
      </c>
      <c r="BXD1383" s="84">
        <v>0</v>
      </c>
      <c r="BXE1383" s="84">
        <v>0</v>
      </c>
      <c r="BXG1383" s="84">
        <f>BXD1383-BXE1383</f>
        <v>0</v>
      </c>
      <c r="BXH1383" s="84">
        <f t="shared" si="298"/>
        <v>1000000</v>
      </c>
      <c r="BXN1383" s="84" t="s">
        <v>235</v>
      </c>
      <c r="BXO1383" s="84" t="s">
        <v>236</v>
      </c>
      <c r="BXP1383" s="84">
        <f>SUM(BXP1381)</f>
        <v>1000000</v>
      </c>
      <c r="BXQ1383" s="84">
        <f>SUM(BXQ1381)</f>
        <v>0</v>
      </c>
      <c r="BXR1383" s="84">
        <f>BXQ1383/BXP1383</f>
        <v>0</v>
      </c>
      <c r="BXS1383" s="84">
        <f>SUM(BXS1381)</f>
        <v>1000000</v>
      </c>
      <c r="BXT1383" s="84">
        <v>0</v>
      </c>
      <c r="BXU1383" s="84">
        <v>0</v>
      </c>
      <c r="BXW1383" s="84">
        <f>BXT1383-BXU1383</f>
        <v>0</v>
      </c>
      <c r="BXX1383" s="84">
        <f t="shared" ref="BXX1383:BYN1385" si="299">BXT1383+BXP1383</f>
        <v>1000000</v>
      </c>
      <c r="BYD1383" s="84" t="s">
        <v>235</v>
      </c>
      <c r="BYE1383" s="84" t="s">
        <v>236</v>
      </c>
      <c r="BYF1383" s="84">
        <f>SUM(BYF1381)</f>
        <v>1000000</v>
      </c>
      <c r="BYG1383" s="84">
        <f>SUM(BYG1381)</f>
        <v>0</v>
      </c>
      <c r="BYH1383" s="84">
        <f>BYG1383/BYF1383</f>
        <v>0</v>
      </c>
      <c r="BYI1383" s="84">
        <f>SUM(BYI1381)</f>
        <v>1000000</v>
      </c>
      <c r="BYJ1383" s="84">
        <v>0</v>
      </c>
      <c r="BYK1383" s="84">
        <v>0</v>
      </c>
      <c r="BYM1383" s="84">
        <f>BYJ1383-BYK1383</f>
        <v>0</v>
      </c>
      <c r="BYN1383" s="84">
        <f t="shared" si="299"/>
        <v>1000000</v>
      </c>
      <c r="BYT1383" s="84" t="s">
        <v>235</v>
      </c>
      <c r="BYU1383" s="84" t="s">
        <v>236</v>
      </c>
      <c r="BYV1383" s="84">
        <f>SUM(BYV1381)</f>
        <v>1000000</v>
      </c>
      <c r="BYW1383" s="84">
        <f>SUM(BYW1381)</f>
        <v>0</v>
      </c>
      <c r="BYX1383" s="84">
        <f>BYW1383/BYV1383</f>
        <v>0</v>
      </c>
      <c r="BYY1383" s="84">
        <f>SUM(BYY1381)</f>
        <v>1000000</v>
      </c>
      <c r="BYZ1383" s="84">
        <v>0</v>
      </c>
      <c r="BZA1383" s="84">
        <v>0</v>
      </c>
      <c r="BZC1383" s="84">
        <f>BYZ1383-BZA1383</f>
        <v>0</v>
      </c>
      <c r="BZD1383" s="84">
        <f t="shared" ref="BZD1383:BZT1385" si="300">BYZ1383+BYV1383</f>
        <v>1000000</v>
      </c>
      <c r="BZJ1383" s="84" t="s">
        <v>235</v>
      </c>
      <c r="BZK1383" s="84" t="s">
        <v>236</v>
      </c>
      <c r="BZL1383" s="84">
        <f>SUM(BZL1381)</f>
        <v>1000000</v>
      </c>
      <c r="BZM1383" s="84">
        <f>SUM(BZM1381)</f>
        <v>0</v>
      </c>
      <c r="BZN1383" s="84">
        <f>BZM1383/BZL1383</f>
        <v>0</v>
      </c>
      <c r="BZO1383" s="84">
        <f>SUM(BZO1381)</f>
        <v>1000000</v>
      </c>
      <c r="BZP1383" s="84">
        <v>0</v>
      </c>
      <c r="BZQ1383" s="84">
        <v>0</v>
      </c>
      <c r="BZS1383" s="84">
        <f>BZP1383-BZQ1383</f>
        <v>0</v>
      </c>
      <c r="BZT1383" s="84">
        <f t="shared" si="300"/>
        <v>1000000</v>
      </c>
      <c r="BZZ1383" s="84" t="s">
        <v>235</v>
      </c>
      <c r="CAA1383" s="84" t="s">
        <v>236</v>
      </c>
      <c r="CAB1383" s="84">
        <f>SUM(CAB1381)</f>
        <v>1000000</v>
      </c>
      <c r="CAC1383" s="84">
        <f>SUM(CAC1381)</f>
        <v>0</v>
      </c>
      <c r="CAD1383" s="84">
        <f>CAC1383/CAB1383</f>
        <v>0</v>
      </c>
      <c r="CAE1383" s="84">
        <f>SUM(CAE1381)</f>
        <v>1000000</v>
      </c>
      <c r="CAF1383" s="84">
        <v>0</v>
      </c>
      <c r="CAG1383" s="84">
        <v>0</v>
      </c>
      <c r="CAI1383" s="84">
        <f>CAF1383-CAG1383</f>
        <v>0</v>
      </c>
      <c r="CAJ1383" s="84">
        <f t="shared" ref="CAJ1383:CAZ1385" si="301">CAF1383+CAB1383</f>
        <v>1000000</v>
      </c>
      <c r="CAP1383" s="84" t="s">
        <v>235</v>
      </c>
      <c r="CAQ1383" s="84" t="s">
        <v>236</v>
      </c>
      <c r="CAR1383" s="84">
        <f>SUM(CAR1381)</f>
        <v>1000000</v>
      </c>
      <c r="CAS1383" s="84">
        <f>SUM(CAS1381)</f>
        <v>0</v>
      </c>
      <c r="CAT1383" s="84">
        <f>CAS1383/CAR1383</f>
        <v>0</v>
      </c>
      <c r="CAU1383" s="84">
        <f>SUM(CAU1381)</f>
        <v>1000000</v>
      </c>
      <c r="CAV1383" s="84">
        <v>0</v>
      </c>
      <c r="CAW1383" s="84">
        <v>0</v>
      </c>
      <c r="CAY1383" s="84">
        <f>CAV1383-CAW1383</f>
        <v>0</v>
      </c>
      <c r="CAZ1383" s="84">
        <f t="shared" si="301"/>
        <v>1000000</v>
      </c>
      <c r="CBF1383" s="84" t="s">
        <v>235</v>
      </c>
      <c r="CBG1383" s="84" t="s">
        <v>236</v>
      </c>
      <c r="CBH1383" s="84">
        <f>SUM(CBH1381)</f>
        <v>1000000</v>
      </c>
      <c r="CBI1383" s="84">
        <f>SUM(CBI1381)</f>
        <v>0</v>
      </c>
      <c r="CBJ1383" s="84">
        <f>CBI1383/CBH1383</f>
        <v>0</v>
      </c>
      <c r="CBK1383" s="84">
        <f>SUM(CBK1381)</f>
        <v>1000000</v>
      </c>
      <c r="CBL1383" s="84">
        <v>0</v>
      </c>
      <c r="CBM1383" s="84">
        <v>0</v>
      </c>
      <c r="CBO1383" s="84">
        <f>CBL1383-CBM1383</f>
        <v>0</v>
      </c>
      <c r="CBP1383" s="84">
        <f t="shared" ref="CBP1383:CCF1385" si="302">CBL1383+CBH1383</f>
        <v>1000000</v>
      </c>
      <c r="CBV1383" s="84" t="s">
        <v>235</v>
      </c>
      <c r="CBW1383" s="84" t="s">
        <v>236</v>
      </c>
      <c r="CBX1383" s="84">
        <f>SUM(CBX1381)</f>
        <v>1000000</v>
      </c>
      <c r="CBY1383" s="84">
        <f>SUM(CBY1381)</f>
        <v>0</v>
      </c>
      <c r="CBZ1383" s="84">
        <f>CBY1383/CBX1383</f>
        <v>0</v>
      </c>
      <c r="CCA1383" s="84">
        <f>SUM(CCA1381)</f>
        <v>1000000</v>
      </c>
      <c r="CCB1383" s="84">
        <v>0</v>
      </c>
      <c r="CCC1383" s="84">
        <v>0</v>
      </c>
      <c r="CCE1383" s="84">
        <f>CCB1383-CCC1383</f>
        <v>0</v>
      </c>
      <c r="CCF1383" s="84">
        <f t="shared" si="302"/>
        <v>1000000</v>
      </c>
      <c r="CCL1383" s="84" t="s">
        <v>235</v>
      </c>
      <c r="CCM1383" s="84" t="s">
        <v>236</v>
      </c>
      <c r="CCN1383" s="84">
        <f>SUM(CCN1381)</f>
        <v>1000000</v>
      </c>
      <c r="CCO1383" s="84">
        <f>SUM(CCO1381)</f>
        <v>0</v>
      </c>
      <c r="CCP1383" s="84">
        <f>CCO1383/CCN1383</f>
        <v>0</v>
      </c>
      <c r="CCQ1383" s="84">
        <f>SUM(CCQ1381)</f>
        <v>1000000</v>
      </c>
      <c r="CCR1383" s="84">
        <v>0</v>
      </c>
      <c r="CCS1383" s="84">
        <v>0</v>
      </c>
      <c r="CCU1383" s="84">
        <f>CCR1383-CCS1383</f>
        <v>0</v>
      </c>
      <c r="CCV1383" s="84">
        <f t="shared" ref="CCV1383:CDL1385" si="303">CCR1383+CCN1383</f>
        <v>1000000</v>
      </c>
      <c r="CDB1383" s="84" t="s">
        <v>235</v>
      </c>
      <c r="CDC1383" s="84" t="s">
        <v>236</v>
      </c>
      <c r="CDD1383" s="84">
        <f>SUM(CDD1381)</f>
        <v>1000000</v>
      </c>
      <c r="CDE1383" s="84">
        <f>SUM(CDE1381)</f>
        <v>0</v>
      </c>
      <c r="CDF1383" s="84">
        <f>CDE1383/CDD1383</f>
        <v>0</v>
      </c>
      <c r="CDG1383" s="84">
        <f>SUM(CDG1381)</f>
        <v>1000000</v>
      </c>
      <c r="CDH1383" s="84">
        <v>0</v>
      </c>
      <c r="CDI1383" s="84">
        <v>0</v>
      </c>
      <c r="CDK1383" s="84">
        <f>CDH1383-CDI1383</f>
        <v>0</v>
      </c>
      <c r="CDL1383" s="84">
        <f t="shared" si="303"/>
        <v>1000000</v>
      </c>
      <c r="CDR1383" s="84" t="s">
        <v>235</v>
      </c>
      <c r="CDS1383" s="84" t="s">
        <v>236</v>
      </c>
      <c r="CDT1383" s="84">
        <f>SUM(CDT1381)</f>
        <v>1000000</v>
      </c>
      <c r="CDU1383" s="84">
        <f>SUM(CDU1381)</f>
        <v>0</v>
      </c>
      <c r="CDV1383" s="84">
        <f>CDU1383/CDT1383</f>
        <v>0</v>
      </c>
      <c r="CDW1383" s="84">
        <f>SUM(CDW1381)</f>
        <v>1000000</v>
      </c>
      <c r="CDX1383" s="84">
        <v>0</v>
      </c>
      <c r="CDY1383" s="84">
        <v>0</v>
      </c>
      <c r="CEA1383" s="84">
        <f>CDX1383-CDY1383</f>
        <v>0</v>
      </c>
      <c r="CEB1383" s="84">
        <f t="shared" ref="CEB1383:CER1385" si="304">CDX1383+CDT1383</f>
        <v>1000000</v>
      </c>
      <c r="CEH1383" s="84" t="s">
        <v>235</v>
      </c>
      <c r="CEI1383" s="84" t="s">
        <v>236</v>
      </c>
      <c r="CEJ1383" s="84">
        <f>SUM(CEJ1381)</f>
        <v>1000000</v>
      </c>
      <c r="CEK1383" s="84">
        <f>SUM(CEK1381)</f>
        <v>0</v>
      </c>
      <c r="CEL1383" s="84">
        <f>CEK1383/CEJ1383</f>
        <v>0</v>
      </c>
      <c r="CEM1383" s="84">
        <f>SUM(CEM1381)</f>
        <v>1000000</v>
      </c>
      <c r="CEN1383" s="84">
        <v>0</v>
      </c>
      <c r="CEO1383" s="84">
        <v>0</v>
      </c>
      <c r="CEQ1383" s="84">
        <f>CEN1383-CEO1383</f>
        <v>0</v>
      </c>
      <c r="CER1383" s="84">
        <f t="shared" si="304"/>
        <v>1000000</v>
      </c>
      <c r="CEX1383" s="84" t="s">
        <v>235</v>
      </c>
      <c r="CEY1383" s="84" t="s">
        <v>236</v>
      </c>
      <c r="CEZ1383" s="84">
        <f>SUM(CEZ1381)</f>
        <v>1000000</v>
      </c>
      <c r="CFA1383" s="84">
        <f>SUM(CFA1381)</f>
        <v>0</v>
      </c>
      <c r="CFB1383" s="84">
        <f>CFA1383/CEZ1383</f>
        <v>0</v>
      </c>
      <c r="CFC1383" s="84">
        <f>SUM(CFC1381)</f>
        <v>1000000</v>
      </c>
      <c r="CFD1383" s="84">
        <v>0</v>
      </c>
      <c r="CFE1383" s="84">
        <v>0</v>
      </c>
      <c r="CFG1383" s="84">
        <f>CFD1383-CFE1383</f>
        <v>0</v>
      </c>
      <c r="CFH1383" s="84">
        <f t="shared" ref="CFH1383:CFX1385" si="305">CFD1383+CEZ1383</f>
        <v>1000000</v>
      </c>
      <c r="CFN1383" s="84" t="s">
        <v>235</v>
      </c>
      <c r="CFO1383" s="84" t="s">
        <v>236</v>
      </c>
      <c r="CFP1383" s="84">
        <f>SUM(CFP1381)</f>
        <v>1000000</v>
      </c>
      <c r="CFQ1383" s="84">
        <f>SUM(CFQ1381)</f>
        <v>0</v>
      </c>
      <c r="CFR1383" s="84">
        <f>CFQ1383/CFP1383</f>
        <v>0</v>
      </c>
      <c r="CFS1383" s="84">
        <f>SUM(CFS1381)</f>
        <v>1000000</v>
      </c>
      <c r="CFT1383" s="84">
        <v>0</v>
      </c>
      <c r="CFU1383" s="84">
        <v>0</v>
      </c>
      <c r="CFW1383" s="84">
        <f>CFT1383-CFU1383</f>
        <v>0</v>
      </c>
      <c r="CFX1383" s="84">
        <f t="shared" si="305"/>
        <v>1000000</v>
      </c>
      <c r="CGD1383" s="84" t="s">
        <v>235</v>
      </c>
      <c r="CGE1383" s="84" t="s">
        <v>236</v>
      </c>
      <c r="CGF1383" s="84">
        <f>SUM(CGF1381)</f>
        <v>1000000</v>
      </c>
      <c r="CGG1383" s="84">
        <f>SUM(CGG1381)</f>
        <v>0</v>
      </c>
      <c r="CGH1383" s="84">
        <f>CGG1383/CGF1383</f>
        <v>0</v>
      </c>
      <c r="CGI1383" s="84">
        <f>SUM(CGI1381)</f>
        <v>1000000</v>
      </c>
      <c r="CGJ1383" s="84">
        <v>0</v>
      </c>
      <c r="CGK1383" s="84">
        <v>0</v>
      </c>
      <c r="CGM1383" s="84">
        <f>CGJ1383-CGK1383</f>
        <v>0</v>
      </c>
      <c r="CGN1383" s="84">
        <f t="shared" ref="CGN1383:CHD1385" si="306">CGJ1383+CGF1383</f>
        <v>1000000</v>
      </c>
      <c r="CGT1383" s="84" t="s">
        <v>235</v>
      </c>
      <c r="CGU1383" s="84" t="s">
        <v>236</v>
      </c>
      <c r="CGV1383" s="84">
        <f>SUM(CGV1381)</f>
        <v>1000000</v>
      </c>
      <c r="CGW1383" s="84">
        <f>SUM(CGW1381)</f>
        <v>0</v>
      </c>
      <c r="CGX1383" s="84">
        <f>CGW1383/CGV1383</f>
        <v>0</v>
      </c>
      <c r="CGY1383" s="84">
        <f>SUM(CGY1381)</f>
        <v>1000000</v>
      </c>
      <c r="CGZ1383" s="84">
        <v>0</v>
      </c>
      <c r="CHA1383" s="84">
        <v>0</v>
      </c>
      <c r="CHC1383" s="84">
        <f>CGZ1383-CHA1383</f>
        <v>0</v>
      </c>
      <c r="CHD1383" s="84">
        <f t="shared" si="306"/>
        <v>1000000</v>
      </c>
      <c r="CHJ1383" s="84" t="s">
        <v>235</v>
      </c>
      <c r="CHK1383" s="84" t="s">
        <v>236</v>
      </c>
      <c r="CHL1383" s="84">
        <f>SUM(CHL1381)</f>
        <v>1000000</v>
      </c>
      <c r="CHM1383" s="84">
        <f>SUM(CHM1381)</f>
        <v>0</v>
      </c>
      <c r="CHN1383" s="84">
        <f>CHM1383/CHL1383</f>
        <v>0</v>
      </c>
      <c r="CHO1383" s="84">
        <f>SUM(CHO1381)</f>
        <v>1000000</v>
      </c>
      <c r="CHP1383" s="84">
        <v>0</v>
      </c>
      <c r="CHQ1383" s="84">
        <v>0</v>
      </c>
      <c r="CHS1383" s="84">
        <f>CHP1383-CHQ1383</f>
        <v>0</v>
      </c>
      <c r="CHT1383" s="84">
        <f t="shared" ref="CHT1383:CIJ1385" si="307">CHP1383+CHL1383</f>
        <v>1000000</v>
      </c>
      <c r="CHZ1383" s="84" t="s">
        <v>235</v>
      </c>
      <c r="CIA1383" s="84" t="s">
        <v>236</v>
      </c>
      <c r="CIB1383" s="84">
        <f>SUM(CIB1381)</f>
        <v>1000000</v>
      </c>
      <c r="CIC1383" s="84">
        <f>SUM(CIC1381)</f>
        <v>0</v>
      </c>
      <c r="CID1383" s="84">
        <f>CIC1383/CIB1383</f>
        <v>0</v>
      </c>
      <c r="CIE1383" s="84">
        <f>SUM(CIE1381)</f>
        <v>1000000</v>
      </c>
      <c r="CIF1383" s="84">
        <v>0</v>
      </c>
      <c r="CIG1383" s="84">
        <v>0</v>
      </c>
      <c r="CII1383" s="84">
        <f>CIF1383-CIG1383</f>
        <v>0</v>
      </c>
      <c r="CIJ1383" s="84">
        <f t="shared" si="307"/>
        <v>1000000</v>
      </c>
      <c r="CIP1383" s="84" t="s">
        <v>235</v>
      </c>
      <c r="CIQ1383" s="84" t="s">
        <v>236</v>
      </c>
      <c r="CIR1383" s="84">
        <f>SUM(CIR1381)</f>
        <v>1000000</v>
      </c>
      <c r="CIS1383" s="84">
        <f>SUM(CIS1381)</f>
        <v>0</v>
      </c>
      <c r="CIT1383" s="84">
        <f>CIS1383/CIR1383</f>
        <v>0</v>
      </c>
      <c r="CIU1383" s="84">
        <f>SUM(CIU1381)</f>
        <v>1000000</v>
      </c>
      <c r="CIV1383" s="84">
        <v>0</v>
      </c>
      <c r="CIW1383" s="84">
        <v>0</v>
      </c>
      <c r="CIY1383" s="84">
        <f>CIV1383-CIW1383</f>
        <v>0</v>
      </c>
      <c r="CIZ1383" s="84">
        <f t="shared" ref="CIZ1383:CJP1385" si="308">CIV1383+CIR1383</f>
        <v>1000000</v>
      </c>
      <c r="CJF1383" s="84" t="s">
        <v>235</v>
      </c>
      <c r="CJG1383" s="84" t="s">
        <v>236</v>
      </c>
      <c r="CJH1383" s="84">
        <f>SUM(CJH1381)</f>
        <v>1000000</v>
      </c>
      <c r="CJI1383" s="84">
        <f>SUM(CJI1381)</f>
        <v>0</v>
      </c>
      <c r="CJJ1383" s="84">
        <f>CJI1383/CJH1383</f>
        <v>0</v>
      </c>
      <c r="CJK1383" s="84">
        <f>SUM(CJK1381)</f>
        <v>1000000</v>
      </c>
      <c r="CJL1383" s="84">
        <v>0</v>
      </c>
      <c r="CJM1383" s="84">
        <v>0</v>
      </c>
      <c r="CJO1383" s="84">
        <f>CJL1383-CJM1383</f>
        <v>0</v>
      </c>
      <c r="CJP1383" s="84">
        <f t="shared" si="308"/>
        <v>1000000</v>
      </c>
      <c r="CJV1383" s="84" t="s">
        <v>235</v>
      </c>
      <c r="CJW1383" s="84" t="s">
        <v>236</v>
      </c>
      <c r="CJX1383" s="84">
        <f>SUM(CJX1381)</f>
        <v>1000000</v>
      </c>
      <c r="CJY1383" s="84">
        <f>SUM(CJY1381)</f>
        <v>0</v>
      </c>
      <c r="CJZ1383" s="84">
        <f>CJY1383/CJX1383</f>
        <v>0</v>
      </c>
      <c r="CKA1383" s="84">
        <f>SUM(CKA1381)</f>
        <v>1000000</v>
      </c>
      <c r="CKB1383" s="84">
        <v>0</v>
      </c>
      <c r="CKC1383" s="84">
        <v>0</v>
      </c>
      <c r="CKE1383" s="84">
        <f>CKB1383-CKC1383</f>
        <v>0</v>
      </c>
      <c r="CKF1383" s="84">
        <f t="shared" ref="CKF1383:CKV1385" si="309">CKB1383+CJX1383</f>
        <v>1000000</v>
      </c>
      <c r="CKL1383" s="84" t="s">
        <v>235</v>
      </c>
      <c r="CKM1383" s="84" t="s">
        <v>236</v>
      </c>
      <c r="CKN1383" s="84">
        <f>SUM(CKN1381)</f>
        <v>1000000</v>
      </c>
      <c r="CKO1383" s="84">
        <f>SUM(CKO1381)</f>
        <v>0</v>
      </c>
      <c r="CKP1383" s="84">
        <f>CKO1383/CKN1383</f>
        <v>0</v>
      </c>
      <c r="CKQ1383" s="84">
        <f>SUM(CKQ1381)</f>
        <v>1000000</v>
      </c>
      <c r="CKR1383" s="84">
        <v>0</v>
      </c>
      <c r="CKS1383" s="84">
        <v>0</v>
      </c>
      <c r="CKU1383" s="84">
        <f>CKR1383-CKS1383</f>
        <v>0</v>
      </c>
      <c r="CKV1383" s="84">
        <f t="shared" si="309"/>
        <v>1000000</v>
      </c>
      <c r="CLB1383" s="84" t="s">
        <v>235</v>
      </c>
      <c r="CLC1383" s="84" t="s">
        <v>236</v>
      </c>
      <c r="CLD1383" s="84">
        <f>SUM(CLD1381)</f>
        <v>1000000</v>
      </c>
      <c r="CLE1383" s="84">
        <f>SUM(CLE1381)</f>
        <v>0</v>
      </c>
      <c r="CLF1383" s="84">
        <f>CLE1383/CLD1383</f>
        <v>0</v>
      </c>
      <c r="CLG1383" s="84">
        <f>SUM(CLG1381)</f>
        <v>1000000</v>
      </c>
      <c r="CLH1383" s="84">
        <v>0</v>
      </c>
      <c r="CLI1383" s="84">
        <v>0</v>
      </c>
      <c r="CLK1383" s="84">
        <f>CLH1383-CLI1383</f>
        <v>0</v>
      </c>
      <c r="CLL1383" s="84">
        <f t="shared" ref="CLL1383:CMB1385" si="310">CLH1383+CLD1383</f>
        <v>1000000</v>
      </c>
      <c r="CLR1383" s="84" t="s">
        <v>235</v>
      </c>
      <c r="CLS1383" s="84" t="s">
        <v>236</v>
      </c>
      <c r="CLT1383" s="84">
        <f>SUM(CLT1381)</f>
        <v>1000000</v>
      </c>
      <c r="CLU1383" s="84">
        <f>SUM(CLU1381)</f>
        <v>0</v>
      </c>
      <c r="CLV1383" s="84">
        <f>CLU1383/CLT1383</f>
        <v>0</v>
      </c>
      <c r="CLW1383" s="84">
        <f>SUM(CLW1381)</f>
        <v>1000000</v>
      </c>
      <c r="CLX1383" s="84">
        <v>0</v>
      </c>
      <c r="CLY1383" s="84">
        <v>0</v>
      </c>
      <c r="CMA1383" s="84">
        <f>CLX1383-CLY1383</f>
        <v>0</v>
      </c>
      <c r="CMB1383" s="84">
        <f t="shared" si="310"/>
        <v>1000000</v>
      </c>
      <c r="CMH1383" s="84" t="s">
        <v>235</v>
      </c>
      <c r="CMI1383" s="84" t="s">
        <v>236</v>
      </c>
      <c r="CMJ1383" s="84">
        <f>SUM(CMJ1381)</f>
        <v>1000000</v>
      </c>
      <c r="CMK1383" s="84">
        <f>SUM(CMK1381)</f>
        <v>0</v>
      </c>
      <c r="CML1383" s="84">
        <f>CMK1383/CMJ1383</f>
        <v>0</v>
      </c>
      <c r="CMM1383" s="84">
        <f>SUM(CMM1381)</f>
        <v>1000000</v>
      </c>
      <c r="CMN1383" s="84">
        <v>0</v>
      </c>
      <c r="CMO1383" s="84">
        <v>0</v>
      </c>
      <c r="CMQ1383" s="84">
        <f>CMN1383-CMO1383</f>
        <v>0</v>
      </c>
      <c r="CMR1383" s="84">
        <f t="shared" ref="CMR1383:CNH1385" si="311">CMN1383+CMJ1383</f>
        <v>1000000</v>
      </c>
      <c r="CMX1383" s="84" t="s">
        <v>235</v>
      </c>
      <c r="CMY1383" s="84" t="s">
        <v>236</v>
      </c>
      <c r="CMZ1383" s="84">
        <f>SUM(CMZ1381)</f>
        <v>1000000</v>
      </c>
      <c r="CNA1383" s="84">
        <f>SUM(CNA1381)</f>
        <v>0</v>
      </c>
      <c r="CNB1383" s="84">
        <f>CNA1383/CMZ1383</f>
        <v>0</v>
      </c>
      <c r="CNC1383" s="84">
        <f>SUM(CNC1381)</f>
        <v>1000000</v>
      </c>
      <c r="CND1383" s="84">
        <v>0</v>
      </c>
      <c r="CNE1383" s="84">
        <v>0</v>
      </c>
      <c r="CNG1383" s="84">
        <f>CND1383-CNE1383</f>
        <v>0</v>
      </c>
      <c r="CNH1383" s="84">
        <f t="shared" si="311"/>
        <v>1000000</v>
      </c>
      <c r="CNN1383" s="84" t="s">
        <v>235</v>
      </c>
      <c r="CNO1383" s="84" t="s">
        <v>236</v>
      </c>
      <c r="CNP1383" s="84">
        <f>SUM(CNP1381)</f>
        <v>1000000</v>
      </c>
      <c r="CNQ1383" s="84">
        <f>SUM(CNQ1381)</f>
        <v>0</v>
      </c>
      <c r="CNR1383" s="84">
        <f>CNQ1383/CNP1383</f>
        <v>0</v>
      </c>
      <c r="CNS1383" s="84">
        <f>SUM(CNS1381)</f>
        <v>1000000</v>
      </c>
      <c r="CNT1383" s="84">
        <v>0</v>
      </c>
      <c r="CNU1383" s="84">
        <v>0</v>
      </c>
      <c r="CNW1383" s="84">
        <f>CNT1383-CNU1383</f>
        <v>0</v>
      </c>
      <c r="CNX1383" s="84">
        <f t="shared" ref="CNX1383:CON1385" si="312">CNT1383+CNP1383</f>
        <v>1000000</v>
      </c>
      <c r="COD1383" s="84" t="s">
        <v>235</v>
      </c>
      <c r="COE1383" s="84" t="s">
        <v>236</v>
      </c>
      <c r="COF1383" s="84">
        <f>SUM(COF1381)</f>
        <v>1000000</v>
      </c>
      <c r="COG1383" s="84">
        <f>SUM(COG1381)</f>
        <v>0</v>
      </c>
      <c r="COH1383" s="84">
        <f>COG1383/COF1383</f>
        <v>0</v>
      </c>
      <c r="COI1383" s="84">
        <f>SUM(COI1381)</f>
        <v>1000000</v>
      </c>
      <c r="COJ1383" s="84">
        <v>0</v>
      </c>
      <c r="COK1383" s="84">
        <v>0</v>
      </c>
      <c r="COM1383" s="84">
        <f>COJ1383-COK1383</f>
        <v>0</v>
      </c>
      <c r="CON1383" s="84">
        <f t="shared" si="312"/>
        <v>1000000</v>
      </c>
      <c r="COT1383" s="84" t="s">
        <v>235</v>
      </c>
      <c r="COU1383" s="84" t="s">
        <v>236</v>
      </c>
      <c r="COV1383" s="84">
        <f>SUM(COV1381)</f>
        <v>1000000</v>
      </c>
      <c r="COW1383" s="84">
        <f>SUM(COW1381)</f>
        <v>0</v>
      </c>
      <c r="COX1383" s="84">
        <f>COW1383/COV1383</f>
        <v>0</v>
      </c>
      <c r="COY1383" s="84">
        <f>SUM(COY1381)</f>
        <v>1000000</v>
      </c>
      <c r="COZ1383" s="84">
        <v>0</v>
      </c>
      <c r="CPA1383" s="84">
        <v>0</v>
      </c>
      <c r="CPC1383" s="84">
        <f>COZ1383-CPA1383</f>
        <v>0</v>
      </c>
      <c r="CPD1383" s="84">
        <f t="shared" ref="CPD1383:CPT1385" si="313">COZ1383+COV1383</f>
        <v>1000000</v>
      </c>
      <c r="CPJ1383" s="84" t="s">
        <v>235</v>
      </c>
      <c r="CPK1383" s="84" t="s">
        <v>236</v>
      </c>
      <c r="CPL1383" s="84">
        <f>SUM(CPL1381)</f>
        <v>1000000</v>
      </c>
      <c r="CPM1383" s="84">
        <f>SUM(CPM1381)</f>
        <v>0</v>
      </c>
      <c r="CPN1383" s="84">
        <f>CPM1383/CPL1383</f>
        <v>0</v>
      </c>
      <c r="CPO1383" s="84">
        <f>SUM(CPO1381)</f>
        <v>1000000</v>
      </c>
      <c r="CPP1383" s="84">
        <v>0</v>
      </c>
      <c r="CPQ1383" s="84">
        <v>0</v>
      </c>
      <c r="CPS1383" s="84">
        <f>CPP1383-CPQ1383</f>
        <v>0</v>
      </c>
      <c r="CPT1383" s="84">
        <f t="shared" si="313"/>
        <v>1000000</v>
      </c>
      <c r="CPZ1383" s="84" t="s">
        <v>235</v>
      </c>
      <c r="CQA1383" s="84" t="s">
        <v>236</v>
      </c>
      <c r="CQB1383" s="84">
        <f>SUM(CQB1381)</f>
        <v>1000000</v>
      </c>
      <c r="CQC1383" s="84">
        <f>SUM(CQC1381)</f>
        <v>0</v>
      </c>
      <c r="CQD1383" s="84">
        <f>CQC1383/CQB1383</f>
        <v>0</v>
      </c>
      <c r="CQE1383" s="84">
        <f>SUM(CQE1381)</f>
        <v>1000000</v>
      </c>
      <c r="CQF1383" s="84">
        <v>0</v>
      </c>
      <c r="CQG1383" s="84">
        <v>0</v>
      </c>
      <c r="CQI1383" s="84">
        <f>CQF1383-CQG1383</f>
        <v>0</v>
      </c>
      <c r="CQJ1383" s="84">
        <f t="shared" ref="CQJ1383:CQZ1385" si="314">CQF1383+CQB1383</f>
        <v>1000000</v>
      </c>
      <c r="CQP1383" s="84" t="s">
        <v>235</v>
      </c>
      <c r="CQQ1383" s="84" t="s">
        <v>236</v>
      </c>
      <c r="CQR1383" s="84">
        <f>SUM(CQR1381)</f>
        <v>1000000</v>
      </c>
      <c r="CQS1383" s="84">
        <f>SUM(CQS1381)</f>
        <v>0</v>
      </c>
      <c r="CQT1383" s="84">
        <f>CQS1383/CQR1383</f>
        <v>0</v>
      </c>
      <c r="CQU1383" s="84">
        <f>SUM(CQU1381)</f>
        <v>1000000</v>
      </c>
      <c r="CQV1383" s="84">
        <v>0</v>
      </c>
      <c r="CQW1383" s="84">
        <v>0</v>
      </c>
      <c r="CQY1383" s="84">
        <f>CQV1383-CQW1383</f>
        <v>0</v>
      </c>
      <c r="CQZ1383" s="84">
        <f t="shared" si="314"/>
        <v>1000000</v>
      </c>
      <c r="CRF1383" s="84" t="s">
        <v>235</v>
      </c>
      <c r="CRG1383" s="84" t="s">
        <v>236</v>
      </c>
      <c r="CRH1383" s="84">
        <f>SUM(CRH1381)</f>
        <v>1000000</v>
      </c>
      <c r="CRI1383" s="84">
        <f>SUM(CRI1381)</f>
        <v>0</v>
      </c>
      <c r="CRJ1383" s="84">
        <f>CRI1383/CRH1383</f>
        <v>0</v>
      </c>
      <c r="CRK1383" s="84">
        <f>SUM(CRK1381)</f>
        <v>1000000</v>
      </c>
      <c r="CRL1383" s="84">
        <v>0</v>
      </c>
      <c r="CRM1383" s="84">
        <v>0</v>
      </c>
      <c r="CRO1383" s="84">
        <f>CRL1383-CRM1383</f>
        <v>0</v>
      </c>
      <c r="CRP1383" s="84">
        <f t="shared" ref="CRP1383:CSF1385" si="315">CRL1383+CRH1383</f>
        <v>1000000</v>
      </c>
      <c r="CRV1383" s="84" t="s">
        <v>235</v>
      </c>
      <c r="CRW1383" s="84" t="s">
        <v>236</v>
      </c>
      <c r="CRX1383" s="84">
        <f>SUM(CRX1381)</f>
        <v>1000000</v>
      </c>
      <c r="CRY1383" s="84">
        <f>SUM(CRY1381)</f>
        <v>0</v>
      </c>
      <c r="CRZ1383" s="84">
        <f>CRY1383/CRX1383</f>
        <v>0</v>
      </c>
      <c r="CSA1383" s="84">
        <f>SUM(CSA1381)</f>
        <v>1000000</v>
      </c>
      <c r="CSB1383" s="84">
        <v>0</v>
      </c>
      <c r="CSC1383" s="84">
        <v>0</v>
      </c>
      <c r="CSE1383" s="84">
        <f>CSB1383-CSC1383</f>
        <v>0</v>
      </c>
      <c r="CSF1383" s="84">
        <f t="shared" si="315"/>
        <v>1000000</v>
      </c>
      <c r="CSL1383" s="84" t="s">
        <v>235</v>
      </c>
      <c r="CSM1383" s="84" t="s">
        <v>236</v>
      </c>
      <c r="CSN1383" s="84">
        <f>SUM(CSN1381)</f>
        <v>1000000</v>
      </c>
      <c r="CSO1383" s="84">
        <f>SUM(CSO1381)</f>
        <v>0</v>
      </c>
      <c r="CSP1383" s="84">
        <f>CSO1383/CSN1383</f>
        <v>0</v>
      </c>
      <c r="CSQ1383" s="84">
        <f>SUM(CSQ1381)</f>
        <v>1000000</v>
      </c>
      <c r="CSR1383" s="84">
        <v>0</v>
      </c>
      <c r="CSS1383" s="84">
        <v>0</v>
      </c>
      <c r="CSU1383" s="84">
        <f>CSR1383-CSS1383</f>
        <v>0</v>
      </c>
      <c r="CSV1383" s="84">
        <f t="shared" ref="CSV1383:CTL1385" si="316">CSR1383+CSN1383</f>
        <v>1000000</v>
      </c>
      <c r="CTB1383" s="84" t="s">
        <v>235</v>
      </c>
      <c r="CTC1383" s="84" t="s">
        <v>236</v>
      </c>
      <c r="CTD1383" s="84">
        <f>SUM(CTD1381)</f>
        <v>1000000</v>
      </c>
      <c r="CTE1383" s="84">
        <f>SUM(CTE1381)</f>
        <v>0</v>
      </c>
      <c r="CTF1383" s="84">
        <f>CTE1383/CTD1383</f>
        <v>0</v>
      </c>
      <c r="CTG1383" s="84">
        <f>SUM(CTG1381)</f>
        <v>1000000</v>
      </c>
      <c r="CTH1383" s="84">
        <v>0</v>
      </c>
      <c r="CTI1383" s="84">
        <v>0</v>
      </c>
      <c r="CTK1383" s="84">
        <f>CTH1383-CTI1383</f>
        <v>0</v>
      </c>
      <c r="CTL1383" s="84">
        <f t="shared" si="316"/>
        <v>1000000</v>
      </c>
      <c r="CTR1383" s="84" t="s">
        <v>235</v>
      </c>
      <c r="CTS1383" s="84" t="s">
        <v>236</v>
      </c>
      <c r="CTT1383" s="84">
        <f>SUM(CTT1381)</f>
        <v>1000000</v>
      </c>
      <c r="CTU1383" s="84">
        <f>SUM(CTU1381)</f>
        <v>0</v>
      </c>
      <c r="CTV1383" s="84">
        <f>CTU1383/CTT1383</f>
        <v>0</v>
      </c>
      <c r="CTW1383" s="84">
        <f>SUM(CTW1381)</f>
        <v>1000000</v>
      </c>
      <c r="CTX1383" s="84">
        <v>0</v>
      </c>
      <c r="CTY1383" s="84">
        <v>0</v>
      </c>
      <c r="CUA1383" s="84">
        <f>CTX1383-CTY1383</f>
        <v>0</v>
      </c>
      <c r="CUB1383" s="84">
        <f t="shared" ref="CUB1383:CUR1385" si="317">CTX1383+CTT1383</f>
        <v>1000000</v>
      </c>
      <c r="CUH1383" s="84" t="s">
        <v>235</v>
      </c>
      <c r="CUI1383" s="84" t="s">
        <v>236</v>
      </c>
      <c r="CUJ1383" s="84">
        <f>SUM(CUJ1381)</f>
        <v>1000000</v>
      </c>
      <c r="CUK1383" s="84">
        <f>SUM(CUK1381)</f>
        <v>0</v>
      </c>
      <c r="CUL1383" s="84">
        <f>CUK1383/CUJ1383</f>
        <v>0</v>
      </c>
      <c r="CUM1383" s="84">
        <f>SUM(CUM1381)</f>
        <v>1000000</v>
      </c>
      <c r="CUN1383" s="84">
        <v>0</v>
      </c>
      <c r="CUO1383" s="84">
        <v>0</v>
      </c>
      <c r="CUQ1383" s="84">
        <f>CUN1383-CUO1383</f>
        <v>0</v>
      </c>
      <c r="CUR1383" s="84">
        <f t="shared" si="317"/>
        <v>1000000</v>
      </c>
      <c r="CUX1383" s="84" t="s">
        <v>235</v>
      </c>
      <c r="CUY1383" s="84" t="s">
        <v>236</v>
      </c>
      <c r="CUZ1383" s="84">
        <f>SUM(CUZ1381)</f>
        <v>1000000</v>
      </c>
      <c r="CVA1383" s="84">
        <f>SUM(CVA1381)</f>
        <v>0</v>
      </c>
      <c r="CVB1383" s="84">
        <f>CVA1383/CUZ1383</f>
        <v>0</v>
      </c>
      <c r="CVC1383" s="84">
        <f>SUM(CVC1381)</f>
        <v>1000000</v>
      </c>
      <c r="CVD1383" s="84">
        <v>0</v>
      </c>
      <c r="CVE1383" s="84">
        <v>0</v>
      </c>
      <c r="CVG1383" s="84">
        <f>CVD1383-CVE1383</f>
        <v>0</v>
      </c>
      <c r="CVH1383" s="84">
        <f t="shared" ref="CVH1383:CVX1385" si="318">CVD1383+CUZ1383</f>
        <v>1000000</v>
      </c>
      <c r="CVN1383" s="84" t="s">
        <v>235</v>
      </c>
      <c r="CVO1383" s="84" t="s">
        <v>236</v>
      </c>
      <c r="CVP1383" s="84">
        <f>SUM(CVP1381)</f>
        <v>1000000</v>
      </c>
      <c r="CVQ1383" s="84">
        <f>SUM(CVQ1381)</f>
        <v>0</v>
      </c>
      <c r="CVR1383" s="84">
        <f>CVQ1383/CVP1383</f>
        <v>0</v>
      </c>
      <c r="CVS1383" s="84">
        <f>SUM(CVS1381)</f>
        <v>1000000</v>
      </c>
      <c r="CVT1383" s="84">
        <v>0</v>
      </c>
      <c r="CVU1383" s="84">
        <v>0</v>
      </c>
      <c r="CVW1383" s="84">
        <f>CVT1383-CVU1383</f>
        <v>0</v>
      </c>
      <c r="CVX1383" s="84">
        <f t="shared" si="318"/>
        <v>1000000</v>
      </c>
      <c r="CWD1383" s="84" t="s">
        <v>235</v>
      </c>
      <c r="CWE1383" s="84" t="s">
        <v>236</v>
      </c>
      <c r="CWF1383" s="84">
        <f>SUM(CWF1381)</f>
        <v>1000000</v>
      </c>
      <c r="CWG1383" s="84">
        <f>SUM(CWG1381)</f>
        <v>0</v>
      </c>
      <c r="CWH1383" s="84">
        <f>CWG1383/CWF1383</f>
        <v>0</v>
      </c>
      <c r="CWI1383" s="84">
        <f>SUM(CWI1381)</f>
        <v>1000000</v>
      </c>
      <c r="CWJ1383" s="84">
        <v>0</v>
      </c>
      <c r="CWK1383" s="84">
        <v>0</v>
      </c>
      <c r="CWM1383" s="84">
        <f>CWJ1383-CWK1383</f>
        <v>0</v>
      </c>
      <c r="CWN1383" s="84">
        <f t="shared" ref="CWN1383:CXD1385" si="319">CWJ1383+CWF1383</f>
        <v>1000000</v>
      </c>
      <c r="CWT1383" s="84" t="s">
        <v>235</v>
      </c>
      <c r="CWU1383" s="84" t="s">
        <v>236</v>
      </c>
      <c r="CWV1383" s="84">
        <f>SUM(CWV1381)</f>
        <v>1000000</v>
      </c>
      <c r="CWW1383" s="84">
        <f>SUM(CWW1381)</f>
        <v>0</v>
      </c>
      <c r="CWX1383" s="84">
        <f>CWW1383/CWV1383</f>
        <v>0</v>
      </c>
      <c r="CWY1383" s="84">
        <f>SUM(CWY1381)</f>
        <v>1000000</v>
      </c>
      <c r="CWZ1383" s="84">
        <v>0</v>
      </c>
      <c r="CXA1383" s="84">
        <v>0</v>
      </c>
      <c r="CXC1383" s="84">
        <f>CWZ1383-CXA1383</f>
        <v>0</v>
      </c>
      <c r="CXD1383" s="84">
        <f t="shared" si="319"/>
        <v>1000000</v>
      </c>
      <c r="CXJ1383" s="84" t="s">
        <v>235</v>
      </c>
      <c r="CXK1383" s="84" t="s">
        <v>236</v>
      </c>
      <c r="CXL1383" s="84">
        <f>SUM(CXL1381)</f>
        <v>1000000</v>
      </c>
      <c r="CXM1383" s="84">
        <f>SUM(CXM1381)</f>
        <v>0</v>
      </c>
      <c r="CXN1383" s="84">
        <f>CXM1383/CXL1383</f>
        <v>0</v>
      </c>
      <c r="CXO1383" s="84">
        <f>SUM(CXO1381)</f>
        <v>1000000</v>
      </c>
      <c r="CXP1383" s="84">
        <v>0</v>
      </c>
      <c r="CXQ1383" s="84">
        <v>0</v>
      </c>
      <c r="CXS1383" s="84">
        <f>CXP1383-CXQ1383</f>
        <v>0</v>
      </c>
      <c r="CXT1383" s="84">
        <f t="shared" ref="CXT1383:CYJ1385" si="320">CXP1383+CXL1383</f>
        <v>1000000</v>
      </c>
      <c r="CXZ1383" s="84" t="s">
        <v>235</v>
      </c>
      <c r="CYA1383" s="84" t="s">
        <v>236</v>
      </c>
      <c r="CYB1383" s="84">
        <f>SUM(CYB1381)</f>
        <v>1000000</v>
      </c>
      <c r="CYC1383" s="84">
        <f>SUM(CYC1381)</f>
        <v>0</v>
      </c>
      <c r="CYD1383" s="84">
        <f>CYC1383/CYB1383</f>
        <v>0</v>
      </c>
      <c r="CYE1383" s="84">
        <f>SUM(CYE1381)</f>
        <v>1000000</v>
      </c>
      <c r="CYF1383" s="84">
        <v>0</v>
      </c>
      <c r="CYG1383" s="84">
        <v>0</v>
      </c>
      <c r="CYI1383" s="84">
        <f>CYF1383-CYG1383</f>
        <v>0</v>
      </c>
      <c r="CYJ1383" s="84">
        <f t="shared" si="320"/>
        <v>1000000</v>
      </c>
      <c r="CYP1383" s="84" t="s">
        <v>235</v>
      </c>
      <c r="CYQ1383" s="84" t="s">
        <v>236</v>
      </c>
      <c r="CYR1383" s="84">
        <f>SUM(CYR1381)</f>
        <v>1000000</v>
      </c>
      <c r="CYS1383" s="84">
        <f>SUM(CYS1381)</f>
        <v>0</v>
      </c>
      <c r="CYT1383" s="84">
        <f>CYS1383/CYR1383</f>
        <v>0</v>
      </c>
      <c r="CYU1383" s="84">
        <f>SUM(CYU1381)</f>
        <v>1000000</v>
      </c>
      <c r="CYV1383" s="84">
        <v>0</v>
      </c>
      <c r="CYW1383" s="84">
        <v>0</v>
      </c>
      <c r="CYY1383" s="84">
        <f>CYV1383-CYW1383</f>
        <v>0</v>
      </c>
      <c r="CYZ1383" s="84">
        <f t="shared" ref="CYZ1383:CZP1385" si="321">CYV1383+CYR1383</f>
        <v>1000000</v>
      </c>
      <c r="CZF1383" s="84" t="s">
        <v>235</v>
      </c>
      <c r="CZG1383" s="84" t="s">
        <v>236</v>
      </c>
      <c r="CZH1383" s="84">
        <f>SUM(CZH1381)</f>
        <v>1000000</v>
      </c>
      <c r="CZI1383" s="84">
        <f>SUM(CZI1381)</f>
        <v>0</v>
      </c>
      <c r="CZJ1383" s="84">
        <f>CZI1383/CZH1383</f>
        <v>0</v>
      </c>
      <c r="CZK1383" s="84">
        <f>SUM(CZK1381)</f>
        <v>1000000</v>
      </c>
      <c r="CZL1383" s="84">
        <v>0</v>
      </c>
      <c r="CZM1383" s="84">
        <v>0</v>
      </c>
      <c r="CZO1383" s="84">
        <f>CZL1383-CZM1383</f>
        <v>0</v>
      </c>
      <c r="CZP1383" s="84">
        <f t="shared" si="321"/>
        <v>1000000</v>
      </c>
      <c r="CZV1383" s="84" t="s">
        <v>235</v>
      </c>
      <c r="CZW1383" s="84" t="s">
        <v>236</v>
      </c>
      <c r="CZX1383" s="84">
        <f>SUM(CZX1381)</f>
        <v>1000000</v>
      </c>
      <c r="CZY1383" s="84">
        <f>SUM(CZY1381)</f>
        <v>0</v>
      </c>
      <c r="CZZ1383" s="84">
        <f>CZY1383/CZX1383</f>
        <v>0</v>
      </c>
      <c r="DAA1383" s="84">
        <f>SUM(DAA1381)</f>
        <v>1000000</v>
      </c>
      <c r="DAB1383" s="84">
        <v>0</v>
      </c>
      <c r="DAC1383" s="84">
        <v>0</v>
      </c>
      <c r="DAE1383" s="84">
        <f>DAB1383-DAC1383</f>
        <v>0</v>
      </c>
      <c r="DAF1383" s="84">
        <f t="shared" ref="DAF1383:DAV1385" si="322">DAB1383+CZX1383</f>
        <v>1000000</v>
      </c>
      <c r="DAL1383" s="84" t="s">
        <v>235</v>
      </c>
      <c r="DAM1383" s="84" t="s">
        <v>236</v>
      </c>
      <c r="DAN1383" s="84">
        <f>SUM(DAN1381)</f>
        <v>1000000</v>
      </c>
      <c r="DAO1383" s="84">
        <f>SUM(DAO1381)</f>
        <v>0</v>
      </c>
      <c r="DAP1383" s="84">
        <f>DAO1383/DAN1383</f>
        <v>0</v>
      </c>
      <c r="DAQ1383" s="84">
        <f>SUM(DAQ1381)</f>
        <v>1000000</v>
      </c>
      <c r="DAR1383" s="84">
        <v>0</v>
      </c>
      <c r="DAS1383" s="84">
        <v>0</v>
      </c>
      <c r="DAU1383" s="84">
        <f>DAR1383-DAS1383</f>
        <v>0</v>
      </c>
      <c r="DAV1383" s="84">
        <f t="shared" si="322"/>
        <v>1000000</v>
      </c>
      <c r="DBB1383" s="84" t="s">
        <v>235</v>
      </c>
      <c r="DBC1383" s="84" t="s">
        <v>236</v>
      </c>
      <c r="DBD1383" s="84">
        <f>SUM(DBD1381)</f>
        <v>1000000</v>
      </c>
      <c r="DBE1383" s="84">
        <f>SUM(DBE1381)</f>
        <v>0</v>
      </c>
      <c r="DBF1383" s="84">
        <f>DBE1383/DBD1383</f>
        <v>0</v>
      </c>
      <c r="DBG1383" s="84">
        <f>SUM(DBG1381)</f>
        <v>1000000</v>
      </c>
      <c r="DBH1383" s="84">
        <v>0</v>
      </c>
      <c r="DBI1383" s="84">
        <v>0</v>
      </c>
      <c r="DBK1383" s="84">
        <f>DBH1383-DBI1383</f>
        <v>0</v>
      </c>
      <c r="DBL1383" s="84">
        <f t="shared" ref="DBL1383:DCB1385" si="323">DBH1383+DBD1383</f>
        <v>1000000</v>
      </c>
      <c r="DBR1383" s="84" t="s">
        <v>235</v>
      </c>
      <c r="DBS1383" s="84" t="s">
        <v>236</v>
      </c>
      <c r="DBT1383" s="84">
        <f>SUM(DBT1381)</f>
        <v>1000000</v>
      </c>
      <c r="DBU1383" s="84">
        <f>SUM(DBU1381)</f>
        <v>0</v>
      </c>
      <c r="DBV1383" s="84">
        <f>DBU1383/DBT1383</f>
        <v>0</v>
      </c>
      <c r="DBW1383" s="84">
        <f>SUM(DBW1381)</f>
        <v>1000000</v>
      </c>
      <c r="DBX1383" s="84">
        <v>0</v>
      </c>
      <c r="DBY1383" s="84">
        <v>0</v>
      </c>
      <c r="DCA1383" s="84">
        <f>DBX1383-DBY1383</f>
        <v>0</v>
      </c>
      <c r="DCB1383" s="84">
        <f t="shared" si="323"/>
        <v>1000000</v>
      </c>
      <c r="DCH1383" s="84" t="s">
        <v>235</v>
      </c>
      <c r="DCI1383" s="84" t="s">
        <v>236</v>
      </c>
      <c r="DCJ1383" s="84">
        <f>SUM(DCJ1381)</f>
        <v>1000000</v>
      </c>
      <c r="DCK1383" s="84">
        <f>SUM(DCK1381)</f>
        <v>0</v>
      </c>
      <c r="DCL1383" s="84">
        <f>DCK1383/DCJ1383</f>
        <v>0</v>
      </c>
      <c r="DCM1383" s="84">
        <f>SUM(DCM1381)</f>
        <v>1000000</v>
      </c>
      <c r="DCN1383" s="84">
        <v>0</v>
      </c>
      <c r="DCO1383" s="84">
        <v>0</v>
      </c>
      <c r="DCQ1383" s="84">
        <f>DCN1383-DCO1383</f>
        <v>0</v>
      </c>
      <c r="DCR1383" s="84">
        <f t="shared" ref="DCR1383:DDH1385" si="324">DCN1383+DCJ1383</f>
        <v>1000000</v>
      </c>
      <c r="DCX1383" s="84" t="s">
        <v>235</v>
      </c>
      <c r="DCY1383" s="84" t="s">
        <v>236</v>
      </c>
      <c r="DCZ1383" s="84">
        <f>SUM(DCZ1381)</f>
        <v>1000000</v>
      </c>
      <c r="DDA1383" s="84">
        <f>SUM(DDA1381)</f>
        <v>0</v>
      </c>
      <c r="DDB1383" s="84">
        <f>DDA1383/DCZ1383</f>
        <v>0</v>
      </c>
      <c r="DDC1383" s="84">
        <f>SUM(DDC1381)</f>
        <v>1000000</v>
      </c>
      <c r="DDD1383" s="84">
        <v>0</v>
      </c>
      <c r="DDE1383" s="84">
        <v>0</v>
      </c>
      <c r="DDG1383" s="84">
        <f>DDD1383-DDE1383</f>
        <v>0</v>
      </c>
      <c r="DDH1383" s="84">
        <f t="shared" si="324"/>
        <v>1000000</v>
      </c>
      <c r="DDN1383" s="84" t="s">
        <v>235</v>
      </c>
      <c r="DDO1383" s="84" t="s">
        <v>236</v>
      </c>
      <c r="DDP1383" s="84">
        <f>SUM(DDP1381)</f>
        <v>1000000</v>
      </c>
      <c r="DDQ1383" s="84">
        <f>SUM(DDQ1381)</f>
        <v>0</v>
      </c>
      <c r="DDR1383" s="84">
        <f>DDQ1383/DDP1383</f>
        <v>0</v>
      </c>
      <c r="DDS1383" s="84">
        <f>SUM(DDS1381)</f>
        <v>1000000</v>
      </c>
      <c r="DDT1383" s="84">
        <v>0</v>
      </c>
      <c r="DDU1383" s="84">
        <v>0</v>
      </c>
      <c r="DDW1383" s="84">
        <f>DDT1383-DDU1383</f>
        <v>0</v>
      </c>
      <c r="DDX1383" s="84">
        <f t="shared" ref="DDX1383:DEN1385" si="325">DDT1383+DDP1383</f>
        <v>1000000</v>
      </c>
      <c r="DED1383" s="84" t="s">
        <v>235</v>
      </c>
      <c r="DEE1383" s="84" t="s">
        <v>236</v>
      </c>
      <c r="DEF1383" s="84">
        <f>SUM(DEF1381)</f>
        <v>1000000</v>
      </c>
      <c r="DEG1383" s="84">
        <f>SUM(DEG1381)</f>
        <v>0</v>
      </c>
      <c r="DEH1383" s="84">
        <f>DEG1383/DEF1383</f>
        <v>0</v>
      </c>
      <c r="DEI1383" s="84">
        <f>SUM(DEI1381)</f>
        <v>1000000</v>
      </c>
      <c r="DEJ1383" s="84">
        <v>0</v>
      </c>
      <c r="DEK1383" s="84">
        <v>0</v>
      </c>
      <c r="DEM1383" s="84">
        <f>DEJ1383-DEK1383</f>
        <v>0</v>
      </c>
      <c r="DEN1383" s="84">
        <f t="shared" si="325"/>
        <v>1000000</v>
      </c>
      <c r="DET1383" s="84" t="s">
        <v>235</v>
      </c>
      <c r="DEU1383" s="84" t="s">
        <v>236</v>
      </c>
      <c r="DEV1383" s="84">
        <f>SUM(DEV1381)</f>
        <v>1000000</v>
      </c>
      <c r="DEW1383" s="84">
        <f>SUM(DEW1381)</f>
        <v>0</v>
      </c>
      <c r="DEX1383" s="84">
        <f>DEW1383/DEV1383</f>
        <v>0</v>
      </c>
      <c r="DEY1383" s="84">
        <f>SUM(DEY1381)</f>
        <v>1000000</v>
      </c>
      <c r="DEZ1383" s="84">
        <v>0</v>
      </c>
      <c r="DFA1383" s="84">
        <v>0</v>
      </c>
      <c r="DFC1383" s="84">
        <f>DEZ1383-DFA1383</f>
        <v>0</v>
      </c>
      <c r="DFD1383" s="84">
        <f t="shared" ref="DFD1383:DFT1385" si="326">DEZ1383+DEV1383</f>
        <v>1000000</v>
      </c>
      <c r="DFJ1383" s="84" t="s">
        <v>235</v>
      </c>
      <c r="DFK1383" s="84" t="s">
        <v>236</v>
      </c>
      <c r="DFL1383" s="84">
        <f>SUM(DFL1381)</f>
        <v>1000000</v>
      </c>
      <c r="DFM1383" s="84">
        <f>SUM(DFM1381)</f>
        <v>0</v>
      </c>
      <c r="DFN1383" s="84">
        <f>DFM1383/DFL1383</f>
        <v>0</v>
      </c>
      <c r="DFO1383" s="84">
        <f>SUM(DFO1381)</f>
        <v>1000000</v>
      </c>
      <c r="DFP1383" s="84">
        <v>0</v>
      </c>
      <c r="DFQ1383" s="84">
        <v>0</v>
      </c>
      <c r="DFS1383" s="84">
        <f>DFP1383-DFQ1383</f>
        <v>0</v>
      </c>
      <c r="DFT1383" s="84">
        <f t="shared" si="326"/>
        <v>1000000</v>
      </c>
      <c r="DFZ1383" s="84" t="s">
        <v>235</v>
      </c>
      <c r="DGA1383" s="84" t="s">
        <v>236</v>
      </c>
      <c r="DGB1383" s="84">
        <f>SUM(DGB1381)</f>
        <v>1000000</v>
      </c>
      <c r="DGC1383" s="84">
        <f>SUM(DGC1381)</f>
        <v>0</v>
      </c>
      <c r="DGD1383" s="84">
        <f>DGC1383/DGB1383</f>
        <v>0</v>
      </c>
      <c r="DGE1383" s="84">
        <f>SUM(DGE1381)</f>
        <v>1000000</v>
      </c>
      <c r="DGF1383" s="84">
        <v>0</v>
      </c>
      <c r="DGG1383" s="84">
        <v>0</v>
      </c>
      <c r="DGI1383" s="84">
        <f>DGF1383-DGG1383</f>
        <v>0</v>
      </c>
      <c r="DGJ1383" s="84">
        <f t="shared" ref="DGJ1383:DGZ1385" si="327">DGF1383+DGB1383</f>
        <v>1000000</v>
      </c>
      <c r="DGP1383" s="84" t="s">
        <v>235</v>
      </c>
      <c r="DGQ1383" s="84" t="s">
        <v>236</v>
      </c>
      <c r="DGR1383" s="84">
        <f>SUM(DGR1381)</f>
        <v>1000000</v>
      </c>
      <c r="DGS1383" s="84">
        <f>SUM(DGS1381)</f>
        <v>0</v>
      </c>
      <c r="DGT1383" s="84">
        <f>DGS1383/DGR1383</f>
        <v>0</v>
      </c>
      <c r="DGU1383" s="84">
        <f>SUM(DGU1381)</f>
        <v>1000000</v>
      </c>
      <c r="DGV1383" s="84">
        <v>0</v>
      </c>
      <c r="DGW1383" s="84">
        <v>0</v>
      </c>
      <c r="DGY1383" s="84">
        <f>DGV1383-DGW1383</f>
        <v>0</v>
      </c>
      <c r="DGZ1383" s="84">
        <f t="shared" si="327"/>
        <v>1000000</v>
      </c>
      <c r="DHF1383" s="84" t="s">
        <v>235</v>
      </c>
      <c r="DHG1383" s="84" t="s">
        <v>236</v>
      </c>
      <c r="DHH1383" s="84">
        <f>SUM(DHH1381)</f>
        <v>1000000</v>
      </c>
      <c r="DHI1383" s="84">
        <f>SUM(DHI1381)</f>
        <v>0</v>
      </c>
      <c r="DHJ1383" s="84">
        <f>DHI1383/DHH1383</f>
        <v>0</v>
      </c>
      <c r="DHK1383" s="84">
        <f>SUM(DHK1381)</f>
        <v>1000000</v>
      </c>
      <c r="DHL1383" s="84">
        <v>0</v>
      </c>
      <c r="DHM1383" s="84">
        <v>0</v>
      </c>
      <c r="DHO1383" s="84">
        <f>DHL1383-DHM1383</f>
        <v>0</v>
      </c>
      <c r="DHP1383" s="84">
        <f t="shared" ref="DHP1383:DIF1385" si="328">DHL1383+DHH1383</f>
        <v>1000000</v>
      </c>
      <c r="DHV1383" s="84" t="s">
        <v>235</v>
      </c>
      <c r="DHW1383" s="84" t="s">
        <v>236</v>
      </c>
      <c r="DHX1383" s="84">
        <f>SUM(DHX1381)</f>
        <v>1000000</v>
      </c>
      <c r="DHY1383" s="84">
        <f>SUM(DHY1381)</f>
        <v>0</v>
      </c>
      <c r="DHZ1383" s="84">
        <f>DHY1383/DHX1383</f>
        <v>0</v>
      </c>
      <c r="DIA1383" s="84">
        <f>SUM(DIA1381)</f>
        <v>1000000</v>
      </c>
      <c r="DIB1383" s="84">
        <v>0</v>
      </c>
      <c r="DIC1383" s="84">
        <v>0</v>
      </c>
      <c r="DIE1383" s="84">
        <f>DIB1383-DIC1383</f>
        <v>0</v>
      </c>
      <c r="DIF1383" s="84">
        <f t="shared" si="328"/>
        <v>1000000</v>
      </c>
      <c r="DIL1383" s="84" t="s">
        <v>235</v>
      </c>
      <c r="DIM1383" s="84" t="s">
        <v>236</v>
      </c>
      <c r="DIN1383" s="84">
        <f>SUM(DIN1381)</f>
        <v>1000000</v>
      </c>
      <c r="DIO1383" s="84">
        <f>SUM(DIO1381)</f>
        <v>0</v>
      </c>
      <c r="DIP1383" s="84">
        <f>DIO1383/DIN1383</f>
        <v>0</v>
      </c>
      <c r="DIQ1383" s="84">
        <f>SUM(DIQ1381)</f>
        <v>1000000</v>
      </c>
      <c r="DIR1383" s="84">
        <v>0</v>
      </c>
      <c r="DIS1383" s="84">
        <v>0</v>
      </c>
      <c r="DIU1383" s="84">
        <f>DIR1383-DIS1383</f>
        <v>0</v>
      </c>
      <c r="DIV1383" s="84">
        <f t="shared" ref="DIV1383:DJL1385" si="329">DIR1383+DIN1383</f>
        <v>1000000</v>
      </c>
      <c r="DJB1383" s="84" t="s">
        <v>235</v>
      </c>
      <c r="DJC1383" s="84" t="s">
        <v>236</v>
      </c>
      <c r="DJD1383" s="84">
        <f>SUM(DJD1381)</f>
        <v>1000000</v>
      </c>
      <c r="DJE1383" s="84">
        <f>SUM(DJE1381)</f>
        <v>0</v>
      </c>
      <c r="DJF1383" s="84">
        <f>DJE1383/DJD1383</f>
        <v>0</v>
      </c>
      <c r="DJG1383" s="84">
        <f>SUM(DJG1381)</f>
        <v>1000000</v>
      </c>
      <c r="DJH1383" s="84">
        <v>0</v>
      </c>
      <c r="DJI1383" s="84">
        <v>0</v>
      </c>
      <c r="DJK1383" s="84">
        <f>DJH1383-DJI1383</f>
        <v>0</v>
      </c>
      <c r="DJL1383" s="84">
        <f t="shared" si="329"/>
        <v>1000000</v>
      </c>
      <c r="DJR1383" s="84" t="s">
        <v>235</v>
      </c>
      <c r="DJS1383" s="84" t="s">
        <v>236</v>
      </c>
      <c r="DJT1383" s="84">
        <f>SUM(DJT1381)</f>
        <v>1000000</v>
      </c>
      <c r="DJU1383" s="84">
        <f>SUM(DJU1381)</f>
        <v>0</v>
      </c>
      <c r="DJV1383" s="84">
        <f>DJU1383/DJT1383</f>
        <v>0</v>
      </c>
      <c r="DJW1383" s="84">
        <f>SUM(DJW1381)</f>
        <v>1000000</v>
      </c>
      <c r="DJX1383" s="84">
        <v>0</v>
      </c>
      <c r="DJY1383" s="84">
        <v>0</v>
      </c>
      <c r="DKA1383" s="84">
        <f>DJX1383-DJY1383</f>
        <v>0</v>
      </c>
      <c r="DKB1383" s="84">
        <f t="shared" ref="DKB1383:DKR1385" si="330">DJX1383+DJT1383</f>
        <v>1000000</v>
      </c>
      <c r="DKH1383" s="84" t="s">
        <v>235</v>
      </c>
      <c r="DKI1383" s="84" t="s">
        <v>236</v>
      </c>
      <c r="DKJ1383" s="84">
        <f>SUM(DKJ1381)</f>
        <v>1000000</v>
      </c>
      <c r="DKK1383" s="84">
        <f>SUM(DKK1381)</f>
        <v>0</v>
      </c>
      <c r="DKL1383" s="84">
        <f>DKK1383/DKJ1383</f>
        <v>0</v>
      </c>
      <c r="DKM1383" s="84">
        <f>SUM(DKM1381)</f>
        <v>1000000</v>
      </c>
      <c r="DKN1383" s="84">
        <v>0</v>
      </c>
      <c r="DKO1383" s="84">
        <v>0</v>
      </c>
      <c r="DKQ1383" s="84">
        <f>DKN1383-DKO1383</f>
        <v>0</v>
      </c>
      <c r="DKR1383" s="84">
        <f t="shared" si="330"/>
        <v>1000000</v>
      </c>
      <c r="DKX1383" s="84" t="s">
        <v>235</v>
      </c>
      <c r="DKY1383" s="84" t="s">
        <v>236</v>
      </c>
      <c r="DKZ1383" s="84">
        <f>SUM(DKZ1381)</f>
        <v>1000000</v>
      </c>
      <c r="DLA1383" s="84">
        <f>SUM(DLA1381)</f>
        <v>0</v>
      </c>
      <c r="DLB1383" s="84">
        <f>DLA1383/DKZ1383</f>
        <v>0</v>
      </c>
      <c r="DLC1383" s="84">
        <f>SUM(DLC1381)</f>
        <v>1000000</v>
      </c>
      <c r="DLD1383" s="84">
        <v>0</v>
      </c>
      <c r="DLE1383" s="84">
        <v>0</v>
      </c>
      <c r="DLG1383" s="84">
        <f>DLD1383-DLE1383</f>
        <v>0</v>
      </c>
      <c r="DLH1383" s="84">
        <f t="shared" ref="DLH1383:DLX1385" si="331">DLD1383+DKZ1383</f>
        <v>1000000</v>
      </c>
      <c r="DLN1383" s="84" t="s">
        <v>235</v>
      </c>
      <c r="DLO1383" s="84" t="s">
        <v>236</v>
      </c>
      <c r="DLP1383" s="84">
        <f>SUM(DLP1381)</f>
        <v>1000000</v>
      </c>
      <c r="DLQ1383" s="84">
        <f>SUM(DLQ1381)</f>
        <v>0</v>
      </c>
      <c r="DLR1383" s="84">
        <f>DLQ1383/DLP1383</f>
        <v>0</v>
      </c>
      <c r="DLS1383" s="84">
        <f>SUM(DLS1381)</f>
        <v>1000000</v>
      </c>
      <c r="DLT1383" s="84">
        <v>0</v>
      </c>
      <c r="DLU1383" s="84">
        <v>0</v>
      </c>
      <c r="DLW1383" s="84">
        <f>DLT1383-DLU1383</f>
        <v>0</v>
      </c>
      <c r="DLX1383" s="84">
        <f t="shared" si="331"/>
        <v>1000000</v>
      </c>
      <c r="DMD1383" s="84" t="s">
        <v>235</v>
      </c>
      <c r="DME1383" s="84" t="s">
        <v>236</v>
      </c>
      <c r="DMF1383" s="84">
        <f>SUM(DMF1381)</f>
        <v>1000000</v>
      </c>
      <c r="DMG1383" s="84">
        <f>SUM(DMG1381)</f>
        <v>0</v>
      </c>
      <c r="DMH1383" s="84">
        <f>DMG1383/DMF1383</f>
        <v>0</v>
      </c>
      <c r="DMI1383" s="84">
        <f>SUM(DMI1381)</f>
        <v>1000000</v>
      </c>
      <c r="DMJ1383" s="84">
        <v>0</v>
      </c>
      <c r="DMK1383" s="84">
        <v>0</v>
      </c>
      <c r="DMM1383" s="84">
        <f>DMJ1383-DMK1383</f>
        <v>0</v>
      </c>
      <c r="DMN1383" s="84">
        <f t="shared" ref="DMN1383:DND1385" si="332">DMJ1383+DMF1383</f>
        <v>1000000</v>
      </c>
      <c r="DMT1383" s="84" t="s">
        <v>235</v>
      </c>
      <c r="DMU1383" s="84" t="s">
        <v>236</v>
      </c>
      <c r="DMV1383" s="84">
        <f>SUM(DMV1381)</f>
        <v>1000000</v>
      </c>
      <c r="DMW1383" s="84">
        <f>SUM(DMW1381)</f>
        <v>0</v>
      </c>
      <c r="DMX1383" s="84">
        <f>DMW1383/DMV1383</f>
        <v>0</v>
      </c>
      <c r="DMY1383" s="84">
        <f>SUM(DMY1381)</f>
        <v>1000000</v>
      </c>
      <c r="DMZ1383" s="84">
        <v>0</v>
      </c>
      <c r="DNA1383" s="84">
        <v>0</v>
      </c>
      <c r="DNC1383" s="84">
        <f>DMZ1383-DNA1383</f>
        <v>0</v>
      </c>
      <c r="DND1383" s="84">
        <f t="shared" si="332"/>
        <v>1000000</v>
      </c>
      <c r="DNJ1383" s="84" t="s">
        <v>235</v>
      </c>
      <c r="DNK1383" s="84" t="s">
        <v>236</v>
      </c>
      <c r="DNL1383" s="84">
        <f>SUM(DNL1381)</f>
        <v>1000000</v>
      </c>
      <c r="DNM1383" s="84">
        <f>SUM(DNM1381)</f>
        <v>0</v>
      </c>
      <c r="DNN1383" s="84">
        <f>DNM1383/DNL1383</f>
        <v>0</v>
      </c>
      <c r="DNO1383" s="84">
        <f>SUM(DNO1381)</f>
        <v>1000000</v>
      </c>
      <c r="DNP1383" s="84">
        <v>0</v>
      </c>
      <c r="DNQ1383" s="84">
        <v>0</v>
      </c>
      <c r="DNS1383" s="84">
        <f>DNP1383-DNQ1383</f>
        <v>0</v>
      </c>
      <c r="DNT1383" s="84">
        <f t="shared" ref="DNT1383:DOJ1385" si="333">DNP1383+DNL1383</f>
        <v>1000000</v>
      </c>
      <c r="DNZ1383" s="84" t="s">
        <v>235</v>
      </c>
      <c r="DOA1383" s="84" t="s">
        <v>236</v>
      </c>
      <c r="DOB1383" s="84">
        <f>SUM(DOB1381)</f>
        <v>1000000</v>
      </c>
      <c r="DOC1383" s="84">
        <f>SUM(DOC1381)</f>
        <v>0</v>
      </c>
      <c r="DOD1383" s="84">
        <f>DOC1383/DOB1383</f>
        <v>0</v>
      </c>
      <c r="DOE1383" s="84">
        <f>SUM(DOE1381)</f>
        <v>1000000</v>
      </c>
      <c r="DOF1383" s="84">
        <v>0</v>
      </c>
      <c r="DOG1383" s="84">
        <v>0</v>
      </c>
      <c r="DOI1383" s="84">
        <f>DOF1383-DOG1383</f>
        <v>0</v>
      </c>
      <c r="DOJ1383" s="84">
        <f t="shared" si="333"/>
        <v>1000000</v>
      </c>
      <c r="DOP1383" s="84" t="s">
        <v>235</v>
      </c>
      <c r="DOQ1383" s="84" t="s">
        <v>236</v>
      </c>
      <c r="DOR1383" s="84">
        <f>SUM(DOR1381)</f>
        <v>1000000</v>
      </c>
      <c r="DOS1383" s="84">
        <f>SUM(DOS1381)</f>
        <v>0</v>
      </c>
      <c r="DOT1383" s="84">
        <f>DOS1383/DOR1383</f>
        <v>0</v>
      </c>
      <c r="DOU1383" s="84">
        <f>SUM(DOU1381)</f>
        <v>1000000</v>
      </c>
      <c r="DOV1383" s="84">
        <v>0</v>
      </c>
      <c r="DOW1383" s="84">
        <v>0</v>
      </c>
      <c r="DOY1383" s="84">
        <f>DOV1383-DOW1383</f>
        <v>0</v>
      </c>
      <c r="DOZ1383" s="84">
        <f t="shared" ref="DOZ1383:DPP1385" si="334">DOV1383+DOR1383</f>
        <v>1000000</v>
      </c>
      <c r="DPF1383" s="84" t="s">
        <v>235</v>
      </c>
      <c r="DPG1383" s="84" t="s">
        <v>236</v>
      </c>
      <c r="DPH1383" s="84">
        <f>SUM(DPH1381)</f>
        <v>1000000</v>
      </c>
      <c r="DPI1383" s="84">
        <f>SUM(DPI1381)</f>
        <v>0</v>
      </c>
      <c r="DPJ1383" s="84">
        <f>DPI1383/DPH1383</f>
        <v>0</v>
      </c>
      <c r="DPK1383" s="84">
        <f>SUM(DPK1381)</f>
        <v>1000000</v>
      </c>
      <c r="DPL1383" s="84">
        <v>0</v>
      </c>
      <c r="DPM1383" s="84">
        <v>0</v>
      </c>
      <c r="DPO1383" s="84">
        <f>DPL1383-DPM1383</f>
        <v>0</v>
      </c>
      <c r="DPP1383" s="84">
        <f t="shared" si="334"/>
        <v>1000000</v>
      </c>
      <c r="DPV1383" s="84" t="s">
        <v>235</v>
      </c>
      <c r="DPW1383" s="84" t="s">
        <v>236</v>
      </c>
      <c r="DPX1383" s="84">
        <f>SUM(DPX1381)</f>
        <v>1000000</v>
      </c>
      <c r="DPY1383" s="84">
        <f>SUM(DPY1381)</f>
        <v>0</v>
      </c>
      <c r="DPZ1383" s="84">
        <f>DPY1383/DPX1383</f>
        <v>0</v>
      </c>
      <c r="DQA1383" s="84">
        <f>SUM(DQA1381)</f>
        <v>1000000</v>
      </c>
      <c r="DQB1383" s="84">
        <v>0</v>
      </c>
      <c r="DQC1383" s="84">
        <v>0</v>
      </c>
      <c r="DQE1383" s="84">
        <f>DQB1383-DQC1383</f>
        <v>0</v>
      </c>
      <c r="DQF1383" s="84">
        <f t="shared" ref="DQF1383:DQV1385" si="335">DQB1383+DPX1383</f>
        <v>1000000</v>
      </c>
      <c r="DQL1383" s="84" t="s">
        <v>235</v>
      </c>
      <c r="DQM1383" s="84" t="s">
        <v>236</v>
      </c>
      <c r="DQN1383" s="84">
        <f>SUM(DQN1381)</f>
        <v>1000000</v>
      </c>
      <c r="DQO1383" s="84">
        <f>SUM(DQO1381)</f>
        <v>0</v>
      </c>
      <c r="DQP1383" s="84">
        <f>DQO1383/DQN1383</f>
        <v>0</v>
      </c>
      <c r="DQQ1383" s="84">
        <f>SUM(DQQ1381)</f>
        <v>1000000</v>
      </c>
      <c r="DQR1383" s="84">
        <v>0</v>
      </c>
      <c r="DQS1383" s="84">
        <v>0</v>
      </c>
      <c r="DQU1383" s="84">
        <f>DQR1383-DQS1383</f>
        <v>0</v>
      </c>
      <c r="DQV1383" s="84">
        <f t="shared" si="335"/>
        <v>1000000</v>
      </c>
      <c r="DRB1383" s="84" t="s">
        <v>235</v>
      </c>
      <c r="DRC1383" s="84" t="s">
        <v>236</v>
      </c>
      <c r="DRD1383" s="84">
        <f>SUM(DRD1381)</f>
        <v>1000000</v>
      </c>
      <c r="DRE1383" s="84">
        <f>SUM(DRE1381)</f>
        <v>0</v>
      </c>
      <c r="DRF1383" s="84">
        <f>DRE1383/DRD1383</f>
        <v>0</v>
      </c>
      <c r="DRG1383" s="84">
        <f>SUM(DRG1381)</f>
        <v>1000000</v>
      </c>
      <c r="DRH1383" s="84">
        <v>0</v>
      </c>
      <c r="DRI1383" s="84">
        <v>0</v>
      </c>
      <c r="DRK1383" s="84">
        <f>DRH1383-DRI1383</f>
        <v>0</v>
      </c>
      <c r="DRL1383" s="84">
        <f t="shared" ref="DRL1383:DSB1385" si="336">DRH1383+DRD1383</f>
        <v>1000000</v>
      </c>
      <c r="DRR1383" s="84" t="s">
        <v>235</v>
      </c>
      <c r="DRS1383" s="84" t="s">
        <v>236</v>
      </c>
      <c r="DRT1383" s="84">
        <f>SUM(DRT1381)</f>
        <v>1000000</v>
      </c>
      <c r="DRU1383" s="84">
        <f>SUM(DRU1381)</f>
        <v>0</v>
      </c>
      <c r="DRV1383" s="84">
        <f>DRU1383/DRT1383</f>
        <v>0</v>
      </c>
      <c r="DRW1383" s="84">
        <f>SUM(DRW1381)</f>
        <v>1000000</v>
      </c>
      <c r="DRX1383" s="84">
        <v>0</v>
      </c>
      <c r="DRY1383" s="84">
        <v>0</v>
      </c>
      <c r="DSA1383" s="84">
        <f>DRX1383-DRY1383</f>
        <v>0</v>
      </c>
      <c r="DSB1383" s="84">
        <f t="shared" si="336"/>
        <v>1000000</v>
      </c>
      <c r="DSH1383" s="84" t="s">
        <v>235</v>
      </c>
      <c r="DSI1383" s="84" t="s">
        <v>236</v>
      </c>
      <c r="DSJ1383" s="84">
        <f>SUM(DSJ1381)</f>
        <v>1000000</v>
      </c>
      <c r="DSK1383" s="84">
        <f>SUM(DSK1381)</f>
        <v>0</v>
      </c>
      <c r="DSL1383" s="84">
        <f>DSK1383/DSJ1383</f>
        <v>0</v>
      </c>
      <c r="DSM1383" s="84">
        <f>SUM(DSM1381)</f>
        <v>1000000</v>
      </c>
      <c r="DSN1383" s="84">
        <v>0</v>
      </c>
      <c r="DSO1383" s="84">
        <v>0</v>
      </c>
      <c r="DSQ1383" s="84">
        <f>DSN1383-DSO1383</f>
        <v>0</v>
      </c>
      <c r="DSR1383" s="84">
        <f t="shared" ref="DSR1383:DTH1385" si="337">DSN1383+DSJ1383</f>
        <v>1000000</v>
      </c>
      <c r="DSX1383" s="84" t="s">
        <v>235</v>
      </c>
      <c r="DSY1383" s="84" t="s">
        <v>236</v>
      </c>
      <c r="DSZ1383" s="84">
        <f>SUM(DSZ1381)</f>
        <v>1000000</v>
      </c>
      <c r="DTA1383" s="84">
        <f>SUM(DTA1381)</f>
        <v>0</v>
      </c>
      <c r="DTB1383" s="84">
        <f>DTA1383/DSZ1383</f>
        <v>0</v>
      </c>
      <c r="DTC1383" s="84">
        <f>SUM(DTC1381)</f>
        <v>1000000</v>
      </c>
      <c r="DTD1383" s="84">
        <v>0</v>
      </c>
      <c r="DTE1383" s="84">
        <v>0</v>
      </c>
      <c r="DTG1383" s="84">
        <f>DTD1383-DTE1383</f>
        <v>0</v>
      </c>
      <c r="DTH1383" s="84">
        <f t="shared" si="337"/>
        <v>1000000</v>
      </c>
      <c r="DTN1383" s="84" t="s">
        <v>235</v>
      </c>
      <c r="DTO1383" s="84" t="s">
        <v>236</v>
      </c>
      <c r="DTP1383" s="84">
        <f>SUM(DTP1381)</f>
        <v>1000000</v>
      </c>
      <c r="DTQ1383" s="84">
        <f>SUM(DTQ1381)</f>
        <v>0</v>
      </c>
      <c r="DTR1383" s="84">
        <f>DTQ1383/DTP1383</f>
        <v>0</v>
      </c>
      <c r="DTS1383" s="84">
        <f>SUM(DTS1381)</f>
        <v>1000000</v>
      </c>
      <c r="DTT1383" s="84">
        <v>0</v>
      </c>
      <c r="DTU1383" s="84">
        <v>0</v>
      </c>
      <c r="DTW1383" s="84">
        <f>DTT1383-DTU1383</f>
        <v>0</v>
      </c>
      <c r="DTX1383" s="84">
        <f t="shared" ref="DTX1383:DUN1385" si="338">DTT1383+DTP1383</f>
        <v>1000000</v>
      </c>
      <c r="DUD1383" s="84" t="s">
        <v>235</v>
      </c>
      <c r="DUE1383" s="84" t="s">
        <v>236</v>
      </c>
      <c r="DUF1383" s="84">
        <f>SUM(DUF1381)</f>
        <v>1000000</v>
      </c>
      <c r="DUG1383" s="84">
        <f>SUM(DUG1381)</f>
        <v>0</v>
      </c>
      <c r="DUH1383" s="84">
        <f>DUG1383/DUF1383</f>
        <v>0</v>
      </c>
      <c r="DUI1383" s="84">
        <f>SUM(DUI1381)</f>
        <v>1000000</v>
      </c>
      <c r="DUJ1383" s="84">
        <v>0</v>
      </c>
      <c r="DUK1383" s="84">
        <v>0</v>
      </c>
      <c r="DUM1383" s="84">
        <f>DUJ1383-DUK1383</f>
        <v>0</v>
      </c>
      <c r="DUN1383" s="84">
        <f t="shared" si="338"/>
        <v>1000000</v>
      </c>
      <c r="DUT1383" s="84" t="s">
        <v>235</v>
      </c>
      <c r="DUU1383" s="84" t="s">
        <v>236</v>
      </c>
      <c r="DUV1383" s="84">
        <f>SUM(DUV1381)</f>
        <v>1000000</v>
      </c>
      <c r="DUW1383" s="84">
        <f>SUM(DUW1381)</f>
        <v>0</v>
      </c>
      <c r="DUX1383" s="84">
        <f>DUW1383/DUV1383</f>
        <v>0</v>
      </c>
      <c r="DUY1383" s="84">
        <f>SUM(DUY1381)</f>
        <v>1000000</v>
      </c>
      <c r="DUZ1383" s="84">
        <v>0</v>
      </c>
      <c r="DVA1383" s="84">
        <v>0</v>
      </c>
      <c r="DVC1383" s="84">
        <f>DUZ1383-DVA1383</f>
        <v>0</v>
      </c>
      <c r="DVD1383" s="84">
        <f t="shared" ref="DVD1383:DVT1385" si="339">DUZ1383+DUV1383</f>
        <v>1000000</v>
      </c>
      <c r="DVJ1383" s="84" t="s">
        <v>235</v>
      </c>
      <c r="DVK1383" s="84" t="s">
        <v>236</v>
      </c>
      <c r="DVL1383" s="84">
        <f>SUM(DVL1381)</f>
        <v>1000000</v>
      </c>
      <c r="DVM1383" s="84">
        <f>SUM(DVM1381)</f>
        <v>0</v>
      </c>
      <c r="DVN1383" s="84">
        <f>DVM1383/DVL1383</f>
        <v>0</v>
      </c>
      <c r="DVO1383" s="84">
        <f>SUM(DVO1381)</f>
        <v>1000000</v>
      </c>
      <c r="DVP1383" s="84">
        <v>0</v>
      </c>
      <c r="DVQ1383" s="84">
        <v>0</v>
      </c>
      <c r="DVS1383" s="84">
        <f>DVP1383-DVQ1383</f>
        <v>0</v>
      </c>
      <c r="DVT1383" s="84">
        <f t="shared" si="339"/>
        <v>1000000</v>
      </c>
      <c r="DVZ1383" s="84" t="s">
        <v>235</v>
      </c>
      <c r="DWA1383" s="84" t="s">
        <v>236</v>
      </c>
      <c r="DWB1383" s="84">
        <f>SUM(DWB1381)</f>
        <v>1000000</v>
      </c>
      <c r="DWC1383" s="84">
        <f>SUM(DWC1381)</f>
        <v>0</v>
      </c>
      <c r="DWD1383" s="84">
        <f>DWC1383/DWB1383</f>
        <v>0</v>
      </c>
      <c r="DWE1383" s="84">
        <f>SUM(DWE1381)</f>
        <v>1000000</v>
      </c>
      <c r="DWF1383" s="84">
        <v>0</v>
      </c>
      <c r="DWG1383" s="84">
        <v>0</v>
      </c>
      <c r="DWI1383" s="84">
        <f>DWF1383-DWG1383</f>
        <v>0</v>
      </c>
      <c r="DWJ1383" s="84">
        <f t="shared" ref="DWJ1383:DWZ1385" si="340">DWF1383+DWB1383</f>
        <v>1000000</v>
      </c>
      <c r="DWP1383" s="84" t="s">
        <v>235</v>
      </c>
      <c r="DWQ1383" s="84" t="s">
        <v>236</v>
      </c>
      <c r="DWR1383" s="84">
        <f>SUM(DWR1381)</f>
        <v>1000000</v>
      </c>
      <c r="DWS1383" s="84">
        <f>SUM(DWS1381)</f>
        <v>0</v>
      </c>
      <c r="DWT1383" s="84">
        <f>DWS1383/DWR1383</f>
        <v>0</v>
      </c>
      <c r="DWU1383" s="84">
        <f>SUM(DWU1381)</f>
        <v>1000000</v>
      </c>
      <c r="DWV1383" s="84">
        <v>0</v>
      </c>
      <c r="DWW1383" s="84">
        <v>0</v>
      </c>
      <c r="DWY1383" s="84">
        <f>DWV1383-DWW1383</f>
        <v>0</v>
      </c>
      <c r="DWZ1383" s="84">
        <f t="shared" si="340"/>
        <v>1000000</v>
      </c>
      <c r="DXF1383" s="84" t="s">
        <v>235</v>
      </c>
      <c r="DXG1383" s="84" t="s">
        <v>236</v>
      </c>
      <c r="DXH1383" s="84">
        <f>SUM(DXH1381)</f>
        <v>1000000</v>
      </c>
      <c r="DXI1383" s="84">
        <f>SUM(DXI1381)</f>
        <v>0</v>
      </c>
      <c r="DXJ1383" s="84">
        <f>DXI1383/DXH1383</f>
        <v>0</v>
      </c>
      <c r="DXK1383" s="84">
        <f>SUM(DXK1381)</f>
        <v>1000000</v>
      </c>
      <c r="DXL1383" s="84">
        <v>0</v>
      </c>
      <c r="DXM1383" s="84">
        <v>0</v>
      </c>
      <c r="DXO1383" s="84">
        <f>DXL1383-DXM1383</f>
        <v>0</v>
      </c>
      <c r="DXP1383" s="84">
        <f t="shared" ref="DXP1383:DYF1385" si="341">DXL1383+DXH1383</f>
        <v>1000000</v>
      </c>
      <c r="DXV1383" s="84" t="s">
        <v>235</v>
      </c>
      <c r="DXW1383" s="84" t="s">
        <v>236</v>
      </c>
      <c r="DXX1383" s="84">
        <f>SUM(DXX1381)</f>
        <v>1000000</v>
      </c>
      <c r="DXY1383" s="84">
        <f>SUM(DXY1381)</f>
        <v>0</v>
      </c>
      <c r="DXZ1383" s="84">
        <f>DXY1383/DXX1383</f>
        <v>0</v>
      </c>
      <c r="DYA1383" s="84">
        <f>SUM(DYA1381)</f>
        <v>1000000</v>
      </c>
      <c r="DYB1383" s="84">
        <v>0</v>
      </c>
      <c r="DYC1383" s="84">
        <v>0</v>
      </c>
      <c r="DYE1383" s="84">
        <f>DYB1383-DYC1383</f>
        <v>0</v>
      </c>
      <c r="DYF1383" s="84">
        <f t="shared" si="341"/>
        <v>1000000</v>
      </c>
      <c r="DYL1383" s="84" t="s">
        <v>235</v>
      </c>
      <c r="DYM1383" s="84" t="s">
        <v>236</v>
      </c>
      <c r="DYN1383" s="84">
        <f>SUM(DYN1381)</f>
        <v>1000000</v>
      </c>
      <c r="DYO1383" s="84">
        <f>SUM(DYO1381)</f>
        <v>0</v>
      </c>
      <c r="DYP1383" s="84">
        <f>DYO1383/DYN1383</f>
        <v>0</v>
      </c>
      <c r="DYQ1383" s="84">
        <f>SUM(DYQ1381)</f>
        <v>1000000</v>
      </c>
      <c r="DYR1383" s="84">
        <v>0</v>
      </c>
      <c r="DYS1383" s="84">
        <v>0</v>
      </c>
      <c r="DYU1383" s="84">
        <f>DYR1383-DYS1383</f>
        <v>0</v>
      </c>
      <c r="DYV1383" s="84">
        <f t="shared" ref="DYV1383:DZL1385" si="342">DYR1383+DYN1383</f>
        <v>1000000</v>
      </c>
      <c r="DZB1383" s="84" t="s">
        <v>235</v>
      </c>
      <c r="DZC1383" s="84" t="s">
        <v>236</v>
      </c>
      <c r="DZD1383" s="84">
        <f>SUM(DZD1381)</f>
        <v>1000000</v>
      </c>
      <c r="DZE1383" s="84">
        <f>SUM(DZE1381)</f>
        <v>0</v>
      </c>
      <c r="DZF1383" s="84">
        <f>DZE1383/DZD1383</f>
        <v>0</v>
      </c>
      <c r="DZG1383" s="84">
        <f>SUM(DZG1381)</f>
        <v>1000000</v>
      </c>
      <c r="DZH1383" s="84">
        <v>0</v>
      </c>
      <c r="DZI1383" s="84">
        <v>0</v>
      </c>
      <c r="DZK1383" s="84">
        <f>DZH1383-DZI1383</f>
        <v>0</v>
      </c>
      <c r="DZL1383" s="84">
        <f t="shared" si="342"/>
        <v>1000000</v>
      </c>
      <c r="DZR1383" s="84" t="s">
        <v>235</v>
      </c>
      <c r="DZS1383" s="84" t="s">
        <v>236</v>
      </c>
      <c r="DZT1383" s="84">
        <f>SUM(DZT1381)</f>
        <v>1000000</v>
      </c>
      <c r="DZU1383" s="84">
        <f>SUM(DZU1381)</f>
        <v>0</v>
      </c>
      <c r="DZV1383" s="84">
        <f>DZU1383/DZT1383</f>
        <v>0</v>
      </c>
      <c r="DZW1383" s="84">
        <f>SUM(DZW1381)</f>
        <v>1000000</v>
      </c>
      <c r="DZX1383" s="84">
        <v>0</v>
      </c>
      <c r="DZY1383" s="84">
        <v>0</v>
      </c>
      <c r="EAA1383" s="84">
        <f>DZX1383-DZY1383</f>
        <v>0</v>
      </c>
      <c r="EAB1383" s="84">
        <f t="shared" ref="EAB1383:EAR1385" si="343">DZX1383+DZT1383</f>
        <v>1000000</v>
      </c>
      <c r="EAH1383" s="84" t="s">
        <v>235</v>
      </c>
      <c r="EAI1383" s="84" t="s">
        <v>236</v>
      </c>
      <c r="EAJ1383" s="84">
        <f>SUM(EAJ1381)</f>
        <v>1000000</v>
      </c>
      <c r="EAK1383" s="84">
        <f>SUM(EAK1381)</f>
        <v>0</v>
      </c>
      <c r="EAL1383" s="84">
        <f>EAK1383/EAJ1383</f>
        <v>0</v>
      </c>
      <c r="EAM1383" s="84">
        <f>SUM(EAM1381)</f>
        <v>1000000</v>
      </c>
      <c r="EAN1383" s="84">
        <v>0</v>
      </c>
      <c r="EAO1383" s="84">
        <v>0</v>
      </c>
      <c r="EAQ1383" s="84">
        <f>EAN1383-EAO1383</f>
        <v>0</v>
      </c>
      <c r="EAR1383" s="84">
        <f t="shared" si="343"/>
        <v>1000000</v>
      </c>
      <c r="EAX1383" s="84" t="s">
        <v>235</v>
      </c>
      <c r="EAY1383" s="84" t="s">
        <v>236</v>
      </c>
      <c r="EAZ1383" s="84">
        <f>SUM(EAZ1381)</f>
        <v>1000000</v>
      </c>
      <c r="EBA1383" s="84">
        <f>SUM(EBA1381)</f>
        <v>0</v>
      </c>
      <c r="EBB1383" s="84">
        <f>EBA1383/EAZ1383</f>
        <v>0</v>
      </c>
      <c r="EBC1383" s="84">
        <f>SUM(EBC1381)</f>
        <v>1000000</v>
      </c>
      <c r="EBD1383" s="84">
        <v>0</v>
      </c>
      <c r="EBE1383" s="84">
        <v>0</v>
      </c>
      <c r="EBG1383" s="84">
        <f>EBD1383-EBE1383</f>
        <v>0</v>
      </c>
      <c r="EBH1383" s="84">
        <f t="shared" ref="EBH1383:EBX1385" si="344">EBD1383+EAZ1383</f>
        <v>1000000</v>
      </c>
      <c r="EBN1383" s="84" t="s">
        <v>235</v>
      </c>
      <c r="EBO1383" s="84" t="s">
        <v>236</v>
      </c>
      <c r="EBP1383" s="84">
        <f>SUM(EBP1381)</f>
        <v>1000000</v>
      </c>
      <c r="EBQ1383" s="84">
        <f>SUM(EBQ1381)</f>
        <v>0</v>
      </c>
      <c r="EBR1383" s="84">
        <f>EBQ1383/EBP1383</f>
        <v>0</v>
      </c>
      <c r="EBS1383" s="84">
        <f>SUM(EBS1381)</f>
        <v>1000000</v>
      </c>
      <c r="EBT1383" s="84">
        <v>0</v>
      </c>
      <c r="EBU1383" s="84">
        <v>0</v>
      </c>
      <c r="EBW1383" s="84">
        <f>EBT1383-EBU1383</f>
        <v>0</v>
      </c>
      <c r="EBX1383" s="84">
        <f t="shared" si="344"/>
        <v>1000000</v>
      </c>
      <c r="ECD1383" s="84" t="s">
        <v>235</v>
      </c>
      <c r="ECE1383" s="84" t="s">
        <v>236</v>
      </c>
      <c r="ECF1383" s="84">
        <f>SUM(ECF1381)</f>
        <v>1000000</v>
      </c>
      <c r="ECG1383" s="84">
        <f>SUM(ECG1381)</f>
        <v>0</v>
      </c>
      <c r="ECH1383" s="84">
        <f>ECG1383/ECF1383</f>
        <v>0</v>
      </c>
      <c r="ECI1383" s="84">
        <f>SUM(ECI1381)</f>
        <v>1000000</v>
      </c>
      <c r="ECJ1383" s="84">
        <v>0</v>
      </c>
      <c r="ECK1383" s="84">
        <v>0</v>
      </c>
      <c r="ECM1383" s="84">
        <f>ECJ1383-ECK1383</f>
        <v>0</v>
      </c>
      <c r="ECN1383" s="84">
        <f t="shared" ref="ECN1383:EDD1385" si="345">ECJ1383+ECF1383</f>
        <v>1000000</v>
      </c>
      <c r="ECT1383" s="84" t="s">
        <v>235</v>
      </c>
      <c r="ECU1383" s="84" t="s">
        <v>236</v>
      </c>
      <c r="ECV1383" s="84">
        <f>SUM(ECV1381)</f>
        <v>1000000</v>
      </c>
      <c r="ECW1383" s="84">
        <f>SUM(ECW1381)</f>
        <v>0</v>
      </c>
      <c r="ECX1383" s="84">
        <f>ECW1383/ECV1383</f>
        <v>0</v>
      </c>
      <c r="ECY1383" s="84">
        <f>SUM(ECY1381)</f>
        <v>1000000</v>
      </c>
      <c r="ECZ1383" s="84">
        <v>0</v>
      </c>
      <c r="EDA1383" s="84">
        <v>0</v>
      </c>
      <c r="EDC1383" s="84">
        <f>ECZ1383-EDA1383</f>
        <v>0</v>
      </c>
      <c r="EDD1383" s="84">
        <f t="shared" si="345"/>
        <v>1000000</v>
      </c>
      <c r="EDJ1383" s="84" t="s">
        <v>235</v>
      </c>
      <c r="EDK1383" s="84" t="s">
        <v>236</v>
      </c>
      <c r="EDL1383" s="84">
        <f>SUM(EDL1381)</f>
        <v>1000000</v>
      </c>
      <c r="EDM1383" s="84">
        <f>SUM(EDM1381)</f>
        <v>0</v>
      </c>
      <c r="EDN1383" s="84">
        <f>EDM1383/EDL1383</f>
        <v>0</v>
      </c>
      <c r="EDO1383" s="84">
        <f>SUM(EDO1381)</f>
        <v>1000000</v>
      </c>
      <c r="EDP1383" s="84">
        <v>0</v>
      </c>
      <c r="EDQ1383" s="84">
        <v>0</v>
      </c>
      <c r="EDS1383" s="84">
        <f>EDP1383-EDQ1383</f>
        <v>0</v>
      </c>
      <c r="EDT1383" s="84">
        <f t="shared" ref="EDT1383:EEJ1385" si="346">EDP1383+EDL1383</f>
        <v>1000000</v>
      </c>
      <c r="EDZ1383" s="84" t="s">
        <v>235</v>
      </c>
      <c r="EEA1383" s="84" t="s">
        <v>236</v>
      </c>
      <c r="EEB1383" s="84">
        <f>SUM(EEB1381)</f>
        <v>1000000</v>
      </c>
      <c r="EEC1383" s="84">
        <f>SUM(EEC1381)</f>
        <v>0</v>
      </c>
      <c r="EED1383" s="84">
        <f>EEC1383/EEB1383</f>
        <v>0</v>
      </c>
      <c r="EEE1383" s="84">
        <f>SUM(EEE1381)</f>
        <v>1000000</v>
      </c>
      <c r="EEF1383" s="84">
        <v>0</v>
      </c>
      <c r="EEG1383" s="84">
        <v>0</v>
      </c>
      <c r="EEI1383" s="84">
        <f>EEF1383-EEG1383</f>
        <v>0</v>
      </c>
      <c r="EEJ1383" s="84">
        <f t="shared" si="346"/>
        <v>1000000</v>
      </c>
      <c r="EEP1383" s="84" t="s">
        <v>235</v>
      </c>
      <c r="EEQ1383" s="84" t="s">
        <v>236</v>
      </c>
      <c r="EER1383" s="84">
        <f>SUM(EER1381)</f>
        <v>1000000</v>
      </c>
      <c r="EES1383" s="84">
        <f>SUM(EES1381)</f>
        <v>0</v>
      </c>
      <c r="EET1383" s="84">
        <f>EES1383/EER1383</f>
        <v>0</v>
      </c>
      <c r="EEU1383" s="84">
        <f>SUM(EEU1381)</f>
        <v>1000000</v>
      </c>
      <c r="EEV1383" s="84">
        <v>0</v>
      </c>
      <c r="EEW1383" s="84">
        <v>0</v>
      </c>
      <c r="EEY1383" s="84">
        <f>EEV1383-EEW1383</f>
        <v>0</v>
      </c>
      <c r="EEZ1383" s="84">
        <f t="shared" ref="EEZ1383:EFP1385" si="347">EEV1383+EER1383</f>
        <v>1000000</v>
      </c>
      <c r="EFF1383" s="84" t="s">
        <v>235</v>
      </c>
      <c r="EFG1383" s="84" t="s">
        <v>236</v>
      </c>
      <c r="EFH1383" s="84">
        <f>SUM(EFH1381)</f>
        <v>1000000</v>
      </c>
      <c r="EFI1383" s="84">
        <f>SUM(EFI1381)</f>
        <v>0</v>
      </c>
      <c r="EFJ1383" s="84">
        <f>EFI1383/EFH1383</f>
        <v>0</v>
      </c>
      <c r="EFK1383" s="84">
        <f>SUM(EFK1381)</f>
        <v>1000000</v>
      </c>
      <c r="EFL1383" s="84">
        <v>0</v>
      </c>
      <c r="EFM1383" s="84">
        <v>0</v>
      </c>
      <c r="EFO1383" s="84">
        <f>EFL1383-EFM1383</f>
        <v>0</v>
      </c>
      <c r="EFP1383" s="84">
        <f t="shared" si="347"/>
        <v>1000000</v>
      </c>
      <c r="EFV1383" s="84" t="s">
        <v>235</v>
      </c>
      <c r="EFW1383" s="84" t="s">
        <v>236</v>
      </c>
      <c r="EFX1383" s="84">
        <f>SUM(EFX1381)</f>
        <v>1000000</v>
      </c>
      <c r="EFY1383" s="84">
        <f>SUM(EFY1381)</f>
        <v>0</v>
      </c>
      <c r="EFZ1383" s="84">
        <f>EFY1383/EFX1383</f>
        <v>0</v>
      </c>
      <c r="EGA1383" s="84">
        <f>SUM(EGA1381)</f>
        <v>1000000</v>
      </c>
      <c r="EGB1383" s="84">
        <v>0</v>
      </c>
      <c r="EGC1383" s="84">
        <v>0</v>
      </c>
      <c r="EGE1383" s="84">
        <f>EGB1383-EGC1383</f>
        <v>0</v>
      </c>
      <c r="EGF1383" s="84">
        <f t="shared" ref="EGF1383:EGV1385" si="348">EGB1383+EFX1383</f>
        <v>1000000</v>
      </c>
      <c r="EGL1383" s="84" t="s">
        <v>235</v>
      </c>
      <c r="EGM1383" s="84" t="s">
        <v>236</v>
      </c>
      <c r="EGN1383" s="84">
        <f>SUM(EGN1381)</f>
        <v>1000000</v>
      </c>
      <c r="EGO1383" s="84">
        <f>SUM(EGO1381)</f>
        <v>0</v>
      </c>
      <c r="EGP1383" s="84">
        <f>EGO1383/EGN1383</f>
        <v>0</v>
      </c>
      <c r="EGQ1383" s="84">
        <f>SUM(EGQ1381)</f>
        <v>1000000</v>
      </c>
      <c r="EGR1383" s="84">
        <v>0</v>
      </c>
      <c r="EGS1383" s="84">
        <v>0</v>
      </c>
      <c r="EGU1383" s="84">
        <f>EGR1383-EGS1383</f>
        <v>0</v>
      </c>
      <c r="EGV1383" s="84">
        <f t="shared" si="348"/>
        <v>1000000</v>
      </c>
      <c r="EHB1383" s="84" t="s">
        <v>235</v>
      </c>
      <c r="EHC1383" s="84" t="s">
        <v>236</v>
      </c>
      <c r="EHD1383" s="84">
        <f>SUM(EHD1381)</f>
        <v>1000000</v>
      </c>
      <c r="EHE1383" s="84">
        <f>SUM(EHE1381)</f>
        <v>0</v>
      </c>
      <c r="EHF1383" s="84">
        <f>EHE1383/EHD1383</f>
        <v>0</v>
      </c>
      <c r="EHG1383" s="84">
        <f>SUM(EHG1381)</f>
        <v>1000000</v>
      </c>
      <c r="EHH1383" s="84">
        <v>0</v>
      </c>
      <c r="EHI1383" s="84">
        <v>0</v>
      </c>
      <c r="EHK1383" s="84">
        <f>EHH1383-EHI1383</f>
        <v>0</v>
      </c>
      <c r="EHL1383" s="84">
        <f t="shared" ref="EHL1383:EIB1385" si="349">EHH1383+EHD1383</f>
        <v>1000000</v>
      </c>
      <c r="EHR1383" s="84" t="s">
        <v>235</v>
      </c>
      <c r="EHS1383" s="84" t="s">
        <v>236</v>
      </c>
      <c r="EHT1383" s="84">
        <f>SUM(EHT1381)</f>
        <v>1000000</v>
      </c>
      <c r="EHU1383" s="84">
        <f>SUM(EHU1381)</f>
        <v>0</v>
      </c>
      <c r="EHV1383" s="84">
        <f>EHU1383/EHT1383</f>
        <v>0</v>
      </c>
      <c r="EHW1383" s="84">
        <f>SUM(EHW1381)</f>
        <v>1000000</v>
      </c>
      <c r="EHX1383" s="84">
        <v>0</v>
      </c>
      <c r="EHY1383" s="84">
        <v>0</v>
      </c>
      <c r="EIA1383" s="84">
        <f>EHX1383-EHY1383</f>
        <v>0</v>
      </c>
      <c r="EIB1383" s="84">
        <f t="shared" si="349"/>
        <v>1000000</v>
      </c>
      <c r="EIH1383" s="84" t="s">
        <v>235</v>
      </c>
      <c r="EII1383" s="84" t="s">
        <v>236</v>
      </c>
      <c r="EIJ1383" s="84">
        <f>SUM(EIJ1381)</f>
        <v>1000000</v>
      </c>
      <c r="EIK1383" s="84">
        <f>SUM(EIK1381)</f>
        <v>0</v>
      </c>
      <c r="EIL1383" s="84">
        <f>EIK1383/EIJ1383</f>
        <v>0</v>
      </c>
      <c r="EIM1383" s="84">
        <f>SUM(EIM1381)</f>
        <v>1000000</v>
      </c>
      <c r="EIN1383" s="84">
        <v>0</v>
      </c>
      <c r="EIO1383" s="84">
        <v>0</v>
      </c>
      <c r="EIQ1383" s="84">
        <f>EIN1383-EIO1383</f>
        <v>0</v>
      </c>
      <c r="EIR1383" s="84">
        <f t="shared" ref="EIR1383:EJH1385" si="350">EIN1383+EIJ1383</f>
        <v>1000000</v>
      </c>
      <c r="EIX1383" s="84" t="s">
        <v>235</v>
      </c>
      <c r="EIY1383" s="84" t="s">
        <v>236</v>
      </c>
      <c r="EIZ1383" s="84">
        <f>SUM(EIZ1381)</f>
        <v>1000000</v>
      </c>
      <c r="EJA1383" s="84">
        <f>SUM(EJA1381)</f>
        <v>0</v>
      </c>
      <c r="EJB1383" s="84">
        <f>EJA1383/EIZ1383</f>
        <v>0</v>
      </c>
      <c r="EJC1383" s="84">
        <f>SUM(EJC1381)</f>
        <v>1000000</v>
      </c>
      <c r="EJD1383" s="84">
        <v>0</v>
      </c>
      <c r="EJE1383" s="84">
        <v>0</v>
      </c>
      <c r="EJG1383" s="84">
        <f>EJD1383-EJE1383</f>
        <v>0</v>
      </c>
      <c r="EJH1383" s="84">
        <f t="shared" si="350"/>
        <v>1000000</v>
      </c>
      <c r="EJN1383" s="84" t="s">
        <v>235</v>
      </c>
      <c r="EJO1383" s="84" t="s">
        <v>236</v>
      </c>
      <c r="EJP1383" s="84">
        <f>SUM(EJP1381)</f>
        <v>1000000</v>
      </c>
      <c r="EJQ1383" s="84">
        <f>SUM(EJQ1381)</f>
        <v>0</v>
      </c>
      <c r="EJR1383" s="84">
        <f>EJQ1383/EJP1383</f>
        <v>0</v>
      </c>
      <c r="EJS1383" s="84">
        <f>SUM(EJS1381)</f>
        <v>1000000</v>
      </c>
      <c r="EJT1383" s="84">
        <v>0</v>
      </c>
      <c r="EJU1383" s="84">
        <v>0</v>
      </c>
      <c r="EJW1383" s="84">
        <f>EJT1383-EJU1383</f>
        <v>0</v>
      </c>
      <c r="EJX1383" s="84">
        <f t="shared" ref="EJX1383:EKN1385" si="351">EJT1383+EJP1383</f>
        <v>1000000</v>
      </c>
      <c r="EKD1383" s="84" t="s">
        <v>235</v>
      </c>
      <c r="EKE1383" s="84" t="s">
        <v>236</v>
      </c>
      <c r="EKF1383" s="84">
        <f>SUM(EKF1381)</f>
        <v>1000000</v>
      </c>
      <c r="EKG1383" s="84">
        <f>SUM(EKG1381)</f>
        <v>0</v>
      </c>
      <c r="EKH1383" s="84">
        <f>EKG1383/EKF1383</f>
        <v>0</v>
      </c>
      <c r="EKI1383" s="84">
        <f>SUM(EKI1381)</f>
        <v>1000000</v>
      </c>
      <c r="EKJ1383" s="84">
        <v>0</v>
      </c>
      <c r="EKK1383" s="84">
        <v>0</v>
      </c>
      <c r="EKM1383" s="84">
        <f>EKJ1383-EKK1383</f>
        <v>0</v>
      </c>
      <c r="EKN1383" s="84">
        <f t="shared" si="351"/>
        <v>1000000</v>
      </c>
      <c r="EKT1383" s="84" t="s">
        <v>235</v>
      </c>
      <c r="EKU1383" s="84" t="s">
        <v>236</v>
      </c>
      <c r="EKV1383" s="84">
        <f>SUM(EKV1381)</f>
        <v>1000000</v>
      </c>
      <c r="EKW1383" s="84">
        <f>SUM(EKW1381)</f>
        <v>0</v>
      </c>
      <c r="EKX1383" s="84">
        <f>EKW1383/EKV1383</f>
        <v>0</v>
      </c>
      <c r="EKY1383" s="84">
        <f>SUM(EKY1381)</f>
        <v>1000000</v>
      </c>
      <c r="EKZ1383" s="84">
        <v>0</v>
      </c>
      <c r="ELA1383" s="84">
        <v>0</v>
      </c>
      <c r="ELC1383" s="84">
        <f>EKZ1383-ELA1383</f>
        <v>0</v>
      </c>
      <c r="ELD1383" s="84">
        <f t="shared" ref="ELD1383:ELT1385" si="352">EKZ1383+EKV1383</f>
        <v>1000000</v>
      </c>
      <c r="ELJ1383" s="84" t="s">
        <v>235</v>
      </c>
      <c r="ELK1383" s="84" t="s">
        <v>236</v>
      </c>
      <c r="ELL1383" s="84">
        <f>SUM(ELL1381)</f>
        <v>1000000</v>
      </c>
      <c r="ELM1383" s="84">
        <f>SUM(ELM1381)</f>
        <v>0</v>
      </c>
      <c r="ELN1383" s="84">
        <f>ELM1383/ELL1383</f>
        <v>0</v>
      </c>
      <c r="ELO1383" s="84">
        <f>SUM(ELO1381)</f>
        <v>1000000</v>
      </c>
      <c r="ELP1383" s="84">
        <v>0</v>
      </c>
      <c r="ELQ1383" s="84">
        <v>0</v>
      </c>
      <c r="ELS1383" s="84">
        <f>ELP1383-ELQ1383</f>
        <v>0</v>
      </c>
      <c r="ELT1383" s="84">
        <f t="shared" si="352"/>
        <v>1000000</v>
      </c>
      <c r="ELZ1383" s="84" t="s">
        <v>235</v>
      </c>
      <c r="EMA1383" s="84" t="s">
        <v>236</v>
      </c>
      <c r="EMB1383" s="84">
        <f>SUM(EMB1381)</f>
        <v>1000000</v>
      </c>
      <c r="EMC1383" s="84">
        <f>SUM(EMC1381)</f>
        <v>0</v>
      </c>
      <c r="EMD1383" s="84">
        <f>EMC1383/EMB1383</f>
        <v>0</v>
      </c>
      <c r="EME1383" s="84">
        <f>SUM(EME1381)</f>
        <v>1000000</v>
      </c>
      <c r="EMF1383" s="84">
        <v>0</v>
      </c>
      <c r="EMG1383" s="84">
        <v>0</v>
      </c>
      <c r="EMI1383" s="84">
        <f>EMF1383-EMG1383</f>
        <v>0</v>
      </c>
      <c r="EMJ1383" s="84">
        <f t="shared" ref="EMJ1383:EMZ1385" si="353">EMF1383+EMB1383</f>
        <v>1000000</v>
      </c>
      <c r="EMP1383" s="84" t="s">
        <v>235</v>
      </c>
      <c r="EMQ1383" s="84" t="s">
        <v>236</v>
      </c>
      <c r="EMR1383" s="84">
        <f>SUM(EMR1381)</f>
        <v>1000000</v>
      </c>
      <c r="EMS1383" s="84">
        <f>SUM(EMS1381)</f>
        <v>0</v>
      </c>
      <c r="EMT1383" s="84">
        <f>EMS1383/EMR1383</f>
        <v>0</v>
      </c>
      <c r="EMU1383" s="84">
        <f>SUM(EMU1381)</f>
        <v>1000000</v>
      </c>
      <c r="EMV1383" s="84">
        <v>0</v>
      </c>
      <c r="EMW1383" s="84">
        <v>0</v>
      </c>
      <c r="EMY1383" s="84">
        <f>EMV1383-EMW1383</f>
        <v>0</v>
      </c>
      <c r="EMZ1383" s="84">
        <f t="shared" si="353"/>
        <v>1000000</v>
      </c>
      <c r="ENF1383" s="84" t="s">
        <v>235</v>
      </c>
      <c r="ENG1383" s="84" t="s">
        <v>236</v>
      </c>
      <c r="ENH1383" s="84">
        <f>SUM(ENH1381)</f>
        <v>1000000</v>
      </c>
      <c r="ENI1383" s="84">
        <f>SUM(ENI1381)</f>
        <v>0</v>
      </c>
      <c r="ENJ1383" s="84">
        <f>ENI1383/ENH1383</f>
        <v>0</v>
      </c>
      <c r="ENK1383" s="84">
        <f>SUM(ENK1381)</f>
        <v>1000000</v>
      </c>
      <c r="ENL1383" s="84">
        <v>0</v>
      </c>
      <c r="ENM1383" s="84">
        <v>0</v>
      </c>
      <c r="ENO1383" s="84">
        <f>ENL1383-ENM1383</f>
        <v>0</v>
      </c>
      <c r="ENP1383" s="84">
        <f t="shared" ref="ENP1383:EOF1385" si="354">ENL1383+ENH1383</f>
        <v>1000000</v>
      </c>
      <c r="ENV1383" s="84" t="s">
        <v>235</v>
      </c>
      <c r="ENW1383" s="84" t="s">
        <v>236</v>
      </c>
      <c r="ENX1383" s="84">
        <f>SUM(ENX1381)</f>
        <v>1000000</v>
      </c>
      <c r="ENY1383" s="84">
        <f>SUM(ENY1381)</f>
        <v>0</v>
      </c>
      <c r="ENZ1383" s="84">
        <f>ENY1383/ENX1383</f>
        <v>0</v>
      </c>
      <c r="EOA1383" s="84">
        <f>SUM(EOA1381)</f>
        <v>1000000</v>
      </c>
      <c r="EOB1383" s="84">
        <v>0</v>
      </c>
      <c r="EOC1383" s="84">
        <v>0</v>
      </c>
      <c r="EOE1383" s="84">
        <f>EOB1383-EOC1383</f>
        <v>0</v>
      </c>
      <c r="EOF1383" s="84">
        <f t="shared" si="354"/>
        <v>1000000</v>
      </c>
      <c r="EOL1383" s="84" t="s">
        <v>235</v>
      </c>
      <c r="EOM1383" s="84" t="s">
        <v>236</v>
      </c>
      <c r="EON1383" s="84">
        <f>SUM(EON1381)</f>
        <v>1000000</v>
      </c>
      <c r="EOO1383" s="84">
        <f>SUM(EOO1381)</f>
        <v>0</v>
      </c>
      <c r="EOP1383" s="84">
        <f>EOO1383/EON1383</f>
        <v>0</v>
      </c>
      <c r="EOQ1383" s="84">
        <f>SUM(EOQ1381)</f>
        <v>1000000</v>
      </c>
      <c r="EOR1383" s="84">
        <v>0</v>
      </c>
      <c r="EOS1383" s="84">
        <v>0</v>
      </c>
      <c r="EOU1383" s="84">
        <f>EOR1383-EOS1383</f>
        <v>0</v>
      </c>
      <c r="EOV1383" s="84">
        <f t="shared" ref="EOV1383:EPL1385" si="355">EOR1383+EON1383</f>
        <v>1000000</v>
      </c>
      <c r="EPB1383" s="84" t="s">
        <v>235</v>
      </c>
      <c r="EPC1383" s="84" t="s">
        <v>236</v>
      </c>
      <c r="EPD1383" s="84">
        <f>SUM(EPD1381)</f>
        <v>1000000</v>
      </c>
      <c r="EPE1383" s="84">
        <f>SUM(EPE1381)</f>
        <v>0</v>
      </c>
      <c r="EPF1383" s="84">
        <f>EPE1383/EPD1383</f>
        <v>0</v>
      </c>
      <c r="EPG1383" s="84">
        <f>SUM(EPG1381)</f>
        <v>1000000</v>
      </c>
      <c r="EPH1383" s="84">
        <v>0</v>
      </c>
      <c r="EPI1383" s="84">
        <v>0</v>
      </c>
      <c r="EPK1383" s="84">
        <f>EPH1383-EPI1383</f>
        <v>0</v>
      </c>
      <c r="EPL1383" s="84">
        <f t="shared" si="355"/>
        <v>1000000</v>
      </c>
      <c r="EPR1383" s="84" t="s">
        <v>235</v>
      </c>
      <c r="EPS1383" s="84" t="s">
        <v>236</v>
      </c>
      <c r="EPT1383" s="84">
        <f>SUM(EPT1381)</f>
        <v>1000000</v>
      </c>
      <c r="EPU1383" s="84">
        <f>SUM(EPU1381)</f>
        <v>0</v>
      </c>
      <c r="EPV1383" s="84">
        <f>EPU1383/EPT1383</f>
        <v>0</v>
      </c>
      <c r="EPW1383" s="84">
        <f>SUM(EPW1381)</f>
        <v>1000000</v>
      </c>
      <c r="EPX1383" s="84">
        <v>0</v>
      </c>
      <c r="EPY1383" s="84">
        <v>0</v>
      </c>
      <c r="EQA1383" s="84">
        <f>EPX1383-EPY1383</f>
        <v>0</v>
      </c>
      <c r="EQB1383" s="84">
        <f t="shared" ref="EQB1383:EQR1385" si="356">EPX1383+EPT1383</f>
        <v>1000000</v>
      </c>
      <c r="EQH1383" s="84" t="s">
        <v>235</v>
      </c>
      <c r="EQI1383" s="84" t="s">
        <v>236</v>
      </c>
      <c r="EQJ1383" s="84">
        <f>SUM(EQJ1381)</f>
        <v>1000000</v>
      </c>
      <c r="EQK1383" s="84">
        <f>SUM(EQK1381)</f>
        <v>0</v>
      </c>
      <c r="EQL1383" s="84">
        <f>EQK1383/EQJ1383</f>
        <v>0</v>
      </c>
      <c r="EQM1383" s="84">
        <f>SUM(EQM1381)</f>
        <v>1000000</v>
      </c>
      <c r="EQN1383" s="84">
        <v>0</v>
      </c>
      <c r="EQO1383" s="84">
        <v>0</v>
      </c>
      <c r="EQQ1383" s="84">
        <f>EQN1383-EQO1383</f>
        <v>0</v>
      </c>
      <c r="EQR1383" s="84">
        <f t="shared" si="356"/>
        <v>1000000</v>
      </c>
      <c r="EQX1383" s="84" t="s">
        <v>235</v>
      </c>
      <c r="EQY1383" s="84" t="s">
        <v>236</v>
      </c>
      <c r="EQZ1383" s="84">
        <f>SUM(EQZ1381)</f>
        <v>1000000</v>
      </c>
      <c r="ERA1383" s="84">
        <f>SUM(ERA1381)</f>
        <v>0</v>
      </c>
      <c r="ERB1383" s="84">
        <f>ERA1383/EQZ1383</f>
        <v>0</v>
      </c>
      <c r="ERC1383" s="84">
        <f>SUM(ERC1381)</f>
        <v>1000000</v>
      </c>
      <c r="ERD1383" s="84">
        <v>0</v>
      </c>
      <c r="ERE1383" s="84">
        <v>0</v>
      </c>
      <c r="ERG1383" s="84">
        <f>ERD1383-ERE1383</f>
        <v>0</v>
      </c>
      <c r="ERH1383" s="84">
        <f t="shared" ref="ERH1383:ERX1385" si="357">ERD1383+EQZ1383</f>
        <v>1000000</v>
      </c>
      <c r="ERN1383" s="84" t="s">
        <v>235</v>
      </c>
      <c r="ERO1383" s="84" t="s">
        <v>236</v>
      </c>
      <c r="ERP1383" s="84">
        <f>SUM(ERP1381)</f>
        <v>1000000</v>
      </c>
      <c r="ERQ1383" s="84">
        <f>SUM(ERQ1381)</f>
        <v>0</v>
      </c>
      <c r="ERR1383" s="84">
        <f>ERQ1383/ERP1383</f>
        <v>0</v>
      </c>
      <c r="ERS1383" s="84">
        <f>SUM(ERS1381)</f>
        <v>1000000</v>
      </c>
      <c r="ERT1383" s="84">
        <v>0</v>
      </c>
      <c r="ERU1383" s="84">
        <v>0</v>
      </c>
      <c r="ERW1383" s="84">
        <f>ERT1383-ERU1383</f>
        <v>0</v>
      </c>
      <c r="ERX1383" s="84">
        <f t="shared" si="357"/>
        <v>1000000</v>
      </c>
      <c r="ESD1383" s="84" t="s">
        <v>235</v>
      </c>
      <c r="ESE1383" s="84" t="s">
        <v>236</v>
      </c>
      <c r="ESF1383" s="84">
        <f>SUM(ESF1381)</f>
        <v>1000000</v>
      </c>
      <c r="ESG1383" s="84">
        <f>SUM(ESG1381)</f>
        <v>0</v>
      </c>
      <c r="ESH1383" s="84">
        <f>ESG1383/ESF1383</f>
        <v>0</v>
      </c>
      <c r="ESI1383" s="84">
        <f>SUM(ESI1381)</f>
        <v>1000000</v>
      </c>
      <c r="ESJ1383" s="84">
        <v>0</v>
      </c>
      <c r="ESK1383" s="84">
        <v>0</v>
      </c>
      <c r="ESM1383" s="84">
        <f>ESJ1383-ESK1383</f>
        <v>0</v>
      </c>
      <c r="ESN1383" s="84">
        <f t="shared" ref="ESN1383:ETD1385" si="358">ESJ1383+ESF1383</f>
        <v>1000000</v>
      </c>
      <c r="EST1383" s="84" t="s">
        <v>235</v>
      </c>
      <c r="ESU1383" s="84" t="s">
        <v>236</v>
      </c>
      <c r="ESV1383" s="84">
        <f>SUM(ESV1381)</f>
        <v>1000000</v>
      </c>
      <c r="ESW1383" s="84">
        <f>SUM(ESW1381)</f>
        <v>0</v>
      </c>
      <c r="ESX1383" s="84">
        <f>ESW1383/ESV1383</f>
        <v>0</v>
      </c>
      <c r="ESY1383" s="84">
        <f>SUM(ESY1381)</f>
        <v>1000000</v>
      </c>
      <c r="ESZ1383" s="84">
        <v>0</v>
      </c>
      <c r="ETA1383" s="84">
        <v>0</v>
      </c>
      <c r="ETC1383" s="84">
        <f>ESZ1383-ETA1383</f>
        <v>0</v>
      </c>
      <c r="ETD1383" s="84">
        <f t="shared" si="358"/>
        <v>1000000</v>
      </c>
      <c r="ETJ1383" s="84" t="s">
        <v>235</v>
      </c>
      <c r="ETK1383" s="84" t="s">
        <v>236</v>
      </c>
      <c r="ETL1383" s="84">
        <f>SUM(ETL1381)</f>
        <v>1000000</v>
      </c>
      <c r="ETM1383" s="84">
        <f>SUM(ETM1381)</f>
        <v>0</v>
      </c>
      <c r="ETN1383" s="84">
        <f>ETM1383/ETL1383</f>
        <v>0</v>
      </c>
      <c r="ETO1383" s="84">
        <f>SUM(ETO1381)</f>
        <v>1000000</v>
      </c>
      <c r="ETP1383" s="84">
        <v>0</v>
      </c>
      <c r="ETQ1383" s="84">
        <v>0</v>
      </c>
      <c r="ETS1383" s="84">
        <f>ETP1383-ETQ1383</f>
        <v>0</v>
      </c>
      <c r="ETT1383" s="84">
        <f t="shared" ref="ETT1383:EUJ1385" si="359">ETP1383+ETL1383</f>
        <v>1000000</v>
      </c>
      <c r="ETZ1383" s="84" t="s">
        <v>235</v>
      </c>
      <c r="EUA1383" s="84" t="s">
        <v>236</v>
      </c>
      <c r="EUB1383" s="84">
        <f>SUM(EUB1381)</f>
        <v>1000000</v>
      </c>
      <c r="EUC1383" s="84">
        <f>SUM(EUC1381)</f>
        <v>0</v>
      </c>
      <c r="EUD1383" s="84">
        <f>EUC1383/EUB1383</f>
        <v>0</v>
      </c>
      <c r="EUE1383" s="84">
        <f>SUM(EUE1381)</f>
        <v>1000000</v>
      </c>
      <c r="EUF1383" s="84">
        <v>0</v>
      </c>
      <c r="EUG1383" s="84">
        <v>0</v>
      </c>
      <c r="EUI1383" s="84">
        <f>EUF1383-EUG1383</f>
        <v>0</v>
      </c>
      <c r="EUJ1383" s="84">
        <f t="shared" si="359"/>
        <v>1000000</v>
      </c>
      <c r="EUP1383" s="84" t="s">
        <v>235</v>
      </c>
      <c r="EUQ1383" s="84" t="s">
        <v>236</v>
      </c>
      <c r="EUR1383" s="84">
        <f>SUM(EUR1381)</f>
        <v>1000000</v>
      </c>
      <c r="EUS1383" s="84">
        <f>SUM(EUS1381)</f>
        <v>0</v>
      </c>
      <c r="EUT1383" s="84">
        <f>EUS1383/EUR1383</f>
        <v>0</v>
      </c>
      <c r="EUU1383" s="84">
        <f>SUM(EUU1381)</f>
        <v>1000000</v>
      </c>
      <c r="EUV1383" s="84">
        <v>0</v>
      </c>
      <c r="EUW1383" s="84">
        <v>0</v>
      </c>
      <c r="EUY1383" s="84">
        <f>EUV1383-EUW1383</f>
        <v>0</v>
      </c>
      <c r="EUZ1383" s="84">
        <f t="shared" ref="EUZ1383:EVP1385" si="360">EUV1383+EUR1383</f>
        <v>1000000</v>
      </c>
      <c r="EVF1383" s="84" t="s">
        <v>235</v>
      </c>
      <c r="EVG1383" s="84" t="s">
        <v>236</v>
      </c>
      <c r="EVH1383" s="84">
        <f>SUM(EVH1381)</f>
        <v>1000000</v>
      </c>
      <c r="EVI1383" s="84">
        <f>SUM(EVI1381)</f>
        <v>0</v>
      </c>
      <c r="EVJ1383" s="84">
        <f>EVI1383/EVH1383</f>
        <v>0</v>
      </c>
      <c r="EVK1383" s="84">
        <f>SUM(EVK1381)</f>
        <v>1000000</v>
      </c>
      <c r="EVL1383" s="84">
        <v>0</v>
      </c>
      <c r="EVM1383" s="84">
        <v>0</v>
      </c>
      <c r="EVO1383" s="84">
        <f>EVL1383-EVM1383</f>
        <v>0</v>
      </c>
      <c r="EVP1383" s="84">
        <f t="shared" si="360"/>
        <v>1000000</v>
      </c>
      <c r="EVV1383" s="84" t="s">
        <v>235</v>
      </c>
      <c r="EVW1383" s="84" t="s">
        <v>236</v>
      </c>
      <c r="EVX1383" s="84">
        <f>SUM(EVX1381)</f>
        <v>1000000</v>
      </c>
      <c r="EVY1383" s="84">
        <f>SUM(EVY1381)</f>
        <v>0</v>
      </c>
      <c r="EVZ1383" s="84">
        <f>EVY1383/EVX1383</f>
        <v>0</v>
      </c>
      <c r="EWA1383" s="84">
        <f>SUM(EWA1381)</f>
        <v>1000000</v>
      </c>
      <c r="EWB1383" s="84">
        <v>0</v>
      </c>
      <c r="EWC1383" s="84">
        <v>0</v>
      </c>
      <c r="EWE1383" s="84">
        <f>EWB1383-EWC1383</f>
        <v>0</v>
      </c>
      <c r="EWF1383" s="84">
        <f t="shared" ref="EWF1383:EWV1385" si="361">EWB1383+EVX1383</f>
        <v>1000000</v>
      </c>
      <c r="EWL1383" s="84" t="s">
        <v>235</v>
      </c>
      <c r="EWM1383" s="84" t="s">
        <v>236</v>
      </c>
      <c r="EWN1383" s="84">
        <f>SUM(EWN1381)</f>
        <v>1000000</v>
      </c>
      <c r="EWO1383" s="84">
        <f>SUM(EWO1381)</f>
        <v>0</v>
      </c>
      <c r="EWP1383" s="84">
        <f>EWO1383/EWN1383</f>
        <v>0</v>
      </c>
      <c r="EWQ1383" s="84">
        <f>SUM(EWQ1381)</f>
        <v>1000000</v>
      </c>
      <c r="EWR1383" s="84">
        <v>0</v>
      </c>
      <c r="EWS1383" s="84">
        <v>0</v>
      </c>
      <c r="EWU1383" s="84">
        <f>EWR1383-EWS1383</f>
        <v>0</v>
      </c>
      <c r="EWV1383" s="84">
        <f t="shared" si="361"/>
        <v>1000000</v>
      </c>
      <c r="EXB1383" s="84" t="s">
        <v>235</v>
      </c>
      <c r="EXC1383" s="84" t="s">
        <v>236</v>
      </c>
      <c r="EXD1383" s="84">
        <f>SUM(EXD1381)</f>
        <v>1000000</v>
      </c>
      <c r="EXE1383" s="84">
        <f>SUM(EXE1381)</f>
        <v>0</v>
      </c>
      <c r="EXF1383" s="84">
        <f>EXE1383/EXD1383</f>
        <v>0</v>
      </c>
      <c r="EXG1383" s="84">
        <f>SUM(EXG1381)</f>
        <v>1000000</v>
      </c>
      <c r="EXH1383" s="84">
        <v>0</v>
      </c>
      <c r="EXI1383" s="84">
        <v>0</v>
      </c>
      <c r="EXK1383" s="84">
        <f>EXH1383-EXI1383</f>
        <v>0</v>
      </c>
      <c r="EXL1383" s="84">
        <f t="shared" ref="EXL1383:EYB1385" si="362">EXH1383+EXD1383</f>
        <v>1000000</v>
      </c>
      <c r="EXR1383" s="84" t="s">
        <v>235</v>
      </c>
      <c r="EXS1383" s="84" t="s">
        <v>236</v>
      </c>
      <c r="EXT1383" s="84">
        <f>SUM(EXT1381)</f>
        <v>1000000</v>
      </c>
      <c r="EXU1383" s="84">
        <f>SUM(EXU1381)</f>
        <v>0</v>
      </c>
      <c r="EXV1383" s="84">
        <f>EXU1383/EXT1383</f>
        <v>0</v>
      </c>
      <c r="EXW1383" s="84">
        <f>SUM(EXW1381)</f>
        <v>1000000</v>
      </c>
      <c r="EXX1383" s="84">
        <v>0</v>
      </c>
      <c r="EXY1383" s="84">
        <v>0</v>
      </c>
      <c r="EYA1383" s="84">
        <f>EXX1383-EXY1383</f>
        <v>0</v>
      </c>
      <c r="EYB1383" s="84">
        <f t="shared" si="362"/>
        <v>1000000</v>
      </c>
      <c r="EYH1383" s="84" t="s">
        <v>235</v>
      </c>
      <c r="EYI1383" s="84" t="s">
        <v>236</v>
      </c>
      <c r="EYJ1383" s="84">
        <f>SUM(EYJ1381)</f>
        <v>1000000</v>
      </c>
      <c r="EYK1383" s="84">
        <f>SUM(EYK1381)</f>
        <v>0</v>
      </c>
      <c r="EYL1383" s="84">
        <f>EYK1383/EYJ1383</f>
        <v>0</v>
      </c>
      <c r="EYM1383" s="84">
        <f>SUM(EYM1381)</f>
        <v>1000000</v>
      </c>
      <c r="EYN1383" s="84">
        <v>0</v>
      </c>
      <c r="EYO1383" s="84">
        <v>0</v>
      </c>
      <c r="EYQ1383" s="84">
        <f>EYN1383-EYO1383</f>
        <v>0</v>
      </c>
      <c r="EYR1383" s="84">
        <f t="shared" ref="EYR1383:EZH1385" si="363">EYN1383+EYJ1383</f>
        <v>1000000</v>
      </c>
      <c r="EYX1383" s="84" t="s">
        <v>235</v>
      </c>
      <c r="EYY1383" s="84" t="s">
        <v>236</v>
      </c>
      <c r="EYZ1383" s="84">
        <f>SUM(EYZ1381)</f>
        <v>1000000</v>
      </c>
      <c r="EZA1383" s="84">
        <f>SUM(EZA1381)</f>
        <v>0</v>
      </c>
      <c r="EZB1383" s="84">
        <f>EZA1383/EYZ1383</f>
        <v>0</v>
      </c>
      <c r="EZC1383" s="84">
        <f>SUM(EZC1381)</f>
        <v>1000000</v>
      </c>
      <c r="EZD1383" s="84">
        <v>0</v>
      </c>
      <c r="EZE1383" s="84">
        <v>0</v>
      </c>
      <c r="EZG1383" s="84">
        <f>EZD1383-EZE1383</f>
        <v>0</v>
      </c>
      <c r="EZH1383" s="84">
        <f t="shared" si="363"/>
        <v>1000000</v>
      </c>
      <c r="EZN1383" s="84" t="s">
        <v>235</v>
      </c>
      <c r="EZO1383" s="84" t="s">
        <v>236</v>
      </c>
      <c r="EZP1383" s="84">
        <f>SUM(EZP1381)</f>
        <v>1000000</v>
      </c>
      <c r="EZQ1383" s="84">
        <f>SUM(EZQ1381)</f>
        <v>0</v>
      </c>
      <c r="EZR1383" s="84">
        <f>EZQ1383/EZP1383</f>
        <v>0</v>
      </c>
      <c r="EZS1383" s="84">
        <f>SUM(EZS1381)</f>
        <v>1000000</v>
      </c>
      <c r="EZT1383" s="84">
        <v>0</v>
      </c>
      <c r="EZU1383" s="84">
        <v>0</v>
      </c>
      <c r="EZW1383" s="84">
        <f>EZT1383-EZU1383</f>
        <v>0</v>
      </c>
      <c r="EZX1383" s="84">
        <f t="shared" ref="EZX1383:FAN1385" si="364">EZT1383+EZP1383</f>
        <v>1000000</v>
      </c>
      <c r="FAD1383" s="84" t="s">
        <v>235</v>
      </c>
      <c r="FAE1383" s="84" t="s">
        <v>236</v>
      </c>
      <c r="FAF1383" s="84">
        <f>SUM(FAF1381)</f>
        <v>1000000</v>
      </c>
      <c r="FAG1383" s="84">
        <f>SUM(FAG1381)</f>
        <v>0</v>
      </c>
      <c r="FAH1383" s="84">
        <f>FAG1383/FAF1383</f>
        <v>0</v>
      </c>
      <c r="FAI1383" s="84">
        <f>SUM(FAI1381)</f>
        <v>1000000</v>
      </c>
      <c r="FAJ1383" s="84">
        <v>0</v>
      </c>
      <c r="FAK1383" s="84">
        <v>0</v>
      </c>
      <c r="FAM1383" s="84">
        <f>FAJ1383-FAK1383</f>
        <v>0</v>
      </c>
      <c r="FAN1383" s="84">
        <f t="shared" si="364"/>
        <v>1000000</v>
      </c>
      <c r="FAT1383" s="84" t="s">
        <v>235</v>
      </c>
      <c r="FAU1383" s="84" t="s">
        <v>236</v>
      </c>
      <c r="FAV1383" s="84">
        <f>SUM(FAV1381)</f>
        <v>1000000</v>
      </c>
      <c r="FAW1383" s="84">
        <f>SUM(FAW1381)</f>
        <v>0</v>
      </c>
      <c r="FAX1383" s="84">
        <f>FAW1383/FAV1383</f>
        <v>0</v>
      </c>
      <c r="FAY1383" s="84">
        <f>SUM(FAY1381)</f>
        <v>1000000</v>
      </c>
      <c r="FAZ1383" s="84">
        <v>0</v>
      </c>
      <c r="FBA1383" s="84">
        <v>0</v>
      </c>
      <c r="FBC1383" s="84">
        <f>FAZ1383-FBA1383</f>
        <v>0</v>
      </c>
      <c r="FBD1383" s="84">
        <f t="shared" ref="FBD1383:FBT1385" si="365">FAZ1383+FAV1383</f>
        <v>1000000</v>
      </c>
      <c r="FBJ1383" s="84" t="s">
        <v>235</v>
      </c>
      <c r="FBK1383" s="84" t="s">
        <v>236</v>
      </c>
      <c r="FBL1383" s="84">
        <f>SUM(FBL1381)</f>
        <v>1000000</v>
      </c>
      <c r="FBM1383" s="84">
        <f>SUM(FBM1381)</f>
        <v>0</v>
      </c>
      <c r="FBN1383" s="84">
        <f>FBM1383/FBL1383</f>
        <v>0</v>
      </c>
      <c r="FBO1383" s="84">
        <f>SUM(FBO1381)</f>
        <v>1000000</v>
      </c>
      <c r="FBP1383" s="84">
        <v>0</v>
      </c>
      <c r="FBQ1383" s="84">
        <v>0</v>
      </c>
      <c r="FBS1383" s="84">
        <f>FBP1383-FBQ1383</f>
        <v>0</v>
      </c>
      <c r="FBT1383" s="84">
        <f t="shared" si="365"/>
        <v>1000000</v>
      </c>
      <c r="FBZ1383" s="84" t="s">
        <v>235</v>
      </c>
      <c r="FCA1383" s="84" t="s">
        <v>236</v>
      </c>
      <c r="FCB1383" s="84">
        <f>SUM(FCB1381)</f>
        <v>1000000</v>
      </c>
      <c r="FCC1383" s="84">
        <f>SUM(FCC1381)</f>
        <v>0</v>
      </c>
      <c r="FCD1383" s="84">
        <f>FCC1383/FCB1383</f>
        <v>0</v>
      </c>
      <c r="FCE1383" s="84">
        <f>SUM(FCE1381)</f>
        <v>1000000</v>
      </c>
      <c r="FCF1383" s="84">
        <v>0</v>
      </c>
      <c r="FCG1383" s="84">
        <v>0</v>
      </c>
      <c r="FCI1383" s="84">
        <f>FCF1383-FCG1383</f>
        <v>0</v>
      </c>
      <c r="FCJ1383" s="84">
        <f t="shared" ref="FCJ1383:FCZ1385" si="366">FCF1383+FCB1383</f>
        <v>1000000</v>
      </c>
      <c r="FCP1383" s="84" t="s">
        <v>235</v>
      </c>
      <c r="FCQ1383" s="84" t="s">
        <v>236</v>
      </c>
      <c r="FCR1383" s="84">
        <f>SUM(FCR1381)</f>
        <v>1000000</v>
      </c>
      <c r="FCS1383" s="84">
        <f>SUM(FCS1381)</f>
        <v>0</v>
      </c>
      <c r="FCT1383" s="84">
        <f>FCS1383/FCR1383</f>
        <v>0</v>
      </c>
      <c r="FCU1383" s="84">
        <f>SUM(FCU1381)</f>
        <v>1000000</v>
      </c>
      <c r="FCV1383" s="84">
        <v>0</v>
      </c>
      <c r="FCW1383" s="84">
        <v>0</v>
      </c>
      <c r="FCY1383" s="84">
        <f>FCV1383-FCW1383</f>
        <v>0</v>
      </c>
      <c r="FCZ1383" s="84">
        <f t="shared" si="366"/>
        <v>1000000</v>
      </c>
      <c r="FDF1383" s="84" t="s">
        <v>235</v>
      </c>
      <c r="FDG1383" s="84" t="s">
        <v>236</v>
      </c>
      <c r="FDH1383" s="84">
        <f>SUM(FDH1381)</f>
        <v>1000000</v>
      </c>
      <c r="FDI1383" s="84">
        <f>SUM(FDI1381)</f>
        <v>0</v>
      </c>
      <c r="FDJ1383" s="84">
        <f>FDI1383/FDH1383</f>
        <v>0</v>
      </c>
      <c r="FDK1383" s="84">
        <f>SUM(FDK1381)</f>
        <v>1000000</v>
      </c>
      <c r="FDL1383" s="84">
        <v>0</v>
      </c>
      <c r="FDM1383" s="84">
        <v>0</v>
      </c>
      <c r="FDO1383" s="84">
        <f>FDL1383-FDM1383</f>
        <v>0</v>
      </c>
      <c r="FDP1383" s="84">
        <f t="shared" ref="FDP1383:FEF1385" si="367">FDL1383+FDH1383</f>
        <v>1000000</v>
      </c>
      <c r="FDV1383" s="84" t="s">
        <v>235</v>
      </c>
      <c r="FDW1383" s="84" t="s">
        <v>236</v>
      </c>
      <c r="FDX1383" s="84">
        <f>SUM(FDX1381)</f>
        <v>1000000</v>
      </c>
      <c r="FDY1383" s="84">
        <f>SUM(FDY1381)</f>
        <v>0</v>
      </c>
      <c r="FDZ1383" s="84">
        <f>FDY1383/FDX1383</f>
        <v>0</v>
      </c>
      <c r="FEA1383" s="84">
        <f>SUM(FEA1381)</f>
        <v>1000000</v>
      </c>
      <c r="FEB1383" s="84">
        <v>0</v>
      </c>
      <c r="FEC1383" s="84">
        <v>0</v>
      </c>
      <c r="FEE1383" s="84">
        <f>FEB1383-FEC1383</f>
        <v>0</v>
      </c>
      <c r="FEF1383" s="84">
        <f t="shared" si="367"/>
        <v>1000000</v>
      </c>
      <c r="FEL1383" s="84" t="s">
        <v>235</v>
      </c>
      <c r="FEM1383" s="84" t="s">
        <v>236</v>
      </c>
      <c r="FEN1383" s="84">
        <f>SUM(FEN1381)</f>
        <v>1000000</v>
      </c>
      <c r="FEO1383" s="84">
        <f>SUM(FEO1381)</f>
        <v>0</v>
      </c>
      <c r="FEP1383" s="84">
        <f>FEO1383/FEN1383</f>
        <v>0</v>
      </c>
      <c r="FEQ1383" s="84">
        <f>SUM(FEQ1381)</f>
        <v>1000000</v>
      </c>
      <c r="FER1383" s="84">
        <v>0</v>
      </c>
      <c r="FES1383" s="84">
        <v>0</v>
      </c>
      <c r="FEU1383" s="84">
        <f>FER1383-FES1383</f>
        <v>0</v>
      </c>
      <c r="FEV1383" s="84">
        <f t="shared" ref="FEV1383:FFL1385" si="368">FER1383+FEN1383</f>
        <v>1000000</v>
      </c>
      <c r="FFB1383" s="84" t="s">
        <v>235</v>
      </c>
      <c r="FFC1383" s="84" t="s">
        <v>236</v>
      </c>
      <c r="FFD1383" s="84">
        <f>SUM(FFD1381)</f>
        <v>1000000</v>
      </c>
      <c r="FFE1383" s="84">
        <f>SUM(FFE1381)</f>
        <v>0</v>
      </c>
      <c r="FFF1383" s="84">
        <f>FFE1383/FFD1383</f>
        <v>0</v>
      </c>
      <c r="FFG1383" s="84">
        <f>SUM(FFG1381)</f>
        <v>1000000</v>
      </c>
      <c r="FFH1383" s="84">
        <v>0</v>
      </c>
      <c r="FFI1383" s="84">
        <v>0</v>
      </c>
      <c r="FFK1383" s="84">
        <f>FFH1383-FFI1383</f>
        <v>0</v>
      </c>
      <c r="FFL1383" s="84">
        <f t="shared" si="368"/>
        <v>1000000</v>
      </c>
      <c r="FFR1383" s="84" t="s">
        <v>235</v>
      </c>
      <c r="FFS1383" s="84" t="s">
        <v>236</v>
      </c>
      <c r="FFT1383" s="84">
        <f>SUM(FFT1381)</f>
        <v>1000000</v>
      </c>
      <c r="FFU1383" s="84">
        <f>SUM(FFU1381)</f>
        <v>0</v>
      </c>
      <c r="FFV1383" s="84">
        <f>FFU1383/FFT1383</f>
        <v>0</v>
      </c>
      <c r="FFW1383" s="84">
        <f>SUM(FFW1381)</f>
        <v>1000000</v>
      </c>
      <c r="FFX1383" s="84">
        <v>0</v>
      </c>
      <c r="FFY1383" s="84">
        <v>0</v>
      </c>
      <c r="FGA1383" s="84">
        <f>FFX1383-FFY1383</f>
        <v>0</v>
      </c>
      <c r="FGB1383" s="84">
        <f t="shared" ref="FGB1383:FGR1385" si="369">FFX1383+FFT1383</f>
        <v>1000000</v>
      </c>
      <c r="FGH1383" s="84" t="s">
        <v>235</v>
      </c>
      <c r="FGI1383" s="84" t="s">
        <v>236</v>
      </c>
      <c r="FGJ1383" s="84">
        <f>SUM(FGJ1381)</f>
        <v>1000000</v>
      </c>
      <c r="FGK1383" s="84">
        <f>SUM(FGK1381)</f>
        <v>0</v>
      </c>
      <c r="FGL1383" s="84">
        <f>FGK1383/FGJ1383</f>
        <v>0</v>
      </c>
      <c r="FGM1383" s="84">
        <f>SUM(FGM1381)</f>
        <v>1000000</v>
      </c>
      <c r="FGN1383" s="84">
        <v>0</v>
      </c>
      <c r="FGO1383" s="84">
        <v>0</v>
      </c>
      <c r="FGQ1383" s="84">
        <f>FGN1383-FGO1383</f>
        <v>0</v>
      </c>
      <c r="FGR1383" s="84">
        <f t="shared" si="369"/>
        <v>1000000</v>
      </c>
      <c r="FGX1383" s="84" t="s">
        <v>235</v>
      </c>
      <c r="FGY1383" s="84" t="s">
        <v>236</v>
      </c>
      <c r="FGZ1383" s="84">
        <f>SUM(FGZ1381)</f>
        <v>1000000</v>
      </c>
      <c r="FHA1383" s="84">
        <f>SUM(FHA1381)</f>
        <v>0</v>
      </c>
      <c r="FHB1383" s="84">
        <f>FHA1383/FGZ1383</f>
        <v>0</v>
      </c>
      <c r="FHC1383" s="84">
        <f>SUM(FHC1381)</f>
        <v>1000000</v>
      </c>
      <c r="FHD1383" s="84">
        <v>0</v>
      </c>
      <c r="FHE1383" s="84">
        <v>0</v>
      </c>
      <c r="FHG1383" s="84">
        <f>FHD1383-FHE1383</f>
        <v>0</v>
      </c>
      <c r="FHH1383" s="84">
        <f t="shared" ref="FHH1383:FHX1385" si="370">FHD1383+FGZ1383</f>
        <v>1000000</v>
      </c>
      <c r="FHN1383" s="84" t="s">
        <v>235</v>
      </c>
      <c r="FHO1383" s="84" t="s">
        <v>236</v>
      </c>
      <c r="FHP1383" s="84">
        <f>SUM(FHP1381)</f>
        <v>1000000</v>
      </c>
      <c r="FHQ1383" s="84">
        <f>SUM(FHQ1381)</f>
        <v>0</v>
      </c>
      <c r="FHR1383" s="84">
        <f>FHQ1383/FHP1383</f>
        <v>0</v>
      </c>
      <c r="FHS1383" s="84">
        <f>SUM(FHS1381)</f>
        <v>1000000</v>
      </c>
      <c r="FHT1383" s="84">
        <v>0</v>
      </c>
      <c r="FHU1383" s="84">
        <v>0</v>
      </c>
      <c r="FHW1383" s="84">
        <f>FHT1383-FHU1383</f>
        <v>0</v>
      </c>
      <c r="FHX1383" s="84">
        <f t="shared" si="370"/>
        <v>1000000</v>
      </c>
      <c r="FID1383" s="84" t="s">
        <v>235</v>
      </c>
      <c r="FIE1383" s="84" t="s">
        <v>236</v>
      </c>
      <c r="FIF1383" s="84">
        <f>SUM(FIF1381)</f>
        <v>1000000</v>
      </c>
      <c r="FIG1383" s="84">
        <f>SUM(FIG1381)</f>
        <v>0</v>
      </c>
      <c r="FIH1383" s="84">
        <f>FIG1383/FIF1383</f>
        <v>0</v>
      </c>
      <c r="FII1383" s="84">
        <f>SUM(FII1381)</f>
        <v>1000000</v>
      </c>
      <c r="FIJ1383" s="84">
        <v>0</v>
      </c>
      <c r="FIK1383" s="84">
        <v>0</v>
      </c>
      <c r="FIM1383" s="84">
        <f>FIJ1383-FIK1383</f>
        <v>0</v>
      </c>
      <c r="FIN1383" s="84">
        <f t="shared" ref="FIN1383:FJD1385" si="371">FIJ1383+FIF1383</f>
        <v>1000000</v>
      </c>
      <c r="FIT1383" s="84" t="s">
        <v>235</v>
      </c>
      <c r="FIU1383" s="84" t="s">
        <v>236</v>
      </c>
      <c r="FIV1383" s="84">
        <f>SUM(FIV1381)</f>
        <v>1000000</v>
      </c>
      <c r="FIW1383" s="84">
        <f>SUM(FIW1381)</f>
        <v>0</v>
      </c>
      <c r="FIX1383" s="84">
        <f>FIW1383/FIV1383</f>
        <v>0</v>
      </c>
      <c r="FIY1383" s="84">
        <f>SUM(FIY1381)</f>
        <v>1000000</v>
      </c>
      <c r="FIZ1383" s="84">
        <v>0</v>
      </c>
      <c r="FJA1383" s="84">
        <v>0</v>
      </c>
      <c r="FJC1383" s="84">
        <f>FIZ1383-FJA1383</f>
        <v>0</v>
      </c>
      <c r="FJD1383" s="84">
        <f t="shared" si="371"/>
        <v>1000000</v>
      </c>
      <c r="FJJ1383" s="84" t="s">
        <v>235</v>
      </c>
      <c r="FJK1383" s="84" t="s">
        <v>236</v>
      </c>
      <c r="FJL1383" s="84">
        <f>SUM(FJL1381)</f>
        <v>1000000</v>
      </c>
      <c r="FJM1383" s="84">
        <f>SUM(FJM1381)</f>
        <v>0</v>
      </c>
      <c r="FJN1383" s="84">
        <f>FJM1383/FJL1383</f>
        <v>0</v>
      </c>
      <c r="FJO1383" s="84">
        <f>SUM(FJO1381)</f>
        <v>1000000</v>
      </c>
      <c r="FJP1383" s="84">
        <v>0</v>
      </c>
      <c r="FJQ1383" s="84">
        <v>0</v>
      </c>
      <c r="FJS1383" s="84">
        <f>FJP1383-FJQ1383</f>
        <v>0</v>
      </c>
      <c r="FJT1383" s="84">
        <f t="shared" ref="FJT1383:FKJ1385" si="372">FJP1383+FJL1383</f>
        <v>1000000</v>
      </c>
      <c r="FJZ1383" s="84" t="s">
        <v>235</v>
      </c>
      <c r="FKA1383" s="84" t="s">
        <v>236</v>
      </c>
      <c r="FKB1383" s="84">
        <f>SUM(FKB1381)</f>
        <v>1000000</v>
      </c>
      <c r="FKC1383" s="84">
        <f>SUM(FKC1381)</f>
        <v>0</v>
      </c>
      <c r="FKD1383" s="84">
        <f>FKC1383/FKB1383</f>
        <v>0</v>
      </c>
      <c r="FKE1383" s="84">
        <f>SUM(FKE1381)</f>
        <v>1000000</v>
      </c>
      <c r="FKF1383" s="84">
        <v>0</v>
      </c>
      <c r="FKG1383" s="84">
        <v>0</v>
      </c>
      <c r="FKI1383" s="84">
        <f>FKF1383-FKG1383</f>
        <v>0</v>
      </c>
      <c r="FKJ1383" s="84">
        <f t="shared" si="372"/>
        <v>1000000</v>
      </c>
      <c r="FKP1383" s="84" t="s">
        <v>235</v>
      </c>
      <c r="FKQ1383" s="84" t="s">
        <v>236</v>
      </c>
      <c r="FKR1383" s="84">
        <f>SUM(FKR1381)</f>
        <v>1000000</v>
      </c>
      <c r="FKS1383" s="84">
        <f>SUM(FKS1381)</f>
        <v>0</v>
      </c>
      <c r="FKT1383" s="84">
        <f>FKS1383/FKR1383</f>
        <v>0</v>
      </c>
      <c r="FKU1383" s="84">
        <f>SUM(FKU1381)</f>
        <v>1000000</v>
      </c>
      <c r="FKV1383" s="84">
        <v>0</v>
      </c>
      <c r="FKW1383" s="84">
        <v>0</v>
      </c>
      <c r="FKY1383" s="84">
        <f>FKV1383-FKW1383</f>
        <v>0</v>
      </c>
      <c r="FKZ1383" s="84">
        <f t="shared" ref="FKZ1383:FLP1385" si="373">FKV1383+FKR1383</f>
        <v>1000000</v>
      </c>
      <c r="FLF1383" s="84" t="s">
        <v>235</v>
      </c>
      <c r="FLG1383" s="84" t="s">
        <v>236</v>
      </c>
      <c r="FLH1383" s="84">
        <f>SUM(FLH1381)</f>
        <v>1000000</v>
      </c>
      <c r="FLI1383" s="84">
        <f>SUM(FLI1381)</f>
        <v>0</v>
      </c>
      <c r="FLJ1383" s="84">
        <f>FLI1383/FLH1383</f>
        <v>0</v>
      </c>
      <c r="FLK1383" s="84">
        <f>SUM(FLK1381)</f>
        <v>1000000</v>
      </c>
      <c r="FLL1383" s="84">
        <v>0</v>
      </c>
      <c r="FLM1383" s="84">
        <v>0</v>
      </c>
      <c r="FLO1383" s="84">
        <f>FLL1383-FLM1383</f>
        <v>0</v>
      </c>
      <c r="FLP1383" s="84">
        <f t="shared" si="373"/>
        <v>1000000</v>
      </c>
      <c r="FLV1383" s="84" t="s">
        <v>235</v>
      </c>
      <c r="FLW1383" s="84" t="s">
        <v>236</v>
      </c>
      <c r="FLX1383" s="84">
        <f>SUM(FLX1381)</f>
        <v>1000000</v>
      </c>
      <c r="FLY1383" s="84">
        <f>SUM(FLY1381)</f>
        <v>0</v>
      </c>
      <c r="FLZ1383" s="84">
        <f>FLY1383/FLX1383</f>
        <v>0</v>
      </c>
      <c r="FMA1383" s="84">
        <f>SUM(FMA1381)</f>
        <v>1000000</v>
      </c>
      <c r="FMB1383" s="84">
        <v>0</v>
      </c>
      <c r="FMC1383" s="84">
        <v>0</v>
      </c>
      <c r="FME1383" s="84">
        <f>FMB1383-FMC1383</f>
        <v>0</v>
      </c>
      <c r="FMF1383" s="84">
        <f t="shared" ref="FMF1383:FMV1385" si="374">FMB1383+FLX1383</f>
        <v>1000000</v>
      </c>
      <c r="FML1383" s="84" t="s">
        <v>235</v>
      </c>
      <c r="FMM1383" s="84" t="s">
        <v>236</v>
      </c>
      <c r="FMN1383" s="84">
        <f>SUM(FMN1381)</f>
        <v>1000000</v>
      </c>
      <c r="FMO1383" s="84">
        <f>SUM(FMO1381)</f>
        <v>0</v>
      </c>
      <c r="FMP1383" s="84">
        <f>FMO1383/FMN1383</f>
        <v>0</v>
      </c>
      <c r="FMQ1383" s="84">
        <f>SUM(FMQ1381)</f>
        <v>1000000</v>
      </c>
      <c r="FMR1383" s="84">
        <v>0</v>
      </c>
      <c r="FMS1383" s="84">
        <v>0</v>
      </c>
      <c r="FMU1383" s="84">
        <f>FMR1383-FMS1383</f>
        <v>0</v>
      </c>
      <c r="FMV1383" s="84">
        <f t="shared" si="374"/>
        <v>1000000</v>
      </c>
      <c r="FNB1383" s="84" t="s">
        <v>235</v>
      </c>
      <c r="FNC1383" s="84" t="s">
        <v>236</v>
      </c>
      <c r="FND1383" s="84">
        <f>SUM(FND1381)</f>
        <v>1000000</v>
      </c>
      <c r="FNE1383" s="84">
        <f>SUM(FNE1381)</f>
        <v>0</v>
      </c>
      <c r="FNF1383" s="84">
        <f>FNE1383/FND1383</f>
        <v>0</v>
      </c>
      <c r="FNG1383" s="84">
        <f>SUM(FNG1381)</f>
        <v>1000000</v>
      </c>
      <c r="FNH1383" s="84">
        <v>0</v>
      </c>
      <c r="FNI1383" s="84">
        <v>0</v>
      </c>
      <c r="FNK1383" s="84">
        <f>FNH1383-FNI1383</f>
        <v>0</v>
      </c>
      <c r="FNL1383" s="84">
        <f t="shared" ref="FNL1383:FOB1385" si="375">FNH1383+FND1383</f>
        <v>1000000</v>
      </c>
      <c r="FNR1383" s="84" t="s">
        <v>235</v>
      </c>
      <c r="FNS1383" s="84" t="s">
        <v>236</v>
      </c>
      <c r="FNT1383" s="84">
        <f>SUM(FNT1381)</f>
        <v>1000000</v>
      </c>
      <c r="FNU1383" s="84">
        <f>SUM(FNU1381)</f>
        <v>0</v>
      </c>
      <c r="FNV1383" s="84">
        <f>FNU1383/FNT1383</f>
        <v>0</v>
      </c>
      <c r="FNW1383" s="84">
        <f>SUM(FNW1381)</f>
        <v>1000000</v>
      </c>
      <c r="FNX1383" s="84">
        <v>0</v>
      </c>
      <c r="FNY1383" s="84">
        <v>0</v>
      </c>
      <c r="FOA1383" s="84">
        <f>FNX1383-FNY1383</f>
        <v>0</v>
      </c>
      <c r="FOB1383" s="84">
        <f t="shared" si="375"/>
        <v>1000000</v>
      </c>
      <c r="FOH1383" s="84" t="s">
        <v>235</v>
      </c>
      <c r="FOI1383" s="84" t="s">
        <v>236</v>
      </c>
      <c r="FOJ1383" s="84">
        <f>SUM(FOJ1381)</f>
        <v>1000000</v>
      </c>
      <c r="FOK1383" s="84">
        <f>SUM(FOK1381)</f>
        <v>0</v>
      </c>
      <c r="FOL1383" s="84">
        <f>FOK1383/FOJ1383</f>
        <v>0</v>
      </c>
      <c r="FOM1383" s="84">
        <f>SUM(FOM1381)</f>
        <v>1000000</v>
      </c>
      <c r="FON1383" s="84">
        <v>0</v>
      </c>
      <c r="FOO1383" s="84">
        <v>0</v>
      </c>
      <c r="FOQ1383" s="84">
        <f>FON1383-FOO1383</f>
        <v>0</v>
      </c>
      <c r="FOR1383" s="84">
        <f t="shared" ref="FOR1383:FPH1385" si="376">FON1383+FOJ1383</f>
        <v>1000000</v>
      </c>
      <c r="FOX1383" s="84" t="s">
        <v>235</v>
      </c>
      <c r="FOY1383" s="84" t="s">
        <v>236</v>
      </c>
      <c r="FOZ1383" s="84">
        <f>SUM(FOZ1381)</f>
        <v>1000000</v>
      </c>
      <c r="FPA1383" s="84">
        <f>SUM(FPA1381)</f>
        <v>0</v>
      </c>
      <c r="FPB1383" s="84">
        <f>FPA1383/FOZ1383</f>
        <v>0</v>
      </c>
      <c r="FPC1383" s="84">
        <f>SUM(FPC1381)</f>
        <v>1000000</v>
      </c>
      <c r="FPD1383" s="84">
        <v>0</v>
      </c>
      <c r="FPE1383" s="84">
        <v>0</v>
      </c>
      <c r="FPG1383" s="84">
        <f>FPD1383-FPE1383</f>
        <v>0</v>
      </c>
      <c r="FPH1383" s="84">
        <f t="shared" si="376"/>
        <v>1000000</v>
      </c>
      <c r="FPN1383" s="84" t="s">
        <v>235</v>
      </c>
      <c r="FPO1383" s="84" t="s">
        <v>236</v>
      </c>
      <c r="FPP1383" s="84">
        <f>SUM(FPP1381)</f>
        <v>1000000</v>
      </c>
      <c r="FPQ1383" s="84">
        <f>SUM(FPQ1381)</f>
        <v>0</v>
      </c>
      <c r="FPR1383" s="84">
        <f>FPQ1383/FPP1383</f>
        <v>0</v>
      </c>
      <c r="FPS1383" s="84">
        <f>SUM(FPS1381)</f>
        <v>1000000</v>
      </c>
      <c r="FPT1383" s="84">
        <v>0</v>
      </c>
      <c r="FPU1383" s="84">
        <v>0</v>
      </c>
      <c r="FPW1383" s="84">
        <f>FPT1383-FPU1383</f>
        <v>0</v>
      </c>
      <c r="FPX1383" s="84">
        <f t="shared" ref="FPX1383:FQN1385" si="377">FPT1383+FPP1383</f>
        <v>1000000</v>
      </c>
      <c r="FQD1383" s="84" t="s">
        <v>235</v>
      </c>
      <c r="FQE1383" s="84" t="s">
        <v>236</v>
      </c>
      <c r="FQF1383" s="84">
        <f>SUM(FQF1381)</f>
        <v>1000000</v>
      </c>
      <c r="FQG1383" s="84">
        <f>SUM(FQG1381)</f>
        <v>0</v>
      </c>
      <c r="FQH1383" s="84">
        <f>FQG1383/FQF1383</f>
        <v>0</v>
      </c>
      <c r="FQI1383" s="84">
        <f>SUM(FQI1381)</f>
        <v>1000000</v>
      </c>
      <c r="FQJ1383" s="84">
        <v>0</v>
      </c>
      <c r="FQK1383" s="84">
        <v>0</v>
      </c>
      <c r="FQM1383" s="84">
        <f>FQJ1383-FQK1383</f>
        <v>0</v>
      </c>
      <c r="FQN1383" s="84">
        <f t="shared" si="377"/>
        <v>1000000</v>
      </c>
      <c r="FQT1383" s="84" t="s">
        <v>235</v>
      </c>
      <c r="FQU1383" s="84" t="s">
        <v>236</v>
      </c>
      <c r="FQV1383" s="84">
        <f>SUM(FQV1381)</f>
        <v>1000000</v>
      </c>
      <c r="FQW1383" s="84">
        <f>SUM(FQW1381)</f>
        <v>0</v>
      </c>
      <c r="FQX1383" s="84">
        <f>FQW1383/FQV1383</f>
        <v>0</v>
      </c>
      <c r="FQY1383" s="84">
        <f>SUM(FQY1381)</f>
        <v>1000000</v>
      </c>
      <c r="FQZ1383" s="84">
        <v>0</v>
      </c>
      <c r="FRA1383" s="84">
        <v>0</v>
      </c>
      <c r="FRC1383" s="84">
        <f>FQZ1383-FRA1383</f>
        <v>0</v>
      </c>
      <c r="FRD1383" s="84">
        <f t="shared" ref="FRD1383:FRT1385" si="378">FQZ1383+FQV1383</f>
        <v>1000000</v>
      </c>
      <c r="FRJ1383" s="84" t="s">
        <v>235</v>
      </c>
      <c r="FRK1383" s="84" t="s">
        <v>236</v>
      </c>
      <c r="FRL1383" s="84">
        <f>SUM(FRL1381)</f>
        <v>1000000</v>
      </c>
      <c r="FRM1383" s="84">
        <f>SUM(FRM1381)</f>
        <v>0</v>
      </c>
      <c r="FRN1383" s="84">
        <f>FRM1383/FRL1383</f>
        <v>0</v>
      </c>
      <c r="FRO1383" s="84">
        <f>SUM(FRO1381)</f>
        <v>1000000</v>
      </c>
      <c r="FRP1383" s="84">
        <v>0</v>
      </c>
      <c r="FRQ1383" s="84">
        <v>0</v>
      </c>
      <c r="FRS1383" s="84">
        <f>FRP1383-FRQ1383</f>
        <v>0</v>
      </c>
      <c r="FRT1383" s="84">
        <f t="shared" si="378"/>
        <v>1000000</v>
      </c>
      <c r="FRZ1383" s="84" t="s">
        <v>235</v>
      </c>
      <c r="FSA1383" s="84" t="s">
        <v>236</v>
      </c>
      <c r="FSB1383" s="84">
        <f>SUM(FSB1381)</f>
        <v>1000000</v>
      </c>
      <c r="FSC1383" s="84">
        <f>SUM(FSC1381)</f>
        <v>0</v>
      </c>
      <c r="FSD1383" s="84">
        <f>FSC1383/FSB1383</f>
        <v>0</v>
      </c>
      <c r="FSE1383" s="84">
        <f>SUM(FSE1381)</f>
        <v>1000000</v>
      </c>
      <c r="FSF1383" s="84">
        <v>0</v>
      </c>
      <c r="FSG1383" s="84">
        <v>0</v>
      </c>
      <c r="FSI1383" s="84">
        <f>FSF1383-FSG1383</f>
        <v>0</v>
      </c>
      <c r="FSJ1383" s="84">
        <f t="shared" ref="FSJ1383:FSZ1385" si="379">FSF1383+FSB1383</f>
        <v>1000000</v>
      </c>
      <c r="FSP1383" s="84" t="s">
        <v>235</v>
      </c>
      <c r="FSQ1383" s="84" t="s">
        <v>236</v>
      </c>
      <c r="FSR1383" s="84">
        <f>SUM(FSR1381)</f>
        <v>1000000</v>
      </c>
      <c r="FSS1383" s="84">
        <f>SUM(FSS1381)</f>
        <v>0</v>
      </c>
      <c r="FST1383" s="84">
        <f>FSS1383/FSR1383</f>
        <v>0</v>
      </c>
      <c r="FSU1383" s="84">
        <f>SUM(FSU1381)</f>
        <v>1000000</v>
      </c>
      <c r="FSV1383" s="84">
        <v>0</v>
      </c>
      <c r="FSW1383" s="84">
        <v>0</v>
      </c>
      <c r="FSY1383" s="84">
        <f>FSV1383-FSW1383</f>
        <v>0</v>
      </c>
      <c r="FSZ1383" s="84">
        <f t="shared" si="379"/>
        <v>1000000</v>
      </c>
      <c r="FTF1383" s="84" t="s">
        <v>235</v>
      </c>
      <c r="FTG1383" s="84" t="s">
        <v>236</v>
      </c>
      <c r="FTH1383" s="84">
        <f>SUM(FTH1381)</f>
        <v>1000000</v>
      </c>
      <c r="FTI1383" s="84">
        <f>SUM(FTI1381)</f>
        <v>0</v>
      </c>
      <c r="FTJ1383" s="84">
        <f>FTI1383/FTH1383</f>
        <v>0</v>
      </c>
      <c r="FTK1383" s="84">
        <f>SUM(FTK1381)</f>
        <v>1000000</v>
      </c>
      <c r="FTL1383" s="84">
        <v>0</v>
      </c>
      <c r="FTM1383" s="84">
        <v>0</v>
      </c>
      <c r="FTO1383" s="84">
        <f>FTL1383-FTM1383</f>
        <v>0</v>
      </c>
      <c r="FTP1383" s="84">
        <f t="shared" ref="FTP1383:FUF1385" si="380">FTL1383+FTH1383</f>
        <v>1000000</v>
      </c>
      <c r="FTV1383" s="84" t="s">
        <v>235</v>
      </c>
      <c r="FTW1383" s="84" t="s">
        <v>236</v>
      </c>
      <c r="FTX1383" s="84">
        <f>SUM(FTX1381)</f>
        <v>1000000</v>
      </c>
      <c r="FTY1383" s="84">
        <f>SUM(FTY1381)</f>
        <v>0</v>
      </c>
      <c r="FTZ1383" s="84">
        <f>FTY1383/FTX1383</f>
        <v>0</v>
      </c>
      <c r="FUA1383" s="84">
        <f>SUM(FUA1381)</f>
        <v>1000000</v>
      </c>
      <c r="FUB1383" s="84">
        <v>0</v>
      </c>
      <c r="FUC1383" s="84">
        <v>0</v>
      </c>
      <c r="FUE1383" s="84">
        <f>FUB1383-FUC1383</f>
        <v>0</v>
      </c>
      <c r="FUF1383" s="84">
        <f t="shared" si="380"/>
        <v>1000000</v>
      </c>
      <c r="FUL1383" s="84" t="s">
        <v>235</v>
      </c>
      <c r="FUM1383" s="84" t="s">
        <v>236</v>
      </c>
      <c r="FUN1383" s="84">
        <f>SUM(FUN1381)</f>
        <v>1000000</v>
      </c>
      <c r="FUO1383" s="84">
        <f>SUM(FUO1381)</f>
        <v>0</v>
      </c>
      <c r="FUP1383" s="84">
        <f>FUO1383/FUN1383</f>
        <v>0</v>
      </c>
      <c r="FUQ1383" s="84">
        <f>SUM(FUQ1381)</f>
        <v>1000000</v>
      </c>
      <c r="FUR1383" s="84">
        <v>0</v>
      </c>
      <c r="FUS1383" s="84">
        <v>0</v>
      </c>
      <c r="FUU1383" s="84">
        <f>FUR1383-FUS1383</f>
        <v>0</v>
      </c>
      <c r="FUV1383" s="84">
        <f t="shared" ref="FUV1383:FVL1385" si="381">FUR1383+FUN1383</f>
        <v>1000000</v>
      </c>
      <c r="FVB1383" s="84" t="s">
        <v>235</v>
      </c>
      <c r="FVC1383" s="84" t="s">
        <v>236</v>
      </c>
      <c r="FVD1383" s="84">
        <f>SUM(FVD1381)</f>
        <v>1000000</v>
      </c>
      <c r="FVE1383" s="84">
        <f>SUM(FVE1381)</f>
        <v>0</v>
      </c>
      <c r="FVF1383" s="84">
        <f>FVE1383/FVD1383</f>
        <v>0</v>
      </c>
      <c r="FVG1383" s="84">
        <f>SUM(FVG1381)</f>
        <v>1000000</v>
      </c>
      <c r="FVH1383" s="84">
        <v>0</v>
      </c>
      <c r="FVI1383" s="84">
        <v>0</v>
      </c>
      <c r="FVK1383" s="84">
        <f>FVH1383-FVI1383</f>
        <v>0</v>
      </c>
      <c r="FVL1383" s="84">
        <f t="shared" si="381"/>
        <v>1000000</v>
      </c>
      <c r="FVR1383" s="84" t="s">
        <v>235</v>
      </c>
      <c r="FVS1383" s="84" t="s">
        <v>236</v>
      </c>
      <c r="FVT1383" s="84">
        <f>SUM(FVT1381)</f>
        <v>1000000</v>
      </c>
      <c r="FVU1383" s="84">
        <f>SUM(FVU1381)</f>
        <v>0</v>
      </c>
      <c r="FVV1383" s="84">
        <f>FVU1383/FVT1383</f>
        <v>0</v>
      </c>
      <c r="FVW1383" s="84">
        <f>SUM(FVW1381)</f>
        <v>1000000</v>
      </c>
      <c r="FVX1383" s="84">
        <v>0</v>
      </c>
      <c r="FVY1383" s="84">
        <v>0</v>
      </c>
      <c r="FWA1383" s="84">
        <f>FVX1383-FVY1383</f>
        <v>0</v>
      </c>
      <c r="FWB1383" s="84">
        <f t="shared" ref="FWB1383:FWR1385" si="382">FVX1383+FVT1383</f>
        <v>1000000</v>
      </c>
      <c r="FWH1383" s="84" t="s">
        <v>235</v>
      </c>
      <c r="FWI1383" s="84" t="s">
        <v>236</v>
      </c>
      <c r="FWJ1383" s="84">
        <f>SUM(FWJ1381)</f>
        <v>1000000</v>
      </c>
      <c r="FWK1383" s="84">
        <f>SUM(FWK1381)</f>
        <v>0</v>
      </c>
      <c r="FWL1383" s="84">
        <f>FWK1383/FWJ1383</f>
        <v>0</v>
      </c>
      <c r="FWM1383" s="84">
        <f>SUM(FWM1381)</f>
        <v>1000000</v>
      </c>
      <c r="FWN1383" s="84">
        <v>0</v>
      </c>
      <c r="FWO1383" s="84">
        <v>0</v>
      </c>
      <c r="FWQ1383" s="84">
        <f>FWN1383-FWO1383</f>
        <v>0</v>
      </c>
      <c r="FWR1383" s="84">
        <f t="shared" si="382"/>
        <v>1000000</v>
      </c>
      <c r="FWX1383" s="84" t="s">
        <v>235</v>
      </c>
      <c r="FWY1383" s="84" t="s">
        <v>236</v>
      </c>
      <c r="FWZ1383" s="84">
        <f>SUM(FWZ1381)</f>
        <v>1000000</v>
      </c>
      <c r="FXA1383" s="84">
        <f>SUM(FXA1381)</f>
        <v>0</v>
      </c>
      <c r="FXB1383" s="84">
        <f>FXA1383/FWZ1383</f>
        <v>0</v>
      </c>
      <c r="FXC1383" s="84">
        <f>SUM(FXC1381)</f>
        <v>1000000</v>
      </c>
      <c r="FXD1383" s="84">
        <v>0</v>
      </c>
      <c r="FXE1383" s="84">
        <v>0</v>
      </c>
      <c r="FXG1383" s="84">
        <f>FXD1383-FXE1383</f>
        <v>0</v>
      </c>
      <c r="FXH1383" s="84">
        <f t="shared" ref="FXH1383:FXX1385" si="383">FXD1383+FWZ1383</f>
        <v>1000000</v>
      </c>
      <c r="FXN1383" s="84" t="s">
        <v>235</v>
      </c>
      <c r="FXO1383" s="84" t="s">
        <v>236</v>
      </c>
      <c r="FXP1383" s="84">
        <f>SUM(FXP1381)</f>
        <v>1000000</v>
      </c>
      <c r="FXQ1383" s="84">
        <f>SUM(FXQ1381)</f>
        <v>0</v>
      </c>
      <c r="FXR1383" s="84">
        <f>FXQ1383/FXP1383</f>
        <v>0</v>
      </c>
      <c r="FXS1383" s="84">
        <f>SUM(FXS1381)</f>
        <v>1000000</v>
      </c>
      <c r="FXT1383" s="84">
        <v>0</v>
      </c>
      <c r="FXU1383" s="84">
        <v>0</v>
      </c>
      <c r="FXW1383" s="84">
        <f>FXT1383-FXU1383</f>
        <v>0</v>
      </c>
      <c r="FXX1383" s="84">
        <f t="shared" si="383"/>
        <v>1000000</v>
      </c>
      <c r="FYD1383" s="84" t="s">
        <v>235</v>
      </c>
      <c r="FYE1383" s="84" t="s">
        <v>236</v>
      </c>
      <c r="FYF1383" s="84">
        <f>SUM(FYF1381)</f>
        <v>1000000</v>
      </c>
      <c r="FYG1383" s="84">
        <f>SUM(FYG1381)</f>
        <v>0</v>
      </c>
      <c r="FYH1383" s="84">
        <f>FYG1383/FYF1383</f>
        <v>0</v>
      </c>
      <c r="FYI1383" s="84">
        <f>SUM(FYI1381)</f>
        <v>1000000</v>
      </c>
      <c r="FYJ1383" s="84">
        <v>0</v>
      </c>
      <c r="FYK1383" s="84">
        <v>0</v>
      </c>
      <c r="FYM1383" s="84">
        <f>FYJ1383-FYK1383</f>
        <v>0</v>
      </c>
      <c r="FYN1383" s="84">
        <f t="shared" ref="FYN1383:FZD1385" si="384">FYJ1383+FYF1383</f>
        <v>1000000</v>
      </c>
      <c r="FYT1383" s="84" t="s">
        <v>235</v>
      </c>
      <c r="FYU1383" s="84" t="s">
        <v>236</v>
      </c>
      <c r="FYV1383" s="84">
        <f>SUM(FYV1381)</f>
        <v>1000000</v>
      </c>
      <c r="FYW1383" s="84">
        <f>SUM(FYW1381)</f>
        <v>0</v>
      </c>
      <c r="FYX1383" s="84">
        <f>FYW1383/FYV1383</f>
        <v>0</v>
      </c>
      <c r="FYY1383" s="84">
        <f>SUM(FYY1381)</f>
        <v>1000000</v>
      </c>
      <c r="FYZ1383" s="84">
        <v>0</v>
      </c>
      <c r="FZA1383" s="84">
        <v>0</v>
      </c>
      <c r="FZC1383" s="84">
        <f>FYZ1383-FZA1383</f>
        <v>0</v>
      </c>
      <c r="FZD1383" s="84">
        <f t="shared" si="384"/>
        <v>1000000</v>
      </c>
      <c r="FZJ1383" s="84" t="s">
        <v>235</v>
      </c>
      <c r="FZK1383" s="84" t="s">
        <v>236</v>
      </c>
      <c r="FZL1383" s="84">
        <f>SUM(FZL1381)</f>
        <v>1000000</v>
      </c>
      <c r="FZM1383" s="84">
        <f>SUM(FZM1381)</f>
        <v>0</v>
      </c>
      <c r="FZN1383" s="84">
        <f>FZM1383/FZL1383</f>
        <v>0</v>
      </c>
      <c r="FZO1383" s="84">
        <f>SUM(FZO1381)</f>
        <v>1000000</v>
      </c>
      <c r="FZP1383" s="84">
        <v>0</v>
      </c>
      <c r="FZQ1383" s="84">
        <v>0</v>
      </c>
      <c r="FZS1383" s="84">
        <f>FZP1383-FZQ1383</f>
        <v>0</v>
      </c>
      <c r="FZT1383" s="84">
        <f t="shared" ref="FZT1383:GAJ1385" si="385">FZP1383+FZL1383</f>
        <v>1000000</v>
      </c>
      <c r="FZZ1383" s="84" t="s">
        <v>235</v>
      </c>
      <c r="GAA1383" s="84" t="s">
        <v>236</v>
      </c>
      <c r="GAB1383" s="84">
        <f>SUM(GAB1381)</f>
        <v>1000000</v>
      </c>
      <c r="GAC1383" s="84">
        <f>SUM(GAC1381)</f>
        <v>0</v>
      </c>
      <c r="GAD1383" s="84">
        <f>GAC1383/GAB1383</f>
        <v>0</v>
      </c>
      <c r="GAE1383" s="84">
        <f>SUM(GAE1381)</f>
        <v>1000000</v>
      </c>
      <c r="GAF1383" s="84">
        <v>0</v>
      </c>
      <c r="GAG1383" s="84">
        <v>0</v>
      </c>
      <c r="GAI1383" s="84">
        <f>GAF1383-GAG1383</f>
        <v>0</v>
      </c>
      <c r="GAJ1383" s="84">
        <f t="shared" si="385"/>
        <v>1000000</v>
      </c>
      <c r="GAP1383" s="84" t="s">
        <v>235</v>
      </c>
      <c r="GAQ1383" s="84" t="s">
        <v>236</v>
      </c>
      <c r="GAR1383" s="84">
        <f>SUM(GAR1381)</f>
        <v>1000000</v>
      </c>
      <c r="GAS1383" s="84">
        <f>SUM(GAS1381)</f>
        <v>0</v>
      </c>
      <c r="GAT1383" s="84">
        <f>GAS1383/GAR1383</f>
        <v>0</v>
      </c>
      <c r="GAU1383" s="84">
        <f>SUM(GAU1381)</f>
        <v>1000000</v>
      </c>
      <c r="GAV1383" s="84">
        <v>0</v>
      </c>
      <c r="GAW1383" s="84">
        <v>0</v>
      </c>
      <c r="GAY1383" s="84">
        <f>GAV1383-GAW1383</f>
        <v>0</v>
      </c>
      <c r="GAZ1383" s="84">
        <f t="shared" ref="GAZ1383:GBP1385" si="386">GAV1383+GAR1383</f>
        <v>1000000</v>
      </c>
      <c r="GBF1383" s="84" t="s">
        <v>235</v>
      </c>
      <c r="GBG1383" s="84" t="s">
        <v>236</v>
      </c>
      <c r="GBH1383" s="84">
        <f>SUM(GBH1381)</f>
        <v>1000000</v>
      </c>
      <c r="GBI1383" s="84">
        <f>SUM(GBI1381)</f>
        <v>0</v>
      </c>
      <c r="GBJ1383" s="84">
        <f>GBI1383/GBH1383</f>
        <v>0</v>
      </c>
      <c r="GBK1383" s="84">
        <f>SUM(GBK1381)</f>
        <v>1000000</v>
      </c>
      <c r="GBL1383" s="84">
        <v>0</v>
      </c>
      <c r="GBM1383" s="84">
        <v>0</v>
      </c>
      <c r="GBO1383" s="84">
        <f>GBL1383-GBM1383</f>
        <v>0</v>
      </c>
      <c r="GBP1383" s="84">
        <f t="shared" si="386"/>
        <v>1000000</v>
      </c>
      <c r="GBV1383" s="84" t="s">
        <v>235</v>
      </c>
      <c r="GBW1383" s="84" t="s">
        <v>236</v>
      </c>
      <c r="GBX1383" s="84">
        <f>SUM(GBX1381)</f>
        <v>1000000</v>
      </c>
      <c r="GBY1383" s="84">
        <f>SUM(GBY1381)</f>
        <v>0</v>
      </c>
      <c r="GBZ1383" s="84">
        <f>GBY1383/GBX1383</f>
        <v>0</v>
      </c>
      <c r="GCA1383" s="84">
        <f>SUM(GCA1381)</f>
        <v>1000000</v>
      </c>
      <c r="GCB1383" s="84">
        <v>0</v>
      </c>
      <c r="GCC1383" s="84">
        <v>0</v>
      </c>
      <c r="GCE1383" s="84">
        <f>GCB1383-GCC1383</f>
        <v>0</v>
      </c>
      <c r="GCF1383" s="84">
        <f t="shared" ref="GCF1383:GCV1385" si="387">GCB1383+GBX1383</f>
        <v>1000000</v>
      </c>
      <c r="GCL1383" s="84" t="s">
        <v>235</v>
      </c>
      <c r="GCM1383" s="84" t="s">
        <v>236</v>
      </c>
      <c r="GCN1383" s="84">
        <f>SUM(GCN1381)</f>
        <v>1000000</v>
      </c>
      <c r="GCO1383" s="84">
        <f>SUM(GCO1381)</f>
        <v>0</v>
      </c>
      <c r="GCP1383" s="84">
        <f>GCO1383/GCN1383</f>
        <v>0</v>
      </c>
      <c r="GCQ1383" s="84">
        <f>SUM(GCQ1381)</f>
        <v>1000000</v>
      </c>
      <c r="GCR1383" s="84">
        <v>0</v>
      </c>
      <c r="GCS1383" s="84">
        <v>0</v>
      </c>
      <c r="GCU1383" s="84">
        <f>GCR1383-GCS1383</f>
        <v>0</v>
      </c>
      <c r="GCV1383" s="84">
        <f t="shared" si="387"/>
        <v>1000000</v>
      </c>
      <c r="GDB1383" s="84" t="s">
        <v>235</v>
      </c>
      <c r="GDC1383" s="84" t="s">
        <v>236</v>
      </c>
      <c r="GDD1383" s="84">
        <f>SUM(GDD1381)</f>
        <v>1000000</v>
      </c>
      <c r="GDE1383" s="84">
        <f>SUM(GDE1381)</f>
        <v>0</v>
      </c>
      <c r="GDF1383" s="84">
        <f>GDE1383/GDD1383</f>
        <v>0</v>
      </c>
      <c r="GDG1383" s="84">
        <f>SUM(GDG1381)</f>
        <v>1000000</v>
      </c>
      <c r="GDH1383" s="84">
        <v>0</v>
      </c>
      <c r="GDI1383" s="84">
        <v>0</v>
      </c>
      <c r="GDK1383" s="84">
        <f>GDH1383-GDI1383</f>
        <v>0</v>
      </c>
      <c r="GDL1383" s="84">
        <f t="shared" ref="GDL1383:GEB1385" si="388">GDH1383+GDD1383</f>
        <v>1000000</v>
      </c>
      <c r="GDR1383" s="84" t="s">
        <v>235</v>
      </c>
      <c r="GDS1383" s="84" t="s">
        <v>236</v>
      </c>
      <c r="GDT1383" s="84">
        <f>SUM(GDT1381)</f>
        <v>1000000</v>
      </c>
      <c r="GDU1383" s="84">
        <f>SUM(GDU1381)</f>
        <v>0</v>
      </c>
      <c r="GDV1383" s="84">
        <f>GDU1383/GDT1383</f>
        <v>0</v>
      </c>
      <c r="GDW1383" s="84">
        <f>SUM(GDW1381)</f>
        <v>1000000</v>
      </c>
      <c r="GDX1383" s="84">
        <v>0</v>
      </c>
      <c r="GDY1383" s="84">
        <v>0</v>
      </c>
      <c r="GEA1383" s="84">
        <f>GDX1383-GDY1383</f>
        <v>0</v>
      </c>
      <c r="GEB1383" s="84">
        <f t="shared" si="388"/>
        <v>1000000</v>
      </c>
      <c r="GEH1383" s="84" t="s">
        <v>235</v>
      </c>
      <c r="GEI1383" s="84" t="s">
        <v>236</v>
      </c>
      <c r="GEJ1383" s="84">
        <f>SUM(GEJ1381)</f>
        <v>1000000</v>
      </c>
      <c r="GEK1383" s="84">
        <f>SUM(GEK1381)</f>
        <v>0</v>
      </c>
      <c r="GEL1383" s="84">
        <f>GEK1383/GEJ1383</f>
        <v>0</v>
      </c>
      <c r="GEM1383" s="84">
        <f>SUM(GEM1381)</f>
        <v>1000000</v>
      </c>
      <c r="GEN1383" s="84">
        <v>0</v>
      </c>
      <c r="GEO1383" s="84">
        <v>0</v>
      </c>
      <c r="GEQ1383" s="84">
        <f>GEN1383-GEO1383</f>
        <v>0</v>
      </c>
      <c r="GER1383" s="84">
        <f t="shared" ref="GER1383:GFH1385" si="389">GEN1383+GEJ1383</f>
        <v>1000000</v>
      </c>
      <c r="GEX1383" s="84" t="s">
        <v>235</v>
      </c>
      <c r="GEY1383" s="84" t="s">
        <v>236</v>
      </c>
      <c r="GEZ1383" s="84">
        <f>SUM(GEZ1381)</f>
        <v>1000000</v>
      </c>
      <c r="GFA1383" s="84">
        <f>SUM(GFA1381)</f>
        <v>0</v>
      </c>
      <c r="GFB1383" s="84">
        <f>GFA1383/GEZ1383</f>
        <v>0</v>
      </c>
      <c r="GFC1383" s="84">
        <f>SUM(GFC1381)</f>
        <v>1000000</v>
      </c>
      <c r="GFD1383" s="84">
        <v>0</v>
      </c>
      <c r="GFE1383" s="84">
        <v>0</v>
      </c>
      <c r="GFG1383" s="84">
        <f>GFD1383-GFE1383</f>
        <v>0</v>
      </c>
      <c r="GFH1383" s="84">
        <f t="shared" si="389"/>
        <v>1000000</v>
      </c>
      <c r="GFN1383" s="84" t="s">
        <v>235</v>
      </c>
      <c r="GFO1383" s="84" t="s">
        <v>236</v>
      </c>
      <c r="GFP1383" s="84">
        <f>SUM(GFP1381)</f>
        <v>1000000</v>
      </c>
      <c r="GFQ1383" s="84">
        <f>SUM(GFQ1381)</f>
        <v>0</v>
      </c>
      <c r="GFR1383" s="84">
        <f>GFQ1383/GFP1383</f>
        <v>0</v>
      </c>
      <c r="GFS1383" s="84">
        <f>SUM(GFS1381)</f>
        <v>1000000</v>
      </c>
      <c r="GFT1383" s="84">
        <v>0</v>
      </c>
      <c r="GFU1383" s="84">
        <v>0</v>
      </c>
      <c r="GFW1383" s="84">
        <f>GFT1383-GFU1383</f>
        <v>0</v>
      </c>
      <c r="GFX1383" s="84">
        <f t="shared" ref="GFX1383:GGN1385" si="390">GFT1383+GFP1383</f>
        <v>1000000</v>
      </c>
      <c r="GGD1383" s="84" t="s">
        <v>235</v>
      </c>
      <c r="GGE1383" s="84" t="s">
        <v>236</v>
      </c>
      <c r="GGF1383" s="84">
        <f>SUM(GGF1381)</f>
        <v>1000000</v>
      </c>
      <c r="GGG1383" s="84">
        <f>SUM(GGG1381)</f>
        <v>0</v>
      </c>
      <c r="GGH1383" s="84">
        <f>GGG1383/GGF1383</f>
        <v>0</v>
      </c>
      <c r="GGI1383" s="84">
        <f>SUM(GGI1381)</f>
        <v>1000000</v>
      </c>
      <c r="GGJ1383" s="84">
        <v>0</v>
      </c>
      <c r="GGK1383" s="84">
        <v>0</v>
      </c>
      <c r="GGM1383" s="84">
        <f>GGJ1383-GGK1383</f>
        <v>0</v>
      </c>
      <c r="GGN1383" s="84">
        <f t="shared" si="390"/>
        <v>1000000</v>
      </c>
      <c r="GGT1383" s="84" t="s">
        <v>235</v>
      </c>
      <c r="GGU1383" s="84" t="s">
        <v>236</v>
      </c>
      <c r="GGV1383" s="84">
        <f>SUM(GGV1381)</f>
        <v>1000000</v>
      </c>
      <c r="GGW1383" s="84">
        <f>SUM(GGW1381)</f>
        <v>0</v>
      </c>
      <c r="GGX1383" s="84">
        <f>GGW1383/GGV1383</f>
        <v>0</v>
      </c>
      <c r="GGY1383" s="84">
        <f>SUM(GGY1381)</f>
        <v>1000000</v>
      </c>
      <c r="GGZ1383" s="84">
        <v>0</v>
      </c>
      <c r="GHA1383" s="84">
        <v>0</v>
      </c>
      <c r="GHC1383" s="84">
        <f>GGZ1383-GHA1383</f>
        <v>0</v>
      </c>
      <c r="GHD1383" s="84">
        <f t="shared" ref="GHD1383:GHT1385" si="391">GGZ1383+GGV1383</f>
        <v>1000000</v>
      </c>
      <c r="GHJ1383" s="84" t="s">
        <v>235</v>
      </c>
      <c r="GHK1383" s="84" t="s">
        <v>236</v>
      </c>
      <c r="GHL1383" s="84">
        <f>SUM(GHL1381)</f>
        <v>1000000</v>
      </c>
      <c r="GHM1383" s="84">
        <f>SUM(GHM1381)</f>
        <v>0</v>
      </c>
      <c r="GHN1383" s="84">
        <f>GHM1383/GHL1383</f>
        <v>0</v>
      </c>
      <c r="GHO1383" s="84">
        <f>SUM(GHO1381)</f>
        <v>1000000</v>
      </c>
      <c r="GHP1383" s="84">
        <v>0</v>
      </c>
      <c r="GHQ1383" s="84">
        <v>0</v>
      </c>
      <c r="GHS1383" s="84">
        <f>GHP1383-GHQ1383</f>
        <v>0</v>
      </c>
      <c r="GHT1383" s="84">
        <f t="shared" si="391"/>
        <v>1000000</v>
      </c>
      <c r="GHZ1383" s="84" t="s">
        <v>235</v>
      </c>
      <c r="GIA1383" s="84" t="s">
        <v>236</v>
      </c>
      <c r="GIB1383" s="84">
        <f>SUM(GIB1381)</f>
        <v>1000000</v>
      </c>
      <c r="GIC1383" s="84">
        <f>SUM(GIC1381)</f>
        <v>0</v>
      </c>
      <c r="GID1383" s="84">
        <f>GIC1383/GIB1383</f>
        <v>0</v>
      </c>
      <c r="GIE1383" s="84">
        <f>SUM(GIE1381)</f>
        <v>1000000</v>
      </c>
      <c r="GIF1383" s="84">
        <v>0</v>
      </c>
      <c r="GIG1383" s="84">
        <v>0</v>
      </c>
      <c r="GII1383" s="84">
        <f>GIF1383-GIG1383</f>
        <v>0</v>
      </c>
      <c r="GIJ1383" s="84">
        <f t="shared" ref="GIJ1383:GIZ1385" si="392">GIF1383+GIB1383</f>
        <v>1000000</v>
      </c>
      <c r="GIP1383" s="84" t="s">
        <v>235</v>
      </c>
      <c r="GIQ1383" s="84" t="s">
        <v>236</v>
      </c>
      <c r="GIR1383" s="84">
        <f>SUM(GIR1381)</f>
        <v>1000000</v>
      </c>
      <c r="GIS1383" s="84">
        <f>SUM(GIS1381)</f>
        <v>0</v>
      </c>
      <c r="GIT1383" s="84">
        <f>GIS1383/GIR1383</f>
        <v>0</v>
      </c>
      <c r="GIU1383" s="84">
        <f>SUM(GIU1381)</f>
        <v>1000000</v>
      </c>
      <c r="GIV1383" s="84">
        <v>0</v>
      </c>
      <c r="GIW1383" s="84">
        <v>0</v>
      </c>
      <c r="GIY1383" s="84">
        <f>GIV1383-GIW1383</f>
        <v>0</v>
      </c>
      <c r="GIZ1383" s="84">
        <f t="shared" si="392"/>
        <v>1000000</v>
      </c>
      <c r="GJF1383" s="84" t="s">
        <v>235</v>
      </c>
      <c r="GJG1383" s="84" t="s">
        <v>236</v>
      </c>
      <c r="GJH1383" s="84">
        <f>SUM(GJH1381)</f>
        <v>1000000</v>
      </c>
      <c r="GJI1383" s="84">
        <f>SUM(GJI1381)</f>
        <v>0</v>
      </c>
      <c r="GJJ1383" s="84">
        <f>GJI1383/GJH1383</f>
        <v>0</v>
      </c>
      <c r="GJK1383" s="84">
        <f>SUM(GJK1381)</f>
        <v>1000000</v>
      </c>
      <c r="GJL1383" s="84">
        <v>0</v>
      </c>
      <c r="GJM1383" s="84">
        <v>0</v>
      </c>
      <c r="GJO1383" s="84">
        <f>GJL1383-GJM1383</f>
        <v>0</v>
      </c>
      <c r="GJP1383" s="84">
        <f t="shared" ref="GJP1383:GKF1385" si="393">GJL1383+GJH1383</f>
        <v>1000000</v>
      </c>
      <c r="GJV1383" s="84" t="s">
        <v>235</v>
      </c>
      <c r="GJW1383" s="84" t="s">
        <v>236</v>
      </c>
      <c r="GJX1383" s="84">
        <f>SUM(GJX1381)</f>
        <v>1000000</v>
      </c>
      <c r="GJY1383" s="84">
        <f>SUM(GJY1381)</f>
        <v>0</v>
      </c>
      <c r="GJZ1383" s="84">
        <f>GJY1383/GJX1383</f>
        <v>0</v>
      </c>
      <c r="GKA1383" s="84">
        <f>SUM(GKA1381)</f>
        <v>1000000</v>
      </c>
      <c r="GKB1383" s="84">
        <v>0</v>
      </c>
      <c r="GKC1383" s="84">
        <v>0</v>
      </c>
      <c r="GKE1383" s="84">
        <f>GKB1383-GKC1383</f>
        <v>0</v>
      </c>
      <c r="GKF1383" s="84">
        <f t="shared" si="393"/>
        <v>1000000</v>
      </c>
      <c r="GKL1383" s="84" t="s">
        <v>235</v>
      </c>
      <c r="GKM1383" s="84" t="s">
        <v>236</v>
      </c>
      <c r="GKN1383" s="84">
        <f>SUM(GKN1381)</f>
        <v>1000000</v>
      </c>
      <c r="GKO1383" s="84">
        <f>SUM(GKO1381)</f>
        <v>0</v>
      </c>
      <c r="GKP1383" s="84">
        <f>GKO1383/GKN1383</f>
        <v>0</v>
      </c>
      <c r="GKQ1383" s="84">
        <f>SUM(GKQ1381)</f>
        <v>1000000</v>
      </c>
      <c r="GKR1383" s="84">
        <v>0</v>
      </c>
      <c r="GKS1383" s="84">
        <v>0</v>
      </c>
      <c r="GKU1383" s="84">
        <f>GKR1383-GKS1383</f>
        <v>0</v>
      </c>
      <c r="GKV1383" s="84">
        <f t="shared" ref="GKV1383:GLL1385" si="394">GKR1383+GKN1383</f>
        <v>1000000</v>
      </c>
      <c r="GLB1383" s="84" t="s">
        <v>235</v>
      </c>
      <c r="GLC1383" s="84" t="s">
        <v>236</v>
      </c>
      <c r="GLD1383" s="84">
        <f>SUM(GLD1381)</f>
        <v>1000000</v>
      </c>
      <c r="GLE1383" s="84">
        <f>SUM(GLE1381)</f>
        <v>0</v>
      </c>
      <c r="GLF1383" s="84">
        <f>GLE1383/GLD1383</f>
        <v>0</v>
      </c>
      <c r="GLG1383" s="84">
        <f>SUM(GLG1381)</f>
        <v>1000000</v>
      </c>
      <c r="GLH1383" s="84">
        <v>0</v>
      </c>
      <c r="GLI1383" s="84">
        <v>0</v>
      </c>
      <c r="GLK1383" s="84">
        <f>GLH1383-GLI1383</f>
        <v>0</v>
      </c>
      <c r="GLL1383" s="84">
        <f t="shared" si="394"/>
        <v>1000000</v>
      </c>
      <c r="GLR1383" s="84" t="s">
        <v>235</v>
      </c>
      <c r="GLS1383" s="84" t="s">
        <v>236</v>
      </c>
      <c r="GLT1383" s="84">
        <f>SUM(GLT1381)</f>
        <v>1000000</v>
      </c>
      <c r="GLU1383" s="84">
        <f>SUM(GLU1381)</f>
        <v>0</v>
      </c>
      <c r="GLV1383" s="84">
        <f>GLU1383/GLT1383</f>
        <v>0</v>
      </c>
      <c r="GLW1383" s="84">
        <f>SUM(GLW1381)</f>
        <v>1000000</v>
      </c>
      <c r="GLX1383" s="84">
        <v>0</v>
      </c>
      <c r="GLY1383" s="84">
        <v>0</v>
      </c>
      <c r="GMA1383" s="84">
        <f>GLX1383-GLY1383</f>
        <v>0</v>
      </c>
      <c r="GMB1383" s="84">
        <f t="shared" ref="GMB1383:GMR1385" si="395">GLX1383+GLT1383</f>
        <v>1000000</v>
      </c>
      <c r="GMH1383" s="84" t="s">
        <v>235</v>
      </c>
      <c r="GMI1383" s="84" t="s">
        <v>236</v>
      </c>
      <c r="GMJ1383" s="84">
        <f>SUM(GMJ1381)</f>
        <v>1000000</v>
      </c>
      <c r="GMK1383" s="84">
        <f>SUM(GMK1381)</f>
        <v>0</v>
      </c>
      <c r="GML1383" s="84">
        <f>GMK1383/GMJ1383</f>
        <v>0</v>
      </c>
      <c r="GMM1383" s="84">
        <f>SUM(GMM1381)</f>
        <v>1000000</v>
      </c>
      <c r="GMN1383" s="84">
        <v>0</v>
      </c>
      <c r="GMO1383" s="84">
        <v>0</v>
      </c>
      <c r="GMQ1383" s="84">
        <f>GMN1383-GMO1383</f>
        <v>0</v>
      </c>
      <c r="GMR1383" s="84">
        <f t="shared" si="395"/>
        <v>1000000</v>
      </c>
      <c r="GMX1383" s="84" t="s">
        <v>235</v>
      </c>
      <c r="GMY1383" s="84" t="s">
        <v>236</v>
      </c>
      <c r="GMZ1383" s="84">
        <f>SUM(GMZ1381)</f>
        <v>1000000</v>
      </c>
      <c r="GNA1383" s="84">
        <f>SUM(GNA1381)</f>
        <v>0</v>
      </c>
      <c r="GNB1383" s="84">
        <f>GNA1383/GMZ1383</f>
        <v>0</v>
      </c>
      <c r="GNC1383" s="84">
        <f>SUM(GNC1381)</f>
        <v>1000000</v>
      </c>
      <c r="GND1383" s="84">
        <v>0</v>
      </c>
      <c r="GNE1383" s="84">
        <v>0</v>
      </c>
      <c r="GNG1383" s="84">
        <f>GND1383-GNE1383</f>
        <v>0</v>
      </c>
      <c r="GNH1383" s="84">
        <f t="shared" ref="GNH1383:GNX1385" si="396">GND1383+GMZ1383</f>
        <v>1000000</v>
      </c>
      <c r="GNN1383" s="84" t="s">
        <v>235</v>
      </c>
      <c r="GNO1383" s="84" t="s">
        <v>236</v>
      </c>
      <c r="GNP1383" s="84">
        <f>SUM(GNP1381)</f>
        <v>1000000</v>
      </c>
      <c r="GNQ1383" s="84">
        <f>SUM(GNQ1381)</f>
        <v>0</v>
      </c>
      <c r="GNR1383" s="84">
        <f>GNQ1383/GNP1383</f>
        <v>0</v>
      </c>
      <c r="GNS1383" s="84">
        <f>SUM(GNS1381)</f>
        <v>1000000</v>
      </c>
      <c r="GNT1383" s="84">
        <v>0</v>
      </c>
      <c r="GNU1383" s="84">
        <v>0</v>
      </c>
      <c r="GNW1383" s="84">
        <f>GNT1383-GNU1383</f>
        <v>0</v>
      </c>
      <c r="GNX1383" s="84">
        <f t="shared" si="396"/>
        <v>1000000</v>
      </c>
      <c r="GOD1383" s="84" t="s">
        <v>235</v>
      </c>
      <c r="GOE1383" s="84" t="s">
        <v>236</v>
      </c>
      <c r="GOF1383" s="84">
        <f>SUM(GOF1381)</f>
        <v>1000000</v>
      </c>
      <c r="GOG1383" s="84">
        <f>SUM(GOG1381)</f>
        <v>0</v>
      </c>
      <c r="GOH1383" s="84">
        <f>GOG1383/GOF1383</f>
        <v>0</v>
      </c>
      <c r="GOI1383" s="84">
        <f>SUM(GOI1381)</f>
        <v>1000000</v>
      </c>
      <c r="GOJ1383" s="84">
        <v>0</v>
      </c>
      <c r="GOK1383" s="84">
        <v>0</v>
      </c>
      <c r="GOM1383" s="84">
        <f>GOJ1383-GOK1383</f>
        <v>0</v>
      </c>
      <c r="GON1383" s="84">
        <f t="shared" ref="GON1383:GPD1385" si="397">GOJ1383+GOF1383</f>
        <v>1000000</v>
      </c>
      <c r="GOT1383" s="84" t="s">
        <v>235</v>
      </c>
      <c r="GOU1383" s="84" t="s">
        <v>236</v>
      </c>
      <c r="GOV1383" s="84">
        <f>SUM(GOV1381)</f>
        <v>1000000</v>
      </c>
      <c r="GOW1383" s="84">
        <f>SUM(GOW1381)</f>
        <v>0</v>
      </c>
      <c r="GOX1383" s="84">
        <f>GOW1383/GOV1383</f>
        <v>0</v>
      </c>
      <c r="GOY1383" s="84">
        <f>SUM(GOY1381)</f>
        <v>1000000</v>
      </c>
      <c r="GOZ1383" s="84">
        <v>0</v>
      </c>
      <c r="GPA1383" s="84">
        <v>0</v>
      </c>
      <c r="GPC1383" s="84">
        <f>GOZ1383-GPA1383</f>
        <v>0</v>
      </c>
      <c r="GPD1383" s="84">
        <f t="shared" si="397"/>
        <v>1000000</v>
      </c>
      <c r="GPJ1383" s="84" t="s">
        <v>235</v>
      </c>
      <c r="GPK1383" s="84" t="s">
        <v>236</v>
      </c>
      <c r="GPL1383" s="84">
        <f>SUM(GPL1381)</f>
        <v>1000000</v>
      </c>
      <c r="GPM1383" s="84">
        <f>SUM(GPM1381)</f>
        <v>0</v>
      </c>
      <c r="GPN1383" s="84">
        <f>GPM1383/GPL1383</f>
        <v>0</v>
      </c>
      <c r="GPO1383" s="84">
        <f>SUM(GPO1381)</f>
        <v>1000000</v>
      </c>
      <c r="GPP1383" s="84">
        <v>0</v>
      </c>
      <c r="GPQ1383" s="84">
        <v>0</v>
      </c>
      <c r="GPS1383" s="84">
        <f>GPP1383-GPQ1383</f>
        <v>0</v>
      </c>
      <c r="GPT1383" s="84">
        <f t="shared" ref="GPT1383:GQJ1385" si="398">GPP1383+GPL1383</f>
        <v>1000000</v>
      </c>
      <c r="GPZ1383" s="84" t="s">
        <v>235</v>
      </c>
      <c r="GQA1383" s="84" t="s">
        <v>236</v>
      </c>
      <c r="GQB1383" s="84">
        <f>SUM(GQB1381)</f>
        <v>1000000</v>
      </c>
      <c r="GQC1383" s="84">
        <f>SUM(GQC1381)</f>
        <v>0</v>
      </c>
      <c r="GQD1383" s="84">
        <f>GQC1383/GQB1383</f>
        <v>0</v>
      </c>
      <c r="GQE1383" s="84">
        <f>SUM(GQE1381)</f>
        <v>1000000</v>
      </c>
      <c r="GQF1383" s="84">
        <v>0</v>
      </c>
      <c r="GQG1383" s="84">
        <v>0</v>
      </c>
      <c r="GQI1383" s="84">
        <f>GQF1383-GQG1383</f>
        <v>0</v>
      </c>
      <c r="GQJ1383" s="84">
        <f t="shared" si="398"/>
        <v>1000000</v>
      </c>
      <c r="GQP1383" s="84" t="s">
        <v>235</v>
      </c>
      <c r="GQQ1383" s="84" t="s">
        <v>236</v>
      </c>
      <c r="GQR1383" s="84">
        <f>SUM(GQR1381)</f>
        <v>1000000</v>
      </c>
      <c r="GQS1383" s="84">
        <f>SUM(GQS1381)</f>
        <v>0</v>
      </c>
      <c r="GQT1383" s="84">
        <f>GQS1383/GQR1383</f>
        <v>0</v>
      </c>
      <c r="GQU1383" s="84">
        <f>SUM(GQU1381)</f>
        <v>1000000</v>
      </c>
      <c r="GQV1383" s="84">
        <v>0</v>
      </c>
      <c r="GQW1383" s="84">
        <v>0</v>
      </c>
      <c r="GQY1383" s="84">
        <f>GQV1383-GQW1383</f>
        <v>0</v>
      </c>
      <c r="GQZ1383" s="84">
        <f t="shared" ref="GQZ1383:GRP1385" si="399">GQV1383+GQR1383</f>
        <v>1000000</v>
      </c>
      <c r="GRF1383" s="84" t="s">
        <v>235</v>
      </c>
      <c r="GRG1383" s="84" t="s">
        <v>236</v>
      </c>
      <c r="GRH1383" s="84">
        <f>SUM(GRH1381)</f>
        <v>1000000</v>
      </c>
      <c r="GRI1383" s="84">
        <f>SUM(GRI1381)</f>
        <v>0</v>
      </c>
      <c r="GRJ1383" s="84">
        <f>GRI1383/GRH1383</f>
        <v>0</v>
      </c>
      <c r="GRK1383" s="84">
        <f>SUM(GRK1381)</f>
        <v>1000000</v>
      </c>
      <c r="GRL1383" s="84">
        <v>0</v>
      </c>
      <c r="GRM1383" s="84">
        <v>0</v>
      </c>
      <c r="GRO1383" s="84">
        <f>GRL1383-GRM1383</f>
        <v>0</v>
      </c>
      <c r="GRP1383" s="84">
        <f t="shared" si="399"/>
        <v>1000000</v>
      </c>
      <c r="GRV1383" s="84" t="s">
        <v>235</v>
      </c>
      <c r="GRW1383" s="84" t="s">
        <v>236</v>
      </c>
      <c r="GRX1383" s="84">
        <f>SUM(GRX1381)</f>
        <v>1000000</v>
      </c>
      <c r="GRY1383" s="84">
        <f>SUM(GRY1381)</f>
        <v>0</v>
      </c>
      <c r="GRZ1383" s="84">
        <f>GRY1383/GRX1383</f>
        <v>0</v>
      </c>
      <c r="GSA1383" s="84">
        <f>SUM(GSA1381)</f>
        <v>1000000</v>
      </c>
      <c r="GSB1383" s="84">
        <v>0</v>
      </c>
      <c r="GSC1383" s="84">
        <v>0</v>
      </c>
      <c r="GSE1383" s="84">
        <f>GSB1383-GSC1383</f>
        <v>0</v>
      </c>
      <c r="GSF1383" s="84">
        <f t="shared" ref="GSF1383:GSV1385" si="400">GSB1383+GRX1383</f>
        <v>1000000</v>
      </c>
      <c r="GSL1383" s="84" t="s">
        <v>235</v>
      </c>
      <c r="GSM1383" s="84" t="s">
        <v>236</v>
      </c>
      <c r="GSN1383" s="84">
        <f>SUM(GSN1381)</f>
        <v>1000000</v>
      </c>
      <c r="GSO1383" s="84">
        <f>SUM(GSO1381)</f>
        <v>0</v>
      </c>
      <c r="GSP1383" s="84">
        <f>GSO1383/GSN1383</f>
        <v>0</v>
      </c>
      <c r="GSQ1383" s="84">
        <f>SUM(GSQ1381)</f>
        <v>1000000</v>
      </c>
      <c r="GSR1383" s="84">
        <v>0</v>
      </c>
      <c r="GSS1383" s="84">
        <v>0</v>
      </c>
      <c r="GSU1383" s="84">
        <f>GSR1383-GSS1383</f>
        <v>0</v>
      </c>
      <c r="GSV1383" s="84">
        <f t="shared" si="400"/>
        <v>1000000</v>
      </c>
      <c r="GTB1383" s="84" t="s">
        <v>235</v>
      </c>
      <c r="GTC1383" s="84" t="s">
        <v>236</v>
      </c>
      <c r="GTD1383" s="84">
        <f>SUM(GTD1381)</f>
        <v>1000000</v>
      </c>
      <c r="GTE1383" s="84">
        <f>SUM(GTE1381)</f>
        <v>0</v>
      </c>
      <c r="GTF1383" s="84">
        <f>GTE1383/GTD1383</f>
        <v>0</v>
      </c>
      <c r="GTG1383" s="84">
        <f>SUM(GTG1381)</f>
        <v>1000000</v>
      </c>
      <c r="GTH1383" s="84">
        <v>0</v>
      </c>
      <c r="GTI1383" s="84">
        <v>0</v>
      </c>
      <c r="GTK1383" s="84">
        <f>GTH1383-GTI1383</f>
        <v>0</v>
      </c>
      <c r="GTL1383" s="84">
        <f t="shared" ref="GTL1383:GUB1385" si="401">GTH1383+GTD1383</f>
        <v>1000000</v>
      </c>
      <c r="GTR1383" s="84" t="s">
        <v>235</v>
      </c>
      <c r="GTS1383" s="84" t="s">
        <v>236</v>
      </c>
      <c r="GTT1383" s="84">
        <f>SUM(GTT1381)</f>
        <v>1000000</v>
      </c>
      <c r="GTU1383" s="84">
        <f>SUM(GTU1381)</f>
        <v>0</v>
      </c>
      <c r="GTV1383" s="84">
        <f>GTU1383/GTT1383</f>
        <v>0</v>
      </c>
      <c r="GTW1383" s="84">
        <f>SUM(GTW1381)</f>
        <v>1000000</v>
      </c>
      <c r="GTX1383" s="84">
        <v>0</v>
      </c>
      <c r="GTY1383" s="84">
        <v>0</v>
      </c>
      <c r="GUA1383" s="84">
        <f>GTX1383-GTY1383</f>
        <v>0</v>
      </c>
      <c r="GUB1383" s="84">
        <f t="shared" si="401"/>
        <v>1000000</v>
      </c>
      <c r="GUH1383" s="84" t="s">
        <v>235</v>
      </c>
      <c r="GUI1383" s="84" t="s">
        <v>236</v>
      </c>
      <c r="GUJ1383" s="84">
        <f>SUM(GUJ1381)</f>
        <v>1000000</v>
      </c>
      <c r="GUK1383" s="84">
        <f>SUM(GUK1381)</f>
        <v>0</v>
      </c>
      <c r="GUL1383" s="84">
        <f>GUK1383/GUJ1383</f>
        <v>0</v>
      </c>
      <c r="GUM1383" s="84">
        <f>SUM(GUM1381)</f>
        <v>1000000</v>
      </c>
      <c r="GUN1383" s="84">
        <v>0</v>
      </c>
      <c r="GUO1383" s="84">
        <v>0</v>
      </c>
      <c r="GUQ1383" s="84">
        <f>GUN1383-GUO1383</f>
        <v>0</v>
      </c>
      <c r="GUR1383" s="84">
        <f t="shared" ref="GUR1383:GVH1385" si="402">GUN1383+GUJ1383</f>
        <v>1000000</v>
      </c>
      <c r="GUX1383" s="84" t="s">
        <v>235</v>
      </c>
      <c r="GUY1383" s="84" t="s">
        <v>236</v>
      </c>
      <c r="GUZ1383" s="84">
        <f>SUM(GUZ1381)</f>
        <v>1000000</v>
      </c>
      <c r="GVA1383" s="84">
        <f>SUM(GVA1381)</f>
        <v>0</v>
      </c>
      <c r="GVB1383" s="84">
        <f>GVA1383/GUZ1383</f>
        <v>0</v>
      </c>
      <c r="GVC1383" s="84">
        <f>SUM(GVC1381)</f>
        <v>1000000</v>
      </c>
      <c r="GVD1383" s="84">
        <v>0</v>
      </c>
      <c r="GVE1383" s="84">
        <v>0</v>
      </c>
      <c r="GVG1383" s="84">
        <f>GVD1383-GVE1383</f>
        <v>0</v>
      </c>
      <c r="GVH1383" s="84">
        <f t="shared" si="402"/>
        <v>1000000</v>
      </c>
      <c r="GVN1383" s="84" t="s">
        <v>235</v>
      </c>
      <c r="GVO1383" s="84" t="s">
        <v>236</v>
      </c>
      <c r="GVP1383" s="84">
        <f>SUM(GVP1381)</f>
        <v>1000000</v>
      </c>
      <c r="GVQ1383" s="84">
        <f>SUM(GVQ1381)</f>
        <v>0</v>
      </c>
      <c r="GVR1383" s="84">
        <f>GVQ1383/GVP1383</f>
        <v>0</v>
      </c>
      <c r="GVS1383" s="84">
        <f>SUM(GVS1381)</f>
        <v>1000000</v>
      </c>
      <c r="GVT1383" s="84">
        <v>0</v>
      </c>
      <c r="GVU1383" s="84">
        <v>0</v>
      </c>
      <c r="GVW1383" s="84">
        <f>GVT1383-GVU1383</f>
        <v>0</v>
      </c>
      <c r="GVX1383" s="84">
        <f t="shared" ref="GVX1383:GWN1385" si="403">GVT1383+GVP1383</f>
        <v>1000000</v>
      </c>
      <c r="GWD1383" s="84" t="s">
        <v>235</v>
      </c>
      <c r="GWE1383" s="84" t="s">
        <v>236</v>
      </c>
      <c r="GWF1383" s="84">
        <f>SUM(GWF1381)</f>
        <v>1000000</v>
      </c>
      <c r="GWG1383" s="84">
        <f>SUM(GWG1381)</f>
        <v>0</v>
      </c>
      <c r="GWH1383" s="84">
        <f>GWG1383/GWF1383</f>
        <v>0</v>
      </c>
      <c r="GWI1383" s="84">
        <f>SUM(GWI1381)</f>
        <v>1000000</v>
      </c>
      <c r="GWJ1383" s="84">
        <v>0</v>
      </c>
      <c r="GWK1383" s="84">
        <v>0</v>
      </c>
      <c r="GWM1383" s="84">
        <f>GWJ1383-GWK1383</f>
        <v>0</v>
      </c>
      <c r="GWN1383" s="84">
        <f t="shared" si="403"/>
        <v>1000000</v>
      </c>
      <c r="GWT1383" s="84" t="s">
        <v>235</v>
      </c>
      <c r="GWU1383" s="84" t="s">
        <v>236</v>
      </c>
      <c r="GWV1383" s="84">
        <f>SUM(GWV1381)</f>
        <v>1000000</v>
      </c>
      <c r="GWW1383" s="84">
        <f>SUM(GWW1381)</f>
        <v>0</v>
      </c>
      <c r="GWX1383" s="84">
        <f>GWW1383/GWV1383</f>
        <v>0</v>
      </c>
      <c r="GWY1383" s="84">
        <f>SUM(GWY1381)</f>
        <v>1000000</v>
      </c>
      <c r="GWZ1383" s="84">
        <v>0</v>
      </c>
      <c r="GXA1383" s="84">
        <v>0</v>
      </c>
      <c r="GXC1383" s="84">
        <f>GWZ1383-GXA1383</f>
        <v>0</v>
      </c>
      <c r="GXD1383" s="84">
        <f t="shared" ref="GXD1383:GXT1385" si="404">GWZ1383+GWV1383</f>
        <v>1000000</v>
      </c>
      <c r="GXJ1383" s="84" t="s">
        <v>235</v>
      </c>
      <c r="GXK1383" s="84" t="s">
        <v>236</v>
      </c>
      <c r="GXL1383" s="84">
        <f>SUM(GXL1381)</f>
        <v>1000000</v>
      </c>
      <c r="GXM1383" s="84">
        <f>SUM(GXM1381)</f>
        <v>0</v>
      </c>
      <c r="GXN1383" s="84">
        <f>GXM1383/GXL1383</f>
        <v>0</v>
      </c>
      <c r="GXO1383" s="84">
        <f>SUM(GXO1381)</f>
        <v>1000000</v>
      </c>
      <c r="GXP1383" s="84">
        <v>0</v>
      </c>
      <c r="GXQ1383" s="84">
        <v>0</v>
      </c>
      <c r="GXS1383" s="84">
        <f>GXP1383-GXQ1383</f>
        <v>0</v>
      </c>
      <c r="GXT1383" s="84">
        <f t="shared" si="404"/>
        <v>1000000</v>
      </c>
      <c r="GXZ1383" s="84" t="s">
        <v>235</v>
      </c>
      <c r="GYA1383" s="84" t="s">
        <v>236</v>
      </c>
      <c r="GYB1383" s="84">
        <f>SUM(GYB1381)</f>
        <v>1000000</v>
      </c>
      <c r="GYC1383" s="84">
        <f>SUM(GYC1381)</f>
        <v>0</v>
      </c>
      <c r="GYD1383" s="84">
        <f>GYC1383/GYB1383</f>
        <v>0</v>
      </c>
      <c r="GYE1383" s="84">
        <f>SUM(GYE1381)</f>
        <v>1000000</v>
      </c>
      <c r="GYF1383" s="84">
        <v>0</v>
      </c>
      <c r="GYG1383" s="84">
        <v>0</v>
      </c>
      <c r="GYI1383" s="84">
        <f>GYF1383-GYG1383</f>
        <v>0</v>
      </c>
      <c r="GYJ1383" s="84">
        <f t="shared" ref="GYJ1383:GYZ1385" si="405">GYF1383+GYB1383</f>
        <v>1000000</v>
      </c>
      <c r="GYP1383" s="84" t="s">
        <v>235</v>
      </c>
      <c r="GYQ1383" s="84" t="s">
        <v>236</v>
      </c>
      <c r="GYR1383" s="84">
        <f>SUM(GYR1381)</f>
        <v>1000000</v>
      </c>
      <c r="GYS1383" s="84">
        <f>SUM(GYS1381)</f>
        <v>0</v>
      </c>
      <c r="GYT1383" s="84">
        <f>GYS1383/GYR1383</f>
        <v>0</v>
      </c>
      <c r="GYU1383" s="84">
        <f>SUM(GYU1381)</f>
        <v>1000000</v>
      </c>
      <c r="GYV1383" s="84">
        <v>0</v>
      </c>
      <c r="GYW1383" s="84">
        <v>0</v>
      </c>
      <c r="GYY1383" s="84">
        <f>GYV1383-GYW1383</f>
        <v>0</v>
      </c>
      <c r="GYZ1383" s="84">
        <f t="shared" si="405"/>
        <v>1000000</v>
      </c>
      <c r="GZF1383" s="84" t="s">
        <v>235</v>
      </c>
      <c r="GZG1383" s="84" t="s">
        <v>236</v>
      </c>
      <c r="GZH1383" s="84">
        <f>SUM(GZH1381)</f>
        <v>1000000</v>
      </c>
      <c r="GZI1383" s="84">
        <f>SUM(GZI1381)</f>
        <v>0</v>
      </c>
      <c r="GZJ1383" s="84">
        <f>GZI1383/GZH1383</f>
        <v>0</v>
      </c>
      <c r="GZK1383" s="84">
        <f>SUM(GZK1381)</f>
        <v>1000000</v>
      </c>
      <c r="GZL1383" s="84">
        <v>0</v>
      </c>
      <c r="GZM1383" s="84">
        <v>0</v>
      </c>
      <c r="GZO1383" s="84">
        <f>GZL1383-GZM1383</f>
        <v>0</v>
      </c>
      <c r="GZP1383" s="84">
        <f t="shared" ref="GZP1383:HAF1385" si="406">GZL1383+GZH1383</f>
        <v>1000000</v>
      </c>
      <c r="GZV1383" s="84" t="s">
        <v>235</v>
      </c>
      <c r="GZW1383" s="84" t="s">
        <v>236</v>
      </c>
      <c r="GZX1383" s="84">
        <f>SUM(GZX1381)</f>
        <v>1000000</v>
      </c>
      <c r="GZY1383" s="84">
        <f>SUM(GZY1381)</f>
        <v>0</v>
      </c>
      <c r="GZZ1383" s="84">
        <f>GZY1383/GZX1383</f>
        <v>0</v>
      </c>
      <c r="HAA1383" s="84">
        <f>SUM(HAA1381)</f>
        <v>1000000</v>
      </c>
      <c r="HAB1383" s="84">
        <v>0</v>
      </c>
      <c r="HAC1383" s="84">
        <v>0</v>
      </c>
      <c r="HAE1383" s="84">
        <f>HAB1383-HAC1383</f>
        <v>0</v>
      </c>
      <c r="HAF1383" s="84">
        <f t="shared" si="406"/>
        <v>1000000</v>
      </c>
      <c r="HAL1383" s="84" t="s">
        <v>235</v>
      </c>
      <c r="HAM1383" s="84" t="s">
        <v>236</v>
      </c>
      <c r="HAN1383" s="84">
        <f>SUM(HAN1381)</f>
        <v>1000000</v>
      </c>
      <c r="HAO1383" s="84">
        <f>SUM(HAO1381)</f>
        <v>0</v>
      </c>
      <c r="HAP1383" s="84">
        <f>HAO1383/HAN1383</f>
        <v>0</v>
      </c>
      <c r="HAQ1383" s="84">
        <f>SUM(HAQ1381)</f>
        <v>1000000</v>
      </c>
      <c r="HAR1383" s="84">
        <v>0</v>
      </c>
      <c r="HAS1383" s="84">
        <v>0</v>
      </c>
      <c r="HAU1383" s="84">
        <f>HAR1383-HAS1383</f>
        <v>0</v>
      </c>
      <c r="HAV1383" s="84">
        <f t="shared" ref="HAV1383:HBL1385" si="407">HAR1383+HAN1383</f>
        <v>1000000</v>
      </c>
      <c r="HBB1383" s="84" t="s">
        <v>235</v>
      </c>
      <c r="HBC1383" s="84" t="s">
        <v>236</v>
      </c>
      <c r="HBD1383" s="84">
        <f>SUM(HBD1381)</f>
        <v>1000000</v>
      </c>
      <c r="HBE1383" s="84">
        <f>SUM(HBE1381)</f>
        <v>0</v>
      </c>
      <c r="HBF1383" s="84">
        <f>HBE1383/HBD1383</f>
        <v>0</v>
      </c>
      <c r="HBG1383" s="84">
        <f>SUM(HBG1381)</f>
        <v>1000000</v>
      </c>
      <c r="HBH1383" s="84">
        <v>0</v>
      </c>
      <c r="HBI1383" s="84">
        <v>0</v>
      </c>
      <c r="HBK1383" s="84">
        <f>HBH1383-HBI1383</f>
        <v>0</v>
      </c>
      <c r="HBL1383" s="84">
        <f t="shared" si="407"/>
        <v>1000000</v>
      </c>
      <c r="HBR1383" s="84" t="s">
        <v>235</v>
      </c>
      <c r="HBS1383" s="84" t="s">
        <v>236</v>
      </c>
      <c r="HBT1383" s="84">
        <f>SUM(HBT1381)</f>
        <v>1000000</v>
      </c>
      <c r="HBU1383" s="84">
        <f>SUM(HBU1381)</f>
        <v>0</v>
      </c>
      <c r="HBV1383" s="84">
        <f>HBU1383/HBT1383</f>
        <v>0</v>
      </c>
      <c r="HBW1383" s="84">
        <f>SUM(HBW1381)</f>
        <v>1000000</v>
      </c>
      <c r="HBX1383" s="84">
        <v>0</v>
      </c>
      <c r="HBY1383" s="84">
        <v>0</v>
      </c>
      <c r="HCA1383" s="84">
        <f>HBX1383-HBY1383</f>
        <v>0</v>
      </c>
      <c r="HCB1383" s="84">
        <f t="shared" ref="HCB1383:HCR1385" si="408">HBX1383+HBT1383</f>
        <v>1000000</v>
      </c>
      <c r="HCH1383" s="84" t="s">
        <v>235</v>
      </c>
      <c r="HCI1383" s="84" t="s">
        <v>236</v>
      </c>
      <c r="HCJ1383" s="84">
        <f>SUM(HCJ1381)</f>
        <v>1000000</v>
      </c>
      <c r="HCK1383" s="84">
        <f>SUM(HCK1381)</f>
        <v>0</v>
      </c>
      <c r="HCL1383" s="84">
        <f>HCK1383/HCJ1383</f>
        <v>0</v>
      </c>
      <c r="HCM1383" s="84">
        <f>SUM(HCM1381)</f>
        <v>1000000</v>
      </c>
      <c r="HCN1383" s="84">
        <v>0</v>
      </c>
      <c r="HCO1383" s="84">
        <v>0</v>
      </c>
      <c r="HCQ1383" s="84">
        <f>HCN1383-HCO1383</f>
        <v>0</v>
      </c>
      <c r="HCR1383" s="84">
        <f t="shared" si="408"/>
        <v>1000000</v>
      </c>
      <c r="HCX1383" s="84" t="s">
        <v>235</v>
      </c>
      <c r="HCY1383" s="84" t="s">
        <v>236</v>
      </c>
      <c r="HCZ1383" s="84">
        <f>SUM(HCZ1381)</f>
        <v>1000000</v>
      </c>
      <c r="HDA1383" s="84">
        <f>SUM(HDA1381)</f>
        <v>0</v>
      </c>
      <c r="HDB1383" s="84">
        <f>HDA1383/HCZ1383</f>
        <v>0</v>
      </c>
      <c r="HDC1383" s="84">
        <f>SUM(HDC1381)</f>
        <v>1000000</v>
      </c>
      <c r="HDD1383" s="84">
        <v>0</v>
      </c>
      <c r="HDE1383" s="84">
        <v>0</v>
      </c>
      <c r="HDG1383" s="84">
        <f>HDD1383-HDE1383</f>
        <v>0</v>
      </c>
      <c r="HDH1383" s="84">
        <f t="shared" ref="HDH1383:HDX1385" si="409">HDD1383+HCZ1383</f>
        <v>1000000</v>
      </c>
      <c r="HDN1383" s="84" t="s">
        <v>235</v>
      </c>
      <c r="HDO1383" s="84" t="s">
        <v>236</v>
      </c>
      <c r="HDP1383" s="84">
        <f>SUM(HDP1381)</f>
        <v>1000000</v>
      </c>
      <c r="HDQ1383" s="84">
        <f>SUM(HDQ1381)</f>
        <v>0</v>
      </c>
      <c r="HDR1383" s="84">
        <f>HDQ1383/HDP1383</f>
        <v>0</v>
      </c>
      <c r="HDS1383" s="84">
        <f>SUM(HDS1381)</f>
        <v>1000000</v>
      </c>
      <c r="HDT1383" s="84">
        <v>0</v>
      </c>
      <c r="HDU1383" s="84">
        <v>0</v>
      </c>
      <c r="HDW1383" s="84">
        <f>HDT1383-HDU1383</f>
        <v>0</v>
      </c>
      <c r="HDX1383" s="84">
        <f t="shared" si="409"/>
        <v>1000000</v>
      </c>
      <c r="HED1383" s="84" t="s">
        <v>235</v>
      </c>
      <c r="HEE1383" s="84" t="s">
        <v>236</v>
      </c>
      <c r="HEF1383" s="84">
        <f>SUM(HEF1381)</f>
        <v>1000000</v>
      </c>
      <c r="HEG1383" s="84">
        <f>SUM(HEG1381)</f>
        <v>0</v>
      </c>
      <c r="HEH1383" s="84">
        <f>HEG1383/HEF1383</f>
        <v>0</v>
      </c>
      <c r="HEI1383" s="84">
        <f>SUM(HEI1381)</f>
        <v>1000000</v>
      </c>
      <c r="HEJ1383" s="84">
        <v>0</v>
      </c>
      <c r="HEK1383" s="84">
        <v>0</v>
      </c>
      <c r="HEM1383" s="84">
        <f>HEJ1383-HEK1383</f>
        <v>0</v>
      </c>
      <c r="HEN1383" s="84">
        <f t="shared" ref="HEN1383:HFD1385" si="410">HEJ1383+HEF1383</f>
        <v>1000000</v>
      </c>
      <c r="HET1383" s="84" t="s">
        <v>235</v>
      </c>
      <c r="HEU1383" s="84" t="s">
        <v>236</v>
      </c>
      <c r="HEV1383" s="84">
        <f>SUM(HEV1381)</f>
        <v>1000000</v>
      </c>
      <c r="HEW1383" s="84">
        <f>SUM(HEW1381)</f>
        <v>0</v>
      </c>
      <c r="HEX1383" s="84">
        <f>HEW1383/HEV1383</f>
        <v>0</v>
      </c>
      <c r="HEY1383" s="84">
        <f>SUM(HEY1381)</f>
        <v>1000000</v>
      </c>
      <c r="HEZ1383" s="84">
        <v>0</v>
      </c>
      <c r="HFA1383" s="84">
        <v>0</v>
      </c>
      <c r="HFC1383" s="84">
        <f>HEZ1383-HFA1383</f>
        <v>0</v>
      </c>
      <c r="HFD1383" s="84">
        <f t="shared" si="410"/>
        <v>1000000</v>
      </c>
      <c r="HFJ1383" s="84" t="s">
        <v>235</v>
      </c>
      <c r="HFK1383" s="84" t="s">
        <v>236</v>
      </c>
      <c r="HFL1383" s="84">
        <f>SUM(HFL1381)</f>
        <v>1000000</v>
      </c>
      <c r="HFM1383" s="84">
        <f>SUM(HFM1381)</f>
        <v>0</v>
      </c>
      <c r="HFN1383" s="84">
        <f>HFM1383/HFL1383</f>
        <v>0</v>
      </c>
      <c r="HFO1383" s="84">
        <f>SUM(HFO1381)</f>
        <v>1000000</v>
      </c>
      <c r="HFP1383" s="84">
        <v>0</v>
      </c>
      <c r="HFQ1383" s="84">
        <v>0</v>
      </c>
      <c r="HFS1383" s="84">
        <f>HFP1383-HFQ1383</f>
        <v>0</v>
      </c>
      <c r="HFT1383" s="84">
        <f t="shared" ref="HFT1383:HGJ1385" si="411">HFP1383+HFL1383</f>
        <v>1000000</v>
      </c>
      <c r="HFZ1383" s="84" t="s">
        <v>235</v>
      </c>
      <c r="HGA1383" s="84" t="s">
        <v>236</v>
      </c>
      <c r="HGB1383" s="84">
        <f>SUM(HGB1381)</f>
        <v>1000000</v>
      </c>
      <c r="HGC1383" s="84">
        <f>SUM(HGC1381)</f>
        <v>0</v>
      </c>
      <c r="HGD1383" s="84">
        <f>HGC1383/HGB1383</f>
        <v>0</v>
      </c>
      <c r="HGE1383" s="84">
        <f>SUM(HGE1381)</f>
        <v>1000000</v>
      </c>
      <c r="HGF1383" s="84">
        <v>0</v>
      </c>
      <c r="HGG1383" s="84">
        <v>0</v>
      </c>
      <c r="HGI1383" s="84">
        <f>HGF1383-HGG1383</f>
        <v>0</v>
      </c>
      <c r="HGJ1383" s="84">
        <f t="shared" si="411"/>
        <v>1000000</v>
      </c>
      <c r="HGP1383" s="84" t="s">
        <v>235</v>
      </c>
      <c r="HGQ1383" s="84" t="s">
        <v>236</v>
      </c>
      <c r="HGR1383" s="84">
        <f>SUM(HGR1381)</f>
        <v>1000000</v>
      </c>
      <c r="HGS1383" s="84">
        <f>SUM(HGS1381)</f>
        <v>0</v>
      </c>
      <c r="HGT1383" s="84">
        <f>HGS1383/HGR1383</f>
        <v>0</v>
      </c>
      <c r="HGU1383" s="84">
        <f>SUM(HGU1381)</f>
        <v>1000000</v>
      </c>
      <c r="HGV1383" s="84">
        <v>0</v>
      </c>
      <c r="HGW1383" s="84">
        <v>0</v>
      </c>
      <c r="HGY1383" s="84">
        <f>HGV1383-HGW1383</f>
        <v>0</v>
      </c>
      <c r="HGZ1383" s="84">
        <f t="shared" ref="HGZ1383:HHP1385" si="412">HGV1383+HGR1383</f>
        <v>1000000</v>
      </c>
      <c r="HHF1383" s="84" t="s">
        <v>235</v>
      </c>
      <c r="HHG1383" s="84" t="s">
        <v>236</v>
      </c>
      <c r="HHH1383" s="84">
        <f>SUM(HHH1381)</f>
        <v>1000000</v>
      </c>
      <c r="HHI1383" s="84">
        <f>SUM(HHI1381)</f>
        <v>0</v>
      </c>
      <c r="HHJ1383" s="84">
        <f>HHI1383/HHH1383</f>
        <v>0</v>
      </c>
      <c r="HHK1383" s="84">
        <f>SUM(HHK1381)</f>
        <v>1000000</v>
      </c>
      <c r="HHL1383" s="84">
        <v>0</v>
      </c>
      <c r="HHM1383" s="84">
        <v>0</v>
      </c>
      <c r="HHO1383" s="84">
        <f>HHL1383-HHM1383</f>
        <v>0</v>
      </c>
      <c r="HHP1383" s="84">
        <f t="shared" si="412"/>
        <v>1000000</v>
      </c>
      <c r="HHV1383" s="84" t="s">
        <v>235</v>
      </c>
      <c r="HHW1383" s="84" t="s">
        <v>236</v>
      </c>
      <c r="HHX1383" s="84">
        <f>SUM(HHX1381)</f>
        <v>1000000</v>
      </c>
      <c r="HHY1383" s="84">
        <f>SUM(HHY1381)</f>
        <v>0</v>
      </c>
      <c r="HHZ1383" s="84">
        <f>HHY1383/HHX1383</f>
        <v>0</v>
      </c>
      <c r="HIA1383" s="84">
        <f>SUM(HIA1381)</f>
        <v>1000000</v>
      </c>
      <c r="HIB1383" s="84">
        <v>0</v>
      </c>
      <c r="HIC1383" s="84">
        <v>0</v>
      </c>
      <c r="HIE1383" s="84">
        <f>HIB1383-HIC1383</f>
        <v>0</v>
      </c>
      <c r="HIF1383" s="84">
        <f t="shared" ref="HIF1383:HIV1385" si="413">HIB1383+HHX1383</f>
        <v>1000000</v>
      </c>
      <c r="HIL1383" s="84" t="s">
        <v>235</v>
      </c>
      <c r="HIM1383" s="84" t="s">
        <v>236</v>
      </c>
      <c r="HIN1383" s="84">
        <f>SUM(HIN1381)</f>
        <v>1000000</v>
      </c>
      <c r="HIO1383" s="84">
        <f>SUM(HIO1381)</f>
        <v>0</v>
      </c>
      <c r="HIP1383" s="84">
        <f>HIO1383/HIN1383</f>
        <v>0</v>
      </c>
      <c r="HIQ1383" s="84">
        <f>SUM(HIQ1381)</f>
        <v>1000000</v>
      </c>
      <c r="HIR1383" s="84">
        <v>0</v>
      </c>
      <c r="HIS1383" s="84">
        <v>0</v>
      </c>
      <c r="HIU1383" s="84">
        <f>HIR1383-HIS1383</f>
        <v>0</v>
      </c>
      <c r="HIV1383" s="84">
        <f t="shared" si="413"/>
        <v>1000000</v>
      </c>
      <c r="HJB1383" s="84" t="s">
        <v>235</v>
      </c>
      <c r="HJC1383" s="84" t="s">
        <v>236</v>
      </c>
      <c r="HJD1383" s="84">
        <f>SUM(HJD1381)</f>
        <v>1000000</v>
      </c>
      <c r="HJE1383" s="84">
        <f>SUM(HJE1381)</f>
        <v>0</v>
      </c>
      <c r="HJF1383" s="84">
        <f>HJE1383/HJD1383</f>
        <v>0</v>
      </c>
      <c r="HJG1383" s="84">
        <f>SUM(HJG1381)</f>
        <v>1000000</v>
      </c>
      <c r="HJH1383" s="84">
        <v>0</v>
      </c>
      <c r="HJI1383" s="84">
        <v>0</v>
      </c>
      <c r="HJK1383" s="84">
        <f>HJH1383-HJI1383</f>
        <v>0</v>
      </c>
      <c r="HJL1383" s="84">
        <f t="shared" ref="HJL1383:HKB1385" si="414">HJH1383+HJD1383</f>
        <v>1000000</v>
      </c>
      <c r="HJR1383" s="84" t="s">
        <v>235</v>
      </c>
      <c r="HJS1383" s="84" t="s">
        <v>236</v>
      </c>
      <c r="HJT1383" s="84">
        <f>SUM(HJT1381)</f>
        <v>1000000</v>
      </c>
      <c r="HJU1383" s="84">
        <f>SUM(HJU1381)</f>
        <v>0</v>
      </c>
      <c r="HJV1383" s="84">
        <f>HJU1383/HJT1383</f>
        <v>0</v>
      </c>
      <c r="HJW1383" s="84">
        <f>SUM(HJW1381)</f>
        <v>1000000</v>
      </c>
      <c r="HJX1383" s="84">
        <v>0</v>
      </c>
      <c r="HJY1383" s="84">
        <v>0</v>
      </c>
      <c r="HKA1383" s="84">
        <f>HJX1383-HJY1383</f>
        <v>0</v>
      </c>
      <c r="HKB1383" s="84">
        <f t="shared" si="414"/>
        <v>1000000</v>
      </c>
      <c r="HKH1383" s="84" t="s">
        <v>235</v>
      </c>
      <c r="HKI1383" s="84" t="s">
        <v>236</v>
      </c>
      <c r="HKJ1383" s="84">
        <f>SUM(HKJ1381)</f>
        <v>1000000</v>
      </c>
      <c r="HKK1383" s="84">
        <f>SUM(HKK1381)</f>
        <v>0</v>
      </c>
      <c r="HKL1383" s="84">
        <f>HKK1383/HKJ1383</f>
        <v>0</v>
      </c>
      <c r="HKM1383" s="84">
        <f>SUM(HKM1381)</f>
        <v>1000000</v>
      </c>
      <c r="HKN1383" s="84">
        <v>0</v>
      </c>
      <c r="HKO1383" s="84">
        <v>0</v>
      </c>
      <c r="HKQ1383" s="84">
        <f>HKN1383-HKO1383</f>
        <v>0</v>
      </c>
      <c r="HKR1383" s="84">
        <f t="shared" ref="HKR1383:HLH1385" si="415">HKN1383+HKJ1383</f>
        <v>1000000</v>
      </c>
      <c r="HKX1383" s="84" t="s">
        <v>235</v>
      </c>
      <c r="HKY1383" s="84" t="s">
        <v>236</v>
      </c>
      <c r="HKZ1383" s="84">
        <f>SUM(HKZ1381)</f>
        <v>1000000</v>
      </c>
      <c r="HLA1383" s="84">
        <f>SUM(HLA1381)</f>
        <v>0</v>
      </c>
      <c r="HLB1383" s="84">
        <f>HLA1383/HKZ1383</f>
        <v>0</v>
      </c>
      <c r="HLC1383" s="84">
        <f>SUM(HLC1381)</f>
        <v>1000000</v>
      </c>
      <c r="HLD1383" s="84">
        <v>0</v>
      </c>
      <c r="HLE1383" s="84">
        <v>0</v>
      </c>
      <c r="HLG1383" s="84">
        <f>HLD1383-HLE1383</f>
        <v>0</v>
      </c>
      <c r="HLH1383" s="84">
        <f t="shared" si="415"/>
        <v>1000000</v>
      </c>
      <c r="HLN1383" s="84" t="s">
        <v>235</v>
      </c>
      <c r="HLO1383" s="84" t="s">
        <v>236</v>
      </c>
      <c r="HLP1383" s="84">
        <f>SUM(HLP1381)</f>
        <v>1000000</v>
      </c>
      <c r="HLQ1383" s="84">
        <f>SUM(HLQ1381)</f>
        <v>0</v>
      </c>
      <c r="HLR1383" s="84">
        <f>HLQ1383/HLP1383</f>
        <v>0</v>
      </c>
      <c r="HLS1383" s="84">
        <f>SUM(HLS1381)</f>
        <v>1000000</v>
      </c>
      <c r="HLT1383" s="84">
        <v>0</v>
      </c>
      <c r="HLU1383" s="84">
        <v>0</v>
      </c>
      <c r="HLW1383" s="84">
        <f>HLT1383-HLU1383</f>
        <v>0</v>
      </c>
      <c r="HLX1383" s="84">
        <f t="shared" ref="HLX1383:HMN1385" si="416">HLT1383+HLP1383</f>
        <v>1000000</v>
      </c>
      <c r="HMD1383" s="84" t="s">
        <v>235</v>
      </c>
      <c r="HME1383" s="84" t="s">
        <v>236</v>
      </c>
      <c r="HMF1383" s="84">
        <f>SUM(HMF1381)</f>
        <v>1000000</v>
      </c>
      <c r="HMG1383" s="84">
        <f>SUM(HMG1381)</f>
        <v>0</v>
      </c>
      <c r="HMH1383" s="84">
        <f>HMG1383/HMF1383</f>
        <v>0</v>
      </c>
      <c r="HMI1383" s="84">
        <f>SUM(HMI1381)</f>
        <v>1000000</v>
      </c>
      <c r="HMJ1383" s="84">
        <v>0</v>
      </c>
      <c r="HMK1383" s="84">
        <v>0</v>
      </c>
      <c r="HMM1383" s="84">
        <f>HMJ1383-HMK1383</f>
        <v>0</v>
      </c>
      <c r="HMN1383" s="84">
        <f t="shared" si="416"/>
        <v>1000000</v>
      </c>
      <c r="HMT1383" s="84" t="s">
        <v>235</v>
      </c>
      <c r="HMU1383" s="84" t="s">
        <v>236</v>
      </c>
      <c r="HMV1383" s="84">
        <f>SUM(HMV1381)</f>
        <v>1000000</v>
      </c>
      <c r="HMW1383" s="84">
        <f>SUM(HMW1381)</f>
        <v>0</v>
      </c>
      <c r="HMX1383" s="84">
        <f>HMW1383/HMV1383</f>
        <v>0</v>
      </c>
      <c r="HMY1383" s="84">
        <f>SUM(HMY1381)</f>
        <v>1000000</v>
      </c>
      <c r="HMZ1383" s="84">
        <v>0</v>
      </c>
      <c r="HNA1383" s="84">
        <v>0</v>
      </c>
      <c r="HNC1383" s="84">
        <f>HMZ1383-HNA1383</f>
        <v>0</v>
      </c>
      <c r="HND1383" s="84">
        <f t="shared" ref="HND1383:HNT1385" si="417">HMZ1383+HMV1383</f>
        <v>1000000</v>
      </c>
      <c r="HNJ1383" s="84" t="s">
        <v>235</v>
      </c>
      <c r="HNK1383" s="84" t="s">
        <v>236</v>
      </c>
      <c r="HNL1383" s="84">
        <f>SUM(HNL1381)</f>
        <v>1000000</v>
      </c>
      <c r="HNM1383" s="84">
        <f>SUM(HNM1381)</f>
        <v>0</v>
      </c>
      <c r="HNN1383" s="84">
        <f>HNM1383/HNL1383</f>
        <v>0</v>
      </c>
      <c r="HNO1383" s="84">
        <f>SUM(HNO1381)</f>
        <v>1000000</v>
      </c>
      <c r="HNP1383" s="84">
        <v>0</v>
      </c>
      <c r="HNQ1383" s="84">
        <v>0</v>
      </c>
      <c r="HNS1383" s="84">
        <f>HNP1383-HNQ1383</f>
        <v>0</v>
      </c>
      <c r="HNT1383" s="84">
        <f t="shared" si="417"/>
        <v>1000000</v>
      </c>
      <c r="HNZ1383" s="84" t="s">
        <v>235</v>
      </c>
      <c r="HOA1383" s="84" t="s">
        <v>236</v>
      </c>
      <c r="HOB1383" s="84">
        <f>SUM(HOB1381)</f>
        <v>1000000</v>
      </c>
      <c r="HOC1383" s="84">
        <f>SUM(HOC1381)</f>
        <v>0</v>
      </c>
      <c r="HOD1383" s="84">
        <f>HOC1383/HOB1383</f>
        <v>0</v>
      </c>
      <c r="HOE1383" s="84">
        <f>SUM(HOE1381)</f>
        <v>1000000</v>
      </c>
      <c r="HOF1383" s="84">
        <v>0</v>
      </c>
      <c r="HOG1383" s="84">
        <v>0</v>
      </c>
      <c r="HOI1383" s="84">
        <f>HOF1383-HOG1383</f>
        <v>0</v>
      </c>
      <c r="HOJ1383" s="84">
        <f t="shared" ref="HOJ1383:HOZ1385" si="418">HOF1383+HOB1383</f>
        <v>1000000</v>
      </c>
      <c r="HOP1383" s="84" t="s">
        <v>235</v>
      </c>
      <c r="HOQ1383" s="84" t="s">
        <v>236</v>
      </c>
      <c r="HOR1383" s="84">
        <f>SUM(HOR1381)</f>
        <v>1000000</v>
      </c>
      <c r="HOS1383" s="84">
        <f>SUM(HOS1381)</f>
        <v>0</v>
      </c>
      <c r="HOT1383" s="84">
        <f>HOS1383/HOR1383</f>
        <v>0</v>
      </c>
      <c r="HOU1383" s="84">
        <f>SUM(HOU1381)</f>
        <v>1000000</v>
      </c>
      <c r="HOV1383" s="84">
        <v>0</v>
      </c>
      <c r="HOW1383" s="84">
        <v>0</v>
      </c>
      <c r="HOY1383" s="84">
        <f>HOV1383-HOW1383</f>
        <v>0</v>
      </c>
      <c r="HOZ1383" s="84">
        <f t="shared" si="418"/>
        <v>1000000</v>
      </c>
      <c r="HPF1383" s="84" t="s">
        <v>235</v>
      </c>
      <c r="HPG1383" s="84" t="s">
        <v>236</v>
      </c>
      <c r="HPH1383" s="84">
        <f>SUM(HPH1381)</f>
        <v>1000000</v>
      </c>
      <c r="HPI1383" s="84">
        <f>SUM(HPI1381)</f>
        <v>0</v>
      </c>
      <c r="HPJ1383" s="84">
        <f>HPI1383/HPH1383</f>
        <v>0</v>
      </c>
      <c r="HPK1383" s="84">
        <f>SUM(HPK1381)</f>
        <v>1000000</v>
      </c>
      <c r="HPL1383" s="84">
        <v>0</v>
      </c>
      <c r="HPM1383" s="84">
        <v>0</v>
      </c>
      <c r="HPO1383" s="84">
        <f>HPL1383-HPM1383</f>
        <v>0</v>
      </c>
      <c r="HPP1383" s="84">
        <f t="shared" ref="HPP1383:HQF1385" si="419">HPL1383+HPH1383</f>
        <v>1000000</v>
      </c>
      <c r="HPV1383" s="84" t="s">
        <v>235</v>
      </c>
      <c r="HPW1383" s="84" t="s">
        <v>236</v>
      </c>
      <c r="HPX1383" s="84">
        <f>SUM(HPX1381)</f>
        <v>1000000</v>
      </c>
      <c r="HPY1383" s="84">
        <f>SUM(HPY1381)</f>
        <v>0</v>
      </c>
      <c r="HPZ1383" s="84">
        <f>HPY1383/HPX1383</f>
        <v>0</v>
      </c>
      <c r="HQA1383" s="84">
        <f>SUM(HQA1381)</f>
        <v>1000000</v>
      </c>
      <c r="HQB1383" s="84">
        <v>0</v>
      </c>
      <c r="HQC1383" s="84">
        <v>0</v>
      </c>
      <c r="HQE1383" s="84">
        <f>HQB1383-HQC1383</f>
        <v>0</v>
      </c>
      <c r="HQF1383" s="84">
        <f t="shared" si="419"/>
        <v>1000000</v>
      </c>
      <c r="HQL1383" s="84" t="s">
        <v>235</v>
      </c>
      <c r="HQM1383" s="84" t="s">
        <v>236</v>
      </c>
      <c r="HQN1383" s="84">
        <f>SUM(HQN1381)</f>
        <v>1000000</v>
      </c>
      <c r="HQO1383" s="84">
        <f>SUM(HQO1381)</f>
        <v>0</v>
      </c>
      <c r="HQP1383" s="84">
        <f>HQO1383/HQN1383</f>
        <v>0</v>
      </c>
      <c r="HQQ1383" s="84">
        <f>SUM(HQQ1381)</f>
        <v>1000000</v>
      </c>
      <c r="HQR1383" s="84">
        <v>0</v>
      </c>
      <c r="HQS1383" s="84">
        <v>0</v>
      </c>
      <c r="HQU1383" s="84">
        <f>HQR1383-HQS1383</f>
        <v>0</v>
      </c>
      <c r="HQV1383" s="84">
        <f t="shared" ref="HQV1383:HRL1385" si="420">HQR1383+HQN1383</f>
        <v>1000000</v>
      </c>
      <c r="HRB1383" s="84" t="s">
        <v>235</v>
      </c>
      <c r="HRC1383" s="84" t="s">
        <v>236</v>
      </c>
      <c r="HRD1383" s="84">
        <f>SUM(HRD1381)</f>
        <v>1000000</v>
      </c>
      <c r="HRE1383" s="84">
        <f>SUM(HRE1381)</f>
        <v>0</v>
      </c>
      <c r="HRF1383" s="84">
        <f>HRE1383/HRD1383</f>
        <v>0</v>
      </c>
      <c r="HRG1383" s="84">
        <f>SUM(HRG1381)</f>
        <v>1000000</v>
      </c>
      <c r="HRH1383" s="84">
        <v>0</v>
      </c>
      <c r="HRI1383" s="84">
        <v>0</v>
      </c>
      <c r="HRK1383" s="84">
        <f>HRH1383-HRI1383</f>
        <v>0</v>
      </c>
      <c r="HRL1383" s="84">
        <f t="shared" si="420"/>
        <v>1000000</v>
      </c>
      <c r="HRR1383" s="84" t="s">
        <v>235</v>
      </c>
      <c r="HRS1383" s="84" t="s">
        <v>236</v>
      </c>
      <c r="HRT1383" s="84">
        <f>SUM(HRT1381)</f>
        <v>1000000</v>
      </c>
      <c r="HRU1383" s="84">
        <f>SUM(HRU1381)</f>
        <v>0</v>
      </c>
      <c r="HRV1383" s="84">
        <f>HRU1383/HRT1383</f>
        <v>0</v>
      </c>
      <c r="HRW1383" s="84">
        <f>SUM(HRW1381)</f>
        <v>1000000</v>
      </c>
      <c r="HRX1383" s="84">
        <v>0</v>
      </c>
      <c r="HRY1383" s="84">
        <v>0</v>
      </c>
      <c r="HSA1383" s="84">
        <f>HRX1383-HRY1383</f>
        <v>0</v>
      </c>
      <c r="HSB1383" s="84">
        <f t="shared" ref="HSB1383:HSR1385" si="421">HRX1383+HRT1383</f>
        <v>1000000</v>
      </c>
      <c r="HSH1383" s="84" t="s">
        <v>235</v>
      </c>
      <c r="HSI1383" s="84" t="s">
        <v>236</v>
      </c>
      <c r="HSJ1383" s="84">
        <f>SUM(HSJ1381)</f>
        <v>1000000</v>
      </c>
      <c r="HSK1383" s="84">
        <f>SUM(HSK1381)</f>
        <v>0</v>
      </c>
      <c r="HSL1383" s="84">
        <f>HSK1383/HSJ1383</f>
        <v>0</v>
      </c>
      <c r="HSM1383" s="84">
        <f>SUM(HSM1381)</f>
        <v>1000000</v>
      </c>
      <c r="HSN1383" s="84">
        <v>0</v>
      </c>
      <c r="HSO1383" s="84">
        <v>0</v>
      </c>
      <c r="HSQ1383" s="84">
        <f>HSN1383-HSO1383</f>
        <v>0</v>
      </c>
      <c r="HSR1383" s="84">
        <f t="shared" si="421"/>
        <v>1000000</v>
      </c>
      <c r="HSX1383" s="84" t="s">
        <v>235</v>
      </c>
      <c r="HSY1383" s="84" t="s">
        <v>236</v>
      </c>
      <c r="HSZ1383" s="84">
        <f>SUM(HSZ1381)</f>
        <v>1000000</v>
      </c>
      <c r="HTA1383" s="84">
        <f>SUM(HTA1381)</f>
        <v>0</v>
      </c>
      <c r="HTB1383" s="84">
        <f>HTA1383/HSZ1383</f>
        <v>0</v>
      </c>
      <c r="HTC1383" s="84">
        <f>SUM(HTC1381)</f>
        <v>1000000</v>
      </c>
      <c r="HTD1383" s="84">
        <v>0</v>
      </c>
      <c r="HTE1383" s="84">
        <v>0</v>
      </c>
      <c r="HTG1383" s="84">
        <f>HTD1383-HTE1383</f>
        <v>0</v>
      </c>
      <c r="HTH1383" s="84">
        <f t="shared" ref="HTH1383:HTX1385" si="422">HTD1383+HSZ1383</f>
        <v>1000000</v>
      </c>
      <c r="HTN1383" s="84" t="s">
        <v>235</v>
      </c>
      <c r="HTO1383" s="84" t="s">
        <v>236</v>
      </c>
      <c r="HTP1383" s="84">
        <f>SUM(HTP1381)</f>
        <v>1000000</v>
      </c>
      <c r="HTQ1383" s="84">
        <f>SUM(HTQ1381)</f>
        <v>0</v>
      </c>
      <c r="HTR1383" s="84">
        <f>HTQ1383/HTP1383</f>
        <v>0</v>
      </c>
      <c r="HTS1383" s="84">
        <f>SUM(HTS1381)</f>
        <v>1000000</v>
      </c>
      <c r="HTT1383" s="84">
        <v>0</v>
      </c>
      <c r="HTU1383" s="84">
        <v>0</v>
      </c>
      <c r="HTW1383" s="84">
        <f>HTT1383-HTU1383</f>
        <v>0</v>
      </c>
      <c r="HTX1383" s="84">
        <f t="shared" si="422"/>
        <v>1000000</v>
      </c>
      <c r="HUD1383" s="84" t="s">
        <v>235</v>
      </c>
      <c r="HUE1383" s="84" t="s">
        <v>236</v>
      </c>
      <c r="HUF1383" s="84">
        <f>SUM(HUF1381)</f>
        <v>1000000</v>
      </c>
      <c r="HUG1383" s="84">
        <f>SUM(HUG1381)</f>
        <v>0</v>
      </c>
      <c r="HUH1383" s="84">
        <f>HUG1383/HUF1383</f>
        <v>0</v>
      </c>
      <c r="HUI1383" s="84">
        <f>SUM(HUI1381)</f>
        <v>1000000</v>
      </c>
      <c r="HUJ1383" s="84">
        <v>0</v>
      </c>
      <c r="HUK1383" s="84">
        <v>0</v>
      </c>
      <c r="HUM1383" s="84">
        <f>HUJ1383-HUK1383</f>
        <v>0</v>
      </c>
      <c r="HUN1383" s="84">
        <f t="shared" ref="HUN1383:HVD1385" si="423">HUJ1383+HUF1383</f>
        <v>1000000</v>
      </c>
      <c r="HUT1383" s="84" t="s">
        <v>235</v>
      </c>
      <c r="HUU1383" s="84" t="s">
        <v>236</v>
      </c>
      <c r="HUV1383" s="84">
        <f>SUM(HUV1381)</f>
        <v>1000000</v>
      </c>
      <c r="HUW1383" s="84">
        <f>SUM(HUW1381)</f>
        <v>0</v>
      </c>
      <c r="HUX1383" s="84">
        <f>HUW1383/HUV1383</f>
        <v>0</v>
      </c>
      <c r="HUY1383" s="84">
        <f>SUM(HUY1381)</f>
        <v>1000000</v>
      </c>
      <c r="HUZ1383" s="84">
        <v>0</v>
      </c>
      <c r="HVA1383" s="84">
        <v>0</v>
      </c>
      <c r="HVC1383" s="84">
        <f>HUZ1383-HVA1383</f>
        <v>0</v>
      </c>
      <c r="HVD1383" s="84">
        <f t="shared" si="423"/>
        <v>1000000</v>
      </c>
      <c r="HVJ1383" s="84" t="s">
        <v>235</v>
      </c>
      <c r="HVK1383" s="84" t="s">
        <v>236</v>
      </c>
      <c r="HVL1383" s="84">
        <f>SUM(HVL1381)</f>
        <v>1000000</v>
      </c>
      <c r="HVM1383" s="84">
        <f>SUM(HVM1381)</f>
        <v>0</v>
      </c>
      <c r="HVN1383" s="84">
        <f>HVM1383/HVL1383</f>
        <v>0</v>
      </c>
      <c r="HVO1383" s="84">
        <f>SUM(HVO1381)</f>
        <v>1000000</v>
      </c>
      <c r="HVP1383" s="84">
        <v>0</v>
      </c>
      <c r="HVQ1383" s="84">
        <v>0</v>
      </c>
      <c r="HVS1383" s="84">
        <f>HVP1383-HVQ1383</f>
        <v>0</v>
      </c>
      <c r="HVT1383" s="84">
        <f t="shared" ref="HVT1383:HWJ1385" si="424">HVP1383+HVL1383</f>
        <v>1000000</v>
      </c>
      <c r="HVZ1383" s="84" t="s">
        <v>235</v>
      </c>
      <c r="HWA1383" s="84" t="s">
        <v>236</v>
      </c>
      <c r="HWB1383" s="84">
        <f>SUM(HWB1381)</f>
        <v>1000000</v>
      </c>
      <c r="HWC1383" s="84">
        <f>SUM(HWC1381)</f>
        <v>0</v>
      </c>
      <c r="HWD1383" s="84">
        <f>HWC1383/HWB1383</f>
        <v>0</v>
      </c>
      <c r="HWE1383" s="84">
        <f>SUM(HWE1381)</f>
        <v>1000000</v>
      </c>
      <c r="HWF1383" s="84">
        <v>0</v>
      </c>
      <c r="HWG1383" s="84">
        <v>0</v>
      </c>
      <c r="HWI1383" s="84">
        <f>HWF1383-HWG1383</f>
        <v>0</v>
      </c>
      <c r="HWJ1383" s="84">
        <f t="shared" si="424"/>
        <v>1000000</v>
      </c>
      <c r="HWP1383" s="84" t="s">
        <v>235</v>
      </c>
      <c r="HWQ1383" s="84" t="s">
        <v>236</v>
      </c>
      <c r="HWR1383" s="84">
        <f>SUM(HWR1381)</f>
        <v>1000000</v>
      </c>
      <c r="HWS1383" s="84">
        <f>SUM(HWS1381)</f>
        <v>0</v>
      </c>
      <c r="HWT1383" s="84">
        <f>HWS1383/HWR1383</f>
        <v>0</v>
      </c>
      <c r="HWU1383" s="84">
        <f>SUM(HWU1381)</f>
        <v>1000000</v>
      </c>
      <c r="HWV1383" s="84">
        <v>0</v>
      </c>
      <c r="HWW1383" s="84">
        <v>0</v>
      </c>
      <c r="HWY1383" s="84">
        <f>HWV1383-HWW1383</f>
        <v>0</v>
      </c>
      <c r="HWZ1383" s="84">
        <f t="shared" ref="HWZ1383:HXP1385" si="425">HWV1383+HWR1383</f>
        <v>1000000</v>
      </c>
      <c r="HXF1383" s="84" t="s">
        <v>235</v>
      </c>
      <c r="HXG1383" s="84" t="s">
        <v>236</v>
      </c>
      <c r="HXH1383" s="84">
        <f>SUM(HXH1381)</f>
        <v>1000000</v>
      </c>
      <c r="HXI1383" s="84">
        <f>SUM(HXI1381)</f>
        <v>0</v>
      </c>
      <c r="HXJ1383" s="84">
        <f>HXI1383/HXH1383</f>
        <v>0</v>
      </c>
      <c r="HXK1383" s="84">
        <f>SUM(HXK1381)</f>
        <v>1000000</v>
      </c>
      <c r="HXL1383" s="84">
        <v>0</v>
      </c>
      <c r="HXM1383" s="84">
        <v>0</v>
      </c>
      <c r="HXO1383" s="84">
        <f>HXL1383-HXM1383</f>
        <v>0</v>
      </c>
      <c r="HXP1383" s="84">
        <f t="shared" si="425"/>
        <v>1000000</v>
      </c>
      <c r="HXV1383" s="84" t="s">
        <v>235</v>
      </c>
      <c r="HXW1383" s="84" t="s">
        <v>236</v>
      </c>
      <c r="HXX1383" s="84">
        <f>SUM(HXX1381)</f>
        <v>1000000</v>
      </c>
      <c r="HXY1383" s="84">
        <f>SUM(HXY1381)</f>
        <v>0</v>
      </c>
      <c r="HXZ1383" s="84">
        <f>HXY1383/HXX1383</f>
        <v>0</v>
      </c>
      <c r="HYA1383" s="84">
        <f>SUM(HYA1381)</f>
        <v>1000000</v>
      </c>
      <c r="HYB1383" s="84">
        <v>0</v>
      </c>
      <c r="HYC1383" s="84">
        <v>0</v>
      </c>
      <c r="HYE1383" s="84">
        <f>HYB1383-HYC1383</f>
        <v>0</v>
      </c>
      <c r="HYF1383" s="84">
        <f t="shared" ref="HYF1383:HYV1385" si="426">HYB1383+HXX1383</f>
        <v>1000000</v>
      </c>
      <c r="HYL1383" s="84" t="s">
        <v>235</v>
      </c>
      <c r="HYM1383" s="84" t="s">
        <v>236</v>
      </c>
      <c r="HYN1383" s="84">
        <f>SUM(HYN1381)</f>
        <v>1000000</v>
      </c>
      <c r="HYO1383" s="84">
        <f>SUM(HYO1381)</f>
        <v>0</v>
      </c>
      <c r="HYP1383" s="84">
        <f>HYO1383/HYN1383</f>
        <v>0</v>
      </c>
      <c r="HYQ1383" s="84">
        <f>SUM(HYQ1381)</f>
        <v>1000000</v>
      </c>
      <c r="HYR1383" s="84">
        <v>0</v>
      </c>
      <c r="HYS1383" s="84">
        <v>0</v>
      </c>
      <c r="HYU1383" s="84">
        <f>HYR1383-HYS1383</f>
        <v>0</v>
      </c>
      <c r="HYV1383" s="84">
        <f t="shared" si="426"/>
        <v>1000000</v>
      </c>
      <c r="HZB1383" s="84" t="s">
        <v>235</v>
      </c>
      <c r="HZC1383" s="84" t="s">
        <v>236</v>
      </c>
      <c r="HZD1383" s="84">
        <f>SUM(HZD1381)</f>
        <v>1000000</v>
      </c>
      <c r="HZE1383" s="84">
        <f>SUM(HZE1381)</f>
        <v>0</v>
      </c>
      <c r="HZF1383" s="84">
        <f>HZE1383/HZD1383</f>
        <v>0</v>
      </c>
      <c r="HZG1383" s="84">
        <f>SUM(HZG1381)</f>
        <v>1000000</v>
      </c>
      <c r="HZH1383" s="84">
        <v>0</v>
      </c>
      <c r="HZI1383" s="84">
        <v>0</v>
      </c>
      <c r="HZK1383" s="84">
        <f>HZH1383-HZI1383</f>
        <v>0</v>
      </c>
      <c r="HZL1383" s="84">
        <f t="shared" ref="HZL1383:IAB1385" si="427">HZH1383+HZD1383</f>
        <v>1000000</v>
      </c>
      <c r="HZR1383" s="84" t="s">
        <v>235</v>
      </c>
      <c r="HZS1383" s="84" t="s">
        <v>236</v>
      </c>
      <c r="HZT1383" s="84">
        <f>SUM(HZT1381)</f>
        <v>1000000</v>
      </c>
      <c r="HZU1383" s="84">
        <f>SUM(HZU1381)</f>
        <v>0</v>
      </c>
      <c r="HZV1383" s="84">
        <f>HZU1383/HZT1383</f>
        <v>0</v>
      </c>
      <c r="HZW1383" s="84">
        <f>SUM(HZW1381)</f>
        <v>1000000</v>
      </c>
      <c r="HZX1383" s="84">
        <v>0</v>
      </c>
      <c r="HZY1383" s="84">
        <v>0</v>
      </c>
      <c r="IAA1383" s="84">
        <f>HZX1383-HZY1383</f>
        <v>0</v>
      </c>
      <c r="IAB1383" s="84">
        <f t="shared" si="427"/>
        <v>1000000</v>
      </c>
      <c r="IAH1383" s="84" t="s">
        <v>235</v>
      </c>
      <c r="IAI1383" s="84" t="s">
        <v>236</v>
      </c>
      <c r="IAJ1383" s="84">
        <f>SUM(IAJ1381)</f>
        <v>1000000</v>
      </c>
      <c r="IAK1383" s="84">
        <f>SUM(IAK1381)</f>
        <v>0</v>
      </c>
      <c r="IAL1383" s="84">
        <f>IAK1383/IAJ1383</f>
        <v>0</v>
      </c>
      <c r="IAM1383" s="84">
        <f>SUM(IAM1381)</f>
        <v>1000000</v>
      </c>
      <c r="IAN1383" s="84">
        <v>0</v>
      </c>
      <c r="IAO1383" s="84">
        <v>0</v>
      </c>
      <c r="IAQ1383" s="84">
        <f>IAN1383-IAO1383</f>
        <v>0</v>
      </c>
      <c r="IAR1383" s="84">
        <f t="shared" ref="IAR1383:IBH1385" si="428">IAN1383+IAJ1383</f>
        <v>1000000</v>
      </c>
      <c r="IAX1383" s="84" t="s">
        <v>235</v>
      </c>
      <c r="IAY1383" s="84" t="s">
        <v>236</v>
      </c>
      <c r="IAZ1383" s="84">
        <f>SUM(IAZ1381)</f>
        <v>1000000</v>
      </c>
      <c r="IBA1383" s="84">
        <f>SUM(IBA1381)</f>
        <v>0</v>
      </c>
      <c r="IBB1383" s="84">
        <f>IBA1383/IAZ1383</f>
        <v>0</v>
      </c>
      <c r="IBC1383" s="84">
        <f>SUM(IBC1381)</f>
        <v>1000000</v>
      </c>
      <c r="IBD1383" s="84">
        <v>0</v>
      </c>
      <c r="IBE1383" s="84">
        <v>0</v>
      </c>
      <c r="IBG1383" s="84">
        <f>IBD1383-IBE1383</f>
        <v>0</v>
      </c>
      <c r="IBH1383" s="84">
        <f t="shared" si="428"/>
        <v>1000000</v>
      </c>
      <c r="IBN1383" s="84" t="s">
        <v>235</v>
      </c>
      <c r="IBO1383" s="84" t="s">
        <v>236</v>
      </c>
      <c r="IBP1383" s="84">
        <f>SUM(IBP1381)</f>
        <v>1000000</v>
      </c>
      <c r="IBQ1383" s="84">
        <f>SUM(IBQ1381)</f>
        <v>0</v>
      </c>
      <c r="IBR1383" s="84">
        <f>IBQ1383/IBP1383</f>
        <v>0</v>
      </c>
      <c r="IBS1383" s="84">
        <f>SUM(IBS1381)</f>
        <v>1000000</v>
      </c>
      <c r="IBT1383" s="84">
        <v>0</v>
      </c>
      <c r="IBU1383" s="84">
        <v>0</v>
      </c>
      <c r="IBW1383" s="84">
        <f>IBT1383-IBU1383</f>
        <v>0</v>
      </c>
      <c r="IBX1383" s="84">
        <f t="shared" ref="IBX1383:ICN1385" si="429">IBT1383+IBP1383</f>
        <v>1000000</v>
      </c>
      <c r="ICD1383" s="84" t="s">
        <v>235</v>
      </c>
      <c r="ICE1383" s="84" t="s">
        <v>236</v>
      </c>
      <c r="ICF1383" s="84">
        <f>SUM(ICF1381)</f>
        <v>1000000</v>
      </c>
      <c r="ICG1383" s="84">
        <f>SUM(ICG1381)</f>
        <v>0</v>
      </c>
      <c r="ICH1383" s="84">
        <f>ICG1383/ICF1383</f>
        <v>0</v>
      </c>
      <c r="ICI1383" s="84">
        <f>SUM(ICI1381)</f>
        <v>1000000</v>
      </c>
      <c r="ICJ1383" s="84">
        <v>0</v>
      </c>
      <c r="ICK1383" s="84">
        <v>0</v>
      </c>
      <c r="ICM1383" s="84">
        <f>ICJ1383-ICK1383</f>
        <v>0</v>
      </c>
      <c r="ICN1383" s="84">
        <f t="shared" si="429"/>
        <v>1000000</v>
      </c>
      <c r="ICT1383" s="84" t="s">
        <v>235</v>
      </c>
      <c r="ICU1383" s="84" t="s">
        <v>236</v>
      </c>
      <c r="ICV1383" s="84">
        <f>SUM(ICV1381)</f>
        <v>1000000</v>
      </c>
      <c r="ICW1383" s="84">
        <f>SUM(ICW1381)</f>
        <v>0</v>
      </c>
      <c r="ICX1383" s="84">
        <f>ICW1383/ICV1383</f>
        <v>0</v>
      </c>
      <c r="ICY1383" s="84">
        <f>SUM(ICY1381)</f>
        <v>1000000</v>
      </c>
      <c r="ICZ1383" s="84">
        <v>0</v>
      </c>
      <c r="IDA1383" s="84">
        <v>0</v>
      </c>
      <c r="IDC1383" s="84">
        <f>ICZ1383-IDA1383</f>
        <v>0</v>
      </c>
      <c r="IDD1383" s="84">
        <f t="shared" ref="IDD1383:IDT1385" si="430">ICZ1383+ICV1383</f>
        <v>1000000</v>
      </c>
      <c r="IDJ1383" s="84" t="s">
        <v>235</v>
      </c>
      <c r="IDK1383" s="84" t="s">
        <v>236</v>
      </c>
      <c r="IDL1383" s="84">
        <f>SUM(IDL1381)</f>
        <v>1000000</v>
      </c>
      <c r="IDM1383" s="84">
        <f>SUM(IDM1381)</f>
        <v>0</v>
      </c>
      <c r="IDN1383" s="84">
        <f>IDM1383/IDL1383</f>
        <v>0</v>
      </c>
      <c r="IDO1383" s="84">
        <f>SUM(IDO1381)</f>
        <v>1000000</v>
      </c>
      <c r="IDP1383" s="84">
        <v>0</v>
      </c>
      <c r="IDQ1383" s="84">
        <v>0</v>
      </c>
      <c r="IDS1383" s="84">
        <f>IDP1383-IDQ1383</f>
        <v>0</v>
      </c>
      <c r="IDT1383" s="84">
        <f t="shared" si="430"/>
        <v>1000000</v>
      </c>
      <c r="IDZ1383" s="84" t="s">
        <v>235</v>
      </c>
      <c r="IEA1383" s="84" t="s">
        <v>236</v>
      </c>
      <c r="IEB1383" s="84">
        <f>SUM(IEB1381)</f>
        <v>1000000</v>
      </c>
      <c r="IEC1383" s="84">
        <f>SUM(IEC1381)</f>
        <v>0</v>
      </c>
      <c r="IED1383" s="84">
        <f>IEC1383/IEB1383</f>
        <v>0</v>
      </c>
      <c r="IEE1383" s="84">
        <f>SUM(IEE1381)</f>
        <v>1000000</v>
      </c>
      <c r="IEF1383" s="84">
        <v>0</v>
      </c>
      <c r="IEG1383" s="84">
        <v>0</v>
      </c>
      <c r="IEI1383" s="84">
        <f>IEF1383-IEG1383</f>
        <v>0</v>
      </c>
      <c r="IEJ1383" s="84">
        <f t="shared" ref="IEJ1383:IEZ1385" si="431">IEF1383+IEB1383</f>
        <v>1000000</v>
      </c>
      <c r="IEP1383" s="84" t="s">
        <v>235</v>
      </c>
      <c r="IEQ1383" s="84" t="s">
        <v>236</v>
      </c>
      <c r="IER1383" s="84">
        <f>SUM(IER1381)</f>
        <v>1000000</v>
      </c>
      <c r="IES1383" s="84">
        <f>SUM(IES1381)</f>
        <v>0</v>
      </c>
      <c r="IET1383" s="84">
        <f>IES1383/IER1383</f>
        <v>0</v>
      </c>
      <c r="IEU1383" s="84">
        <f>SUM(IEU1381)</f>
        <v>1000000</v>
      </c>
      <c r="IEV1383" s="84">
        <v>0</v>
      </c>
      <c r="IEW1383" s="84">
        <v>0</v>
      </c>
      <c r="IEY1383" s="84">
        <f>IEV1383-IEW1383</f>
        <v>0</v>
      </c>
      <c r="IEZ1383" s="84">
        <f t="shared" si="431"/>
        <v>1000000</v>
      </c>
      <c r="IFF1383" s="84" t="s">
        <v>235</v>
      </c>
      <c r="IFG1383" s="84" t="s">
        <v>236</v>
      </c>
      <c r="IFH1383" s="84">
        <f>SUM(IFH1381)</f>
        <v>1000000</v>
      </c>
      <c r="IFI1383" s="84">
        <f>SUM(IFI1381)</f>
        <v>0</v>
      </c>
      <c r="IFJ1383" s="84">
        <f>IFI1383/IFH1383</f>
        <v>0</v>
      </c>
      <c r="IFK1383" s="84">
        <f>SUM(IFK1381)</f>
        <v>1000000</v>
      </c>
      <c r="IFL1383" s="84">
        <v>0</v>
      </c>
      <c r="IFM1383" s="84">
        <v>0</v>
      </c>
      <c r="IFO1383" s="84">
        <f>IFL1383-IFM1383</f>
        <v>0</v>
      </c>
      <c r="IFP1383" s="84">
        <f t="shared" ref="IFP1383:IGF1385" si="432">IFL1383+IFH1383</f>
        <v>1000000</v>
      </c>
      <c r="IFV1383" s="84" t="s">
        <v>235</v>
      </c>
      <c r="IFW1383" s="84" t="s">
        <v>236</v>
      </c>
      <c r="IFX1383" s="84">
        <f>SUM(IFX1381)</f>
        <v>1000000</v>
      </c>
      <c r="IFY1383" s="84">
        <f>SUM(IFY1381)</f>
        <v>0</v>
      </c>
      <c r="IFZ1383" s="84">
        <f>IFY1383/IFX1383</f>
        <v>0</v>
      </c>
      <c r="IGA1383" s="84">
        <f>SUM(IGA1381)</f>
        <v>1000000</v>
      </c>
      <c r="IGB1383" s="84">
        <v>0</v>
      </c>
      <c r="IGC1383" s="84">
        <v>0</v>
      </c>
      <c r="IGE1383" s="84">
        <f>IGB1383-IGC1383</f>
        <v>0</v>
      </c>
      <c r="IGF1383" s="84">
        <f t="shared" si="432"/>
        <v>1000000</v>
      </c>
      <c r="IGL1383" s="84" t="s">
        <v>235</v>
      </c>
      <c r="IGM1383" s="84" t="s">
        <v>236</v>
      </c>
      <c r="IGN1383" s="84">
        <f>SUM(IGN1381)</f>
        <v>1000000</v>
      </c>
      <c r="IGO1383" s="84">
        <f>SUM(IGO1381)</f>
        <v>0</v>
      </c>
      <c r="IGP1383" s="84">
        <f>IGO1383/IGN1383</f>
        <v>0</v>
      </c>
      <c r="IGQ1383" s="84">
        <f>SUM(IGQ1381)</f>
        <v>1000000</v>
      </c>
      <c r="IGR1383" s="84">
        <v>0</v>
      </c>
      <c r="IGS1383" s="84">
        <v>0</v>
      </c>
      <c r="IGU1383" s="84">
        <f>IGR1383-IGS1383</f>
        <v>0</v>
      </c>
      <c r="IGV1383" s="84">
        <f t="shared" ref="IGV1383:IHL1385" si="433">IGR1383+IGN1383</f>
        <v>1000000</v>
      </c>
      <c r="IHB1383" s="84" t="s">
        <v>235</v>
      </c>
      <c r="IHC1383" s="84" t="s">
        <v>236</v>
      </c>
      <c r="IHD1383" s="84">
        <f>SUM(IHD1381)</f>
        <v>1000000</v>
      </c>
      <c r="IHE1383" s="84">
        <f>SUM(IHE1381)</f>
        <v>0</v>
      </c>
      <c r="IHF1383" s="84">
        <f>IHE1383/IHD1383</f>
        <v>0</v>
      </c>
      <c r="IHG1383" s="84">
        <f>SUM(IHG1381)</f>
        <v>1000000</v>
      </c>
      <c r="IHH1383" s="84">
        <v>0</v>
      </c>
      <c r="IHI1383" s="84">
        <v>0</v>
      </c>
      <c r="IHK1383" s="84">
        <f>IHH1383-IHI1383</f>
        <v>0</v>
      </c>
      <c r="IHL1383" s="84">
        <f t="shared" si="433"/>
        <v>1000000</v>
      </c>
      <c r="IHR1383" s="84" t="s">
        <v>235</v>
      </c>
      <c r="IHS1383" s="84" t="s">
        <v>236</v>
      </c>
      <c r="IHT1383" s="84">
        <f>SUM(IHT1381)</f>
        <v>1000000</v>
      </c>
      <c r="IHU1383" s="84">
        <f>SUM(IHU1381)</f>
        <v>0</v>
      </c>
      <c r="IHV1383" s="84">
        <f>IHU1383/IHT1383</f>
        <v>0</v>
      </c>
      <c r="IHW1383" s="84">
        <f>SUM(IHW1381)</f>
        <v>1000000</v>
      </c>
      <c r="IHX1383" s="84">
        <v>0</v>
      </c>
      <c r="IHY1383" s="84">
        <v>0</v>
      </c>
      <c r="IIA1383" s="84">
        <f>IHX1383-IHY1383</f>
        <v>0</v>
      </c>
      <c r="IIB1383" s="84">
        <f t="shared" ref="IIB1383:IIR1385" si="434">IHX1383+IHT1383</f>
        <v>1000000</v>
      </c>
      <c r="IIH1383" s="84" t="s">
        <v>235</v>
      </c>
      <c r="III1383" s="84" t="s">
        <v>236</v>
      </c>
      <c r="IIJ1383" s="84">
        <f>SUM(IIJ1381)</f>
        <v>1000000</v>
      </c>
      <c r="IIK1383" s="84">
        <f>SUM(IIK1381)</f>
        <v>0</v>
      </c>
      <c r="IIL1383" s="84">
        <f>IIK1383/IIJ1383</f>
        <v>0</v>
      </c>
      <c r="IIM1383" s="84">
        <f>SUM(IIM1381)</f>
        <v>1000000</v>
      </c>
      <c r="IIN1383" s="84">
        <v>0</v>
      </c>
      <c r="IIO1383" s="84">
        <v>0</v>
      </c>
      <c r="IIQ1383" s="84">
        <f>IIN1383-IIO1383</f>
        <v>0</v>
      </c>
      <c r="IIR1383" s="84">
        <f t="shared" si="434"/>
        <v>1000000</v>
      </c>
      <c r="IIX1383" s="84" t="s">
        <v>235</v>
      </c>
      <c r="IIY1383" s="84" t="s">
        <v>236</v>
      </c>
      <c r="IIZ1383" s="84">
        <f>SUM(IIZ1381)</f>
        <v>1000000</v>
      </c>
      <c r="IJA1383" s="84">
        <f>SUM(IJA1381)</f>
        <v>0</v>
      </c>
      <c r="IJB1383" s="84">
        <f>IJA1383/IIZ1383</f>
        <v>0</v>
      </c>
      <c r="IJC1383" s="84">
        <f>SUM(IJC1381)</f>
        <v>1000000</v>
      </c>
      <c r="IJD1383" s="84">
        <v>0</v>
      </c>
      <c r="IJE1383" s="84">
        <v>0</v>
      </c>
      <c r="IJG1383" s="84">
        <f>IJD1383-IJE1383</f>
        <v>0</v>
      </c>
      <c r="IJH1383" s="84">
        <f t="shared" ref="IJH1383:IJX1385" si="435">IJD1383+IIZ1383</f>
        <v>1000000</v>
      </c>
      <c r="IJN1383" s="84" t="s">
        <v>235</v>
      </c>
      <c r="IJO1383" s="84" t="s">
        <v>236</v>
      </c>
      <c r="IJP1383" s="84">
        <f>SUM(IJP1381)</f>
        <v>1000000</v>
      </c>
      <c r="IJQ1383" s="84">
        <f>SUM(IJQ1381)</f>
        <v>0</v>
      </c>
      <c r="IJR1383" s="84">
        <f>IJQ1383/IJP1383</f>
        <v>0</v>
      </c>
      <c r="IJS1383" s="84">
        <f>SUM(IJS1381)</f>
        <v>1000000</v>
      </c>
      <c r="IJT1383" s="84">
        <v>0</v>
      </c>
      <c r="IJU1383" s="84">
        <v>0</v>
      </c>
      <c r="IJW1383" s="84">
        <f>IJT1383-IJU1383</f>
        <v>0</v>
      </c>
      <c r="IJX1383" s="84">
        <f t="shared" si="435"/>
        <v>1000000</v>
      </c>
      <c r="IKD1383" s="84" t="s">
        <v>235</v>
      </c>
      <c r="IKE1383" s="84" t="s">
        <v>236</v>
      </c>
      <c r="IKF1383" s="84">
        <f>SUM(IKF1381)</f>
        <v>1000000</v>
      </c>
      <c r="IKG1383" s="84">
        <f>SUM(IKG1381)</f>
        <v>0</v>
      </c>
      <c r="IKH1383" s="84">
        <f>IKG1383/IKF1383</f>
        <v>0</v>
      </c>
      <c r="IKI1383" s="84">
        <f>SUM(IKI1381)</f>
        <v>1000000</v>
      </c>
      <c r="IKJ1383" s="84">
        <v>0</v>
      </c>
      <c r="IKK1383" s="84">
        <v>0</v>
      </c>
      <c r="IKM1383" s="84">
        <f>IKJ1383-IKK1383</f>
        <v>0</v>
      </c>
      <c r="IKN1383" s="84">
        <f t="shared" ref="IKN1383:ILD1385" si="436">IKJ1383+IKF1383</f>
        <v>1000000</v>
      </c>
      <c r="IKT1383" s="84" t="s">
        <v>235</v>
      </c>
      <c r="IKU1383" s="84" t="s">
        <v>236</v>
      </c>
      <c r="IKV1383" s="84">
        <f>SUM(IKV1381)</f>
        <v>1000000</v>
      </c>
      <c r="IKW1383" s="84">
        <f>SUM(IKW1381)</f>
        <v>0</v>
      </c>
      <c r="IKX1383" s="84">
        <f>IKW1383/IKV1383</f>
        <v>0</v>
      </c>
      <c r="IKY1383" s="84">
        <f>SUM(IKY1381)</f>
        <v>1000000</v>
      </c>
      <c r="IKZ1383" s="84">
        <v>0</v>
      </c>
      <c r="ILA1383" s="84">
        <v>0</v>
      </c>
      <c r="ILC1383" s="84">
        <f>IKZ1383-ILA1383</f>
        <v>0</v>
      </c>
      <c r="ILD1383" s="84">
        <f t="shared" si="436"/>
        <v>1000000</v>
      </c>
      <c r="ILJ1383" s="84" t="s">
        <v>235</v>
      </c>
      <c r="ILK1383" s="84" t="s">
        <v>236</v>
      </c>
      <c r="ILL1383" s="84">
        <f>SUM(ILL1381)</f>
        <v>1000000</v>
      </c>
      <c r="ILM1383" s="84">
        <f>SUM(ILM1381)</f>
        <v>0</v>
      </c>
      <c r="ILN1383" s="84">
        <f>ILM1383/ILL1383</f>
        <v>0</v>
      </c>
      <c r="ILO1383" s="84">
        <f>SUM(ILO1381)</f>
        <v>1000000</v>
      </c>
      <c r="ILP1383" s="84">
        <v>0</v>
      </c>
      <c r="ILQ1383" s="84">
        <v>0</v>
      </c>
      <c r="ILS1383" s="84">
        <f>ILP1383-ILQ1383</f>
        <v>0</v>
      </c>
      <c r="ILT1383" s="84">
        <f t="shared" ref="ILT1383:IMJ1385" si="437">ILP1383+ILL1383</f>
        <v>1000000</v>
      </c>
      <c r="ILZ1383" s="84" t="s">
        <v>235</v>
      </c>
      <c r="IMA1383" s="84" t="s">
        <v>236</v>
      </c>
      <c r="IMB1383" s="84">
        <f>SUM(IMB1381)</f>
        <v>1000000</v>
      </c>
      <c r="IMC1383" s="84">
        <f>SUM(IMC1381)</f>
        <v>0</v>
      </c>
      <c r="IMD1383" s="84">
        <f>IMC1383/IMB1383</f>
        <v>0</v>
      </c>
      <c r="IME1383" s="84">
        <f>SUM(IME1381)</f>
        <v>1000000</v>
      </c>
      <c r="IMF1383" s="84">
        <v>0</v>
      </c>
      <c r="IMG1383" s="84">
        <v>0</v>
      </c>
      <c r="IMI1383" s="84">
        <f>IMF1383-IMG1383</f>
        <v>0</v>
      </c>
      <c r="IMJ1383" s="84">
        <f t="shared" si="437"/>
        <v>1000000</v>
      </c>
      <c r="IMP1383" s="84" t="s">
        <v>235</v>
      </c>
      <c r="IMQ1383" s="84" t="s">
        <v>236</v>
      </c>
      <c r="IMR1383" s="84">
        <f>SUM(IMR1381)</f>
        <v>1000000</v>
      </c>
      <c r="IMS1383" s="84">
        <f>SUM(IMS1381)</f>
        <v>0</v>
      </c>
      <c r="IMT1383" s="84">
        <f>IMS1383/IMR1383</f>
        <v>0</v>
      </c>
      <c r="IMU1383" s="84">
        <f>SUM(IMU1381)</f>
        <v>1000000</v>
      </c>
      <c r="IMV1383" s="84">
        <v>0</v>
      </c>
      <c r="IMW1383" s="84">
        <v>0</v>
      </c>
      <c r="IMY1383" s="84">
        <f>IMV1383-IMW1383</f>
        <v>0</v>
      </c>
      <c r="IMZ1383" s="84">
        <f t="shared" ref="IMZ1383:INP1385" si="438">IMV1383+IMR1383</f>
        <v>1000000</v>
      </c>
      <c r="INF1383" s="84" t="s">
        <v>235</v>
      </c>
      <c r="ING1383" s="84" t="s">
        <v>236</v>
      </c>
      <c r="INH1383" s="84">
        <f>SUM(INH1381)</f>
        <v>1000000</v>
      </c>
      <c r="INI1383" s="84">
        <f>SUM(INI1381)</f>
        <v>0</v>
      </c>
      <c r="INJ1383" s="84">
        <f>INI1383/INH1383</f>
        <v>0</v>
      </c>
      <c r="INK1383" s="84">
        <f>SUM(INK1381)</f>
        <v>1000000</v>
      </c>
      <c r="INL1383" s="84">
        <v>0</v>
      </c>
      <c r="INM1383" s="84">
        <v>0</v>
      </c>
      <c r="INO1383" s="84">
        <f>INL1383-INM1383</f>
        <v>0</v>
      </c>
      <c r="INP1383" s="84">
        <f t="shared" si="438"/>
        <v>1000000</v>
      </c>
      <c r="INV1383" s="84" t="s">
        <v>235</v>
      </c>
      <c r="INW1383" s="84" t="s">
        <v>236</v>
      </c>
      <c r="INX1383" s="84">
        <f>SUM(INX1381)</f>
        <v>1000000</v>
      </c>
      <c r="INY1383" s="84">
        <f>SUM(INY1381)</f>
        <v>0</v>
      </c>
      <c r="INZ1383" s="84">
        <f>INY1383/INX1383</f>
        <v>0</v>
      </c>
      <c r="IOA1383" s="84">
        <f>SUM(IOA1381)</f>
        <v>1000000</v>
      </c>
      <c r="IOB1383" s="84">
        <v>0</v>
      </c>
      <c r="IOC1383" s="84">
        <v>0</v>
      </c>
      <c r="IOE1383" s="84">
        <f>IOB1383-IOC1383</f>
        <v>0</v>
      </c>
      <c r="IOF1383" s="84">
        <f t="shared" ref="IOF1383:IOV1385" si="439">IOB1383+INX1383</f>
        <v>1000000</v>
      </c>
      <c r="IOL1383" s="84" t="s">
        <v>235</v>
      </c>
      <c r="IOM1383" s="84" t="s">
        <v>236</v>
      </c>
      <c r="ION1383" s="84">
        <f>SUM(ION1381)</f>
        <v>1000000</v>
      </c>
      <c r="IOO1383" s="84">
        <f>SUM(IOO1381)</f>
        <v>0</v>
      </c>
      <c r="IOP1383" s="84">
        <f>IOO1383/ION1383</f>
        <v>0</v>
      </c>
      <c r="IOQ1383" s="84">
        <f>SUM(IOQ1381)</f>
        <v>1000000</v>
      </c>
      <c r="IOR1383" s="84">
        <v>0</v>
      </c>
      <c r="IOS1383" s="84">
        <v>0</v>
      </c>
      <c r="IOU1383" s="84">
        <f>IOR1383-IOS1383</f>
        <v>0</v>
      </c>
      <c r="IOV1383" s="84">
        <f t="shared" si="439"/>
        <v>1000000</v>
      </c>
      <c r="IPB1383" s="84" t="s">
        <v>235</v>
      </c>
      <c r="IPC1383" s="84" t="s">
        <v>236</v>
      </c>
      <c r="IPD1383" s="84">
        <f>SUM(IPD1381)</f>
        <v>1000000</v>
      </c>
      <c r="IPE1383" s="84">
        <f>SUM(IPE1381)</f>
        <v>0</v>
      </c>
      <c r="IPF1383" s="84">
        <f>IPE1383/IPD1383</f>
        <v>0</v>
      </c>
      <c r="IPG1383" s="84">
        <f>SUM(IPG1381)</f>
        <v>1000000</v>
      </c>
      <c r="IPH1383" s="84">
        <v>0</v>
      </c>
      <c r="IPI1383" s="84">
        <v>0</v>
      </c>
      <c r="IPK1383" s="84">
        <f>IPH1383-IPI1383</f>
        <v>0</v>
      </c>
      <c r="IPL1383" s="84">
        <f t="shared" ref="IPL1383:IQB1385" si="440">IPH1383+IPD1383</f>
        <v>1000000</v>
      </c>
      <c r="IPR1383" s="84" t="s">
        <v>235</v>
      </c>
      <c r="IPS1383" s="84" t="s">
        <v>236</v>
      </c>
      <c r="IPT1383" s="84">
        <f>SUM(IPT1381)</f>
        <v>1000000</v>
      </c>
      <c r="IPU1383" s="84">
        <f>SUM(IPU1381)</f>
        <v>0</v>
      </c>
      <c r="IPV1383" s="84">
        <f>IPU1383/IPT1383</f>
        <v>0</v>
      </c>
      <c r="IPW1383" s="84">
        <f>SUM(IPW1381)</f>
        <v>1000000</v>
      </c>
      <c r="IPX1383" s="84">
        <v>0</v>
      </c>
      <c r="IPY1383" s="84">
        <v>0</v>
      </c>
      <c r="IQA1383" s="84">
        <f>IPX1383-IPY1383</f>
        <v>0</v>
      </c>
      <c r="IQB1383" s="84">
        <f t="shared" si="440"/>
        <v>1000000</v>
      </c>
      <c r="IQH1383" s="84" t="s">
        <v>235</v>
      </c>
      <c r="IQI1383" s="84" t="s">
        <v>236</v>
      </c>
      <c r="IQJ1383" s="84">
        <f>SUM(IQJ1381)</f>
        <v>1000000</v>
      </c>
      <c r="IQK1383" s="84">
        <f>SUM(IQK1381)</f>
        <v>0</v>
      </c>
      <c r="IQL1383" s="84">
        <f>IQK1383/IQJ1383</f>
        <v>0</v>
      </c>
      <c r="IQM1383" s="84">
        <f>SUM(IQM1381)</f>
        <v>1000000</v>
      </c>
      <c r="IQN1383" s="84">
        <v>0</v>
      </c>
      <c r="IQO1383" s="84">
        <v>0</v>
      </c>
      <c r="IQQ1383" s="84">
        <f>IQN1383-IQO1383</f>
        <v>0</v>
      </c>
      <c r="IQR1383" s="84">
        <f t="shared" ref="IQR1383:IRH1385" si="441">IQN1383+IQJ1383</f>
        <v>1000000</v>
      </c>
      <c r="IQX1383" s="84" t="s">
        <v>235</v>
      </c>
      <c r="IQY1383" s="84" t="s">
        <v>236</v>
      </c>
      <c r="IQZ1383" s="84">
        <f>SUM(IQZ1381)</f>
        <v>1000000</v>
      </c>
      <c r="IRA1383" s="84">
        <f>SUM(IRA1381)</f>
        <v>0</v>
      </c>
      <c r="IRB1383" s="84">
        <f>IRA1383/IQZ1383</f>
        <v>0</v>
      </c>
      <c r="IRC1383" s="84">
        <f>SUM(IRC1381)</f>
        <v>1000000</v>
      </c>
      <c r="IRD1383" s="84">
        <v>0</v>
      </c>
      <c r="IRE1383" s="84">
        <v>0</v>
      </c>
      <c r="IRG1383" s="84">
        <f>IRD1383-IRE1383</f>
        <v>0</v>
      </c>
      <c r="IRH1383" s="84">
        <f t="shared" si="441"/>
        <v>1000000</v>
      </c>
      <c r="IRN1383" s="84" t="s">
        <v>235</v>
      </c>
      <c r="IRO1383" s="84" t="s">
        <v>236</v>
      </c>
      <c r="IRP1383" s="84">
        <f>SUM(IRP1381)</f>
        <v>1000000</v>
      </c>
      <c r="IRQ1383" s="84">
        <f>SUM(IRQ1381)</f>
        <v>0</v>
      </c>
      <c r="IRR1383" s="84">
        <f>IRQ1383/IRP1383</f>
        <v>0</v>
      </c>
      <c r="IRS1383" s="84">
        <f>SUM(IRS1381)</f>
        <v>1000000</v>
      </c>
      <c r="IRT1383" s="84">
        <v>0</v>
      </c>
      <c r="IRU1383" s="84">
        <v>0</v>
      </c>
      <c r="IRW1383" s="84">
        <f>IRT1383-IRU1383</f>
        <v>0</v>
      </c>
      <c r="IRX1383" s="84">
        <f t="shared" ref="IRX1383:ISN1385" si="442">IRT1383+IRP1383</f>
        <v>1000000</v>
      </c>
      <c r="ISD1383" s="84" t="s">
        <v>235</v>
      </c>
      <c r="ISE1383" s="84" t="s">
        <v>236</v>
      </c>
      <c r="ISF1383" s="84">
        <f>SUM(ISF1381)</f>
        <v>1000000</v>
      </c>
      <c r="ISG1383" s="84">
        <f>SUM(ISG1381)</f>
        <v>0</v>
      </c>
      <c r="ISH1383" s="84">
        <f>ISG1383/ISF1383</f>
        <v>0</v>
      </c>
      <c r="ISI1383" s="84">
        <f>SUM(ISI1381)</f>
        <v>1000000</v>
      </c>
      <c r="ISJ1383" s="84">
        <v>0</v>
      </c>
      <c r="ISK1383" s="84">
        <v>0</v>
      </c>
      <c r="ISM1383" s="84">
        <f>ISJ1383-ISK1383</f>
        <v>0</v>
      </c>
      <c r="ISN1383" s="84">
        <f t="shared" si="442"/>
        <v>1000000</v>
      </c>
      <c r="IST1383" s="84" t="s">
        <v>235</v>
      </c>
      <c r="ISU1383" s="84" t="s">
        <v>236</v>
      </c>
      <c r="ISV1383" s="84">
        <f>SUM(ISV1381)</f>
        <v>1000000</v>
      </c>
      <c r="ISW1383" s="84">
        <f>SUM(ISW1381)</f>
        <v>0</v>
      </c>
      <c r="ISX1383" s="84">
        <f>ISW1383/ISV1383</f>
        <v>0</v>
      </c>
      <c r="ISY1383" s="84">
        <f>SUM(ISY1381)</f>
        <v>1000000</v>
      </c>
      <c r="ISZ1383" s="84">
        <v>0</v>
      </c>
      <c r="ITA1383" s="84">
        <v>0</v>
      </c>
      <c r="ITC1383" s="84">
        <f>ISZ1383-ITA1383</f>
        <v>0</v>
      </c>
      <c r="ITD1383" s="84">
        <f t="shared" ref="ITD1383:ITT1385" si="443">ISZ1383+ISV1383</f>
        <v>1000000</v>
      </c>
      <c r="ITJ1383" s="84" t="s">
        <v>235</v>
      </c>
      <c r="ITK1383" s="84" t="s">
        <v>236</v>
      </c>
      <c r="ITL1383" s="84">
        <f>SUM(ITL1381)</f>
        <v>1000000</v>
      </c>
      <c r="ITM1383" s="84">
        <f>SUM(ITM1381)</f>
        <v>0</v>
      </c>
      <c r="ITN1383" s="84">
        <f>ITM1383/ITL1383</f>
        <v>0</v>
      </c>
      <c r="ITO1383" s="84">
        <f>SUM(ITO1381)</f>
        <v>1000000</v>
      </c>
      <c r="ITP1383" s="84">
        <v>0</v>
      </c>
      <c r="ITQ1383" s="84">
        <v>0</v>
      </c>
      <c r="ITS1383" s="84">
        <f>ITP1383-ITQ1383</f>
        <v>0</v>
      </c>
      <c r="ITT1383" s="84">
        <f t="shared" si="443"/>
        <v>1000000</v>
      </c>
      <c r="ITZ1383" s="84" t="s">
        <v>235</v>
      </c>
      <c r="IUA1383" s="84" t="s">
        <v>236</v>
      </c>
      <c r="IUB1383" s="84">
        <f>SUM(IUB1381)</f>
        <v>1000000</v>
      </c>
      <c r="IUC1383" s="84">
        <f>SUM(IUC1381)</f>
        <v>0</v>
      </c>
      <c r="IUD1383" s="84">
        <f>IUC1383/IUB1383</f>
        <v>0</v>
      </c>
      <c r="IUE1383" s="84">
        <f>SUM(IUE1381)</f>
        <v>1000000</v>
      </c>
      <c r="IUF1383" s="84">
        <v>0</v>
      </c>
      <c r="IUG1383" s="84">
        <v>0</v>
      </c>
      <c r="IUI1383" s="84">
        <f>IUF1383-IUG1383</f>
        <v>0</v>
      </c>
      <c r="IUJ1383" s="84">
        <f t="shared" ref="IUJ1383:IUZ1385" si="444">IUF1383+IUB1383</f>
        <v>1000000</v>
      </c>
      <c r="IUP1383" s="84" t="s">
        <v>235</v>
      </c>
      <c r="IUQ1383" s="84" t="s">
        <v>236</v>
      </c>
      <c r="IUR1383" s="84">
        <f>SUM(IUR1381)</f>
        <v>1000000</v>
      </c>
      <c r="IUS1383" s="84">
        <f>SUM(IUS1381)</f>
        <v>0</v>
      </c>
      <c r="IUT1383" s="84">
        <f>IUS1383/IUR1383</f>
        <v>0</v>
      </c>
      <c r="IUU1383" s="84">
        <f>SUM(IUU1381)</f>
        <v>1000000</v>
      </c>
      <c r="IUV1383" s="84">
        <v>0</v>
      </c>
      <c r="IUW1383" s="84">
        <v>0</v>
      </c>
      <c r="IUY1383" s="84">
        <f>IUV1383-IUW1383</f>
        <v>0</v>
      </c>
      <c r="IUZ1383" s="84">
        <f t="shared" si="444"/>
        <v>1000000</v>
      </c>
      <c r="IVF1383" s="84" t="s">
        <v>235</v>
      </c>
      <c r="IVG1383" s="84" t="s">
        <v>236</v>
      </c>
      <c r="IVH1383" s="84">
        <f>SUM(IVH1381)</f>
        <v>1000000</v>
      </c>
      <c r="IVI1383" s="84">
        <f>SUM(IVI1381)</f>
        <v>0</v>
      </c>
      <c r="IVJ1383" s="84">
        <f>IVI1383/IVH1383</f>
        <v>0</v>
      </c>
      <c r="IVK1383" s="84">
        <f>SUM(IVK1381)</f>
        <v>1000000</v>
      </c>
      <c r="IVL1383" s="84">
        <v>0</v>
      </c>
      <c r="IVM1383" s="84">
        <v>0</v>
      </c>
      <c r="IVO1383" s="84">
        <f>IVL1383-IVM1383</f>
        <v>0</v>
      </c>
      <c r="IVP1383" s="84">
        <f t="shared" ref="IVP1383:IWF1385" si="445">IVL1383+IVH1383</f>
        <v>1000000</v>
      </c>
      <c r="IVV1383" s="84" t="s">
        <v>235</v>
      </c>
      <c r="IVW1383" s="84" t="s">
        <v>236</v>
      </c>
      <c r="IVX1383" s="84">
        <f>SUM(IVX1381)</f>
        <v>1000000</v>
      </c>
      <c r="IVY1383" s="84">
        <f>SUM(IVY1381)</f>
        <v>0</v>
      </c>
      <c r="IVZ1383" s="84">
        <f>IVY1383/IVX1383</f>
        <v>0</v>
      </c>
      <c r="IWA1383" s="84">
        <f>SUM(IWA1381)</f>
        <v>1000000</v>
      </c>
      <c r="IWB1383" s="84">
        <v>0</v>
      </c>
      <c r="IWC1383" s="84">
        <v>0</v>
      </c>
      <c r="IWE1383" s="84">
        <f>IWB1383-IWC1383</f>
        <v>0</v>
      </c>
      <c r="IWF1383" s="84">
        <f t="shared" si="445"/>
        <v>1000000</v>
      </c>
      <c r="IWL1383" s="84" t="s">
        <v>235</v>
      </c>
      <c r="IWM1383" s="84" t="s">
        <v>236</v>
      </c>
      <c r="IWN1383" s="84">
        <f>SUM(IWN1381)</f>
        <v>1000000</v>
      </c>
      <c r="IWO1383" s="84">
        <f>SUM(IWO1381)</f>
        <v>0</v>
      </c>
      <c r="IWP1383" s="84">
        <f>IWO1383/IWN1383</f>
        <v>0</v>
      </c>
      <c r="IWQ1383" s="84">
        <f>SUM(IWQ1381)</f>
        <v>1000000</v>
      </c>
      <c r="IWR1383" s="84">
        <v>0</v>
      </c>
      <c r="IWS1383" s="84">
        <v>0</v>
      </c>
      <c r="IWU1383" s="84">
        <f>IWR1383-IWS1383</f>
        <v>0</v>
      </c>
      <c r="IWV1383" s="84">
        <f t="shared" ref="IWV1383:IXL1385" si="446">IWR1383+IWN1383</f>
        <v>1000000</v>
      </c>
      <c r="IXB1383" s="84" t="s">
        <v>235</v>
      </c>
      <c r="IXC1383" s="84" t="s">
        <v>236</v>
      </c>
      <c r="IXD1383" s="84">
        <f>SUM(IXD1381)</f>
        <v>1000000</v>
      </c>
      <c r="IXE1383" s="84">
        <f>SUM(IXE1381)</f>
        <v>0</v>
      </c>
      <c r="IXF1383" s="84">
        <f>IXE1383/IXD1383</f>
        <v>0</v>
      </c>
      <c r="IXG1383" s="84">
        <f>SUM(IXG1381)</f>
        <v>1000000</v>
      </c>
      <c r="IXH1383" s="84">
        <v>0</v>
      </c>
      <c r="IXI1383" s="84">
        <v>0</v>
      </c>
      <c r="IXK1383" s="84">
        <f>IXH1383-IXI1383</f>
        <v>0</v>
      </c>
      <c r="IXL1383" s="84">
        <f t="shared" si="446"/>
        <v>1000000</v>
      </c>
      <c r="IXR1383" s="84" t="s">
        <v>235</v>
      </c>
      <c r="IXS1383" s="84" t="s">
        <v>236</v>
      </c>
      <c r="IXT1383" s="84">
        <f>SUM(IXT1381)</f>
        <v>1000000</v>
      </c>
      <c r="IXU1383" s="84">
        <f>SUM(IXU1381)</f>
        <v>0</v>
      </c>
      <c r="IXV1383" s="84">
        <f>IXU1383/IXT1383</f>
        <v>0</v>
      </c>
      <c r="IXW1383" s="84">
        <f>SUM(IXW1381)</f>
        <v>1000000</v>
      </c>
      <c r="IXX1383" s="84">
        <v>0</v>
      </c>
      <c r="IXY1383" s="84">
        <v>0</v>
      </c>
      <c r="IYA1383" s="84">
        <f>IXX1383-IXY1383</f>
        <v>0</v>
      </c>
      <c r="IYB1383" s="84">
        <f t="shared" ref="IYB1383:IYR1385" si="447">IXX1383+IXT1383</f>
        <v>1000000</v>
      </c>
      <c r="IYH1383" s="84" t="s">
        <v>235</v>
      </c>
      <c r="IYI1383" s="84" t="s">
        <v>236</v>
      </c>
      <c r="IYJ1383" s="84">
        <f>SUM(IYJ1381)</f>
        <v>1000000</v>
      </c>
      <c r="IYK1383" s="84">
        <f>SUM(IYK1381)</f>
        <v>0</v>
      </c>
      <c r="IYL1383" s="84">
        <f>IYK1383/IYJ1383</f>
        <v>0</v>
      </c>
      <c r="IYM1383" s="84">
        <f>SUM(IYM1381)</f>
        <v>1000000</v>
      </c>
      <c r="IYN1383" s="84">
        <v>0</v>
      </c>
      <c r="IYO1383" s="84">
        <v>0</v>
      </c>
      <c r="IYQ1383" s="84">
        <f>IYN1383-IYO1383</f>
        <v>0</v>
      </c>
      <c r="IYR1383" s="84">
        <f t="shared" si="447"/>
        <v>1000000</v>
      </c>
      <c r="IYX1383" s="84" t="s">
        <v>235</v>
      </c>
      <c r="IYY1383" s="84" t="s">
        <v>236</v>
      </c>
      <c r="IYZ1383" s="84">
        <f>SUM(IYZ1381)</f>
        <v>1000000</v>
      </c>
      <c r="IZA1383" s="84">
        <f>SUM(IZA1381)</f>
        <v>0</v>
      </c>
      <c r="IZB1383" s="84">
        <f>IZA1383/IYZ1383</f>
        <v>0</v>
      </c>
      <c r="IZC1383" s="84">
        <f>SUM(IZC1381)</f>
        <v>1000000</v>
      </c>
      <c r="IZD1383" s="84">
        <v>0</v>
      </c>
      <c r="IZE1383" s="84">
        <v>0</v>
      </c>
      <c r="IZG1383" s="84">
        <f>IZD1383-IZE1383</f>
        <v>0</v>
      </c>
      <c r="IZH1383" s="84">
        <f t="shared" ref="IZH1383:IZX1385" si="448">IZD1383+IYZ1383</f>
        <v>1000000</v>
      </c>
      <c r="IZN1383" s="84" t="s">
        <v>235</v>
      </c>
      <c r="IZO1383" s="84" t="s">
        <v>236</v>
      </c>
      <c r="IZP1383" s="84">
        <f>SUM(IZP1381)</f>
        <v>1000000</v>
      </c>
      <c r="IZQ1383" s="84">
        <f>SUM(IZQ1381)</f>
        <v>0</v>
      </c>
      <c r="IZR1383" s="84">
        <f>IZQ1383/IZP1383</f>
        <v>0</v>
      </c>
      <c r="IZS1383" s="84">
        <f>SUM(IZS1381)</f>
        <v>1000000</v>
      </c>
      <c r="IZT1383" s="84">
        <v>0</v>
      </c>
      <c r="IZU1383" s="84">
        <v>0</v>
      </c>
      <c r="IZW1383" s="84">
        <f>IZT1383-IZU1383</f>
        <v>0</v>
      </c>
      <c r="IZX1383" s="84">
        <f t="shared" si="448"/>
        <v>1000000</v>
      </c>
      <c r="JAD1383" s="84" t="s">
        <v>235</v>
      </c>
      <c r="JAE1383" s="84" t="s">
        <v>236</v>
      </c>
      <c r="JAF1383" s="84">
        <f>SUM(JAF1381)</f>
        <v>1000000</v>
      </c>
      <c r="JAG1383" s="84">
        <f>SUM(JAG1381)</f>
        <v>0</v>
      </c>
      <c r="JAH1383" s="84">
        <f>JAG1383/JAF1383</f>
        <v>0</v>
      </c>
      <c r="JAI1383" s="84">
        <f>SUM(JAI1381)</f>
        <v>1000000</v>
      </c>
      <c r="JAJ1383" s="84">
        <v>0</v>
      </c>
      <c r="JAK1383" s="84">
        <v>0</v>
      </c>
      <c r="JAM1383" s="84">
        <f>JAJ1383-JAK1383</f>
        <v>0</v>
      </c>
      <c r="JAN1383" s="84">
        <f t="shared" ref="JAN1383:JBD1385" si="449">JAJ1383+JAF1383</f>
        <v>1000000</v>
      </c>
      <c r="JAT1383" s="84" t="s">
        <v>235</v>
      </c>
      <c r="JAU1383" s="84" t="s">
        <v>236</v>
      </c>
      <c r="JAV1383" s="84">
        <f>SUM(JAV1381)</f>
        <v>1000000</v>
      </c>
      <c r="JAW1383" s="84">
        <f>SUM(JAW1381)</f>
        <v>0</v>
      </c>
      <c r="JAX1383" s="84">
        <f>JAW1383/JAV1383</f>
        <v>0</v>
      </c>
      <c r="JAY1383" s="84">
        <f>SUM(JAY1381)</f>
        <v>1000000</v>
      </c>
      <c r="JAZ1383" s="84">
        <v>0</v>
      </c>
      <c r="JBA1383" s="84">
        <v>0</v>
      </c>
      <c r="JBC1383" s="84">
        <f>JAZ1383-JBA1383</f>
        <v>0</v>
      </c>
      <c r="JBD1383" s="84">
        <f t="shared" si="449"/>
        <v>1000000</v>
      </c>
      <c r="JBJ1383" s="84" t="s">
        <v>235</v>
      </c>
      <c r="JBK1383" s="84" t="s">
        <v>236</v>
      </c>
      <c r="JBL1383" s="84">
        <f>SUM(JBL1381)</f>
        <v>1000000</v>
      </c>
      <c r="JBM1383" s="84">
        <f>SUM(JBM1381)</f>
        <v>0</v>
      </c>
      <c r="JBN1383" s="84">
        <f>JBM1383/JBL1383</f>
        <v>0</v>
      </c>
      <c r="JBO1383" s="84">
        <f>SUM(JBO1381)</f>
        <v>1000000</v>
      </c>
      <c r="JBP1383" s="84">
        <v>0</v>
      </c>
      <c r="JBQ1383" s="84">
        <v>0</v>
      </c>
      <c r="JBS1383" s="84">
        <f>JBP1383-JBQ1383</f>
        <v>0</v>
      </c>
      <c r="JBT1383" s="84">
        <f t="shared" ref="JBT1383:JCJ1385" si="450">JBP1383+JBL1383</f>
        <v>1000000</v>
      </c>
      <c r="JBZ1383" s="84" t="s">
        <v>235</v>
      </c>
      <c r="JCA1383" s="84" t="s">
        <v>236</v>
      </c>
      <c r="JCB1383" s="84">
        <f>SUM(JCB1381)</f>
        <v>1000000</v>
      </c>
      <c r="JCC1383" s="84">
        <f>SUM(JCC1381)</f>
        <v>0</v>
      </c>
      <c r="JCD1383" s="84">
        <f>JCC1383/JCB1383</f>
        <v>0</v>
      </c>
      <c r="JCE1383" s="84">
        <f>SUM(JCE1381)</f>
        <v>1000000</v>
      </c>
      <c r="JCF1383" s="84">
        <v>0</v>
      </c>
      <c r="JCG1383" s="84">
        <v>0</v>
      </c>
      <c r="JCI1383" s="84">
        <f>JCF1383-JCG1383</f>
        <v>0</v>
      </c>
      <c r="JCJ1383" s="84">
        <f t="shared" si="450"/>
        <v>1000000</v>
      </c>
      <c r="JCP1383" s="84" t="s">
        <v>235</v>
      </c>
      <c r="JCQ1383" s="84" t="s">
        <v>236</v>
      </c>
      <c r="JCR1383" s="84">
        <f>SUM(JCR1381)</f>
        <v>1000000</v>
      </c>
      <c r="JCS1383" s="84">
        <f>SUM(JCS1381)</f>
        <v>0</v>
      </c>
      <c r="JCT1383" s="84">
        <f>JCS1383/JCR1383</f>
        <v>0</v>
      </c>
      <c r="JCU1383" s="84">
        <f>SUM(JCU1381)</f>
        <v>1000000</v>
      </c>
      <c r="JCV1383" s="84">
        <v>0</v>
      </c>
      <c r="JCW1383" s="84">
        <v>0</v>
      </c>
      <c r="JCY1383" s="84">
        <f>JCV1383-JCW1383</f>
        <v>0</v>
      </c>
      <c r="JCZ1383" s="84">
        <f t="shared" ref="JCZ1383:JDP1385" si="451">JCV1383+JCR1383</f>
        <v>1000000</v>
      </c>
      <c r="JDF1383" s="84" t="s">
        <v>235</v>
      </c>
      <c r="JDG1383" s="84" t="s">
        <v>236</v>
      </c>
      <c r="JDH1383" s="84">
        <f>SUM(JDH1381)</f>
        <v>1000000</v>
      </c>
      <c r="JDI1383" s="84">
        <f>SUM(JDI1381)</f>
        <v>0</v>
      </c>
      <c r="JDJ1383" s="84">
        <f>JDI1383/JDH1383</f>
        <v>0</v>
      </c>
      <c r="JDK1383" s="84">
        <f>SUM(JDK1381)</f>
        <v>1000000</v>
      </c>
      <c r="JDL1383" s="84">
        <v>0</v>
      </c>
      <c r="JDM1383" s="84">
        <v>0</v>
      </c>
      <c r="JDO1383" s="84">
        <f>JDL1383-JDM1383</f>
        <v>0</v>
      </c>
      <c r="JDP1383" s="84">
        <f t="shared" si="451"/>
        <v>1000000</v>
      </c>
      <c r="JDV1383" s="84" t="s">
        <v>235</v>
      </c>
      <c r="JDW1383" s="84" t="s">
        <v>236</v>
      </c>
      <c r="JDX1383" s="84">
        <f>SUM(JDX1381)</f>
        <v>1000000</v>
      </c>
      <c r="JDY1383" s="84">
        <f>SUM(JDY1381)</f>
        <v>0</v>
      </c>
      <c r="JDZ1383" s="84">
        <f>JDY1383/JDX1383</f>
        <v>0</v>
      </c>
      <c r="JEA1383" s="84">
        <f>SUM(JEA1381)</f>
        <v>1000000</v>
      </c>
      <c r="JEB1383" s="84">
        <v>0</v>
      </c>
      <c r="JEC1383" s="84">
        <v>0</v>
      </c>
      <c r="JEE1383" s="84">
        <f>JEB1383-JEC1383</f>
        <v>0</v>
      </c>
      <c r="JEF1383" s="84">
        <f t="shared" ref="JEF1383:JEV1385" si="452">JEB1383+JDX1383</f>
        <v>1000000</v>
      </c>
      <c r="JEL1383" s="84" t="s">
        <v>235</v>
      </c>
      <c r="JEM1383" s="84" t="s">
        <v>236</v>
      </c>
      <c r="JEN1383" s="84">
        <f>SUM(JEN1381)</f>
        <v>1000000</v>
      </c>
      <c r="JEO1383" s="84">
        <f>SUM(JEO1381)</f>
        <v>0</v>
      </c>
      <c r="JEP1383" s="84">
        <f>JEO1383/JEN1383</f>
        <v>0</v>
      </c>
      <c r="JEQ1383" s="84">
        <f>SUM(JEQ1381)</f>
        <v>1000000</v>
      </c>
      <c r="JER1383" s="84">
        <v>0</v>
      </c>
      <c r="JES1383" s="84">
        <v>0</v>
      </c>
      <c r="JEU1383" s="84">
        <f>JER1383-JES1383</f>
        <v>0</v>
      </c>
      <c r="JEV1383" s="84">
        <f t="shared" si="452"/>
        <v>1000000</v>
      </c>
      <c r="JFB1383" s="84" t="s">
        <v>235</v>
      </c>
      <c r="JFC1383" s="84" t="s">
        <v>236</v>
      </c>
      <c r="JFD1383" s="84">
        <f>SUM(JFD1381)</f>
        <v>1000000</v>
      </c>
      <c r="JFE1383" s="84">
        <f>SUM(JFE1381)</f>
        <v>0</v>
      </c>
      <c r="JFF1383" s="84">
        <f>JFE1383/JFD1383</f>
        <v>0</v>
      </c>
      <c r="JFG1383" s="84">
        <f>SUM(JFG1381)</f>
        <v>1000000</v>
      </c>
      <c r="JFH1383" s="84">
        <v>0</v>
      </c>
      <c r="JFI1383" s="84">
        <v>0</v>
      </c>
      <c r="JFK1383" s="84">
        <f>JFH1383-JFI1383</f>
        <v>0</v>
      </c>
      <c r="JFL1383" s="84">
        <f t="shared" ref="JFL1383:JGB1385" si="453">JFH1383+JFD1383</f>
        <v>1000000</v>
      </c>
      <c r="JFR1383" s="84" t="s">
        <v>235</v>
      </c>
      <c r="JFS1383" s="84" t="s">
        <v>236</v>
      </c>
      <c r="JFT1383" s="84">
        <f>SUM(JFT1381)</f>
        <v>1000000</v>
      </c>
      <c r="JFU1383" s="84">
        <f>SUM(JFU1381)</f>
        <v>0</v>
      </c>
      <c r="JFV1383" s="84">
        <f>JFU1383/JFT1383</f>
        <v>0</v>
      </c>
      <c r="JFW1383" s="84">
        <f>SUM(JFW1381)</f>
        <v>1000000</v>
      </c>
      <c r="JFX1383" s="84">
        <v>0</v>
      </c>
      <c r="JFY1383" s="84">
        <v>0</v>
      </c>
      <c r="JGA1383" s="84">
        <f>JFX1383-JFY1383</f>
        <v>0</v>
      </c>
      <c r="JGB1383" s="84">
        <f t="shared" si="453"/>
        <v>1000000</v>
      </c>
      <c r="JGH1383" s="84" t="s">
        <v>235</v>
      </c>
      <c r="JGI1383" s="84" t="s">
        <v>236</v>
      </c>
      <c r="JGJ1383" s="84">
        <f>SUM(JGJ1381)</f>
        <v>1000000</v>
      </c>
      <c r="JGK1383" s="84">
        <f>SUM(JGK1381)</f>
        <v>0</v>
      </c>
      <c r="JGL1383" s="84">
        <f>JGK1383/JGJ1383</f>
        <v>0</v>
      </c>
      <c r="JGM1383" s="84">
        <f>SUM(JGM1381)</f>
        <v>1000000</v>
      </c>
      <c r="JGN1383" s="84">
        <v>0</v>
      </c>
      <c r="JGO1383" s="84">
        <v>0</v>
      </c>
      <c r="JGQ1383" s="84">
        <f>JGN1383-JGO1383</f>
        <v>0</v>
      </c>
      <c r="JGR1383" s="84">
        <f t="shared" ref="JGR1383:JHH1385" si="454">JGN1383+JGJ1383</f>
        <v>1000000</v>
      </c>
      <c r="JGX1383" s="84" t="s">
        <v>235</v>
      </c>
      <c r="JGY1383" s="84" t="s">
        <v>236</v>
      </c>
      <c r="JGZ1383" s="84">
        <f>SUM(JGZ1381)</f>
        <v>1000000</v>
      </c>
      <c r="JHA1383" s="84">
        <f>SUM(JHA1381)</f>
        <v>0</v>
      </c>
      <c r="JHB1383" s="84">
        <f>JHA1383/JGZ1383</f>
        <v>0</v>
      </c>
      <c r="JHC1383" s="84">
        <f>SUM(JHC1381)</f>
        <v>1000000</v>
      </c>
      <c r="JHD1383" s="84">
        <v>0</v>
      </c>
      <c r="JHE1383" s="84">
        <v>0</v>
      </c>
      <c r="JHG1383" s="84">
        <f>JHD1383-JHE1383</f>
        <v>0</v>
      </c>
      <c r="JHH1383" s="84">
        <f t="shared" si="454"/>
        <v>1000000</v>
      </c>
      <c r="JHN1383" s="84" t="s">
        <v>235</v>
      </c>
      <c r="JHO1383" s="84" t="s">
        <v>236</v>
      </c>
      <c r="JHP1383" s="84">
        <f>SUM(JHP1381)</f>
        <v>1000000</v>
      </c>
      <c r="JHQ1383" s="84">
        <f>SUM(JHQ1381)</f>
        <v>0</v>
      </c>
      <c r="JHR1383" s="84">
        <f>JHQ1383/JHP1383</f>
        <v>0</v>
      </c>
      <c r="JHS1383" s="84">
        <f>SUM(JHS1381)</f>
        <v>1000000</v>
      </c>
      <c r="JHT1383" s="84">
        <v>0</v>
      </c>
      <c r="JHU1383" s="84">
        <v>0</v>
      </c>
      <c r="JHW1383" s="84">
        <f>JHT1383-JHU1383</f>
        <v>0</v>
      </c>
      <c r="JHX1383" s="84">
        <f t="shared" ref="JHX1383:JIN1385" si="455">JHT1383+JHP1383</f>
        <v>1000000</v>
      </c>
      <c r="JID1383" s="84" t="s">
        <v>235</v>
      </c>
      <c r="JIE1383" s="84" t="s">
        <v>236</v>
      </c>
      <c r="JIF1383" s="84">
        <f>SUM(JIF1381)</f>
        <v>1000000</v>
      </c>
      <c r="JIG1383" s="84">
        <f>SUM(JIG1381)</f>
        <v>0</v>
      </c>
      <c r="JIH1383" s="84">
        <f>JIG1383/JIF1383</f>
        <v>0</v>
      </c>
      <c r="JII1383" s="84">
        <f>SUM(JII1381)</f>
        <v>1000000</v>
      </c>
      <c r="JIJ1383" s="84">
        <v>0</v>
      </c>
      <c r="JIK1383" s="84">
        <v>0</v>
      </c>
      <c r="JIM1383" s="84">
        <f>JIJ1383-JIK1383</f>
        <v>0</v>
      </c>
      <c r="JIN1383" s="84">
        <f t="shared" si="455"/>
        <v>1000000</v>
      </c>
      <c r="JIT1383" s="84" t="s">
        <v>235</v>
      </c>
      <c r="JIU1383" s="84" t="s">
        <v>236</v>
      </c>
      <c r="JIV1383" s="84">
        <f>SUM(JIV1381)</f>
        <v>1000000</v>
      </c>
      <c r="JIW1383" s="84">
        <f>SUM(JIW1381)</f>
        <v>0</v>
      </c>
      <c r="JIX1383" s="84">
        <f>JIW1383/JIV1383</f>
        <v>0</v>
      </c>
      <c r="JIY1383" s="84">
        <f>SUM(JIY1381)</f>
        <v>1000000</v>
      </c>
      <c r="JIZ1383" s="84">
        <v>0</v>
      </c>
      <c r="JJA1383" s="84">
        <v>0</v>
      </c>
      <c r="JJC1383" s="84">
        <f>JIZ1383-JJA1383</f>
        <v>0</v>
      </c>
      <c r="JJD1383" s="84">
        <f t="shared" ref="JJD1383:JJT1385" si="456">JIZ1383+JIV1383</f>
        <v>1000000</v>
      </c>
      <c r="JJJ1383" s="84" t="s">
        <v>235</v>
      </c>
      <c r="JJK1383" s="84" t="s">
        <v>236</v>
      </c>
      <c r="JJL1383" s="84">
        <f>SUM(JJL1381)</f>
        <v>1000000</v>
      </c>
      <c r="JJM1383" s="84">
        <f>SUM(JJM1381)</f>
        <v>0</v>
      </c>
      <c r="JJN1383" s="84">
        <f>JJM1383/JJL1383</f>
        <v>0</v>
      </c>
      <c r="JJO1383" s="84">
        <f>SUM(JJO1381)</f>
        <v>1000000</v>
      </c>
      <c r="JJP1383" s="84">
        <v>0</v>
      </c>
      <c r="JJQ1383" s="84">
        <v>0</v>
      </c>
      <c r="JJS1383" s="84">
        <f>JJP1383-JJQ1383</f>
        <v>0</v>
      </c>
      <c r="JJT1383" s="84">
        <f t="shared" si="456"/>
        <v>1000000</v>
      </c>
      <c r="JJZ1383" s="84" t="s">
        <v>235</v>
      </c>
      <c r="JKA1383" s="84" t="s">
        <v>236</v>
      </c>
      <c r="JKB1383" s="84">
        <f>SUM(JKB1381)</f>
        <v>1000000</v>
      </c>
      <c r="JKC1383" s="84">
        <f>SUM(JKC1381)</f>
        <v>0</v>
      </c>
      <c r="JKD1383" s="84">
        <f>JKC1383/JKB1383</f>
        <v>0</v>
      </c>
      <c r="JKE1383" s="84">
        <f>SUM(JKE1381)</f>
        <v>1000000</v>
      </c>
      <c r="JKF1383" s="84">
        <v>0</v>
      </c>
      <c r="JKG1383" s="84">
        <v>0</v>
      </c>
      <c r="JKI1383" s="84">
        <f>JKF1383-JKG1383</f>
        <v>0</v>
      </c>
      <c r="JKJ1383" s="84">
        <f t="shared" ref="JKJ1383:JKZ1385" si="457">JKF1383+JKB1383</f>
        <v>1000000</v>
      </c>
      <c r="JKP1383" s="84" t="s">
        <v>235</v>
      </c>
      <c r="JKQ1383" s="84" t="s">
        <v>236</v>
      </c>
      <c r="JKR1383" s="84">
        <f>SUM(JKR1381)</f>
        <v>1000000</v>
      </c>
      <c r="JKS1383" s="84">
        <f>SUM(JKS1381)</f>
        <v>0</v>
      </c>
      <c r="JKT1383" s="84">
        <f>JKS1383/JKR1383</f>
        <v>0</v>
      </c>
      <c r="JKU1383" s="84">
        <f>SUM(JKU1381)</f>
        <v>1000000</v>
      </c>
      <c r="JKV1383" s="84">
        <v>0</v>
      </c>
      <c r="JKW1383" s="84">
        <v>0</v>
      </c>
      <c r="JKY1383" s="84">
        <f>JKV1383-JKW1383</f>
        <v>0</v>
      </c>
      <c r="JKZ1383" s="84">
        <f t="shared" si="457"/>
        <v>1000000</v>
      </c>
      <c r="JLF1383" s="84" t="s">
        <v>235</v>
      </c>
      <c r="JLG1383" s="84" t="s">
        <v>236</v>
      </c>
      <c r="JLH1383" s="84">
        <f>SUM(JLH1381)</f>
        <v>1000000</v>
      </c>
      <c r="JLI1383" s="84">
        <f>SUM(JLI1381)</f>
        <v>0</v>
      </c>
      <c r="JLJ1383" s="84">
        <f>JLI1383/JLH1383</f>
        <v>0</v>
      </c>
      <c r="JLK1383" s="84">
        <f>SUM(JLK1381)</f>
        <v>1000000</v>
      </c>
      <c r="JLL1383" s="84">
        <v>0</v>
      </c>
      <c r="JLM1383" s="84">
        <v>0</v>
      </c>
      <c r="JLO1383" s="84">
        <f>JLL1383-JLM1383</f>
        <v>0</v>
      </c>
      <c r="JLP1383" s="84">
        <f t="shared" ref="JLP1383:JMF1385" si="458">JLL1383+JLH1383</f>
        <v>1000000</v>
      </c>
      <c r="JLV1383" s="84" t="s">
        <v>235</v>
      </c>
      <c r="JLW1383" s="84" t="s">
        <v>236</v>
      </c>
      <c r="JLX1383" s="84">
        <f>SUM(JLX1381)</f>
        <v>1000000</v>
      </c>
      <c r="JLY1383" s="84">
        <f>SUM(JLY1381)</f>
        <v>0</v>
      </c>
      <c r="JLZ1383" s="84">
        <f>JLY1383/JLX1383</f>
        <v>0</v>
      </c>
      <c r="JMA1383" s="84">
        <f>SUM(JMA1381)</f>
        <v>1000000</v>
      </c>
      <c r="JMB1383" s="84">
        <v>0</v>
      </c>
      <c r="JMC1383" s="84">
        <v>0</v>
      </c>
      <c r="JME1383" s="84">
        <f>JMB1383-JMC1383</f>
        <v>0</v>
      </c>
      <c r="JMF1383" s="84">
        <f t="shared" si="458"/>
        <v>1000000</v>
      </c>
      <c r="JML1383" s="84" t="s">
        <v>235</v>
      </c>
      <c r="JMM1383" s="84" t="s">
        <v>236</v>
      </c>
      <c r="JMN1383" s="84">
        <f>SUM(JMN1381)</f>
        <v>1000000</v>
      </c>
      <c r="JMO1383" s="84">
        <f>SUM(JMO1381)</f>
        <v>0</v>
      </c>
      <c r="JMP1383" s="84">
        <f>JMO1383/JMN1383</f>
        <v>0</v>
      </c>
      <c r="JMQ1383" s="84">
        <f>SUM(JMQ1381)</f>
        <v>1000000</v>
      </c>
      <c r="JMR1383" s="84">
        <v>0</v>
      </c>
      <c r="JMS1383" s="84">
        <v>0</v>
      </c>
      <c r="JMU1383" s="84">
        <f>JMR1383-JMS1383</f>
        <v>0</v>
      </c>
      <c r="JMV1383" s="84">
        <f t="shared" ref="JMV1383:JNL1385" si="459">JMR1383+JMN1383</f>
        <v>1000000</v>
      </c>
      <c r="JNB1383" s="84" t="s">
        <v>235</v>
      </c>
      <c r="JNC1383" s="84" t="s">
        <v>236</v>
      </c>
      <c r="JND1383" s="84">
        <f>SUM(JND1381)</f>
        <v>1000000</v>
      </c>
      <c r="JNE1383" s="84">
        <f>SUM(JNE1381)</f>
        <v>0</v>
      </c>
      <c r="JNF1383" s="84">
        <f>JNE1383/JND1383</f>
        <v>0</v>
      </c>
      <c r="JNG1383" s="84">
        <f>SUM(JNG1381)</f>
        <v>1000000</v>
      </c>
      <c r="JNH1383" s="84">
        <v>0</v>
      </c>
      <c r="JNI1383" s="84">
        <v>0</v>
      </c>
      <c r="JNK1383" s="84">
        <f>JNH1383-JNI1383</f>
        <v>0</v>
      </c>
      <c r="JNL1383" s="84">
        <f t="shared" si="459"/>
        <v>1000000</v>
      </c>
      <c r="JNR1383" s="84" t="s">
        <v>235</v>
      </c>
      <c r="JNS1383" s="84" t="s">
        <v>236</v>
      </c>
      <c r="JNT1383" s="84">
        <f>SUM(JNT1381)</f>
        <v>1000000</v>
      </c>
      <c r="JNU1383" s="84">
        <f>SUM(JNU1381)</f>
        <v>0</v>
      </c>
      <c r="JNV1383" s="84">
        <f>JNU1383/JNT1383</f>
        <v>0</v>
      </c>
      <c r="JNW1383" s="84">
        <f>SUM(JNW1381)</f>
        <v>1000000</v>
      </c>
      <c r="JNX1383" s="84">
        <v>0</v>
      </c>
      <c r="JNY1383" s="84">
        <v>0</v>
      </c>
      <c r="JOA1383" s="84">
        <f>JNX1383-JNY1383</f>
        <v>0</v>
      </c>
      <c r="JOB1383" s="84">
        <f t="shared" ref="JOB1383:JOR1385" si="460">JNX1383+JNT1383</f>
        <v>1000000</v>
      </c>
      <c r="JOH1383" s="84" t="s">
        <v>235</v>
      </c>
      <c r="JOI1383" s="84" t="s">
        <v>236</v>
      </c>
      <c r="JOJ1383" s="84">
        <f>SUM(JOJ1381)</f>
        <v>1000000</v>
      </c>
      <c r="JOK1383" s="84">
        <f>SUM(JOK1381)</f>
        <v>0</v>
      </c>
      <c r="JOL1383" s="84">
        <f>JOK1383/JOJ1383</f>
        <v>0</v>
      </c>
      <c r="JOM1383" s="84">
        <f>SUM(JOM1381)</f>
        <v>1000000</v>
      </c>
      <c r="JON1383" s="84">
        <v>0</v>
      </c>
      <c r="JOO1383" s="84">
        <v>0</v>
      </c>
      <c r="JOQ1383" s="84">
        <f>JON1383-JOO1383</f>
        <v>0</v>
      </c>
      <c r="JOR1383" s="84">
        <f t="shared" si="460"/>
        <v>1000000</v>
      </c>
      <c r="JOX1383" s="84" t="s">
        <v>235</v>
      </c>
      <c r="JOY1383" s="84" t="s">
        <v>236</v>
      </c>
      <c r="JOZ1383" s="84">
        <f>SUM(JOZ1381)</f>
        <v>1000000</v>
      </c>
      <c r="JPA1383" s="84">
        <f>SUM(JPA1381)</f>
        <v>0</v>
      </c>
      <c r="JPB1383" s="84">
        <f>JPA1383/JOZ1383</f>
        <v>0</v>
      </c>
      <c r="JPC1383" s="84">
        <f>SUM(JPC1381)</f>
        <v>1000000</v>
      </c>
      <c r="JPD1383" s="84">
        <v>0</v>
      </c>
      <c r="JPE1383" s="84">
        <v>0</v>
      </c>
      <c r="JPG1383" s="84">
        <f>JPD1383-JPE1383</f>
        <v>0</v>
      </c>
      <c r="JPH1383" s="84">
        <f t="shared" ref="JPH1383:JPX1385" si="461">JPD1383+JOZ1383</f>
        <v>1000000</v>
      </c>
      <c r="JPN1383" s="84" t="s">
        <v>235</v>
      </c>
      <c r="JPO1383" s="84" t="s">
        <v>236</v>
      </c>
      <c r="JPP1383" s="84">
        <f>SUM(JPP1381)</f>
        <v>1000000</v>
      </c>
      <c r="JPQ1383" s="84">
        <f>SUM(JPQ1381)</f>
        <v>0</v>
      </c>
      <c r="JPR1383" s="84">
        <f>JPQ1383/JPP1383</f>
        <v>0</v>
      </c>
      <c r="JPS1383" s="84">
        <f>SUM(JPS1381)</f>
        <v>1000000</v>
      </c>
      <c r="JPT1383" s="84">
        <v>0</v>
      </c>
      <c r="JPU1383" s="84">
        <v>0</v>
      </c>
      <c r="JPW1383" s="84">
        <f>JPT1383-JPU1383</f>
        <v>0</v>
      </c>
      <c r="JPX1383" s="84">
        <f t="shared" si="461"/>
        <v>1000000</v>
      </c>
      <c r="JQD1383" s="84" t="s">
        <v>235</v>
      </c>
      <c r="JQE1383" s="84" t="s">
        <v>236</v>
      </c>
      <c r="JQF1383" s="84">
        <f>SUM(JQF1381)</f>
        <v>1000000</v>
      </c>
      <c r="JQG1383" s="84">
        <f>SUM(JQG1381)</f>
        <v>0</v>
      </c>
      <c r="JQH1383" s="84">
        <f>JQG1383/JQF1383</f>
        <v>0</v>
      </c>
      <c r="JQI1383" s="84">
        <f>SUM(JQI1381)</f>
        <v>1000000</v>
      </c>
      <c r="JQJ1383" s="84">
        <v>0</v>
      </c>
      <c r="JQK1383" s="84">
        <v>0</v>
      </c>
      <c r="JQM1383" s="84">
        <f>JQJ1383-JQK1383</f>
        <v>0</v>
      </c>
      <c r="JQN1383" s="84">
        <f t="shared" ref="JQN1383:JRD1385" si="462">JQJ1383+JQF1383</f>
        <v>1000000</v>
      </c>
      <c r="JQT1383" s="84" t="s">
        <v>235</v>
      </c>
      <c r="JQU1383" s="84" t="s">
        <v>236</v>
      </c>
      <c r="JQV1383" s="84">
        <f>SUM(JQV1381)</f>
        <v>1000000</v>
      </c>
      <c r="JQW1383" s="84">
        <f>SUM(JQW1381)</f>
        <v>0</v>
      </c>
      <c r="JQX1383" s="84">
        <f>JQW1383/JQV1383</f>
        <v>0</v>
      </c>
      <c r="JQY1383" s="84">
        <f>SUM(JQY1381)</f>
        <v>1000000</v>
      </c>
      <c r="JQZ1383" s="84">
        <v>0</v>
      </c>
      <c r="JRA1383" s="84">
        <v>0</v>
      </c>
      <c r="JRC1383" s="84">
        <f>JQZ1383-JRA1383</f>
        <v>0</v>
      </c>
      <c r="JRD1383" s="84">
        <f t="shared" si="462"/>
        <v>1000000</v>
      </c>
      <c r="JRJ1383" s="84" t="s">
        <v>235</v>
      </c>
      <c r="JRK1383" s="84" t="s">
        <v>236</v>
      </c>
      <c r="JRL1383" s="84">
        <f>SUM(JRL1381)</f>
        <v>1000000</v>
      </c>
      <c r="JRM1383" s="84">
        <f>SUM(JRM1381)</f>
        <v>0</v>
      </c>
      <c r="JRN1383" s="84">
        <f>JRM1383/JRL1383</f>
        <v>0</v>
      </c>
      <c r="JRO1383" s="84">
        <f>SUM(JRO1381)</f>
        <v>1000000</v>
      </c>
      <c r="JRP1383" s="84">
        <v>0</v>
      </c>
      <c r="JRQ1383" s="84">
        <v>0</v>
      </c>
      <c r="JRS1383" s="84">
        <f>JRP1383-JRQ1383</f>
        <v>0</v>
      </c>
      <c r="JRT1383" s="84">
        <f t="shared" ref="JRT1383:JSJ1385" si="463">JRP1383+JRL1383</f>
        <v>1000000</v>
      </c>
      <c r="JRZ1383" s="84" t="s">
        <v>235</v>
      </c>
      <c r="JSA1383" s="84" t="s">
        <v>236</v>
      </c>
      <c r="JSB1383" s="84">
        <f>SUM(JSB1381)</f>
        <v>1000000</v>
      </c>
      <c r="JSC1383" s="84">
        <f>SUM(JSC1381)</f>
        <v>0</v>
      </c>
      <c r="JSD1383" s="84">
        <f>JSC1383/JSB1383</f>
        <v>0</v>
      </c>
      <c r="JSE1383" s="84">
        <f>SUM(JSE1381)</f>
        <v>1000000</v>
      </c>
      <c r="JSF1383" s="84">
        <v>0</v>
      </c>
      <c r="JSG1383" s="84">
        <v>0</v>
      </c>
      <c r="JSI1383" s="84">
        <f>JSF1383-JSG1383</f>
        <v>0</v>
      </c>
      <c r="JSJ1383" s="84">
        <f t="shared" si="463"/>
        <v>1000000</v>
      </c>
      <c r="JSP1383" s="84" t="s">
        <v>235</v>
      </c>
      <c r="JSQ1383" s="84" t="s">
        <v>236</v>
      </c>
      <c r="JSR1383" s="84">
        <f>SUM(JSR1381)</f>
        <v>1000000</v>
      </c>
      <c r="JSS1383" s="84">
        <f>SUM(JSS1381)</f>
        <v>0</v>
      </c>
      <c r="JST1383" s="84">
        <f>JSS1383/JSR1383</f>
        <v>0</v>
      </c>
      <c r="JSU1383" s="84">
        <f>SUM(JSU1381)</f>
        <v>1000000</v>
      </c>
      <c r="JSV1383" s="84">
        <v>0</v>
      </c>
      <c r="JSW1383" s="84">
        <v>0</v>
      </c>
      <c r="JSY1383" s="84">
        <f>JSV1383-JSW1383</f>
        <v>0</v>
      </c>
      <c r="JSZ1383" s="84">
        <f t="shared" ref="JSZ1383:JTP1385" si="464">JSV1383+JSR1383</f>
        <v>1000000</v>
      </c>
      <c r="JTF1383" s="84" t="s">
        <v>235</v>
      </c>
      <c r="JTG1383" s="84" t="s">
        <v>236</v>
      </c>
      <c r="JTH1383" s="84">
        <f>SUM(JTH1381)</f>
        <v>1000000</v>
      </c>
      <c r="JTI1383" s="84">
        <f>SUM(JTI1381)</f>
        <v>0</v>
      </c>
      <c r="JTJ1383" s="84">
        <f>JTI1383/JTH1383</f>
        <v>0</v>
      </c>
      <c r="JTK1383" s="84">
        <f>SUM(JTK1381)</f>
        <v>1000000</v>
      </c>
      <c r="JTL1383" s="84">
        <v>0</v>
      </c>
      <c r="JTM1383" s="84">
        <v>0</v>
      </c>
      <c r="JTO1383" s="84">
        <f>JTL1383-JTM1383</f>
        <v>0</v>
      </c>
      <c r="JTP1383" s="84">
        <f t="shared" si="464"/>
        <v>1000000</v>
      </c>
      <c r="JTV1383" s="84" t="s">
        <v>235</v>
      </c>
      <c r="JTW1383" s="84" t="s">
        <v>236</v>
      </c>
      <c r="JTX1383" s="84">
        <f>SUM(JTX1381)</f>
        <v>1000000</v>
      </c>
      <c r="JTY1383" s="84">
        <f>SUM(JTY1381)</f>
        <v>0</v>
      </c>
      <c r="JTZ1383" s="84">
        <f>JTY1383/JTX1383</f>
        <v>0</v>
      </c>
      <c r="JUA1383" s="84">
        <f>SUM(JUA1381)</f>
        <v>1000000</v>
      </c>
      <c r="JUB1383" s="84">
        <v>0</v>
      </c>
      <c r="JUC1383" s="84">
        <v>0</v>
      </c>
      <c r="JUE1383" s="84">
        <f>JUB1383-JUC1383</f>
        <v>0</v>
      </c>
      <c r="JUF1383" s="84">
        <f t="shared" ref="JUF1383:JUV1385" si="465">JUB1383+JTX1383</f>
        <v>1000000</v>
      </c>
      <c r="JUL1383" s="84" t="s">
        <v>235</v>
      </c>
      <c r="JUM1383" s="84" t="s">
        <v>236</v>
      </c>
      <c r="JUN1383" s="84">
        <f>SUM(JUN1381)</f>
        <v>1000000</v>
      </c>
      <c r="JUO1383" s="84">
        <f>SUM(JUO1381)</f>
        <v>0</v>
      </c>
      <c r="JUP1383" s="84">
        <f>JUO1383/JUN1383</f>
        <v>0</v>
      </c>
      <c r="JUQ1383" s="84">
        <f>SUM(JUQ1381)</f>
        <v>1000000</v>
      </c>
      <c r="JUR1383" s="84">
        <v>0</v>
      </c>
      <c r="JUS1383" s="84">
        <v>0</v>
      </c>
      <c r="JUU1383" s="84">
        <f>JUR1383-JUS1383</f>
        <v>0</v>
      </c>
      <c r="JUV1383" s="84">
        <f t="shared" si="465"/>
        <v>1000000</v>
      </c>
      <c r="JVB1383" s="84" t="s">
        <v>235</v>
      </c>
      <c r="JVC1383" s="84" t="s">
        <v>236</v>
      </c>
      <c r="JVD1383" s="84">
        <f>SUM(JVD1381)</f>
        <v>1000000</v>
      </c>
      <c r="JVE1383" s="84">
        <f>SUM(JVE1381)</f>
        <v>0</v>
      </c>
      <c r="JVF1383" s="84">
        <f>JVE1383/JVD1383</f>
        <v>0</v>
      </c>
      <c r="JVG1383" s="84">
        <f>SUM(JVG1381)</f>
        <v>1000000</v>
      </c>
      <c r="JVH1383" s="84">
        <v>0</v>
      </c>
      <c r="JVI1383" s="84">
        <v>0</v>
      </c>
      <c r="JVK1383" s="84">
        <f>JVH1383-JVI1383</f>
        <v>0</v>
      </c>
      <c r="JVL1383" s="84">
        <f t="shared" ref="JVL1383:JWB1385" si="466">JVH1383+JVD1383</f>
        <v>1000000</v>
      </c>
      <c r="JVR1383" s="84" t="s">
        <v>235</v>
      </c>
      <c r="JVS1383" s="84" t="s">
        <v>236</v>
      </c>
      <c r="JVT1383" s="84">
        <f>SUM(JVT1381)</f>
        <v>1000000</v>
      </c>
      <c r="JVU1383" s="84">
        <f>SUM(JVU1381)</f>
        <v>0</v>
      </c>
      <c r="JVV1383" s="84">
        <f>JVU1383/JVT1383</f>
        <v>0</v>
      </c>
      <c r="JVW1383" s="84">
        <f>SUM(JVW1381)</f>
        <v>1000000</v>
      </c>
      <c r="JVX1383" s="84">
        <v>0</v>
      </c>
      <c r="JVY1383" s="84">
        <v>0</v>
      </c>
      <c r="JWA1383" s="84">
        <f>JVX1383-JVY1383</f>
        <v>0</v>
      </c>
      <c r="JWB1383" s="84">
        <f t="shared" si="466"/>
        <v>1000000</v>
      </c>
      <c r="JWH1383" s="84" t="s">
        <v>235</v>
      </c>
      <c r="JWI1383" s="84" t="s">
        <v>236</v>
      </c>
      <c r="JWJ1383" s="84">
        <f>SUM(JWJ1381)</f>
        <v>1000000</v>
      </c>
      <c r="JWK1383" s="84">
        <f>SUM(JWK1381)</f>
        <v>0</v>
      </c>
      <c r="JWL1383" s="84">
        <f>JWK1383/JWJ1383</f>
        <v>0</v>
      </c>
      <c r="JWM1383" s="84">
        <f>SUM(JWM1381)</f>
        <v>1000000</v>
      </c>
      <c r="JWN1383" s="84">
        <v>0</v>
      </c>
      <c r="JWO1383" s="84">
        <v>0</v>
      </c>
      <c r="JWQ1383" s="84">
        <f>JWN1383-JWO1383</f>
        <v>0</v>
      </c>
      <c r="JWR1383" s="84">
        <f t="shared" ref="JWR1383:JXH1385" si="467">JWN1383+JWJ1383</f>
        <v>1000000</v>
      </c>
      <c r="JWX1383" s="84" t="s">
        <v>235</v>
      </c>
      <c r="JWY1383" s="84" t="s">
        <v>236</v>
      </c>
      <c r="JWZ1383" s="84">
        <f>SUM(JWZ1381)</f>
        <v>1000000</v>
      </c>
      <c r="JXA1383" s="84">
        <f>SUM(JXA1381)</f>
        <v>0</v>
      </c>
      <c r="JXB1383" s="84">
        <f>JXA1383/JWZ1383</f>
        <v>0</v>
      </c>
      <c r="JXC1383" s="84">
        <f>SUM(JXC1381)</f>
        <v>1000000</v>
      </c>
      <c r="JXD1383" s="84">
        <v>0</v>
      </c>
      <c r="JXE1383" s="84">
        <v>0</v>
      </c>
      <c r="JXG1383" s="84">
        <f>JXD1383-JXE1383</f>
        <v>0</v>
      </c>
      <c r="JXH1383" s="84">
        <f t="shared" si="467"/>
        <v>1000000</v>
      </c>
      <c r="JXN1383" s="84" t="s">
        <v>235</v>
      </c>
      <c r="JXO1383" s="84" t="s">
        <v>236</v>
      </c>
      <c r="JXP1383" s="84">
        <f>SUM(JXP1381)</f>
        <v>1000000</v>
      </c>
      <c r="JXQ1383" s="84">
        <f>SUM(JXQ1381)</f>
        <v>0</v>
      </c>
      <c r="JXR1383" s="84">
        <f>JXQ1383/JXP1383</f>
        <v>0</v>
      </c>
      <c r="JXS1383" s="84">
        <f>SUM(JXS1381)</f>
        <v>1000000</v>
      </c>
      <c r="JXT1383" s="84">
        <v>0</v>
      </c>
      <c r="JXU1383" s="84">
        <v>0</v>
      </c>
      <c r="JXW1383" s="84">
        <f>JXT1383-JXU1383</f>
        <v>0</v>
      </c>
      <c r="JXX1383" s="84">
        <f t="shared" ref="JXX1383:JYN1385" si="468">JXT1383+JXP1383</f>
        <v>1000000</v>
      </c>
      <c r="JYD1383" s="84" t="s">
        <v>235</v>
      </c>
      <c r="JYE1383" s="84" t="s">
        <v>236</v>
      </c>
      <c r="JYF1383" s="84">
        <f>SUM(JYF1381)</f>
        <v>1000000</v>
      </c>
      <c r="JYG1383" s="84">
        <f>SUM(JYG1381)</f>
        <v>0</v>
      </c>
      <c r="JYH1383" s="84">
        <f>JYG1383/JYF1383</f>
        <v>0</v>
      </c>
      <c r="JYI1383" s="84">
        <f>SUM(JYI1381)</f>
        <v>1000000</v>
      </c>
      <c r="JYJ1383" s="84">
        <v>0</v>
      </c>
      <c r="JYK1383" s="84">
        <v>0</v>
      </c>
      <c r="JYM1383" s="84">
        <f>JYJ1383-JYK1383</f>
        <v>0</v>
      </c>
      <c r="JYN1383" s="84">
        <f t="shared" si="468"/>
        <v>1000000</v>
      </c>
      <c r="JYT1383" s="84" t="s">
        <v>235</v>
      </c>
      <c r="JYU1383" s="84" t="s">
        <v>236</v>
      </c>
      <c r="JYV1383" s="84">
        <f>SUM(JYV1381)</f>
        <v>1000000</v>
      </c>
      <c r="JYW1383" s="84">
        <f>SUM(JYW1381)</f>
        <v>0</v>
      </c>
      <c r="JYX1383" s="84">
        <f>JYW1383/JYV1383</f>
        <v>0</v>
      </c>
      <c r="JYY1383" s="84">
        <f>SUM(JYY1381)</f>
        <v>1000000</v>
      </c>
      <c r="JYZ1383" s="84">
        <v>0</v>
      </c>
      <c r="JZA1383" s="84">
        <v>0</v>
      </c>
      <c r="JZC1383" s="84">
        <f>JYZ1383-JZA1383</f>
        <v>0</v>
      </c>
      <c r="JZD1383" s="84">
        <f t="shared" ref="JZD1383:JZT1385" si="469">JYZ1383+JYV1383</f>
        <v>1000000</v>
      </c>
      <c r="JZJ1383" s="84" t="s">
        <v>235</v>
      </c>
      <c r="JZK1383" s="84" t="s">
        <v>236</v>
      </c>
      <c r="JZL1383" s="84">
        <f>SUM(JZL1381)</f>
        <v>1000000</v>
      </c>
      <c r="JZM1383" s="84">
        <f>SUM(JZM1381)</f>
        <v>0</v>
      </c>
      <c r="JZN1383" s="84">
        <f>JZM1383/JZL1383</f>
        <v>0</v>
      </c>
      <c r="JZO1383" s="84">
        <f>SUM(JZO1381)</f>
        <v>1000000</v>
      </c>
      <c r="JZP1383" s="84">
        <v>0</v>
      </c>
      <c r="JZQ1383" s="84">
        <v>0</v>
      </c>
      <c r="JZS1383" s="84">
        <f>JZP1383-JZQ1383</f>
        <v>0</v>
      </c>
      <c r="JZT1383" s="84">
        <f t="shared" si="469"/>
        <v>1000000</v>
      </c>
      <c r="JZZ1383" s="84" t="s">
        <v>235</v>
      </c>
      <c r="KAA1383" s="84" t="s">
        <v>236</v>
      </c>
      <c r="KAB1383" s="84">
        <f>SUM(KAB1381)</f>
        <v>1000000</v>
      </c>
      <c r="KAC1383" s="84">
        <f>SUM(KAC1381)</f>
        <v>0</v>
      </c>
      <c r="KAD1383" s="84">
        <f>KAC1383/KAB1383</f>
        <v>0</v>
      </c>
      <c r="KAE1383" s="84">
        <f>SUM(KAE1381)</f>
        <v>1000000</v>
      </c>
      <c r="KAF1383" s="84">
        <v>0</v>
      </c>
      <c r="KAG1383" s="84">
        <v>0</v>
      </c>
      <c r="KAI1383" s="84">
        <f>KAF1383-KAG1383</f>
        <v>0</v>
      </c>
      <c r="KAJ1383" s="84">
        <f t="shared" ref="KAJ1383:KAZ1385" si="470">KAF1383+KAB1383</f>
        <v>1000000</v>
      </c>
      <c r="KAP1383" s="84" t="s">
        <v>235</v>
      </c>
      <c r="KAQ1383" s="84" t="s">
        <v>236</v>
      </c>
      <c r="KAR1383" s="84">
        <f>SUM(KAR1381)</f>
        <v>1000000</v>
      </c>
      <c r="KAS1383" s="84">
        <f>SUM(KAS1381)</f>
        <v>0</v>
      </c>
      <c r="KAT1383" s="84">
        <f>KAS1383/KAR1383</f>
        <v>0</v>
      </c>
      <c r="KAU1383" s="84">
        <f>SUM(KAU1381)</f>
        <v>1000000</v>
      </c>
      <c r="KAV1383" s="84">
        <v>0</v>
      </c>
      <c r="KAW1383" s="84">
        <v>0</v>
      </c>
      <c r="KAY1383" s="84">
        <f>KAV1383-KAW1383</f>
        <v>0</v>
      </c>
      <c r="KAZ1383" s="84">
        <f t="shared" si="470"/>
        <v>1000000</v>
      </c>
      <c r="KBF1383" s="84" t="s">
        <v>235</v>
      </c>
      <c r="KBG1383" s="84" t="s">
        <v>236</v>
      </c>
      <c r="KBH1383" s="84">
        <f>SUM(KBH1381)</f>
        <v>1000000</v>
      </c>
      <c r="KBI1383" s="84">
        <f>SUM(KBI1381)</f>
        <v>0</v>
      </c>
      <c r="KBJ1383" s="84">
        <f>KBI1383/KBH1383</f>
        <v>0</v>
      </c>
      <c r="KBK1383" s="84">
        <f>SUM(KBK1381)</f>
        <v>1000000</v>
      </c>
      <c r="KBL1383" s="84">
        <v>0</v>
      </c>
      <c r="KBM1383" s="84">
        <v>0</v>
      </c>
      <c r="KBO1383" s="84">
        <f>KBL1383-KBM1383</f>
        <v>0</v>
      </c>
      <c r="KBP1383" s="84">
        <f t="shared" ref="KBP1383:KCF1385" si="471">KBL1383+KBH1383</f>
        <v>1000000</v>
      </c>
      <c r="KBV1383" s="84" t="s">
        <v>235</v>
      </c>
      <c r="KBW1383" s="84" t="s">
        <v>236</v>
      </c>
      <c r="KBX1383" s="84">
        <f>SUM(KBX1381)</f>
        <v>1000000</v>
      </c>
      <c r="KBY1383" s="84">
        <f>SUM(KBY1381)</f>
        <v>0</v>
      </c>
      <c r="KBZ1383" s="84">
        <f>KBY1383/KBX1383</f>
        <v>0</v>
      </c>
      <c r="KCA1383" s="84">
        <f>SUM(KCA1381)</f>
        <v>1000000</v>
      </c>
      <c r="KCB1383" s="84">
        <v>0</v>
      </c>
      <c r="KCC1383" s="84">
        <v>0</v>
      </c>
      <c r="KCE1383" s="84">
        <f>KCB1383-KCC1383</f>
        <v>0</v>
      </c>
      <c r="KCF1383" s="84">
        <f t="shared" si="471"/>
        <v>1000000</v>
      </c>
      <c r="KCL1383" s="84" t="s">
        <v>235</v>
      </c>
      <c r="KCM1383" s="84" t="s">
        <v>236</v>
      </c>
      <c r="KCN1383" s="84">
        <f>SUM(KCN1381)</f>
        <v>1000000</v>
      </c>
      <c r="KCO1383" s="84">
        <f>SUM(KCO1381)</f>
        <v>0</v>
      </c>
      <c r="KCP1383" s="84">
        <f>KCO1383/KCN1383</f>
        <v>0</v>
      </c>
      <c r="KCQ1383" s="84">
        <f>SUM(KCQ1381)</f>
        <v>1000000</v>
      </c>
      <c r="KCR1383" s="84">
        <v>0</v>
      </c>
      <c r="KCS1383" s="84">
        <v>0</v>
      </c>
      <c r="KCU1383" s="84">
        <f>KCR1383-KCS1383</f>
        <v>0</v>
      </c>
      <c r="KCV1383" s="84">
        <f t="shared" ref="KCV1383:KDL1385" si="472">KCR1383+KCN1383</f>
        <v>1000000</v>
      </c>
      <c r="KDB1383" s="84" t="s">
        <v>235</v>
      </c>
      <c r="KDC1383" s="84" t="s">
        <v>236</v>
      </c>
      <c r="KDD1383" s="84">
        <f>SUM(KDD1381)</f>
        <v>1000000</v>
      </c>
      <c r="KDE1383" s="84">
        <f>SUM(KDE1381)</f>
        <v>0</v>
      </c>
      <c r="KDF1383" s="84">
        <f>KDE1383/KDD1383</f>
        <v>0</v>
      </c>
      <c r="KDG1383" s="84">
        <f>SUM(KDG1381)</f>
        <v>1000000</v>
      </c>
      <c r="KDH1383" s="84">
        <v>0</v>
      </c>
      <c r="KDI1383" s="84">
        <v>0</v>
      </c>
      <c r="KDK1383" s="84">
        <f>KDH1383-KDI1383</f>
        <v>0</v>
      </c>
      <c r="KDL1383" s="84">
        <f t="shared" si="472"/>
        <v>1000000</v>
      </c>
      <c r="KDR1383" s="84" t="s">
        <v>235</v>
      </c>
      <c r="KDS1383" s="84" t="s">
        <v>236</v>
      </c>
      <c r="KDT1383" s="84">
        <f>SUM(KDT1381)</f>
        <v>1000000</v>
      </c>
      <c r="KDU1383" s="84">
        <f>SUM(KDU1381)</f>
        <v>0</v>
      </c>
      <c r="KDV1383" s="84">
        <f>KDU1383/KDT1383</f>
        <v>0</v>
      </c>
      <c r="KDW1383" s="84">
        <f>SUM(KDW1381)</f>
        <v>1000000</v>
      </c>
      <c r="KDX1383" s="84">
        <v>0</v>
      </c>
      <c r="KDY1383" s="84">
        <v>0</v>
      </c>
      <c r="KEA1383" s="84">
        <f>KDX1383-KDY1383</f>
        <v>0</v>
      </c>
      <c r="KEB1383" s="84">
        <f t="shared" ref="KEB1383:KER1385" si="473">KDX1383+KDT1383</f>
        <v>1000000</v>
      </c>
      <c r="KEH1383" s="84" t="s">
        <v>235</v>
      </c>
      <c r="KEI1383" s="84" t="s">
        <v>236</v>
      </c>
      <c r="KEJ1383" s="84">
        <f>SUM(KEJ1381)</f>
        <v>1000000</v>
      </c>
      <c r="KEK1383" s="84">
        <f>SUM(KEK1381)</f>
        <v>0</v>
      </c>
      <c r="KEL1383" s="84">
        <f>KEK1383/KEJ1383</f>
        <v>0</v>
      </c>
      <c r="KEM1383" s="84">
        <f>SUM(KEM1381)</f>
        <v>1000000</v>
      </c>
      <c r="KEN1383" s="84">
        <v>0</v>
      </c>
      <c r="KEO1383" s="84">
        <v>0</v>
      </c>
      <c r="KEQ1383" s="84">
        <f>KEN1383-KEO1383</f>
        <v>0</v>
      </c>
      <c r="KER1383" s="84">
        <f t="shared" si="473"/>
        <v>1000000</v>
      </c>
      <c r="KEX1383" s="84" t="s">
        <v>235</v>
      </c>
      <c r="KEY1383" s="84" t="s">
        <v>236</v>
      </c>
      <c r="KEZ1383" s="84">
        <f>SUM(KEZ1381)</f>
        <v>1000000</v>
      </c>
      <c r="KFA1383" s="84">
        <f>SUM(KFA1381)</f>
        <v>0</v>
      </c>
      <c r="KFB1383" s="84">
        <f>KFA1383/KEZ1383</f>
        <v>0</v>
      </c>
      <c r="KFC1383" s="84">
        <f>SUM(KFC1381)</f>
        <v>1000000</v>
      </c>
      <c r="KFD1383" s="84">
        <v>0</v>
      </c>
      <c r="KFE1383" s="84">
        <v>0</v>
      </c>
      <c r="KFG1383" s="84">
        <f>KFD1383-KFE1383</f>
        <v>0</v>
      </c>
      <c r="KFH1383" s="84">
        <f t="shared" ref="KFH1383:KFX1385" si="474">KFD1383+KEZ1383</f>
        <v>1000000</v>
      </c>
      <c r="KFN1383" s="84" t="s">
        <v>235</v>
      </c>
      <c r="KFO1383" s="84" t="s">
        <v>236</v>
      </c>
      <c r="KFP1383" s="84">
        <f>SUM(KFP1381)</f>
        <v>1000000</v>
      </c>
      <c r="KFQ1383" s="84">
        <f>SUM(KFQ1381)</f>
        <v>0</v>
      </c>
      <c r="KFR1383" s="84">
        <f>KFQ1383/KFP1383</f>
        <v>0</v>
      </c>
      <c r="KFS1383" s="84">
        <f>SUM(KFS1381)</f>
        <v>1000000</v>
      </c>
      <c r="KFT1383" s="84">
        <v>0</v>
      </c>
      <c r="KFU1383" s="84">
        <v>0</v>
      </c>
      <c r="KFW1383" s="84">
        <f>KFT1383-KFU1383</f>
        <v>0</v>
      </c>
      <c r="KFX1383" s="84">
        <f t="shared" si="474"/>
        <v>1000000</v>
      </c>
      <c r="KGD1383" s="84" t="s">
        <v>235</v>
      </c>
      <c r="KGE1383" s="84" t="s">
        <v>236</v>
      </c>
      <c r="KGF1383" s="84">
        <f>SUM(KGF1381)</f>
        <v>1000000</v>
      </c>
      <c r="KGG1383" s="84">
        <f>SUM(KGG1381)</f>
        <v>0</v>
      </c>
      <c r="KGH1383" s="84">
        <f>KGG1383/KGF1383</f>
        <v>0</v>
      </c>
      <c r="KGI1383" s="84">
        <f>SUM(KGI1381)</f>
        <v>1000000</v>
      </c>
      <c r="KGJ1383" s="84">
        <v>0</v>
      </c>
      <c r="KGK1383" s="84">
        <v>0</v>
      </c>
      <c r="KGM1383" s="84">
        <f>KGJ1383-KGK1383</f>
        <v>0</v>
      </c>
      <c r="KGN1383" s="84">
        <f t="shared" ref="KGN1383:KHD1385" si="475">KGJ1383+KGF1383</f>
        <v>1000000</v>
      </c>
      <c r="KGT1383" s="84" t="s">
        <v>235</v>
      </c>
      <c r="KGU1383" s="84" t="s">
        <v>236</v>
      </c>
      <c r="KGV1383" s="84">
        <f>SUM(KGV1381)</f>
        <v>1000000</v>
      </c>
      <c r="KGW1383" s="84">
        <f>SUM(KGW1381)</f>
        <v>0</v>
      </c>
      <c r="KGX1383" s="84">
        <f>KGW1383/KGV1383</f>
        <v>0</v>
      </c>
      <c r="KGY1383" s="84">
        <f>SUM(KGY1381)</f>
        <v>1000000</v>
      </c>
      <c r="KGZ1383" s="84">
        <v>0</v>
      </c>
      <c r="KHA1383" s="84">
        <v>0</v>
      </c>
      <c r="KHC1383" s="84">
        <f>KGZ1383-KHA1383</f>
        <v>0</v>
      </c>
      <c r="KHD1383" s="84">
        <f t="shared" si="475"/>
        <v>1000000</v>
      </c>
      <c r="KHJ1383" s="84" t="s">
        <v>235</v>
      </c>
      <c r="KHK1383" s="84" t="s">
        <v>236</v>
      </c>
      <c r="KHL1383" s="84">
        <f>SUM(KHL1381)</f>
        <v>1000000</v>
      </c>
      <c r="KHM1383" s="84">
        <f>SUM(KHM1381)</f>
        <v>0</v>
      </c>
      <c r="KHN1383" s="84">
        <f>KHM1383/KHL1383</f>
        <v>0</v>
      </c>
      <c r="KHO1383" s="84">
        <f>SUM(KHO1381)</f>
        <v>1000000</v>
      </c>
      <c r="KHP1383" s="84">
        <v>0</v>
      </c>
      <c r="KHQ1383" s="84">
        <v>0</v>
      </c>
      <c r="KHS1383" s="84">
        <f>KHP1383-KHQ1383</f>
        <v>0</v>
      </c>
      <c r="KHT1383" s="84">
        <f t="shared" ref="KHT1383:KIJ1385" si="476">KHP1383+KHL1383</f>
        <v>1000000</v>
      </c>
      <c r="KHZ1383" s="84" t="s">
        <v>235</v>
      </c>
      <c r="KIA1383" s="84" t="s">
        <v>236</v>
      </c>
      <c r="KIB1383" s="84">
        <f>SUM(KIB1381)</f>
        <v>1000000</v>
      </c>
      <c r="KIC1383" s="84">
        <f>SUM(KIC1381)</f>
        <v>0</v>
      </c>
      <c r="KID1383" s="84">
        <f>KIC1383/KIB1383</f>
        <v>0</v>
      </c>
      <c r="KIE1383" s="84">
        <f>SUM(KIE1381)</f>
        <v>1000000</v>
      </c>
      <c r="KIF1383" s="84">
        <v>0</v>
      </c>
      <c r="KIG1383" s="84">
        <v>0</v>
      </c>
      <c r="KII1383" s="84">
        <f>KIF1383-KIG1383</f>
        <v>0</v>
      </c>
      <c r="KIJ1383" s="84">
        <f t="shared" si="476"/>
        <v>1000000</v>
      </c>
      <c r="KIP1383" s="84" t="s">
        <v>235</v>
      </c>
      <c r="KIQ1383" s="84" t="s">
        <v>236</v>
      </c>
      <c r="KIR1383" s="84">
        <f>SUM(KIR1381)</f>
        <v>1000000</v>
      </c>
      <c r="KIS1383" s="84">
        <f>SUM(KIS1381)</f>
        <v>0</v>
      </c>
      <c r="KIT1383" s="84">
        <f>KIS1383/KIR1383</f>
        <v>0</v>
      </c>
      <c r="KIU1383" s="84">
        <f>SUM(KIU1381)</f>
        <v>1000000</v>
      </c>
      <c r="KIV1383" s="84">
        <v>0</v>
      </c>
      <c r="KIW1383" s="84">
        <v>0</v>
      </c>
      <c r="KIY1383" s="84">
        <f>KIV1383-KIW1383</f>
        <v>0</v>
      </c>
      <c r="KIZ1383" s="84">
        <f t="shared" ref="KIZ1383:KJP1385" si="477">KIV1383+KIR1383</f>
        <v>1000000</v>
      </c>
      <c r="KJF1383" s="84" t="s">
        <v>235</v>
      </c>
      <c r="KJG1383" s="84" t="s">
        <v>236</v>
      </c>
      <c r="KJH1383" s="84">
        <f>SUM(KJH1381)</f>
        <v>1000000</v>
      </c>
      <c r="KJI1383" s="84">
        <f>SUM(KJI1381)</f>
        <v>0</v>
      </c>
      <c r="KJJ1383" s="84">
        <f>KJI1383/KJH1383</f>
        <v>0</v>
      </c>
      <c r="KJK1383" s="84">
        <f>SUM(KJK1381)</f>
        <v>1000000</v>
      </c>
      <c r="KJL1383" s="84">
        <v>0</v>
      </c>
      <c r="KJM1383" s="84">
        <v>0</v>
      </c>
      <c r="KJO1383" s="84">
        <f>KJL1383-KJM1383</f>
        <v>0</v>
      </c>
      <c r="KJP1383" s="84">
        <f t="shared" si="477"/>
        <v>1000000</v>
      </c>
      <c r="KJV1383" s="84" t="s">
        <v>235</v>
      </c>
      <c r="KJW1383" s="84" t="s">
        <v>236</v>
      </c>
      <c r="KJX1383" s="84">
        <f>SUM(KJX1381)</f>
        <v>1000000</v>
      </c>
      <c r="KJY1383" s="84">
        <f>SUM(KJY1381)</f>
        <v>0</v>
      </c>
      <c r="KJZ1383" s="84">
        <f>KJY1383/KJX1383</f>
        <v>0</v>
      </c>
      <c r="KKA1383" s="84">
        <f>SUM(KKA1381)</f>
        <v>1000000</v>
      </c>
      <c r="KKB1383" s="84">
        <v>0</v>
      </c>
      <c r="KKC1383" s="84">
        <v>0</v>
      </c>
      <c r="KKE1383" s="84">
        <f>KKB1383-KKC1383</f>
        <v>0</v>
      </c>
      <c r="KKF1383" s="84">
        <f t="shared" ref="KKF1383:KKV1385" si="478">KKB1383+KJX1383</f>
        <v>1000000</v>
      </c>
      <c r="KKL1383" s="84" t="s">
        <v>235</v>
      </c>
      <c r="KKM1383" s="84" t="s">
        <v>236</v>
      </c>
      <c r="KKN1383" s="84">
        <f>SUM(KKN1381)</f>
        <v>1000000</v>
      </c>
      <c r="KKO1383" s="84">
        <f>SUM(KKO1381)</f>
        <v>0</v>
      </c>
      <c r="KKP1383" s="84">
        <f>KKO1383/KKN1383</f>
        <v>0</v>
      </c>
      <c r="KKQ1383" s="84">
        <f>SUM(KKQ1381)</f>
        <v>1000000</v>
      </c>
      <c r="KKR1383" s="84">
        <v>0</v>
      </c>
      <c r="KKS1383" s="84">
        <v>0</v>
      </c>
      <c r="KKU1383" s="84">
        <f>KKR1383-KKS1383</f>
        <v>0</v>
      </c>
      <c r="KKV1383" s="84">
        <f t="shared" si="478"/>
        <v>1000000</v>
      </c>
      <c r="KLB1383" s="84" t="s">
        <v>235</v>
      </c>
      <c r="KLC1383" s="84" t="s">
        <v>236</v>
      </c>
      <c r="KLD1383" s="84">
        <f>SUM(KLD1381)</f>
        <v>1000000</v>
      </c>
      <c r="KLE1383" s="84">
        <f>SUM(KLE1381)</f>
        <v>0</v>
      </c>
      <c r="KLF1383" s="84">
        <f>KLE1383/KLD1383</f>
        <v>0</v>
      </c>
      <c r="KLG1383" s="84">
        <f>SUM(KLG1381)</f>
        <v>1000000</v>
      </c>
      <c r="KLH1383" s="84">
        <v>0</v>
      </c>
      <c r="KLI1383" s="84">
        <v>0</v>
      </c>
      <c r="KLK1383" s="84">
        <f>KLH1383-KLI1383</f>
        <v>0</v>
      </c>
      <c r="KLL1383" s="84">
        <f t="shared" ref="KLL1383:KMB1385" si="479">KLH1383+KLD1383</f>
        <v>1000000</v>
      </c>
      <c r="KLR1383" s="84" t="s">
        <v>235</v>
      </c>
      <c r="KLS1383" s="84" t="s">
        <v>236</v>
      </c>
      <c r="KLT1383" s="84">
        <f>SUM(KLT1381)</f>
        <v>1000000</v>
      </c>
      <c r="KLU1383" s="84">
        <f>SUM(KLU1381)</f>
        <v>0</v>
      </c>
      <c r="KLV1383" s="84">
        <f>KLU1383/KLT1383</f>
        <v>0</v>
      </c>
      <c r="KLW1383" s="84">
        <f>SUM(KLW1381)</f>
        <v>1000000</v>
      </c>
      <c r="KLX1383" s="84">
        <v>0</v>
      </c>
      <c r="KLY1383" s="84">
        <v>0</v>
      </c>
      <c r="KMA1383" s="84">
        <f>KLX1383-KLY1383</f>
        <v>0</v>
      </c>
      <c r="KMB1383" s="84">
        <f t="shared" si="479"/>
        <v>1000000</v>
      </c>
      <c r="KMH1383" s="84" t="s">
        <v>235</v>
      </c>
      <c r="KMI1383" s="84" t="s">
        <v>236</v>
      </c>
      <c r="KMJ1383" s="84">
        <f>SUM(KMJ1381)</f>
        <v>1000000</v>
      </c>
      <c r="KMK1383" s="84">
        <f>SUM(KMK1381)</f>
        <v>0</v>
      </c>
      <c r="KML1383" s="84">
        <f>KMK1383/KMJ1383</f>
        <v>0</v>
      </c>
      <c r="KMM1383" s="84">
        <f>SUM(KMM1381)</f>
        <v>1000000</v>
      </c>
      <c r="KMN1383" s="84">
        <v>0</v>
      </c>
      <c r="KMO1383" s="84">
        <v>0</v>
      </c>
      <c r="KMQ1383" s="84">
        <f>KMN1383-KMO1383</f>
        <v>0</v>
      </c>
      <c r="KMR1383" s="84">
        <f t="shared" ref="KMR1383:KNH1385" si="480">KMN1383+KMJ1383</f>
        <v>1000000</v>
      </c>
      <c r="KMX1383" s="84" t="s">
        <v>235</v>
      </c>
      <c r="KMY1383" s="84" t="s">
        <v>236</v>
      </c>
      <c r="KMZ1383" s="84">
        <f>SUM(KMZ1381)</f>
        <v>1000000</v>
      </c>
      <c r="KNA1383" s="84">
        <f>SUM(KNA1381)</f>
        <v>0</v>
      </c>
      <c r="KNB1383" s="84">
        <f>KNA1383/KMZ1383</f>
        <v>0</v>
      </c>
      <c r="KNC1383" s="84">
        <f>SUM(KNC1381)</f>
        <v>1000000</v>
      </c>
      <c r="KND1383" s="84">
        <v>0</v>
      </c>
      <c r="KNE1383" s="84">
        <v>0</v>
      </c>
      <c r="KNG1383" s="84">
        <f>KND1383-KNE1383</f>
        <v>0</v>
      </c>
      <c r="KNH1383" s="84">
        <f t="shared" si="480"/>
        <v>1000000</v>
      </c>
      <c r="KNN1383" s="84" t="s">
        <v>235</v>
      </c>
      <c r="KNO1383" s="84" t="s">
        <v>236</v>
      </c>
      <c r="KNP1383" s="84">
        <f>SUM(KNP1381)</f>
        <v>1000000</v>
      </c>
      <c r="KNQ1383" s="84">
        <f>SUM(KNQ1381)</f>
        <v>0</v>
      </c>
      <c r="KNR1383" s="84">
        <f>KNQ1383/KNP1383</f>
        <v>0</v>
      </c>
      <c r="KNS1383" s="84">
        <f>SUM(KNS1381)</f>
        <v>1000000</v>
      </c>
      <c r="KNT1383" s="84">
        <v>0</v>
      </c>
      <c r="KNU1383" s="84">
        <v>0</v>
      </c>
      <c r="KNW1383" s="84">
        <f>KNT1383-KNU1383</f>
        <v>0</v>
      </c>
      <c r="KNX1383" s="84">
        <f t="shared" ref="KNX1383:KON1385" si="481">KNT1383+KNP1383</f>
        <v>1000000</v>
      </c>
      <c r="KOD1383" s="84" t="s">
        <v>235</v>
      </c>
      <c r="KOE1383" s="84" t="s">
        <v>236</v>
      </c>
      <c r="KOF1383" s="84">
        <f>SUM(KOF1381)</f>
        <v>1000000</v>
      </c>
      <c r="KOG1383" s="84">
        <f>SUM(KOG1381)</f>
        <v>0</v>
      </c>
      <c r="KOH1383" s="84">
        <f>KOG1383/KOF1383</f>
        <v>0</v>
      </c>
      <c r="KOI1383" s="84">
        <f>SUM(KOI1381)</f>
        <v>1000000</v>
      </c>
      <c r="KOJ1383" s="84">
        <v>0</v>
      </c>
      <c r="KOK1383" s="84">
        <v>0</v>
      </c>
      <c r="KOM1383" s="84">
        <f>KOJ1383-KOK1383</f>
        <v>0</v>
      </c>
      <c r="KON1383" s="84">
        <f t="shared" si="481"/>
        <v>1000000</v>
      </c>
      <c r="KOT1383" s="84" t="s">
        <v>235</v>
      </c>
      <c r="KOU1383" s="84" t="s">
        <v>236</v>
      </c>
      <c r="KOV1383" s="84">
        <f>SUM(KOV1381)</f>
        <v>1000000</v>
      </c>
      <c r="KOW1383" s="84">
        <f>SUM(KOW1381)</f>
        <v>0</v>
      </c>
      <c r="KOX1383" s="84">
        <f>KOW1383/KOV1383</f>
        <v>0</v>
      </c>
      <c r="KOY1383" s="84">
        <f>SUM(KOY1381)</f>
        <v>1000000</v>
      </c>
      <c r="KOZ1383" s="84">
        <v>0</v>
      </c>
      <c r="KPA1383" s="84">
        <v>0</v>
      </c>
      <c r="KPC1383" s="84">
        <f>KOZ1383-KPA1383</f>
        <v>0</v>
      </c>
      <c r="KPD1383" s="84">
        <f t="shared" ref="KPD1383:KPT1385" si="482">KOZ1383+KOV1383</f>
        <v>1000000</v>
      </c>
      <c r="KPJ1383" s="84" t="s">
        <v>235</v>
      </c>
      <c r="KPK1383" s="84" t="s">
        <v>236</v>
      </c>
      <c r="KPL1383" s="84">
        <f>SUM(KPL1381)</f>
        <v>1000000</v>
      </c>
      <c r="KPM1383" s="84">
        <f>SUM(KPM1381)</f>
        <v>0</v>
      </c>
      <c r="KPN1383" s="84">
        <f>KPM1383/KPL1383</f>
        <v>0</v>
      </c>
      <c r="KPO1383" s="84">
        <f>SUM(KPO1381)</f>
        <v>1000000</v>
      </c>
      <c r="KPP1383" s="84">
        <v>0</v>
      </c>
      <c r="KPQ1383" s="84">
        <v>0</v>
      </c>
      <c r="KPS1383" s="84">
        <f>KPP1383-KPQ1383</f>
        <v>0</v>
      </c>
      <c r="KPT1383" s="84">
        <f t="shared" si="482"/>
        <v>1000000</v>
      </c>
      <c r="KPZ1383" s="84" t="s">
        <v>235</v>
      </c>
      <c r="KQA1383" s="84" t="s">
        <v>236</v>
      </c>
      <c r="KQB1383" s="84">
        <f>SUM(KQB1381)</f>
        <v>1000000</v>
      </c>
      <c r="KQC1383" s="84">
        <f>SUM(KQC1381)</f>
        <v>0</v>
      </c>
      <c r="KQD1383" s="84">
        <f>KQC1383/KQB1383</f>
        <v>0</v>
      </c>
      <c r="KQE1383" s="84">
        <f>SUM(KQE1381)</f>
        <v>1000000</v>
      </c>
      <c r="KQF1383" s="84">
        <v>0</v>
      </c>
      <c r="KQG1383" s="84">
        <v>0</v>
      </c>
      <c r="KQI1383" s="84">
        <f>KQF1383-KQG1383</f>
        <v>0</v>
      </c>
      <c r="KQJ1383" s="84">
        <f t="shared" ref="KQJ1383:KQZ1385" si="483">KQF1383+KQB1383</f>
        <v>1000000</v>
      </c>
      <c r="KQP1383" s="84" t="s">
        <v>235</v>
      </c>
      <c r="KQQ1383" s="84" t="s">
        <v>236</v>
      </c>
      <c r="KQR1383" s="84">
        <f>SUM(KQR1381)</f>
        <v>1000000</v>
      </c>
      <c r="KQS1383" s="84">
        <f>SUM(KQS1381)</f>
        <v>0</v>
      </c>
      <c r="KQT1383" s="84">
        <f>KQS1383/KQR1383</f>
        <v>0</v>
      </c>
      <c r="KQU1383" s="84">
        <f>SUM(KQU1381)</f>
        <v>1000000</v>
      </c>
      <c r="KQV1383" s="84">
        <v>0</v>
      </c>
      <c r="KQW1383" s="84">
        <v>0</v>
      </c>
      <c r="KQY1383" s="84">
        <f>KQV1383-KQW1383</f>
        <v>0</v>
      </c>
      <c r="KQZ1383" s="84">
        <f t="shared" si="483"/>
        <v>1000000</v>
      </c>
      <c r="KRF1383" s="84" t="s">
        <v>235</v>
      </c>
      <c r="KRG1383" s="84" t="s">
        <v>236</v>
      </c>
      <c r="KRH1383" s="84">
        <f>SUM(KRH1381)</f>
        <v>1000000</v>
      </c>
      <c r="KRI1383" s="84">
        <f>SUM(KRI1381)</f>
        <v>0</v>
      </c>
      <c r="KRJ1383" s="84">
        <f>KRI1383/KRH1383</f>
        <v>0</v>
      </c>
      <c r="KRK1383" s="84">
        <f>SUM(KRK1381)</f>
        <v>1000000</v>
      </c>
      <c r="KRL1383" s="84">
        <v>0</v>
      </c>
      <c r="KRM1383" s="84">
        <v>0</v>
      </c>
      <c r="KRO1383" s="84">
        <f>KRL1383-KRM1383</f>
        <v>0</v>
      </c>
      <c r="KRP1383" s="84">
        <f t="shared" ref="KRP1383:KSF1385" si="484">KRL1383+KRH1383</f>
        <v>1000000</v>
      </c>
      <c r="KRV1383" s="84" t="s">
        <v>235</v>
      </c>
      <c r="KRW1383" s="84" t="s">
        <v>236</v>
      </c>
      <c r="KRX1383" s="84">
        <f>SUM(KRX1381)</f>
        <v>1000000</v>
      </c>
      <c r="KRY1383" s="84">
        <f>SUM(KRY1381)</f>
        <v>0</v>
      </c>
      <c r="KRZ1383" s="84">
        <f>KRY1383/KRX1383</f>
        <v>0</v>
      </c>
      <c r="KSA1383" s="84">
        <f>SUM(KSA1381)</f>
        <v>1000000</v>
      </c>
      <c r="KSB1383" s="84">
        <v>0</v>
      </c>
      <c r="KSC1383" s="84">
        <v>0</v>
      </c>
      <c r="KSE1383" s="84">
        <f>KSB1383-KSC1383</f>
        <v>0</v>
      </c>
      <c r="KSF1383" s="84">
        <f t="shared" si="484"/>
        <v>1000000</v>
      </c>
      <c r="KSL1383" s="84" t="s">
        <v>235</v>
      </c>
      <c r="KSM1383" s="84" t="s">
        <v>236</v>
      </c>
      <c r="KSN1383" s="84">
        <f>SUM(KSN1381)</f>
        <v>1000000</v>
      </c>
      <c r="KSO1383" s="84">
        <f>SUM(KSO1381)</f>
        <v>0</v>
      </c>
      <c r="KSP1383" s="84">
        <f>KSO1383/KSN1383</f>
        <v>0</v>
      </c>
      <c r="KSQ1383" s="84">
        <f>SUM(KSQ1381)</f>
        <v>1000000</v>
      </c>
      <c r="KSR1383" s="84">
        <v>0</v>
      </c>
      <c r="KSS1383" s="84">
        <v>0</v>
      </c>
      <c r="KSU1383" s="84">
        <f>KSR1383-KSS1383</f>
        <v>0</v>
      </c>
      <c r="KSV1383" s="84">
        <f t="shared" ref="KSV1383:KTL1385" si="485">KSR1383+KSN1383</f>
        <v>1000000</v>
      </c>
      <c r="KTB1383" s="84" t="s">
        <v>235</v>
      </c>
      <c r="KTC1383" s="84" t="s">
        <v>236</v>
      </c>
      <c r="KTD1383" s="84">
        <f>SUM(KTD1381)</f>
        <v>1000000</v>
      </c>
      <c r="KTE1383" s="84">
        <f>SUM(KTE1381)</f>
        <v>0</v>
      </c>
      <c r="KTF1383" s="84">
        <f>KTE1383/KTD1383</f>
        <v>0</v>
      </c>
      <c r="KTG1383" s="84">
        <f>SUM(KTG1381)</f>
        <v>1000000</v>
      </c>
      <c r="KTH1383" s="84">
        <v>0</v>
      </c>
      <c r="KTI1383" s="84">
        <v>0</v>
      </c>
      <c r="KTK1383" s="84">
        <f>KTH1383-KTI1383</f>
        <v>0</v>
      </c>
      <c r="KTL1383" s="84">
        <f t="shared" si="485"/>
        <v>1000000</v>
      </c>
      <c r="KTR1383" s="84" t="s">
        <v>235</v>
      </c>
      <c r="KTS1383" s="84" t="s">
        <v>236</v>
      </c>
      <c r="KTT1383" s="84">
        <f>SUM(KTT1381)</f>
        <v>1000000</v>
      </c>
      <c r="KTU1383" s="84">
        <f>SUM(KTU1381)</f>
        <v>0</v>
      </c>
      <c r="KTV1383" s="84">
        <f>KTU1383/KTT1383</f>
        <v>0</v>
      </c>
      <c r="KTW1383" s="84">
        <f>SUM(KTW1381)</f>
        <v>1000000</v>
      </c>
      <c r="KTX1383" s="84">
        <v>0</v>
      </c>
      <c r="KTY1383" s="84">
        <v>0</v>
      </c>
      <c r="KUA1383" s="84">
        <f>KTX1383-KTY1383</f>
        <v>0</v>
      </c>
      <c r="KUB1383" s="84">
        <f t="shared" ref="KUB1383:KUR1385" si="486">KTX1383+KTT1383</f>
        <v>1000000</v>
      </c>
      <c r="KUH1383" s="84" t="s">
        <v>235</v>
      </c>
      <c r="KUI1383" s="84" t="s">
        <v>236</v>
      </c>
      <c r="KUJ1383" s="84">
        <f>SUM(KUJ1381)</f>
        <v>1000000</v>
      </c>
      <c r="KUK1383" s="84">
        <f>SUM(KUK1381)</f>
        <v>0</v>
      </c>
      <c r="KUL1383" s="84">
        <f>KUK1383/KUJ1383</f>
        <v>0</v>
      </c>
      <c r="KUM1383" s="84">
        <f>SUM(KUM1381)</f>
        <v>1000000</v>
      </c>
      <c r="KUN1383" s="84">
        <v>0</v>
      </c>
      <c r="KUO1383" s="84">
        <v>0</v>
      </c>
      <c r="KUQ1383" s="84">
        <f>KUN1383-KUO1383</f>
        <v>0</v>
      </c>
      <c r="KUR1383" s="84">
        <f t="shared" si="486"/>
        <v>1000000</v>
      </c>
      <c r="KUX1383" s="84" t="s">
        <v>235</v>
      </c>
      <c r="KUY1383" s="84" t="s">
        <v>236</v>
      </c>
      <c r="KUZ1383" s="84">
        <f>SUM(KUZ1381)</f>
        <v>1000000</v>
      </c>
      <c r="KVA1383" s="84">
        <f>SUM(KVA1381)</f>
        <v>0</v>
      </c>
      <c r="KVB1383" s="84">
        <f>KVA1383/KUZ1383</f>
        <v>0</v>
      </c>
      <c r="KVC1383" s="84">
        <f>SUM(KVC1381)</f>
        <v>1000000</v>
      </c>
      <c r="KVD1383" s="84">
        <v>0</v>
      </c>
      <c r="KVE1383" s="84">
        <v>0</v>
      </c>
      <c r="KVG1383" s="84">
        <f>KVD1383-KVE1383</f>
        <v>0</v>
      </c>
      <c r="KVH1383" s="84">
        <f t="shared" ref="KVH1383:KVX1385" si="487">KVD1383+KUZ1383</f>
        <v>1000000</v>
      </c>
      <c r="KVN1383" s="84" t="s">
        <v>235</v>
      </c>
      <c r="KVO1383" s="84" t="s">
        <v>236</v>
      </c>
      <c r="KVP1383" s="84">
        <f>SUM(KVP1381)</f>
        <v>1000000</v>
      </c>
      <c r="KVQ1383" s="84">
        <f>SUM(KVQ1381)</f>
        <v>0</v>
      </c>
      <c r="KVR1383" s="84">
        <f>KVQ1383/KVP1383</f>
        <v>0</v>
      </c>
      <c r="KVS1383" s="84">
        <f>SUM(KVS1381)</f>
        <v>1000000</v>
      </c>
      <c r="KVT1383" s="84">
        <v>0</v>
      </c>
      <c r="KVU1383" s="84">
        <v>0</v>
      </c>
      <c r="KVW1383" s="84">
        <f>KVT1383-KVU1383</f>
        <v>0</v>
      </c>
      <c r="KVX1383" s="84">
        <f t="shared" si="487"/>
        <v>1000000</v>
      </c>
      <c r="KWD1383" s="84" t="s">
        <v>235</v>
      </c>
      <c r="KWE1383" s="84" t="s">
        <v>236</v>
      </c>
      <c r="KWF1383" s="84">
        <f>SUM(KWF1381)</f>
        <v>1000000</v>
      </c>
      <c r="KWG1383" s="84">
        <f>SUM(KWG1381)</f>
        <v>0</v>
      </c>
      <c r="KWH1383" s="84">
        <f>KWG1383/KWF1383</f>
        <v>0</v>
      </c>
      <c r="KWI1383" s="84">
        <f>SUM(KWI1381)</f>
        <v>1000000</v>
      </c>
      <c r="KWJ1383" s="84">
        <v>0</v>
      </c>
      <c r="KWK1383" s="84">
        <v>0</v>
      </c>
      <c r="KWM1383" s="84">
        <f>KWJ1383-KWK1383</f>
        <v>0</v>
      </c>
      <c r="KWN1383" s="84">
        <f t="shared" ref="KWN1383:KXD1385" si="488">KWJ1383+KWF1383</f>
        <v>1000000</v>
      </c>
      <c r="KWT1383" s="84" t="s">
        <v>235</v>
      </c>
      <c r="KWU1383" s="84" t="s">
        <v>236</v>
      </c>
      <c r="KWV1383" s="84">
        <f>SUM(KWV1381)</f>
        <v>1000000</v>
      </c>
      <c r="KWW1383" s="84">
        <f>SUM(KWW1381)</f>
        <v>0</v>
      </c>
      <c r="KWX1383" s="84">
        <f>KWW1383/KWV1383</f>
        <v>0</v>
      </c>
      <c r="KWY1383" s="84">
        <f>SUM(KWY1381)</f>
        <v>1000000</v>
      </c>
      <c r="KWZ1383" s="84">
        <v>0</v>
      </c>
      <c r="KXA1383" s="84">
        <v>0</v>
      </c>
      <c r="KXC1383" s="84">
        <f>KWZ1383-KXA1383</f>
        <v>0</v>
      </c>
      <c r="KXD1383" s="84">
        <f t="shared" si="488"/>
        <v>1000000</v>
      </c>
      <c r="KXJ1383" s="84" t="s">
        <v>235</v>
      </c>
      <c r="KXK1383" s="84" t="s">
        <v>236</v>
      </c>
      <c r="KXL1383" s="84">
        <f>SUM(KXL1381)</f>
        <v>1000000</v>
      </c>
      <c r="KXM1383" s="84">
        <f>SUM(KXM1381)</f>
        <v>0</v>
      </c>
      <c r="KXN1383" s="84">
        <f>KXM1383/KXL1383</f>
        <v>0</v>
      </c>
      <c r="KXO1383" s="84">
        <f>SUM(KXO1381)</f>
        <v>1000000</v>
      </c>
      <c r="KXP1383" s="84">
        <v>0</v>
      </c>
      <c r="KXQ1383" s="84">
        <v>0</v>
      </c>
      <c r="KXS1383" s="84">
        <f>KXP1383-KXQ1383</f>
        <v>0</v>
      </c>
      <c r="KXT1383" s="84">
        <f t="shared" ref="KXT1383:KYJ1385" si="489">KXP1383+KXL1383</f>
        <v>1000000</v>
      </c>
      <c r="KXZ1383" s="84" t="s">
        <v>235</v>
      </c>
      <c r="KYA1383" s="84" t="s">
        <v>236</v>
      </c>
      <c r="KYB1383" s="84">
        <f>SUM(KYB1381)</f>
        <v>1000000</v>
      </c>
      <c r="KYC1383" s="84">
        <f>SUM(KYC1381)</f>
        <v>0</v>
      </c>
      <c r="KYD1383" s="84">
        <f>KYC1383/KYB1383</f>
        <v>0</v>
      </c>
      <c r="KYE1383" s="84">
        <f>SUM(KYE1381)</f>
        <v>1000000</v>
      </c>
      <c r="KYF1383" s="84">
        <v>0</v>
      </c>
      <c r="KYG1383" s="84">
        <v>0</v>
      </c>
      <c r="KYI1383" s="84">
        <f>KYF1383-KYG1383</f>
        <v>0</v>
      </c>
      <c r="KYJ1383" s="84">
        <f t="shared" si="489"/>
        <v>1000000</v>
      </c>
      <c r="KYP1383" s="84" t="s">
        <v>235</v>
      </c>
      <c r="KYQ1383" s="84" t="s">
        <v>236</v>
      </c>
      <c r="KYR1383" s="84">
        <f>SUM(KYR1381)</f>
        <v>1000000</v>
      </c>
      <c r="KYS1383" s="84">
        <f>SUM(KYS1381)</f>
        <v>0</v>
      </c>
      <c r="KYT1383" s="84">
        <f>KYS1383/KYR1383</f>
        <v>0</v>
      </c>
      <c r="KYU1383" s="84">
        <f>SUM(KYU1381)</f>
        <v>1000000</v>
      </c>
      <c r="KYV1383" s="84">
        <v>0</v>
      </c>
      <c r="KYW1383" s="84">
        <v>0</v>
      </c>
      <c r="KYY1383" s="84">
        <f>KYV1383-KYW1383</f>
        <v>0</v>
      </c>
      <c r="KYZ1383" s="84">
        <f t="shared" ref="KYZ1383:KZP1385" si="490">KYV1383+KYR1383</f>
        <v>1000000</v>
      </c>
      <c r="KZF1383" s="84" t="s">
        <v>235</v>
      </c>
      <c r="KZG1383" s="84" t="s">
        <v>236</v>
      </c>
      <c r="KZH1383" s="84">
        <f>SUM(KZH1381)</f>
        <v>1000000</v>
      </c>
      <c r="KZI1383" s="84">
        <f>SUM(KZI1381)</f>
        <v>0</v>
      </c>
      <c r="KZJ1383" s="84">
        <f>KZI1383/KZH1383</f>
        <v>0</v>
      </c>
      <c r="KZK1383" s="84">
        <f>SUM(KZK1381)</f>
        <v>1000000</v>
      </c>
      <c r="KZL1383" s="84">
        <v>0</v>
      </c>
      <c r="KZM1383" s="84">
        <v>0</v>
      </c>
      <c r="KZO1383" s="84">
        <f>KZL1383-KZM1383</f>
        <v>0</v>
      </c>
      <c r="KZP1383" s="84">
        <f t="shared" si="490"/>
        <v>1000000</v>
      </c>
      <c r="KZV1383" s="84" t="s">
        <v>235</v>
      </c>
      <c r="KZW1383" s="84" t="s">
        <v>236</v>
      </c>
      <c r="KZX1383" s="84">
        <f>SUM(KZX1381)</f>
        <v>1000000</v>
      </c>
      <c r="KZY1383" s="84">
        <f>SUM(KZY1381)</f>
        <v>0</v>
      </c>
      <c r="KZZ1383" s="84">
        <f>KZY1383/KZX1383</f>
        <v>0</v>
      </c>
      <c r="LAA1383" s="84">
        <f>SUM(LAA1381)</f>
        <v>1000000</v>
      </c>
      <c r="LAB1383" s="84">
        <v>0</v>
      </c>
      <c r="LAC1383" s="84">
        <v>0</v>
      </c>
      <c r="LAE1383" s="84">
        <f>LAB1383-LAC1383</f>
        <v>0</v>
      </c>
      <c r="LAF1383" s="84">
        <f t="shared" ref="LAF1383:LAV1385" si="491">LAB1383+KZX1383</f>
        <v>1000000</v>
      </c>
      <c r="LAL1383" s="84" t="s">
        <v>235</v>
      </c>
      <c r="LAM1383" s="84" t="s">
        <v>236</v>
      </c>
      <c r="LAN1383" s="84">
        <f>SUM(LAN1381)</f>
        <v>1000000</v>
      </c>
      <c r="LAO1383" s="84">
        <f>SUM(LAO1381)</f>
        <v>0</v>
      </c>
      <c r="LAP1383" s="84">
        <f>LAO1383/LAN1383</f>
        <v>0</v>
      </c>
      <c r="LAQ1383" s="84">
        <f>SUM(LAQ1381)</f>
        <v>1000000</v>
      </c>
      <c r="LAR1383" s="84">
        <v>0</v>
      </c>
      <c r="LAS1383" s="84">
        <v>0</v>
      </c>
      <c r="LAU1383" s="84">
        <f>LAR1383-LAS1383</f>
        <v>0</v>
      </c>
      <c r="LAV1383" s="84">
        <f t="shared" si="491"/>
        <v>1000000</v>
      </c>
      <c r="LBB1383" s="84" t="s">
        <v>235</v>
      </c>
      <c r="LBC1383" s="84" t="s">
        <v>236</v>
      </c>
      <c r="LBD1383" s="84">
        <f>SUM(LBD1381)</f>
        <v>1000000</v>
      </c>
      <c r="LBE1383" s="84">
        <f>SUM(LBE1381)</f>
        <v>0</v>
      </c>
      <c r="LBF1383" s="84">
        <f>LBE1383/LBD1383</f>
        <v>0</v>
      </c>
      <c r="LBG1383" s="84">
        <f>SUM(LBG1381)</f>
        <v>1000000</v>
      </c>
      <c r="LBH1383" s="84">
        <v>0</v>
      </c>
      <c r="LBI1383" s="84">
        <v>0</v>
      </c>
      <c r="LBK1383" s="84">
        <f>LBH1383-LBI1383</f>
        <v>0</v>
      </c>
      <c r="LBL1383" s="84">
        <f t="shared" ref="LBL1383:LCB1385" si="492">LBH1383+LBD1383</f>
        <v>1000000</v>
      </c>
      <c r="LBR1383" s="84" t="s">
        <v>235</v>
      </c>
      <c r="LBS1383" s="84" t="s">
        <v>236</v>
      </c>
      <c r="LBT1383" s="84">
        <f>SUM(LBT1381)</f>
        <v>1000000</v>
      </c>
      <c r="LBU1383" s="84">
        <f>SUM(LBU1381)</f>
        <v>0</v>
      </c>
      <c r="LBV1383" s="84">
        <f>LBU1383/LBT1383</f>
        <v>0</v>
      </c>
      <c r="LBW1383" s="84">
        <f>SUM(LBW1381)</f>
        <v>1000000</v>
      </c>
      <c r="LBX1383" s="84">
        <v>0</v>
      </c>
      <c r="LBY1383" s="84">
        <v>0</v>
      </c>
      <c r="LCA1383" s="84">
        <f>LBX1383-LBY1383</f>
        <v>0</v>
      </c>
      <c r="LCB1383" s="84">
        <f t="shared" si="492"/>
        <v>1000000</v>
      </c>
      <c r="LCH1383" s="84" t="s">
        <v>235</v>
      </c>
      <c r="LCI1383" s="84" t="s">
        <v>236</v>
      </c>
      <c r="LCJ1383" s="84">
        <f>SUM(LCJ1381)</f>
        <v>1000000</v>
      </c>
      <c r="LCK1383" s="84">
        <f>SUM(LCK1381)</f>
        <v>0</v>
      </c>
      <c r="LCL1383" s="84">
        <f>LCK1383/LCJ1383</f>
        <v>0</v>
      </c>
      <c r="LCM1383" s="84">
        <f>SUM(LCM1381)</f>
        <v>1000000</v>
      </c>
      <c r="LCN1383" s="84">
        <v>0</v>
      </c>
      <c r="LCO1383" s="84">
        <v>0</v>
      </c>
      <c r="LCQ1383" s="84">
        <f>LCN1383-LCO1383</f>
        <v>0</v>
      </c>
      <c r="LCR1383" s="84">
        <f t="shared" ref="LCR1383:LDH1385" si="493">LCN1383+LCJ1383</f>
        <v>1000000</v>
      </c>
      <c r="LCX1383" s="84" t="s">
        <v>235</v>
      </c>
      <c r="LCY1383" s="84" t="s">
        <v>236</v>
      </c>
      <c r="LCZ1383" s="84">
        <f>SUM(LCZ1381)</f>
        <v>1000000</v>
      </c>
      <c r="LDA1383" s="84">
        <f>SUM(LDA1381)</f>
        <v>0</v>
      </c>
      <c r="LDB1383" s="84">
        <f>LDA1383/LCZ1383</f>
        <v>0</v>
      </c>
      <c r="LDC1383" s="84">
        <f>SUM(LDC1381)</f>
        <v>1000000</v>
      </c>
      <c r="LDD1383" s="84">
        <v>0</v>
      </c>
      <c r="LDE1383" s="84">
        <v>0</v>
      </c>
      <c r="LDG1383" s="84">
        <f>LDD1383-LDE1383</f>
        <v>0</v>
      </c>
      <c r="LDH1383" s="84">
        <f t="shared" si="493"/>
        <v>1000000</v>
      </c>
      <c r="LDN1383" s="84" t="s">
        <v>235</v>
      </c>
      <c r="LDO1383" s="84" t="s">
        <v>236</v>
      </c>
      <c r="LDP1383" s="84">
        <f>SUM(LDP1381)</f>
        <v>1000000</v>
      </c>
      <c r="LDQ1383" s="84">
        <f>SUM(LDQ1381)</f>
        <v>0</v>
      </c>
      <c r="LDR1383" s="84">
        <f>LDQ1383/LDP1383</f>
        <v>0</v>
      </c>
      <c r="LDS1383" s="84">
        <f>SUM(LDS1381)</f>
        <v>1000000</v>
      </c>
      <c r="LDT1383" s="84">
        <v>0</v>
      </c>
      <c r="LDU1383" s="84">
        <v>0</v>
      </c>
      <c r="LDW1383" s="84">
        <f>LDT1383-LDU1383</f>
        <v>0</v>
      </c>
      <c r="LDX1383" s="84">
        <f t="shared" ref="LDX1383:LEN1385" si="494">LDT1383+LDP1383</f>
        <v>1000000</v>
      </c>
      <c r="LED1383" s="84" t="s">
        <v>235</v>
      </c>
      <c r="LEE1383" s="84" t="s">
        <v>236</v>
      </c>
      <c r="LEF1383" s="84">
        <f>SUM(LEF1381)</f>
        <v>1000000</v>
      </c>
      <c r="LEG1383" s="84">
        <f>SUM(LEG1381)</f>
        <v>0</v>
      </c>
      <c r="LEH1383" s="84">
        <f>LEG1383/LEF1383</f>
        <v>0</v>
      </c>
      <c r="LEI1383" s="84">
        <f>SUM(LEI1381)</f>
        <v>1000000</v>
      </c>
      <c r="LEJ1383" s="84">
        <v>0</v>
      </c>
      <c r="LEK1383" s="84">
        <v>0</v>
      </c>
      <c r="LEM1383" s="84">
        <f>LEJ1383-LEK1383</f>
        <v>0</v>
      </c>
      <c r="LEN1383" s="84">
        <f t="shared" si="494"/>
        <v>1000000</v>
      </c>
      <c r="LET1383" s="84" t="s">
        <v>235</v>
      </c>
      <c r="LEU1383" s="84" t="s">
        <v>236</v>
      </c>
      <c r="LEV1383" s="84">
        <f>SUM(LEV1381)</f>
        <v>1000000</v>
      </c>
      <c r="LEW1383" s="84">
        <f>SUM(LEW1381)</f>
        <v>0</v>
      </c>
      <c r="LEX1383" s="84">
        <f>LEW1383/LEV1383</f>
        <v>0</v>
      </c>
      <c r="LEY1383" s="84">
        <f>SUM(LEY1381)</f>
        <v>1000000</v>
      </c>
      <c r="LEZ1383" s="84">
        <v>0</v>
      </c>
      <c r="LFA1383" s="84">
        <v>0</v>
      </c>
      <c r="LFC1383" s="84">
        <f>LEZ1383-LFA1383</f>
        <v>0</v>
      </c>
      <c r="LFD1383" s="84">
        <f t="shared" ref="LFD1383:LFT1385" si="495">LEZ1383+LEV1383</f>
        <v>1000000</v>
      </c>
      <c r="LFJ1383" s="84" t="s">
        <v>235</v>
      </c>
      <c r="LFK1383" s="84" t="s">
        <v>236</v>
      </c>
      <c r="LFL1383" s="84">
        <f>SUM(LFL1381)</f>
        <v>1000000</v>
      </c>
      <c r="LFM1383" s="84">
        <f>SUM(LFM1381)</f>
        <v>0</v>
      </c>
      <c r="LFN1383" s="84">
        <f>LFM1383/LFL1383</f>
        <v>0</v>
      </c>
      <c r="LFO1383" s="84">
        <f>SUM(LFO1381)</f>
        <v>1000000</v>
      </c>
      <c r="LFP1383" s="84">
        <v>0</v>
      </c>
      <c r="LFQ1383" s="84">
        <v>0</v>
      </c>
      <c r="LFS1383" s="84">
        <f>LFP1383-LFQ1383</f>
        <v>0</v>
      </c>
      <c r="LFT1383" s="84">
        <f t="shared" si="495"/>
        <v>1000000</v>
      </c>
      <c r="LFZ1383" s="84" t="s">
        <v>235</v>
      </c>
      <c r="LGA1383" s="84" t="s">
        <v>236</v>
      </c>
      <c r="LGB1383" s="84">
        <f>SUM(LGB1381)</f>
        <v>1000000</v>
      </c>
      <c r="LGC1383" s="84">
        <f>SUM(LGC1381)</f>
        <v>0</v>
      </c>
      <c r="LGD1383" s="84">
        <f>LGC1383/LGB1383</f>
        <v>0</v>
      </c>
      <c r="LGE1383" s="84">
        <f>SUM(LGE1381)</f>
        <v>1000000</v>
      </c>
      <c r="LGF1383" s="84">
        <v>0</v>
      </c>
      <c r="LGG1383" s="84">
        <v>0</v>
      </c>
      <c r="LGI1383" s="84">
        <f>LGF1383-LGG1383</f>
        <v>0</v>
      </c>
      <c r="LGJ1383" s="84">
        <f t="shared" ref="LGJ1383:LGZ1385" si="496">LGF1383+LGB1383</f>
        <v>1000000</v>
      </c>
      <c r="LGP1383" s="84" t="s">
        <v>235</v>
      </c>
      <c r="LGQ1383" s="84" t="s">
        <v>236</v>
      </c>
      <c r="LGR1383" s="84">
        <f>SUM(LGR1381)</f>
        <v>1000000</v>
      </c>
      <c r="LGS1383" s="84">
        <f>SUM(LGS1381)</f>
        <v>0</v>
      </c>
      <c r="LGT1383" s="84">
        <f>LGS1383/LGR1383</f>
        <v>0</v>
      </c>
      <c r="LGU1383" s="84">
        <f>SUM(LGU1381)</f>
        <v>1000000</v>
      </c>
      <c r="LGV1383" s="84">
        <v>0</v>
      </c>
      <c r="LGW1383" s="84">
        <v>0</v>
      </c>
      <c r="LGY1383" s="84">
        <f>LGV1383-LGW1383</f>
        <v>0</v>
      </c>
      <c r="LGZ1383" s="84">
        <f t="shared" si="496"/>
        <v>1000000</v>
      </c>
      <c r="LHF1383" s="84" t="s">
        <v>235</v>
      </c>
      <c r="LHG1383" s="84" t="s">
        <v>236</v>
      </c>
      <c r="LHH1383" s="84">
        <f>SUM(LHH1381)</f>
        <v>1000000</v>
      </c>
      <c r="LHI1383" s="84">
        <f>SUM(LHI1381)</f>
        <v>0</v>
      </c>
      <c r="LHJ1383" s="84">
        <f>LHI1383/LHH1383</f>
        <v>0</v>
      </c>
      <c r="LHK1383" s="84">
        <f>SUM(LHK1381)</f>
        <v>1000000</v>
      </c>
      <c r="LHL1383" s="84">
        <v>0</v>
      </c>
      <c r="LHM1383" s="84">
        <v>0</v>
      </c>
      <c r="LHO1383" s="84">
        <f>LHL1383-LHM1383</f>
        <v>0</v>
      </c>
      <c r="LHP1383" s="84">
        <f t="shared" ref="LHP1383:LIF1385" si="497">LHL1383+LHH1383</f>
        <v>1000000</v>
      </c>
      <c r="LHV1383" s="84" t="s">
        <v>235</v>
      </c>
      <c r="LHW1383" s="84" t="s">
        <v>236</v>
      </c>
      <c r="LHX1383" s="84">
        <f>SUM(LHX1381)</f>
        <v>1000000</v>
      </c>
      <c r="LHY1383" s="84">
        <f>SUM(LHY1381)</f>
        <v>0</v>
      </c>
      <c r="LHZ1383" s="84">
        <f>LHY1383/LHX1383</f>
        <v>0</v>
      </c>
      <c r="LIA1383" s="84">
        <f>SUM(LIA1381)</f>
        <v>1000000</v>
      </c>
      <c r="LIB1383" s="84">
        <v>0</v>
      </c>
      <c r="LIC1383" s="84">
        <v>0</v>
      </c>
      <c r="LIE1383" s="84">
        <f>LIB1383-LIC1383</f>
        <v>0</v>
      </c>
      <c r="LIF1383" s="84">
        <f t="shared" si="497"/>
        <v>1000000</v>
      </c>
      <c r="LIL1383" s="84" t="s">
        <v>235</v>
      </c>
      <c r="LIM1383" s="84" t="s">
        <v>236</v>
      </c>
      <c r="LIN1383" s="84">
        <f>SUM(LIN1381)</f>
        <v>1000000</v>
      </c>
      <c r="LIO1383" s="84">
        <f>SUM(LIO1381)</f>
        <v>0</v>
      </c>
      <c r="LIP1383" s="84">
        <f>LIO1383/LIN1383</f>
        <v>0</v>
      </c>
      <c r="LIQ1383" s="84">
        <f>SUM(LIQ1381)</f>
        <v>1000000</v>
      </c>
      <c r="LIR1383" s="84">
        <v>0</v>
      </c>
      <c r="LIS1383" s="84">
        <v>0</v>
      </c>
      <c r="LIU1383" s="84">
        <f>LIR1383-LIS1383</f>
        <v>0</v>
      </c>
      <c r="LIV1383" s="84">
        <f t="shared" ref="LIV1383:LJL1385" si="498">LIR1383+LIN1383</f>
        <v>1000000</v>
      </c>
      <c r="LJB1383" s="84" t="s">
        <v>235</v>
      </c>
      <c r="LJC1383" s="84" t="s">
        <v>236</v>
      </c>
      <c r="LJD1383" s="84">
        <f>SUM(LJD1381)</f>
        <v>1000000</v>
      </c>
      <c r="LJE1383" s="84">
        <f>SUM(LJE1381)</f>
        <v>0</v>
      </c>
      <c r="LJF1383" s="84">
        <f>LJE1383/LJD1383</f>
        <v>0</v>
      </c>
      <c r="LJG1383" s="84">
        <f>SUM(LJG1381)</f>
        <v>1000000</v>
      </c>
      <c r="LJH1383" s="84">
        <v>0</v>
      </c>
      <c r="LJI1383" s="84">
        <v>0</v>
      </c>
      <c r="LJK1383" s="84">
        <f>LJH1383-LJI1383</f>
        <v>0</v>
      </c>
      <c r="LJL1383" s="84">
        <f t="shared" si="498"/>
        <v>1000000</v>
      </c>
      <c r="LJR1383" s="84" t="s">
        <v>235</v>
      </c>
      <c r="LJS1383" s="84" t="s">
        <v>236</v>
      </c>
      <c r="LJT1383" s="84">
        <f>SUM(LJT1381)</f>
        <v>1000000</v>
      </c>
      <c r="LJU1383" s="84">
        <f>SUM(LJU1381)</f>
        <v>0</v>
      </c>
      <c r="LJV1383" s="84">
        <f>LJU1383/LJT1383</f>
        <v>0</v>
      </c>
      <c r="LJW1383" s="84">
        <f>SUM(LJW1381)</f>
        <v>1000000</v>
      </c>
      <c r="LJX1383" s="84">
        <v>0</v>
      </c>
      <c r="LJY1383" s="84">
        <v>0</v>
      </c>
      <c r="LKA1383" s="84">
        <f>LJX1383-LJY1383</f>
        <v>0</v>
      </c>
      <c r="LKB1383" s="84">
        <f t="shared" ref="LKB1383:LKR1385" si="499">LJX1383+LJT1383</f>
        <v>1000000</v>
      </c>
      <c r="LKH1383" s="84" t="s">
        <v>235</v>
      </c>
      <c r="LKI1383" s="84" t="s">
        <v>236</v>
      </c>
      <c r="LKJ1383" s="84">
        <f>SUM(LKJ1381)</f>
        <v>1000000</v>
      </c>
      <c r="LKK1383" s="84">
        <f>SUM(LKK1381)</f>
        <v>0</v>
      </c>
      <c r="LKL1383" s="84">
        <f>LKK1383/LKJ1383</f>
        <v>0</v>
      </c>
      <c r="LKM1383" s="84">
        <f>SUM(LKM1381)</f>
        <v>1000000</v>
      </c>
      <c r="LKN1383" s="84">
        <v>0</v>
      </c>
      <c r="LKO1383" s="84">
        <v>0</v>
      </c>
      <c r="LKQ1383" s="84">
        <f>LKN1383-LKO1383</f>
        <v>0</v>
      </c>
      <c r="LKR1383" s="84">
        <f t="shared" si="499"/>
        <v>1000000</v>
      </c>
      <c r="LKX1383" s="84" t="s">
        <v>235</v>
      </c>
      <c r="LKY1383" s="84" t="s">
        <v>236</v>
      </c>
      <c r="LKZ1383" s="84">
        <f>SUM(LKZ1381)</f>
        <v>1000000</v>
      </c>
      <c r="LLA1383" s="84">
        <f>SUM(LLA1381)</f>
        <v>0</v>
      </c>
      <c r="LLB1383" s="84">
        <f>LLA1383/LKZ1383</f>
        <v>0</v>
      </c>
      <c r="LLC1383" s="84">
        <f>SUM(LLC1381)</f>
        <v>1000000</v>
      </c>
      <c r="LLD1383" s="84">
        <v>0</v>
      </c>
      <c r="LLE1383" s="84">
        <v>0</v>
      </c>
      <c r="LLG1383" s="84">
        <f>LLD1383-LLE1383</f>
        <v>0</v>
      </c>
      <c r="LLH1383" s="84">
        <f t="shared" ref="LLH1383:LLX1385" si="500">LLD1383+LKZ1383</f>
        <v>1000000</v>
      </c>
      <c r="LLN1383" s="84" t="s">
        <v>235</v>
      </c>
      <c r="LLO1383" s="84" t="s">
        <v>236</v>
      </c>
      <c r="LLP1383" s="84">
        <f>SUM(LLP1381)</f>
        <v>1000000</v>
      </c>
      <c r="LLQ1383" s="84">
        <f>SUM(LLQ1381)</f>
        <v>0</v>
      </c>
      <c r="LLR1383" s="84">
        <f>LLQ1383/LLP1383</f>
        <v>0</v>
      </c>
      <c r="LLS1383" s="84">
        <f>SUM(LLS1381)</f>
        <v>1000000</v>
      </c>
      <c r="LLT1383" s="84">
        <v>0</v>
      </c>
      <c r="LLU1383" s="84">
        <v>0</v>
      </c>
      <c r="LLW1383" s="84">
        <f>LLT1383-LLU1383</f>
        <v>0</v>
      </c>
      <c r="LLX1383" s="84">
        <f t="shared" si="500"/>
        <v>1000000</v>
      </c>
      <c r="LMD1383" s="84" t="s">
        <v>235</v>
      </c>
      <c r="LME1383" s="84" t="s">
        <v>236</v>
      </c>
      <c r="LMF1383" s="84">
        <f>SUM(LMF1381)</f>
        <v>1000000</v>
      </c>
      <c r="LMG1383" s="84">
        <f>SUM(LMG1381)</f>
        <v>0</v>
      </c>
      <c r="LMH1383" s="84">
        <f>LMG1383/LMF1383</f>
        <v>0</v>
      </c>
      <c r="LMI1383" s="84">
        <f>SUM(LMI1381)</f>
        <v>1000000</v>
      </c>
      <c r="LMJ1383" s="84">
        <v>0</v>
      </c>
      <c r="LMK1383" s="84">
        <v>0</v>
      </c>
      <c r="LMM1383" s="84">
        <f>LMJ1383-LMK1383</f>
        <v>0</v>
      </c>
      <c r="LMN1383" s="84">
        <f t="shared" ref="LMN1383:LND1385" si="501">LMJ1383+LMF1383</f>
        <v>1000000</v>
      </c>
      <c r="LMT1383" s="84" t="s">
        <v>235</v>
      </c>
      <c r="LMU1383" s="84" t="s">
        <v>236</v>
      </c>
      <c r="LMV1383" s="84">
        <f>SUM(LMV1381)</f>
        <v>1000000</v>
      </c>
      <c r="LMW1383" s="84">
        <f>SUM(LMW1381)</f>
        <v>0</v>
      </c>
      <c r="LMX1383" s="84">
        <f>LMW1383/LMV1383</f>
        <v>0</v>
      </c>
      <c r="LMY1383" s="84">
        <f>SUM(LMY1381)</f>
        <v>1000000</v>
      </c>
      <c r="LMZ1383" s="84">
        <v>0</v>
      </c>
      <c r="LNA1383" s="84">
        <v>0</v>
      </c>
      <c r="LNC1383" s="84">
        <f>LMZ1383-LNA1383</f>
        <v>0</v>
      </c>
      <c r="LND1383" s="84">
        <f t="shared" si="501"/>
        <v>1000000</v>
      </c>
      <c r="LNJ1383" s="84" t="s">
        <v>235</v>
      </c>
      <c r="LNK1383" s="84" t="s">
        <v>236</v>
      </c>
      <c r="LNL1383" s="84">
        <f>SUM(LNL1381)</f>
        <v>1000000</v>
      </c>
      <c r="LNM1383" s="84">
        <f>SUM(LNM1381)</f>
        <v>0</v>
      </c>
      <c r="LNN1383" s="84">
        <f>LNM1383/LNL1383</f>
        <v>0</v>
      </c>
      <c r="LNO1383" s="84">
        <f>SUM(LNO1381)</f>
        <v>1000000</v>
      </c>
      <c r="LNP1383" s="84">
        <v>0</v>
      </c>
      <c r="LNQ1383" s="84">
        <v>0</v>
      </c>
      <c r="LNS1383" s="84">
        <f>LNP1383-LNQ1383</f>
        <v>0</v>
      </c>
      <c r="LNT1383" s="84">
        <f t="shared" ref="LNT1383:LOJ1385" si="502">LNP1383+LNL1383</f>
        <v>1000000</v>
      </c>
      <c r="LNZ1383" s="84" t="s">
        <v>235</v>
      </c>
      <c r="LOA1383" s="84" t="s">
        <v>236</v>
      </c>
      <c r="LOB1383" s="84">
        <f>SUM(LOB1381)</f>
        <v>1000000</v>
      </c>
      <c r="LOC1383" s="84">
        <f>SUM(LOC1381)</f>
        <v>0</v>
      </c>
      <c r="LOD1383" s="84">
        <f>LOC1383/LOB1383</f>
        <v>0</v>
      </c>
      <c r="LOE1383" s="84">
        <f>SUM(LOE1381)</f>
        <v>1000000</v>
      </c>
      <c r="LOF1383" s="84">
        <v>0</v>
      </c>
      <c r="LOG1383" s="84">
        <v>0</v>
      </c>
      <c r="LOI1383" s="84">
        <f>LOF1383-LOG1383</f>
        <v>0</v>
      </c>
      <c r="LOJ1383" s="84">
        <f t="shared" si="502"/>
        <v>1000000</v>
      </c>
      <c r="LOP1383" s="84" t="s">
        <v>235</v>
      </c>
      <c r="LOQ1383" s="84" t="s">
        <v>236</v>
      </c>
      <c r="LOR1383" s="84">
        <f>SUM(LOR1381)</f>
        <v>1000000</v>
      </c>
      <c r="LOS1383" s="84">
        <f>SUM(LOS1381)</f>
        <v>0</v>
      </c>
      <c r="LOT1383" s="84">
        <f>LOS1383/LOR1383</f>
        <v>0</v>
      </c>
      <c r="LOU1383" s="84">
        <f>SUM(LOU1381)</f>
        <v>1000000</v>
      </c>
      <c r="LOV1383" s="84">
        <v>0</v>
      </c>
      <c r="LOW1383" s="84">
        <v>0</v>
      </c>
      <c r="LOY1383" s="84">
        <f>LOV1383-LOW1383</f>
        <v>0</v>
      </c>
      <c r="LOZ1383" s="84">
        <f t="shared" ref="LOZ1383:LPP1385" si="503">LOV1383+LOR1383</f>
        <v>1000000</v>
      </c>
      <c r="LPF1383" s="84" t="s">
        <v>235</v>
      </c>
      <c r="LPG1383" s="84" t="s">
        <v>236</v>
      </c>
      <c r="LPH1383" s="84">
        <f>SUM(LPH1381)</f>
        <v>1000000</v>
      </c>
      <c r="LPI1383" s="84">
        <f>SUM(LPI1381)</f>
        <v>0</v>
      </c>
      <c r="LPJ1383" s="84">
        <f>LPI1383/LPH1383</f>
        <v>0</v>
      </c>
      <c r="LPK1383" s="84">
        <f>SUM(LPK1381)</f>
        <v>1000000</v>
      </c>
      <c r="LPL1383" s="84">
        <v>0</v>
      </c>
      <c r="LPM1383" s="84">
        <v>0</v>
      </c>
      <c r="LPO1383" s="84">
        <f>LPL1383-LPM1383</f>
        <v>0</v>
      </c>
      <c r="LPP1383" s="84">
        <f t="shared" si="503"/>
        <v>1000000</v>
      </c>
      <c r="LPV1383" s="84" t="s">
        <v>235</v>
      </c>
      <c r="LPW1383" s="84" t="s">
        <v>236</v>
      </c>
      <c r="LPX1383" s="84">
        <f>SUM(LPX1381)</f>
        <v>1000000</v>
      </c>
      <c r="LPY1383" s="84">
        <f>SUM(LPY1381)</f>
        <v>0</v>
      </c>
      <c r="LPZ1383" s="84">
        <f>LPY1383/LPX1383</f>
        <v>0</v>
      </c>
      <c r="LQA1383" s="84">
        <f>SUM(LQA1381)</f>
        <v>1000000</v>
      </c>
      <c r="LQB1383" s="84">
        <v>0</v>
      </c>
      <c r="LQC1383" s="84">
        <v>0</v>
      </c>
      <c r="LQE1383" s="84">
        <f>LQB1383-LQC1383</f>
        <v>0</v>
      </c>
      <c r="LQF1383" s="84">
        <f t="shared" ref="LQF1383:LQV1385" si="504">LQB1383+LPX1383</f>
        <v>1000000</v>
      </c>
      <c r="LQL1383" s="84" t="s">
        <v>235</v>
      </c>
      <c r="LQM1383" s="84" t="s">
        <v>236</v>
      </c>
      <c r="LQN1383" s="84">
        <f>SUM(LQN1381)</f>
        <v>1000000</v>
      </c>
      <c r="LQO1383" s="84">
        <f>SUM(LQO1381)</f>
        <v>0</v>
      </c>
      <c r="LQP1383" s="84">
        <f>LQO1383/LQN1383</f>
        <v>0</v>
      </c>
      <c r="LQQ1383" s="84">
        <f>SUM(LQQ1381)</f>
        <v>1000000</v>
      </c>
      <c r="LQR1383" s="84">
        <v>0</v>
      </c>
      <c r="LQS1383" s="84">
        <v>0</v>
      </c>
      <c r="LQU1383" s="84">
        <f>LQR1383-LQS1383</f>
        <v>0</v>
      </c>
      <c r="LQV1383" s="84">
        <f t="shared" si="504"/>
        <v>1000000</v>
      </c>
      <c r="LRB1383" s="84" t="s">
        <v>235</v>
      </c>
      <c r="LRC1383" s="84" t="s">
        <v>236</v>
      </c>
      <c r="LRD1383" s="84">
        <f>SUM(LRD1381)</f>
        <v>1000000</v>
      </c>
      <c r="LRE1383" s="84">
        <f>SUM(LRE1381)</f>
        <v>0</v>
      </c>
      <c r="LRF1383" s="84">
        <f>LRE1383/LRD1383</f>
        <v>0</v>
      </c>
      <c r="LRG1383" s="84">
        <f>SUM(LRG1381)</f>
        <v>1000000</v>
      </c>
      <c r="LRH1383" s="84">
        <v>0</v>
      </c>
      <c r="LRI1383" s="84">
        <v>0</v>
      </c>
      <c r="LRK1383" s="84">
        <f>LRH1383-LRI1383</f>
        <v>0</v>
      </c>
      <c r="LRL1383" s="84">
        <f t="shared" ref="LRL1383:LSB1385" si="505">LRH1383+LRD1383</f>
        <v>1000000</v>
      </c>
      <c r="LRR1383" s="84" t="s">
        <v>235</v>
      </c>
      <c r="LRS1383" s="84" t="s">
        <v>236</v>
      </c>
      <c r="LRT1383" s="84">
        <f>SUM(LRT1381)</f>
        <v>1000000</v>
      </c>
      <c r="LRU1383" s="84">
        <f>SUM(LRU1381)</f>
        <v>0</v>
      </c>
      <c r="LRV1383" s="84">
        <f>LRU1383/LRT1383</f>
        <v>0</v>
      </c>
      <c r="LRW1383" s="84">
        <f>SUM(LRW1381)</f>
        <v>1000000</v>
      </c>
      <c r="LRX1383" s="84">
        <v>0</v>
      </c>
      <c r="LRY1383" s="84">
        <v>0</v>
      </c>
      <c r="LSA1383" s="84">
        <f>LRX1383-LRY1383</f>
        <v>0</v>
      </c>
      <c r="LSB1383" s="84">
        <f t="shared" si="505"/>
        <v>1000000</v>
      </c>
      <c r="LSH1383" s="84" t="s">
        <v>235</v>
      </c>
      <c r="LSI1383" s="84" t="s">
        <v>236</v>
      </c>
      <c r="LSJ1383" s="84">
        <f>SUM(LSJ1381)</f>
        <v>1000000</v>
      </c>
      <c r="LSK1383" s="84">
        <f>SUM(LSK1381)</f>
        <v>0</v>
      </c>
      <c r="LSL1383" s="84">
        <f>LSK1383/LSJ1383</f>
        <v>0</v>
      </c>
      <c r="LSM1383" s="84">
        <f>SUM(LSM1381)</f>
        <v>1000000</v>
      </c>
      <c r="LSN1383" s="84">
        <v>0</v>
      </c>
      <c r="LSO1383" s="84">
        <v>0</v>
      </c>
      <c r="LSQ1383" s="84">
        <f>LSN1383-LSO1383</f>
        <v>0</v>
      </c>
      <c r="LSR1383" s="84">
        <f t="shared" ref="LSR1383:LTH1385" si="506">LSN1383+LSJ1383</f>
        <v>1000000</v>
      </c>
      <c r="LSX1383" s="84" t="s">
        <v>235</v>
      </c>
      <c r="LSY1383" s="84" t="s">
        <v>236</v>
      </c>
      <c r="LSZ1383" s="84">
        <f>SUM(LSZ1381)</f>
        <v>1000000</v>
      </c>
      <c r="LTA1383" s="84">
        <f>SUM(LTA1381)</f>
        <v>0</v>
      </c>
      <c r="LTB1383" s="84">
        <f>LTA1383/LSZ1383</f>
        <v>0</v>
      </c>
      <c r="LTC1383" s="84">
        <f>SUM(LTC1381)</f>
        <v>1000000</v>
      </c>
      <c r="LTD1383" s="84">
        <v>0</v>
      </c>
      <c r="LTE1383" s="84">
        <v>0</v>
      </c>
      <c r="LTG1383" s="84">
        <f>LTD1383-LTE1383</f>
        <v>0</v>
      </c>
      <c r="LTH1383" s="84">
        <f t="shared" si="506"/>
        <v>1000000</v>
      </c>
      <c r="LTN1383" s="84" t="s">
        <v>235</v>
      </c>
      <c r="LTO1383" s="84" t="s">
        <v>236</v>
      </c>
      <c r="LTP1383" s="84">
        <f>SUM(LTP1381)</f>
        <v>1000000</v>
      </c>
      <c r="LTQ1383" s="84">
        <f>SUM(LTQ1381)</f>
        <v>0</v>
      </c>
      <c r="LTR1383" s="84">
        <f>LTQ1383/LTP1383</f>
        <v>0</v>
      </c>
      <c r="LTS1383" s="84">
        <f>SUM(LTS1381)</f>
        <v>1000000</v>
      </c>
      <c r="LTT1383" s="84">
        <v>0</v>
      </c>
      <c r="LTU1383" s="84">
        <v>0</v>
      </c>
      <c r="LTW1383" s="84">
        <f>LTT1383-LTU1383</f>
        <v>0</v>
      </c>
      <c r="LTX1383" s="84">
        <f t="shared" ref="LTX1383:LUN1385" si="507">LTT1383+LTP1383</f>
        <v>1000000</v>
      </c>
      <c r="LUD1383" s="84" t="s">
        <v>235</v>
      </c>
      <c r="LUE1383" s="84" t="s">
        <v>236</v>
      </c>
      <c r="LUF1383" s="84">
        <f>SUM(LUF1381)</f>
        <v>1000000</v>
      </c>
      <c r="LUG1383" s="84">
        <f>SUM(LUG1381)</f>
        <v>0</v>
      </c>
      <c r="LUH1383" s="84">
        <f>LUG1383/LUF1383</f>
        <v>0</v>
      </c>
      <c r="LUI1383" s="84">
        <f>SUM(LUI1381)</f>
        <v>1000000</v>
      </c>
      <c r="LUJ1383" s="84">
        <v>0</v>
      </c>
      <c r="LUK1383" s="84">
        <v>0</v>
      </c>
      <c r="LUM1383" s="84">
        <f>LUJ1383-LUK1383</f>
        <v>0</v>
      </c>
      <c r="LUN1383" s="84">
        <f t="shared" si="507"/>
        <v>1000000</v>
      </c>
      <c r="LUT1383" s="84" t="s">
        <v>235</v>
      </c>
      <c r="LUU1383" s="84" t="s">
        <v>236</v>
      </c>
      <c r="LUV1383" s="84">
        <f>SUM(LUV1381)</f>
        <v>1000000</v>
      </c>
      <c r="LUW1383" s="84">
        <f>SUM(LUW1381)</f>
        <v>0</v>
      </c>
      <c r="LUX1383" s="84">
        <f>LUW1383/LUV1383</f>
        <v>0</v>
      </c>
      <c r="LUY1383" s="84">
        <f>SUM(LUY1381)</f>
        <v>1000000</v>
      </c>
      <c r="LUZ1383" s="84">
        <v>0</v>
      </c>
      <c r="LVA1383" s="84">
        <v>0</v>
      </c>
      <c r="LVC1383" s="84">
        <f>LUZ1383-LVA1383</f>
        <v>0</v>
      </c>
      <c r="LVD1383" s="84">
        <f t="shared" ref="LVD1383:LVT1385" si="508">LUZ1383+LUV1383</f>
        <v>1000000</v>
      </c>
      <c r="LVJ1383" s="84" t="s">
        <v>235</v>
      </c>
      <c r="LVK1383" s="84" t="s">
        <v>236</v>
      </c>
      <c r="LVL1383" s="84">
        <f>SUM(LVL1381)</f>
        <v>1000000</v>
      </c>
      <c r="LVM1383" s="84">
        <f>SUM(LVM1381)</f>
        <v>0</v>
      </c>
      <c r="LVN1383" s="84">
        <f>LVM1383/LVL1383</f>
        <v>0</v>
      </c>
      <c r="LVO1383" s="84">
        <f>SUM(LVO1381)</f>
        <v>1000000</v>
      </c>
      <c r="LVP1383" s="84">
        <v>0</v>
      </c>
      <c r="LVQ1383" s="84">
        <v>0</v>
      </c>
      <c r="LVS1383" s="84">
        <f>LVP1383-LVQ1383</f>
        <v>0</v>
      </c>
      <c r="LVT1383" s="84">
        <f t="shared" si="508"/>
        <v>1000000</v>
      </c>
      <c r="LVZ1383" s="84" t="s">
        <v>235</v>
      </c>
      <c r="LWA1383" s="84" t="s">
        <v>236</v>
      </c>
      <c r="LWB1383" s="84">
        <f>SUM(LWB1381)</f>
        <v>1000000</v>
      </c>
      <c r="LWC1383" s="84">
        <f>SUM(LWC1381)</f>
        <v>0</v>
      </c>
      <c r="LWD1383" s="84">
        <f>LWC1383/LWB1383</f>
        <v>0</v>
      </c>
      <c r="LWE1383" s="84">
        <f>SUM(LWE1381)</f>
        <v>1000000</v>
      </c>
      <c r="LWF1383" s="84">
        <v>0</v>
      </c>
      <c r="LWG1383" s="84">
        <v>0</v>
      </c>
      <c r="LWI1383" s="84">
        <f>LWF1383-LWG1383</f>
        <v>0</v>
      </c>
      <c r="LWJ1383" s="84">
        <f t="shared" ref="LWJ1383:LWZ1385" si="509">LWF1383+LWB1383</f>
        <v>1000000</v>
      </c>
      <c r="LWP1383" s="84" t="s">
        <v>235</v>
      </c>
      <c r="LWQ1383" s="84" t="s">
        <v>236</v>
      </c>
      <c r="LWR1383" s="84">
        <f>SUM(LWR1381)</f>
        <v>1000000</v>
      </c>
      <c r="LWS1383" s="84">
        <f>SUM(LWS1381)</f>
        <v>0</v>
      </c>
      <c r="LWT1383" s="84">
        <f>LWS1383/LWR1383</f>
        <v>0</v>
      </c>
      <c r="LWU1383" s="84">
        <f>SUM(LWU1381)</f>
        <v>1000000</v>
      </c>
      <c r="LWV1383" s="84">
        <v>0</v>
      </c>
      <c r="LWW1383" s="84">
        <v>0</v>
      </c>
      <c r="LWY1383" s="84">
        <f>LWV1383-LWW1383</f>
        <v>0</v>
      </c>
      <c r="LWZ1383" s="84">
        <f t="shared" si="509"/>
        <v>1000000</v>
      </c>
      <c r="LXF1383" s="84" t="s">
        <v>235</v>
      </c>
      <c r="LXG1383" s="84" t="s">
        <v>236</v>
      </c>
      <c r="LXH1383" s="84">
        <f>SUM(LXH1381)</f>
        <v>1000000</v>
      </c>
      <c r="LXI1383" s="84">
        <f>SUM(LXI1381)</f>
        <v>0</v>
      </c>
      <c r="LXJ1383" s="84">
        <f>LXI1383/LXH1383</f>
        <v>0</v>
      </c>
      <c r="LXK1383" s="84">
        <f>SUM(LXK1381)</f>
        <v>1000000</v>
      </c>
      <c r="LXL1383" s="84">
        <v>0</v>
      </c>
      <c r="LXM1383" s="84">
        <v>0</v>
      </c>
      <c r="LXO1383" s="84">
        <f>LXL1383-LXM1383</f>
        <v>0</v>
      </c>
      <c r="LXP1383" s="84">
        <f t="shared" ref="LXP1383:LYF1385" si="510">LXL1383+LXH1383</f>
        <v>1000000</v>
      </c>
      <c r="LXV1383" s="84" t="s">
        <v>235</v>
      </c>
      <c r="LXW1383" s="84" t="s">
        <v>236</v>
      </c>
      <c r="LXX1383" s="84">
        <f>SUM(LXX1381)</f>
        <v>1000000</v>
      </c>
      <c r="LXY1383" s="84">
        <f>SUM(LXY1381)</f>
        <v>0</v>
      </c>
      <c r="LXZ1383" s="84">
        <f>LXY1383/LXX1383</f>
        <v>0</v>
      </c>
      <c r="LYA1383" s="84">
        <f>SUM(LYA1381)</f>
        <v>1000000</v>
      </c>
      <c r="LYB1383" s="84">
        <v>0</v>
      </c>
      <c r="LYC1383" s="84">
        <v>0</v>
      </c>
      <c r="LYE1383" s="84">
        <f>LYB1383-LYC1383</f>
        <v>0</v>
      </c>
      <c r="LYF1383" s="84">
        <f t="shared" si="510"/>
        <v>1000000</v>
      </c>
      <c r="LYL1383" s="84" t="s">
        <v>235</v>
      </c>
      <c r="LYM1383" s="84" t="s">
        <v>236</v>
      </c>
      <c r="LYN1383" s="84">
        <f>SUM(LYN1381)</f>
        <v>1000000</v>
      </c>
      <c r="LYO1383" s="84">
        <f>SUM(LYO1381)</f>
        <v>0</v>
      </c>
      <c r="LYP1383" s="84">
        <f>LYO1383/LYN1383</f>
        <v>0</v>
      </c>
      <c r="LYQ1383" s="84">
        <f>SUM(LYQ1381)</f>
        <v>1000000</v>
      </c>
      <c r="LYR1383" s="84">
        <v>0</v>
      </c>
      <c r="LYS1383" s="84">
        <v>0</v>
      </c>
      <c r="LYU1383" s="84">
        <f>LYR1383-LYS1383</f>
        <v>0</v>
      </c>
      <c r="LYV1383" s="84">
        <f t="shared" ref="LYV1383:LZL1385" si="511">LYR1383+LYN1383</f>
        <v>1000000</v>
      </c>
      <c r="LZB1383" s="84" t="s">
        <v>235</v>
      </c>
      <c r="LZC1383" s="84" t="s">
        <v>236</v>
      </c>
      <c r="LZD1383" s="84">
        <f>SUM(LZD1381)</f>
        <v>1000000</v>
      </c>
      <c r="LZE1383" s="84">
        <f>SUM(LZE1381)</f>
        <v>0</v>
      </c>
      <c r="LZF1383" s="84">
        <f>LZE1383/LZD1383</f>
        <v>0</v>
      </c>
      <c r="LZG1383" s="84">
        <f>SUM(LZG1381)</f>
        <v>1000000</v>
      </c>
      <c r="LZH1383" s="84">
        <v>0</v>
      </c>
      <c r="LZI1383" s="84">
        <v>0</v>
      </c>
      <c r="LZK1383" s="84">
        <f>LZH1383-LZI1383</f>
        <v>0</v>
      </c>
      <c r="LZL1383" s="84">
        <f t="shared" si="511"/>
        <v>1000000</v>
      </c>
      <c r="LZR1383" s="84" t="s">
        <v>235</v>
      </c>
      <c r="LZS1383" s="84" t="s">
        <v>236</v>
      </c>
      <c r="LZT1383" s="84">
        <f>SUM(LZT1381)</f>
        <v>1000000</v>
      </c>
      <c r="LZU1383" s="84">
        <f>SUM(LZU1381)</f>
        <v>0</v>
      </c>
      <c r="LZV1383" s="84">
        <f>LZU1383/LZT1383</f>
        <v>0</v>
      </c>
      <c r="LZW1383" s="84">
        <f>SUM(LZW1381)</f>
        <v>1000000</v>
      </c>
      <c r="LZX1383" s="84">
        <v>0</v>
      </c>
      <c r="LZY1383" s="84">
        <v>0</v>
      </c>
      <c r="MAA1383" s="84">
        <f>LZX1383-LZY1383</f>
        <v>0</v>
      </c>
      <c r="MAB1383" s="84">
        <f t="shared" ref="MAB1383:MAR1385" si="512">LZX1383+LZT1383</f>
        <v>1000000</v>
      </c>
      <c r="MAH1383" s="84" t="s">
        <v>235</v>
      </c>
      <c r="MAI1383" s="84" t="s">
        <v>236</v>
      </c>
      <c r="MAJ1383" s="84">
        <f>SUM(MAJ1381)</f>
        <v>1000000</v>
      </c>
      <c r="MAK1383" s="84">
        <f>SUM(MAK1381)</f>
        <v>0</v>
      </c>
      <c r="MAL1383" s="84">
        <f>MAK1383/MAJ1383</f>
        <v>0</v>
      </c>
      <c r="MAM1383" s="84">
        <f>SUM(MAM1381)</f>
        <v>1000000</v>
      </c>
      <c r="MAN1383" s="84">
        <v>0</v>
      </c>
      <c r="MAO1383" s="84">
        <v>0</v>
      </c>
      <c r="MAQ1383" s="84">
        <f>MAN1383-MAO1383</f>
        <v>0</v>
      </c>
      <c r="MAR1383" s="84">
        <f t="shared" si="512"/>
        <v>1000000</v>
      </c>
      <c r="MAX1383" s="84" t="s">
        <v>235</v>
      </c>
      <c r="MAY1383" s="84" t="s">
        <v>236</v>
      </c>
      <c r="MAZ1383" s="84">
        <f>SUM(MAZ1381)</f>
        <v>1000000</v>
      </c>
      <c r="MBA1383" s="84">
        <f>SUM(MBA1381)</f>
        <v>0</v>
      </c>
      <c r="MBB1383" s="84">
        <f>MBA1383/MAZ1383</f>
        <v>0</v>
      </c>
      <c r="MBC1383" s="84">
        <f>SUM(MBC1381)</f>
        <v>1000000</v>
      </c>
      <c r="MBD1383" s="84">
        <v>0</v>
      </c>
      <c r="MBE1383" s="84">
        <v>0</v>
      </c>
      <c r="MBG1383" s="84">
        <f>MBD1383-MBE1383</f>
        <v>0</v>
      </c>
      <c r="MBH1383" s="84">
        <f t="shared" ref="MBH1383:MBX1385" si="513">MBD1383+MAZ1383</f>
        <v>1000000</v>
      </c>
      <c r="MBN1383" s="84" t="s">
        <v>235</v>
      </c>
      <c r="MBO1383" s="84" t="s">
        <v>236</v>
      </c>
      <c r="MBP1383" s="84">
        <f>SUM(MBP1381)</f>
        <v>1000000</v>
      </c>
      <c r="MBQ1383" s="84">
        <f>SUM(MBQ1381)</f>
        <v>0</v>
      </c>
      <c r="MBR1383" s="84">
        <f>MBQ1383/MBP1383</f>
        <v>0</v>
      </c>
      <c r="MBS1383" s="84">
        <f>SUM(MBS1381)</f>
        <v>1000000</v>
      </c>
      <c r="MBT1383" s="84">
        <v>0</v>
      </c>
      <c r="MBU1383" s="84">
        <v>0</v>
      </c>
      <c r="MBW1383" s="84">
        <f>MBT1383-MBU1383</f>
        <v>0</v>
      </c>
      <c r="MBX1383" s="84">
        <f t="shared" si="513"/>
        <v>1000000</v>
      </c>
      <c r="MCD1383" s="84" t="s">
        <v>235</v>
      </c>
      <c r="MCE1383" s="84" t="s">
        <v>236</v>
      </c>
      <c r="MCF1383" s="84">
        <f>SUM(MCF1381)</f>
        <v>1000000</v>
      </c>
      <c r="MCG1383" s="84">
        <f>SUM(MCG1381)</f>
        <v>0</v>
      </c>
      <c r="MCH1383" s="84">
        <f>MCG1383/MCF1383</f>
        <v>0</v>
      </c>
      <c r="MCI1383" s="84">
        <f>SUM(MCI1381)</f>
        <v>1000000</v>
      </c>
      <c r="MCJ1383" s="84">
        <v>0</v>
      </c>
      <c r="MCK1383" s="84">
        <v>0</v>
      </c>
      <c r="MCM1383" s="84">
        <f>MCJ1383-MCK1383</f>
        <v>0</v>
      </c>
      <c r="MCN1383" s="84">
        <f t="shared" ref="MCN1383:MDD1385" si="514">MCJ1383+MCF1383</f>
        <v>1000000</v>
      </c>
      <c r="MCT1383" s="84" t="s">
        <v>235</v>
      </c>
      <c r="MCU1383" s="84" t="s">
        <v>236</v>
      </c>
      <c r="MCV1383" s="84">
        <f>SUM(MCV1381)</f>
        <v>1000000</v>
      </c>
      <c r="MCW1383" s="84">
        <f>SUM(MCW1381)</f>
        <v>0</v>
      </c>
      <c r="MCX1383" s="84">
        <f>MCW1383/MCV1383</f>
        <v>0</v>
      </c>
      <c r="MCY1383" s="84">
        <f>SUM(MCY1381)</f>
        <v>1000000</v>
      </c>
      <c r="MCZ1383" s="84">
        <v>0</v>
      </c>
      <c r="MDA1383" s="84">
        <v>0</v>
      </c>
      <c r="MDC1383" s="84">
        <f>MCZ1383-MDA1383</f>
        <v>0</v>
      </c>
      <c r="MDD1383" s="84">
        <f t="shared" si="514"/>
        <v>1000000</v>
      </c>
      <c r="MDJ1383" s="84" t="s">
        <v>235</v>
      </c>
      <c r="MDK1383" s="84" t="s">
        <v>236</v>
      </c>
      <c r="MDL1383" s="84">
        <f>SUM(MDL1381)</f>
        <v>1000000</v>
      </c>
      <c r="MDM1383" s="84">
        <f>SUM(MDM1381)</f>
        <v>0</v>
      </c>
      <c r="MDN1383" s="84">
        <f>MDM1383/MDL1383</f>
        <v>0</v>
      </c>
      <c r="MDO1383" s="84">
        <f>SUM(MDO1381)</f>
        <v>1000000</v>
      </c>
      <c r="MDP1383" s="84">
        <v>0</v>
      </c>
      <c r="MDQ1383" s="84">
        <v>0</v>
      </c>
      <c r="MDS1383" s="84">
        <f>MDP1383-MDQ1383</f>
        <v>0</v>
      </c>
      <c r="MDT1383" s="84">
        <f t="shared" ref="MDT1383:MEJ1385" si="515">MDP1383+MDL1383</f>
        <v>1000000</v>
      </c>
      <c r="MDZ1383" s="84" t="s">
        <v>235</v>
      </c>
      <c r="MEA1383" s="84" t="s">
        <v>236</v>
      </c>
      <c r="MEB1383" s="84">
        <f>SUM(MEB1381)</f>
        <v>1000000</v>
      </c>
      <c r="MEC1383" s="84">
        <f>SUM(MEC1381)</f>
        <v>0</v>
      </c>
      <c r="MED1383" s="84">
        <f>MEC1383/MEB1383</f>
        <v>0</v>
      </c>
      <c r="MEE1383" s="84">
        <f>SUM(MEE1381)</f>
        <v>1000000</v>
      </c>
      <c r="MEF1383" s="84">
        <v>0</v>
      </c>
      <c r="MEG1383" s="84">
        <v>0</v>
      </c>
      <c r="MEI1383" s="84">
        <f>MEF1383-MEG1383</f>
        <v>0</v>
      </c>
      <c r="MEJ1383" s="84">
        <f t="shared" si="515"/>
        <v>1000000</v>
      </c>
      <c r="MEP1383" s="84" t="s">
        <v>235</v>
      </c>
      <c r="MEQ1383" s="84" t="s">
        <v>236</v>
      </c>
      <c r="MER1383" s="84">
        <f>SUM(MER1381)</f>
        <v>1000000</v>
      </c>
      <c r="MES1383" s="84">
        <f>SUM(MES1381)</f>
        <v>0</v>
      </c>
      <c r="MET1383" s="84">
        <f>MES1383/MER1383</f>
        <v>0</v>
      </c>
      <c r="MEU1383" s="84">
        <f>SUM(MEU1381)</f>
        <v>1000000</v>
      </c>
      <c r="MEV1383" s="84">
        <v>0</v>
      </c>
      <c r="MEW1383" s="84">
        <v>0</v>
      </c>
      <c r="MEY1383" s="84">
        <f>MEV1383-MEW1383</f>
        <v>0</v>
      </c>
      <c r="MEZ1383" s="84">
        <f t="shared" ref="MEZ1383:MFP1385" si="516">MEV1383+MER1383</f>
        <v>1000000</v>
      </c>
      <c r="MFF1383" s="84" t="s">
        <v>235</v>
      </c>
      <c r="MFG1383" s="84" t="s">
        <v>236</v>
      </c>
      <c r="MFH1383" s="84">
        <f>SUM(MFH1381)</f>
        <v>1000000</v>
      </c>
      <c r="MFI1383" s="84">
        <f>SUM(MFI1381)</f>
        <v>0</v>
      </c>
      <c r="MFJ1383" s="84">
        <f>MFI1383/MFH1383</f>
        <v>0</v>
      </c>
      <c r="MFK1383" s="84">
        <f>SUM(MFK1381)</f>
        <v>1000000</v>
      </c>
      <c r="MFL1383" s="84">
        <v>0</v>
      </c>
      <c r="MFM1383" s="84">
        <v>0</v>
      </c>
      <c r="MFO1383" s="84">
        <f>MFL1383-MFM1383</f>
        <v>0</v>
      </c>
      <c r="MFP1383" s="84">
        <f t="shared" si="516"/>
        <v>1000000</v>
      </c>
      <c r="MFV1383" s="84" t="s">
        <v>235</v>
      </c>
      <c r="MFW1383" s="84" t="s">
        <v>236</v>
      </c>
      <c r="MFX1383" s="84">
        <f>SUM(MFX1381)</f>
        <v>1000000</v>
      </c>
      <c r="MFY1383" s="84">
        <f>SUM(MFY1381)</f>
        <v>0</v>
      </c>
      <c r="MFZ1383" s="84">
        <f>MFY1383/MFX1383</f>
        <v>0</v>
      </c>
      <c r="MGA1383" s="84">
        <f>SUM(MGA1381)</f>
        <v>1000000</v>
      </c>
      <c r="MGB1383" s="84">
        <v>0</v>
      </c>
      <c r="MGC1383" s="84">
        <v>0</v>
      </c>
      <c r="MGE1383" s="84">
        <f>MGB1383-MGC1383</f>
        <v>0</v>
      </c>
      <c r="MGF1383" s="84">
        <f t="shared" ref="MGF1383:MGV1385" si="517">MGB1383+MFX1383</f>
        <v>1000000</v>
      </c>
      <c r="MGL1383" s="84" t="s">
        <v>235</v>
      </c>
      <c r="MGM1383" s="84" t="s">
        <v>236</v>
      </c>
      <c r="MGN1383" s="84">
        <f>SUM(MGN1381)</f>
        <v>1000000</v>
      </c>
      <c r="MGO1383" s="84">
        <f>SUM(MGO1381)</f>
        <v>0</v>
      </c>
      <c r="MGP1383" s="84">
        <f>MGO1383/MGN1383</f>
        <v>0</v>
      </c>
      <c r="MGQ1383" s="84">
        <f>SUM(MGQ1381)</f>
        <v>1000000</v>
      </c>
      <c r="MGR1383" s="84">
        <v>0</v>
      </c>
      <c r="MGS1383" s="84">
        <v>0</v>
      </c>
      <c r="MGU1383" s="84">
        <f>MGR1383-MGS1383</f>
        <v>0</v>
      </c>
      <c r="MGV1383" s="84">
        <f t="shared" si="517"/>
        <v>1000000</v>
      </c>
      <c r="MHB1383" s="84" t="s">
        <v>235</v>
      </c>
      <c r="MHC1383" s="84" t="s">
        <v>236</v>
      </c>
      <c r="MHD1383" s="84">
        <f>SUM(MHD1381)</f>
        <v>1000000</v>
      </c>
      <c r="MHE1383" s="84">
        <f>SUM(MHE1381)</f>
        <v>0</v>
      </c>
      <c r="MHF1383" s="84">
        <f>MHE1383/MHD1383</f>
        <v>0</v>
      </c>
      <c r="MHG1383" s="84">
        <f>SUM(MHG1381)</f>
        <v>1000000</v>
      </c>
      <c r="MHH1383" s="84">
        <v>0</v>
      </c>
      <c r="MHI1383" s="84">
        <v>0</v>
      </c>
      <c r="MHK1383" s="84">
        <f>MHH1383-MHI1383</f>
        <v>0</v>
      </c>
      <c r="MHL1383" s="84">
        <f t="shared" ref="MHL1383:MIB1385" si="518">MHH1383+MHD1383</f>
        <v>1000000</v>
      </c>
      <c r="MHR1383" s="84" t="s">
        <v>235</v>
      </c>
      <c r="MHS1383" s="84" t="s">
        <v>236</v>
      </c>
      <c r="MHT1383" s="84">
        <f>SUM(MHT1381)</f>
        <v>1000000</v>
      </c>
      <c r="MHU1383" s="84">
        <f>SUM(MHU1381)</f>
        <v>0</v>
      </c>
      <c r="MHV1383" s="84">
        <f>MHU1383/MHT1383</f>
        <v>0</v>
      </c>
      <c r="MHW1383" s="84">
        <f>SUM(MHW1381)</f>
        <v>1000000</v>
      </c>
      <c r="MHX1383" s="84">
        <v>0</v>
      </c>
      <c r="MHY1383" s="84">
        <v>0</v>
      </c>
      <c r="MIA1383" s="84">
        <f>MHX1383-MHY1383</f>
        <v>0</v>
      </c>
      <c r="MIB1383" s="84">
        <f t="shared" si="518"/>
        <v>1000000</v>
      </c>
      <c r="MIH1383" s="84" t="s">
        <v>235</v>
      </c>
      <c r="MII1383" s="84" t="s">
        <v>236</v>
      </c>
      <c r="MIJ1383" s="84">
        <f>SUM(MIJ1381)</f>
        <v>1000000</v>
      </c>
      <c r="MIK1383" s="84">
        <f>SUM(MIK1381)</f>
        <v>0</v>
      </c>
      <c r="MIL1383" s="84">
        <f>MIK1383/MIJ1383</f>
        <v>0</v>
      </c>
      <c r="MIM1383" s="84">
        <f>SUM(MIM1381)</f>
        <v>1000000</v>
      </c>
      <c r="MIN1383" s="84">
        <v>0</v>
      </c>
      <c r="MIO1383" s="84">
        <v>0</v>
      </c>
      <c r="MIQ1383" s="84">
        <f>MIN1383-MIO1383</f>
        <v>0</v>
      </c>
      <c r="MIR1383" s="84">
        <f t="shared" ref="MIR1383:MJH1385" si="519">MIN1383+MIJ1383</f>
        <v>1000000</v>
      </c>
      <c r="MIX1383" s="84" t="s">
        <v>235</v>
      </c>
      <c r="MIY1383" s="84" t="s">
        <v>236</v>
      </c>
      <c r="MIZ1383" s="84">
        <f>SUM(MIZ1381)</f>
        <v>1000000</v>
      </c>
      <c r="MJA1383" s="84">
        <f>SUM(MJA1381)</f>
        <v>0</v>
      </c>
      <c r="MJB1383" s="84">
        <f>MJA1383/MIZ1383</f>
        <v>0</v>
      </c>
      <c r="MJC1383" s="84">
        <f>SUM(MJC1381)</f>
        <v>1000000</v>
      </c>
      <c r="MJD1383" s="84">
        <v>0</v>
      </c>
      <c r="MJE1383" s="84">
        <v>0</v>
      </c>
      <c r="MJG1383" s="84">
        <f>MJD1383-MJE1383</f>
        <v>0</v>
      </c>
      <c r="MJH1383" s="84">
        <f t="shared" si="519"/>
        <v>1000000</v>
      </c>
      <c r="MJN1383" s="84" t="s">
        <v>235</v>
      </c>
      <c r="MJO1383" s="84" t="s">
        <v>236</v>
      </c>
      <c r="MJP1383" s="84">
        <f>SUM(MJP1381)</f>
        <v>1000000</v>
      </c>
      <c r="MJQ1383" s="84">
        <f>SUM(MJQ1381)</f>
        <v>0</v>
      </c>
      <c r="MJR1383" s="84">
        <f>MJQ1383/MJP1383</f>
        <v>0</v>
      </c>
      <c r="MJS1383" s="84">
        <f>SUM(MJS1381)</f>
        <v>1000000</v>
      </c>
      <c r="MJT1383" s="84">
        <v>0</v>
      </c>
      <c r="MJU1383" s="84">
        <v>0</v>
      </c>
      <c r="MJW1383" s="84">
        <f>MJT1383-MJU1383</f>
        <v>0</v>
      </c>
      <c r="MJX1383" s="84">
        <f t="shared" ref="MJX1383:MKN1385" si="520">MJT1383+MJP1383</f>
        <v>1000000</v>
      </c>
      <c r="MKD1383" s="84" t="s">
        <v>235</v>
      </c>
      <c r="MKE1383" s="84" t="s">
        <v>236</v>
      </c>
      <c r="MKF1383" s="84">
        <f>SUM(MKF1381)</f>
        <v>1000000</v>
      </c>
      <c r="MKG1383" s="84">
        <f>SUM(MKG1381)</f>
        <v>0</v>
      </c>
      <c r="MKH1383" s="84">
        <f>MKG1383/MKF1383</f>
        <v>0</v>
      </c>
      <c r="MKI1383" s="84">
        <f>SUM(MKI1381)</f>
        <v>1000000</v>
      </c>
      <c r="MKJ1383" s="84">
        <v>0</v>
      </c>
      <c r="MKK1383" s="84">
        <v>0</v>
      </c>
      <c r="MKM1383" s="84">
        <f>MKJ1383-MKK1383</f>
        <v>0</v>
      </c>
      <c r="MKN1383" s="84">
        <f t="shared" si="520"/>
        <v>1000000</v>
      </c>
      <c r="MKT1383" s="84" t="s">
        <v>235</v>
      </c>
      <c r="MKU1383" s="84" t="s">
        <v>236</v>
      </c>
      <c r="MKV1383" s="84">
        <f>SUM(MKV1381)</f>
        <v>1000000</v>
      </c>
      <c r="MKW1383" s="84">
        <f>SUM(MKW1381)</f>
        <v>0</v>
      </c>
      <c r="MKX1383" s="84">
        <f>MKW1383/MKV1383</f>
        <v>0</v>
      </c>
      <c r="MKY1383" s="84">
        <f>SUM(MKY1381)</f>
        <v>1000000</v>
      </c>
      <c r="MKZ1383" s="84">
        <v>0</v>
      </c>
      <c r="MLA1383" s="84">
        <v>0</v>
      </c>
      <c r="MLC1383" s="84">
        <f>MKZ1383-MLA1383</f>
        <v>0</v>
      </c>
      <c r="MLD1383" s="84">
        <f t="shared" ref="MLD1383:MLT1385" si="521">MKZ1383+MKV1383</f>
        <v>1000000</v>
      </c>
      <c r="MLJ1383" s="84" t="s">
        <v>235</v>
      </c>
      <c r="MLK1383" s="84" t="s">
        <v>236</v>
      </c>
      <c r="MLL1383" s="84">
        <f>SUM(MLL1381)</f>
        <v>1000000</v>
      </c>
      <c r="MLM1383" s="84">
        <f>SUM(MLM1381)</f>
        <v>0</v>
      </c>
      <c r="MLN1383" s="84">
        <f>MLM1383/MLL1383</f>
        <v>0</v>
      </c>
      <c r="MLO1383" s="84">
        <f>SUM(MLO1381)</f>
        <v>1000000</v>
      </c>
      <c r="MLP1383" s="84">
        <v>0</v>
      </c>
      <c r="MLQ1383" s="84">
        <v>0</v>
      </c>
      <c r="MLS1383" s="84">
        <f>MLP1383-MLQ1383</f>
        <v>0</v>
      </c>
      <c r="MLT1383" s="84">
        <f t="shared" si="521"/>
        <v>1000000</v>
      </c>
      <c r="MLZ1383" s="84" t="s">
        <v>235</v>
      </c>
      <c r="MMA1383" s="84" t="s">
        <v>236</v>
      </c>
      <c r="MMB1383" s="84">
        <f>SUM(MMB1381)</f>
        <v>1000000</v>
      </c>
      <c r="MMC1383" s="84">
        <f>SUM(MMC1381)</f>
        <v>0</v>
      </c>
      <c r="MMD1383" s="84">
        <f>MMC1383/MMB1383</f>
        <v>0</v>
      </c>
      <c r="MME1383" s="84">
        <f>SUM(MME1381)</f>
        <v>1000000</v>
      </c>
      <c r="MMF1383" s="84">
        <v>0</v>
      </c>
      <c r="MMG1383" s="84">
        <v>0</v>
      </c>
      <c r="MMI1383" s="84">
        <f>MMF1383-MMG1383</f>
        <v>0</v>
      </c>
      <c r="MMJ1383" s="84">
        <f t="shared" ref="MMJ1383:MMZ1385" si="522">MMF1383+MMB1383</f>
        <v>1000000</v>
      </c>
      <c r="MMP1383" s="84" t="s">
        <v>235</v>
      </c>
      <c r="MMQ1383" s="84" t="s">
        <v>236</v>
      </c>
      <c r="MMR1383" s="84">
        <f>SUM(MMR1381)</f>
        <v>1000000</v>
      </c>
      <c r="MMS1383" s="84">
        <f>SUM(MMS1381)</f>
        <v>0</v>
      </c>
      <c r="MMT1383" s="84">
        <f>MMS1383/MMR1383</f>
        <v>0</v>
      </c>
      <c r="MMU1383" s="84">
        <f>SUM(MMU1381)</f>
        <v>1000000</v>
      </c>
      <c r="MMV1383" s="84">
        <v>0</v>
      </c>
      <c r="MMW1383" s="84">
        <v>0</v>
      </c>
      <c r="MMY1383" s="84">
        <f>MMV1383-MMW1383</f>
        <v>0</v>
      </c>
      <c r="MMZ1383" s="84">
        <f t="shared" si="522"/>
        <v>1000000</v>
      </c>
      <c r="MNF1383" s="84" t="s">
        <v>235</v>
      </c>
      <c r="MNG1383" s="84" t="s">
        <v>236</v>
      </c>
      <c r="MNH1383" s="84">
        <f>SUM(MNH1381)</f>
        <v>1000000</v>
      </c>
      <c r="MNI1383" s="84">
        <f>SUM(MNI1381)</f>
        <v>0</v>
      </c>
      <c r="MNJ1383" s="84">
        <f>MNI1383/MNH1383</f>
        <v>0</v>
      </c>
      <c r="MNK1383" s="84">
        <f>SUM(MNK1381)</f>
        <v>1000000</v>
      </c>
      <c r="MNL1383" s="84">
        <v>0</v>
      </c>
      <c r="MNM1383" s="84">
        <v>0</v>
      </c>
      <c r="MNO1383" s="84">
        <f>MNL1383-MNM1383</f>
        <v>0</v>
      </c>
      <c r="MNP1383" s="84">
        <f t="shared" ref="MNP1383:MOF1385" si="523">MNL1383+MNH1383</f>
        <v>1000000</v>
      </c>
      <c r="MNV1383" s="84" t="s">
        <v>235</v>
      </c>
      <c r="MNW1383" s="84" t="s">
        <v>236</v>
      </c>
      <c r="MNX1383" s="84">
        <f>SUM(MNX1381)</f>
        <v>1000000</v>
      </c>
      <c r="MNY1383" s="84">
        <f>SUM(MNY1381)</f>
        <v>0</v>
      </c>
      <c r="MNZ1383" s="84">
        <f>MNY1383/MNX1383</f>
        <v>0</v>
      </c>
      <c r="MOA1383" s="84">
        <f>SUM(MOA1381)</f>
        <v>1000000</v>
      </c>
      <c r="MOB1383" s="84">
        <v>0</v>
      </c>
      <c r="MOC1383" s="84">
        <v>0</v>
      </c>
      <c r="MOE1383" s="84">
        <f>MOB1383-MOC1383</f>
        <v>0</v>
      </c>
      <c r="MOF1383" s="84">
        <f t="shared" si="523"/>
        <v>1000000</v>
      </c>
      <c r="MOL1383" s="84" t="s">
        <v>235</v>
      </c>
      <c r="MOM1383" s="84" t="s">
        <v>236</v>
      </c>
      <c r="MON1383" s="84">
        <f>SUM(MON1381)</f>
        <v>1000000</v>
      </c>
      <c r="MOO1383" s="84">
        <f>SUM(MOO1381)</f>
        <v>0</v>
      </c>
      <c r="MOP1383" s="84">
        <f>MOO1383/MON1383</f>
        <v>0</v>
      </c>
      <c r="MOQ1383" s="84">
        <f>SUM(MOQ1381)</f>
        <v>1000000</v>
      </c>
      <c r="MOR1383" s="84">
        <v>0</v>
      </c>
      <c r="MOS1383" s="84">
        <v>0</v>
      </c>
      <c r="MOU1383" s="84">
        <f>MOR1383-MOS1383</f>
        <v>0</v>
      </c>
      <c r="MOV1383" s="84">
        <f t="shared" ref="MOV1383:MPL1385" si="524">MOR1383+MON1383</f>
        <v>1000000</v>
      </c>
      <c r="MPB1383" s="84" t="s">
        <v>235</v>
      </c>
      <c r="MPC1383" s="84" t="s">
        <v>236</v>
      </c>
      <c r="MPD1383" s="84">
        <f>SUM(MPD1381)</f>
        <v>1000000</v>
      </c>
      <c r="MPE1383" s="84">
        <f>SUM(MPE1381)</f>
        <v>0</v>
      </c>
      <c r="MPF1383" s="84">
        <f>MPE1383/MPD1383</f>
        <v>0</v>
      </c>
      <c r="MPG1383" s="84">
        <f>SUM(MPG1381)</f>
        <v>1000000</v>
      </c>
      <c r="MPH1383" s="84">
        <v>0</v>
      </c>
      <c r="MPI1383" s="84">
        <v>0</v>
      </c>
      <c r="MPK1383" s="84">
        <f>MPH1383-MPI1383</f>
        <v>0</v>
      </c>
      <c r="MPL1383" s="84">
        <f t="shared" si="524"/>
        <v>1000000</v>
      </c>
      <c r="MPR1383" s="84" t="s">
        <v>235</v>
      </c>
      <c r="MPS1383" s="84" t="s">
        <v>236</v>
      </c>
      <c r="MPT1383" s="84">
        <f>SUM(MPT1381)</f>
        <v>1000000</v>
      </c>
      <c r="MPU1383" s="84">
        <f>SUM(MPU1381)</f>
        <v>0</v>
      </c>
      <c r="MPV1383" s="84">
        <f>MPU1383/MPT1383</f>
        <v>0</v>
      </c>
      <c r="MPW1383" s="84">
        <f>SUM(MPW1381)</f>
        <v>1000000</v>
      </c>
      <c r="MPX1383" s="84">
        <v>0</v>
      </c>
      <c r="MPY1383" s="84">
        <v>0</v>
      </c>
      <c r="MQA1383" s="84">
        <f>MPX1383-MPY1383</f>
        <v>0</v>
      </c>
      <c r="MQB1383" s="84">
        <f t="shared" ref="MQB1383:MQR1385" si="525">MPX1383+MPT1383</f>
        <v>1000000</v>
      </c>
      <c r="MQH1383" s="84" t="s">
        <v>235</v>
      </c>
      <c r="MQI1383" s="84" t="s">
        <v>236</v>
      </c>
      <c r="MQJ1383" s="84">
        <f>SUM(MQJ1381)</f>
        <v>1000000</v>
      </c>
      <c r="MQK1383" s="84">
        <f>SUM(MQK1381)</f>
        <v>0</v>
      </c>
      <c r="MQL1383" s="84">
        <f>MQK1383/MQJ1383</f>
        <v>0</v>
      </c>
      <c r="MQM1383" s="84">
        <f>SUM(MQM1381)</f>
        <v>1000000</v>
      </c>
      <c r="MQN1383" s="84">
        <v>0</v>
      </c>
      <c r="MQO1383" s="84">
        <v>0</v>
      </c>
      <c r="MQQ1383" s="84">
        <f>MQN1383-MQO1383</f>
        <v>0</v>
      </c>
      <c r="MQR1383" s="84">
        <f t="shared" si="525"/>
        <v>1000000</v>
      </c>
      <c r="MQX1383" s="84" t="s">
        <v>235</v>
      </c>
      <c r="MQY1383" s="84" t="s">
        <v>236</v>
      </c>
      <c r="MQZ1383" s="84">
        <f>SUM(MQZ1381)</f>
        <v>1000000</v>
      </c>
      <c r="MRA1383" s="84">
        <f>SUM(MRA1381)</f>
        <v>0</v>
      </c>
      <c r="MRB1383" s="84">
        <f>MRA1383/MQZ1383</f>
        <v>0</v>
      </c>
      <c r="MRC1383" s="84">
        <f>SUM(MRC1381)</f>
        <v>1000000</v>
      </c>
      <c r="MRD1383" s="84">
        <v>0</v>
      </c>
      <c r="MRE1383" s="84">
        <v>0</v>
      </c>
      <c r="MRG1383" s="84">
        <f>MRD1383-MRE1383</f>
        <v>0</v>
      </c>
      <c r="MRH1383" s="84">
        <f t="shared" ref="MRH1383:MRX1385" si="526">MRD1383+MQZ1383</f>
        <v>1000000</v>
      </c>
      <c r="MRN1383" s="84" t="s">
        <v>235</v>
      </c>
      <c r="MRO1383" s="84" t="s">
        <v>236</v>
      </c>
      <c r="MRP1383" s="84">
        <f>SUM(MRP1381)</f>
        <v>1000000</v>
      </c>
      <c r="MRQ1383" s="84">
        <f>SUM(MRQ1381)</f>
        <v>0</v>
      </c>
      <c r="MRR1383" s="84">
        <f>MRQ1383/MRP1383</f>
        <v>0</v>
      </c>
      <c r="MRS1383" s="84">
        <f>SUM(MRS1381)</f>
        <v>1000000</v>
      </c>
      <c r="MRT1383" s="84">
        <v>0</v>
      </c>
      <c r="MRU1383" s="84">
        <v>0</v>
      </c>
      <c r="MRW1383" s="84">
        <f>MRT1383-MRU1383</f>
        <v>0</v>
      </c>
      <c r="MRX1383" s="84">
        <f t="shared" si="526"/>
        <v>1000000</v>
      </c>
      <c r="MSD1383" s="84" t="s">
        <v>235</v>
      </c>
      <c r="MSE1383" s="84" t="s">
        <v>236</v>
      </c>
      <c r="MSF1383" s="84">
        <f>SUM(MSF1381)</f>
        <v>1000000</v>
      </c>
      <c r="MSG1383" s="84">
        <f>SUM(MSG1381)</f>
        <v>0</v>
      </c>
      <c r="MSH1383" s="84">
        <f>MSG1383/MSF1383</f>
        <v>0</v>
      </c>
      <c r="MSI1383" s="84">
        <f>SUM(MSI1381)</f>
        <v>1000000</v>
      </c>
      <c r="MSJ1383" s="84">
        <v>0</v>
      </c>
      <c r="MSK1383" s="84">
        <v>0</v>
      </c>
      <c r="MSM1383" s="84">
        <f>MSJ1383-MSK1383</f>
        <v>0</v>
      </c>
      <c r="MSN1383" s="84">
        <f t="shared" ref="MSN1383:MTD1385" si="527">MSJ1383+MSF1383</f>
        <v>1000000</v>
      </c>
      <c r="MST1383" s="84" t="s">
        <v>235</v>
      </c>
      <c r="MSU1383" s="84" t="s">
        <v>236</v>
      </c>
      <c r="MSV1383" s="84">
        <f>SUM(MSV1381)</f>
        <v>1000000</v>
      </c>
      <c r="MSW1383" s="84">
        <f>SUM(MSW1381)</f>
        <v>0</v>
      </c>
      <c r="MSX1383" s="84">
        <f>MSW1383/MSV1383</f>
        <v>0</v>
      </c>
      <c r="MSY1383" s="84">
        <f>SUM(MSY1381)</f>
        <v>1000000</v>
      </c>
      <c r="MSZ1383" s="84">
        <v>0</v>
      </c>
      <c r="MTA1383" s="84">
        <v>0</v>
      </c>
      <c r="MTC1383" s="84">
        <f>MSZ1383-MTA1383</f>
        <v>0</v>
      </c>
      <c r="MTD1383" s="84">
        <f t="shared" si="527"/>
        <v>1000000</v>
      </c>
      <c r="MTJ1383" s="84" t="s">
        <v>235</v>
      </c>
      <c r="MTK1383" s="84" t="s">
        <v>236</v>
      </c>
      <c r="MTL1383" s="84">
        <f>SUM(MTL1381)</f>
        <v>1000000</v>
      </c>
      <c r="MTM1383" s="84">
        <f>SUM(MTM1381)</f>
        <v>0</v>
      </c>
      <c r="MTN1383" s="84">
        <f>MTM1383/MTL1383</f>
        <v>0</v>
      </c>
      <c r="MTO1383" s="84">
        <f>SUM(MTO1381)</f>
        <v>1000000</v>
      </c>
      <c r="MTP1383" s="84">
        <v>0</v>
      </c>
      <c r="MTQ1383" s="84">
        <v>0</v>
      </c>
      <c r="MTS1383" s="84">
        <f>MTP1383-MTQ1383</f>
        <v>0</v>
      </c>
      <c r="MTT1383" s="84">
        <f t="shared" ref="MTT1383:MUJ1385" si="528">MTP1383+MTL1383</f>
        <v>1000000</v>
      </c>
      <c r="MTZ1383" s="84" t="s">
        <v>235</v>
      </c>
      <c r="MUA1383" s="84" t="s">
        <v>236</v>
      </c>
      <c r="MUB1383" s="84">
        <f>SUM(MUB1381)</f>
        <v>1000000</v>
      </c>
      <c r="MUC1383" s="84">
        <f>SUM(MUC1381)</f>
        <v>0</v>
      </c>
      <c r="MUD1383" s="84">
        <f>MUC1383/MUB1383</f>
        <v>0</v>
      </c>
      <c r="MUE1383" s="84">
        <f>SUM(MUE1381)</f>
        <v>1000000</v>
      </c>
      <c r="MUF1383" s="84">
        <v>0</v>
      </c>
      <c r="MUG1383" s="84">
        <v>0</v>
      </c>
      <c r="MUI1383" s="84">
        <f>MUF1383-MUG1383</f>
        <v>0</v>
      </c>
      <c r="MUJ1383" s="84">
        <f t="shared" si="528"/>
        <v>1000000</v>
      </c>
      <c r="MUP1383" s="84" t="s">
        <v>235</v>
      </c>
      <c r="MUQ1383" s="84" t="s">
        <v>236</v>
      </c>
      <c r="MUR1383" s="84">
        <f>SUM(MUR1381)</f>
        <v>1000000</v>
      </c>
      <c r="MUS1383" s="84">
        <f>SUM(MUS1381)</f>
        <v>0</v>
      </c>
      <c r="MUT1383" s="84">
        <f>MUS1383/MUR1383</f>
        <v>0</v>
      </c>
      <c r="MUU1383" s="84">
        <f>SUM(MUU1381)</f>
        <v>1000000</v>
      </c>
      <c r="MUV1383" s="84">
        <v>0</v>
      </c>
      <c r="MUW1383" s="84">
        <v>0</v>
      </c>
      <c r="MUY1383" s="84">
        <f>MUV1383-MUW1383</f>
        <v>0</v>
      </c>
      <c r="MUZ1383" s="84">
        <f t="shared" ref="MUZ1383:MVP1385" si="529">MUV1383+MUR1383</f>
        <v>1000000</v>
      </c>
      <c r="MVF1383" s="84" t="s">
        <v>235</v>
      </c>
      <c r="MVG1383" s="84" t="s">
        <v>236</v>
      </c>
      <c r="MVH1383" s="84">
        <f>SUM(MVH1381)</f>
        <v>1000000</v>
      </c>
      <c r="MVI1383" s="84">
        <f>SUM(MVI1381)</f>
        <v>0</v>
      </c>
      <c r="MVJ1383" s="84">
        <f>MVI1383/MVH1383</f>
        <v>0</v>
      </c>
      <c r="MVK1383" s="84">
        <f>SUM(MVK1381)</f>
        <v>1000000</v>
      </c>
      <c r="MVL1383" s="84">
        <v>0</v>
      </c>
      <c r="MVM1383" s="84">
        <v>0</v>
      </c>
      <c r="MVO1383" s="84">
        <f>MVL1383-MVM1383</f>
        <v>0</v>
      </c>
      <c r="MVP1383" s="84">
        <f t="shared" si="529"/>
        <v>1000000</v>
      </c>
      <c r="MVV1383" s="84" t="s">
        <v>235</v>
      </c>
      <c r="MVW1383" s="84" t="s">
        <v>236</v>
      </c>
      <c r="MVX1383" s="84">
        <f>SUM(MVX1381)</f>
        <v>1000000</v>
      </c>
      <c r="MVY1383" s="84">
        <f>SUM(MVY1381)</f>
        <v>0</v>
      </c>
      <c r="MVZ1383" s="84">
        <f>MVY1383/MVX1383</f>
        <v>0</v>
      </c>
      <c r="MWA1383" s="84">
        <f>SUM(MWA1381)</f>
        <v>1000000</v>
      </c>
      <c r="MWB1383" s="84">
        <v>0</v>
      </c>
      <c r="MWC1383" s="84">
        <v>0</v>
      </c>
      <c r="MWE1383" s="84">
        <f>MWB1383-MWC1383</f>
        <v>0</v>
      </c>
      <c r="MWF1383" s="84">
        <f t="shared" ref="MWF1383:MWV1385" si="530">MWB1383+MVX1383</f>
        <v>1000000</v>
      </c>
      <c r="MWL1383" s="84" t="s">
        <v>235</v>
      </c>
      <c r="MWM1383" s="84" t="s">
        <v>236</v>
      </c>
      <c r="MWN1383" s="84">
        <f>SUM(MWN1381)</f>
        <v>1000000</v>
      </c>
      <c r="MWO1383" s="84">
        <f>SUM(MWO1381)</f>
        <v>0</v>
      </c>
      <c r="MWP1383" s="84">
        <f>MWO1383/MWN1383</f>
        <v>0</v>
      </c>
      <c r="MWQ1383" s="84">
        <f>SUM(MWQ1381)</f>
        <v>1000000</v>
      </c>
      <c r="MWR1383" s="84">
        <v>0</v>
      </c>
      <c r="MWS1383" s="84">
        <v>0</v>
      </c>
      <c r="MWU1383" s="84">
        <f>MWR1383-MWS1383</f>
        <v>0</v>
      </c>
      <c r="MWV1383" s="84">
        <f t="shared" si="530"/>
        <v>1000000</v>
      </c>
      <c r="MXB1383" s="84" t="s">
        <v>235</v>
      </c>
      <c r="MXC1383" s="84" t="s">
        <v>236</v>
      </c>
      <c r="MXD1383" s="84">
        <f>SUM(MXD1381)</f>
        <v>1000000</v>
      </c>
      <c r="MXE1383" s="84">
        <f>SUM(MXE1381)</f>
        <v>0</v>
      </c>
      <c r="MXF1383" s="84">
        <f>MXE1383/MXD1383</f>
        <v>0</v>
      </c>
      <c r="MXG1383" s="84">
        <f>SUM(MXG1381)</f>
        <v>1000000</v>
      </c>
      <c r="MXH1383" s="84">
        <v>0</v>
      </c>
      <c r="MXI1383" s="84">
        <v>0</v>
      </c>
      <c r="MXK1383" s="84">
        <f>MXH1383-MXI1383</f>
        <v>0</v>
      </c>
      <c r="MXL1383" s="84">
        <f t="shared" ref="MXL1383:MYB1385" si="531">MXH1383+MXD1383</f>
        <v>1000000</v>
      </c>
      <c r="MXR1383" s="84" t="s">
        <v>235</v>
      </c>
      <c r="MXS1383" s="84" t="s">
        <v>236</v>
      </c>
      <c r="MXT1383" s="84">
        <f>SUM(MXT1381)</f>
        <v>1000000</v>
      </c>
      <c r="MXU1383" s="84">
        <f>SUM(MXU1381)</f>
        <v>0</v>
      </c>
      <c r="MXV1383" s="84">
        <f>MXU1383/MXT1383</f>
        <v>0</v>
      </c>
      <c r="MXW1383" s="84">
        <f>SUM(MXW1381)</f>
        <v>1000000</v>
      </c>
      <c r="MXX1383" s="84">
        <v>0</v>
      </c>
      <c r="MXY1383" s="84">
        <v>0</v>
      </c>
      <c r="MYA1383" s="84">
        <f>MXX1383-MXY1383</f>
        <v>0</v>
      </c>
      <c r="MYB1383" s="84">
        <f t="shared" si="531"/>
        <v>1000000</v>
      </c>
      <c r="MYH1383" s="84" t="s">
        <v>235</v>
      </c>
      <c r="MYI1383" s="84" t="s">
        <v>236</v>
      </c>
      <c r="MYJ1383" s="84">
        <f>SUM(MYJ1381)</f>
        <v>1000000</v>
      </c>
      <c r="MYK1383" s="84">
        <f>SUM(MYK1381)</f>
        <v>0</v>
      </c>
      <c r="MYL1383" s="84">
        <f>MYK1383/MYJ1383</f>
        <v>0</v>
      </c>
      <c r="MYM1383" s="84">
        <f>SUM(MYM1381)</f>
        <v>1000000</v>
      </c>
      <c r="MYN1383" s="84">
        <v>0</v>
      </c>
      <c r="MYO1383" s="84">
        <v>0</v>
      </c>
      <c r="MYQ1383" s="84">
        <f>MYN1383-MYO1383</f>
        <v>0</v>
      </c>
      <c r="MYR1383" s="84">
        <f t="shared" ref="MYR1383:MZH1385" si="532">MYN1383+MYJ1383</f>
        <v>1000000</v>
      </c>
      <c r="MYX1383" s="84" t="s">
        <v>235</v>
      </c>
      <c r="MYY1383" s="84" t="s">
        <v>236</v>
      </c>
      <c r="MYZ1383" s="84">
        <f>SUM(MYZ1381)</f>
        <v>1000000</v>
      </c>
      <c r="MZA1383" s="84">
        <f>SUM(MZA1381)</f>
        <v>0</v>
      </c>
      <c r="MZB1383" s="84">
        <f>MZA1383/MYZ1383</f>
        <v>0</v>
      </c>
      <c r="MZC1383" s="84">
        <f>SUM(MZC1381)</f>
        <v>1000000</v>
      </c>
      <c r="MZD1383" s="84">
        <v>0</v>
      </c>
      <c r="MZE1383" s="84">
        <v>0</v>
      </c>
      <c r="MZG1383" s="84">
        <f>MZD1383-MZE1383</f>
        <v>0</v>
      </c>
      <c r="MZH1383" s="84">
        <f t="shared" si="532"/>
        <v>1000000</v>
      </c>
      <c r="MZN1383" s="84" t="s">
        <v>235</v>
      </c>
      <c r="MZO1383" s="84" t="s">
        <v>236</v>
      </c>
      <c r="MZP1383" s="84">
        <f>SUM(MZP1381)</f>
        <v>1000000</v>
      </c>
      <c r="MZQ1383" s="84">
        <f>SUM(MZQ1381)</f>
        <v>0</v>
      </c>
      <c r="MZR1383" s="84">
        <f>MZQ1383/MZP1383</f>
        <v>0</v>
      </c>
      <c r="MZS1383" s="84">
        <f>SUM(MZS1381)</f>
        <v>1000000</v>
      </c>
      <c r="MZT1383" s="84">
        <v>0</v>
      </c>
      <c r="MZU1383" s="84">
        <v>0</v>
      </c>
      <c r="MZW1383" s="84">
        <f>MZT1383-MZU1383</f>
        <v>0</v>
      </c>
      <c r="MZX1383" s="84">
        <f t="shared" ref="MZX1383:NAN1385" si="533">MZT1383+MZP1383</f>
        <v>1000000</v>
      </c>
      <c r="NAD1383" s="84" t="s">
        <v>235</v>
      </c>
      <c r="NAE1383" s="84" t="s">
        <v>236</v>
      </c>
      <c r="NAF1383" s="84">
        <f>SUM(NAF1381)</f>
        <v>1000000</v>
      </c>
      <c r="NAG1383" s="84">
        <f>SUM(NAG1381)</f>
        <v>0</v>
      </c>
      <c r="NAH1383" s="84">
        <f>NAG1383/NAF1383</f>
        <v>0</v>
      </c>
      <c r="NAI1383" s="84">
        <f>SUM(NAI1381)</f>
        <v>1000000</v>
      </c>
      <c r="NAJ1383" s="84">
        <v>0</v>
      </c>
      <c r="NAK1383" s="84">
        <v>0</v>
      </c>
      <c r="NAM1383" s="84">
        <f>NAJ1383-NAK1383</f>
        <v>0</v>
      </c>
      <c r="NAN1383" s="84">
        <f t="shared" si="533"/>
        <v>1000000</v>
      </c>
      <c r="NAT1383" s="84" t="s">
        <v>235</v>
      </c>
      <c r="NAU1383" s="84" t="s">
        <v>236</v>
      </c>
      <c r="NAV1383" s="84">
        <f>SUM(NAV1381)</f>
        <v>1000000</v>
      </c>
      <c r="NAW1383" s="84">
        <f>SUM(NAW1381)</f>
        <v>0</v>
      </c>
      <c r="NAX1383" s="84">
        <f>NAW1383/NAV1383</f>
        <v>0</v>
      </c>
      <c r="NAY1383" s="84">
        <f>SUM(NAY1381)</f>
        <v>1000000</v>
      </c>
      <c r="NAZ1383" s="84">
        <v>0</v>
      </c>
      <c r="NBA1383" s="84">
        <v>0</v>
      </c>
      <c r="NBC1383" s="84">
        <f>NAZ1383-NBA1383</f>
        <v>0</v>
      </c>
      <c r="NBD1383" s="84">
        <f t="shared" ref="NBD1383:NBT1385" si="534">NAZ1383+NAV1383</f>
        <v>1000000</v>
      </c>
      <c r="NBJ1383" s="84" t="s">
        <v>235</v>
      </c>
      <c r="NBK1383" s="84" t="s">
        <v>236</v>
      </c>
      <c r="NBL1383" s="84">
        <f>SUM(NBL1381)</f>
        <v>1000000</v>
      </c>
      <c r="NBM1383" s="84">
        <f>SUM(NBM1381)</f>
        <v>0</v>
      </c>
      <c r="NBN1383" s="84">
        <f>NBM1383/NBL1383</f>
        <v>0</v>
      </c>
      <c r="NBO1383" s="84">
        <f>SUM(NBO1381)</f>
        <v>1000000</v>
      </c>
      <c r="NBP1383" s="84">
        <v>0</v>
      </c>
      <c r="NBQ1383" s="84">
        <v>0</v>
      </c>
      <c r="NBS1383" s="84">
        <f>NBP1383-NBQ1383</f>
        <v>0</v>
      </c>
      <c r="NBT1383" s="84">
        <f t="shared" si="534"/>
        <v>1000000</v>
      </c>
      <c r="NBZ1383" s="84" t="s">
        <v>235</v>
      </c>
      <c r="NCA1383" s="84" t="s">
        <v>236</v>
      </c>
      <c r="NCB1383" s="84">
        <f>SUM(NCB1381)</f>
        <v>1000000</v>
      </c>
      <c r="NCC1383" s="84">
        <f>SUM(NCC1381)</f>
        <v>0</v>
      </c>
      <c r="NCD1383" s="84">
        <f>NCC1383/NCB1383</f>
        <v>0</v>
      </c>
      <c r="NCE1383" s="84">
        <f>SUM(NCE1381)</f>
        <v>1000000</v>
      </c>
      <c r="NCF1383" s="84">
        <v>0</v>
      </c>
      <c r="NCG1383" s="84">
        <v>0</v>
      </c>
      <c r="NCI1383" s="84">
        <f>NCF1383-NCG1383</f>
        <v>0</v>
      </c>
      <c r="NCJ1383" s="84">
        <f t="shared" ref="NCJ1383:NCZ1385" si="535">NCF1383+NCB1383</f>
        <v>1000000</v>
      </c>
      <c r="NCP1383" s="84" t="s">
        <v>235</v>
      </c>
      <c r="NCQ1383" s="84" t="s">
        <v>236</v>
      </c>
      <c r="NCR1383" s="84">
        <f>SUM(NCR1381)</f>
        <v>1000000</v>
      </c>
      <c r="NCS1383" s="84">
        <f>SUM(NCS1381)</f>
        <v>0</v>
      </c>
      <c r="NCT1383" s="84">
        <f>NCS1383/NCR1383</f>
        <v>0</v>
      </c>
      <c r="NCU1383" s="84">
        <f>SUM(NCU1381)</f>
        <v>1000000</v>
      </c>
      <c r="NCV1383" s="84">
        <v>0</v>
      </c>
      <c r="NCW1383" s="84">
        <v>0</v>
      </c>
      <c r="NCY1383" s="84">
        <f>NCV1383-NCW1383</f>
        <v>0</v>
      </c>
      <c r="NCZ1383" s="84">
        <f t="shared" si="535"/>
        <v>1000000</v>
      </c>
      <c r="NDF1383" s="84" t="s">
        <v>235</v>
      </c>
      <c r="NDG1383" s="84" t="s">
        <v>236</v>
      </c>
      <c r="NDH1383" s="84">
        <f>SUM(NDH1381)</f>
        <v>1000000</v>
      </c>
      <c r="NDI1383" s="84">
        <f>SUM(NDI1381)</f>
        <v>0</v>
      </c>
      <c r="NDJ1383" s="84">
        <f>NDI1383/NDH1383</f>
        <v>0</v>
      </c>
      <c r="NDK1383" s="84">
        <f>SUM(NDK1381)</f>
        <v>1000000</v>
      </c>
      <c r="NDL1383" s="84">
        <v>0</v>
      </c>
      <c r="NDM1383" s="84">
        <v>0</v>
      </c>
      <c r="NDO1383" s="84">
        <f>NDL1383-NDM1383</f>
        <v>0</v>
      </c>
      <c r="NDP1383" s="84">
        <f t="shared" ref="NDP1383:NEF1385" si="536">NDL1383+NDH1383</f>
        <v>1000000</v>
      </c>
      <c r="NDV1383" s="84" t="s">
        <v>235</v>
      </c>
      <c r="NDW1383" s="84" t="s">
        <v>236</v>
      </c>
      <c r="NDX1383" s="84">
        <f>SUM(NDX1381)</f>
        <v>1000000</v>
      </c>
      <c r="NDY1383" s="84">
        <f>SUM(NDY1381)</f>
        <v>0</v>
      </c>
      <c r="NDZ1383" s="84">
        <f>NDY1383/NDX1383</f>
        <v>0</v>
      </c>
      <c r="NEA1383" s="84">
        <f>SUM(NEA1381)</f>
        <v>1000000</v>
      </c>
      <c r="NEB1383" s="84">
        <v>0</v>
      </c>
      <c r="NEC1383" s="84">
        <v>0</v>
      </c>
      <c r="NEE1383" s="84">
        <f>NEB1383-NEC1383</f>
        <v>0</v>
      </c>
      <c r="NEF1383" s="84">
        <f t="shared" si="536"/>
        <v>1000000</v>
      </c>
      <c r="NEL1383" s="84" t="s">
        <v>235</v>
      </c>
      <c r="NEM1383" s="84" t="s">
        <v>236</v>
      </c>
      <c r="NEN1383" s="84">
        <f>SUM(NEN1381)</f>
        <v>1000000</v>
      </c>
      <c r="NEO1383" s="84">
        <f>SUM(NEO1381)</f>
        <v>0</v>
      </c>
      <c r="NEP1383" s="84">
        <f>NEO1383/NEN1383</f>
        <v>0</v>
      </c>
      <c r="NEQ1383" s="84">
        <f>SUM(NEQ1381)</f>
        <v>1000000</v>
      </c>
      <c r="NER1383" s="84">
        <v>0</v>
      </c>
      <c r="NES1383" s="84">
        <v>0</v>
      </c>
      <c r="NEU1383" s="84">
        <f>NER1383-NES1383</f>
        <v>0</v>
      </c>
      <c r="NEV1383" s="84">
        <f t="shared" ref="NEV1383:NFL1385" si="537">NER1383+NEN1383</f>
        <v>1000000</v>
      </c>
      <c r="NFB1383" s="84" t="s">
        <v>235</v>
      </c>
      <c r="NFC1383" s="84" t="s">
        <v>236</v>
      </c>
      <c r="NFD1383" s="84">
        <f>SUM(NFD1381)</f>
        <v>1000000</v>
      </c>
      <c r="NFE1383" s="84">
        <f>SUM(NFE1381)</f>
        <v>0</v>
      </c>
      <c r="NFF1383" s="84">
        <f>NFE1383/NFD1383</f>
        <v>0</v>
      </c>
      <c r="NFG1383" s="84">
        <f>SUM(NFG1381)</f>
        <v>1000000</v>
      </c>
      <c r="NFH1383" s="84">
        <v>0</v>
      </c>
      <c r="NFI1383" s="84">
        <v>0</v>
      </c>
      <c r="NFK1383" s="84">
        <f>NFH1383-NFI1383</f>
        <v>0</v>
      </c>
      <c r="NFL1383" s="84">
        <f t="shared" si="537"/>
        <v>1000000</v>
      </c>
      <c r="NFR1383" s="84" t="s">
        <v>235</v>
      </c>
      <c r="NFS1383" s="84" t="s">
        <v>236</v>
      </c>
      <c r="NFT1383" s="84">
        <f>SUM(NFT1381)</f>
        <v>1000000</v>
      </c>
      <c r="NFU1383" s="84">
        <f>SUM(NFU1381)</f>
        <v>0</v>
      </c>
      <c r="NFV1383" s="84">
        <f>NFU1383/NFT1383</f>
        <v>0</v>
      </c>
      <c r="NFW1383" s="84">
        <f>SUM(NFW1381)</f>
        <v>1000000</v>
      </c>
      <c r="NFX1383" s="84">
        <v>0</v>
      </c>
      <c r="NFY1383" s="84">
        <v>0</v>
      </c>
      <c r="NGA1383" s="84">
        <f>NFX1383-NFY1383</f>
        <v>0</v>
      </c>
      <c r="NGB1383" s="84">
        <f t="shared" ref="NGB1383:NGR1385" si="538">NFX1383+NFT1383</f>
        <v>1000000</v>
      </c>
      <c r="NGH1383" s="84" t="s">
        <v>235</v>
      </c>
      <c r="NGI1383" s="84" t="s">
        <v>236</v>
      </c>
      <c r="NGJ1383" s="84">
        <f>SUM(NGJ1381)</f>
        <v>1000000</v>
      </c>
      <c r="NGK1383" s="84">
        <f>SUM(NGK1381)</f>
        <v>0</v>
      </c>
      <c r="NGL1383" s="84">
        <f>NGK1383/NGJ1383</f>
        <v>0</v>
      </c>
      <c r="NGM1383" s="84">
        <f>SUM(NGM1381)</f>
        <v>1000000</v>
      </c>
      <c r="NGN1383" s="84">
        <v>0</v>
      </c>
      <c r="NGO1383" s="84">
        <v>0</v>
      </c>
      <c r="NGQ1383" s="84">
        <f>NGN1383-NGO1383</f>
        <v>0</v>
      </c>
      <c r="NGR1383" s="84">
        <f t="shared" si="538"/>
        <v>1000000</v>
      </c>
      <c r="NGX1383" s="84" t="s">
        <v>235</v>
      </c>
      <c r="NGY1383" s="84" t="s">
        <v>236</v>
      </c>
      <c r="NGZ1383" s="84">
        <f>SUM(NGZ1381)</f>
        <v>1000000</v>
      </c>
      <c r="NHA1383" s="84">
        <f>SUM(NHA1381)</f>
        <v>0</v>
      </c>
      <c r="NHB1383" s="84">
        <f>NHA1383/NGZ1383</f>
        <v>0</v>
      </c>
      <c r="NHC1383" s="84">
        <f>SUM(NHC1381)</f>
        <v>1000000</v>
      </c>
      <c r="NHD1383" s="84">
        <v>0</v>
      </c>
      <c r="NHE1383" s="84">
        <v>0</v>
      </c>
      <c r="NHG1383" s="84">
        <f>NHD1383-NHE1383</f>
        <v>0</v>
      </c>
      <c r="NHH1383" s="84">
        <f t="shared" ref="NHH1383:NHX1385" si="539">NHD1383+NGZ1383</f>
        <v>1000000</v>
      </c>
      <c r="NHN1383" s="84" t="s">
        <v>235</v>
      </c>
      <c r="NHO1383" s="84" t="s">
        <v>236</v>
      </c>
      <c r="NHP1383" s="84">
        <f>SUM(NHP1381)</f>
        <v>1000000</v>
      </c>
      <c r="NHQ1383" s="84">
        <f>SUM(NHQ1381)</f>
        <v>0</v>
      </c>
      <c r="NHR1383" s="84">
        <f>NHQ1383/NHP1383</f>
        <v>0</v>
      </c>
      <c r="NHS1383" s="84">
        <f>SUM(NHS1381)</f>
        <v>1000000</v>
      </c>
      <c r="NHT1383" s="84">
        <v>0</v>
      </c>
      <c r="NHU1383" s="84">
        <v>0</v>
      </c>
      <c r="NHW1383" s="84">
        <f>NHT1383-NHU1383</f>
        <v>0</v>
      </c>
      <c r="NHX1383" s="84">
        <f t="shared" si="539"/>
        <v>1000000</v>
      </c>
      <c r="NID1383" s="84" t="s">
        <v>235</v>
      </c>
      <c r="NIE1383" s="84" t="s">
        <v>236</v>
      </c>
      <c r="NIF1383" s="84">
        <f>SUM(NIF1381)</f>
        <v>1000000</v>
      </c>
      <c r="NIG1383" s="84">
        <f>SUM(NIG1381)</f>
        <v>0</v>
      </c>
      <c r="NIH1383" s="84">
        <f>NIG1383/NIF1383</f>
        <v>0</v>
      </c>
      <c r="NII1383" s="84">
        <f>SUM(NII1381)</f>
        <v>1000000</v>
      </c>
      <c r="NIJ1383" s="84">
        <v>0</v>
      </c>
      <c r="NIK1383" s="84">
        <v>0</v>
      </c>
      <c r="NIM1383" s="84">
        <f>NIJ1383-NIK1383</f>
        <v>0</v>
      </c>
      <c r="NIN1383" s="84">
        <f t="shared" ref="NIN1383:NJD1385" si="540">NIJ1383+NIF1383</f>
        <v>1000000</v>
      </c>
      <c r="NIT1383" s="84" t="s">
        <v>235</v>
      </c>
      <c r="NIU1383" s="84" t="s">
        <v>236</v>
      </c>
      <c r="NIV1383" s="84">
        <f>SUM(NIV1381)</f>
        <v>1000000</v>
      </c>
      <c r="NIW1383" s="84">
        <f>SUM(NIW1381)</f>
        <v>0</v>
      </c>
      <c r="NIX1383" s="84">
        <f>NIW1383/NIV1383</f>
        <v>0</v>
      </c>
      <c r="NIY1383" s="84">
        <f>SUM(NIY1381)</f>
        <v>1000000</v>
      </c>
      <c r="NIZ1383" s="84">
        <v>0</v>
      </c>
      <c r="NJA1383" s="84">
        <v>0</v>
      </c>
      <c r="NJC1383" s="84">
        <f>NIZ1383-NJA1383</f>
        <v>0</v>
      </c>
      <c r="NJD1383" s="84">
        <f t="shared" si="540"/>
        <v>1000000</v>
      </c>
      <c r="NJJ1383" s="84" t="s">
        <v>235</v>
      </c>
      <c r="NJK1383" s="84" t="s">
        <v>236</v>
      </c>
      <c r="NJL1383" s="84">
        <f>SUM(NJL1381)</f>
        <v>1000000</v>
      </c>
      <c r="NJM1383" s="84">
        <f>SUM(NJM1381)</f>
        <v>0</v>
      </c>
      <c r="NJN1383" s="84">
        <f>NJM1383/NJL1383</f>
        <v>0</v>
      </c>
      <c r="NJO1383" s="84">
        <f>SUM(NJO1381)</f>
        <v>1000000</v>
      </c>
      <c r="NJP1383" s="84">
        <v>0</v>
      </c>
      <c r="NJQ1383" s="84">
        <v>0</v>
      </c>
      <c r="NJS1383" s="84">
        <f>NJP1383-NJQ1383</f>
        <v>0</v>
      </c>
      <c r="NJT1383" s="84">
        <f t="shared" ref="NJT1383:NKJ1385" si="541">NJP1383+NJL1383</f>
        <v>1000000</v>
      </c>
      <c r="NJZ1383" s="84" t="s">
        <v>235</v>
      </c>
      <c r="NKA1383" s="84" t="s">
        <v>236</v>
      </c>
      <c r="NKB1383" s="84">
        <f>SUM(NKB1381)</f>
        <v>1000000</v>
      </c>
      <c r="NKC1383" s="84">
        <f>SUM(NKC1381)</f>
        <v>0</v>
      </c>
      <c r="NKD1383" s="84">
        <f>NKC1383/NKB1383</f>
        <v>0</v>
      </c>
      <c r="NKE1383" s="84">
        <f>SUM(NKE1381)</f>
        <v>1000000</v>
      </c>
      <c r="NKF1383" s="84">
        <v>0</v>
      </c>
      <c r="NKG1383" s="84">
        <v>0</v>
      </c>
      <c r="NKI1383" s="84">
        <f>NKF1383-NKG1383</f>
        <v>0</v>
      </c>
      <c r="NKJ1383" s="84">
        <f t="shared" si="541"/>
        <v>1000000</v>
      </c>
      <c r="NKP1383" s="84" t="s">
        <v>235</v>
      </c>
      <c r="NKQ1383" s="84" t="s">
        <v>236</v>
      </c>
      <c r="NKR1383" s="84">
        <f>SUM(NKR1381)</f>
        <v>1000000</v>
      </c>
      <c r="NKS1383" s="84">
        <f>SUM(NKS1381)</f>
        <v>0</v>
      </c>
      <c r="NKT1383" s="84">
        <f>NKS1383/NKR1383</f>
        <v>0</v>
      </c>
      <c r="NKU1383" s="84">
        <f>SUM(NKU1381)</f>
        <v>1000000</v>
      </c>
      <c r="NKV1383" s="84">
        <v>0</v>
      </c>
      <c r="NKW1383" s="84">
        <v>0</v>
      </c>
      <c r="NKY1383" s="84">
        <f>NKV1383-NKW1383</f>
        <v>0</v>
      </c>
      <c r="NKZ1383" s="84">
        <f t="shared" ref="NKZ1383:NLP1385" si="542">NKV1383+NKR1383</f>
        <v>1000000</v>
      </c>
      <c r="NLF1383" s="84" t="s">
        <v>235</v>
      </c>
      <c r="NLG1383" s="84" t="s">
        <v>236</v>
      </c>
      <c r="NLH1383" s="84">
        <f>SUM(NLH1381)</f>
        <v>1000000</v>
      </c>
      <c r="NLI1383" s="84">
        <f>SUM(NLI1381)</f>
        <v>0</v>
      </c>
      <c r="NLJ1383" s="84">
        <f>NLI1383/NLH1383</f>
        <v>0</v>
      </c>
      <c r="NLK1383" s="84">
        <f>SUM(NLK1381)</f>
        <v>1000000</v>
      </c>
      <c r="NLL1383" s="84">
        <v>0</v>
      </c>
      <c r="NLM1383" s="84">
        <v>0</v>
      </c>
      <c r="NLO1383" s="84">
        <f>NLL1383-NLM1383</f>
        <v>0</v>
      </c>
      <c r="NLP1383" s="84">
        <f t="shared" si="542"/>
        <v>1000000</v>
      </c>
      <c r="NLV1383" s="84" t="s">
        <v>235</v>
      </c>
      <c r="NLW1383" s="84" t="s">
        <v>236</v>
      </c>
      <c r="NLX1383" s="84">
        <f>SUM(NLX1381)</f>
        <v>1000000</v>
      </c>
      <c r="NLY1383" s="84">
        <f>SUM(NLY1381)</f>
        <v>0</v>
      </c>
      <c r="NLZ1383" s="84">
        <f>NLY1383/NLX1383</f>
        <v>0</v>
      </c>
      <c r="NMA1383" s="84">
        <f>SUM(NMA1381)</f>
        <v>1000000</v>
      </c>
      <c r="NMB1383" s="84">
        <v>0</v>
      </c>
      <c r="NMC1383" s="84">
        <v>0</v>
      </c>
      <c r="NME1383" s="84">
        <f>NMB1383-NMC1383</f>
        <v>0</v>
      </c>
      <c r="NMF1383" s="84">
        <f t="shared" ref="NMF1383:NMV1385" si="543">NMB1383+NLX1383</f>
        <v>1000000</v>
      </c>
      <c r="NML1383" s="84" t="s">
        <v>235</v>
      </c>
      <c r="NMM1383" s="84" t="s">
        <v>236</v>
      </c>
      <c r="NMN1383" s="84">
        <f>SUM(NMN1381)</f>
        <v>1000000</v>
      </c>
      <c r="NMO1383" s="84">
        <f>SUM(NMO1381)</f>
        <v>0</v>
      </c>
      <c r="NMP1383" s="84">
        <f>NMO1383/NMN1383</f>
        <v>0</v>
      </c>
      <c r="NMQ1383" s="84">
        <f>SUM(NMQ1381)</f>
        <v>1000000</v>
      </c>
      <c r="NMR1383" s="84">
        <v>0</v>
      </c>
      <c r="NMS1383" s="84">
        <v>0</v>
      </c>
      <c r="NMU1383" s="84">
        <f>NMR1383-NMS1383</f>
        <v>0</v>
      </c>
      <c r="NMV1383" s="84">
        <f t="shared" si="543"/>
        <v>1000000</v>
      </c>
      <c r="NNB1383" s="84" t="s">
        <v>235</v>
      </c>
      <c r="NNC1383" s="84" t="s">
        <v>236</v>
      </c>
      <c r="NND1383" s="84">
        <f>SUM(NND1381)</f>
        <v>1000000</v>
      </c>
      <c r="NNE1383" s="84">
        <f>SUM(NNE1381)</f>
        <v>0</v>
      </c>
      <c r="NNF1383" s="84">
        <f>NNE1383/NND1383</f>
        <v>0</v>
      </c>
      <c r="NNG1383" s="84">
        <f>SUM(NNG1381)</f>
        <v>1000000</v>
      </c>
      <c r="NNH1383" s="84">
        <v>0</v>
      </c>
      <c r="NNI1383" s="84">
        <v>0</v>
      </c>
      <c r="NNK1383" s="84">
        <f>NNH1383-NNI1383</f>
        <v>0</v>
      </c>
      <c r="NNL1383" s="84">
        <f t="shared" ref="NNL1383:NOB1385" si="544">NNH1383+NND1383</f>
        <v>1000000</v>
      </c>
      <c r="NNR1383" s="84" t="s">
        <v>235</v>
      </c>
      <c r="NNS1383" s="84" t="s">
        <v>236</v>
      </c>
      <c r="NNT1383" s="84">
        <f>SUM(NNT1381)</f>
        <v>1000000</v>
      </c>
      <c r="NNU1383" s="84">
        <f>SUM(NNU1381)</f>
        <v>0</v>
      </c>
      <c r="NNV1383" s="84">
        <f>NNU1383/NNT1383</f>
        <v>0</v>
      </c>
      <c r="NNW1383" s="84">
        <f>SUM(NNW1381)</f>
        <v>1000000</v>
      </c>
      <c r="NNX1383" s="84">
        <v>0</v>
      </c>
      <c r="NNY1383" s="84">
        <v>0</v>
      </c>
      <c r="NOA1383" s="84">
        <f>NNX1383-NNY1383</f>
        <v>0</v>
      </c>
      <c r="NOB1383" s="84">
        <f t="shared" si="544"/>
        <v>1000000</v>
      </c>
      <c r="NOH1383" s="84" t="s">
        <v>235</v>
      </c>
      <c r="NOI1383" s="84" t="s">
        <v>236</v>
      </c>
      <c r="NOJ1383" s="84">
        <f>SUM(NOJ1381)</f>
        <v>1000000</v>
      </c>
      <c r="NOK1383" s="84">
        <f>SUM(NOK1381)</f>
        <v>0</v>
      </c>
      <c r="NOL1383" s="84">
        <f>NOK1383/NOJ1383</f>
        <v>0</v>
      </c>
      <c r="NOM1383" s="84">
        <f>SUM(NOM1381)</f>
        <v>1000000</v>
      </c>
      <c r="NON1383" s="84">
        <v>0</v>
      </c>
      <c r="NOO1383" s="84">
        <v>0</v>
      </c>
      <c r="NOQ1383" s="84">
        <f>NON1383-NOO1383</f>
        <v>0</v>
      </c>
      <c r="NOR1383" s="84">
        <f t="shared" ref="NOR1383:NPH1385" si="545">NON1383+NOJ1383</f>
        <v>1000000</v>
      </c>
      <c r="NOX1383" s="84" t="s">
        <v>235</v>
      </c>
      <c r="NOY1383" s="84" t="s">
        <v>236</v>
      </c>
      <c r="NOZ1383" s="84">
        <f>SUM(NOZ1381)</f>
        <v>1000000</v>
      </c>
      <c r="NPA1383" s="84">
        <f>SUM(NPA1381)</f>
        <v>0</v>
      </c>
      <c r="NPB1383" s="84">
        <f>NPA1383/NOZ1383</f>
        <v>0</v>
      </c>
      <c r="NPC1383" s="84">
        <f>SUM(NPC1381)</f>
        <v>1000000</v>
      </c>
      <c r="NPD1383" s="84">
        <v>0</v>
      </c>
      <c r="NPE1383" s="84">
        <v>0</v>
      </c>
      <c r="NPG1383" s="84">
        <f>NPD1383-NPE1383</f>
        <v>0</v>
      </c>
      <c r="NPH1383" s="84">
        <f t="shared" si="545"/>
        <v>1000000</v>
      </c>
      <c r="NPN1383" s="84" t="s">
        <v>235</v>
      </c>
      <c r="NPO1383" s="84" t="s">
        <v>236</v>
      </c>
      <c r="NPP1383" s="84">
        <f>SUM(NPP1381)</f>
        <v>1000000</v>
      </c>
      <c r="NPQ1383" s="84">
        <f>SUM(NPQ1381)</f>
        <v>0</v>
      </c>
      <c r="NPR1383" s="84">
        <f>NPQ1383/NPP1383</f>
        <v>0</v>
      </c>
      <c r="NPS1383" s="84">
        <f>SUM(NPS1381)</f>
        <v>1000000</v>
      </c>
      <c r="NPT1383" s="84">
        <v>0</v>
      </c>
      <c r="NPU1383" s="84">
        <v>0</v>
      </c>
      <c r="NPW1383" s="84">
        <f>NPT1383-NPU1383</f>
        <v>0</v>
      </c>
      <c r="NPX1383" s="84">
        <f t="shared" ref="NPX1383:NQN1385" si="546">NPT1383+NPP1383</f>
        <v>1000000</v>
      </c>
      <c r="NQD1383" s="84" t="s">
        <v>235</v>
      </c>
      <c r="NQE1383" s="84" t="s">
        <v>236</v>
      </c>
      <c r="NQF1383" s="84">
        <f>SUM(NQF1381)</f>
        <v>1000000</v>
      </c>
      <c r="NQG1383" s="84">
        <f>SUM(NQG1381)</f>
        <v>0</v>
      </c>
      <c r="NQH1383" s="84">
        <f>NQG1383/NQF1383</f>
        <v>0</v>
      </c>
      <c r="NQI1383" s="84">
        <f>SUM(NQI1381)</f>
        <v>1000000</v>
      </c>
      <c r="NQJ1383" s="84">
        <v>0</v>
      </c>
      <c r="NQK1383" s="84">
        <v>0</v>
      </c>
      <c r="NQM1383" s="84">
        <f>NQJ1383-NQK1383</f>
        <v>0</v>
      </c>
      <c r="NQN1383" s="84">
        <f t="shared" si="546"/>
        <v>1000000</v>
      </c>
      <c r="NQT1383" s="84" t="s">
        <v>235</v>
      </c>
      <c r="NQU1383" s="84" t="s">
        <v>236</v>
      </c>
      <c r="NQV1383" s="84">
        <f>SUM(NQV1381)</f>
        <v>1000000</v>
      </c>
      <c r="NQW1383" s="84">
        <f>SUM(NQW1381)</f>
        <v>0</v>
      </c>
      <c r="NQX1383" s="84">
        <f>NQW1383/NQV1383</f>
        <v>0</v>
      </c>
      <c r="NQY1383" s="84">
        <f>SUM(NQY1381)</f>
        <v>1000000</v>
      </c>
      <c r="NQZ1383" s="84">
        <v>0</v>
      </c>
      <c r="NRA1383" s="84">
        <v>0</v>
      </c>
      <c r="NRC1383" s="84">
        <f>NQZ1383-NRA1383</f>
        <v>0</v>
      </c>
      <c r="NRD1383" s="84">
        <f t="shared" ref="NRD1383:NRT1385" si="547">NQZ1383+NQV1383</f>
        <v>1000000</v>
      </c>
      <c r="NRJ1383" s="84" t="s">
        <v>235</v>
      </c>
      <c r="NRK1383" s="84" t="s">
        <v>236</v>
      </c>
      <c r="NRL1383" s="84">
        <f>SUM(NRL1381)</f>
        <v>1000000</v>
      </c>
      <c r="NRM1383" s="84">
        <f>SUM(NRM1381)</f>
        <v>0</v>
      </c>
      <c r="NRN1383" s="84">
        <f>NRM1383/NRL1383</f>
        <v>0</v>
      </c>
      <c r="NRO1383" s="84">
        <f>SUM(NRO1381)</f>
        <v>1000000</v>
      </c>
      <c r="NRP1383" s="84">
        <v>0</v>
      </c>
      <c r="NRQ1383" s="84">
        <v>0</v>
      </c>
      <c r="NRS1383" s="84">
        <f>NRP1383-NRQ1383</f>
        <v>0</v>
      </c>
      <c r="NRT1383" s="84">
        <f t="shared" si="547"/>
        <v>1000000</v>
      </c>
      <c r="NRZ1383" s="84" t="s">
        <v>235</v>
      </c>
      <c r="NSA1383" s="84" t="s">
        <v>236</v>
      </c>
      <c r="NSB1383" s="84">
        <f>SUM(NSB1381)</f>
        <v>1000000</v>
      </c>
      <c r="NSC1383" s="84">
        <f>SUM(NSC1381)</f>
        <v>0</v>
      </c>
      <c r="NSD1383" s="84">
        <f>NSC1383/NSB1383</f>
        <v>0</v>
      </c>
      <c r="NSE1383" s="84">
        <f>SUM(NSE1381)</f>
        <v>1000000</v>
      </c>
      <c r="NSF1383" s="84">
        <v>0</v>
      </c>
      <c r="NSG1383" s="84">
        <v>0</v>
      </c>
      <c r="NSI1383" s="84">
        <f>NSF1383-NSG1383</f>
        <v>0</v>
      </c>
      <c r="NSJ1383" s="84">
        <f t="shared" ref="NSJ1383:NSZ1385" si="548">NSF1383+NSB1383</f>
        <v>1000000</v>
      </c>
      <c r="NSP1383" s="84" t="s">
        <v>235</v>
      </c>
      <c r="NSQ1383" s="84" t="s">
        <v>236</v>
      </c>
      <c r="NSR1383" s="84">
        <f>SUM(NSR1381)</f>
        <v>1000000</v>
      </c>
      <c r="NSS1383" s="84">
        <f>SUM(NSS1381)</f>
        <v>0</v>
      </c>
      <c r="NST1383" s="84">
        <f>NSS1383/NSR1383</f>
        <v>0</v>
      </c>
      <c r="NSU1383" s="84">
        <f>SUM(NSU1381)</f>
        <v>1000000</v>
      </c>
      <c r="NSV1383" s="84">
        <v>0</v>
      </c>
      <c r="NSW1383" s="84">
        <v>0</v>
      </c>
      <c r="NSY1383" s="84">
        <f>NSV1383-NSW1383</f>
        <v>0</v>
      </c>
      <c r="NSZ1383" s="84">
        <f t="shared" si="548"/>
        <v>1000000</v>
      </c>
      <c r="NTF1383" s="84" t="s">
        <v>235</v>
      </c>
      <c r="NTG1383" s="84" t="s">
        <v>236</v>
      </c>
      <c r="NTH1383" s="84">
        <f>SUM(NTH1381)</f>
        <v>1000000</v>
      </c>
      <c r="NTI1383" s="84">
        <f>SUM(NTI1381)</f>
        <v>0</v>
      </c>
      <c r="NTJ1383" s="84">
        <f>NTI1383/NTH1383</f>
        <v>0</v>
      </c>
      <c r="NTK1383" s="84">
        <f>SUM(NTK1381)</f>
        <v>1000000</v>
      </c>
      <c r="NTL1383" s="84">
        <v>0</v>
      </c>
      <c r="NTM1383" s="84">
        <v>0</v>
      </c>
      <c r="NTO1383" s="84">
        <f>NTL1383-NTM1383</f>
        <v>0</v>
      </c>
      <c r="NTP1383" s="84">
        <f t="shared" ref="NTP1383:NUF1385" si="549">NTL1383+NTH1383</f>
        <v>1000000</v>
      </c>
      <c r="NTV1383" s="84" t="s">
        <v>235</v>
      </c>
      <c r="NTW1383" s="84" t="s">
        <v>236</v>
      </c>
      <c r="NTX1383" s="84">
        <f>SUM(NTX1381)</f>
        <v>1000000</v>
      </c>
      <c r="NTY1383" s="84">
        <f>SUM(NTY1381)</f>
        <v>0</v>
      </c>
      <c r="NTZ1383" s="84">
        <f>NTY1383/NTX1383</f>
        <v>0</v>
      </c>
      <c r="NUA1383" s="84">
        <f>SUM(NUA1381)</f>
        <v>1000000</v>
      </c>
      <c r="NUB1383" s="84">
        <v>0</v>
      </c>
      <c r="NUC1383" s="84">
        <v>0</v>
      </c>
      <c r="NUE1383" s="84">
        <f>NUB1383-NUC1383</f>
        <v>0</v>
      </c>
      <c r="NUF1383" s="84">
        <f t="shared" si="549"/>
        <v>1000000</v>
      </c>
      <c r="NUL1383" s="84" t="s">
        <v>235</v>
      </c>
      <c r="NUM1383" s="84" t="s">
        <v>236</v>
      </c>
      <c r="NUN1383" s="84">
        <f>SUM(NUN1381)</f>
        <v>1000000</v>
      </c>
      <c r="NUO1383" s="84">
        <f>SUM(NUO1381)</f>
        <v>0</v>
      </c>
      <c r="NUP1383" s="84">
        <f>NUO1383/NUN1383</f>
        <v>0</v>
      </c>
      <c r="NUQ1383" s="84">
        <f>SUM(NUQ1381)</f>
        <v>1000000</v>
      </c>
      <c r="NUR1383" s="84">
        <v>0</v>
      </c>
      <c r="NUS1383" s="84">
        <v>0</v>
      </c>
      <c r="NUU1383" s="84">
        <f>NUR1383-NUS1383</f>
        <v>0</v>
      </c>
      <c r="NUV1383" s="84">
        <f t="shared" ref="NUV1383:NVL1385" si="550">NUR1383+NUN1383</f>
        <v>1000000</v>
      </c>
      <c r="NVB1383" s="84" t="s">
        <v>235</v>
      </c>
      <c r="NVC1383" s="84" t="s">
        <v>236</v>
      </c>
      <c r="NVD1383" s="84">
        <f>SUM(NVD1381)</f>
        <v>1000000</v>
      </c>
      <c r="NVE1383" s="84">
        <f>SUM(NVE1381)</f>
        <v>0</v>
      </c>
      <c r="NVF1383" s="84">
        <f>NVE1383/NVD1383</f>
        <v>0</v>
      </c>
      <c r="NVG1383" s="84">
        <f>SUM(NVG1381)</f>
        <v>1000000</v>
      </c>
      <c r="NVH1383" s="84">
        <v>0</v>
      </c>
      <c r="NVI1383" s="84">
        <v>0</v>
      </c>
      <c r="NVK1383" s="84">
        <f>NVH1383-NVI1383</f>
        <v>0</v>
      </c>
      <c r="NVL1383" s="84">
        <f t="shared" si="550"/>
        <v>1000000</v>
      </c>
      <c r="NVR1383" s="84" t="s">
        <v>235</v>
      </c>
      <c r="NVS1383" s="84" t="s">
        <v>236</v>
      </c>
      <c r="NVT1383" s="84">
        <f>SUM(NVT1381)</f>
        <v>1000000</v>
      </c>
      <c r="NVU1383" s="84">
        <f>SUM(NVU1381)</f>
        <v>0</v>
      </c>
      <c r="NVV1383" s="84">
        <f>NVU1383/NVT1383</f>
        <v>0</v>
      </c>
      <c r="NVW1383" s="84">
        <f>SUM(NVW1381)</f>
        <v>1000000</v>
      </c>
      <c r="NVX1383" s="84">
        <v>0</v>
      </c>
      <c r="NVY1383" s="84">
        <v>0</v>
      </c>
      <c r="NWA1383" s="84">
        <f>NVX1383-NVY1383</f>
        <v>0</v>
      </c>
      <c r="NWB1383" s="84">
        <f t="shared" ref="NWB1383:NWR1385" si="551">NVX1383+NVT1383</f>
        <v>1000000</v>
      </c>
      <c r="NWH1383" s="84" t="s">
        <v>235</v>
      </c>
      <c r="NWI1383" s="84" t="s">
        <v>236</v>
      </c>
      <c r="NWJ1383" s="84">
        <f>SUM(NWJ1381)</f>
        <v>1000000</v>
      </c>
      <c r="NWK1383" s="84">
        <f>SUM(NWK1381)</f>
        <v>0</v>
      </c>
      <c r="NWL1383" s="84">
        <f>NWK1383/NWJ1383</f>
        <v>0</v>
      </c>
      <c r="NWM1383" s="84">
        <f>SUM(NWM1381)</f>
        <v>1000000</v>
      </c>
      <c r="NWN1383" s="84">
        <v>0</v>
      </c>
      <c r="NWO1383" s="84">
        <v>0</v>
      </c>
      <c r="NWQ1383" s="84">
        <f>NWN1383-NWO1383</f>
        <v>0</v>
      </c>
      <c r="NWR1383" s="84">
        <f t="shared" si="551"/>
        <v>1000000</v>
      </c>
      <c r="NWX1383" s="84" t="s">
        <v>235</v>
      </c>
      <c r="NWY1383" s="84" t="s">
        <v>236</v>
      </c>
      <c r="NWZ1383" s="84">
        <f>SUM(NWZ1381)</f>
        <v>1000000</v>
      </c>
      <c r="NXA1383" s="84">
        <f>SUM(NXA1381)</f>
        <v>0</v>
      </c>
      <c r="NXB1383" s="84">
        <f>NXA1383/NWZ1383</f>
        <v>0</v>
      </c>
      <c r="NXC1383" s="84">
        <f>SUM(NXC1381)</f>
        <v>1000000</v>
      </c>
      <c r="NXD1383" s="84">
        <v>0</v>
      </c>
      <c r="NXE1383" s="84">
        <v>0</v>
      </c>
      <c r="NXG1383" s="84">
        <f>NXD1383-NXE1383</f>
        <v>0</v>
      </c>
      <c r="NXH1383" s="84">
        <f t="shared" ref="NXH1383:NXX1385" si="552">NXD1383+NWZ1383</f>
        <v>1000000</v>
      </c>
      <c r="NXN1383" s="84" t="s">
        <v>235</v>
      </c>
      <c r="NXO1383" s="84" t="s">
        <v>236</v>
      </c>
      <c r="NXP1383" s="84">
        <f>SUM(NXP1381)</f>
        <v>1000000</v>
      </c>
      <c r="NXQ1383" s="84">
        <f>SUM(NXQ1381)</f>
        <v>0</v>
      </c>
      <c r="NXR1383" s="84">
        <f>NXQ1383/NXP1383</f>
        <v>0</v>
      </c>
      <c r="NXS1383" s="84">
        <f>SUM(NXS1381)</f>
        <v>1000000</v>
      </c>
      <c r="NXT1383" s="84">
        <v>0</v>
      </c>
      <c r="NXU1383" s="84">
        <v>0</v>
      </c>
      <c r="NXW1383" s="84">
        <f>NXT1383-NXU1383</f>
        <v>0</v>
      </c>
      <c r="NXX1383" s="84">
        <f t="shared" si="552"/>
        <v>1000000</v>
      </c>
      <c r="NYD1383" s="84" t="s">
        <v>235</v>
      </c>
      <c r="NYE1383" s="84" t="s">
        <v>236</v>
      </c>
      <c r="NYF1383" s="84">
        <f>SUM(NYF1381)</f>
        <v>1000000</v>
      </c>
      <c r="NYG1383" s="84">
        <f>SUM(NYG1381)</f>
        <v>0</v>
      </c>
      <c r="NYH1383" s="84">
        <f>NYG1383/NYF1383</f>
        <v>0</v>
      </c>
      <c r="NYI1383" s="84">
        <f>SUM(NYI1381)</f>
        <v>1000000</v>
      </c>
      <c r="NYJ1383" s="84">
        <v>0</v>
      </c>
      <c r="NYK1383" s="84">
        <v>0</v>
      </c>
      <c r="NYM1383" s="84">
        <f>NYJ1383-NYK1383</f>
        <v>0</v>
      </c>
      <c r="NYN1383" s="84">
        <f t="shared" ref="NYN1383:NZD1385" si="553">NYJ1383+NYF1383</f>
        <v>1000000</v>
      </c>
      <c r="NYT1383" s="84" t="s">
        <v>235</v>
      </c>
      <c r="NYU1383" s="84" t="s">
        <v>236</v>
      </c>
      <c r="NYV1383" s="84">
        <f>SUM(NYV1381)</f>
        <v>1000000</v>
      </c>
      <c r="NYW1383" s="84">
        <f>SUM(NYW1381)</f>
        <v>0</v>
      </c>
      <c r="NYX1383" s="84">
        <f>NYW1383/NYV1383</f>
        <v>0</v>
      </c>
      <c r="NYY1383" s="84">
        <f>SUM(NYY1381)</f>
        <v>1000000</v>
      </c>
      <c r="NYZ1383" s="84">
        <v>0</v>
      </c>
      <c r="NZA1383" s="84">
        <v>0</v>
      </c>
      <c r="NZC1383" s="84">
        <f>NYZ1383-NZA1383</f>
        <v>0</v>
      </c>
      <c r="NZD1383" s="84">
        <f t="shared" si="553"/>
        <v>1000000</v>
      </c>
      <c r="NZJ1383" s="84" t="s">
        <v>235</v>
      </c>
      <c r="NZK1383" s="84" t="s">
        <v>236</v>
      </c>
      <c r="NZL1383" s="84">
        <f>SUM(NZL1381)</f>
        <v>1000000</v>
      </c>
      <c r="NZM1383" s="84">
        <f>SUM(NZM1381)</f>
        <v>0</v>
      </c>
      <c r="NZN1383" s="84">
        <f>NZM1383/NZL1383</f>
        <v>0</v>
      </c>
      <c r="NZO1383" s="84">
        <f>SUM(NZO1381)</f>
        <v>1000000</v>
      </c>
      <c r="NZP1383" s="84">
        <v>0</v>
      </c>
      <c r="NZQ1383" s="84">
        <v>0</v>
      </c>
      <c r="NZS1383" s="84">
        <f>NZP1383-NZQ1383</f>
        <v>0</v>
      </c>
      <c r="NZT1383" s="84">
        <f t="shared" ref="NZT1383:OAJ1385" si="554">NZP1383+NZL1383</f>
        <v>1000000</v>
      </c>
      <c r="NZZ1383" s="84" t="s">
        <v>235</v>
      </c>
      <c r="OAA1383" s="84" t="s">
        <v>236</v>
      </c>
      <c r="OAB1383" s="84">
        <f>SUM(OAB1381)</f>
        <v>1000000</v>
      </c>
      <c r="OAC1383" s="84">
        <f>SUM(OAC1381)</f>
        <v>0</v>
      </c>
      <c r="OAD1383" s="84">
        <f>OAC1383/OAB1383</f>
        <v>0</v>
      </c>
      <c r="OAE1383" s="84">
        <f>SUM(OAE1381)</f>
        <v>1000000</v>
      </c>
      <c r="OAF1383" s="84">
        <v>0</v>
      </c>
      <c r="OAG1383" s="84">
        <v>0</v>
      </c>
      <c r="OAI1383" s="84">
        <f>OAF1383-OAG1383</f>
        <v>0</v>
      </c>
      <c r="OAJ1383" s="84">
        <f t="shared" si="554"/>
        <v>1000000</v>
      </c>
      <c r="OAP1383" s="84" t="s">
        <v>235</v>
      </c>
      <c r="OAQ1383" s="84" t="s">
        <v>236</v>
      </c>
      <c r="OAR1383" s="84">
        <f>SUM(OAR1381)</f>
        <v>1000000</v>
      </c>
      <c r="OAS1383" s="84">
        <f>SUM(OAS1381)</f>
        <v>0</v>
      </c>
      <c r="OAT1383" s="84">
        <f>OAS1383/OAR1383</f>
        <v>0</v>
      </c>
      <c r="OAU1383" s="84">
        <f>SUM(OAU1381)</f>
        <v>1000000</v>
      </c>
      <c r="OAV1383" s="84">
        <v>0</v>
      </c>
      <c r="OAW1383" s="84">
        <v>0</v>
      </c>
      <c r="OAY1383" s="84">
        <f>OAV1383-OAW1383</f>
        <v>0</v>
      </c>
      <c r="OAZ1383" s="84">
        <f t="shared" ref="OAZ1383:OBP1385" si="555">OAV1383+OAR1383</f>
        <v>1000000</v>
      </c>
      <c r="OBF1383" s="84" t="s">
        <v>235</v>
      </c>
      <c r="OBG1383" s="84" t="s">
        <v>236</v>
      </c>
      <c r="OBH1383" s="84">
        <f>SUM(OBH1381)</f>
        <v>1000000</v>
      </c>
      <c r="OBI1383" s="84">
        <f>SUM(OBI1381)</f>
        <v>0</v>
      </c>
      <c r="OBJ1383" s="84">
        <f>OBI1383/OBH1383</f>
        <v>0</v>
      </c>
      <c r="OBK1383" s="84">
        <f>SUM(OBK1381)</f>
        <v>1000000</v>
      </c>
      <c r="OBL1383" s="84">
        <v>0</v>
      </c>
      <c r="OBM1383" s="84">
        <v>0</v>
      </c>
      <c r="OBO1383" s="84">
        <f>OBL1383-OBM1383</f>
        <v>0</v>
      </c>
      <c r="OBP1383" s="84">
        <f t="shared" si="555"/>
        <v>1000000</v>
      </c>
      <c r="OBV1383" s="84" t="s">
        <v>235</v>
      </c>
      <c r="OBW1383" s="84" t="s">
        <v>236</v>
      </c>
      <c r="OBX1383" s="84">
        <f>SUM(OBX1381)</f>
        <v>1000000</v>
      </c>
      <c r="OBY1383" s="84">
        <f>SUM(OBY1381)</f>
        <v>0</v>
      </c>
      <c r="OBZ1383" s="84">
        <f>OBY1383/OBX1383</f>
        <v>0</v>
      </c>
      <c r="OCA1383" s="84">
        <f>SUM(OCA1381)</f>
        <v>1000000</v>
      </c>
      <c r="OCB1383" s="84">
        <v>0</v>
      </c>
      <c r="OCC1383" s="84">
        <v>0</v>
      </c>
      <c r="OCE1383" s="84">
        <f>OCB1383-OCC1383</f>
        <v>0</v>
      </c>
      <c r="OCF1383" s="84">
        <f t="shared" ref="OCF1383:OCV1385" si="556">OCB1383+OBX1383</f>
        <v>1000000</v>
      </c>
      <c r="OCL1383" s="84" t="s">
        <v>235</v>
      </c>
      <c r="OCM1383" s="84" t="s">
        <v>236</v>
      </c>
      <c r="OCN1383" s="84">
        <f>SUM(OCN1381)</f>
        <v>1000000</v>
      </c>
      <c r="OCO1383" s="84">
        <f>SUM(OCO1381)</f>
        <v>0</v>
      </c>
      <c r="OCP1383" s="84">
        <f>OCO1383/OCN1383</f>
        <v>0</v>
      </c>
      <c r="OCQ1383" s="84">
        <f>SUM(OCQ1381)</f>
        <v>1000000</v>
      </c>
      <c r="OCR1383" s="84">
        <v>0</v>
      </c>
      <c r="OCS1383" s="84">
        <v>0</v>
      </c>
      <c r="OCU1383" s="84">
        <f>OCR1383-OCS1383</f>
        <v>0</v>
      </c>
      <c r="OCV1383" s="84">
        <f t="shared" si="556"/>
        <v>1000000</v>
      </c>
      <c r="ODB1383" s="84" t="s">
        <v>235</v>
      </c>
      <c r="ODC1383" s="84" t="s">
        <v>236</v>
      </c>
      <c r="ODD1383" s="84">
        <f>SUM(ODD1381)</f>
        <v>1000000</v>
      </c>
      <c r="ODE1383" s="84">
        <f>SUM(ODE1381)</f>
        <v>0</v>
      </c>
      <c r="ODF1383" s="84">
        <f>ODE1383/ODD1383</f>
        <v>0</v>
      </c>
      <c r="ODG1383" s="84">
        <f>SUM(ODG1381)</f>
        <v>1000000</v>
      </c>
      <c r="ODH1383" s="84">
        <v>0</v>
      </c>
      <c r="ODI1383" s="84">
        <v>0</v>
      </c>
      <c r="ODK1383" s="84">
        <f>ODH1383-ODI1383</f>
        <v>0</v>
      </c>
      <c r="ODL1383" s="84">
        <f t="shared" ref="ODL1383:OEB1385" si="557">ODH1383+ODD1383</f>
        <v>1000000</v>
      </c>
      <c r="ODR1383" s="84" t="s">
        <v>235</v>
      </c>
      <c r="ODS1383" s="84" t="s">
        <v>236</v>
      </c>
      <c r="ODT1383" s="84">
        <f>SUM(ODT1381)</f>
        <v>1000000</v>
      </c>
      <c r="ODU1383" s="84">
        <f>SUM(ODU1381)</f>
        <v>0</v>
      </c>
      <c r="ODV1383" s="84">
        <f>ODU1383/ODT1383</f>
        <v>0</v>
      </c>
      <c r="ODW1383" s="84">
        <f>SUM(ODW1381)</f>
        <v>1000000</v>
      </c>
      <c r="ODX1383" s="84">
        <v>0</v>
      </c>
      <c r="ODY1383" s="84">
        <v>0</v>
      </c>
      <c r="OEA1383" s="84">
        <f>ODX1383-ODY1383</f>
        <v>0</v>
      </c>
      <c r="OEB1383" s="84">
        <f t="shared" si="557"/>
        <v>1000000</v>
      </c>
      <c r="OEH1383" s="84" t="s">
        <v>235</v>
      </c>
      <c r="OEI1383" s="84" t="s">
        <v>236</v>
      </c>
      <c r="OEJ1383" s="84">
        <f>SUM(OEJ1381)</f>
        <v>1000000</v>
      </c>
      <c r="OEK1383" s="84">
        <f>SUM(OEK1381)</f>
        <v>0</v>
      </c>
      <c r="OEL1383" s="84">
        <f>OEK1383/OEJ1383</f>
        <v>0</v>
      </c>
      <c r="OEM1383" s="84">
        <f>SUM(OEM1381)</f>
        <v>1000000</v>
      </c>
      <c r="OEN1383" s="84">
        <v>0</v>
      </c>
      <c r="OEO1383" s="84">
        <v>0</v>
      </c>
      <c r="OEQ1383" s="84">
        <f>OEN1383-OEO1383</f>
        <v>0</v>
      </c>
      <c r="OER1383" s="84">
        <f t="shared" ref="OER1383:OFH1385" si="558">OEN1383+OEJ1383</f>
        <v>1000000</v>
      </c>
      <c r="OEX1383" s="84" t="s">
        <v>235</v>
      </c>
      <c r="OEY1383" s="84" t="s">
        <v>236</v>
      </c>
      <c r="OEZ1383" s="84">
        <f>SUM(OEZ1381)</f>
        <v>1000000</v>
      </c>
      <c r="OFA1383" s="84">
        <f>SUM(OFA1381)</f>
        <v>0</v>
      </c>
      <c r="OFB1383" s="84">
        <f>OFA1383/OEZ1383</f>
        <v>0</v>
      </c>
      <c r="OFC1383" s="84">
        <f>SUM(OFC1381)</f>
        <v>1000000</v>
      </c>
      <c r="OFD1383" s="84">
        <v>0</v>
      </c>
      <c r="OFE1383" s="84">
        <v>0</v>
      </c>
      <c r="OFG1383" s="84">
        <f>OFD1383-OFE1383</f>
        <v>0</v>
      </c>
      <c r="OFH1383" s="84">
        <f t="shared" si="558"/>
        <v>1000000</v>
      </c>
      <c r="OFN1383" s="84" t="s">
        <v>235</v>
      </c>
      <c r="OFO1383" s="84" t="s">
        <v>236</v>
      </c>
      <c r="OFP1383" s="84">
        <f>SUM(OFP1381)</f>
        <v>1000000</v>
      </c>
      <c r="OFQ1383" s="84">
        <f>SUM(OFQ1381)</f>
        <v>0</v>
      </c>
      <c r="OFR1383" s="84">
        <f>OFQ1383/OFP1383</f>
        <v>0</v>
      </c>
      <c r="OFS1383" s="84">
        <f>SUM(OFS1381)</f>
        <v>1000000</v>
      </c>
      <c r="OFT1383" s="84">
        <v>0</v>
      </c>
      <c r="OFU1383" s="84">
        <v>0</v>
      </c>
      <c r="OFW1383" s="84">
        <f>OFT1383-OFU1383</f>
        <v>0</v>
      </c>
      <c r="OFX1383" s="84">
        <f t="shared" ref="OFX1383:OGN1385" si="559">OFT1383+OFP1383</f>
        <v>1000000</v>
      </c>
      <c r="OGD1383" s="84" t="s">
        <v>235</v>
      </c>
      <c r="OGE1383" s="84" t="s">
        <v>236</v>
      </c>
      <c r="OGF1383" s="84">
        <f>SUM(OGF1381)</f>
        <v>1000000</v>
      </c>
      <c r="OGG1383" s="84">
        <f>SUM(OGG1381)</f>
        <v>0</v>
      </c>
      <c r="OGH1383" s="84">
        <f>OGG1383/OGF1383</f>
        <v>0</v>
      </c>
      <c r="OGI1383" s="84">
        <f>SUM(OGI1381)</f>
        <v>1000000</v>
      </c>
      <c r="OGJ1383" s="84">
        <v>0</v>
      </c>
      <c r="OGK1383" s="84">
        <v>0</v>
      </c>
      <c r="OGM1383" s="84">
        <f>OGJ1383-OGK1383</f>
        <v>0</v>
      </c>
      <c r="OGN1383" s="84">
        <f t="shared" si="559"/>
        <v>1000000</v>
      </c>
      <c r="OGT1383" s="84" t="s">
        <v>235</v>
      </c>
      <c r="OGU1383" s="84" t="s">
        <v>236</v>
      </c>
      <c r="OGV1383" s="84">
        <f>SUM(OGV1381)</f>
        <v>1000000</v>
      </c>
      <c r="OGW1383" s="84">
        <f>SUM(OGW1381)</f>
        <v>0</v>
      </c>
      <c r="OGX1383" s="84">
        <f>OGW1383/OGV1383</f>
        <v>0</v>
      </c>
      <c r="OGY1383" s="84">
        <f>SUM(OGY1381)</f>
        <v>1000000</v>
      </c>
      <c r="OGZ1383" s="84">
        <v>0</v>
      </c>
      <c r="OHA1383" s="84">
        <v>0</v>
      </c>
      <c r="OHC1383" s="84">
        <f>OGZ1383-OHA1383</f>
        <v>0</v>
      </c>
      <c r="OHD1383" s="84">
        <f t="shared" ref="OHD1383:OHT1385" si="560">OGZ1383+OGV1383</f>
        <v>1000000</v>
      </c>
      <c r="OHJ1383" s="84" t="s">
        <v>235</v>
      </c>
      <c r="OHK1383" s="84" t="s">
        <v>236</v>
      </c>
      <c r="OHL1383" s="84">
        <f>SUM(OHL1381)</f>
        <v>1000000</v>
      </c>
      <c r="OHM1383" s="84">
        <f>SUM(OHM1381)</f>
        <v>0</v>
      </c>
      <c r="OHN1383" s="84">
        <f>OHM1383/OHL1383</f>
        <v>0</v>
      </c>
      <c r="OHO1383" s="84">
        <f>SUM(OHO1381)</f>
        <v>1000000</v>
      </c>
      <c r="OHP1383" s="84">
        <v>0</v>
      </c>
      <c r="OHQ1383" s="84">
        <v>0</v>
      </c>
      <c r="OHS1383" s="84">
        <f>OHP1383-OHQ1383</f>
        <v>0</v>
      </c>
      <c r="OHT1383" s="84">
        <f t="shared" si="560"/>
        <v>1000000</v>
      </c>
      <c r="OHZ1383" s="84" t="s">
        <v>235</v>
      </c>
      <c r="OIA1383" s="84" t="s">
        <v>236</v>
      </c>
      <c r="OIB1383" s="84">
        <f>SUM(OIB1381)</f>
        <v>1000000</v>
      </c>
      <c r="OIC1383" s="84">
        <f>SUM(OIC1381)</f>
        <v>0</v>
      </c>
      <c r="OID1383" s="84">
        <f>OIC1383/OIB1383</f>
        <v>0</v>
      </c>
      <c r="OIE1383" s="84">
        <f>SUM(OIE1381)</f>
        <v>1000000</v>
      </c>
      <c r="OIF1383" s="84">
        <v>0</v>
      </c>
      <c r="OIG1383" s="84">
        <v>0</v>
      </c>
      <c r="OII1383" s="84">
        <f>OIF1383-OIG1383</f>
        <v>0</v>
      </c>
      <c r="OIJ1383" s="84">
        <f t="shared" ref="OIJ1383:OIZ1385" si="561">OIF1383+OIB1383</f>
        <v>1000000</v>
      </c>
      <c r="OIP1383" s="84" t="s">
        <v>235</v>
      </c>
      <c r="OIQ1383" s="84" t="s">
        <v>236</v>
      </c>
      <c r="OIR1383" s="84">
        <f>SUM(OIR1381)</f>
        <v>1000000</v>
      </c>
      <c r="OIS1383" s="84">
        <f>SUM(OIS1381)</f>
        <v>0</v>
      </c>
      <c r="OIT1383" s="84">
        <f>OIS1383/OIR1383</f>
        <v>0</v>
      </c>
      <c r="OIU1383" s="84">
        <f>SUM(OIU1381)</f>
        <v>1000000</v>
      </c>
      <c r="OIV1383" s="84">
        <v>0</v>
      </c>
      <c r="OIW1383" s="84">
        <v>0</v>
      </c>
      <c r="OIY1383" s="84">
        <f>OIV1383-OIW1383</f>
        <v>0</v>
      </c>
      <c r="OIZ1383" s="84">
        <f t="shared" si="561"/>
        <v>1000000</v>
      </c>
      <c r="OJF1383" s="84" t="s">
        <v>235</v>
      </c>
      <c r="OJG1383" s="84" t="s">
        <v>236</v>
      </c>
      <c r="OJH1383" s="84">
        <f>SUM(OJH1381)</f>
        <v>1000000</v>
      </c>
      <c r="OJI1383" s="84">
        <f>SUM(OJI1381)</f>
        <v>0</v>
      </c>
      <c r="OJJ1383" s="84">
        <f>OJI1383/OJH1383</f>
        <v>0</v>
      </c>
      <c r="OJK1383" s="84">
        <f>SUM(OJK1381)</f>
        <v>1000000</v>
      </c>
      <c r="OJL1383" s="84">
        <v>0</v>
      </c>
      <c r="OJM1383" s="84">
        <v>0</v>
      </c>
      <c r="OJO1383" s="84">
        <f>OJL1383-OJM1383</f>
        <v>0</v>
      </c>
      <c r="OJP1383" s="84">
        <f t="shared" ref="OJP1383:OKF1385" si="562">OJL1383+OJH1383</f>
        <v>1000000</v>
      </c>
      <c r="OJV1383" s="84" t="s">
        <v>235</v>
      </c>
      <c r="OJW1383" s="84" t="s">
        <v>236</v>
      </c>
      <c r="OJX1383" s="84">
        <f>SUM(OJX1381)</f>
        <v>1000000</v>
      </c>
      <c r="OJY1383" s="84">
        <f>SUM(OJY1381)</f>
        <v>0</v>
      </c>
      <c r="OJZ1383" s="84">
        <f>OJY1383/OJX1383</f>
        <v>0</v>
      </c>
      <c r="OKA1383" s="84">
        <f>SUM(OKA1381)</f>
        <v>1000000</v>
      </c>
      <c r="OKB1383" s="84">
        <v>0</v>
      </c>
      <c r="OKC1383" s="84">
        <v>0</v>
      </c>
      <c r="OKE1383" s="84">
        <f>OKB1383-OKC1383</f>
        <v>0</v>
      </c>
      <c r="OKF1383" s="84">
        <f t="shared" si="562"/>
        <v>1000000</v>
      </c>
      <c r="OKL1383" s="84" t="s">
        <v>235</v>
      </c>
      <c r="OKM1383" s="84" t="s">
        <v>236</v>
      </c>
      <c r="OKN1383" s="84">
        <f>SUM(OKN1381)</f>
        <v>1000000</v>
      </c>
      <c r="OKO1383" s="84">
        <f>SUM(OKO1381)</f>
        <v>0</v>
      </c>
      <c r="OKP1383" s="84">
        <f>OKO1383/OKN1383</f>
        <v>0</v>
      </c>
      <c r="OKQ1383" s="84">
        <f>SUM(OKQ1381)</f>
        <v>1000000</v>
      </c>
      <c r="OKR1383" s="84">
        <v>0</v>
      </c>
      <c r="OKS1383" s="84">
        <v>0</v>
      </c>
      <c r="OKU1383" s="84">
        <f>OKR1383-OKS1383</f>
        <v>0</v>
      </c>
      <c r="OKV1383" s="84">
        <f t="shared" ref="OKV1383:OLL1385" si="563">OKR1383+OKN1383</f>
        <v>1000000</v>
      </c>
      <c r="OLB1383" s="84" t="s">
        <v>235</v>
      </c>
      <c r="OLC1383" s="84" t="s">
        <v>236</v>
      </c>
      <c r="OLD1383" s="84">
        <f>SUM(OLD1381)</f>
        <v>1000000</v>
      </c>
      <c r="OLE1383" s="84">
        <f>SUM(OLE1381)</f>
        <v>0</v>
      </c>
      <c r="OLF1383" s="84">
        <f>OLE1383/OLD1383</f>
        <v>0</v>
      </c>
      <c r="OLG1383" s="84">
        <f>SUM(OLG1381)</f>
        <v>1000000</v>
      </c>
      <c r="OLH1383" s="84">
        <v>0</v>
      </c>
      <c r="OLI1383" s="84">
        <v>0</v>
      </c>
      <c r="OLK1383" s="84">
        <f>OLH1383-OLI1383</f>
        <v>0</v>
      </c>
      <c r="OLL1383" s="84">
        <f t="shared" si="563"/>
        <v>1000000</v>
      </c>
      <c r="OLR1383" s="84" t="s">
        <v>235</v>
      </c>
      <c r="OLS1383" s="84" t="s">
        <v>236</v>
      </c>
      <c r="OLT1383" s="84">
        <f>SUM(OLT1381)</f>
        <v>1000000</v>
      </c>
      <c r="OLU1383" s="84">
        <f>SUM(OLU1381)</f>
        <v>0</v>
      </c>
      <c r="OLV1383" s="84">
        <f>OLU1383/OLT1383</f>
        <v>0</v>
      </c>
      <c r="OLW1383" s="84">
        <f>SUM(OLW1381)</f>
        <v>1000000</v>
      </c>
      <c r="OLX1383" s="84">
        <v>0</v>
      </c>
      <c r="OLY1383" s="84">
        <v>0</v>
      </c>
      <c r="OMA1383" s="84">
        <f>OLX1383-OLY1383</f>
        <v>0</v>
      </c>
      <c r="OMB1383" s="84">
        <f t="shared" ref="OMB1383:OMR1385" si="564">OLX1383+OLT1383</f>
        <v>1000000</v>
      </c>
      <c r="OMH1383" s="84" t="s">
        <v>235</v>
      </c>
      <c r="OMI1383" s="84" t="s">
        <v>236</v>
      </c>
      <c r="OMJ1383" s="84">
        <f>SUM(OMJ1381)</f>
        <v>1000000</v>
      </c>
      <c r="OMK1383" s="84">
        <f>SUM(OMK1381)</f>
        <v>0</v>
      </c>
      <c r="OML1383" s="84">
        <f>OMK1383/OMJ1383</f>
        <v>0</v>
      </c>
      <c r="OMM1383" s="84">
        <f>SUM(OMM1381)</f>
        <v>1000000</v>
      </c>
      <c r="OMN1383" s="84">
        <v>0</v>
      </c>
      <c r="OMO1383" s="84">
        <v>0</v>
      </c>
      <c r="OMQ1383" s="84">
        <f>OMN1383-OMO1383</f>
        <v>0</v>
      </c>
      <c r="OMR1383" s="84">
        <f t="shared" si="564"/>
        <v>1000000</v>
      </c>
      <c r="OMX1383" s="84" t="s">
        <v>235</v>
      </c>
      <c r="OMY1383" s="84" t="s">
        <v>236</v>
      </c>
      <c r="OMZ1383" s="84">
        <f>SUM(OMZ1381)</f>
        <v>1000000</v>
      </c>
      <c r="ONA1383" s="84">
        <f>SUM(ONA1381)</f>
        <v>0</v>
      </c>
      <c r="ONB1383" s="84">
        <f>ONA1383/OMZ1383</f>
        <v>0</v>
      </c>
      <c r="ONC1383" s="84">
        <f>SUM(ONC1381)</f>
        <v>1000000</v>
      </c>
      <c r="OND1383" s="84">
        <v>0</v>
      </c>
      <c r="ONE1383" s="84">
        <v>0</v>
      </c>
      <c r="ONG1383" s="84">
        <f>OND1383-ONE1383</f>
        <v>0</v>
      </c>
      <c r="ONH1383" s="84">
        <f t="shared" ref="ONH1383:ONX1385" si="565">OND1383+OMZ1383</f>
        <v>1000000</v>
      </c>
      <c r="ONN1383" s="84" t="s">
        <v>235</v>
      </c>
      <c r="ONO1383" s="84" t="s">
        <v>236</v>
      </c>
      <c r="ONP1383" s="84">
        <f>SUM(ONP1381)</f>
        <v>1000000</v>
      </c>
      <c r="ONQ1383" s="84">
        <f>SUM(ONQ1381)</f>
        <v>0</v>
      </c>
      <c r="ONR1383" s="84">
        <f>ONQ1383/ONP1383</f>
        <v>0</v>
      </c>
      <c r="ONS1383" s="84">
        <f>SUM(ONS1381)</f>
        <v>1000000</v>
      </c>
      <c r="ONT1383" s="84">
        <v>0</v>
      </c>
      <c r="ONU1383" s="84">
        <v>0</v>
      </c>
      <c r="ONW1383" s="84">
        <f>ONT1383-ONU1383</f>
        <v>0</v>
      </c>
      <c r="ONX1383" s="84">
        <f t="shared" si="565"/>
        <v>1000000</v>
      </c>
      <c r="OOD1383" s="84" t="s">
        <v>235</v>
      </c>
      <c r="OOE1383" s="84" t="s">
        <v>236</v>
      </c>
      <c r="OOF1383" s="84">
        <f>SUM(OOF1381)</f>
        <v>1000000</v>
      </c>
      <c r="OOG1383" s="84">
        <f>SUM(OOG1381)</f>
        <v>0</v>
      </c>
      <c r="OOH1383" s="84">
        <f>OOG1383/OOF1383</f>
        <v>0</v>
      </c>
      <c r="OOI1383" s="84">
        <f>SUM(OOI1381)</f>
        <v>1000000</v>
      </c>
      <c r="OOJ1383" s="84">
        <v>0</v>
      </c>
      <c r="OOK1383" s="84">
        <v>0</v>
      </c>
      <c r="OOM1383" s="84">
        <f>OOJ1383-OOK1383</f>
        <v>0</v>
      </c>
      <c r="OON1383" s="84">
        <f t="shared" ref="OON1383:OPD1385" si="566">OOJ1383+OOF1383</f>
        <v>1000000</v>
      </c>
      <c r="OOT1383" s="84" t="s">
        <v>235</v>
      </c>
      <c r="OOU1383" s="84" t="s">
        <v>236</v>
      </c>
      <c r="OOV1383" s="84">
        <f>SUM(OOV1381)</f>
        <v>1000000</v>
      </c>
      <c r="OOW1383" s="84">
        <f>SUM(OOW1381)</f>
        <v>0</v>
      </c>
      <c r="OOX1383" s="84">
        <f>OOW1383/OOV1383</f>
        <v>0</v>
      </c>
      <c r="OOY1383" s="84">
        <f>SUM(OOY1381)</f>
        <v>1000000</v>
      </c>
      <c r="OOZ1383" s="84">
        <v>0</v>
      </c>
      <c r="OPA1383" s="84">
        <v>0</v>
      </c>
      <c r="OPC1383" s="84">
        <f>OOZ1383-OPA1383</f>
        <v>0</v>
      </c>
      <c r="OPD1383" s="84">
        <f t="shared" si="566"/>
        <v>1000000</v>
      </c>
      <c r="OPJ1383" s="84" t="s">
        <v>235</v>
      </c>
      <c r="OPK1383" s="84" t="s">
        <v>236</v>
      </c>
      <c r="OPL1383" s="84">
        <f>SUM(OPL1381)</f>
        <v>1000000</v>
      </c>
      <c r="OPM1383" s="84">
        <f>SUM(OPM1381)</f>
        <v>0</v>
      </c>
      <c r="OPN1383" s="84">
        <f>OPM1383/OPL1383</f>
        <v>0</v>
      </c>
      <c r="OPO1383" s="84">
        <f>SUM(OPO1381)</f>
        <v>1000000</v>
      </c>
      <c r="OPP1383" s="84">
        <v>0</v>
      </c>
      <c r="OPQ1383" s="84">
        <v>0</v>
      </c>
      <c r="OPS1383" s="84">
        <f>OPP1383-OPQ1383</f>
        <v>0</v>
      </c>
      <c r="OPT1383" s="84">
        <f t="shared" ref="OPT1383:OQJ1385" si="567">OPP1383+OPL1383</f>
        <v>1000000</v>
      </c>
      <c r="OPZ1383" s="84" t="s">
        <v>235</v>
      </c>
      <c r="OQA1383" s="84" t="s">
        <v>236</v>
      </c>
      <c r="OQB1383" s="84">
        <f>SUM(OQB1381)</f>
        <v>1000000</v>
      </c>
      <c r="OQC1383" s="84">
        <f>SUM(OQC1381)</f>
        <v>0</v>
      </c>
      <c r="OQD1383" s="84">
        <f>OQC1383/OQB1383</f>
        <v>0</v>
      </c>
      <c r="OQE1383" s="84">
        <f>SUM(OQE1381)</f>
        <v>1000000</v>
      </c>
      <c r="OQF1383" s="84">
        <v>0</v>
      </c>
      <c r="OQG1383" s="84">
        <v>0</v>
      </c>
      <c r="OQI1383" s="84">
        <f>OQF1383-OQG1383</f>
        <v>0</v>
      </c>
      <c r="OQJ1383" s="84">
        <f t="shared" si="567"/>
        <v>1000000</v>
      </c>
      <c r="OQP1383" s="84" t="s">
        <v>235</v>
      </c>
      <c r="OQQ1383" s="84" t="s">
        <v>236</v>
      </c>
      <c r="OQR1383" s="84">
        <f>SUM(OQR1381)</f>
        <v>1000000</v>
      </c>
      <c r="OQS1383" s="84">
        <f>SUM(OQS1381)</f>
        <v>0</v>
      </c>
      <c r="OQT1383" s="84">
        <f>OQS1383/OQR1383</f>
        <v>0</v>
      </c>
      <c r="OQU1383" s="84">
        <f>SUM(OQU1381)</f>
        <v>1000000</v>
      </c>
      <c r="OQV1383" s="84">
        <v>0</v>
      </c>
      <c r="OQW1383" s="84">
        <v>0</v>
      </c>
      <c r="OQY1383" s="84">
        <f>OQV1383-OQW1383</f>
        <v>0</v>
      </c>
      <c r="OQZ1383" s="84">
        <f t="shared" ref="OQZ1383:ORP1385" si="568">OQV1383+OQR1383</f>
        <v>1000000</v>
      </c>
      <c r="ORF1383" s="84" t="s">
        <v>235</v>
      </c>
      <c r="ORG1383" s="84" t="s">
        <v>236</v>
      </c>
      <c r="ORH1383" s="84">
        <f>SUM(ORH1381)</f>
        <v>1000000</v>
      </c>
      <c r="ORI1383" s="84">
        <f>SUM(ORI1381)</f>
        <v>0</v>
      </c>
      <c r="ORJ1383" s="84">
        <f>ORI1383/ORH1383</f>
        <v>0</v>
      </c>
      <c r="ORK1383" s="84">
        <f>SUM(ORK1381)</f>
        <v>1000000</v>
      </c>
      <c r="ORL1383" s="84">
        <v>0</v>
      </c>
      <c r="ORM1383" s="84">
        <v>0</v>
      </c>
      <c r="ORO1383" s="84">
        <f>ORL1383-ORM1383</f>
        <v>0</v>
      </c>
      <c r="ORP1383" s="84">
        <f t="shared" si="568"/>
        <v>1000000</v>
      </c>
      <c r="ORV1383" s="84" t="s">
        <v>235</v>
      </c>
      <c r="ORW1383" s="84" t="s">
        <v>236</v>
      </c>
      <c r="ORX1383" s="84">
        <f>SUM(ORX1381)</f>
        <v>1000000</v>
      </c>
      <c r="ORY1383" s="84">
        <f>SUM(ORY1381)</f>
        <v>0</v>
      </c>
      <c r="ORZ1383" s="84">
        <f>ORY1383/ORX1383</f>
        <v>0</v>
      </c>
      <c r="OSA1383" s="84">
        <f>SUM(OSA1381)</f>
        <v>1000000</v>
      </c>
      <c r="OSB1383" s="84">
        <v>0</v>
      </c>
      <c r="OSC1383" s="84">
        <v>0</v>
      </c>
      <c r="OSE1383" s="84">
        <f>OSB1383-OSC1383</f>
        <v>0</v>
      </c>
      <c r="OSF1383" s="84">
        <f t="shared" ref="OSF1383:OSV1385" si="569">OSB1383+ORX1383</f>
        <v>1000000</v>
      </c>
      <c r="OSL1383" s="84" t="s">
        <v>235</v>
      </c>
      <c r="OSM1383" s="84" t="s">
        <v>236</v>
      </c>
      <c r="OSN1383" s="84">
        <f>SUM(OSN1381)</f>
        <v>1000000</v>
      </c>
      <c r="OSO1383" s="84">
        <f>SUM(OSO1381)</f>
        <v>0</v>
      </c>
      <c r="OSP1383" s="84">
        <f>OSO1383/OSN1383</f>
        <v>0</v>
      </c>
      <c r="OSQ1383" s="84">
        <f>SUM(OSQ1381)</f>
        <v>1000000</v>
      </c>
      <c r="OSR1383" s="84">
        <v>0</v>
      </c>
      <c r="OSS1383" s="84">
        <v>0</v>
      </c>
      <c r="OSU1383" s="84">
        <f>OSR1383-OSS1383</f>
        <v>0</v>
      </c>
      <c r="OSV1383" s="84">
        <f t="shared" si="569"/>
        <v>1000000</v>
      </c>
      <c r="OTB1383" s="84" t="s">
        <v>235</v>
      </c>
      <c r="OTC1383" s="84" t="s">
        <v>236</v>
      </c>
      <c r="OTD1383" s="84">
        <f>SUM(OTD1381)</f>
        <v>1000000</v>
      </c>
      <c r="OTE1383" s="84">
        <f>SUM(OTE1381)</f>
        <v>0</v>
      </c>
      <c r="OTF1383" s="84">
        <f>OTE1383/OTD1383</f>
        <v>0</v>
      </c>
      <c r="OTG1383" s="84">
        <f>SUM(OTG1381)</f>
        <v>1000000</v>
      </c>
      <c r="OTH1383" s="84">
        <v>0</v>
      </c>
      <c r="OTI1383" s="84">
        <v>0</v>
      </c>
      <c r="OTK1383" s="84">
        <f>OTH1383-OTI1383</f>
        <v>0</v>
      </c>
      <c r="OTL1383" s="84">
        <f t="shared" ref="OTL1383:OUB1385" si="570">OTH1383+OTD1383</f>
        <v>1000000</v>
      </c>
      <c r="OTR1383" s="84" t="s">
        <v>235</v>
      </c>
      <c r="OTS1383" s="84" t="s">
        <v>236</v>
      </c>
      <c r="OTT1383" s="84">
        <f>SUM(OTT1381)</f>
        <v>1000000</v>
      </c>
      <c r="OTU1383" s="84">
        <f>SUM(OTU1381)</f>
        <v>0</v>
      </c>
      <c r="OTV1383" s="84">
        <f>OTU1383/OTT1383</f>
        <v>0</v>
      </c>
      <c r="OTW1383" s="84">
        <f>SUM(OTW1381)</f>
        <v>1000000</v>
      </c>
      <c r="OTX1383" s="84">
        <v>0</v>
      </c>
      <c r="OTY1383" s="84">
        <v>0</v>
      </c>
      <c r="OUA1383" s="84">
        <f>OTX1383-OTY1383</f>
        <v>0</v>
      </c>
      <c r="OUB1383" s="84">
        <f t="shared" si="570"/>
        <v>1000000</v>
      </c>
      <c r="OUH1383" s="84" t="s">
        <v>235</v>
      </c>
      <c r="OUI1383" s="84" t="s">
        <v>236</v>
      </c>
      <c r="OUJ1383" s="84">
        <f>SUM(OUJ1381)</f>
        <v>1000000</v>
      </c>
      <c r="OUK1383" s="84">
        <f>SUM(OUK1381)</f>
        <v>0</v>
      </c>
      <c r="OUL1383" s="84">
        <f>OUK1383/OUJ1383</f>
        <v>0</v>
      </c>
      <c r="OUM1383" s="84">
        <f>SUM(OUM1381)</f>
        <v>1000000</v>
      </c>
      <c r="OUN1383" s="84">
        <v>0</v>
      </c>
      <c r="OUO1383" s="84">
        <v>0</v>
      </c>
      <c r="OUQ1383" s="84">
        <f>OUN1383-OUO1383</f>
        <v>0</v>
      </c>
      <c r="OUR1383" s="84">
        <f t="shared" ref="OUR1383:OVH1385" si="571">OUN1383+OUJ1383</f>
        <v>1000000</v>
      </c>
      <c r="OUX1383" s="84" t="s">
        <v>235</v>
      </c>
      <c r="OUY1383" s="84" t="s">
        <v>236</v>
      </c>
      <c r="OUZ1383" s="84">
        <f>SUM(OUZ1381)</f>
        <v>1000000</v>
      </c>
      <c r="OVA1383" s="84">
        <f>SUM(OVA1381)</f>
        <v>0</v>
      </c>
      <c r="OVB1383" s="84">
        <f>OVA1383/OUZ1383</f>
        <v>0</v>
      </c>
      <c r="OVC1383" s="84">
        <f>SUM(OVC1381)</f>
        <v>1000000</v>
      </c>
      <c r="OVD1383" s="84">
        <v>0</v>
      </c>
      <c r="OVE1383" s="84">
        <v>0</v>
      </c>
      <c r="OVG1383" s="84">
        <f>OVD1383-OVE1383</f>
        <v>0</v>
      </c>
      <c r="OVH1383" s="84">
        <f t="shared" si="571"/>
        <v>1000000</v>
      </c>
      <c r="OVN1383" s="84" t="s">
        <v>235</v>
      </c>
      <c r="OVO1383" s="84" t="s">
        <v>236</v>
      </c>
      <c r="OVP1383" s="84">
        <f>SUM(OVP1381)</f>
        <v>1000000</v>
      </c>
      <c r="OVQ1383" s="84">
        <f>SUM(OVQ1381)</f>
        <v>0</v>
      </c>
      <c r="OVR1383" s="84">
        <f>OVQ1383/OVP1383</f>
        <v>0</v>
      </c>
      <c r="OVS1383" s="84">
        <f>SUM(OVS1381)</f>
        <v>1000000</v>
      </c>
      <c r="OVT1383" s="84">
        <v>0</v>
      </c>
      <c r="OVU1383" s="84">
        <v>0</v>
      </c>
      <c r="OVW1383" s="84">
        <f>OVT1383-OVU1383</f>
        <v>0</v>
      </c>
      <c r="OVX1383" s="84">
        <f t="shared" ref="OVX1383:OWN1385" si="572">OVT1383+OVP1383</f>
        <v>1000000</v>
      </c>
      <c r="OWD1383" s="84" t="s">
        <v>235</v>
      </c>
      <c r="OWE1383" s="84" t="s">
        <v>236</v>
      </c>
      <c r="OWF1383" s="84">
        <f>SUM(OWF1381)</f>
        <v>1000000</v>
      </c>
      <c r="OWG1383" s="84">
        <f>SUM(OWG1381)</f>
        <v>0</v>
      </c>
      <c r="OWH1383" s="84">
        <f>OWG1383/OWF1383</f>
        <v>0</v>
      </c>
      <c r="OWI1383" s="84">
        <f>SUM(OWI1381)</f>
        <v>1000000</v>
      </c>
      <c r="OWJ1383" s="84">
        <v>0</v>
      </c>
      <c r="OWK1383" s="84">
        <v>0</v>
      </c>
      <c r="OWM1383" s="84">
        <f>OWJ1383-OWK1383</f>
        <v>0</v>
      </c>
      <c r="OWN1383" s="84">
        <f t="shared" si="572"/>
        <v>1000000</v>
      </c>
      <c r="OWT1383" s="84" t="s">
        <v>235</v>
      </c>
      <c r="OWU1383" s="84" t="s">
        <v>236</v>
      </c>
      <c r="OWV1383" s="84">
        <f>SUM(OWV1381)</f>
        <v>1000000</v>
      </c>
      <c r="OWW1383" s="84">
        <f>SUM(OWW1381)</f>
        <v>0</v>
      </c>
      <c r="OWX1383" s="84">
        <f>OWW1383/OWV1383</f>
        <v>0</v>
      </c>
      <c r="OWY1383" s="84">
        <f>SUM(OWY1381)</f>
        <v>1000000</v>
      </c>
      <c r="OWZ1383" s="84">
        <v>0</v>
      </c>
      <c r="OXA1383" s="84">
        <v>0</v>
      </c>
      <c r="OXC1383" s="84">
        <f>OWZ1383-OXA1383</f>
        <v>0</v>
      </c>
      <c r="OXD1383" s="84">
        <f t="shared" ref="OXD1383:OXT1385" si="573">OWZ1383+OWV1383</f>
        <v>1000000</v>
      </c>
      <c r="OXJ1383" s="84" t="s">
        <v>235</v>
      </c>
      <c r="OXK1383" s="84" t="s">
        <v>236</v>
      </c>
      <c r="OXL1383" s="84">
        <f>SUM(OXL1381)</f>
        <v>1000000</v>
      </c>
      <c r="OXM1383" s="84">
        <f>SUM(OXM1381)</f>
        <v>0</v>
      </c>
      <c r="OXN1383" s="84">
        <f>OXM1383/OXL1383</f>
        <v>0</v>
      </c>
      <c r="OXO1383" s="84">
        <f>SUM(OXO1381)</f>
        <v>1000000</v>
      </c>
      <c r="OXP1383" s="84">
        <v>0</v>
      </c>
      <c r="OXQ1383" s="84">
        <v>0</v>
      </c>
      <c r="OXS1383" s="84">
        <f>OXP1383-OXQ1383</f>
        <v>0</v>
      </c>
      <c r="OXT1383" s="84">
        <f t="shared" si="573"/>
        <v>1000000</v>
      </c>
      <c r="OXZ1383" s="84" t="s">
        <v>235</v>
      </c>
      <c r="OYA1383" s="84" t="s">
        <v>236</v>
      </c>
      <c r="OYB1383" s="84">
        <f>SUM(OYB1381)</f>
        <v>1000000</v>
      </c>
      <c r="OYC1383" s="84">
        <f>SUM(OYC1381)</f>
        <v>0</v>
      </c>
      <c r="OYD1383" s="84">
        <f>OYC1383/OYB1383</f>
        <v>0</v>
      </c>
      <c r="OYE1383" s="84">
        <f>SUM(OYE1381)</f>
        <v>1000000</v>
      </c>
      <c r="OYF1383" s="84">
        <v>0</v>
      </c>
      <c r="OYG1383" s="84">
        <v>0</v>
      </c>
      <c r="OYI1383" s="84">
        <f>OYF1383-OYG1383</f>
        <v>0</v>
      </c>
      <c r="OYJ1383" s="84">
        <f t="shared" ref="OYJ1383:OYZ1385" si="574">OYF1383+OYB1383</f>
        <v>1000000</v>
      </c>
      <c r="OYP1383" s="84" t="s">
        <v>235</v>
      </c>
      <c r="OYQ1383" s="84" t="s">
        <v>236</v>
      </c>
      <c r="OYR1383" s="84">
        <f>SUM(OYR1381)</f>
        <v>1000000</v>
      </c>
      <c r="OYS1383" s="84">
        <f>SUM(OYS1381)</f>
        <v>0</v>
      </c>
      <c r="OYT1383" s="84">
        <f>OYS1383/OYR1383</f>
        <v>0</v>
      </c>
      <c r="OYU1383" s="84">
        <f>SUM(OYU1381)</f>
        <v>1000000</v>
      </c>
      <c r="OYV1383" s="84">
        <v>0</v>
      </c>
      <c r="OYW1383" s="84">
        <v>0</v>
      </c>
      <c r="OYY1383" s="84">
        <f>OYV1383-OYW1383</f>
        <v>0</v>
      </c>
      <c r="OYZ1383" s="84">
        <f t="shared" si="574"/>
        <v>1000000</v>
      </c>
      <c r="OZF1383" s="84" t="s">
        <v>235</v>
      </c>
      <c r="OZG1383" s="84" t="s">
        <v>236</v>
      </c>
      <c r="OZH1383" s="84">
        <f>SUM(OZH1381)</f>
        <v>1000000</v>
      </c>
      <c r="OZI1383" s="84">
        <f>SUM(OZI1381)</f>
        <v>0</v>
      </c>
      <c r="OZJ1383" s="84">
        <f>OZI1383/OZH1383</f>
        <v>0</v>
      </c>
      <c r="OZK1383" s="84">
        <f>SUM(OZK1381)</f>
        <v>1000000</v>
      </c>
      <c r="OZL1383" s="84">
        <v>0</v>
      </c>
      <c r="OZM1383" s="84">
        <v>0</v>
      </c>
      <c r="OZO1383" s="84">
        <f>OZL1383-OZM1383</f>
        <v>0</v>
      </c>
      <c r="OZP1383" s="84">
        <f t="shared" ref="OZP1383:PAF1385" si="575">OZL1383+OZH1383</f>
        <v>1000000</v>
      </c>
      <c r="OZV1383" s="84" t="s">
        <v>235</v>
      </c>
      <c r="OZW1383" s="84" t="s">
        <v>236</v>
      </c>
      <c r="OZX1383" s="84">
        <f>SUM(OZX1381)</f>
        <v>1000000</v>
      </c>
      <c r="OZY1383" s="84">
        <f>SUM(OZY1381)</f>
        <v>0</v>
      </c>
      <c r="OZZ1383" s="84">
        <f>OZY1383/OZX1383</f>
        <v>0</v>
      </c>
      <c r="PAA1383" s="84">
        <f>SUM(PAA1381)</f>
        <v>1000000</v>
      </c>
      <c r="PAB1383" s="84">
        <v>0</v>
      </c>
      <c r="PAC1383" s="84">
        <v>0</v>
      </c>
      <c r="PAE1383" s="84">
        <f>PAB1383-PAC1383</f>
        <v>0</v>
      </c>
      <c r="PAF1383" s="84">
        <f t="shared" si="575"/>
        <v>1000000</v>
      </c>
      <c r="PAL1383" s="84" t="s">
        <v>235</v>
      </c>
      <c r="PAM1383" s="84" t="s">
        <v>236</v>
      </c>
      <c r="PAN1383" s="84">
        <f>SUM(PAN1381)</f>
        <v>1000000</v>
      </c>
      <c r="PAO1383" s="84">
        <f>SUM(PAO1381)</f>
        <v>0</v>
      </c>
      <c r="PAP1383" s="84">
        <f>PAO1383/PAN1383</f>
        <v>0</v>
      </c>
      <c r="PAQ1383" s="84">
        <f>SUM(PAQ1381)</f>
        <v>1000000</v>
      </c>
      <c r="PAR1383" s="84">
        <v>0</v>
      </c>
      <c r="PAS1383" s="84">
        <v>0</v>
      </c>
      <c r="PAU1383" s="84">
        <f>PAR1383-PAS1383</f>
        <v>0</v>
      </c>
      <c r="PAV1383" s="84">
        <f t="shared" ref="PAV1383:PBL1385" si="576">PAR1383+PAN1383</f>
        <v>1000000</v>
      </c>
      <c r="PBB1383" s="84" t="s">
        <v>235</v>
      </c>
      <c r="PBC1383" s="84" t="s">
        <v>236</v>
      </c>
      <c r="PBD1383" s="84">
        <f>SUM(PBD1381)</f>
        <v>1000000</v>
      </c>
      <c r="PBE1383" s="84">
        <f>SUM(PBE1381)</f>
        <v>0</v>
      </c>
      <c r="PBF1383" s="84">
        <f>PBE1383/PBD1383</f>
        <v>0</v>
      </c>
      <c r="PBG1383" s="84">
        <f>SUM(PBG1381)</f>
        <v>1000000</v>
      </c>
      <c r="PBH1383" s="84">
        <v>0</v>
      </c>
      <c r="PBI1383" s="84">
        <v>0</v>
      </c>
      <c r="PBK1383" s="84">
        <f>PBH1383-PBI1383</f>
        <v>0</v>
      </c>
      <c r="PBL1383" s="84">
        <f t="shared" si="576"/>
        <v>1000000</v>
      </c>
      <c r="PBR1383" s="84" t="s">
        <v>235</v>
      </c>
      <c r="PBS1383" s="84" t="s">
        <v>236</v>
      </c>
      <c r="PBT1383" s="84">
        <f>SUM(PBT1381)</f>
        <v>1000000</v>
      </c>
      <c r="PBU1383" s="84">
        <f>SUM(PBU1381)</f>
        <v>0</v>
      </c>
      <c r="PBV1383" s="84">
        <f>PBU1383/PBT1383</f>
        <v>0</v>
      </c>
      <c r="PBW1383" s="84">
        <f>SUM(PBW1381)</f>
        <v>1000000</v>
      </c>
      <c r="PBX1383" s="84">
        <v>0</v>
      </c>
      <c r="PBY1383" s="84">
        <v>0</v>
      </c>
      <c r="PCA1383" s="84">
        <f>PBX1383-PBY1383</f>
        <v>0</v>
      </c>
      <c r="PCB1383" s="84">
        <f t="shared" ref="PCB1383:PCR1385" si="577">PBX1383+PBT1383</f>
        <v>1000000</v>
      </c>
      <c r="PCH1383" s="84" t="s">
        <v>235</v>
      </c>
      <c r="PCI1383" s="84" t="s">
        <v>236</v>
      </c>
      <c r="PCJ1383" s="84">
        <f>SUM(PCJ1381)</f>
        <v>1000000</v>
      </c>
      <c r="PCK1383" s="84">
        <f>SUM(PCK1381)</f>
        <v>0</v>
      </c>
      <c r="PCL1383" s="84">
        <f>PCK1383/PCJ1383</f>
        <v>0</v>
      </c>
      <c r="PCM1383" s="84">
        <f>SUM(PCM1381)</f>
        <v>1000000</v>
      </c>
      <c r="PCN1383" s="84">
        <v>0</v>
      </c>
      <c r="PCO1383" s="84">
        <v>0</v>
      </c>
      <c r="PCQ1383" s="84">
        <f>PCN1383-PCO1383</f>
        <v>0</v>
      </c>
      <c r="PCR1383" s="84">
        <f t="shared" si="577"/>
        <v>1000000</v>
      </c>
      <c r="PCX1383" s="84" t="s">
        <v>235</v>
      </c>
      <c r="PCY1383" s="84" t="s">
        <v>236</v>
      </c>
      <c r="PCZ1383" s="84">
        <f>SUM(PCZ1381)</f>
        <v>1000000</v>
      </c>
      <c r="PDA1383" s="84">
        <f>SUM(PDA1381)</f>
        <v>0</v>
      </c>
      <c r="PDB1383" s="84">
        <f>PDA1383/PCZ1383</f>
        <v>0</v>
      </c>
      <c r="PDC1383" s="84">
        <f>SUM(PDC1381)</f>
        <v>1000000</v>
      </c>
      <c r="PDD1383" s="84">
        <v>0</v>
      </c>
      <c r="PDE1383" s="84">
        <v>0</v>
      </c>
      <c r="PDG1383" s="84">
        <f>PDD1383-PDE1383</f>
        <v>0</v>
      </c>
      <c r="PDH1383" s="84">
        <f t="shared" ref="PDH1383:PDX1385" si="578">PDD1383+PCZ1383</f>
        <v>1000000</v>
      </c>
      <c r="PDN1383" s="84" t="s">
        <v>235</v>
      </c>
      <c r="PDO1383" s="84" t="s">
        <v>236</v>
      </c>
      <c r="PDP1383" s="84">
        <f>SUM(PDP1381)</f>
        <v>1000000</v>
      </c>
      <c r="PDQ1383" s="84">
        <f>SUM(PDQ1381)</f>
        <v>0</v>
      </c>
      <c r="PDR1383" s="84">
        <f>PDQ1383/PDP1383</f>
        <v>0</v>
      </c>
      <c r="PDS1383" s="84">
        <f>SUM(PDS1381)</f>
        <v>1000000</v>
      </c>
      <c r="PDT1383" s="84">
        <v>0</v>
      </c>
      <c r="PDU1383" s="84">
        <v>0</v>
      </c>
      <c r="PDW1383" s="84">
        <f>PDT1383-PDU1383</f>
        <v>0</v>
      </c>
      <c r="PDX1383" s="84">
        <f t="shared" si="578"/>
        <v>1000000</v>
      </c>
      <c r="PED1383" s="84" t="s">
        <v>235</v>
      </c>
      <c r="PEE1383" s="84" t="s">
        <v>236</v>
      </c>
      <c r="PEF1383" s="84">
        <f>SUM(PEF1381)</f>
        <v>1000000</v>
      </c>
      <c r="PEG1383" s="84">
        <f>SUM(PEG1381)</f>
        <v>0</v>
      </c>
      <c r="PEH1383" s="84">
        <f>PEG1383/PEF1383</f>
        <v>0</v>
      </c>
      <c r="PEI1383" s="84">
        <f>SUM(PEI1381)</f>
        <v>1000000</v>
      </c>
      <c r="PEJ1383" s="84">
        <v>0</v>
      </c>
      <c r="PEK1383" s="84">
        <v>0</v>
      </c>
      <c r="PEM1383" s="84">
        <f>PEJ1383-PEK1383</f>
        <v>0</v>
      </c>
      <c r="PEN1383" s="84">
        <f t="shared" ref="PEN1383:PFD1385" si="579">PEJ1383+PEF1383</f>
        <v>1000000</v>
      </c>
      <c r="PET1383" s="84" t="s">
        <v>235</v>
      </c>
      <c r="PEU1383" s="84" t="s">
        <v>236</v>
      </c>
      <c r="PEV1383" s="84">
        <f>SUM(PEV1381)</f>
        <v>1000000</v>
      </c>
      <c r="PEW1383" s="84">
        <f>SUM(PEW1381)</f>
        <v>0</v>
      </c>
      <c r="PEX1383" s="84">
        <f>PEW1383/PEV1383</f>
        <v>0</v>
      </c>
      <c r="PEY1383" s="84">
        <f>SUM(PEY1381)</f>
        <v>1000000</v>
      </c>
      <c r="PEZ1383" s="84">
        <v>0</v>
      </c>
      <c r="PFA1383" s="84">
        <v>0</v>
      </c>
      <c r="PFC1383" s="84">
        <f>PEZ1383-PFA1383</f>
        <v>0</v>
      </c>
      <c r="PFD1383" s="84">
        <f t="shared" si="579"/>
        <v>1000000</v>
      </c>
      <c r="PFJ1383" s="84" t="s">
        <v>235</v>
      </c>
      <c r="PFK1383" s="84" t="s">
        <v>236</v>
      </c>
      <c r="PFL1383" s="84">
        <f>SUM(PFL1381)</f>
        <v>1000000</v>
      </c>
      <c r="PFM1383" s="84">
        <f>SUM(PFM1381)</f>
        <v>0</v>
      </c>
      <c r="PFN1383" s="84">
        <f>PFM1383/PFL1383</f>
        <v>0</v>
      </c>
      <c r="PFO1383" s="84">
        <f>SUM(PFO1381)</f>
        <v>1000000</v>
      </c>
      <c r="PFP1383" s="84">
        <v>0</v>
      </c>
      <c r="PFQ1383" s="84">
        <v>0</v>
      </c>
      <c r="PFS1383" s="84">
        <f>PFP1383-PFQ1383</f>
        <v>0</v>
      </c>
      <c r="PFT1383" s="84">
        <f t="shared" ref="PFT1383:PGJ1385" si="580">PFP1383+PFL1383</f>
        <v>1000000</v>
      </c>
      <c r="PFZ1383" s="84" t="s">
        <v>235</v>
      </c>
      <c r="PGA1383" s="84" t="s">
        <v>236</v>
      </c>
      <c r="PGB1383" s="84">
        <f>SUM(PGB1381)</f>
        <v>1000000</v>
      </c>
      <c r="PGC1383" s="84">
        <f>SUM(PGC1381)</f>
        <v>0</v>
      </c>
      <c r="PGD1383" s="84">
        <f>PGC1383/PGB1383</f>
        <v>0</v>
      </c>
      <c r="PGE1383" s="84">
        <f>SUM(PGE1381)</f>
        <v>1000000</v>
      </c>
      <c r="PGF1383" s="84">
        <v>0</v>
      </c>
      <c r="PGG1383" s="84">
        <v>0</v>
      </c>
      <c r="PGI1383" s="84">
        <f>PGF1383-PGG1383</f>
        <v>0</v>
      </c>
      <c r="PGJ1383" s="84">
        <f t="shared" si="580"/>
        <v>1000000</v>
      </c>
      <c r="PGP1383" s="84" t="s">
        <v>235</v>
      </c>
      <c r="PGQ1383" s="84" t="s">
        <v>236</v>
      </c>
      <c r="PGR1383" s="84">
        <f>SUM(PGR1381)</f>
        <v>1000000</v>
      </c>
      <c r="PGS1383" s="84">
        <f>SUM(PGS1381)</f>
        <v>0</v>
      </c>
      <c r="PGT1383" s="84">
        <f>PGS1383/PGR1383</f>
        <v>0</v>
      </c>
      <c r="PGU1383" s="84">
        <f>SUM(PGU1381)</f>
        <v>1000000</v>
      </c>
      <c r="PGV1383" s="84">
        <v>0</v>
      </c>
      <c r="PGW1383" s="84">
        <v>0</v>
      </c>
      <c r="PGY1383" s="84">
        <f>PGV1383-PGW1383</f>
        <v>0</v>
      </c>
      <c r="PGZ1383" s="84">
        <f t="shared" ref="PGZ1383:PHP1385" si="581">PGV1383+PGR1383</f>
        <v>1000000</v>
      </c>
      <c r="PHF1383" s="84" t="s">
        <v>235</v>
      </c>
      <c r="PHG1383" s="84" t="s">
        <v>236</v>
      </c>
      <c r="PHH1383" s="84">
        <f>SUM(PHH1381)</f>
        <v>1000000</v>
      </c>
      <c r="PHI1383" s="84">
        <f>SUM(PHI1381)</f>
        <v>0</v>
      </c>
      <c r="PHJ1383" s="84">
        <f>PHI1383/PHH1383</f>
        <v>0</v>
      </c>
      <c r="PHK1383" s="84">
        <f>SUM(PHK1381)</f>
        <v>1000000</v>
      </c>
      <c r="PHL1383" s="84">
        <v>0</v>
      </c>
      <c r="PHM1383" s="84">
        <v>0</v>
      </c>
      <c r="PHO1383" s="84">
        <f>PHL1383-PHM1383</f>
        <v>0</v>
      </c>
      <c r="PHP1383" s="84">
        <f t="shared" si="581"/>
        <v>1000000</v>
      </c>
      <c r="PHV1383" s="84" t="s">
        <v>235</v>
      </c>
      <c r="PHW1383" s="84" t="s">
        <v>236</v>
      </c>
      <c r="PHX1383" s="84">
        <f>SUM(PHX1381)</f>
        <v>1000000</v>
      </c>
      <c r="PHY1383" s="84">
        <f>SUM(PHY1381)</f>
        <v>0</v>
      </c>
      <c r="PHZ1383" s="84">
        <f>PHY1383/PHX1383</f>
        <v>0</v>
      </c>
      <c r="PIA1383" s="84">
        <f>SUM(PIA1381)</f>
        <v>1000000</v>
      </c>
      <c r="PIB1383" s="84">
        <v>0</v>
      </c>
      <c r="PIC1383" s="84">
        <v>0</v>
      </c>
      <c r="PIE1383" s="84">
        <f>PIB1383-PIC1383</f>
        <v>0</v>
      </c>
      <c r="PIF1383" s="84">
        <f t="shared" ref="PIF1383:PIV1385" si="582">PIB1383+PHX1383</f>
        <v>1000000</v>
      </c>
      <c r="PIL1383" s="84" t="s">
        <v>235</v>
      </c>
      <c r="PIM1383" s="84" t="s">
        <v>236</v>
      </c>
      <c r="PIN1383" s="84">
        <f>SUM(PIN1381)</f>
        <v>1000000</v>
      </c>
      <c r="PIO1383" s="84">
        <f>SUM(PIO1381)</f>
        <v>0</v>
      </c>
      <c r="PIP1383" s="84">
        <f>PIO1383/PIN1383</f>
        <v>0</v>
      </c>
      <c r="PIQ1383" s="84">
        <f>SUM(PIQ1381)</f>
        <v>1000000</v>
      </c>
      <c r="PIR1383" s="84">
        <v>0</v>
      </c>
      <c r="PIS1383" s="84">
        <v>0</v>
      </c>
      <c r="PIU1383" s="84">
        <f>PIR1383-PIS1383</f>
        <v>0</v>
      </c>
      <c r="PIV1383" s="84">
        <f t="shared" si="582"/>
        <v>1000000</v>
      </c>
      <c r="PJB1383" s="84" t="s">
        <v>235</v>
      </c>
      <c r="PJC1383" s="84" t="s">
        <v>236</v>
      </c>
      <c r="PJD1383" s="84">
        <f>SUM(PJD1381)</f>
        <v>1000000</v>
      </c>
      <c r="PJE1383" s="84">
        <f>SUM(PJE1381)</f>
        <v>0</v>
      </c>
      <c r="PJF1383" s="84">
        <f>PJE1383/PJD1383</f>
        <v>0</v>
      </c>
      <c r="PJG1383" s="84">
        <f>SUM(PJG1381)</f>
        <v>1000000</v>
      </c>
      <c r="PJH1383" s="84">
        <v>0</v>
      </c>
      <c r="PJI1383" s="84">
        <v>0</v>
      </c>
      <c r="PJK1383" s="84">
        <f>PJH1383-PJI1383</f>
        <v>0</v>
      </c>
      <c r="PJL1383" s="84">
        <f t="shared" ref="PJL1383:PKB1385" si="583">PJH1383+PJD1383</f>
        <v>1000000</v>
      </c>
      <c r="PJR1383" s="84" t="s">
        <v>235</v>
      </c>
      <c r="PJS1383" s="84" t="s">
        <v>236</v>
      </c>
      <c r="PJT1383" s="84">
        <f>SUM(PJT1381)</f>
        <v>1000000</v>
      </c>
      <c r="PJU1383" s="84">
        <f>SUM(PJU1381)</f>
        <v>0</v>
      </c>
      <c r="PJV1383" s="84">
        <f>PJU1383/PJT1383</f>
        <v>0</v>
      </c>
      <c r="PJW1383" s="84">
        <f>SUM(PJW1381)</f>
        <v>1000000</v>
      </c>
      <c r="PJX1383" s="84">
        <v>0</v>
      </c>
      <c r="PJY1383" s="84">
        <v>0</v>
      </c>
      <c r="PKA1383" s="84">
        <f>PJX1383-PJY1383</f>
        <v>0</v>
      </c>
      <c r="PKB1383" s="84">
        <f t="shared" si="583"/>
        <v>1000000</v>
      </c>
      <c r="PKH1383" s="84" t="s">
        <v>235</v>
      </c>
      <c r="PKI1383" s="84" t="s">
        <v>236</v>
      </c>
      <c r="PKJ1383" s="84">
        <f>SUM(PKJ1381)</f>
        <v>1000000</v>
      </c>
      <c r="PKK1383" s="84">
        <f>SUM(PKK1381)</f>
        <v>0</v>
      </c>
      <c r="PKL1383" s="84">
        <f>PKK1383/PKJ1383</f>
        <v>0</v>
      </c>
      <c r="PKM1383" s="84">
        <f>SUM(PKM1381)</f>
        <v>1000000</v>
      </c>
      <c r="PKN1383" s="84">
        <v>0</v>
      </c>
      <c r="PKO1383" s="84">
        <v>0</v>
      </c>
      <c r="PKQ1383" s="84">
        <f>PKN1383-PKO1383</f>
        <v>0</v>
      </c>
      <c r="PKR1383" s="84">
        <f t="shared" ref="PKR1383:PLH1385" si="584">PKN1383+PKJ1383</f>
        <v>1000000</v>
      </c>
      <c r="PKX1383" s="84" t="s">
        <v>235</v>
      </c>
      <c r="PKY1383" s="84" t="s">
        <v>236</v>
      </c>
      <c r="PKZ1383" s="84">
        <f>SUM(PKZ1381)</f>
        <v>1000000</v>
      </c>
      <c r="PLA1383" s="84">
        <f>SUM(PLA1381)</f>
        <v>0</v>
      </c>
      <c r="PLB1383" s="84">
        <f>PLA1383/PKZ1383</f>
        <v>0</v>
      </c>
      <c r="PLC1383" s="84">
        <f>SUM(PLC1381)</f>
        <v>1000000</v>
      </c>
      <c r="PLD1383" s="84">
        <v>0</v>
      </c>
      <c r="PLE1383" s="84">
        <v>0</v>
      </c>
      <c r="PLG1383" s="84">
        <f>PLD1383-PLE1383</f>
        <v>0</v>
      </c>
      <c r="PLH1383" s="84">
        <f t="shared" si="584"/>
        <v>1000000</v>
      </c>
      <c r="PLN1383" s="84" t="s">
        <v>235</v>
      </c>
      <c r="PLO1383" s="84" t="s">
        <v>236</v>
      </c>
      <c r="PLP1383" s="84">
        <f>SUM(PLP1381)</f>
        <v>1000000</v>
      </c>
      <c r="PLQ1383" s="84">
        <f>SUM(PLQ1381)</f>
        <v>0</v>
      </c>
      <c r="PLR1383" s="84">
        <f>PLQ1383/PLP1383</f>
        <v>0</v>
      </c>
      <c r="PLS1383" s="84">
        <f>SUM(PLS1381)</f>
        <v>1000000</v>
      </c>
      <c r="PLT1383" s="84">
        <v>0</v>
      </c>
      <c r="PLU1383" s="84">
        <v>0</v>
      </c>
      <c r="PLW1383" s="84">
        <f>PLT1383-PLU1383</f>
        <v>0</v>
      </c>
      <c r="PLX1383" s="84">
        <f t="shared" ref="PLX1383:PMN1385" si="585">PLT1383+PLP1383</f>
        <v>1000000</v>
      </c>
      <c r="PMD1383" s="84" t="s">
        <v>235</v>
      </c>
      <c r="PME1383" s="84" t="s">
        <v>236</v>
      </c>
      <c r="PMF1383" s="84">
        <f>SUM(PMF1381)</f>
        <v>1000000</v>
      </c>
      <c r="PMG1383" s="84">
        <f>SUM(PMG1381)</f>
        <v>0</v>
      </c>
      <c r="PMH1383" s="84">
        <f>PMG1383/PMF1383</f>
        <v>0</v>
      </c>
      <c r="PMI1383" s="84">
        <f>SUM(PMI1381)</f>
        <v>1000000</v>
      </c>
      <c r="PMJ1383" s="84">
        <v>0</v>
      </c>
      <c r="PMK1383" s="84">
        <v>0</v>
      </c>
      <c r="PMM1383" s="84">
        <f>PMJ1383-PMK1383</f>
        <v>0</v>
      </c>
      <c r="PMN1383" s="84">
        <f t="shared" si="585"/>
        <v>1000000</v>
      </c>
      <c r="PMT1383" s="84" t="s">
        <v>235</v>
      </c>
      <c r="PMU1383" s="84" t="s">
        <v>236</v>
      </c>
      <c r="PMV1383" s="84">
        <f>SUM(PMV1381)</f>
        <v>1000000</v>
      </c>
      <c r="PMW1383" s="84">
        <f>SUM(PMW1381)</f>
        <v>0</v>
      </c>
      <c r="PMX1383" s="84">
        <f>PMW1383/PMV1383</f>
        <v>0</v>
      </c>
      <c r="PMY1383" s="84">
        <f>SUM(PMY1381)</f>
        <v>1000000</v>
      </c>
      <c r="PMZ1383" s="84">
        <v>0</v>
      </c>
      <c r="PNA1383" s="84">
        <v>0</v>
      </c>
      <c r="PNC1383" s="84">
        <f>PMZ1383-PNA1383</f>
        <v>0</v>
      </c>
      <c r="PND1383" s="84">
        <f t="shared" ref="PND1383:PNT1385" si="586">PMZ1383+PMV1383</f>
        <v>1000000</v>
      </c>
      <c r="PNJ1383" s="84" t="s">
        <v>235</v>
      </c>
      <c r="PNK1383" s="84" t="s">
        <v>236</v>
      </c>
      <c r="PNL1383" s="84">
        <f>SUM(PNL1381)</f>
        <v>1000000</v>
      </c>
      <c r="PNM1383" s="84">
        <f>SUM(PNM1381)</f>
        <v>0</v>
      </c>
      <c r="PNN1383" s="84">
        <f>PNM1383/PNL1383</f>
        <v>0</v>
      </c>
      <c r="PNO1383" s="84">
        <f>SUM(PNO1381)</f>
        <v>1000000</v>
      </c>
      <c r="PNP1383" s="84">
        <v>0</v>
      </c>
      <c r="PNQ1383" s="84">
        <v>0</v>
      </c>
      <c r="PNS1383" s="84">
        <f>PNP1383-PNQ1383</f>
        <v>0</v>
      </c>
      <c r="PNT1383" s="84">
        <f t="shared" si="586"/>
        <v>1000000</v>
      </c>
      <c r="PNZ1383" s="84" t="s">
        <v>235</v>
      </c>
      <c r="POA1383" s="84" t="s">
        <v>236</v>
      </c>
      <c r="POB1383" s="84">
        <f>SUM(POB1381)</f>
        <v>1000000</v>
      </c>
      <c r="POC1383" s="84">
        <f>SUM(POC1381)</f>
        <v>0</v>
      </c>
      <c r="POD1383" s="84">
        <f>POC1383/POB1383</f>
        <v>0</v>
      </c>
      <c r="POE1383" s="84">
        <f>SUM(POE1381)</f>
        <v>1000000</v>
      </c>
      <c r="POF1383" s="84">
        <v>0</v>
      </c>
      <c r="POG1383" s="84">
        <v>0</v>
      </c>
      <c r="POI1383" s="84">
        <f>POF1383-POG1383</f>
        <v>0</v>
      </c>
      <c r="POJ1383" s="84">
        <f t="shared" ref="POJ1383:POZ1385" si="587">POF1383+POB1383</f>
        <v>1000000</v>
      </c>
      <c r="POP1383" s="84" t="s">
        <v>235</v>
      </c>
      <c r="POQ1383" s="84" t="s">
        <v>236</v>
      </c>
      <c r="POR1383" s="84">
        <f>SUM(POR1381)</f>
        <v>1000000</v>
      </c>
      <c r="POS1383" s="84">
        <f>SUM(POS1381)</f>
        <v>0</v>
      </c>
      <c r="POT1383" s="84">
        <f>POS1383/POR1383</f>
        <v>0</v>
      </c>
      <c r="POU1383" s="84">
        <f>SUM(POU1381)</f>
        <v>1000000</v>
      </c>
      <c r="POV1383" s="84">
        <v>0</v>
      </c>
      <c r="POW1383" s="84">
        <v>0</v>
      </c>
      <c r="POY1383" s="84">
        <f>POV1383-POW1383</f>
        <v>0</v>
      </c>
      <c r="POZ1383" s="84">
        <f t="shared" si="587"/>
        <v>1000000</v>
      </c>
      <c r="PPF1383" s="84" t="s">
        <v>235</v>
      </c>
      <c r="PPG1383" s="84" t="s">
        <v>236</v>
      </c>
      <c r="PPH1383" s="84">
        <f>SUM(PPH1381)</f>
        <v>1000000</v>
      </c>
      <c r="PPI1383" s="84">
        <f>SUM(PPI1381)</f>
        <v>0</v>
      </c>
      <c r="PPJ1383" s="84">
        <f>PPI1383/PPH1383</f>
        <v>0</v>
      </c>
      <c r="PPK1383" s="84">
        <f>SUM(PPK1381)</f>
        <v>1000000</v>
      </c>
      <c r="PPL1383" s="84">
        <v>0</v>
      </c>
      <c r="PPM1383" s="84">
        <v>0</v>
      </c>
      <c r="PPO1383" s="84">
        <f>PPL1383-PPM1383</f>
        <v>0</v>
      </c>
      <c r="PPP1383" s="84">
        <f t="shared" ref="PPP1383:PQF1385" si="588">PPL1383+PPH1383</f>
        <v>1000000</v>
      </c>
      <c r="PPV1383" s="84" t="s">
        <v>235</v>
      </c>
      <c r="PPW1383" s="84" t="s">
        <v>236</v>
      </c>
      <c r="PPX1383" s="84">
        <f>SUM(PPX1381)</f>
        <v>1000000</v>
      </c>
      <c r="PPY1383" s="84">
        <f>SUM(PPY1381)</f>
        <v>0</v>
      </c>
      <c r="PPZ1383" s="84">
        <f>PPY1383/PPX1383</f>
        <v>0</v>
      </c>
      <c r="PQA1383" s="84">
        <f>SUM(PQA1381)</f>
        <v>1000000</v>
      </c>
      <c r="PQB1383" s="84">
        <v>0</v>
      </c>
      <c r="PQC1383" s="84">
        <v>0</v>
      </c>
      <c r="PQE1383" s="84">
        <f>PQB1383-PQC1383</f>
        <v>0</v>
      </c>
      <c r="PQF1383" s="84">
        <f t="shared" si="588"/>
        <v>1000000</v>
      </c>
      <c r="PQL1383" s="84" t="s">
        <v>235</v>
      </c>
      <c r="PQM1383" s="84" t="s">
        <v>236</v>
      </c>
      <c r="PQN1383" s="84">
        <f>SUM(PQN1381)</f>
        <v>1000000</v>
      </c>
      <c r="PQO1383" s="84">
        <f>SUM(PQO1381)</f>
        <v>0</v>
      </c>
      <c r="PQP1383" s="84">
        <f>PQO1383/PQN1383</f>
        <v>0</v>
      </c>
      <c r="PQQ1383" s="84">
        <f>SUM(PQQ1381)</f>
        <v>1000000</v>
      </c>
      <c r="PQR1383" s="84">
        <v>0</v>
      </c>
      <c r="PQS1383" s="84">
        <v>0</v>
      </c>
      <c r="PQU1383" s="84">
        <f>PQR1383-PQS1383</f>
        <v>0</v>
      </c>
      <c r="PQV1383" s="84">
        <f t="shared" ref="PQV1383:PRL1385" si="589">PQR1383+PQN1383</f>
        <v>1000000</v>
      </c>
      <c r="PRB1383" s="84" t="s">
        <v>235</v>
      </c>
      <c r="PRC1383" s="84" t="s">
        <v>236</v>
      </c>
      <c r="PRD1383" s="84">
        <f>SUM(PRD1381)</f>
        <v>1000000</v>
      </c>
      <c r="PRE1383" s="84">
        <f>SUM(PRE1381)</f>
        <v>0</v>
      </c>
      <c r="PRF1383" s="84">
        <f>PRE1383/PRD1383</f>
        <v>0</v>
      </c>
      <c r="PRG1383" s="84">
        <f>SUM(PRG1381)</f>
        <v>1000000</v>
      </c>
      <c r="PRH1383" s="84">
        <v>0</v>
      </c>
      <c r="PRI1383" s="84">
        <v>0</v>
      </c>
      <c r="PRK1383" s="84">
        <f>PRH1383-PRI1383</f>
        <v>0</v>
      </c>
      <c r="PRL1383" s="84">
        <f t="shared" si="589"/>
        <v>1000000</v>
      </c>
      <c r="PRR1383" s="84" t="s">
        <v>235</v>
      </c>
      <c r="PRS1383" s="84" t="s">
        <v>236</v>
      </c>
      <c r="PRT1383" s="84">
        <f>SUM(PRT1381)</f>
        <v>1000000</v>
      </c>
      <c r="PRU1383" s="84">
        <f>SUM(PRU1381)</f>
        <v>0</v>
      </c>
      <c r="PRV1383" s="84">
        <f>PRU1383/PRT1383</f>
        <v>0</v>
      </c>
      <c r="PRW1383" s="84">
        <f>SUM(PRW1381)</f>
        <v>1000000</v>
      </c>
      <c r="PRX1383" s="84">
        <v>0</v>
      </c>
      <c r="PRY1383" s="84">
        <v>0</v>
      </c>
      <c r="PSA1383" s="84">
        <f>PRX1383-PRY1383</f>
        <v>0</v>
      </c>
      <c r="PSB1383" s="84">
        <f t="shared" ref="PSB1383:PSR1385" si="590">PRX1383+PRT1383</f>
        <v>1000000</v>
      </c>
      <c r="PSH1383" s="84" t="s">
        <v>235</v>
      </c>
      <c r="PSI1383" s="84" t="s">
        <v>236</v>
      </c>
      <c r="PSJ1383" s="84">
        <f>SUM(PSJ1381)</f>
        <v>1000000</v>
      </c>
      <c r="PSK1383" s="84">
        <f>SUM(PSK1381)</f>
        <v>0</v>
      </c>
      <c r="PSL1383" s="84">
        <f>PSK1383/PSJ1383</f>
        <v>0</v>
      </c>
      <c r="PSM1383" s="84">
        <f>SUM(PSM1381)</f>
        <v>1000000</v>
      </c>
      <c r="PSN1383" s="84">
        <v>0</v>
      </c>
      <c r="PSO1383" s="84">
        <v>0</v>
      </c>
      <c r="PSQ1383" s="84">
        <f>PSN1383-PSO1383</f>
        <v>0</v>
      </c>
      <c r="PSR1383" s="84">
        <f t="shared" si="590"/>
        <v>1000000</v>
      </c>
      <c r="PSX1383" s="84" t="s">
        <v>235</v>
      </c>
      <c r="PSY1383" s="84" t="s">
        <v>236</v>
      </c>
      <c r="PSZ1383" s="84">
        <f>SUM(PSZ1381)</f>
        <v>1000000</v>
      </c>
      <c r="PTA1383" s="84">
        <f>SUM(PTA1381)</f>
        <v>0</v>
      </c>
      <c r="PTB1383" s="84">
        <f>PTA1383/PSZ1383</f>
        <v>0</v>
      </c>
      <c r="PTC1383" s="84">
        <f>SUM(PTC1381)</f>
        <v>1000000</v>
      </c>
      <c r="PTD1383" s="84">
        <v>0</v>
      </c>
      <c r="PTE1383" s="84">
        <v>0</v>
      </c>
      <c r="PTG1383" s="84">
        <f>PTD1383-PTE1383</f>
        <v>0</v>
      </c>
      <c r="PTH1383" s="84">
        <f t="shared" ref="PTH1383:PTX1385" si="591">PTD1383+PSZ1383</f>
        <v>1000000</v>
      </c>
      <c r="PTN1383" s="84" t="s">
        <v>235</v>
      </c>
      <c r="PTO1383" s="84" t="s">
        <v>236</v>
      </c>
      <c r="PTP1383" s="84">
        <f>SUM(PTP1381)</f>
        <v>1000000</v>
      </c>
      <c r="PTQ1383" s="84">
        <f>SUM(PTQ1381)</f>
        <v>0</v>
      </c>
      <c r="PTR1383" s="84">
        <f>PTQ1383/PTP1383</f>
        <v>0</v>
      </c>
      <c r="PTS1383" s="84">
        <f>SUM(PTS1381)</f>
        <v>1000000</v>
      </c>
      <c r="PTT1383" s="84">
        <v>0</v>
      </c>
      <c r="PTU1383" s="84">
        <v>0</v>
      </c>
      <c r="PTW1383" s="84">
        <f>PTT1383-PTU1383</f>
        <v>0</v>
      </c>
      <c r="PTX1383" s="84">
        <f t="shared" si="591"/>
        <v>1000000</v>
      </c>
      <c r="PUD1383" s="84" t="s">
        <v>235</v>
      </c>
      <c r="PUE1383" s="84" t="s">
        <v>236</v>
      </c>
      <c r="PUF1383" s="84">
        <f>SUM(PUF1381)</f>
        <v>1000000</v>
      </c>
      <c r="PUG1383" s="84">
        <f>SUM(PUG1381)</f>
        <v>0</v>
      </c>
      <c r="PUH1383" s="84">
        <f>PUG1383/PUF1383</f>
        <v>0</v>
      </c>
      <c r="PUI1383" s="84">
        <f>SUM(PUI1381)</f>
        <v>1000000</v>
      </c>
      <c r="PUJ1383" s="84">
        <v>0</v>
      </c>
      <c r="PUK1383" s="84">
        <v>0</v>
      </c>
      <c r="PUM1383" s="84">
        <f>PUJ1383-PUK1383</f>
        <v>0</v>
      </c>
      <c r="PUN1383" s="84">
        <f t="shared" ref="PUN1383:PVD1385" si="592">PUJ1383+PUF1383</f>
        <v>1000000</v>
      </c>
      <c r="PUT1383" s="84" t="s">
        <v>235</v>
      </c>
      <c r="PUU1383" s="84" t="s">
        <v>236</v>
      </c>
      <c r="PUV1383" s="84">
        <f>SUM(PUV1381)</f>
        <v>1000000</v>
      </c>
      <c r="PUW1383" s="84">
        <f>SUM(PUW1381)</f>
        <v>0</v>
      </c>
      <c r="PUX1383" s="84">
        <f>PUW1383/PUV1383</f>
        <v>0</v>
      </c>
      <c r="PUY1383" s="84">
        <f>SUM(PUY1381)</f>
        <v>1000000</v>
      </c>
      <c r="PUZ1383" s="84">
        <v>0</v>
      </c>
      <c r="PVA1383" s="84">
        <v>0</v>
      </c>
      <c r="PVC1383" s="84">
        <f>PUZ1383-PVA1383</f>
        <v>0</v>
      </c>
      <c r="PVD1383" s="84">
        <f t="shared" si="592"/>
        <v>1000000</v>
      </c>
      <c r="PVJ1383" s="84" t="s">
        <v>235</v>
      </c>
      <c r="PVK1383" s="84" t="s">
        <v>236</v>
      </c>
      <c r="PVL1383" s="84">
        <f>SUM(PVL1381)</f>
        <v>1000000</v>
      </c>
      <c r="PVM1383" s="84">
        <f>SUM(PVM1381)</f>
        <v>0</v>
      </c>
      <c r="PVN1383" s="84">
        <f>PVM1383/PVL1383</f>
        <v>0</v>
      </c>
      <c r="PVO1383" s="84">
        <f>SUM(PVO1381)</f>
        <v>1000000</v>
      </c>
      <c r="PVP1383" s="84">
        <v>0</v>
      </c>
      <c r="PVQ1383" s="84">
        <v>0</v>
      </c>
      <c r="PVS1383" s="84">
        <f>PVP1383-PVQ1383</f>
        <v>0</v>
      </c>
      <c r="PVT1383" s="84">
        <f t="shared" ref="PVT1383:PWJ1385" si="593">PVP1383+PVL1383</f>
        <v>1000000</v>
      </c>
      <c r="PVZ1383" s="84" t="s">
        <v>235</v>
      </c>
      <c r="PWA1383" s="84" t="s">
        <v>236</v>
      </c>
      <c r="PWB1383" s="84">
        <f>SUM(PWB1381)</f>
        <v>1000000</v>
      </c>
      <c r="PWC1383" s="84">
        <f>SUM(PWC1381)</f>
        <v>0</v>
      </c>
      <c r="PWD1383" s="84">
        <f>PWC1383/PWB1383</f>
        <v>0</v>
      </c>
      <c r="PWE1383" s="84">
        <f>SUM(PWE1381)</f>
        <v>1000000</v>
      </c>
      <c r="PWF1383" s="84">
        <v>0</v>
      </c>
      <c r="PWG1383" s="84">
        <v>0</v>
      </c>
      <c r="PWI1383" s="84">
        <f>PWF1383-PWG1383</f>
        <v>0</v>
      </c>
      <c r="PWJ1383" s="84">
        <f t="shared" si="593"/>
        <v>1000000</v>
      </c>
      <c r="PWP1383" s="84" t="s">
        <v>235</v>
      </c>
      <c r="PWQ1383" s="84" t="s">
        <v>236</v>
      </c>
      <c r="PWR1383" s="84">
        <f>SUM(PWR1381)</f>
        <v>1000000</v>
      </c>
      <c r="PWS1383" s="84">
        <f>SUM(PWS1381)</f>
        <v>0</v>
      </c>
      <c r="PWT1383" s="84">
        <f>PWS1383/PWR1383</f>
        <v>0</v>
      </c>
      <c r="PWU1383" s="84">
        <f>SUM(PWU1381)</f>
        <v>1000000</v>
      </c>
      <c r="PWV1383" s="84">
        <v>0</v>
      </c>
      <c r="PWW1383" s="84">
        <v>0</v>
      </c>
      <c r="PWY1383" s="84">
        <f>PWV1383-PWW1383</f>
        <v>0</v>
      </c>
      <c r="PWZ1383" s="84">
        <f t="shared" ref="PWZ1383:PXP1385" si="594">PWV1383+PWR1383</f>
        <v>1000000</v>
      </c>
      <c r="PXF1383" s="84" t="s">
        <v>235</v>
      </c>
      <c r="PXG1383" s="84" t="s">
        <v>236</v>
      </c>
      <c r="PXH1383" s="84">
        <f>SUM(PXH1381)</f>
        <v>1000000</v>
      </c>
      <c r="PXI1383" s="84">
        <f>SUM(PXI1381)</f>
        <v>0</v>
      </c>
      <c r="PXJ1383" s="84">
        <f>PXI1383/PXH1383</f>
        <v>0</v>
      </c>
      <c r="PXK1383" s="84">
        <f>SUM(PXK1381)</f>
        <v>1000000</v>
      </c>
      <c r="PXL1383" s="84">
        <v>0</v>
      </c>
      <c r="PXM1383" s="84">
        <v>0</v>
      </c>
      <c r="PXO1383" s="84">
        <f>PXL1383-PXM1383</f>
        <v>0</v>
      </c>
      <c r="PXP1383" s="84">
        <f t="shared" si="594"/>
        <v>1000000</v>
      </c>
      <c r="PXV1383" s="84" t="s">
        <v>235</v>
      </c>
      <c r="PXW1383" s="84" t="s">
        <v>236</v>
      </c>
      <c r="PXX1383" s="84">
        <f>SUM(PXX1381)</f>
        <v>1000000</v>
      </c>
      <c r="PXY1383" s="84">
        <f>SUM(PXY1381)</f>
        <v>0</v>
      </c>
      <c r="PXZ1383" s="84">
        <f>PXY1383/PXX1383</f>
        <v>0</v>
      </c>
      <c r="PYA1383" s="84">
        <f>SUM(PYA1381)</f>
        <v>1000000</v>
      </c>
      <c r="PYB1383" s="84">
        <v>0</v>
      </c>
      <c r="PYC1383" s="84">
        <v>0</v>
      </c>
      <c r="PYE1383" s="84">
        <f>PYB1383-PYC1383</f>
        <v>0</v>
      </c>
      <c r="PYF1383" s="84">
        <f t="shared" ref="PYF1383:PYV1385" si="595">PYB1383+PXX1383</f>
        <v>1000000</v>
      </c>
      <c r="PYL1383" s="84" t="s">
        <v>235</v>
      </c>
      <c r="PYM1383" s="84" t="s">
        <v>236</v>
      </c>
      <c r="PYN1383" s="84">
        <f>SUM(PYN1381)</f>
        <v>1000000</v>
      </c>
      <c r="PYO1383" s="84">
        <f>SUM(PYO1381)</f>
        <v>0</v>
      </c>
      <c r="PYP1383" s="84">
        <f>PYO1383/PYN1383</f>
        <v>0</v>
      </c>
      <c r="PYQ1383" s="84">
        <f>SUM(PYQ1381)</f>
        <v>1000000</v>
      </c>
      <c r="PYR1383" s="84">
        <v>0</v>
      </c>
      <c r="PYS1383" s="84">
        <v>0</v>
      </c>
      <c r="PYU1383" s="84">
        <f>PYR1383-PYS1383</f>
        <v>0</v>
      </c>
      <c r="PYV1383" s="84">
        <f t="shared" si="595"/>
        <v>1000000</v>
      </c>
      <c r="PZB1383" s="84" t="s">
        <v>235</v>
      </c>
      <c r="PZC1383" s="84" t="s">
        <v>236</v>
      </c>
      <c r="PZD1383" s="84">
        <f>SUM(PZD1381)</f>
        <v>1000000</v>
      </c>
      <c r="PZE1383" s="84">
        <f>SUM(PZE1381)</f>
        <v>0</v>
      </c>
      <c r="PZF1383" s="84">
        <f>PZE1383/PZD1383</f>
        <v>0</v>
      </c>
      <c r="PZG1383" s="84">
        <f>SUM(PZG1381)</f>
        <v>1000000</v>
      </c>
      <c r="PZH1383" s="84">
        <v>0</v>
      </c>
      <c r="PZI1383" s="84">
        <v>0</v>
      </c>
      <c r="PZK1383" s="84">
        <f>PZH1383-PZI1383</f>
        <v>0</v>
      </c>
      <c r="PZL1383" s="84">
        <f t="shared" ref="PZL1383:QAB1385" si="596">PZH1383+PZD1383</f>
        <v>1000000</v>
      </c>
      <c r="PZR1383" s="84" t="s">
        <v>235</v>
      </c>
      <c r="PZS1383" s="84" t="s">
        <v>236</v>
      </c>
      <c r="PZT1383" s="84">
        <f>SUM(PZT1381)</f>
        <v>1000000</v>
      </c>
      <c r="PZU1383" s="84">
        <f>SUM(PZU1381)</f>
        <v>0</v>
      </c>
      <c r="PZV1383" s="84">
        <f>PZU1383/PZT1383</f>
        <v>0</v>
      </c>
      <c r="PZW1383" s="84">
        <f>SUM(PZW1381)</f>
        <v>1000000</v>
      </c>
      <c r="PZX1383" s="84">
        <v>0</v>
      </c>
      <c r="PZY1383" s="84">
        <v>0</v>
      </c>
      <c r="QAA1383" s="84">
        <f>PZX1383-PZY1383</f>
        <v>0</v>
      </c>
      <c r="QAB1383" s="84">
        <f t="shared" si="596"/>
        <v>1000000</v>
      </c>
      <c r="QAH1383" s="84" t="s">
        <v>235</v>
      </c>
      <c r="QAI1383" s="84" t="s">
        <v>236</v>
      </c>
      <c r="QAJ1383" s="84">
        <f>SUM(QAJ1381)</f>
        <v>1000000</v>
      </c>
      <c r="QAK1383" s="84">
        <f>SUM(QAK1381)</f>
        <v>0</v>
      </c>
      <c r="QAL1383" s="84">
        <f>QAK1383/QAJ1383</f>
        <v>0</v>
      </c>
      <c r="QAM1383" s="84">
        <f>SUM(QAM1381)</f>
        <v>1000000</v>
      </c>
      <c r="QAN1383" s="84">
        <v>0</v>
      </c>
      <c r="QAO1383" s="84">
        <v>0</v>
      </c>
      <c r="QAQ1383" s="84">
        <f>QAN1383-QAO1383</f>
        <v>0</v>
      </c>
      <c r="QAR1383" s="84">
        <f t="shared" ref="QAR1383:QBH1385" si="597">QAN1383+QAJ1383</f>
        <v>1000000</v>
      </c>
      <c r="QAX1383" s="84" t="s">
        <v>235</v>
      </c>
      <c r="QAY1383" s="84" t="s">
        <v>236</v>
      </c>
      <c r="QAZ1383" s="84">
        <f>SUM(QAZ1381)</f>
        <v>1000000</v>
      </c>
      <c r="QBA1383" s="84">
        <f>SUM(QBA1381)</f>
        <v>0</v>
      </c>
      <c r="QBB1383" s="84">
        <f>QBA1383/QAZ1383</f>
        <v>0</v>
      </c>
      <c r="QBC1383" s="84">
        <f>SUM(QBC1381)</f>
        <v>1000000</v>
      </c>
      <c r="QBD1383" s="84">
        <v>0</v>
      </c>
      <c r="QBE1383" s="84">
        <v>0</v>
      </c>
      <c r="QBG1383" s="84">
        <f>QBD1383-QBE1383</f>
        <v>0</v>
      </c>
      <c r="QBH1383" s="84">
        <f t="shared" si="597"/>
        <v>1000000</v>
      </c>
      <c r="QBN1383" s="84" t="s">
        <v>235</v>
      </c>
      <c r="QBO1383" s="84" t="s">
        <v>236</v>
      </c>
      <c r="QBP1383" s="84">
        <f>SUM(QBP1381)</f>
        <v>1000000</v>
      </c>
      <c r="QBQ1383" s="84">
        <f>SUM(QBQ1381)</f>
        <v>0</v>
      </c>
      <c r="QBR1383" s="84">
        <f>QBQ1383/QBP1383</f>
        <v>0</v>
      </c>
      <c r="QBS1383" s="84">
        <f>SUM(QBS1381)</f>
        <v>1000000</v>
      </c>
      <c r="QBT1383" s="84">
        <v>0</v>
      </c>
      <c r="QBU1383" s="84">
        <v>0</v>
      </c>
      <c r="QBW1383" s="84">
        <f>QBT1383-QBU1383</f>
        <v>0</v>
      </c>
      <c r="QBX1383" s="84">
        <f t="shared" ref="QBX1383:QCN1385" si="598">QBT1383+QBP1383</f>
        <v>1000000</v>
      </c>
      <c r="QCD1383" s="84" t="s">
        <v>235</v>
      </c>
      <c r="QCE1383" s="84" t="s">
        <v>236</v>
      </c>
      <c r="QCF1383" s="84">
        <f>SUM(QCF1381)</f>
        <v>1000000</v>
      </c>
      <c r="QCG1383" s="84">
        <f>SUM(QCG1381)</f>
        <v>0</v>
      </c>
      <c r="QCH1383" s="84">
        <f>QCG1383/QCF1383</f>
        <v>0</v>
      </c>
      <c r="QCI1383" s="84">
        <f>SUM(QCI1381)</f>
        <v>1000000</v>
      </c>
      <c r="QCJ1383" s="84">
        <v>0</v>
      </c>
      <c r="QCK1383" s="84">
        <v>0</v>
      </c>
      <c r="QCM1383" s="84">
        <f>QCJ1383-QCK1383</f>
        <v>0</v>
      </c>
      <c r="QCN1383" s="84">
        <f t="shared" si="598"/>
        <v>1000000</v>
      </c>
      <c r="QCT1383" s="84" t="s">
        <v>235</v>
      </c>
      <c r="QCU1383" s="84" t="s">
        <v>236</v>
      </c>
      <c r="QCV1383" s="84">
        <f>SUM(QCV1381)</f>
        <v>1000000</v>
      </c>
      <c r="QCW1383" s="84">
        <f>SUM(QCW1381)</f>
        <v>0</v>
      </c>
      <c r="QCX1383" s="84">
        <f>QCW1383/QCV1383</f>
        <v>0</v>
      </c>
      <c r="QCY1383" s="84">
        <f>SUM(QCY1381)</f>
        <v>1000000</v>
      </c>
      <c r="QCZ1383" s="84">
        <v>0</v>
      </c>
      <c r="QDA1383" s="84">
        <v>0</v>
      </c>
      <c r="QDC1383" s="84">
        <f>QCZ1383-QDA1383</f>
        <v>0</v>
      </c>
      <c r="QDD1383" s="84">
        <f t="shared" ref="QDD1383:QDT1385" si="599">QCZ1383+QCV1383</f>
        <v>1000000</v>
      </c>
      <c r="QDJ1383" s="84" t="s">
        <v>235</v>
      </c>
      <c r="QDK1383" s="84" t="s">
        <v>236</v>
      </c>
      <c r="QDL1383" s="84">
        <f>SUM(QDL1381)</f>
        <v>1000000</v>
      </c>
      <c r="QDM1383" s="84">
        <f>SUM(QDM1381)</f>
        <v>0</v>
      </c>
      <c r="QDN1383" s="84">
        <f>QDM1383/QDL1383</f>
        <v>0</v>
      </c>
      <c r="QDO1383" s="84">
        <f>SUM(QDO1381)</f>
        <v>1000000</v>
      </c>
      <c r="QDP1383" s="84">
        <v>0</v>
      </c>
      <c r="QDQ1383" s="84">
        <v>0</v>
      </c>
      <c r="QDS1383" s="84">
        <f>QDP1383-QDQ1383</f>
        <v>0</v>
      </c>
      <c r="QDT1383" s="84">
        <f t="shared" si="599"/>
        <v>1000000</v>
      </c>
      <c r="QDZ1383" s="84" t="s">
        <v>235</v>
      </c>
      <c r="QEA1383" s="84" t="s">
        <v>236</v>
      </c>
      <c r="QEB1383" s="84">
        <f>SUM(QEB1381)</f>
        <v>1000000</v>
      </c>
      <c r="QEC1383" s="84">
        <f>SUM(QEC1381)</f>
        <v>0</v>
      </c>
      <c r="QED1383" s="84">
        <f>QEC1383/QEB1383</f>
        <v>0</v>
      </c>
      <c r="QEE1383" s="84">
        <f>SUM(QEE1381)</f>
        <v>1000000</v>
      </c>
      <c r="QEF1383" s="84">
        <v>0</v>
      </c>
      <c r="QEG1383" s="84">
        <v>0</v>
      </c>
      <c r="QEI1383" s="84">
        <f>QEF1383-QEG1383</f>
        <v>0</v>
      </c>
      <c r="QEJ1383" s="84">
        <f t="shared" ref="QEJ1383:QEZ1385" si="600">QEF1383+QEB1383</f>
        <v>1000000</v>
      </c>
      <c r="QEP1383" s="84" t="s">
        <v>235</v>
      </c>
      <c r="QEQ1383" s="84" t="s">
        <v>236</v>
      </c>
      <c r="QER1383" s="84">
        <f>SUM(QER1381)</f>
        <v>1000000</v>
      </c>
      <c r="QES1383" s="84">
        <f>SUM(QES1381)</f>
        <v>0</v>
      </c>
      <c r="QET1383" s="84">
        <f>QES1383/QER1383</f>
        <v>0</v>
      </c>
      <c r="QEU1383" s="84">
        <f>SUM(QEU1381)</f>
        <v>1000000</v>
      </c>
      <c r="QEV1383" s="84">
        <v>0</v>
      </c>
      <c r="QEW1383" s="84">
        <v>0</v>
      </c>
      <c r="QEY1383" s="84">
        <f>QEV1383-QEW1383</f>
        <v>0</v>
      </c>
      <c r="QEZ1383" s="84">
        <f t="shared" si="600"/>
        <v>1000000</v>
      </c>
      <c r="QFF1383" s="84" t="s">
        <v>235</v>
      </c>
      <c r="QFG1383" s="84" t="s">
        <v>236</v>
      </c>
      <c r="QFH1383" s="84">
        <f>SUM(QFH1381)</f>
        <v>1000000</v>
      </c>
      <c r="QFI1383" s="84">
        <f>SUM(QFI1381)</f>
        <v>0</v>
      </c>
      <c r="QFJ1383" s="84">
        <f>QFI1383/QFH1383</f>
        <v>0</v>
      </c>
      <c r="QFK1383" s="84">
        <f>SUM(QFK1381)</f>
        <v>1000000</v>
      </c>
      <c r="QFL1383" s="84">
        <v>0</v>
      </c>
      <c r="QFM1383" s="84">
        <v>0</v>
      </c>
      <c r="QFO1383" s="84">
        <f>QFL1383-QFM1383</f>
        <v>0</v>
      </c>
      <c r="QFP1383" s="84">
        <f t="shared" ref="QFP1383:QGF1385" si="601">QFL1383+QFH1383</f>
        <v>1000000</v>
      </c>
      <c r="QFV1383" s="84" t="s">
        <v>235</v>
      </c>
      <c r="QFW1383" s="84" t="s">
        <v>236</v>
      </c>
      <c r="QFX1383" s="84">
        <f>SUM(QFX1381)</f>
        <v>1000000</v>
      </c>
      <c r="QFY1383" s="84">
        <f>SUM(QFY1381)</f>
        <v>0</v>
      </c>
      <c r="QFZ1383" s="84">
        <f>QFY1383/QFX1383</f>
        <v>0</v>
      </c>
      <c r="QGA1383" s="84">
        <f>SUM(QGA1381)</f>
        <v>1000000</v>
      </c>
      <c r="QGB1383" s="84">
        <v>0</v>
      </c>
      <c r="QGC1383" s="84">
        <v>0</v>
      </c>
      <c r="QGE1383" s="84">
        <f>QGB1383-QGC1383</f>
        <v>0</v>
      </c>
      <c r="QGF1383" s="84">
        <f t="shared" si="601"/>
        <v>1000000</v>
      </c>
      <c r="QGL1383" s="84" t="s">
        <v>235</v>
      </c>
      <c r="QGM1383" s="84" t="s">
        <v>236</v>
      </c>
      <c r="QGN1383" s="84">
        <f>SUM(QGN1381)</f>
        <v>1000000</v>
      </c>
      <c r="QGO1383" s="84">
        <f>SUM(QGO1381)</f>
        <v>0</v>
      </c>
      <c r="QGP1383" s="84">
        <f>QGO1383/QGN1383</f>
        <v>0</v>
      </c>
      <c r="QGQ1383" s="84">
        <f>SUM(QGQ1381)</f>
        <v>1000000</v>
      </c>
      <c r="QGR1383" s="84">
        <v>0</v>
      </c>
      <c r="QGS1383" s="84">
        <v>0</v>
      </c>
      <c r="QGU1383" s="84">
        <f>QGR1383-QGS1383</f>
        <v>0</v>
      </c>
      <c r="QGV1383" s="84">
        <f t="shared" ref="QGV1383:QHL1385" si="602">QGR1383+QGN1383</f>
        <v>1000000</v>
      </c>
      <c r="QHB1383" s="84" t="s">
        <v>235</v>
      </c>
      <c r="QHC1383" s="84" t="s">
        <v>236</v>
      </c>
      <c r="QHD1383" s="84">
        <f>SUM(QHD1381)</f>
        <v>1000000</v>
      </c>
      <c r="QHE1383" s="84">
        <f>SUM(QHE1381)</f>
        <v>0</v>
      </c>
      <c r="QHF1383" s="84">
        <f>QHE1383/QHD1383</f>
        <v>0</v>
      </c>
      <c r="QHG1383" s="84">
        <f>SUM(QHG1381)</f>
        <v>1000000</v>
      </c>
      <c r="QHH1383" s="84">
        <v>0</v>
      </c>
      <c r="QHI1383" s="84">
        <v>0</v>
      </c>
      <c r="QHK1383" s="84">
        <f>QHH1383-QHI1383</f>
        <v>0</v>
      </c>
      <c r="QHL1383" s="84">
        <f t="shared" si="602"/>
        <v>1000000</v>
      </c>
      <c r="QHR1383" s="84" t="s">
        <v>235</v>
      </c>
      <c r="QHS1383" s="84" t="s">
        <v>236</v>
      </c>
      <c r="QHT1383" s="84">
        <f>SUM(QHT1381)</f>
        <v>1000000</v>
      </c>
      <c r="QHU1383" s="84">
        <f>SUM(QHU1381)</f>
        <v>0</v>
      </c>
      <c r="QHV1383" s="84">
        <f>QHU1383/QHT1383</f>
        <v>0</v>
      </c>
      <c r="QHW1383" s="84">
        <f>SUM(QHW1381)</f>
        <v>1000000</v>
      </c>
      <c r="QHX1383" s="84">
        <v>0</v>
      </c>
      <c r="QHY1383" s="84">
        <v>0</v>
      </c>
      <c r="QIA1383" s="84">
        <f>QHX1383-QHY1383</f>
        <v>0</v>
      </c>
      <c r="QIB1383" s="84">
        <f t="shared" ref="QIB1383:QIR1385" si="603">QHX1383+QHT1383</f>
        <v>1000000</v>
      </c>
      <c r="QIH1383" s="84" t="s">
        <v>235</v>
      </c>
      <c r="QII1383" s="84" t="s">
        <v>236</v>
      </c>
      <c r="QIJ1383" s="84">
        <f>SUM(QIJ1381)</f>
        <v>1000000</v>
      </c>
      <c r="QIK1383" s="84">
        <f>SUM(QIK1381)</f>
        <v>0</v>
      </c>
      <c r="QIL1383" s="84">
        <f>QIK1383/QIJ1383</f>
        <v>0</v>
      </c>
      <c r="QIM1383" s="84">
        <f>SUM(QIM1381)</f>
        <v>1000000</v>
      </c>
      <c r="QIN1383" s="84">
        <v>0</v>
      </c>
      <c r="QIO1383" s="84">
        <v>0</v>
      </c>
      <c r="QIQ1383" s="84">
        <f>QIN1383-QIO1383</f>
        <v>0</v>
      </c>
      <c r="QIR1383" s="84">
        <f t="shared" si="603"/>
        <v>1000000</v>
      </c>
      <c r="QIX1383" s="84" t="s">
        <v>235</v>
      </c>
      <c r="QIY1383" s="84" t="s">
        <v>236</v>
      </c>
      <c r="QIZ1383" s="84">
        <f>SUM(QIZ1381)</f>
        <v>1000000</v>
      </c>
      <c r="QJA1383" s="84">
        <f>SUM(QJA1381)</f>
        <v>0</v>
      </c>
      <c r="QJB1383" s="84">
        <f>QJA1383/QIZ1383</f>
        <v>0</v>
      </c>
      <c r="QJC1383" s="84">
        <f>SUM(QJC1381)</f>
        <v>1000000</v>
      </c>
      <c r="QJD1383" s="84">
        <v>0</v>
      </c>
      <c r="QJE1383" s="84">
        <v>0</v>
      </c>
      <c r="QJG1383" s="84">
        <f>QJD1383-QJE1383</f>
        <v>0</v>
      </c>
      <c r="QJH1383" s="84">
        <f t="shared" ref="QJH1383:QJX1385" si="604">QJD1383+QIZ1383</f>
        <v>1000000</v>
      </c>
      <c r="QJN1383" s="84" t="s">
        <v>235</v>
      </c>
      <c r="QJO1383" s="84" t="s">
        <v>236</v>
      </c>
      <c r="QJP1383" s="84">
        <f>SUM(QJP1381)</f>
        <v>1000000</v>
      </c>
      <c r="QJQ1383" s="84">
        <f>SUM(QJQ1381)</f>
        <v>0</v>
      </c>
      <c r="QJR1383" s="84">
        <f>QJQ1383/QJP1383</f>
        <v>0</v>
      </c>
      <c r="QJS1383" s="84">
        <f>SUM(QJS1381)</f>
        <v>1000000</v>
      </c>
      <c r="QJT1383" s="84">
        <v>0</v>
      </c>
      <c r="QJU1383" s="84">
        <v>0</v>
      </c>
      <c r="QJW1383" s="84">
        <f>QJT1383-QJU1383</f>
        <v>0</v>
      </c>
      <c r="QJX1383" s="84">
        <f t="shared" si="604"/>
        <v>1000000</v>
      </c>
      <c r="QKD1383" s="84" t="s">
        <v>235</v>
      </c>
      <c r="QKE1383" s="84" t="s">
        <v>236</v>
      </c>
      <c r="QKF1383" s="84">
        <f>SUM(QKF1381)</f>
        <v>1000000</v>
      </c>
      <c r="QKG1383" s="84">
        <f>SUM(QKG1381)</f>
        <v>0</v>
      </c>
      <c r="QKH1383" s="84">
        <f>QKG1383/QKF1383</f>
        <v>0</v>
      </c>
      <c r="QKI1383" s="84">
        <f>SUM(QKI1381)</f>
        <v>1000000</v>
      </c>
      <c r="QKJ1383" s="84">
        <v>0</v>
      </c>
      <c r="QKK1383" s="84">
        <v>0</v>
      </c>
      <c r="QKM1383" s="84">
        <f>QKJ1383-QKK1383</f>
        <v>0</v>
      </c>
      <c r="QKN1383" s="84">
        <f t="shared" ref="QKN1383:QLD1385" si="605">QKJ1383+QKF1383</f>
        <v>1000000</v>
      </c>
      <c r="QKT1383" s="84" t="s">
        <v>235</v>
      </c>
      <c r="QKU1383" s="84" t="s">
        <v>236</v>
      </c>
      <c r="QKV1383" s="84">
        <f>SUM(QKV1381)</f>
        <v>1000000</v>
      </c>
      <c r="QKW1383" s="84">
        <f>SUM(QKW1381)</f>
        <v>0</v>
      </c>
      <c r="QKX1383" s="84">
        <f>QKW1383/QKV1383</f>
        <v>0</v>
      </c>
      <c r="QKY1383" s="84">
        <f>SUM(QKY1381)</f>
        <v>1000000</v>
      </c>
      <c r="QKZ1383" s="84">
        <v>0</v>
      </c>
      <c r="QLA1383" s="84">
        <v>0</v>
      </c>
      <c r="QLC1383" s="84">
        <f>QKZ1383-QLA1383</f>
        <v>0</v>
      </c>
      <c r="QLD1383" s="84">
        <f t="shared" si="605"/>
        <v>1000000</v>
      </c>
      <c r="QLJ1383" s="84" t="s">
        <v>235</v>
      </c>
      <c r="QLK1383" s="84" t="s">
        <v>236</v>
      </c>
      <c r="QLL1383" s="84">
        <f>SUM(QLL1381)</f>
        <v>1000000</v>
      </c>
      <c r="QLM1383" s="84">
        <f>SUM(QLM1381)</f>
        <v>0</v>
      </c>
      <c r="QLN1383" s="84">
        <f>QLM1383/QLL1383</f>
        <v>0</v>
      </c>
      <c r="QLO1383" s="84">
        <f>SUM(QLO1381)</f>
        <v>1000000</v>
      </c>
      <c r="QLP1383" s="84">
        <v>0</v>
      </c>
      <c r="QLQ1383" s="84">
        <v>0</v>
      </c>
      <c r="QLS1383" s="84">
        <f>QLP1383-QLQ1383</f>
        <v>0</v>
      </c>
      <c r="QLT1383" s="84">
        <f t="shared" ref="QLT1383:QMJ1385" si="606">QLP1383+QLL1383</f>
        <v>1000000</v>
      </c>
      <c r="QLZ1383" s="84" t="s">
        <v>235</v>
      </c>
      <c r="QMA1383" s="84" t="s">
        <v>236</v>
      </c>
      <c r="QMB1383" s="84">
        <f>SUM(QMB1381)</f>
        <v>1000000</v>
      </c>
      <c r="QMC1383" s="84">
        <f>SUM(QMC1381)</f>
        <v>0</v>
      </c>
      <c r="QMD1383" s="84">
        <f>QMC1383/QMB1383</f>
        <v>0</v>
      </c>
      <c r="QME1383" s="84">
        <f>SUM(QME1381)</f>
        <v>1000000</v>
      </c>
      <c r="QMF1383" s="84">
        <v>0</v>
      </c>
      <c r="QMG1383" s="84">
        <v>0</v>
      </c>
      <c r="QMI1383" s="84">
        <f>QMF1383-QMG1383</f>
        <v>0</v>
      </c>
      <c r="QMJ1383" s="84">
        <f t="shared" si="606"/>
        <v>1000000</v>
      </c>
      <c r="QMP1383" s="84" t="s">
        <v>235</v>
      </c>
      <c r="QMQ1383" s="84" t="s">
        <v>236</v>
      </c>
      <c r="QMR1383" s="84">
        <f>SUM(QMR1381)</f>
        <v>1000000</v>
      </c>
      <c r="QMS1383" s="84">
        <f>SUM(QMS1381)</f>
        <v>0</v>
      </c>
      <c r="QMT1383" s="84">
        <f>QMS1383/QMR1383</f>
        <v>0</v>
      </c>
      <c r="QMU1383" s="84">
        <f>SUM(QMU1381)</f>
        <v>1000000</v>
      </c>
      <c r="QMV1383" s="84">
        <v>0</v>
      </c>
      <c r="QMW1383" s="84">
        <v>0</v>
      </c>
      <c r="QMY1383" s="84">
        <f>QMV1383-QMW1383</f>
        <v>0</v>
      </c>
      <c r="QMZ1383" s="84">
        <f t="shared" ref="QMZ1383:QNP1385" si="607">QMV1383+QMR1383</f>
        <v>1000000</v>
      </c>
      <c r="QNF1383" s="84" t="s">
        <v>235</v>
      </c>
      <c r="QNG1383" s="84" t="s">
        <v>236</v>
      </c>
      <c r="QNH1383" s="84">
        <f>SUM(QNH1381)</f>
        <v>1000000</v>
      </c>
      <c r="QNI1383" s="84">
        <f>SUM(QNI1381)</f>
        <v>0</v>
      </c>
      <c r="QNJ1383" s="84">
        <f>QNI1383/QNH1383</f>
        <v>0</v>
      </c>
      <c r="QNK1383" s="84">
        <f>SUM(QNK1381)</f>
        <v>1000000</v>
      </c>
      <c r="QNL1383" s="84">
        <v>0</v>
      </c>
      <c r="QNM1383" s="84">
        <v>0</v>
      </c>
      <c r="QNO1383" s="84">
        <f>QNL1383-QNM1383</f>
        <v>0</v>
      </c>
      <c r="QNP1383" s="84">
        <f t="shared" si="607"/>
        <v>1000000</v>
      </c>
      <c r="QNV1383" s="84" t="s">
        <v>235</v>
      </c>
      <c r="QNW1383" s="84" t="s">
        <v>236</v>
      </c>
      <c r="QNX1383" s="84">
        <f>SUM(QNX1381)</f>
        <v>1000000</v>
      </c>
      <c r="QNY1383" s="84">
        <f>SUM(QNY1381)</f>
        <v>0</v>
      </c>
      <c r="QNZ1383" s="84">
        <f>QNY1383/QNX1383</f>
        <v>0</v>
      </c>
      <c r="QOA1383" s="84">
        <f>SUM(QOA1381)</f>
        <v>1000000</v>
      </c>
      <c r="QOB1383" s="84">
        <v>0</v>
      </c>
      <c r="QOC1383" s="84">
        <v>0</v>
      </c>
      <c r="QOE1383" s="84">
        <f>QOB1383-QOC1383</f>
        <v>0</v>
      </c>
      <c r="QOF1383" s="84">
        <f t="shared" ref="QOF1383:QOV1385" si="608">QOB1383+QNX1383</f>
        <v>1000000</v>
      </c>
      <c r="QOL1383" s="84" t="s">
        <v>235</v>
      </c>
      <c r="QOM1383" s="84" t="s">
        <v>236</v>
      </c>
      <c r="QON1383" s="84">
        <f>SUM(QON1381)</f>
        <v>1000000</v>
      </c>
      <c r="QOO1383" s="84">
        <f>SUM(QOO1381)</f>
        <v>0</v>
      </c>
      <c r="QOP1383" s="84">
        <f>QOO1383/QON1383</f>
        <v>0</v>
      </c>
      <c r="QOQ1383" s="84">
        <f>SUM(QOQ1381)</f>
        <v>1000000</v>
      </c>
      <c r="QOR1383" s="84">
        <v>0</v>
      </c>
      <c r="QOS1383" s="84">
        <v>0</v>
      </c>
      <c r="QOU1383" s="84">
        <f>QOR1383-QOS1383</f>
        <v>0</v>
      </c>
      <c r="QOV1383" s="84">
        <f t="shared" si="608"/>
        <v>1000000</v>
      </c>
      <c r="QPB1383" s="84" t="s">
        <v>235</v>
      </c>
      <c r="QPC1383" s="84" t="s">
        <v>236</v>
      </c>
      <c r="QPD1383" s="84">
        <f>SUM(QPD1381)</f>
        <v>1000000</v>
      </c>
      <c r="QPE1383" s="84">
        <f>SUM(QPE1381)</f>
        <v>0</v>
      </c>
      <c r="QPF1383" s="84">
        <f>QPE1383/QPD1383</f>
        <v>0</v>
      </c>
      <c r="QPG1383" s="84">
        <f>SUM(QPG1381)</f>
        <v>1000000</v>
      </c>
      <c r="QPH1383" s="84">
        <v>0</v>
      </c>
      <c r="QPI1383" s="84">
        <v>0</v>
      </c>
      <c r="QPK1383" s="84">
        <f>QPH1383-QPI1383</f>
        <v>0</v>
      </c>
      <c r="QPL1383" s="84">
        <f t="shared" ref="QPL1383:QQB1385" si="609">QPH1383+QPD1383</f>
        <v>1000000</v>
      </c>
      <c r="QPR1383" s="84" t="s">
        <v>235</v>
      </c>
      <c r="QPS1383" s="84" t="s">
        <v>236</v>
      </c>
      <c r="QPT1383" s="84">
        <f>SUM(QPT1381)</f>
        <v>1000000</v>
      </c>
      <c r="QPU1383" s="84">
        <f>SUM(QPU1381)</f>
        <v>0</v>
      </c>
      <c r="QPV1383" s="84">
        <f>QPU1383/QPT1383</f>
        <v>0</v>
      </c>
      <c r="QPW1383" s="84">
        <f>SUM(QPW1381)</f>
        <v>1000000</v>
      </c>
      <c r="QPX1383" s="84">
        <v>0</v>
      </c>
      <c r="QPY1383" s="84">
        <v>0</v>
      </c>
      <c r="QQA1383" s="84">
        <f>QPX1383-QPY1383</f>
        <v>0</v>
      </c>
      <c r="QQB1383" s="84">
        <f t="shared" si="609"/>
        <v>1000000</v>
      </c>
      <c r="QQH1383" s="84" t="s">
        <v>235</v>
      </c>
      <c r="QQI1383" s="84" t="s">
        <v>236</v>
      </c>
      <c r="QQJ1383" s="84">
        <f>SUM(QQJ1381)</f>
        <v>1000000</v>
      </c>
      <c r="QQK1383" s="84">
        <f>SUM(QQK1381)</f>
        <v>0</v>
      </c>
      <c r="QQL1383" s="84">
        <f>QQK1383/QQJ1383</f>
        <v>0</v>
      </c>
      <c r="QQM1383" s="84">
        <f>SUM(QQM1381)</f>
        <v>1000000</v>
      </c>
      <c r="QQN1383" s="84">
        <v>0</v>
      </c>
      <c r="QQO1383" s="84">
        <v>0</v>
      </c>
      <c r="QQQ1383" s="84">
        <f>QQN1383-QQO1383</f>
        <v>0</v>
      </c>
      <c r="QQR1383" s="84">
        <f t="shared" ref="QQR1383:QRH1385" si="610">QQN1383+QQJ1383</f>
        <v>1000000</v>
      </c>
      <c r="QQX1383" s="84" t="s">
        <v>235</v>
      </c>
      <c r="QQY1383" s="84" t="s">
        <v>236</v>
      </c>
      <c r="QQZ1383" s="84">
        <f>SUM(QQZ1381)</f>
        <v>1000000</v>
      </c>
      <c r="QRA1383" s="84">
        <f>SUM(QRA1381)</f>
        <v>0</v>
      </c>
      <c r="QRB1383" s="84">
        <f>QRA1383/QQZ1383</f>
        <v>0</v>
      </c>
      <c r="QRC1383" s="84">
        <f>SUM(QRC1381)</f>
        <v>1000000</v>
      </c>
      <c r="QRD1383" s="84">
        <v>0</v>
      </c>
      <c r="QRE1383" s="84">
        <v>0</v>
      </c>
      <c r="QRG1383" s="84">
        <f>QRD1383-QRE1383</f>
        <v>0</v>
      </c>
      <c r="QRH1383" s="84">
        <f t="shared" si="610"/>
        <v>1000000</v>
      </c>
      <c r="QRN1383" s="84" t="s">
        <v>235</v>
      </c>
      <c r="QRO1383" s="84" t="s">
        <v>236</v>
      </c>
      <c r="QRP1383" s="84">
        <f>SUM(QRP1381)</f>
        <v>1000000</v>
      </c>
      <c r="QRQ1383" s="84">
        <f>SUM(QRQ1381)</f>
        <v>0</v>
      </c>
      <c r="QRR1383" s="84">
        <f>QRQ1383/QRP1383</f>
        <v>0</v>
      </c>
      <c r="QRS1383" s="84">
        <f>SUM(QRS1381)</f>
        <v>1000000</v>
      </c>
      <c r="QRT1383" s="84">
        <v>0</v>
      </c>
      <c r="QRU1383" s="84">
        <v>0</v>
      </c>
      <c r="QRW1383" s="84">
        <f>QRT1383-QRU1383</f>
        <v>0</v>
      </c>
      <c r="QRX1383" s="84">
        <f t="shared" ref="QRX1383:QSN1385" si="611">QRT1383+QRP1383</f>
        <v>1000000</v>
      </c>
      <c r="QSD1383" s="84" t="s">
        <v>235</v>
      </c>
      <c r="QSE1383" s="84" t="s">
        <v>236</v>
      </c>
      <c r="QSF1383" s="84">
        <f>SUM(QSF1381)</f>
        <v>1000000</v>
      </c>
      <c r="QSG1383" s="84">
        <f>SUM(QSG1381)</f>
        <v>0</v>
      </c>
      <c r="QSH1383" s="84">
        <f>QSG1383/QSF1383</f>
        <v>0</v>
      </c>
      <c r="QSI1383" s="84">
        <f>SUM(QSI1381)</f>
        <v>1000000</v>
      </c>
      <c r="QSJ1383" s="84">
        <v>0</v>
      </c>
      <c r="QSK1383" s="84">
        <v>0</v>
      </c>
      <c r="QSM1383" s="84">
        <f>QSJ1383-QSK1383</f>
        <v>0</v>
      </c>
      <c r="QSN1383" s="84">
        <f t="shared" si="611"/>
        <v>1000000</v>
      </c>
      <c r="QST1383" s="84" t="s">
        <v>235</v>
      </c>
      <c r="QSU1383" s="84" t="s">
        <v>236</v>
      </c>
      <c r="QSV1383" s="84">
        <f>SUM(QSV1381)</f>
        <v>1000000</v>
      </c>
      <c r="QSW1383" s="84">
        <f>SUM(QSW1381)</f>
        <v>0</v>
      </c>
      <c r="QSX1383" s="84">
        <f>QSW1383/QSV1383</f>
        <v>0</v>
      </c>
      <c r="QSY1383" s="84">
        <f>SUM(QSY1381)</f>
        <v>1000000</v>
      </c>
      <c r="QSZ1383" s="84">
        <v>0</v>
      </c>
      <c r="QTA1383" s="84">
        <v>0</v>
      </c>
      <c r="QTC1383" s="84">
        <f>QSZ1383-QTA1383</f>
        <v>0</v>
      </c>
      <c r="QTD1383" s="84">
        <f t="shared" ref="QTD1383:QTT1385" si="612">QSZ1383+QSV1383</f>
        <v>1000000</v>
      </c>
      <c r="QTJ1383" s="84" t="s">
        <v>235</v>
      </c>
      <c r="QTK1383" s="84" t="s">
        <v>236</v>
      </c>
      <c r="QTL1383" s="84">
        <f>SUM(QTL1381)</f>
        <v>1000000</v>
      </c>
      <c r="QTM1383" s="84">
        <f>SUM(QTM1381)</f>
        <v>0</v>
      </c>
      <c r="QTN1383" s="84">
        <f>QTM1383/QTL1383</f>
        <v>0</v>
      </c>
      <c r="QTO1383" s="84">
        <f>SUM(QTO1381)</f>
        <v>1000000</v>
      </c>
      <c r="QTP1383" s="84">
        <v>0</v>
      </c>
      <c r="QTQ1383" s="84">
        <v>0</v>
      </c>
      <c r="QTS1383" s="84">
        <f>QTP1383-QTQ1383</f>
        <v>0</v>
      </c>
      <c r="QTT1383" s="84">
        <f t="shared" si="612"/>
        <v>1000000</v>
      </c>
      <c r="QTZ1383" s="84" t="s">
        <v>235</v>
      </c>
      <c r="QUA1383" s="84" t="s">
        <v>236</v>
      </c>
      <c r="QUB1383" s="84">
        <f>SUM(QUB1381)</f>
        <v>1000000</v>
      </c>
      <c r="QUC1383" s="84">
        <f>SUM(QUC1381)</f>
        <v>0</v>
      </c>
      <c r="QUD1383" s="84">
        <f>QUC1383/QUB1383</f>
        <v>0</v>
      </c>
      <c r="QUE1383" s="84">
        <f>SUM(QUE1381)</f>
        <v>1000000</v>
      </c>
      <c r="QUF1383" s="84">
        <v>0</v>
      </c>
      <c r="QUG1383" s="84">
        <v>0</v>
      </c>
      <c r="QUI1383" s="84">
        <f>QUF1383-QUG1383</f>
        <v>0</v>
      </c>
      <c r="QUJ1383" s="84">
        <f t="shared" ref="QUJ1383:QUZ1385" si="613">QUF1383+QUB1383</f>
        <v>1000000</v>
      </c>
      <c r="QUP1383" s="84" t="s">
        <v>235</v>
      </c>
      <c r="QUQ1383" s="84" t="s">
        <v>236</v>
      </c>
      <c r="QUR1383" s="84">
        <f>SUM(QUR1381)</f>
        <v>1000000</v>
      </c>
      <c r="QUS1383" s="84">
        <f>SUM(QUS1381)</f>
        <v>0</v>
      </c>
      <c r="QUT1383" s="84">
        <f>QUS1383/QUR1383</f>
        <v>0</v>
      </c>
      <c r="QUU1383" s="84">
        <f>SUM(QUU1381)</f>
        <v>1000000</v>
      </c>
      <c r="QUV1383" s="84">
        <v>0</v>
      </c>
      <c r="QUW1383" s="84">
        <v>0</v>
      </c>
      <c r="QUY1383" s="84">
        <f>QUV1383-QUW1383</f>
        <v>0</v>
      </c>
      <c r="QUZ1383" s="84">
        <f t="shared" si="613"/>
        <v>1000000</v>
      </c>
      <c r="QVF1383" s="84" t="s">
        <v>235</v>
      </c>
      <c r="QVG1383" s="84" t="s">
        <v>236</v>
      </c>
      <c r="QVH1383" s="84">
        <f>SUM(QVH1381)</f>
        <v>1000000</v>
      </c>
      <c r="QVI1383" s="84">
        <f>SUM(QVI1381)</f>
        <v>0</v>
      </c>
      <c r="QVJ1383" s="84">
        <f>QVI1383/QVH1383</f>
        <v>0</v>
      </c>
      <c r="QVK1383" s="84">
        <f>SUM(QVK1381)</f>
        <v>1000000</v>
      </c>
      <c r="QVL1383" s="84">
        <v>0</v>
      </c>
      <c r="QVM1383" s="84">
        <v>0</v>
      </c>
      <c r="QVO1383" s="84">
        <f>QVL1383-QVM1383</f>
        <v>0</v>
      </c>
      <c r="QVP1383" s="84">
        <f t="shared" ref="QVP1383:QWF1385" si="614">QVL1383+QVH1383</f>
        <v>1000000</v>
      </c>
      <c r="QVV1383" s="84" t="s">
        <v>235</v>
      </c>
      <c r="QVW1383" s="84" t="s">
        <v>236</v>
      </c>
      <c r="QVX1383" s="84">
        <f>SUM(QVX1381)</f>
        <v>1000000</v>
      </c>
      <c r="QVY1383" s="84">
        <f>SUM(QVY1381)</f>
        <v>0</v>
      </c>
      <c r="QVZ1383" s="84">
        <f>QVY1383/QVX1383</f>
        <v>0</v>
      </c>
      <c r="QWA1383" s="84">
        <f>SUM(QWA1381)</f>
        <v>1000000</v>
      </c>
      <c r="QWB1383" s="84">
        <v>0</v>
      </c>
      <c r="QWC1383" s="84">
        <v>0</v>
      </c>
      <c r="QWE1383" s="84">
        <f>QWB1383-QWC1383</f>
        <v>0</v>
      </c>
      <c r="QWF1383" s="84">
        <f t="shared" si="614"/>
        <v>1000000</v>
      </c>
      <c r="QWL1383" s="84" t="s">
        <v>235</v>
      </c>
      <c r="QWM1383" s="84" t="s">
        <v>236</v>
      </c>
      <c r="QWN1383" s="84">
        <f>SUM(QWN1381)</f>
        <v>1000000</v>
      </c>
      <c r="QWO1383" s="84">
        <f>SUM(QWO1381)</f>
        <v>0</v>
      </c>
      <c r="QWP1383" s="84">
        <f>QWO1383/QWN1383</f>
        <v>0</v>
      </c>
      <c r="QWQ1383" s="84">
        <f>SUM(QWQ1381)</f>
        <v>1000000</v>
      </c>
      <c r="QWR1383" s="84">
        <v>0</v>
      </c>
      <c r="QWS1383" s="84">
        <v>0</v>
      </c>
      <c r="QWU1383" s="84">
        <f>QWR1383-QWS1383</f>
        <v>0</v>
      </c>
      <c r="QWV1383" s="84">
        <f t="shared" ref="QWV1383:QXL1385" si="615">QWR1383+QWN1383</f>
        <v>1000000</v>
      </c>
      <c r="QXB1383" s="84" t="s">
        <v>235</v>
      </c>
      <c r="QXC1383" s="84" t="s">
        <v>236</v>
      </c>
      <c r="QXD1383" s="84">
        <f>SUM(QXD1381)</f>
        <v>1000000</v>
      </c>
      <c r="QXE1383" s="84">
        <f>SUM(QXE1381)</f>
        <v>0</v>
      </c>
      <c r="QXF1383" s="84">
        <f>QXE1383/QXD1383</f>
        <v>0</v>
      </c>
      <c r="QXG1383" s="84">
        <f>SUM(QXG1381)</f>
        <v>1000000</v>
      </c>
      <c r="QXH1383" s="84">
        <v>0</v>
      </c>
      <c r="QXI1383" s="84">
        <v>0</v>
      </c>
      <c r="QXK1383" s="84">
        <f>QXH1383-QXI1383</f>
        <v>0</v>
      </c>
      <c r="QXL1383" s="84">
        <f t="shared" si="615"/>
        <v>1000000</v>
      </c>
      <c r="QXR1383" s="84" t="s">
        <v>235</v>
      </c>
      <c r="QXS1383" s="84" t="s">
        <v>236</v>
      </c>
      <c r="QXT1383" s="84">
        <f>SUM(QXT1381)</f>
        <v>1000000</v>
      </c>
      <c r="QXU1383" s="84">
        <f>SUM(QXU1381)</f>
        <v>0</v>
      </c>
      <c r="QXV1383" s="84">
        <f>QXU1383/QXT1383</f>
        <v>0</v>
      </c>
      <c r="QXW1383" s="84">
        <f>SUM(QXW1381)</f>
        <v>1000000</v>
      </c>
      <c r="QXX1383" s="84">
        <v>0</v>
      </c>
      <c r="QXY1383" s="84">
        <v>0</v>
      </c>
      <c r="QYA1383" s="84">
        <f>QXX1383-QXY1383</f>
        <v>0</v>
      </c>
      <c r="QYB1383" s="84">
        <f t="shared" ref="QYB1383:QYR1385" si="616">QXX1383+QXT1383</f>
        <v>1000000</v>
      </c>
      <c r="QYH1383" s="84" t="s">
        <v>235</v>
      </c>
      <c r="QYI1383" s="84" t="s">
        <v>236</v>
      </c>
      <c r="QYJ1383" s="84">
        <f>SUM(QYJ1381)</f>
        <v>1000000</v>
      </c>
      <c r="QYK1383" s="84">
        <f>SUM(QYK1381)</f>
        <v>0</v>
      </c>
      <c r="QYL1383" s="84">
        <f>QYK1383/QYJ1383</f>
        <v>0</v>
      </c>
      <c r="QYM1383" s="84">
        <f>SUM(QYM1381)</f>
        <v>1000000</v>
      </c>
      <c r="QYN1383" s="84">
        <v>0</v>
      </c>
      <c r="QYO1383" s="84">
        <v>0</v>
      </c>
      <c r="QYQ1383" s="84">
        <f>QYN1383-QYO1383</f>
        <v>0</v>
      </c>
      <c r="QYR1383" s="84">
        <f t="shared" si="616"/>
        <v>1000000</v>
      </c>
      <c r="QYX1383" s="84" t="s">
        <v>235</v>
      </c>
      <c r="QYY1383" s="84" t="s">
        <v>236</v>
      </c>
      <c r="QYZ1383" s="84">
        <f>SUM(QYZ1381)</f>
        <v>1000000</v>
      </c>
      <c r="QZA1383" s="84">
        <f>SUM(QZA1381)</f>
        <v>0</v>
      </c>
      <c r="QZB1383" s="84">
        <f>QZA1383/QYZ1383</f>
        <v>0</v>
      </c>
      <c r="QZC1383" s="84">
        <f>SUM(QZC1381)</f>
        <v>1000000</v>
      </c>
      <c r="QZD1383" s="84">
        <v>0</v>
      </c>
      <c r="QZE1383" s="84">
        <v>0</v>
      </c>
      <c r="QZG1383" s="84">
        <f>QZD1383-QZE1383</f>
        <v>0</v>
      </c>
      <c r="QZH1383" s="84">
        <f t="shared" ref="QZH1383:QZX1385" si="617">QZD1383+QYZ1383</f>
        <v>1000000</v>
      </c>
      <c r="QZN1383" s="84" t="s">
        <v>235</v>
      </c>
      <c r="QZO1383" s="84" t="s">
        <v>236</v>
      </c>
      <c r="QZP1383" s="84">
        <f>SUM(QZP1381)</f>
        <v>1000000</v>
      </c>
      <c r="QZQ1383" s="84">
        <f>SUM(QZQ1381)</f>
        <v>0</v>
      </c>
      <c r="QZR1383" s="84">
        <f>QZQ1383/QZP1383</f>
        <v>0</v>
      </c>
      <c r="QZS1383" s="84">
        <f>SUM(QZS1381)</f>
        <v>1000000</v>
      </c>
      <c r="QZT1383" s="84">
        <v>0</v>
      </c>
      <c r="QZU1383" s="84">
        <v>0</v>
      </c>
      <c r="QZW1383" s="84">
        <f>QZT1383-QZU1383</f>
        <v>0</v>
      </c>
      <c r="QZX1383" s="84">
        <f t="shared" si="617"/>
        <v>1000000</v>
      </c>
      <c r="RAD1383" s="84" t="s">
        <v>235</v>
      </c>
      <c r="RAE1383" s="84" t="s">
        <v>236</v>
      </c>
      <c r="RAF1383" s="84">
        <f>SUM(RAF1381)</f>
        <v>1000000</v>
      </c>
      <c r="RAG1383" s="84">
        <f>SUM(RAG1381)</f>
        <v>0</v>
      </c>
      <c r="RAH1383" s="84">
        <f>RAG1383/RAF1383</f>
        <v>0</v>
      </c>
      <c r="RAI1383" s="84">
        <f>SUM(RAI1381)</f>
        <v>1000000</v>
      </c>
      <c r="RAJ1383" s="84">
        <v>0</v>
      </c>
      <c r="RAK1383" s="84">
        <v>0</v>
      </c>
      <c r="RAM1383" s="84">
        <f>RAJ1383-RAK1383</f>
        <v>0</v>
      </c>
      <c r="RAN1383" s="84">
        <f t="shared" ref="RAN1383:RBD1385" si="618">RAJ1383+RAF1383</f>
        <v>1000000</v>
      </c>
      <c r="RAT1383" s="84" t="s">
        <v>235</v>
      </c>
      <c r="RAU1383" s="84" t="s">
        <v>236</v>
      </c>
      <c r="RAV1383" s="84">
        <f>SUM(RAV1381)</f>
        <v>1000000</v>
      </c>
      <c r="RAW1383" s="84">
        <f>SUM(RAW1381)</f>
        <v>0</v>
      </c>
      <c r="RAX1383" s="84">
        <f>RAW1383/RAV1383</f>
        <v>0</v>
      </c>
      <c r="RAY1383" s="84">
        <f>SUM(RAY1381)</f>
        <v>1000000</v>
      </c>
      <c r="RAZ1383" s="84">
        <v>0</v>
      </c>
      <c r="RBA1383" s="84">
        <v>0</v>
      </c>
      <c r="RBC1383" s="84">
        <f>RAZ1383-RBA1383</f>
        <v>0</v>
      </c>
      <c r="RBD1383" s="84">
        <f t="shared" si="618"/>
        <v>1000000</v>
      </c>
      <c r="RBJ1383" s="84" t="s">
        <v>235</v>
      </c>
      <c r="RBK1383" s="84" t="s">
        <v>236</v>
      </c>
      <c r="RBL1383" s="84">
        <f>SUM(RBL1381)</f>
        <v>1000000</v>
      </c>
      <c r="RBM1383" s="84">
        <f>SUM(RBM1381)</f>
        <v>0</v>
      </c>
      <c r="RBN1383" s="84">
        <f>RBM1383/RBL1383</f>
        <v>0</v>
      </c>
      <c r="RBO1383" s="84">
        <f>SUM(RBO1381)</f>
        <v>1000000</v>
      </c>
      <c r="RBP1383" s="84">
        <v>0</v>
      </c>
      <c r="RBQ1383" s="84">
        <v>0</v>
      </c>
      <c r="RBS1383" s="84">
        <f>RBP1383-RBQ1383</f>
        <v>0</v>
      </c>
      <c r="RBT1383" s="84">
        <f t="shared" ref="RBT1383:RCJ1385" si="619">RBP1383+RBL1383</f>
        <v>1000000</v>
      </c>
      <c r="RBZ1383" s="84" t="s">
        <v>235</v>
      </c>
      <c r="RCA1383" s="84" t="s">
        <v>236</v>
      </c>
      <c r="RCB1383" s="84">
        <f>SUM(RCB1381)</f>
        <v>1000000</v>
      </c>
      <c r="RCC1383" s="84">
        <f>SUM(RCC1381)</f>
        <v>0</v>
      </c>
      <c r="RCD1383" s="84">
        <f>RCC1383/RCB1383</f>
        <v>0</v>
      </c>
      <c r="RCE1383" s="84">
        <f>SUM(RCE1381)</f>
        <v>1000000</v>
      </c>
      <c r="RCF1383" s="84">
        <v>0</v>
      </c>
      <c r="RCG1383" s="84">
        <v>0</v>
      </c>
      <c r="RCI1383" s="84">
        <f>RCF1383-RCG1383</f>
        <v>0</v>
      </c>
      <c r="RCJ1383" s="84">
        <f t="shared" si="619"/>
        <v>1000000</v>
      </c>
      <c r="RCP1383" s="84" t="s">
        <v>235</v>
      </c>
      <c r="RCQ1383" s="84" t="s">
        <v>236</v>
      </c>
      <c r="RCR1383" s="84">
        <f>SUM(RCR1381)</f>
        <v>1000000</v>
      </c>
      <c r="RCS1383" s="84">
        <f>SUM(RCS1381)</f>
        <v>0</v>
      </c>
      <c r="RCT1383" s="84">
        <f>RCS1383/RCR1383</f>
        <v>0</v>
      </c>
      <c r="RCU1383" s="84">
        <f>SUM(RCU1381)</f>
        <v>1000000</v>
      </c>
      <c r="RCV1383" s="84">
        <v>0</v>
      </c>
      <c r="RCW1383" s="84">
        <v>0</v>
      </c>
      <c r="RCY1383" s="84">
        <f>RCV1383-RCW1383</f>
        <v>0</v>
      </c>
      <c r="RCZ1383" s="84">
        <f t="shared" ref="RCZ1383:RDP1385" si="620">RCV1383+RCR1383</f>
        <v>1000000</v>
      </c>
      <c r="RDF1383" s="84" t="s">
        <v>235</v>
      </c>
      <c r="RDG1383" s="84" t="s">
        <v>236</v>
      </c>
      <c r="RDH1383" s="84">
        <f>SUM(RDH1381)</f>
        <v>1000000</v>
      </c>
      <c r="RDI1383" s="84">
        <f>SUM(RDI1381)</f>
        <v>0</v>
      </c>
      <c r="RDJ1383" s="84">
        <f>RDI1383/RDH1383</f>
        <v>0</v>
      </c>
      <c r="RDK1383" s="84">
        <f>SUM(RDK1381)</f>
        <v>1000000</v>
      </c>
      <c r="RDL1383" s="84">
        <v>0</v>
      </c>
      <c r="RDM1383" s="84">
        <v>0</v>
      </c>
      <c r="RDO1383" s="84">
        <f>RDL1383-RDM1383</f>
        <v>0</v>
      </c>
      <c r="RDP1383" s="84">
        <f t="shared" si="620"/>
        <v>1000000</v>
      </c>
      <c r="RDV1383" s="84" t="s">
        <v>235</v>
      </c>
      <c r="RDW1383" s="84" t="s">
        <v>236</v>
      </c>
      <c r="RDX1383" s="84">
        <f>SUM(RDX1381)</f>
        <v>1000000</v>
      </c>
      <c r="RDY1383" s="84">
        <f>SUM(RDY1381)</f>
        <v>0</v>
      </c>
      <c r="RDZ1383" s="84">
        <f>RDY1383/RDX1383</f>
        <v>0</v>
      </c>
      <c r="REA1383" s="84">
        <f>SUM(REA1381)</f>
        <v>1000000</v>
      </c>
      <c r="REB1383" s="84">
        <v>0</v>
      </c>
      <c r="REC1383" s="84">
        <v>0</v>
      </c>
      <c r="REE1383" s="84">
        <f>REB1383-REC1383</f>
        <v>0</v>
      </c>
      <c r="REF1383" s="84">
        <f t="shared" ref="REF1383:REV1385" si="621">REB1383+RDX1383</f>
        <v>1000000</v>
      </c>
      <c r="REL1383" s="84" t="s">
        <v>235</v>
      </c>
      <c r="REM1383" s="84" t="s">
        <v>236</v>
      </c>
      <c r="REN1383" s="84">
        <f>SUM(REN1381)</f>
        <v>1000000</v>
      </c>
      <c r="REO1383" s="84">
        <f>SUM(REO1381)</f>
        <v>0</v>
      </c>
      <c r="REP1383" s="84">
        <f>REO1383/REN1383</f>
        <v>0</v>
      </c>
      <c r="REQ1383" s="84">
        <f>SUM(REQ1381)</f>
        <v>1000000</v>
      </c>
      <c r="RER1383" s="84">
        <v>0</v>
      </c>
      <c r="RES1383" s="84">
        <v>0</v>
      </c>
      <c r="REU1383" s="84">
        <f>RER1383-RES1383</f>
        <v>0</v>
      </c>
      <c r="REV1383" s="84">
        <f t="shared" si="621"/>
        <v>1000000</v>
      </c>
      <c r="RFB1383" s="84" t="s">
        <v>235</v>
      </c>
      <c r="RFC1383" s="84" t="s">
        <v>236</v>
      </c>
      <c r="RFD1383" s="84">
        <f>SUM(RFD1381)</f>
        <v>1000000</v>
      </c>
      <c r="RFE1383" s="84">
        <f>SUM(RFE1381)</f>
        <v>0</v>
      </c>
      <c r="RFF1383" s="84">
        <f>RFE1383/RFD1383</f>
        <v>0</v>
      </c>
      <c r="RFG1383" s="84">
        <f>SUM(RFG1381)</f>
        <v>1000000</v>
      </c>
      <c r="RFH1383" s="84">
        <v>0</v>
      </c>
      <c r="RFI1383" s="84">
        <v>0</v>
      </c>
      <c r="RFK1383" s="84">
        <f>RFH1383-RFI1383</f>
        <v>0</v>
      </c>
      <c r="RFL1383" s="84">
        <f t="shared" ref="RFL1383:RGB1385" si="622">RFH1383+RFD1383</f>
        <v>1000000</v>
      </c>
      <c r="RFR1383" s="84" t="s">
        <v>235</v>
      </c>
      <c r="RFS1383" s="84" t="s">
        <v>236</v>
      </c>
      <c r="RFT1383" s="84">
        <f>SUM(RFT1381)</f>
        <v>1000000</v>
      </c>
      <c r="RFU1383" s="84">
        <f>SUM(RFU1381)</f>
        <v>0</v>
      </c>
      <c r="RFV1383" s="84">
        <f>RFU1383/RFT1383</f>
        <v>0</v>
      </c>
      <c r="RFW1383" s="84">
        <f>SUM(RFW1381)</f>
        <v>1000000</v>
      </c>
      <c r="RFX1383" s="84">
        <v>0</v>
      </c>
      <c r="RFY1383" s="84">
        <v>0</v>
      </c>
      <c r="RGA1383" s="84">
        <f>RFX1383-RFY1383</f>
        <v>0</v>
      </c>
      <c r="RGB1383" s="84">
        <f t="shared" si="622"/>
        <v>1000000</v>
      </c>
      <c r="RGH1383" s="84" t="s">
        <v>235</v>
      </c>
      <c r="RGI1383" s="84" t="s">
        <v>236</v>
      </c>
      <c r="RGJ1383" s="84">
        <f>SUM(RGJ1381)</f>
        <v>1000000</v>
      </c>
      <c r="RGK1383" s="84">
        <f>SUM(RGK1381)</f>
        <v>0</v>
      </c>
      <c r="RGL1383" s="84">
        <f>RGK1383/RGJ1383</f>
        <v>0</v>
      </c>
      <c r="RGM1383" s="84">
        <f>SUM(RGM1381)</f>
        <v>1000000</v>
      </c>
      <c r="RGN1383" s="84">
        <v>0</v>
      </c>
      <c r="RGO1383" s="84">
        <v>0</v>
      </c>
      <c r="RGQ1383" s="84">
        <f>RGN1383-RGO1383</f>
        <v>0</v>
      </c>
      <c r="RGR1383" s="84">
        <f t="shared" ref="RGR1383:RHH1385" si="623">RGN1383+RGJ1383</f>
        <v>1000000</v>
      </c>
      <c r="RGX1383" s="84" t="s">
        <v>235</v>
      </c>
      <c r="RGY1383" s="84" t="s">
        <v>236</v>
      </c>
      <c r="RGZ1383" s="84">
        <f>SUM(RGZ1381)</f>
        <v>1000000</v>
      </c>
      <c r="RHA1383" s="84">
        <f>SUM(RHA1381)</f>
        <v>0</v>
      </c>
      <c r="RHB1383" s="84">
        <f>RHA1383/RGZ1383</f>
        <v>0</v>
      </c>
      <c r="RHC1383" s="84">
        <f>SUM(RHC1381)</f>
        <v>1000000</v>
      </c>
      <c r="RHD1383" s="84">
        <v>0</v>
      </c>
      <c r="RHE1383" s="84">
        <v>0</v>
      </c>
      <c r="RHG1383" s="84">
        <f>RHD1383-RHE1383</f>
        <v>0</v>
      </c>
      <c r="RHH1383" s="84">
        <f t="shared" si="623"/>
        <v>1000000</v>
      </c>
      <c r="RHN1383" s="84" t="s">
        <v>235</v>
      </c>
      <c r="RHO1383" s="84" t="s">
        <v>236</v>
      </c>
      <c r="RHP1383" s="84">
        <f>SUM(RHP1381)</f>
        <v>1000000</v>
      </c>
      <c r="RHQ1383" s="84">
        <f>SUM(RHQ1381)</f>
        <v>0</v>
      </c>
      <c r="RHR1383" s="84">
        <f>RHQ1383/RHP1383</f>
        <v>0</v>
      </c>
      <c r="RHS1383" s="84">
        <f>SUM(RHS1381)</f>
        <v>1000000</v>
      </c>
      <c r="RHT1383" s="84">
        <v>0</v>
      </c>
      <c r="RHU1383" s="84">
        <v>0</v>
      </c>
      <c r="RHW1383" s="84">
        <f>RHT1383-RHU1383</f>
        <v>0</v>
      </c>
      <c r="RHX1383" s="84">
        <f t="shared" ref="RHX1383:RIN1385" si="624">RHT1383+RHP1383</f>
        <v>1000000</v>
      </c>
      <c r="RID1383" s="84" t="s">
        <v>235</v>
      </c>
      <c r="RIE1383" s="84" t="s">
        <v>236</v>
      </c>
      <c r="RIF1383" s="84">
        <f>SUM(RIF1381)</f>
        <v>1000000</v>
      </c>
      <c r="RIG1383" s="84">
        <f>SUM(RIG1381)</f>
        <v>0</v>
      </c>
      <c r="RIH1383" s="84">
        <f>RIG1383/RIF1383</f>
        <v>0</v>
      </c>
      <c r="RII1383" s="84">
        <f>SUM(RII1381)</f>
        <v>1000000</v>
      </c>
      <c r="RIJ1383" s="84">
        <v>0</v>
      </c>
      <c r="RIK1383" s="84">
        <v>0</v>
      </c>
      <c r="RIM1383" s="84">
        <f>RIJ1383-RIK1383</f>
        <v>0</v>
      </c>
      <c r="RIN1383" s="84">
        <f t="shared" si="624"/>
        <v>1000000</v>
      </c>
      <c r="RIT1383" s="84" t="s">
        <v>235</v>
      </c>
      <c r="RIU1383" s="84" t="s">
        <v>236</v>
      </c>
      <c r="RIV1383" s="84">
        <f>SUM(RIV1381)</f>
        <v>1000000</v>
      </c>
      <c r="RIW1383" s="84">
        <f>SUM(RIW1381)</f>
        <v>0</v>
      </c>
      <c r="RIX1383" s="84">
        <f>RIW1383/RIV1383</f>
        <v>0</v>
      </c>
      <c r="RIY1383" s="84">
        <f>SUM(RIY1381)</f>
        <v>1000000</v>
      </c>
      <c r="RIZ1383" s="84">
        <v>0</v>
      </c>
      <c r="RJA1383" s="84">
        <v>0</v>
      </c>
      <c r="RJC1383" s="84">
        <f>RIZ1383-RJA1383</f>
        <v>0</v>
      </c>
      <c r="RJD1383" s="84">
        <f t="shared" ref="RJD1383:RJT1385" si="625">RIZ1383+RIV1383</f>
        <v>1000000</v>
      </c>
      <c r="RJJ1383" s="84" t="s">
        <v>235</v>
      </c>
      <c r="RJK1383" s="84" t="s">
        <v>236</v>
      </c>
      <c r="RJL1383" s="84">
        <f>SUM(RJL1381)</f>
        <v>1000000</v>
      </c>
      <c r="RJM1383" s="84">
        <f>SUM(RJM1381)</f>
        <v>0</v>
      </c>
      <c r="RJN1383" s="84">
        <f>RJM1383/RJL1383</f>
        <v>0</v>
      </c>
      <c r="RJO1383" s="84">
        <f>SUM(RJO1381)</f>
        <v>1000000</v>
      </c>
      <c r="RJP1383" s="84">
        <v>0</v>
      </c>
      <c r="RJQ1383" s="84">
        <v>0</v>
      </c>
      <c r="RJS1383" s="84">
        <f>RJP1383-RJQ1383</f>
        <v>0</v>
      </c>
      <c r="RJT1383" s="84">
        <f t="shared" si="625"/>
        <v>1000000</v>
      </c>
      <c r="RJZ1383" s="84" t="s">
        <v>235</v>
      </c>
      <c r="RKA1383" s="84" t="s">
        <v>236</v>
      </c>
      <c r="RKB1383" s="84">
        <f>SUM(RKB1381)</f>
        <v>1000000</v>
      </c>
      <c r="RKC1383" s="84">
        <f>SUM(RKC1381)</f>
        <v>0</v>
      </c>
      <c r="RKD1383" s="84">
        <f>RKC1383/RKB1383</f>
        <v>0</v>
      </c>
      <c r="RKE1383" s="84">
        <f>SUM(RKE1381)</f>
        <v>1000000</v>
      </c>
      <c r="RKF1383" s="84">
        <v>0</v>
      </c>
      <c r="RKG1383" s="84">
        <v>0</v>
      </c>
      <c r="RKI1383" s="84">
        <f>RKF1383-RKG1383</f>
        <v>0</v>
      </c>
      <c r="RKJ1383" s="84">
        <f t="shared" ref="RKJ1383:RKZ1385" si="626">RKF1383+RKB1383</f>
        <v>1000000</v>
      </c>
      <c r="RKP1383" s="84" t="s">
        <v>235</v>
      </c>
      <c r="RKQ1383" s="84" t="s">
        <v>236</v>
      </c>
      <c r="RKR1383" s="84">
        <f>SUM(RKR1381)</f>
        <v>1000000</v>
      </c>
      <c r="RKS1383" s="84">
        <f>SUM(RKS1381)</f>
        <v>0</v>
      </c>
      <c r="RKT1383" s="84">
        <f>RKS1383/RKR1383</f>
        <v>0</v>
      </c>
      <c r="RKU1383" s="84">
        <f>SUM(RKU1381)</f>
        <v>1000000</v>
      </c>
      <c r="RKV1383" s="84">
        <v>0</v>
      </c>
      <c r="RKW1383" s="84">
        <v>0</v>
      </c>
      <c r="RKY1383" s="84">
        <f>RKV1383-RKW1383</f>
        <v>0</v>
      </c>
      <c r="RKZ1383" s="84">
        <f t="shared" si="626"/>
        <v>1000000</v>
      </c>
      <c r="RLF1383" s="84" t="s">
        <v>235</v>
      </c>
      <c r="RLG1383" s="84" t="s">
        <v>236</v>
      </c>
      <c r="RLH1383" s="84">
        <f>SUM(RLH1381)</f>
        <v>1000000</v>
      </c>
      <c r="RLI1383" s="84">
        <f>SUM(RLI1381)</f>
        <v>0</v>
      </c>
      <c r="RLJ1383" s="84">
        <f>RLI1383/RLH1383</f>
        <v>0</v>
      </c>
      <c r="RLK1383" s="84">
        <f>SUM(RLK1381)</f>
        <v>1000000</v>
      </c>
      <c r="RLL1383" s="84">
        <v>0</v>
      </c>
      <c r="RLM1383" s="84">
        <v>0</v>
      </c>
      <c r="RLO1383" s="84">
        <f>RLL1383-RLM1383</f>
        <v>0</v>
      </c>
      <c r="RLP1383" s="84">
        <f t="shared" ref="RLP1383:RMF1385" si="627">RLL1383+RLH1383</f>
        <v>1000000</v>
      </c>
      <c r="RLV1383" s="84" t="s">
        <v>235</v>
      </c>
      <c r="RLW1383" s="84" t="s">
        <v>236</v>
      </c>
      <c r="RLX1383" s="84">
        <f>SUM(RLX1381)</f>
        <v>1000000</v>
      </c>
      <c r="RLY1383" s="84">
        <f>SUM(RLY1381)</f>
        <v>0</v>
      </c>
      <c r="RLZ1383" s="84">
        <f>RLY1383/RLX1383</f>
        <v>0</v>
      </c>
      <c r="RMA1383" s="84">
        <f>SUM(RMA1381)</f>
        <v>1000000</v>
      </c>
      <c r="RMB1383" s="84">
        <v>0</v>
      </c>
      <c r="RMC1383" s="84">
        <v>0</v>
      </c>
      <c r="RME1383" s="84">
        <f>RMB1383-RMC1383</f>
        <v>0</v>
      </c>
      <c r="RMF1383" s="84">
        <f t="shared" si="627"/>
        <v>1000000</v>
      </c>
      <c r="RML1383" s="84" t="s">
        <v>235</v>
      </c>
      <c r="RMM1383" s="84" t="s">
        <v>236</v>
      </c>
      <c r="RMN1383" s="84">
        <f>SUM(RMN1381)</f>
        <v>1000000</v>
      </c>
      <c r="RMO1383" s="84">
        <f>SUM(RMO1381)</f>
        <v>0</v>
      </c>
      <c r="RMP1383" s="84">
        <f>RMO1383/RMN1383</f>
        <v>0</v>
      </c>
      <c r="RMQ1383" s="84">
        <f>SUM(RMQ1381)</f>
        <v>1000000</v>
      </c>
      <c r="RMR1383" s="84">
        <v>0</v>
      </c>
      <c r="RMS1383" s="84">
        <v>0</v>
      </c>
      <c r="RMU1383" s="84">
        <f>RMR1383-RMS1383</f>
        <v>0</v>
      </c>
      <c r="RMV1383" s="84">
        <f t="shared" ref="RMV1383:RNL1385" si="628">RMR1383+RMN1383</f>
        <v>1000000</v>
      </c>
      <c r="RNB1383" s="84" t="s">
        <v>235</v>
      </c>
      <c r="RNC1383" s="84" t="s">
        <v>236</v>
      </c>
      <c r="RND1383" s="84">
        <f>SUM(RND1381)</f>
        <v>1000000</v>
      </c>
      <c r="RNE1383" s="84">
        <f>SUM(RNE1381)</f>
        <v>0</v>
      </c>
      <c r="RNF1383" s="84">
        <f>RNE1383/RND1383</f>
        <v>0</v>
      </c>
      <c r="RNG1383" s="84">
        <f>SUM(RNG1381)</f>
        <v>1000000</v>
      </c>
      <c r="RNH1383" s="84">
        <v>0</v>
      </c>
      <c r="RNI1383" s="84">
        <v>0</v>
      </c>
      <c r="RNK1383" s="84">
        <f>RNH1383-RNI1383</f>
        <v>0</v>
      </c>
      <c r="RNL1383" s="84">
        <f t="shared" si="628"/>
        <v>1000000</v>
      </c>
      <c r="RNR1383" s="84" t="s">
        <v>235</v>
      </c>
      <c r="RNS1383" s="84" t="s">
        <v>236</v>
      </c>
      <c r="RNT1383" s="84">
        <f>SUM(RNT1381)</f>
        <v>1000000</v>
      </c>
      <c r="RNU1383" s="84">
        <f>SUM(RNU1381)</f>
        <v>0</v>
      </c>
      <c r="RNV1383" s="84">
        <f>RNU1383/RNT1383</f>
        <v>0</v>
      </c>
      <c r="RNW1383" s="84">
        <f>SUM(RNW1381)</f>
        <v>1000000</v>
      </c>
      <c r="RNX1383" s="84">
        <v>0</v>
      </c>
      <c r="RNY1383" s="84">
        <v>0</v>
      </c>
      <c r="ROA1383" s="84">
        <f>RNX1383-RNY1383</f>
        <v>0</v>
      </c>
      <c r="ROB1383" s="84">
        <f t="shared" ref="ROB1383:ROR1385" si="629">RNX1383+RNT1383</f>
        <v>1000000</v>
      </c>
      <c r="ROH1383" s="84" t="s">
        <v>235</v>
      </c>
      <c r="ROI1383" s="84" t="s">
        <v>236</v>
      </c>
      <c r="ROJ1383" s="84">
        <f>SUM(ROJ1381)</f>
        <v>1000000</v>
      </c>
      <c r="ROK1383" s="84">
        <f>SUM(ROK1381)</f>
        <v>0</v>
      </c>
      <c r="ROL1383" s="84">
        <f>ROK1383/ROJ1383</f>
        <v>0</v>
      </c>
      <c r="ROM1383" s="84">
        <f>SUM(ROM1381)</f>
        <v>1000000</v>
      </c>
      <c r="RON1383" s="84">
        <v>0</v>
      </c>
      <c r="ROO1383" s="84">
        <v>0</v>
      </c>
      <c r="ROQ1383" s="84">
        <f>RON1383-ROO1383</f>
        <v>0</v>
      </c>
      <c r="ROR1383" s="84">
        <f t="shared" si="629"/>
        <v>1000000</v>
      </c>
      <c r="ROX1383" s="84" t="s">
        <v>235</v>
      </c>
      <c r="ROY1383" s="84" t="s">
        <v>236</v>
      </c>
      <c r="ROZ1383" s="84">
        <f>SUM(ROZ1381)</f>
        <v>1000000</v>
      </c>
      <c r="RPA1383" s="84">
        <f>SUM(RPA1381)</f>
        <v>0</v>
      </c>
      <c r="RPB1383" s="84">
        <f>RPA1383/ROZ1383</f>
        <v>0</v>
      </c>
      <c r="RPC1383" s="84">
        <f>SUM(RPC1381)</f>
        <v>1000000</v>
      </c>
      <c r="RPD1383" s="84">
        <v>0</v>
      </c>
      <c r="RPE1383" s="84">
        <v>0</v>
      </c>
      <c r="RPG1383" s="84">
        <f>RPD1383-RPE1383</f>
        <v>0</v>
      </c>
      <c r="RPH1383" s="84">
        <f t="shared" ref="RPH1383:RPX1385" si="630">RPD1383+ROZ1383</f>
        <v>1000000</v>
      </c>
      <c r="RPN1383" s="84" t="s">
        <v>235</v>
      </c>
      <c r="RPO1383" s="84" t="s">
        <v>236</v>
      </c>
      <c r="RPP1383" s="84">
        <f>SUM(RPP1381)</f>
        <v>1000000</v>
      </c>
      <c r="RPQ1383" s="84">
        <f>SUM(RPQ1381)</f>
        <v>0</v>
      </c>
      <c r="RPR1383" s="84">
        <f>RPQ1383/RPP1383</f>
        <v>0</v>
      </c>
      <c r="RPS1383" s="84">
        <f>SUM(RPS1381)</f>
        <v>1000000</v>
      </c>
      <c r="RPT1383" s="84">
        <v>0</v>
      </c>
      <c r="RPU1383" s="84">
        <v>0</v>
      </c>
      <c r="RPW1383" s="84">
        <f>RPT1383-RPU1383</f>
        <v>0</v>
      </c>
      <c r="RPX1383" s="84">
        <f t="shared" si="630"/>
        <v>1000000</v>
      </c>
      <c r="RQD1383" s="84" t="s">
        <v>235</v>
      </c>
      <c r="RQE1383" s="84" t="s">
        <v>236</v>
      </c>
      <c r="RQF1383" s="84">
        <f>SUM(RQF1381)</f>
        <v>1000000</v>
      </c>
      <c r="RQG1383" s="84">
        <f>SUM(RQG1381)</f>
        <v>0</v>
      </c>
      <c r="RQH1383" s="84">
        <f>RQG1383/RQF1383</f>
        <v>0</v>
      </c>
      <c r="RQI1383" s="84">
        <f>SUM(RQI1381)</f>
        <v>1000000</v>
      </c>
      <c r="RQJ1383" s="84">
        <v>0</v>
      </c>
      <c r="RQK1383" s="84">
        <v>0</v>
      </c>
      <c r="RQM1383" s="84">
        <f>RQJ1383-RQK1383</f>
        <v>0</v>
      </c>
      <c r="RQN1383" s="84">
        <f t="shared" ref="RQN1383:RRD1385" si="631">RQJ1383+RQF1383</f>
        <v>1000000</v>
      </c>
      <c r="RQT1383" s="84" t="s">
        <v>235</v>
      </c>
      <c r="RQU1383" s="84" t="s">
        <v>236</v>
      </c>
      <c r="RQV1383" s="84">
        <f>SUM(RQV1381)</f>
        <v>1000000</v>
      </c>
      <c r="RQW1383" s="84">
        <f>SUM(RQW1381)</f>
        <v>0</v>
      </c>
      <c r="RQX1383" s="84">
        <f>RQW1383/RQV1383</f>
        <v>0</v>
      </c>
      <c r="RQY1383" s="84">
        <f>SUM(RQY1381)</f>
        <v>1000000</v>
      </c>
      <c r="RQZ1383" s="84">
        <v>0</v>
      </c>
      <c r="RRA1383" s="84">
        <v>0</v>
      </c>
      <c r="RRC1383" s="84">
        <f>RQZ1383-RRA1383</f>
        <v>0</v>
      </c>
      <c r="RRD1383" s="84">
        <f t="shared" si="631"/>
        <v>1000000</v>
      </c>
      <c r="RRJ1383" s="84" t="s">
        <v>235</v>
      </c>
      <c r="RRK1383" s="84" t="s">
        <v>236</v>
      </c>
      <c r="RRL1383" s="84">
        <f>SUM(RRL1381)</f>
        <v>1000000</v>
      </c>
      <c r="RRM1383" s="84">
        <f>SUM(RRM1381)</f>
        <v>0</v>
      </c>
      <c r="RRN1383" s="84">
        <f>RRM1383/RRL1383</f>
        <v>0</v>
      </c>
      <c r="RRO1383" s="84">
        <f>SUM(RRO1381)</f>
        <v>1000000</v>
      </c>
      <c r="RRP1383" s="84">
        <v>0</v>
      </c>
      <c r="RRQ1383" s="84">
        <v>0</v>
      </c>
      <c r="RRS1383" s="84">
        <f>RRP1383-RRQ1383</f>
        <v>0</v>
      </c>
      <c r="RRT1383" s="84">
        <f t="shared" ref="RRT1383:RSJ1385" si="632">RRP1383+RRL1383</f>
        <v>1000000</v>
      </c>
      <c r="RRZ1383" s="84" t="s">
        <v>235</v>
      </c>
      <c r="RSA1383" s="84" t="s">
        <v>236</v>
      </c>
      <c r="RSB1383" s="84">
        <f>SUM(RSB1381)</f>
        <v>1000000</v>
      </c>
      <c r="RSC1383" s="84">
        <f>SUM(RSC1381)</f>
        <v>0</v>
      </c>
      <c r="RSD1383" s="84">
        <f>RSC1383/RSB1383</f>
        <v>0</v>
      </c>
      <c r="RSE1383" s="84">
        <f>SUM(RSE1381)</f>
        <v>1000000</v>
      </c>
      <c r="RSF1383" s="84">
        <v>0</v>
      </c>
      <c r="RSG1383" s="84">
        <v>0</v>
      </c>
      <c r="RSI1383" s="84">
        <f>RSF1383-RSG1383</f>
        <v>0</v>
      </c>
      <c r="RSJ1383" s="84">
        <f t="shared" si="632"/>
        <v>1000000</v>
      </c>
      <c r="RSP1383" s="84" t="s">
        <v>235</v>
      </c>
      <c r="RSQ1383" s="84" t="s">
        <v>236</v>
      </c>
      <c r="RSR1383" s="84">
        <f>SUM(RSR1381)</f>
        <v>1000000</v>
      </c>
      <c r="RSS1383" s="84">
        <f>SUM(RSS1381)</f>
        <v>0</v>
      </c>
      <c r="RST1383" s="84">
        <f>RSS1383/RSR1383</f>
        <v>0</v>
      </c>
      <c r="RSU1383" s="84">
        <f>SUM(RSU1381)</f>
        <v>1000000</v>
      </c>
      <c r="RSV1383" s="84">
        <v>0</v>
      </c>
      <c r="RSW1383" s="84">
        <v>0</v>
      </c>
      <c r="RSY1383" s="84">
        <f>RSV1383-RSW1383</f>
        <v>0</v>
      </c>
      <c r="RSZ1383" s="84">
        <f t="shared" ref="RSZ1383:RTP1385" si="633">RSV1383+RSR1383</f>
        <v>1000000</v>
      </c>
      <c r="RTF1383" s="84" t="s">
        <v>235</v>
      </c>
      <c r="RTG1383" s="84" t="s">
        <v>236</v>
      </c>
      <c r="RTH1383" s="84">
        <f>SUM(RTH1381)</f>
        <v>1000000</v>
      </c>
      <c r="RTI1383" s="84">
        <f>SUM(RTI1381)</f>
        <v>0</v>
      </c>
      <c r="RTJ1383" s="84">
        <f>RTI1383/RTH1383</f>
        <v>0</v>
      </c>
      <c r="RTK1383" s="84">
        <f>SUM(RTK1381)</f>
        <v>1000000</v>
      </c>
      <c r="RTL1383" s="84">
        <v>0</v>
      </c>
      <c r="RTM1383" s="84">
        <v>0</v>
      </c>
      <c r="RTO1383" s="84">
        <f>RTL1383-RTM1383</f>
        <v>0</v>
      </c>
      <c r="RTP1383" s="84">
        <f t="shared" si="633"/>
        <v>1000000</v>
      </c>
      <c r="RTV1383" s="84" t="s">
        <v>235</v>
      </c>
      <c r="RTW1383" s="84" t="s">
        <v>236</v>
      </c>
      <c r="RTX1383" s="84">
        <f>SUM(RTX1381)</f>
        <v>1000000</v>
      </c>
      <c r="RTY1383" s="84">
        <f>SUM(RTY1381)</f>
        <v>0</v>
      </c>
      <c r="RTZ1383" s="84">
        <f>RTY1383/RTX1383</f>
        <v>0</v>
      </c>
      <c r="RUA1383" s="84">
        <f>SUM(RUA1381)</f>
        <v>1000000</v>
      </c>
      <c r="RUB1383" s="84">
        <v>0</v>
      </c>
      <c r="RUC1383" s="84">
        <v>0</v>
      </c>
      <c r="RUE1383" s="84">
        <f>RUB1383-RUC1383</f>
        <v>0</v>
      </c>
      <c r="RUF1383" s="84">
        <f t="shared" ref="RUF1383:RUV1385" si="634">RUB1383+RTX1383</f>
        <v>1000000</v>
      </c>
      <c r="RUL1383" s="84" t="s">
        <v>235</v>
      </c>
      <c r="RUM1383" s="84" t="s">
        <v>236</v>
      </c>
      <c r="RUN1383" s="84">
        <f>SUM(RUN1381)</f>
        <v>1000000</v>
      </c>
      <c r="RUO1383" s="84">
        <f>SUM(RUO1381)</f>
        <v>0</v>
      </c>
      <c r="RUP1383" s="84">
        <f>RUO1383/RUN1383</f>
        <v>0</v>
      </c>
      <c r="RUQ1383" s="84">
        <f>SUM(RUQ1381)</f>
        <v>1000000</v>
      </c>
      <c r="RUR1383" s="84">
        <v>0</v>
      </c>
      <c r="RUS1383" s="84">
        <v>0</v>
      </c>
      <c r="RUU1383" s="84">
        <f>RUR1383-RUS1383</f>
        <v>0</v>
      </c>
      <c r="RUV1383" s="84">
        <f t="shared" si="634"/>
        <v>1000000</v>
      </c>
      <c r="RVB1383" s="84" t="s">
        <v>235</v>
      </c>
      <c r="RVC1383" s="84" t="s">
        <v>236</v>
      </c>
      <c r="RVD1383" s="84">
        <f>SUM(RVD1381)</f>
        <v>1000000</v>
      </c>
      <c r="RVE1383" s="84">
        <f>SUM(RVE1381)</f>
        <v>0</v>
      </c>
      <c r="RVF1383" s="84">
        <f>RVE1383/RVD1383</f>
        <v>0</v>
      </c>
      <c r="RVG1383" s="84">
        <f>SUM(RVG1381)</f>
        <v>1000000</v>
      </c>
      <c r="RVH1383" s="84">
        <v>0</v>
      </c>
      <c r="RVI1383" s="84">
        <v>0</v>
      </c>
      <c r="RVK1383" s="84">
        <f>RVH1383-RVI1383</f>
        <v>0</v>
      </c>
      <c r="RVL1383" s="84">
        <f t="shared" ref="RVL1383:RWB1385" si="635">RVH1383+RVD1383</f>
        <v>1000000</v>
      </c>
      <c r="RVR1383" s="84" t="s">
        <v>235</v>
      </c>
      <c r="RVS1383" s="84" t="s">
        <v>236</v>
      </c>
      <c r="RVT1383" s="84">
        <f>SUM(RVT1381)</f>
        <v>1000000</v>
      </c>
      <c r="RVU1383" s="84">
        <f>SUM(RVU1381)</f>
        <v>0</v>
      </c>
      <c r="RVV1383" s="84">
        <f>RVU1383/RVT1383</f>
        <v>0</v>
      </c>
      <c r="RVW1383" s="84">
        <f>SUM(RVW1381)</f>
        <v>1000000</v>
      </c>
      <c r="RVX1383" s="84">
        <v>0</v>
      </c>
      <c r="RVY1383" s="84">
        <v>0</v>
      </c>
      <c r="RWA1383" s="84">
        <f>RVX1383-RVY1383</f>
        <v>0</v>
      </c>
      <c r="RWB1383" s="84">
        <f t="shared" si="635"/>
        <v>1000000</v>
      </c>
      <c r="RWH1383" s="84" t="s">
        <v>235</v>
      </c>
      <c r="RWI1383" s="84" t="s">
        <v>236</v>
      </c>
      <c r="RWJ1383" s="84">
        <f>SUM(RWJ1381)</f>
        <v>1000000</v>
      </c>
      <c r="RWK1383" s="84">
        <f>SUM(RWK1381)</f>
        <v>0</v>
      </c>
      <c r="RWL1383" s="84">
        <f>RWK1383/RWJ1383</f>
        <v>0</v>
      </c>
      <c r="RWM1383" s="84">
        <f>SUM(RWM1381)</f>
        <v>1000000</v>
      </c>
      <c r="RWN1383" s="84">
        <v>0</v>
      </c>
      <c r="RWO1383" s="84">
        <v>0</v>
      </c>
      <c r="RWQ1383" s="84">
        <f>RWN1383-RWO1383</f>
        <v>0</v>
      </c>
      <c r="RWR1383" s="84">
        <f t="shared" ref="RWR1383:RXH1385" si="636">RWN1383+RWJ1383</f>
        <v>1000000</v>
      </c>
      <c r="RWX1383" s="84" t="s">
        <v>235</v>
      </c>
      <c r="RWY1383" s="84" t="s">
        <v>236</v>
      </c>
      <c r="RWZ1383" s="84">
        <f>SUM(RWZ1381)</f>
        <v>1000000</v>
      </c>
      <c r="RXA1383" s="84">
        <f>SUM(RXA1381)</f>
        <v>0</v>
      </c>
      <c r="RXB1383" s="84">
        <f>RXA1383/RWZ1383</f>
        <v>0</v>
      </c>
      <c r="RXC1383" s="84">
        <f>SUM(RXC1381)</f>
        <v>1000000</v>
      </c>
      <c r="RXD1383" s="84">
        <v>0</v>
      </c>
      <c r="RXE1383" s="84">
        <v>0</v>
      </c>
      <c r="RXG1383" s="84">
        <f>RXD1383-RXE1383</f>
        <v>0</v>
      </c>
      <c r="RXH1383" s="84">
        <f t="shared" si="636"/>
        <v>1000000</v>
      </c>
      <c r="RXN1383" s="84" t="s">
        <v>235</v>
      </c>
      <c r="RXO1383" s="84" t="s">
        <v>236</v>
      </c>
      <c r="RXP1383" s="84">
        <f>SUM(RXP1381)</f>
        <v>1000000</v>
      </c>
      <c r="RXQ1383" s="84">
        <f>SUM(RXQ1381)</f>
        <v>0</v>
      </c>
      <c r="RXR1383" s="84">
        <f>RXQ1383/RXP1383</f>
        <v>0</v>
      </c>
      <c r="RXS1383" s="84">
        <f>SUM(RXS1381)</f>
        <v>1000000</v>
      </c>
      <c r="RXT1383" s="84">
        <v>0</v>
      </c>
      <c r="RXU1383" s="84">
        <v>0</v>
      </c>
      <c r="RXW1383" s="84">
        <f>RXT1383-RXU1383</f>
        <v>0</v>
      </c>
      <c r="RXX1383" s="84">
        <f t="shared" ref="RXX1383:RYN1385" si="637">RXT1383+RXP1383</f>
        <v>1000000</v>
      </c>
      <c r="RYD1383" s="84" t="s">
        <v>235</v>
      </c>
      <c r="RYE1383" s="84" t="s">
        <v>236</v>
      </c>
      <c r="RYF1383" s="84">
        <f>SUM(RYF1381)</f>
        <v>1000000</v>
      </c>
      <c r="RYG1383" s="84">
        <f>SUM(RYG1381)</f>
        <v>0</v>
      </c>
      <c r="RYH1383" s="84">
        <f>RYG1383/RYF1383</f>
        <v>0</v>
      </c>
      <c r="RYI1383" s="84">
        <f>SUM(RYI1381)</f>
        <v>1000000</v>
      </c>
      <c r="RYJ1383" s="84">
        <v>0</v>
      </c>
      <c r="RYK1383" s="84">
        <v>0</v>
      </c>
      <c r="RYM1383" s="84">
        <f>RYJ1383-RYK1383</f>
        <v>0</v>
      </c>
      <c r="RYN1383" s="84">
        <f t="shared" si="637"/>
        <v>1000000</v>
      </c>
      <c r="RYT1383" s="84" t="s">
        <v>235</v>
      </c>
      <c r="RYU1383" s="84" t="s">
        <v>236</v>
      </c>
      <c r="RYV1383" s="84">
        <f>SUM(RYV1381)</f>
        <v>1000000</v>
      </c>
      <c r="RYW1383" s="84">
        <f>SUM(RYW1381)</f>
        <v>0</v>
      </c>
      <c r="RYX1383" s="84">
        <f>RYW1383/RYV1383</f>
        <v>0</v>
      </c>
      <c r="RYY1383" s="84">
        <f>SUM(RYY1381)</f>
        <v>1000000</v>
      </c>
      <c r="RYZ1383" s="84">
        <v>0</v>
      </c>
      <c r="RZA1383" s="84">
        <v>0</v>
      </c>
      <c r="RZC1383" s="84">
        <f>RYZ1383-RZA1383</f>
        <v>0</v>
      </c>
      <c r="RZD1383" s="84">
        <f t="shared" ref="RZD1383:RZT1385" si="638">RYZ1383+RYV1383</f>
        <v>1000000</v>
      </c>
      <c r="RZJ1383" s="84" t="s">
        <v>235</v>
      </c>
      <c r="RZK1383" s="84" t="s">
        <v>236</v>
      </c>
      <c r="RZL1383" s="84">
        <f>SUM(RZL1381)</f>
        <v>1000000</v>
      </c>
      <c r="RZM1383" s="84">
        <f>SUM(RZM1381)</f>
        <v>0</v>
      </c>
      <c r="RZN1383" s="84">
        <f>RZM1383/RZL1383</f>
        <v>0</v>
      </c>
      <c r="RZO1383" s="84">
        <f>SUM(RZO1381)</f>
        <v>1000000</v>
      </c>
      <c r="RZP1383" s="84">
        <v>0</v>
      </c>
      <c r="RZQ1383" s="84">
        <v>0</v>
      </c>
      <c r="RZS1383" s="84">
        <f>RZP1383-RZQ1383</f>
        <v>0</v>
      </c>
      <c r="RZT1383" s="84">
        <f t="shared" si="638"/>
        <v>1000000</v>
      </c>
      <c r="RZZ1383" s="84" t="s">
        <v>235</v>
      </c>
      <c r="SAA1383" s="84" t="s">
        <v>236</v>
      </c>
      <c r="SAB1383" s="84">
        <f>SUM(SAB1381)</f>
        <v>1000000</v>
      </c>
      <c r="SAC1383" s="84">
        <f>SUM(SAC1381)</f>
        <v>0</v>
      </c>
      <c r="SAD1383" s="84">
        <f>SAC1383/SAB1383</f>
        <v>0</v>
      </c>
      <c r="SAE1383" s="84">
        <f>SUM(SAE1381)</f>
        <v>1000000</v>
      </c>
      <c r="SAF1383" s="84">
        <v>0</v>
      </c>
      <c r="SAG1383" s="84">
        <v>0</v>
      </c>
      <c r="SAI1383" s="84">
        <f>SAF1383-SAG1383</f>
        <v>0</v>
      </c>
      <c r="SAJ1383" s="84">
        <f t="shared" ref="SAJ1383:SAZ1385" si="639">SAF1383+SAB1383</f>
        <v>1000000</v>
      </c>
      <c r="SAP1383" s="84" t="s">
        <v>235</v>
      </c>
      <c r="SAQ1383" s="84" t="s">
        <v>236</v>
      </c>
      <c r="SAR1383" s="84">
        <f>SUM(SAR1381)</f>
        <v>1000000</v>
      </c>
      <c r="SAS1383" s="84">
        <f>SUM(SAS1381)</f>
        <v>0</v>
      </c>
      <c r="SAT1383" s="84">
        <f>SAS1383/SAR1383</f>
        <v>0</v>
      </c>
      <c r="SAU1383" s="84">
        <f>SUM(SAU1381)</f>
        <v>1000000</v>
      </c>
      <c r="SAV1383" s="84">
        <v>0</v>
      </c>
      <c r="SAW1383" s="84">
        <v>0</v>
      </c>
      <c r="SAY1383" s="84">
        <f>SAV1383-SAW1383</f>
        <v>0</v>
      </c>
      <c r="SAZ1383" s="84">
        <f t="shared" si="639"/>
        <v>1000000</v>
      </c>
      <c r="SBF1383" s="84" t="s">
        <v>235</v>
      </c>
      <c r="SBG1383" s="84" t="s">
        <v>236</v>
      </c>
      <c r="SBH1383" s="84">
        <f>SUM(SBH1381)</f>
        <v>1000000</v>
      </c>
      <c r="SBI1383" s="84">
        <f>SUM(SBI1381)</f>
        <v>0</v>
      </c>
      <c r="SBJ1383" s="84">
        <f>SBI1383/SBH1383</f>
        <v>0</v>
      </c>
      <c r="SBK1383" s="84">
        <f>SUM(SBK1381)</f>
        <v>1000000</v>
      </c>
      <c r="SBL1383" s="84">
        <v>0</v>
      </c>
      <c r="SBM1383" s="84">
        <v>0</v>
      </c>
      <c r="SBO1383" s="84">
        <f>SBL1383-SBM1383</f>
        <v>0</v>
      </c>
      <c r="SBP1383" s="84">
        <f t="shared" ref="SBP1383:SCF1385" si="640">SBL1383+SBH1383</f>
        <v>1000000</v>
      </c>
      <c r="SBV1383" s="84" t="s">
        <v>235</v>
      </c>
      <c r="SBW1383" s="84" t="s">
        <v>236</v>
      </c>
      <c r="SBX1383" s="84">
        <f>SUM(SBX1381)</f>
        <v>1000000</v>
      </c>
      <c r="SBY1383" s="84">
        <f>SUM(SBY1381)</f>
        <v>0</v>
      </c>
      <c r="SBZ1383" s="84">
        <f>SBY1383/SBX1383</f>
        <v>0</v>
      </c>
      <c r="SCA1383" s="84">
        <f>SUM(SCA1381)</f>
        <v>1000000</v>
      </c>
      <c r="SCB1383" s="84">
        <v>0</v>
      </c>
      <c r="SCC1383" s="84">
        <v>0</v>
      </c>
      <c r="SCE1383" s="84">
        <f>SCB1383-SCC1383</f>
        <v>0</v>
      </c>
      <c r="SCF1383" s="84">
        <f t="shared" si="640"/>
        <v>1000000</v>
      </c>
      <c r="SCL1383" s="84" t="s">
        <v>235</v>
      </c>
      <c r="SCM1383" s="84" t="s">
        <v>236</v>
      </c>
      <c r="SCN1383" s="84">
        <f>SUM(SCN1381)</f>
        <v>1000000</v>
      </c>
      <c r="SCO1383" s="84">
        <f>SUM(SCO1381)</f>
        <v>0</v>
      </c>
      <c r="SCP1383" s="84">
        <f>SCO1383/SCN1383</f>
        <v>0</v>
      </c>
      <c r="SCQ1383" s="84">
        <f>SUM(SCQ1381)</f>
        <v>1000000</v>
      </c>
      <c r="SCR1383" s="84">
        <v>0</v>
      </c>
      <c r="SCS1383" s="84">
        <v>0</v>
      </c>
      <c r="SCU1383" s="84">
        <f>SCR1383-SCS1383</f>
        <v>0</v>
      </c>
      <c r="SCV1383" s="84">
        <f t="shared" ref="SCV1383:SDL1385" si="641">SCR1383+SCN1383</f>
        <v>1000000</v>
      </c>
      <c r="SDB1383" s="84" t="s">
        <v>235</v>
      </c>
      <c r="SDC1383" s="84" t="s">
        <v>236</v>
      </c>
      <c r="SDD1383" s="84">
        <f>SUM(SDD1381)</f>
        <v>1000000</v>
      </c>
      <c r="SDE1383" s="84">
        <f>SUM(SDE1381)</f>
        <v>0</v>
      </c>
      <c r="SDF1383" s="84">
        <f>SDE1383/SDD1383</f>
        <v>0</v>
      </c>
      <c r="SDG1383" s="84">
        <f>SUM(SDG1381)</f>
        <v>1000000</v>
      </c>
      <c r="SDH1383" s="84">
        <v>0</v>
      </c>
      <c r="SDI1383" s="84">
        <v>0</v>
      </c>
      <c r="SDK1383" s="84">
        <f>SDH1383-SDI1383</f>
        <v>0</v>
      </c>
      <c r="SDL1383" s="84">
        <f t="shared" si="641"/>
        <v>1000000</v>
      </c>
      <c r="SDR1383" s="84" t="s">
        <v>235</v>
      </c>
      <c r="SDS1383" s="84" t="s">
        <v>236</v>
      </c>
      <c r="SDT1383" s="84">
        <f>SUM(SDT1381)</f>
        <v>1000000</v>
      </c>
      <c r="SDU1383" s="84">
        <f>SUM(SDU1381)</f>
        <v>0</v>
      </c>
      <c r="SDV1383" s="84">
        <f>SDU1383/SDT1383</f>
        <v>0</v>
      </c>
      <c r="SDW1383" s="84">
        <f>SUM(SDW1381)</f>
        <v>1000000</v>
      </c>
      <c r="SDX1383" s="84">
        <v>0</v>
      </c>
      <c r="SDY1383" s="84">
        <v>0</v>
      </c>
      <c r="SEA1383" s="84">
        <f>SDX1383-SDY1383</f>
        <v>0</v>
      </c>
      <c r="SEB1383" s="84">
        <f t="shared" ref="SEB1383:SER1385" si="642">SDX1383+SDT1383</f>
        <v>1000000</v>
      </c>
      <c r="SEH1383" s="84" t="s">
        <v>235</v>
      </c>
      <c r="SEI1383" s="84" t="s">
        <v>236</v>
      </c>
      <c r="SEJ1383" s="84">
        <f>SUM(SEJ1381)</f>
        <v>1000000</v>
      </c>
      <c r="SEK1383" s="84">
        <f>SUM(SEK1381)</f>
        <v>0</v>
      </c>
      <c r="SEL1383" s="84">
        <f>SEK1383/SEJ1383</f>
        <v>0</v>
      </c>
      <c r="SEM1383" s="84">
        <f>SUM(SEM1381)</f>
        <v>1000000</v>
      </c>
      <c r="SEN1383" s="84">
        <v>0</v>
      </c>
      <c r="SEO1383" s="84">
        <v>0</v>
      </c>
      <c r="SEQ1383" s="84">
        <f>SEN1383-SEO1383</f>
        <v>0</v>
      </c>
      <c r="SER1383" s="84">
        <f t="shared" si="642"/>
        <v>1000000</v>
      </c>
      <c r="SEX1383" s="84" t="s">
        <v>235</v>
      </c>
      <c r="SEY1383" s="84" t="s">
        <v>236</v>
      </c>
      <c r="SEZ1383" s="84">
        <f>SUM(SEZ1381)</f>
        <v>1000000</v>
      </c>
      <c r="SFA1383" s="84">
        <f>SUM(SFA1381)</f>
        <v>0</v>
      </c>
      <c r="SFB1383" s="84">
        <f>SFA1383/SEZ1383</f>
        <v>0</v>
      </c>
      <c r="SFC1383" s="84">
        <f>SUM(SFC1381)</f>
        <v>1000000</v>
      </c>
      <c r="SFD1383" s="84">
        <v>0</v>
      </c>
      <c r="SFE1383" s="84">
        <v>0</v>
      </c>
      <c r="SFG1383" s="84">
        <f>SFD1383-SFE1383</f>
        <v>0</v>
      </c>
      <c r="SFH1383" s="84">
        <f t="shared" ref="SFH1383:SFX1385" si="643">SFD1383+SEZ1383</f>
        <v>1000000</v>
      </c>
      <c r="SFN1383" s="84" t="s">
        <v>235</v>
      </c>
      <c r="SFO1383" s="84" t="s">
        <v>236</v>
      </c>
      <c r="SFP1383" s="84">
        <f>SUM(SFP1381)</f>
        <v>1000000</v>
      </c>
      <c r="SFQ1383" s="84">
        <f>SUM(SFQ1381)</f>
        <v>0</v>
      </c>
      <c r="SFR1383" s="84">
        <f>SFQ1383/SFP1383</f>
        <v>0</v>
      </c>
      <c r="SFS1383" s="84">
        <f>SUM(SFS1381)</f>
        <v>1000000</v>
      </c>
      <c r="SFT1383" s="84">
        <v>0</v>
      </c>
      <c r="SFU1383" s="84">
        <v>0</v>
      </c>
      <c r="SFW1383" s="84">
        <f>SFT1383-SFU1383</f>
        <v>0</v>
      </c>
      <c r="SFX1383" s="84">
        <f t="shared" si="643"/>
        <v>1000000</v>
      </c>
      <c r="SGD1383" s="84" t="s">
        <v>235</v>
      </c>
      <c r="SGE1383" s="84" t="s">
        <v>236</v>
      </c>
      <c r="SGF1383" s="84">
        <f>SUM(SGF1381)</f>
        <v>1000000</v>
      </c>
      <c r="SGG1383" s="84">
        <f>SUM(SGG1381)</f>
        <v>0</v>
      </c>
      <c r="SGH1383" s="84">
        <f>SGG1383/SGF1383</f>
        <v>0</v>
      </c>
      <c r="SGI1383" s="84">
        <f>SUM(SGI1381)</f>
        <v>1000000</v>
      </c>
      <c r="SGJ1383" s="84">
        <v>0</v>
      </c>
      <c r="SGK1383" s="84">
        <v>0</v>
      </c>
      <c r="SGM1383" s="84">
        <f>SGJ1383-SGK1383</f>
        <v>0</v>
      </c>
      <c r="SGN1383" s="84">
        <f t="shared" ref="SGN1383:SHD1385" si="644">SGJ1383+SGF1383</f>
        <v>1000000</v>
      </c>
      <c r="SGT1383" s="84" t="s">
        <v>235</v>
      </c>
      <c r="SGU1383" s="84" t="s">
        <v>236</v>
      </c>
      <c r="SGV1383" s="84">
        <f>SUM(SGV1381)</f>
        <v>1000000</v>
      </c>
      <c r="SGW1383" s="84">
        <f>SUM(SGW1381)</f>
        <v>0</v>
      </c>
      <c r="SGX1383" s="84">
        <f>SGW1383/SGV1383</f>
        <v>0</v>
      </c>
      <c r="SGY1383" s="84">
        <f>SUM(SGY1381)</f>
        <v>1000000</v>
      </c>
      <c r="SGZ1383" s="84">
        <v>0</v>
      </c>
      <c r="SHA1383" s="84">
        <v>0</v>
      </c>
      <c r="SHC1383" s="84">
        <f>SGZ1383-SHA1383</f>
        <v>0</v>
      </c>
      <c r="SHD1383" s="84">
        <f t="shared" si="644"/>
        <v>1000000</v>
      </c>
      <c r="SHJ1383" s="84" t="s">
        <v>235</v>
      </c>
      <c r="SHK1383" s="84" t="s">
        <v>236</v>
      </c>
      <c r="SHL1383" s="84">
        <f>SUM(SHL1381)</f>
        <v>1000000</v>
      </c>
      <c r="SHM1383" s="84">
        <f>SUM(SHM1381)</f>
        <v>0</v>
      </c>
      <c r="SHN1383" s="84">
        <f>SHM1383/SHL1383</f>
        <v>0</v>
      </c>
      <c r="SHO1383" s="84">
        <f>SUM(SHO1381)</f>
        <v>1000000</v>
      </c>
      <c r="SHP1383" s="84">
        <v>0</v>
      </c>
      <c r="SHQ1383" s="84">
        <v>0</v>
      </c>
      <c r="SHS1383" s="84">
        <f>SHP1383-SHQ1383</f>
        <v>0</v>
      </c>
      <c r="SHT1383" s="84">
        <f t="shared" ref="SHT1383:SIJ1385" si="645">SHP1383+SHL1383</f>
        <v>1000000</v>
      </c>
      <c r="SHZ1383" s="84" t="s">
        <v>235</v>
      </c>
      <c r="SIA1383" s="84" t="s">
        <v>236</v>
      </c>
      <c r="SIB1383" s="84">
        <f>SUM(SIB1381)</f>
        <v>1000000</v>
      </c>
      <c r="SIC1383" s="84">
        <f>SUM(SIC1381)</f>
        <v>0</v>
      </c>
      <c r="SID1383" s="84">
        <f>SIC1383/SIB1383</f>
        <v>0</v>
      </c>
      <c r="SIE1383" s="84">
        <f>SUM(SIE1381)</f>
        <v>1000000</v>
      </c>
      <c r="SIF1383" s="84">
        <v>0</v>
      </c>
      <c r="SIG1383" s="84">
        <v>0</v>
      </c>
      <c r="SII1383" s="84">
        <f>SIF1383-SIG1383</f>
        <v>0</v>
      </c>
      <c r="SIJ1383" s="84">
        <f t="shared" si="645"/>
        <v>1000000</v>
      </c>
      <c r="SIP1383" s="84" t="s">
        <v>235</v>
      </c>
      <c r="SIQ1383" s="84" t="s">
        <v>236</v>
      </c>
      <c r="SIR1383" s="84">
        <f>SUM(SIR1381)</f>
        <v>1000000</v>
      </c>
      <c r="SIS1383" s="84">
        <f>SUM(SIS1381)</f>
        <v>0</v>
      </c>
      <c r="SIT1383" s="84">
        <f>SIS1383/SIR1383</f>
        <v>0</v>
      </c>
      <c r="SIU1383" s="84">
        <f>SUM(SIU1381)</f>
        <v>1000000</v>
      </c>
      <c r="SIV1383" s="84">
        <v>0</v>
      </c>
      <c r="SIW1383" s="84">
        <v>0</v>
      </c>
      <c r="SIY1383" s="84">
        <f>SIV1383-SIW1383</f>
        <v>0</v>
      </c>
      <c r="SIZ1383" s="84">
        <f t="shared" ref="SIZ1383:SJP1385" si="646">SIV1383+SIR1383</f>
        <v>1000000</v>
      </c>
      <c r="SJF1383" s="84" t="s">
        <v>235</v>
      </c>
      <c r="SJG1383" s="84" t="s">
        <v>236</v>
      </c>
      <c r="SJH1383" s="84">
        <f>SUM(SJH1381)</f>
        <v>1000000</v>
      </c>
      <c r="SJI1383" s="84">
        <f>SUM(SJI1381)</f>
        <v>0</v>
      </c>
      <c r="SJJ1383" s="84">
        <f>SJI1383/SJH1383</f>
        <v>0</v>
      </c>
      <c r="SJK1383" s="84">
        <f>SUM(SJK1381)</f>
        <v>1000000</v>
      </c>
      <c r="SJL1383" s="84">
        <v>0</v>
      </c>
      <c r="SJM1383" s="84">
        <v>0</v>
      </c>
      <c r="SJO1383" s="84">
        <f>SJL1383-SJM1383</f>
        <v>0</v>
      </c>
      <c r="SJP1383" s="84">
        <f t="shared" si="646"/>
        <v>1000000</v>
      </c>
      <c r="SJV1383" s="84" t="s">
        <v>235</v>
      </c>
      <c r="SJW1383" s="84" t="s">
        <v>236</v>
      </c>
      <c r="SJX1383" s="84">
        <f>SUM(SJX1381)</f>
        <v>1000000</v>
      </c>
      <c r="SJY1383" s="84">
        <f>SUM(SJY1381)</f>
        <v>0</v>
      </c>
      <c r="SJZ1383" s="84">
        <f>SJY1383/SJX1383</f>
        <v>0</v>
      </c>
      <c r="SKA1383" s="84">
        <f>SUM(SKA1381)</f>
        <v>1000000</v>
      </c>
      <c r="SKB1383" s="84">
        <v>0</v>
      </c>
      <c r="SKC1383" s="84">
        <v>0</v>
      </c>
      <c r="SKE1383" s="84">
        <f>SKB1383-SKC1383</f>
        <v>0</v>
      </c>
      <c r="SKF1383" s="84">
        <f t="shared" ref="SKF1383:SKV1385" si="647">SKB1383+SJX1383</f>
        <v>1000000</v>
      </c>
      <c r="SKL1383" s="84" t="s">
        <v>235</v>
      </c>
      <c r="SKM1383" s="84" t="s">
        <v>236</v>
      </c>
      <c r="SKN1383" s="84">
        <f>SUM(SKN1381)</f>
        <v>1000000</v>
      </c>
      <c r="SKO1383" s="84">
        <f>SUM(SKO1381)</f>
        <v>0</v>
      </c>
      <c r="SKP1383" s="84">
        <f>SKO1383/SKN1383</f>
        <v>0</v>
      </c>
      <c r="SKQ1383" s="84">
        <f>SUM(SKQ1381)</f>
        <v>1000000</v>
      </c>
      <c r="SKR1383" s="84">
        <v>0</v>
      </c>
      <c r="SKS1383" s="84">
        <v>0</v>
      </c>
      <c r="SKU1383" s="84">
        <f>SKR1383-SKS1383</f>
        <v>0</v>
      </c>
      <c r="SKV1383" s="84">
        <f t="shared" si="647"/>
        <v>1000000</v>
      </c>
      <c r="SLB1383" s="84" t="s">
        <v>235</v>
      </c>
      <c r="SLC1383" s="84" t="s">
        <v>236</v>
      </c>
      <c r="SLD1383" s="84">
        <f>SUM(SLD1381)</f>
        <v>1000000</v>
      </c>
      <c r="SLE1383" s="84">
        <f>SUM(SLE1381)</f>
        <v>0</v>
      </c>
      <c r="SLF1383" s="84">
        <f>SLE1383/SLD1383</f>
        <v>0</v>
      </c>
      <c r="SLG1383" s="84">
        <f>SUM(SLG1381)</f>
        <v>1000000</v>
      </c>
      <c r="SLH1383" s="84">
        <v>0</v>
      </c>
      <c r="SLI1383" s="84">
        <v>0</v>
      </c>
      <c r="SLK1383" s="84">
        <f>SLH1383-SLI1383</f>
        <v>0</v>
      </c>
      <c r="SLL1383" s="84">
        <f t="shared" ref="SLL1383:SMB1385" si="648">SLH1383+SLD1383</f>
        <v>1000000</v>
      </c>
      <c r="SLR1383" s="84" t="s">
        <v>235</v>
      </c>
      <c r="SLS1383" s="84" t="s">
        <v>236</v>
      </c>
      <c r="SLT1383" s="84">
        <f>SUM(SLT1381)</f>
        <v>1000000</v>
      </c>
      <c r="SLU1383" s="84">
        <f>SUM(SLU1381)</f>
        <v>0</v>
      </c>
      <c r="SLV1383" s="84">
        <f>SLU1383/SLT1383</f>
        <v>0</v>
      </c>
      <c r="SLW1383" s="84">
        <f>SUM(SLW1381)</f>
        <v>1000000</v>
      </c>
      <c r="SLX1383" s="84">
        <v>0</v>
      </c>
      <c r="SLY1383" s="84">
        <v>0</v>
      </c>
      <c r="SMA1383" s="84">
        <f>SLX1383-SLY1383</f>
        <v>0</v>
      </c>
      <c r="SMB1383" s="84">
        <f t="shared" si="648"/>
        <v>1000000</v>
      </c>
      <c r="SMH1383" s="84" t="s">
        <v>235</v>
      </c>
      <c r="SMI1383" s="84" t="s">
        <v>236</v>
      </c>
      <c r="SMJ1383" s="84">
        <f>SUM(SMJ1381)</f>
        <v>1000000</v>
      </c>
      <c r="SMK1383" s="84">
        <f>SUM(SMK1381)</f>
        <v>0</v>
      </c>
      <c r="SML1383" s="84">
        <f>SMK1383/SMJ1383</f>
        <v>0</v>
      </c>
      <c r="SMM1383" s="84">
        <f>SUM(SMM1381)</f>
        <v>1000000</v>
      </c>
      <c r="SMN1383" s="84">
        <v>0</v>
      </c>
      <c r="SMO1383" s="84">
        <v>0</v>
      </c>
      <c r="SMQ1383" s="84">
        <f>SMN1383-SMO1383</f>
        <v>0</v>
      </c>
      <c r="SMR1383" s="84">
        <f t="shared" ref="SMR1383:SNH1385" si="649">SMN1383+SMJ1383</f>
        <v>1000000</v>
      </c>
      <c r="SMX1383" s="84" t="s">
        <v>235</v>
      </c>
      <c r="SMY1383" s="84" t="s">
        <v>236</v>
      </c>
      <c r="SMZ1383" s="84">
        <f>SUM(SMZ1381)</f>
        <v>1000000</v>
      </c>
      <c r="SNA1383" s="84">
        <f>SUM(SNA1381)</f>
        <v>0</v>
      </c>
      <c r="SNB1383" s="84">
        <f>SNA1383/SMZ1383</f>
        <v>0</v>
      </c>
      <c r="SNC1383" s="84">
        <f>SUM(SNC1381)</f>
        <v>1000000</v>
      </c>
      <c r="SND1383" s="84">
        <v>0</v>
      </c>
      <c r="SNE1383" s="84">
        <v>0</v>
      </c>
      <c r="SNG1383" s="84">
        <f>SND1383-SNE1383</f>
        <v>0</v>
      </c>
      <c r="SNH1383" s="84">
        <f t="shared" si="649"/>
        <v>1000000</v>
      </c>
      <c r="SNN1383" s="84" t="s">
        <v>235</v>
      </c>
      <c r="SNO1383" s="84" t="s">
        <v>236</v>
      </c>
      <c r="SNP1383" s="84">
        <f>SUM(SNP1381)</f>
        <v>1000000</v>
      </c>
      <c r="SNQ1383" s="84">
        <f>SUM(SNQ1381)</f>
        <v>0</v>
      </c>
      <c r="SNR1383" s="84">
        <f>SNQ1383/SNP1383</f>
        <v>0</v>
      </c>
      <c r="SNS1383" s="84">
        <f>SUM(SNS1381)</f>
        <v>1000000</v>
      </c>
      <c r="SNT1383" s="84">
        <v>0</v>
      </c>
      <c r="SNU1383" s="84">
        <v>0</v>
      </c>
      <c r="SNW1383" s="84">
        <f>SNT1383-SNU1383</f>
        <v>0</v>
      </c>
      <c r="SNX1383" s="84">
        <f t="shared" ref="SNX1383:SON1385" si="650">SNT1383+SNP1383</f>
        <v>1000000</v>
      </c>
      <c r="SOD1383" s="84" t="s">
        <v>235</v>
      </c>
      <c r="SOE1383" s="84" t="s">
        <v>236</v>
      </c>
      <c r="SOF1383" s="84">
        <f>SUM(SOF1381)</f>
        <v>1000000</v>
      </c>
      <c r="SOG1383" s="84">
        <f>SUM(SOG1381)</f>
        <v>0</v>
      </c>
      <c r="SOH1383" s="84">
        <f>SOG1383/SOF1383</f>
        <v>0</v>
      </c>
      <c r="SOI1383" s="84">
        <f>SUM(SOI1381)</f>
        <v>1000000</v>
      </c>
      <c r="SOJ1383" s="84">
        <v>0</v>
      </c>
      <c r="SOK1383" s="84">
        <v>0</v>
      </c>
      <c r="SOM1383" s="84">
        <f>SOJ1383-SOK1383</f>
        <v>0</v>
      </c>
      <c r="SON1383" s="84">
        <f t="shared" si="650"/>
        <v>1000000</v>
      </c>
      <c r="SOT1383" s="84" t="s">
        <v>235</v>
      </c>
      <c r="SOU1383" s="84" t="s">
        <v>236</v>
      </c>
      <c r="SOV1383" s="84">
        <f>SUM(SOV1381)</f>
        <v>1000000</v>
      </c>
      <c r="SOW1383" s="84">
        <f>SUM(SOW1381)</f>
        <v>0</v>
      </c>
      <c r="SOX1383" s="84">
        <f>SOW1383/SOV1383</f>
        <v>0</v>
      </c>
      <c r="SOY1383" s="84">
        <f>SUM(SOY1381)</f>
        <v>1000000</v>
      </c>
      <c r="SOZ1383" s="84">
        <v>0</v>
      </c>
      <c r="SPA1383" s="84">
        <v>0</v>
      </c>
      <c r="SPC1383" s="84">
        <f>SOZ1383-SPA1383</f>
        <v>0</v>
      </c>
      <c r="SPD1383" s="84">
        <f t="shared" ref="SPD1383:SPT1385" si="651">SOZ1383+SOV1383</f>
        <v>1000000</v>
      </c>
      <c r="SPJ1383" s="84" t="s">
        <v>235</v>
      </c>
      <c r="SPK1383" s="84" t="s">
        <v>236</v>
      </c>
      <c r="SPL1383" s="84">
        <f>SUM(SPL1381)</f>
        <v>1000000</v>
      </c>
      <c r="SPM1383" s="84">
        <f>SUM(SPM1381)</f>
        <v>0</v>
      </c>
      <c r="SPN1383" s="84">
        <f>SPM1383/SPL1383</f>
        <v>0</v>
      </c>
      <c r="SPO1383" s="84">
        <f>SUM(SPO1381)</f>
        <v>1000000</v>
      </c>
      <c r="SPP1383" s="84">
        <v>0</v>
      </c>
      <c r="SPQ1383" s="84">
        <v>0</v>
      </c>
      <c r="SPS1383" s="84">
        <f>SPP1383-SPQ1383</f>
        <v>0</v>
      </c>
      <c r="SPT1383" s="84">
        <f t="shared" si="651"/>
        <v>1000000</v>
      </c>
      <c r="SPZ1383" s="84" t="s">
        <v>235</v>
      </c>
      <c r="SQA1383" s="84" t="s">
        <v>236</v>
      </c>
      <c r="SQB1383" s="84">
        <f>SUM(SQB1381)</f>
        <v>1000000</v>
      </c>
      <c r="SQC1383" s="84">
        <f>SUM(SQC1381)</f>
        <v>0</v>
      </c>
      <c r="SQD1383" s="84">
        <f>SQC1383/SQB1383</f>
        <v>0</v>
      </c>
      <c r="SQE1383" s="84">
        <f>SUM(SQE1381)</f>
        <v>1000000</v>
      </c>
      <c r="SQF1383" s="84">
        <v>0</v>
      </c>
      <c r="SQG1383" s="84">
        <v>0</v>
      </c>
      <c r="SQI1383" s="84">
        <f>SQF1383-SQG1383</f>
        <v>0</v>
      </c>
      <c r="SQJ1383" s="84">
        <f t="shared" ref="SQJ1383:SQZ1385" si="652">SQF1383+SQB1383</f>
        <v>1000000</v>
      </c>
      <c r="SQP1383" s="84" t="s">
        <v>235</v>
      </c>
      <c r="SQQ1383" s="84" t="s">
        <v>236</v>
      </c>
      <c r="SQR1383" s="84">
        <f>SUM(SQR1381)</f>
        <v>1000000</v>
      </c>
      <c r="SQS1383" s="84">
        <f>SUM(SQS1381)</f>
        <v>0</v>
      </c>
      <c r="SQT1383" s="84">
        <f>SQS1383/SQR1383</f>
        <v>0</v>
      </c>
      <c r="SQU1383" s="84">
        <f>SUM(SQU1381)</f>
        <v>1000000</v>
      </c>
      <c r="SQV1383" s="84">
        <v>0</v>
      </c>
      <c r="SQW1383" s="84">
        <v>0</v>
      </c>
      <c r="SQY1383" s="84">
        <f>SQV1383-SQW1383</f>
        <v>0</v>
      </c>
      <c r="SQZ1383" s="84">
        <f t="shared" si="652"/>
        <v>1000000</v>
      </c>
      <c r="SRF1383" s="84" t="s">
        <v>235</v>
      </c>
      <c r="SRG1383" s="84" t="s">
        <v>236</v>
      </c>
      <c r="SRH1383" s="84">
        <f>SUM(SRH1381)</f>
        <v>1000000</v>
      </c>
      <c r="SRI1383" s="84">
        <f>SUM(SRI1381)</f>
        <v>0</v>
      </c>
      <c r="SRJ1383" s="84">
        <f>SRI1383/SRH1383</f>
        <v>0</v>
      </c>
      <c r="SRK1383" s="84">
        <f>SUM(SRK1381)</f>
        <v>1000000</v>
      </c>
      <c r="SRL1383" s="84">
        <v>0</v>
      </c>
      <c r="SRM1383" s="84">
        <v>0</v>
      </c>
      <c r="SRO1383" s="84">
        <f>SRL1383-SRM1383</f>
        <v>0</v>
      </c>
      <c r="SRP1383" s="84">
        <f t="shared" ref="SRP1383:SSF1385" si="653">SRL1383+SRH1383</f>
        <v>1000000</v>
      </c>
      <c r="SRV1383" s="84" t="s">
        <v>235</v>
      </c>
      <c r="SRW1383" s="84" t="s">
        <v>236</v>
      </c>
      <c r="SRX1383" s="84">
        <f>SUM(SRX1381)</f>
        <v>1000000</v>
      </c>
      <c r="SRY1383" s="84">
        <f>SUM(SRY1381)</f>
        <v>0</v>
      </c>
      <c r="SRZ1383" s="84">
        <f>SRY1383/SRX1383</f>
        <v>0</v>
      </c>
      <c r="SSA1383" s="84">
        <f>SUM(SSA1381)</f>
        <v>1000000</v>
      </c>
      <c r="SSB1383" s="84">
        <v>0</v>
      </c>
      <c r="SSC1383" s="84">
        <v>0</v>
      </c>
      <c r="SSE1383" s="84">
        <f>SSB1383-SSC1383</f>
        <v>0</v>
      </c>
      <c r="SSF1383" s="84">
        <f t="shared" si="653"/>
        <v>1000000</v>
      </c>
      <c r="SSL1383" s="84" t="s">
        <v>235</v>
      </c>
      <c r="SSM1383" s="84" t="s">
        <v>236</v>
      </c>
      <c r="SSN1383" s="84">
        <f>SUM(SSN1381)</f>
        <v>1000000</v>
      </c>
      <c r="SSO1383" s="84">
        <f>SUM(SSO1381)</f>
        <v>0</v>
      </c>
      <c r="SSP1383" s="84">
        <f>SSO1383/SSN1383</f>
        <v>0</v>
      </c>
      <c r="SSQ1383" s="84">
        <f>SUM(SSQ1381)</f>
        <v>1000000</v>
      </c>
      <c r="SSR1383" s="84">
        <v>0</v>
      </c>
      <c r="SSS1383" s="84">
        <v>0</v>
      </c>
      <c r="SSU1383" s="84">
        <f>SSR1383-SSS1383</f>
        <v>0</v>
      </c>
      <c r="SSV1383" s="84">
        <f t="shared" ref="SSV1383:STL1385" si="654">SSR1383+SSN1383</f>
        <v>1000000</v>
      </c>
      <c r="STB1383" s="84" t="s">
        <v>235</v>
      </c>
      <c r="STC1383" s="84" t="s">
        <v>236</v>
      </c>
      <c r="STD1383" s="84">
        <f>SUM(STD1381)</f>
        <v>1000000</v>
      </c>
      <c r="STE1383" s="84">
        <f>SUM(STE1381)</f>
        <v>0</v>
      </c>
      <c r="STF1383" s="84">
        <f>STE1383/STD1383</f>
        <v>0</v>
      </c>
      <c r="STG1383" s="84">
        <f>SUM(STG1381)</f>
        <v>1000000</v>
      </c>
      <c r="STH1383" s="84">
        <v>0</v>
      </c>
      <c r="STI1383" s="84">
        <v>0</v>
      </c>
      <c r="STK1383" s="84">
        <f>STH1383-STI1383</f>
        <v>0</v>
      </c>
      <c r="STL1383" s="84">
        <f t="shared" si="654"/>
        <v>1000000</v>
      </c>
      <c r="STR1383" s="84" t="s">
        <v>235</v>
      </c>
      <c r="STS1383" s="84" t="s">
        <v>236</v>
      </c>
      <c r="STT1383" s="84">
        <f>SUM(STT1381)</f>
        <v>1000000</v>
      </c>
      <c r="STU1383" s="84">
        <f>SUM(STU1381)</f>
        <v>0</v>
      </c>
      <c r="STV1383" s="84">
        <f>STU1383/STT1383</f>
        <v>0</v>
      </c>
      <c r="STW1383" s="84">
        <f>SUM(STW1381)</f>
        <v>1000000</v>
      </c>
      <c r="STX1383" s="84">
        <v>0</v>
      </c>
      <c r="STY1383" s="84">
        <v>0</v>
      </c>
      <c r="SUA1383" s="84">
        <f>STX1383-STY1383</f>
        <v>0</v>
      </c>
      <c r="SUB1383" s="84">
        <f t="shared" ref="SUB1383:SUR1385" si="655">STX1383+STT1383</f>
        <v>1000000</v>
      </c>
      <c r="SUH1383" s="84" t="s">
        <v>235</v>
      </c>
      <c r="SUI1383" s="84" t="s">
        <v>236</v>
      </c>
      <c r="SUJ1383" s="84">
        <f>SUM(SUJ1381)</f>
        <v>1000000</v>
      </c>
      <c r="SUK1383" s="84">
        <f>SUM(SUK1381)</f>
        <v>0</v>
      </c>
      <c r="SUL1383" s="84">
        <f>SUK1383/SUJ1383</f>
        <v>0</v>
      </c>
      <c r="SUM1383" s="84">
        <f>SUM(SUM1381)</f>
        <v>1000000</v>
      </c>
      <c r="SUN1383" s="84">
        <v>0</v>
      </c>
      <c r="SUO1383" s="84">
        <v>0</v>
      </c>
      <c r="SUQ1383" s="84">
        <f>SUN1383-SUO1383</f>
        <v>0</v>
      </c>
      <c r="SUR1383" s="84">
        <f t="shared" si="655"/>
        <v>1000000</v>
      </c>
      <c r="SUX1383" s="84" t="s">
        <v>235</v>
      </c>
      <c r="SUY1383" s="84" t="s">
        <v>236</v>
      </c>
      <c r="SUZ1383" s="84">
        <f>SUM(SUZ1381)</f>
        <v>1000000</v>
      </c>
      <c r="SVA1383" s="84">
        <f>SUM(SVA1381)</f>
        <v>0</v>
      </c>
      <c r="SVB1383" s="84">
        <f>SVA1383/SUZ1383</f>
        <v>0</v>
      </c>
      <c r="SVC1383" s="84">
        <f>SUM(SVC1381)</f>
        <v>1000000</v>
      </c>
      <c r="SVD1383" s="84">
        <v>0</v>
      </c>
      <c r="SVE1383" s="84">
        <v>0</v>
      </c>
      <c r="SVG1383" s="84">
        <f>SVD1383-SVE1383</f>
        <v>0</v>
      </c>
      <c r="SVH1383" s="84">
        <f t="shared" ref="SVH1383:SVX1385" si="656">SVD1383+SUZ1383</f>
        <v>1000000</v>
      </c>
      <c r="SVN1383" s="84" t="s">
        <v>235</v>
      </c>
      <c r="SVO1383" s="84" t="s">
        <v>236</v>
      </c>
      <c r="SVP1383" s="84">
        <f>SUM(SVP1381)</f>
        <v>1000000</v>
      </c>
      <c r="SVQ1383" s="84">
        <f>SUM(SVQ1381)</f>
        <v>0</v>
      </c>
      <c r="SVR1383" s="84">
        <f>SVQ1383/SVP1383</f>
        <v>0</v>
      </c>
      <c r="SVS1383" s="84">
        <f>SUM(SVS1381)</f>
        <v>1000000</v>
      </c>
      <c r="SVT1383" s="84">
        <v>0</v>
      </c>
      <c r="SVU1383" s="84">
        <v>0</v>
      </c>
      <c r="SVW1383" s="84">
        <f>SVT1383-SVU1383</f>
        <v>0</v>
      </c>
      <c r="SVX1383" s="84">
        <f t="shared" si="656"/>
        <v>1000000</v>
      </c>
      <c r="SWD1383" s="84" t="s">
        <v>235</v>
      </c>
      <c r="SWE1383" s="84" t="s">
        <v>236</v>
      </c>
      <c r="SWF1383" s="84">
        <f>SUM(SWF1381)</f>
        <v>1000000</v>
      </c>
      <c r="SWG1383" s="84">
        <f>SUM(SWG1381)</f>
        <v>0</v>
      </c>
      <c r="SWH1383" s="84">
        <f>SWG1383/SWF1383</f>
        <v>0</v>
      </c>
      <c r="SWI1383" s="84">
        <f>SUM(SWI1381)</f>
        <v>1000000</v>
      </c>
      <c r="SWJ1383" s="84">
        <v>0</v>
      </c>
      <c r="SWK1383" s="84">
        <v>0</v>
      </c>
      <c r="SWM1383" s="84">
        <f>SWJ1383-SWK1383</f>
        <v>0</v>
      </c>
      <c r="SWN1383" s="84">
        <f t="shared" ref="SWN1383:SXD1385" si="657">SWJ1383+SWF1383</f>
        <v>1000000</v>
      </c>
      <c r="SWT1383" s="84" t="s">
        <v>235</v>
      </c>
      <c r="SWU1383" s="84" t="s">
        <v>236</v>
      </c>
      <c r="SWV1383" s="84">
        <f>SUM(SWV1381)</f>
        <v>1000000</v>
      </c>
      <c r="SWW1383" s="84">
        <f>SUM(SWW1381)</f>
        <v>0</v>
      </c>
      <c r="SWX1383" s="84">
        <f>SWW1383/SWV1383</f>
        <v>0</v>
      </c>
      <c r="SWY1383" s="84">
        <f>SUM(SWY1381)</f>
        <v>1000000</v>
      </c>
      <c r="SWZ1383" s="84">
        <v>0</v>
      </c>
      <c r="SXA1383" s="84">
        <v>0</v>
      </c>
      <c r="SXC1383" s="84">
        <f>SWZ1383-SXA1383</f>
        <v>0</v>
      </c>
      <c r="SXD1383" s="84">
        <f t="shared" si="657"/>
        <v>1000000</v>
      </c>
      <c r="SXJ1383" s="84" t="s">
        <v>235</v>
      </c>
      <c r="SXK1383" s="84" t="s">
        <v>236</v>
      </c>
      <c r="SXL1383" s="84">
        <f>SUM(SXL1381)</f>
        <v>1000000</v>
      </c>
      <c r="SXM1383" s="84">
        <f>SUM(SXM1381)</f>
        <v>0</v>
      </c>
      <c r="SXN1383" s="84">
        <f>SXM1383/SXL1383</f>
        <v>0</v>
      </c>
      <c r="SXO1383" s="84">
        <f>SUM(SXO1381)</f>
        <v>1000000</v>
      </c>
      <c r="SXP1383" s="84">
        <v>0</v>
      </c>
      <c r="SXQ1383" s="84">
        <v>0</v>
      </c>
      <c r="SXS1383" s="84">
        <f>SXP1383-SXQ1383</f>
        <v>0</v>
      </c>
      <c r="SXT1383" s="84">
        <f t="shared" ref="SXT1383:SYJ1385" si="658">SXP1383+SXL1383</f>
        <v>1000000</v>
      </c>
      <c r="SXZ1383" s="84" t="s">
        <v>235</v>
      </c>
      <c r="SYA1383" s="84" t="s">
        <v>236</v>
      </c>
      <c r="SYB1383" s="84">
        <f>SUM(SYB1381)</f>
        <v>1000000</v>
      </c>
      <c r="SYC1383" s="84">
        <f>SUM(SYC1381)</f>
        <v>0</v>
      </c>
      <c r="SYD1383" s="84">
        <f>SYC1383/SYB1383</f>
        <v>0</v>
      </c>
      <c r="SYE1383" s="84">
        <f>SUM(SYE1381)</f>
        <v>1000000</v>
      </c>
      <c r="SYF1383" s="84">
        <v>0</v>
      </c>
      <c r="SYG1383" s="84">
        <v>0</v>
      </c>
      <c r="SYI1383" s="84">
        <f>SYF1383-SYG1383</f>
        <v>0</v>
      </c>
      <c r="SYJ1383" s="84">
        <f t="shared" si="658"/>
        <v>1000000</v>
      </c>
      <c r="SYP1383" s="84" t="s">
        <v>235</v>
      </c>
      <c r="SYQ1383" s="84" t="s">
        <v>236</v>
      </c>
      <c r="SYR1383" s="84">
        <f>SUM(SYR1381)</f>
        <v>1000000</v>
      </c>
      <c r="SYS1383" s="84">
        <f>SUM(SYS1381)</f>
        <v>0</v>
      </c>
      <c r="SYT1383" s="84">
        <f>SYS1383/SYR1383</f>
        <v>0</v>
      </c>
      <c r="SYU1383" s="84">
        <f>SUM(SYU1381)</f>
        <v>1000000</v>
      </c>
      <c r="SYV1383" s="84">
        <v>0</v>
      </c>
      <c r="SYW1383" s="84">
        <v>0</v>
      </c>
      <c r="SYY1383" s="84">
        <f>SYV1383-SYW1383</f>
        <v>0</v>
      </c>
      <c r="SYZ1383" s="84">
        <f t="shared" ref="SYZ1383:SZP1385" si="659">SYV1383+SYR1383</f>
        <v>1000000</v>
      </c>
      <c r="SZF1383" s="84" t="s">
        <v>235</v>
      </c>
      <c r="SZG1383" s="84" t="s">
        <v>236</v>
      </c>
      <c r="SZH1383" s="84">
        <f>SUM(SZH1381)</f>
        <v>1000000</v>
      </c>
      <c r="SZI1383" s="84">
        <f>SUM(SZI1381)</f>
        <v>0</v>
      </c>
      <c r="SZJ1383" s="84">
        <f>SZI1383/SZH1383</f>
        <v>0</v>
      </c>
      <c r="SZK1383" s="84">
        <f>SUM(SZK1381)</f>
        <v>1000000</v>
      </c>
      <c r="SZL1383" s="84">
        <v>0</v>
      </c>
      <c r="SZM1383" s="84">
        <v>0</v>
      </c>
      <c r="SZO1383" s="84">
        <f>SZL1383-SZM1383</f>
        <v>0</v>
      </c>
      <c r="SZP1383" s="84">
        <f t="shared" si="659"/>
        <v>1000000</v>
      </c>
      <c r="SZV1383" s="84" t="s">
        <v>235</v>
      </c>
      <c r="SZW1383" s="84" t="s">
        <v>236</v>
      </c>
      <c r="SZX1383" s="84">
        <f>SUM(SZX1381)</f>
        <v>1000000</v>
      </c>
      <c r="SZY1383" s="84">
        <f>SUM(SZY1381)</f>
        <v>0</v>
      </c>
      <c r="SZZ1383" s="84">
        <f>SZY1383/SZX1383</f>
        <v>0</v>
      </c>
      <c r="TAA1383" s="84">
        <f>SUM(TAA1381)</f>
        <v>1000000</v>
      </c>
      <c r="TAB1383" s="84">
        <v>0</v>
      </c>
      <c r="TAC1383" s="84">
        <v>0</v>
      </c>
      <c r="TAE1383" s="84">
        <f>TAB1383-TAC1383</f>
        <v>0</v>
      </c>
      <c r="TAF1383" s="84">
        <f t="shared" ref="TAF1383:TAV1385" si="660">TAB1383+SZX1383</f>
        <v>1000000</v>
      </c>
      <c r="TAL1383" s="84" t="s">
        <v>235</v>
      </c>
      <c r="TAM1383" s="84" t="s">
        <v>236</v>
      </c>
      <c r="TAN1383" s="84">
        <f>SUM(TAN1381)</f>
        <v>1000000</v>
      </c>
      <c r="TAO1383" s="84">
        <f>SUM(TAO1381)</f>
        <v>0</v>
      </c>
      <c r="TAP1383" s="84">
        <f>TAO1383/TAN1383</f>
        <v>0</v>
      </c>
      <c r="TAQ1383" s="84">
        <f>SUM(TAQ1381)</f>
        <v>1000000</v>
      </c>
      <c r="TAR1383" s="84">
        <v>0</v>
      </c>
      <c r="TAS1383" s="84">
        <v>0</v>
      </c>
      <c r="TAU1383" s="84">
        <f>TAR1383-TAS1383</f>
        <v>0</v>
      </c>
      <c r="TAV1383" s="84">
        <f t="shared" si="660"/>
        <v>1000000</v>
      </c>
      <c r="TBB1383" s="84" t="s">
        <v>235</v>
      </c>
      <c r="TBC1383" s="84" t="s">
        <v>236</v>
      </c>
      <c r="TBD1383" s="84">
        <f>SUM(TBD1381)</f>
        <v>1000000</v>
      </c>
      <c r="TBE1383" s="84">
        <f>SUM(TBE1381)</f>
        <v>0</v>
      </c>
      <c r="TBF1383" s="84">
        <f>TBE1383/TBD1383</f>
        <v>0</v>
      </c>
      <c r="TBG1383" s="84">
        <f>SUM(TBG1381)</f>
        <v>1000000</v>
      </c>
      <c r="TBH1383" s="84">
        <v>0</v>
      </c>
      <c r="TBI1383" s="84">
        <v>0</v>
      </c>
      <c r="TBK1383" s="84">
        <f>TBH1383-TBI1383</f>
        <v>0</v>
      </c>
      <c r="TBL1383" s="84">
        <f t="shared" ref="TBL1383:TCB1385" si="661">TBH1383+TBD1383</f>
        <v>1000000</v>
      </c>
      <c r="TBR1383" s="84" t="s">
        <v>235</v>
      </c>
      <c r="TBS1383" s="84" t="s">
        <v>236</v>
      </c>
      <c r="TBT1383" s="84">
        <f>SUM(TBT1381)</f>
        <v>1000000</v>
      </c>
      <c r="TBU1383" s="84">
        <f>SUM(TBU1381)</f>
        <v>0</v>
      </c>
      <c r="TBV1383" s="84">
        <f>TBU1383/TBT1383</f>
        <v>0</v>
      </c>
      <c r="TBW1383" s="84">
        <f>SUM(TBW1381)</f>
        <v>1000000</v>
      </c>
      <c r="TBX1383" s="84">
        <v>0</v>
      </c>
      <c r="TBY1383" s="84">
        <v>0</v>
      </c>
      <c r="TCA1383" s="84">
        <f>TBX1383-TBY1383</f>
        <v>0</v>
      </c>
      <c r="TCB1383" s="84">
        <f t="shared" si="661"/>
        <v>1000000</v>
      </c>
      <c r="TCH1383" s="84" t="s">
        <v>235</v>
      </c>
      <c r="TCI1383" s="84" t="s">
        <v>236</v>
      </c>
      <c r="TCJ1383" s="84">
        <f>SUM(TCJ1381)</f>
        <v>1000000</v>
      </c>
      <c r="TCK1383" s="84">
        <f>SUM(TCK1381)</f>
        <v>0</v>
      </c>
      <c r="TCL1383" s="84">
        <f>TCK1383/TCJ1383</f>
        <v>0</v>
      </c>
      <c r="TCM1383" s="84">
        <f>SUM(TCM1381)</f>
        <v>1000000</v>
      </c>
      <c r="TCN1383" s="84">
        <v>0</v>
      </c>
      <c r="TCO1383" s="84">
        <v>0</v>
      </c>
      <c r="TCQ1383" s="84">
        <f>TCN1383-TCO1383</f>
        <v>0</v>
      </c>
      <c r="TCR1383" s="84">
        <f t="shared" ref="TCR1383:TDH1385" si="662">TCN1383+TCJ1383</f>
        <v>1000000</v>
      </c>
      <c r="TCX1383" s="84" t="s">
        <v>235</v>
      </c>
      <c r="TCY1383" s="84" t="s">
        <v>236</v>
      </c>
      <c r="TCZ1383" s="84">
        <f>SUM(TCZ1381)</f>
        <v>1000000</v>
      </c>
      <c r="TDA1383" s="84">
        <f>SUM(TDA1381)</f>
        <v>0</v>
      </c>
      <c r="TDB1383" s="84">
        <f>TDA1383/TCZ1383</f>
        <v>0</v>
      </c>
      <c r="TDC1383" s="84">
        <f>SUM(TDC1381)</f>
        <v>1000000</v>
      </c>
      <c r="TDD1383" s="84">
        <v>0</v>
      </c>
      <c r="TDE1383" s="84">
        <v>0</v>
      </c>
      <c r="TDG1383" s="84">
        <f>TDD1383-TDE1383</f>
        <v>0</v>
      </c>
      <c r="TDH1383" s="84">
        <f t="shared" si="662"/>
        <v>1000000</v>
      </c>
      <c r="TDN1383" s="84" t="s">
        <v>235</v>
      </c>
      <c r="TDO1383" s="84" t="s">
        <v>236</v>
      </c>
      <c r="TDP1383" s="84">
        <f>SUM(TDP1381)</f>
        <v>1000000</v>
      </c>
      <c r="TDQ1383" s="84">
        <f>SUM(TDQ1381)</f>
        <v>0</v>
      </c>
      <c r="TDR1383" s="84">
        <f>TDQ1383/TDP1383</f>
        <v>0</v>
      </c>
      <c r="TDS1383" s="84">
        <f>SUM(TDS1381)</f>
        <v>1000000</v>
      </c>
      <c r="TDT1383" s="84">
        <v>0</v>
      </c>
      <c r="TDU1383" s="84">
        <v>0</v>
      </c>
      <c r="TDW1383" s="84">
        <f>TDT1383-TDU1383</f>
        <v>0</v>
      </c>
      <c r="TDX1383" s="84">
        <f t="shared" ref="TDX1383:TEN1385" si="663">TDT1383+TDP1383</f>
        <v>1000000</v>
      </c>
      <c r="TED1383" s="84" t="s">
        <v>235</v>
      </c>
      <c r="TEE1383" s="84" t="s">
        <v>236</v>
      </c>
      <c r="TEF1383" s="84">
        <f>SUM(TEF1381)</f>
        <v>1000000</v>
      </c>
      <c r="TEG1383" s="84">
        <f>SUM(TEG1381)</f>
        <v>0</v>
      </c>
      <c r="TEH1383" s="84">
        <f>TEG1383/TEF1383</f>
        <v>0</v>
      </c>
      <c r="TEI1383" s="84">
        <f>SUM(TEI1381)</f>
        <v>1000000</v>
      </c>
      <c r="TEJ1383" s="84">
        <v>0</v>
      </c>
      <c r="TEK1383" s="84">
        <v>0</v>
      </c>
      <c r="TEM1383" s="84">
        <f>TEJ1383-TEK1383</f>
        <v>0</v>
      </c>
      <c r="TEN1383" s="84">
        <f t="shared" si="663"/>
        <v>1000000</v>
      </c>
      <c r="TET1383" s="84" t="s">
        <v>235</v>
      </c>
      <c r="TEU1383" s="84" t="s">
        <v>236</v>
      </c>
      <c r="TEV1383" s="84">
        <f>SUM(TEV1381)</f>
        <v>1000000</v>
      </c>
      <c r="TEW1383" s="84">
        <f>SUM(TEW1381)</f>
        <v>0</v>
      </c>
      <c r="TEX1383" s="84">
        <f>TEW1383/TEV1383</f>
        <v>0</v>
      </c>
      <c r="TEY1383" s="84">
        <f>SUM(TEY1381)</f>
        <v>1000000</v>
      </c>
      <c r="TEZ1383" s="84">
        <v>0</v>
      </c>
      <c r="TFA1383" s="84">
        <v>0</v>
      </c>
      <c r="TFC1383" s="84">
        <f>TEZ1383-TFA1383</f>
        <v>0</v>
      </c>
      <c r="TFD1383" s="84">
        <f t="shared" ref="TFD1383:TFT1385" si="664">TEZ1383+TEV1383</f>
        <v>1000000</v>
      </c>
      <c r="TFJ1383" s="84" t="s">
        <v>235</v>
      </c>
      <c r="TFK1383" s="84" t="s">
        <v>236</v>
      </c>
      <c r="TFL1383" s="84">
        <f>SUM(TFL1381)</f>
        <v>1000000</v>
      </c>
      <c r="TFM1383" s="84">
        <f>SUM(TFM1381)</f>
        <v>0</v>
      </c>
      <c r="TFN1383" s="84">
        <f>TFM1383/TFL1383</f>
        <v>0</v>
      </c>
      <c r="TFO1383" s="84">
        <f>SUM(TFO1381)</f>
        <v>1000000</v>
      </c>
      <c r="TFP1383" s="84">
        <v>0</v>
      </c>
      <c r="TFQ1383" s="84">
        <v>0</v>
      </c>
      <c r="TFS1383" s="84">
        <f>TFP1383-TFQ1383</f>
        <v>0</v>
      </c>
      <c r="TFT1383" s="84">
        <f t="shared" si="664"/>
        <v>1000000</v>
      </c>
      <c r="TFZ1383" s="84" t="s">
        <v>235</v>
      </c>
      <c r="TGA1383" s="84" t="s">
        <v>236</v>
      </c>
      <c r="TGB1383" s="84">
        <f>SUM(TGB1381)</f>
        <v>1000000</v>
      </c>
      <c r="TGC1383" s="84">
        <f>SUM(TGC1381)</f>
        <v>0</v>
      </c>
      <c r="TGD1383" s="84">
        <f>TGC1383/TGB1383</f>
        <v>0</v>
      </c>
      <c r="TGE1383" s="84">
        <f>SUM(TGE1381)</f>
        <v>1000000</v>
      </c>
      <c r="TGF1383" s="84">
        <v>0</v>
      </c>
      <c r="TGG1383" s="84">
        <v>0</v>
      </c>
      <c r="TGI1383" s="84">
        <f>TGF1383-TGG1383</f>
        <v>0</v>
      </c>
      <c r="TGJ1383" s="84">
        <f t="shared" ref="TGJ1383:TGZ1385" si="665">TGF1383+TGB1383</f>
        <v>1000000</v>
      </c>
      <c r="TGP1383" s="84" t="s">
        <v>235</v>
      </c>
      <c r="TGQ1383" s="84" t="s">
        <v>236</v>
      </c>
      <c r="TGR1383" s="84">
        <f>SUM(TGR1381)</f>
        <v>1000000</v>
      </c>
      <c r="TGS1383" s="84">
        <f>SUM(TGS1381)</f>
        <v>0</v>
      </c>
      <c r="TGT1383" s="84">
        <f>TGS1383/TGR1383</f>
        <v>0</v>
      </c>
      <c r="TGU1383" s="84">
        <f>SUM(TGU1381)</f>
        <v>1000000</v>
      </c>
      <c r="TGV1383" s="84">
        <v>0</v>
      </c>
      <c r="TGW1383" s="84">
        <v>0</v>
      </c>
      <c r="TGY1383" s="84">
        <f>TGV1383-TGW1383</f>
        <v>0</v>
      </c>
      <c r="TGZ1383" s="84">
        <f t="shared" si="665"/>
        <v>1000000</v>
      </c>
      <c r="THF1383" s="84" t="s">
        <v>235</v>
      </c>
      <c r="THG1383" s="84" t="s">
        <v>236</v>
      </c>
      <c r="THH1383" s="84">
        <f>SUM(THH1381)</f>
        <v>1000000</v>
      </c>
      <c r="THI1383" s="84">
        <f>SUM(THI1381)</f>
        <v>0</v>
      </c>
      <c r="THJ1383" s="84">
        <f>THI1383/THH1383</f>
        <v>0</v>
      </c>
      <c r="THK1383" s="84">
        <f>SUM(THK1381)</f>
        <v>1000000</v>
      </c>
      <c r="THL1383" s="84">
        <v>0</v>
      </c>
      <c r="THM1383" s="84">
        <v>0</v>
      </c>
      <c r="THO1383" s="84">
        <f>THL1383-THM1383</f>
        <v>0</v>
      </c>
      <c r="THP1383" s="84">
        <f t="shared" ref="THP1383:TIF1385" si="666">THL1383+THH1383</f>
        <v>1000000</v>
      </c>
      <c r="THV1383" s="84" t="s">
        <v>235</v>
      </c>
      <c r="THW1383" s="84" t="s">
        <v>236</v>
      </c>
      <c r="THX1383" s="84">
        <f>SUM(THX1381)</f>
        <v>1000000</v>
      </c>
      <c r="THY1383" s="84">
        <f>SUM(THY1381)</f>
        <v>0</v>
      </c>
      <c r="THZ1383" s="84">
        <f>THY1383/THX1383</f>
        <v>0</v>
      </c>
      <c r="TIA1383" s="84">
        <f>SUM(TIA1381)</f>
        <v>1000000</v>
      </c>
      <c r="TIB1383" s="84">
        <v>0</v>
      </c>
      <c r="TIC1383" s="84">
        <v>0</v>
      </c>
      <c r="TIE1383" s="84">
        <f>TIB1383-TIC1383</f>
        <v>0</v>
      </c>
      <c r="TIF1383" s="84">
        <f t="shared" si="666"/>
        <v>1000000</v>
      </c>
      <c r="TIL1383" s="84" t="s">
        <v>235</v>
      </c>
      <c r="TIM1383" s="84" t="s">
        <v>236</v>
      </c>
      <c r="TIN1383" s="84">
        <f>SUM(TIN1381)</f>
        <v>1000000</v>
      </c>
      <c r="TIO1383" s="84">
        <f>SUM(TIO1381)</f>
        <v>0</v>
      </c>
      <c r="TIP1383" s="84">
        <f>TIO1383/TIN1383</f>
        <v>0</v>
      </c>
      <c r="TIQ1383" s="84">
        <f>SUM(TIQ1381)</f>
        <v>1000000</v>
      </c>
      <c r="TIR1383" s="84">
        <v>0</v>
      </c>
      <c r="TIS1383" s="84">
        <v>0</v>
      </c>
      <c r="TIU1383" s="84">
        <f>TIR1383-TIS1383</f>
        <v>0</v>
      </c>
      <c r="TIV1383" s="84">
        <f t="shared" ref="TIV1383:TJL1385" si="667">TIR1383+TIN1383</f>
        <v>1000000</v>
      </c>
      <c r="TJB1383" s="84" t="s">
        <v>235</v>
      </c>
      <c r="TJC1383" s="84" t="s">
        <v>236</v>
      </c>
      <c r="TJD1383" s="84">
        <f>SUM(TJD1381)</f>
        <v>1000000</v>
      </c>
      <c r="TJE1383" s="84">
        <f>SUM(TJE1381)</f>
        <v>0</v>
      </c>
      <c r="TJF1383" s="84">
        <f>TJE1383/TJD1383</f>
        <v>0</v>
      </c>
      <c r="TJG1383" s="84">
        <f>SUM(TJG1381)</f>
        <v>1000000</v>
      </c>
      <c r="TJH1383" s="84">
        <v>0</v>
      </c>
      <c r="TJI1383" s="84">
        <v>0</v>
      </c>
      <c r="TJK1383" s="84">
        <f>TJH1383-TJI1383</f>
        <v>0</v>
      </c>
      <c r="TJL1383" s="84">
        <f t="shared" si="667"/>
        <v>1000000</v>
      </c>
      <c r="TJR1383" s="84" t="s">
        <v>235</v>
      </c>
      <c r="TJS1383" s="84" t="s">
        <v>236</v>
      </c>
      <c r="TJT1383" s="84">
        <f>SUM(TJT1381)</f>
        <v>1000000</v>
      </c>
      <c r="TJU1383" s="84">
        <f>SUM(TJU1381)</f>
        <v>0</v>
      </c>
      <c r="TJV1383" s="84">
        <f>TJU1383/TJT1383</f>
        <v>0</v>
      </c>
      <c r="TJW1383" s="84">
        <f>SUM(TJW1381)</f>
        <v>1000000</v>
      </c>
      <c r="TJX1383" s="84">
        <v>0</v>
      </c>
      <c r="TJY1383" s="84">
        <v>0</v>
      </c>
      <c r="TKA1383" s="84">
        <f>TJX1383-TJY1383</f>
        <v>0</v>
      </c>
      <c r="TKB1383" s="84">
        <f t="shared" ref="TKB1383:TKR1385" si="668">TJX1383+TJT1383</f>
        <v>1000000</v>
      </c>
      <c r="TKH1383" s="84" t="s">
        <v>235</v>
      </c>
      <c r="TKI1383" s="84" t="s">
        <v>236</v>
      </c>
      <c r="TKJ1383" s="84">
        <f>SUM(TKJ1381)</f>
        <v>1000000</v>
      </c>
      <c r="TKK1383" s="84">
        <f>SUM(TKK1381)</f>
        <v>0</v>
      </c>
      <c r="TKL1383" s="84">
        <f>TKK1383/TKJ1383</f>
        <v>0</v>
      </c>
      <c r="TKM1383" s="84">
        <f>SUM(TKM1381)</f>
        <v>1000000</v>
      </c>
      <c r="TKN1383" s="84">
        <v>0</v>
      </c>
      <c r="TKO1383" s="84">
        <v>0</v>
      </c>
      <c r="TKQ1383" s="84">
        <f>TKN1383-TKO1383</f>
        <v>0</v>
      </c>
      <c r="TKR1383" s="84">
        <f t="shared" si="668"/>
        <v>1000000</v>
      </c>
      <c r="TKX1383" s="84" t="s">
        <v>235</v>
      </c>
      <c r="TKY1383" s="84" t="s">
        <v>236</v>
      </c>
      <c r="TKZ1383" s="84">
        <f>SUM(TKZ1381)</f>
        <v>1000000</v>
      </c>
      <c r="TLA1383" s="84">
        <f>SUM(TLA1381)</f>
        <v>0</v>
      </c>
      <c r="TLB1383" s="84">
        <f>TLA1383/TKZ1383</f>
        <v>0</v>
      </c>
      <c r="TLC1383" s="84">
        <f>SUM(TLC1381)</f>
        <v>1000000</v>
      </c>
      <c r="TLD1383" s="84">
        <v>0</v>
      </c>
      <c r="TLE1383" s="84">
        <v>0</v>
      </c>
      <c r="TLG1383" s="84">
        <f>TLD1383-TLE1383</f>
        <v>0</v>
      </c>
      <c r="TLH1383" s="84">
        <f t="shared" ref="TLH1383:TLX1385" si="669">TLD1383+TKZ1383</f>
        <v>1000000</v>
      </c>
      <c r="TLN1383" s="84" t="s">
        <v>235</v>
      </c>
      <c r="TLO1383" s="84" t="s">
        <v>236</v>
      </c>
      <c r="TLP1383" s="84">
        <f>SUM(TLP1381)</f>
        <v>1000000</v>
      </c>
      <c r="TLQ1383" s="84">
        <f>SUM(TLQ1381)</f>
        <v>0</v>
      </c>
      <c r="TLR1383" s="84">
        <f>TLQ1383/TLP1383</f>
        <v>0</v>
      </c>
      <c r="TLS1383" s="84">
        <f>SUM(TLS1381)</f>
        <v>1000000</v>
      </c>
      <c r="TLT1383" s="84">
        <v>0</v>
      </c>
      <c r="TLU1383" s="84">
        <v>0</v>
      </c>
      <c r="TLW1383" s="84">
        <f>TLT1383-TLU1383</f>
        <v>0</v>
      </c>
      <c r="TLX1383" s="84">
        <f t="shared" si="669"/>
        <v>1000000</v>
      </c>
      <c r="TMD1383" s="84" t="s">
        <v>235</v>
      </c>
      <c r="TME1383" s="84" t="s">
        <v>236</v>
      </c>
      <c r="TMF1383" s="84">
        <f>SUM(TMF1381)</f>
        <v>1000000</v>
      </c>
      <c r="TMG1383" s="84">
        <f>SUM(TMG1381)</f>
        <v>0</v>
      </c>
      <c r="TMH1383" s="84">
        <f>TMG1383/TMF1383</f>
        <v>0</v>
      </c>
      <c r="TMI1383" s="84">
        <f>SUM(TMI1381)</f>
        <v>1000000</v>
      </c>
      <c r="TMJ1383" s="84">
        <v>0</v>
      </c>
      <c r="TMK1383" s="84">
        <v>0</v>
      </c>
      <c r="TMM1383" s="84">
        <f>TMJ1383-TMK1383</f>
        <v>0</v>
      </c>
      <c r="TMN1383" s="84">
        <f t="shared" ref="TMN1383:TND1385" si="670">TMJ1383+TMF1383</f>
        <v>1000000</v>
      </c>
      <c r="TMT1383" s="84" t="s">
        <v>235</v>
      </c>
      <c r="TMU1383" s="84" t="s">
        <v>236</v>
      </c>
      <c r="TMV1383" s="84">
        <f>SUM(TMV1381)</f>
        <v>1000000</v>
      </c>
      <c r="TMW1383" s="84">
        <f>SUM(TMW1381)</f>
        <v>0</v>
      </c>
      <c r="TMX1383" s="84">
        <f>TMW1383/TMV1383</f>
        <v>0</v>
      </c>
      <c r="TMY1383" s="84">
        <f>SUM(TMY1381)</f>
        <v>1000000</v>
      </c>
      <c r="TMZ1383" s="84">
        <v>0</v>
      </c>
      <c r="TNA1383" s="84">
        <v>0</v>
      </c>
      <c r="TNC1383" s="84">
        <f>TMZ1383-TNA1383</f>
        <v>0</v>
      </c>
      <c r="TND1383" s="84">
        <f t="shared" si="670"/>
        <v>1000000</v>
      </c>
      <c r="TNJ1383" s="84" t="s">
        <v>235</v>
      </c>
      <c r="TNK1383" s="84" t="s">
        <v>236</v>
      </c>
      <c r="TNL1383" s="84">
        <f>SUM(TNL1381)</f>
        <v>1000000</v>
      </c>
      <c r="TNM1383" s="84">
        <f>SUM(TNM1381)</f>
        <v>0</v>
      </c>
      <c r="TNN1383" s="84">
        <f>TNM1383/TNL1383</f>
        <v>0</v>
      </c>
      <c r="TNO1383" s="84">
        <f>SUM(TNO1381)</f>
        <v>1000000</v>
      </c>
      <c r="TNP1383" s="84">
        <v>0</v>
      </c>
      <c r="TNQ1383" s="84">
        <v>0</v>
      </c>
      <c r="TNS1383" s="84">
        <f>TNP1383-TNQ1383</f>
        <v>0</v>
      </c>
      <c r="TNT1383" s="84">
        <f t="shared" ref="TNT1383:TOJ1385" si="671">TNP1383+TNL1383</f>
        <v>1000000</v>
      </c>
      <c r="TNZ1383" s="84" t="s">
        <v>235</v>
      </c>
      <c r="TOA1383" s="84" t="s">
        <v>236</v>
      </c>
      <c r="TOB1383" s="84">
        <f>SUM(TOB1381)</f>
        <v>1000000</v>
      </c>
      <c r="TOC1383" s="84">
        <f>SUM(TOC1381)</f>
        <v>0</v>
      </c>
      <c r="TOD1383" s="84">
        <f>TOC1383/TOB1383</f>
        <v>0</v>
      </c>
      <c r="TOE1383" s="84">
        <f>SUM(TOE1381)</f>
        <v>1000000</v>
      </c>
      <c r="TOF1383" s="84">
        <v>0</v>
      </c>
      <c r="TOG1383" s="84">
        <v>0</v>
      </c>
      <c r="TOI1383" s="84">
        <f>TOF1383-TOG1383</f>
        <v>0</v>
      </c>
      <c r="TOJ1383" s="84">
        <f t="shared" si="671"/>
        <v>1000000</v>
      </c>
      <c r="TOP1383" s="84" t="s">
        <v>235</v>
      </c>
      <c r="TOQ1383" s="84" t="s">
        <v>236</v>
      </c>
      <c r="TOR1383" s="84">
        <f>SUM(TOR1381)</f>
        <v>1000000</v>
      </c>
      <c r="TOS1383" s="84">
        <f>SUM(TOS1381)</f>
        <v>0</v>
      </c>
      <c r="TOT1383" s="84">
        <f>TOS1383/TOR1383</f>
        <v>0</v>
      </c>
      <c r="TOU1383" s="84">
        <f>SUM(TOU1381)</f>
        <v>1000000</v>
      </c>
      <c r="TOV1383" s="84">
        <v>0</v>
      </c>
      <c r="TOW1383" s="84">
        <v>0</v>
      </c>
      <c r="TOY1383" s="84">
        <f>TOV1383-TOW1383</f>
        <v>0</v>
      </c>
      <c r="TOZ1383" s="84">
        <f t="shared" ref="TOZ1383:TPP1385" si="672">TOV1383+TOR1383</f>
        <v>1000000</v>
      </c>
      <c r="TPF1383" s="84" t="s">
        <v>235</v>
      </c>
      <c r="TPG1383" s="84" t="s">
        <v>236</v>
      </c>
      <c r="TPH1383" s="84">
        <f>SUM(TPH1381)</f>
        <v>1000000</v>
      </c>
      <c r="TPI1383" s="84">
        <f>SUM(TPI1381)</f>
        <v>0</v>
      </c>
      <c r="TPJ1383" s="84">
        <f>TPI1383/TPH1383</f>
        <v>0</v>
      </c>
      <c r="TPK1383" s="84">
        <f>SUM(TPK1381)</f>
        <v>1000000</v>
      </c>
      <c r="TPL1383" s="84">
        <v>0</v>
      </c>
      <c r="TPM1383" s="84">
        <v>0</v>
      </c>
      <c r="TPO1383" s="84">
        <f>TPL1383-TPM1383</f>
        <v>0</v>
      </c>
      <c r="TPP1383" s="84">
        <f t="shared" si="672"/>
        <v>1000000</v>
      </c>
      <c r="TPV1383" s="84" t="s">
        <v>235</v>
      </c>
      <c r="TPW1383" s="84" t="s">
        <v>236</v>
      </c>
      <c r="TPX1383" s="84">
        <f>SUM(TPX1381)</f>
        <v>1000000</v>
      </c>
      <c r="TPY1383" s="84">
        <f>SUM(TPY1381)</f>
        <v>0</v>
      </c>
      <c r="TPZ1383" s="84">
        <f>TPY1383/TPX1383</f>
        <v>0</v>
      </c>
      <c r="TQA1383" s="84">
        <f>SUM(TQA1381)</f>
        <v>1000000</v>
      </c>
      <c r="TQB1383" s="84">
        <v>0</v>
      </c>
      <c r="TQC1383" s="84">
        <v>0</v>
      </c>
      <c r="TQE1383" s="84">
        <f>TQB1383-TQC1383</f>
        <v>0</v>
      </c>
      <c r="TQF1383" s="84">
        <f t="shared" ref="TQF1383:TQV1385" si="673">TQB1383+TPX1383</f>
        <v>1000000</v>
      </c>
      <c r="TQL1383" s="84" t="s">
        <v>235</v>
      </c>
      <c r="TQM1383" s="84" t="s">
        <v>236</v>
      </c>
      <c r="TQN1383" s="84">
        <f>SUM(TQN1381)</f>
        <v>1000000</v>
      </c>
      <c r="TQO1383" s="84">
        <f>SUM(TQO1381)</f>
        <v>0</v>
      </c>
      <c r="TQP1383" s="84">
        <f>TQO1383/TQN1383</f>
        <v>0</v>
      </c>
      <c r="TQQ1383" s="84">
        <f>SUM(TQQ1381)</f>
        <v>1000000</v>
      </c>
      <c r="TQR1383" s="84">
        <v>0</v>
      </c>
      <c r="TQS1383" s="84">
        <v>0</v>
      </c>
      <c r="TQU1383" s="84">
        <f>TQR1383-TQS1383</f>
        <v>0</v>
      </c>
      <c r="TQV1383" s="84">
        <f t="shared" si="673"/>
        <v>1000000</v>
      </c>
      <c r="TRB1383" s="84" t="s">
        <v>235</v>
      </c>
      <c r="TRC1383" s="84" t="s">
        <v>236</v>
      </c>
      <c r="TRD1383" s="84">
        <f>SUM(TRD1381)</f>
        <v>1000000</v>
      </c>
      <c r="TRE1383" s="84">
        <f>SUM(TRE1381)</f>
        <v>0</v>
      </c>
      <c r="TRF1383" s="84">
        <f>TRE1383/TRD1383</f>
        <v>0</v>
      </c>
      <c r="TRG1383" s="84">
        <f>SUM(TRG1381)</f>
        <v>1000000</v>
      </c>
      <c r="TRH1383" s="84">
        <v>0</v>
      </c>
      <c r="TRI1383" s="84">
        <v>0</v>
      </c>
      <c r="TRK1383" s="84">
        <f>TRH1383-TRI1383</f>
        <v>0</v>
      </c>
      <c r="TRL1383" s="84">
        <f t="shared" ref="TRL1383:TSB1385" si="674">TRH1383+TRD1383</f>
        <v>1000000</v>
      </c>
      <c r="TRR1383" s="84" t="s">
        <v>235</v>
      </c>
      <c r="TRS1383" s="84" t="s">
        <v>236</v>
      </c>
      <c r="TRT1383" s="84">
        <f>SUM(TRT1381)</f>
        <v>1000000</v>
      </c>
      <c r="TRU1383" s="84">
        <f>SUM(TRU1381)</f>
        <v>0</v>
      </c>
      <c r="TRV1383" s="84">
        <f>TRU1383/TRT1383</f>
        <v>0</v>
      </c>
      <c r="TRW1383" s="84">
        <f>SUM(TRW1381)</f>
        <v>1000000</v>
      </c>
      <c r="TRX1383" s="84">
        <v>0</v>
      </c>
      <c r="TRY1383" s="84">
        <v>0</v>
      </c>
      <c r="TSA1383" s="84">
        <f>TRX1383-TRY1383</f>
        <v>0</v>
      </c>
      <c r="TSB1383" s="84">
        <f t="shared" si="674"/>
        <v>1000000</v>
      </c>
      <c r="TSH1383" s="84" t="s">
        <v>235</v>
      </c>
      <c r="TSI1383" s="84" t="s">
        <v>236</v>
      </c>
      <c r="TSJ1383" s="84">
        <f>SUM(TSJ1381)</f>
        <v>1000000</v>
      </c>
      <c r="TSK1383" s="84">
        <f>SUM(TSK1381)</f>
        <v>0</v>
      </c>
      <c r="TSL1383" s="84">
        <f>TSK1383/TSJ1383</f>
        <v>0</v>
      </c>
      <c r="TSM1383" s="84">
        <f>SUM(TSM1381)</f>
        <v>1000000</v>
      </c>
      <c r="TSN1383" s="84">
        <v>0</v>
      </c>
      <c r="TSO1383" s="84">
        <v>0</v>
      </c>
      <c r="TSQ1383" s="84">
        <f>TSN1383-TSO1383</f>
        <v>0</v>
      </c>
      <c r="TSR1383" s="84">
        <f t="shared" ref="TSR1383:TTH1385" si="675">TSN1383+TSJ1383</f>
        <v>1000000</v>
      </c>
      <c r="TSX1383" s="84" t="s">
        <v>235</v>
      </c>
      <c r="TSY1383" s="84" t="s">
        <v>236</v>
      </c>
      <c r="TSZ1383" s="84">
        <f>SUM(TSZ1381)</f>
        <v>1000000</v>
      </c>
      <c r="TTA1383" s="84">
        <f>SUM(TTA1381)</f>
        <v>0</v>
      </c>
      <c r="TTB1383" s="84">
        <f>TTA1383/TSZ1383</f>
        <v>0</v>
      </c>
      <c r="TTC1383" s="84">
        <f>SUM(TTC1381)</f>
        <v>1000000</v>
      </c>
      <c r="TTD1383" s="84">
        <v>0</v>
      </c>
      <c r="TTE1383" s="84">
        <v>0</v>
      </c>
      <c r="TTG1383" s="84">
        <f>TTD1383-TTE1383</f>
        <v>0</v>
      </c>
      <c r="TTH1383" s="84">
        <f t="shared" si="675"/>
        <v>1000000</v>
      </c>
      <c r="TTN1383" s="84" t="s">
        <v>235</v>
      </c>
      <c r="TTO1383" s="84" t="s">
        <v>236</v>
      </c>
      <c r="TTP1383" s="84">
        <f>SUM(TTP1381)</f>
        <v>1000000</v>
      </c>
      <c r="TTQ1383" s="84">
        <f>SUM(TTQ1381)</f>
        <v>0</v>
      </c>
      <c r="TTR1383" s="84">
        <f>TTQ1383/TTP1383</f>
        <v>0</v>
      </c>
      <c r="TTS1383" s="84">
        <f>SUM(TTS1381)</f>
        <v>1000000</v>
      </c>
      <c r="TTT1383" s="84">
        <v>0</v>
      </c>
      <c r="TTU1383" s="84">
        <v>0</v>
      </c>
      <c r="TTW1383" s="84">
        <f>TTT1383-TTU1383</f>
        <v>0</v>
      </c>
      <c r="TTX1383" s="84">
        <f t="shared" ref="TTX1383:TUN1385" si="676">TTT1383+TTP1383</f>
        <v>1000000</v>
      </c>
      <c r="TUD1383" s="84" t="s">
        <v>235</v>
      </c>
      <c r="TUE1383" s="84" t="s">
        <v>236</v>
      </c>
      <c r="TUF1383" s="84">
        <f>SUM(TUF1381)</f>
        <v>1000000</v>
      </c>
      <c r="TUG1383" s="84">
        <f>SUM(TUG1381)</f>
        <v>0</v>
      </c>
      <c r="TUH1383" s="84">
        <f>TUG1383/TUF1383</f>
        <v>0</v>
      </c>
      <c r="TUI1383" s="84">
        <f>SUM(TUI1381)</f>
        <v>1000000</v>
      </c>
      <c r="TUJ1383" s="84">
        <v>0</v>
      </c>
      <c r="TUK1383" s="84">
        <v>0</v>
      </c>
      <c r="TUM1383" s="84">
        <f>TUJ1383-TUK1383</f>
        <v>0</v>
      </c>
      <c r="TUN1383" s="84">
        <f t="shared" si="676"/>
        <v>1000000</v>
      </c>
      <c r="TUT1383" s="84" t="s">
        <v>235</v>
      </c>
      <c r="TUU1383" s="84" t="s">
        <v>236</v>
      </c>
      <c r="TUV1383" s="84">
        <f>SUM(TUV1381)</f>
        <v>1000000</v>
      </c>
      <c r="TUW1383" s="84">
        <f>SUM(TUW1381)</f>
        <v>0</v>
      </c>
      <c r="TUX1383" s="84">
        <f>TUW1383/TUV1383</f>
        <v>0</v>
      </c>
      <c r="TUY1383" s="84">
        <f>SUM(TUY1381)</f>
        <v>1000000</v>
      </c>
      <c r="TUZ1383" s="84">
        <v>0</v>
      </c>
      <c r="TVA1383" s="84">
        <v>0</v>
      </c>
      <c r="TVC1383" s="84">
        <f>TUZ1383-TVA1383</f>
        <v>0</v>
      </c>
      <c r="TVD1383" s="84">
        <f t="shared" ref="TVD1383:TVT1385" si="677">TUZ1383+TUV1383</f>
        <v>1000000</v>
      </c>
      <c r="TVJ1383" s="84" t="s">
        <v>235</v>
      </c>
      <c r="TVK1383" s="84" t="s">
        <v>236</v>
      </c>
      <c r="TVL1383" s="84">
        <f>SUM(TVL1381)</f>
        <v>1000000</v>
      </c>
      <c r="TVM1383" s="84">
        <f>SUM(TVM1381)</f>
        <v>0</v>
      </c>
      <c r="TVN1383" s="84">
        <f>TVM1383/TVL1383</f>
        <v>0</v>
      </c>
      <c r="TVO1383" s="84">
        <f>SUM(TVO1381)</f>
        <v>1000000</v>
      </c>
      <c r="TVP1383" s="84">
        <v>0</v>
      </c>
      <c r="TVQ1383" s="84">
        <v>0</v>
      </c>
      <c r="TVS1383" s="84">
        <f>TVP1383-TVQ1383</f>
        <v>0</v>
      </c>
      <c r="TVT1383" s="84">
        <f t="shared" si="677"/>
        <v>1000000</v>
      </c>
      <c r="TVZ1383" s="84" t="s">
        <v>235</v>
      </c>
      <c r="TWA1383" s="84" t="s">
        <v>236</v>
      </c>
      <c r="TWB1383" s="84">
        <f>SUM(TWB1381)</f>
        <v>1000000</v>
      </c>
      <c r="TWC1383" s="84">
        <f>SUM(TWC1381)</f>
        <v>0</v>
      </c>
      <c r="TWD1383" s="84">
        <f>TWC1383/TWB1383</f>
        <v>0</v>
      </c>
      <c r="TWE1383" s="84">
        <f>SUM(TWE1381)</f>
        <v>1000000</v>
      </c>
      <c r="TWF1383" s="84">
        <v>0</v>
      </c>
      <c r="TWG1383" s="84">
        <v>0</v>
      </c>
      <c r="TWI1383" s="84">
        <f>TWF1383-TWG1383</f>
        <v>0</v>
      </c>
      <c r="TWJ1383" s="84">
        <f t="shared" ref="TWJ1383:TWZ1385" si="678">TWF1383+TWB1383</f>
        <v>1000000</v>
      </c>
      <c r="TWP1383" s="84" t="s">
        <v>235</v>
      </c>
      <c r="TWQ1383" s="84" t="s">
        <v>236</v>
      </c>
      <c r="TWR1383" s="84">
        <f>SUM(TWR1381)</f>
        <v>1000000</v>
      </c>
      <c r="TWS1383" s="84">
        <f>SUM(TWS1381)</f>
        <v>0</v>
      </c>
      <c r="TWT1383" s="84">
        <f>TWS1383/TWR1383</f>
        <v>0</v>
      </c>
      <c r="TWU1383" s="84">
        <f>SUM(TWU1381)</f>
        <v>1000000</v>
      </c>
      <c r="TWV1383" s="84">
        <v>0</v>
      </c>
      <c r="TWW1383" s="84">
        <v>0</v>
      </c>
      <c r="TWY1383" s="84">
        <f>TWV1383-TWW1383</f>
        <v>0</v>
      </c>
      <c r="TWZ1383" s="84">
        <f t="shared" si="678"/>
        <v>1000000</v>
      </c>
      <c r="TXF1383" s="84" t="s">
        <v>235</v>
      </c>
      <c r="TXG1383" s="84" t="s">
        <v>236</v>
      </c>
      <c r="TXH1383" s="84">
        <f>SUM(TXH1381)</f>
        <v>1000000</v>
      </c>
      <c r="TXI1383" s="84">
        <f>SUM(TXI1381)</f>
        <v>0</v>
      </c>
      <c r="TXJ1383" s="84">
        <f>TXI1383/TXH1383</f>
        <v>0</v>
      </c>
      <c r="TXK1383" s="84">
        <f>SUM(TXK1381)</f>
        <v>1000000</v>
      </c>
      <c r="TXL1383" s="84">
        <v>0</v>
      </c>
      <c r="TXM1383" s="84">
        <v>0</v>
      </c>
      <c r="TXO1383" s="84">
        <f>TXL1383-TXM1383</f>
        <v>0</v>
      </c>
      <c r="TXP1383" s="84">
        <f t="shared" ref="TXP1383:TYF1385" si="679">TXL1383+TXH1383</f>
        <v>1000000</v>
      </c>
      <c r="TXV1383" s="84" t="s">
        <v>235</v>
      </c>
      <c r="TXW1383" s="84" t="s">
        <v>236</v>
      </c>
      <c r="TXX1383" s="84">
        <f>SUM(TXX1381)</f>
        <v>1000000</v>
      </c>
      <c r="TXY1383" s="84">
        <f>SUM(TXY1381)</f>
        <v>0</v>
      </c>
      <c r="TXZ1383" s="84">
        <f>TXY1383/TXX1383</f>
        <v>0</v>
      </c>
      <c r="TYA1383" s="84">
        <f>SUM(TYA1381)</f>
        <v>1000000</v>
      </c>
      <c r="TYB1383" s="84">
        <v>0</v>
      </c>
      <c r="TYC1383" s="84">
        <v>0</v>
      </c>
      <c r="TYE1383" s="84">
        <f>TYB1383-TYC1383</f>
        <v>0</v>
      </c>
      <c r="TYF1383" s="84">
        <f t="shared" si="679"/>
        <v>1000000</v>
      </c>
      <c r="TYL1383" s="84" t="s">
        <v>235</v>
      </c>
      <c r="TYM1383" s="84" t="s">
        <v>236</v>
      </c>
      <c r="TYN1383" s="84">
        <f>SUM(TYN1381)</f>
        <v>1000000</v>
      </c>
      <c r="TYO1383" s="84">
        <f>SUM(TYO1381)</f>
        <v>0</v>
      </c>
      <c r="TYP1383" s="84">
        <f>TYO1383/TYN1383</f>
        <v>0</v>
      </c>
      <c r="TYQ1383" s="84">
        <f>SUM(TYQ1381)</f>
        <v>1000000</v>
      </c>
      <c r="TYR1383" s="84">
        <v>0</v>
      </c>
      <c r="TYS1383" s="84">
        <v>0</v>
      </c>
      <c r="TYU1383" s="84">
        <f>TYR1383-TYS1383</f>
        <v>0</v>
      </c>
      <c r="TYV1383" s="84">
        <f t="shared" ref="TYV1383:TZL1385" si="680">TYR1383+TYN1383</f>
        <v>1000000</v>
      </c>
      <c r="TZB1383" s="84" t="s">
        <v>235</v>
      </c>
      <c r="TZC1383" s="84" t="s">
        <v>236</v>
      </c>
      <c r="TZD1383" s="84">
        <f>SUM(TZD1381)</f>
        <v>1000000</v>
      </c>
      <c r="TZE1383" s="84">
        <f>SUM(TZE1381)</f>
        <v>0</v>
      </c>
      <c r="TZF1383" s="84">
        <f>TZE1383/TZD1383</f>
        <v>0</v>
      </c>
      <c r="TZG1383" s="84">
        <f>SUM(TZG1381)</f>
        <v>1000000</v>
      </c>
      <c r="TZH1383" s="84">
        <v>0</v>
      </c>
      <c r="TZI1383" s="84">
        <v>0</v>
      </c>
      <c r="TZK1383" s="84">
        <f>TZH1383-TZI1383</f>
        <v>0</v>
      </c>
      <c r="TZL1383" s="84">
        <f t="shared" si="680"/>
        <v>1000000</v>
      </c>
      <c r="TZR1383" s="84" t="s">
        <v>235</v>
      </c>
      <c r="TZS1383" s="84" t="s">
        <v>236</v>
      </c>
      <c r="TZT1383" s="84">
        <f>SUM(TZT1381)</f>
        <v>1000000</v>
      </c>
      <c r="TZU1383" s="84">
        <f>SUM(TZU1381)</f>
        <v>0</v>
      </c>
      <c r="TZV1383" s="84">
        <f>TZU1383/TZT1383</f>
        <v>0</v>
      </c>
      <c r="TZW1383" s="84">
        <f>SUM(TZW1381)</f>
        <v>1000000</v>
      </c>
      <c r="TZX1383" s="84">
        <v>0</v>
      </c>
      <c r="TZY1383" s="84">
        <v>0</v>
      </c>
      <c r="UAA1383" s="84">
        <f>TZX1383-TZY1383</f>
        <v>0</v>
      </c>
      <c r="UAB1383" s="84">
        <f t="shared" ref="UAB1383:UAR1385" si="681">TZX1383+TZT1383</f>
        <v>1000000</v>
      </c>
      <c r="UAH1383" s="84" t="s">
        <v>235</v>
      </c>
      <c r="UAI1383" s="84" t="s">
        <v>236</v>
      </c>
      <c r="UAJ1383" s="84">
        <f>SUM(UAJ1381)</f>
        <v>1000000</v>
      </c>
      <c r="UAK1383" s="84">
        <f>SUM(UAK1381)</f>
        <v>0</v>
      </c>
      <c r="UAL1383" s="84">
        <f>UAK1383/UAJ1383</f>
        <v>0</v>
      </c>
      <c r="UAM1383" s="84">
        <f>SUM(UAM1381)</f>
        <v>1000000</v>
      </c>
      <c r="UAN1383" s="84">
        <v>0</v>
      </c>
      <c r="UAO1383" s="84">
        <v>0</v>
      </c>
      <c r="UAQ1383" s="84">
        <f>UAN1383-UAO1383</f>
        <v>0</v>
      </c>
      <c r="UAR1383" s="84">
        <f t="shared" si="681"/>
        <v>1000000</v>
      </c>
      <c r="UAX1383" s="84" t="s">
        <v>235</v>
      </c>
      <c r="UAY1383" s="84" t="s">
        <v>236</v>
      </c>
      <c r="UAZ1383" s="84">
        <f>SUM(UAZ1381)</f>
        <v>1000000</v>
      </c>
      <c r="UBA1383" s="84">
        <f>SUM(UBA1381)</f>
        <v>0</v>
      </c>
      <c r="UBB1383" s="84">
        <f>UBA1383/UAZ1383</f>
        <v>0</v>
      </c>
      <c r="UBC1383" s="84">
        <f>SUM(UBC1381)</f>
        <v>1000000</v>
      </c>
      <c r="UBD1383" s="84">
        <v>0</v>
      </c>
      <c r="UBE1383" s="84">
        <v>0</v>
      </c>
      <c r="UBG1383" s="84">
        <f>UBD1383-UBE1383</f>
        <v>0</v>
      </c>
      <c r="UBH1383" s="84">
        <f t="shared" ref="UBH1383:UBX1385" si="682">UBD1383+UAZ1383</f>
        <v>1000000</v>
      </c>
      <c r="UBN1383" s="84" t="s">
        <v>235</v>
      </c>
      <c r="UBO1383" s="84" t="s">
        <v>236</v>
      </c>
      <c r="UBP1383" s="84">
        <f>SUM(UBP1381)</f>
        <v>1000000</v>
      </c>
      <c r="UBQ1383" s="84">
        <f>SUM(UBQ1381)</f>
        <v>0</v>
      </c>
      <c r="UBR1383" s="84">
        <f>UBQ1383/UBP1383</f>
        <v>0</v>
      </c>
      <c r="UBS1383" s="84">
        <f>SUM(UBS1381)</f>
        <v>1000000</v>
      </c>
      <c r="UBT1383" s="84">
        <v>0</v>
      </c>
      <c r="UBU1383" s="84">
        <v>0</v>
      </c>
      <c r="UBW1383" s="84">
        <f>UBT1383-UBU1383</f>
        <v>0</v>
      </c>
      <c r="UBX1383" s="84">
        <f t="shared" si="682"/>
        <v>1000000</v>
      </c>
      <c r="UCD1383" s="84" t="s">
        <v>235</v>
      </c>
      <c r="UCE1383" s="84" t="s">
        <v>236</v>
      </c>
      <c r="UCF1383" s="84">
        <f>SUM(UCF1381)</f>
        <v>1000000</v>
      </c>
      <c r="UCG1383" s="84">
        <f>SUM(UCG1381)</f>
        <v>0</v>
      </c>
      <c r="UCH1383" s="84">
        <f>UCG1383/UCF1383</f>
        <v>0</v>
      </c>
      <c r="UCI1383" s="84">
        <f>SUM(UCI1381)</f>
        <v>1000000</v>
      </c>
      <c r="UCJ1383" s="84">
        <v>0</v>
      </c>
      <c r="UCK1383" s="84">
        <v>0</v>
      </c>
      <c r="UCM1383" s="84">
        <f>UCJ1383-UCK1383</f>
        <v>0</v>
      </c>
      <c r="UCN1383" s="84">
        <f t="shared" ref="UCN1383:UDD1385" si="683">UCJ1383+UCF1383</f>
        <v>1000000</v>
      </c>
      <c r="UCT1383" s="84" t="s">
        <v>235</v>
      </c>
      <c r="UCU1383" s="84" t="s">
        <v>236</v>
      </c>
      <c r="UCV1383" s="84">
        <f>SUM(UCV1381)</f>
        <v>1000000</v>
      </c>
      <c r="UCW1383" s="84">
        <f>SUM(UCW1381)</f>
        <v>0</v>
      </c>
      <c r="UCX1383" s="84">
        <f>UCW1383/UCV1383</f>
        <v>0</v>
      </c>
      <c r="UCY1383" s="84">
        <f>SUM(UCY1381)</f>
        <v>1000000</v>
      </c>
      <c r="UCZ1383" s="84">
        <v>0</v>
      </c>
      <c r="UDA1383" s="84">
        <v>0</v>
      </c>
      <c r="UDC1383" s="84">
        <f>UCZ1383-UDA1383</f>
        <v>0</v>
      </c>
      <c r="UDD1383" s="84">
        <f t="shared" si="683"/>
        <v>1000000</v>
      </c>
      <c r="UDJ1383" s="84" t="s">
        <v>235</v>
      </c>
      <c r="UDK1383" s="84" t="s">
        <v>236</v>
      </c>
      <c r="UDL1383" s="84">
        <f>SUM(UDL1381)</f>
        <v>1000000</v>
      </c>
      <c r="UDM1383" s="84">
        <f>SUM(UDM1381)</f>
        <v>0</v>
      </c>
      <c r="UDN1383" s="84">
        <f>UDM1383/UDL1383</f>
        <v>0</v>
      </c>
      <c r="UDO1383" s="84">
        <f>SUM(UDO1381)</f>
        <v>1000000</v>
      </c>
      <c r="UDP1383" s="84">
        <v>0</v>
      </c>
      <c r="UDQ1383" s="84">
        <v>0</v>
      </c>
      <c r="UDS1383" s="84">
        <f>UDP1383-UDQ1383</f>
        <v>0</v>
      </c>
      <c r="UDT1383" s="84">
        <f t="shared" ref="UDT1383:UEJ1385" si="684">UDP1383+UDL1383</f>
        <v>1000000</v>
      </c>
      <c r="UDZ1383" s="84" t="s">
        <v>235</v>
      </c>
      <c r="UEA1383" s="84" t="s">
        <v>236</v>
      </c>
      <c r="UEB1383" s="84">
        <f>SUM(UEB1381)</f>
        <v>1000000</v>
      </c>
      <c r="UEC1383" s="84">
        <f>SUM(UEC1381)</f>
        <v>0</v>
      </c>
      <c r="UED1383" s="84">
        <f>UEC1383/UEB1383</f>
        <v>0</v>
      </c>
      <c r="UEE1383" s="84">
        <f>SUM(UEE1381)</f>
        <v>1000000</v>
      </c>
      <c r="UEF1383" s="84">
        <v>0</v>
      </c>
      <c r="UEG1383" s="84">
        <v>0</v>
      </c>
      <c r="UEI1383" s="84">
        <f>UEF1383-UEG1383</f>
        <v>0</v>
      </c>
      <c r="UEJ1383" s="84">
        <f t="shared" si="684"/>
        <v>1000000</v>
      </c>
      <c r="UEP1383" s="84" t="s">
        <v>235</v>
      </c>
      <c r="UEQ1383" s="84" t="s">
        <v>236</v>
      </c>
      <c r="UER1383" s="84">
        <f>SUM(UER1381)</f>
        <v>1000000</v>
      </c>
      <c r="UES1383" s="84">
        <f>SUM(UES1381)</f>
        <v>0</v>
      </c>
      <c r="UET1383" s="84">
        <f>UES1383/UER1383</f>
        <v>0</v>
      </c>
      <c r="UEU1383" s="84">
        <f>SUM(UEU1381)</f>
        <v>1000000</v>
      </c>
      <c r="UEV1383" s="84">
        <v>0</v>
      </c>
      <c r="UEW1383" s="84">
        <v>0</v>
      </c>
      <c r="UEY1383" s="84">
        <f>UEV1383-UEW1383</f>
        <v>0</v>
      </c>
      <c r="UEZ1383" s="84">
        <f t="shared" ref="UEZ1383:UFP1385" si="685">UEV1383+UER1383</f>
        <v>1000000</v>
      </c>
      <c r="UFF1383" s="84" t="s">
        <v>235</v>
      </c>
      <c r="UFG1383" s="84" t="s">
        <v>236</v>
      </c>
      <c r="UFH1383" s="84">
        <f>SUM(UFH1381)</f>
        <v>1000000</v>
      </c>
      <c r="UFI1383" s="84">
        <f>SUM(UFI1381)</f>
        <v>0</v>
      </c>
      <c r="UFJ1383" s="84">
        <f>UFI1383/UFH1383</f>
        <v>0</v>
      </c>
      <c r="UFK1383" s="84">
        <f>SUM(UFK1381)</f>
        <v>1000000</v>
      </c>
      <c r="UFL1383" s="84">
        <v>0</v>
      </c>
      <c r="UFM1383" s="84">
        <v>0</v>
      </c>
      <c r="UFO1383" s="84">
        <f>UFL1383-UFM1383</f>
        <v>0</v>
      </c>
      <c r="UFP1383" s="84">
        <f t="shared" si="685"/>
        <v>1000000</v>
      </c>
      <c r="UFV1383" s="84" t="s">
        <v>235</v>
      </c>
      <c r="UFW1383" s="84" t="s">
        <v>236</v>
      </c>
      <c r="UFX1383" s="84">
        <f>SUM(UFX1381)</f>
        <v>1000000</v>
      </c>
      <c r="UFY1383" s="84">
        <f>SUM(UFY1381)</f>
        <v>0</v>
      </c>
      <c r="UFZ1383" s="84">
        <f>UFY1383/UFX1383</f>
        <v>0</v>
      </c>
      <c r="UGA1383" s="84">
        <f>SUM(UGA1381)</f>
        <v>1000000</v>
      </c>
      <c r="UGB1383" s="84">
        <v>0</v>
      </c>
      <c r="UGC1383" s="84">
        <v>0</v>
      </c>
      <c r="UGE1383" s="84">
        <f>UGB1383-UGC1383</f>
        <v>0</v>
      </c>
      <c r="UGF1383" s="84">
        <f t="shared" ref="UGF1383:UGV1385" si="686">UGB1383+UFX1383</f>
        <v>1000000</v>
      </c>
      <c r="UGL1383" s="84" t="s">
        <v>235</v>
      </c>
      <c r="UGM1383" s="84" t="s">
        <v>236</v>
      </c>
      <c r="UGN1383" s="84">
        <f>SUM(UGN1381)</f>
        <v>1000000</v>
      </c>
      <c r="UGO1383" s="84">
        <f>SUM(UGO1381)</f>
        <v>0</v>
      </c>
      <c r="UGP1383" s="84">
        <f>UGO1383/UGN1383</f>
        <v>0</v>
      </c>
      <c r="UGQ1383" s="84">
        <f>SUM(UGQ1381)</f>
        <v>1000000</v>
      </c>
      <c r="UGR1383" s="84">
        <v>0</v>
      </c>
      <c r="UGS1383" s="84">
        <v>0</v>
      </c>
      <c r="UGU1383" s="84">
        <f>UGR1383-UGS1383</f>
        <v>0</v>
      </c>
      <c r="UGV1383" s="84">
        <f t="shared" si="686"/>
        <v>1000000</v>
      </c>
      <c r="UHB1383" s="84" t="s">
        <v>235</v>
      </c>
      <c r="UHC1383" s="84" t="s">
        <v>236</v>
      </c>
      <c r="UHD1383" s="84">
        <f>SUM(UHD1381)</f>
        <v>1000000</v>
      </c>
      <c r="UHE1383" s="84">
        <f>SUM(UHE1381)</f>
        <v>0</v>
      </c>
      <c r="UHF1383" s="84">
        <f>UHE1383/UHD1383</f>
        <v>0</v>
      </c>
      <c r="UHG1383" s="84">
        <f>SUM(UHG1381)</f>
        <v>1000000</v>
      </c>
      <c r="UHH1383" s="84">
        <v>0</v>
      </c>
      <c r="UHI1383" s="84">
        <v>0</v>
      </c>
      <c r="UHK1383" s="84">
        <f>UHH1383-UHI1383</f>
        <v>0</v>
      </c>
      <c r="UHL1383" s="84">
        <f t="shared" ref="UHL1383:UIB1385" si="687">UHH1383+UHD1383</f>
        <v>1000000</v>
      </c>
      <c r="UHR1383" s="84" t="s">
        <v>235</v>
      </c>
      <c r="UHS1383" s="84" t="s">
        <v>236</v>
      </c>
      <c r="UHT1383" s="84">
        <f>SUM(UHT1381)</f>
        <v>1000000</v>
      </c>
      <c r="UHU1383" s="84">
        <f>SUM(UHU1381)</f>
        <v>0</v>
      </c>
      <c r="UHV1383" s="84">
        <f>UHU1383/UHT1383</f>
        <v>0</v>
      </c>
      <c r="UHW1383" s="84">
        <f>SUM(UHW1381)</f>
        <v>1000000</v>
      </c>
      <c r="UHX1383" s="84">
        <v>0</v>
      </c>
      <c r="UHY1383" s="84">
        <v>0</v>
      </c>
      <c r="UIA1383" s="84">
        <f>UHX1383-UHY1383</f>
        <v>0</v>
      </c>
      <c r="UIB1383" s="84">
        <f t="shared" si="687"/>
        <v>1000000</v>
      </c>
      <c r="UIH1383" s="84" t="s">
        <v>235</v>
      </c>
      <c r="UII1383" s="84" t="s">
        <v>236</v>
      </c>
      <c r="UIJ1383" s="84">
        <f>SUM(UIJ1381)</f>
        <v>1000000</v>
      </c>
      <c r="UIK1383" s="84">
        <f>SUM(UIK1381)</f>
        <v>0</v>
      </c>
      <c r="UIL1383" s="84">
        <f>UIK1383/UIJ1383</f>
        <v>0</v>
      </c>
      <c r="UIM1383" s="84">
        <f>SUM(UIM1381)</f>
        <v>1000000</v>
      </c>
      <c r="UIN1383" s="84">
        <v>0</v>
      </c>
      <c r="UIO1383" s="84">
        <v>0</v>
      </c>
      <c r="UIQ1383" s="84">
        <f>UIN1383-UIO1383</f>
        <v>0</v>
      </c>
      <c r="UIR1383" s="84">
        <f t="shared" ref="UIR1383:UJH1385" si="688">UIN1383+UIJ1383</f>
        <v>1000000</v>
      </c>
      <c r="UIX1383" s="84" t="s">
        <v>235</v>
      </c>
      <c r="UIY1383" s="84" t="s">
        <v>236</v>
      </c>
      <c r="UIZ1383" s="84">
        <f>SUM(UIZ1381)</f>
        <v>1000000</v>
      </c>
      <c r="UJA1383" s="84">
        <f>SUM(UJA1381)</f>
        <v>0</v>
      </c>
      <c r="UJB1383" s="84">
        <f>UJA1383/UIZ1383</f>
        <v>0</v>
      </c>
      <c r="UJC1383" s="84">
        <f>SUM(UJC1381)</f>
        <v>1000000</v>
      </c>
      <c r="UJD1383" s="84">
        <v>0</v>
      </c>
      <c r="UJE1383" s="84">
        <v>0</v>
      </c>
      <c r="UJG1383" s="84">
        <f>UJD1383-UJE1383</f>
        <v>0</v>
      </c>
      <c r="UJH1383" s="84">
        <f t="shared" si="688"/>
        <v>1000000</v>
      </c>
      <c r="UJN1383" s="84" t="s">
        <v>235</v>
      </c>
      <c r="UJO1383" s="84" t="s">
        <v>236</v>
      </c>
      <c r="UJP1383" s="84">
        <f>SUM(UJP1381)</f>
        <v>1000000</v>
      </c>
      <c r="UJQ1383" s="84">
        <f>SUM(UJQ1381)</f>
        <v>0</v>
      </c>
      <c r="UJR1383" s="84">
        <f>UJQ1383/UJP1383</f>
        <v>0</v>
      </c>
      <c r="UJS1383" s="84">
        <f>SUM(UJS1381)</f>
        <v>1000000</v>
      </c>
      <c r="UJT1383" s="84">
        <v>0</v>
      </c>
      <c r="UJU1383" s="84">
        <v>0</v>
      </c>
      <c r="UJW1383" s="84">
        <f>UJT1383-UJU1383</f>
        <v>0</v>
      </c>
      <c r="UJX1383" s="84">
        <f t="shared" ref="UJX1383:UKN1385" si="689">UJT1383+UJP1383</f>
        <v>1000000</v>
      </c>
      <c r="UKD1383" s="84" t="s">
        <v>235</v>
      </c>
      <c r="UKE1383" s="84" t="s">
        <v>236</v>
      </c>
      <c r="UKF1383" s="84">
        <f>SUM(UKF1381)</f>
        <v>1000000</v>
      </c>
      <c r="UKG1383" s="84">
        <f>SUM(UKG1381)</f>
        <v>0</v>
      </c>
      <c r="UKH1383" s="84">
        <f>UKG1383/UKF1383</f>
        <v>0</v>
      </c>
      <c r="UKI1383" s="84">
        <f>SUM(UKI1381)</f>
        <v>1000000</v>
      </c>
      <c r="UKJ1383" s="84">
        <v>0</v>
      </c>
      <c r="UKK1383" s="84">
        <v>0</v>
      </c>
      <c r="UKM1383" s="84">
        <f>UKJ1383-UKK1383</f>
        <v>0</v>
      </c>
      <c r="UKN1383" s="84">
        <f t="shared" si="689"/>
        <v>1000000</v>
      </c>
      <c r="UKT1383" s="84" t="s">
        <v>235</v>
      </c>
      <c r="UKU1383" s="84" t="s">
        <v>236</v>
      </c>
      <c r="UKV1383" s="84">
        <f>SUM(UKV1381)</f>
        <v>1000000</v>
      </c>
      <c r="UKW1383" s="84">
        <f>SUM(UKW1381)</f>
        <v>0</v>
      </c>
      <c r="UKX1383" s="84">
        <f>UKW1383/UKV1383</f>
        <v>0</v>
      </c>
      <c r="UKY1383" s="84">
        <f>SUM(UKY1381)</f>
        <v>1000000</v>
      </c>
      <c r="UKZ1383" s="84">
        <v>0</v>
      </c>
      <c r="ULA1383" s="84">
        <v>0</v>
      </c>
      <c r="ULC1383" s="84">
        <f>UKZ1383-ULA1383</f>
        <v>0</v>
      </c>
      <c r="ULD1383" s="84">
        <f t="shared" ref="ULD1383:ULT1385" si="690">UKZ1383+UKV1383</f>
        <v>1000000</v>
      </c>
      <c r="ULJ1383" s="84" t="s">
        <v>235</v>
      </c>
      <c r="ULK1383" s="84" t="s">
        <v>236</v>
      </c>
      <c r="ULL1383" s="84">
        <f>SUM(ULL1381)</f>
        <v>1000000</v>
      </c>
      <c r="ULM1383" s="84">
        <f>SUM(ULM1381)</f>
        <v>0</v>
      </c>
      <c r="ULN1383" s="84">
        <f>ULM1383/ULL1383</f>
        <v>0</v>
      </c>
      <c r="ULO1383" s="84">
        <f>SUM(ULO1381)</f>
        <v>1000000</v>
      </c>
      <c r="ULP1383" s="84">
        <v>0</v>
      </c>
      <c r="ULQ1383" s="84">
        <v>0</v>
      </c>
      <c r="ULS1383" s="84">
        <f>ULP1383-ULQ1383</f>
        <v>0</v>
      </c>
      <c r="ULT1383" s="84">
        <f t="shared" si="690"/>
        <v>1000000</v>
      </c>
      <c r="ULZ1383" s="84" t="s">
        <v>235</v>
      </c>
      <c r="UMA1383" s="84" t="s">
        <v>236</v>
      </c>
      <c r="UMB1383" s="84">
        <f>SUM(UMB1381)</f>
        <v>1000000</v>
      </c>
      <c r="UMC1383" s="84">
        <f>SUM(UMC1381)</f>
        <v>0</v>
      </c>
      <c r="UMD1383" s="84">
        <f>UMC1383/UMB1383</f>
        <v>0</v>
      </c>
      <c r="UME1383" s="84">
        <f>SUM(UME1381)</f>
        <v>1000000</v>
      </c>
      <c r="UMF1383" s="84">
        <v>0</v>
      </c>
      <c r="UMG1383" s="84">
        <v>0</v>
      </c>
      <c r="UMI1383" s="84">
        <f>UMF1383-UMG1383</f>
        <v>0</v>
      </c>
      <c r="UMJ1383" s="84">
        <f t="shared" ref="UMJ1383:UMZ1385" si="691">UMF1383+UMB1383</f>
        <v>1000000</v>
      </c>
      <c r="UMP1383" s="84" t="s">
        <v>235</v>
      </c>
      <c r="UMQ1383" s="84" t="s">
        <v>236</v>
      </c>
      <c r="UMR1383" s="84">
        <f>SUM(UMR1381)</f>
        <v>1000000</v>
      </c>
      <c r="UMS1383" s="84">
        <f>SUM(UMS1381)</f>
        <v>0</v>
      </c>
      <c r="UMT1383" s="84">
        <f>UMS1383/UMR1383</f>
        <v>0</v>
      </c>
      <c r="UMU1383" s="84">
        <f>SUM(UMU1381)</f>
        <v>1000000</v>
      </c>
      <c r="UMV1383" s="84">
        <v>0</v>
      </c>
      <c r="UMW1383" s="84">
        <v>0</v>
      </c>
      <c r="UMY1383" s="84">
        <f>UMV1383-UMW1383</f>
        <v>0</v>
      </c>
      <c r="UMZ1383" s="84">
        <f t="shared" si="691"/>
        <v>1000000</v>
      </c>
      <c r="UNF1383" s="84" t="s">
        <v>235</v>
      </c>
      <c r="UNG1383" s="84" t="s">
        <v>236</v>
      </c>
      <c r="UNH1383" s="84">
        <f>SUM(UNH1381)</f>
        <v>1000000</v>
      </c>
      <c r="UNI1383" s="84">
        <f>SUM(UNI1381)</f>
        <v>0</v>
      </c>
      <c r="UNJ1383" s="84">
        <f>UNI1383/UNH1383</f>
        <v>0</v>
      </c>
      <c r="UNK1383" s="84">
        <f>SUM(UNK1381)</f>
        <v>1000000</v>
      </c>
      <c r="UNL1383" s="84">
        <v>0</v>
      </c>
      <c r="UNM1383" s="84">
        <v>0</v>
      </c>
      <c r="UNO1383" s="84">
        <f>UNL1383-UNM1383</f>
        <v>0</v>
      </c>
      <c r="UNP1383" s="84">
        <f t="shared" ref="UNP1383:UOF1385" si="692">UNL1383+UNH1383</f>
        <v>1000000</v>
      </c>
      <c r="UNV1383" s="84" t="s">
        <v>235</v>
      </c>
      <c r="UNW1383" s="84" t="s">
        <v>236</v>
      </c>
      <c r="UNX1383" s="84">
        <f>SUM(UNX1381)</f>
        <v>1000000</v>
      </c>
      <c r="UNY1383" s="84">
        <f>SUM(UNY1381)</f>
        <v>0</v>
      </c>
      <c r="UNZ1383" s="84">
        <f>UNY1383/UNX1383</f>
        <v>0</v>
      </c>
      <c r="UOA1383" s="84">
        <f>SUM(UOA1381)</f>
        <v>1000000</v>
      </c>
      <c r="UOB1383" s="84">
        <v>0</v>
      </c>
      <c r="UOC1383" s="84">
        <v>0</v>
      </c>
      <c r="UOE1383" s="84">
        <f>UOB1383-UOC1383</f>
        <v>0</v>
      </c>
      <c r="UOF1383" s="84">
        <f t="shared" si="692"/>
        <v>1000000</v>
      </c>
      <c r="UOL1383" s="84" t="s">
        <v>235</v>
      </c>
      <c r="UOM1383" s="84" t="s">
        <v>236</v>
      </c>
      <c r="UON1383" s="84">
        <f>SUM(UON1381)</f>
        <v>1000000</v>
      </c>
      <c r="UOO1383" s="84">
        <f>SUM(UOO1381)</f>
        <v>0</v>
      </c>
      <c r="UOP1383" s="84">
        <f>UOO1383/UON1383</f>
        <v>0</v>
      </c>
      <c r="UOQ1383" s="84">
        <f>SUM(UOQ1381)</f>
        <v>1000000</v>
      </c>
      <c r="UOR1383" s="84">
        <v>0</v>
      </c>
      <c r="UOS1383" s="84">
        <v>0</v>
      </c>
      <c r="UOU1383" s="84">
        <f>UOR1383-UOS1383</f>
        <v>0</v>
      </c>
      <c r="UOV1383" s="84">
        <f t="shared" ref="UOV1383:UPL1385" si="693">UOR1383+UON1383</f>
        <v>1000000</v>
      </c>
      <c r="UPB1383" s="84" t="s">
        <v>235</v>
      </c>
      <c r="UPC1383" s="84" t="s">
        <v>236</v>
      </c>
      <c r="UPD1383" s="84">
        <f>SUM(UPD1381)</f>
        <v>1000000</v>
      </c>
      <c r="UPE1383" s="84">
        <f>SUM(UPE1381)</f>
        <v>0</v>
      </c>
      <c r="UPF1383" s="84">
        <f>UPE1383/UPD1383</f>
        <v>0</v>
      </c>
      <c r="UPG1383" s="84">
        <f>SUM(UPG1381)</f>
        <v>1000000</v>
      </c>
      <c r="UPH1383" s="84">
        <v>0</v>
      </c>
      <c r="UPI1383" s="84">
        <v>0</v>
      </c>
      <c r="UPK1383" s="84">
        <f>UPH1383-UPI1383</f>
        <v>0</v>
      </c>
      <c r="UPL1383" s="84">
        <f t="shared" si="693"/>
        <v>1000000</v>
      </c>
      <c r="UPR1383" s="84" t="s">
        <v>235</v>
      </c>
      <c r="UPS1383" s="84" t="s">
        <v>236</v>
      </c>
      <c r="UPT1383" s="84">
        <f>SUM(UPT1381)</f>
        <v>1000000</v>
      </c>
      <c r="UPU1383" s="84">
        <f>SUM(UPU1381)</f>
        <v>0</v>
      </c>
      <c r="UPV1383" s="84">
        <f>UPU1383/UPT1383</f>
        <v>0</v>
      </c>
      <c r="UPW1383" s="84">
        <f>SUM(UPW1381)</f>
        <v>1000000</v>
      </c>
      <c r="UPX1383" s="84">
        <v>0</v>
      </c>
      <c r="UPY1383" s="84">
        <v>0</v>
      </c>
      <c r="UQA1383" s="84">
        <f>UPX1383-UPY1383</f>
        <v>0</v>
      </c>
      <c r="UQB1383" s="84">
        <f t="shared" ref="UQB1383:UQR1385" si="694">UPX1383+UPT1383</f>
        <v>1000000</v>
      </c>
      <c r="UQH1383" s="84" t="s">
        <v>235</v>
      </c>
      <c r="UQI1383" s="84" t="s">
        <v>236</v>
      </c>
      <c r="UQJ1383" s="84">
        <f>SUM(UQJ1381)</f>
        <v>1000000</v>
      </c>
      <c r="UQK1383" s="84">
        <f>SUM(UQK1381)</f>
        <v>0</v>
      </c>
      <c r="UQL1383" s="84">
        <f>UQK1383/UQJ1383</f>
        <v>0</v>
      </c>
      <c r="UQM1383" s="84">
        <f>SUM(UQM1381)</f>
        <v>1000000</v>
      </c>
      <c r="UQN1383" s="84">
        <v>0</v>
      </c>
      <c r="UQO1383" s="84">
        <v>0</v>
      </c>
      <c r="UQQ1383" s="84">
        <f>UQN1383-UQO1383</f>
        <v>0</v>
      </c>
      <c r="UQR1383" s="84">
        <f t="shared" si="694"/>
        <v>1000000</v>
      </c>
      <c r="UQX1383" s="84" t="s">
        <v>235</v>
      </c>
      <c r="UQY1383" s="84" t="s">
        <v>236</v>
      </c>
      <c r="UQZ1383" s="84">
        <f>SUM(UQZ1381)</f>
        <v>1000000</v>
      </c>
      <c r="URA1383" s="84">
        <f>SUM(URA1381)</f>
        <v>0</v>
      </c>
      <c r="URB1383" s="84">
        <f>URA1383/UQZ1383</f>
        <v>0</v>
      </c>
      <c r="URC1383" s="84">
        <f>SUM(URC1381)</f>
        <v>1000000</v>
      </c>
      <c r="URD1383" s="84">
        <v>0</v>
      </c>
      <c r="URE1383" s="84">
        <v>0</v>
      </c>
      <c r="URG1383" s="84">
        <f>URD1383-URE1383</f>
        <v>0</v>
      </c>
      <c r="URH1383" s="84">
        <f t="shared" ref="URH1383:URX1385" si="695">URD1383+UQZ1383</f>
        <v>1000000</v>
      </c>
      <c r="URN1383" s="84" t="s">
        <v>235</v>
      </c>
      <c r="URO1383" s="84" t="s">
        <v>236</v>
      </c>
      <c r="URP1383" s="84">
        <f>SUM(URP1381)</f>
        <v>1000000</v>
      </c>
      <c r="URQ1383" s="84">
        <f>SUM(URQ1381)</f>
        <v>0</v>
      </c>
      <c r="URR1383" s="84">
        <f>URQ1383/URP1383</f>
        <v>0</v>
      </c>
      <c r="URS1383" s="84">
        <f>SUM(URS1381)</f>
        <v>1000000</v>
      </c>
      <c r="URT1383" s="84">
        <v>0</v>
      </c>
      <c r="URU1383" s="84">
        <v>0</v>
      </c>
      <c r="URW1383" s="84">
        <f>URT1383-URU1383</f>
        <v>0</v>
      </c>
      <c r="URX1383" s="84">
        <f t="shared" si="695"/>
        <v>1000000</v>
      </c>
      <c r="USD1383" s="84" t="s">
        <v>235</v>
      </c>
      <c r="USE1383" s="84" t="s">
        <v>236</v>
      </c>
      <c r="USF1383" s="84">
        <f>SUM(USF1381)</f>
        <v>1000000</v>
      </c>
      <c r="USG1383" s="84">
        <f>SUM(USG1381)</f>
        <v>0</v>
      </c>
      <c r="USH1383" s="84">
        <f>USG1383/USF1383</f>
        <v>0</v>
      </c>
      <c r="USI1383" s="84">
        <f>SUM(USI1381)</f>
        <v>1000000</v>
      </c>
      <c r="USJ1383" s="84">
        <v>0</v>
      </c>
      <c r="USK1383" s="84">
        <v>0</v>
      </c>
      <c r="USM1383" s="84">
        <f>USJ1383-USK1383</f>
        <v>0</v>
      </c>
      <c r="USN1383" s="84">
        <f t="shared" ref="USN1383:UTD1385" si="696">USJ1383+USF1383</f>
        <v>1000000</v>
      </c>
      <c r="UST1383" s="84" t="s">
        <v>235</v>
      </c>
      <c r="USU1383" s="84" t="s">
        <v>236</v>
      </c>
      <c r="USV1383" s="84">
        <f>SUM(USV1381)</f>
        <v>1000000</v>
      </c>
      <c r="USW1383" s="84">
        <f>SUM(USW1381)</f>
        <v>0</v>
      </c>
      <c r="USX1383" s="84">
        <f>USW1383/USV1383</f>
        <v>0</v>
      </c>
      <c r="USY1383" s="84">
        <f>SUM(USY1381)</f>
        <v>1000000</v>
      </c>
      <c r="USZ1383" s="84">
        <v>0</v>
      </c>
      <c r="UTA1383" s="84">
        <v>0</v>
      </c>
      <c r="UTC1383" s="84">
        <f>USZ1383-UTA1383</f>
        <v>0</v>
      </c>
      <c r="UTD1383" s="84">
        <f t="shared" si="696"/>
        <v>1000000</v>
      </c>
      <c r="UTJ1383" s="84" t="s">
        <v>235</v>
      </c>
      <c r="UTK1383" s="84" t="s">
        <v>236</v>
      </c>
      <c r="UTL1383" s="84">
        <f>SUM(UTL1381)</f>
        <v>1000000</v>
      </c>
      <c r="UTM1383" s="84">
        <f>SUM(UTM1381)</f>
        <v>0</v>
      </c>
      <c r="UTN1383" s="84">
        <f>UTM1383/UTL1383</f>
        <v>0</v>
      </c>
      <c r="UTO1383" s="84">
        <f>SUM(UTO1381)</f>
        <v>1000000</v>
      </c>
      <c r="UTP1383" s="84">
        <v>0</v>
      </c>
      <c r="UTQ1383" s="84">
        <v>0</v>
      </c>
      <c r="UTS1383" s="84">
        <f>UTP1383-UTQ1383</f>
        <v>0</v>
      </c>
      <c r="UTT1383" s="84">
        <f t="shared" ref="UTT1383:UUJ1385" si="697">UTP1383+UTL1383</f>
        <v>1000000</v>
      </c>
      <c r="UTZ1383" s="84" t="s">
        <v>235</v>
      </c>
      <c r="UUA1383" s="84" t="s">
        <v>236</v>
      </c>
      <c r="UUB1383" s="84">
        <f>SUM(UUB1381)</f>
        <v>1000000</v>
      </c>
      <c r="UUC1383" s="84">
        <f>SUM(UUC1381)</f>
        <v>0</v>
      </c>
      <c r="UUD1383" s="84">
        <f>UUC1383/UUB1383</f>
        <v>0</v>
      </c>
      <c r="UUE1383" s="84">
        <f>SUM(UUE1381)</f>
        <v>1000000</v>
      </c>
      <c r="UUF1383" s="84">
        <v>0</v>
      </c>
      <c r="UUG1383" s="84">
        <v>0</v>
      </c>
      <c r="UUI1383" s="84">
        <f>UUF1383-UUG1383</f>
        <v>0</v>
      </c>
      <c r="UUJ1383" s="84">
        <f t="shared" si="697"/>
        <v>1000000</v>
      </c>
      <c r="UUP1383" s="84" t="s">
        <v>235</v>
      </c>
      <c r="UUQ1383" s="84" t="s">
        <v>236</v>
      </c>
      <c r="UUR1383" s="84">
        <f>SUM(UUR1381)</f>
        <v>1000000</v>
      </c>
      <c r="UUS1383" s="84">
        <f>SUM(UUS1381)</f>
        <v>0</v>
      </c>
      <c r="UUT1383" s="84">
        <f>UUS1383/UUR1383</f>
        <v>0</v>
      </c>
      <c r="UUU1383" s="84">
        <f>SUM(UUU1381)</f>
        <v>1000000</v>
      </c>
      <c r="UUV1383" s="84">
        <v>0</v>
      </c>
      <c r="UUW1383" s="84">
        <v>0</v>
      </c>
      <c r="UUY1383" s="84">
        <f>UUV1383-UUW1383</f>
        <v>0</v>
      </c>
      <c r="UUZ1383" s="84">
        <f t="shared" ref="UUZ1383:UVP1385" si="698">UUV1383+UUR1383</f>
        <v>1000000</v>
      </c>
      <c r="UVF1383" s="84" t="s">
        <v>235</v>
      </c>
      <c r="UVG1383" s="84" t="s">
        <v>236</v>
      </c>
      <c r="UVH1383" s="84">
        <f>SUM(UVH1381)</f>
        <v>1000000</v>
      </c>
      <c r="UVI1383" s="84">
        <f>SUM(UVI1381)</f>
        <v>0</v>
      </c>
      <c r="UVJ1383" s="84">
        <f>UVI1383/UVH1383</f>
        <v>0</v>
      </c>
      <c r="UVK1383" s="84">
        <f>SUM(UVK1381)</f>
        <v>1000000</v>
      </c>
      <c r="UVL1383" s="84">
        <v>0</v>
      </c>
      <c r="UVM1383" s="84">
        <v>0</v>
      </c>
      <c r="UVO1383" s="84">
        <f>UVL1383-UVM1383</f>
        <v>0</v>
      </c>
      <c r="UVP1383" s="84">
        <f t="shared" si="698"/>
        <v>1000000</v>
      </c>
      <c r="UVV1383" s="84" t="s">
        <v>235</v>
      </c>
      <c r="UVW1383" s="84" t="s">
        <v>236</v>
      </c>
      <c r="UVX1383" s="84">
        <f>SUM(UVX1381)</f>
        <v>1000000</v>
      </c>
      <c r="UVY1383" s="84">
        <f>SUM(UVY1381)</f>
        <v>0</v>
      </c>
      <c r="UVZ1383" s="84">
        <f>UVY1383/UVX1383</f>
        <v>0</v>
      </c>
      <c r="UWA1383" s="84">
        <f>SUM(UWA1381)</f>
        <v>1000000</v>
      </c>
      <c r="UWB1383" s="84">
        <v>0</v>
      </c>
      <c r="UWC1383" s="84">
        <v>0</v>
      </c>
      <c r="UWE1383" s="84">
        <f>UWB1383-UWC1383</f>
        <v>0</v>
      </c>
      <c r="UWF1383" s="84">
        <f t="shared" ref="UWF1383:UWV1385" si="699">UWB1383+UVX1383</f>
        <v>1000000</v>
      </c>
      <c r="UWL1383" s="84" t="s">
        <v>235</v>
      </c>
      <c r="UWM1383" s="84" t="s">
        <v>236</v>
      </c>
      <c r="UWN1383" s="84">
        <f>SUM(UWN1381)</f>
        <v>1000000</v>
      </c>
      <c r="UWO1383" s="84">
        <f>SUM(UWO1381)</f>
        <v>0</v>
      </c>
      <c r="UWP1383" s="84">
        <f>UWO1383/UWN1383</f>
        <v>0</v>
      </c>
      <c r="UWQ1383" s="84">
        <f>SUM(UWQ1381)</f>
        <v>1000000</v>
      </c>
      <c r="UWR1383" s="84">
        <v>0</v>
      </c>
      <c r="UWS1383" s="84">
        <v>0</v>
      </c>
      <c r="UWU1383" s="84">
        <f>UWR1383-UWS1383</f>
        <v>0</v>
      </c>
      <c r="UWV1383" s="84">
        <f t="shared" si="699"/>
        <v>1000000</v>
      </c>
      <c r="UXB1383" s="84" t="s">
        <v>235</v>
      </c>
      <c r="UXC1383" s="84" t="s">
        <v>236</v>
      </c>
      <c r="UXD1383" s="84">
        <f>SUM(UXD1381)</f>
        <v>1000000</v>
      </c>
      <c r="UXE1383" s="84">
        <f>SUM(UXE1381)</f>
        <v>0</v>
      </c>
      <c r="UXF1383" s="84">
        <f>UXE1383/UXD1383</f>
        <v>0</v>
      </c>
      <c r="UXG1383" s="84">
        <f>SUM(UXG1381)</f>
        <v>1000000</v>
      </c>
      <c r="UXH1383" s="84">
        <v>0</v>
      </c>
      <c r="UXI1383" s="84">
        <v>0</v>
      </c>
      <c r="UXK1383" s="84">
        <f>UXH1383-UXI1383</f>
        <v>0</v>
      </c>
      <c r="UXL1383" s="84">
        <f t="shared" ref="UXL1383:UYB1385" si="700">UXH1383+UXD1383</f>
        <v>1000000</v>
      </c>
      <c r="UXR1383" s="84" t="s">
        <v>235</v>
      </c>
      <c r="UXS1383" s="84" t="s">
        <v>236</v>
      </c>
      <c r="UXT1383" s="84">
        <f>SUM(UXT1381)</f>
        <v>1000000</v>
      </c>
      <c r="UXU1383" s="84">
        <f>SUM(UXU1381)</f>
        <v>0</v>
      </c>
      <c r="UXV1383" s="84">
        <f>UXU1383/UXT1383</f>
        <v>0</v>
      </c>
      <c r="UXW1383" s="84">
        <f>SUM(UXW1381)</f>
        <v>1000000</v>
      </c>
      <c r="UXX1383" s="84">
        <v>0</v>
      </c>
      <c r="UXY1383" s="84">
        <v>0</v>
      </c>
      <c r="UYA1383" s="84">
        <f>UXX1383-UXY1383</f>
        <v>0</v>
      </c>
      <c r="UYB1383" s="84">
        <f t="shared" si="700"/>
        <v>1000000</v>
      </c>
      <c r="UYH1383" s="84" t="s">
        <v>235</v>
      </c>
      <c r="UYI1383" s="84" t="s">
        <v>236</v>
      </c>
      <c r="UYJ1383" s="84">
        <f>SUM(UYJ1381)</f>
        <v>1000000</v>
      </c>
      <c r="UYK1383" s="84">
        <f>SUM(UYK1381)</f>
        <v>0</v>
      </c>
      <c r="UYL1383" s="84">
        <f>UYK1383/UYJ1383</f>
        <v>0</v>
      </c>
      <c r="UYM1383" s="84">
        <f>SUM(UYM1381)</f>
        <v>1000000</v>
      </c>
      <c r="UYN1383" s="84">
        <v>0</v>
      </c>
      <c r="UYO1383" s="84">
        <v>0</v>
      </c>
      <c r="UYQ1383" s="84">
        <f>UYN1383-UYO1383</f>
        <v>0</v>
      </c>
      <c r="UYR1383" s="84">
        <f t="shared" ref="UYR1383:UZH1385" si="701">UYN1383+UYJ1383</f>
        <v>1000000</v>
      </c>
      <c r="UYX1383" s="84" t="s">
        <v>235</v>
      </c>
      <c r="UYY1383" s="84" t="s">
        <v>236</v>
      </c>
      <c r="UYZ1383" s="84">
        <f>SUM(UYZ1381)</f>
        <v>1000000</v>
      </c>
      <c r="UZA1383" s="84">
        <f>SUM(UZA1381)</f>
        <v>0</v>
      </c>
      <c r="UZB1383" s="84">
        <f>UZA1383/UYZ1383</f>
        <v>0</v>
      </c>
      <c r="UZC1383" s="84">
        <f>SUM(UZC1381)</f>
        <v>1000000</v>
      </c>
      <c r="UZD1383" s="84">
        <v>0</v>
      </c>
      <c r="UZE1383" s="84">
        <v>0</v>
      </c>
      <c r="UZG1383" s="84">
        <f>UZD1383-UZE1383</f>
        <v>0</v>
      </c>
      <c r="UZH1383" s="84">
        <f t="shared" si="701"/>
        <v>1000000</v>
      </c>
      <c r="UZN1383" s="84" t="s">
        <v>235</v>
      </c>
      <c r="UZO1383" s="84" t="s">
        <v>236</v>
      </c>
      <c r="UZP1383" s="84">
        <f>SUM(UZP1381)</f>
        <v>1000000</v>
      </c>
      <c r="UZQ1383" s="84">
        <f>SUM(UZQ1381)</f>
        <v>0</v>
      </c>
      <c r="UZR1383" s="84">
        <f>UZQ1383/UZP1383</f>
        <v>0</v>
      </c>
      <c r="UZS1383" s="84">
        <f>SUM(UZS1381)</f>
        <v>1000000</v>
      </c>
      <c r="UZT1383" s="84">
        <v>0</v>
      </c>
      <c r="UZU1383" s="84">
        <v>0</v>
      </c>
      <c r="UZW1383" s="84">
        <f>UZT1383-UZU1383</f>
        <v>0</v>
      </c>
      <c r="UZX1383" s="84">
        <f t="shared" ref="UZX1383:VAN1385" si="702">UZT1383+UZP1383</f>
        <v>1000000</v>
      </c>
      <c r="VAD1383" s="84" t="s">
        <v>235</v>
      </c>
      <c r="VAE1383" s="84" t="s">
        <v>236</v>
      </c>
      <c r="VAF1383" s="84">
        <f>SUM(VAF1381)</f>
        <v>1000000</v>
      </c>
      <c r="VAG1383" s="84">
        <f>SUM(VAG1381)</f>
        <v>0</v>
      </c>
      <c r="VAH1383" s="84">
        <f>VAG1383/VAF1383</f>
        <v>0</v>
      </c>
      <c r="VAI1383" s="84">
        <f>SUM(VAI1381)</f>
        <v>1000000</v>
      </c>
      <c r="VAJ1383" s="84">
        <v>0</v>
      </c>
      <c r="VAK1383" s="84">
        <v>0</v>
      </c>
      <c r="VAM1383" s="84">
        <f>VAJ1383-VAK1383</f>
        <v>0</v>
      </c>
      <c r="VAN1383" s="84">
        <f t="shared" si="702"/>
        <v>1000000</v>
      </c>
      <c r="VAT1383" s="84" t="s">
        <v>235</v>
      </c>
      <c r="VAU1383" s="84" t="s">
        <v>236</v>
      </c>
      <c r="VAV1383" s="84">
        <f>SUM(VAV1381)</f>
        <v>1000000</v>
      </c>
      <c r="VAW1383" s="84">
        <f>SUM(VAW1381)</f>
        <v>0</v>
      </c>
      <c r="VAX1383" s="84">
        <f>VAW1383/VAV1383</f>
        <v>0</v>
      </c>
      <c r="VAY1383" s="84">
        <f>SUM(VAY1381)</f>
        <v>1000000</v>
      </c>
      <c r="VAZ1383" s="84">
        <v>0</v>
      </c>
      <c r="VBA1383" s="84">
        <v>0</v>
      </c>
      <c r="VBC1383" s="84">
        <f>VAZ1383-VBA1383</f>
        <v>0</v>
      </c>
      <c r="VBD1383" s="84">
        <f t="shared" ref="VBD1383:VBT1385" si="703">VAZ1383+VAV1383</f>
        <v>1000000</v>
      </c>
      <c r="VBJ1383" s="84" t="s">
        <v>235</v>
      </c>
      <c r="VBK1383" s="84" t="s">
        <v>236</v>
      </c>
      <c r="VBL1383" s="84">
        <f>SUM(VBL1381)</f>
        <v>1000000</v>
      </c>
      <c r="VBM1383" s="84">
        <f>SUM(VBM1381)</f>
        <v>0</v>
      </c>
      <c r="VBN1383" s="84">
        <f>VBM1383/VBL1383</f>
        <v>0</v>
      </c>
      <c r="VBO1383" s="84">
        <f>SUM(VBO1381)</f>
        <v>1000000</v>
      </c>
      <c r="VBP1383" s="84">
        <v>0</v>
      </c>
      <c r="VBQ1383" s="84">
        <v>0</v>
      </c>
      <c r="VBS1383" s="84">
        <f>VBP1383-VBQ1383</f>
        <v>0</v>
      </c>
      <c r="VBT1383" s="84">
        <f t="shared" si="703"/>
        <v>1000000</v>
      </c>
      <c r="VBZ1383" s="84" t="s">
        <v>235</v>
      </c>
      <c r="VCA1383" s="84" t="s">
        <v>236</v>
      </c>
      <c r="VCB1383" s="84">
        <f>SUM(VCB1381)</f>
        <v>1000000</v>
      </c>
      <c r="VCC1383" s="84">
        <f>SUM(VCC1381)</f>
        <v>0</v>
      </c>
      <c r="VCD1383" s="84">
        <f>VCC1383/VCB1383</f>
        <v>0</v>
      </c>
      <c r="VCE1383" s="84">
        <f>SUM(VCE1381)</f>
        <v>1000000</v>
      </c>
      <c r="VCF1383" s="84">
        <v>0</v>
      </c>
      <c r="VCG1383" s="84">
        <v>0</v>
      </c>
      <c r="VCI1383" s="84">
        <f>VCF1383-VCG1383</f>
        <v>0</v>
      </c>
      <c r="VCJ1383" s="84">
        <f t="shared" ref="VCJ1383:VCZ1385" si="704">VCF1383+VCB1383</f>
        <v>1000000</v>
      </c>
      <c r="VCP1383" s="84" t="s">
        <v>235</v>
      </c>
      <c r="VCQ1383" s="84" t="s">
        <v>236</v>
      </c>
      <c r="VCR1383" s="84">
        <f>SUM(VCR1381)</f>
        <v>1000000</v>
      </c>
      <c r="VCS1383" s="84">
        <f>SUM(VCS1381)</f>
        <v>0</v>
      </c>
      <c r="VCT1383" s="84">
        <f>VCS1383/VCR1383</f>
        <v>0</v>
      </c>
      <c r="VCU1383" s="84">
        <f>SUM(VCU1381)</f>
        <v>1000000</v>
      </c>
      <c r="VCV1383" s="84">
        <v>0</v>
      </c>
      <c r="VCW1383" s="84">
        <v>0</v>
      </c>
      <c r="VCY1383" s="84">
        <f>VCV1383-VCW1383</f>
        <v>0</v>
      </c>
      <c r="VCZ1383" s="84">
        <f t="shared" si="704"/>
        <v>1000000</v>
      </c>
      <c r="VDF1383" s="84" t="s">
        <v>235</v>
      </c>
      <c r="VDG1383" s="84" t="s">
        <v>236</v>
      </c>
      <c r="VDH1383" s="84">
        <f>SUM(VDH1381)</f>
        <v>1000000</v>
      </c>
      <c r="VDI1383" s="84">
        <f>SUM(VDI1381)</f>
        <v>0</v>
      </c>
      <c r="VDJ1383" s="84">
        <f>VDI1383/VDH1383</f>
        <v>0</v>
      </c>
      <c r="VDK1383" s="84">
        <f>SUM(VDK1381)</f>
        <v>1000000</v>
      </c>
      <c r="VDL1383" s="84">
        <v>0</v>
      </c>
      <c r="VDM1383" s="84">
        <v>0</v>
      </c>
      <c r="VDO1383" s="84">
        <f>VDL1383-VDM1383</f>
        <v>0</v>
      </c>
      <c r="VDP1383" s="84">
        <f t="shared" ref="VDP1383:VEF1385" si="705">VDL1383+VDH1383</f>
        <v>1000000</v>
      </c>
      <c r="VDV1383" s="84" t="s">
        <v>235</v>
      </c>
      <c r="VDW1383" s="84" t="s">
        <v>236</v>
      </c>
      <c r="VDX1383" s="84">
        <f>SUM(VDX1381)</f>
        <v>1000000</v>
      </c>
      <c r="VDY1383" s="84">
        <f>SUM(VDY1381)</f>
        <v>0</v>
      </c>
      <c r="VDZ1383" s="84">
        <f>VDY1383/VDX1383</f>
        <v>0</v>
      </c>
      <c r="VEA1383" s="84">
        <f>SUM(VEA1381)</f>
        <v>1000000</v>
      </c>
      <c r="VEB1383" s="84">
        <v>0</v>
      </c>
      <c r="VEC1383" s="84">
        <v>0</v>
      </c>
      <c r="VEE1383" s="84">
        <f>VEB1383-VEC1383</f>
        <v>0</v>
      </c>
      <c r="VEF1383" s="84">
        <f t="shared" si="705"/>
        <v>1000000</v>
      </c>
      <c r="VEL1383" s="84" t="s">
        <v>235</v>
      </c>
      <c r="VEM1383" s="84" t="s">
        <v>236</v>
      </c>
      <c r="VEN1383" s="84">
        <f>SUM(VEN1381)</f>
        <v>1000000</v>
      </c>
      <c r="VEO1383" s="84">
        <f>SUM(VEO1381)</f>
        <v>0</v>
      </c>
      <c r="VEP1383" s="84">
        <f>VEO1383/VEN1383</f>
        <v>0</v>
      </c>
      <c r="VEQ1383" s="84">
        <f>SUM(VEQ1381)</f>
        <v>1000000</v>
      </c>
      <c r="VER1383" s="84">
        <v>0</v>
      </c>
      <c r="VES1383" s="84">
        <v>0</v>
      </c>
      <c r="VEU1383" s="84">
        <f>VER1383-VES1383</f>
        <v>0</v>
      </c>
      <c r="VEV1383" s="84">
        <f t="shared" ref="VEV1383:VFL1385" si="706">VER1383+VEN1383</f>
        <v>1000000</v>
      </c>
      <c r="VFB1383" s="84" t="s">
        <v>235</v>
      </c>
      <c r="VFC1383" s="84" t="s">
        <v>236</v>
      </c>
      <c r="VFD1383" s="84">
        <f>SUM(VFD1381)</f>
        <v>1000000</v>
      </c>
      <c r="VFE1383" s="84">
        <f>SUM(VFE1381)</f>
        <v>0</v>
      </c>
      <c r="VFF1383" s="84">
        <f>VFE1383/VFD1383</f>
        <v>0</v>
      </c>
      <c r="VFG1383" s="84">
        <f>SUM(VFG1381)</f>
        <v>1000000</v>
      </c>
      <c r="VFH1383" s="84">
        <v>0</v>
      </c>
      <c r="VFI1383" s="84">
        <v>0</v>
      </c>
      <c r="VFK1383" s="84">
        <f>VFH1383-VFI1383</f>
        <v>0</v>
      </c>
      <c r="VFL1383" s="84">
        <f t="shared" si="706"/>
        <v>1000000</v>
      </c>
      <c r="VFR1383" s="84" t="s">
        <v>235</v>
      </c>
      <c r="VFS1383" s="84" t="s">
        <v>236</v>
      </c>
      <c r="VFT1383" s="84">
        <f>SUM(VFT1381)</f>
        <v>1000000</v>
      </c>
      <c r="VFU1383" s="84">
        <f>SUM(VFU1381)</f>
        <v>0</v>
      </c>
      <c r="VFV1383" s="84">
        <f>VFU1383/VFT1383</f>
        <v>0</v>
      </c>
      <c r="VFW1383" s="84">
        <f>SUM(VFW1381)</f>
        <v>1000000</v>
      </c>
      <c r="VFX1383" s="84">
        <v>0</v>
      </c>
      <c r="VFY1383" s="84">
        <v>0</v>
      </c>
      <c r="VGA1383" s="84">
        <f>VFX1383-VFY1383</f>
        <v>0</v>
      </c>
      <c r="VGB1383" s="84">
        <f t="shared" ref="VGB1383:VGR1385" si="707">VFX1383+VFT1383</f>
        <v>1000000</v>
      </c>
      <c r="VGH1383" s="84" t="s">
        <v>235</v>
      </c>
      <c r="VGI1383" s="84" t="s">
        <v>236</v>
      </c>
      <c r="VGJ1383" s="84">
        <f>SUM(VGJ1381)</f>
        <v>1000000</v>
      </c>
      <c r="VGK1383" s="84">
        <f>SUM(VGK1381)</f>
        <v>0</v>
      </c>
      <c r="VGL1383" s="84">
        <f>VGK1383/VGJ1383</f>
        <v>0</v>
      </c>
      <c r="VGM1383" s="84">
        <f>SUM(VGM1381)</f>
        <v>1000000</v>
      </c>
      <c r="VGN1383" s="84">
        <v>0</v>
      </c>
      <c r="VGO1383" s="84">
        <v>0</v>
      </c>
      <c r="VGQ1383" s="84">
        <f>VGN1383-VGO1383</f>
        <v>0</v>
      </c>
      <c r="VGR1383" s="84">
        <f t="shared" si="707"/>
        <v>1000000</v>
      </c>
      <c r="VGX1383" s="84" t="s">
        <v>235</v>
      </c>
      <c r="VGY1383" s="84" t="s">
        <v>236</v>
      </c>
      <c r="VGZ1383" s="84">
        <f>SUM(VGZ1381)</f>
        <v>1000000</v>
      </c>
      <c r="VHA1383" s="84">
        <f>SUM(VHA1381)</f>
        <v>0</v>
      </c>
      <c r="VHB1383" s="84">
        <f>VHA1383/VGZ1383</f>
        <v>0</v>
      </c>
      <c r="VHC1383" s="84">
        <f>SUM(VHC1381)</f>
        <v>1000000</v>
      </c>
      <c r="VHD1383" s="84">
        <v>0</v>
      </c>
      <c r="VHE1383" s="84">
        <v>0</v>
      </c>
      <c r="VHG1383" s="84">
        <f>VHD1383-VHE1383</f>
        <v>0</v>
      </c>
      <c r="VHH1383" s="84">
        <f t="shared" ref="VHH1383:VHX1385" si="708">VHD1383+VGZ1383</f>
        <v>1000000</v>
      </c>
      <c r="VHN1383" s="84" t="s">
        <v>235</v>
      </c>
      <c r="VHO1383" s="84" t="s">
        <v>236</v>
      </c>
      <c r="VHP1383" s="84">
        <f>SUM(VHP1381)</f>
        <v>1000000</v>
      </c>
      <c r="VHQ1383" s="84">
        <f>SUM(VHQ1381)</f>
        <v>0</v>
      </c>
      <c r="VHR1383" s="84">
        <f>VHQ1383/VHP1383</f>
        <v>0</v>
      </c>
      <c r="VHS1383" s="84">
        <f>SUM(VHS1381)</f>
        <v>1000000</v>
      </c>
      <c r="VHT1383" s="84">
        <v>0</v>
      </c>
      <c r="VHU1383" s="84">
        <v>0</v>
      </c>
      <c r="VHW1383" s="84">
        <f>VHT1383-VHU1383</f>
        <v>0</v>
      </c>
      <c r="VHX1383" s="84">
        <f t="shared" si="708"/>
        <v>1000000</v>
      </c>
      <c r="VID1383" s="84" t="s">
        <v>235</v>
      </c>
      <c r="VIE1383" s="84" t="s">
        <v>236</v>
      </c>
      <c r="VIF1383" s="84">
        <f>SUM(VIF1381)</f>
        <v>1000000</v>
      </c>
      <c r="VIG1383" s="84">
        <f>SUM(VIG1381)</f>
        <v>0</v>
      </c>
      <c r="VIH1383" s="84">
        <f>VIG1383/VIF1383</f>
        <v>0</v>
      </c>
      <c r="VII1383" s="84">
        <f>SUM(VII1381)</f>
        <v>1000000</v>
      </c>
      <c r="VIJ1383" s="84">
        <v>0</v>
      </c>
      <c r="VIK1383" s="84">
        <v>0</v>
      </c>
      <c r="VIM1383" s="84">
        <f>VIJ1383-VIK1383</f>
        <v>0</v>
      </c>
      <c r="VIN1383" s="84">
        <f t="shared" ref="VIN1383:VJD1385" si="709">VIJ1383+VIF1383</f>
        <v>1000000</v>
      </c>
      <c r="VIT1383" s="84" t="s">
        <v>235</v>
      </c>
      <c r="VIU1383" s="84" t="s">
        <v>236</v>
      </c>
      <c r="VIV1383" s="84">
        <f>SUM(VIV1381)</f>
        <v>1000000</v>
      </c>
      <c r="VIW1383" s="84">
        <f>SUM(VIW1381)</f>
        <v>0</v>
      </c>
      <c r="VIX1383" s="84">
        <f>VIW1383/VIV1383</f>
        <v>0</v>
      </c>
      <c r="VIY1383" s="84">
        <f>SUM(VIY1381)</f>
        <v>1000000</v>
      </c>
      <c r="VIZ1383" s="84">
        <v>0</v>
      </c>
      <c r="VJA1383" s="84">
        <v>0</v>
      </c>
      <c r="VJC1383" s="84">
        <f>VIZ1383-VJA1383</f>
        <v>0</v>
      </c>
      <c r="VJD1383" s="84">
        <f t="shared" si="709"/>
        <v>1000000</v>
      </c>
      <c r="VJJ1383" s="84" t="s">
        <v>235</v>
      </c>
      <c r="VJK1383" s="84" t="s">
        <v>236</v>
      </c>
      <c r="VJL1383" s="84">
        <f>SUM(VJL1381)</f>
        <v>1000000</v>
      </c>
      <c r="VJM1383" s="84">
        <f>SUM(VJM1381)</f>
        <v>0</v>
      </c>
      <c r="VJN1383" s="84">
        <f>VJM1383/VJL1383</f>
        <v>0</v>
      </c>
      <c r="VJO1383" s="84">
        <f>SUM(VJO1381)</f>
        <v>1000000</v>
      </c>
      <c r="VJP1383" s="84">
        <v>0</v>
      </c>
      <c r="VJQ1383" s="84">
        <v>0</v>
      </c>
      <c r="VJS1383" s="84">
        <f>VJP1383-VJQ1383</f>
        <v>0</v>
      </c>
      <c r="VJT1383" s="84">
        <f t="shared" ref="VJT1383:VKJ1385" si="710">VJP1383+VJL1383</f>
        <v>1000000</v>
      </c>
      <c r="VJZ1383" s="84" t="s">
        <v>235</v>
      </c>
      <c r="VKA1383" s="84" t="s">
        <v>236</v>
      </c>
      <c r="VKB1383" s="84">
        <f>SUM(VKB1381)</f>
        <v>1000000</v>
      </c>
      <c r="VKC1383" s="84">
        <f>SUM(VKC1381)</f>
        <v>0</v>
      </c>
      <c r="VKD1383" s="84">
        <f>VKC1383/VKB1383</f>
        <v>0</v>
      </c>
      <c r="VKE1383" s="84">
        <f>SUM(VKE1381)</f>
        <v>1000000</v>
      </c>
      <c r="VKF1383" s="84">
        <v>0</v>
      </c>
      <c r="VKG1383" s="84">
        <v>0</v>
      </c>
      <c r="VKI1383" s="84">
        <f>VKF1383-VKG1383</f>
        <v>0</v>
      </c>
      <c r="VKJ1383" s="84">
        <f t="shared" si="710"/>
        <v>1000000</v>
      </c>
      <c r="VKP1383" s="84" t="s">
        <v>235</v>
      </c>
      <c r="VKQ1383" s="84" t="s">
        <v>236</v>
      </c>
      <c r="VKR1383" s="84">
        <f>SUM(VKR1381)</f>
        <v>1000000</v>
      </c>
      <c r="VKS1383" s="84">
        <f>SUM(VKS1381)</f>
        <v>0</v>
      </c>
      <c r="VKT1383" s="84">
        <f>VKS1383/VKR1383</f>
        <v>0</v>
      </c>
      <c r="VKU1383" s="84">
        <f>SUM(VKU1381)</f>
        <v>1000000</v>
      </c>
      <c r="VKV1383" s="84">
        <v>0</v>
      </c>
      <c r="VKW1383" s="84">
        <v>0</v>
      </c>
      <c r="VKY1383" s="84">
        <f>VKV1383-VKW1383</f>
        <v>0</v>
      </c>
      <c r="VKZ1383" s="84">
        <f t="shared" ref="VKZ1383:VLP1385" si="711">VKV1383+VKR1383</f>
        <v>1000000</v>
      </c>
      <c r="VLF1383" s="84" t="s">
        <v>235</v>
      </c>
      <c r="VLG1383" s="84" t="s">
        <v>236</v>
      </c>
      <c r="VLH1383" s="84">
        <f>SUM(VLH1381)</f>
        <v>1000000</v>
      </c>
      <c r="VLI1383" s="84">
        <f>SUM(VLI1381)</f>
        <v>0</v>
      </c>
      <c r="VLJ1383" s="84">
        <f>VLI1383/VLH1383</f>
        <v>0</v>
      </c>
      <c r="VLK1383" s="84">
        <f>SUM(VLK1381)</f>
        <v>1000000</v>
      </c>
      <c r="VLL1383" s="84">
        <v>0</v>
      </c>
      <c r="VLM1383" s="84">
        <v>0</v>
      </c>
      <c r="VLO1383" s="84">
        <f>VLL1383-VLM1383</f>
        <v>0</v>
      </c>
      <c r="VLP1383" s="84">
        <f t="shared" si="711"/>
        <v>1000000</v>
      </c>
      <c r="VLV1383" s="84" t="s">
        <v>235</v>
      </c>
      <c r="VLW1383" s="84" t="s">
        <v>236</v>
      </c>
      <c r="VLX1383" s="84">
        <f>SUM(VLX1381)</f>
        <v>1000000</v>
      </c>
      <c r="VLY1383" s="84">
        <f>SUM(VLY1381)</f>
        <v>0</v>
      </c>
      <c r="VLZ1383" s="84">
        <f>VLY1383/VLX1383</f>
        <v>0</v>
      </c>
      <c r="VMA1383" s="84">
        <f>SUM(VMA1381)</f>
        <v>1000000</v>
      </c>
      <c r="VMB1383" s="84">
        <v>0</v>
      </c>
      <c r="VMC1383" s="84">
        <v>0</v>
      </c>
      <c r="VME1383" s="84">
        <f>VMB1383-VMC1383</f>
        <v>0</v>
      </c>
      <c r="VMF1383" s="84">
        <f t="shared" ref="VMF1383:VMV1385" si="712">VMB1383+VLX1383</f>
        <v>1000000</v>
      </c>
      <c r="VML1383" s="84" t="s">
        <v>235</v>
      </c>
      <c r="VMM1383" s="84" t="s">
        <v>236</v>
      </c>
      <c r="VMN1383" s="84">
        <f>SUM(VMN1381)</f>
        <v>1000000</v>
      </c>
      <c r="VMO1383" s="84">
        <f>SUM(VMO1381)</f>
        <v>0</v>
      </c>
      <c r="VMP1383" s="84">
        <f>VMO1383/VMN1383</f>
        <v>0</v>
      </c>
      <c r="VMQ1383" s="84">
        <f>SUM(VMQ1381)</f>
        <v>1000000</v>
      </c>
      <c r="VMR1383" s="84">
        <v>0</v>
      </c>
      <c r="VMS1383" s="84">
        <v>0</v>
      </c>
      <c r="VMU1383" s="84">
        <f>VMR1383-VMS1383</f>
        <v>0</v>
      </c>
      <c r="VMV1383" s="84">
        <f t="shared" si="712"/>
        <v>1000000</v>
      </c>
      <c r="VNB1383" s="84" t="s">
        <v>235</v>
      </c>
      <c r="VNC1383" s="84" t="s">
        <v>236</v>
      </c>
      <c r="VND1383" s="84">
        <f>SUM(VND1381)</f>
        <v>1000000</v>
      </c>
      <c r="VNE1383" s="84">
        <f>SUM(VNE1381)</f>
        <v>0</v>
      </c>
      <c r="VNF1383" s="84">
        <f>VNE1383/VND1383</f>
        <v>0</v>
      </c>
      <c r="VNG1383" s="84">
        <f>SUM(VNG1381)</f>
        <v>1000000</v>
      </c>
      <c r="VNH1383" s="84">
        <v>0</v>
      </c>
      <c r="VNI1383" s="84">
        <v>0</v>
      </c>
      <c r="VNK1383" s="84">
        <f>VNH1383-VNI1383</f>
        <v>0</v>
      </c>
      <c r="VNL1383" s="84">
        <f t="shared" ref="VNL1383:VOB1385" si="713">VNH1383+VND1383</f>
        <v>1000000</v>
      </c>
      <c r="VNR1383" s="84" t="s">
        <v>235</v>
      </c>
      <c r="VNS1383" s="84" t="s">
        <v>236</v>
      </c>
      <c r="VNT1383" s="84">
        <f>SUM(VNT1381)</f>
        <v>1000000</v>
      </c>
      <c r="VNU1383" s="84">
        <f>SUM(VNU1381)</f>
        <v>0</v>
      </c>
      <c r="VNV1383" s="84">
        <f>VNU1383/VNT1383</f>
        <v>0</v>
      </c>
      <c r="VNW1383" s="84">
        <f>SUM(VNW1381)</f>
        <v>1000000</v>
      </c>
      <c r="VNX1383" s="84">
        <v>0</v>
      </c>
      <c r="VNY1383" s="84">
        <v>0</v>
      </c>
      <c r="VOA1383" s="84">
        <f>VNX1383-VNY1383</f>
        <v>0</v>
      </c>
      <c r="VOB1383" s="84">
        <f t="shared" si="713"/>
        <v>1000000</v>
      </c>
      <c r="VOH1383" s="84" t="s">
        <v>235</v>
      </c>
      <c r="VOI1383" s="84" t="s">
        <v>236</v>
      </c>
      <c r="VOJ1383" s="84">
        <f>SUM(VOJ1381)</f>
        <v>1000000</v>
      </c>
      <c r="VOK1383" s="84">
        <f>SUM(VOK1381)</f>
        <v>0</v>
      </c>
      <c r="VOL1383" s="84">
        <f>VOK1383/VOJ1383</f>
        <v>0</v>
      </c>
      <c r="VOM1383" s="84">
        <f>SUM(VOM1381)</f>
        <v>1000000</v>
      </c>
      <c r="VON1383" s="84">
        <v>0</v>
      </c>
      <c r="VOO1383" s="84">
        <v>0</v>
      </c>
      <c r="VOQ1383" s="84">
        <f>VON1383-VOO1383</f>
        <v>0</v>
      </c>
      <c r="VOR1383" s="84">
        <f t="shared" ref="VOR1383:VPH1385" si="714">VON1383+VOJ1383</f>
        <v>1000000</v>
      </c>
      <c r="VOX1383" s="84" t="s">
        <v>235</v>
      </c>
      <c r="VOY1383" s="84" t="s">
        <v>236</v>
      </c>
      <c r="VOZ1383" s="84">
        <f>SUM(VOZ1381)</f>
        <v>1000000</v>
      </c>
      <c r="VPA1383" s="84">
        <f>SUM(VPA1381)</f>
        <v>0</v>
      </c>
      <c r="VPB1383" s="84">
        <f>VPA1383/VOZ1383</f>
        <v>0</v>
      </c>
      <c r="VPC1383" s="84">
        <f>SUM(VPC1381)</f>
        <v>1000000</v>
      </c>
      <c r="VPD1383" s="84">
        <v>0</v>
      </c>
      <c r="VPE1383" s="84">
        <v>0</v>
      </c>
      <c r="VPG1383" s="84">
        <f>VPD1383-VPE1383</f>
        <v>0</v>
      </c>
      <c r="VPH1383" s="84">
        <f t="shared" si="714"/>
        <v>1000000</v>
      </c>
      <c r="VPN1383" s="84" t="s">
        <v>235</v>
      </c>
      <c r="VPO1383" s="84" t="s">
        <v>236</v>
      </c>
      <c r="VPP1383" s="84">
        <f>SUM(VPP1381)</f>
        <v>1000000</v>
      </c>
      <c r="VPQ1383" s="84">
        <f>SUM(VPQ1381)</f>
        <v>0</v>
      </c>
      <c r="VPR1383" s="84">
        <f>VPQ1383/VPP1383</f>
        <v>0</v>
      </c>
      <c r="VPS1383" s="84">
        <f>SUM(VPS1381)</f>
        <v>1000000</v>
      </c>
      <c r="VPT1383" s="84">
        <v>0</v>
      </c>
      <c r="VPU1383" s="84">
        <v>0</v>
      </c>
      <c r="VPW1383" s="84">
        <f>VPT1383-VPU1383</f>
        <v>0</v>
      </c>
      <c r="VPX1383" s="84">
        <f t="shared" ref="VPX1383:VQN1385" si="715">VPT1383+VPP1383</f>
        <v>1000000</v>
      </c>
      <c r="VQD1383" s="84" t="s">
        <v>235</v>
      </c>
      <c r="VQE1383" s="84" t="s">
        <v>236</v>
      </c>
      <c r="VQF1383" s="84">
        <f>SUM(VQF1381)</f>
        <v>1000000</v>
      </c>
      <c r="VQG1383" s="84">
        <f>SUM(VQG1381)</f>
        <v>0</v>
      </c>
      <c r="VQH1383" s="84">
        <f>VQG1383/VQF1383</f>
        <v>0</v>
      </c>
      <c r="VQI1383" s="84">
        <f>SUM(VQI1381)</f>
        <v>1000000</v>
      </c>
      <c r="VQJ1383" s="84">
        <v>0</v>
      </c>
      <c r="VQK1383" s="84">
        <v>0</v>
      </c>
      <c r="VQM1383" s="84">
        <f>VQJ1383-VQK1383</f>
        <v>0</v>
      </c>
      <c r="VQN1383" s="84">
        <f t="shared" si="715"/>
        <v>1000000</v>
      </c>
      <c r="VQT1383" s="84" t="s">
        <v>235</v>
      </c>
      <c r="VQU1383" s="84" t="s">
        <v>236</v>
      </c>
      <c r="VQV1383" s="84">
        <f>SUM(VQV1381)</f>
        <v>1000000</v>
      </c>
      <c r="VQW1383" s="84">
        <f>SUM(VQW1381)</f>
        <v>0</v>
      </c>
      <c r="VQX1383" s="84">
        <f>VQW1383/VQV1383</f>
        <v>0</v>
      </c>
      <c r="VQY1383" s="84">
        <f>SUM(VQY1381)</f>
        <v>1000000</v>
      </c>
      <c r="VQZ1383" s="84">
        <v>0</v>
      </c>
      <c r="VRA1383" s="84">
        <v>0</v>
      </c>
      <c r="VRC1383" s="84">
        <f>VQZ1383-VRA1383</f>
        <v>0</v>
      </c>
      <c r="VRD1383" s="84">
        <f t="shared" ref="VRD1383:VRT1385" si="716">VQZ1383+VQV1383</f>
        <v>1000000</v>
      </c>
      <c r="VRJ1383" s="84" t="s">
        <v>235</v>
      </c>
      <c r="VRK1383" s="84" t="s">
        <v>236</v>
      </c>
      <c r="VRL1383" s="84">
        <f>SUM(VRL1381)</f>
        <v>1000000</v>
      </c>
      <c r="VRM1383" s="84">
        <f>SUM(VRM1381)</f>
        <v>0</v>
      </c>
      <c r="VRN1383" s="84">
        <f>VRM1383/VRL1383</f>
        <v>0</v>
      </c>
      <c r="VRO1383" s="84">
        <f>SUM(VRO1381)</f>
        <v>1000000</v>
      </c>
      <c r="VRP1383" s="84">
        <v>0</v>
      </c>
      <c r="VRQ1383" s="84">
        <v>0</v>
      </c>
      <c r="VRS1383" s="84">
        <f>VRP1383-VRQ1383</f>
        <v>0</v>
      </c>
      <c r="VRT1383" s="84">
        <f t="shared" si="716"/>
        <v>1000000</v>
      </c>
      <c r="VRZ1383" s="84" t="s">
        <v>235</v>
      </c>
      <c r="VSA1383" s="84" t="s">
        <v>236</v>
      </c>
      <c r="VSB1383" s="84">
        <f>SUM(VSB1381)</f>
        <v>1000000</v>
      </c>
      <c r="VSC1383" s="84">
        <f>SUM(VSC1381)</f>
        <v>0</v>
      </c>
      <c r="VSD1383" s="84">
        <f>VSC1383/VSB1383</f>
        <v>0</v>
      </c>
      <c r="VSE1383" s="84">
        <f>SUM(VSE1381)</f>
        <v>1000000</v>
      </c>
      <c r="VSF1383" s="84">
        <v>0</v>
      </c>
      <c r="VSG1383" s="84">
        <v>0</v>
      </c>
      <c r="VSI1383" s="84">
        <f>VSF1383-VSG1383</f>
        <v>0</v>
      </c>
      <c r="VSJ1383" s="84">
        <f t="shared" ref="VSJ1383:VSZ1385" si="717">VSF1383+VSB1383</f>
        <v>1000000</v>
      </c>
      <c r="VSP1383" s="84" t="s">
        <v>235</v>
      </c>
      <c r="VSQ1383" s="84" t="s">
        <v>236</v>
      </c>
      <c r="VSR1383" s="84">
        <f>SUM(VSR1381)</f>
        <v>1000000</v>
      </c>
      <c r="VSS1383" s="84">
        <f>SUM(VSS1381)</f>
        <v>0</v>
      </c>
      <c r="VST1383" s="84">
        <f>VSS1383/VSR1383</f>
        <v>0</v>
      </c>
      <c r="VSU1383" s="84">
        <f>SUM(VSU1381)</f>
        <v>1000000</v>
      </c>
      <c r="VSV1383" s="84">
        <v>0</v>
      </c>
      <c r="VSW1383" s="84">
        <v>0</v>
      </c>
      <c r="VSY1383" s="84">
        <f>VSV1383-VSW1383</f>
        <v>0</v>
      </c>
      <c r="VSZ1383" s="84">
        <f t="shared" si="717"/>
        <v>1000000</v>
      </c>
      <c r="VTF1383" s="84" t="s">
        <v>235</v>
      </c>
      <c r="VTG1383" s="84" t="s">
        <v>236</v>
      </c>
      <c r="VTH1383" s="84">
        <f>SUM(VTH1381)</f>
        <v>1000000</v>
      </c>
      <c r="VTI1383" s="84">
        <f>SUM(VTI1381)</f>
        <v>0</v>
      </c>
      <c r="VTJ1383" s="84">
        <f>VTI1383/VTH1383</f>
        <v>0</v>
      </c>
      <c r="VTK1383" s="84">
        <f>SUM(VTK1381)</f>
        <v>1000000</v>
      </c>
      <c r="VTL1383" s="84">
        <v>0</v>
      </c>
      <c r="VTM1383" s="84">
        <v>0</v>
      </c>
      <c r="VTO1383" s="84">
        <f>VTL1383-VTM1383</f>
        <v>0</v>
      </c>
      <c r="VTP1383" s="84">
        <f t="shared" ref="VTP1383:VUF1385" si="718">VTL1383+VTH1383</f>
        <v>1000000</v>
      </c>
      <c r="VTV1383" s="84" t="s">
        <v>235</v>
      </c>
      <c r="VTW1383" s="84" t="s">
        <v>236</v>
      </c>
      <c r="VTX1383" s="84">
        <f>SUM(VTX1381)</f>
        <v>1000000</v>
      </c>
      <c r="VTY1383" s="84">
        <f>SUM(VTY1381)</f>
        <v>0</v>
      </c>
      <c r="VTZ1383" s="84">
        <f>VTY1383/VTX1383</f>
        <v>0</v>
      </c>
      <c r="VUA1383" s="84">
        <f>SUM(VUA1381)</f>
        <v>1000000</v>
      </c>
      <c r="VUB1383" s="84">
        <v>0</v>
      </c>
      <c r="VUC1383" s="84">
        <v>0</v>
      </c>
      <c r="VUE1383" s="84">
        <f>VUB1383-VUC1383</f>
        <v>0</v>
      </c>
      <c r="VUF1383" s="84">
        <f t="shared" si="718"/>
        <v>1000000</v>
      </c>
      <c r="VUL1383" s="84" t="s">
        <v>235</v>
      </c>
      <c r="VUM1383" s="84" t="s">
        <v>236</v>
      </c>
      <c r="VUN1383" s="84">
        <f>SUM(VUN1381)</f>
        <v>1000000</v>
      </c>
      <c r="VUO1383" s="84">
        <f>SUM(VUO1381)</f>
        <v>0</v>
      </c>
      <c r="VUP1383" s="84">
        <f>VUO1383/VUN1383</f>
        <v>0</v>
      </c>
      <c r="VUQ1383" s="84">
        <f>SUM(VUQ1381)</f>
        <v>1000000</v>
      </c>
      <c r="VUR1383" s="84">
        <v>0</v>
      </c>
      <c r="VUS1383" s="84">
        <v>0</v>
      </c>
      <c r="VUU1383" s="84">
        <f>VUR1383-VUS1383</f>
        <v>0</v>
      </c>
      <c r="VUV1383" s="84">
        <f t="shared" ref="VUV1383:VVL1385" si="719">VUR1383+VUN1383</f>
        <v>1000000</v>
      </c>
      <c r="VVB1383" s="84" t="s">
        <v>235</v>
      </c>
      <c r="VVC1383" s="84" t="s">
        <v>236</v>
      </c>
      <c r="VVD1383" s="84">
        <f>SUM(VVD1381)</f>
        <v>1000000</v>
      </c>
      <c r="VVE1383" s="84">
        <f>SUM(VVE1381)</f>
        <v>0</v>
      </c>
      <c r="VVF1383" s="84">
        <f>VVE1383/VVD1383</f>
        <v>0</v>
      </c>
      <c r="VVG1383" s="84">
        <f>SUM(VVG1381)</f>
        <v>1000000</v>
      </c>
      <c r="VVH1383" s="84">
        <v>0</v>
      </c>
      <c r="VVI1383" s="84">
        <v>0</v>
      </c>
      <c r="VVK1383" s="84">
        <f>VVH1383-VVI1383</f>
        <v>0</v>
      </c>
      <c r="VVL1383" s="84">
        <f t="shared" si="719"/>
        <v>1000000</v>
      </c>
      <c r="VVR1383" s="84" t="s">
        <v>235</v>
      </c>
      <c r="VVS1383" s="84" t="s">
        <v>236</v>
      </c>
      <c r="VVT1383" s="84">
        <f>SUM(VVT1381)</f>
        <v>1000000</v>
      </c>
      <c r="VVU1383" s="84">
        <f>SUM(VVU1381)</f>
        <v>0</v>
      </c>
      <c r="VVV1383" s="84">
        <f>VVU1383/VVT1383</f>
        <v>0</v>
      </c>
      <c r="VVW1383" s="84">
        <f>SUM(VVW1381)</f>
        <v>1000000</v>
      </c>
      <c r="VVX1383" s="84">
        <v>0</v>
      </c>
      <c r="VVY1383" s="84">
        <v>0</v>
      </c>
      <c r="VWA1383" s="84">
        <f>VVX1383-VVY1383</f>
        <v>0</v>
      </c>
      <c r="VWB1383" s="84">
        <f t="shared" ref="VWB1383:VWR1385" si="720">VVX1383+VVT1383</f>
        <v>1000000</v>
      </c>
      <c r="VWH1383" s="84" t="s">
        <v>235</v>
      </c>
      <c r="VWI1383" s="84" t="s">
        <v>236</v>
      </c>
      <c r="VWJ1383" s="84">
        <f>SUM(VWJ1381)</f>
        <v>1000000</v>
      </c>
      <c r="VWK1383" s="84">
        <f>SUM(VWK1381)</f>
        <v>0</v>
      </c>
      <c r="VWL1383" s="84">
        <f>VWK1383/VWJ1383</f>
        <v>0</v>
      </c>
      <c r="VWM1383" s="84">
        <f>SUM(VWM1381)</f>
        <v>1000000</v>
      </c>
      <c r="VWN1383" s="84">
        <v>0</v>
      </c>
      <c r="VWO1383" s="84">
        <v>0</v>
      </c>
      <c r="VWQ1383" s="84">
        <f>VWN1383-VWO1383</f>
        <v>0</v>
      </c>
      <c r="VWR1383" s="84">
        <f t="shared" si="720"/>
        <v>1000000</v>
      </c>
      <c r="VWX1383" s="84" t="s">
        <v>235</v>
      </c>
      <c r="VWY1383" s="84" t="s">
        <v>236</v>
      </c>
      <c r="VWZ1383" s="84">
        <f>SUM(VWZ1381)</f>
        <v>1000000</v>
      </c>
      <c r="VXA1383" s="84">
        <f>SUM(VXA1381)</f>
        <v>0</v>
      </c>
      <c r="VXB1383" s="84">
        <f>VXA1383/VWZ1383</f>
        <v>0</v>
      </c>
      <c r="VXC1383" s="84">
        <f>SUM(VXC1381)</f>
        <v>1000000</v>
      </c>
      <c r="VXD1383" s="84">
        <v>0</v>
      </c>
      <c r="VXE1383" s="84">
        <v>0</v>
      </c>
      <c r="VXG1383" s="84">
        <f>VXD1383-VXE1383</f>
        <v>0</v>
      </c>
      <c r="VXH1383" s="84">
        <f t="shared" ref="VXH1383:VXX1385" si="721">VXD1383+VWZ1383</f>
        <v>1000000</v>
      </c>
      <c r="VXN1383" s="84" t="s">
        <v>235</v>
      </c>
      <c r="VXO1383" s="84" t="s">
        <v>236</v>
      </c>
      <c r="VXP1383" s="84">
        <f>SUM(VXP1381)</f>
        <v>1000000</v>
      </c>
      <c r="VXQ1383" s="84">
        <f>SUM(VXQ1381)</f>
        <v>0</v>
      </c>
      <c r="VXR1383" s="84">
        <f>VXQ1383/VXP1383</f>
        <v>0</v>
      </c>
      <c r="VXS1383" s="84">
        <f>SUM(VXS1381)</f>
        <v>1000000</v>
      </c>
      <c r="VXT1383" s="84">
        <v>0</v>
      </c>
      <c r="VXU1383" s="84">
        <v>0</v>
      </c>
      <c r="VXW1383" s="84">
        <f>VXT1383-VXU1383</f>
        <v>0</v>
      </c>
      <c r="VXX1383" s="84">
        <f t="shared" si="721"/>
        <v>1000000</v>
      </c>
      <c r="VYD1383" s="84" t="s">
        <v>235</v>
      </c>
      <c r="VYE1383" s="84" t="s">
        <v>236</v>
      </c>
      <c r="VYF1383" s="84">
        <f>SUM(VYF1381)</f>
        <v>1000000</v>
      </c>
      <c r="VYG1383" s="84">
        <f>SUM(VYG1381)</f>
        <v>0</v>
      </c>
      <c r="VYH1383" s="84">
        <f>VYG1383/VYF1383</f>
        <v>0</v>
      </c>
      <c r="VYI1383" s="84">
        <f>SUM(VYI1381)</f>
        <v>1000000</v>
      </c>
      <c r="VYJ1383" s="84">
        <v>0</v>
      </c>
      <c r="VYK1383" s="84">
        <v>0</v>
      </c>
      <c r="VYM1383" s="84">
        <f>VYJ1383-VYK1383</f>
        <v>0</v>
      </c>
      <c r="VYN1383" s="84">
        <f t="shared" ref="VYN1383:VZD1385" si="722">VYJ1383+VYF1383</f>
        <v>1000000</v>
      </c>
      <c r="VYT1383" s="84" t="s">
        <v>235</v>
      </c>
      <c r="VYU1383" s="84" t="s">
        <v>236</v>
      </c>
      <c r="VYV1383" s="84">
        <f>SUM(VYV1381)</f>
        <v>1000000</v>
      </c>
      <c r="VYW1383" s="84">
        <f>SUM(VYW1381)</f>
        <v>0</v>
      </c>
      <c r="VYX1383" s="84">
        <f>VYW1383/VYV1383</f>
        <v>0</v>
      </c>
      <c r="VYY1383" s="84">
        <f>SUM(VYY1381)</f>
        <v>1000000</v>
      </c>
      <c r="VYZ1383" s="84">
        <v>0</v>
      </c>
      <c r="VZA1383" s="84">
        <v>0</v>
      </c>
      <c r="VZC1383" s="84">
        <f>VYZ1383-VZA1383</f>
        <v>0</v>
      </c>
      <c r="VZD1383" s="84">
        <f t="shared" si="722"/>
        <v>1000000</v>
      </c>
      <c r="VZJ1383" s="84" t="s">
        <v>235</v>
      </c>
      <c r="VZK1383" s="84" t="s">
        <v>236</v>
      </c>
      <c r="VZL1383" s="84">
        <f>SUM(VZL1381)</f>
        <v>1000000</v>
      </c>
      <c r="VZM1383" s="84">
        <f>SUM(VZM1381)</f>
        <v>0</v>
      </c>
      <c r="VZN1383" s="84">
        <f>VZM1383/VZL1383</f>
        <v>0</v>
      </c>
      <c r="VZO1383" s="84">
        <f>SUM(VZO1381)</f>
        <v>1000000</v>
      </c>
      <c r="VZP1383" s="84">
        <v>0</v>
      </c>
      <c r="VZQ1383" s="84">
        <v>0</v>
      </c>
      <c r="VZS1383" s="84">
        <f>VZP1383-VZQ1383</f>
        <v>0</v>
      </c>
      <c r="VZT1383" s="84">
        <f t="shared" ref="VZT1383:WAJ1385" si="723">VZP1383+VZL1383</f>
        <v>1000000</v>
      </c>
      <c r="VZZ1383" s="84" t="s">
        <v>235</v>
      </c>
      <c r="WAA1383" s="84" t="s">
        <v>236</v>
      </c>
      <c r="WAB1383" s="84">
        <f>SUM(WAB1381)</f>
        <v>1000000</v>
      </c>
      <c r="WAC1383" s="84">
        <f>SUM(WAC1381)</f>
        <v>0</v>
      </c>
      <c r="WAD1383" s="84">
        <f>WAC1383/WAB1383</f>
        <v>0</v>
      </c>
      <c r="WAE1383" s="84">
        <f>SUM(WAE1381)</f>
        <v>1000000</v>
      </c>
      <c r="WAF1383" s="84">
        <v>0</v>
      </c>
      <c r="WAG1383" s="84">
        <v>0</v>
      </c>
      <c r="WAI1383" s="84">
        <f>WAF1383-WAG1383</f>
        <v>0</v>
      </c>
      <c r="WAJ1383" s="84">
        <f t="shared" si="723"/>
        <v>1000000</v>
      </c>
      <c r="WAP1383" s="84" t="s">
        <v>235</v>
      </c>
      <c r="WAQ1383" s="84" t="s">
        <v>236</v>
      </c>
      <c r="WAR1383" s="84">
        <f>SUM(WAR1381)</f>
        <v>1000000</v>
      </c>
      <c r="WAS1383" s="84">
        <f>SUM(WAS1381)</f>
        <v>0</v>
      </c>
      <c r="WAT1383" s="84">
        <f>WAS1383/WAR1383</f>
        <v>0</v>
      </c>
      <c r="WAU1383" s="84">
        <f>SUM(WAU1381)</f>
        <v>1000000</v>
      </c>
      <c r="WAV1383" s="84">
        <v>0</v>
      </c>
      <c r="WAW1383" s="84">
        <v>0</v>
      </c>
      <c r="WAY1383" s="84">
        <f>WAV1383-WAW1383</f>
        <v>0</v>
      </c>
      <c r="WAZ1383" s="84">
        <f t="shared" ref="WAZ1383:WBP1385" si="724">WAV1383+WAR1383</f>
        <v>1000000</v>
      </c>
      <c r="WBF1383" s="84" t="s">
        <v>235</v>
      </c>
      <c r="WBG1383" s="84" t="s">
        <v>236</v>
      </c>
      <c r="WBH1383" s="84">
        <f>SUM(WBH1381)</f>
        <v>1000000</v>
      </c>
      <c r="WBI1383" s="84">
        <f>SUM(WBI1381)</f>
        <v>0</v>
      </c>
      <c r="WBJ1383" s="84">
        <f>WBI1383/WBH1383</f>
        <v>0</v>
      </c>
      <c r="WBK1383" s="84">
        <f>SUM(WBK1381)</f>
        <v>1000000</v>
      </c>
      <c r="WBL1383" s="84">
        <v>0</v>
      </c>
      <c r="WBM1383" s="84">
        <v>0</v>
      </c>
      <c r="WBO1383" s="84">
        <f>WBL1383-WBM1383</f>
        <v>0</v>
      </c>
      <c r="WBP1383" s="84">
        <f t="shared" si="724"/>
        <v>1000000</v>
      </c>
      <c r="WBV1383" s="84" t="s">
        <v>235</v>
      </c>
      <c r="WBW1383" s="84" t="s">
        <v>236</v>
      </c>
      <c r="WBX1383" s="84">
        <f>SUM(WBX1381)</f>
        <v>1000000</v>
      </c>
      <c r="WBY1383" s="84">
        <f>SUM(WBY1381)</f>
        <v>0</v>
      </c>
      <c r="WBZ1383" s="84">
        <f>WBY1383/WBX1383</f>
        <v>0</v>
      </c>
      <c r="WCA1383" s="84">
        <f>SUM(WCA1381)</f>
        <v>1000000</v>
      </c>
      <c r="WCB1383" s="84">
        <v>0</v>
      </c>
      <c r="WCC1383" s="84">
        <v>0</v>
      </c>
      <c r="WCE1383" s="84">
        <f>WCB1383-WCC1383</f>
        <v>0</v>
      </c>
      <c r="WCF1383" s="84">
        <f t="shared" ref="WCF1383:WCV1385" si="725">WCB1383+WBX1383</f>
        <v>1000000</v>
      </c>
      <c r="WCL1383" s="84" t="s">
        <v>235</v>
      </c>
      <c r="WCM1383" s="84" t="s">
        <v>236</v>
      </c>
      <c r="WCN1383" s="84">
        <f>SUM(WCN1381)</f>
        <v>1000000</v>
      </c>
      <c r="WCO1383" s="84">
        <f>SUM(WCO1381)</f>
        <v>0</v>
      </c>
      <c r="WCP1383" s="84">
        <f>WCO1383/WCN1383</f>
        <v>0</v>
      </c>
      <c r="WCQ1383" s="84">
        <f>SUM(WCQ1381)</f>
        <v>1000000</v>
      </c>
      <c r="WCR1383" s="84">
        <v>0</v>
      </c>
      <c r="WCS1383" s="84">
        <v>0</v>
      </c>
      <c r="WCU1383" s="84">
        <f>WCR1383-WCS1383</f>
        <v>0</v>
      </c>
      <c r="WCV1383" s="84">
        <f t="shared" si="725"/>
        <v>1000000</v>
      </c>
      <c r="WDB1383" s="84" t="s">
        <v>235</v>
      </c>
      <c r="WDC1383" s="84" t="s">
        <v>236</v>
      </c>
      <c r="WDD1383" s="84">
        <f>SUM(WDD1381)</f>
        <v>1000000</v>
      </c>
      <c r="WDE1383" s="84">
        <f>SUM(WDE1381)</f>
        <v>0</v>
      </c>
      <c r="WDF1383" s="84">
        <f>WDE1383/WDD1383</f>
        <v>0</v>
      </c>
      <c r="WDG1383" s="84">
        <f>SUM(WDG1381)</f>
        <v>1000000</v>
      </c>
      <c r="WDH1383" s="84">
        <v>0</v>
      </c>
      <c r="WDI1383" s="84">
        <v>0</v>
      </c>
      <c r="WDK1383" s="84">
        <f>WDH1383-WDI1383</f>
        <v>0</v>
      </c>
      <c r="WDL1383" s="84">
        <f t="shared" ref="WDL1383:WEB1385" si="726">WDH1383+WDD1383</f>
        <v>1000000</v>
      </c>
      <c r="WDR1383" s="84" t="s">
        <v>235</v>
      </c>
      <c r="WDS1383" s="84" t="s">
        <v>236</v>
      </c>
      <c r="WDT1383" s="84">
        <f>SUM(WDT1381)</f>
        <v>1000000</v>
      </c>
      <c r="WDU1383" s="84">
        <f>SUM(WDU1381)</f>
        <v>0</v>
      </c>
      <c r="WDV1383" s="84">
        <f>WDU1383/WDT1383</f>
        <v>0</v>
      </c>
      <c r="WDW1383" s="84">
        <f>SUM(WDW1381)</f>
        <v>1000000</v>
      </c>
      <c r="WDX1383" s="84">
        <v>0</v>
      </c>
      <c r="WDY1383" s="84">
        <v>0</v>
      </c>
      <c r="WEA1383" s="84">
        <f>WDX1383-WDY1383</f>
        <v>0</v>
      </c>
      <c r="WEB1383" s="84">
        <f t="shared" si="726"/>
        <v>1000000</v>
      </c>
      <c r="WEH1383" s="84" t="s">
        <v>235</v>
      </c>
      <c r="WEI1383" s="84" t="s">
        <v>236</v>
      </c>
      <c r="WEJ1383" s="84">
        <f>SUM(WEJ1381)</f>
        <v>1000000</v>
      </c>
      <c r="WEK1383" s="84">
        <f>SUM(WEK1381)</f>
        <v>0</v>
      </c>
      <c r="WEL1383" s="84">
        <f>WEK1383/WEJ1383</f>
        <v>0</v>
      </c>
      <c r="WEM1383" s="84">
        <f>SUM(WEM1381)</f>
        <v>1000000</v>
      </c>
      <c r="WEN1383" s="84">
        <v>0</v>
      </c>
      <c r="WEO1383" s="84">
        <v>0</v>
      </c>
      <c r="WEQ1383" s="84">
        <f>WEN1383-WEO1383</f>
        <v>0</v>
      </c>
      <c r="WER1383" s="84">
        <f t="shared" ref="WER1383:WFH1385" si="727">WEN1383+WEJ1383</f>
        <v>1000000</v>
      </c>
      <c r="WEX1383" s="84" t="s">
        <v>235</v>
      </c>
      <c r="WEY1383" s="84" t="s">
        <v>236</v>
      </c>
      <c r="WEZ1383" s="84">
        <f>SUM(WEZ1381)</f>
        <v>1000000</v>
      </c>
      <c r="WFA1383" s="84">
        <f>SUM(WFA1381)</f>
        <v>0</v>
      </c>
      <c r="WFB1383" s="84">
        <f>WFA1383/WEZ1383</f>
        <v>0</v>
      </c>
      <c r="WFC1383" s="84">
        <f>SUM(WFC1381)</f>
        <v>1000000</v>
      </c>
      <c r="WFD1383" s="84">
        <v>0</v>
      </c>
      <c r="WFE1383" s="84">
        <v>0</v>
      </c>
      <c r="WFG1383" s="84">
        <f>WFD1383-WFE1383</f>
        <v>0</v>
      </c>
      <c r="WFH1383" s="84">
        <f t="shared" si="727"/>
        <v>1000000</v>
      </c>
      <c r="WFN1383" s="84" t="s">
        <v>235</v>
      </c>
      <c r="WFO1383" s="84" t="s">
        <v>236</v>
      </c>
      <c r="WFP1383" s="84">
        <f>SUM(WFP1381)</f>
        <v>1000000</v>
      </c>
      <c r="WFQ1383" s="84">
        <f>SUM(WFQ1381)</f>
        <v>0</v>
      </c>
      <c r="WFR1383" s="84">
        <f>WFQ1383/WFP1383</f>
        <v>0</v>
      </c>
      <c r="WFS1383" s="84">
        <f>SUM(WFS1381)</f>
        <v>1000000</v>
      </c>
      <c r="WFT1383" s="84">
        <v>0</v>
      </c>
      <c r="WFU1383" s="84">
        <v>0</v>
      </c>
      <c r="WFW1383" s="84">
        <f>WFT1383-WFU1383</f>
        <v>0</v>
      </c>
      <c r="WFX1383" s="84">
        <f t="shared" ref="WFX1383:WGN1385" si="728">WFT1383+WFP1383</f>
        <v>1000000</v>
      </c>
      <c r="WGD1383" s="84" t="s">
        <v>235</v>
      </c>
      <c r="WGE1383" s="84" t="s">
        <v>236</v>
      </c>
      <c r="WGF1383" s="84">
        <f>SUM(WGF1381)</f>
        <v>1000000</v>
      </c>
      <c r="WGG1383" s="84">
        <f>SUM(WGG1381)</f>
        <v>0</v>
      </c>
      <c r="WGH1383" s="84">
        <f>WGG1383/WGF1383</f>
        <v>0</v>
      </c>
      <c r="WGI1383" s="84">
        <f>SUM(WGI1381)</f>
        <v>1000000</v>
      </c>
      <c r="WGJ1383" s="84">
        <v>0</v>
      </c>
      <c r="WGK1383" s="84">
        <v>0</v>
      </c>
      <c r="WGM1383" s="84">
        <f>WGJ1383-WGK1383</f>
        <v>0</v>
      </c>
      <c r="WGN1383" s="84">
        <f t="shared" si="728"/>
        <v>1000000</v>
      </c>
      <c r="WGT1383" s="84" t="s">
        <v>235</v>
      </c>
      <c r="WGU1383" s="84" t="s">
        <v>236</v>
      </c>
      <c r="WGV1383" s="84">
        <f>SUM(WGV1381)</f>
        <v>1000000</v>
      </c>
      <c r="WGW1383" s="84">
        <f>SUM(WGW1381)</f>
        <v>0</v>
      </c>
      <c r="WGX1383" s="84">
        <f>WGW1383/WGV1383</f>
        <v>0</v>
      </c>
      <c r="WGY1383" s="84">
        <f>SUM(WGY1381)</f>
        <v>1000000</v>
      </c>
      <c r="WGZ1383" s="84">
        <v>0</v>
      </c>
      <c r="WHA1383" s="84">
        <v>0</v>
      </c>
      <c r="WHC1383" s="84">
        <f>WGZ1383-WHA1383</f>
        <v>0</v>
      </c>
      <c r="WHD1383" s="84">
        <f t="shared" ref="WHD1383:WHT1385" si="729">WGZ1383+WGV1383</f>
        <v>1000000</v>
      </c>
      <c r="WHJ1383" s="84" t="s">
        <v>235</v>
      </c>
      <c r="WHK1383" s="84" t="s">
        <v>236</v>
      </c>
      <c r="WHL1383" s="84">
        <f>SUM(WHL1381)</f>
        <v>1000000</v>
      </c>
      <c r="WHM1383" s="84">
        <f>SUM(WHM1381)</f>
        <v>0</v>
      </c>
      <c r="WHN1383" s="84">
        <f>WHM1383/WHL1383</f>
        <v>0</v>
      </c>
      <c r="WHO1383" s="84">
        <f>SUM(WHO1381)</f>
        <v>1000000</v>
      </c>
      <c r="WHP1383" s="84">
        <v>0</v>
      </c>
      <c r="WHQ1383" s="84">
        <v>0</v>
      </c>
      <c r="WHS1383" s="84">
        <f>WHP1383-WHQ1383</f>
        <v>0</v>
      </c>
      <c r="WHT1383" s="84">
        <f t="shared" si="729"/>
        <v>1000000</v>
      </c>
      <c r="WHZ1383" s="84" t="s">
        <v>235</v>
      </c>
      <c r="WIA1383" s="84" t="s">
        <v>236</v>
      </c>
      <c r="WIB1383" s="84">
        <f>SUM(WIB1381)</f>
        <v>1000000</v>
      </c>
      <c r="WIC1383" s="84">
        <f>SUM(WIC1381)</f>
        <v>0</v>
      </c>
      <c r="WID1383" s="84">
        <f>WIC1383/WIB1383</f>
        <v>0</v>
      </c>
      <c r="WIE1383" s="84">
        <f>SUM(WIE1381)</f>
        <v>1000000</v>
      </c>
      <c r="WIF1383" s="84">
        <v>0</v>
      </c>
      <c r="WIG1383" s="84">
        <v>0</v>
      </c>
      <c r="WII1383" s="84">
        <f>WIF1383-WIG1383</f>
        <v>0</v>
      </c>
      <c r="WIJ1383" s="84">
        <f t="shared" ref="WIJ1383:WIZ1385" si="730">WIF1383+WIB1383</f>
        <v>1000000</v>
      </c>
      <c r="WIP1383" s="84" t="s">
        <v>235</v>
      </c>
      <c r="WIQ1383" s="84" t="s">
        <v>236</v>
      </c>
      <c r="WIR1383" s="84">
        <f>SUM(WIR1381)</f>
        <v>1000000</v>
      </c>
      <c r="WIS1383" s="84">
        <f>SUM(WIS1381)</f>
        <v>0</v>
      </c>
      <c r="WIT1383" s="84">
        <f>WIS1383/WIR1383</f>
        <v>0</v>
      </c>
      <c r="WIU1383" s="84">
        <f>SUM(WIU1381)</f>
        <v>1000000</v>
      </c>
      <c r="WIV1383" s="84">
        <v>0</v>
      </c>
      <c r="WIW1383" s="84">
        <v>0</v>
      </c>
      <c r="WIY1383" s="84">
        <f>WIV1383-WIW1383</f>
        <v>0</v>
      </c>
      <c r="WIZ1383" s="84">
        <f t="shared" si="730"/>
        <v>1000000</v>
      </c>
      <c r="WJF1383" s="84" t="s">
        <v>235</v>
      </c>
      <c r="WJG1383" s="84" t="s">
        <v>236</v>
      </c>
      <c r="WJH1383" s="84">
        <f>SUM(WJH1381)</f>
        <v>1000000</v>
      </c>
      <c r="WJI1383" s="84">
        <f>SUM(WJI1381)</f>
        <v>0</v>
      </c>
      <c r="WJJ1383" s="84">
        <f>WJI1383/WJH1383</f>
        <v>0</v>
      </c>
      <c r="WJK1383" s="84">
        <f>SUM(WJK1381)</f>
        <v>1000000</v>
      </c>
      <c r="WJL1383" s="84">
        <v>0</v>
      </c>
      <c r="WJM1383" s="84">
        <v>0</v>
      </c>
      <c r="WJO1383" s="84">
        <f>WJL1383-WJM1383</f>
        <v>0</v>
      </c>
      <c r="WJP1383" s="84">
        <f t="shared" ref="WJP1383:WKF1385" si="731">WJL1383+WJH1383</f>
        <v>1000000</v>
      </c>
      <c r="WJV1383" s="84" t="s">
        <v>235</v>
      </c>
      <c r="WJW1383" s="84" t="s">
        <v>236</v>
      </c>
      <c r="WJX1383" s="84">
        <f>SUM(WJX1381)</f>
        <v>1000000</v>
      </c>
      <c r="WJY1383" s="84">
        <f>SUM(WJY1381)</f>
        <v>0</v>
      </c>
      <c r="WJZ1383" s="84">
        <f>WJY1383/WJX1383</f>
        <v>0</v>
      </c>
      <c r="WKA1383" s="84">
        <f>SUM(WKA1381)</f>
        <v>1000000</v>
      </c>
      <c r="WKB1383" s="84">
        <v>0</v>
      </c>
      <c r="WKC1383" s="84">
        <v>0</v>
      </c>
      <c r="WKE1383" s="84">
        <f>WKB1383-WKC1383</f>
        <v>0</v>
      </c>
      <c r="WKF1383" s="84">
        <f t="shared" si="731"/>
        <v>1000000</v>
      </c>
      <c r="WKL1383" s="84" t="s">
        <v>235</v>
      </c>
      <c r="WKM1383" s="84" t="s">
        <v>236</v>
      </c>
      <c r="WKN1383" s="84">
        <f>SUM(WKN1381)</f>
        <v>1000000</v>
      </c>
      <c r="WKO1383" s="84">
        <f>SUM(WKO1381)</f>
        <v>0</v>
      </c>
      <c r="WKP1383" s="84">
        <f>WKO1383/WKN1383</f>
        <v>0</v>
      </c>
      <c r="WKQ1383" s="84">
        <f>SUM(WKQ1381)</f>
        <v>1000000</v>
      </c>
      <c r="WKR1383" s="84">
        <v>0</v>
      </c>
      <c r="WKS1383" s="84">
        <v>0</v>
      </c>
      <c r="WKU1383" s="84">
        <f>WKR1383-WKS1383</f>
        <v>0</v>
      </c>
      <c r="WKV1383" s="84">
        <f t="shared" ref="WKV1383:WLL1385" si="732">WKR1383+WKN1383</f>
        <v>1000000</v>
      </c>
      <c r="WLB1383" s="84" t="s">
        <v>235</v>
      </c>
      <c r="WLC1383" s="84" t="s">
        <v>236</v>
      </c>
      <c r="WLD1383" s="84">
        <f>SUM(WLD1381)</f>
        <v>1000000</v>
      </c>
      <c r="WLE1383" s="84">
        <f>SUM(WLE1381)</f>
        <v>0</v>
      </c>
      <c r="WLF1383" s="84">
        <f>WLE1383/WLD1383</f>
        <v>0</v>
      </c>
      <c r="WLG1383" s="84">
        <f>SUM(WLG1381)</f>
        <v>1000000</v>
      </c>
      <c r="WLH1383" s="84">
        <v>0</v>
      </c>
      <c r="WLI1383" s="84">
        <v>0</v>
      </c>
      <c r="WLK1383" s="84">
        <f>WLH1383-WLI1383</f>
        <v>0</v>
      </c>
      <c r="WLL1383" s="84">
        <f t="shared" si="732"/>
        <v>1000000</v>
      </c>
      <c r="WLR1383" s="84" t="s">
        <v>235</v>
      </c>
      <c r="WLS1383" s="84" t="s">
        <v>236</v>
      </c>
      <c r="WLT1383" s="84">
        <f>SUM(WLT1381)</f>
        <v>1000000</v>
      </c>
      <c r="WLU1383" s="84">
        <f>SUM(WLU1381)</f>
        <v>0</v>
      </c>
      <c r="WLV1383" s="84">
        <f>WLU1383/WLT1383</f>
        <v>0</v>
      </c>
      <c r="WLW1383" s="84">
        <f>SUM(WLW1381)</f>
        <v>1000000</v>
      </c>
      <c r="WLX1383" s="84">
        <v>0</v>
      </c>
      <c r="WLY1383" s="84">
        <v>0</v>
      </c>
      <c r="WMA1383" s="84">
        <f>WLX1383-WLY1383</f>
        <v>0</v>
      </c>
      <c r="WMB1383" s="84">
        <f t="shared" ref="WMB1383:WMR1385" si="733">WLX1383+WLT1383</f>
        <v>1000000</v>
      </c>
      <c r="WMH1383" s="84" t="s">
        <v>235</v>
      </c>
      <c r="WMI1383" s="84" t="s">
        <v>236</v>
      </c>
      <c r="WMJ1383" s="84">
        <f>SUM(WMJ1381)</f>
        <v>1000000</v>
      </c>
      <c r="WMK1383" s="84">
        <f>SUM(WMK1381)</f>
        <v>0</v>
      </c>
      <c r="WML1383" s="84">
        <f>WMK1383/WMJ1383</f>
        <v>0</v>
      </c>
      <c r="WMM1383" s="84">
        <f>SUM(WMM1381)</f>
        <v>1000000</v>
      </c>
      <c r="WMN1383" s="84">
        <v>0</v>
      </c>
      <c r="WMO1383" s="84">
        <v>0</v>
      </c>
      <c r="WMQ1383" s="84">
        <f>WMN1383-WMO1383</f>
        <v>0</v>
      </c>
      <c r="WMR1383" s="84">
        <f t="shared" si="733"/>
        <v>1000000</v>
      </c>
      <c r="WMX1383" s="84" t="s">
        <v>235</v>
      </c>
      <c r="WMY1383" s="84" t="s">
        <v>236</v>
      </c>
      <c r="WMZ1383" s="84">
        <f>SUM(WMZ1381)</f>
        <v>1000000</v>
      </c>
      <c r="WNA1383" s="84">
        <f>SUM(WNA1381)</f>
        <v>0</v>
      </c>
      <c r="WNB1383" s="84">
        <f>WNA1383/WMZ1383</f>
        <v>0</v>
      </c>
      <c r="WNC1383" s="84">
        <f>SUM(WNC1381)</f>
        <v>1000000</v>
      </c>
      <c r="WND1383" s="84">
        <v>0</v>
      </c>
      <c r="WNE1383" s="84">
        <v>0</v>
      </c>
      <c r="WNG1383" s="84">
        <f>WND1383-WNE1383</f>
        <v>0</v>
      </c>
      <c r="WNH1383" s="84">
        <f t="shared" ref="WNH1383:WNX1385" si="734">WND1383+WMZ1383</f>
        <v>1000000</v>
      </c>
      <c r="WNN1383" s="84" t="s">
        <v>235</v>
      </c>
      <c r="WNO1383" s="84" t="s">
        <v>236</v>
      </c>
      <c r="WNP1383" s="84">
        <f>SUM(WNP1381)</f>
        <v>1000000</v>
      </c>
      <c r="WNQ1383" s="84">
        <f>SUM(WNQ1381)</f>
        <v>0</v>
      </c>
      <c r="WNR1383" s="84">
        <f>WNQ1383/WNP1383</f>
        <v>0</v>
      </c>
      <c r="WNS1383" s="84">
        <f>SUM(WNS1381)</f>
        <v>1000000</v>
      </c>
      <c r="WNT1383" s="84">
        <v>0</v>
      </c>
      <c r="WNU1383" s="84">
        <v>0</v>
      </c>
      <c r="WNW1383" s="84">
        <f>WNT1383-WNU1383</f>
        <v>0</v>
      </c>
      <c r="WNX1383" s="84">
        <f t="shared" si="734"/>
        <v>1000000</v>
      </c>
      <c r="WOD1383" s="84" t="s">
        <v>235</v>
      </c>
      <c r="WOE1383" s="84" t="s">
        <v>236</v>
      </c>
      <c r="WOF1383" s="84">
        <f>SUM(WOF1381)</f>
        <v>1000000</v>
      </c>
      <c r="WOG1383" s="84">
        <f>SUM(WOG1381)</f>
        <v>0</v>
      </c>
      <c r="WOH1383" s="84">
        <f>WOG1383/WOF1383</f>
        <v>0</v>
      </c>
      <c r="WOI1383" s="84">
        <f>SUM(WOI1381)</f>
        <v>1000000</v>
      </c>
      <c r="WOJ1383" s="84">
        <v>0</v>
      </c>
      <c r="WOK1383" s="84">
        <v>0</v>
      </c>
      <c r="WOM1383" s="84">
        <f>WOJ1383-WOK1383</f>
        <v>0</v>
      </c>
      <c r="WON1383" s="84">
        <f t="shared" ref="WON1383:WPD1385" si="735">WOJ1383+WOF1383</f>
        <v>1000000</v>
      </c>
      <c r="WOT1383" s="84" t="s">
        <v>235</v>
      </c>
      <c r="WOU1383" s="84" t="s">
        <v>236</v>
      </c>
      <c r="WOV1383" s="84">
        <f>SUM(WOV1381)</f>
        <v>1000000</v>
      </c>
      <c r="WOW1383" s="84">
        <f>SUM(WOW1381)</f>
        <v>0</v>
      </c>
      <c r="WOX1383" s="84">
        <f>WOW1383/WOV1383</f>
        <v>0</v>
      </c>
      <c r="WOY1383" s="84">
        <f>SUM(WOY1381)</f>
        <v>1000000</v>
      </c>
      <c r="WOZ1383" s="84">
        <v>0</v>
      </c>
      <c r="WPA1383" s="84">
        <v>0</v>
      </c>
      <c r="WPC1383" s="84">
        <f>WOZ1383-WPA1383</f>
        <v>0</v>
      </c>
      <c r="WPD1383" s="84">
        <f t="shared" si="735"/>
        <v>1000000</v>
      </c>
      <c r="WPJ1383" s="84" t="s">
        <v>235</v>
      </c>
      <c r="WPK1383" s="84" t="s">
        <v>236</v>
      </c>
      <c r="WPL1383" s="84">
        <f>SUM(WPL1381)</f>
        <v>1000000</v>
      </c>
      <c r="WPM1383" s="84">
        <f>SUM(WPM1381)</f>
        <v>0</v>
      </c>
      <c r="WPN1383" s="84">
        <f>WPM1383/WPL1383</f>
        <v>0</v>
      </c>
      <c r="WPO1383" s="84">
        <f>SUM(WPO1381)</f>
        <v>1000000</v>
      </c>
      <c r="WPP1383" s="84">
        <v>0</v>
      </c>
      <c r="WPQ1383" s="84">
        <v>0</v>
      </c>
      <c r="WPS1383" s="84">
        <f>WPP1383-WPQ1383</f>
        <v>0</v>
      </c>
      <c r="WPT1383" s="84">
        <f t="shared" ref="WPT1383:WQJ1385" si="736">WPP1383+WPL1383</f>
        <v>1000000</v>
      </c>
      <c r="WPZ1383" s="84" t="s">
        <v>235</v>
      </c>
      <c r="WQA1383" s="84" t="s">
        <v>236</v>
      </c>
      <c r="WQB1383" s="84">
        <f>SUM(WQB1381)</f>
        <v>1000000</v>
      </c>
      <c r="WQC1383" s="84">
        <f>SUM(WQC1381)</f>
        <v>0</v>
      </c>
      <c r="WQD1383" s="84">
        <f>WQC1383/WQB1383</f>
        <v>0</v>
      </c>
      <c r="WQE1383" s="84">
        <f>SUM(WQE1381)</f>
        <v>1000000</v>
      </c>
      <c r="WQF1383" s="84">
        <v>0</v>
      </c>
      <c r="WQG1383" s="84">
        <v>0</v>
      </c>
      <c r="WQI1383" s="84">
        <f>WQF1383-WQG1383</f>
        <v>0</v>
      </c>
      <c r="WQJ1383" s="84">
        <f t="shared" si="736"/>
        <v>1000000</v>
      </c>
      <c r="WQP1383" s="84" t="s">
        <v>235</v>
      </c>
      <c r="WQQ1383" s="84" t="s">
        <v>236</v>
      </c>
      <c r="WQR1383" s="84">
        <f>SUM(WQR1381)</f>
        <v>1000000</v>
      </c>
      <c r="WQS1383" s="84">
        <f>SUM(WQS1381)</f>
        <v>0</v>
      </c>
      <c r="WQT1383" s="84">
        <f>WQS1383/WQR1383</f>
        <v>0</v>
      </c>
      <c r="WQU1383" s="84">
        <f>SUM(WQU1381)</f>
        <v>1000000</v>
      </c>
      <c r="WQV1383" s="84">
        <v>0</v>
      </c>
      <c r="WQW1383" s="84">
        <v>0</v>
      </c>
      <c r="WQY1383" s="84">
        <f>WQV1383-WQW1383</f>
        <v>0</v>
      </c>
      <c r="WQZ1383" s="84">
        <f t="shared" ref="WQZ1383:WRP1385" si="737">WQV1383+WQR1383</f>
        <v>1000000</v>
      </c>
      <c r="WRF1383" s="84" t="s">
        <v>235</v>
      </c>
      <c r="WRG1383" s="84" t="s">
        <v>236</v>
      </c>
      <c r="WRH1383" s="84">
        <f>SUM(WRH1381)</f>
        <v>1000000</v>
      </c>
      <c r="WRI1383" s="84">
        <f>SUM(WRI1381)</f>
        <v>0</v>
      </c>
      <c r="WRJ1383" s="84">
        <f>WRI1383/WRH1383</f>
        <v>0</v>
      </c>
      <c r="WRK1383" s="84">
        <f>SUM(WRK1381)</f>
        <v>1000000</v>
      </c>
      <c r="WRL1383" s="84">
        <v>0</v>
      </c>
      <c r="WRM1383" s="84">
        <v>0</v>
      </c>
      <c r="WRO1383" s="84">
        <f>WRL1383-WRM1383</f>
        <v>0</v>
      </c>
      <c r="WRP1383" s="84">
        <f t="shared" si="737"/>
        <v>1000000</v>
      </c>
      <c r="WRV1383" s="84" t="s">
        <v>235</v>
      </c>
      <c r="WRW1383" s="84" t="s">
        <v>236</v>
      </c>
      <c r="WRX1383" s="84">
        <f>SUM(WRX1381)</f>
        <v>1000000</v>
      </c>
      <c r="WRY1383" s="84">
        <f>SUM(WRY1381)</f>
        <v>0</v>
      </c>
      <c r="WRZ1383" s="84">
        <f>WRY1383/WRX1383</f>
        <v>0</v>
      </c>
      <c r="WSA1383" s="84">
        <f>SUM(WSA1381)</f>
        <v>1000000</v>
      </c>
      <c r="WSB1383" s="84">
        <v>0</v>
      </c>
      <c r="WSC1383" s="84">
        <v>0</v>
      </c>
      <c r="WSE1383" s="84">
        <f>WSB1383-WSC1383</f>
        <v>0</v>
      </c>
      <c r="WSF1383" s="84">
        <f t="shared" ref="WSF1383:WSV1385" si="738">WSB1383+WRX1383</f>
        <v>1000000</v>
      </c>
      <c r="WSL1383" s="84" t="s">
        <v>235</v>
      </c>
      <c r="WSM1383" s="84" t="s">
        <v>236</v>
      </c>
      <c r="WSN1383" s="84">
        <f>SUM(WSN1381)</f>
        <v>1000000</v>
      </c>
      <c r="WSO1383" s="84">
        <f>SUM(WSO1381)</f>
        <v>0</v>
      </c>
      <c r="WSP1383" s="84">
        <f>WSO1383/WSN1383</f>
        <v>0</v>
      </c>
      <c r="WSQ1383" s="84">
        <f>SUM(WSQ1381)</f>
        <v>1000000</v>
      </c>
      <c r="WSR1383" s="84">
        <v>0</v>
      </c>
      <c r="WSS1383" s="84">
        <v>0</v>
      </c>
      <c r="WSU1383" s="84">
        <f>WSR1383-WSS1383</f>
        <v>0</v>
      </c>
      <c r="WSV1383" s="84">
        <f t="shared" si="738"/>
        <v>1000000</v>
      </c>
      <c r="WTB1383" s="84" t="s">
        <v>235</v>
      </c>
      <c r="WTC1383" s="84" t="s">
        <v>236</v>
      </c>
      <c r="WTD1383" s="84">
        <f>SUM(WTD1381)</f>
        <v>1000000</v>
      </c>
      <c r="WTE1383" s="84">
        <f>SUM(WTE1381)</f>
        <v>0</v>
      </c>
      <c r="WTF1383" s="84">
        <f>WTE1383/WTD1383</f>
        <v>0</v>
      </c>
      <c r="WTG1383" s="84">
        <f>SUM(WTG1381)</f>
        <v>1000000</v>
      </c>
      <c r="WTH1383" s="84">
        <v>0</v>
      </c>
      <c r="WTI1383" s="84">
        <v>0</v>
      </c>
      <c r="WTK1383" s="84">
        <f>WTH1383-WTI1383</f>
        <v>0</v>
      </c>
      <c r="WTL1383" s="84">
        <f t="shared" ref="WTL1383:WUB1385" si="739">WTH1383+WTD1383</f>
        <v>1000000</v>
      </c>
      <c r="WTR1383" s="84" t="s">
        <v>235</v>
      </c>
      <c r="WTS1383" s="84" t="s">
        <v>236</v>
      </c>
      <c r="WTT1383" s="84">
        <f>SUM(WTT1381)</f>
        <v>1000000</v>
      </c>
      <c r="WTU1383" s="84">
        <f>SUM(WTU1381)</f>
        <v>0</v>
      </c>
      <c r="WTV1383" s="84">
        <f>WTU1383/WTT1383</f>
        <v>0</v>
      </c>
      <c r="WTW1383" s="84">
        <f>SUM(WTW1381)</f>
        <v>1000000</v>
      </c>
      <c r="WTX1383" s="84">
        <v>0</v>
      </c>
      <c r="WTY1383" s="84">
        <v>0</v>
      </c>
      <c r="WUA1383" s="84">
        <f>WTX1383-WTY1383</f>
        <v>0</v>
      </c>
      <c r="WUB1383" s="84">
        <f t="shared" si="739"/>
        <v>1000000</v>
      </c>
      <c r="WUH1383" s="84" t="s">
        <v>235</v>
      </c>
      <c r="WUI1383" s="84" t="s">
        <v>236</v>
      </c>
      <c r="WUJ1383" s="84">
        <f>SUM(WUJ1381)</f>
        <v>1000000</v>
      </c>
      <c r="WUK1383" s="84">
        <f>SUM(WUK1381)</f>
        <v>0</v>
      </c>
      <c r="WUL1383" s="84">
        <f>WUK1383/WUJ1383</f>
        <v>0</v>
      </c>
      <c r="WUM1383" s="84">
        <f>SUM(WUM1381)</f>
        <v>1000000</v>
      </c>
      <c r="WUN1383" s="84">
        <v>0</v>
      </c>
      <c r="WUO1383" s="84">
        <v>0</v>
      </c>
      <c r="WUQ1383" s="84">
        <f>WUN1383-WUO1383</f>
        <v>0</v>
      </c>
      <c r="WUR1383" s="84">
        <f t="shared" ref="WUR1383:WVH1385" si="740">WUN1383+WUJ1383</f>
        <v>1000000</v>
      </c>
      <c r="WUX1383" s="84" t="s">
        <v>235</v>
      </c>
      <c r="WUY1383" s="84" t="s">
        <v>236</v>
      </c>
      <c r="WUZ1383" s="84">
        <f>SUM(WUZ1381)</f>
        <v>1000000</v>
      </c>
      <c r="WVA1383" s="84">
        <f>SUM(WVA1381)</f>
        <v>0</v>
      </c>
      <c r="WVB1383" s="84">
        <f>WVA1383/WUZ1383</f>
        <v>0</v>
      </c>
      <c r="WVC1383" s="84">
        <f>SUM(WVC1381)</f>
        <v>1000000</v>
      </c>
      <c r="WVD1383" s="84">
        <v>0</v>
      </c>
      <c r="WVE1383" s="84">
        <v>0</v>
      </c>
      <c r="WVG1383" s="84">
        <f>WVD1383-WVE1383</f>
        <v>0</v>
      </c>
      <c r="WVH1383" s="84">
        <f t="shared" si="740"/>
        <v>1000000</v>
      </c>
      <c r="WVN1383" s="84" t="s">
        <v>235</v>
      </c>
      <c r="WVO1383" s="84" t="s">
        <v>236</v>
      </c>
      <c r="WVP1383" s="84">
        <f>SUM(WVP1381)</f>
        <v>1000000</v>
      </c>
      <c r="WVQ1383" s="84">
        <f>SUM(WVQ1381)</f>
        <v>0</v>
      </c>
      <c r="WVR1383" s="84">
        <f>WVQ1383/WVP1383</f>
        <v>0</v>
      </c>
      <c r="WVS1383" s="84">
        <f>SUM(WVS1381)</f>
        <v>1000000</v>
      </c>
      <c r="WVT1383" s="84">
        <v>0</v>
      </c>
      <c r="WVU1383" s="84">
        <v>0</v>
      </c>
      <c r="WVW1383" s="84">
        <f>WVT1383-WVU1383</f>
        <v>0</v>
      </c>
      <c r="WVX1383" s="84">
        <f t="shared" ref="WVX1383:WWN1385" si="741">WVT1383+WVP1383</f>
        <v>1000000</v>
      </c>
      <c r="WWD1383" s="84" t="s">
        <v>235</v>
      </c>
      <c r="WWE1383" s="84" t="s">
        <v>236</v>
      </c>
      <c r="WWF1383" s="84">
        <f>SUM(WWF1381)</f>
        <v>1000000</v>
      </c>
      <c r="WWG1383" s="84">
        <f>SUM(WWG1381)</f>
        <v>0</v>
      </c>
      <c r="WWH1383" s="84">
        <f>WWG1383/WWF1383</f>
        <v>0</v>
      </c>
      <c r="WWI1383" s="84">
        <f>SUM(WWI1381)</f>
        <v>1000000</v>
      </c>
      <c r="WWJ1383" s="84">
        <v>0</v>
      </c>
      <c r="WWK1383" s="84">
        <v>0</v>
      </c>
      <c r="WWM1383" s="84">
        <f>WWJ1383-WWK1383</f>
        <v>0</v>
      </c>
      <c r="WWN1383" s="84">
        <f t="shared" si="741"/>
        <v>1000000</v>
      </c>
      <c r="WWT1383" s="84" t="s">
        <v>235</v>
      </c>
      <c r="WWU1383" s="84" t="s">
        <v>236</v>
      </c>
      <c r="WWV1383" s="84">
        <f>SUM(WWV1381)</f>
        <v>1000000</v>
      </c>
      <c r="WWW1383" s="84">
        <f>SUM(WWW1381)</f>
        <v>0</v>
      </c>
      <c r="WWX1383" s="84">
        <f>WWW1383/WWV1383</f>
        <v>0</v>
      </c>
      <c r="WWY1383" s="84">
        <f>SUM(WWY1381)</f>
        <v>1000000</v>
      </c>
      <c r="WWZ1383" s="84">
        <v>0</v>
      </c>
      <c r="WXA1383" s="84">
        <v>0</v>
      </c>
      <c r="WXC1383" s="84">
        <f>WWZ1383-WXA1383</f>
        <v>0</v>
      </c>
      <c r="WXD1383" s="84">
        <f t="shared" ref="WXD1383:WXT1385" si="742">WWZ1383+WWV1383</f>
        <v>1000000</v>
      </c>
      <c r="WXJ1383" s="84" t="s">
        <v>235</v>
      </c>
      <c r="WXK1383" s="84" t="s">
        <v>236</v>
      </c>
      <c r="WXL1383" s="84">
        <f>SUM(WXL1381)</f>
        <v>1000000</v>
      </c>
      <c r="WXM1383" s="84">
        <f>SUM(WXM1381)</f>
        <v>0</v>
      </c>
      <c r="WXN1383" s="84">
        <f>WXM1383/WXL1383</f>
        <v>0</v>
      </c>
      <c r="WXO1383" s="84">
        <f>SUM(WXO1381)</f>
        <v>1000000</v>
      </c>
      <c r="WXP1383" s="84">
        <v>0</v>
      </c>
      <c r="WXQ1383" s="84">
        <v>0</v>
      </c>
      <c r="WXS1383" s="84">
        <f>WXP1383-WXQ1383</f>
        <v>0</v>
      </c>
      <c r="WXT1383" s="84">
        <f t="shared" si="742"/>
        <v>1000000</v>
      </c>
      <c r="WXZ1383" s="84" t="s">
        <v>235</v>
      </c>
      <c r="WYA1383" s="84" t="s">
        <v>236</v>
      </c>
      <c r="WYB1383" s="84">
        <f>SUM(WYB1381)</f>
        <v>1000000</v>
      </c>
      <c r="WYC1383" s="84">
        <f>SUM(WYC1381)</f>
        <v>0</v>
      </c>
      <c r="WYD1383" s="84">
        <f>WYC1383/WYB1383</f>
        <v>0</v>
      </c>
      <c r="WYE1383" s="84">
        <f>SUM(WYE1381)</f>
        <v>1000000</v>
      </c>
      <c r="WYF1383" s="84">
        <v>0</v>
      </c>
      <c r="WYG1383" s="84">
        <v>0</v>
      </c>
      <c r="WYI1383" s="84">
        <f>WYF1383-WYG1383</f>
        <v>0</v>
      </c>
      <c r="WYJ1383" s="84">
        <f t="shared" ref="WYJ1383:WYZ1385" si="743">WYF1383+WYB1383</f>
        <v>1000000</v>
      </c>
      <c r="WYP1383" s="84" t="s">
        <v>235</v>
      </c>
      <c r="WYQ1383" s="84" t="s">
        <v>236</v>
      </c>
      <c r="WYR1383" s="84">
        <f>SUM(WYR1381)</f>
        <v>1000000</v>
      </c>
      <c r="WYS1383" s="84">
        <f>SUM(WYS1381)</f>
        <v>0</v>
      </c>
      <c r="WYT1383" s="84">
        <f>WYS1383/WYR1383</f>
        <v>0</v>
      </c>
      <c r="WYU1383" s="84">
        <f>SUM(WYU1381)</f>
        <v>1000000</v>
      </c>
      <c r="WYV1383" s="84">
        <v>0</v>
      </c>
      <c r="WYW1383" s="84">
        <v>0</v>
      </c>
      <c r="WYY1383" s="84">
        <f>WYV1383-WYW1383</f>
        <v>0</v>
      </c>
      <c r="WYZ1383" s="84">
        <f t="shared" si="743"/>
        <v>1000000</v>
      </c>
      <c r="WZF1383" s="84" t="s">
        <v>235</v>
      </c>
      <c r="WZG1383" s="84" t="s">
        <v>236</v>
      </c>
      <c r="WZH1383" s="84">
        <f>SUM(WZH1381)</f>
        <v>1000000</v>
      </c>
      <c r="WZI1383" s="84">
        <f>SUM(WZI1381)</f>
        <v>0</v>
      </c>
      <c r="WZJ1383" s="84">
        <f>WZI1383/WZH1383</f>
        <v>0</v>
      </c>
      <c r="WZK1383" s="84">
        <f>SUM(WZK1381)</f>
        <v>1000000</v>
      </c>
      <c r="WZL1383" s="84">
        <v>0</v>
      </c>
      <c r="WZM1383" s="84">
        <v>0</v>
      </c>
      <c r="WZO1383" s="84">
        <f>WZL1383-WZM1383</f>
        <v>0</v>
      </c>
      <c r="WZP1383" s="84">
        <f t="shared" ref="WZP1383:XAF1385" si="744">WZL1383+WZH1383</f>
        <v>1000000</v>
      </c>
      <c r="WZV1383" s="84" t="s">
        <v>235</v>
      </c>
      <c r="WZW1383" s="84" t="s">
        <v>236</v>
      </c>
      <c r="WZX1383" s="84">
        <f>SUM(WZX1381)</f>
        <v>1000000</v>
      </c>
      <c r="WZY1383" s="84">
        <f>SUM(WZY1381)</f>
        <v>0</v>
      </c>
      <c r="WZZ1383" s="84">
        <f>WZY1383/WZX1383</f>
        <v>0</v>
      </c>
      <c r="XAA1383" s="84">
        <f>SUM(XAA1381)</f>
        <v>1000000</v>
      </c>
      <c r="XAB1383" s="84">
        <v>0</v>
      </c>
      <c r="XAC1383" s="84">
        <v>0</v>
      </c>
      <c r="XAE1383" s="84">
        <f>XAB1383-XAC1383</f>
        <v>0</v>
      </c>
      <c r="XAF1383" s="84">
        <f t="shared" si="744"/>
        <v>1000000</v>
      </c>
      <c r="XAL1383" s="84" t="s">
        <v>235</v>
      </c>
      <c r="XAM1383" s="84" t="s">
        <v>236</v>
      </c>
      <c r="XAN1383" s="84">
        <f>SUM(XAN1381)</f>
        <v>1000000</v>
      </c>
      <c r="XAO1383" s="84">
        <f>SUM(XAO1381)</f>
        <v>0</v>
      </c>
      <c r="XAP1383" s="84">
        <f>XAO1383/XAN1383</f>
        <v>0</v>
      </c>
      <c r="XAQ1383" s="84">
        <f>SUM(XAQ1381)</f>
        <v>1000000</v>
      </c>
      <c r="XAR1383" s="84">
        <v>0</v>
      </c>
      <c r="XAS1383" s="84">
        <v>0</v>
      </c>
      <c r="XAU1383" s="84">
        <f>XAR1383-XAS1383</f>
        <v>0</v>
      </c>
      <c r="XAV1383" s="84">
        <f t="shared" ref="XAV1383:XBL1385" si="745">XAR1383+XAN1383</f>
        <v>1000000</v>
      </c>
      <c r="XBB1383" s="84" t="s">
        <v>235</v>
      </c>
      <c r="XBC1383" s="84" t="s">
        <v>236</v>
      </c>
      <c r="XBD1383" s="84">
        <f>SUM(XBD1381)</f>
        <v>1000000</v>
      </c>
      <c r="XBE1383" s="84">
        <f>SUM(XBE1381)</f>
        <v>0</v>
      </c>
      <c r="XBF1383" s="84">
        <f>XBE1383/XBD1383</f>
        <v>0</v>
      </c>
      <c r="XBG1383" s="84">
        <f>SUM(XBG1381)</f>
        <v>1000000</v>
      </c>
      <c r="XBH1383" s="84">
        <v>0</v>
      </c>
      <c r="XBI1383" s="84">
        <v>0</v>
      </c>
      <c r="XBK1383" s="84">
        <f>XBH1383-XBI1383</f>
        <v>0</v>
      </c>
      <c r="XBL1383" s="84">
        <f t="shared" si="745"/>
        <v>1000000</v>
      </c>
      <c r="XBR1383" s="84" t="s">
        <v>235</v>
      </c>
      <c r="XBS1383" s="84" t="s">
        <v>236</v>
      </c>
      <c r="XBT1383" s="84">
        <f>SUM(XBT1381)</f>
        <v>1000000</v>
      </c>
      <c r="XBU1383" s="84">
        <f>SUM(XBU1381)</f>
        <v>0</v>
      </c>
      <c r="XBV1383" s="84">
        <f>XBU1383/XBT1383</f>
        <v>0</v>
      </c>
      <c r="XBW1383" s="84">
        <f>SUM(XBW1381)</f>
        <v>1000000</v>
      </c>
      <c r="XBX1383" s="84">
        <v>0</v>
      </c>
      <c r="XBY1383" s="84">
        <v>0</v>
      </c>
      <c r="XCA1383" s="84">
        <f>XBX1383-XBY1383</f>
        <v>0</v>
      </c>
      <c r="XCB1383" s="84">
        <f t="shared" ref="XCB1383:XCR1385" si="746">XBX1383+XBT1383</f>
        <v>1000000</v>
      </c>
      <c r="XCH1383" s="84" t="s">
        <v>235</v>
      </c>
      <c r="XCI1383" s="84" t="s">
        <v>236</v>
      </c>
      <c r="XCJ1383" s="84">
        <f>SUM(XCJ1381)</f>
        <v>1000000</v>
      </c>
      <c r="XCK1383" s="84">
        <f>SUM(XCK1381)</f>
        <v>0</v>
      </c>
      <c r="XCL1383" s="84">
        <f>XCK1383/XCJ1383</f>
        <v>0</v>
      </c>
      <c r="XCM1383" s="84">
        <f>SUM(XCM1381)</f>
        <v>1000000</v>
      </c>
      <c r="XCN1383" s="84">
        <v>0</v>
      </c>
      <c r="XCO1383" s="84">
        <v>0</v>
      </c>
      <c r="XCQ1383" s="84">
        <f>XCN1383-XCO1383</f>
        <v>0</v>
      </c>
      <c r="XCR1383" s="84">
        <f t="shared" si="746"/>
        <v>1000000</v>
      </c>
      <c r="XCX1383" s="84" t="s">
        <v>235</v>
      </c>
      <c r="XCY1383" s="84" t="s">
        <v>236</v>
      </c>
      <c r="XCZ1383" s="84">
        <f>SUM(XCZ1381)</f>
        <v>1000000</v>
      </c>
      <c r="XDA1383" s="84">
        <f>SUM(XDA1381)</f>
        <v>0</v>
      </c>
      <c r="XDB1383" s="84">
        <f>XDA1383/XCZ1383</f>
        <v>0</v>
      </c>
      <c r="XDC1383" s="84">
        <f>SUM(XDC1381)</f>
        <v>1000000</v>
      </c>
      <c r="XDD1383" s="84">
        <v>0</v>
      </c>
      <c r="XDE1383" s="84">
        <v>0</v>
      </c>
      <c r="XDG1383" s="84">
        <f>XDD1383-XDE1383</f>
        <v>0</v>
      </c>
      <c r="XDH1383" s="84">
        <f t="shared" ref="XDH1383:XDX1385" si="747">XDD1383+XCZ1383</f>
        <v>1000000</v>
      </c>
      <c r="XDN1383" s="84" t="s">
        <v>235</v>
      </c>
      <c r="XDO1383" s="84" t="s">
        <v>236</v>
      </c>
      <c r="XDP1383" s="84">
        <f>SUM(XDP1381)</f>
        <v>1000000</v>
      </c>
      <c r="XDQ1383" s="84">
        <f>SUM(XDQ1381)</f>
        <v>0</v>
      </c>
      <c r="XDR1383" s="84">
        <f>XDQ1383/XDP1383</f>
        <v>0</v>
      </c>
      <c r="XDS1383" s="84">
        <f>SUM(XDS1381)</f>
        <v>1000000</v>
      </c>
      <c r="XDT1383" s="84">
        <v>0</v>
      </c>
      <c r="XDU1383" s="84">
        <v>0</v>
      </c>
      <c r="XDW1383" s="84">
        <f>XDT1383-XDU1383</f>
        <v>0</v>
      </c>
      <c r="XDX1383" s="84">
        <f t="shared" si="747"/>
        <v>1000000</v>
      </c>
      <c r="XED1383" s="84" t="s">
        <v>235</v>
      </c>
      <c r="XEE1383" s="84" t="s">
        <v>236</v>
      </c>
      <c r="XEF1383" s="84">
        <f>SUM(XEF1381)</f>
        <v>1000000</v>
      </c>
      <c r="XEG1383" s="84">
        <f>SUM(XEG1381)</f>
        <v>0</v>
      </c>
      <c r="XEH1383" s="84">
        <f>XEG1383/XEF1383</f>
        <v>0</v>
      </c>
      <c r="XEI1383" s="84">
        <f>SUM(XEI1381)</f>
        <v>1000000</v>
      </c>
      <c r="XEJ1383" s="84">
        <v>0</v>
      </c>
      <c r="XEK1383" s="84">
        <v>0</v>
      </c>
      <c r="XEM1383" s="84">
        <f>XEJ1383-XEK1383</f>
        <v>0</v>
      </c>
      <c r="XEN1383" s="84">
        <f t="shared" ref="XEN1383:XFD1385" si="748">XEJ1383+XEF1383</f>
        <v>1000000</v>
      </c>
      <c r="XET1383" s="84" t="s">
        <v>235</v>
      </c>
      <c r="XEU1383" s="84" t="s">
        <v>236</v>
      </c>
      <c r="XEV1383" s="84">
        <f>SUM(XEV1381)</f>
        <v>1000000</v>
      </c>
      <c r="XEW1383" s="84">
        <f>SUM(XEW1381)</f>
        <v>0</v>
      </c>
      <c r="XEX1383" s="84">
        <f>XEW1383/XEV1383</f>
        <v>0</v>
      </c>
      <c r="XEY1383" s="84">
        <f>SUM(XEY1381)</f>
        <v>1000000</v>
      </c>
      <c r="XEZ1383" s="84">
        <v>0</v>
      </c>
      <c r="XFA1383" s="84">
        <v>0</v>
      </c>
      <c r="XFC1383" s="84">
        <f>XEZ1383-XFA1383</f>
        <v>0</v>
      </c>
      <c r="XFD1383" s="84">
        <f t="shared" si="748"/>
        <v>1000000</v>
      </c>
    </row>
    <row r="1384" spans="1:1024 1027:2048 2051:3072 3075:4096 4099:5120 5123:6144 6147:7168 7171:8192 8195:9216 9219:10240 10243:11264 11267:12288 12291:13312 13315:14336 14339:15360 15363:16384">
      <c r="A1384" s="84"/>
      <c r="B1384" s="84"/>
      <c r="F1384" s="745" t="s">
        <v>247</v>
      </c>
      <c r="G1384" s="1130" t="s">
        <v>4692</v>
      </c>
      <c r="H1384" s="780">
        <v>0</v>
      </c>
      <c r="I1384" s="780">
        <v>0</v>
      </c>
      <c r="J1384" s="781"/>
      <c r="K1384" s="780">
        <v>0</v>
      </c>
      <c r="L1384" s="782">
        <f>L1381</f>
        <v>3000000</v>
      </c>
      <c r="M1384" s="782">
        <f>M1381</f>
        <v>0</v>
      </c>
      <c r="N1384" s="783">
        <f>M1384/L1384</f>
        <v>0</v>
      </c>
      <c r="O1384" s="782">
        <f>L1384-M1384</f>
        <v>3000000</v>
      </c>
      <c r="P1384" s="782">
        <f t="shared" si="237"/>
        <v>3000000</v>
      </c>
      <c r="Q1384" s="800"/>
      <c r="R1384" s="801"/>
      <c r="S1384" s="800"/>
      <c r="T1384" s="84"/>
      <c r="V1384" s="84" t="s">
        <v>247</v>
      </c>
      <c r="W1384" s="84" t="s">
        <v>4692</v>
      </c>
      <c r="X1384" s="815">
        <v>0</v>
      </c>
      <c r="Y1384" s="816">
        <v>0</v>
      </c>
      <c r="AA1384" s="813">
        <v>0</v>
      </c>
      <c r="AB1384" s="84">
        <f>AB1381</f>
        <v>2000000</v>
      </c>
      <c r="AC1384" s="84">
        <f>AC1381</f>
        <v>0</v>
      </c>
      <c r="AD1384" s="84">
        <f>AC1384/AB1384</f>
        <v>0</v>
      </c>
      <c r="AE1384" s="84">
        <f>AB1384-AC1384</f>
        <v>2000000</v>
      </c>
      <c r="AF1384" s="84">
        <f t="shared" si="237"/>
        <v>2000000</v>
      </c>
      <c r="AL1384" s="84" t="s">
        <v>247</v>
      </c>
      <c r="AM1384" s="84" t="s">
        <v>4692</v>
      </c>
      <c r="AN1384" s="84">
        <v>0</v>
      </c>
      <c r="AO1384" s="84">
        <v>0</v>
      </c>
      <c r="AQ1384" s="84">
        <v>0</v>
      </c>
      <c r="AR1384" s="84">
        <f>AR1381</f>
        <v>2000000</v>
      </c>
      <c r="AS1384" s="84">
        <f>AS1381</f>
        <v>0</v>
      </c>
      <c r="AT1384" s="84">
        <f>AS1384/AR1384</f>
        <v>0</v>
      </c>
      <c r="AU1384" s="84">
        <f>AR1384-AS1384</f>
        <v>2000000</v>
      </c>
      <c r="AV1384" s="84">
        <f t="shared" si="238"/>
        <v>2000000</v>
      </c>
      <c r="BB1384" s="84" t="s">
        <v>247</v>
      </c>
      <c r="BC1384" s="84" t="s">
        <v>4692</v>
      </c>
      <c r="BD1384" s="84">
        <v>0</v>
      </c>
      <c r="BE1384" s="84">
        <v>0</v>
      </c>
      <c r="BG1384" s="84">
        <v>0</v>
      </c>
      <c r="BH1384" s="84">
        <f>BH1381</f>
        <v>2000000</v>
      </c>
      <c r="BI1384" s="84">
        <f>BI1381</f>
        <v>0</v>
      </c>
      <c r="BJ1384" s="84">
        <f>BI1384/BH1384</f>
        <v>0</v>
      </c>
      <c r="BK1384" s="84">
        <f>BH1384-BI1384</f>
        <v>2000000</v>
      </c>
      <c r="BL1384" s="84">
        <f t="shared" si="238"/>
        <v>2000000</v>
      </c>
      <c r="BR1384" s="84" t="s">
        <v>247</v>
      </c>
      <c r="BS1384" s="84" t="s">
        <v>4692</v>
      </c>
      <c r="BT1384" s="84">
        <v>0</v>
      </c>
      <c r="BU1384" s="84">
        <v>0</v>
      </c>
      <c r="BW1384" s="84">
        <v>0</v>
      </c>
      <c r="BX1384" s="84">
        <f>BX1381</f>
        <v>2000000</v>
      </c>
      <c r="BY1384" s="84">
        <f>BY1381</f>
        <v>0</v>
      </c>
      <c r="BZ1384" s="84">
        <f>BY1384/BX1384</f>
        <v>0</v>
      </c>
      <c r="CA1384" s="84">
        <f>BX1384-BY1384</f>
        <v>2000000</v>
      </c>
      <c r="CB1384" s="84">
        <f t="shared" si="239"/>
        <v>2000000</v>
      </c>
      <c r="CH1384" s="84" t="s">
        <v>247</v>
      </c>
      <c r="CI1384" s="84" t="s">
        <v>4692</v>
      </c>
      <c r="CJ1384" s="84">
        <v>0</v>
      </c>
      <c r="CK1384" s="84">
        <v>0</v>
      </c>
      <c r="CM1384" s="84">
        <v>0</v>
      </c>
      <c r="CN1384" s="84">
        <f>CN1381</f>
        <v>2000000</v>
      </c>
      <c r="CO1384" s="84">
        <f>CO1381</f>
        <v>0</v>
      </c>
      <c r="CP1384" s="84">
        <f>CO1384/CN1384</f>
        <v>0</v>
      </c>
      <c r="CQ1384" s="84">
        <f>CN1384-CO1384</f>
        <v>2000000</v>
      </c>
      <c r="CR1384" s="84">
        <f t="shared" si="239"/>
        <v>2000000</v>
      </c>
      <c r="CX1384" s="84" t="s">
        <v>247</v>
      </c>
      <c r="CY1384" s="84" t="s">
        <v>4692</v>
      </c>
      <c r="CZ1384" s="84">
        <v>0</v>
      </c>
      <c r="DA1384" s="84">
        <v>0</v>
      </c>
      <c r="DC1384" s="84">
        <v>0</v>
      </c>
      <c r="DD1384" s="84">
        <f>DD1381</f>
        <v>2000000</v>
      </c>
      <c r="DE1384" s="84">
        <f>DE1381</f>
        <v>0</v>
      </c>
      <c r="DF1384" s="84">
        <f>DE1384/DD1384</f>
        <v>0</v>
      </c>
      <c r="DG1384" s="84">
        <f>DD1384-DE1384</f>
        <v>2000000</v>
      </c>
      <c r="DH1384" s="84">
        <f t="shared" si="240"/>
        <v>2000000</v>
      </c>
      <c r="DN1384" s="84" t="s">
        <v>247</v>
      </c>
      <c r="DO1384" s="84" t="s">
        <v>4692</v>
      </c>
      <c r="DP1384" s="84">
        <v>0</v>
      </c>
      <c r="DQ1384" s="84">
        <v>0</v>
      </c>
      <c r="DS1384" s="84">
        <v>0</v>
      </c>
      <c r="DT1384" s="84">
        <f>DT1381</f>
        <v>2000000</v>
      </c>
      <c r="DU1384" s="84">
        <f>DU1381</f>
        <v>0</v>
      </c>
      <c r="DV1384" s="84">
        <f>DU1384/DT1384</f>
        <v>0</v>
      </c>
      <c r="DW1384" s="84">
        <f>DT1384-DU1384</f>
        <v>2000000</v>
      </c>
      <c r="DX1384" s="84">
        <f t="shared" si="240"/>
        <v>2000000</v>
      </c>
      <c r="ED1384" s="84" t="s">
        <v>247</v>
      </c>
      <c r="EE1384" s="84" t="s">
        <v>4692</v>
      </c>
      <c r="EF1384" s="84">
        <v>0</v>
      </c>
      <c r="EG1384" s="84">
        <v>0</v>
      </c>
      <c r="EI1384" s="84">
        <v>0</v>
      </c>
      <c r="EJ1384" s="84">
        <f>EJ1381</f>
        <v>2000000</v>
      </c>
      <c r="EK1384" s="84">
        <f>EK1381</f>
        <v>0</v>
      </c>
      <c r="EL1384" s="84">
        <f>EK1384/EJ1384</f>
        <v>0</v>
      </c>
      <c r="EM1384" s="84">
        <f>EJ1384-EK1384</f>
        <v>2000000</v>
      </c>
      <c r="EN1384" s="84">
        <f t="shared" si="241"/>
        <v>2000000</v>
      </c>
      <c r="ET1384" s="84" t="s">
        <v>247</v>
      </c>
      <c r="EU1384" s="84" t="s">
        <v>4692</v>
      </c>
      <c r="EV1384" s="84">
        <v>0</v>
      </c>
      <c r="EW1384" s="84">
        <v>0</v>
      </c>
      <c r="EY1384" s="84">
        <v>0</v>
      </c>
      <c r="EZ1384" s="84">
        <f>EZ1381</f>
        <v>2000000</v>
      </c>
      <c r="FA1384" s="84">
        <f>FA1381</f>
        <v>0</v>
      </c>
      <c r="FB1384" s="84">
        <f>FA1384/EZ1384</f>
        <v>0</v>
      </c>
      <c r="FC1384" s="84">
        <f>EZ1384-FA1384</f>
        <v>2000000</v>
      </c>
      <c r="FD1384" s="84">
        <f t="shared" si="241"/>
        <v>2000000</v>
      </c>
      <c r="FJ1384" s="84" t="s">
        <v>247</v>
      </c>
      <c r="FK1384" s="84" t="s">
        <v>4692</v>
      </c>
      <c r="FL1384" s="84">
        <v>0</v>
      </c>
      <c r="FM1384" s="84">
        <v>0</v>
      </c>
      <c r="FO1384" s="84">
        <v>0</v>
      </c>
      <c r="FP1384" s="84">
        <f>FP1381</f>
        <v>2000000</v>
      </c>
      <c r="FQ1384" s="84">
        <f>FQ1381</f>
        <v>0</v>
      </c>
      <c r="FR1384" s="84">
        <f>FQ1384/FP1384</f>
        <v>0</v>
      </c>
      <c r="FS1384" s="84">
        <f>FP1384-FQ1384</f>
        <v>2000000</v>
      </c>
      <c r="FT1384" s="84">
        <f t="shared" si="242"/>
        <v>2000000</v>
      </c>
      <c r="FZ1384" s="84" t="s">
        <v>247</v>
      </c>
      <c r="GA1384" s="84" t="s">
        <v>4692</v>
      </c>
      <c r="GB1384" s="84">
        <v>0</v>
      </c>
      <c r="GC1384" s="84">
        <v>0</v>
      </c>
      <c r="GE1384" s="84">
        <v>0</v>
      </c>
      <c r="GF1384" s="84">
        <f>GF1381</f>
        <v>2000000</v>
      </c>
      <c r="GG1384" s="84">
        <f>GG1381</f>
        <v>0</v>
      </c>
      <c r="GH1384" s="84">
        <f>GG1384/GF1384</f>
        <v>0</v>
      </c>
      <c r="GI1384" s="84">
        <f>GF1384-GG1384</f>
        <v>2000000</v>
      </c>
      <c r="GJ1384" s="84">
        <f t="shared" si="242"/>
        <v>2000000</v>
      </c>
      <c r="GP1384" s="84" t="s">
        <v>247</v>
      </c>
      <c r="GQ1384" s="84" t="s">
        <v>4692</v>
      </c>
      <c r="GR1384" s="84">
        <v>0</v>
      </c>
      <c r="GS1384" s="84">
        <v>0</v>
      </c>
      <c r="GU1384" s="84">
        <v>0</v>
      </c>
      <c r="GV1384" s="84">
        <f>GV1381</f>
        <v>2000000</v>
      </c>
      <c r="GW1384" s="84">
        <f>GW1381</f>
        <v>0</v>
      </c>
      <c r="GX1384" s="84">
        <f>GW1384/GV1384</f>
        <v>0</v>
      </c>
      <c r="GY1384" s="84">
        <f>GV1384-GW1384</f>
        <v>2000000</v>
      </c>
      <c r="GZ1384" s="84">
        <f t="shared" si="243"/>
        <v>2000000</v>
      </c>
      <c r="HF1384" s="84" t="s">
        <v>247</v>
      </c>
      <c r="HG1384" s="84" t="s">
        <v>4692</v>
      </c>
      <c r="HH1384" s="84">
        <v>0</v>
      </c>
      <c r="HI1384" s="84">
        <v>0</v>
      </c>
      <c r="HK1384" s="84">
        <v>0</v>
      </c>
      <c r="HL1384" s="84">
        <f>HL1381</f>
        <v>2000000</v>
      </c>
      <c r="HM1384" s="84">
        <f>HM1381</f>
        <v>0</v>
      </c>
      <c r="HN1384" s="84">
        <f>HM1384/HL1384</f>
        <v>0</v>
      </c>
      <c r="HO1384" s="84">
        <f>HL1384-HM1384</f>
        <v>2000000</v>
      </c>
      <c r="HP1384" s="84">
        <f t="shared" si="243"/>
        <v>2000000</v>
      </c>
      <c r="HV1384" s="84" t="s">
        <v>247</v>
      </c>
      <c r="HW1384" s="84" t="s">
        <v>4692</v>
      </c>
      <c r="HX1384" s="84">
        <v>0</v>
      </c>
      <c r="HY1384" s="84">
        <v>0</v>
      </c>
      <c r="IA1384" s="84">
        <v>0</v>
      </c>
      <c r="IB1384" s="84">
        <f>IB1381</f>
        <v>2000000</v>
      </c>
      <c r="IC1384" s="84">
        <f>IC1381</f>
        <v>0</v>
      </c>
      <c r="ID1384" s="84">
        <f>IC1384/IB1384</f>
        <v>0</v>
      </c>
      <c r="IE1384" s="84">
        <f>IB1384-IC1384</f>
        <v>2000000</v>
      </c>
      <c r="IF1384" s="84">
        <f t="shared" si="244"/>
        <v>2000000</v>
      </c>
      <c r="IL1384" s="84" t="s">
        <v>247</v>
      </c>
      <c r="IM1384" s="84" t="s">
        <v>4692</v>
      </c>
      <c r="IN1384" s="84">
        <v>0</v>
      </c>
      <c r="IO1384" s="84">
        <v>0</v>
      </c>
      <c r="IQ1384" s="84">
        <v>0</v>
      </c>
      <c r="IR1384" s="84">
        <f>IR1381</f>
        <v>2000000</v>
      </c>
      <c r="IS1384" s="84">
        <f>IS1381</f>
        <v>0</v>
      </c>
      <c r="IT1384" s="84">
        <f>IS1384/IR1384</f>
        <v>0</v>
      </c>
      <c r="IU1384" s="84">
        <f>IR1384-IS1384</f>
        <v>2000000</v>
      </c>
      <c r="IV1384" s="84">
        <f t="shared" si="244"/>
        <v>2000000</v>
      </c>
      <c r="JB1384" s="84" t="s">
        <v>247</v>
      </c>
      <c r="JC1384" s="84" t="s">
        <v>4692</v>
      </c>
      <c r="JD1384" s="84">
        <v>0</v>
      </c>
      <c r="JE1384" s="84">
        <v>0</v>
      </c>
      <c r="JG1384" s="84">
        <v>0</v>
      </c>
      <c r="JH1384" s="84">
        <f>JH1381</f>
        <v>2000000</v>
      </c>
      <c r="JI1384" s="84">
        <f>JI1381</f>
        <v>0</v>
      </c>
      <c r="JJ1384" s="84">
        <f>JI1384/JH1384</f>
        <v>0</v>
      </c>
      <c r="JK1384" s="84">
        <f>JH1384-JI1384</f>
        <v>2000000</v>
      </c>
      <c r="JL1384" s="84">
        <f t="shared" si="245"/>
        <v>2000000</v>
      </c>
      <c r="JR1384" s="84" t="s">
        <v>247</v>
      </c>
      <c r="JS1384" s="84" t="s">
        <v>4692</v>
      </c>
      <c r="JT1384" s="84">
        <v>0</v>
      </c>
      <c r="JU1384" s="84">
        <v>0</v>
      </c>
      <c r="JW1384" s="84">
        <v>0</v>
      </c>
      <c r="JX1384" s="84">
        <f>JX1381</f>
        <v>2000000</v>
      </c>
      <c r="JY1384" s="84">
        <f>JY1381</f>
        <v>0</v>
      </c>
      <c r="JZ1384" s="84">
        <f>JY1384/JX1384</f>
        <v>0</v>
      </c>
      <c r="KA1384" s="84">
        <f>JX1384-JY1384</f>
        <v>2000000</v>
      </c>
      <c r="KB1384" s="84">
        <f t="shared" si="245"/>
        <v>2000000</v>
      </c>
      <c r="KH1384" s="84" t="s">
        <v>247</v>
      </c>
      <c r="KI1384" s="84" t="s">
        <v>4692</v>
      </c>
      <c r="KJ1384" s="84">
        <v>0</v>
      </c>
      <c r="KK1384" s="84">
        <v>0</v>
      </c>
      <c r="KM1384" s="84">
        <v>0</v>
      </c>
      <c r="KN1384" s="84">
        <f>KN1381</f>
        <v>2000000</v>
      </c>
      <c r="KO1384" s="84">
        <f>KO1381</f>
        <v>0</v>
      </c>
      <c r="KP1384" s="84">
        <f>KO1384/KN1384</f>
        <v>0</v>
      </c>
      <c r="KQ1384" s="84">
        <f>KN1384-KO1384</f>
        <v>2000000</v>
      </c>
      <c r="KR1384" s="84">
        <f t="shared" si="246"/>
        <v>2000000</v>
      </c>
      <c r="KX1384" s="84" t="s">
        <v>247</v>
      </c>
      <c r="KY1384" s="84" t="s">
        <v>4692</v>
      </c>
      <c r="KZ1384" s="84">
        <v>0</v>
      </c>
      <c r="LA1384" s="84">
        <v>0</v>
      </c>
      <c r="LC1384" s="84">
        <v>0</v>
      </c>
      <c r="LD1384" s="84">
        <f>LD1381</f>
        <v>2000000</v>
      </c>
      <c r="LE1384" s="84">
        <f>LE1381</f>
        <v>0</v>
      </c>
      <c r="LF1384" s="84">
        <f>LE1384/LD1384</f>
        <v>0</v>
      </c>
      <c r="LG1384" s="84">
        <f>LD1384-LE1384</f>
        <v>2000000</v>
      </c>
      <c r="LH1384" s="84">
        <f t="shared" si="246"/>
        <v>2000000</v>
      </c>
      <c r="LN1384" s="84" t="s">
        <v>247</v>
      </c>
      <c r="LO1384" s="84" t="s">
        <v>4692</v>
      </c>
      <c r="LP1384" s="84">
        <v>0</v>
      </c>
      <c r="LQ1384" s="84">
        <v>0</v>
      </c>
      <c r="LS1384" s="84">
        <v>0</v>
      </c>
      <c r="LT1384" s="84">
        <f>LT1381</f>
        <v>2000000</v>
      </c>
      <c r="LU1384" s="84">
        <f>LU1381</f>
        <v>0</v>
      </c>
      <c r="LV1384" s="84">
        <f>LU1384/LT1384</f>
        <v>0</v>
      </c>
      <c r="LW1384" s="84">
        <f>LT1384-LU1384</f>
        <v>2000000</v>
      </c>
      <c r="LX1384" s="84">
        <f t="shared" si="247"/>
        <v>2000000</v>
      </c>
      <c r="MD1384" s="84" t="s">
        <v>247</v>
      </c>
      <c r="ME1384" s="84" t="s">
        <v>4692</v>
      </c>
      <c r="MF1384" s="84">
        <v>0</v>
      </c>
      <c r="MG1384" s="84">
        <v>0</v>
      </c>
      <c r="MI1384" s="84">
        <v>0</v>
      </c>
      <c r="MJ1384" s="84">
        <f>MJ1381</f>
        <v>2000000</v>
      </c>
      <c r="MK1384" s="84">
        <f>MK1381</f>
        <v>0</v>
      </c>
      <c r="ML1384" s="84">
        <f>MK1384/MJ1384</f>
        <v>0</v>
      </c>
      <c r="MM1384" s="84">
        <f>MJ1384-MK1384</f>
        <v>2000000</v>
      </c>
      <c r="MN1384" s="84">
        <f t="shared" si="247"/>
        <v>2000000</v>
      </c>
      <c r="MT1384" s="84" t="s">
        <v>247</v>
      </c>
      <c r="MU1384" s="84" t="s">
        <v>4692</v>
      </c>
      <c r="MV1384" s="84">
        <v>0</v>
      </c>
      <c r="MW1384" s="84">
        <v>0</v>
      </c>
      <c r="MY1384" s="84">
        <v>0</v>
      </c>
      <c r="MZ1384" s="84">
        <f>MZ1381</f>
        <v>2000000</v>
      </c>
      <c r="NA1384" s="84">
        <f>NA1381</f>
        <v>0</v>
      </c>
      <c r="NB1384" s="84">
        <f>NA1384/MZ1384</f>
        <v>0</v>
      </c>
      <c r="NC1384" s="84">
        <f>MZ1384-NA1384</f>
        <v>2000000</v>
      </c>
      <c r="ND1384" s="84">
        <f t="shared" si="248"/>
        <v>2000000</v>
      </c>
      <c r="NJ1384" s="84" t="s">
        <v>247</v>
      </c>
      <c r="NK1384" s="84" t="s">
        <v>4692</v>
      </c>
      <c r="NL1384" s="84">
        <v>0</v>
      </c>
      <c r="NM1384" s="84">
        <v>0</v>
      </c>
      <c r="NO1384" s="84">
        <v>0</v>
      </c>
      <c r="NP1384" s="84">
        <f>NP1381</f>
        <v>2000000</v>
      </c>
      <c r="NQ1384" s="84">
        <f>NQ1381</f>
        <v>0</v>
      </c>
      <c r="NR1384" s="84">
        <f>NQ1384/NP1384</f>
        <v>0</v>
      </c>
      <c r="NS1384" s="84">
        <f>NP1384-NQ1384</f>
        <v>2000000</v>
      </c>
      <c r="NT1384" s="84">
        <f t="shared" si="248"/>
        <v>2000000</v>
      </c>
      <c r="NZ1384" s="84" t="s">
        <v>247</v>
      </c>
      <c r="OA1384" s="84" t="s">
        <v>4692</v>
      </c>
      <c r="OB1384" s="84">
        <v>0</v>
      </c>
      <c r="OC1384" s="84">
        <v>0</v>
      </c>
      <c r="OE1384" s="84">
        <v>0</v>
      </c>
      <c r="OF1384" s="84">
        <f>OF1381</f>
        <v>2000000</v>
      </c>
      <c r="OG1384" s="84">
        <f>OG1381</f>
        <v>0</v>
      </c>
      <c r="OH1384" s="84">
        <f>OG1384/OF1384</f>
        <v>0</v>
      </c>
      <c r="OI1384" s="84">
        <f>OF1384-OG1384</f>
        <v>2000000</v>
      </c>
      <c r="OJ1384" s="84">
        <f t="shared" si="249"/>
        <v>2000000</v>
      </c>
      <c r="OP1384" s="84" t="s">
        <v>247</v>
      </c>
      <c r="OQ1384" s="84" t="s">
        <v>4692</v>
      </c>
      <c r="OR1384" s="84">
        <v>0</v>
      </c>
      <c r="OS1384" s="84">
        <v>0</v>
      </c>
      <c r="OU1384" s="84">
        <v>0</v>
      </c>
      <c r="OV1384" s="84">
        <f>OV1381</f>
        <v>2000000</v>
      </c>
      <c r="OW1384" s="84">
        <f>OW1381</f>
        <v>0</v>
      </c>
      <c r="OX1384" s="84">
        <f>OW1384/OV1384</f>
        <v>0</v>
      </c>
      <c r="OY1384" s="84">
        <f>OV1384-OW1384</f>
        <v>2000000</v>
      </c>
      <c r="OZ1384" s="84">
        <f t="shared" si="249"/>
        <v>2000000</v>
      </c>
      <c r="PF1384" s="84" t="s">
        <v>247</v>
      </c>
      <c r="PG1384" s="84" t="s">
        <v>4692</v>
      </c>
      <c r="PH1384" s="84">
        <v>0</v>
      </c>
      <c r="PI1384" s="84">
        <v>0</v>
      </c>
      <c r="PK1384" s="84">
        <v>0</v>
      </c>
      <c r="PL1384" s="84">
        <f>PL1381</f>
        <v>2000000</v>
      </c>
      <c r="PM1384" s="84">
        <f>PM1381</f>
        <v>0</v>
      </c>
      <c r="PN1384" s="84">
        <f>PM1384/PL1384</f>
        <v>0</v>
      </c>
      <c r="PO1384" s="84">
        <f>PL1384-PM1384</f>
        <v>2000000</v>
      </c>
      <c r="PP1384" s="84">
        <f t="shared" si="250"/>
        <v>2000000</v>
      </c>
      <c r="PV1384" s="84" t="s">
        <v>247</v>
      </c>
      <c r="PW1384" s="84" t="s">
        <v>4692</v>
      </c>
      <c r="PX1384" s="84">
        <v>0</v>
      </c>
      <c r="PY1384" s="84">
        <v>0</v>
      </c>
      <c r="QA1384" s="84">
        <v>0</v>
      </c>
      <c r="QB1384" s="84">
        <f>QB1381</f>
        <v>2000000</v>
      </c>
      <c r="QC1384" s="84">
        <f>QC1381</f>
        <v>0</v>
      </c>
      <c r="QD1384" s="84">
        <f>QC1384/QB1384</f>
        <v>0</v>
      </c>
      <c r="QE1384" s="84">
        <f>QB1384-QC1384</f>
        <v>2000000</v>
      </c>
      <c r="QF1384" s="84">
        <f t="shared" si="250"/>
        <v>2000000</v>
      </c>
      <c r="QL1384" s="84" t="s">
        <v>247</v>
      </c>
      <c r="QM1384" s="84" t="s">
        <v>4692</v>
      </c>
      <c r="QN1384" s="84">
        <v>0</v>
      </c>
      <c r="QO1384" s="84">
        <v>0</v>
      </c>
      <c r="QQ1384" s="84">
        <v>0</v>
      </c>
      <c r="QR1384" s="84">
        <f>QR1381</f>
        <v>2000000</v>
      </c>
      <c r="QS1384" s="84">
        <f>QS1381</f>
        <v>0</v>
      </c>
      <c r="QT1384" s="84">
        <f>QS1384/QR1384</f>
        <v>0</v>
      </c>
      <c r="QU1384" s="84">
        <f>QR1384-QS1384</f>
        <v>2000000</v>
      </c>
      <c r="QV1384" s="84">
        <f t="shared" si="251"/>
        <v>2000000</v>
      </c>
      <c r="RB1384" s="84" t="s">
        <v>247</v>
      </c>
      <c r="RC1384" s="84" t="s">
        <v>4692</v>
      </c>
      <c r="RD1384" s="84">
        <v>0</v>
      </c>
      <c r="RE1384" s="84">
        <v>0</v>
      </c>
      <c r="RG1384" s="84">
        <v>0</v>
      </c>
      <c r="RH1384" s="84">
        <f>RH1381</f>
        <v>2000000</v>
      </c>
      <c r="RI1384" s="84">
        <f>RI1381</f>
        <v>0</v>
      </c>
      <c r="RJ1384" s="84">
        <f>RI1384/RH1384</f>
        <v>0</v>
      </c>
      <c r="RK1384" s="84">
        <f>RH1384-RI1384</f>
        <v>2000000</v>
      </c>
      <c r="RL1384" s="84">
        <f t="shared" si="251"/>
        <v>2000000</v>
      </c>
      <c r="RR1384" s="84" t="s">
        <v>247</v>
      </c>
      <c r="RS1384" s="84" t="s">
        <v>4692</v>
      </c>
      <c r="RT1384" s="84">
        <v>0</v>
      </c>
      <c r="RU1384" s="84">
        <v>0</v>
      </c>
      <c r="RW1384" s="84">
        <v>0</v>
      </c>
      <c r="RX1384" s="84">
        <f>RX1381</f>
        <v>2000000</v>
      </c>
      <c r="RY1384" s="84">
        <f>RY1381</f>
        <v>0</v>
      </c>
      <c r="RZ1384" s="84">
        <f>RY1384/RX1384</f>
        <v>0</v>
      </c>
      <c r="SA1384" s="84">
        <f>RX1384-RY1384</f>
        <v>2000000</v>
      </c>
      <c r="SB1384" s="84">
        <f t="shared" si="252"/>
        <v>2000000</v>
      </c>
      <c r="SH1384" s="84" t="s">
        <v>247</v>
      </c>
      <c r="SI1384" s="84" t="s">
        <v>4692</v>
      </c>
      <c r="SJ1384" s="84">
        <v>0</v>
      </c>
      <c r="SK1384" s="84">
        <v>0</v>
      </c>
      <c r="SM1384" s="84">
        <v>0</v>
      </c>
      <c r="SN1384" s="84">
        <f>SN1381</f>
        <v>2000000</v>
      </c>
      <c r="SO1384" s="84">
        <f>SO1381</f>
        <v>0</v>
      </c>
      <c r="SP1384" s="84">
        <f>SO1384/SN1384</f>
        <v>0</v>
      </c>
      <c r="SQ1384" s="84">
        <f>SN1384-SO1384</f>
        <v>2000000</v>
      </c>
      <c r="SR1384" s="84">
        <f t="shared" si="252"/>
        <v>2000000</v>
      </c>
      <c r="SX1384" s="84" t="s">
        <v>247</v>
      </c>
      <c r="SY1384" s="84" t="s">
        <v>4692</v>
      </c>
      <c r="SZ1384" s="84">
        <v>0</v>
      </c>
      <c r="TA1384" s="84">
        <v>0</v>
      </c>
      <c r="TC1384" s="84">
        <v>0</v>
      </c>
      <c r="TD1384" s="84">
        <f>TD1381</f>
        <v>2000000</v>
      </c>
      <c r="TE1384" s="84">
        <f>TE1381</f>
        <v>0</v>
      </c>
      <c r="TF1384" s="84">
        <f>TE1384/TD1384</f>
        <v>0</v>
      </c>
      <c r="TG1384" s="84">
        <f>TD1384-TE1384</f>
        <v>2000000</v>
      </c>
      <c r="TH1384" s="84">
        <f t="shared" si="253"/>
        <v>2000000</v>
      </c>
      <c r="TN1384" s="84" t="s">
        <v>247</v>
      </c>
      <c r="TO1384" s="84" t="s">
        <v>4692</v>
      </c>
      <c r="TP1384" s="84">
        <v>0</v>
      </c>
      <c r="TQ1384" s="84">
        <v>0</v>
      </c>
      <c r="TS1384" s="84">
        <v>0</v>
      </c>
      <c r="TT1384" s="84">
        <f>TT1381</f>
        <v>2000000</v>
      </c>
      <c r="TU1384" s="84">
        <f>TU1381</f>
        <v>0</v>
      </c>
      <c r="TV1384" s="84">
        <f>TU1384/TT1384</f>
        <v>0</v>
      </c>
      <c r="TW1384" s="84">
        <f>TT1384-TU1384</f>
        <v>2000000</v>
      </c>
      <c r="TX1384" s="84">
        <f t="shared" si="253"/>
        <v>2000000</v>
      </c>
      <c r="UD1384" s="84" t="s">
        <v>247</v>
      </c>
      <c r="UE1384" s="84" t="s">
        <v>4692</v>
      </c>
      <c r="UF1384" s="84">
        <v>0</v>
      </c>
      <c r="UG1384" s="84">
        <v>0</v>
      </c>
      <c r="UI1384" s="84">
        <v>0</v>
      </c>
      <c r="UJ1384" s="84">
        <f>UJ1381</f>
        <v>2000000</v>
      </c>
      <c r="UK1384" s="84">
        <f>UK1381</f>
        <v>0</v>
      </c>
      <c r="UL1384" s="84">
        <f>UK1384/UJ1384</f>
        <v>0</v>
      </c>
      <c r="UM1384" s="84">
        <f>UJ1384-UK1384</f>
        <v>2000000</v>
      </c>
      <c r="UN1384" s="84">
        <f t="shared" si="254"/>
        <v>2000000</v>
      </c>
      <c r="UT1384" s="84" t="s">
        <v>247</v>
      </c>
      <c r="UU1384" s="84" t="s">
        <v>4692</v>
      </c>
      <c r="UV1384" s="84">
        <v>0</v>
      </c>
      <c r="UW1384" s="84">
        <v>0</v>
      </c>
      <c r="UY1384" s="84">
        <v>0</v>
      </c>
      <c r="UZ1384" s="84">
        <f>UZ1381</f>
        <v>2000000</v>
      </c>
      <c r="VA1384" s="84">
        <f>VA1381</f>
        <v>0</v>
      </c>
      <c r="VB1384" s="84">
        <f>VA1384/UZ1384</f>
        <v>0</v>
      </c>
      <c r="VC1384" s="84">
        <f>UZ1384-VA1384</f>
        <v>2000000</v>
      </c>
      <c r="VD1384" s="84">
        <f t="shared" si="254"/>
        <v>2000000</v>
      </c>
      <c r="VJ1384" s="84" t="s">
        <v>247</v>
      </c>
      <c r="VK1384" s="84" t="s">
        <v>4692</v>
      </c>
      <c r="VL1384" s="84">
        <v>0</v>
      </c>
      <c r="VM1384" s="84">
        <v>0</v>
      </c>
      <c r="VO1384" s="84">
        <v>0</v>
      </c>
      <c r="VP1384" s="84">
        <f>VP1381</f>
        <v>2000000</v>
      </c>
      <c r="VQ1384" s="84">
        <f>VQ1381</f>
        <v>0</v>
      </c>
      <c r="VR1384" s="84">
        <f>VQ1384/VP1384</f>
        <v>0</v>
      </c>
      <c r="VS1384" s="84">
        <f>VP1384-VQ1384</f>
        <v>2000000</v>
      </c>
      <c r="VT1384" s="84">
        <f t="shared" si="255"/>
        <v>2000000</v>
      </c>
      <c r="VZ1384" s="84" t="s">
        <v>247</v>
      </c>
      <c r="WA1384" s="84" t="s">
        <v>4692</v>
      </c>
      <c r="WB1384" s="84">
        <v>0</v>
      </c>
      <c r="WC1384" s="84">
        <v>0</v>
      </c>
      <c r="WE1384" s="84">
        <v>0</v>
      </c>
      <c r="WF1384" s="84">
        <f>WF1381</f>
        <v>2000000</v>
      </c>
      <c r="WG1384" s="84">
        <f>WG1381</f>
        <v>0</v>
      </c>
      <c r="WH1384" s="84">
        <f>WG1384/WF1384</f>
        <v>0</v>
      </c>
      <c r="WI1384" s="84">
        <f>WF1384-WG1384</f>
        <v>2000000</v>
      </c>
      <c r="WJ1384" s="84">
        <f t="shared" si="255"/>
        <v>2000000</v>
      </c>
      <c r="WP1384" s="84" t="s">
        <v>247</v>
      </c>
      <c r="WQ1384" s="84" t="s">
        <v>4692</v>
      </c>
      <c r="WR1384" s="84">
        <v>0</v>
      </c>
      <c r="WS1384" s="84">
        <v>0</v>
      </c>
      <c r="WU1384" s="84">
        <v>0</v>
      </c>
      <c r="WV1384" s="84">
        <f>WV1381</f>
        <v>2000000</v>
      </c>
      <c r="WW1384" s="84">
        <f>WW1381</f>
        <v>0</v>
      </c>
      <c r="WX1384" s="84">
        <f>WW1384/WV1384</f>
        <v>0</v>
      </c>
      <c r="WY1384" s="84">
        <f>WV1384-WW1384</f>
        <v>2000000</v>
      </c>
      <c r="WZ1384" s="84">
        <f t="shared" si="256"/>
        <v>2000000</v>
      </c>
      <c r="XF1384" s="84" t="s">
        <v>247</v>
      </c>
      <c r="XG1384" s="84" t="s">
        <v>4692</v>
      </c>
      <c r="XH1384" s="84">
        <v>0</v>
      </c>
      <c r="XI1384" s="84">
        <v>0</v>
      </c>
      <c r="XK1384" s="84">
        <v>0</v>
      </c>
      <c r="XL1384" s="84">
        <f>XL1381</f>
        <v>2000000</v>
      </c>
      <c r="XM1384" s="84">
        <f>XM1381</f>
        <v>0</v>
      </c>
      <c r="XN1384" s="84">
        <f>XM1384/XL1384</f>
        <v>0</v>
      </c>
      <c r="XO1384" s="84">
        <f>XL1384-XM1384</f>
        <v>2000000</v>
      </c>
      <c r="XP1384" s="84">
        <f t="shared" si="256"/>
        <v>2000000</v>
      </c>
      <c r="XV1384" s="84" t="s">
        <v>247</v>
      </c>
      <c r="XW1384" s="84" t="s">
        <v>4692</v>
      </c>
      <c r="XX1384" s="84">
        <v>0</v>
      </c>
      <c r="XY1384" s="84">
        <v>0</v>
      </c>
      <c r="YA1384" s="84">
        <v>0</v>
      </c>
      <c r="YB1384" s="84">
        <f>YB1381</f>
        <v>2000000</v>
      </c>
      <c r="YC1384" s="84">
        <f>YC1381</f>
        <v>0</v>
      </c>
      <c r="YD1384" s="84">
        <f>YC1384/YB1384</f>
        <v>0</v>
      </c>
      <c r="YE1384" s="84">
        <f>YB1384-YC1384</f>
        <v>2000000</v>
      </c>
      <c r="YF1384" s="84">
        <f t="shared" si="257"/>
        <v>2000000</v>
      </c>
      <c r="YL1384" s="84" t="s">
        <v>247</v>
      </c>
      <c r="YM1384" s="84" t="s">
        <v>4692</v>
      </c>
      <c r="YN1384" s="84">
        <v>0</v>
      </c>
      <c r="YO1384" s="84">
        <v>0</v>
      </c>
      <c r="YQ1384" s="84">
        <v>0</v>
      </c>
      <c r="YR1384" s="84">
        <f>YR1381</f>
        <v>2000000</v>
      </c>
      <c r="YS1384" s="84">
        <f>YS1381</f>
        <v>0</v>
      </c>
      <c r="YT1384" s="84">
        <f>YS1384/YR1384</f>
        <v>0</v>
      </c>
      <c r="YU1384" s="84">
        <f>YR1384-YS1384</f>
        <v>2000000</v>
      </c>
      <c r="YV1384" s="84">
        <f t="shared" si="257"/>
        <v>2000000</v>
      </c>
      <c r="ZB1384" s="84" t="s">
        <v>247</v>
      </c>
      <c r="ZC1384" s="84" t="s">
        <v>4692</v>
      </c>
      <c r="ZD1384" s="84">
        <v>0</v>
      </c>
      <c r="ZE1384" s="84">
        <v>0</v>
      </c>
      <c r="ZG1384" s="84">
        <v>0</v>
      </c>
      <c r="ZH1384" s="84">
        <f>ZH1381</f>
        <v>2000000</v>
      </c>
      <c r="ZI1384" s="84">
        <f>ZI1381</f>
        <v>0</v>
      </c>
      <c r="ZJ1384" s="84">
        <f>ZI1384/ZH1384</f>
        <v>0</v>
      </c>
      <c r="ZK1384" s="84">
        <f>ZH1384-ZI1384</f>
        <v>2000000</v>
      </c>
      <c r="ZL1384" s="84">
        <f t="shared" si="258"/>
        <v>2000000</v>
      </c>
      <c r="ZR1384" s="84" t="s">
        <v>247</v>
      </c>
      <c r="ZS1384" s="84" t="s">
        <v>4692</v>
      </c>
      <c r="ZT1384" s="84">
        <v>0</v>
      </c>
      <c r="ZU1384" s="84">
        <v>0</v>
      </c>
      <c r="ZW1384" s="84">
        <v>0</v>
      </c>
      <c r="ZX1384" s="84">
        <f>ZX1381</f>
        <v>2000000</v>
      </c>
      <c r="ZY1384" s="84">
        <f>ZY1381</f>
        <v>0</v>
      </c>
      <c r="ZZ1384" s="84">
        <f>ZY1384/ZX1384</f>
        <v>0</v>
      </c>
      <c r="AAA1384" s="84">
        <f>ZX1384-ZY1384</f>
        <v>2000000</v>
      </c>
      <c r="AAB1384" s="84">
        <f t="shared" si="258"/>
        <v>2000000</v>
      </c>
      <c r="AAH1384" s="84" t="s">
        <v>247</v>
      </c>
      <c r="AAI1384" s="84" t="s">
        <v>4692</v>
      </c>
      <c r="AAJ1384" s="84">
        <v>0</v>
      </c>
      <c r="AAK1384" s="84">
        <v>0</v>
      </c>
      <c r="AAM1384" s="84">
        <v>0</v>
      </c>
      <c r="AAN1384" s="84">
        <f>AAN1381</f>
        <v>2000000</v>
      </c>
      <c r="AAO1384" s="84">
        <f>AAO1381</f>
        <v>0</v>
      </c>
      <c r="AAP1384" s="84">
        <f>AAO1384/AAN1384</f>
        <v>0</v>
      </c>
      <c r="AAQ1384" s="84">
        <f>AAN1384-AAO1384</f>
        <v>2000000</v>
      </c>
      <c r="AAR1384" s="84">
        <f t="shared" si="259"/>
        <v>2000000</v>
      </c>
      <c r="AAX1384" s="84" t="s">
        <v>247</v>
      </c>
      <c r="AAY1384" s="84" t="s">
        <v>4692</v>
      </c>
      <c r="AAZ1384" s="84">
        <v>0</v>
      </c>
      <c r="ABA1384" s="84">
        <v>0</v>
      </c>
      <c r="ABC1384" s="84">
        <v>0</v>
      </c>
      <c r="ABD1384" s="84">
        <f>ABD1381</f>
        <v>2000000</v>
      </c>
      <c r="ABE1384" s="84">
        <f>ABE1381</f>
        <v>0</v>
      </c>
      <c r="ABF1384" s="84">
        <f>ABE1384/ABD1384</f>
        <v>0</v>
      </c>
      <c r="ABG1384" s="84">
        <f>ABD1384-ABE1384</f>
        <v>2000000</v>
      </c>
      <c r="ABH1384" s="84">
        <f t="shared" si="259"/>
        <v>2000000</v>
      </c>
      <c r="ABN1384" s="84" t="s">
        <v>247</v>
      </c>
      <c r="ABO1384" s="84" t="s">
        <v>4692</v>
      </c>
      <c r="ABP1384" s="84">
        <v>0</v>
      </c>
      <c r="ABQ1384" s="84">
        <v>0</v>
      </c>
      <c r="ABS1384" s="84">
        <v>0</v>
      </c>
      <c r="ABT1384" s="84">
        <f>ABT1381</f>
        <v>2000000</v>
      </c>
      <c r="ABU1384" s="84">
        <f>ABU1381</f>
        <v>0</v>
      </c>
      <c r="ABV1384" s="84">
        <f>ABU1384/ABT1384</f>
        <v>0</v>
      </c>
      <c r="ABW1384" s="84">
        <f>ABT1384-ABU1384</f>
        <v>2000000</v>
      </c>
      <c r="ABX1384" s="84">
        <f t="shared" si="260"/>
        <v>2000000</v>
      </c>
      <c r="ACD1384" s="84" t="s">
        <v>247</v>
      </c>
      <c r="ACE1384" s="84" t="s">
        <v>4692</v>
      </c>
      <c r="ACF1384" s="84">
        <v>0</v>
      </c>
      <c r="ACG1384" s="84">
        <v>0</v>
      </c>
      <c r="ACI1384" s="84">
        <v>0</v>
      </c>
      <c r="ACJ1384" s="84">
        <f>ACJ1381</f>
        <v>2000000</v>
      </c>
      <c r="ACK1384" s="84">
        <f>ACK1381</f>
        <v>0</v>
      </c>
      <c r="ACL1384" s="84">
        <f>ACK1384/ACJ1384</f>
        <v>0</v>
      </c>
      <c r="ACM1384" s="84">
        <f>ACJ1384-ACK1384</f>
        <v>2000000</v>
      </c>
      <c r="ACN1384" s="84">
        <f t="shared" si="260"/>
        <v>2000000</v>
      </c>
      <c r="ACT1384" s="84" t="s">
        <v>247</v>
      </c>
      <c r="ACU1384" s="84" t="s">
        <v>4692</v>
      </c>
      <c r="ACV1384" s="84">
        <v>0</v>
      </c>
      <c r="ACW1384" s="84">
        <v>0</v>
      </c>
      <c r="ACY1384" s="84">
        <v>0</v>
      </c>
      <c r="ACZ1384" s="84">
        <f>ACZ1381</f>
        <v>2000000</v>
      </c>
      <c r="ADA1384" s="84">
        <f>ADA1381</f>
        <v>0</v>
      </c>
      <c r="ADB1384" s="84">
        <f>ADA1384/ACZ1384</f>
        <v>0</v>
      </c>
      <c r="ADC1384" s="84">
        <f>ACZ1384-ADA1384</f>
        <v>2000000</v>
      </c>
      <c r="ADD1384" s="84">
        <f t="shared" si="261"/>
        <v>2000000</v>
      </c>
      <c r="ADJ1384" s="84" t="s">
        <v>247</v>
      </c>
      <c r="ADK1384" s="84" t="s">
        <v>4692</v>
      </c>
      <c r="ADL1384" s="84">
        <v>0</v>
      </c>
      <c r="ADM1384" s="84">
        <v>0</v>
      </c>
      <c r="ADO1384" s="84">
        <v>0</v>
      </c>
      <c r="ADP1384" s="84">
        <f>ADP1381</f>
        <v>2000000</v>
      </c>
      <c r="ADQ1384" s="84">
        <f>ADQ1381</f>
        <v>0</v>
      </c>
      <c r="ADR1384" s="84">
        <f>ADQ1384/ADP1384</f>
        <v>0</v>
      </c>
      <c r="ADS1384" s="84">
        <f>ADP1384-ADQ1384</f>
        <v>2000000</v>
      </c>
      <c r="ADT1384" s="84">
        <f t="shared" si="261"/>
        <v>2000000</v>
      </c>
      <c r="ADZ1384" s="84" t="s">
        <v>247</v>
      </c>
      <c r="AEA1384" s="84" t="s">
        <v>4692</v>
      </c>
      <c r="AEB1384" s="84">
        <v>0</v>
      </c>
      <c r="AEC1384" s="84">
        <v>0</v>
      </c>
      <c r="AEE1384" s="84">
        <v>0</v>
      </c>
      <c r="AEF1384" s="84">
        <f>AEF1381</f>
        <v>2000000</v>
      </c>
      <c r="AEG1384" s="84">
        <f>AEG1381</f>
        <v>0</v>
      </c>
      <c r="AEH1384" s="84">
        <f>AEG1384/AEF1384</f>
        <v>0</v>
      </c>
      <c r="AEI1384" s="84">
        <f>AEF1384-AEG1384</f>
        <v>2000000</v>
      </c>
      <c r="AEJ1384" s="84">
        <f t="shared" si="262"/>
        <v>2000000</v>
      </c>
      <c r="AEP1384" s="84" t="s">
        <v>247</v>
      </c>
      <c r="AEQ1384" s="84" t="s">
        <v>4692</v>
      </c>
      <c r="AER1384" s="84">
        <v>0</v>
      </c>
      <c r="AES1384" s="84">
        <v>0</v>
      </c>
      <c r="AEU1384" s="84">
        <v>0</v>
      </c>
      <c r="AEV1384" s="84">
        <f>AEV1381</f>
        <v>2000000</v>
      </c>
      <c r="AEW1384" s="84">
        <f>AEW1381</f>
        <v>0</v>
      </c>
      <c r="AEX1384" s="84">
        <f>AEW1384/AEV1384</f>
        <v>0</v>
      </c>
      <c r="AEY1384" s="84">
        <f>AEV1384-AEW1384</f>
        <v>2000000</v>
      </c>
      <c r="AEZ1384" s="84">
        <f t="shared" si="262"/>
        <v>2000000</v>
      </c>
      <c r="AFF1384" s="84" t="s">
        <v>247</v>
      </c>
      <c r="AFG1384" s="84" t="s">
        <v>4692</v>
      </c>
      <c r="AFH1384" s="84">
        <v>0</v>
      </c>
      <c r="AFI1384" s="84">
        <v>0</v>
      </c>
      <c r="AFK1384" s="84">
        <v>0</v>
      </c>
      <c r="AFL1384" s="84">
        <f>AFL1381</f>
        <v>2000000</v>
      </c>
      <c r="AFM1384" s="84">
        <f>AFM1381</f>
        <v>0</v>
      </c>
      <c r="AFN1384" s="84">
        <f>AFM1384/AFL1384</f>
        <v>0</v>
      </c>
      <c r="AFO1384" s="84">
        <f>AFL1384-AFM1384</f>
        <v>2000000</v>
      </c>
      <c r="AFP1384" s="84">
        <f t="shared" si="263"/>
        <v>2000000</v>
      </c>
      <c r="AFV1384" s="84" t="s">
        <v>247</v>
      </c>
      <c r="AFW1384" s="84" t="s">
        <v>4692</v>
      </c>
      <c r="AFX1384" s="84">
        <v>0</v>
      </c>
      <c r="AFY1384" s="84">
        <v>0</v>
      </c>
      <c r="AGA1384" s="84">
        <v>0</v>
      </c>
      <c r="AGB1384" s="84">
        <f>AGB1381</f>
        <v>2000000</v>
      </c>
      <c r="AGC1384" s="84">
        <f>AGC1381</f>
        <v>0</v>
      </c>
      <c r="AGD1384" s="84">
        <f>AGC1384/AGB1384</f>
        <v>0</v>
      </c>
      <c r="AGE1384" s="84">
        <f>AGB1384-AGC1384</f>
        <v>2000000</v>
      </c>
      <c r="AGF1384" s="84">
        <f t="shared" si="263"/>
        <v>2000000</v>
      </c>
      <c r="AGL1384" s="84" t="s">
        <v>247</v>
      </c>
      <c r="AGM1384" s="84" t="s">
        <v>4692</v>
      </c>
      <c r="AGN1384" s="84">
        <v>0</v>
      </c>
      <c r="AGO1384" s="84">
        <v>0</v>
      </c>
      <c r="AGQ1384" s="84">
        <v>0</v>
      </c>
      <c r="AGR1384" s="84">
        <f>AGR1381</f>
        <v>2000000</v>
      </c>
      <c r="AGS1384" s="84">
        <f>AGS1381</f>
        <v>0</v>
      </c>
      <c r="AGT1384" s="84">
        <f>AGS1384/AGR1384</f>
        <v>0</v>
      </c>
      <c r="AGU1384" s="84">
        <f>AGR1384-AGS1384</f>
        <v>2000000</v>
      </c>
      <c r="AGV1384" s="84">
        <f t="shared" si="264"/>
        <v>2000000</v>
      </c>
      <c r="AHB1384" s="84" t="s">
        <v>247</v>
      </c>
      <c r="AHC1384" s="84" t="s">
        <v>4692</v>
      </c>
      <c r="AHD1384" s="84">
        <v>0</v>
      </c>
      <c r="AHE1384" s="84">
        <v>0</v>
      </c>
      <c r="AHG1384" s="84">
        <v>0</v>
      </c>
      <c r="AHH1384" s="84">
        <f>AHH1381</f>
        <v>2000000</v>
      </c>
      <c r="AHI1384" s="84">
        <f>AHI1381</f>
        <v>0</v>
      </c>
      <c r="AHJ1384" s="84">
        <f>AHI1384/AHH1384</f>
        <v>0</v>
      </c>
      <c r="AHK1384" s="84">
        <f>AHH1384-AHI1384</f>
        <v>2000000</v>
      </c>
      <c r="AHL1384" s="84">
        <f t="shared" si="264"/>
        <v>2000000</v>
      </c>
      <c r="AHR1384" s="84" t="s">
        <v>247</v>
      </c>
      <c r="AHS1384" s="84" t="s">
        <v>4692</v>
      </c>
      <c r="AHT1384" s="84">
        <v>0</v>
      </c>
      <c r="AHU1384" s="84">
        <v>0</v>
      </c>
      <c r="AHW1384" s="84">
        <v>0</v>
      </c>
      <c r="AHX1384" s="84">
        <f>AHX1381</f>
        <v>2000000</v>
      </c>
      <c r="AHY1384" s="84">
        <f>AHY1381</f>
        <v>0</v>
      </c>
      <c r="AHZ1384" s="84">
        <f>AHY1384/AHX1384</f>
        <v>0</v>
      </c>
      <c r="AIA1384" s="84">
        <f>AHX1384-AHY1384</f>
        <v>2000000</v>
      </c>
      <c r="AIB1384" s="84">
        <f t="shared" si="265"/>
        <v>2000000</v>
      </c>
      <c r="AIH1384" s="84" t="s">
        <v>247</v>
      </c>
      <c r="AII1384" s="84" t="s">
        <v>4692</v>
      </c>
      <c r="AIJ1384" s="84">
        <v>0</v>
      </c>
      <c r="AIK1384" s="84">
        <v>0</v>
      </c>
      <c r="AIM1384" s="84">
        <v>0</v>
      </c>
      <c r="AIN1384" s="84">
        <f>AIN1381</f>
        <v>2000000</v>
      </c>
      <c r="AIO1384" s="84">
        <f>AIO1381</f>
        <v>0</v>
      </c>
      <c r="AIP1384" s="84">
        <f>AIO1384/AIN1384</f>
        <v>0</v>
      </c>
      <c r="AIQ1384" s="84">
        <f>AIN1384-AIO1384</f>
        <v>2000000</v>
      </c>
      <c r="AIR1384" s="84">
        <f t="shared" si="265"/>
        <v>2000000</v>
      </c>
      <c r="AIX1384" s="84" t="s">
        <v>247</v>
      </c>
      <c r="AIY1384" s="84" t="s">
        <v>4692</v>
      </c>
      <c r="AIZ1384" s="84">
        <v>0</v>
      </c>
      <c r="AJA1384" s="84">
        <v>0</v>
      </c>
      <c r="AJC1384" s="84">
        <v>0</v>
      </c>
      <c r="AJD1384" s="84">
        <f>AJD1381</f>
        <v>2000000</v>
      </c>
      <c r="AJE1384" s="84">
        <f>AJE1381</f>
        <v>0</v>
      </c>
      <c r="AJF1384" s="84">
        <f>AJE1384/AJD1384</f>
        <v>0</v>
      </c>
      <c r="AJG1384" s="84">
        <f>AJD1384-AJE1384</f>
        <v>2000000</v>
      </c>
      <c r="AJH1384" s="84">
        <f t="shared" si="266"/>
        <v>2000000</v>
      </c>
      <c r="AJN1384" s="84" t="s">
        <v>247</v>
      </c>
      <c r="AJO1384" s="84" t="s">
        <v>4692</v>
      </c>
      <c r="AJP1384" s="84">
        <v>0</v>
      </c>
      <c r="AJQ1384" s="84">
        <v>0</v>
      </c>
      <c r="AJS1384" s="84">
        <v>0</v>
      </c>
      <c r="AJT1384" s="84">
        <f>AJT1381</f>
        <v>2000000</v>
      </c>
      <c r="AJU1384" s="84">
        <f>AJU1381</f>
        <v>0</v>
      </c>
      <c r="AJV1384" s="84">
        <f>AJU1384/AJT1384</f>
        <v>0</v>
      </c>
      <c r="AJW1384" s="84">
        <f>AJT1384-AJU1384</f>
        <v>2000000</v>
      </c>
      <c r="AJX1384" s="84">
        <f t="shared" si="266"/>
        <v>2000000</v>
      </c>
      <c r="AKD1384" s="84" t="s">
        <v>247</v>
      </c>
      <c r="AKE1384" s="84" t="s">
        <v>4692</v>
      </c>
      <c r="AKF1384" s="84">
        <v>0</v>
      </c>
      <c r="AKG1384" s="84">
        <v>0</v>
      </c>
      <c r="AKI1384" s="84">
        <v>0</v>
      </c>
      <c r="AKJ1384" s="84">
        <f>AKJ1381</f>
        <v>2000000</v>
      </c>
      <c r="AKK1384" s="84">
        <f>AKK1381</f>
        <v>0</v>
      </c>
      <c r="AKL1384" s="84">
        <f>AKK1384/AKJ1384</f>
        <v>0</v>
      </c>
      <c r="AKM1384" s="84">
        <f>AKJ1384-AKK1384</f>
        <v>2000000</v>
      </c>
      <c r="AKN1384" s="84">
        <f t="shared" si="267"/>
        <v>2000000</v>
      </c>
      <c r="AKT1384" s="84" t="s">
        <v>247</v>
      </c>
      <c r="AKU1384" s="84" t="s">
        <v>4692</v>
      </c>
      <c r="AKV1384" s="84">
        <v>0</v>
      </c>
      <c r="AKW1384" s="84">
        <v>0</v>
      </c>
      <c r="AKY1384" s="84">
        <v>0</v>
      </c>
      <c r="AKZ1384" s="84">
        <f>AKZ1381</f>
        <v>2000000</v>
      </c>
      <c r="ALA1384" s="84">
        <f>ALA1381</f>
        <v>0</v>
      </c>
      <c r="ALB1384" s="84">
        <f>ALA1384/AKZ1384</f>
        <v>0</v>
      </c>
      <c r="ALC1384" s="84">
        <f>AKZ1384-ALA1384</f>
        <v>2000000</v>
      </c>
      <c r="ALD1384" s="84">
        <f t="shared" si="267"/>
        <v>2000000</v>
      </c>
      <c r="ALJ1384" s="84" t="s">
        <v>247</v>
      </c>
      <c r="ALK1384" s="84" t="s">
        <v>4692</v>
      </c>
      <c r="ALL1384" s="84">
        <v>0</v>
      </c>
      <c r="ALM1384" s="84">
        <v>0</v>
      </c>
      <c r="ALO1384" s="84">
        <v>0</v>
      </c>
      <c r="ALP1384" s="84">
        <f>ALP1381</f>
        <v>2000000</v>
      </c>
      <c r="ALQ1384" s="84">
        <f>ALQ1381</f>
        <v>0</v>
      </c>
      <c r="ALR1384" s="84">
        <f>ALQ1384/ALP1384</f>
        <v>0</v>
      </c>
      <c r="ALS1384" s="84">
        <f>ALP1384-ALQ1384</f>
        <v>2000000</v>
      </c>
      <c r="ALT1384" s="84">
        <f t="shared" si="268"/>
        <v>2000000</v>
      </c>
      <c r="ALZ1384" s="84" t="s">
        <v>247</v>
      </c>
      <c r="AMA1384" s="84" t="s">
        <v>4692</v>
      </c>
      <c r="AMB1384" s="84">
        <v>0</v>
      </c>
      <c r="AMC1384" s="84">
        <v>0</v>
      </c>
      <c r="AME1384" s="84">
        <v>0</v>
      </c>
      <c r="AMF1384" s="84">
        <f>AMF1381</f>
        <v>2000000</v>
      </c>
      <c r="AMG1384" s="84">
        <f>AMG1381</f>
        <v>0</v>
      </c>
      <c r="AMH1384" s="84">
        <f>AMG1384/AMF1384</f>
        <v>0</v>
      </c>
      <c r="AMI1384" s="84">
        <f>AMF1384-AMG1384</f>
        <v>2000000</v>
      </c>
      <c r="AMJ1384" s="84">
        <f t="shared" si="268"/>
        <v>2000000</v>
      </c>
      <c r="AMP1384" s="84" t="s">
        <v>247</v>
      </c>
      <c r="AMQ1384" s="84" t="s">
        <v>4692</v>
      </c>
      <c r="AMR1384" s="84">
        <v>0</v>
      </c>
      <c r="AMS1384" s="84">
        <v>0</v>
      </c>
      <c r="AMU1384" s="84">
        <v>0</v>
      </c>
      <c r="AMV1384" s="84">
        <f>AMV1381</f>
        <v>2000000</v>
      </c>
      <c r="AMW1384" s="84">
        <f>AMW1381</f>
        <v>0</v>
      </c>
      <c r="AMX1384" s="84">
        <f>AMW1384/AMV1384</f>
        <v>0</v>
      </c>
      <c r="AMY1384" s="84">
        <f>AMV1384-AMW1384</f>
        <v>2000000</v>
      </c>
      <c r="AMZ1384" s="84">
        <f t="shared" si="269"/>
        <v>2000000</v>
      </c>
      <c r="ANF1384" s="84" t="s">
        <v>247</v>
      </c>
      <c r="ANG1384" s="84" t="s">
        <v>4692</v>
      </c>
      <c r="ANH1384" s="84">
        <v>0</v>
      </c>
      <c r="ANI1384" s="84">
        <v>0</v>
      </c>
      <c r="ANK1384" s="84">
        <v>0</v>
      </c>
      <c r="ANL1384" s="84">
        <f>ANL1381</f>
        <v>2000000</v>
      </c>
      <c r="ANM1384" s="84">
        <f>ANM1381</f>
        <v>0</v>
      </c>
      <c r="ANN1384" s="84">
        <f>ANM1384/ANL1384</f>
        <v>0</v>
      </c>
      <c r="ANO1384" s="84">
        <f>ANL1384-ANM1384</f>
        <v>2000000</v>
      </c>
      <c r="ANP1384" s="84">
        <f t="shared" si="269"/>
        <v>2000000</v>
      </c>
      <c r="ANV1384" s="84" t="s">
        <v>247</v>
      </c>
      <c r="ANW1384" s="84" t="s">
        <v>4692</v>
      </c>
      <c r="ANX1384" s="84">
        <v>0</v>
      </c>
      <c r="ANY1384" s="84">
        <v>0</v>
      </c>
      <c r="AOA1384" s="84">
        <v>0</v>
      </c>
      <c r="AOB1384" s="84">
        <f>AOB1381</f>
        <v>2000000</v>
      </c>
      <c r="AOC1384" s="84">
        <f>AOC1381</f>
        <v>0</v>
      </c>
      <c r="AOD1384" s="84">
        <f>AOC1384/AOB1384</f>
        <v>0</v>
      </c>
      <c r="AOE1384" s="84">
        <f>AOB1384-AOC1384</f>
        <v>2000000</v>
      </c>
      <c r="AOF1384" s="84">
        <f t="shared" si="270"/>
        <v>2000000</v>
      </c>
      <c r="AOL1384" s="84" t="s">
        <v>247</v>
      </c>
      <c r="AOM1384" s="84" t="s">
        <v>4692</v>
      </c>
      <c r="AON1384" s="84">
        <v>0</v>
      </c>
      <c r="AOO1384" s="84">
        <v>0</v>
      </c>
      <c r="AOQ1384" s="84">
        <v>0</v>
      </c>
      <c r="AOR1384" s="84">
        <f>AOR1381</f>
        <v>2000000</v>
      </c>
      <c r="AOS1384" s="84">
        <f>AOS1381</f>
        <v>0</v>
      </c>
      <c r="AOT1384" s="84">
        <f>AOS1384/AOR1384</f>
        <v>0</v>
      </c>
      <c r="AOU1384" s="84">
        <f>AOR1384-AOS1384</f>
        <v>2000000</v>
      </c>
      <c r="AOV1384" s="84">
        <f t="shared" si="270"/>
        <v>2000000</v>
      </c>
      <c r="APB1384" s="84" t="s">
        <v>247</v>
      </c>
      <c r="APC1384" s="84" t="s">
        <v>4692</v>
      </c>
      <c r="APD1384" s="84">
        <v>0</v>
      </c>
      <c r="APE1384" s="84">
        <v>0</v>
      </c>
      <c r="APG1384" s="84">
        <v>0</v>
      </c>
      <c r="APH1384" s="84">
        <f>APH1381</f>
        <v>2000000</v>
      </c>
      <c r="API1384" s="84">
        <f>API1381</f>
        <v>0</v>
      </c>
      <c r="APJ1384" s="84">
        <f>API1384/APH1384</f>
        <v>0</v>
      </c>
      <c r="APK1384" s="84">
        <f>APH1384-API1384</f>
        <v>2000000</v>
      </c>
      <c r="APL1384" s="84">
        <f t="shared" si="271"/>
        <v>2000000</v>
      </c>
      <c r="APR1384" s="84" t="s">
        <v>247</v>
      </c>
      <c r="APS1384" s="84" t="s">
        <v>4692</v>
      </c>
      <c r="APT1384" s="84">
        <v>0</v>
      </c>
      <c r="APU1384" s="84">
        <v>0</v>
      </c>
      <c r="APW1384" s="84">
        <v>0</v>
      </c>
      <c r="APX1384" s="84">
        <f>APX1381</f>
        <v>2000000</v>
      </c>
      <c r="APY1384" s="84">
        <f>APY1381</f>
        <v>0</v>
      </c>
      <c r="APZ1384" s="84">
        <f>APY1384/APX1384</f>
        <v>0</v>
      </c>
      <c r="AQA1384" s="84">
        <f>APX1384-APY1384</f>
        <v>2000000</v>
      </c>
      <c r="AQB1384" s="84">
        <f t="shared" si="271"/>
        <v>2000000</v>
      </c>
      <c r="AQH1384" s="84" t="s">
        <v>247</v>
      </c>
      <c r="AQI1384" s="84" t="s">
        <v>4692</v>
      </c>
      <c r="AQJ1384" s="84">
        <v>0</v>
      </c>
      <c r="AQK1384" s="84">
        <v>0</v>
      </c>
      <c r="AQM1384" s="84">
        <v>0</v>
      </c>
      <c r="AQN1384" s="84">
        <f>AQN1381</f>
        <v>2000000</v>
      </c>
      <c r="AQO1384" s="84">
        <f>AQO1381</f>
        <v>0</v>
      </c>
      <c r="AQP1384" s="84">
        <f>AQO1384/AQN1384</f>
        <v>0</v>
      </c>
      <c r="AQQ1384" s="84">
        <f>AQN1384-AQO1384</f>
        <v>2000000</v>
      </c>
      <c r="AQR1384" s="84">
        <f t="shared" si="272"/>
        <v>2000000</v>
      </c>
      <c r="AQX1384" s="84" t="s">
        <v>247</v>
      </c>
      <c r="AQY1384" s="84" t="s">
        <v>4692</v>
      </c>
      <c r="AQZ1384" s="84">
        <v>0</v>
      </c>
      <c r="ARA1384" s="84">
        <v>0</v>
      </c>
      <c r="ARC1384" s="84">
        <v>0</v>
      </c>
      <c r="ARD1384" s="84">
        <f>ARD1381</f>
        <v>2000000</v>
      </c>
      <c r="ARE1384" s="84">
        <f>ARE1381</f>
        <v>0</v>
      </c>
      <c r="ARF1384" s="84">
        <f>ARE1384/ARD1384</f>
        <v>0</v>
      </c>
      <c r="ARG1384" s="84">
        <f>ARD1384-ARE1384</f>
        <v>2000000</v>
      </c>
      <c r="ARH1384" s="84">
        <f t="shared" si="272"/>
        <v>2000000</v>
      </c>
      <c r="ARN1384" s="84" t="s">
        <v>247</v>
      </c>
      <c r="ARO1384" s="84" t="s">
        <v>4692</v>
      </c>
      <c r="ARP1384" s="84">
        <v>0</v>
      </c>
      <c r="ARQ1384" s="84">
        <v>0</v>
      </c>
      <c r="ARS1384" s="84">
        <v>0</v>
      </c>
      <c r="ART1384" s="84">
        <f>ART1381</f>
        <v>2000000</v>
      </c>
      <c r="ARU1384" s="84">
        <f>ARU1381</f>
        <v>0</v>
      </c>
      <c r="ARV1384" s="84">
        <f>ARU1384/ART1384</f>
        <v>0</v>
      </c>
      <c r="ARW1384" s="84">
        <f>ART1384-ARU1384</f>
        <v>2000000</v>
      </c>
      <c r="ARX1384" s="84">
        <f t="shared" si="273"/>
        <v>2000000</v>
      </c>
      <c r="ASD1384" s="84" t="s">
        <v>247</v>
      </c>
      <c r="ASE1384" s="84" t="s">
        <v>4692</v>
      </c>
      <c r="ASF1384" s="84">
        <v>0</v>
      </c>
      <c r="ASG1384" s="84">
        <v>0</v>
      </c>
      <c r="ASI1384" s="84">
        <v>0</v>
      </c>
      <c r="ASJ1384" s="84">
        <f>ASJ1381</f>
        <v>2000000</v>
      </c>
      <c r="ASK1384" s="84">
        <f>ASK1381</f>
        <v>0</v>
      </c>
      <c r="ASL1384" s="84">
        <f>ASK1384/ASJ1384</f>
        <v>0</v>
      </c>
      <c r="ASM1384" s="84">
        <f>ASJ1384-ASK1384</f>
        <v>2000000</v>
      </c>
      <c r="ASN1384" s="84">
        <f t="shared" si="273"/>
        <v>2000000</v>
      </c>
      <c r="AST1384" s="84" t="s">
        <v>247</v>
      </c>
      <c r="ASU1384" s="84" t="s">
        <v>4692</v>
      </c>
      <c r="ASV1384" s="84">
        <v>0</v>
      </c>
      <c r="ASW1384" s="84">
        <v>0</v>
      </c>
      <c r="ASY1384" s="84">
        <v>0</v>
      </c>
      <c r="ASZ1384" s="84">
        <f>ASZ1381</f>
        <v>2000000</v>
      </c>
      <c r="ATA1384" s="84">
        <f>ATA1381</f>
        <v>0</v>
      </c>
      <c r="ATB1384" s="84">
        <f>ATA1384/ASZ1384</f>
        <v>0</v>
      </c>
      <c r="ATC1384" s="84">
        <f>ASZ1384-ATA1384</f>
        <v>2000000</v>
      </c>
      <c r="ATD1384" s="84">
        <f t="shared" si="274"/>
        <v>2000000</v>
      </c>
      <c r="ATJ1384" s="84" t="s">
        <v>247</v>
      </c>
      <c r="ATK1384" s="84" t="s">
        <v>4692</v>
      </c>
      <c r="ATL1384" s="84">
        <v>0</v>
      </c>
      <c r="ATM1384" s="84">
        <v>0</v>
      </c>
      <c r="ATO1384" s="84">
        <v>0</v>
      </c>
      <c r="ATP1384" s="84">
        <f>ATP1381</f>
        <v>2000000</v>
      </c>
      <c r="ATQ1384" s="84">
        <f>ATQ1381</f>
        <v>0</v>
      </c>
      <c r="ATR1384" s="84">
        <f>ATQ1384/ATP1384</f>
        <v>0</v>
      </c>
      <c r="ATS1384" s="84">
        <f>ATP1384-ATQ1384</f>
        <v>2000000</v>
      </c>
      <c r="ATT1384" s="84">
        <f t="shared" si="274"/>
        <v>2000000</v>
      </c>
      <c r="ATZ1384" s="84" t="s">
        <v>247</v>
      </c>
      <c r="AUA1384" s="84" t="s">
        <v>4692</v>
      </c>
      <c r="AUB1384" s="84">
        <v>0</v>
      </c>
      <c r="AUC1384" s="84">
        <v>0</v>
      </c>
      <c r="AUE1384" s="84">
        <v>0</v>
      </c>
      <c r="AUF1384" s="84">
        <f>AUF1381</f>
        <v>2000000</v>
      </c>
      <c r="AUG1384" s="84">
        <f>AUG1381</f>
        <v>0</v>
      </c>
      <c r="AUH1384" s="84">
        <f>AUG1384/AUF1384</f>
        <v>0</v>
      </c>
      <c r="AUI1384" s="84">
        <f>AUF1384-AUG1384</f>
        <v>2000000</v>
      </c>
      <c r="AUJ1384" s="84">
        <f t="shared" si="275"/>
        <v>2000000</v>
      </c>
      <c r="AUP1384" s="84" t="s">
        <v>247</v>
      </c>
      <c r="AUQ1384" s="84" t="s">
        <v>4692</v>
      </c>
      <c r="AUR1384" s="84">
        <v>0</v>
      </c>
      <c r="AUS1384" s="84">
        <v>0</v>
      </c>
      <c r="AUU1384" s="84">
        <v>0</v>
      </c>
      <c r="AUV1384" s="84">
        <f>AUV1381</f>
        <v>2000000</v>
      </c>
      <c r="AUW1384" s="84">
        <f>AUW1381</f>
        <v>0</v>
      </c>
      <c r="AUX1384" s="84">
        <f>AUW1384/AUV1384</f>
        <v>0</v>
      </c>
      <c r="AUY1384" s="84">
        <f>AUV1384-AUW1384</f>
        <v>2000000</v>
      </c>
      <c r="AUZ1384" s="84">
        <f t="shared" si="275"/>
        <v>2000000</v>
      </c>
      <c r="AVF1384" s="84" t="s">
        <v>247</v>
      </c>
      <c r="AVG1384" s="84" t="s">
        <v>4692</v>
      </c>
      <c r="AVH1384" s="84">
        <v>0</v>
      </c>
      <c r="AVI1384" s="84">
        <v>0</v>
      </c>
      <c r="AVK1384" s="84">
        <v>0</v>
      </c>
      <c r="AVL1384" s="84">
        <f>AVL1381</f>
        <v>2000000</v>
      </c>
      <c r="AVM1384" s="84">
        <f>AVM1381</f>
        <v>0</v>
      </c>
      <c r="AVN1384" s="84">
        <f>AVM1384/AVL1384</f>
        <v>0</v>
      </c>
      <c r="AVO1384" s="84">
        <f>AVL1384-AVM1384</f>
        <v>2000000</v>
      </c>
      <c r="AVP1384" s="84">
        <f t="shared" si="276"/>
        <v>2000000</v>
      </c>
      <c r="AVV1384" s="84" t="s">
        <v>247</v>
      </c>
      <c r="AVW1384" s="84" t="s">
        <v>4692</v>
      </c>
      <c r="AVX1384" s="84">
        <v>0</v>
      </c>
      <c r="AVY1384" s="84">
        <v>0</v>
      </c>
      <c r="AWA1384" s="84">
        <v>0</v>
      </c>
      <c r="AWB1384" s="84">
        <f>AWB1381</f>
        <v>2000000</v>
      </c>
      <c r="AWC1384" s="84">
        <f>AWC1381</f>
        <v>0</v>
      </c>
      <c r="AWD1384" s="84">
        <f>AWC1384/AWB1384</f>
        <v>0</v>
      </c>
      <c r="AWE1384" s="84">
        <f>AWB1384-AWC1384</f>
        <v>2000000</v>
      </c>
      <c r="AWF1384" s="84">
        <f t="shared" si="276"/>
        <v>2000000</v>
      </c>
      <c r="AWL1384" s="84" t="s">
        <v>247</v>
      </c>
      <c r="AWM1384" s="84" t="s">
        <v>4692</v>
      </c>
      <c r="AWN1384" s="84">
        <v>0</v>
      </c>
      <c r="AWO1384" s="84">
        <v>0</v>
      </c>
      <c r="AWQ1384" s="84">
        <v>0</v>
      </c>
      <c r="AWR1384" s="84">
        <f>AWR1381</f>
        <v>2000000</v>
      </c>
      <c r="AWS1384" s="84">
        <f>AWS1381</f>
        <v>0</v>
      </c>
      <c r="AWT1384" s="84">
        <f>AWS1384/AWR1384</f>
        <v>0</v>
      </c>
      <c r="AWU1384" s="84">
        <f>AWR1384-AWS1384</f>
        <v>2000000</v>
      </c>
      <c r="AWV1384" s="84">
        <f t="shared" si="277"/>
        <v>2000000</v>
      </c>
      <c r="AXB1384" s="84" t="s">
        <v>247</v>
      </c>
      <c r="AXC1384" s="84" t="s">
        <v>4692</v>
      </c>
      <c r="AXD1384" s="84">
        <v>0</v>
      </c>
      <c r="AXE1384" s="84">
        <v>0</v>
      </c>
      <c r="AXG1384" s="84">
        <v>0</v>
      </c>
      <c r="AXH1384" s="84">
        <f>AXH1381</f>
        <v>2000000</v>
      </c>
      <c r="AXI1384" s="84">
        <f>AXI1381</f>
        <v>0</v>
      </c>
      <c r="AXJ1384" s="84">
        <f>AXI1384/AXH1384</f>
        <v>0</v>
      </c>
      <c r="AXK1384" s="84">
        <f>AXH1384-AXI1384</f>
        <v>2000000</v>
      </c>
      <c r="AXL1384" s="84">
        <f t="shared" si="277"/>
        <v>2000000</v>
      </c>
      <c r="AXR1384" s="84" t="s">
        <v>247</v>
      </c>
      <c r="AXS1384" s="84" t="s">
        <v>4692</v>
      </c>
      <c r="AXT1384" s="84">
        <v>0</v>
      </c>
      <c r="AXU1384" s="84">
        <v>0</v>
      </c>
      <c r="AXW1384" s="84">
        <v>0</v>
      </c>
      <c r="AXX1384" s="84">
        <f>AXX1381</f>
        <v>2000000</v>
      </c>
      <c r="AXY1384" s="84">
        <f>AXY1381</f>
        <v>0</v>
      </c>
      <c r="AXZ1384" s="84">
        <f>AXY1384/AXX1384</f>
        <v>0</v>
      </c>
      <c r="AYA1384" s="84">
        <f>AXX1384-AXY1384</f>
        <v>2000000</v>
      </c>
      <c r="AYB1384" s="84">
        <f t="shared" si="278"/>
        <v>2000000</v>
      </c>
      <c r="AYH1384" s="84" t="s">
        <v>247</v>
      </c>
      <c r="AYI1384" s="84" t="s">
        <v>4692</v>
      </c>
      <c r="AYJ1384" s="84">
        <v>0</v>
      </c>
      <c r="AYK1384" s="84">
        <v>0</v>
      </c>
      <c r="AYM1384" s="84">
        <v>0</v>
      </c>
      <c r="AYN1384" s="84">
        <f>AYN1381</f>
        <v>2000000</v>
      </c>
      <c r="AYO1384" s="84">
        <f>AYO1381</f>
        <v>0</v>
      </c>
      <c r="AYP1384" s="84">
        <f>AYO1384/AYN1384</f>
        <v>0</v>
      </c>
      <c r="AYQ1384" s="84">
        <f>AYN1384-AYO1384</f>
        <v>2000000</v>
      </c>
      <c r="AYR1384" s="84">
        <f t="shared" si="278"/>
        <v>2000000</v>
      </c>
      <c r="AYX1384" s="84" t="s">
        <v>247</v>
      </c>
      <c r="AYY1384" s="84" t="s">
        <v>4692</v>
      </c>
      <c r="AYZ1384" s="84">
        <v>0</v>
      </c>
      <c r="AZA1384" s="84">
        <v>0</v>
      </c>
      <c r="AZC1384" s="84">
        <v>0</v>
      </c>
      <c r="AZD1384" s="84">
        <f>AZD1381</f>
        <v>2000000</v>
      </c>
      <c r="AZE1384" s="84">
        <f>AZE1381</f>
        <v>0</v>
      </c>
      <c r="AZF1384" s="84">
        <f>AZE1384/AZD1384</f>
        <v>0</v>
      </c>
      <c r="AZG1384" s="84">
        <f>AZD1384-AZE1384</f>
        <v>2000000</v>
      </c>
      <c r="AZH1384" s="84">
        <f t="shared" si="279"/>
        <v>2000000</v>
      </c>
      <c r="AZN1384" s="84" t="s">
        <v>247</v>
      </c>
      <c r="AZO1384" s="84" t="s">
        <v>4692</v>
      </c>
      <c r="AZP1384" s="84">
        <v>0</v>
      </c>
      <c r="AZQ1384" s="84">
        <v>0</v>
      </c>
      <c r="AZS1384" s="84">
        <v>0</v>
      </c>
      <c r="AZT1384" s="84">
        <f>AZT1381</f>
        <v>2000000</v>
      </c>
      <c r="AZU1384" s="84">
        <f>AZU1381</f>
        <v>0</v>
      </c>
      <c r="AZV1384" s="84">
        <f>AZU1384/AZT1384</f>
        <v>0</v>
      </c>
      <c r="AZW1384" s="84">
        <f>AZT1384-AZU1384</f>
        <v>2000000</v>
      </c>
      <c r="AZX1384" s="84">
        <f t="shared" si="279"/>
        <v>2000000</v>
      </c>
      <c r="BAD1384" s="84" t="s">
        <v>247</v>
      </c>
      <c r="BAE1384" s="84" t="s">
        <v>4692</v>
      </c>
      <c r="BAF1384" s="84">
        <v>0</v>
      </c>
      <c r="BAG1384" s="84">
        <v>0</v>
      </c>
      <c r="BAI1384" s="84">
        <v>0</v>
      </c>
      <c r="BAJ1384" s="84">
        <f>BAJ1381</f>
        <v>2000000</v>
      </c>
      <c r="BAK1384" s="84">
        <f>BAK1381</f>
        <v>0</v>
      </c>
      <c r="BAL1384" s="84">
        <f>BAK1384/BAJ1384</f>
        <v>0</v>
      </c>
      <c r="BAM1384" s="84">
        <f>BAJ1384-BAK1384</f>
        <v>2000000</v>
      </c>
      <c r="BAN1384" s="84">
        <f t="shared" si="280"/>
        <v>2000000</v>
      </c>
      <c r="BAT1384" s="84" t="s">
        <v>247</v>
      </c>
      <c r="BAU1384" s="84" t="s">
        <v>4692</v>
      </c>
      <c r="BAV1384" s="84">
        <v>0</v>
      </c>
      <c r="BAW1384" s="84">
        <v>0</v>
      </c>
      <c r="BAY1384" s="84">
        <v>0</v>
      </c>
      <c r="BAZ1384" s="84">
        <f>BAZ1381</f>
        <v>2000000</v>
      </c>
      <c r="BBA1384" s="84">
        <f>BBA1381</f>
        <v>0</v>
      </c>
      <c r="BBB1384" s="84">
        <f>BBA1384/BAZ1384</f>
        <v>0</v>
      </c>
      <c r="BBC1384" s="84">
        <f>BAZ1384-BBA1384</f>
        <v>2000000</v>
      </c>
      <c r="BBD1384" s="84">
        <f t="shared" si="280"/>
        <v>2000000</v>
      </c>
      <c r="BBJ1384" s="84" t="s">
        <v>247</v>
      </c>
      <c r="BBK1384" s="84" t="s">
        <v>4692</v>
      </c>
      <c r="BBL1384" s="84">
        <v>0</v>
      </c>
      <c r="BBM1384" s="84">
        <v>0</v>
      </c>
      <c r="BBO1384" s="84">
        <v>0</v>
      </c>
      <c r="BBP1384" s="84">
        <f>BBP1381</f>
        <v>2000000</v>
      </c>
      <c r="BBQ1384" s="84">
        <f>BBQ1381</f>
        <v>0</v>
      </c>
      <c r="BBR1384" s="84">
        <f>BBQ1384/BBP1384</f>
        <v>0</v>
      </c>
      <c r="BBS1384" s="84">
        <f>BBP1384-BBQ1384</f>
        <v>2000000</v>
      </c>
      <c r="BBT1384" s="84">
        <f t="shared" si="281"/>
        <v>2000000</v>
      </c>
      <c r="BBZ1384" s="84" t="s">
        <v>247</v>
      </c>
      <c r="BCA1384" s="84" t="s">
        <v>4692</v>
      </c>
      <c r="BCB1384" s="84">
        <v>0</v>
      </c>
      <c r="BCC1384" s="84">
        <v>0</v>
      </c>
      <c r="BCE1384" s="84">
        <v>0</v>
      </c>
      <c r="BCF1384" s="84">
        <f>BCF1381</f>
        <v>2000000</v>
      </c>
      <c r="BCG1384" s="84">
        <f>BCG1381</f>
        <v>0</v>
      </c>
      <c r="BCH1384" s="84">
        <f>BCG1384/BCF1384</f>
        <v>0</v>
      </c>
      <c r="BCI1384" s="84">
        <f>BCF1384-BCG1384</f>
        <v>2000000</v>
      </c>
      <c r="BCJ1384" s="84">
        <f t="shared" si="281"/>
        <v>2000000</v>
      </c>
      <c r="BCP1384" s="84" t="s">
        <v>247</v>
      </c>
      <c r="BCQ1384" s="84" t="s">
        <v>4692</v>
      </c>
      <c r="BCR1384" s="84">
        <v>0</v>
      </c>
      <c r="BCS1384" s="84">
        <v>0</v>
      </c>
      <c r="BCU1384" s="84">
        <v>0</v>
      </c>
      <c r="BCV1384" s="84">
        <f>BCV1381</f>
        <v>2000000</v>
      </c>
      <c r="BCW1384" s="84">
        <f>BCW1381</f>
        <v>0</v>
      </c>
      <c r="BCX1384" s="84">
        <f>BCW1384/BCV1384</f>
        <v>0</v>
      </c>
      <c r="BCY1384" s="84">
        <f>BCV1384-BCW1384</f>
        <v>2000000</v>
      </c>
      <c r="BCZ1384" s="84">
        <f t="shared" si="282"/>
        <v>2000000</v>
      </c>
      <c r="BDF1384" s="84" t="s">
        <v>247</v>
      </c>
      <c r="BDG1384" s="84" t="s">
        <v>4692</v>
      </c>
      <c r="BDH1384" s="84">
        <v>0</v>
      </c>
      <c r="BDI1384" s="84">
        <v>0</v>
      </c>
      <c r="BDK1384" s="84">
        <v>0</v>
      </c>
      <c r="BDL1384" s="84">
        <f>BDL1381</f>
        <v>2000000</v>
      </c>
      <c r="BDM1384" s="84">
        <f>BDM1381</f>
        <v>0</v>
      </c>
      <c r="BDN1384" s="84">
        <f>BDM1384/BDL1384</f>
        <v>0</v>
      </c>
      <c r="BDO1384" s="84">
        <f>BDL1384-BDM1384</f>
        <v>2000000</v>
      </c>
      <c r="BDP1384" s="84">
        <f t="shared" si="282"/>
        <v>2000000</v>
      </c>
      <c r="BDV1384" s="84" t="s">
        <v>247</v>
      </c>
      <c r="BDW1384" s="84" t="s">
        <v>4692</v>
      </c>
      <c r="BDX1384" s="84">
        <v>0</v>
      </c>
      <c r="BDY1384" s="84">
        <v>0</v>
      </c>
      <c r="BEA1384" s="84">
        <v>0</v>
      </c>
      <c r="BEB1384" s="84">
        <f>BEB1381</f>
        <v>2000000</v>
      </c>
      <c r="BEC1384" s="84">
        <f>BEC1381</f>
        <v>0</v>
      </c>
      <c r="BED1384" s="84">
        <f>BEC1384/BEB1384</f>
        <v>0</v>
      </c>
      <c r="BEE1384" s="84">
        <f>BEB1384-BEC1384</f>
        <v>2000000</v>
      </c>
      <c r="BEF1384" s="84">
        <f t="shared" si="283"/>
        <v>2000000</v>
      </c>
      <c r="BEL1384" s="84" t="s">
        <v>247</v>
      </c>
      <c r="BEM1384" s="84" t="s">
        <v>4692</v>
      </c>
      <c r="BEN1384" s="84">
        <v>0</v>
      </c>
      <c r="BEO1384" s="84">
        <v>0</v>
      </c>
      <c r="BEQ1384" s="84">
        <v>0</v>
      </c>
      <c r="BER1384" s="84">
        <f>BER1381</f>
        <v>2000000</v>
      </c>
      <c r="BES1384" s="84">
        <f>BES1381</f>
        <v>0</v>
      </c>
      <c r="BET1384" s="84">
        <f>BES1384/BER1384</f>
        <v>0</v>
      </c>
      <c r="BEU1384" s="84">
        <f>BER1384-BES1384</f>
        <v>2000000</v>
      </c>
      <c r="BEV1384" s="84">
        <f t="shared" si="283"/>
        <v>2000000</v>
      </c>
      <c r="BFB1384" s="84" t="s">
        <v>247</v>
      </c>
      <c r="BFC1384" s="84" t="s">
        <v>4692</v>
      </c>
      <c r="BFD1384" s="84">
        <v>0</v>
      </c>
      <c r="BFE1384" s="84">
        <v>0</v>
      </c>
      <c r="BFG1384" s="84">
        <v>0</v>
      </c>
      <c r="BFH1384" s="84">
        <f>BFH1381</f>
        <v>2000000</v>
      </c>
      <c r="BFI1384" s="84">
        <f>BFI1381</f>
        <v>0</v>
      </c>
      <c r="BFJ1384" s="84">
        <f>BFI1384/BFH1384</f>
        <v>0</v>
      </c>
      <c r="BFK1384" s="84">
        <f>BFH1384-BFI1384</f>
        <v>2000000</v>
      </c>
      <c r="BFL1384" s="84">
        <f t="shared" si="284"/>
        <v>2000000</v>
      </c>
      <c r="BFR1384" s="84" t="s">
        <v>247</v>
      </c>
      <c r="BFS1384" s="84" t="s">
        <v>4692</v>
      </c>
      <c r="BFT1384" s="84">
        <v>0</v>
      </c>
      <c r="BFU1384" s="84">
        <v>0</v>
      </c>
      <c r="BFW1384" s="84">
        <v>0</v>
      </c>
      <c r="BFX1384" s="84">
        <f>BFX1381</f>
        <v>2000000</v>
      </c>
      <c r="BFY1384" s="84">
        <f>BFY1381</f>
        <v>0</v>
      </c>
      <c r="BFZ1384" s="84">
        <f>BFY1384/BFX1384</f>
        <v>0</v>
      </c>
      <c r="BGA1384" s="84">
        <f>BFX1384-BFY1384</f>
        <v>2000000</v>
      </c>
      <c r="BGB1384" s="84">
        <f t="shared" si="284"/>
        <v>2000000</v>
      </c>
      <c r="BGH1384" s="84" t="s">
        <v>247</v>
      </c>
      <c r="BGI1384" s="84" t="s">
        <v>4692</v>
      </c>
      <c r="BGJ1384" s="84">
        <v>0</v>
      </c>
      <c r="BGK1384" s="84">
        <v>0</v>
      </c>
      <c r="BGM1384" s="84">
        <v>0</v>
      </c>
      <c r="BGN1384" s="84">
        <f>BGN1381</f>
        <v>2000000</v>
      </c>
      <c r="BGO1384" s="84">
        <f>BGO1381</f>
        <v>0</v>
      </c>
      <c r="BGP1384" s="84">
        <f>BGO1384/BGN1384</f>
        <v>0</v>
      </c>
      <c r="BGQ1384" s="84">
        <f>BGN1384-BGO1384</f>
        <v>2000000</v>
      </c>
      <c r="BGR1384" s="84">
        <f t="shared" si="285"/>
        <v>2000000</v>
      </c>
      <c r="BGX1384" s="84" t="s">
        <v>247</v>
      </c>
      <c r="BGY1384" s="84" t="s">
        <v>4692</v>
      </c>
      <c r="BGZ1384" s="84">
        <v>0</v>
      </c>
      <c r="BHA1384" s="84">
        <v>0</v>
      </c>
      <c r="BHC1384" s="84">
        <v>0</v>
      </c>
      <c r="BHD1384" s="84">
        <f>BHD1381</f>
        <v>2000000</v>
      </c>
      <c r="BHE1384" s="84">
        <f>BHE1381</f>
        <v>0</v>
      </c>
      <c r="BHF1384" s="84">
        <f>BHE1384/BHD1384</f>
        <v>0</v>
      </c>
      <c r="BHG1384" s="84">
        <f>BHD1384-BHE1384</f>
        <v>2000000</v>
      </c>
      <c r="BHH1384" s="84">
        <f t="shared" si="285"/>
        <v>2000000</v>
      </c>
      <c r="BHN1384" s="84" t="s">
        <v>247</v>
      </c>
      <c r="BHO1384" s="84" t="s">
        <v>4692</v>
      </c>
      <c r="BHP1384" s="84">
        <v>0</v>
      </c>
      <c r="BHQ1384" s="84">
        <v>0</v>
      </c>
      <c r="BHS1384" s="84">
        <v>0</v>
      </c>
      <c r="BHT1384" s="84">
        <f>BHT1381</f>
        <v>2000000</v>
      </c>
      <c r="BHU1384" s="84">
        <f>BHU1381</f>
        <v>0</v>
      </c>
      <c r="BHV1384" s="84">
        <f>BHU1384/BHT1384</f>
        <v>0</v>
      </c>
      <c r="BHW1384" s="84">
        <f>BHT1384-BHU1384</f>
        <v>2000000</v>
      </c>
      <c r="BHX1384" s="84">
        <f t="shared" si="286"/>
        <v>2000000</v>
      </c>
      <c r="BID1384" s="84" t="s">
        <v>247</v>
      </c>
      <c r="BIE1384" s="84" t="s">
        <v>4692</v>
      </c>
      <c r="BIF1384" s="84">
        <v>0</v>
      </c>
      <c r="BIG1384" s="84">
        <v>0</v>
      </c>
      <c r="BII1384" s="84">
        <v>0</v>
      </c>
      <c r="BIJ1384" s="84">
        <f>BIJ1381</f>
        <v>2000000</v>
      </c>
      <c r="BIK1384" s="84">
        <f>BIK1381</f>
        <v>0</v>
      </c>
      <c r="BIL1384" s="84">
        <f>BIK1384/BIJ1384</f>
        <v>0</v>
      </c>
      <c r="BIM1384" s="84">
        <f>BIJ1384-BIK1384</f>
        <v>2000000</v>
      </c>
      <c r="BIN1384" s="84">
        <f t="shared" si="286"/>
        <v>2000000</v>
      </c>
      <c r="BIT1384" s="84" t="s">
        <v>247</v>
      </c>
      <c r="BIU1384" s="84" t="s">
        <v>4692</v>
      </c>
      <c r="BIV1384" s="84">
        <v>0</v>
      </c>
      <c r="BIW1384" s="84">
        <v>0</v>
      </c>
      <c r="BIY1384" s="84">
        <v>0</v>
      </c>
      <c r="BIZ1384" s="84">
        <f>BIZ1381</f>
        <v>2000000</v>
      </c>
      <c r="BJA1384" s="84">
        <f>BJA1381</f>
        <v>0</v>
      </c>
      <c r="BJB1384" s="84">
        <f>BJA1384/BIZ1384</f>
        <v>0</v>
      </c>
      <c r="BJC1384" s="84">
        <f>BIZ1384-BJA1384</f>
        <v>2000000</v>
      </c>
      <c r="BJD1384" s="84">
        <f t="shared" si="287"/>
        <v>2000000</v>
      </c>
      <c r="BJJ1384" s="84" t="s">
        <v>247</v>
      </c>
      <c r="BJK1384" s="84" t="s">
        <v>4692</v>
      </c>
      <c r="BJL1384" s="84">
        <v>0</v>
      </c>
      <c r="BJM1384" s="84">
        <v>0</v>
      </c>
      <c r="BJO1384" s="84">
        <v>0</v>
      </c>
      <c r="BJP1384" s="84">
        <f>BJP1381</f>
        <v>2000000</v>
      </c>
      <c r="BJQ1384" s="84">
        <f>BJQ1381</f>
        <v>0</v>
      </c>
      <c r="BJR1384" s="84">
        <f>BJQ1384/BJP1384</f>
        <v>0</v>
      </c>
      <c r="BJS1384" s="84">
        <f>BJP1384-BJQ1384</f>
        <v>2000000</v>
      </c>
      <c r="BJT1384" s="84">
        <f t="shared" si="287"/>
        <v>2000000</v>
      </c>
      <c r="BJZ1384" s="84" t="s">
        <v>247</v>
      </c>
      <c r="BKA1384" s="84" t="s">
        <v>4692</v>
      </c>
      <c r="BKB1384" s="84">
        <v>0</v>
      </c>
      <c r="BKC1384" s="84">
        <v>0</v>
      </c>
      <c r="BKE1384" s="84">
        <v>0</v>
      </c>
      <c r="BKF1384" s="84">
        <f>BKF1381</f>
        <v>2000000</v>
      </c>
      <c r="BKG1384" s="84">
        <f>BKG1381</f>
        <v>0</v>
      </c>
      <c r="BKH1384" s="84">
        <f>BKG1384/BKF1384</f>
        <v>0</v>
      </c>
      <c r="BKI1384" s="84">
        <f>BKF1384-BKG1384</f>
        <v>2000000</v>
      </c>
      <c r="BKJ1384" s="84">
        <f t="shared" si="288"/>
        <v>2000000</v>
      </c>
      <c r="BKP1384" s="84" t="s">
        <v>247</v>
      </c>
      <c r="BKQ1384" s="84" t="s">
        <v>4692</v>
      </c>
      <c r="BKR1384" s="84">
        <v>0</v>
      </c>
      <c r="BKS1384" s="84">
        <v>0</v>
      </c>
      <c r="BKU1384" s="84">
        <v>0</v>
      </c>
      <c r="BKV1384" s="84">
        <f>BKV1381</f>
        <v>2000000</v>
      </c>
      <c r="BKW1384" s="84">
        <f>BKW1381</f>
        <v>0</v>
      </c>
      <c r="BKX1384" s="84">
        <f>BKW1384/BKV1384</f>
        <v>0</v>
      </c>
      <c r="BKY1384" s="84">
        <f>BKV1384-BKW1384</f>
        <v>2000000</v>
      </c>
      <c r="BKZ1384" s="84">
        <f t="shared" si="288"/>
        <v>2000000</v>
      </c>
      <c r="BLF1384" s="84" t="s">
        <v>247</v>
      </c>
      <c r="BLG1384" s="84" t="s">
        <v>4692</v>
      </c>
      <c r="BLH1384" s="84">
        <v>0</v>
      </c>
      <c r="BLI1384" s="84">
        <v>0</v>
      </c>
      <c r="BLK1384" s="84">
        <v>0</v>
      </c>
      <c r="BLL1384" s="84">
        <f>BLL1381</f>
        <v>2000000</v>
      </c>
      <c r="BLM1384" s="84">
        <f>BLM1381</f>
        <v>0</v>
      </c>
      <c r="BLN1384" s="84">
        <f>BLM1384/BLL1384</f>
        <v>0</v>
      </c>
      <c r="BLO1384" s="84">
        <f>BLL1384-BLM1384</f>
        <v>2000000</v>
      </c>
      <c r="BLP1384" s="84">
        <f t="shared" si="289"/>
        <v>2000000</v>
      </c>
      <c r="BLV1384" s="84" t="s">
        <v>247</v>
      </c>
      <c r="BLW1384" s="84" t="s">
        <v>4692</v>
      </c>
      <c r="BLX1384" s="84">
        <v>0</v>
      </c>
      <c r="BLY1384" s="84">
        <v>0</v>
      </c>
      <c r="BMA1384" s="84">
        <v>0</v>
      </c>
      <c r="BMB1384" s="84">
        <f>BMB1381</f>
        <v>2000000</v>
      </c>
      <c r="BMC1384" s="84">
        <f>BMC1381</f>
        <v>0</v>
      </c>
      <c r="BMD1384" s="84">
        <f>BMC1384/BMB1384</f>
        <v>0</v>
      </c>
      <c r="BME1384" s="84">
        <f>BMB1384-BMC1384</f>
        <v>2000000</v>
      </c>
      <c r="BMF1384" s="84">
        <f t="shared" si="289"/>
        <v>2000000</v>
      </c>
      <c r="BML1384" s="84" t="s">
        <v>247</v>
      </c>
      <c r="BMM1384" s="84" t="s">
        <v>4692</v>
      </c>
      <c r="BMN1384" s="84">
        <v>0</v>
      </c>
      <c r="BMO1384" s="84">
        <v>0</v>
      </c>
      <c r="BMQ1384" s="84">
        <v>0</v>
      </c>
      <c r="BMR1384" s="84">
        <f>BMR1381</f>
        <v>2000000</v>
      </c>
      <c r="BMS1384" s="84">
        <f>BMS1381</f>
        <v>0</v>
      </c>
      <c r="BMT1384" s="84">
        <f>BMS1384/BMR1384</f>
        <v>0</v>
      </c>
      <c r="BMU1384" s="84">
        <f>BMR1384-BMS1384</f>
        <v>2000000</v>
      </c>
      <c r="BMV1384" s="84">
        <f t="shared" si="290"/>
        <v>2000000</v>
      </c>
      <c r="BNB1384" s="84" t="s">
        <v>247</v>
      </c>
      <c r="BNC1384" s="84" t="s">
        <v>4692</v>
      </c>
      <c r="BND1384" s="84">
        <v>0</v>
      </c>
      <c r="BNE1384" s="84">
        <v>0</v>
      </c>
      <c r="BNG1384" s="84">
        <v>0</v>
      </c>
      <c r="BNH1384" s="84">
        <f>BNH1381</f>
        <v>2000000</v>
      </c>
      <c r="BNI1384" s="84">
        <f>BNI1381</f>
        <v>0</v>
      </c>
      <c r="BNJ1384" s="84">
        <f>BNI1384/BNH1384</f>
        <v>0</v>
      </c>
      <c r="BNK1384" s="84">
        <f>BNH1384-BNI1384</f>
        <v>2000000</v>
      </c>
      <c r="BNL1384" s="84">
        <f t="shared" si="290"/>
        <v>2000000</v>
      </c>
      <c r="BNR1384" s="84" t="s">
        <v>247</v>
      </c>
      <c r="BNS1384" s="84" t="s">
        <v>4692</v>
      </c>
      <c r="BNT1384" s="84">
        <v>0</v>
      </c>
      <c r="BNU1384" s="84">
        <v>0</v>
      </c>
      <c r="BNW1384" s="84">
        <v>0</v>
      </c>
      <c r="BNX1384" s="84">
        <f>BNX1381</f>
        <v>2000000</v>
      </c>
      <c r="BNY1384" s="84">
        <f>BNY1381</f>
        <v>0</v>
      </c>
      <c r="BNZ1384" s="84">
        <f>BNY1384/BNX1384</f>
        <v>0</v>
      </c>
      <c r="BOA1384" s="84">
        <f>BNX1384-BNY1384</f>
        <v>2000000</v>
      </c>
      <c r="BOB1384" s="84">
        <f t="shared" si="291"/>
        <v>2000000</v>
      </c>
      <c r="BOH1384" s="84" t="s">
        <v>247</v>
      </c>
      <c r="BOI1384" s="84" t="s">
        <v>4692</v>
      </c>
      <c r="BOJ1384" s="84">
        <v>0</v>
      </c>
      <c r="BOK1384" s="84">
        <v>0</v>
      </c>
      <c r="BOM1384" s="84">
        <v>0</v>
      </c>
      <c r="BON1384" s="84">
        <f>BON1381</f>
        <v>2000000</v>
      </c>
      <c r="BOO1384" s="84">
        <f>BOO1381</f>
        <v>0</v>
      </c>
      <c r="BOP1384" s="84">
        <f>BOO1384/BON1384</f>
        <v>0</v>
      </c>
      <c r="BOQ1384" s="84">
        <f>BON1384-BOO1384</f>
        <v>2000000</v>
      </c>
      <c r="BOR1384" s="84">
        <f t="shared" si="291"/>
        <v>2000000</v>
      </c>
      <c r="BOX1384" s="84" t="s">
        <v>247</v>
      </c>
      <c r="BOY1384" s="84" t="s">
        <v>4692</v>
      </c>
      <c r="BOZ1384" s="84">
        <v>0</v>
      </c>
      <c r="BPA1384" s="84">
        <v>0</v>
      </c>
      <c r="BPC1384" s="84">
        <v>0</v>
      </c>
      <c r="BPD1384" s="84">
        <f>BPD1381</f>
        <v>2000000</v>
      </c>
      <c r="BPE1384" s="84">
        <f>BPE1381</f>
        <v>0</v>
      </c>
      <c r="BPF1384" s="84">
        <f>BPE1384/BPD1384</f>
        <v>0</v>
      </c>
      <c r="BPG1384" s="84">
        <f>BPD1384-BPE1384</f>
        <v>2000000</v>
      </c>
      <c r="BPH1384" s="84">
        <f t="shared" si="292"/>
        <v>2000000</v>
      </c>
      <c r="BPN1384" s="84" t="s">
        <v>247</v>
      </c>
      <c r="BPO1384" s="84" t="s">
        <v>4692</v>
      </c>
      <c r="BPP1384" s="84">
        <v>0</v>
      </c>
      <c r="BPQ1384" s="84">
        <v>0</v>
      </c>
      <c r="BPS1384" s="84">
        <v>0</v>
      </c>
      <c r="BPT1384" s="84">
        <f>BPT1381</f>
        <v>2000000</v>
      </c>
      <c r="BPU1384" s="84">
        <f>BPU1381</f>
        <v>0</v>
      </c>
      <c r="BPV1384" s="84">
        <f>BPU1384/BPT1384</f>
        <v>0</v>
      </c>
      <c r="BPW1384" s="84">
        <f>BPT1384-BPU1384</f>
        <v>2000000</v>
      </c>
      <c r="BPX1384" s="84">
        <f t="shared" si="292"/>
        <v>2000000</v>
      </c>
      <c r="BQD1384" s="84" t="s">
        <v>247</v>
      </c>
      <c r="BQE1384" s="84" t="s">
        <v>4692</v>
      </c>
      <c r="BQF1384" s="84">
        <v>0</v>
      </c>
      <c r="BQG1384" s="84">
        <v>0</v>
      </c>
      <c r="BQI1384" s="84">
        <v>0</v>
      </c>
      <c r="BQJ1384" s="84">
        <f>BQJ1381</f>
        <v>2000000</v>
      </c>
      <c r="BQK1384" s="84">
        <f>BQK1381</f>
        <v>0</v>
      </c>
      <c r="BQL1384" s="84">
        <f>BQK1384/BQJ1384</f>
        <v>0</v>
      </c>
      <c r="BQM1384" s="84">
        <f>BQJ1384-BQK1384</f>
        <v>2000000</v>
      </c>
      <c r="BQN1384" s="84">
        <f t="shared" si="293"/>
        <v>2000000</v>
      </c>
      <c r="BQT1384" s="84" t="s">
        <v>247</v>
      </c>
      <c r="BQU1384" s="84" t="s">
        <v>4692</v>
      </c>
      <c r="BQV1384" s="84">
        <v>0</v>
      </c>
      <c r="BQW1384" s="84">
        <v>0</v>
      </c>
      <c r="BQY1384" s="84">
        <v>0</v>
      </c>
      <c r="BQZ1384" s="84">
        <f>BQZ1381</f>
        <v>2000000</v>
      </c>
      <c r="BRA1384" s="84">
        <f>BRA1381</f>
        <v>0</v>
      </c>
      <c r="BRB1384" s="84">
        <f>BRA1384/BQZ1384</f>
        <v>0</v>
      </c>
      <c r="BRC1384" s="84">
        <f>BQZ1384-BRA1384</f>
        <v>2000000</v>
      </c>
      <c r="BRD1384" s="84">
        <f t="shared" si="293"/>
        <v>2000000</v>
      </c>
      <c r="BRJ1384" s="84" t="s">
        <v>247</v>
      </c>
      <c r="BRK1384" s="84" t="s">
        <v>4692</v>
      </c>
      <c r="BRL1384" s="84">
        <v>0</v>
      </c>
      <c r="BRM1384" s="84">
        <v>0</v>
      </c>
      <c r="BRO1384" s="84">
        <v>0</v>
      </c>
      <c r="BRP1384" s="84">
        <f>BRP1381</f>
        <v>2000000</v>
      </c>
      <c r="BRQ1384" s="84">
        <f>BRQ1381</f>
        <v>0</v>
      </c>
      <c r="BRR1384" s="84">
        <f>BRQ1384/BRP1384</f>
        <v>0</v>
      </c>
      <c r="BRS1384" s="84">
        <f>BRP1384-BRQ1384</f>
        <v>2000000</v>
      </c>
      <c r="BRT1384" s="84">
        <f t="shared" si="294"/>
        <v>2000000</v>
      </c>
      <c r="BRZ1384" s="84" t="s">
        <v>247</v>
      </c>
      <c r="BSA1384" s="84" t="s">
        <v>4692</v>
      </c>
      <c r="BSB1384" s="84">
        <v>0</v>
      </c>
      <c r="BSC1384" s="84">
        <v>0</v>
      </c>
      <c r="BSE1384" s="84">
        <v>0</v>
      </c>
      <c r="BSF1384" s="84">
        <f>BSF1381</f>
        <v>2000000</v>
      </c>
      <c r="BSG1384" s="84">
        <f>BSG1381</f>
        <v>0</v>
      </c>
      <c r="BSH1384" s="84">
        <f>BSG1384/BSF1384</f>
        <v>0</v>
      </c>
      <c r="BSI1384" s="84">
        <f>BSF1384-BSG1384</f>
        <v>2000000</v>
      </c>
      <c r="BSJ1384" s="84">
        <f t="shared" si="294"/>
        <v>2000000</v>
      </c>
      <c r="BSP1384" s="84" t="s">
        <v>247</v>
      </c>
      <c r="BSQ1384" s="84" t="s">
        <v>4692</v>
      </c>
      <c r="BSR1384" s="84">
        <v>0</v>
      </c>
      <c r="BSS1384" s="84">
        <v>0</v>
      </c>
      <c r="BSU1384" s="84">
        <v>0</v>
      </c>
      <c r="BSV1384" s="84">
        <f>BSV1381</f>
        <v>2000000</v>
      </c>
      <c r="BSW1384" s="84">
        <f>BSW1381</f>
        <v>0</v>
      </c>
      <c r="BSX1384" s="84">
        <f>BSW1384/BSV1384</f>
        <v>0</v>
      </c>
      <c r="BSY1384" s="84">
        <f>BSV1384-BSW1384</f>
        <v>2000000</v>
      </c>
      <c r="BSZ1384" s="84">
        <f t="shared" si="295"/>
        <v>2000000</v>
      </c>
      <c r="BTF1384" s="84" t="s">
        <v>247</v>
      </c>
      <c r="BTG1384" s="84" t="s">
        <v>4692</v>
      </c>
      <c r="BTH1384" s="84">
        <v>0</v>
      </c>
      <c r="BTI1384" s="84">
        <v>0</v>
      </c>
      <c r="BTK1384" s="84">
        <v>0</v>
      </c>
      <c r="BTL1384" s="84">
        <f>BTL1381</f>
        <v>2000000</v>
      </c>
      <c r="BTM1384" s="84">
        <f>BTM1381</f>
        <v>0</v>
      </c>
      <c r="BTN1384" s="84">
        <f>BTM1384/BTL1384</f>
        <v>0</v>
      </c>
      <c r="BTO1384" s="84">
        <f>BTL1384-BTM1384</f>
        <v>2000000</v>
      </c>
      <c r="BTP1384" s="84">
        <f t="shared" si="295"/>
        <v>2000000</v>
      </c>
      <c r="BTV1384" s="84" t="s">
        <v>247</v>
      </c>
      <c r="BTW1384" s="84" t="s">
        <v>4692</v>
      </c>
      <c r="BTX1384" s="84">
        <v>0</v>
      </c>
      <c r="BTY1384" s="84">
        <v>0</v>
      </c>
      <c r="BUA1384" s="84">
        <v>0</v>
      </c>
      <c r="BUB1384" s="84">
        <f>BUB1381</f>
        <v>2000000</v>
      </c>
      <c r="BUC1384" s="84">
        <f>BUC1381</f>
        <v>0</v>
      </c>
      <c r="BUD1384" s="84">
        <f>BUC1384/BUB1384</f>
        <v>0</v>
      </c>
      <c r="BUE1384" s="84">
        <f>BUB1384-BUC1384</f>
        <v>2000000</v>
      </c>
      <c r="BUF1384" s="84">
        <f t="shared" si="296"/>
        <v>2000000</v>
      </c>
      <c r="BUL1384" s="84" t="s">
        <v>247</v>
      </c>
      <c r="BUM1384" s="84" t="s">
        <v>4692</v>
      </c>
      <c r="BUN1384" s="84">
        <v>0</v>
      </c>
      <c r="BUO1384" s="84">
        <v>0</v>
      </c>
      <c r="BUQ1384" s="84">
        <v>0</v>
      </c>
      <c r="BUR1384" s="84">
        <f>BUR1381</f>
        <v>2000000</v>
      </c>
      <c r="BUS1384" s="84">
        <f>BUS1381</f>
        <v>0</v>
      </c>
      <c r="BUT1384" s="84">
        <f>BUS1384/BUR1384</f>
        <v>0</v>
      </c>
      <c r="BUU1384" s="84">
        <f>BUR1384-BUS1384</f>
        <v>2000000</v>
      </c>
      <c r="BUV1384" s="84">
        <f t="shared" si="296"/>
        <v>2000000</v>
      </c>
      <c r="BVB1384" s="84" t="s">
        <v>247</v>
      </c>
      <c r="BVC1384" s="84" t="s">
        <v>4692</v>
      </c>
      <c r="BVD1384" s="84">
        <v>0</v>
      </c>
      <c r="BVE1384" s="84">
        <v>0</v>
      </c>
      <c r="BVG1384" s="84">
        <v>0</v>
      </c>
      <c r="BVH1384" s="84">
        <f>BVH1381</f>
        <v>2000000</v>
      </c>
      <c r="BVI1384" s="84">
        <f>BVI1381</f>
        <v>0</v>
      </c>
      <c r="BVJ1384" s="84">
        <f>BVI1384/BVH1384</f>
        <v>0</v>
      </c>
      <c r="BVK1384" s="84">
        <f>BVH1384-BVI1384</f>
        <v>2000000</v>
      </c>
      <c r="BVL1384" s="84">
        <f t="shared" si="297"/>
        <v>2000000</v>
      </c>
      <c r="BVR1384" s="84" t="s">
        <v>247</v>
      </c>
      <c r="BVS1384" s="84" t="s">
        <v>4692</v>
      </c>
      <c r="BVT1384" s="84">
        <v>0</v>
      </c>
      <c r="BVU1384" s="84">
        <v>0</v>
      </c>
      <c r="BVW1384" s="84">
        <v>0</v>
      </c>
      <c r="BVX1384" s="84">
        <f>BVX1381</f>
        <v>2000000</v>
      </c>
      <c r="BVY1384" s="84">
        <f>BVY1381</f>
        <v>0</v>
      </c>
      <c r="BVZ1384" s="84">
        <f>BVY1384/BVX1384</f>
        <v>0</v>
      </c>
      <c r="BWA1384" s="84">
        <f>BVX1384-BVY1384</f>
        <v>2000000</v>
      </c>
      <c r="BWB1384" s="84">
        <f t="shared" si="297"/>
        <v>2000000</v>
      </c>
      <c r="BWH1384" s="84" t="s">
        <v>247</v>
      </c>
      <c r="BWI1384" s="84" t="s">
        <v>4692</v>
      </c>
      <c r="BWJ1384" s="84">
        <v>0</v>
      </c>
      <c r="BWK1384" s="84">
        <v>0</v>
      </c>
      <c r="BWM1384" s="84">
        <v>0</v>
      </c>
      <c r="BWN1384" s="84">
        <f>BWN1381</f>
        <v>2000000</v>
      </c>
      <c r="BWO1384" s="84">
        <f>BWO1381</f>
        <v>0</v>
      </c>
      <c r="BWP1384" s="84">
        <f>BWO1384/BWN1384</f>
        <v>0</v>
      </c>
      <c r="BWQ1384" s="84">
        <f>BWN1384-BWO1384</f>
        <v>2000000</v>
      </c>
      <c r="BWR1384" s="84">
        <f t="shared" si="298"/>
        <v>2000000</v>
      </c>
      <c r="BWX1384" s="84" t="s">
        <v>247</v>
      </c>
      <c r="BWY1384" s="84" t="s">
        <v>4692</v>
      </c>
      <c r="BWZ1384" s="84">
        <v>0</v>
      </c>
      <c r="BXA1384" s="84">
        <v>0</v>
      </c>
      <c r="BXC1384" s="84">
        <v>0</v>
      </c>
      <c r="BXD1384" s="84">
        <f>BXD1381</f>
        <v>2000000</v>
      </c>
      <c r="BXE1384" s="84">
        <f>BXE1381</f>
        <v>0</v>
      </c>
      <c r="BXF1384" s="84">
        <f>BXE1384/BXD1384</f>
        <v>0</v>
      </c>
      <c r="BXG1384" s="84">
        <f>BXD1384-BXE1384</f>
        <v>2000000</v>
      </c>
      <c r="BXH1384" s="84">
        <f t="shared" si="298"/>
        <v>2000000</v>
      </c>
      <c r="BXN1384" s="84" t="s">
        <v>247</v>
      </c>
      <c r="BXO1384" s="84" t="s">
        <v>4692</v>
      </c>
      <c r="BXP1384" s="84">
        <v>0</v>
      </c>
      <c r="BXQ1384" s="84">
        <v>0</v>
      </c>
      <c r="BXS1384" s="84">
        <v>0</v>
      </c>
      <c r="BXT1384" s="84">
        <f>BXT1381</f>
        <v>2000000</v>
      </c>
      <c r="BXU1384" s="84">
        <f>BXU1381</f>
        <v>0</v>
      </c>
      <c r="BXV1384" s="84">
        <f>BXU1384/BXT1384</f>
        <v>0</v>
      </c>
      <c r="BXW1384" s="84">
        <f>BXT1384-BXU1384</f>
        <v>2000000</v>
      </c>
      <c r="BXX1384" s="84">
        <f t="shared" si="299"/>
        <v>2000000</v>
      </c>
      <c r="BYD1384" s="84" t="s">
        <v>247</v>
      </c>
      <c r="BYE1384" s="84" t="s">
        <v>4692</v>
      </c>
      <c r="BYF1384" s="84">
        <v>0</v>
      </c>
      <c r="BYG1384" s="84">
        <v>0</v>
      </c>
      <c r="BYI1384" s="84">
        <v>0</v>
      </c>
      <c r="BYJ1384" s="84">
        <f>BYJ1381</f>
        <v>2000000</v>
      </c>
      <c r="BYK1384" s="84">
        <f>BYK1381</f>
        <v>0</v>
      </c>
      <c r="BYL1384" s="84">
        <f>BYK1384/BYJ1384</f>
        <v>0</v>
      </c>
      <c r="BYM1384" s="84">
        <f>BYJ1384-BYK1384</f>
        <v>2000000</v>
      </c>
      <c r="BYN1384" s="84">
        <f t="shared" si="299"/>
        <v>2000000</v>
      </c>
      <c r="BYT1384" s="84" t="s">
        <v>247</v>
      </c>
      <c r="BYU1384" s="84" t="s">
        <v>4692</v>
      </c>
      <c r="BYV1384" s="84">
        <v>0</v>
      </c>
      <c r="BYW1384" s="84">
        <v>0</v>
      </c>
      <c r="BYY1384" s="84">
        <v>0</v>
      </c>
      <c r="BYZ1384" s="84">
        <f>BYZ1381</f>
        <v>2000000</v>
      </c>
      <c r="BZA1384" s="84">
        <f>BZA1381</f>
        <v>0</v>
      </c>
      <c r="BZB1384" s="84">
        <f>BZA1384/BYZ1384</f>
        <v>0</v>
      </c>
      <c r="BZC1384" s="84">
        <f>BYZ1384-BZA1384</f>
        <v>2000000</v>
      </c>
      <c r="BZD1384" s="84">
        <f t="shared" si="300"/>
        <v>2000000</v>
      </c>
      <c r="BZJ1384" s="84" t="s">
        <v>247</v>
      </c>
      <c r="BZK1384" s="84" t="s">
        <v>4692</v>
      </c>
      <c r="BZL1384" s="84">
        <v>0</v>
      </c>
      <c r="BZM1384" s="84">
        <v>0</v>
      </c>
      <c r="BZO1384" s="84">
        <v>0</v>
      </c>
      <c r="BZP1384" s="84">
        <f>BZP1381</f>
        <v>2000000</v>
      </c>
      <c r="BZQ1384" s="84">
        <f>BZQ1381</f>
        <v>0</v>
      </c>
      <c r="BZR1384" s="84">
        <f>BZQ1384/BZP1384</f>
        <v>0</v>
      </c>
      <c r="BZS1384" s="84">
        <f>BZP1384-BZQ1384</f>
        <v>2000000</v>
      </c>
      <c r="BZT1384" s="84">
        <f t="shared" si="300"/>
        <v>2000000</v>
      </c>
      <c r="BZZ1384" s="84" t="s">
        <v>247</v>
      </c>
      <c r="CAA1384" s="84" t="s">
        <v>4692</v>
      </c>
      <c r="CAB1384" s="84">
        <v>0</v>
      </c>
      <c r="CAC1384" s="84">
        <v>0</v>
      </c>
      <c r="CAE1384" s="84">
        <v>0</v>
      </c>
      <c r="CAF1384" s="84">
        <f>CAF1381</f>
        <v>2000000</v>
      </c>
      <c r="CAG1384" s="84">
        <f>CAG1381</f>
        <v>0</v>
      </c>
      <c r="CAH1384" s="84">
        <f>CAG1384/CAF1384</f>
        <v>0</v>
      </c>
      <c r="CAI1384" s="84">
        <f>CAF1384-CAG1384</f>
        <v>2000000</v>
      </c>
      <c r="CAJ1384" s="84">
        <f t="shared" si="301"/>
        <v>2000000</v>
      </c>
      <c r="CAP1384" s="84" t="s">
        <v>247</v>
      </c>
      <c r="CAQ1384" s="84" t="s">
        <v>4692</v>
      </c>
      <c r="CAR1384" s="84">
        <v>0</v>
      </c>
      <c r="CAS1384" s="84">
        <v>0</v>
      </c>
      <c r="CAU1384" s="84">
        <v>0</v>
      </c>
      <c r="CAV1384" s="84">
        <f>CAV1381</f>
        <v>2000000</v>
      </c>
      <c r="CAW1384" s="84">
        <f>CAW1381</f>
        <v>0</v>
      </c>
      <c r="CAX1384" s="84">
        <f>CAW1384/CAV1384</f>
        <v>0</v>
      </c>
      <c r="CAY1384" s="84">
        <f>CAV1384-CAW1384</f>
        <v>2000000</v>
      </c>
      <c r="CAZ1384" s="84">
        <f t="shared" si="301"/>
        <v>2000000</v>
      </c>
      <c r="CBF1384" s="84" t="s">
        <v>247</v>
      </c>
      <c r="CBG1384" s="84" t="s">
        <v>4692</v>
      </c>
      <c r="CBH1384" s="84">
        <v>0</v>
      </c>
      <c r="CBI1384" s="84">
        <v>0</v>
      </c>
      <c r="CBK1384" s="84">
        <v>0</v>
      </c>
      <c r="CBL1384" s="84">
        <f>CBL1381</f>
        <v>2000000</v>
      </c>
      <c r="CBM1384" s="84">
        <f>CBM1381</f>
        <v>0</v>
      </c>
      <c r="CBN1384" s="84">
        <f>CBM1384/CBL1384</f>
        <v>0</v>
      </c>
      <c r="CBO1384" s="84">
        <f>CBL1384-CBM1384</f>
        <v>2000000</v>
      </c>
      <c r="CBP1384" s="84">
        <f t="shared" si="302"/>
        <v>2000000</v>
      </c>
      <c r="CBV1384" s="84" t="s">
        <v>247</v>
      </c>
      <c r="CBW1384" s="84" t="s">
        <v>4692</v>
      </c>
      <c r="CBX1384" s="84">
        <v>0</v>
      </c>
      <c r="CBY1384" s="84">
        <v>0</v>
      </c>
      <c r="CCA1384" s="84">
        <v>0</v>
      </c>
      <c r="CCB1384" s="84">
        <f>CCB1381</f>
        <v>2000000</v>
      </c>
      <c r="CCC1384" s="84">
        <f>CCC1381</f>
        <v>0</v>
      </c>
      <c r="CCD1384" s="84">
        <f>CCC1384/CCB1384</f>
        <v>0</v>
      </c>
      <c r="CCE1384" s="84">
        <f>CCB1384-CCC1384</f>
        <v>2000000</v>
      </c>
      <c r="CCF1384" s="84">
        <f t="shared" si="302"/>
        <v>2000000</v>
      </c>
      <c r="CCL1384" s="84" t="s">
        <v>247</v>
      </c>
      <c r="CCM1384" s="84" t="s">
        <v>4692</v>
      </c>
      <c r="CCN1384" s="84">
        <v>0</v>
      </c>
      <c r="CCO1384" s="84">
        <v>0</v>
      </c>
      <c r="CCQ1384" s="84">
        <v>0</v>
      </c>
      <c r="CCR1384" s="84">
        <f>CCR1381</f>
        <v>2000000</v>
      </c>
      <c r="CCS1384" s="84">
        <f>CCS1381</f>
        <v>0</v>
      </c>
      <c r="CCT1384" s="84">
        <f>CCS1384/CCR1384</f>
        <v>0</v>
      </c>
      <c r="CCU1384" s="84">
        <f>CCR1384-CCS1384</f>
        <v>2000000</v>
      </c>
      <c r="CCV1384" s="84">
        <f t="shared" si="303"/>
        <v>2000000</v>
      </c>
      <c r="CDB1384" s="84" t="s">
        <v>247</v>
      </c>
      <c r="CDC1384" s="84" t="s">
        <v>4692</v>
      </c>
      <c r="CDD1384" s="84">
        <v>0</v>
      </c>
      <c r="CDE1384" s="84">
        <v>0</v>
      </c>
      <c r="CDG1384" s="84">
        <v>0</v>
      </c>
      <c r="CDH1384" s="84">
        <f>CDH1381</f>
        <v>2000000</v>
      </c>
      <c r="CDI1384" s="84">
        <f>CDI1381</f>
        <v>0</v>
      </c>
      <c r="CDJ1384" s="84">
        <f>CDI1384/CDH1384</f>
        <v>0</v>
      </c>
      <c r="CDK1384" s="84">
        <f>CDH1384-CDI1384</f>
        <v>2000000</v>
      </c>
      <c r="CDL1384" s="84">
        <f t="shared" si="303"/>
        <v>2000000</v>
      </c>
      <c r="CDR1384" s="84" t="s">
        <v>247</v>
      </c>
      <c r="CDS1384" s="84" t="s">
        <v>4692</v>
      </c>
      <c r="CDT1384" s="84">
        <v>0</v>
      </c>
      <c r="CDU1384" s="84">
        <v>0</v>
      </c>
      <c r="CDW1384" s="84">
        <v>0</v>
      </c>
      <c r="CDX1384" s="84">
        <f>CDX1381</f>
        <v>2000000</v>
      </c>
      <c r="CDY1384" s="84">
        <f>CDY1381</f>
        <v>0</v>
      </c>
      <c r="CDZ1384" s="84">
        <f>CDY1384/CDX1384</f>
        <v>0</v>
      </c>
      <c r="CEA1384" s="84">
        <f>CDX1384-CDY1384</f>
        <v>2000000</v>
      </c>
      <c r="CEB1384" s="84">
        <f t="shared" si="304"/>
        <v>2000000</v>
      </c>
      <c r="CEH1384" s="84" t="s">
        <v>247</v>
      </c>
      <c r="CEI1384" s="84" t="s">
        <v>4692</v>
      </c>
      <c r="CEJ1384" s="84">
        <v>0</v>
      </c>
      <c r="CEK1384" s="84">
        <v>0</v>
      </c>
      <c r="CEM1384" s="84">
        <v>0</v>
      </c>
      <c r="CEN1384" s="84">
        <f>CEN1381</f>
        <v>2000000</v>
      </c>
      <c r="CEO1384" s="84">
        <f>CEO1381</f>
        <v>0</v>
      </c>
      <c r="CEP1384" s="84">
        <f>CEO1384/CEN1384</f>
        <v>0</v>
      </c>
      <c r="CEQ1384" s="84">
        <f>CEN1384-CEO1384</f>
        <v>2000000</v>
      </c>
      <c r="CER1384" s="84">
        <f t="shared" si="304"/>
        <v>2000000</v>
      </c>
      <c r="CEX1384" s="84" t="s">
        <v>247</v>
      </c>
      <c r="CEY1384" s="84" t="s">
        <v>4692</v>
      </c>
      <c r="CEZ1384" s="84">
        <v>0</v>
      </c>
      <c r="CFA1384" s="84">
        <v>0</v>
      </c>
      <c r="CFC1384" s="84">
        <v>0</v>
      </c>
      <c r="CFD1384" s="84">
        <f>CFD1381</f>
        <v>2000000</v>
      </c>
      <c r="CFE1384" s="84">
        <f>CFE1381</f>
        <v>0</v>
      </c>
      <c r="CFF1384" s="84">
        <f>CFE1384/CFD1384</f>
        <v>0</v>
      </c>
      <c r="CFG1384" s="84">
        <f>CFD1384-CFE1384</f>
        <v>2000000</v>
      </c>
      <c r="CFH1384" s="84">
        <f t="shared" si="305"/>
        <v>2000000</v>
      </c>
      <c r="CFN1384" s="84" t="s">
        <v>247</v>
      </c>
      <c r="CFO1384" s="84" t="s">
        <v>4692</v>
      </c>
      <c r="CFP1384" s="84">
        <v>0</v>
      </c>
      <c r="CFQ1384" s="84">
        <v>0</v>
      </c>
      <c r="CFS1384" s="84">
        <v>0</v>
      </c>
      <c r="CFT1384" s="84">
        <f>CFT1381</f>
        <v>2000000</v>
      </c>
      <c r="CFU1384" s="84">
        <f>CFU1381</f>
        <v>0</v>
      </c>
      <c r="CFV1384" s="84">
        <f>CFU1384/CFT1384</f>
        <v>0</v>
      </c>
      <c r="CFW1384" s="84">
        <f>CFT1384-CFU1384</f>
        <v>2000000</v>
      </c>
      <c r="CFX1384" s="84">
        <f t="shared" si="305"/>
        <v>2000000</v>
      </c>
      <c r="CGD1384" s="84" t="s">
        <v>247</v>
      </c>
      <c r="CGE1384" s="84" t="s">
        <v>4692</v>
      </c>
      <c r="CGF1384" s="84">
        <v>0</v>
      </c>
      <c r="CGG1384" s="84">
        <v>0</v>
      </c>
      <c r="CGI1384" s="84">
        <v>0</v>
      </c>
      <c r="CGJ1384" s="84">
        <f>CGJ1381</f>
        <v>2000000</v>
      </c>
      <c r="CGK1384" s="84">
        <f>CGK1381</f>
        <v>0</v>
      </c>
      <c r="CGL1384" s="84">
        <f>CGK1384/CGJ1384</f>
        <v>0</v>
      </c>
      <c r="CGM1384" s="84">
        <f>CGJ1384-CGK1384</f>
        <v>2000000</v>
      </c>
      <c r="CGN1384" s="84">
        <f t="shared" si="306"/>
        <v>2000000</v>
      </c>
      <c r="CGT1384" s="84" t="s">
        <v>247</v>
      </c>
      <c r="CGU1384" s="84" t="s">
        <v>4692</v>
      </c>
      <c r="CGV1384" s="84">
        <v>0</v>
      </c>
      <c r="CGW1384" s="84">
        <v>0</v>
      </c>
      <c r="CGY1384" s="84">
        <v>0</v>
      </c>
      <c r="CGZ1384" s="84">
        <f>CGZ1381</f>
        <v>2000000</v>
      </c>
      <c r="CHA1384" s="84">
        <f>CHA1381</f>
        <v>0</v>
      </c>
      <c r="CHB1384" s="84">
        <f>CHA1384/CGZ1384</f>
        <v>0</v>
      </c>
      <c r="CHC1384" s="84">
        <f>CGZ1384-CHA1384</f>
        <v>2000000</v>
      </c>
      <c r="CHD1384" s="84">
        <f t="shared" si="306"/>
        <v>2000000</v>
      </c>
      <c r="CHJ1384" s="84" t="s">
        <v>247</v>
      </c>
      <c r="CHK1384" s="84" t="s">
        <v>4692</v>
      </c>
      <c r="CHL1384" s="84">
        <v>0</v>
      </c>
      <c r="CHM1384" s="84">
        <v>0</v>
      </c>
      <c r="CHO1384" s="84">
        <v>0</v>
      </c>
      <c r="CHP1384" s="84">
        <f>CHP1381</f>
        <v>2000000</v>
      </c>
      <c r="CHQ1384" s="84">
        <f>CHQ1381</f>
        <v>0</v>
      </c>
      <c r="CHR1384" s="84">
        <f>CHQ1384/CHP1384</f>
        <v>0</v>
      </c>
      <c r="CHS1384" s="84">
        <f>CHP1384-CHQ1384</f>
        <v>2000000</v>
      </c>
      <c r="CHT1384" s="84">
        <f t="shared" si="307"/>
        <v>2000000</v>
      </c>
      <c r="CHZ1384" s="84" t="s">
        <v>247</v>
      </c>
      <c r="CIA1384" s="84" t="s">
        <v>4692</v>
      </c>
      <c r="CIB1384" s="84">
        <v>0</v>
      </c>
      <c r="CIC1384" s="84">
        <v>0</v>
      </c>
      <c r="CIE1384" s="84">
        <v>0</v>
      </c>
      <c r="CIF1384" s="84">
        <f>CIF1381</f>
        <v>2000000</v>
      </c>
      <c r="CIG1384" s="84">
        <f>CIG1381</f>
        <v>0</v>
      </c>
      <c r="CIH1384" s="84">
        <f>CIG1384/CIF1384</f>
        <v>0</v>
      </c>
      <c r="CII1384" s="84">
        <f>CIF1384-CIG1384</f>
        <v>2000000</v>
      </c>
      <c r="CIJ1384" s="84">
        <f t="shared" si="307"/>
        <v>2000000</v>
      </c>
      <c r="CIP1384" s="84" t="s">
        <v>247</v>
      </c>
      <c r="CIQ1384" s="84" t="s">
        <v>4692</v>
      </c>
      <c r="CIR1384" s="84">
        <v>0</v>
      </c>
      <c r="CIS1384" s="84">
        <v>0</v>
      </c>
      <c r="CIU1384" s="84">
        <v>0</v>
      </c>
      <c r="CIV1384" s="84">
        <f>CIV1381</f>
        <v>2000000</v>
      </c>
      <c r="CIW1384" s="84">
        <f>CIW1381</f>
        <v>0</v>
      </c>
      <c r="CIX1384" s="84">
        <f>CIW1384/CIV1384</f>
        <v>0</v>
      </c>
      <c r="CIY1384" s="84">
        <f>CIV1384-CIW1384</f>
        <v>2000000</v>
      </c>
      <c r="CIZ1384" s="84">
        <f t="shared" si="308"/>
        <v>2000000</v>
      </c>
      <c r="CJF1384" s="84" t="s">
        <v>247</v>
      </c>
      <c r="CJG1384" s="84" t="s">
        <v>4692</v>
      </c>
      <c r="CJH1384" s="84">
        <v>0</v>
      </c>
      <c r="CJI1384" s="84">
        <v>0</v>
      </c>
      <c r="CJK1384" s="84">
        <v>0</v>
      </c>
      <c r="CJL1384" s="84">
        <f>CJL1381</f>
        <v>2000000</v>
      </c>
      <c r="CJM1384" s="84">
        <f>CJM1381</f>
        <v>0</v>
      </c>
      <c r="CJN1384" s="84">
        <f>CJM1384/CJL1384</f>
        <v>0</v>
      </c>
      <c r="CJO1384" s="84">
        <f>CJL1384-CJM1384</f>
        <v>2000000</v>
      </c>
      <c r="CJP1384" s="84">
        <f t="shared" si="308"/>
        <v>2000000</v>
      </c>
      <c r="CJV1384" s="84" t="s">
        <v>247</v>
      </c>
      <c r="CJW1384" s="84" t="s">
        <v>4692</v>
      </c>
      <c r="CJX1384" s="84">
        <v>0</v>
      </c>
      <c r="CJY1384" s="84">
        <v>0</v>
      </c>
      <c r="CKA1384" s="84">
        <v>0</v>
      </c>
      <c r="CKB1384" s="84">
        <f>CKB1381</f>
        <v>2000000</v>
      </c>
      <c r="CKC1384" s="84">
        <f>CKC1381</f>
        <v>0</v>
      </c>
      <c r="CKD1384" s="84">
        <f>CKC1384/CKB1384</f>
        <v>0</v>
      </c>
      <c r="CKE1384" s="84">
        <f>CKB1384-CKC1384</f>
        <v>2000000</v>
      </c>
      <c r="CKF1384" s="84">
        <f t="shared" si="309"/>
        <v>2000000</v>
      </c>
      <c r="CKL1384" s="84" t="s">
        <v>247</v>
      </c>
      <c r="CKM1384" s="84" t="s">
        <v>4692</v>
      </c>
      <c r="CKN1384" s="84">
        <v>0</v>
      </c>
      <c r="CKO1384" s="84">
        <v>0</v>
      </c>
      <c r="CKQ1384" s="84">
        <v>0</v>
      </c>
      <c r="CKR1384" s="84">
        <f>CKR1381</f>
        <v>2000000</v>
      </c>
      <c r="CKS1384" s="84">
        <f>CKS1381</f>
        <v>0</v>
      </c>
      <c r="CKT1384" s="84">
        <f>CKS1384/CKR1384</f>
        <v>0</v>
      </c>
      <c r="CKU1384" s="84">
        <f>CKR1384-CKS1384</f>
        <v>2000000</v>
      </c>
      <c r="CKV1384" s="84">
        <f t="shared" si="309"/>
        <v>2000000</v>
      </c>
      <c r="CLB1384" s="84" t="s">
        <v>247</v>
      </c>
      <c r="CLC1384" s="84" t="s">
        <v>4692</v>
      </c>
      <c r="CLD1384" s="84">
        <v>0</v>
      </c>
      <c r="CLE1384" s="84">
        <v>0</v>
      </c>
      <c r="CLG1384" s="84">
        <v>0</v>
      </c>
      <c r="CLH1384" s="84">
        <f>CLH1381</f>
        <v>2000000</v>
      </c>
      <c r="CLI1384" s="84">
        <f>CLI1381</f>
        <v>0</v>
      </c>
      <c r="CLJ1384" s="84">
        <f>CLI1384/CLH1384</f>
        <v>0</v>
      </c>
      <c r="CLK1384" s="84">
        <f>CLH1384-CLI1384</f>
        <v>2000000</v>
      </c>
      <c r="CLL1384" s="84">
        <f t="shared" si="310"/>
        <v>2000000</v>
      </c>
      <c r="CLR1384" s="84" t="s">
        <v>247</v>
      </c>
      <c r="CLS1384" s="84" t="s">
        <v>4692</v>
      </c>
      <c r="CLT1384" s="84">
        <v>0</v>
      </c>
      <c r="CLU1384" s="84">
        <v>0</v>
      </c>
      <c r="CLW1384" s="84">
        <v>0</v>
      </c>
      <c r="CLX1384" s="84">
        <f>CLX1381</f>
        <v>2000000</v>
      </c>
      <c r="CLY1384" s="84">
        <f>CLY1381</f>
        <v>0</v>
      </c>
      <c r="CLZ1384" s="84">
        <f>CLY1384/CLX1384</f>
        <v>0</v>
      </c>
      <c r="CMA1384" s="84">
        <f>CLX1384-CLY1384</f>
        <v>2000000</v>
      </c>
      <c r="CMB1384" s="84">
        <f t="shared" si="310"/>
        <v>2000000</v>
      </c>
      <c r="CMH1384" s="84" t="s">
        <v>247</v>
      </c>
      <c r="CMI1384" s="84" t="s">
        <v>4692</v>
      </c>
      <c r="CMJ1384" s="84">
        <v>0</v>
      </c>
      <c r="CMK1384" s="84">
        <v>0</v>
      </c>
      <c r="CMM1384" s="84">
        <v>0</v>
      </c>
      <c r="CMN1384" s="84">
        <f>CMN1381</f>
        <v>2000000</v>
      </c>
      <c r="CMO1384" s="84">
        <f>CMO1381</f>
        <v>0</v>
      </c>
      <c r="CMP1384" s="84">
        <f>CMO1384/CMN1384</f>
        <v>0</v>
      </c>
      <c r="CMQ1384" s="84">
        <f>CMN1384-CMO1384</f>
        <v>2000000</v>
      </c>
      <c r="CMR1384" s="84">
        <f t="shared" si="311"/>
        <v>2000000</v>
      </c>
      <c r="CMX1384" s="84" t="s">
        <v>247</v>
      </c>
      <c r="CMY1384" s="84" t="s">
        <v>4692</v>
      </c>
      <c r="CMZ1384" s="84">
        <v>0</v>
      </c>
      <c r="CNA1384" s="84">
        <v>0</v>
      </c>
      <c r="CNC1384" s="84">
        <v>0</v>
      </c>
      <c r="CND1384" s="84">
        <f>CND1381</f>
        <v>2000000</v>
      </c>
      <c r="CNE1384" s="84">
        <f>CNE1381</f>
        <v>0</v>
      </c>
      <c r="CNF1384" s="84">
        <f>CNE1384/CND1384</f>
        <v>0</v>
      </c>
      <c r="CNG1384" s="84">
        <f>CND1384-CNE1384</f>
        <v>2000000</v>
      </c>
      <c r="CNH1384" s="84">
        <f t="shared" si="311"/>
        <v>2000000</v>
      </c>
      <c r="CNN1384" s="84" t="s">
        <v>247</v>
      </c>
      <c r="CNO1384" s="84" t="s">
        <v>4692</v>
      </c>
      <c r="CNP1384" s="84">
        <v>0</v>
      </c>
      <c r="CNQ1384" s="84">
        <v>0</v>
      </c>
      <c r="CNS1384" s="84">
        <v>0</v>
      </c>
      <c r="CNT1384" s="84">
        <f>CNT1381</f>
        <v>2000000</v>
      </c>
      <c r="CNU1384" s="84">
        <f>CNU1381</f>
        <v>0</v>
      </c>
      <c r="CNV1384" s="84">
        <f>CNU1384/CNT1384</f>
        <v>0</v>
      </c>
      <c r="CNW1384" s="84">
        <f>CNT1384-CNU1384</f>
        <v>2000000</v>
      </c>
      <c r="CNX1384" s="84">
        <f t="shared" si="312"/>
        <v>2000000</v>
      </c>
      <c r="COD1384" s="84" t="s">
        <v>247</v>
      </c>
      <c r="COE1384" s="84" t="s">
        <v>4692</v>
      </c>
      <c r="COF1384" s="84">
        <v>0</v>
      </c>
      <c r="COG1384" s="84">
        <v>0</v>
      </c>
      <c r="COI1384" s="84">
        <v>0</v>
      </c>
      <c r="COJ1384" s="84">
        <f>COJ1381</f>
        <v>2000000</v>
      </c>
      <c r="COK1384" s="84">
        <f>COK1381</f>
        <v>0</v>
      </c>
      <c r="COL1384" s="84">
        <f>COK1384/COJ1384</f>
        <v>0</v>
      </c>
      <c r="COM1384" s="84">
        <f>COJ1384-COK1384</f>
        <v>2000000</v>
      </c>
      <c r="CON1384" s="84">
        <f t="shared" si="312"/>
        <v>2000000</v>
      </c>
      <c r="COT1384" s="84" t="s">
        <v>247</v>
      </c>
      <c r="COU1384" s="84" t="s">
        <v>4692</v>
      </c>
      <c r="COV1384" s="84">
        <v>0</v>
      </c>
      <c r="COW1384" s="84">
        <v>0</v>
      </c>
      <c r="COY1384" s="84">
        <v>0</v>
      </c>
      <c r="COZ1384" s="84">
        <f>COZ1381</f>
        <v>2000000</v>
      </c>
      <c r="CPA1384" s="84">
        <f>CPA1381</f>
        <v>0</v>
      </c>
      <c r="CPB1384" s="84">
        <f>CPA1384/COZ1384</f>
        <v>0</v>
      </c>
      <c r="CPC1384" s="84">
        <f>COZ1384-CPA1384</f>
        <v>2000000</v>
      </c>
      <c r="CPD1384" s="84">
        <f t="shared" si="313"/>
        <v>2000000</v>
      </c>
      <c r="CPJ1384" s="84" t="s">
        <v>247</v>
      </c>
      <c r="CPK1384" s="84" t="s">
        <v>4692</v>
      </c>
      <c r="CPL1384" s="84">
        <v>0</v>
      </c>
      <c r="CPM1384" s="84">
        <v>0</v>
      </c>
      <c r="CPO1384" s="84">
        <v>0</v>
      </c>
      <c r="CPP1384" s="84">
        <f>CPP1381</f>
        <v>2000000</v>
      </c>
      <c r="CPQ1384" s="84">
        <f>CPQ1381</f>
        <v>0</v>
      </c>
      <c r="CPR1384" s="84">
        <f>CPQ1384/CPP1384</f>
        <v>0</v>
      </c>
      <c r="CPS1384" s="84">
        <f>CPP1384-CPQ1384</f>
        <v>2000000</v>
      </c>
      <c r="CPT1384" s="84">
        <f t="shared" si="313"/>
        <v>2000000</v>
      </c>
      <c r="CPZ1384" s="84" t="s">
        <v>247</v>
      </c>
      <c r="CQA1384" s="84" t="s">
        <v>4692</v>
      </c>
      <c r="CQB1384" s="84">
        <v>0</v>
      </c>
      <c r="CQC1384" s="84">
        <v>0</v>
      </c>
      <c r="CQE1384" s="84">
        <v>0</v>
      </c>
      <c r="CQF1384" s="84">
        <f>CQF1381</f>
        <v>2000000</v>
      </c>
      <c r="CQG1384" s="84">
        <f>CQG1381</f>
        <v>0</v>
      </c>
      <c r="CQH1384" s="84">
        <f>CQG1384/CQF1384</f>
        <v>0</v>
      </c>
      <c r="CQI1384" s="84">
        <f>CQF1384-CQG1384</f>
        <v>2000000</v>
      </c>
      <c r="CQJ1384" s="84">
        <f t="shared" si="314"/>
        <v>2000000</v>
      </c>
      <c r="CQP1384" s="84" t="s">
        <v>247</v>
      </c>
      <c r="CQQ1384" s="84" t="s">
        <v>4692</v>
      </c>
      <c r="CQR1384" s="84">
        <v>0</v>
      </c>
      <c r="CQS1384" s="84">
        <v>0</v>
      </c>
      <c r="CQU1384" s="84">
        <v>0</v>
      </c>
      <c r="CQV1384" s="84">
        <f>CQV1381</f>
        <v>2000000</v>
      </c>
      <c r="CQW1384" s="84">
        <f>CQW1381</f>
        <v>0</v>
      </c>
      <c r="CQX1384" s="84">
        <f>CQW1384/CQV1384</f>
        <v>0</v>
      </c>
      <c r="CQY1384" s="84">
        <f>CQV1384-CQW1384</f>
        <v>2000000</v>
      </c>
      <c r="CQZ1384" s="84">
        <f t="shared" si="314"/>
        <v>2000000</v>
      </c>
      <c r="CRF1384" s="84" t="s">
        <v>247</v>
      </c>
      <c r="CRG1384" s="84" t="s">
        <v>4692</v>
      </c>
      <c r="CRH1384" s="84">
        <v>0</v>
      </c>
      <c r="CRI1384" s="84">
        <v>0</v>
      </c>
      <c r="CRK1384" s="84">
        <v>0</v>
      </c>
      <c r="CRL1384" s="84">
        <f>CRL1381</f>
        <v>2000000</v>
      </c>
      <c r="CRM1384" s="84">
        <f>CRM1381</f>
        <v>0</v>
      </c>
      <c r="CRN1384" s="84">
        <f>CRM1384/CRL1384</f>
        <v>0</v>
      </c>
      <c r="CRO1384" s="84">
        <f>CRL1384-CRM1384</f>
        <v>2000000</v>
      </c>
      <c r="CRP1384" s="84">
        <f t="shared" si="315"/>
        <v>2000000</v>
      </c>
      <c r="CRV1384" s="84" t="s">
        <v>247</v>
      </c>
      <c r="CRW1384" s="84" t="s">
        <v>4692</v>
      </c>
      <c r="CRX1384" s="84">
        <v>0</v>
      </c>
      <c r="CRY1384" s="84">
        <v>0</v>
      </c>
      <c r="CSA1384" s="84">
        <v>0</v>
      </c>
      <c r="CSB1384" s="84">
        <f>CSB1381</f>
        <v>2000000</v>
      </c>
      <c r="CSC1384" s="84">
        <f>CSC1381</f>
        <v>0</v>
      </c>
      <c r="CSD1384" s="84">
        <f>CSC1384/CSB1384</f>
        <v>0</v>
      </c>
      <c r="CSE1384" s="84">
        <f>CSB1384-CSC1384</f>
        <v>2000000</v>
      </c>
      <c r="CSF1384" s="84">
        <f t="shared" si="315"/>
        <v>2000000</v>
      </c>
      <c r="CSL1384" s="84" t="s">
        <v>247</v>
      </c>
      <c r="CSM1384" s="84" t="s">
        <v>4692</v>
      </c>
      <c r="CSN1384" s="84">
        <v>0</v>
      </c>
      <c r="CSO1384" s="84">
        <v>0</v>
      </c>
      <c r="CSQ1384" s="84">
        <v>0</v>
      </c>
      <c r="CSR1384" s="84">
        <f>CSR1381</f>
        <v>2000000</v>
      </c>
      <c r="CSS1384" s="84">
        <f>CSS1381</f>
        <v>0</v>
      </c>
      <c r="CST1384" s="84">
        <f>CSS1384/CSR1384</f>
        <v>0</v>
      </c>
      <c r="CSU1384" s="84">
        <f>CSR1384-CSS1384</f>
        <v>2000000</v>
      </c>
      <c r="CSV1384" s="84">
        <f t="shared" si="316"/>
        <v>2000000</v>
      </c>
      <c r="CTB1384" s="84" t="s">
        <v>247</v>
      </c>
      <c r="CTC1384" s="84" t="s">
        <v>4692</v>
      </c>
      <c r="CTD1384" s="84">
        <v>0</v>
      </c>
      <c r="CTE1384" s="84">
        <v>0</v>
      </c>
      <c r="CTG1384" s="84">
        <v>0</v>
      </c>
      <c r="CTH1384" s="84">
        <f>CTH1381</f>
        <v>2000000</v>
      </c>
      <c r="CTI1384" s="84">
        <f>CTI1381</f>
        <v>0</v>
      </c>
      <c r="CTJ1384" s="84">
        <f>CTI1384/CTH1384</f>
        <v>0</v>
      </c>
      <c r="CTK1384" s="84">
        <f>CTH1384-CTI1384</f>
        <v>2000000</v>
      </c>
      <c r="CTL1384" s="84">
        <f t="shared" si="316"/>
        <v>2000000</v>
      </c>
      <c r="CTR1384" s="84" t="s">
        <v>247</v>
      </c>
      <c r="CTS1384" s="84" t="s">
        <v>4692</v>
      </c>
      <c r="CTT1384" s="84">
        <v>0</v>
      </c>
      <c r="CTU1384" s="84">
        <v>0</v>
      </c>
      <c r="CTW1384" s="84">
        <v>0</v>
      </c>
      <c r="CTX1384" s="84">
        <f>CTX1381</f>
        <v>2000000</v>
      </c>
      <c r="CTY1384" s="84">
        <f>CTY1381</f>
        <v>0</v>
      </c>
      <c r="CTZ1384" s="84">
        <f>CTY1384/CTX1384</f>
        <v>0</v>
      </c>
      <c r="CUA1384" s="84">
        <f>CTX1384-CTY1384</f>
        <v>2000000</v>
      </c>
      <c r="CUB1384" s="84">
        <f t="shared" si="317"/>
        <v>2000000</v>
      </c>
      <c r="CUH1384" s="84" t="s">
        <v>247</v>
      </c>
      <c r="CUI1384" s="84" t="s">
        <v>4692</v>
      </c>
      <c r="CUJ1384" s="84">
        <v>0</v>
      </c>
      <c r="CUK1384" s="84">
        <v>0</v>
      </c>
      <c r="CUM1384" s="84">
        <v>0</v>
      </c>
      <c r="CUN1384" s="84">
        <f>CUN1381</f>
        <v>2000000</v>
      </c>
      <c r="CUO1384" s="84">
        <f>CUO1381</f>
        <v>0</v>
      </c>
      <c r="CUP1384" s="84">
        <f>CUO1384/CUN1384</f>
        <v>0</v>
      </c>
      <c r="CUQ1384" s="84">
        <f>CUN1384-CUO1384</f>
        <v>2000000</v>
      </c>
      <c r="CUR1384" s="84">
        <f t="shared" si="317"/>
        <v>2000000</v>
      </c>
      <c r="CUX1384" s="84" t="s">
        <v>247</v>
      </c>
      <c r="CUY1384" s="84" t="s">
        <v>4692</v>
      </c>
      <c r="CUZ1384" s="84">
        <v>0</v>
      </c>
      <c r="CVA1384" s="84">
        <v>0</v>
      </c>
      <c r="CVC1384" s="84">
        <v>0</v>
      </c>
      <c r="CVD1384" s="84">
        <f>CVD1381</f>
        <v>2000000</v>
      </c>
      <c r="CVE1384" s="84">
        <f>CVE1381</f>
        <v>0</v>
      </c>
      <c r="CVF1384" s="84">
        <f>CVE1384/CVD1384</f>
        <v>0</v>
      </c>
      <c r="CVG1384" s="84">
        <f>CVD1384-CVE1384</f>
        <v>2000000</v>
      </c>
      <c r="CVH1384" s="84">
        <f t="shared" si="318"/>
        <v>2000000</v>
      </c>
      <c r="CVN1384" s="84" t="s">
        <v>247</v>
      </c>
      <c r="CVO1384" s="84" t="s">
        <v>4692</v>
      </c>
      <c r="CVP1384" s="84">
        <v>0</v>
      </c>
      <c r="CVQ1384" s="84">
        <v>0</v>
      </c>
      <c r="CVS1384" s="84">
        <v>0</v>
      </c>
      <c r="CVT1384" s="84">
        <f>CVT1381</f>
        <v>2000000</v>
      </c>
      <c r="CVU1384" s="84">
        <f>CVU1381</f>
        <v>0</v>
      </c>
      <c r="CVV1384" s="84">
        <f>CVU1384/CVT1384</f>
        <v>0</v>
      </c>
      <c r="CVW1384" s="84">
        <f>CVT1384-CVU1384</f>
        <v>2000000</v>
      </c>
      <c r="CVX1384" s="84">
        <f t="shared" si="318"/>
        <v>2000000</v>
      </c>
      <c r="CWD1384" s="84" t="s">
        <v>247</v>
      </c>
      <c r="CWE1384" s="84" t="s">
        <v>4692</v>
      </c>
      <c r="CWF1384" s="84">
        <v>0</v>
      </c>
      <c r="CWG1384" s="84">
        <v>0</v>
      </c>
      <c r="CWI1384" s="84">
        <v>0</v>
      </c>
      <c r="CWJ1384" s="84">
        <f>CWJ1381</f>
        <v>2000000</v>
      </c>
      <c r="CWK1384" s="84">
        <f>CWK1381</f>
        <v>0</v>
      </c>
      <c r="CWL1384" s="84">
        <f>CWK1384/CWJ1384</f>
        <v>0</v>
      </c>
      <c r="CWM1384" s="84">
        <f>CWJ1384-CWK1384</f>
        <v>2000000</v>
      </c>
      <c r="CWN1384" s="84">
        <f t="shared" si="319"/>
        <v>2000000</v>
      </c>
      <c r="CWT1384" s="84" t="s">
        <v>247</v>
      </c>
      <c r="CWU1384" s="84" t="s">
        <v>4692</v>
      </c>
      <c r="CWV1384" s="84">
        <v>0</v>
      </c>
      <c r="CWW1384" s="84">
        <v>0</v>
      </c>
      <c r="CWY1384" s="84">
        <v>0</v>
      </c>
      <c r="CWZ1384" s="84">
        <f>CWZ1381</f>
        <v>2000000</v>
      </c>
      <c r="CXA1384" s="84">
        <f>CXA1381</f>
        <v>0</v>
      </c>
      <c r="CXB1384" s="84">
        <f>CXA1384/CWZ1384</f>
        <v>0</v>
      </c>
      <c r="CXC1384" s="84">
        <f>CWZ1384-CXA1384</f>
        <v>2000000</v>
      </c>
      <c r="CXD1384" s="84">
        <f t="shared" si="319"/>
        <v>2000000</v>
      </c>
      <c r="CXJ1384" s="84" t="s">
        <v>247</v>
      </c>
      <c r="CXK1384" s="84" t="s">
        <v>4692</v>
      </c>
      <c r="CXL1384" s="84">
        <v>0</v>
      </c>
      <c r="CXM1384" s="84">
        <v>0</v>
      </c>
      <c r="CXO1384" s="84">
        <v>0</v>
      </c>
      <c r="CXP1384" s="84">
        <f>CXP1381</f>
        <v>2000000</v>
      </c>
      <c r="CXQ1384" s="84">
        <f>CXQ1381</f>
        <v>0</v>
      </c>
      <c r="CXR1384" s="84">
        <f>CXQ1384/CXP1384</f>
        <v>0</v>
      </c>
      <c r="CXS1384" s="84">
        <f>CXP1384-CXQ1384</f>
        <v>2000000</v>
      </c>
      <c r="CXT1384" s="84">
        <f t="shared" si="320"/>
        <v>2000000</v>
      </c>
      <c r="CXZ1384" s="84" t="s">
        <v>247</v>
      </c>
      <c r="CYA1384" s="84" t="s">
        <v>4692</v>
      </c>
      <c r="CYB1384" s="84">
        <v>0</v>
      </c>
      <c r="CYC1384" s="84">
        <v>0</v>
      </c>
      <c r="CYE1384" s="84">
        <v>0</v>
      </c>
      <c r="CYF1384" s="84">
        <f>CYF1381</f>
        <v>2000000</v>
      </c>
      <c r="CYG1384" s="84">
        <f>CYG1381</f>
        <v>0</v>
      </c>
      <c r="CYH1384" s="84">
        <f>CYG1384/CYF1384</f>
        <v>0</v>
      </c>
      <c r="CYI1384" s="84">
        <f>CYF1384-CYG1384</f>
        <v>2000000</v>
      </c>
      <c r="CYJ1384" s="84">
        <f t="shared" si="320"/>
        <v>2000000</v>
      </c>
      <c r="CYP1384" s="84" t="s">
        <v>247</v>
      </c>
      <c r="CYQ1384" s="84" t="s">
        <v>4692</v>
      </c>
      <c r="CYR1384" s="84">
        <v>0</v>
      </c>
      <c r="CYS1384" s="84">
        <v>0</v>
      </c>
      <c r="CYU1384" s="84">
        <v>0</v>
      </c>
      <c r="CYV1384" s="84">
        <f>CYV1381</f>
        <v>2000000</v>
      </c>
      <c r="CYW1384" s="84">
        <f>CYW1381</f>
        <v>0</v>
      </c>
      <c r="CYX1384" s="84">
        <f>CYW1384/CYV1384</f>
        <v>0</v>
      </c>
      <c r="CYY1384" s="84">
        <f>CYV1384-CYW1384</f>
        <v>2000000</v>
      </c>
      <c r="CYZ1384" s="84">
        <f t="shared" si="321"/>
        <v>2000000</v>
      </c>
      <c r="CZF1384" s="84" t="s">
        <v>247</v>
      </c>
      <c r="CZG1384" s="84" t="s">
        <v>4692</v>
      </c>
      <c r="CZH1384" s="84">
        <v>0</v>
      </c>
      <c r="CZI1384" s="84">
        <v>0</v>
      </c>
      <c r="CZK1384" s="84">
        <v>0</v>
      </c>
      <c r="CZL1384" s="84">
        <f>CZL1381</f>
        <v>2000000</v>
      </c>
      <c r="CZM1384" s="84">
        <f>CZM1381</f>
        <v>0</v>
      </c>
      <c r="CZN1384" s="84">
        <f>CZM1384/CZL1384</f>
        <v>0</v>
      </c>
      <c r="CZO1384" s="84">
        <f>CZL1384-CZM1384</f>
        <v>2000000</v>
      </c>
      <c r="CZP1384" s="84">
        <f t="shared" si="321"/>
        <v>2000000</v>
      </c>
      <c r="CZV1384" s="84" t="s">
        <v>247</v>
      </c>
      <c r="CZW1384" s="84" t="s">
        <v>4692</v>
      </c>
      <c r="CZX1384" s="84">
        <v>0</v>
      </c>
      <c r="CZY1384" s="84">
        <v>0</v>
      </c>
      <c r="DAA1384" s="84">
        <v>0</v>
      </c>
      <c r="DAB1384" s="84">
        <f>DAB1381</f>
        <v>2000000</v>
      </c>
      <c r="DAC1384" s="84">
        <f>DAC1381</f>
        <v>0</v>
      </c>
      <c r="DAD1384" s="84">
        <f>DAC1384/DAB1384</f>
        <v>0</v>
      </c>
      <c r="DAE1384" s="84">
        <f>DAB1384-DAC1384</f>
        <v>2000000</v>
      </c>
      <c r="DAF1384" s="84">
        <f t="shared" si="322"/>
        <v>2000000</v>
      </c>
      <c r="DAL1384" s="84" t="s">
        <v>247</v>
      </c>
      <c r="DAM1384" s="84" t="s">
        <v>4692</v>
      </c>
      <c r="DAN1384" s="84">
        <v>0</v>
      </c>
      <c r="DAO1384" s="84">
        <v>0</v>
      </c>
      <c r="DAQ1384" s="84">
        <v>0</v>
      </c>
      <c r="DAR1384" s="84">
        <f>DAR1381</f>
        <v>2000000</v>
      </c>
      <c r="DAS1384" s="84">
        <f>DAS1381</f>
        <v>0</v>
      </c>
      <c r="DAT1384" s="84">
        <f>DAS1384/DAR1384</f>
        <v>0</v>
      </c>
      <c r="DAU1384" s="84">
        <f>DAR1384-DAS1384</f>
        <v>2000000</v>
      </c>
      <c r="DAV1384" s="84">
        <f t="shared" si="322"/>
        <v>2000000</v>
      </c>
      <c r="DBB1384" s="84" t="s">
        <v>247</v>
      </c>
      <c r="DBC1384" s="84" t="s">
        <v>4692</v>
      </c>
      <c r="DBD1384" s="84">
        <v>0</v>
      </c>
      <c r="DBE1384" s="84">
        <v>0</v>
      </c>
      <c r="DBG1384" s="84">
        <v>0</v>
      </c>
      <c r="DBH1384" s="84">
        <f>DBH1381</f>
        <v>2000000</v>
      </c>
      <c r="DBI1384" s="84">
        <f>DBI1381</f>
        <v>0</v>
      </c>
      <c r="DBJ1384" s="84">
        <f>DBI1384/DBH1384</f>
        <v>0</v>
      </c>
      <c r="DBK1384" s="84">
        <f>DBH1384-DBI1384</f>
        <v>2000000</v>
      </c>
      <c r="DBL1384" s="84">
        <f t="shared" si="323"/>
        <v>2000000</v>
      </c>
      <c r="DBR1384" s="84" t="s">
        <v>247</v>
      </c>
      <c r="DBS1384" s="84" t="s">
        <v>4692</v>
      </c>
      <c r="DBT1384" s="84">
        <v>0</v>
      </c>
      <c r="DBU1384" s="84">
        <v>0</v>
      </c>
      <c r="DBW1384" s="84">
        <v>0</v>
      </c>
      <c r="DBX1384" s="84">
        <f>DBX1381</f>
        <v>2000000</v>
      </c>
      <c r="DBY1384" s="84">
        <f>DBY1381</f>
        <v>0</v>
      </c>
      <c r="DBZ1384" s="84">
        <f>DBY1384/DBX1384</f>
        <v>0</v>
      </c>
      <c r="DCA1384" s="84">
        <f>DBX1384-DBY1384</f>
        <v>2000000</v>
      </c>
      <c r="DCB1384" s="84">
        <f t="shared" si="323"/>
        <v>2000000</v>
      </c>
      <c r="DCH1384" s="84" t="s">
        <v>247</v>
      </c>
      <c r="DCI1384" s="84" t="s">
        <v>4692</v>
      </c>
      <c r="DCJ1384" s="84">
        <v>0</v>
      </c>
      <c r="DCK1384" s="84">
        <v>0</v>
      </c>
      <c r="DCM1384" s="84">
        <v>0</v>
      </c>
      <c r="DCN1384" s="84">
        <f>DCN1381</f>
        <v>2000000</v>
      </c>
      <c r="DCO1384" s="84">
        <f>DCO1381</f>
        <v>0</v>
      </c>
      <c r="DCP1384" s="84">
        <f>DCO1384/DCN1384</f>
        <v>0</v>
      </c>
      <c r="DCQ1384" s="84">
        <f>DCN1384-DCO1384</f>
        <v>2000000</v>
      </c>
      <c r="DCR1384" s="84">
        <f t="shared" si="324"/>
        <v>2000000</v>
      </c>
      <c r="DCX1384" s="84" t="s">
        <v>247</v>
      </c>
      <c r="DCY1384" s="84" t="s">
        <v>4692</v>
      </c>
      <c r="DCZ1384" s="84">
        <v>0</v>
      </c>
      <c r="DDA1384" s="84">
        <v>0</v>
      </c>
      <c r="DDC1384" s="84">
        <v>0</v>
      </c>
      <c r="DDD1384" s="84">
        <f>DDD1381</f>
        <v>2000000</v>
      </c>
      <c r="DDE1384" s="84">
        <f>DDE1381</f>
        <v>0</v>
      </c>
      <c r="DDF1384" s="84">
        <f>DDE1384/DDD1384</f>
        <v>0</v>
      </c>
      <c r="DDG1384" s="84">
        <f>DDD1384-DDE1384</f>
        <v>2000000</v>
      </c>
      <c r="DDH1384" s="84">
        <f t="shared" si="324"/>
        <v>2000000</v>
      </c>
      <c r="DDN1384" s="84" t="s">
        <v>247</v>
      </c>
      <c r="DDO1384" s="84" t="s">
        <v>4692</v>
      </c>
      <c r="DDP1384" s="84">
        <v>0</v>
      </c>
      <c r="DDQ1384" s="84">
        <v>0</v>
      </c>
      <c r="DDS1384" s="84">
        <v>0</v>
      </c>
      <c r="DDT1384" s="84">
        <f>DDT1381</f>
        <v>2000000</v>
      </c>
      <c r="DDU1384" s="84">
        <f>DDU1381</f>
        <v>0</v>
      </c>
      <c r="DDV1384" s="84">
        <f>DDU1384/DDT1384</f>
        <v>0</v>
      </c>
      <c r="DDW1384" s="84">
        <f>DDT1384-DDU1384</f>
        <v>2000000</v>
      </c>
      <c r="DDX1384" s="84">
        <f t="shared" si="325"/>
        <v>2000000</v>
      </c>
      <c r="DED1384" s="84" t="s">
        <v>247</v>
      </c>
      <c r="DEE1384" s="84" t="s">
        <v>4692</v>
      </c>
      <c r="DEF1384" s="84">
        <v>0</v>
      </c>
      <c r="DEG1384" s="84">
        <v>0</v>
      </c>
      <c r="DEI1384" s="84">
        <v>0</v>
      </c>
      <c r="DEJ1384" s="84">
        <f>DEJ1381</f>
        <v>2000000</v>
      </c>
      <c r="DEK1384" s="84">
        <f>DEK1381</f>
        <v>0</v>
      </c>
      <c r="DEL1384" s="84">
        <f>DEK1384/DEJ1384</f>
        <v>0</v>
      </c>
      <c r="DEM1384" s="84">
        <f>DEJ1384-DEK1384</f>
        <v>2000000</v>
      </c>
      <c r="DEN1384" s="84">
        <f t="shared" si="325"/>
        <v>2000000</v>
      </c>
      <c r="DET1384" s="84" t="s">
        <v>247</v>
      </c>
      <c r="DEU1384" s="84" t="s">
        <v>4692</v>
      </c>
      <c r="DEV1384" s="84">
        <v>0</v>
      </c>
      <c r="DEW1384" s="84">
        <v>0</v>
      </c>
      <c r="DEY1384" s="84">
        <v>0</v>
      </c>
      <c r="DEZ1384" s="84">
        <f>DEZ1381</f>
        <v>2000000</v>
      </c>
      <c r="DFA1384" s="84">
        <f>DFA1381</f>
        <v>0</v>
      </c>
      <c r="DFB1384" s="84">
        <f>DFA1384/DEZ1384</f>
        <v>0</v>
      </c>
      <c r="DFC1384" s="84">
        <f>DEZ1384-DFA1384</f>
        <v>2000000</v>
      </c>
      <c r="DFD1384" s="84">
        <f t="shared" si="326"/>
        <v>2000000</v>
      </c>
      <c r="DFJ1384" s="84" t="s">
        <v>247</v>
      </c>
      <c r="DFK1384" s="84" t="s">
        <v>4692</v>
      </c>
      <c r="DFL1384" s="84">
        <v>0</v>
      </c>
      <c r="DFM1384" s="84">
        <v>0</v>
      </c>
      <c r="DFO1384" s="84">
        <v>0</v>
      </c>
      <c r="DFP1384" s="84">
        <f>DFP1381</f>
        <v>2000000</v>
      </c>
      <c r="DFQ1384" s="84">
        <f>DFQ1381</f>
        <v>0</v>
      </c>
      <c r="DFR1384" s="84">
        <f>DFQ1384/DFP1384</f>
        <v>0</v>
      </c>
      <c r="DFS1384" s="84">
        <f>DFP1384-DFQ1384</f>
        <v>2000000</v>
      </c>
      <c r="DFT1384" s="84">
        <f t="shared" si="326"/>
        <v>2000000</v>
      </c>
      <c r="DFZ1384" s="84" t="s">
        <v>247</v>
      </c>
      <c r="DGA1384" s="84" t="s">
        <v>4692</v>
      </c>
      <c r="DGB1384" s="84">
        <v>0</v>
      </c>
      <c r="DGC1384" s="84">
        <v>0</v>
      </c>
      <c r="DGE1384" s="84">
        <v>0</v>
      </c>
      <c r="DGF1384" s="84">
        <f>DGF1381</f>
        <v>2000000</v>
      </c>
      <c r="DGG1384" s="84">
        <f>DGG1381</f>
        <v>0</v>
      </c>
      <c r="DGH1384" s="84">
        <f>DGG1384/DGF1384</f>
        <v>0</v>
      </c>
      <c r="DGI1384" s="84">
        <f>DGF1384-DGG1384</f>
        <v>2000000</v>
      </c>
      <c r="DGJ1384" s="84">
        <f t="shared" si="327"/>
        <v>2000000</v>
      </c>
      <c r="DGP1384" s="84" t="s">
        <v>247</v>
      </c>
      <c r="DGQ1384" s="84" t="s">
        <v>4692</v>
      </c>
      <c r="DGR1384" s="84">
        <v>0</v>
      </c>
      <c r="DGS1384" s="84">
        <v>0</v>
      </c>
      <c r="DGU1384" s="84">
        <v>0</v>
      </c>
      <c r="DGV1384" s="84">
        <f>DGV1381</f>
        <v>2000000</v>
      </c>
      <c r="DGW1384" s="84">
        <f>DGW1381</f>
        <v>0</v>
      </c>
      <c r="DGX1384" s="84">
        <f>DGW1384/DGV1384</f>
        <v>0</v>
      </c>
      <c r="DGY1384" s="84">
        <f>DGV1384-DGW1384</f>
        <v>2000000</v>
      </c>
      <c r="DGZ1384" s="84">
        <f t="shared" si="327"/>
        <v>2000000</v>
      </c>
      <c r="DHF1384" s="84" t="s">
        <v>247</v>
      </c>
      <c r="DHG1384" s="84" t="s">
        <v>4692</v>
      </c>
      <c r="DHH1384" s="84">
        <v>0</v>
      </c>
      <c r="DHI1384" s="84">
        <v>0</v>
      </c>
      <c r="DHK1384" s="84">
        <v>0</v>
      </c>
      <c r="DHL1384" s="84">
        <f>DHL1381</f>
        <v>2000000</v>
      </c>
      <c r="DHM1384" s="84">
        <f>DHM1381</f>
        <v>0</v>
      </c>
      <c r="DHN1384" s="84">
        <f>DHM1384/DHL1384</f>
        <v>0</v>
      </c>
      <c r="DHO1384" s="84">
        <f>DHL1384-DHM1384</f>
        <v>2000000</v>
      </c>
      <c r="DHP1384" s="84">
        <f t="shared" si="328"/>
        <v>2000000</v>
      </c>
      <c r="DHV1384" s="84" t="s">
        <v>247</v>
      </c>
      <c r="DHW1384" s="84" t="s">
        <v>4692</v>
      </c>
      <c r="DHX1384" s="84">
        <v>0</v>
      </c>
      <c r="DHY1384" s="84">
        <v>0</v>
      </c>
      <c r="DIA1384" s="84">
        <v>0</v>
      </c>
      <c r="DIB1384" s="84">
        <f>DIB1381</f>
        <v>2000000</v>
      </c>
      <c r="DIC1384" s="84">
        <f>DIC1381</f>
        <v>0</v>
      </c>
      <c r="DID1384" s="84">
        <f>DIC1384/DIB1384</f>
        <v>0</v>
      </c>
      <c r="DIE1384" s="84">
        <f>DIB1384-DIC1384</f>
        <v>2000000</v>
      </c>
      <c r="DIF1384" s="84">
        <f t="shared" si="328"/>
        <v>2000000</v>
      </c>
      <c r="DIL1384" s="84" t="s">
        <v>247</v>
      </c>
      <c r="DIM1384" s="84" t="s">
        <v>4692</v>
      </c>
      <c r="DIN1384" s="84">
        <v>0</v>
      </c>
      <c r="DIO1384" s="84">
        <v>0</v>
      </c>
      <c r="DIQ1384" s="84">
        <v>0</v>
      </c>
      <c r="DIR1384" s="84">
        <f>DIR1381</f>
        <v>2000000</v>
      </c>
      <c r="DIS1384" s="84">
        <f>DIS1381</f>
        <v>0</v>
      </c>
      <c r="DIT1384" s="84">
        <f>DIS1384/DIR1384</f>
        <v>0</v>
      </c>
      <c r="DIU1384" s="84">
        <f>DIR1384-DIS1384</f>
        <v>2000000</v>
      </c>
      <c r="DIV1384" s="84">
        <f t="shared" si="329"/>
        <v>2000000</v>
      </c>
      <c r="DJB1384" s="84" t="s">
        <v>247</v>
      </c>
      <c r="DJC1384" s="84" t="s">
        <v>4692</v>
      </c>
      <c r="DJD1384" s="84">
        <v>0</v>
      </c>
      <c r="DJE1384" s="84">
        <v>0</v>
      </c>
      <c r="DJG1384" s="84">
        <v>0</v>
      </c>
      <c r="DJH1384" s="84">
        <f>DJH1381</f>
        <v>2000000</v>
      </c>
      <c r="DJI1384" s="84">
        <f>DJI1381</f>
        <v>0</v>
      </c>
      <c r="DJJ1384" s="84">
        <f>DJI1384/DJH1384</f>
        <v>0</v>
      </c>
      <c r="DJK1384" s="84">
        <f>DJH1384-DJI1384</f>
        <v>2000000</v>
      </c>
      <c r="DJL1384" s="84">
        <f t="shared" si="329"/>
        <v>2000000</v>
      </c>
      <c r="DJR1384" s="84" t="s">
        <v>247</v>
      </c>
      <c r="DJS1384" s="84" t="s">
        <v>4692</v>
      </c>
      <c r="DJT1384" s="84">
        <v>0</v>
      </c>
      <c r="DJU1384" s="84">
        <v>0</v>
      </c>
      <c r="DJW1384" s="84">
        <v>0</v>
      </c>
      <c r="DJX1384" s="84">
        <f>DJX1381</f>
        <v>2000000</v>
      </c>
      <c r="DJY1384" s="84">
        <f>DJY1381</f>
        <v>0</v>
      </c>
      <c r="DJZ1384" s="84">
        <f>DJY1384/DJX1384</f>
        <v>0</v>
      </c>
      <c r="DKA1384" s="84">
        <f>DJX1384-DJY1384</f>
        <v>2000000</v>
      </c>
      <c r="DKB1384" s="84">
        <f t="shared" si="330"/>
        <v>2000000</v>
      </c>
      <c r="DKH1384" s="84" t="s">
        <v>247</v>
      </c>
      <c r="DKI1384" s="84" t="s">
        <v>4692</v>
      </c>
      <c r="DKJ1384" s="84">
        <v>0</v>
      </c>
      <c r="DKK1384" s="84">
        <v>0</v>
      </c>
      <c r="DKM1384" s="84">
        <v>0</v>
      </c>
      <c r="DKN1384" s="84">
        <f>DKN1381</f>
        <v>2000000</v>
      </c>
      <c r="DKO1384" s="84">
        <f>DKO1381</f>
        <v>0</v>
      </c>
      <c r="DKP1384" s="84">
        <f>DKO1384/DKN1384</f>
        <v>0</v>
      </c>
      <c r="DKQ1384" s="84">
        <f>DKN1384-DKO1384</f>
        <v>2000000</v>
      </c>
      <c r="DKR1384" s="84">
        <f t="shared" si="330"/>
        <v>2000000</v>
      </c>
      <c r="DKX1384" s="84" t="s">
        <v>247</v>
      </c>
      <c r="DKY1384" s="84" t="s">
        <v>4692</v>
      </c>
      <c r="DKZ1384" s="84">
        <v>0</v>
      </c>
      <c r="DLA1384" s="84">
        <v>0</v>
      </c>
      <c r="DLC1384" s="84">
        <v>0</v>
      </c>
      <c r="DLD1384" s="84">
        <f>DLD1381</f>
        <v>2000000</v>
      </c>
      <c r="DLE1384" s="84">
        <f>DLE1381</f>
        <v>0</v>
      </c>
      <c r="DLF1384" s="84">
        <f>DLE1384/DLD1384</f>
        <v>0</v>
      </c>
      <c r="DLG1384" s="84">
        <f>DLD1384-DLE1384</f>
        <v>2000000</v>
      </c>
      <c r="DLH1384" s="84">
        <f t="shared" si="331"/>
        <v>2000000</v>
      </c>
      <c r="DLN1384" s="84" t="s">
        <v>247</v>
      </c>
      <c r="DLO1384" s="84" t="s">
        <v>4692</v>
      </c>
      <c r="DLP1384" s="84">
        <v>0</v>
      </c>
      <c r="DLQ1384" s="84">
        <v>0</v>
      </c>
      <c r="DLS1384" s="84">
        <v>0</v>
      </c>
      <c r="DLT1384" s="84">
        <f>DLT1381</f>
        <v>2000000</v>
      </c>
      <c r="DLU1384" s="84">
        <f>DLU1381</f>
        <v>0</v>
      </c>
      <c r="DLV1384" s="84">
        <f>DLU1384/DLT1384</f>
        <v>0</v>
      </c>
      <c r="DLW1384" s="84">
        <f>DLT1384-DLU1384</f>
        <v>2000000</v>
      </c>
      <c r="DLX1384" s="84">
        <f t="shared" si="331"/>
        <v>2000000</v>
      </c>
      <c r="DMD1384" s="84" t="s">
        <v>247</v>
      </c>
      <c r="DME1384" s="84" t="s">
        <v>4692</v>
      </c>
      <c r="DMF1384" s="84">
        <v>0</v>
      </c>
      <c r="DMG1384" s="84">
        <v>0</v>
      </c>
      <c r="DMI1384" s="84">
        <v>0</v>
      </c>
      <c r="DMJ1384" s="84">
        <f>DMJ1381</f>
        <v>2000000</v>
      </c>
      <c r="DMK1384" s="84">
        <f>DMK1381</f>
        <v>0</v>
      </c>
      <c r="DML1384" s="84">
        <f>DMK1384/DMJ1384</f>
        <v>0</v>
      </c>
      <c r="DMM1384" s="84">
        <f>DMJ1384-DMK1384</f>
        <v>2000000</v>
      </c>
      <c r="DMN1384" s="84">
        <f t="shared" si="332"/>
        <v>2000000</v>
      </c>
      <c r="DMT1384" s="84" t="s">
        <v>247</v>
      </c>
      <c r="DMU1384" s="84" t="s">
        <v>4692</v>
      </c>
      <c r="DMV1384" s="84">
        <v>0</v>
      </c>
      <c r="DMW1384" s="84">
        <v>0</v>
      </c>
      <c r="DMY1384" s="84">
        <v>0</v>
      </c>
      <c r="DMZ1384" s="84">
        <f>DMZ1381</f>
        <v>2000000</v>
      </c>
      <c r="DNA1384" s="84">
        <f>DNA1381</f>
        <v>0</v>
      </c>
      <c r="DNB1384" s="84">
        <f>DNA1384/DMZ1384</f>
        <v>0</v>
      </c>
      <c r="DNC1384" s="84">
        <f>DMZ1384-DNA1384</f>
        <v>2000000</v>
      </c>
      <c r="DND1384" s="84">
        <f t="shared" si="332"/>
        <v>2000000</v>
      </c>
      <c r="DNJ1384" s="84" t="s">
        <v>247</v>
      </c>
      <c r="DNK1384" s="84" t="s">
        <v>4692</v>
      </c>
      <c r="DNL1384" s="84">
        <v>0</v>
      </c>
      <c r="DNM1384" s="84">
        <v>0</v>
      </c>
      <c r="DNO1384" s="84">
        <v>0</v>
      </c>
      <c r="DNP1384" s="84">
        <f>DNP1381</f>
        <v>2000000</v>
      </c>
      <c r="DNQ1384" s="84">
        <f>DNQ1381</f>
        <v>0</v>
      </c>
      <c r="DNR1384" s="84">
        <f>DNQ1384/DNP1384</f>
        <v>0</v>
      </c>
      <c r="DNS1384" s="84">
        <f>DNP1384-DNQ1384</f>
        <v>2000000</v>
      </c>
      <c r="DNT1384" s="84">
        <f t="shared" si="333"/>
        <v>2000000</v>
      </c>
      <c r="DNZ1384" s="84" t="s">
        <v>247</v>
      </c>
      <c r="DOA1384" s="84" t="s">
        <v>4692</v>
      </c>
      <c r="DOB1384" s="84">
        <v>0</v>
      </c>
      <c r="DOC1384" s="84">
        <v>0</v>
      </c>
      <c r="DOE1384" s="84">
        <v>0</v>
      </c>
      <c r="DOF1384" s="84">
        <f>DOF1381</f>
        <v>2000000</v>
      </c>
      <c r="DOG1384" s="84">
        <f>DOG1381</f>
        <v>0</v>
      </c>
      <c r="DOH1384" s="84">
        <f>DOG1384/DOF1384</f>
        <v>0</v>
      </c>
      <c r="DOI1384" s="84">
        <f>DOF1384-DOG1384</f>
        <v>2000000</v>
      </c>
      <c r="DOJ1384" s="84">
        <f t="shared" si="333"/>
        <v>2000000</v>
      </c>
      <c r="DOP1384" s="84" t="s">
        <v>247</v>
      </c>
      <c r="DOQ1384" s="84" t="s">
        <v>4692</v>
      </c>
      <c r="DOR1384" s="84">
        <v>0</v>
      </c>
      <c r="DOS1384" s="84">
        <v>0</v>
      </c>
      <c r="DOU1384" s="84">
        <v>0</v>
      </c>
      <c r="DOV1384" s="84">
        <f>DOV1381</f>
        <v>2000000</v>
      </c>
      <c r="DOW1384" s="84">
        <f>DOW1381</f>
        <v>0</v>
      </c>
      <c r="DOX1384" s="84">
        <f>DOW1384/DOV1384</f>
        <v>0</v>
      </c>
      <c r="DOY1384" s="84">
        <f>DOV1384-DOW1384</f>
        <v>2000000</v>
      </c>
      <c r="DOZ1384" s="84">
        <f t="shared" si="334"/>
        <v>2000000</v>
      </c>
      <c r="DPF1384" s="84" t="s">
        <v>247</v>
      </c>
      <c r="DPG1384" s="84" t="s">
        <v>4692</v>
      </c>
      <c r="DPH1384" s="84">
        <v>0</v>
      </c>
      <c r="DPI1384" s="84">
        <v>0</v>
      </c>
      <c r="DPK1384" s="84">
        <v>0</v>
      </c>
      <c r="DPL1384" s="84">
        <f>DPL1381</f>
        <v>2000000</v>
      </c>
      <c r="DPM1384" s="84">
        <f>DPM1381</f>
        <v>0</v>
      </c>
      <c r="DPN1384" s="84">
        <f>DPM1384/DPL1384</f>
        <v>0</v>
      </c>
      <c r="DPO1384" s="84">
        <f>DPL1384-DPM1384</f>
        <v>2000000</v>
      </c>
      <c r="DPP1384" s="84">
        <f t="shared" si="334"/>
        <v>2000000</v>
      </c>
      <c r="DPV1384" s="84" t="s">
        <v>247</v>
      </c>
      <c r="DPW1384" s="84" t="s">
        <v>4692</v>
      </c>
      <c r="DPX1384" s="84">
        <v>0</v>
      </c>
      <c r="DPY1384" s="84">
        <v>0</v>
      </c>
      <c r="DQA1384" s="84">
        <v>0</v>
      </c>
      <c r="DQB1384" s="84">
        <f>DQB1381</f>
        <v>2000000</v>
      </c>
      <c r="DQC1384" s="84">
        <f>DQC1381</f>
        <v>0</v>
      </c>
      <c r="DQD1384" s="84">
        <f>DQC1384/DQB1384</f>
        <v>0</v>
      </c>
      <c r="DQE1384" s="84">
        <f>DQB1384-DQC1384</f>
        <v>2000000</v>
      </c>
      <c r="DQF1384" s="84">
        <f t="shared" si="335"/>
        <v>2000000</v>
      </c>
      <c r="DQL1384" s="84" t="s">
        <v>247</v>
      </c>
      <c r="DQM1384" s="84" t="s">
        <v>4692</v>
      </c>
      <c r="DQN1384" s="84">
        <v>0</v>
      </c>
      <c r="DQO1384" s="84">
        <v>0</v>
      </c>
      <c r="DQQ1384" s="84">
        <v>0</v>
      </c>
      <c r="DQR1384" s="84">
        <f>DQR1381</f>
        <v>2000000</v>
      </c>
      <c r="DQS1384" s="84">
        <f>DQS1381</f>
        <v>0</v>
      </c>
      <c r="DQT1384" s="84">
        <f>DQS1384/DQR1384</f>
        <v>0</v>
      </c>
      <c r="DQU1384" s="84">
        <f>DQR1384-DQS1384</f>
        <v>2000000</v>
      </c>
      <c r="DQV1384" s="84">
        <f t="shared" si="335"/>
        <v>2000000</v>
      </c>
      <c r="DRB1384" s="84" t="s">
        <v>247</v>
      </c>
      <c r="DRC1384" s="84" t="s">
        <v>4692</v>
      </c>
      <c r="DRD1384" s="84">
        <v>0</v>
      </c>
      <c r="DRE1384" s="84">
        <v>0</v>
      </c>
      <c r="DRG1384" s="84">
        <v>0</v>
      </c>
      <c r="DRH1384" s="84">
        <f>DRH1381</f>
        <v>2000000</v>
      </c>
      <c r="DRI1384" s="84">
        <f>DRI1381</f>
        <v>0</v>
      </c>
      <c r="DRJ1384" s="84">
        <f>DRI1384/DRH1384</f>
        <v>0</v>
      </c>
      <c r="DRK1384" s="84">
        <f>DRH1384-DRI1384</f>
        <v>2000000</v>
      </c>
      <c r="DRL1384" s="84">
        <f t="shared" si="336"/>
        <v>2000000</v>
      </c>
      <c r="DRR1384" s="84" t="s">
        <v>247</v>
      </c>
      <c r="DRS1384" s="84" t="s">
        <v>4692</v>
      </c>
      <c r="DRT1384" s="84">
        <v>0</v>
      </c>
      <c r="DRU1384" s="84">
        <v>0</v>
      </c>
      <c r="DRW1384" s="84">
        <v>0</v>
      </c>
      <c r="DRX1384" s="84">
        <f>DRX1381</f>
        <v>2000000</v>
      </c>
      <c r="DRY1384" s="84">
        <f>DRY1381</f>
        <v>0</v>
      </c>
      <c r="DRZ1384" s="84">
        <f>DRY1384/DRX1384</f>
        <v>0</v>
      </c>
      <c r="DSA1384" s="84">
        <f>DRX1384-DRY1384</f>
        <v>2000000</v>
      </c>
      <c r="DSB1384" s="84">
        <f t="shared" si="336"/>
        <v>2000000</v>
      </c>
      <c r="DSH1384" s="84" t="s">
        <v>247</v>
      </c>
      <c r="DSI1384" s="84" t="s">
        <v>4692</v>
      </c>
      <c r="DSJ1384" s="84">
        <v>0</v>
      </c>
      <c r="DSK1384" s="84">
        <v>0</v>
      </c>
      <c r="DSM1384" s="84">
        <v>0</v>
      </c>
      <c r="DSN1384" s="84">
        <f>DSN1381</f>
        <v>2000000</v>
      </c>
      <c r="DSO1384" s="84">
        <f>DSO1381</f>
        <v>0</v>
      </c>
      <c r="DSP1384" s="84">
        <f>DSO1384/DSN1384</f>
        <v>0</v>
      </c>
      <c r="DSQ1384" s="84">
        <f>DSN1384-DSO1384</f>
        <v>2000000</v>
      </c>
      <c r="DSR1384" s="84">
        <f t="shared" si="337"/>
        <v>2000000</v>
      </c>
      <c r="DSX1384" s="84" t="s">
        <v>247</v>
      </c>
      <c r="DSY1384" s="84" t="s">
        <v>4692</v>
      </c>
      <c r="DSZ1384" s="84">
        <v>0</v>
      </c>
      <c r="DTA1384" s="84">
        <v>0</v>
      </c>
      <c r="DTC1384" s="84">
        <v>0</v>
      </c>
      <c r="DTD1384" s="84">
        <f>DTD1381</f>
        <v>2000000</v>
      </c>
      <c r="DTE1384" s="84">
        <f>DTE1381</f>
        <v>0</v>
      </c>
      <c r="DTF1384" s="84">
        <f>DTE1384/DTD1384</f>
        <v>0</v>
      </c>
      <c r="DTG1384" s="84">
        <f>DTD1384-DTE1384</f>
        <v>2000000</v>
      </c>
      <c r="DTH1384" s="84">
        <f t="shared" si="337"/>
        <v>2000000</v>
      </c>
      <c r="DTN1384" s="84" t="s">
        <v>247</v>
      </c>
      <c r="DTO1384" s="84" t="s">
        <v>4692</v>
      </c>
      <c r="DTP1384" s="84">
        <v>0</v>
      </c>
      <c r="DTQ1384" s="84">
        <v>0</v>
      </c>
      <c r="DTS1384" s="84">
        <v>0</v>
      </c>
      <c r="DTT1384" s="84">
        <f>DTT1381</f>
        <v>2000000</v>
      </c>
      <c r="DTU1384" s="84">
        <f>DTU1381</f>
        <v>0</v>
      </c>
      <c r="DTV1384" s="84">
        <f>DTU1384/DTT1384</f>
        <v>0</v>
      </c>
      <c r="DTW1384" s="84">
        <f>DTT1384-DTU1384</f>
        <v>2000000</v>
      </c>
      <c r="DTX1384" s="84">
        <f t="shared" si="338"/>
        <v>2000000</v>
      </c>
      <c r="DUD1384" s="84" t="s">
        <v>247</v>
      </c>
      <c r="DUE1384" s="84" t="s">
        <v>4692</v>
      </c>
      <c r="DUF1384" s="84">
        <v>0</v>
      </c>
      <c r="DUG1384" s="84">
        <v>0</v>
      </c>
      <c r="DUI1384" s="84">
        <v>0</v>
      </c>
      <c r="DUJ1384" s="84">
        <f>DUJ1381</f>
        <v>2000000</v>
      </c>
      <c r="DUK1384" s="84">
        <f>DUK1381</f>
        <v>0</v>
      </c>
      <c r="DUL1384" s="84">
        <f>DUK1384/DUJ1384</f>
        <v>0</v>
      </c>
      <c r="DUM1384" s="84">
        <f>DUJ1384-DUK1384</f>
        <v>2000000</v>
      </c>
      <c r="DUN1384" s="84">
        <f t="shared" si="338"/>
        <v>2000000</v>
      </c>
      <c r="DUT1384" s="84" t="s">
        <v>247</v>
      </c>
      <c r="DUU1384" s="84" t="s">
        <v>4692</v>
      </c>
      <c r="DUV1384" s="84">
        <v>0</v>
      </c>
      <c r="DUW1384" s="84">
        <v>0</v>
      </c>
      <c r="DUY1384" s="84">
        <v>0</v>
      </c>
      <c r="DUZ1384" s="84">
        <f>DUZ1381</f>
        <v>2000000</v>
      </c>
      <c r="DVA1384" s="84">
        <f>DVA1381</f>
        <v>0</v>
      </c>
      <c r="DVB1384" s="84">
        <f>DVA1384/DUZ1384</f>
        <v>0</v>
      </c>
      <c r="DVC1384" s="84">
        <f>DUZ1384-DVA1384</f>
        <v>2000000</v>
      </c>
      <c r="DVD1384" s="84">
        <f t="shared" si="339"/>
        <v>2000000</v>
      </c>
      <c r="DVJ1384" s="84" t="s">
        <v>247</v>
      </c>
      <c r="DVK1384" s="84" t="s">
        <v>4692</v>
      </c>
      <c r="DVL1384" s="84">
        <v>0</v>
      </c>
      <c r="DVM1384" s="84">
        <v>0</v>
      </c>
      <c r="DVO1384" s="84">
        <v>0</v>
      </c>
      <c r="DVP1384" s="84">
        <f>DVP1381</f>
        <v>2000000</v>
      </c>
      <c r="DVQ1384" s="84">
        <f>DVQ1381</f>
        <v>0</v>
      </c>
      <c r="DVR1384" s="84">
        <f>DVQ1384/DVP1384</f>
        <v>0</v>
      </c>
      <c r="DVS1384" s="84">
        <f>DVP1384-DVQ1384</f>
        <v>2000000</v>
      </c>
      <c r="DVT1384" s="84">
        <f t="shared" si="339"/>
        <v>2000000</v>
      </c>
      <c r="DVZ1384" s="84" t="s">
        <v>247</v>
      </c>
      <c r="DWA1384" s="84" t="s">
        <v>4692</v>
      </c>
      <c r="DWB1384" s="84">
        <v>0</v>
      </c>
      <c r="DWC1384" s="84">
        <v>0</v>
      </c>
      <c r="DWE1384" s="84">
        <v>0</v>
      </c>
      <c r="DWF1384" s="84">
        <f>DWF1381</f>
        <v>2000000</v>
      </c>
      <c r="DWG1384" s="84">
        <f>DWG1381</f>
        <v>0</v>
      </c>
      <c r="DWH1384" s="84">
        <f>DWG1384/DWF1384</f>
        <v>0</v>
      </c>
      <c r="DWI1384" s="84">
        <f>DWF1384-DWG1384</f>
        <v>2000000</v>
      </c>
      <c r="DWJ1384" s="84">
        <f t="shared" si="340"/>
        <v>2000000</v>
      </c>
      <c r="DWP1384" s="84" t="s">
        <v>247</v>
      </c>
      <c r="DWQ1384" s="84" t="s">
        <v>4692</v>
      </c>
      <c r="DWR1384" s="84">
        <v>0</v>
      </c>
      <c r="DWS1384" s="84">
        <v>0</v>
      </c>
      <c r="DWU1384" s="84">
        <v>0</v>
      </c>
      <c r="DWV1384" s="84">
        <f>DWV1381</f>
        <v>2000000</v>
      </c>
      <c r="DWW1384" s="84">
        <f>DWW1381</f>
        <v>0</v>
      </c>
      <c r="DWX1384" s="84">
        <f>DWW1384/DWV1384</f>
        <v>0</v>
      </c>
      <c r="DWY1384" s="84">
        <f>DWV1384-DWW1384</f>
        <v>2000000</v>
      </c>
      <c r="DWZ1384" s="84">
        <f t="shared" si="340"/>
        <v>2000000</v>
      </c>
      <c r="DXF1384" s="84" t="s">
        <v>247</v>
      </c>
      <c r="DXG1384" s="84" t="s">
        <v>4692</v>
      </c>
      <c r="DXH1384" s="84">
        <v>0</v>
      </c>
      <c r="DXI1384" s="84">
        <v>0</v>
      </c>
      <c r="DXK1384" s="84">
        <v>0</v>
      </c>
      <c r="DXL1384" s="84">
        <f>DXL1381</f>
        <v>2000000</v>
      </c>
      <c r="DXM1384" s="84">
        <f>DXM1381</f>
        <v>0</v>
      </c>
      <c r="DXN1384" s="84">
        <f>DXM1384/DXL1384</f>
        <v>0</v>
      </c>
      <c r="DXO1384" s="84">
        <f>DXL1384-DXM1384</f>
        <v>2000000</v>
      </c>
      <c r="DXP1384" s="84">
        <f t="shared" si="341"/>
        <v>2000000</v>
      </c>
      <c r="DXV1384" s="84" t="s">
        <v>247</v>
      </c>
      <c r="DXW1384" s="84" t="s">
        <v>4692</v>
      </c>
      <c r="DXX1384" s="84">
        <v>0</v>
      </c>
      <c r="DXY1384" s="84">
        <v>0</v>
      </c>
      <c r="DYA1384" s="84">
        <v>0</v>
      </c>
      <c r="DYB1384" s="84">
        <f>DYB1381</f>
        <v>2000000</v>
      </c>
      <c r="DYC1384" s="84">
        <f>DYC1381</f>
        <v>0</v>
      </c>
      <c r="DYD1384" s="84">
        <f>DYC1384/DYB1384</f>
        <v>0</v>
      </c>
      <c r="DYE1384" s="84">
        <f>DYB1384-DYC1384</f>
        <v>2000000</v>
      </c>
      <c r="DYF1384" s="84">
        <f t="shared" si="341"/>
        <v>2000000</v>
      </c>
      <c r="DYL1384" s="84" t="s">
        <v>247</v>
      </c>
      <c r="DYM1384" s="84" t="s">
        <v>4692</v>
      </c>
      <c r="DYN1384" s="84">
        <v>0</v>
      </c>
      <c r="DYO1384" s="84">
        <v>0</v>
      </c>
      <c r="DYQ1384" s="84">
        <v>0</v>
      </c>
      <c r="DYR1384" s="84">
        <f>DYR1381</f>
        <v>2000000</v>
      </c>
      <c r="DYS1384" s="84">
        <f>DYS1381</f>
        <v>0</v>
      </c>
      <c r="DYT1384" s="84">
        <f>DYS1384/DYR1384</f>
        <v>0</v>
      </c>
      <c r="DYU1384" s="84">
        <f>DYR1384-DYS1384</f>
        <v>2000000</v>
      </c>
      <c r="DYV1384" s="84">
        <f t="shared" si="342"/>
        <v>2000000</v>
      </c>
      <c r="DZB1384" s="84" t="s">
        <v>247</v>
      </c>
      <c r="DZC1384" s="84" t="s">
        <v>4692</v>
      </c>
      <c r="DZD1384" s="84">
        <v>0</v>
      </c>
      <c r="DZE1384" s="84">
        <v>0</v>
      </c>
      <c r="DZG1384" s="84">
        <v>0</v>
      </c>
      <c r="DZH1384" s="84">
        <f>DZH1381</f>
        <v>2000000</v>
      </c>
      <c r="DZI1384" s="84">
        <f>DZI1381</f>
        <v>0</v>
      </c>
      <c r="DZJ1384" s="84">
        <f>DZI1384/DZH1384</f>
        <v>0</v>
      </c>
      <c r="DZK1384" s="84">
        <f>DZH1384-DZI1384</f>
        <v>2000000</v>
      </c>
      <c r="DZL1384" s="84">
        <f t="shared" si="342"/>
        <v>2000000</v>
      </c>
      <c r="DZR1384" s="84" t="s">
        <v>247</v>
      </c>
      <c r="DZS1384" s="84" t="s">
        <v>4692</v>
      </c>
      <c r="DZT1384" s="84">
        <v>0</v>
      </c>
      <c r="DZU1384" s="84">
        <v>0</v>
      </c>
      <c r="DZW1384" s="84">
        <v>0</v>
      </c>
      <c r="DZX1384" s="84">
        <f>DZX1381</f>
        <v>2000000</v>
      </c>
      <c r="DZY1384" s="84">
        <f>DZY1381</f>
        <v>0</v>
      </c>
      <c r="DZZ1384" s="84">
        <f>DZY1384/DZX1384</f>
        <v>0</v>
      </c>
      <c r="EAA1384" s="84">
        <f>DZX1384-DZY1384</f>
        <v>2000000</v>
      </c>
      <c r="EAB1384" s="84">
        <f t="shared" si="343"/>
        <v>2000000</v>
      </c>
      <c r="EAH1384" s="84" t="s">
        <v>247</v>
      </c>
      <c r="EAI1384" s="84" t="s">
        <v>4692</v>
      </c>
      <c r="EAJ1384" s="84">
        <v>0</v>
      </c>
      <c r="EAK1384" s="84">
        <v>0</v>
      </c>
      <c r="EAM1384" s="84">
        <v>0</v>
      </c>
      <c r="EAN1384" s="84">
        <f>EAN1381</f>
        <v>2000000</v>
      </c>
      <c r="EAO1384" s="84">
        <f>EAO1381</f>
        <v>0</v>
      </c>
      <c r="EAP1384" s="84">
        <f>EAO1384/EAN1384</f>
        <v>0</v>
      </c>
      <c r="EAQ1384" s="84">
        <f>EAN1384-EAO1384</f>
        <v>2000000</v>
      </c>
      <c r="EAR1384" s="84">
        <f t="shared" si="343"/>
        <v>2000000</v>
      </c>
      <c r="EAX1384" s="84" t="s">
        <v>247</v>
      </c>
      <c r="EAY1384" s="84" t="s">
        <v>4692</v>
      </c>
      <c r="EAZ1384" s="84">
        <v>0</v>
      </c>
      <c r="EBA1384" s="84">
        <v>0</v>
      </c>
      <c r="EBC1384" s="84">
        <v>0</v>
      </c>
      <c r="EBD1384" s="84">
        <f>EBD1381</f>
        <v>2000000</v>
      </c>
      <c r="EBE1384" s="84">
        <f>EBE1381</f>
        <v>0</v>
      </c>
      <c r="EBF1384" s="84">
        <f>EBE1384/EBD1384</f>
        <v>0</v>
      </c>
      <c r="EBG1384" s="84">
        <f>EBD1384-EBE1384</f>
        <v>2000000</v>
      </c>
      <c r="EBH1384" s="84">
        <f t="shared" si="344"/>
        <v>2000000</v>
      </c>
      <c r="EBN1384" s="84" t="s">
        <v>247</v>
      </c>
      <c r="EBO1384" s="84" t="s">
        <v>4692</v>
      </c>
      <c r="EBP1384" s="84">
        <v>0</v>
      </c>
      <c r="EBQ1384" s="84">
        <v>0</v>
      </c>
      <c r="EBS1384" s="84">
        <v>0</v>
      </c>
      <c r="EBT1384" s="84">
        <f>EBT1381</f>
        <v>2000000</v>
      </c>
      <c r="EBU1384" s="84">
        <f>EBU1381</f>
        <v>0</v>
      </c>
      <c r="EBV1384" s="84">
        <f>EBU1384/EBT1384</f>
        <v>0</v>
      </c>
      <c r="EBW1384" s="84">
        <f>EBT1384-EBU1384</f>
        <v>2000000</v>
      </c>
      <c r="EBX1384" s="84">
        <f t="shared" si="344"/>
        <v>2000000</v>
      </c>
      <c r="ECD1384" s="84" t="s">
        <v>247</v>
      </c>
      <c r="ECE1384" s="84" t="s">
        <v>4692</v>
      </c>
      <c r="ECF1384" s="84">
        <v>0</v>
      </c>
      <c r="ECG1384" s="84">
        <v>0</v>
      </c>
      <c r="ECI1384" s="84">
        <v>0</v>
      </c>
      <c r="ECJ1384" s="84">
        <f>ECJ1381</f>
        <v>2000000</v>
      </c>
      <c r="ECK1384" s="84">
        <f>ECK1381</f>
        <v>0</v>
      </c>
      <c r="ECL1384" s="84">
        <f>ECK1384/ECJ1384</f>
        <v>0</v>
      </c>
      <c r="ECM1384" s="84">
        <f>ECJ1384-ECK1384</f>
        <v>2000000</v>
      </c>
      <c r="ECN1384" s="84">
        <f t="shared" si="345"/>
        <v>2000000</v>
      </c>
      <c r="ECT1384" s="84" t="s">
        <v>247</v>
      </c>
      <c r="ECU1384" s="84" t="s">
        <v>4692</v>
      </c>
      <c r="ECV1384" s="84">
        <v>0</v>
      </c>
      <c r="ECW1384" s="84">
        <v>0</v>
      </c>
      <c r="ECY1384" s="84">
        <v>0</v>
      </c>
      <c r="ECZ1384" s="84">
        <f>ECZ1381</f>
        <v>2000000</v>
      </c>
      <c r="EDA1384" s="84">
        <f>EDA1381</f>
        <v>0</v>
      </c>
      <c r="EDB1384" s="84">
        <f>EDA1384/ECZ1384</f>
        <v>0</v>
      </c>
      <c r="EDC1384" s="84">
        <f>ECZ1384-EDA1384</f>
        <v>2000000</v>
      </c>
      <c r="EDD1384" s="84">
        <f t="shared" si="345"/>
        <v>2000000</v>
      </c>
      <c r="EDJ1384" s="84" t="s">
        <v>247</v>
      </c>
      <c r="EDK1384" s="84" t="s">
        <v>4692</v>
      </c>
      <c r="EDL1384" s="84">
        <v>0</v>
      </c>
      <c r="EDM1384" s="84">
        <v>0</v>
      </c>
      <c r="EDO1384" s="84">
        <v>0</v>
      </c>
      <c r="EDP1384" s="84">
        <f>EDP1381</f>
        <v>2000000</v>
      </c>
      <c r="EDQ1384" s="84">
        <f>EDQ1381</f>
        <v>0</v>
      </c>
      <c r="EDR1384" s="84">
        <f>EDQ1384/EDP1384</f>
        <v>0</v>
      </c>
      <c r="EDS1384" s="84">
        <f>EDP1384-EDQ1384</f>
        <v>2000000</v>
      </c>
      <c r="EDT1384" s="84">
        <f t="shared" si="346"/>
        <v>2000000</v>
      </c>
      <c r="EDZ1384" s="84" t="s">
        <v>247</v>
      </c>
      <c r="EEA1384" s="84" t="s">
        <v>4692</v>
      </c>
      <c r="EEB1384" s="84">
        <v>0</v>
      </c>
      <c r="EEC1384" s="84">
        <v>0</v>
      </c>
      <c r="EEE1384" s="84">
        <v>0</v>
      </c>
      <c r="EEF1384" s="84">
        <f>EEF1381</f>
        <v>2000000</v>
      </c>
      <c r="EEG1384" s="84">
        <f>EEG1381</f>
        <v>0</v>
      </c>
      <c r="EEH1384" s="84">
        <f>EEG1384/EEF1384</f>
        <v>0</v>
      </c>
      <c r="EEI1384" s="84">
        <f>EEF1384-EEG1384</f>
        <v>2000000</v>
      </c>
      <c r="EEJ1384" s="84">
        <f t="shared" si="346"/>
        <v>2000000</v>
      </c>
      <c r="EEP1384" s="84" t="s">
        <v>247</v>
      </c>
      <c r="EEQ1384" s="84" t="s">
        <v>4692</v>
      </c>
      <c r="EER1384" s="84">
        <v>0</v>
      </c>
      <c r="EES1384" s="84">
        <v>0</v>
      </c>
      <c r="EEU1384" s="84">
        <v>0</v>
      </c>
      <c r="EEV1384" s="84">
        <f>EEV1381</f>
        <v>2000000</v>
      </c>
      <c r="EEW1384" s="84">
        <f>EEW1381</f>
        <v>0</v>
      </c>
      <c r="EEX1384" s="84">
        <f>EEW1384/EEV1384</f>
        <v>0</v>
      </c>
      <c r="EEY1384" s="84">
        <f>EEV1384-EEW1384</f>
        <v>2000000</v>
      </c>
      <c r="EEZ1384" s="84">
        <f t="shared" si="347"/>
        <v>2000000</v>
      </c>
      <c r="EFF1384" s="84" t="s">
        <v>247</v>
      </c>
      <c r="EFG1384" s="84" t="s">
        <v>4692</v>
      </c>
      <c r="EFH1384" s="84">
        <v>0</v>
      </c>
      <c r="EFI1384" s="84">
        <v>0</v>
      </c>
      <c r="EFK1384" s="84">
        <v>0</v>
      </c>
      <c r="EFL1384" s="84">
        <f>EFL1381</f>
        <v>2000000</v>
      </c>
      <c r="EFM1384" s="84">
        <f>EFM1381</f>
        <v>0</v>
      </c>
      <c r="EFN1384" s="84">
        <f>EFM1384/EFL1384</f>
        <v>0</v>
      </c>
      <c r="EFO1384" s="84">
        <f>EFL1384-EFM1384</f>
        <v>2000000</v>
      </c>
      <c r="EFP1384" s="84">
        <f t="shared" si="347"/>
        <v>2000000</v>
      </c>
      <c r="EFV1384" s="84" t="s">
        <v>247</v>
      </c>
      <c r="EFW1384" s="84" t="s">
        <v>4692</v>
      </c>
      <c r="EFX1384" s="84">
        <v>0</v>
      </c>
      <c r="EFY1384" s="84">
        <v>0</v>
      </c>
      <c r="EGA1384" s="84">
        <v>0</v>
      </c>
      <c r="EGB1384" s="84">
        <f>EGB1381</f>
        <v>2000000</v>
      </c>
      <c r="EGC1384" s="84">
        <f>EGC1381</f>
        <v>0</v>
      </c>
      <c r="EGD1384" s="84">
        <f>EGC1384/EGB1384</f>
        <v>0</v>
      </c>
      <c r="EGE1384" s="84">
        <f>EGB1384-EGC1384</f>
        <v>2000000</v>
      </c>
      <c r="EGF1384" s="84">
        <f t="shared" si="348"/>
        <v>2000000</v>
      </c>
      <c r="EGL1384" s="84" t="s">
        <v>247</v>
      </c>
      <c r="EGM1384" s="84" t="s">
        <v>4692</v>
      </c>
      <c r="EGN1384" s="84">
        <v>0</v>
      </c>
      <c r="EGO1384" s="84">
        <v>0</v>
      </c>
      <c r="EGQ1384" s="84">
        <v>0</v>
      </c>
      <c r="EGR1384" s="84">
        <f>EGR1381</f>
        <v>2000000</v>
      </c>
      <c r="EGS1384" s="84">
        <f>EGS1381</f>
        <v>0</v>
      </c>
      <c r="EGT1384" s="84">
        <f>EGS1384/EGR1384</f>
        <v>0</v>
      </c>
      <c r="EGU1384" s="84">
        <f>EGR1384-EGS1384</f>
        <v>2000000</v>
      </c>
      <c r="EGV1384" s="84">
        <f t="shared" si="348"/>
        <v>2000000</v>
      </c>
      <c r="EHB1384" s="84" t="s">
        <v>247</v>
      </c>
      <c r="EHC1384" s="84" t="s">
        <v>4692</v>
      </c>
      <c r="EHD1384" s="84">
        <v>0</v>
      </c>
      <c r="EHE1384" s="84">
        <v>0</v>
      </c>
      <c r="EHG1384" s="84">
        <v>0</v>
      </c>
      <c r="EHH1384" s="84">
        <f>EHH1381</f>
        <v>2000000</v>
      </c>
      <c r="EHI1384" s="84">
        <f>EHI1381</f>
        <v>0</v>
      </c>
      <c r="EHJ1384" s="84">
        <f>EHI1384/EHH1384</f>
        <v>0</v>
      </c>
      <c r="EHK1384" s="84">
        <f>EHH1384-EHI1384</f>
        <v>2000000</v>
      </c>
      <c r="EHL1384" s="84">
        <f t="shared" si="349"/>
        <v>2000000</v>
      </c>
      <c r="EHR1384" s="84" t="s">
        <v>247</v>
      </c>
      <c r="EHS1384" s="84" t="s">
        <v>4692</v>
      </c>
      <c r="EHT1384" s="84">
        <v>0</v>
      </c>
      <c r="EHU1384" s="84">
        <v>0</v>
      </c>
      <c r="EHW1384" s="84">
        <v>0</v>
      </c>
      <c r="EHX1384" s="84">
        <f>EHX1381</f>
        <v>2000000</v>
      </c>
      <c r="EHY1384" s="84">
        <f>EHY1381</f>
        <v>0</v>
      </c>
      <c r="EHZ1384" s="84">
        <f>EHY1384/EHX1384</f>
        <v>0</v>
      </c>
      <c r="EIA1384" s="84">
        <f>EHX1384-EHY1384</f>
        <v>2000000</v>
      </c>
      <c r="EIB1384" s="84">
        <f t="shared" si="349"/>
        <v>2000000</v>
      </c>
      <c r="EIH1384" s="84" t="s">
        <v>247</v>
      </c>
      <c r="EII1384" s="84" t="s">
        <v>4692</v>
      </c>
      <c r="EIJ1384" s="84">
        <v>0</v>
      </c>
      <c r="EIK1384" s="84">
        <v>0</v>
      </c>
      <c r="EIM1384" s="84">
        <v>0</v>
      </c>
      <c r="EIN1384" s="84">
        <f>EIN1381</f>
        <v>2000000</v>
      </c>
      <c r="EIO1384" s="84">
        <f>EIO1381</f>
        <v>0</v>
      </c>
      <c r="EIP1384" s="84">
        <f>EIO1384/EIN1384</f>
        <v>0</v>
      </c>
      <c r="EIQ1384" s="84">
        <f>EIN1384-EIO1384</f>
        <v>2000000</v>
      </c>
      <c r="EIR1384" s="84">
        <f t="shared" si="350"/>
        <v>2000000</v>
      </c>
      <c r="EIX1384" s="84" t="s">
        <v>247</v>
      </c>
      <c r="EIY1384" s="84" t="s">
        <v>4692</v>
      </c>
      <c r="EIZ1384" s="84">
        <v>0</v>
      </c>
      <c r="EJA1384" s="84">
        <v>0</v>
      </c>
      <c r="EJC1384" s="84">
        <v>0</v>
      </c>
      <c r="EJD1384" s="84">
        <f>EJD1381</f>
        <v>2000000</v>
      </c>
      <c r="EJE1384" s="84">
        <f>EJE1381</f>
        <v>0</v>
      </c>
      <c r="EJF1384" s="84">
        <f>EJE1384/EJD1384</f>
        <v>0</v>
      </c>
      <c r="EJG1384" s="84">
        <f>EJD1384-EJE1384</f>
        <v>2000000</v>
      </c>
      <c r="EJH1384" s="84">
        <f t="shared" si="350"/>
        <v>2000000</v>
      </c>
      <c r="EJN1384" s="84" t="s">
        <v>247</v>
      </c>
      <c r="EJO1384" s="84" t="s">
        <v>4692</v>
      </c>
      <c r="EJP1384" s="84">
        <v>0</v>
      </c>
      <c r="EJQ1384" s="84">
        <v>0</v>
      </c>
      <c r="EJS1384" s="84">
        <v>0</v>
      </c>
      <c r="EJT1384" s="84">
        <f>EJT1381</f>
        <v>2000000</v>
      </c>
      <c r="EJU1384" s="84">
        <f>EJU1381</f>
        <v>0</v>
      </c>
      <c r="EJV1384" s="84">
        <f>EJU1384/EJT1384</f>
        <v>0</v>
      </c>
      <c r="EJW1384" s="84">
        <f>EJT1384-EJU1384</f>
        <v>2000000</v>
      </c>
      <c r="EJX1384" s="84">
        <f t="shared" si="351"/>
        <v>2000000</v>
      </c>
      <c r="EKD1384" s="84" t="s">
        <v>247</v>
      </c>
      <c r="EKE1384" s="84" t="s">
        <v>4692</v>
      </c>
      <c r="EKF1384" s="84">
        <v>0</v>
      </c>
      <c r="EKG1384" s="84">
        <v>0</v>
      </c>
      <c r="EKI1384" s="84">
        <v>0</v>
      </c>
      <c r="EKJ1384" s="84">
        <f>EKJ1381</f>
        <v>2000000</v>
      </c>
      <c r="EKK1384" s="84">
        <f>EKK1381</f>
        <v>0</v>
      </c>
      <c r="EKL1384" s="84">
        <f>EKK1384/EKJ1384</f>
        <v>0</v>
      </c>
      <c r="EKM1384" s="84">
        <f>EKJ1384-EKK1384</f>
        <v>2000000</v>
      </c>
      <c r="EKN1384" s="84">
        <f t="shared" si="351"/>
        <v>2000000</v>
      </c>
      <c r="EKT1384" s="84" t="s">
        <v>247</v>
      </c>
      <c r="EKU1384" s="84" t="s">
        <v>4692</v>
      </c>
      <c r="EKV1384" s="84">
        <v>0</v>
      </c>
      <c r="EKW1384" s="84">
        <v>0</v>
      </c>
      <c r="EKY1384" s="84">
        <v>0</v>
      </c>
      <c r="EKZ1384" s="84">
        <f>EKZ1381</f>
        <v>2000000</v>
      </c>
      <c r="ELA1384" s="84">
        <f>ELA1381</f>
        <v>0</v>
      </c>
      <c r="ELB1384" s="84">
        <f>ELA1384/EKZ1384</f>
        <v>0</v>
      </c>
      <c r="ELC1384" s="84">
        <f>EKZ1384-ELA1384</f>
        <v>2000000</v>
      </c>
      <c r="ELD1384" s="84">
        <f t="shared" si="352"/>
        <v>2000000</v>
      </c>
      <c r="ELJ1384" s="84" t="s">
        <v>247</v>
      </c>
      <c r="ELK1384" s="84" t="s">
        <v>4692</v>
      </c>
      <c r="ELL1384" s="84">
        <v>0</v>
      </c>
      <c r="ELM1384" s="84">
        <v>0</v>
      </c>
      <c r="ELO1384" s="84">
        <v>0</v>
      </c>
      <c r="ELP1384" s="84">
        <f>ELP1381</f>
        <v>2000000</v>
      </c>
      <c r="ELQ1384" s="84">
        <f>ELQ1381</f>
        <v>0</v>
      </c>
      <c r="ELR1384" s="84">
        <f>ELQ1384/ELP1384</f>
        <v>0</v>
      </c>
      <c r="ELS1384" s="84">
        <f>ELP1384-ELQ1384</f>
        <v>2000000</v>
      </c>
      <c r="ELT1384" s="84">
        <f t="shared" si="352"/>
        <v>2000000</v>
      </c>
      <c r="ELZ1384" s="84" t="s">
        <v>247</v>
      </c>
      <c r="EMA1384" s="84" t="s">
        <v>4692</v>
      </c>
      <c r="EMB1384" s="84">
        <v>0</v>
      </c>
      <c r="EMC1384" s="84">
        <v>0</v>
      </c>
      <c r="EME1384" s="84">
        <v>0</v>
      </c>
      <c r="EMF1384" s="84">
        <f>EMF1381</f>
        <v>2000000</v>
      </c>
      <c r="EMG1384" s="84">
        <f>EMG1381</f>
        <v>0</v>
      </c>
      <c r="EMH1384" s="84">
        <f>EMG1384/EMF1384</f>
        <v>0</v>
      </c>
      <c r="EMI1384" s="84">
        <f>EMF1384-EMG1384</f>
        <v>2000000</v>
      </c>
      <c r="EMJ1384" s="84">
        <f t="shared" si="353"/>
        <v>2000000</v>
      </c>
      <c r="EMP1384" s="84" t="s">
        <v>247</v>
      </c>
      <c r="EMQ1384" s="84" t="s">
        <v>4692</v>
      </c>
      <c r="EMR1384" s="84">
        <v>0</v>
      </c>
      <c r="EMS1384" s="84">
        <v>0</v>
      </c>
      <c r="EMU1384" s="84">
        <v>0</v>
      </c>
      <c r="EMV1384" s="84">
        <f>EMV1381</f>
        <v>2000000</v>
      </c>
      <c r="EMW1384" s="84">
        <f>EMW1381</f>
        <v>0</v>
      </c>
      <c r="EMX1384" s="84">
        <f>EMW1384/EMV1384</f>
        <v>0</v>
      </c>
      <c r="EMY1384" s="84">
        <f>EMV1384-EMW1384</f>
        <v>2000000</v>
      </c>
      <c r="EMZ1384" s="84">
        <f t="shared" si="353"/>
        <v>2000000</v>
      </c>
      <c r="ENF1384" s="84" t="s">
        <v>247</v>
      </c>
      <c r="ENG1384" s="84" t="s">
        <v>4692</v>
      </c>
      <c r="ENH1384" s="84">
        <v>0</v>
      </c>
      <c r="ENI1384" s="84">
        <v>0</v>
      </c>
      <c r="ENK1384" s="84">
        <v>0</v>
      </c>
      <c r="ENL1384" s="84">
        <f>ENL1381</f>
        <v>2000000</v>
      </c>
      <c r="ENM1384" s="84">
        <f>ENM1381</f>
        <v>0</v>
      </c>
      <c r="ENN1384" s="84">
        <f>ENM1384/ENL1384</f>
        <v>0</v>
      </c>
      <c r="ENO1384" s="84">
        <f>ENL1384-ENM1384</f>
        <v>2000000</v>
      </c>
      <c r="ENP1384" s="84">
        <f t="shared" si="354"/>
        <v>2000000</v>
      </c>
      <c r="ENV1384" s="84" t="s">
        <v>247</v>
      </c>
      <c r="ENW1384" s="84" t="s">
        <v>4692</v>
      </c>
      <c r="ENX1384" s="84">
        <v>0</v>
      </c>
      <c r="ENY1384" s="84">
        <v>0</v>
      </c>
      <c r="EOA1384" s="84">
        <v>0</v>
      </c>
      <c r="EOB1384" s="84">
        <f>EOB1381</f>
        <v>2000000</v>
      </c>
      <c r="EOC1384" s="84">
        <f>EOC1381</f>
        <v>0</v>
      </c>
      <c r="EOD1384" s="84">
        <f>EOC1384/EOB1384</f>
        <v>0</v>
      </c>
      <c r="EOE1384" s="84">
        <f>EOB1384-EOC1384</f>
        <v>2000000</v>
      </c>
      <c r="EOF1384" s="84">
        <f t="shared" si="354"/>
        <v>2000000</v>
      </c>
      <c r="EOL1384" s="84" t="s">
        <v>247</v>
      </c>
      <c r="EOM1384" s="84" t="s">
        <v>4692</v>
      </c>
      <c r="EON1384" s="84">
        <v>0</v>
      </c>
      <c r="EOO1384" s="84">
        <v>0</v>
      </c>
      <c r="EOQ1384" s="84">
        <v>0</v>
      </c>
      <c r="EOR1384" s="84">
        <f>EOR1381</f>
        <v>2000000</v>
      </c>
      <c r="EOS1384" s="84">
        <f>EOS1381</f>
        <v>0</v>
      </c>
      <c r="EOT1384" s="84">
        <f>EOS1384/EOR1384</f>
        <v>0</v>
      </c>
      <c r="EOU1384" s="84">
        <f>EOR1384-EOS1384</f>
        <v>2000000</v>
      </c>
      <c r="EOV1384" s="84">
        <f t="shared" si="355"/>
        <v>2000000</v>
      </c>
      <c r="EPB1384" s="84" t="s">
        <v>247</v>
      </c>
      <c r="EPC1384" s="84" t="s">
        <v>4692</v>
      </c>
      <c r="EPD1384" s="84">
        <v>0</v>
      </c>
      <c r="EPE1384" s="84">
        <v>0</v>
      </c>
      <c r="EPG1384" s="84">
        <v>0</v>
      </c>
      <c r="EPH1384" s="84">
        <f>EPH1381</f>
        <v>2000000</v>
      </c>
      <c r="EPI1384" s="84">
        <f>EPI1381</f>
        <v>0</v>
      </c>
      <c r="EPJ1384" s="84">
        <f>EPI1384/EPH1384</f>
        <v>0</v>
      </c>
      <c r="EPK1384" s="84">
        <f>EPH1384-EPI1384</f>
        <v>2000000</v>
      </c>
      <c r="EPL1384" s="84">
        <f t="shared" si="355"/>
        <v>2000000</v>
      </c>
      <c r="EPR1384" s="84" t="s">
        <v>247</v>
      </c>
      <c r="EPS1384" s="84" t="s">
        <v>4692</v>
      </c>
      <c r="EPT1384" s="84">
        <v>0</v>
      </c>
      <c r="EPU1384" s="84">
        <v>0</v>
      </c>
      <c r="EPW1384" s="84">
        <v>0</v>
      </c>
      <c r="EPX1384" s="84">
        <f>EPX1381</f>
        <v>2000000</v>
      </c>
      <c r="EPY1384" s="84">
        <f>EPY1381</f>
        <v>0</v>
      </c>
      <c r="EPZ1384" s="84">
        <f>EPY1384/EPX1384</f>
        <v>0</v>
      </c>
      <c r="EQA1384" s="84">
        <f>EPX1384-EPY1384</f>
        <v>2000000</v>
      </c>
      <c r="EQB1384" s="84">
        <f t="shared" si="356"/>
        <v>2000000</v>
      </c>
      <c r="EQH1384" s="84" t="s">
        <v>247</v>
      </c>
      <c r="EQI1384" s="84" t="s">
        <v>4692</v>
      </c>
      <c r="EQJ1384" s="84">
        <v>0</v>
      </c>
      <c r="EQK1384" s="84">
        <v>0</v>
      </c>
      <c r="EQM1384" s="84">
        <v>0</v>
      </c>
      <c r="EQN1384" s="84">
        <f>EQN1381</f>
        <v>2000000</v>
      </c>
      <c r="EQO1384" s="84">
        <f>EQO1381</f>
        <v>0</v>
      </c>
      <c r="EQP1384" s="84">
        <f>EQO1384/EQN1384</f>
        <v>0</v>
      </c>
      <c r="EQQ1384" s="84">
        <f>EQN1384-EQO1384</f>
        <v>2000000</v>
      </c>
      <c r="EQR1384" s="84">
        <f t="shared" si="356"/>
        <v>2000000</v>
      </c>
      <c r="EQX1384" s="84" t="s">
        <v>247</v>
      </c>
      <c r="EQY1384" s="84" t="s">
        <v>4692</v>
      </c>
      <c r="EQZ1384" s="84">
        <v>0</v>
      </c>
      <c r="ERA1384" s="84">
        <v>0</v>
      </c>
      <c r="ERC1384" s="84">
        <v>0</v>
      </c>
      <c r="ERD1384" s="84">
        <f>ERD1381</f>
        <v>2000000</v>
      </c>
      <c r="ERE1384" s="84">
        <f>ERE1381</f>
        <v>0</v>
      </c>
      <c r="ERF1384" s="84">
        <f>ERE1384/ERD1384</f>
        <v>0</v>
      </c>
      <c r="ERG1384" s="84">
        <f>ERD1384-ERE1384</f>
        <v>2000000</v>
      </c>
      <c r="ERH1384" s="84">
        <f t="shared" si="357"/>
        <v>2000000</v>
      </c>
      <c r="ERN1384" s="84" t="s">
        <v>247</v>
      </c>
      <c r="ERO1384" s="84" t="s">
        <v>4692</v>
      </c>
      <c r="ERP1384" s="84">
        <v>0</v>
      </c>
      <c r="ERQ1384" s="84">
        <v>0</v>
      </c>
      <c r="ERS1384" s="84">
        <v>0</v>
      </c>
      <c r="ERT1384" s="84">
        <f>ERT1381</f>
        <v>2000000</v>
      </c>
      <c r="ERU1384" s="84">
        <f>ERU1381</f>
        <v>0</v>
      </c>
      <c r="ERV1384" s="84">
        <f>ERU1384/ERT1384</f>
        <v>0</v>
      </c>
      <c r="ERW1384" s="84">
        <f>ERT1384-ERU1384</f>
        <v>2000000</v>
      </c>
      <c r="ERX1384" s="84">
        <f t="shared" si="357"/>
        <v>2000000</v>
      </c>
      <c r="ESD1384" s="84" t="s">
        <v>247</v>
      </c>
      <c r="ESE1384" s="84" t="s">
        <v>4692</v>
      </c>
      <c r="ESF1384" s="84">
        <v>0</v>
      </c>
      <c r="ESG1384" s="84">
        <v>0</v>
      </c>
      <c r="ESI1384" s="84">
        <v>0</v>
      </c>
      <c r="ESJ1384" s="84">
        <f>ESJ1381</f>
        <v>2000000</v>
      </c>
      <c r="ESK1384" s="84">
        <f>ESK1381</f>
        <v>0</v>
      </c>
      <c r="ESL1384" s="84">
        <f>ESK1384/ESJ1384</f>
        <v>0</v>
      </c>
      <c r="ESM1384" s="84">
        <f>ESJ1384-ESK1384</f>
        <v>2000000</v>
      </c>
      <c r="ESN1384" s="84">
        <f t="shared" si="358"/>
        <v>2000000</v>
      </c>
      <c r="EST1384" s="84" t="s">
        <v>247</v>
      </c>
      <c r="ESU1384" s="84" t="s">
        <v>4692</v>
      </c>
      <c r="ESV1384" s="84">
        <v>0</v>
      </c>
      <c r="ESW1384" s="84">
        <v>0</v>
      </c>
      <c r="ESY1384" s="84">
        <v>0</v>
      </c>
      <c r="ESZ1384" s="84">
        <f>ESZ1381</f>
        <v>2000000</v>
      </c>
      <c r="ETA1384" s="84">
        <f>ETA1381</f>
        <v>0</v>
      </c>
      <c r="ETB1384" s="84">
        <f>ETA1384/ESZ1384</f>
        <v>0</v>
      </c>
      <c r="ETC1384" s="84">
        <f>ESZ1384-ETA1384</f>
        <v>2000000</v>
      </c>
      <c r="ETD1384" s="84">
        <f t="shared" si="358"/>
        <v>2000000</v>
      </c>
      <c r="ETJ1384" s="84" t="s">
        <v>247</v>
      </c>
      <c r="ETK1384" s="84" t="s">
        <v>4692</v>
      </c>
      <c r="ETL1384" s="84">
        <v>0</v>
      </c>
      <c r="ETM1384" s="84">
        <v>0</v>
      </c>
      <c r="ETO1384" s="84">
        <v>0</v>
      </c>
      <c r="ETP1384" s="84">
        <f>ETP1381</f>
        <v>2000000</v>
      </c>
      <c r="ETQ1384" s="84">
        <f>ETQ1381</f>
        <v>0</v>
      </c>
      <c r="ETR1384" s="84">
        <f>ETQ1384/ETP1384</f>
        <v>0</v>
      </c>
      <c r="ETS1384" s="84">
        <f>ETP1384-ETQ1384</f>
        <v>2000000</v>
      </c>
      <c r="ETT1384" s="84">
        <f t="shared" si="359"/>
        <v>2000000</v>
      </c>
      <c r="ETZ1384" s="84" t="s">
        <v>247</v>
      </c>
      <c r="EUA1384" s="84" t="s">
        <v>4692</v>
      </c>
      <c r="EUB1384" s="84">
        <v>0</v>
      </c>
      <c r="EUC1384" s="84">
        <v>0</v>
      </c>
      <c r="EUE1384" s="84">
        <v>0</v>
      </c>
      <c r="EUF1384" s="84">
        <f>EUF1381</f>
        <v>2000000</v>
      </c>
      <c r="EUG1384" s="84">
        <f>EUG1381</f>
        <v>0</v>
      </c>
      <c r="EUH1384" s="84">
        <f>EUG1384/EUF1384</f>
        <v>0</v>
      </c>
      <c r="EUI1384" s="84">
        <f>EUF1384-EUG1384</f>
        <v>2000000</v>
      </c>
      <c r="EUJ1384" s="84">
        <f t="shared" si="359"/>
        <v>2000000</v>
      </c>
      <c r="EUP1384" s="84" t="s">
        <v>247</v>
      </c>
      <c r="EUQ1384" s="84" t="s">
        <v>4692</v>
      </c>
      <c r="EUR1384" s="84">
        <v>0</v>
      </c>
      <c r="EUS1384" s="84">
        <v>0</v>
      </c>
      <c r="EUU1384" s="84">
        <v>0</v>
      </c>
      <c r="EUV1384" s="84">
        <f>EUV1381</f>
        <v>2000000</v>
      </c>
      <c r="EUW1384" s="84">
        <f>EUW1381</f>
        <v>0</v>
      </c>
      <c r="EUX1384" s="84">
        <f>EUW1384/EUV1384</f>
        <v>0</v>
      </c>
      <c r="EUY1384" s="84">
        <f>EUV1384-EUW1384</f>
        <v>2000000</v>
      </c>
      <c r="EUZ1384" s="84">
        <f t="shared" si="360"/>
        <v>2000000</v>
      </c>
      <c r="EVF1384" s="84" t="s">
        <v>247</v>
      </c>
      <c r="EVG1384" s="84" t="s">
        <v>4692</v>
      </c>
      <c r="EVH1384" s="84">
        <v>0</v>
      </c>
      <c r="EVI1384" s="84">
        <v>0</v>
      </c>
      <c r="EVK1384" s="84">
        <v>0</v>
      </c>
      <c r="EVL1384" s="84">
        <f>EVL1381</f>
        <v>2000000</v>
      </c>
      <c r="EVM1384" s="84">
        <f>EVM1381</f>
        <v>0</v>
      </c>
      <c r="EVN1384" s="84">
        <f>EVM1384/EVL1384</f>
        <v>0</v>
      </c>
      <c r="EVO1384" s="84">
        <f>EVL1384-EVM1384</f>
        <v>2000000</v>
      </c>
      <c r="EVP1384" s="84">
        <f t="shared" si="360"/>
        <v>2000000</v>
      </c>
      <c r="EVV1384" s="84" t="s">
        <v>247</v>
      </c>
      <c r="EVW1384" s="84" t="s">
        <v>4692</v>
      </c>
      <c r="EVX1384" s="84">
        <v>0</v>
      </c>
      <c r="EVY1384" s="84">
        <v>0</v>
      </c>
      <c r="EWA1384" s="84">
        <v>0</v>
      </c>
      <c r="EWB1384" s="84">
        <f>EWB1381</f>
        <v>2000000</v>
      </c>
      <c r="EWC1384" s="84">
        <f>EWC1381</f>
        <v>0</v>
      </c>
      <c r="EWD1384" s="84">
        <f>EWC1384/EWB1384</f>
        <v>0</v>
      </c>
      <c r="EWE1384" s="84">
        <f>EWB1384-EWC1384</f>
        <v>2000000</v>
      </c>
      <c r="EWF1384" s="84">
        <f t="shared" si="361"/>
        <v>2000000</v>
      </c>
      <c r="EWL1384" s="84" t="s">
        <v>247</v>
      </c>
      <c r="EWM1384" s="84" t="s">
        <v>4692</v>
      </c>
      <c r="EWN1384" s="84">
        <v>0</v>
      </c>
      <c r="EWO1384" s="84">
        <v>0</v>
      </c>
      <c r="EWQ1384" s="84">
        <v>0</v>
      </c>
      <c r="EWR1384" s="84">
        <f>EWR1381</f>
        <v>2000000</v>
      </c>
      <c r="EWS1384" s="84">
        <f>EWS1381</f>
        <v>0</v>
      </c>
      <c r="EWT1384" s="84">
        <f>EWS1384/EWR1384</f>
        <v>0</v>
      </c>
      <c r="EWU1384" s="84">
        <f>EWR1384-EWS1384</f>
        <v>2000000</v>
      </c>
      <c r="EWV1384" s="84">
        <f t="shared" si="361"/>
        <v>2000000</v>
      </c>
      <c r="EXB1384" s="84" t="s">
        <v>247</v>
      </c>
      <c r="EXC1384" s="84" t="s">
        <v>4692</v>
      </c>
      <c r="EXD1384" s="84">
        <v>0</v>
      </c>
      <c r="EXE1384" s="84">
        <v>0</v>
      </c>
      <c r="EXG1384" s="84">
        <v>0</v>
      </c>
      <c r="EXH1384" s="84">
        <f>EXH1381</f>
        <v>2000000</v>
      </c>
      <c r="EXI1384" s="84">
        <f>EXI1381</f>
        <v>0</v>
      </c>
      <c r="EXJ1384" s="84">
        <f>EXI1384/EXH1384</f>
        <v>0</v>
      </c>
      <c r="EXK1384" s="84">
        <f>EXH1384-EXI1384</f>
        <v>2000000</v>
      </c>
      <c r="EXL1384" s="84">
        <f t="shared" si="362"/>
        <v>2000000</v>
      </c>
      <c r="EXR1384" s="84" t="s">
        <v>247</v>
      </c>
      <c r="EXS1384" s="84" t="s">
        <v>4692</v>
      </c>
      <c r="EXT1384" s="84">
        <v>0</v>
      </c>
      <c r="EXU1384" s="84">
        <v>0</v>
      </c>
      <c r="EXW1384" s="84">
        <v>0</v>
      </c>
      <c r="EXX1384" s="84">
        <f>EXX1381</f>
        <v>2000000</v>
      </c>
      <c r="EXY1384" s="84">
        <f>EXY1381</f>
        <v>0</v>
      </c>
      <c r="EXZ1384" s="84">
        <f>EXY1384/EXX1384</f>
        <v>0</v>
      </c>
      <c r="EYA1384" s="84">
        <f>EXX1384-EXY1384</f>
        <v>2000000</v>
      </c>
      <c r="EYB1384" s="84">
        <f t="shared" si="362"/>
        <v>2000000</v>
      </c>
      <c r="EYH1384" s="84" t="s">
        <v>247</v>
      </c>
      <c r="EYI1384" s="84" t="s">
        <v>4692</v>
      </c>
      <c r="EYJ1384" s="84">
        <v>0</v>
      </c>
      <c r="EYK1384" s="84">
        <v>0</v>
      </c>
      <c r="EYM1384" s="84">
        <v>0</v>
      </c>
      <c r="EYN1384" s="84">
        <f>EYN1381</f>
        <v>2000000</v>
      </c>
      <c r="EYO1384" s="84">
        <f>EYO1381</f>
        <v>0</v>
      </c>
      <c r="EYP1384" s="84">
        <f>EYO1384/EYN1384</f>
        <v>0</v>
      </c>
      <c r="EYQ1384" s="84">
        <f>EYN1384-EYO1384</f>
        <v>2000000</v>
      </c>
      <c r="EYR1384" s="84">
        <f t="shared" si="363"/>
        <v>2000000</v>
      </c>
      <c r="EYX1384" s="84" t="s">
        <v>247</v>
      </c>
      <c r="EYY1384" s="84" t="s">
        <v>4692</v>
      </c>
      <c r="EYZ1384" s="84">
        <v>0</v>
      </c>
      <c r="EZA1384" s="84">
        <v>0</v>
      </c>
      <c r="EZC1384" s="84">
        <v>0</v>
      </c>
      <c r="EZD1384" s="84">
        <f>EZD1381</f>
        <v>2000000</v>
      </c>
      <c r="EZE1384" s="84">
        <f>EZE1381</f>
        <v>0</v>
      </c>
      <c r="EZF1384" s="84">
        <f>EZE1384/EZD1384</f>
        <v>0</v>
      </c>
      <c r="EZG1384" s="84">
        <f>EZD1384-EZE1384</f>
        <v>2000000</v>
      </c>
      <c r="EZH1384" s="84">
        <f t="shared" si="363"/>
        <v>2000000</v>
      </c>
      <c r="EZN1384" s="84" t="s">
        <v>247</v>
      </c>
      <c r="EZO1384" s="84" t="s">
        <v>4692</v>
      </c>
      <c r="EZP1384" s="84">
        <v>0</v>
      </c>
      <c r="EZQ1384" s="84">
        <v>0</v>
      </c>
      <c r="EZS1384" s="84">
        <v>0</v>
      </c>
      <c r="EZT1384" s="84">
        <f>EZT1381</f>
        <v>2000000</v>
      </c>
      <c r="EZU1384" s="84">
        <f>EZU1381</f>
        <v>0</v>
      </c>
      <c r="EZV1384" s="84">
        <f>EZU1384/EZT1384</f>
        <v>0</v>
      </c>
      <c r="EZW1384" s="84">
        <f>EZT1384-EZU1384</f>
        <v>2000000</v>
      </c>
      <c r="EZX1384" s="84">
        <f t="shared" si="364"/>
        <v>2000000</v>
      </c>
      <c r="FAD1384" s="84" t="s">
        <v>247</v>
      </c>
      <c r="FAE1384" s="84" t="s">
        <v>4692</v>
      </c>
      <c r="FAF1384" s="84">
        <v>0</v>
      </c>
      <c r="FAG1384" s="84">
        <v>0</v>
      </c>
      <c r="FAI1384" s="84">
        <v>0</v>
      </c>
      <c r="FAJ1384" s="84">
        <f>FAJ1381</f>
        <v>2000000</v>
      </c>
      <c r="FAK1384" s="84">
        <f>FAK1381</f>
        <v>0</v>
      </c>
      <c r="FAL1384" s="84">
        <f>FAK1384/FAJ1384</f>
        <v>0</v>
      </c>
      <c r="FAM1384" s="84">
        <f>FAJ1384-FAK1384</f>
        <v>2000000</v>
      </c>
      <c r="FAN1384" s="84">
        <f t="shared" si="364"/>
        <v>2000000</v>
      </c>
      <c r="FAT1384" s="84" t="s">
        <v>247</v>
      </c>
      <c r="FAU1384" s="84" t="s">
        <v>4692</v>
      </c>
      <c r="FAV1384" s="84">
        <v>0</v>
      </c>
      <c r="FAW1384" s="84">
        <v>0</v>
      </c>
      <c r="FAY1384" s="84">
        <v>0</v>
      </c>
      <c r="FAZ1384" s="84">
        <f>FAZ1381</f>
        <v>2000000</v>
      </c>
      <c r="FBA1384" s="84">
        <f>FBA1381</f>
        <v>0</v>
      </c>
      <c r="FBB1384" s="84">
        <f>FBA1384/FAZ1384</f>
        <v>0</v>
      </c>
      <c r="FBC1384" s="84">
        <f>FAZ1384-FBA1384</f>
        <v>2000000</v>
      </c>
      <c r="FBD1384" s="84">
        <f t="shared" si="365"/>
        <v>2000000</v>
      </c>
      <c r="FBJ1384" s="84" t="s">
        <v>247</v>
      </c>
      <c r="FBK1384" s="84" t="s">
        <v>4692</v>
      </c>
      <c r="FBL1384" s="84">
        <v>0</v>
      </c>
      <c r="FBM1384" s="84">
        <v>0</v>
      </c>
      <c r="FBO1384" s="84">
        <v>0</v>
      </c>
      <c r="FBP1384" s="84">
        <f>FBP1381</f>
        <v>2000000</v>
      </c>
      <c r="FBQ1384" s="84">
        <f>FBQ1381</f>
        <v>0</v>
      </c>
      <c r="FBR1384" s="84">
        <f>FBQ1384/FBP1384</f>
        <v>0</v>
      </c>
      <c r="FBS1384" s="84">
        <f>FBP1384-FBQ1384</f>
        <v>2000000</v>
      </c>
      <c r="FBT1384" s="84">
        <f t="shared" si="365"/>
        <v>2000000</v>
      </c>
      <c r="FBZ1384" s="84" t="s">
        <v>247</v>
      </c>
      <c r="FCA1384" s="84" t="s">
        <v>4692</v>
      </c>
      <c r="FCB1384" s="84">
        <v>0</v>
      </c>
      <c r="FCC1384" s="84">
        <v>0</v>
      </c>
      <c r="FCE1384" s="84">
        <v>0</v>
      </c>
      <c r="FCF1384" s="84">
        <f>FCF1381</f>
        <v>2000000</v>
      </c>
      <c r="FCG1384" s="84">
        <f>FCG1381</f>
        <v>0</v>
      </c>
      <c r="FCH1384" s="84">
        <f>FCG1384/FCF1384</f>
        <v>0</v>
      </c>
      <c r="FCI1384" s="84">
        <f>FCF1384-FCG1384</f>
        <v>2000000</v>
      </c>
      <c r="FCJ1384" s="84">
        <f t="shared" si="366"/>
        <v>2000000</v>
      </c>
      <c r="FCP1384" s="84" t="s">
        <v>247</v>
      </c>
      <c r="FCQ1384" s="84" t="s">
        <v>4692</v>
      </c>
      <c r="FCR1384" s="84">
        <v>0</v>
      </c>
      <c r="FCS1384" s="84">
        <v>0</v>
      </c>
      <c r="FCU1384" s="84">
        <v>0</v>
      </c>
      <c r="FCV1384" s="84">
        <f>FCV1381</f>
        <v>2000000</v>
      </c>
      <c r="FCW1384" s="84">
        <f>FCW1381</f>
        <v>0</v>
      </c>
      <c r="FCX1384" s="84">
        <f>FCW1384/FCV1384</f>
        <v>0</v>
      </c>
      <c r="FCY1384" s="84">
        <f>FCV1384-FCW1384</f>
        <v>2000000</v>
      </c>
      <c r="FCZ1384" s="84">
        <f t="shared" si="366"/>
        <v>2000000</v>
      </c>
      <c r="FDF1384" s="84" t="s">
        <v>247</v>
      </c>
      <c r="FDG1384" s="84" t="s">
        <v>4692</v>
      </c>
      <c r="FDH1384" s="84">
        <v>0</v>
      </c>
      <c r="FDI1384" s="84">
        <v>0</v>
      </c>
      <c r="FDK1384" s="84">
        <v>0</v>
      </c>
      <c r="FDL1384" s="84">
        <f>FDL1381</f>
        <v>2000000</v>
      </c>
      <c r="FDM1384" s="84">
        <f>FDM1381</f>
        <v>0</v>
      </c>
      <c r="FDN1384" s="84">
        <f>FDM1384/FDL1384</f>
        <v>0</v>
      </c>
      <c r="FDO1384" s="84">
        <f>FDL1384-FDM1384</f>
        <v>2000000</v>
      </c>
      <c r="FDP1384" s="84">
        <f t="shared" si="367"/>
        <v>2000000</v>
      </c>
      <c r="FDV1384" s="84" t="s">
        <v>247</v>
      </c>
      <c r="FDW1384" s="84" t="s">
        <v>4692</v>
      </c>
      <c r="FDX1384" s="84">
        <v>0</v>
      </c>
      <c r="FDY1384" s="84">
        <v>0</v>
      </c>
      <c r="FEA1384" s="84">
        <v>0</v>
      </c>
      <c r="FEB1384" s="84">
        <f>FEB1381</f>
        <v>2000000</v>
      </c>
      <c r="FEC1384" s="84">
        <f>FEC1381</f>
        <v>0</v>
      </c>
      <c r="FED1384" s="84">
        <f>FEC1384/FEB1384</f>
        <v>0</v>
      </c>
      <c r="FEE1384" s="84">
        <f>FEB1384-FEC1384</f>
        <v>2000000</v>
      </c>
      <c r="FEF1384" s="84">
        <f t="shared" si="367"/>
        <v>2000000</v>
      </c>
      <c r="FEL1384" s="84" t="s">
        <v>247</v>
      </c>
      <c r="FEM1384" s="84" t="s">
        <v>4692</v>
      </c>
      <c r="FEN1384" s="84">
        <v>0</v>
      </c>
      <c r="FEO1384" s="84">
        <v>0</v>
      </c>
      <c r="FEQ1384" s="84">
        <v>0</v>
      </c>
      <c r="FER1384" s="84">
        <f>FER1381</f>
        <v>2000000</v>
      </c>
      <c r="FES1384" s="84">
        <f>FES1381</f>
        <v>0</v>
      </c>
      <c r="FET1384" s="84">
        <f>FES1384/FER1384</f>
        <v>0</v>
      </c>
      <c r="FEU1384" s="84">
        <f>FER1384-FES1384</f>
        <v>2000000</v>
      </c>
      <c r="FEV1384" s="84">
        <f t="shared" si="368"/>
        <v>2000000</v>
      </c>
      <c r="FFB1384" s="84" t="s">
        <v>247</v>
      </c>
      <c r="FFC1384" s="84" t="s">
        <v>4692</v>
      </c>
      <c r="FFD1384" s="84">
        <v>0</v>
      </c>
      <c r="FFE1384" s="84">
        <v>0</v>
      </c>
      <c r="FFG1384" s="84">
        <v>0</v>
      </c>
      <c r="FFH1384" s="84">
        <f>FFH1381</f>
        <v>2000000</v>
      </c>
      <c r="FFI1384" s="84">
        <f>FFI1381</f>
        <v>0</v>
      </c>
      <c r="FFJ1384" s="84">
        <f>FFI1384/FFH1384</f>
        <v>0</v>
      </c>
      <c r="FFK1384" s="84">
        <f>FFH1384-FFI1384</f>
        <v>2000000</v>
      </c>
      <c r="FFL1384" s="84">
        <f t="shared" si="368"/>
        <v>2000000</v>
      </c>
      <c r="FFR1384" s="84" t="s">
        <v>247</v>
      </c>
      <c r="FFS1384" s="84" t="s">
        <v>4692</v>
      </c>
      <c r="FFT1384" s="84">
        <v>0</v>
      </c>
      <c r="FFU1384" s="84">
        <v>0</v>
      </c>
      <c r="FFW1384" s="84">
        <v>0</v>
      </c>
      <c r="FFX1384" s="84">
        <f>FFX1381</f>
        <v>2000000</v>
      </c>
      <c r="FFY1384" s="84">
        <f>FFY1381</f>
        <v>0</v>
      </c>
      <c r="FFZ1384" s="84">
        <f>FFY1384/FFX1384</f>
        <v>0</v>
      </c>
      <c r="FGA1384" s="84">
        <f>FFX1384-FFY1384</f>
        <v>2000000</v>
      </c>
      <c r="FGB1384" s="84">
        <f t="shared" si="369"/>
        <v>2000000</v>
      </c>
      <c r="FGH1384" s="84" t="s">
        <v>247</v>
      </c>
      <c r="FGI1384" s="84" t="s">
        <v>4692</v>
      </c>
      <c r="FGJ1384" s="84">
        <v>0</v>
      </c>
      <c r="FGK1384" s="84">
        <v>0</v>
      </c>
      <c r="FGM1384" s="84">
        <v>0</v>
      </c>
      <c r="FGN1384" s="84">
        <f>FGN1381</f>
        <v>2000000</v>
      </c>
      <c r="FGO1384" s="84">
        <f>FGO1381</f>
        <v>0</v>
      </c>
      <c r="FGP1384" s="84">
        <f>FGO1384/FGN1384</f>
        <v>0</v>
      </c>
      <c r="FGQ1384" s="84">
        <f>FGN1384-FGO1384</f>
        <v>2000000</v>
      </c>
      <c r="FGR1384" s="84">
        <f t="shared" si="369"/>
        <v>2000000</v>
      </c>
      <c r="FGX1384" s="84" t="s">
        <v>247</v>
      </c>
      <c r="FGY1384" s="84" t="s">
        <v>4692</v>
      </c>
      <c r="FGZ1384" s="84">
        <v>0</v>
      </c>
      <c r="FHA1384" s="84">
        <v>0</v>
      </c>
      <c r="FHC1384" s="84">
        <v>0</v>
      </c>
      <c r="FHD1384" s="84">
        <f>FHD1381</f>
        <v>2000000</v>
      </c>
      <c r="FHE1384" s="84">
        <f>FHE1381</f>
        <v>0</v>
      </c>
      <c r="FHF1384" s="84">
        <f>FHE1384/FHD1384</f>
        <v>0</v>
      </c>
      <c r="FHG1384" s="84">
        <f>FHD1384-FHE1384</f>
        <v>2000000</v>
      </c>
      <c r="FHH1384" s="84">
        <f t="shared" si="370"/>
        <v>2000000</v>
      </c>
      <c r="FHN1384" s="84" t="s">
        <v>247</v>
      </c>
      <c r="FHO1384" s="84" t="s">
        <v>4692</v>
      </c>
      <c r="FHP1384" s="84">
        <v>0</v>
      </c>
      <c r="FHQ1384" s="84">
        <v>0</v>
      </c>
      <c r="FHS1384" s="84">
        <v>0</v>
      </c>
      <c r="FHT1384" s="84">
        <f>FHT1381</f>
        <v>2000000</v>
      </c>
      <c r="FHU1384" s="84">
        <f>FHU1381</f>
        <v>0</v>
      </c>
      <c r="FHV1384" s="84">
        <f>FHU1384/FHT1384</f>
        <v>0</v>
      </c>
      <c r="FHW1384" s="84">
        <f>FHT1384-FHU1384</f>
        <v>2000000</v>
      </c>
      <c r="FHX1384" s="84">
        <f t="shared" si="370"/>
        <v>2000000</v>
      </c>
      <c r="FID1384" s="84" t="s">
        <v>247</v>
      </c>
      <c r="FIE1384" s="84" t="s">
        <v>4692</v>
      </c>
      <c r="FIF1384" s="84">
        <v>0</v>
      </c>
      <c r="FIG1384" s="84">
        <v>0</v>
      </c>
      <c r="FII1384" s="84">
        <v>0</v>
      </c>
      <c r="FIJ1384" s="84">
        <f>FIJ1381</f>
        <v>2000000</v>
      </c>
      <c r="FIK1384" s="84">
        <f>FIK1381</f>
        <v>0</v>
      </c>
      <c r="FIL1384" s="84">
        <f>FIK1384/FIJ1384</f>
        <v>0</v>
      </c>
      <c r="FIM1384" s="84">
        <f>FIJ1384-FIK1384</f>
        <v>2000000</v>
      </c>
      <c r="FIN1384" s="84">
        <f t="shared" si="371"/>
        <v>2000000</v>
      </c>
      <c r="FIT1384" s="84" t="s">
        <v>247</v>
      </c>
      <c r="FIU1384" s="84" t="s">
        <v>4692</v>
      </c>
      <c r="FIV1384" s="84">
        <v>0</v>
      </c>
      <c r="FIW1384" s="84">
        <v>0</v>
      </c>
      <c r="FIY1384" s="84">
        <v>0</v>
      </c>
      <c r="FIZ1384" s="84">
        <f>FIZ1381</f>
        <v>2000000</v>
      </c>
      <c r="FJA1384" s="84">
        <f>FJA1381</f>
        <v>0</v>
      </c>
      <c r="FJB1384" s="84">
        <f>FJA1384/FIZ1384</f>
        <v>0</v>
      </c>
      <c r="FJC1384" s="84">
        <f>FIZ1384-FJA1384</f>
        <v>2000000</v>
      </c>
      <c r="FJD1384" s="84">
        <f t="shared" si="371"/>
        <v>2000000</v>
      </c>
      <c r="FJJ1384" s="84" t="s">
        <v>247</v>
      </c>
      <c r="FJK1384" s="84" t="s">
        <v>4692</v>
      </c>
      <c r="FJL1384" s="84">
        <v>0</v>
      </c>
      <c r="FJM1384" s="84">
        <v>0</v>
      </c>
      <c r="FJO1384" s="84">
        <v>0</v>
      </c>
      <c r="FJP1384" s="84">
        <f>FJP1381</f>
        <v>2000000</v>
      </c>
      <c r="FJQ1384" s="84">
        <f>FJQ1381</f>
        <v>0</v>
      </c>
      <c r="FJR1384" s="84">
        <f>FJQ1384/FJP1384</f>
        <v>0</v>
      </c>
      <c r="FJS1384" s="84">
        <f>FJP1384-FJQ1384</f>
        <v>2000000</v>
      </c>
      <c r="FJT1384" s="84">
        <f t="shared" si="372"/>
        <v>2000000</v>
      </c>
      <c r="FJZ1384" s="84" t="s">
        <v>247</v>
      </c>
      <c r="FKA1384" s="84" t="s">
        <v>4692</v>
      </c>
      <c r="FKB1384" s="84">
        <v>0</v>
      </c>
      <c r="FKC1384" s="84">
        <v>0</v>
      </c>
      <c r="FKE1384" s="84">
        <v>0</v>
      </c>
      <c r="FKF1384" s="84">
        <f>FKF1381</f>
        <v>2000000</v>
      </c>
      <c r="FKG1384" s="84">
        <f>FKG1381</f>
        <v>0</v>
      </c>
      <c r="FKH1384" s="84">
        <f>FKG1384/FKF1384</f>
        <v>0</v>
      </c>
      <c r="FKI1384" s="84">
        <f>FKF1384-FKG1384</f>
        <v>2000000</v>
      </c>
      <c r="FKJ1384" s="84">
        <f t="shared" si="372"/>
        <v>2000000</v>
      </c>
      <c r="FKP1384" s="84" t="s">
        <v>247</v>
      </c>
      <c r="FKQ1384" s="84" t="s">
        <v>4692</v>
      </c>
      <c r="FKR1384" s="84">
        <v>0</v>
      </c>
      <c r="FKS1384" s="84">
        <v>0</v>
      </c>
      <c r="FKU1384" s="84">
        <v>0</v>
      </c>
      <c r="FKV1384" s="84">
        <f>FKV1381</f>
        <v>2000000</v>
      </c>
      <c r="FKW1384" s="84">
        <f>FKW1381</f>
        <v>0</v>
      </c>
      <c r="FKX1384" s="84">
        <f>FKW1384/FKV1384</f>
        <v>0</v>
      </c>
      <c r="FKY1384" s="84">
        <f>FKV1384-FKW1384</f>
        <v>2000000</v>
      </c>
      <c r="FKZ1384" s="84">
        <f t="shared" si="373"/>
        <v>2000000</v>
      </c>
      <c r="FLF1384" s="84" t="s">
        <v>247</v>
      </c>
      <c r="FLG1384" s="84" t="s">
        <v>4692</v>
      </c>
      <c r="FLH1384" s="84">
        <v>0</v>
      </c>
      <c r="FLI1384" s="84">
        <v>0</v>
      </c>
      <c r="FLK1384" s="84">
        <v>0</v>
      </c>
      <c r="FLL1384" s="84">
        <f>FLL1381</f>
        <v>2000000</v>
      </c>
      <c r="FLM1384" s="84">
        <f>FLM1381</f>
        <v>0</v>
      </c>
      <c r="FLN1384" s="84">
        <f>FLM1384/FLL1384</f>
        <v>0</v>
      </c>
      <c r="FLO1384" s="84">
        <f>FLL1384-FLM1384</f>
        <v>2000000</v>
      </c>
      <c r="FLP1384" s="84">
        <f t="shared" si="373"/>
        <v>2000000</v>
      </c>
      <c r="FLV1384" s="84" t="s">
        <v>247</v>
      </c>
      <c r="FLW1384" s="84" t="s">
        <v>4692</v>
      </c>
      <c r="FLX1384" s="84">
        <v>0</v>
      </c>
      <c r="FLY1384" s="84">
        <v>0</v>
      </c>
      <c r="FMA1384" s="84">
        <v>0</v>
      </c>
      <c r="FMB1384" s="84">
        <f>FMB1381</f>
        <v>2000000</v>
      </c>
      <c r="FMC1384" s="84">
        <f>FMC1381</f>
        <v>0</v>
      </c>
      <c r="FMD1384" s="84">
        <f>FMC1384/FMB1384</f>
        <v>0</v>
      </c>
      <c r="FME1384" s="84">
        <f>FMB1384-FMC1384</f>
        <v>2000000</v>
      </c>
      <c r="FMF1384" s="84">
        <f t="shared" si="374"/>
        <v>2000000</v>
      </c>
      <c r="FML1384" s="84" t="s">
        <v>247</v>
      </c>
      <c r="FMM1384" s="84" t="s">
        <v>4692</v>
      </c>
      <c r="FMN1384" s="84">
        <v>0</v>
      </c>
      <c r="FMO1384" s="84">
        <v>0</v>
      </c>
      <c r="FMQ1384" s="84">
        <v>0</v>
      </c>
      <c r="FMR1384" s="84">
        <f>FMR1381</f>
        <v>2000000</v>
      </c>
      <c r="FMS1384" s="84">
        <f>FMS1381</f>
        <v>0</v>
      </c>
      <c r="FMT1384" s="84">
        <f>FMS1384/FMR1384</f>
        <v>0</v>
      </c>
      <c r="FMU1384" s="84">
        <f>FMR1384-FMS1384</f>
        <v>2000000</v>
      </c>
      <c r="FMV1384" s="84">
        <f t="shared" si="374"/>
        <v>2000000</v>
      </c>
      <c r="FNB1384" s="84" t="s">
        <v>247</v>
      </c>
      <c r="FNC1384" s="84" t="s">
        <v>4692</v>
      </c>
      <c r="FND1384" s="84">
        <v>0</v>
      </c>
      <c r="FNE1384" s="84">
        <v>0</v>
      </c>
      <c r="FNG1384" s="84">
        <v>0</v>
      </c>
      <c r="FNH1384" s="84">
        <f>FNH1381</f>
        <v>2000000</v>
      </c>
      <c r="FNI1384" s="84">
        <f>FNI1381</f>
        <v>0</v>
      </c>
      <c r="FNJ1384" s="84">
        <f>FNI1384/FNH1384</f>
        <v>0</v>
      </c>
      <c r="FNK1384" s="84">
        <f>FNH1384-FNI1384</f>
        <v>2000000</v>
      </c>
      <c r="FNL1384" s="84">
        <f t="shared" si="375"/>
        <v>2000000</v>
      </c>
      <c r="FNR1384" s="84" t="s">
        <v>247</v>
      </c>
      <c r="FNS1384" s="84" t="s">
        <v>4692</v>
      </c>
      <c r="FNT1384" s="84">
        <v>0</v>
      </c>
      <c r="FNU1384" s="84">
        <v>0</v>
      </c>
      <c r="FNW1384" s="84">
        <v>0</v>
      </c>
      <c r="FNX1384" s="84">
        <f>FNX1381</f>
        <v>2000000</v>
      </c>
      <c r="FNY1384" s="84">
        <f>FNY1381</f>
        <v>0</v>
      </c>
      <c r="FNZ1384" s="84">
        <f>FNY1384/FNX1384</f>
        <v>0</v>
      </c>
      <c r="FOA1384" s="84">
        <f>FNX1384-FNY1384</f>
        <v>2000000</v>
      </c>
      <c r="FOB1384" s="84">
        <f t="shared" si="375"/>
        <v>2000000</v>
      </c>
      <c r="FOH1384" s="84" t="s">
        <v>247</v>
      </c>
      <c r="FOI1384" s="84" t="s">
        <v>4692</v>
      </c>
      <c r="FOJ1384" s="84">
        <v>0</v>
      </c>
      <c r="FOK1384" s="84">
        <v>0</v>
      </c>
      <c r="FOM1384" s="84">
        <v>0</v>
      </c>
      <c r="FON1384" s="84">
        <f>FON1381</f>
        <v>2000000</v>
      </c>
      <c r="FOO1384" s="84">
        <f>FOO1381</f>
        <v>0</v>
      </c>
      <c r="FOP1384" s="84">
        <f>FOO1384/FON1384</f>
        <v>0</v>
      </c>
      <c r="FOQ1384" s="84">
        <f>FON1384-FOO1384</f>
        <v>2000000</v>
      </c>
      <c r="FOR1384" s="84">
        <f t="shared" si="376"/>
        <v>2000000</v>
      </c>
      <c r="FOX1384" s="84" t="s">
        <v>247</v>
      </c>
      <c r="FOY1384" s="84" t="s">
        <v>4692</v>
      </c>
      <c r="FOZ1384" s="84">
        <v>0</v>
      </c>
      <c r="FPA1384" s="84">
        <v>0</v>
      </c>
      <c r="FPC1384" s="84">
        <v>0</v>
      </c>
      <c r="FPD1384" s="84">
        <f>FPD1381</f>
        <v>2000000</v>
      </c>
      <c r="FPE1384" s="84">
        <f>FPE1381</f>
        <v>0</v>
      </c>
      <c r="FPF1384" s="84">
        <f>FPE1384/FPD1384</f>
        <v>0</v>
      </c>
      <c r="FPG1384" s="84">
        <f>FPD1384-FPE1384</f>
        <v>2000000</v>
      </c>
      <c r="FPH1384" s="84">
        <f t="shared" si="376"/>
        <v>2000000</v>
      </c>
      <c r="FPN1384" s="84" t="s">
        <v>247</v>
      </c>
      <c r="FPO1384" s="84" t="s">
        <v>4692</v>
      </c>
      <c r="FPP1384" s="84">
        <v>0</v>
      </c>
      <c r="FPQ1384" s="84">
        <v>0</v>
      </c>
      <c r="FPS1384" s="84">
        <v>0</v>
      </c>
      <c r="FPT1384" s="84">
        <f>FPT1381</f>
        <v>2000000</v>
      </c>
      <c r="FPU1384" s="84">
        <f>FPU1381</f>
        <v>0</v>
      </c>
      <c r="FPV1384" s="84">
        <f>FPU1384/FPT1384</f>
        <v>0</v>
      </c>
      <c r="FPW1384" s="84">
        <f>FPT1384-FPU1384</f>
        <v>2000000</v>
      </c>
      <c r="FPX1384" s="84">
        <f t="shared" si="377"/>
        <v>2000000</v>
      </c>
      <c r="FQD1384" s="84" t="s">
        <v>247</v>
      </c>
      <c r="FQE1384" s="84" t="s">
        <v>4692</v>
      </c>
      <c r="FQF1384" s="84">
        <v>0</v>
      </c>
      <c r="FQG1384" s="84">
        <v>0</v>
      </c>
      <c r="FQI1384" s="84">
        <v>0</v>
      </c>
      <c r="FQJ1384" s="84">
        <f>FQJ1381</f>
        <v>2000000</v>
      </c>
      <c r="FQK1384" s="84">
        <f>FQK1381</f>
        <v>0</v>
      </c>
      <c r="FQL1384" s="84">
        <f>FQK1384/FQJ1384</f>
        <v>0</v>
      </c>
      <c r="FQM1384" s="84">
        <f>FQJ1384-FQK1384</f>
        <v>2000000</v>
      </c>
      <c r="FQN1384" s="84">
        <f t="shared" si="377"/>
        <v>2000000</v>
      </c>
      <c r="FQT1384" s="84" t="s">
        <v>247</v>
      </c>
      <c r="FQU1384" s="84" t="s">
        <v>4692</v>
      </c>
      <c r="FQV1384" s="84">
        <v>0</v>
      </c>
      <c r="FQW1384" s="84">
        <v>0</v>
      </c>
      <c r="FQY1384" s="84">
        <v>0</v>
      </c>
      <c r="FQZ1384" s="84">
        <f>FQZ1381</f>
        <v>2000000</v>
      </c>
      <c r="FRA1384" s="84">
        <f>FRA1381</f>
        <v>0</v>
      </c>
      <c r="FRB1384" s="84">
        <f>FRA1384/FQZ1384</f>
        <v>0</v>
      </c>
      <c r="FRC1384" s="84">
        <f>FQZ1384-FRA1384</f>
        <v>2000000</v>
      </c>
      <c r="FRD1384" s="84">
        <f t="shared" si="378"/>
        <v>2000000</v>
      </c>
      <c r="FRJ1384" s="84" t="s">
        <v>247</v>
      </c>
      <c r="FRK1384" s="84" t="s">
        <v>4692</v>
      </c>
      <c r="FRL1384" s="84">
        <v>0</v>
      </c>
      <c r="FRM1384" s="84">
        <v>0</v>
      </c>
      <c r="FRO1384" s="84">
        <v>0</v>
      </c>
      <c r="FRP1384" s="84">
        <f>FRP1381</f>
        <v>2000000</v>
      </c>
      <c r="FRQ1384" s="84">
        <f>FRQ1381</f>
        <v>0</v>
      </c>
      <c r="FRR1384" s="84">
        <f>FRQ1384/FRP1384</f>
        <v>0</v>
      </c>
      <c r="FRS1384" s="84">
        <f>FRP1384-FRQ1384</f>
        <v>2000000</v>
      </c>
      <c r="FRT1384" s="84">
        <f t="shared" si="378"/>
        <v>2000000</v>
      </c>
      <c r="FRZ1384" s="84" t="s">
        <v>247</v>
      </c>
      <c r="FSA1384" s="84" t="s">
        <v>4692</v>
      </c>
      <c r="FSB1384" s="84">
        <v>0</v>
      </c>
      <c r="FSC1384" s="84">
        <v>0</v>
      </c>
      <c r="FSE1384" s="84">
        <v>0</v>
      </c>
      <c r="FSF1384" s="84">
        <f>FSF1381</f>
        <v>2000000</v>
      </c>
      <c r="FSG1384" s="84">
        <f>FSG1381</f>
        <v>0</v>
      </c>
      <c r="FSH1384" s="84">
        <f>FSG1384/FSF1384</f>
        <v>0</v>
      </c>
      <c r="FSI1384" s="84">
        <f>FSF1384-FSG1384</f>
        <v>2000000</v>
      </c>
      <c r="FSJ1384" s="84">
        <f t="shared" si="379"/>
        <v>2000000</v>
      </c>
      <c r="FSP1384" s="84" t="s">
        <v>247</v>
      </c>
      <c r="FSQ1384" s="84" t="s">
        <v>4692</v>
      </c>
      <c r="FSR1384" s="84">
        <v>0</v>
      </c>
      <c r="FSS1384" s="84">
        <v>0</v>
      </c>
      <c r="FSU1384" s="84">
        <v>0</v>
      </c>
      <c r="FSV1384" s="84">
        <f>FSV1381</f>
        <v>2000000</v>
      </c>
      <c r="FSW1384" s="84">
        <f>FSW1381</f>
        <v>0</v>
      </c>
      <c r="FSX1384" s="84">
        <f>FSW1384/FSV1384</f>
        <v>0</v>
      </c>
      <c r="FSY1384" s="84">
        <f>FSV1384-FSW1384</f>
        <v>2000000</v>
      </c>
      <c r="FSZ1384" s="84">
        <f t="shared" si="379"/>
        <v>2000000</v>
      </c>
      <c r="FTF1384" s="84" t="s">
        <v>247</v>
      </c>
      <c r="FTG1384" s="84" t="s">
        <v>4692</v>
      </c>
      <c r="FTH1384" s="84">
        <v>0</v>
      </c>
      <c r="FTI1384" s="84">
        <v>0</v>
      </c>
      <c r="FTK1384" s="84">
        <v>0</v>
      </c>
      <c r="FTL1384" s="84">
        <f>FTL1381</f>
        <v>2000000</v>
      </c>
      <c r="FTM1384" s="84">
        <f>FTM1381</f>
        <v>0</v>
      </c>
      <c r="FTN1384" s="84">
        <f>FTM1384/FTL1384</f>
        <v>0</v>
      </c>
      <c r="FTO1384" s="84">
        <f>FTL1384-FTM1384</f>
        <v>2000000</v>
      </c>
      <c r="FTP1384" s="84">
        <f t="shared" si="380"/>
        <v>2000000</v>
      </c>
      <c r="FTV1384" s="84" t="s">
        <v>247</v>
      </c>
      <c r="FTW1384" s="84" t="s">
        <v>4692</v>
      </c>
      <c r="FTX1384" s="84">
        <v>0</v>
      </c>
      <c r="FTY1384" s="84">
        <v>0</v>
      </c>
      <c r="FUA1384" s="84">
        <v>0</v>
      </c>
      <c r="FUB1384" s="84">
        <f>FUB1381</f>
        <v>2000000</v>
      </c>
      <c r="FUC1384" s="84">
        <f>FUC1381</f>
        <v>0</v>
      </c>
      <c r="FUD1384" s="84">
        <f>FUC1384/FUB1384</f>
        <v>0</v>
      </c>
      <c r="FUE1384" s="84">
        <f>FUB1384-FUC1384</f>
        <v>2000000</v>
      </c>
      <c r="FUF1384" s="84">
        <f t="shared" si="380"/>
        <v>2000000</v>
      </c>
      <c r="FUL1384" s="84" t="s">
        <v>247</v>
      </c>
      <c r="FUM1384" s="84" t="s">
        <v>4692</v>
      </c>
      <c r="FUN1384" s="84">
        <v>0</v>
      </c>
      <c r="FUO1384" s="84">
        <v>0</v>
      </c>
      <c r="FUQ1384" s="84">
        <v>0</v>
      </c>
      <c r="FUR1384" s="84">
        <f>FUR1381</f>
        <v>2000000</v>
      </c>
      <c r="FUS1384" s="84">
        <f>FUS1381</f>
        <v>0</v>
      </c>
      <c r="FUT1384" s="84">
        <f>FUS1384/FUR1384</f>
        <v>0</v>
      </c>
      <c r="FUU1384" s="84">
        <f>FUR1384-FUS1384</f>
        <v>2000000</v>
      </c>
      <c r="FUV1384" s="84">
        <f t="shared" si="381"/>
        <v>2000000</v>
      </c>
      <c r="FVB1384" s="84" t="s">
        <v>247</v>
      </c>
      <c r="FVC1384" s="84" t="s">
        <v>4692</v>
      </c>
      <c r="FVD1384" s="84">
        <v>0</v>
      </c>
      <c r="FVE1384" s="84">
        <v>0</v>
      </c>
      <c r="FVG1384" s="84">
        <v>0</v>
      </c>
      <c r="FVH1384" s="84">
        <f>FVH1381</f>
        <v>2000000</v>
      </c>
      <c r="FVI1384" s="84">
        <f>FVI1381</f>
        <v>0</v>
      </c>
      <c r="FVJ1384" s="84">
        <f>FVI1384/FVH1384</f>
        <v>0</v>
      </c>
      <c r="FVK1384" s="84">
        <f>FVH1384-FVI1384</f>
        <v>2000000</v>
      </c>
      <c r="FVL1384" s="84">
        <f t="shared" si="381"/>
        <v>2000000</v>
      </c>
      <c r="FVR1384" s="84" t="s">
        <v>247</v>
      </c>
      <c r="FVS1384" s="84" t="s">
        <v>4692</v>
      </c>
      <c r="FVT1384" s="84">
        <v>0</v>
      </c>
      <c r="FVU1384" s="84">
        <v>0</v>
      </c>
      <c r="FVW1384" s="84">
        <v>0</v>
      </c>
      <c r="FVX1384" s="84">
        <f>FVX1381</f>
        <v>2000000</v>
      </c>
      <c r="FVY1384" s="84">
        <f>FVY1381</f>
        <v>0</v>
      </c>
      <c r="FVZ1384" s="84">
        <f>FVY1384/FVX1384</f>
        <v>0</v>
      </c>
      <c r="FWA1384" s="84">
        <f>FVX1384-FVY1384</f>
        <v>2000000</v>
      </c>
      <c r="FWB1384" s="84">
        <f t="shared" si="382"/>
        <v>2000000</v>
      </c>
      <c r="FWH1384" s="84" t="s">
        <v>247</v>
      </c>
      <c r="FWI1384" s="84" t="s">
        <v>4692</v>
      </c>
      <c r="FWJ1384" s="84">
        <v>0</v>
      </c>
      <c r="FWK1384" s="84">
        <v>0</v>
      </c>
      <c r="FWM1384" s="84">
        <v>0</v>
      </c>
      <c r="FWN1384" s="84">
        <f>FWN1381</f>
        <v>2000000</v>
      </c>
      <c r="FWO1384" s="84">
        <f>FWO1381</f>
        <v>0</v>
      </c>
      <c r="FWP1384" s="84">
        <f>FWO1384/FWN1384</f>
        <v>0</v>
      </c>
      <c r="FWQ1384" s="84">
        <f>FWN1384-FWO1384</f>
        <v>2000000</v>
      </c>
      <c r="FWR1384" s="84">
        <f t="shared" si="382"/>
        <v>2000000</v>
      </c>
      <c r="FWX1384" s="84" t="s">
        <v>247</v>
      </c>
      <c r="FWY1384" s="84" t="s">
        <v>4692</v>
      </c>
      <c r="FWZ1384" s="84">
        <v>0</v>
      </c>
      <c r="FXA1384" s="84">
        <v>0</v>
      </c>
      <c r="FXC1384" s="84">
        <v>0</v>
      </c>
      <c r="FXD1384" s="84">
        <f>FXD1381</f>
        <v>2000000</v>
      </c>
      <c r="FXE1384" s="84">
        <f>FXE1381</f>
        <v>0</v>
      </c>
      <c r="FXF1384" s="84">
        <f>FXE1384/FXD1384</f>
        <v>0</v>
      </c>
      <c r="FXG1384" s="84">
        <f>FXD1384-FXE1384</f>
        <v>2000000</v>
      </c>
      <c r="FXH1384" s="84">
        <f t="shared" si="383"/>
        <v>2000000</v>
      </c>
      <c r="FXN1384" s="84" t="s">
        <v>247</v>
      </c>
      <c r="FXO1384" s="84" t="s">
        <v>4692</v>
      </c>
      <c r="FXP1384" s="84">
        <v>0</v>
      </c>
      <c r="FXQ1384" s="84">
        <v>0</v>
      </c>
      <c r="FXS1384" s="84">
        <v>0</v>
      </c>
      <c r="FXT1384" s="84">
        <f>FXT1381</f>
        <v>2000000</v>
      </c>
      <c r="FXU1384" s="84">
        <f>FXU1381</f>
        <v>0</v>
      </c>
      <c r="FXV1384" s="84">
        <f>FXU1384/FXT1384</f>
        <v>0</v>
      </c>
      <c r="FXW1384" s="84">
        <f>FXT1384-FXU1384</f>
        <v>2000000</v>
      </c>
      <c r="FXX1384" s="84">
        <f t="shared" si="383"/>
        <v>2000000</v>
      </c>
      <c r="FYD1384" s="84" t="s">
        <v>247</v>
      </c>
      <c r="FYE1384" s="84" t="s">
        <v>4692</v>
      </c>
      <c r="FYF1384" s="84">
        <v>0</v>
      </c>
      <c r="FYG1384" s="84">
        <v>0</v>
      </c>
      <c r="FYI1384" s="84">
        <v>0</v>
      </c>
      <c r="FYJ1384" s="84">
        <f>FYJ1381</f>
        <v>2000000</v>
      </c>
      <c r="FYK1384" s="84">
        <f>FYK1381</f>
        <v>0</v>
      </c>
      <c r="FYL1384" s="84">
        <f>FYK1384/FYJ1384</f>
        <v>0</v>
      </c>
      <c r="FYM1384" s="84">
        <f>FYJ1384-FYK1384</f>
        <v>2000000</v>
      </c>
      <c r="FYN1384" s="84">
        <f t="shared" si="384"/>
        <v>2000000</v>
      </c>
      <c r="FYT1384" s="84" t="s">
        <v>247</v>
      </c>
      <c r="FYU1384" s="84" t="s">
        <v>4692</v>
      </c>
      <c r="FYV1384" s="84">
        <v>0</v>
      </c>
      <c r="FYW1384" s="84">
        <v>0</v>
      </c>
      <c r="FYY1384" s="84">
        <v>0</v>
      </c>
      <c r="FYZ1384" s="84">
        <f>FYZ1381</f>
        <v>2000000</v>
      </c>
      <c r="FZA1384" s="84">
        <f>FZA1381</f>
        <v>0</v>
      </c>
      <c r="FZB1384" s="84">
        <f>FZA1384/FYZ1384</f>
        <v>0</v>
      </c>
      <c r="FZC1384" s="84">
        <f>FYZ1384-FZA1384</f>
        <v>2000000</v>
      </c>
      <c r="FZD1384" s="84">
        <f t="shared" si="384"/>
        <v>2000000</v>
      </c>
      <c r="FZJ1384" s="84" t="s">
        <v>247</v>
      </c>
      <c r="FZK1384" s="84" t="s">
        <v>4692</v>
      </c>
      <c r="FZL1384" s="84">
        <v>0</v>
      </c>
      <c r="FZM1384" s="84">
        <v>0</v>
      </c>
      <c r="FZO1384" s="84">
        <v>0</v>
      </c>
      <c r="FZP1384" s="84">
        <f>FZP1381</f>
        <v>2000000</v>
      </c>
      <c r="FZQ1384" s="84">
        <f>FZQ1381</f>
        <v>0</v>
      </c>
      <c r="FZR1384" s="84">
        <f>FZQ1384/FZP1384</f>
        <v>0</v>
      </c>
      <c r="FZS1384" s="84">
        <f>FZP1384-FZQ1384</f>
        <v>2000000</v>
      </c>
      <c r="FZT1384" s="84">
        <f t="shared" si="385"/>
        <v>2000000</v>
      </c>
      <c r="FZZ1384" s="84" t="s">
        <v>247</v>
      </c>
      <c r="GAA1384" s="84" t="s">
        <v>4692</v>
      </c>
      <c r="GAB1384" s="84">
        <v>0</v>
      </c>
      <c r="GAC1384" s="84">
        <v>0</v>
      </c>
      <c r="GAE1384" s="84">
        <v>0</v>
      </c>
      <c r="GAF1384" s="84">
        <f>GAF1381</f>
        <v>2000000</v>
      </c>
      <c r="GAG1384" s="84">
        <f>GAG1381</f>
        <v>0</v>
      </c>
      <c r="GAH1384" s="84">
        <f>GAG1384/GAF1384</f>
        <v>0</v>
      </c>
      <c r="GAI1384" s="84">
        <f>GAF1384-GAG1384</f>
        <v>2000000</v>
      </c>
      <c r="GAJ1384" s="84">
        <f t="shared" si="385"/>
        <v>2000000</v>
      </c>
      <c r="GAP1384" s="84" t="s">
        <v>247</v>
      </c>
      <c r="GAQ1384" s="84" t="s">
        <v>4692</v>
      </c>
      <c r="GAR1384" s="84">
        <v>0</v>
      </c>
      <c r="GAS1384" s="84">
        <v>0</v>
      </c>
      <c r="GAU1384" s="84">
        <v>0</v>
      </c>
      <c r="GAV1384" s="84">
        <f>GAV1381</f>
        <v>2000000</v>
      </c>
      <c r="GAW1384" s="84">
        <f>GAW1381</f>
        <v>0</v>
      </c>
      <c r="GAX1384" s="84">
        <f>GAW1384/GAV1384</f>
        <v>0</v>
      </c>
      <c r="GAY1384" s="84">
        <f>GAV1384-GAW1384</f>
        <v>2000000</v>
      </c>
      <c r="GAZ1384" s="84">
        <f t="shared" si="386"/>
        <v>2000000</v>
      </c>
      <c r="GBF1384" s="84" t="s">
        <v>247</v>
      </c>
      <c r="GBG1384" s="84" t="s">
        <v>4692</v>
      </c>
      <c r="GBH1384" s="84">
        <v>0</v>
      </c>
      <c r="GBI1384" s="84">
        <v>0</v>
      </c>
      <c r="GBK1384" s="84">
        <v>0</v>
      </c>
      <c r="GBL1384" s="84">
        <f>GBL1381</f>
        <v>2000000</v>
      </c>
      <c r="GBM1384" s="84">
        <f>GBM1381</f>
        <v>0</v>
      </c>
      <c r="GBN1384" s="84">
        <f>GBM1384/GBL1384</f>
        <v>0</v>
      </c>
      <c r="GBO1384" s="84">
        <f>GBL1384-GBM1384</f>
        <v>2000000</v>
      </c>
      <c r="GBP1384" s="84">
        <f t="shared" si="386"/>
        <v>2000000</v>
      </c>
      <c r="GBV1384" s="84" t="s">
        <v>247</v>
      </c>
      <c r="GBW1384" s="84" t="s">
        <v>4692</v>
      </c>
      <c r="GBX1384" s="84">
        <v>0</v>
      </c>
      <c r="GBY1384" s="84">
        <v>0</v>
      </c>
      <c r="GCA1384" s="84">
        <v>0</v>
      </c>
      <c r="GCB1384" s="84">
        <f>GCB1381</f>
        <v>2000000</v>
      </c>
      <c r="GCC1384" s="84">
        <f>GCC1381</f>
        <v>0</v>
      </c>
      <c r="GCD1384" s="84">
        <f>GCC1384/GCB1384</f>
        <v>0</v>
      </c>
      <c r="GCE1384" s="84">
        <f>GCB1384-GCC1384</f>
        <v>2000000</v>
      </c>
      <c r="GCF1384" s="84">
        <f t="shared" si="387"/>
        <v>2000000</v>
      </c>
      <c r="GCL1384" s="84" t="s">
        <v>247</v>
      </c>
      <c r="GCM1384" s="84" t="s">
        <v>4692</v>
      </c>
      <c r="GCN1384" s="84">
        <v>0</v>
      </c>
      <c r="GCO1384" s="84">
        <v>0</v>
      </c>
      <c r="GCQ1384" s="84">
        <v>0</v>
      </c>
      <c r="GCR1384" s="84">
        <f>GCR1381</f>
        <v>2000000</v>
      </c>
      <c r="GCS1384" s="84">
        <f>GCS1381</f>
        <v>0</v>
      </c>
      <c r="GCT1384" s="84">
        <f>GCS1384/GCR1384</f>
        <v>0</v>
      </c>
      <c r="GCU1384" s="84">
        <f>GCR1384-GCS1384</f>
        <v>2000000</v>
      </c>
      <c r="GCV1384" s="84">
        <f t="shared" si="387"/>
        <v>2000000</v>
      </c>
      <c r="GDB1384" s="84" t="s">
        <v>247</v>
      </c>
      <c r="GDC1384" s="84" t="s">
        <v>4692</v>
      </c>
      <c r="GDD1384" s="84">
        <v>0</v>
      </c>
      <c r="GDE1384" s="84">
        <v>0</v>
      </c>
      <c r="GDG1384" s="84">
        <v>0</v>
      </c>
      <c r="GDH1384" s="84">
        <f>GDH1381</f>
        <v>2000000</v>
      </c>
      <c r="GDI1384" s="84">
        <f>GDI1381</f>
        <v>0</v>
      </c>
      <c r="GDJ1384" s="84">
        <f>GDI1384/GDH1384</f>
        <v>0</v>
      </c>
      <c r="GDK1384" s="84">
        <f>GDH1384-GDI1384</f>
        <v>2000000</v>
      </c>
      <c r="GDL1384" s="84">
        <f t="shared" si="388"/>
        <v>2000000</v>
      </c>
      <c r="GDR1384" s="84" t="s">
        <v>247</v>
      </c>
      <c r="GDS1384" s="84" t="s">
        <v>4692</v>
      </c>
      <c r="GDT1384" s="84">
        <v>0</v>
      </c>
      <c r="GDU1384" s="84">
        <v>0</v>
      </c>
      <c r="GDW1384" s="84">
        <v>0</v>
      </c>
      <c r="GDX1384" s="84">
        <f>GDX1381</f>
        <v>2000000</v>
      </c>
      <c r="GDY1384" s="84">
        <f>GDY1381</f>
        <v>0</v>
      </c>
      <c r="GDZ1384" s="84">
        <f>GDY1384/GDX1384</f>
        <v>0</v>
      </c>
      <c r="GEA1384" s="84">
        <f>GDX1384-GDY1384</f>
        <v>2000000</v>
      </c>
      <c r="GEB1384" s="84">
        <f t="shared" si="388"/>
        <v>2000000</v>
      </c>
      <c r="GEH1384" s="84" t="s">
        <v>247</v>
      </c>
      <c r="GEI1384" s="84" t="s">
        <v>4692</v>
      </c>
      <c r="GEJ1384" s="84">
        <v>0</v>
      </c>
      <c r="GEK1384" s="84">
        <v>0</v>
      </c>
      <c r="GEM1384" s="84">
        <v>0</v>
      </c>
      <c r="GEN1384" s="84">
        <f>GEN1381</f>
        <v>2000000</v>
      </c>
      <c r="GEO1384" s="84">
        <f>GEO1381</f>
        <v>0</v>
      </c>
      <c r="GEP1384" s="84">
        <f>GEO1384/GEN1384</f>
        <v>0</v>
      </c>
      <c r="GEQ1384" s="84">
        <f>GEN1384-GEO1384</f>
        <v>2000000</v>
      </c>
      <c r="GER1384" s="84">
        <f t="shared" si="389"/>
        <v>2000000</v>
      </c>
      <c r="GEX1384" s="84" t="s">
        <v>247</v>
      </c>
      <c r="GEY1384" s="84" t="s">
        <v>4692</v>
      </c>
      <c r="GEZ1384" s="84">
        <v>0</v>
      </c>
      <c r="GFA1384" s="84">
        <v>0</v>
      </c>
      <c r="GFC1384" s="84">
        <v>0</v>
      </c>
      <c r="GFD1384" s="84">
        <f>GFD1381</f>
        <v>2000000</v>
      </c>
      <c r="GFE1384" s="84">
        <f>GFE1381</f>
        <v>0</v>
      </c>
      <c r="GFF1384" s="84">
        <f>GFE1384/GFD1384</f>
        <v>0</v>
      </c>
      <c r="GFG1384" s="84">
        <f>GFD1384-GFE1384</f>
        <v>2000000</v>
      </c>
      <c r="GFH1384" s="84">
        <f t="shared" si="389"/>
        <v>2000000</v>
      </c>
      <c r="GFN1384" s="84" t="s">
        <v>247</v>
      </c>
      <c r="GFO1384" s="84" t="s">
        <v>4692</v>
      </c>
      <c r="GFP1384" s="84">
        <v>0</v>
      </c>
      <c r="GFQ1384" s="84">
        <v>0</v>
      </c>
      <c r="GFS1384" s="84">
        <v>0</v>
      </c>
      <c r="GFT1384" s="84">
        <f>GFT1381</f>
        <v>2000000</v>
      </c>
      <c r="GFU1384" s="84">
        <f>GFU1381</f>
        <v>0</v>
      </c>
      <c r="GFV1384" s="84">
        <f>GFU1384/GFT1384</f>
        <v>0</v>
      </c>
      <c r="GFW1384" s="84">
        <f>GFT1384-GFU1384</f>
        <v>2000000</v>
      </c>
      <c r="GFX1384" s="84">
        <f t="shared" si="390"/>
        <v>2000000</v>
      </c>
      <c r="GGD1384" s="84" t="s">
        <v>247</v>
      </c>
      <c r="GGE1384" s="84" t="s">
        <v>4692</v>
      </c>
      <c r="GGF1384" s="84">
        <v>0</v>
      </c>
      <c r="GGG1384" s="84">
        <v>0</v>
      </c>
      <c r="GGI1384" s="84">
        <v>0</v>
      </c>
      <c r="GGJ1384" s="84">
        <f>GGJ1381</f>
        <v>2000000</v>
      </c>
      <c r="GGK1384" s="84">
        <f>GGK1381</f>
        <v>0</v>
      </c>
      <c r="GGL1384" s="84">
        <f>GGK1384/GGJ1384</f>
        <v>0</v>
      </c>
      <c r="GGM1384" s="84">
        <f>GGJ1384-GGK1384</f>
        <v>2000000</v>
      </c>
      <c r="GGN1384" s="84">
        <f t="shared" si="390"/>
        <v>2000000</v>
      </c>
      <c r="GGT1384" s="84" t="s">
        <v>247</v>
      </c>
      <c r="GGU1384" s="84" t="s">
        <v>4692</v>
      </c>
      <c r="GGV1384" s="84">
        <v>0</v>
      </c>
      <c r="GGW1384" s="84">
        <v>0</v>
      </c>
      <c r="GGY1384" s="84">
        <v>0</v>
      </c>
      <c r="GGZ1384" s="84">
        <f>GGZ1381</f>
        <v>2000000</v>
      </c>
      <c r="GHA1384" s="84">
        <f>GHA1381</f>
        <v>0</v>
      </c>
      <c r="GHB1384" s="84">
        <f>GHA1384/GGZ1384</f>
        <v>0</v>
      </c>
      <c r="GHC1384" s="84">
        <f>GGZ1384-GHA1384</f>
        <v>2000000</v>
      </c>
      <c r="GHD1384" s="84">
        <f t="shared" si="391"/>
        <v>2000000</v>
      </c>
      <c r="GHJ1384" s="84" t="s">
        <v>247</v>
      </c>
      <c r="GHK1384" s="84" t="s">
        <v>4692</v>
      </c>
      <c r="GHL1384" s="84">
        <v>0</v>
      </c>
      <c r="GHM1384" s="84">
        <v>0</v>
      </c>
      <c r="GHO1384" s="84">
        <v>0</v>
      </c>
      <c r="GHP1384" s="84">
        <f>GHP1381</f>
        <v>2000000</v>
      </c>
      <c r="GHQ1384" s="84">
        <f>GHQ1381</f>
        <v>0</v>
      </c>
      <c r="GHR1384" s="84">
        <f>GHQ1384/GHP1384</f>
        <v>0</v>
      </c>
      <c r="GHS1384" s="84">
        <f>GHP1384-GHQ1384</f>
        <v>2000000</v>
      </c>
      <c r="GHT1384" s="84">
        <f t="shared" si="391"/>
        <v>2000000</v>
      </c>
      <c r="GHZ1384" s="84" t="s">
        <v>247</v>
      </c>
      <c r="GIA1384" s="84" t="s">
        <v>4692</v>
      </c>
      <c r="GIB1384" s="84">
        <v>0</v>
      </c>
      <c r="GIC1384" s="84">
        <v>0</v>
      </c>
      <c r="GIE1384" s="84">
        <v>0</v>
      </c>
      <c r="GIF1384" s="84">
        <f>GIF1381</f>
        <v>2000000</v>
      </c>
      <c r="GIG1384" s="84">
        <f>GIG1381</f>
        <v>0</v>
      </c>
      <c r="GIH1384" s="84">
        <f>GIG1384/GIF1384</f>
        <v>0</v>
      </c>
      <c r="GII1384" s="84">
        <f>GIF1384-GIG1384</f>
        <v>2000000</v>
      </c>
      <c r="GIJ1384" s="84">
        <f t="shared" si="392"/>
        <v>2000000</v>
      </c>
      <c r="GIP1384" s="84" t="s">
        <v>247</v>
      </c>
      <c r="GIQ1384" s="84" t="s">
        <v>4692</v>
      </c>
      <c r="GIR1384" s="84">
        <v>0</v>
      </c>
      <c r="GIS1384" s="84">
        <v>0</v>
      </c>
      <c r="GIU1384" s="84">
        <v>0</v>
      </c>
      <c r="GIV1384" s="84">
        <f>GIV1381</f>
        <v>2000000</v>
      </c>
      <c r="GIW1384" s="84">
        <f>GIW1381</f>
        <v>0</v>
      </c>
      <c r="GIX1384" s="84">
        <f>GIW1384/GIV1384</f>
        <v>0</v>
      </c>
      <c r="GIY1384" s="84">
        <f>GIV1384-GIW1384</f>
        <v>2000000</v>
      </c>
      <c r="GIZ1384" s="84">
        <f t="shared" si="392"/>
        <v>2000000</v>
      </c>
      <c r="GJF1384" s="84" t="s">
        <v>247</v>
      </c>
      <c r="GJG1384" s="84" t="s">
        <v>4692</v>
      </c>
      <c r="GJH1384" s="84">
        <v>0</v>
      </c>
      <c r="GJI1384" s="84">
        <v>0</v>
      </c>
      <c r="GJK1384" s="84">
        <v>0</v>
      </c>
      <c r="GJL1384" s="84">
        <f>GJL1381</f>
        <v>2000000</v>
      </c>
      <c r="GJM1384" s="84">
        <f>GJM1381</f>
        <v>0</v>
      </c>
      <c r="GJN1384" s="84">
        <f>GJM1384/GJL1384</f>
        <v>0</v>
      </c>
      <c r="GJO1384" s="84">
        <f>GJL1384-GJM1384</f>
        <v>2000000</v>
      </c>
      <c r="GJP1384" s="84">
        <f t="shared" si="393"/>
        <v>2000000</v>
      </c>
      <c r="GJV1384" s="84" t="s">
        <v>247</v>
      </c>
      <c r="GJW1384" s="84" t="s">
        <v>4692</v>
      </c>
      <c r="GJX1384" s="84">
        <v>0</v>
      </c>
      <c r="GJY1384" s="84">
        <v>0</v>
      </c>
      <c r="GKA1384" s="84">
        <v>0</v>
      </c>
      <c r="GKB1384" s="84">
        <f>GKB1381</f>
        <v>2000000</v>
      </c>
      <c r="GKC1384" s="84">
        <f>GKC1381</f>
        <v>0</v>
      </c>
      <c r="GKD1384" s="84">
        <f>GKC1384/GKB1384</f>
        <v>0</v>
      </c>
      <c r="GKE1384" s="84">
        <f>GKB1384-GKC1384</f>
        <v>2000000</v>
      </c>
      <c r="GKF1384" s="84">
        <f t="shared" si="393"/>
        <v>2000000</v>
      </c>
      <c r="GKL1384" s="84" t="s">
        <v>247</v>
      </c>
      <c r="GKM1384" s="84" t="s">
        <v>4692</v>
      </c>
      <c r="GKN1384" s="84">
        <v>0</v>
      </c>
      <c r="GKO1384" s="84">
        <v>0</v>
      </c>
      <c r="GKQ1384" s="84">
        <v>0</v>
      </c>
      <c r="GKR1384" s="84">
        <f>GKR1381</f>
        <v>2000000</v>
      </c>
      <c r="GKS1384" s="84">
        <f>GKS1381</f>
        <v>0</v>
      </c>
      <c r="GKT1384" s="84">
        <f>GKS1384/GKR1384</f>
        <v>0</v>
      </c>
      <c r="GKU1384" s="84">
        <f>GKR1384-GKS1384</f>
        <v>2000000</v>
      </c>
      <c r="GKV1384" s="84">
        <f t="shared" si="394"/>
        <v>2000000</v>
      </c>
      <c r="GLB1384" s="84" t="s">
        <v>247</v>
      </c>
      <c r="GLC1384" s="84" t="s">
        <v>4692</v>
      </c>
      <c r="GLD1384" s="84">
        <v>0</v>
      </c>
      <c r="GLE1384" s="84">
        <v>0</v>
      </c>
      <c r="GLG1384" s="84">
        <v>0</v>
      </c>
      <c r="GLH1384" s="84">
        <f>GLH1381</f>
        <v>2000000</v>
      </c>
      <c r="GLI1384" s="84">
        <f>GLI1381</f>
        <v>0</v>
      </c>
      <c r="GLJ1384" s="84">
        <f>GLI1384/GLH1384</f>
        <v>0</v>
      </c>
      <c r="GLK1384" s="84">
        <f>GLH1384-GLI1384</f>
        <v>2000000</v>
      </c>
      <c r="GLL1384" s="84">
        <f t="shared" si="394"/>
        <v>2000000</v>
      </c>
      <c r="GLR1384" s="84" t="s">
        <v>247</v>
      </c>
      <c r="GLS1384" s="84" t="s">
        <v>4692</v>
      </c>
      <c r="GLT1384" s="84">
        <v>0</v>
      </c>
      <c r="GLU1384" s="84">
        <v>0</v>
      </c>
      <c r="GLW1384" s="84">
        <v>0</v>
      </c>
      <c r="GLX1384" s="84">
        <f>GLX1381</f>
        <v>2000000</v>
      </c>
      <c r="GLY1384" s="84">
        <f>GLY1381</f>
        <v>0</v>
      </c>
      <c r="GLZ1384" s="84">
        <f>GLY1384/GLX1384</f>
        <v>0</v>
      </c>
      <c r="GMA1384" s="84">
        <f>GLX1384-GLY1384</f>
        <v>2000000</v>
      </c>
      <c r="GMB1384" s="84">
        <f t="shared" si="395"/>
        <v>2000000</v>
      </c>
      <c r="GMH1384" s="84" t="s">
        <v>247</v>
      </c>
      <c r="GMI1384" s="84" t="s">
        <v>4692</v>
      </c>
      <c r="GMJ1384" s="84">
        <v>0</v>
      </c>
      <c r="GMK1384" s="84">
        <v>0</v>
      </c>
      <c r="GMM1384" s="84">
        <v>0</v>
      </c>
      <c r="GMN1384" s="84">
        <f>GMN1381</f>
        <v>2000000</v>
      </c>
      <c r="GMO1384" s="84">
        <f>GMO1381</f>
        <v>0</v>
      </c>
      <c r="GMP1384" s="84">
        <f>GMO1384/GMN1384</f>
        <v>0</v>
      </c>
      <c r="GMQ1384" s="84">
        <f>GMN1384-GMO1384</f>
        <v>2000000</v>
      </c>
      <c r="GMR1384" s="84">
        <f t="shared" si="395"/>
        <v>2000000</v>
      </c>
      <c r="GMX1384" s="84" t="s">
        <v>247</v>
      </c>
      <c r="GMY1384" s="84" t="s">
        <v>4692</v>
      </c>
      <c r="GMZ1384" s="84">
        <v>0</v>
      </c>
      <c r="GNA1384" s="84">
        <v>0</v>
      </c>
      <c r="GNC1384" s="84">
        <v>0</v>
      </c>
      <c r="GND1384" s="84">
        <f>GND1381</f>
        <v>2000000</v>
      </c>
      <c r="GNE1384" s="84">
        <f>GNE1381</f>
        <v>0</v>
      </c>
      <c r="GNF1384" s="84">
        <f>GNE1384/GND1384</f>
        <v>0</v>
      </c>
      <c r="GNG1384" s="84">
        <f>GND1384-GNE1384</f>
        <v>2000000</v>
      </c>
      <c r="GNH1384" s="84">
        <f t="shared" si="396"/>
        <v>2000000</v>
      </c>
      <c r="GNN1384" s="84" t="s">
        <v>247</v>
      </c>
      <c r="GNO1384" s="84" t="s">
        <v>4692</v>
      </c>
      <c r="GNP1384" s="84">
        <v>0</v>
      </c>
      <c r="GNQ1384" s="84">
        <v>0</v>
      </c>
      <c r="GNS1384" s="84">
        <v>0</v>
      </c>
      <c r="GNT1384" s="84">
        <f>GNT1381</f>
        <v>2000000</v>
      </c>
      <c r="GNU1384" s="84">
        <f>GNU1381</f>
        <v>0</v>
      </c>
      <c r="GNV1384" s="84">
        <f>GNU1384/GNT1384</f>
        <v>0</v>
      </c>
      <c r="GNW1384" s="84">
        <f>GNT1384-GNU1384</f>
        <v>2000000</v>
      </c>
      <c r="GNX1384" s="84">
        <f t="shared" si="396"/>
        <v>2000000</v>
      </c>
      <c r="GOD1384" s="84" t="s">
        <v>247</v>
      </c>
      <c r="GOE1384" s="84" t="s">
        <v>4692</v>
      </c>
      <c r="GOF1384" s="84">
        <v>0</v>
      </c>
      <c r="GOG1384" s="84">
        <v>0</v>
      </c>
      <c r="GOI1384" s="84">
        <v>0</v>
      </c>
      <c r="GOJ1384" s="84">
        <f>GOJ1381</f>
        <v>2000000</v>
      </c>
      <c r="GOK1384" s="84">
        <f>GOK1381</f>
        <v>0</v>
      </c>
      <c r="GOL1384" s="84">
        <f>GOK1384/GOJ1384</f>
        <v>0</v>
      </c>
      <c r="GOM1384" s="84">
        <f>GOJ1384-GOK1384</f>
        <v>2000000</v>
      </c>
      <c r="GON1384" s="84">
        <f t="shared" si="397"/>
        <v>2000000</v>
      </c>
      <c r="GOT1384" s="84" t="s">
        <v>247</v>
      </c>
      <c r="GOU1384" s="84" t="s">
        <v>4692</v>
      </c>
      <c r="GOV1384" s="84">
        <v>0</v>
      </c>
      <c r="GOW1384" s="84">
        <v>0</v>
      </c>
      <c r="GOY1384" s="84">
        <v>0</v>
      </c>
      <c r="GOZ1384" s="84">
        <f>GOZ1381</f>
        <v>2000000</v>
      </c>
      <c r="GPA1384" s="84">
        <f>GPA1381</f>
        <v>0</v>
      </c>
      <c r="GPB1384" s="84">
        <f>GPA1384/GOZ1384</f>
        <v>0</v>
      </c>
      <c r="GPC1384" s="84">
        <f>GOZ1384-GPA1384</f>
        <v>2000000</v>
      </c>
      <c r="GPD1384" s="84">
        <f t="shared" si="397"/>
        <v>2000000</v>
      </c>
      <c r="GPJ1384" s="84" t="s">
        <v>247</v>
      </c>
      <c r="GPK1384" s="84" t="s">
        <v>4692</v>
      </c>
      <c r="GPL1384" s="84">
        <v>0</v>
      </c>
      <c r="GPM1384" s="84">
        <v>0</v>
      </c>
      <c r="GPO1384" s="84">
        <v>0</v>
      </c>
      <c r="GPP1384" s="84">
        <f>GPP1381</f>
        <v>2000000</v>
      </c>
      <c r="GPQ1384" s="84">
        <f>GPQ1381</f>
        <v>0</v>
      </c>
      <c r="GPR1384" s="84">
        <f>GPQ1384/GPP1384</f>
        <v>0</v>
      </c>
      <c r="GPS1384" s="84">
        <f>GPP1384-GPQ1384</f>
        <v>2000000</v>
      </c>
      <c r="GPT1384" s="84">
        <f t="shared" si="398"/>
        <v>2000000</v>
      </c>
      <c r="GPZ1384" s="84" t="s">
        <v>247</v>
      </c>
      <c r="GQA1384" s="84" t="s">
        <v>4692</v>
      </c>
      <c r="GQB1384" s="84">
        <v>0</v>
      </c>
      <c r="GQC1384" s="84">
        <v>0</v>
      </c>
      <c r="GQE1384" s="84">
        <v>0</v>
      </c>
      <c r="GQF1384" s="84">
        <f>GQF1381</f>
        <v>2000000</v>
      </c>
      <c r="GQG1384" s="84">
        <f>GQG1381</f>
        <v>0</v>
      </c>
      <c r="GQH1384" s="84">
        <f>GQG1384/GQF1384</f>
        <v>0</v>
      </c>
      <c r="GQI1384" s="84">
        <f>GQF1384-GQG1384</f>
        <v>2000000</v>
      </c>
      <c r="GQJ1384" s="84">
        <f t="shared" si="398"/>
        <v>2000000</v>
      </c>
      <c r="GQP1384" s="84" t="s">
        <v>247</v>
      </c>
      <c r="GQQ1384" s="84" t="s">
        <v>4692</v>
      </c>
      <c r="GQR1384" s="84">
        <v>0</v>
      </c>
      <c r="GQS1384" s="84">
        <v>0</v>
      </c>
      <c r="GQU1384" s="84">
        <v>0</v>
      </c>
      <c r="GQV1384" s="84">
        <f>GQV1381</f>
        <v>2000000</v>
      </c>
      <c r="GQW1384" s="84">
        <f>GQW1381</f>
        <v>0</v>
      </c>
      <c r="GQX1384" s="84">
        <f>GQW1384/GQV1384</f>
        <v>0</v>
      </c>
      <c r="GQY1384" s="84">
        <f>GQV1384-GQW1384</f>
        <v>2000000</v>
      </c>
      <c r="GQZ1384" s="84">
        <f t="shared" si="399"/>
        <v>2000000</v>
      </c>
      <c r="GRF1384" s="84" t="s">
        <v>247</v>
      </c>
      <c r="GRG1384" s="84" t="s">
        <v>4692</v>
      </c>
      <c r="GRH1384" s="84">
        <v>0</v>
      </c>
      <c r="GRI1384" s="84">
        <v>0</v>
      </c>
      <c r="GRK1384" s="84">
        <v>0</v>
      </c>
      <c r="GRL1384" s="84">
        <f>GRL1381</f>
        <v>2000000</v>
      </c>
      <c r="GRM1384" s="84">
        <f>GRM1381</f>
        <v>0</v>
      </c>
      <c r="GRN1384" s="84">
        <f>GRM1384/GRL1384</f>
        <v>0</v>
      </c>
      <c r="GRO1384" s="84">
        <f>GRL1384-GRM1384</f>
        <v>2000000</v>
      </c>
      <c r="GRP1384" s="84">
        <f t="shared" si="399"/>
        <v>2000000</v>
      </c>
      <c r="GRV1384" s="84" t="s">
        <v>247</v>
      </c>
      <c r="GRW1384" s="84" t="s">
        <v>4692</v>
      </c>
      <c r="GRX1384" s="84">
        <v>0</v>
      </c>
      <c r="GRY1384" s="84">
        <v>0</v>
      </c>
      <c r="GSA1384" s="84">
        <v>0</v>
      </c>
      <c r="GSB1384" s="84">
        <f>GSB1381</f>
        <v>2000000</v>
      </c>
      <c r="GSC1384" s="84">
        <f>GSC1381</f>
        <v>0</v>
      </c>
      <c r="GSD1384" s="84">
        <f>GSC1384/GSB1384</f>
        <v>0</v>
      </c>
      <c r="GSE1384" s="84">
        <f>GSB1384-GSC1384</f>
        <v>2000000</v>
      </c>
      <c r="GSF1384" s="84">
        <f t="shared" si="400"/>
        <v>2000000</v>
      </c>
      <c r="GSL1384" s="84" t="s">
        <v>247</v>
      </c>
      <c r="GSM1384" s="84" t="s">
        <v>4692</v>
      </c>
      <c r="GSN1384" s="84">
        <v>0</v>
      </c>
      <c r="GSO1384" s="84">
        <v>0</v>
      </c>
      <c r="GSQ1384" s="84">
        <v>0</v>
      </c>
      <c r="GSR1384" s="84">
        <f>GSR1381</f>
        <v>2000000</v>
      </c>
      <c r="GSS1384" s="84">
        <f>GSS1381</f>
        <v>0</v>
      </c>
      <c r="GST1384" s="84">
        <f>GSS1384/GSR1384</f>
        <v>0</v>
      </c>
      <c r="GSU1384" s="84">
        <f>GSR1384-GSS1384</f>
        <v>2000000</v>
      </c>
      <c r="GSV1384" s="84">
        <f t="shared" si="400"/>
        <v>2000000</v>
      </c>
      <c r="GTB1384" s="84" t="s">
        <v>247</v>
      </c>
      <c r="GTC1384" s="84" t="s">
        <v>4692</v>
      </c>
      <c r="GTD1384" s="84">
        <v>0</v>
      </c>
      <c r="GTE1384" s="84">
        <v>0</v>
      </c>
      <c r="GTG1384" s="84">
        <v>0</v>
      </c>
      <c r="GTH1384" s="84">
        <f>GTH1381</f>
        <v>2000000</v>
      </c>
      <c r="GTI1384" s="84">
        <f>GTI1381</f>
        <v>0</v>
      </c>
      <c r="GTJ1384" s="84">
        <f>GTI1384/GTH1384</f>
        <v>0</v>
      </c>
      <c r="GTK1384" s="84">
        <f>GTH1384-GTI1384</f>
        <v>2000000</v>
      </c>
      <c r="GTL1384" s="84">
        <f t="shared" si="401"/>
        <v>2000000</v>
      </c>
      <c r="GTR1384" s="84" t="s">
        <v>247</v>
      </c>
      <c r="GTS1384" s="84" t="s">
        <v>4692</v>
      </c>
      <c r="GTT1384" s="84">
        <v>0</v>
      </c>
      <c r="GTU1384" s="84">
        <v>0</v>
      </c>
      <c r="GTW1384" s="84">
        <v>0</v>
      </c>
      <c r="GTX1384" s="84">
        <f>GTX1381</f>
        <v>2000000</v>
      </c>
      <c r="GTY1384" s="84">
        <f>GTY1381</f>
        <v>0</v>
      </c>
      <c r="GTZ1384" s="84">
        <f>GTY1384/GTX1384</f>
        <v>0</v>
      </c>
      <c r="GUA1384" s="84">
        <f>GTX1384-GTY1384</f>
        <v>2000000</v>
      </c>
      <c r="GUB1384" s="84">
        <f t="shared" si="401"/>
        <v>2000000</v>
      </c>
      <c r="GUH1384" s="84" t="s">
        <v>247</v>
      </c>
      <c r="GUI1384" s="84" t="s">
        <v>4692</v>
      </c>
      <c r="GUJ1384" s="84">
        <v>0</v>
      </c>
      <c r="GUK1384" s="84">
        <v>0</v>
      </c>
      <c r="GUM1384" s="84">
        <v>0</v>
      </c>
      <c r="GUN1384" s="84">
        <f>GUN1381</f>
        <v>2000000</v>
      </c>
      <c r="GUO1384" s="84">
        <f>GUO1381</f>
        <v>0</v>
      </c>
      <c r="GUP1384" s="84">
        <f>GUO1384/GUN1384</f>
        <v>0</v>
      </c>
      <c r="GUQ1384" s="84">
        <f>GUN1384-GUO1384</f>
        <v>2000000</v>
      </c>
      <c r="GUR1384" s="84">
        <f t="shared" si="402"/>
        <v>2000000</v>
      </c>
      <c r="GUX1384" s="84" t="s">
        <v>247</v>
      </c>
      <c r="GUY1384" s="84" t="s">
        <v>4692</v>
      </c>
      <c r="GUZ1384" s="84">
        <v>0</v>
      </c>
      <c r="GVA1384" s="84">
        <v>0</v>
      </c>
      <c r="GVC1384" s="84">
        <v>0</v>
      </c>
      <c r="GVD1384" s="84">
        <f>GVD1381</f>
        <v>2000000</v>
      </c>
      <c r="GVE1384" s="84">
        <f>GVE1381</f>
        <v>0</v>
      </c>
      <c r="GVF1384" s="84">
        <f>GVE1384/GVD1384</f>
        <v>0</v>
      </c>
      <c r="GVG1384" s="84">
        <f>GVD1384-GVE1384</f>
        <v>2000000</v>
      </c>
      <c r="GVH1384" s="84">
        <f t="shared" si="402"/>
        <v>2000000</v>
      </c>
      <c r="GVN1384" s="84" t="s">
        <v>247</v>
      </c>
      <c r="GVO1384" s="84" t="s">
        <v>4692</v>
      </c>
      <c r="GVP1384" s="84">
        <v>0</v>
      </c>
      <c r="GVQ1384" s="84">
        <v>0</v>
      </c>
      <c r="GVS1384" s="84">
        <v>0</v>
      </c>
      <c r="GVT1384" s="84">
        <f>GVT1381</f>
        <v>2000000</v>
      </c>
      <c r="GVU1384" s="84">
        <f>GVU1381</f>
        <v>0</v>
      </c>
      <c r="GVV1384" s="84">
        <f>GVU1384/GVT1384</f>
        <v>0</v>
      </c>
      <c r="GVW1384" s="84">
        <f>GVT1384-GVU1384</f>
        <v>2000000</v>
      </c>
      <c r="GVX1384" s="84">
        <f t="shared" si="403"/>
        <v>2000000</v>
      </c>
      <c r="GWD1384" s="84" t="s">
        <v>247</v>
      </c>
      <c r="GWE1384" s="84" t="s">
        <v>4692</v>
      </c>
      <c r="GWF1384" s="84">
        <v>0</v>
      </c>
      <c r="GWG1384" s="84">
        <v>0</v>
      </c>
      <c r="GWI1384" s="84">
        <v>0</v>
      </c>
      <c r="GWJ1384" s="84">
        <f>GWJ1381</f>
        <v>2000000</v>
      </c>
      <c r="GWK1384" s="84">
        <f>GWK1381</f>
        <v>0</v>
      </c>
      <c r="GWL1384" s="84">
        <f>GWK1384/GWJ1384</f>
        <v>0</v>
      </c>
      <c r="GWM1384" s="84">
        <f>GWJ1384-GWK1384</f>
        <v>2000000</v>
      </c>
      <c r="GWN1384" s="84">
        <f t="shared" si="403"/>
        <v>2000000</v>
      </c>
      <c r="GWT1384" s="84" t="s">
        <v>247</v>
      </c>
      <c r="GWU1384" s="84" t="s">
        <v>4692</v>
      </c>
      <c r="GWV1384" s="84">
        <v>0</v>
      </c>
      <c r="GWW1384" s="84">
        <v>0</v>
      </c>
      <c r="GWY1384" s="84">
        <v>0</v>
      </c>
      <c r="GWZ1384" s="84">
        <f>GWZ1381</f>
        <v>2000000</v>
      </c>
      <c r="GXA1384" s="84">
        <f>GXA1381</f>
        <v>0</v>
      </c>
      <c r="GXB1384" s="84">
        <f>GXA1384/GWZ1384</f>
        <v>0</v>
      </c>
      <c r="GXC1384" s="84">
        <f>GWZ1384-GXA1384</f>
        <v>2000000</v>
      </c>
      <c r="GXD1384" s="84">
        <f t="shared" si="404"/>
        <v>2000000</v>
      </c>
      <c r="GXJ1384" s="84" t="s">
        <v>247</v>
      </c>
      <c r="GXK1384" s="84" t="s">
        <v>4692</v>
      </c>
      <c r="GXL1384" s="84">
        <v>0</v>
      </c>
      <c r="GXM1384" s="84">
        <v>0</v>
      </c>
      <c r="GXO1384" s="84">
        <v>0</v>
      </c>
      <c r="GXP1384" s="84">
        <f>GXP1381</f>
        <v>2000000</v>
      </c>
      <c r="GXQ1384" s="84">
        <f>GXQ1381</f>
        <v>0</v>
      </c>
      <c r="GXR1384" s="84">
        <f>GXQ1384/GXP1384</f>
        <v>0</v>
      </c>
      <c r="GXS1384" s="84">
        <f>GXP1384-GXQ1384</f>
        <v>2000000</v>
      </c>
      <c r="GXT1384" s="84">
        <f t="shared" si="404"/>
        <v>2000000</v>
      </c>
      <c r="GXZ1384" s="84" t="s">
        <v>247</v>
      </c>
      <c r="GYA1384" s="84" t="s">
        <v>4692</v>
      </c>
      <c r="GYB1384" s="84">
        <v>0</v>
      </c>
      <c r="GYC1384" s="84">
        <v>0</v>
      </c>
      <c r="GYE1384" s="84">
        <v>0</v>
      </c>
      <c r="GYF1384" s="84">
        <f>GYF1381</f>
        <v>2000000</v>
      </c>
      <c r="GYG1384" s="84">
        <f>GYG1381</f>
        <v>0</v>
      </c>
      <c r="GYH1384" s="84">
        <f>GYG1384/GYF1384</f>
        <v>0</v>
      </c>
      <c r="GYI1384" s="84">
        <f>GYF1384-GYG1384</f>
        <v>2000000</v>
      </c>
      <c r="GYJ1384" s="84">
        <f t="shared" si="405"/>
        <v>2000000</v>
      </c>
      <c r="GYP1384" s="84" t="s">
        <v>247</v>
      </c>
      <c r="GYQ1384" s="84" t="s">
        <v>4692</v>
      </c>
      <c r="GYR1384" s="84">
        <v>0</v>
      </c>
      <c r="GYS1384" s="84">
        <v>0</v>
      </c>
      <c r="GYU1384" s="84">
        <v>0</v>
      </c>
      <c r="GYV1384" s="84">
        <f>GYV1381</f>
        <v>2000000</v>
      </c>
      <c r="GYW1384" s="84">
        <f>GYW1381</f>
        <v>0</v>
      </c>
      <c r="GYX1384" s="84">
        <f>GYW1384/GYV1384</f>
        <v>0</v>
      </c>
      <c r="GYY1384" s="84">
        <f>GYV1384-GYW1384</f>
        <v>2000000</v>
      </c>
      <c r="GYZ1384" s="84">
        <f t="shared" si="405"/>
        <v>2000000</v>
      </c>
      <c r="GZF1384" s="84" t="s">
        <v>247</v>
      </c>
      <c r="GZG1384" s="84" t="s">
        <v>4692</v>
      </c>
      <c r="GZH1384" s="84">
        <v>0</v>
      </c>
      <c r="GZI1384" s="84">
        <v>0</v>
      </c>
      <c r="GZK1384" s="84">
        <v>0</v>
      </c>
      <c r="GZL1384" s="84">
        <f>GZL1381</f>
        <v>2000000</v>
      </c>
      <c r="GZM1384" s="84">
        <f>GZM1381</f>
        <v>0</v>
      </c>
      <c r="GZN1384" s="84">
        <f>GZM1384/GZL1384</f>
        <v>0</v>
      </c>
      <c r="GZO1384" s="84">
        <f>GZL1384-GZM1384</f>
        <v>2000000</v>
      </c>
      <c r="GZP1384" s="84">
        <f t="shared" si="406"/>
        <v>2000000</v>
      </c>
      <c r="GZV1384" s="84" t="s">
        <v>247</v>
      </c>
      <c r="GZW1384" s="84" t="s">
        <v>4692</v>
      </c>
      <c r="GZX1384" s="84">
        <v>0</v>
      </c>
      <c r="GZY1384" s="84">
        <v>0</v>
      </c>
      <c r="HAA1384" s="84">
        <v>0</v>
      </c>
      <c r="HAB1384" s="84">
        <f>HAB1381</f>
        <v>2000000</v>
      </c>
      <c r="HAC1384" s="84">
        <f>HAC1381</f>
        <v>0</v>
      </c>
      <c r="HAD1384" s="84">
        <f>HAC1384/HAB1384</f>
        <v>0</v>
      </c>
      <c r="HAE1384" s="84">
        <f>HAB1384-HAC1384</f>
        <v>2000000</v>
      </c>
      <c r="HAF1384" s="84">
        <f t="shared" si="406"/>
        <v>2000000</v>
      </c>
      <c r="HAL1384" s="84" t="s">
        <v>247</v>
      </c>
      <c r="HAM1384" s="84" t="s">
        <v>4692</v>
      </c>
      <c r="HAN1384" s="84">
        <v>0</v>
      </c>
      <c r="HAO1384" s="84">
        <v>0</v>
      </c>
      <c r="HAQ1384" s="84">
        <v>0</v>
      </c>
      <c r="HAR1384" s="84">
        <f>HAR1381</f>
        <v>2000000</v>
      </c>
      <c r="HAS1384" s="84">
        <f>HAS1381</f>
        <v>0</v>
      </c>
      <c r="HAT1384" s="84">
        <f>HAS1384/HAR1384</f>
        <v>0</v>
      </c>
      <c r="HAU1384" s="84">
        <f>HAR1384-HAS1384</f>
        <v>2000000</v>
      </c>
      <c r="HAV1384" s="84">
        <f t="shared" si="407"/>
        <v>2000000</v>
      </c>
      <c r="HBB1384" s="84" t="s">
        <v>247</v>
      </c>
      <c r="HBC1384" s="84" t="s">
        <v>4692</v>
      </c>
      <c r="HBD1384" s="84">
        <v>0</v>
      </c>
      <c r="HBE1384" s="84">
        <v>0</v>
      </c>
      <c r="HBG1384" s="84">
        <v>0</v>
      </c>
      <c r="HBH1384" s="84">
        <f>HBH1381</f>
        <v>2000000</v>
      </c>
      <c r="HBI1384" s="84">
        <f>HBI1381</f>
        <v>0</v>
      </c>
      <c r="HBJ1384" s="84">
        <f>HBI1384/HBH1384</f>
        <v>0</v>
      </c>
      <c r="HBK1384" s="84">
        <f>HBH1384-HBI1384</f>
        <v>2000000</v>
      </c>
      <c r="HBL1384" s="84">
        <f t="shared" si="407"/>
        <v>2000000</v>
      </c>
      <c r="HBR1384" s="84" t="s">
        <v>247</v>
      </c>
      <c r="HBS1384" s="84" t="s">
        <v>4692</v>
      </c>
      <c r="HBT1384" s="84">
        <v>0</v>
      </c>
      <c r="HBU1384" s="84">
        <v>0</v>
      </c>
      <c r="HBW1384" s="84">
        <v>0</v>
      </c>
      <c r="HBX1384" s="84">
        <f>HBX1381</f>
        <v>2000000</v>
      </c>
      <c r="HBY1384" s="84">
        <f>HBY1381</f>
        <v>0</v>
      </c>
      <c r="HBZ1384" s="84">
        <f>HBY1384/HBX1384</f>
        <v>0</v>
      </c>
      <c r="HCA1384" s="84">
        <f>HBX1384-HBY1384</f>
        <v>2000000</v>
      </c>
      <c r="HCB1384" s="84">
        <f t="shared" si="408"/>
        <v>2000000</v>
      </c>
      <c r="HCH1384" s="84" t="s">
        <v>247</v>
      </c>
      <c r="HCI1384" s="84" t="s">
        <v>4692</v>
      </c>
      <c r="HCJ1384" s="84">
        <v>0</v>
      </c>
      <c r="HCK1384" s="84">
        <v>0</v>
      </c>
      <c r="HCM1384" s="84">
        <v>0</v>
      </c>
      <c r="HCN1384" s="84">
        <f>HCN1381</f>
        <v>2000000</v>
      </c>
      <c r="HCO1384" s="84">
        <f>HCO1381</f>
        <v>0</v>
      </c>
      <c r="HCP1384" s="84">
        <f>HCO1384/HCN1384</f>
        <v>0</v>
      </c>
      <c r="HCQ1384" s="84">
        <f>HCN1384-HCO1384</f>
        <v>2000000</v>
      </c>
      <c r="HCR1384" s="84">
        <f t="shared" si="408"/>
        <v>2000000</v>
      </c>
      <c r="HCX1384" s="84" t="s">
        <v>247</v>
      </c>
      <c r="HCY1384" s="84" t="s">
        <v>4692</v>
      </c>
      <c r="HCZ1384" s="84">
        <v>0</v>
      </c>
      <c r="HDA1384" s="84">
        <v>0</v>
      </c>
      <c r="HDC1384" s="84">
        <v>0</v>
      </c>
      <c r="HDD1384" s="84">
        <f>HDD1381</f>
        <v>2000000</v>
      </c>
      <c r="HDE1384" s="84">
        <f>HDE1381</f>
        <v>0</v>
      </c>
      <c r="HDF1384" s="84">
        <f>HDE1384/HDD1384</f>
        <v>0</v>
      </c>
      <c r="HDG1384" s="84">
        <f>HDD1384-HDE1384</f>
        <v>2000000</v>
      </c>
      <c r="HDH1384" s="84">
        <f t="shared" si="409"/>
        <v>2000000</v>
      </c>
      <c r="HDN1384" s="84" t="s">
        <v>247</v>
      </c>
      <c r="HDO1384" s="84" t="s">
        <v>4692</v>
      </c>
      <c r="HDP1384" s="84">
        <v>0</v>
      </c>
      <c r="HDQ1384" s="84">
        <v>0</v>
      </c>
      <c r="HDS1384" s="84">
        <v>0</v>
      </c>
      <c r="HDT1384" s="84">
        <f>HDT1381</f>
        <v>2000000</v>
      </c>
      <c r="HDU1384" s="84">
        <f>HDU1381</f>
        <v>0</v>
      </c>
      <c r="HDV1384" s="84">
        <f>HDU1384/HDT1384</f>
        <v>0</v>
      </c>
      <c r="HDW1384" s="84">
        <f>HDT1384-HDU1384</f>
        <v>2000000</v>
      </c>
      <c r="HDX1384" s="84">
        <f t="shared" si="409"/>
        <v>2000000</v>
      </c>
      <c r="HED1384" s="84" t="s">
        <v>247</v>
      </c>
      <c r="HEE1384" s="84" t="s">
        <v>4692</v>
      </c>
      <c r="HEF1384" s="84">
        <v>0</v>
      </c>
      <c r="HEG1384" s="84">
        <v>0</v>
      </c>
      <c r="HEI1384" s="84">
        <v>0</v>
      </c>
      <c r="HEJ1384" s="84">
        <f>HEJ1381</f>
        <v>2000000</v>
      </c>
      <c r="HEK1384" s="84">
        <f>HEK1381</f>
        <v>0</v>
      </c>
      <c r="HEL1384" s="84">
        <f>HEK1384/HEJ1384</f>
        <v>0</v>
      </c>
      <c r="HEM1384" s="84">
        <f>HEJ1384-HEK1384</f>
        <v>2000000</v>
      </c>
      <c r="HEN1384" s="84">
        <f t="shared" si="410"/>
        <v>2000000</v>
      </c>
      <c r="HET1384" s="84" t="s">
        <v>247</v>
      </c>
      <c r="HEU1384" s="84" t="s">
        <v>4692</v>
      </c>
      <c r="HEV1384" s="84">
        <v>0</v>
      </c>
      <c r="HEW1384" s="84">
        <v>0</v>
      </c>
      <c r="HEY1384" s="84">
        <v>0</v>
      </c>
      <c r="HEZ1384" s="84">
        <f>HEZ1381</f>
        <v>2000000</v>
      </c>
      <c r="HFA1384" s="84">
        <f>HFA1381</f>
        <v>0</v>
      </c>
      <c r="HFB1384" s="84">
        <f>HFA1384/HEZ1384</f>
        <v>0</v>
      </c>
      <c r="HFC1384" s="84">
        <f>HEZ1384-HFA1384</f>
        <v>2000000</v>
      </c>
      <c r="HFD1384" s="84">
        <f t="shared" si="410"/>
        <v>2000000</v>
      </c>
      <c r="HFJ1384" s="84" t="s">
        <v>247</v>
      </c>
      <c r="HFK1384" s="84" t="s">
        <v>4692</v>
      </c>
      <c r="HFL1384" s="84">
        <v>0</v>
      </c>
      <c r="HFM1384" s="84">
        <v>0</v>
      </c>
      <c r="HFO1384" s="84">
        <v>0</v>
      </c>
      <c r="HFP1384" s="84">
        <f>HFP1381</f>
        <v>2000000</v>
      </c>
      <c r="HFQ1384" s="84">
        <f>HFQ1381</f>
        <v>0</v>
      </c>
      <c r="HFR1384" s="84">
        <f>HFQ1384/HFP1384</f>
        <v>0</v>
      </c>
      <c r="HFS1384" s="84">
        <f>HFP1384-HFQ1384</f>
        <v>2000000</v>
      </c>
      <c r="HFT1384" s="84">
        <f t="shared" si="411"/>
        <v>2000000</v>
      </c>
      <c r="HFZ1384" s="84" t="s">
        <v>247</v>
      </c>
      <c r="HGA1384" s="84" t="s">
        <v>4692</v>
      </c>
      <c r="HGB1384" s="84">
        <v>0</v>
      </c>
      <c r="HGC1384" s="84">
        <v>0</v>
      </c>
      <c r="HGE1384" s="84">
        <v>0</v>
      </c>
      <c r="HGF1384" s="84">
        <f>HGF1381</f>
        <v>2000000</v>
      </c>
      <c r="HGG1384" s="84">
        <f>HGG1381</f>
        <v>0</v>
      </c>
      <c r="HGH1384" s="84">
        <f>HGG1384/HGF1384</f>
        <v>0</v>
      </c>
      <c r="HGI1384" s="84">
        <f>HGF1384-HGG1384</f>
        <v>2000000</v>
      </c>
      <c r="HGJ1384" s="84">
        <f t="shared" si="411"/>
        <v>2000000</v>
      </c>
      <c r="HGP1384" s="84" t="s">
        <v>247</v>
      </c>
      <c r="HGQ1384" s="84" t="s">
        <v>4692</v>
      </c>
      <c r="HGR1384" s="84">
        <v>0</v>
      </c>
      <c r="HGS1384" s="84">
        <v>0</v>
      </c>
      <c r="HGU1384" s="84">
        <v>0</v>
      </c>
      <c r="HGV1384" s="84">
        <f>HGV1381</f>
        <v>2000000</v>
      </c>
      <c r="HGW1384" s="84">
        <f>HGW1381</f>
        <v>0</v>
      </c>
      <c r="HGX1384" s="84">
        <f>HGW1384/HGV1384</f>
        <v>0</v>
      </c>
      <c r="HGY1384" s="84">
        <f>HGV1384-HGW1384</f>
        <v>2000000</v>
      </c>
      <c r="HGZ1384" s="84">
        <f t="shared" si="412"/>
        <v>2000000</v>
      </c>
      <c r="HHF1384" s="84" t="s">
        <v>247</v>
      </c>
      <c r="HHG1384" s="84" t="s">
        <v>4692</v>
      </c>
      <c r="HHH1384" s="84">
        <v>0</v>
      </c>
      <c r="HHI1384" s="84">
        <v>0</v>
      </c>
      <c r="HHK1384" s="84">
        <v>0</v>
      </c>
      <c r="HHL1384" s="84">
        <f>HHL1381</f>
        <v>2000000</v>
      </c>
      <c r="HHM1384" s="84">
        <f>HHM1381</f>
        <v>0</v>
      </c>
      <c r="HHN1384" s="84">
        <f>HHM1384/HHL1384</f>
        <v>0</v>
      </c>
      <c r="HHO1384" s="84">
        <f>HHL1384-HHM1384</f>
        <v>2000000</v>
      </c>
      <c r="HHP1384" s="84">
        <f t="shared" si="412"/>
        <v>2000000</v>
      </c>
      <c r="HHV1384" s="84" t="s">
        <v>247</v>
      </c>
      <c r="HHW1384" s="84" t="s">
        <v>4692</v>
      </c>
      <c r="HHX1384" s="84">
        <v>0</v>
      </c>
      <c r="HHY1384" s="84">
        <v>0</v>
      </c>
      <c r="HIA1384" s="84">
        <v>0</v>
      </c>
      <c r="HIB1384" s="84">
        <f>HIB1381</f>
        <v>2000000</v>
      </c>
      <c r="HIC1384" s="84">
        <f>HIC1381</f>
        <v>0</v>
      </c>
      <c r="HID1384" s="84">
        <f>HIC1384/HIB1384</f>
        <v>0</v>
      </c>
      <c r="HIE1384" s="84">
        <f>HIB1384-HIC1384</f>
        <v>2000000</v>
      </c>
      <c r="HIF1384" s="84">
        <f t="shared" si="413"/>
        <v>2000000</v>
      </c>
      <c r="HIL1384" s="84" t="s">
        <v>247</v>
      </c>
      <c r="HIM1384" s="84" t="s">
        <v>4692</v>
      </c>
      <c r="HIN1384" s="84">
        <v>0</v>
      </c>
      <c r="HIO1384" s="84">
        <v>0</v>
      </c>
      <c r="HIQ1384" s="84">
        <v>0</v>
      </c>
      <c r="HIR1384" s="84">
        <f>HIR1381</f>
        <v>2000000</v>
      </c>
      <c r="HIS1384" s="84">
        <f>HIS1381</f>
        <v>0</v>
      </c>
      <c r="HIT1384" s="84">
        <f>HIS1384/HIR1384</f>
        <v>0</v>
      </c>
      <c r="HIU1384" s="84">
        <f>HIR1384-HIS1384</f>
        <v>2000000</v>
      </c>
      <c r="HIV1384" s="84">
        <f t="shared" si="413"/>
        <v>2000000</v>
      </c>
      <c r="HJB1384" s="84" t="s">
        <v>247</v>
      </c>
      <c r="HJC1384" s="84" t="s">
        <v>4692</v>
      </c>
      <c r="HJD1384" s="84">
        <v>0</v>
      </c>
      <c r="HJE1384" s="84">
        <v>0</v>
      </c>
      <c r="HJG1384" s="84">
        <v>0</v>
      </c>
      <c r="HJH1384" s="84">
        <f>HJH1381</f>
        <v>2000000</v>
      </c>
      <c r="HJI1384" s="84">
        <f>HJI1381</f>
        <v>0</v>
      </c>
      <c r="HJJ1384" s="84">
        <f>HJI1384/HJH1384</f>
        <v>0</v>
      </c>
      <c r="HJK1384" s="84">
        <f>HJH1384-HJI1384</f>
        <v>2000000</v>
      </c>
      <c r="HJL1384" s="84">
        <f t="shared" si="414"/>
        <v>2000000</v>
      </c>
      <c r="HJR1384" s="84" t="s">
        <v>247</v>
      </c>
      <c r="HJS1384" s="84" t="s">
        <v>4692</v>
      </c>
      <c r="HJT1384" s="84">
        <v>0</v>
      </c>
      <c r="HJU1384" s="84">
        <v>0</v>
      </c>
      <c r="HJW1384" s="84">
        <v>0</v>
      </c>
      <c r="HJX1384" s="84">
        <f>HJX1381</f>
        <v>2000000</v>
      </c>
      <c r="HJY1384" s="84">
        <f>HJY1381</f>
        <v>0</v>
      </c>
      <c r="HJZ1384" s="84">
        <f>HJY1384/HJX1384</f>
        <v>0</v>
      </c>
      <c r="HKA1384" s="84">
        <f>HJX1384-HJY1384</f>
        <v>2000000</v>
      </c>
      <c r="HKB1384" s="84">
        <f t="shared" si="414"/>
        <v>2000000</v>
      </c>
      <c r="HKH1384" s="84" t="s">
        <v>247</v>
      </c>
      <c r="HKI1384" s="84" t="s">
        <v>4692</v>
      </c>
      <c r="HKJ1384" s="84">
        <v>0</v>
      </c>
      <c r="HKK1384" s="84">
        <v>0</v>
      </c>
      <c r="HKM1384" s="84">
        <v>0</v>
      </c>
      <c r="HKN1384" s="84">
        <f>HKN1381</f>
        <v>2000000</v>
      </c>
      <c r="HKO1384" s="84">
        <f>HKO1381</f>
        <v>0</v>
      </c>
      <c r="HKP1384" s="84">
        <f>HKO1384/HKN1384</f>
        <v>0</v>
      </c>
      <c r="HKQ1384" s="84">
        <f>HKN1384-HKO1384</f>
        <v>2000000</v>
      </c>
      <c r="HKR1384" s="84">
        <f t="shared" si="415"/>
        <v>2000000</v>
      </c>
      <c r="HKX1384" s="84" t="s">
        <v>247</v>
      </c>
      <c r="HKY1384" s="84" t="s">
        <v>4692</v>
      </c>
      <c r="HKZ1384" s="84">
        <v>0</v>
      </c>
      <c r="HLA1384" s="84">
        <v>0</v>
      </c>
      <c r="HLC1384" s="84">
        <v>0</v>
      </c>
      <c r="HLD1384" s="84">
        <f>HLD1381</f>
        <v>2000000</v>
      </c>
      <c r="HLE1384" s="84">
        <f>HLE1381</f>
        <v>0</v>
      </c>
      <c r="HLF1384" s="84">
        <f>HLE1384/HLD1384</f>
        <v>0</v>
      </c>
      <c r="HLG1384" s="84">
        <f>HLD1384-HLE1384</f>
        <v>2000000</v>
      </c>
      <c r="HLH1384" s="84">
        <f t="shared" si="415"/>
        <v>2000000</v>
      </c>
      <c r="HLN1384" s="84" t="s">
        <v>247</v>
      </c>
      <c r="HLO1384" s="84" t="s">
        <v>4692</v>
      </c>
      <c r="HLP1384" s="84">
        <v>0</v>
      </c>
      <c r="HLQ1384" s="84">
        <v>0</v>
      </c>
      <c r="HLS1384" s="84">
        <v>0</v>
      </c>
      <c r="HLT1384" s="84">
        <f>HLT1381</f>
        <v>2000000</v>
      </c>
      <c r="HLU1384" s="84">
        <f>HLU1381</f>
        <v>0</v>
      </c>
      <c r="HLV1384" s="84">
        <f>HLU1384/HLT1384</f>
        <v>0</v>
      </c>
      <c r="HLW1384" s="84">
        <f>HLT1384-HLU1384</f>
        <v>2000000</v>
      </c>
      <c r="HLX1384" s="84">
        <f t="shared" si="416"/>
        <v>2000000</v>
      </c>
      <c r="HMD1384" s="84" t="s">
        <v>247</v>
      </c>
      <c r="HME1384" s="84" t="s">
        <v>4692</v>
      </c>
      <c r="HMF1384" s="84">
        <v>0</v>
      </c>
      <c r="HMG1384" s="84">
        <v>0</v>
      </c>
      <c r="HMI1384" s="84">
        <v>0</v>
      </c>
      <c r="HMJ1384" s="84">
        <f>HMJ1381</f>
        <v>2000000</v>
      </c>
      <c r="HMK1384" s="84">
        <f>HMK1381</f>
        <v>0</v>
      </c>
      <c r="HML1384" s="84">
        <f>HMK1384/HMJ1384</f>
        <v>0</v>
      </c>
      <c r="HMM1384" s="84">
        <f>HMJ1384-HMK1384</f>
        <v>2000000</v>
      </c>
      <c r="HMN1384" s="84">
        <f t="shared" si="416"/>
        <v>2000000</v>
      </c>
      <c r="HMT1384" s="84" t="s">
        <v>247</v>
      </c>
      <c r="HMU1384" s="84" t="s">
        <v>4692</v>
      </c>
      <c r="HMV1384" s="84">
        <v>0</v>
      </c>
      <c r="HMW1384" s="84">
        <v>0</v>
      </c>
      <c r="HMY1384" s="84">
        <v>0</v>
      </c>
      <c r="HMZ1384" s="84">
        <f>HMZ1381</f>
        <v>2000000</v>
      </c>
      <c r="HNA1384" s="84">
        <f>HNA1381</f>
        <v>0</v>
      </c>
      <c r="HNB1384" s="84">
        <f>HNA1384/HMZ1384</f>
        <v>0</v>
      </c>
      <c r="HNC1384" s="84">
        <f>HMZ1384-HNA1384</f>
        <v>2000000</v>
      </c>
      <c r="HND1384" s="84">
        <f t="shared" si="417"/>
        <v>2000000</v>
      </c>
      <c r="HNJ1384" s="84" t="s">
        <v>247</v>
      </c>
      <c r="HNK1384" s="84" t="s">
        <v>4692</v>
      </c>
      <c r="HNL1384" s="84">
        <v>0</v>
      </c>
      <c r="HNM1384" s="84">
        <v>0</v>
      </c>
      <c r="HNO1384" s="84">
        <v>0</v>
      </c>
      <c r="HNP1384" s="84">
        <f>HNP1381</f>
        <v>2000000</v>
      </c>
      <c r="HNQ1384" s="84">
        <f>HNQ1381</f>
        <v>0</v>
      </c>
      <c r="HNR1384" s="84">
        <f>HNQ1384/HNP1384</f>
        <v>0</v>
      </c>
      <c r="HNS1384" s="84">
        <f>HNP1384-HNQ1384</f>
        <v>2000000</v>
      </c>
      <c r="HNT1384" s="84">
        <f t="shared" si="417"/>
        <v>2000000</v>
      </c>
      <c r="HNZ1384" s="84" t="s">
        <v>247</v>
      </c>
      <c r="HOA1384" s="84" t="s">
        <v>4692</v>
      </c>
      <c r="HOB1384" s="84">
        <v>0</v>
      </c>
      <c r="HOC1384" s="84">
        <v>0</v>
      </c>
      <c r="HOE1384" s="84">
        <v>0</v>
      </c>
      <c r="HOF1384" s="84">
        <f>HOF1381</f>
        <v>2000000</v>
      </c>
      <c r="HOG1384" s="84">
        <f>HOG1381</f>
        <v>0</v>
      </c>
      <c r="HOH1384" s="84">
        <f>HOG1384/HOF1384</f>
        <v>0</v>
      </c>
      <c r="HOI1384" s="84">
        <f>HOF1384-HOG1384</f>
        <v>2000000</v>
      </c>
      <c r="HOJ1384" s="84">
        <f t="shared" si="418"/>
        <v>2000000</v>
      </c>
      <c r="HOP1384" s="84" t="s">
        <v>247</v>
      </c>
      <c r="HOQ1384" s="84" t="s">
        <v>4692</v>
      </c>
      <c r="HOR1384" s="84">
        <v>0</v>
      </c>
      <c r="HOS1384" s="84">
        <v>0</v>
      </c>
      <c r="HOU1384" s="84">
        <v>0</v>
      </c>
      <c r="HOV1384" s="84">
        <f>HOV1381</f>
        <v>2000000</v>
      </c>
      <c r="HOW1384" s="84">
        <f>HOW1381</f>
        <v>0</v>
      </c>
      <c r="HOX1384" s="84">
        <f>HOW1384/HOV1384</f>
        <v>0</v>
      </c>
      <c r="HOY1384" s="84">
        <f>HOV1384-HOW1384</f>
        <v>2000000</v>
      </c>
      <c r="HOZ1384" s="84">
        <f t="shared" si="418"/>
        <v>2000000</v>
      </c>
      <c r="HPF1384" s="84" t="s">
        <v>247</v>
      </c>
      <c r="HPG1384" s="84" t="s">
        <v>4692</v>
      </c>
      <c r="HPH1384" s="84">
        <v>0</v>
      </c>
      <c r="HPI1384" s="84">
        <v>0</v>
      </c>
      <c r="HPK1384" s="84">
        <v>0</v>
      </c>
      <c r="HPL1384" s="84">
        <f>HPL1381</f>
        <v>2000000</v>
      </c>
      <c r="HPM1384" s="84">
        <f>HPM1381</f>
        <v>0</v>
      </c>
      <c r="HPN1384" s="84">
        <f>HPM1384/HPL1384</f>
        <v>0</v>
      </c>
      <c r="HPO1384" s="84">
        <f>HPL1384-HPM1384</f>
        <v>2000000</v>
      </c>
      <c r="HPP1384" s="84">
        <f t="shared" si="419"/>
        <v>2000000</v>
      </c>
      <c r="HPV1384" s="84" t="s">
        <v>247</v>
      </c>
      <c r="HPW1384" s="84" t="s">
        <v>4692</v>
      </c>
      <c r="HPX1384" s="84">
        <v>0</v>
      </c>
      <c r="HPY1384" s="84">
        <v>0</v>
      </c>
      <c r="HQA1384" s="84">
        <v>0</v>
      </c>
      <c r="HQB1384" s="84">
        <f>HQB1381</f>
        <v>2000000</v>
      </c>
      <c r="HQC1384" s="84">
        <f>HQC1381</f>
        <v>0</v>
      </c>
      <c r="HQD1384" s="84">
        <f>HQC1384/HQB1384</f>
        <v>0</v>
      </c>
      <c r="HQE1384" s="84">
        <f>HQB1384-HQC1384</f>
        <v>2000000</v>
      </c>
      <c r="HQF1384" s="84">
        <f t="shared" si="419"/>
        <v>2000000</v>
      </c>
      <c r="HQL1384" s="84" t="s">
        <v>247</v>
      </c>
      <c r="HQM1384" s="84" t="s">
        <v>4692</v>
      </c>
      <c r="HQN1384" s="84">
        <v>0</v>
      </c>
      <c r="HQO1384" s="84">
        <v>0</v>
      </c>
      <c r="HQQ1384" s="84">
        <v>0</v>
      </c>
      <c r="HQR1384" s="84">
        <f>HQR1381</f>
        <v>2000000</v>
      </c>
      <c r="HQS1384" s="84">
        <f>HQS1381</f>
        <v>0</v>
      </c>
      <c r="HQT1384" s="84">
        <f>HQS1384/HQR1384</f>
        <v>0</v>
      </c>
      <c r="HQU1384" s="84">
        <f>HQR1384-HQS1384</f>
        <v>2000000</v>
      </c>
      <c r="HQV1384" s="84">
        <f t="shared" si="420"/>
        <v>2000000</v>
      </c>
      <c r="HRB1384" s="84" t="s">
        <v>247</v>
      </c>
      <c r="HRC1384" s="84" t="s">
        <v>4692</v>
      </c>
      <c r="HRD1384" s="84">
        <v>0</v>
      </c>
      <c r="HRE1384" s="84">
        <v>0</v>
      </c>
      <c r="HRG1384" s="84">
        <v>0</v>
      </c>
      <c r="HRH1384" s="84">
        <f>HRH1381</f>
        <v>2000000</v>
      </c>
      <c r="HRI1384" s="84">
        <f>HRI1381</f>
        <v>0</v>
      </c>
      <c r="HRJ1384" s="84">
        <f>HRI1384/HRH1384</f>
        <v>0</v>
      </c>
      <c r="HRK1384" s="84">
        <f>HRH1384-HRI1384</f>
        <v>2000000</v>
      </c>
      <c r="HRL1384" s="84">
        <f t="shared" si="420"/>
        <v>2000000</v>
      </c>
      <c r="HRR1384" s="84" t="s">
        <v>247</v>
      </c>
      <c r="HRS1384" s="84" t="s">
        <v>4692</v>
      </c>
      <c r="HRT1384" s="84">
        <v>0</v>
      </c>
      <c r="HRU1384" s="84">
        <v>0</v>
      </c>
      <c r="HRW1384" s="84">
        <v>0</v>
      </c>
      <c r="HRX1384" s="84">
        <f>HRX1381</f>
        <v>2000000</v>
      </c>
      <c r="HRY1384" s="84">
        <f>HRY1381</f>
        <v>0</v>
      </c>
      <c r="HRZ1384" s="84">
        <f>HRY1384/HRX1384</f>
        <v>0</v>
      </c>
      <c r="HSA1384" s="84">
        <f>HRX1384-HRY1384</f>
        <v>2000000</v>
      </c>
      <c r="HSB1384" s="84">
        <f t="shared" si="421"/>
        <v>2000000</v>
      </c>
      <c r="HSH1384" s="84" t="s">
        <v>247</v>
      </c>
      <c r="HSI1384" s="84" t="s">
        <v>4692</v>
      </c>
      <c r="HSJ1384" s="84">
        <v>0</v>
      </c>
      <c r="HSK1384" s="84">
        <v>0</v>
      </c>
      <c r="HSM1384" s="84">
        <v>0</v>
      </c>
      <c r="HSN1384" s="84">
        <f>HSN1381</f>
        <v>2000000</v>
      </c>
      <c r="HSO1384" s="84">
        <f>HSO1381</f>
        <v>0</v>
      </c>
      <c r="HSP1384" s="84">
        <f>HSO1384/HSN1384</f>
        <v>0</v>
      </c>
      <c r="HSQ1384" s="84">
        <f>HSN1384-HSO1384</f>
        <v>2000000</v>
      </c>
      <c r="HSR1384" s="84">
        <f t="shared" si="421"/>
        <v>2000000</v>
      </c>
      <c r="HSX1384" s="84" t="s">
        <v>247</v>
      </c>
      <c r="HSY1384" s="84" t="s">
        <v>4692</v>
      </c>
      <c r="HSZ1384" s="84">
        <v>0</v>
      </c>
      <c r="HTA1384" s="84">
        <v>0</v>
      </c>
      <c r="HTC1384" s="84">
        <v>0</v>
      </c>
      <c r="HTD1384" s="84">
        <f>HTD1381</f>
        <v>2000000</v>
      </c>
      <c r="HTE1384" s="84">
        <f>HTE1381</f>
        <v>0</v>
      </c>
      <c r="HTF1384" s="84">
        <f>HTE1384/HTD1384</f>
        <v>0</v>
      </c>
      <c r="HTG1384" s="84">
        <f>HTD1384-HTE1384</f>
        <v>2000000</v>
      </c>
      <c r="HTH1384" s="84">
        <f t="shared" si="422"/>
        <v>2000000</v>
      </c>
      <c r="HTN1384" s="84" t="s">
        <v>247</v>
      </c>
      <c r="HTO1384" s="84" t="s">
        <v>4692</v>
      </c>
      <c r="HTP1384" s="84">
        <v>0</v>
      </c>
      <c r="HTQ1384" s="84">
        <v>0</v>
      </c>
      <c r="HTS1384" s="84">
        <v>0</v>
      </c>
      <c r="HTT1384" s="84">
        <f>HTT1381</f>
        <v>2000000</v>
      </c>
      <c r="HTU1384" s="84">
        <f>HTU1381</f>
        <v>0</v>
      </c>
      <c r="HTV1384" s="84">
        <f>HTU1384/HTT1384</f>
        <v>0</v>
      </c>
      <c r="HTW1384" s="84">
        <f>HTT1384-HTU1384</f>
        <v>2000000</v>
      </c>
      <c r="HTX1384" s="84">
        <f t="shared" si="422"/>
        <v>2000000</v>
      </c>
      <c r="HUD1384" s="84" t="s">
        <v>247</v>
      </c>
      <c r="HUE1384" s="84" t="s">
        <v>4692</v>
      </c>
      <c r="HUF1384" s="84">
        <v>0</v>
      </c>
      <c r="HUG1384" s="84">
        <v>0</v>
      </c>
      <c r="HUI1384" s="84">
        <v>0</v>
      </c>
      <c r="HUJ1384" s="84">
        <f>HUJ1381</f>
        <v>2000000</v>
      </c>
      <c r="HUK1384" s="84">
        <f>HUK1381</f>
        <v>0</v>
      </c>
      <c r="HUL1384" s="84">
        <f>HUK1384/HUJ1384</f>
        <v>0</v>
      </c>
      <c r="HUM1384" s="84">
        <f>HUJ1384-HUK1384</f>
        <v>2000000</v>
      </c>
      <c r="HUN1384" s="84">
        <f t="shared" si="423"/>
        <v>2000000</v>
      </c>
      <c r="HUT1384" s="84" t="s">
        <v>247</v>
      </c>
      <c r="HUU1384" s="84" t="s">
        <v>4692</v>
      </c>
      <c r="HUV1384" s="84">
        <v>0</v>
      </c>
      <c r="HUW1384" s="84">
        <v>0</v>
      </c>
      <c r="HUY1384" s="84">
        <v>0</v>
      </c>
      <c r="HUZ1384" s="84">
        <f>HUZ1381</f>
        <v>2000000</v>
      </c>
      <c r="HVA1384" s="84">
        <f>HVA1381</f>
        <v>0</v>
      </c>
      <c r="HVB1384" s="84">
        <f>HVA1384/HUZ1384</f>
        <v>0</v>
      </c>
      <c r="HVC1384" s="84">
        <f>HUZ1384-HVA1384</f>
        <v>2000000</v>
      </c>
      <c r="HVD1384" s="84">
        <f t="shared" si="423"/>
        <v>2000000</v>
      </c>
      <c r="HVJ1384" s="84" t="s">
        <v>247</v>
      </c>
      <c r="HVK1384" s="84" t="s">
        <v>4692</v>
      </c>
      <c r="HVL1384" s="84">
        <v>0</v>
      </c>
      <c r="HVM1384" s="84">
        <v>0</v>
      </c>
      <c r="HVO1384" s="84">
        <v>0</v>
      </c>
      <c r="HVP1384" s="84">
        <f>HVP1381</f>
        <v>2000000</v>
      </c>
      <c r="HVQ1384" s="84">
        <f>HVQ1381</f>
        <v>0</v>
      </c>
      <c r="HVR1384" s="84">
        <f>HVQ1384/HVP1384</f>
        <v>0</v>
      </c>
      <c r="HVS1384" s="84">
        <f>HVP1384-HVQ1384</f>
        <v>2000000</v>
      </c>
      <c r="HVT1384" s="84">
        <f t="shared" si="424"/>
        <v>2000000</v>
      </c>
      <c r="HVZ1384" s="84" t="s">
        <v>247</v>
      </c>
      <c r="HWA1384" s="84" t="s">
        <v>4692</v>
      </c>
      <c r="HWB1384" s="84">
        <v>0</v>
      </c>
      <c r="HWC1384" s="84">
        <v>0</v>
      </c>
      <c r="HWE1384" s="84">
        <v>0</v>
      </c>
      <c r="HWF1384" s="84">
        <f>HWF1381</f>
        <v>2000000</v>
      </c>
      <c r="HWG1384" s="84">
        <f>HWG1381</f>
        <v>0</v>
      </c>
      <c r="HWH1384" s="84">
        <f>HWG1384/HWF1384</f>
        <v>0</v>
      </c>
      <c r="HWI1384" s="84">
        <f>HWF1384-HWG1384</f>
        <v>2000000</v>
      </c>
      <c r="HWJ1384" s="84">
        <f t="shared" si="424"/>
        <v>2000000</v>
      </c>
      <c r="HWP1384" s="84" t="s">
        <v>247</v>
      </c>
      <c r="HWQ1384" s="84" t="s">
        <v>4692</v>
      </c>
      <c r="HWR1384" s="84">
        <v>0</v>
      </c>
      <c r="HWS1384" s="84">
        <v>0</v>
      </c>
      <c r="HWU1384" s="84">
        <v>0</v>
      </c>
      <c r="HWV1384" s="84">
        <f>HWV1381</f>
        <v>2000000</v>
      </c>
      <c r="HWW1384" s="84">
        <f>HWW1381</f>
        <v>0</v>
      </c>
      <c r="HWX1384" s="84">
        <f>HWW1384/HWV1384</f>
        <v>0</v>
      </c>
      <c r="HWY1384" s="84">
        <f>HWV1384-HWW1384</f>
        <v>2000000</v>
      </c>
      <c r="HWZ1384" s="84">
        <f t="shared" si="425"/>
        <v>2000000</v>
      </c>
      <c r="HXF1384" s="84" t="s">
        <v>247</v>
      </c>
      <c r="HXG1384" s="84" t="s">
        <v>4692</v>
      </c>
      <c r="HXH1384" s="84">
        <v>0</v>
      </c>
      <c r="HXI1384" s="84">
        <v>0</v>
      </c>
      <c r="HXK1384" s="84">
        <v>0</v>
      </c>
      <c r="HXL1384" s="84">
        <f>HXL1381</f>
        <v>2000000</v>
      </c>
      <c r="HXM1384" s="84">
        <f>HXM1381</f>
        <v>0</v>
      </c>
      <c r="HXN1384" s="84">
        <f>HXM1384/HXL1384</f>
        <v>0</v>
      </c>
      <c r="HXO1384" s="84">
        <f>HXL1384-HXM1384</f>
        <v>2000000</v>
      </c>
      <c r="HXP1384" s="84">
        <f t="shared" si="425"/>
        <v>2000000</v>
      </c>
      <c r="HXV1384" s="84" t="s">
        <v>247</v>
      </c>
      <c r="HXW1384" s="84" t="s">
        <v>4692</v>
      </c>
      <c r="HXX1384" s="84">
        <v>0</v>
      </c>
      <c r="HXY1384" s="84">
        <v>0</v>
      </c>
      <c r="HYA1384" s="84">
        <v>0</v>
      </c>
      <c r="HYB1384" s="84">
        <f>HYB1381</f>
        <v>2000000</v>
      </c>
      <c r="HYC1384" s="84">
        <f>HYC1381</f>
        <v>0</v>
      </c>
      <c r="HYD1384" s="84">
        <f>HYC1384/HYB1384</f>
        <v>0</v>
      </c>
      <c r="HYE1384" s="84">
        <f>HYB1384-HYC1384</f>
        <v>2000000</v>
      </c>
      <c r="HYF1384" s="84">
        <f t="shared" si="426"/>
        <v>2000000</v>
      </c>
      <c r="HYL1384" s="84" t="s">
        <v>247</v>
      </c>
      <c r="HYM1384" s="84" t="s">
        <v>4692</v>
      </c>
      <c r="HYN1384" s="84">
        <v>0</v>
      </c>
      <c r="HYO1384" s="84">
        <v>0</v>
      </c>
      <c r="HYQ1384" s="84">
        <v>0</v>
      </c>
      <c r="HYR1384" s="84">
        <f>HYR1381</f>
        <v>2000000</v>
      </c>
      <c r="HYS1384" s="84">
        <f>HYS1381</f>
        <v>0</v>
      </c>
      <c r="HYT1384" s="84">
        <f>HYS1384/HYR1384</f>
        <v>0</v>
      </c>
      <c r="HYU1384" s="84">
        <f>HYR1384-HYS1384</f>
        <v>2000000</v>
      </c>
      <c r="HYV1384" s="84">
        <f t="shared" si="426"/>
        <v>2000000</v>
      </c>
      <c r="HZB1384" s="84" t="s">
        <v>247</v>
      </c>
      <c r="HZC1384" s="84" t="s">
        <v>4692</v>
      </c>
      <c r="HZD1384" s="84">
        <v>0</v>
      </c>
      <c r="HZE1384" s="84">
        <v>0</v>
      </c>
      <c r="HZG1384" s="84">
        <v>0</v>
      </c>
      <c r="HZH1384" s="84">
        <f>HZH1381</f>
        <v>2000000</v>
      </c>
      <c r="HZI1384" s="84">
        <f>HZI1381</f>
        <v>0</v>
      </c>
      <c r="HZJ1384" s="84">
        <f>HZI1384/HZH1384</f>
        <v>0</v>
      </c>
      <c r="HZK1384" s="84">
        <f>HZH1384-HZI1384</f>
        <v>2000000</v>
      </c>
      <c r="HZL1384" s="84">
        <f t="shared" si="427"/>
        <v>2000000</v>
      </c>
      <c r="HZR1384" s="84" t="s">
        <v>247</v>
      </c>
      <c r="HZS1384" s="84" t="s">
        <v>4692</v>
      </c>
      <c r="HZT1384" s="84">
        <v>0</v>
      </c>
      <c r="HZU1384" s="84">
        <v>0</v>
      </c>
      <c r="HZW1384" s="84">
        <v>0</v>
      </c>
      <c r="HZX1384" s="84">
        <f>HZX1381</f>
        <v>2000000</v>
      </c>
      <c r="HZY1384" s="84">
        <f>HZY1381</f>
        <v>0</v>
      </c>
      <c r="HZZ1384" s="84">
        <f>HZY1384/HZX1384</f>
        <v>0</v>
      </c>
      <c r="IAA1384" s="84">
        <f>HZX1384-HZY1384</f>
        <v>2000000</v>
      </c>
      <c r="IAB1384" s="84">
        <f t="shared" si="427"/>
        <v>2000000</v>
      </c>
      <c r="IAH1384" s="84" t="s">
        <v>247</v>
      </c>
      <c r="IAI1384" s="84" t="s">
        <v>4692</v>
      </c>
      <c r="IAJ1384" s="84">
        <v>0</v>
      </c>
      <c r="IAK1384" s="84">
        <v>0</v>
      </c>
      <c r="IAM1384" s="84">
        <v>0</v>
      </c>
      <c r="IAN1384" s="84">
        <f>IAN1381</f>
        <v>2000000</v>
      </c>
      <c r="IAO1384" s="84">
        <f>IAO1381</f>
        <v>0</v>
      </c>
      <c r="IAP1384" s="84">
        <f>IAO1384/IAN1384</f>
        <v>0</v>
      </c>
      <c r="IAQ1384" s="84">
        <f>IAN1384-IAO1384</f>
        <v>2000000</v>
      </c>
      <c r="IAR1384" s="84">
        <f t="shared" si="428"/>
        <v>2000000</v>
      </c>
      <c r="IAX1384" s="84" t="s">
        <v>247</v>
      </c>
      <c r="IAY1384" s="84" t="s">
        <v>4692</v>
      </c>
      <c r="IAZ1384" s="84">
        <v>0</v>
      </c>
      <c r="IBA1384" s="84">
        <v>0</v>
      </c>
      <c r="IBC1384" s="84">
        <v>0</v>
      </c>
      <c r="IBD1384" s="84">
        <f>IBD1381</f>
        <v>2000000</v>
      </c>
      <c r="IBE1384" s="84">
        <f>IBE1381</f>
        <v>0</v>
      </c>
      <c r="IBF1384" s="84">
        <f>IBE1384/IBD1384</f>
        <v>0</v>
      </c>
      <c r="IBG1384" s="84">
        <f>IBD1384-IBE1384</f>
        <v>2000000</v>
      </c>
      <c r="IBH1384" s="84">
        <f t="shared" si="428"/>
        <v>2000000</v>
      </c>
      <c r="IBN1384" s="84" t="s">
        <v>247</v>
      </c>
      <c r="IBO1384" s="84" t="s">
        <v>4692</v>
      </c>
      <c r="IBP1384" s="84">
        <v>0</v>
      </c>
      <c r="IBQ1384" s="84">
        <v>0</v>
      </c>
      <c r="IBS1384" s="84">
        <v>0</v>
      </c>
      <c r="IBT1384" s="84">
        <f>IBT1381</f>
        <v>2000000</v>
      </c>
      <c r="IBU1384" s="84">
        <f>IBU1381</f>
        <v>0</v>
      </c>
      <c r="IBV1384" s="84">
        <f>IBU1384/IBT1384</f>
        <v>0</v>
      </c>
      <c r="IBW1384" s="84">
        <f>IBT1384-IBU1384</f>
        <v>2000000</v>
      </c>
      <c r="IBX1384" s="84">
        <f t="shared" si="429"/>
        <v>2000000</v>
      </c>
      <c r="ICD1384" s="84" t="s">
        <v>247</v>
      </c>
      <c r="ICE1384" s="84" t="s">
        <v>4692</v>
      </c>
      <c r="ICF1384" s="84">
        <v>0</v>
      </c>
      <c r="ICG1384" s="84">
        <v>0</v>
      </c>
      <c r="ICI1384" s="84">
        <v>0</v>
      </c>
      <c r="ICJ1384" s="84">
        <f>ICJ1381</f>
        <v>2000000</v>
      </c>
      <c r="ICK1384" s="84">
        <f>ICK1381</f>
        <v>0</v>
      </c>
      <c r="ICL1384" s="84">
        <f>ICK1384/ICJ1384</f>
        <v>0</v>
      </c>
      <c r="ICM1384" s="84">
        <f>ICJ1384-ICK1384</f>
        <v>2000000</v>
      </c>
      <c r="ICN1384" s="84">
        <f t="shared" si="429"/>
        <v>2000000</v>
      </c>
      <c r="ICT1384" s="84" t="s">
        <v>247</v>
      </c>
      <c r="ICU1384" s="84" t="s">
        <v>4692</v>
      </c>
      <c r="ICV1384" s="84">
        <v>0</v>
      </c>
      <c r="ICW1384" s="84">
        <v>0</v>
      </c>
      <c r="ICY1384" s="84">
        <v>0</v>
      </c>
      <c r="ICZ1384" s="84">
        <f>ICZ1381</f>
        <v>2000000</v>
      </c>
      <c r="IDA1384" s="84">
        <f>IDA1381</f>
        <v>0</v>
      </c>
      <c r="IDB1384" s="84">
        <f>IDA1384/ICZ1384</f>
        <v>0</v>
      </c>
      <c r="IDC1384" s="84">
        <f>ICZ1384-IDA1384</f>
        <v>2000000</v>
      </c>
      <c r="IDD1384" s="84">
        <f t="shared" si="430"/>
        <v>2000000</v>
      </c>
      <c r="IDJ1384" s="84" t="s">
        <v>247</v>
      </c>
      <c r="IDK1384" s="84" t="s">
        <v>4692</v>
      </c>
      <c r="IDL1384" s="84">
        <v>0</v>
      </c>
      <c r="IDM1384" s="84">
        <v>0</v>
      </c>
      <c r="IDO1384" s="84">
        <v>0</v>
      </c>
      <c r="IDP1384" s="84">
        <f>IDP1381</f>
        <v>2000000</v>
      </c>
      <c r="IDQ1384" s="84">
        <f>IDQ1381</f>
        <v>0</v>
      </c>
      <c r="IDR1384" s="84">
        <f>IDQ1384/IDP1384</f>
        <v>0</v>
      </c>
      <c r="IDS1384" s="84">
        <f>IDP1384-IDQ1384</f>
        <v>2000000</v>
      </c>
      <c r="IDT1384" s="84">
        <f t="shared" si="430"/>
        <v>2000000</v>
      </c>
      <c r="IDZ1384" s="84" t="s">
        <v>247</v>
      </c>
      <c r="IEA1384" s="84" t="s">
        <v>4692</v>
      </c>
      <c r="IEB1384" s="84">
        <v>0</v>
      </c>
      <c r="IEC1384" s="84">
        <v>0</v>
      </c>
      <c r="IEE1384" s="84">
        <v>0</v>
      </c>
      <c r="IEF1384" s="84">
        <f>IEF1381</f>
        <v>2000000</v>
      </c>
      <c r="IEG1384" s="84">
        <f>IEG1381</f>
        <v>0</v>
      </c>
      <c r="IEH1384" s="84">
        <f>IEG1384/IEF1384</f>
        <v>0</v>
      </c>
      <c r="IEI1384" s="84">
        <f>IEF1384-IEG1384</f>
        <v>2000000</v>
      </c>
      <c r="IEJ1384" s="84">
        <f t="shared" si="431"/>
        <v>2000000</v>
      </c>
      <c r="IEP1384" s="84" t="s">
        <v>247</v>
      </c>
      <c r="IEQ1384" s="84" t="s">
        <v>4692</v>
      </c>
      <c r="IER1384" s="84">
        <v>0</v>
      </c>
      <c r="IES1384" s="84">
        <v>0</v>
      </c>
      <c r="IEU1384" s="84">
        <v>0</v>
      </c>
      <c r="IEV1384" s="84">
        <f>IEV1381</f>
        <v>2000000</v>
      </c>
      <c r="IEW1384" s="84">
        <f>IEW1381</f>
        <v>0</v>
      </c>
      <c r="IEX1384" s="84">
        <f>IEW1384/IEV1384</f>
        <v>0</v>
      </c>
      <c r="IEY1384" s="84">
        <f>IEV1384-IEW1384</f>
        <v>2000000</v>
      </c>
      <c r="IEZ1384" s="84">
        <f t="shared" si="431"/>
        <v>2000000</v>
      </c>
      <c r="IFF1384" s="84" t="s">
        <v>247</v>
      </c>
      <c r="IFG1384" s="84" t="s">
        <v>4692</v>
      </c>
      <c r="IFH1384" s="84">
        <v>0</v>
      </c>
      <c r="IFI1384" s="84">
        <v>0</v>
      </c>
      <c r="IFK1384" s="84">
        <v>0</v>
      </c>
      <c r="IFL1384" s="84">
        <f>IFL1381</f>
        <v>2000000</v>
      </c>
      <c r="IFM1384" s="84">
        <f>IFM1381</f>
        <v>0</v>
      </c>
      <c r="IFN1384" s="84">
        <f>IFM1384/IFL1384</f>
        <v>0</v>
      </c>
      <c r="IFO1384" s="84">
        <f>IFL1384-IFM1384</f>
        <v>2000000</v>
      </c>
      <c r="IFP1384" s="84">
        <f t="shared" si="432"/>
        <v>2000000</v>
      </c>
      <c r="IFV1384" s="84" t="s">
        <v>247</v>
      </c>
      <c r="IFW1384" s="84" t="s">
        <v>4692</v>
      </c>
      <c r="IFX1384" s="84">
        <v>0</v>
      </c>
      <c r="IFY1384" s="84">
        <v>0</v>
      </c>
      <c r="IGA1384" s="84">
        <v>0</v>
      </c>
      <c r="IGB1384" s="84">
        <f>IGB1381</f>
        <v>2000000</v>
      </c>
      <c r="IGC1384" s="84">
        <f>IGC1381</f>
        <v>0</v>
      </c>
      <c r="IGD1384" s="84">
        <f>IGC1384/IGB1384</f>
        <v>0</v>
      </c>
      <c r="IGE1384" s="84">
        <f>IGB1384-IGC1384</f>
        <v>2000000</v>
      </c>
      <c r="IGF1384" s="84">
        <f t="shared" si="432"/>
        <v>2000000</v>
      </c>
      <c r="IGL1384" s="84" t="s">
        <v>247</v>
      </c>
      <c r="IGM1384" s="84" t="s">
        <v>4692</v>
      </c>
      <c r="IGN1384" s="84">
        <v>0</v>
      </c>
      <c r="IGO1384" s="84">
        <v>0</v>
      </c>
      <c r="IGQ1384" s="84">
        <v>0</v>
      </c>
      <c r="IGR1384" s="84">
        <f>IGR1381</f>
        <v>2000000</v>
      </c>
      <c r="IGS1384" s="84">
        <f>IGS1381</f>
        <v>0</v>
      </c>
      <c r="IGT1384" s="84">
        <f>IGS1384/IGR1384</f>
        <v>0</v>
      </c>
      <c r="IGU1384" s="84">
        <f>IGR1384-IGS1384</f>
        <v>2000000</v>
      </c>
      <c r="IGV1384" s="84">
        <f t="shared" si="433"/>
        <v>2000000</v>
      </c>
      <c r="IHB1384" s="84" t="s">
        <v>247</v>
      </c>
      <c r="IHC1384" s="84" t="s">
        <v>4692</v>
      </c>
      <c r="IHD1384" s="84">
        <v>0</v>
      </c>
      <c r="IHE1384" s="84">
        <v>0</v>
      </c>
      <c r="IHG1384" s="84">
        <v>0</v>
      </c>
      <c r="IHH1384" s="84">
        <f>IHH1381</f>
        <v>2000000</v>
      </c>
      <c r="IHI1384" s="84">
        <f>IHI1381</f>
        <v>0</v>
      </c>
      <c r="IHJ1384" s="84">
        <f>IHI1384/IHH1384</f>
        <v>0</v>
      </c>
      <c r="IHK1384" s="84">
        <f>IHH1384-IHI1384</f>
        <v>2000000</v>
      </c>
      <c r="IHL1384" s="84">
        <f t="shared" si="433"/>
        <v>2000000</v>
      </c>
      <c r="IHR1384" s="84" t="s">
        <v>247</v>
      </c>
      <c r="IHS1384" s="84" t="s">
        <v>4692</v>
      </c>
      <c r="IHT1384" s="84">
        <v>0</v>
      </c>
      <c r="IHU1384" s="84">
        <v>0</v>
      </c>
      <c r="IHW1384" s="84">
        <v>0</v>
      </c>
      <c r="IHX1384" s="84">
        <f>IHX1381</f>
        <v>2000000</v>
      </c>
      <c r="IHY1384" s="84">
        <f>IHY1381</f>
        <v>0</v>
      </c>
      <c r="IHZ1384" s="84">
        <f>IHY1384/IHX1384</f>
        <v>0</v>
      </c>
      <c r="IIA1384" s="84">
        <f>IHX1384-IHY1384</f>
        <v>2000000</v>
      </c>
      <c r="IIB1384" s="84">
        <f t="shared" si="434"/>
        <v>2000000</v>
      </c>
      <c r="IIH1384" s="84" t="s">
        <v>247</v>
      </c>
      <c r="III1384" s="84" t="s">
        <v>4692</v>
      </c>
      <c r="IIJ1384" s="84">
        <v>0</v>
      </c>
      <c r="IIK1384" s="84">
        <v>0</v>
      </c>
      <c r="IIM1384" s="84">
        <v>0</v>
      </c>
      <c r="IIN1384" s="84">
        <f>IIN1381</f>
        <v>2000000</v>
      </c>
      <c r="IIO1384" s="84">
        <f>IIO1381</f>
        <v>0</v>
      </c>
      <c r="IIP1384" s="84">
        <f>IIO1384/IIN1384</f>
        <v>0</v>
      </c>
      <c r="IIQ1384" s="84">
        <f>IIN1384-IIO1384</f>
        <v>2000000</v>
      </c>
      <c r="IIR1384" s="84">
        <f t="shared" si="434"/>
        <v>2000000</v>
      </c>
      <c r="IIX1384" s="84" t="s">
        <v>247</v>
      </c>
      <c r="IIY1384" s="84" t="s">
        <v>4692</v>
      </c>
      <c r="IIZ1384" s="84">
        <v>0</v>
      </c>
      <c r="IJA1384" s="84">
        <v>0</v>
      </c>
      <c r="IJC1384" s="84">
        <v>0</v>
      </c>
      <c r="IJD1384" s="84">
        <f>IJD1381</f>
        <v>2000000</v>
      </c>
      <c r="IJE1384" s="84">
        <f>IJE1381</f>
        <v>0</v>
      </c>
      <c r="IJF1384" s="84">
        <f>IJE1384/IJD1384</f>
        <v>0</v>
      </c>
      <c r="IJG1384" s="84">
        <f>IJD1384-IJE1384</f>
        <v>2000000</v>
      </c>
      <c r="IJH1384" s="84">
        <f t="shared" si="435"/>
        <v>2000000</v>
      </c>
      <c r="IJN1384" s="84" t="s">
        <v>247</v>
      </c>
      <c r="IJO1384" s="84" t="s">
        <v>4692</v>
      </c>
      <c r="IJP1384" s="84">
        <v>0</v>
      </c>
      <c r="IJQ1384" s="84">
        <v>0</v>
      </c>
      <c r="IJS1384" s="84">
        <v>0</v>
      </c>
      <c r="IJT1384" s="84">
        <f>IJT1381</f>
        <v>2000000</v>
      </c>
      <c r="IJU1384" s="84">
        <f>IJU1381</f>
        <v>0</v>
      </c>
      <c r="IJV1384" s="84">
        <f>IJU1384/IJT1384</f>
        <v>0</v>
      </c>
      <c r="IJW1384" s="84">
        <f>IJT1384-IJU1384</f>
        <v>2000000</v>
      </c>
      <c r="IJX1384" s="84">
        <f t="shared" si="435"/>
        <v>2000000</v>
      </c>
      <c r="IKD1384" s="84" t="s">
        <v>247</v>
      </c>
      <c r="IKE1384" s="84" t="s">
        <v>4692</v>
      </c>
      <c r="IKF1384" s="84">
        <v>0</v>
      </c>
      <c r="IKG1384" s="84">
        <v>0</v>
      </c>
      <c r="IKI1384" s="84">
        <v>0</v>
      </c>
      <c r="IKJ1384" s="84">
        <f>IKJ1381</f>
        <v>2000000</v>
      </c>
      <c r="IKK1384" s="84">
        <f>IKK1381</f>
        <v>0</v>
      </c>
      <c r="IKL1384" s="84">
        <f>IKK1384/IKJ1384</f>
        <v>0</v>
      </c>
      <c r="IKM1384" s="84">
        <f>IKJ1384-IKK1384</f>
        <v>2000000</v>
      </c>
      <c r="IKN1384" s="84">
        <f t="shared" si="436"/>
        <v>2000000</v>
      </c>
      <c r="IKT1384" s="84" t="s">
        <v>247</v>
      </c>
      <c r="IKU1384" s="84" t="s">
        <v>4692</v>
      </c>
      <c r="IKV1384" s="84">
        <v>0</v>
      </c>
      <c r="IKW1384" s="84">
        <v>0</v>
      </c>
      <c r="IKY1384" s="84">
        <v>0</v>
      </c>
      <c r="IKZ1384" s="84">
        <f>IKZ1381</f>
        <v>2000000</v>
      </c>
      <c r="ILA1384" s="84">
        <f>ILA1381</f>
        <v>0</v>
      </c>
      <c r="ILB1384" s="84">
        <f>ILA1384/IKZ1384</f>
        <v>0</v>
      </c>
      <c r="ILC1384" s="84">
        <f>IKZ1384-ILA1384</f>
        <v>2000000</v>
      </c>
      <c r="ILD1384" s="84">
        <f t="shared" si="436"/>
        <v>2000000</v>
      </c>
      <c r="ILJ1384" s="84" t="s">
        <v>247</v>
      </c>
      <c r="ILK1384" s="84" t="s">
        <v>4692</v>
      </c>
      <c r="ILL1384" s="84">
        <v>0</v>
      </c>
      <c r="ILM1384" s="84">
        <v>0</v>
      </c>
      <c r="ILO1384" s="84">
        <v>0</v>
      </c>
      <c r="ILP1384" s="84">
        <f>ILP1381</f>
        <v>2000000</v>
      </c>
      <c r="ILQ1384" s="84">
        <f>ILQ1381</f>
        <v>0</v>
      </c>
      <c r="ILR1384" s="84">
        <f>ILQ1384/ILP1384</f>
        <v>0</v>
      </c>
      <c r="ILS1384" s="84">
        <f>ILP1384-ILQ1384</f>
        <v>2000000</v>
      </c>
      <c r="ILT1384" s="84">
        <f t="shared" si="437"/>
        <v>2000000</v>
      </c>
      <c r="ILZ1384" s="84" t="s">
        <v>247</v>
      </c>
      <c r="IMA1384" s="84" t="s">
        <v>4692</v>
      </c>
      <c r="IMB1384" s="84">
        <v>0</v>
      </c>
      <c r="IMC1384" s="84">
        <v>0</v>
      </c>
      <c r="IME1384" s="84">
        <v>0</v>
      </c>
      <c r="IMF1384" s="84">
        <f>IMF1381</f>
        <v>2000000</v>
      </c>
      <c r="IMG1384" s="84">
        <f>IMG1381</f>
        <v>0</v>
      </c>
      <c r="IMH1384" s="84">
        <f>IMG1384/IMF1384</f>
        <v>0</v>
      </c>
      <c r="IMI1384" s="84">
        <f>IMF1384-IMG1384</f>
        <v>2000000</v>
      </c>
      <c r="IMJ1384" s="84">
        <f t="shared" si="437"/>
        <v>2000000</v>
      </c>
      <c r="IMP1384" s="84" t="s">
        <v>247</v>
      </c>
      <c r="IMQ1384" s="84" t="s">
        <v>4692</v>
      </c>
      <c r="IMR1384" s="84">
        <v>0</v>
      </c>
      <c r="IMS1384" s="84">
        <v>0</v>
      </c>
      <c r="IMU1384" s="84">
        <v>0</v>
      </c>
      <c r="IMV1384" s="84">
        <f>IMV1381</f>
        <v>2000000</v>
      </c>
      <c r="IMW1384" s="84">
        <f>IMW1381</f>
        <v>0</v>
      </c>
      <c r="IMX1384" s="84">
        <f>IMW1384/IMV1384</f>
        <v>0</v>
      </c>
      <c r="IMY1384" s="84">
        <f>IMV1384-IMW1384</f>
        <v>2000000</v>
      </c>
      <c r="IMZ1384" s="84">
        <f t="shared" si="438"/>
        <v>2000000</v>
      </c>
      <c r="INF1384" s="84" t="s">
        <v>247</v>
      </c>
      <c r="ING1384" s="84" t="s">
        <v>4692</v>
      </c>
      <c r="INH1384" s="84">
        <v>0</v>
      </c>
      <c r="INI1384" s="84">
        <v>0</v>
      </c>
      <c r="INK1384" s="84">
        <v>0</v>
      </c>
      <c r="INL1384" s="84">
        <f>INL1381</f>
        <v>2000000</v>
      </c>
      <c r="INM1384" s="84">
        <f>INM1381</f>
        <v>0</v>
      </c>
      <c r="INN1384" s="84">
        <f>INM1384/INL1384</f>
        <v>0</v>
      </c>
      <c r="INO1384" s="84">
        <f>INL1384-INM1384</f>
        <v>2000000</v>
      </c>
      <c r="INP1384" s="84">
        <f t="shared" si="438"/>
        <v>2000000</v>
      </c>
      <c r="INV1384" s="84" t="s">
        <v>247</v>
      </c>
      <c r="INW1384" s="84" t="s">
        <v>4692</v>
      </c>
      <c r="INX1384" s="84">
        <v>0</v>
      </c>
      <c r="INY1384" s="84">
        <v>0</v>
      </c>
      <c r="IOA1384" s="84">
        <v>0</v>
      </c>
      <c r="IOB1384" s="84">
        <f>IOB1381</f>
        <v>2000000</v>
      </c>
      <c r="IOC1384" s="84">
        <f>IOC1381</f>
        <v>0</v>
      </c>
      <c r="IOD1384" s="84">
        <f>IOC1384/IOB1384</f>
        <v>0</v>
      </c>
      <c r="IOE1384" s="84">
        <f>IOB1384-IOC1384</f>
        <v>2000000</v>
      </c>
      <c r="IOF1384" s="84">
        <f t="shared" si="439"/>
        <v>2000000</v>
      </c>
      <c r="IOL1384" s="84" t="s">
        <v>247</v>
      </c>
      <c r="IOM1384" s="84" t="s">
        <v>4692</v>
      </c>
      <c r="ION1384" s="84">
        <v>0</v>
      </c>
      <c r="IOO1384" s="84">
        <v>0</v>
      </c>
      <c r="IOQ1384" s="84">
        <v>0</v>
      </c>
      <c r="IOR1384" s="84">
        <f>IOR1381</f>
        <v>2000000</v>
      </c>
      <c r="IOS1384" s="84">
        <f>IOS1381</f>
        <v>0</v>
      </c>
      <c r="IOT1384" s="84">
        <f>IOS1384/IOR1384</f>
        <v>0</v>
      </c>
      <c r="IOU1384" s="84">
        <f>IOR1384-IOS1384</f>
        <v>2000000</v>
      </c>
      <c r="IOV1384" s="84">
        <f t="shared" si="439"/>
        <v>2000000</v>
      </c>
      <c r="IPB1384" s="84" t="s">
        <v>247</v>
      </c>
      <c r="IPC1384" s="84" t="s">
        <v>4692</v>
      </c>
      <c r="IPD1384" s="84">
        <v>0</v>
      </c>
      <c r="IPE1384" s="84">
        <v>0</v>
      </c>
      <c r="IPG1384" s="84">
        <v>0</v>
      </c>
      <c r="IPH1384" s="84">
        <f>IPH1381</f>
        <v>2000000</v>
      </c>
      <c r="IPI1384" s="84">
        <f>IPI1381</f>
        <v>0</v>
      </c>
      <c r="IPJ1384" s="84">
        <f>IPI1384/IPH1384</f>
        <v>0</v>
      </c>
      <c r="IPK1384" s="84">
        <f>IPH1384-IPI1384</f>
        <v>2000000</v>
      </c>
      <c r="IPL1384" s="84">
        <f t="shared" si="440"/>
        <v>2000000</v>
      </c>
      <c r="IPR1384" s="84" t="s">
        <v>247</v>
      </c>
      <c r="IPS1384" s="84" t="s">
        <v>4692</v>
      </c>
      <c r="IPT1384" s="84">
        <v>0</v>
      </c>
      <c r="IPU1384" s="84">
        <v>0</v>
      </c>
      <c r="IPW1384" s="84">
        <v>0</v>
      </c>
      <c r="IPX1384" s="84">
        <f>IPX1381</f>
        <v>2000000</v>
      </c>
      <c r="IPY1384" s="84">
        <f>IPY1381</f>
        <v>0</v>
      </c>
      <c r="IPZ1384" s="84">
        <f>IPY1384/IPX1384</f>
        <v>0</v>
      </c>
      <c r="IQA1384" s="84">
        <f>IPX1384-IPY1384</f>
        <v>2000000</v>
      </c>
      <c r="IQB1384" s="84">
        <f t="shared" si="440"/>
        <v>2000000</v>
      </c>
      <c r="IQH1384" s="84" t="s">
        <v>247</v>
      </c>
      <c r="IQI1384" s="84" t="s">
        <v>4692</v>
      </c>
      <c r="IQJ1384" s="84">
        <v>0</v>
      </c>
      <c r="IQK1384" s="84">
        <v>0</v>
      </c>
      <c r="IQM1384" s="84">
        <v>0</v>
      </c>
      <c r="IQN1384" s="84">
        <f>IQN1381</f>
        <v>2000000</v>
      </c>
      <c r="IQO1384" s="84">
        <f>IQO1381</f>
        <v>0</v>
      </c>
      <c r="IQP1384" s="84">
        <f>IQO1384/IQN1384</f>
        <v>0</v>
      </c>
      <c r="IQQ1384" s="84">
        <f>IQN1384-IQO1384</f>
        <v>2000000</v>
      </c>
      <c r="IQR1384" s="84">
        <f t="shared" si="441"/>
        <v>2000000</v>
      </c>
      <c r="IQX1384" s="84" t="s">
        <v>247</v>
      </c>
      <c r="IQY1384" s="84" t="s">
        <v>4692</v>
      </c>
      <c r="IQZ1384" s="84">
        <v>0</v>
      </c>
      <c r="IRA1384" s="84">
        <v>0</v>
      </c>
      <c r="IRC1384" s="84">
        <v>0</v>
      </c>
      <c r="IRD1384" s="84">
        <f>IRD1381</f>
        <v>2000000</v>
      </c>
      <c r="IRE1384" s="84">
        <f>IRE1381</f>
        <v>0</v>
      </c>
      <c r="IRF1384" s="84">
        <f>IRE1384/IRD1384</f>
        <v>0</v>
      </c>
      <c r="IRG1384" s="84">
        <f>IRD1384-IRE1384</f>
        <v>2000000</v>
      </c>
      <c r="IRH1384" s="84">
        <f t="shared" si="441"/>
        <v>2000000</v>
      </c>
      <c r="IRN1384" s="84" t="s">
        <v>247</v>
      </c>
      <c r="IRO1384" s="84" t="s">
        <v>4692</v>
      </c>
      <c r="IRP1384" s="84">
        <v>0</v>
      </c>
      <c r="IRQ1384" s="84">
        <v>0</v>
      </c>
      <c r="IRS1384" s="84">
        <v>0</v>
      </c>
      <c r="IRT1384" s="84">
        <f>IRT1381</f>
        <v>2000000</v>
      </c>
      <c r="IRU1384" s="84">
        <f>IRU1381</f>
        <v>0</v>
      </c>
      <c r="IRV1384" s="84">
        <f>IRU1384/IRT1384</f>
        <v>0</v>
      </c>
      <c r="IRW1384" s="84">
        <f>IRT1384-IRU1384</f>
        <v>2000000</v>
      </c>
      <c r="IRX1384" s="84">
        <f t="shared" si="442"/>
        <v>2000000</v>
      </c>
      <c r="ISD1384" s="84" t="s">
        <v>247</v>
      </c>
      <c r="ISE1384" s="84" t="s">
        <v>4692</v>
      </c>
      <c r="ISF1384" s="84">
        <v>0</v>
      </c>
      <c r="ISG1384" s="84">
        <v>0</v>
      </c>
      <c r="ISI1384" s="84">
        <v>0</v>
      </c>
      <c r="ISJ1384" s="84">
        <f>ISJ1381</f>
        <v>2000000</v>
      </c>
      <c r="ISK1384" s="84">
        <f>ISK1381</f>
        <v>0</v>
      </c>
      <c r="ISL1384" s="84">
        <f>ISK1384/ISJ1384</f>
        <v>0</v>
      </c>
      <c r="ISM1384" s="84">
        <f>ISJ1384-ISK1384</f>
        <v>2000000</v>
      </c>
      <c r="ISN1384" s="84">
        <f t="shared" si="442"/>
        <v>2000000</v>
      </c>
      <c r="IST1384" s="84" t="s">
        <v>247</v>
      </c>
      <c r="ISU1384" s="84" t="s">
        <v>4692</v>
      </c>
      <c r="ISV1384" s="84">
        <v>0</v>
      </c>
      <c r="ISW1384" s="84">
        <v>0</v>
      </c>
      <c r="ISY1384" s="84">
        <v>0</v>
      </c>
      <c r="ISZ1384" s="84">
        <f>ISZ1381</f>
        <v>2000000</v>
      </c>
      <c r="ITA1384" s="84">
        <f>ITA1381</f>
        <v>0</v>
      </c>
      <c r="ITB1384" s="84">
        <f>ITA1384/ISZ1384</f>
        <v>0</v>
      </c>
      <c r="ITC1384" s="84">
        <f>ISZ1384-ITA1384</f>
        <v>2000000</v>
      </c>
      <c r="ITD1384" s="84">
        <f t="shared" si="443"/>
        <v>2000000</v>
      </c>
      <c r="ITJ1384" s="84" t="s">
        <v>247</v>
      </c>
      <c r="ITK1384" s="84" t="s">
        <v>4692</v>
      </c>
      <c r="ITL1384" s="84">
        <v>0</v>
      </c>
      <c r="ITM1384" s="84">
        <v>0</v>
      </c>
      <c r="ITO1384" s="84">
        <v>0</v>
      </c>
      <c r="ITP1384" s="84">
        <f>ITP1381</f>
        <v>2000000</v>
      </c>
      <c r="ITQ1384" s="84">
        <f>ITQ1381</f>
        <v>0</v>
      </c>
      <c r="ITR1384" s="84">
        <f>ITQ1384/ITP1384</f>
        <v>0</v>
      </c>
      <c r="ITS1384" s="84">
        <f>ITP1384-ITQ1384</f>
        <v>2000000</v>
      </c>
      <c r="ITT1384" s="84">
        <f t="shared" si="443"/>
        <v>2000000</v>
      </c>
      <c r="ITZ1384" s="84" t="s">
        <v>247</v>
      </c>
      <c r="IUA1384" s="84" t="s">
        <v>4692</v>
      </c>
      <c r="IUB1384" s="84">
        <v>0</v>
      </c>
      <c r="IUC1384" s="84">
        <v>0</v>
      </c>
      <c r="IUE1384" s="84">
        <v>0</v>
      </c>
      <c r="IUF1384" s="84">
        <f>IUF1381</f>
        <v>2000000</v>
      </c>
      <c r="IUG1384" s="84">
        <f>IUG1381</f>
        <v>0</v>
      </c>
      <c r="IUH1384" s="84">
        <f>IUG1384/IUF1384</f>
        <v>0</v>
      </c>
      <c r="IUI1384" s="84">
        <f>IUF1384-IUG1384</f>
        <v>2000000</v>
      </c>
      <c r="IUJ1384" s="84">
        <f t="shared" si="444"/>
        <v>2000000</v>
      </c>
      <c r="IUP1384" s="84" t="s">
        <v>247</v>
      </c>
      <c r="IUQ1384" s="84" t="s">
        <v>4692</v>
      </c>
      <c r="IUR1384" s="84">
        <v>0</v>
      </c>
      <c r="IUS1384" s="84">
        <v>0</v>
      </c>
      <c r="IUU1384" s="84">
        <v>0</v>
      </c>
      <c r="IUV1384" s="84">
        <f>IUV1381</f>
        <v>2000000</v>
      </c>
      <c r="IUW1384" s="84">
        <f>IUW1381</f>
        <v>0</v>
      </c>
      <c r="IUX1384" s="84">
        <f>IUW1384/IUV1384</f>
        <v>0</v>
      </c>
      <c r="IUY1384" s="84">
        <f>IUV1384-IUW1384</f>
        <v>2000000</v>
      </c>
      <c r="IUZ1384" s="84">
        <f t="shared" si="444"/>
        <v>2000000</v>
      </c>
      <c r="IVF1384" s="84" t="s">
        <v>247</v>
      </c>
      <c r="IVG1384" s="84" t="s">
        <v>4692</v>
      </c>
      <c r="IVH1384" s="84">
        <v>0</v>
      </c>
      <c r="IVI1384" s="84">
        <v>0</v>
      </c>
      <c r="IVK1384" s="84">
        <v>0</v>
      </c>
      <c r="IVL1384" s="84">
        <f>IVL1381</f>
        <v>2000000</v>
      </c>
      <c r="IVM1384" s="84">
        <f>IVM1381</f>
        <v>0</v>
      </c>
      <c r="IVN1384" s="84">
        <f>IVM1384/IVL1384</f>
        <v>0</v>
      </c>
      <c r="IVO1384" s="84">
        <f>IVL1384-IVM1384</f>
        <v>2000000</v>
      </c>
      <c r="IVP1384" s="84">
        <f t="shared" si="445"/>
        <v>2000000</v>
      </c>
      <c r="IVV1384" s="84" t="s">
        <v>247</v>
      </c>
      <c r="IVW1384" s="84" t="s">
        <v>4692</v>
      </c>
      <c r="IVX1384" s="84">
        <v>0</v>
      </c>
      <c r="IVY1384" s="84">
        <v>0</v>
      </c>
      <c r="IWA1384" s="84">
        <v>0</v>
      </c>
      <c r="IWB1384" s="84">
        <f>IWB1381</f>
        <v>2000000</v>
      </c>
      <c r="IWC1384" s="84">
        <f>IWC1381</f>
        <v>0</v>
      </c>
      <c r="IWD1384" s="84">
        <f>IWC1384/IWB1384</f>
        <v>0</v>
      </c>
      <c r="IWE1384" s="84">
        <f>IWB1384-IWC1384</f>
        <v>2000000</v>
      </c>
      <c r="IWF1384" s="84">
        <f t="shared" si="445"/>
        <v>2000000</v>
      </c>
      <c r="IWL1384" s="84" t="s">
        <v>247</v>
      </c>
      <c r="IWM1384" s="84" t="s">
        <v>4692</v>
      </c>
      <c r="IWN1384" s="84">
        <v>0</v>
      </c>
      <c r="IWO1384" s="84">
        <v>0</v>
      </c>
      <c r="IWQ1384" s="84">
        <v>0</v>
      </c>
      <c r="IWR1384" s="84">
        <f>IWR1381</f>
        <v>2000000</v>
      </c>
      <c r="IWS1384" s="84">
        <f>IWS1381</f>
        <v>0</v>
      </c>
      <c r="IWT1384" s="84">
        <f>IWS1384/IWR1384</f>
        <v>0</v>
      </c>
      <c r="IWU1384" s="84">
        <f>IWR1384-IWS1384</f>
        <v>2000000</v>
      </c>
      <c r="IWV1384" s="84">
        <f t="shared" si="446"/>
        <v>2000000</v>
      </c>
      <c r="IXB1384" s="84" t="s">
        <v>247</v>
      </c>
      <c r="IXC1384" s="84" t="s">
        <v>4692</v>
      </c>
      <c r="IXD1384" s="84">
        <v>0</v>
      </c>
      <c r="IXE1384" s="84">
        <v>0</v>
      </c>
      <c r="IXG1384" s="84">
        <v>0</v>
      </c>
      <c r="IXH1384" s="84">
        <f>IXH1381</f>
        <v>2000000</v>
      </c>
      <c r="IXI1384" s="84">
        <f>IXI1381</f>
        <v>0</v>
      </c>
      <c r="IXJ1384" s="84">
        <f>IXI1384/IXH1384</f>
        <v>0</v>
      </c>
      <c r="IXK1384" s="84">
        <f>IXH1384-IXI1384</f>
        <v>2000000</v>
      </c>
      <c r="IXL1384" s="84">
        <f t="shared" si="446"/>
        <v>2000000</v>
      </c>
      <c r="IXR1384" s="84" t="s">
        <v>247</v>
      </c>
      <c r="IXS1384" s="84" t="s">
        <v>4692</v>
      </c>
      <c r="IXT1384" s="84">
        <v>0</v>
      </c>
      <c r="IXU1384" s="84">
        <v>0</v>
      </c>
      <c r="IXW1384" s="84">
        <v>0</v>
      </c>
      <c r="IXX1384" s="84">
        <f>IXX1381</f>
        <v>2000000</v>
      </c>
      <c r="IXY1384" s="84">
        <f>IXY1381</f>
        <v>0</v>
      </c>
      <c r="IXZ1384" s="84">
        <f>IXY1384/IXX1384</f>
        <v>0</v>
      </c>
      <c r="IYA1384" s="84">
        <f>IXX1384-IXY1384</f>
        <v>2000000</v>
      </c>
      <c r="IYB1384" s="84">
        <f t="shared" si="447"/>
        <v>2000000</v>
      </c>
      <c r="IYH1384" s="84" t="s">
        <v>247</v>
      </c>
      <c r="IYI1384" s="84" t="s">
        <v>4692</v>
      </c>
      <c r="IYJ1384" s="84">
        <v>0</v>
      </c>
      <c r="IYK1384" s="84">
        <v>0</v>
      </c>
      <c r="IYM1384" s="84">
        <v>0</v>
      </c>
      <c r="IYN1384" s="84">
        <f>IYN1381</f>
        <v>2000000</v>
      </c>
      <c r="IYO1384" s="84">
        <f>IYO1381</f>
        <v>0</v>
      </c>
      <c r="IYP1384" s="84">
        <f>IYO1384/IYN1384</f>
        <v>0</v>
      </c>
      <c r="IYQ1384" s="84">
        <f>IYN1384-IYO1384</f>
        <v>2000000</v>
      </c>
      <c r="IYR1384" s="84">
        <f t="shared" si="447"/>
        <v>2000000</v>
      </c>
      <c r="IYX1384" s="84" t="s">
        <v>247</v>
      </c>
      <c r="IYY1384" s="84" t="s">
        <v>4692</v>
      </c>
      <c r="IYZ1384" s="84">
        <v>0</v>
      </c>
      <c r="IZA1384" s="84">
        <v>0</v>
      </c>
      <c r="IZC1384" s="84">
        <v>0</v>
      </c>
      <c r="IZD1384" s="84">
        <f>IZD1381</f>
        <v>2000000</v>
      </c>
      <c r="IZE1384" s="84">
        <f>IZE1381</f>
        <v>0</v>
      </c>
      <c r="IZF1384" s="84">
        <f>IZE1384/IZD1384</f>
        <v>0</v>
      </c>
      <c r="IZG1384" s="84">
        <f>IZD1384-IZE1384</f>
        <v>2000000</v>
      </c>
      <c r="IZH1384" s="84">
        <f t="shared" si="448"/>
        <v>2000000</v>
      </c>
      <c r="IZN1384" s="84" t="s">
        <v>247</v>
      </c>
      <c r="IZO1384" s="84" t="s">
        <v>4692</v>
      </c>
      <c r="IZP1384" s="84">
        <v>0</v>
      </c>
      <c r="IZQ1384" s="84">
        <v>0</v>
      </c>
      <c r="IZS1384" s="84">
        <v>0</v>
      </c>
      <c r="IZT1384" s="84">
        <f>IZT1381</f>
        <v>2000000</v>
      </c>
      <c r="IZU1384" s="84">
        <f>IZU1381</f>
        <v>0</v>
      </c>
      <c r="IZV1384" s="84">
        <f>IZU1384/IZT1384</f>
        <v>0</v>
      </c>
      <c r="IZW1384" s="84">
        <f>IZT1384-IZU1384</f>
        <v>2000000</v>
      </c>
      <c r="IZX1384" s="84">
        <f t="shared" si="448"/>
        <v>2000000</v>
      </c>
      <c r="JAD1384" s="84" t="s">
        <v>247</v>
      </c>
      <c r="JAE1384" s="84" t="s">
        <v>4692</v>
      </c>
      <c r="JAF1384" s="84">
        <v>0</v>
      </c>
      <c r="JAG1384" s="84">
        <v>0</v>
      </c>
      <c r="JAI1384" s="84">
        <v>0</v>
      </c>
      <c r="JAJ1384" s="84">
        <f>JAJ1381</f>
        <v>2000000</v>
      </c>
      <c r="JAK1384" s="84">
        <f>JAK1381</f>
        <v>0</v>
      </c>
      <c r="JAL1384" s="84">
        <f>JAK1384/JAJ1384</f>
        <v>0</v>
      </c>
      <c r="JAM1384" s="84">
        <f>JAJ1384-JAK1384</f>
        <v>2000000</v>
      </c>
      <c r="JAN1384" s="84">
        <f t="shared" si="449"/>
        <v>2000000</v>
      </c>
      <c r="JAT1384" s="84" t="s">
        <v>247</v>
      </c>
      <c r="JAU1384" s="84" t="s">
        <v>4692</v>
      </c>
      <c r="JAV1384" s="84">
        <v>0</v>
      </c>
      <c r="JAW1384" s="84">
        <v>0</v>
      </c>
      <c r="JAY1384" s="84">
        <v>0</v>
      </c>
      <c r="JAZ1384" s="84">
        <f>JAZ1381</f>
        <v>2000000</v>
      </c>
      <c r="JBA1384" s="84">
        <f>JBA1381</f>
        <v>0</v>
      </c>
      <c r="JBB1384" s="84">
        <f>JBA1384/JAZ1384</f>
        <v>0</v>
      </c>
      <c r="JBC1384" s="84">
        <f>JAZ1384-JBA1384</f>
        <v>2000000</v>
      </c>
      <c r="JBD1384" s="84">
        <f t="shared" si="449"/>
        <v>2000000</v>
      </c>
      <c r="JBJ1384" s="84" t="s">
        <v>247</v>
      </c>
      <c r="JBK1384" s="84" t="s">
        <v>4692</v>
      </c>
      <c r="JBL1384" s="84">
        <v>0</v>
      </c>
      <c r="JBM1384" s="84">
        <v>0</v>
      </c>
      <c r="JBO1384" s="84">
        <v>0</v>
      </c>
      <c r="JBP1384" s="84">
        <f>JBP1381</f>
        <v>2000000</v>
      </c>
      <c r="JBQ1384" s="84">
        <f>JBQ1381</f>
        <v>0</v>
      </c>
      <c r="JBR1384" s="84">
        <f>JBQ1384/JBP1384</f>
        <v>0</v>
      </c>
      <c r="JBS1384" s="84">
        <f>JBP1384-JBQ1384</f>
        <v>2000000</v>
      </c>
      <c r="JBT1384" s="84">
        <f t="shared" si="450"/>
        <v>2000000</v>
      </c>
      <c r="JBZ1384" s="84" t="s">
        <v>247</v>
      </c>
      <c r="JCA1384" s="84" t="s">
        <v>4692</v>
      </c>
      <c r="JCB1384" s="84">
        <v>0</v>
      </c>
      <c r="JCC1384" s="84">
        <v>0</v>
      </c>
      <c r="JCE1384" s="84">
        <v>0</v>
      </c>
      <c r="JCF1384" s="84">
        <f>JCF1381</f>
        <v>2000000</v>
      </c>
      <c r="JCG1384" s="84">
        <f>JCG1381</f>
        <v>0</v>
      </c>
      <c r="JCH1384" s="84">
        <f>JCG1384/JCF1384</f>
        <v>0</v>
      </c>
      <c r="JCI1384" s="84">
        <f>JCF1384-JCG1384</f>
        <v>2000000</v>
      </c>
      <c r="JCJ1384" s="84">
        <f t="shared" si="450"/>
        <v>2000000</v>
      </c>
      <c r="JCP1384" s="84" t="s">
        <v>247</v>
      </c>
      <c r="JCQ1384" s="84" t="s">
        <v>4692</v>
      </c>
      <c r="JCR1384" s="84">
        <v>0</v>
      </c>
      <c r="JCS1384" s="84">
        <v>0</v>
      </c>
      <c r="JCU1384" s="84">
        <v>0</v>
      </c>
      <c r="JCV1384" s="84">
        <f>JCV1381</f>
        <v>2000000</v>
      </c>
      <c r="JCW1384" s="84">
        <f>JCW1381</f>
        <v>0</v>
      </c>
      <c r="JCX1384" s="84">
        <f>JCW1384/JCV1384</f>
        <v>0</v>
      </c>
      <c r="JCY1384" s="84">
        <f>JCV1384-JCW1384</f>
        <v>2000000</v>
      </c>
      <c r="JCZ1384" s="84">
        <f t="shared" si="451"/>
        <v>2000000</v>
      </c>
      <c r="JDF1384" s="84" t="s">
        <v>247</v>
      </c>
      <c r="JDG1384" s="84" t="s">
        <v>4692</v>
      </c>
      <c r="JDH1384" s="84">
        <v>0</v>
      </c>
      <c r="JDI1384" s="84">
        <v>0</v>
      </c>
      <c r="JDK1384" s="84">
        <v>0</v>
      </c>
      <c r="JDL1384" s="84">
        <f>JDL1381</f>
        <v>2000000</v>
      </c>
      <c r="JDM1384" s="84">
        <f>JDM1381</f>
        <v>0</v>
      </c>
      <c r="JDN1384" s="84">
        <f>JDM1384/JDL1384</f>
        <v>0</v>
      </c>
      <c r="JDO1384" s="84">
        <f>JDL1384-JDM1384</f>
        <v>2000000</v>
      </c>
      <c r="JDP1384" s="84">
        <f t="shared" si="451"/>
        <v>2000000</v>
      </c>
      <c r="JDV1384" s="84" t="s">
        <v>247</v>
      </c>
      <c r="JDW1384" s="84" t="s">
        <v>4692</v>
      </c>
      <c r="JDX1384" s="84">
        <v>0</v>
      </c>
      <c r="JDY1384" s="84">
        <v>0</v>
      </c>
      <c r="JEA1384" s="84">
        <v>0</v>
      </c>
      <c r="JEB1384" s="84">
        <f>JEB1381</f>
        <v>2000000</v>
      </c>
      <c r="JEC1384" s="84">
        <f>JEC1381</f>
        <v>0</v>
      </c>
      <c r="JED1384" s="84">
        <f>JEC1384/JEB1384</f>
        <v>0</v>
      </c>
      <c r="JEE1384" s="84">
        <f>JEB1384-JEC1384</f>
        <v>2000000</v>
      </c>
      <c r="JEF1384" s="84">
        <f t="shared" si="452"/>
        <v>2000000</v>
      </c>
      <c r="JEL1384" s="84" t="s">
        <v>247</v>
      </c>
      <c r="JEM1384" s="84" t="s">
        <v>4692</v>
      </c>
      <c r="JEN1384" s="84">
        <v>0</v>
      </c>
      <c r="JEO1384" s="84">
        <v>0</v>
      </c>
      <c r="JEQ1384" s="84">
        <v>0</v>
      </c>
      <c r="JER1384" s="84">
        <f>JER1381</f>
        <v>2000000</v>
      </c>
      <c r="JES1384" s="84">
        <f>JES1381</f>
        <v>0</v>
      </c>
      <c r="JET1384" s="84">
        <f>JES1384/JER1384</f>
        <v>0</v>
      </c>
      <c r="JEU1384" s="84">
        <f>JER1384-JES1384</f>
        <v>2000000</v>
      </c>
      <c r="JEV1384" s="84">
        <f t="shared" si="452"/>
        <v>2000000</v>
      </c>
      <c r="JFB1384" s="84" t="s">
        <v>247</v>
      </c>
      <c r="JFC1384" s="84" t="s">
        <v>4692</v>
      </c>
      <c r="JFD1384" s="84">
        <v>0</v>
      </c>
      <c r="JFE1384" s="84">
        <v>0</v>
      </c>
      <c r="JFG1384" s="84">
        <v>0</v>
      </c>
      <c r="JFH1384" s="84">
        <f>JFH1381</f>
        <v>2000000</v>
      </c>
      <c r="JFI1384" s="84">
        <f>JFI1381</f>
        <v>0</v>
      </c>
      <c r="JFJ1384" s="84">
        <f>JFI1384/JFH1384</f>
        <v>0</v>
      </c>
      <c r="JFK1384" s="84">
        <f>JFH1384-JFI1384</f>
        <v>2000000</v>
      </c>
      <c r="JFL1384" s="84">
        <f t="shared" si="453"/>
        <v>2000000</v>
      </c>
      <c r="JFR1384" s="84" t="s">
        <v>247</v>
      </c>
      <c r="JFS1384" s="84" t="s">
        <v>4692</v>
      </c>
      <c r="JFT1384" s="84">
        <v>0</v>
      </c>
      <c r="JFU1384" s="84">
        <v>0</v>
      </c>
      <c r="JFW1384" s="84">
        <v>0</v>
      </c>
      <c r="JFX1384" s="84">
        <f>JFX1381</f>
        <v>2000000</v>
      </c>
      <c r="JFY1384" s="84">
        <f>JFY1381</f>
        <v>0</v>
      </c>
      <c r="JFZ1384" s="84">
        <f>JFY1384/JFX1384</f>
        <v>0</v>
      </c>
      <c r="JGA1384" s="84">
        <f>JFX1384-JFY1384</f>
        <v>2000000</v>
      </c>
      <c r="JGB1384" s="84">
        <f t="shared" si="453"/>
        <v>2000000</v>
      </c>
      <c r="JGH1384" s="84" t="s">
        <v>247</v>
      </c>
      <c r="JGI1384" s="84" t="s">
        <v>4692</v>
      </c>
      <c r="JGJ1384" s="84">
        <v>0</v>
      </c>
      <c r="JGK1384" s="84">
        <v>0</v>
      </c>
      <c r="JGM1384" s="84">
        <v>0</v>
      </c>
      <c r="JGN1384" s="84">
        <f>JGN1381</f>
        <v>2000000</v>
      </c>
      <c r="JGO1384" s="84">
        <f>JGO1381</f>
        <v>0</v>
      </c>
      <c r="JGP1384" s="84">
        <f>JGO1384/JGN1384</f>
        <v>0</v>
      </c>
      <c r="JGQ1384" s="84">
        <f>JGN1384-JGO1384</f>
        <v>2000000</v>
      </c>
      <c r="JGR1384" s="84">
        <f t="shared" si="454"/>
        <v>2000000</v>
      </c>
      <c r="JGX1384" s="84" t="s">
        <v>247</v>
      </c>
      <c r="JGY1384" s="84" t="s">
        <v>4692</v>
      </c>
      <c r="JGZ1384" s="84">
        <v>0</v>
      </c>
      <c r="JHA1384" s="84">
        <v>0</v>
      </c>
      <c r="JHC1384" s="84">
        <v>0</v>
      </c>
      <c r="JHD1384" s="84">
        <f>JHD1381</f>
        <v>2000000</v>
      </c>
      <c r="JHE1384" s="84">
        <f>JHE1381</f>
        <v>0</v>
      </c>
      <c r="JHF1384" s="84">
        <f>JHE1384/JHD1384</f>
        <v>0</v>
      </c>
      <c r="JHG1384" s="84">
        <f>JHD1384-JHE1384</f>
        <v>2000000</v>
      </c>
      <c r="JHH1384" s="84">
        <f t="shared" si="454"/>
        <v>2000000</v>
      </c>
      <c r="JHN1384" s="84" t="s">
        <v>247</v>
      </c>
      <c r="JHO1384" s="84" t="s">
        <v>4692</v>
      </c>
      <c r="JHP1384" s="84">
        <v>0</v>
      </c>
      <c r="JHQ1384" s="84">
        <v>0</v>
      </c>
      <c r="JHS1384" s="84">
        <v>0</v>
      </c>
      <c r="JHT1384" s="84">
        <f>JHT1381</f>
        <v>2000000</v>
      </c>
      <c r="JHU1384" s="84">
        <f>JHU1381</f>
        <v>0</v>
      </c>
      <c r="JHV1384" s="84">
        <f>JHU1384/JHT1384</f>
        <v>0</v>
      </c>
      <c r="JHW1384" s="84">
        <f>JHT1384-JHU1384</f>
        <v>2000000</v>
      </c>
      <c r="JHX1384" s="84">
        <f t="shared" si="455"/>
        <v>2000000</v>
      </c>
      <c r="JID1384" s="84" t="s">
        <v>247</v>
      </c>
      <c r="JIE1384" s="84" t="s">
        <v>4692</v>
      </c>
      <c r="JIF1384" s="84">
        <v>0</v>
      </c>
      <c r="JIG1384" s="84">
        <v>0</v>
      </c>
      <c r="JII1384" s="84">
        <v>0</v>
      </c>
      <c r="JIJ1384" s="84">
        <f>JIJ1381</f>
        <v>2000000</v>
      </c>
      <c r="JIK1384" s="84">
        <f>JIK1381</f>
        <v>0</v>
      </c>
      <c r="JIL1384" s="84">
        <f>JIK1384/JIJ1384</f>
        <v>0</v>
      </c>
      <c r="JIM1384" s="84">
        <f>JIJ1384-JIK1384</f>
        <v>2000000</v>
      </c>
      <c r="JIN1384" s="84">
        <f t="shared" si="455"/>
        <v>2000000</v>
      </c>
      <c r="JIT1384" s="84" t="s">
        <v>247</v>
      </c>
      <c r="JIU1384" s="84" t="s">
        <v>4692</v>
      </c>
      <c r="JIV1384" s="84">
        <v>0</v>
      </c>
      <c r="JIW1384" s="84">
        <v>0</v>
      </c>
      <c r="JIY1384" s="84">
        <v>0</v>
      </c>
      <c r="JIZ1384" s="84">
        <f>JIZ1381</f>
        <v>2000000</v>
      </c>
      <c r="JJA1384" s="84">
        <f>JJA1381</f>
        <v>0</v>
      </c>
      <c r="JJB1384" s="84">
        <f>JJA1384/JIZ1384</f>
        <v>0</v>
      </c>
      <c r="JJC1384" s="84">
        <f>JIZ1384-JJA1384</f>
        <v>2000000</v>
      </c>
      <c r="JJD1384" s="84">
        <f t="shared" si="456"/>
        <v>2000000</v>
      </c>
      <c r="JJJ1384" s="84" t="s">
        <v>247</v>
      </c>
      <c r="JJK1384" s="84" t="s">
        <v>4692</v>
      </c>
      <c r="JJL1384" s="84">
        <v>0</v>
      </c>
      <c r="JJM1384" s="84">
        <v>0</v>
      </c>
      <c r="JJO1384" s="84">
        <v>0</v>
      </c>
      <c r="JJP1384" s="84">
        <f>JJP1381</f>
        <v>2000000</v>
      </c>
      <c r="JJQ1384" s="84">
        <f>JJQ1381</f>
        <v>0</v>
      </c>
      <c r="JJR1384" s="84">
        <f>JJQ1384/JJP1384</f>
        <v>0</v>
      </c>
      <c r="JJS1384" s="84">
        <f>JJP1384-JJQ1384</f>
        <v>2000000</v>
      </c>
      <c r="JJT1384" s="84">
        <f t="shared" si="456"/>
        <v>2000000</v>
      </c>
      <c r="JJZ1384" s="84" t="s">
        <v>247</v>
      </c>
      <c r="JKA1384" s="84" t="s">
        <v>4692</v>
      </c>
      <c r="JKB1384" s="84">
        <v>0</v>
      </c>
      <c r="JKC1384" s="84">
        <v>0</v>
      </c>
      <c r="JKE1384" s="84">
        <v>0</v>
      </c>
      <c r="JKF1384" s="84">
        <f>JKF1381</f>
        <v>2000000</v>
      </c>
      <c r="JKG1384" s="84">
        <f>JKG1381</f>
        <v>0</v>
      </c>
      <c r="JKH1384" s="84">
        <f>JKG1384/JKF1384</f>
        <v>0</v>
      </c>
      <c r="JKI1384" s="84">
        <f>JKF1384-JKG1384</f>
        <v>2000000</v>
      </c>
      <c r="JKJ1384" s="84">
        <f t="shared" si="457"/>
        <v>2000000</v>
      </c>
      <c r="JKP1384" s="84" t="s">
        <v>247</v>
      </c>
      <c r="JKQ1384" s="84" t="s">
        <v>4692</v>
      </c>
      <c r="JKR1384" s="84">
        <v>0</v>
      </c>
      <c r="JKS1384" s="84">
        <v>0</v>
      </c>
      <c r="JKU1384" s="84">
        <v>0</v>
      </c>
      <c r="JKV1384" s="84">
        <f>JKV1381</f>
        <v>2000000</v>
      </c>
      <c r="JKW1384" s="84">
        <f>JKW1381</f>
        <v>0</v>
      </c>
      <c r="JKX1384" s="84">
        <f>JKW1384/JKV1384</f>
        <v>0</v>
      </c>
      <c r="JKY1384" s="84">
        <f>JKV1384-JKW1384</f>
        <v>2000000</v>
      </c>
      <c r="JKZ1384" s="84">
        <f t="shared" si="457"/>
        <v>2000000</v>
      </c>
      <c r="JLF1384" s="84" t="s">
        <v>247</v>
      </c>
      <c r="JLG1384" s="84" t="s">
        <v>4692</v>
      </c>
      <c r="JLH1384" s="84">
        <v>0</v>
      </c>
      <c r="JLI1384" s="84">
        <v>0</v>
      </c>
      <c r="JLK1384" s="84">
        <v>0</v>
      </c>
      <c r="JLL1384" s="84">
        <f>JLL1381</f>
        <v>2000000</v>
      </c>
      <c r="JLM1384" s="84">
        <f>JLM1381</f>
        <v>0</v>
      </c>
      <c r="JLN1384" s="84">
        <f>JLM1384/JLL1384</f>
        <v>0</v>
      </c>
      <c r="JLO1384" s="84">
        <f>JLL1384-JLM1384</f>
        <v>2000000</v>
      </c>
      <c r="JLP1384" s="84">
        <f t="shared" si="458"/>
        <v>2000000</v>
      </c>
      <c r="JLV1384" s="84" t="s">
        <v>247</v>
      </c>
      <c r="JLW1384" s="84" t="s">
        <v>4692</v>
      </c>
      <c r="JLX1384" s="84">
        <v>0</v>
      </c>
      <c r="JLY1384" s="84">
        <v>0</v>
      </c>
      <c r="JMA1384" s="84">
        <v>0</v>
      </c>
      <c r="JMB1384" s="84">
        <f>JMB1381</f>
        <v>2000000</v>
      </c>
      <c r="JMC1384" s="84">
        <f>JMC1381</f>
        <v>0</v>
      </c>
      <c r="JMD1384" s="84">
        <f>JMC1384/JMB1384</f>
        <v>0</v>
      </c>
      <c r="JME1384" s="84">
        <f>JMB1384-JMC1384</f>
        <v>2000000</v>
      </c>
      <c r="JMF1384" s="84">
        <f t="shared" si="458"/>
        <v>2000000</v>
      </c>
      <c r="JML1384" s="84" t="s">
        <v>247</v>
      </c>
      <c r="JMM1384" s="84" t="s">
        <v>4692</v>
      </c>
      <c r="JMN1384" s="84">
        <v>0</v>
      </c>
      <c r="JMO1384" s="84">
        <v>0</v>
      </c>
      <c r="JMQ1384" s="84">
        <v>0</v>
      </c>
      <c r="JMR1384" s="84">
        <f>JMR1381</f>
        <v>2000000</v>
      </c>
      <c r="JMS1384" s="84">
        <f>JMS1381</f>
        <v>0</v>
      </c>
      <c r="JMT1384" s="84">
        <f>JMS1384/JMR1384</f>
        <v>0</v>
      </c>
      <c r="JMU1384" s="84">
        <f>JMR1384-JMS1384</f>
        <v>2000000</v>
      </c>
      <c r="JMV1384" s="84">
        <f t="shared" si="459"/>
        <v>2000000</v>
      </c>
      <c r="JNB1384" s="84" t="s">
        <v>247</v>
      </c>
      <c r="JNC1384" s="84" t="s">
        <v>4692</v>
      </c>
      <c r="JND1384" s="84">
        <v>0</v>
      </c>
      <c r="JNE1384" s="84">
        <v>0</v>
      </c>
      <c r="JNG1384" s="84">
        <v>0</v>
      </c>
      <c r="JNH1384" s="84">
        <f>JNH1381</f>
        <v>2000000</v>
      </c>
      <c r="JNI1384" s="84">
        <f>JNI1381</f>
        <v>0</v>
      </c>
      <c r="JNJ1384" s="84">
        <f>JNI1384/JNH1384</f>
        <v>0</v>
      </c>
      <c r="JNK1384" s="84">
        <f>JNH1384-JNI1384</f>
        <v>2000000</v>
      </c>
      <c r="JNL1384" s="84">
        <f t="shared" si="459"/>
        <v>2000000</v>
      </c>
      <c r="JNR1384" s="84" t="s">
        <v>247</v>
      </c>
      <c r="JNS1384" s="84" t="s">
        <v>4692</v>
      </c>
      <c r="JNT1384" s="84">
        <v>0</v>
      </c>
      <c r="JNU1384" s="84">
        <v>0</v>
      </c>
      <c r="JNW1384" s="84">
        <v>0</v>
      </c>
      <c r="JNX1384" s="84">
        <f>JNX1381</f>
        <v>2000000</v>
      </c>
      <c r="JNY1384" s="84">
        <f>JNY1381</f>
        <v>0</v>
      </c>
      <c r="JNZ1384" s="84">
        <f>JNY1384/JNX1384</f>
        <v>0</v>
      </c>
      <c r="JOA1384" s="84">
        <f>JNX1384-JNY1384</f>
        <v>2000000</v>
      </c>
      <c r="JOB1384" s="84">
        <f t="shared" si="460"/>
        <v>2000000</v>
      </c>
      <c r="JOH1384" s="84" t="s">
        <v>247</v>
      </c>
      <c r="JOI1384" s="84" t="s">
        <v>4692</v>
      </c>
      <c r="JOJ1384" s="84">
        <v>0</v>
      </c>
      <c r="JOK1384" s="84">
        <v>0</v>
      </c>
      <c r="JOM1384" s="84">
        <v>0</v>
      </c>
      <c r="JON1384" s="84">
        <f>JON1381</f>
        <v>2000000</v>
      </c>
      <c r="JOO1384" s="84">
        <f>JOO1381</f>
        <v>0</v>
      </c>
      <c r="JOP1384" s="84">
        <f>JOO1384/JON1384</f>
        <v>0</v>
      </c>
      <c r="JOQ1384" s="84">
        <f>JON1384-JOO1384</f>
        <v>2000000</v>
      </c>
      <c r="JOR1384" s="84">
        <f t="shared" si="460"/>
        <v>2000000</v>
      </c>
      <c r="JOX1384" s="84" t="s">
        <v>247</v>
      </c>
      <c r="JOY1384" s="84" t="s">
        <v>4692</v>
      </c>
      <c r="JOZ1384" s="84">
        <v>0</v>
      </c>
      <c r="JPA1384" s="84">
        <v>0</v>
      </c>
      <c r="JPC1384" s="84">
        <v>0</v>
      </c>
      <c r="JPD1384" s="84">
        <f>JPD1381</f>
        <v>2000000</v>
      </c>
      <c r="JPE1384" s="84">
        <f>JPE1381</f>
        <v>0</v>
      </c>
      <c r="JPF1384" s="84">
        <f>JPE1384/JPD1384</f>
        <v>0</v>
      </c>
      <c r="JPG1384" s="84">
        <f>JPD1384-JPE1384</f>
        <v>2000000</v>
      </c>
      <c r="JPH1384" s="84">
        <f t="shared" si="461"/>
        <v>2000000</v>
      </c>
      <c r="JPN1384" s="84" t="s">
        <v>247</v>
      </c>
      <c r="JPO1384" s="84" t="s">
        <v>4692</v>
      </c>
      <c r="JPP1384" s="84">
        <v>0</v>
      </c>
      <c r="JPQ1384" s="84">
        <v>0</v>
      </c>
      <c r="JPS1384" s="84">
        <v>0</v>
      </c>
      <c r="JPT1384" s="84">
        <f>JPT1381</f>
        <v>2000000</v>
      </c>
      <c r="JPU1384" s="84">
        <f>JPU1381</f>
        <v>0</v>
      </c>
      <c r="JPV1384" s="84">
        <f>JPU1384/JPT1384</f>
        <v>0</v>
      </c>
      <c r="JPW1384" s="84">
        <f>JPT1384-JPU1384</f>
        <v>2000000</v>
      </c>
      <c r="JPX1384" s="84">
        <f t="shared" si="461"/>
        <v>2000000</v>
      </c>
      <c r="JQD1384" s="84" t="s">
        <v>247</v>
      </c>
      <c r="JQE1384" s="84" t="s">
        <v>4692</v>
      </c>
      <c r="JQF1384" s="84">
        <v>0</v>
      </c>
      <c r="JQG1384" s="84">
        <v>0</v>
      </c>
      <c r="JQI1384" s="84">
        <v>0</v>
      </c>
      <c r="JQJ1384" s="84">
        <f>JQJ1381</f>
        <v>2000000</v>
      </c>
      <c r="JQK1384" s="84">
        <f>JQK1381</f>
        <v>0</v>
      </c>
      <c r="JQL1384" s="84">
        <f>JQK1384/JQJ1384</f>
        <v>0</v>
      </c>
      <c r="JQM1384" s="84">
        <f>JQJ1384-JQK1384</f>
        <v>2000000</v>
      </c>
      <c r="JQN1384" s="84">
        <f t="shared" si="462"/>
        <v>2000000</v>
      </c>
      <c r="JQT1384" s="84" t="s">
        <v>247</v>
      </c>
      <c r="JQU1384" s="84" t="s">
        <v>4692</v>
      </c>
      <c r="JQV1384" s="84">
        <v>0</v>
      </c>
      <c r="JQW1384" s="84">
        <v>0</v>
      </c>
      <c r="JQY1384" s="84">
        <v>0</v>
      </c>
      <c r="JQZ1384" s="84">
        <f>JQZ1381</f>
        <v>2000000</v>
      </c>
      <c r="JRA1384" s="84">
        <f>JRA1381</f>
        <v>0</v>
      </c>
      <c r="JRB1384" s="84">
        <f>JRA1384/JQZ1384</f>
        <v>0</v>
      </c>
      <c r="JRC1384" s="84">
        <f>JQZ1384-JRA1384</f>
        <v>2000000</v>
      </c>
      <c r="JRD1384" s="84">
        <f t="shared" si="462"/>
        <v>2000000</v>
      </c>
      <c r="JRJ1384" s="84" t="s">
        <v>247</v>
      </c>
      <c r="JRK1384" s="84" t="s">
        <v>4692</v>
      </c>
      <c r="JRL1384" s="84">
        <v>0</v>
      </c>
      <c r="JRM1384" s="84">
        <v>0</v>
      </c>
      <c r="JRO1384" s="84">
        <v>0</v>
      </c>
      <c r="JRP1384" s="84">
        <f>JRP1381</f>
        <v>2000000</v>
      </c>
      <c r="JRQ1384" s="84">
        <f>JRQ1381</f>
        <v>0</v>
      </c>
      <c r="JRR1384" s="84">
        <f>JRQ1384/JRP1384</f>
        <v>0</v>
      </c>
      <c r="JRS1384" s="84">
        <f>JRP1384-JRQ1384</f>
        <v>2000000</v>
      </c>
      <c r="JRT1384" s="84">
        <f t="shared" si="463"/>
        <v>2000000</v>
      </c>
      <c r="JRZ1384" s="84" t="s">
        <v>247</v>
      </c>
      <c r="JSA1384" s="84" t="s">
        <v>4692</v>
      </c>
      <c r="JSB1384" s="84">
        <v>0</v>
      </c>
      <c r="JSC1384" s="84">
        <v>0</v>
      </c>
      <c r="JSE1384" s="84">
        <v>0</v>
      </c>
      <c r="JSF1384" s="84">
        <f>JSF1381</f>
        <v>2000000</v>
      </c>
      <c r="JSG1384" s="84">
        <f>JSG1381</f>
        <v>0</v>
      </c>
      <c r="JSH1384" s="84">
        <f>JSG1384/JSF1384</f>
        <v>0</v>
      </c>
      <c r="JSI1384" s="84">
        <f>JSF1384-JSG1384</f>
        <v>2000000</v>
      </c>
      <c r="JSJ1384" s="84">
        <f t="shared" si="463"/>
        <v>2000000</v>
      </c>
      <c r="JSP1384" s="84" t="s">
        <v>247</v>
      </c>
      <c r="JSQ1384" s="84" t="s">
        <v>4692</v>
      </c>
      <c r="JSR1384" s="84">
        <v>0</v>
      </c>
      <c r="JSS1384" s="84">
        <v>0</v>
      </c>
      <c r="JSU1384" s="84">
        <v>0</v>
      </c>
      <c r="JSV1384" s="84">
        <f>JSV1381</f>
        <v>2000000</v>
      </c>
      <c r="JSW1384" s="84">
        <f>JSW1381</f>
        <v>0</v>
      </c>
      <c r="JSX1384" s="84">
        <f>JSW1384/JSV1384</f>
        <v>0</v>
      </c>
      <c r="JSY1384" s="84">
        <f>JSV1384-JSW1384</f>
        <v>2000000</v>
      </c>
      <c r="JSZ1384" s="84">
        <f t="shared" si="464"/>
        <v>2000000</v>
      </c>
      <c r="JTF1384" s="84" t="s">
        <v>247</v>
      </c>
      <c r="JTG1384" s="84" t="s">
        <v>4692</v>
      </c>
      <c r="JTH1384" s="84">
        <v>0</v>
      </c>
      <c r="JTI1384" s="84">
        <v>0</v>
      </c>
      <c r="JTK1384" s="84">
        <v>0</v>
      </c>
      <c r="JTL1384" s="84">
        <f>JTL1381</f>
        <v>2000000</v>
      </c>
      <c r="JTM1384" s="84">
        <f>JTM1381</f>
        <v>0</v>
      </c>
      <c r="JTN1384" s="84">
        <f>JTM1384/JTL1384</f>
        <v>0</v>
      </c>
      <c r="JTO1384" s="84">
        <f>JTL1384-JTM1384</f>
        <v>2000000</v>
      </c>
      <c r="JTP1384" s="84">
        <f t="shared" si="464"/>
        <v>2000000</v>
      </c>
      <c r="JTV1384" s="84" t="s">
        <v>247</v>
      </c>
      <c r="JTW1384" s="84" t="s">
        <v>4692</v>
      </c>
      <c r="JTX1384" s="84">
        <v>0</v>
      </c>
      <c r="JTY1384" s="84">
        <v>0</v>
      </c>
      <c r="JUA1384" s="84">
        <v>0</v>
      </c>
      <c r="JUB1384" s="84">
        <f>JUB1381</f>
        <v>2000000</v>
      </c>
      <c r="JUC1384" s="84">
        <f>JUC1381</f>
        <v>0</v>
      </c>
      <c r="JUD1384" s="84">
        <f>JUC1384/JUB1384</f>
        <v>0</v>
      </c>
      <c r="JUE1384" s="84">
        <f>JUB1384-JUC1384</f>
        <v>2000000</v>
      </c>
      <c r="JUF1384" s="84">
        <f t="shared" si="465"/>
        <v>2000000</v>
      </c>
      <c r="JUL1384" s="84" t="s">
        <v>247</v>
      </c>
      <c r="JUM1384" s="84" t="s">
        <v>4692</v>
      </c>
      <c r="JUN1384" s="84">
        <v>0</v>
      </c>
      <c r="JUO1384" s="84">
        <v>0</v>
      </c>
      <c r="JUQ1384" s="84">
        <v>0</v>
      </c>
      <c r="JUR1384" s="84">
        <f>JUR1381</f>
        <v>2000000</v>
      </c>
      <c r="JUS1384" s="84">
        <f>JUS1381</f>
        <v>0</v>
      </c>
      <c r="JUT1384" s="84">
        <f>JUS1384/JUR1384</f>
        <v>0</v>
      </c>
      <c r="JUU1384" s="84">
        <f>JUR1384-JUS1384</f>
        <v>2000000</v>
      </c>
      <c r="JUV1384" s="84">
        <f t="shared" si="465"/>
        <v>2000000</v>
      </c>
      <c r="JVB1384" s="84" t="s">
        <v>247</v>
      </c>
      <c r="JVC1384" s="84" t="s">
        <v>4692</v>
      </c>
      <c r="JVD1384" s="84">
        <v>0</v>
      </c>
      <c r="JVE1384" s="84">
        <v>0</v>
      </c>
      <c r="JVG1384" s="84">
        <v>0</v>
      </c>
      <c r="JVH1384" s="84">
        <f>JVH1381</f>
        <v>2000000</v>
      </c>
      <c r="JVI1384" s="84">
        <f>JVI1381</f>
        <v>0</v>
      </c>
      <c r="JVJ1384" s="84">
        <f>JVI1384/JVH1384</f>
        <v>0</v>
      </c>
      <c r="JVK1384" s="84">
        <f>JVH1384-JVI1384</f>
        <v>2000000</v>
      </c>
      <c r="JVL1384" s="84">
        <f t="shared" si="466"/>
        <v>2000000</v>
      </c>
      <c r="JVR1384" s="84" t="s">
        <v>247</v>
      </c>
      <c r="JVS1384" s="84" t="s">
        <v>4692</v>
      </c>
      <c r="JVT1384" s="84">
        <v>0</v>
      </c>
      <c r="JVU1384" s="84">
        <v>0</v>
      </c>
      <c r="JVW1384" s="84">
        <v>0</v>
      </c>
      <c r="JVX1384" s="84">
        <f>JVX1381</f>
        <v>2000000</v>
      </c>
      <c r="JVY1384" s="84">
        <f>JVY1381</f>
        <v>0</v>
      </c>
      <c r="JVZ1384" s="84">
        <f>JVY1384/JVX1384</f>
        <v>0</v>
      </c>
      <c r="JWA1384" s="84">
        <f>JVX1384-JVY1384</f>
        <v>2000000</v>
      </c>
      <c r="JWB1384" s="84">
        <f t="shared" si="466"/>
        <v>2000000</v>
      </c>
      <c r="JWH1384" s="84" t="s">
        <v>247</v>
      </c>
      <c r="JWI1384" s="84" t="s">
        <v>4692</v>
      </c>
      <c r="JWJ1384" s="84">
        <v>0</v>
      </c>
      <c r="JWK1384" s="84">
        <v>0</v>
      </c>
      <c r="JWM1384" s="84">
        <v>0</v>
      </c>
      <c r="JWN1384" s="84">
        <f>JWN1381</f>
        <v>2000000</v>
      </c>
      <c r="JWO1384" s="84">
        <f>JWO1381</f>
        <v>0</v>
      </c>
      <c r="JWP1384" s="84">
        <f>JWO1384/JWN1384</f>
        <v>0</v>
      </c>
      <c r="JWQ1384" s="84">
        <f>JWN1384-JWO1384</f>
        <v>2000000</v>
      </c>
      <c r="JWR1384" s="84">
        <f t="shared" si="467"/>
        <v>2000000</v>
      </c>
      <c r="JWX1384" s="84" t="s">
        <v>247</v>
      </c>
      <c r="JWY1384" s="84" t="s">
        <v>4692</v>
      </c>
      <c r="JWZ1384" s="84">
        <v>0</v>
      </c>
      <c r="JXA1384" s="84">
        <v>0</v>
      </c>
      <c r="JXC1384" s="84">
        <v>0</v>
      </c>
      <c r="JXD1384" s="84">
        <f>JXD1381</f>
        <v>2000000</v>
      </c>
      <c r="JXE1384" s="84">
        <f>JXE1381</f>
        <v>0</v>
      </c>
      <c r="JXF1384" s="84">
        <f>JXE1384/JXD1384</f>
        <v>0</v>
      </c>
      <c r="JXG1384" s="84">
        <f>JXD1384-JXE1384</f>
        <v>2000000</v>
      </c>
      <c r="JXH1384" s="84">
        <f t="shared" si="467"/>
        <v>2000000</v>
      </c>
      <c r="JXN1384" s="84" t="s">
        <v>247</v>
      </c>
      <c r="JXO1384" s="84" t="s">
        <v>4692</v>
      </c>
      <c r="JXP1384" s="84">
        <v>0</v>
      </c>
      <c r="JXQ1384" s="84">
        <v>0</v>
      </c>
      <c r="JXS1384" s="84">
        <v>0</v>
      </c>
      <c r="JXT1384" s="84">
        <f>JXT1381</f>
        <v>2000000</v>
      </c>
      <c r="JXU1384" s="84">
        <f>JXU1381</f>
        <v>0</v>
      </c>
      <c r="JXV1384" s="84">
        <f>JXU1384/JXT1384</f>
        <v>0</v>
      </c>
      <c r="JXW1384" s="84">
        <f>JXT1384-JXU1384</f>
        <v>2000000</v>
      </c>
      <c r="JXX1384" s="84">
        <f t="shared" si="468"/>
        <v>2000000</v>
      </c>
      <c r="JYD1384" s="84" t="s">
        <v>247</v>
      </c>
      <c r="JYE1384" s="84" t="s">
        <v>4692</v>
      </c>
      <c r="JYF1384" s="84">
        <v>0</v>
      </c>
      <c r="JYG1384" s="84">
        <v>0</v>
      </c>
      <c r="JYI1384" s="84">
        <v>0</v>
      </c>
      <c r="JYJ1384" s="84">
        <f>JYJ1381</f>
        <v>2000000</v>
      </c>
      <c r="JYK1384" s="84">
        <f>JYK1381</f>
        <v>0</v>
      </c>
      <c r="JYL1384" s="84">
        <f>JYK1384/JYJ1384</f>
        <v>0</v>
      </c>
      <c r="JYM1384" s="84">
        <f>JYJ1384-JYK1384</f>
        <v>2000000</v>
      </c>
      <c r="JYN1384" s="84">
        <f t="shared" si="468"/>
        <v>2000000</v>
      </c>
      <c r="JYT1384" s="84" t="s">
        <v>247</v>
      </c>
      <c r="JYU1384" s="84" t="s">
        <v>4692</v>
      </c>
      <c r="JYV1384" s="84">
        <v>0</v>
      </c>
      <c r="JYW1384" s="84">
        <v>0</v>
      </c>
      <c r="JYY1384" s="84">
        <v>0</v>
      </c>
      <c r="JYZ1384" s="84">
        <f>JYZ1381</f>
        <v>2000000</v>
      </c>
      <c r="JZA1384" s="84">
        <f>JZA1381</f>
        <v>0</v>
      </c>
      <c r="JZB1384" s="84">
        <f>JZA1384/JYZ1384</f>
        <v>0</v>
      </c>
      <c r="JZC1384" s="84">
        <f>JYZ1384-JZA1384</f>
        <v>2000000</v>
      </c>
      <c r="JZD1384" s="84">
        <f t="shared" si="469"/>
        <v>2000000</v>
      </c>
      <c r="JZJ1384" s="84" t="s">
        <v>247</v>
      </c>
      <c r="JZK1384" s="84" t="s">
        <v>4692</v>
      </c>
      <c r="JZL1384" s="84">
        <v>0</v>
      </c>
      <c r="JZM1384" s="84">
        <v>0</v>
      </c>
      <c r="JZO1384" s="84">
        <v>0</v>
      </c>
      <c r="JZP1384" s="84">
        <f>JZP1381</f>
        <v>2000000</v>
      </c>
      <c r="JZQ1384" s="84">
        <f>JZQ1381</f>
        <v>0</v>
      </c>
      <c r="JZR1384" s="84">
        <f>JZQ1384/JZP1384</f>
        <v>0</v>
      </c>
      <c r="JZS1384" s="84">
        <f>JZP1384-JZQ1384</f>
        <v>2000000</v>
      </c>
      <c r="JZT1384" s="84">
        <f t="shared" si="469"/>
        <v>2000000</v>
      </c>
      <c r="JZZ1384" s="84" t="s">
        <v>247</v>
      </c>
      <c r="KAA1384" s="84" t="s">
        <v>4692</v>
      </c>
      <c r="KAB1384" s="84">
        <v>0</v>
      </c>
      <c r="KAC1384" s="84">
        <v>0</v>
      </c>
      <c r="KAE1384" s="84">
        <v>0</v>
      </c>
      <c r="KAF1384" s="84">
        <f>KAF1381</f>
        <v>2000000</v>
      </c>
      <c r="KAG1384" s="84">
        <f>KAG1381</f>
        <v>0</v>
      </c>
      <c r="KAH1384" s="84">
        <f>KAG1384/KAF1384</f>
        <v>0</v>
      </c>
      <c r="KAI1384" s="84">
        <f>KAF1384-KAG1384</f>
        <v>2000000</v>
      </c>
      <c r="KAJ1384" s="84">
        <f t="shared" si="470"/>
        <v>2000000</v>
      </c>
      <c r="KAP1384" s="84" t="s">
        <v>247</v>
      </c>
      <c r="KAQ1384" s="84" t="s">
        <v>4692</v>
      </c>
      <c r="KAR1384" s="84">
        <v>0</v>
      </c>
      <c r="KAS1384" s="84">
        <v>0</v>
      </c>
      <c r="KAU1384" s="84">
        <v>0</v>
      </c>
      <c r="KAV1384" s="84">
        <f>KAV1381</f>
        <v>2000000</v>
      </c>
      <c r="KAW1384" s="84">
        <f>KAW1381</f>
        <v>0</v>
      </c>
      <c r="KAX1384" s="84">
        <f>KAW1384/KAV1384</f>
        <v>0</v>
      </c>
      <c r="KAY1384" s="84">
        <f>KAV1384-KAW1384</f>
        <v>2000000</v>
      </c>
      <c r="KAZ1384" s="84">
        <f t="shared" si="470"/>
        <v>2000000</v>
      </c>
      <c r="KBF1384" s="84" t="s">
        <v>247</v>
      </c>
      <c r="KBG1384" s="84" t="s">
        <v>4692</v>
      </c>
      <c r="KBH1384" s="84">
        <v>0</v>
      </c>
      <c r="KBI1384" s="84">
        <v>0</v>
      </c>
      <c r="KBK1384" s="84">
        <v>0</v>
      </c>
      <c r="KBL1384" s="84">
        <f>KBL1381</f>
        <v>2000000</v>
      </c>
      <c r="KBM1384" s="84">
        <f>KBM1381</f>
        <v>0</v>
      </c>
      <c r="KBN1384" s="84">
        <f>KBM1384/KBL1384</f>
        <v>0</v>
      </c>
      <c r="KBO1384" s="84">
        <f>KBL1384-KBM1384</f>
        <v>2000000</v>
      </c>
      <c r="KBP1384" s="84">
        <f t="shared" si="471"/>
        <v>2000000</v>
      </c>
      <c r="KBV1384" s="84" t="s">
        <v>247</v>
      </c>
      <c r="KBW1384" s="84" t="s">
        <v>4692</v>
      </c>
      <c r="KBX1384" s="84">
        <v>0</v>
      </c>
      <c r="KBY1384" s="84">
        <v>0</v>
      </c>
      <c r="KCA1384" s="84">
        <v>0</v>
      </c>
      <c r="KCB1384" s="84">
        <f>KCB1381</f>
        <v>2000000</v>
      </c>
      <c r="KCC1384" s="84">
        <f>KCC1381</f>
        <v>0</v>
      </c>
      <c r="KCD1384" s="84">
        <f>KCC1384/KCB1384</f>
        <v>0</v>
      </c>
      <c r="KCE1384" s="84">
        <f>KCB1384-KCC1384</f>
        <v>2000000</v>
      </c>
      <c r="KCF1384" s="84">
        <f t="shared" si="471"/>
        <v>2000000</v>
      </c>
      <c r="KCL1384" s="84" t="s">
        <v>247</v>
      </c>
      <c r="KCM1384" s="84" t="s">
        <v>4692</v>
      </c>
      <c r="KCN1384" s="84">
        <v>0</v>
      </c>
      <c r="KCO1384" s="84">
        <v>0</v>
      </c>
      <c r="KCQ1384" s="84">
        <v>0</v>
      </c>
      <c r="KCR1384" s="84">
        <f>KCR1381</f>
        <v>2000000</v>
      </c>
      <c r="KCS1384" s="84">
        <f>KCS1381</f>
        <v>0</v>
      </c>
      <c r="KCT1384" s="84">
        <f>KCS1384/KCR1384</f>
        <v>0</v>
      </c>
      <c r="KCU1384" s="84">
        <f>KCR1384-KCS1384</f>
        <v>2000000</v>
      </c>
      <c r="KCV1384" s="84">
        <f t="shared" si="472"/>
        <v>2000000</v>
      </c>
      <c r="KDB1384" s="84" t="s">
        <v>247</v>
      </c>
      <c r="KDC1384" s="84" t="s">
        <v>4692</v>
      </c>
      <c r="KDD1384" s="84">
        <v>0</v>
      </c>
      <c r="KDE1384" s="84">
        <v>0</v>
      </c>
      <c r="KDG1384" s="84">
        <v>0</v>
      </c>
      <c r="KDH1384" s="84">
        <f>KDH1381</f>
        <v>2000000</v>
      </c>
      <c r="KDI1384" s="84">
        <f>KDI1381</f>
        <v>0</v>
      </c>
      <c r="KDJ1384" s="84">
        <f>KDI1384/KDH1384</f>
        <v>0</v>
      </c>
      <c r="KDK1384" s="84">
        <f>KDH1384-KDI1384</f>
        <v>2000000</v>
      </c>
      <c r="KDL1384" s="84">
        <f t="shared" si="472"/>
        <v>2000000</v>
      </c>
      <c r="KDR1384" s="84" t="s">
        <v>247</v>
      </c>
      <c r="KDS1384" s="84" t="s">
        <v>4692</v>
      </c>
      <c r="KDT1384" s="84">
        <v>0</v>
      </c>
      <c r="KDU1384" s="84">
        <v>0</v>
      </c>
      <c r="KDW1384" s="84">
        <v>0</v>
      </c>
      <c r="KDX1384" s="84">
        <f>KDX1381</f>
        <v>2000000</v>
      </c>
      <c r="KDY1384" s="84">
        <f>KDY1381</f>
        <v>0</v>
      </c>
      <c r="KDZ1384" s="84">
        <f>KDY1384/KDX1384</f>
        <v>0</v>
      </c>
      <c r="KEA1384" s="84">
        <f>KDX1384-KDY1384</f>
        <v>2000000</v>
      </c>
      <c r="KEB1384" s="84">
        <f t="shared" si="473"/>
        <v>2000000</v>
      </c>
      <c r="KEH1384" s="84" t="s">
        <v>247</v>
      </c>
      <c r="KEI1384" s="84" t="s">
        <v>4692</v>
      </c>
      <c r="KEJ1384" s="84">
        <v>0</v>
      </c>
      <c r="KEK1384" s="84">
        <v>0</v>
      </c>
      <c r="KEM1384" s="84">
        <v>0</v>
      </c>
      <c r="KEN1384" s="84">
        <f>KEN1381</f>
        <v>2000000</v>
      </c>
      <c r="KEO1384" s="84">
        <f>KEO1381</f>
        <v>0</v>
      </c>
      <c r="KEP1384" s="84">
        <f>KEO1384/KEN1384</f>
        <v>0</v>
      </c>
      <c r="KEQ1384" s="84">
        <f>KEN1384-KEO1384</f>
        <v>2000000</v>
      </c>
      <c r="KER1384" s="84">
        <f t="shared" si="473"/>
        <v>2000000</v>
      </c>
      <c r="KEX1384" s="84" t="s">
        <v>247</v>
      </c>
      <c r="KEY1384" s="84" t="s">
        <v>4692</v>
      </c>
      <c r="KEZ1384" s="84">
        <v>0</v>
      </c>
      <c r="KFA1384" s="84">
        <v>0</v>
      </c>
      <c r="KFC1384" s="84">
        <v>0</v>
      </c>
      <c r="KFD1384" s="84">
        <f>KFD1381</f>
        <v>2000000</v>
      </c>
      <c r="KFE1384" s="84">
        <f>KFE1381</f>
        <v>0</v>
      </c>
      <c r="KFF1384" s="84">
        <f>KFE1384/KFD1384</f>
        <v>0</v>
      </c>
      <c r="KFG1384" s="84">
        <f>KFD1384-KFE1384</f>
        <v>2000000</v>
      </c>
      <c r="KFH1384" s="84">
        <f t="shared" si="474"/>
        <v>2000000</v>
      </c>
      <c r="KFN1384" s="84" t="s">
        <v>247</v>
      </c>
      <c r="KFO1384" s="84" t="s">
        <v>4692</v>
      </c>
      <c r="KFP1384" s="84">
        <v>0</v>
      </c>
      <c r="KFQ1384" s="84">
        <v>0</v>
      </c>
      <c r="KFS1384" s="84">
        <v>0</v>
      </c>
      <c r="KFT1384" s="84">
        <f>KFT1381</f>
        <v>2000000</v>
      </c>
      <c r="KFU1384" s="84">
        <f>KFU1381</f>
        <v>0</v>
      </c>
      <c r="KFV1384" s="84">
        <f>KFU1384/KFT1384</f>
        <v>0</v>
      </c>
      <c r="KFW1384" s="84">
        <f>KFT1384-KFU1384</f>
        <v>2000000</v>
      </c>
      <c r="KFX1384" s="84">
        <f t="shared" si="474"/>
        <v>2000000</v>
      </c>
      <c r="KGD1384" s="84" t="s">
        <v>247</v>
      </c>
      <c r="KGE1384" s="84" t="s">
        <v>4692</v>
      </c>
      <c r="KGF1384" s="84">
        <v>0</v>
      </c>
      <c r="KGG1384" s="84">
        <v>0</v>
      </c>
      <c r="KGI1384" s="84">
        <v>0</v>
      </c>
      <c r="KGJ1384" s="84">
        <f>KGJ1381</f>
        <v>2000000</v>
      </c>
      <c r="KGK1384" s="84">
        <f>KGK1381</f>
        <v>0</v>
      </c>
      <c r="KGL1384" s="84">
        <f>KGK1384/KGJ1384</f>
        <v>0</v>
      </c>
      <c r="KGM1384" s="84">
        <f>KGJ1384-KGK1384</f>
        <v>2000000</v>
      </c>
      <c r="KGN1384" s="84">
        <f t="shared" si="475"/>
        <v>2000000</v>
      </c>
      <c r="KGT1384" s="84" t="s">
        <v>247</v>
      </c>
      <c r="KGU1384" s="84" t="s">
        <v>4692</v>
      </c>
      <c r="KGV1384" s="84">
        <v>0</v>
      </c>
      <c r="KGW1384" s="84">
        <v>0</v>
      </c>
      <c r="KGY1384" s="84">
        <v>0</v>
      </c>
      <c r="KGZ1384" s="84">
        <f>KGZ1381</f>
        <v>2000000</v>
      </c>
      <c r="KHA1384" s="84">
        <f>KHA1381</f>
        <v>0</v>
      </c>
      <c r="KHB1384" s="84">
        <f>KHA1384/KGZ1384</f>
        <v>0</v>
      </c>
      <c r="KHC1384" s="84">
        <f>KGZ1384-KHA1384</f>
        <v>2000000</v>
      </c>
      <c r="KHD1384" s="84">
        <f t="shared" si="475"/>
        <v>2000000</v>
      </c>
      <c r="KHJ1384" s="84" t="s">
        <v>247</v>
      </c>
      <c r="KHK1384" s="84" t="s">
        <v>4692</v>
      </c>
      <c r="KHL1384" s="84">
        <v>0</v>
      </c>
      <c r="KHM1384" s="84">
        <v>0</v>
      </c>
      <c r="KHO1384" s="84">
        <v>0</v>
      </c>
      <c r="KHP1384" s="84">
        <f>KHP1381</f>
        <v>2000000</v>
      </c>
      <c r="KHQ1384" s="84">
        <f>KHQ1381</f>
        <v>0</v>
      </c>
      <c r="KHR1384" s="84">
        <f>KHQ1384/KHP1384</f>
        <v>0</v>
      </c>
      <c r="KHS1384" s="84">
        <f>KHP1384-KHQ1384</f>
        <v>2000000</v>
      </c>
      <c r="KHT1384" s="84">
        <f t="shared" si="476"/>
        <v>2000000</v>
      </c>
      <c r="KHZ1384" s="84" t="s">
        <v>247</v>
      </c>
      <c r="KIA1384" s="84" t="s">
        <v>4692</v>
      </c>
      <c r="KIB1384" s="84">
        <v>0</v>
      </c>
      <c r="KIC1384" s="84">
        <v>0</v>
      </c>
      <c r="KIE1384" s="84">
        <v>0</v>
      </c>
      <c r="KIF1384" s="84">
        <f>KIF1381</f>
        <v>2000000</v>
      </c>
      <c r="KIG1384" s="84">
        <f>KIG1381</f>
        <v>0</v>
      </c>
      <c r="KIH1384" s="84">
        <f>KIG1384/KIF1384</f>
        <v>0</v>
      </c>
      <c r="KII1384" s="84">
        <f>KIF1384-KIG1384</f>
        <v>2000000</v>
      </c>
      <c r="KIJ1384" s="84">
        <f t="shared" si="476"/>
        <v>2000000</v>
      </c>
      <c r="KIP1384" s="84" t="s">
        <v>247</v>
      </c>
      <c r="KIQ1384" s="84" t="s">
        <v>4692</v>
      </c>
      <c r="KIR1384" s="84">
        <v>0</v>
      </c>
      <c r="KIS1384" s="84">
        <v>0</v>
      </c>
      <c r="KIU1384" s="84">
        <v>0</v>
      </c>
      <c r="KIV1384" s="84">
        <f>KIV1381</f>
        <v>2000000</v>
      </c>
      <c r="KIW1384" s="84">
        <f>KIW1381</f>
        <v>0</v>
      </c>
      <c r="KIX1384" s="84">
        <f>KIW1384/KIV1384</f>
        <v>0</v>
      </c>
      <c r="KIY1384" s="84">
        <f>KIV1384-KIW1384</f>
        <v>2000000</v>
      </c>
      <c r="KIZ1384" s="84">
        <f t="shared" si="477"/>
        <v>2000000</v>
      </c>
      <c r="KJF1384" s="84" t="s">
        <v>247</v>
      </c>
      <c r="KJG1384" s="84" t="s">
        <v>4692</v>
      </c>
      <c r="KJH1384" s="84">
        <v>0</v>
      </c>
      <c r="KJI1384" s="84">
        <v>0</v>
      </c>
      <c r="KJK1384" s="84">
        <v>0</v>
      </c>
      <c r="KJL1384" s="84">
        <f>KJL1381</f>
        <v>2000000</v>
      </c>
      <c r="KJM1384" s="84">
        <f>KJM1381</f>
        <v>0</v>
      </c>
      <c r="KJN1384" s="84">
        <f>KJM1384/KJL1384</f>
        <v>0</v>
      </c>
      <c r="KJO1384" s="84">
        <f>KJL1384-KJM1384</f>
        <v>2000000</v>
      </c>
      <c r="KJP1384" s="84">
        <f t="shared" si="477"/>
        <v>2000000</v>
      </c>
      <c r="KJV1384" s="84" t="s">
        <v>247</v>
      </c>
      <c r="KJW1384" s="84" t="s">
        <v>4692</v>
      </c>
      <c r="KJX1384" s="84">
        <v>0</v>
      </c>
      <c r="KJY1384" s="84">
        <v>0</v>
      </c>
      <c r="KKA1384" s="84">
        <v>0</v>
      </c>
      <c r="KKB1384" s="84">
        <f>KKB1381</f>
        <v>2000000</v>
      </c>
      <c r="KKC1384" s="84">
        <f>KKC1381</f>
        <v>0</v>
      </c>
      <c r="KKD1384" s="84">
        <f>KKC1384/KKB1384</f>
        <v>0</v>
      </c>
      <c r="KKE1384" s="84">
        <f>KKB1384-KKC1384</f>
        <v>2000000</v>
      </c>
      <c r="KKF1384" s="84">
        <f t="shared" si="478"/>
        <v>2000000</v>
      </c>
      <c r="KKL1384" s="84" t="s">
        <v>247</v>
      </c>
      <c r="KKM1384" s="84" t="s">
        <v>4692</v>
      </c>
      <c r="KKN1384" s="84">
        <v>0</v>
      </c>
      <c r="KKO1384" s="84">
        <v>0</v>
      </c>
      <c r="KKQ1384" s="84">
        <v>0</v>
      </c>
      <c r="KKR1384" s="84">
        <f>KKR1381</f>
        <v>2000000</v>
      </c>
      <c r="KKS1384" s="84">
        <f>KKS1381</f>
        <v>0</v>
      </c>
      <c r="KKT1384" s="84">
        <f>KKS1384/KKR1384</f>
        <v>0</v>
      </c>
      <c r="KKU1384" s="84">
        <f>KKR1384-KKS1384</f>
        <v>2000000</v>
      </c>
      <c r="KKV1384" s="84">
        <f t="shared" si="478"/>
        <v>2000000</v>
      </c>
      <c r="KLB1384" s="84" t="s">
        <v>247</v>
      </c>
      <c r="KLC1384" s="84" t="s">
        <v>4692</v>
      </c>
      <c r="KLD1384" s="84">
        <v>0</v>
      </c>
      <c r="KLE1384" s="84">
        <v>0</v>
      </c>
      <c r="KLG1384" s="84">
        <v>0</v>
      </c>
      <c r="KLH1384" s="84">
        <f>KLH1381</f>
        <v>2000000</v>
      </c>
      <c r="KLI1384" s="84">
        <f>KLI1381</f>
        <v>0</v>
      </c>
      <c r="KLJ1384" s="84">
        <f>KLI1384/KLH1384</f>
        <v>0</v>
      </c>
      <c r="KLK1384" s="84">
        <f>KLH1384-KLI1384</f>
        <v>2000000</v>
      </c>
      <c r="KLL1384" s="84">
        <f t="shared" si="479"/>
        <v>2000000</v>
      </c>
      <c r="KLR1384" s="84" t="s">
        <v>247</v>
      </c>
      <c r="KLS1384" s="84" t="s">
        <v>4692</v>
      </c>
      <c r="KLT1384" s="84">
        <v>0</v>
      </c>
      <c r="KLU1384" s="84">
        <v>0</v>
      </c>
      <c r="KLW1384" s="84">
        <v>0</v>
      </c>
      <c r="KLX1384" s="84">
        <f>KLX1381</f>
        <v>2000000</v>
      </c>
      <c r="KLY1384" s="84">
        <f>KLY1381</f>
        <v>0</v>
      </c>
      <c r="KLZ1384" s="84">
        <f>KLY1384/KLX1384</f>
        <v>0</v>
      </c>
      <c r="KMA1384" s="84">
        <f>KLX1384-KLY1384</f>
        <v>2000000</v>
      </c>
      <c r="KMB1384" s="84">
        <f t="shared" si="479"/>
        <v>2000000</v>
      </c>
      <c r="KMH1384" s="84" t="s">
        <v>247</v>
      </c>
      <c r="KMI1384" s="84" t="s">
        <v>4692</v>
      </c>
      <c r="KMJ1384" s="84">
        <v>0</v>
      </c>
      <c r="KMK1384" s="84">
        <v>0</v>
      </c>
      <c r="KMM1384" s="84">
        <v>0</v>
      </c>
      <c r="KMN1384" s="84">
        <f>KMN1381</f>
        <v>2000000</v>
      </c>
      <c r="KMO1384" s="84">
        <f>KMO1381</f>
        <v>0</v>
      </c>
      <c r="KMP1384" s="84">
        <f>KMO1384/KMN1384</f>
        <v>0</v>
      </c>
      <c r="KMQ1384" s="84">
        <f>KMN1384-KMO1384</f>
        <v>2000000</v>
      </c>
      <c r="KMR1384" s="84">
        <f t="shared" si="480"/>
        <v>2000000</v>
      </c>
      <c r="KMX1384" s="84" t="s">
        <v>247</v>
      </c>
      <c r="KMY1384" s="84" t="s">
        <v>4692</v>
      </c>
      <c r="KMZ1384" s="84">
        <v>0</v>
      </c>
      <c r="KNA1384" s="84">
        <v>0</v>
      </c>
      <c r="KNC1384" s="84">
        <v>0</v>
      </c>
      <c r="KND1384" s="84">
        <f>KND1381</f>
        <v>2000000</v>
      </c>
      <c r="KNE1384" s="84">
        <f>KNE1381</f>
        <v>0</v>
      </c>
      <c r="KNF1384" s="84">
        <f>KNE1384/KND1384</f>
        <v>0</v>
      </c>
      <c r="KNG1384" s="84">
        <f>KND1384-KNE1384</f>
        <v>2000000</v>
      </c>
      <c r="KNH1384" s="84">
        <f t="shared" si="480"/>
        <v>2000000</v>
      </c>
      <c r="KNN1384" s="84" t="s">
        <v>247</v>
      </c>
      <c r="KNO1384" s="84" t="s">
        <v>4692</v>
      </c>
      <c r="KNP1384" s="84">
        <v>0</v>
      </c>
      <c r="KNQ1384" s="84">
        <v>0</v>
      </c>
      <c r="KNS1384" s="84">
        <v>0</v>
      </c>
      <c r="KNT1384" s="84">
        <f>KNT1381</f>
        <v>2000000</v>
      </c>
      <c r="KNU1384" s="84">
        <f>KNU1381</f>
        <v>0</v>
      </c>
      <c r="KNV1384" s="84">
        <f>KNU1384/KNT1384</f>
        <v>0</v>
      </c>
      <c r="KNW1384" s="84">
        <f>KNT1384-KNU1384</f>
        <v>2000000</v>
      </c>
      <c r="KNX1384" s="84">
        <f t="shared" si="481"/>
        <v>2000000</v>
      </c>
      <c r="KOD1384" s="84" t="s">
        <v>247</v>
      </c>
      <c r="KOE1384" s="84" t="s">
        <v>4692</v>
      </c>
      <c r="KOF1384" s="84">
        <v>0</v>
      </c>
      <c r="KOG1384" s="84">
        <v>0</v>
      </c>
      <c r="KOI1384" s="84">
        <v>0</v>
      </c>
      <c r="KOJ1384" s="84">
        <f>KOJ1381</f>
        <v>2000000</v>
      </c>
      <c r="KOK1384" s="84">
        <f>KOK1381</f>
        <v>0</v>
      </c>
      <c r="KOL1384" s="84">
        <f>KOK1384/KOJ1384</f>
        <v>0</v>
      </c>
      <c r="KOM1384" s="84">
        <f>KOJ1384-KOK1384</f>
        <v>2000000</v>
      </c>
      <c r="KON1384" s="84">
        <f t="shared" si="481"/>
        <v>2000000</v>
      </c>
      <c r="KOT1384" s="84" t="s">
        <v>247</v>
      </c>
      <c r="KOU1384" s="84" t="s">
        <v>4692</v>
      </c>
      <c r="KOV1384" s="84">
        <v>0</v>
      </c>
      <c r="KOW1384" s="84">
        <v>0</v>
      </c>
      <c r="KOY1384" s="84">
        <v>0</v>
      </c>
      <c r="KOZ1384" s="84">
        <f>KOZ1381</f>
        <v>2000000</v>
      </c>
      <c r="KPA1384" s="84">
        <f>KPA1381</f>
        <v>0</v>
      </c>
      <c r="KPB1384" s="84">
        <f>KPA1384/KOZ1384</f>
        <v>0</v>
      </c>
      <c r="KPC1384" s="84">
        <f>KOZ1384-KPA1384</f>
        <v>2000000</v>
      </c>
      <c r="KPD1384" s="84">
        <f t="shared" si="482"/>
        <v>2000000</v>
      </c>
      <c r="KPJ1384" s="84" t="s">
        <v>247</v>
      </c>
      <c r="KPK1384" s="84" t="s">
        <v>4692</v>
      </c>
      <c r="KPL1384" s="84">
        <v>0</v>
      </c>
      <c r="KPM1384" s="84">
        <v>0</v>
      </c>
      <c r="KPO1384" s="84">
        <v>0</v>
      </c>
      <c r="KPP1384" s="84">
        <f>KPP1381</f>
        <v>2000000</v>
      </c>
      <c r="KPQ1384" s="84">
        <f>KPQ1381</f>
        <v>0</v>
      </c>
      <c r="KPR1384" s="84">
        <f>KPQ1384/KPP1384</f>
        <v>0</v>
      </c>
      <c r="KPS1384" s="84">
        <f>KPP1384-KPQ1384</f>
        <v>2000000</v>
      </c>
      <c r="KPT1384" s="84">
        <f t="shared" si="482"/>
        <v>2000000</v>
      </c>
      <c r="KPZ1384" s="84" t="s">
        <v>247</v>
      </c>
      <c r="KQA1384" s="84" t="s">
        <v>4692</v>
      </c>
      <c r="KQB1384" s="84">
        <v>0</v>
      </c>
      <c r="KQC1384" s="84">
        <v>0</v>
      </c>
      <c r="KQE1384" s="84">
        <v>0</v>
      </c>
      <c r="KQF1384" s="84">
        <f>KQF1381</f>
        <v>2000000</v>
      </c>
      <c r="KQG1384" s="84">
        <f>KQG1381</f>
        <v>0</v>
      </c>
      <c r="KQH1384" s="84">
        <f>KQG1384/KQF1384</f>
        <v>0</v>
      </c>
      <c r="KQI1384" s="84">
        <f>KQF1384-KQG1384</f>
        <v>2000000</v>
      </c>
      <c r="KQJ1384" s="84">
        <f t="shared" si="483"/>
        <v>2000000</v>
      </c>
      <c r="KQP1384" s="84" t="s">
        <v>247</v>
      </c>
      <c r="KQQ1384" s="84" t="s">
        <v>4692</v>
      </c>
      <c r="KQR1384" s="84">
        <v>0</v>
      </c>
      <c r="KQS1384" s="84">
        <v>0</v>
      </c>
      <c r="KQU1384" s="84">
        <v>0</v>
      </c>
      <c r="KQV1384" s="84">
        <f>KQV1381</f>
        <v>2000000</v>
      </c>
      <c r="KQW1384" s="84">
        <f>KQW1381</f>
        <v>0</v>
      </c>
      <c r="KQX1384" s="84">
        <f>KQW1384/KQV1384</f>
        <v>0</v>
      </c>
      <c r="KQY1384" s="84">
        <f>KQV1384-KQW1384</f>
        <v>2000000</v>
      </c>
      <c r="KQZ1384" s="84">
        <f t="shared" si="483"/>
        <v>2000000</v>
      </c>
      <c r="KRF1384" s="84" t="s">
        <v>247</v>
      </c>
      <c r="KRG1384" s="84" t="s">
        <v>4692</v>
      </c>
      <c r="KRH1384" s="84">
        <v>0</v>
      </c>
      <c r="KRI1384" s="84">
        <v>0</v>
      </c>
      <c r="KRK1384" s="84">
        <v>0</v>
      </c>
      <c r="KRL1384" s="84">
        <f>KRL1381</f>
        <v>2000000</v>
      </c>
      <c r="KRM1384" s="84">
        <f>KRM1381</f>
        <v>0</v>
      </c>
      <c r="KRN1384" s="84">
        <f>KRM1384/KRL1384</f>
        <v>0</v>
      </c>
      <c r="KRO1384" s="84">
        <f>KRL1384-KRM1384</f>
        <v>2000000</v>
      </c>
      <c r="KRP1384" s="84">
        <f t="shared" si="484"/>
        <v>2000000</v>
      </c>
      <c r="KRV1384" s="84" t="s">
        <v>247</v>
      </c>
      <c r="KRW1384" s="84" t="s">
        <v>4692</v>
      </c>
      <c r="KRX1384" s="84">
        <v>0</v>
      </c>
      <c r="KRY1384" s="84">
        <v>0</v>
      </c>
      <c r="KSA1384" s="84">
        <v>0</v>
      </c>
      <c r="KSB1384" s="84">
        <f>KSB1381</f>
        <v>2000000</v>
      </c>
      <c r="KSC1384" s="84">
        <f>KSC1381</f>
        <v>0</v>
      </c>
      <c r="KSD1384" s="84">
        <f>KSC1384/KSB1384</f>
        <v>0</v>
      </c>
      <c r="KSE1384" s="84">
        <f>KSB1384-KSC1384</f>
        <v>2000000</v>
      </c>
      <c r="KSF1384" s="84">
        <f t="shared" si="484"/>
        <v>2000000</v>
      </c>
      <c r="KSL1384" s="84" t="s">
        <v>247</v>
      </c>
      <c r="KSM1384" s="84" t="s">
        <v>4692</v>
      </c>
      <c r="KSN1384" s="84">
        <v>0</v>
      </c>
      <c r="KSO1384" s="84">
        <v>0</v>
      </c>
      <c r="KSQ1384" s="84">
        <v>0</v>
      </c>
      <c r="KSR1384" s="84">
        <f>KSR1381</f>
        <v>2000000</v>
      </c>
      <c r="KSS1384" s="84">
        <f>KSS1381</f>
        <v>0</v>
      </c>
      <c r="KST1384" s="84">
        <f>KSS1384/KSR1384</f>
        <v>0</v>
      </c>
      <c r="KSU1384" s="84">
        <f>KSR1384-KSS1384</f>
        <v>2000000</v>
      </c>
      <c r="KSV1384" s="84">
        <f t="shared" si="485"/>
        <v>2000000</v>
      </c>
      <c r="KTB1384" s="84" t="s">
        <v>247</v>
      </c>
      <c r="KTC1384" s="84" t="s">
        <v>4692</v>
      </c>
      <c r="KTD1384" s="84">
        <v>0</v>
      </c>
      <c r="KTE1384" s="84">
        <v>0</v>
      </c>
      <c r="KTG1384" s="84">
        <v>0</v>
      </c>
      <c r="KTH1384" s="84">
        <f>KTH1381</f>
        <v>2000000</v>
      </c>
      <c r="KTI1384" s="84">
        <f>KTI1381</f>
        <v>0</v>
      </c>
      <c r="KTJ1384" s="84">
        <f>KTI1384/KTH1384</f>
        <v>0</v>
      </c>
      <c r="KTK1384" s="84">
        <f>KTH1384-KTI1384</f>
        <v>2000000</v>
      </c>
      <c r="KTL1384" s="84">
        <f t="shared" si="485"/>
        <v>2000000</v>
      </c>
      <c r="KTR1384" s="84" t="s">
        <v>247</v>
      </c>
      <c r="KTS1384" s="84" t="s">
        <v>4692</v>
      </c>
      <c r="KTT1384" s="84">
        <v>0</v>
      </c>
      <c r="KTU1384" s="84">
        <v>0</v>
      </c>
      <c r="KTW1384" s="84">
        <v>0</v>
      </c>
      <c r="KTX1384" s="84">
        <f>KTX1381</f>
        <v>2000000</v>
      </c>
      <c r="KTY1384" s="84">
        <f>KTY1381</f>
        <v>0</v>
      </c>
      <c r="KTZ1384" s="84">
        <f>KTY1384/KTX1384</f>
        <v>0</v>
      </c>
      <c r="KUA1384" s="84">
        <f>KTX1384-KTY1384</f>
        <v>2000000</v>
      </c>
      <c r="KUB1384" s="84">
        <f t="shared" si="486"/>
        <v>2000000</v>
      </c>
      <c r="KUH1384" s="84" t="s">
        <v>247</v>
      </c>
      <c r="KUI1384" s="84" t="s">
        <v>4692</v>
      </c>
      <c r="KUJ1384" s="84">
        <v>0</v>
      </c>
      <c r="KUK1384" s="84">
        <v>0</v>
      </c>
      <c r="KUM1384" s="84">
        <v>0</v>
      </c>
      <c r="KUN1384" s="84">
        <f>KUN1381</f>
        <v>2000000</v>
      </c>
      <c r="KUO1384" s="84">
        <f>KUO1381</f>
        <v>0</v>
      </c>
      <c r="KUP1384" s="84">
        <f>KUO1384/KUN1384</f>
        <v>0</v>
      </c>
      <c r="KUQ1384" s="84">
        <f>KUN1384-KUO1384</f>
        <v>2000000</v>
      </c>
      <c r="KUR1384" s="84">
        <f t="shared" si="486"/>
        <v>2000000</v>
      </c>
      <c r="KUX1384" s="84" t="s">
        <v>247</v>
      </c>
      <c r="KUY1384" s="84" t="s">
        <v>4692</v>
      </c>
      <c r="KUZ1384" s="84">
        <v>0</v>
      </c>
      <c r="KVA1384" s="84">
        <v>0</v>
      </c>
      <c r="KVC1384" s="84">
        <v>0</v>
      </c>
      <c r="KVD1384" s="84">
        <f>KVD1381</f>
        <v>2000000</v>
      </c>
      <c r="KVE1384" s="84">
        <f>KVE1381</f>
        <v>0</v>
      </c>
      <c r="KVF1384" s="84">
        <f>KVE1384/KVD1384</f>
        <v>0</v>
      </c>
      <c r="KVG1384" s="84">
        <f>KVD1384-KVE1384</f>
        <v>2000000</v>
      </c>
      <c r="KVH1384" s="84">
        <f t="shared" si="487"/>
        <v>2000000</v>
      </c>
      <c r="KVN1384" s="84" t="s">
        <v>247</v>
      </c>
      <c r="KVO1384" s="84" t="s">
        <v>4692</v>
      </c>
      <c r="KVP1384" s="84">
        <v>0</v>
      </c>
      <c r="KVQ1384" s="84">
        <v>0</v>
      </c>
      <c r="KVS1384" s="84">
        <v>0</v>
      </c>
      <c r="KVT1384" s="84">
        <f>KVT1381</f>
        <v>2000000</v>
      </c>
      <c r="KVU1384" s="84">
        <f>KVU1381</f>
        <v>0</v>
      </c>
      <c r="KVV1384" s="84">
        <f>KVU1384/KVT1384</f>
        <v>0</v>
      </c>
      <c r="KVW1384" s="84">
        <f>KVT1384-KVU1384</f>
        <v>2000000</v>
      </c>
      <c r="KVX1384" s="84">
        <f t="shared" si="487"/>
        <v>2000000</v>
      </c>
      <c r="KWD1384" s="84" t="s">
        <v>247</v>
      </c>
      <c r="KWE1384" s="84" t="s">
        <v>4692</v>
      </c>
      <c r="KWF1384" s="84">
        <v>0</v>
      </c>
      <c r="KWG1384" s="84">
        <v>0</v>
      </c>
      <c r="KWI1384" s="84">
        <v>0</v>
      </c>
      <c r="KWJ1384" s="84">
        <f>KWJ1381</f>
        <v>2000000</v>
      </c>
      <c r="KWK1384" s="84">
        <f>KWK1381</f>
        <v>0</v>
      </c>
      <c r="KWL1384" s="84">
        <f>KWK1384/KWJ1384</f>
        <v>0</v>
      </c>
      <c r="KWM1384" s="84">
        <f>KWJ1384-KWK1384</f>
        <v>2000000</v>
      </c>
      <c r="KWN1384" s="84">
        <f t="shared" si="488"/>
        <v>2000000</v>
      </c>
      <c r="KWT1384" s="84" t="s">
        <v>247</v>
      </c>
      <c r="KWU1384" s="84" t="s">
        <v>4692</v>
      </c>
      <c r="KWV1384" s="84">
        <v>0</v>
      </c>
      <c r="KWW1384" s="84">
        <v>0</v>
      </c>
      <c r="KWY1384" s="84">
        <v>0</v>
      </c>
      <c r="KWZ1384" s="84">
        <f>KWZ1381</f>
        <v>2000000</v>
      </c>
      <c r="KXA1384" s="84">
        <f>KXA1381</f>
        <v>0</v>
      </c>
      <c r="KXB1384" s="84">
        <f>KXA1384/KWZ1384</f>
        <v>0</v>
      </c>
      <c r="KXC1384" s="84">
        <f>KWZ1384-KXA1384</f>
        <v>2000000</v>
      </c>
      <c r="KXD1384" s="84">
        <f t="shared" si="488"/>
        <v>2000000</v>
      </c>
      <c r="KXJ1384" s="84" t="s">
        <v>247</v>
      </c>
      <c r="KXK1384" s="84" t="s">
        <v>4692</v>
      </c>
      <c r="KXL1384" s="84">
        <v>0</v>
      </c>
      <c r="KXM1384" s="84">
        <v>0</v>
      </c>
      <c r="KXO1384" s="84">
        <v>0</v>
      </c>
      <c r="KXP1384" s="84">
        <f>KXP1381</f>
        <v>2000000</v>
      </c>
      <c r="KXQ1384" s="84">
        <f>KXQ1381</f>
        <v>0</v>
      </c>
      <c r="KXR1384" s="84">
        <f>KXQ1384/KXP1384</f>
        <v>0</v>
      </c>
      <c r="KXS1384" s="84">
        <f>KXP1384-KXQ1384</f>
        <v>2000000</v>
      </c>
      <c r="KXT1384" s="84">
        <f t="shared" si="489"/>
        <v>2000000</v>
      </c>
      <c r="KXZ1384" s="84" t="s">
        <v>247</v>
      </c>
      <c r="KYA1384" s="84" t="s">
        <v>4692</v>
      </c>
      <c r="KYB1384" s="84">
        <v>0</v>
      </c>
      <c r="KYC1384" s="84">
        <v>0</v>
      </c>
      <c r="KYE1384" s="84">
        <v>0</v>
      </c>
      <c r="KYF1384" s="84">
        <f>KYF1381</f>
        <v>2000000</v>
      </c>
      <c r="KYG1384" s="84">
        <f>KYG1381</f>
        <v>0</v>
      </c>
      <c r="KYH1384" s="84">
        <f>KYG1384/KYF1384</f>
        <v>0</v>
      </c>
      <c r="KYI1384" s="84">
        <f>KYF1384-KYG1384</f>
        <v>2000000</v>
      </c>
      <c r="KYJ1384" s="84">
        <f t="shared" si="489"/>
        <v>2000000</v>
      </c>
      <c r="KYP1384" s="84" t="s">
        <v>247</v>
      </c>
      <c r="KYQ1384" s="84" t="s">
        <v>4692</v>
      </c>
      <c r="KYR1384" s="84">
        <v>0</v>
      </c>
      <c r="KYS1384" s="84">
        <v>0</v>
      </c>
      <c r="KYU1384" s="84">
        <v>0</v>
      </c>
      <c r="KYV1384" s="84">
        <f>KYV1381</f>
        <v>2000000</v>
      </c>
      <c r="KYW1384" s="84">
        <f>KYW1381</f>
        <v>0</v>
      </c>
      <c r="KYX1384" s="84">
        <f>KYW1384/KYV1384</f>
        <v>0</v>
      </c>
      <c r="KYY1384" s="84">
        <f>KYV1384-KYW1384</f>
        <v>2000000</v>
      </c>
      <c r="KYZ1384" s="84">
        <f t="shared" si="490"/>
        <v>2000000</v>
      </c>
      <c r="KZF1384" s="84" t="s">
        <v>247</v>
      </c>
      <c r="KZG1384" s="84" t="s">
        <v>4692</v>
      </c>
      <c r="KZH1384" s="84">
        <v>0</v>
      </c>
      <c r="KZI1384" s="84">
        <v>0</v>
      </c>
      <c r="KZK1384" s="84">
        <v>0</v>
      </c>
      <c r="KZL1384" s="84">
        <f>KZL1381</f>
        <v>2000000</v>
      </c>
      <c r="KZM1384" s="84">
        <f>KZM1381</f>
        <v>0</v>
      </c>
      <c r="KZN1384" s="84">
        <f>KZM1384/KZL1384</f>
        <v>0</v>
      </c>
      <c r="KZO1384" s="84">
        <f>KZL1384-KZM1384</f>
        <v>2000000</v>
      </c>
      <c r="KZP1384" s="84">
        <f t="shared" si="490"/>
        <v>2000000</v>
      </c>
      <c r="KZV1384" s="84" t="s">
        <v>247</v>
      </c>
      <c r="KZW1384" s="84" t="s">
        <v>4692</v>
      </c>
      <c r="KZX1384" s="84">
        <v>0</v>
      </c>
      <c r="KZY1384" s="84">
        <v>0</v>
      </c>
      <c r="LAA1384" s="84">
        <v>0</v>
      </c>
      <c r="LAB1384" s="84">
        <f>LAB1381</f>
        <v>2000000</v>
      </c>
      <c r="LAC1384" s="84">
        <f>LAC1381</f>
        <v>0</v>
      </c>
      <c r="LAD1384" s="84">
        <f>LAC1384/LAB1384</f>
        <v>0</v>
      </c>
      <c r="LAE1384" s="84">
        <f>LAB1384-LAC1384</f>
        <v>2000000</v>
      </c>
      <c r="LAF1384" s="84">
        <f t="shared" si="491"/>
        <v>2000000</v>
      </c>
      <c r="LAL1384" s="84" t="s">
        <v>247</v>
      </c>
      <c r="LAM1384" s="84" t="s">
        <v>4692</v>
      </c>
      <c r="LAN1384" s="84">
        <v>0</v>
      </c>
      <c r="LAO1384" s="84">
        <v>0</v>
      </c>
      <c r="LAQ1384" s="84">
        <v>0</v>
      </c>
      <c r="LAR1384" s="84">
        <f>LAR1381</f>
        <v>2000000</v>
      </c>
      <c r="LAS1384" s="84">
        <f>LAS1381</f>
        <v>0</v>
      </c>
      <c r="LAT1384" s="84">
        <f>LAS1384/LAR1384</f>
        <v>0</v>
      </c>
      <c r="LAU1384" s="84">
        <f>LAR1384-LAS1384</f>
        <v>2000000</v>
      </c>
      <c r="LAV1384" s="84">
        <f t="shared" si="491"/>
        <v>2000000</v>
      </c>
      <c r="LBB1384" s="84" t="s">
        <v>247</v>
      </c>
      <c r="LBC1384" s="84" t="s">
        <v>4692</v>
      </c>
      <c r="LBD1384" s="84">
        <v>0</v>
      </c>
      <c r="LBE1384" s="84">
        <v>0</v>
      </c>
      <c r="LBG1384" s="84">
        <v>0</v>
      </c>
      <c r="LBH1384" s="84">
        <f>LBH1381</f>
        <v>2000000</v>
      </c>
      <c r="LBI1384" s="84">
        <f>LBI1381</f>
        <v>0</v>
      </c>
      <c r="LBJ1384" s="84">
        <f>LBI1384/LBH1384</f>
        <v>0</v>
      </c>
      <c r="LBK1384" s="84">
        <f>LBH1384-LBI1384</f>
        <v>2000000</v>
      </c>
      <c r="LBL1384" s="84">
        <f t="shared" si="492"/>
        <v>2000000</v>
      </c>
      <c r="LBR1384" s="84" t="s">
        <v>247</v>
      </c>
      <c r="LBS1384" s="84" t="s">
        <v>4692</v>
      </c>
      <c r="LBT1384" s="84">
        <v>0</v>
      </c>
      <c r="LBU1384" s="84">
        <v>0</v>
      </c>
      <c r="LBW1384" s="84">
        <v>0</v>
      </c>
      <c r="LBX1384" s="84">
        <f>LBX1381</f>
        <v>2000000</v>
      </c>
      <c r="LBY1384" s="84">
        <f>LBY1381</f>
        <v>0</v>
      </c>
      <c r="LBZ1384" s="84">
        <f>LBY1384/LBX1384</f>
        <v>0</v>
      </c>
      <c r="LCA1384" s="84">
        <f>LBX1384-LBY1384</f>
        <v>2000000</v>
      </c>
      <c r="LCB1384" s="84">
        <f t="shared" si="492"/>
        <v>2000000</v>
      </c>
      <c r="LCH1384" s="84" t="s">
        <v>247</v>
      </c>
      <c r="LCI1384" s="84" t="s">
        <v>4692</v>
      </c>
      <c r="LCJ1384" s="84">
        <v>0</v>
      </c>
      <c r="LCK1384" s="84">
        <v>0</v>
      </c>
      <c r="LCM1384" s="84">
        <v>0</v>
      </c>
      <c r="LCN1384" s="84">
        <f>LCN1381</f>
        <v>2000000</v>
      </c>
      <c r="LCO1384" s="84">
        <f>LCO1381</f>
        <v>0</v>
      </c>
      <c r="LCP1384" s="84">
        <f>LCO1384/LCN1384</f>
        <v>0</v>
      </c>
      <c r="LCQ1384" s="84">
        <f>LCN1384-LCO1384</f>
        <v>2000000</v>
      </c>
      <c r="LCR1384" s="84">
        <f t="shared" si="493"/>
        <v>2000000</v>
      </c>
      <c r="LCX1384" s="84" t="s">
        <v>247</v>
      </c>
      <c r="LCY1384" s="84" t="s">
        <v>4692</v>
      </c>
      <c r="LCZ1384" s="84">
        <v>0</v>
      </c>
      <c r="LDA1384" s="84">
        <v>0</v>
      </c>
      <c r="LDC1384" s="84">
        <v>0</v>
      </c>
      <c r="LDD1384" s="84">
        <f>LDD1381</f>
        <v>2000000</v>
      </c>
      <c r="LDE1384" s="84">
        <f>LDE1381</f>
        <v>0</v>
      </c>
      <c r="LDF1384" s="84">
        <f>LDE1384/LDD1384</f>
        <v>0</v>
      </c>
      <c r="LDG1384" s="84">
        <f>LDD1384-LDE1384</f>
        <v>2000000</v>
      </c>
      <c r="LDH1384" s="84">
        <f t="shared" si="493"/>
        <v>2000000</v>
      </c>
      <c r="LDN1384" s="84" t="s">
        <v>247</v>
      </c>
      <c r="LDO1384" s="84" t="s">
        <v>4692</v>
      </c>
      <c r="LDP1384" s="84">
        <v>0</v>
      </c>
      <c r="LDQ1384" s="84">
        <v>0</v>
      </c>
      <c r="LDS1384" s="84">
        <v>0</v>
      </c>
      <c r="LDT1384" s="84">
        <f>LDT1381</f>
        <v>2000000</v>
      </c>
      <c r="LDU1384" s="84">
        <f>LDU1381</f>
        <v>0</v>
      </c>
      <c r="LDV1384" s="84">
        <f>LDU1384/LDT1384</f>
        <v>0</v>
      </c>
      <c r="LDW1384" s="84">
        <f>LDT1384-LDU1384</f>
        <v>2000000</v>
      </c>
      <c r="LDX1384" s="84">
        <f t="shared" si="494"/>
        <v>2000000</v>
      </c>
      <c r="LED1384" s="84" t="s">
        <v>247</v>
      </c>
      <c r="LEE1384" s="84" t="s">
        <v>4692</v>
      </c>
      <c r="LEF1384" s="84">
        <v>0</v>
      </c>
      <c r="LEG1384" s="84">
        <v>0</v>
      </c>
      <c r="LEI1384" s="84">
        <v>0</v>
      </c>
      <c r="LEJ1384" s="84">
        <f>LEJ1381</f>
        <v>2000000</v>
      </c>
      <c r="LEK1384" s="84">
        <f>LEK1381</f>
        <v>0</v>
      </c>
      <c r="LEL1384" s="84">
        <f>LEK1384/LEJ1384</f>
        <v>0</v>
      </c>
      <c r="LEM1384" s="84">
        <f>LEJ1384-LEK1384</f>
        <v>2000000</v>
      </c>
      <c r="LEN1384" s="84">
        <f t="shared" si="494"/>
        <v>2000000</v>
      </c>
      <c r="LET1384" s="84" t="s">
        <v>247</v>
      </c>
      <c r="LEU1384" s="84" t="s">
        <v>4692</v>
      </c>
      <c r="LEV1384" s="84">
        <v>0</v>
      </c>
      <c r="LEW1384" s="84">
        <v>0</v>
      </c>
      <c r="LEY1384" s="84">
        <v>0</v>
      </c>
      <c r="LEZ1384" s="84">
        <f>LEZ1381</f>
        <v>2000000</v>
      </c>
      <c r="LFA1384" s="84">
        <f>LFA1381</f>
        <v>0</v>
      </c>
      <c r="LFB1384" s="84">
        <f>LFA1384/LEZ1384</f>
        <v>0</v>
      </c>
      <c r="LFC1384" s="84">
        <f>LEZ1384-LFA1384</f>
        <v>2000000</v>
      </c>
      <c r="LFD1384" s="84">
        <f t="shared" si="495"/>
        <v>2000000</v>
      </c>
      <c r="LFJ1384" s="84" t="s">
        <v>247</v>
      </c>
      <c r="LFK1384" s="84" t="s">
        <v>4692</v>
      </c>
      <c r="LFL1384" s="84">
        <v>0</v>
      </c>
      <c r="LFM1384" s="84">
        <v>0</v>
      </c>
      <c r="LFO1384" s="84">
        <v>0</v>
      </c>
      <c r="LFP1384" s="84">
        <f>LFP1381</f>
        <v>2000000</v>
      </c>
      <c r="LFQ1384" s="84">
        <f>LFQ1381</f>
        <v>0</v>
      </c>
      <c r="LFR1384" s="84">
        <f>LFQ1384/LFP1384</f>
        <v>0</v>
      </c>
      <c r="LFS1384" s="84">
        <f>LFP1384-LFQ1384</f>
        <v>2000000</v>
      </c>
      <c r="LFT1384" s="84">
        <f t="shared" si="495"/>
        <v>2000000</v>
      </c>
      <c r="LFZ1384" s="84" t="s">
        <v>247</v>
      </c>
      <c r="LGA1384" s="84" t="s">
        <v>4692</v>
      </c>
      <c r="LGB1384" s="84">
        <v>0</v>
      </c>
      <c r="LGC1384" s="84">
        <v>0</v>
      </c>
      <c r="LGE1384" s="84">
        <v>0</v>
      </c>
      <c r="LGF1384" s="84">
        <f>LGF1381</f>
        <v>2000000</v>
      </c>
      <c r="LGG1384" s="84">
        <f>LGG1381</f>
        <v>0</v>
      </c>
      <c r="LGH1384" s="84">
        <f>LGG1384/LGF1384</f>
        <v>0</v>
      </c>
      <c r="LGI1384" s="84">
        <f>LGF1384-LGG1384</f>
        <v>2000000</v>
      </c>
      <c r="LGJ1384" s="84">
        <f t="shared" si="496"/>
        <v>2000000</v>
      </c>
      <c r="LGP1384" s="84" t="s">
        <v>247</v>
      </c>
      <c r="LGQ1384" s="84" t="s">
        <v>4692</v>
      </c>
      <c r="LGR1384" s="84">
        <v>0</v>
      </c>
      <c r="LGS1384" s="84">
        <v>0</v>
      </c>
      <c r="LGU1384" s="84">
        <v>0</v>
      </c>
      <c r="LGV1384" s="84">
        <f>LGV1381</f>
        <v>2000000</v>
      </c>
      <c r="LGW1384" s="84">
        <f>LGW1381</f>
        <v>0</v>
      </c>
      <c r="LGX1384" s="84">
        <f>LGW1384/LGV1384</f>
        <v>0</v>
      </c>
      <c r="LGY1384" s="84">
        <f>LGV1384-LGW1384</f>
        <v>2000000</v>
      </c>
      <c r="LGZ1384" s="84">
        <f t="shared" si="496"/>
        <v>2000000</v>
      </c>
      <c r="LHF1384" s="84" t="s">
        <v>247</v>
      </c>
      <c r="LHG1384" s="84" t="s">
        <v>4692</v>
      </c>
      <c r="LHH1384" s="84">
        <v>0</v>
      </c>
      <c r="LHI1384" s="84">
        <v>0</v>
      </c>
      <c r="LHK1384" s="84">
        <v>0</v>
      </c>
      <c r="LHL1384" s="84">
        <f>LHL1381</f>
        <v>2000000</v>
      </c>
      <c r="LHM1384" s="84">
        <f>LHM1381</f>
        <v>0</v>
      </c>
      <c r="LHN1384" s="84">
        <f>LHM1384/LHL1384</f>
        <v>0</v>
      </c>
      <c r="LHO1384" s="84">
        <f>LHL1384-LHM1384</f>
        <v>2000000</v>
      </c>
      <c r="LHP1384" s="84">
        <f t="shared" si="497"/>
        <v>2000000</v>
      </c>
      <c r="LHV1384" s="84" t="s">
        <v>247</v>
      </c>
      <c r="LHW1384" s="84" t="s">
        <v>4692</v>
      </c>
      <c r="LHX1384" s="84">
        <v>0</v>
      </c>
      <c r="LHY1384" s="84">
        <v>0</v>
      </c>
      <c r="LIA1384" s="84">
        <v>0</v>
      </c>
      <c r="LIB1384" s="84">
        <f>LIB1381</f>
        <v>2000000</v>
      </c>
      <c r="LIC1384" s="84">
        <f>LIC1381</f>
        <v>0</v>
      </c>
      <c r="LID1384" s="84">
        <f>LIC1384/LIB1384</f>
        <v>0</v>
      </c>
      <c r="LIE1384" s="84">
        <f>LIB1384-LIC1384</f>
        <v>2000000</v>
      </c>
      <c r="LIF1384" s="84">
        <f t="shared" si="497"/>
        <v>2000000</v>
      </c>
      <c r="LIL1384" s="84" t="s">
        <v>247</v>
      </c>
      <c r="LIM1384" s="84" t="s">
        <v>4692</v>
      </c>
      <c r="LIN1384" s="84">
        <v>0</v>
      </c>
      <c r="LIO1384" s="84">
        <v>0</v>
      </c>
      <c r="LIQ1384" s="84">
        <v>0</v>
      </c>
      <c r="LIR1384" s="84">
        <f>LIR1381</f>
        <v>2000000</v>
      </c>
      <c r="LIS1384" s="84">
        <f>LIS1381</f>
        <v>0</v>
      </c>
      <c r="LIT1384" s="84">
        <f>LIS1384/LIR1384</f>
        <v>0</v>
      </c>
      <c r="LIU1384" s="84">
        <f>LIR1384-LIS1384</f>
        <v>2000000</v>
      </c>
      <c r="LIV1384" s="84">
        <f t="shared" si="498"/>
        <v>2000000</v>
      </c>
      <c r="LJB1384" s="84" t="s">
        <v>247</v>
      </c>
      <c r="LJC1384" s="84" t="s">
        <v>4692</v>
      </c>
      <c r="LJD1384" s="84">
        <v>0</v>
      </c>
      <c r="LJE1384" s="84">
        <v>0</v>
      </c>
      <c r="LJG1384" s="84">
        <v>0</v>
      </c>
      <c r="LJH1384" s="84">
        <f>LJH1381</f>
        <v>2000000</v>
      </c>
      <c r="LJI1384" s="84">
        <f>LJI1381</f>
        <v>0</v>
      </c>
      <c r="LJJ1384" s="84">
        <f>LJI1384/LJH1384</f>
        <v>0</v>
      </c>
      <c r="LJK1384" s="84">
        <f>LJH1384-LJI1384</f>
        <v>2000000</v>
      </c>
      <c r="LJL1384" s="84">
        <f t="shared" si="498"/>
        <v>2000000</v>
      </c>
      <c r="LJR1384" s="84" t="s">
        <v>247</v>
      </c>
      <c r="LJS1384" s="84" t="s">
        <v>4692</v>
      </c>
      <c r="LJT1384" s="84">
        <v>0</v>
      </c>
      <c r="LJU1384" s="84">
        <v>0</v>
      </c>
      <c r="LJW1384" s="84">
        <v>0</v>
      </c>
      <c r="LJX1384" s="84">
        <f>LJX1381</f>
        <v>2000000</v>
      </c>
      <c r="LJY1384" s="84">
        <f>LJY1381</f>
        <v>0</v>
      </c>
      <c r="LJZ1384" s="84">
        <f>LJY1384/LJX1384</f>
        <v>0</v>
      </c>
      <c r="LKA1384" s="84">
        <f>LJX1384-LJY1384</f>
        <v>2000000</v>
      </c>
      <c r="LKB1384" s="84">
        <f t="shared" si="499"/>
        <v>2000000</v>
      </c>
      <c r="LKH1384" s="84" t="s">
        <v>247</v>
      </c>
      <c r="LKI1384" s="84" t="s">
        <v>4692</v>
      </c>
      <c r="LKJ1384" s="84">
        <v>0</v>
      </c>
      <c r="LKK1384" s="84">
        <v>0</v>
      </c>
      <c r="LKM1384" s="84">
        <v>0</v>
      </c>
      <c r="LKN1384" s="84">
        <f>LKN1381</f>
        <v>2000000</v>
      </c>
      <c r="LKO1384" s="84">
        <f>LKO1381</f>
        <v>0</v>
      </c>
      <c r="LKP1384" s="84">
        <f>LKO1384/LKN1384</f>
        <v>0</v>
      </c>
      <c r="LKQ1384" s="84">
        <f>LKN1384-LKO1384</f>
        <v>2000000</v>
      </c>
      <c r="LKR1384" s="84">
        <f t="shared" si="499"/>
        <v>2000000</v>
      </c>
      <c r="LKX1384" s="84" t="s">
        <v>247</v>
      </c>
      <c r="LKY1384" s="84" t="s">
        <v>4692</v>
      </c>
      <c r="LKZ1384" s="84">
        <v>0</v>
      </c>
      <c r="LLA1384" s="84">
        <v>0</v>
      </c>
      <c r="LLC1384" s="84">
        <v>0</v>
      </c>
      <c r="LLD1384" s="84">
        <f>LLD1381</f>
        <v>2000000</v>
      </c>
      <c r="LLE1384" s="84">
        <f>LLE1381</f>
        <v>0</v>
      </c>
      <c r="LLF1384" s="84">
        <f>LLE1384/LLD1384</f>
        <v>0</v>
      </c>
      <c r="LLG1384" s="84">
        <f>LLD1384-LLE1384</f>
        <v>2000000</v>
      </c>
      <c r="LLH1384" s="84">
        <f t="shared" si="500"/>
        <v>2000000</v>
      </c>
      <c r="LLN1384" s="84" t="s">
        <v>247</v>
      </c>
      <c r="LLO1384" s="84" t="s">
        <v>4692</v>
      </c>
      <c r="LLP1384" s="84">
        <v>0</v>
      </c>
      <c r="LLQ1384" s="84">
        <v>0</v>
      </c>
      <c r="LLS1384" s="84">
        <v>0</v>
      </c>
      <c r="LLT1384" s="84">
        <f>LLT1381</f>
        <v>2000000</v>
      </c>
      <c r="LLU1384" s="84">
        <f>LLU1381</f>
        <v>0</v>
      </c>
      <c r="LLV1384" s="84">
        <f>LLU1384/LLT1384</f>
        <v>0</v>
      </c>
      <c r="LLW1384" s="84">
        <f>LLT1384-LLU1384</f>
        <v>2000000</v>
      </c>
      <c r="LLX1384" s="84">
        <f t="shared" si="500"/>
        <v>2000000</v>
      </c>
      <c r="LMD1384" s="84" t="s">
        <v>247</v>
      </c>
      <c r="LME1384" s="84" t="s">
        <v>4692</v>
      </c>
      <c r="LMF1384" s="84">
        <v>0</v>
      </c>
      <c r="LMG1384" s="84">
        <v>0</v>
      </c>
      <c r="LMI1384" s="84">
        <v>0</v>
      </c>
      <c r="LMJ1384" s="84">
        <f>LMJ1381</f>
        <v>2000000</v>
      </c>
      <c r="LMK1384" s="84">
        <f>LMK1381</f>
        <v>0</v>
      </c>
      <c r="LML1384" s="84">
        <f>LMK1384/LMJ1384</f>
        <v>0</v>
      </c>
      <c r="LMM1384" s="84">
        <f>LMJ1384-LMK1384</f>
        <v>2000000</v>
      </c>
      <c r="LMN1384" s="84">
        <f t="shared" si="501"/>
        <v>2000000</v>
      </c>
      <c r="LMT1384" s="84" t="s">
        <v>247</v>
      </c>
      <c r="LMU1384" s="84" t="s">
        <v>4692</v>
      </c>
      <c r="LMV1384" s="84">
        <v>0</v>
      </c>
      <c r="LMW1384" s="84">
        <v>0</v>
      </c>
      <c r="LMY1384" s="84">
        <v>0</v>
      </c>
      <c r="LMZ1384" s="84">
        <f>LMZ1381</f>
        <v>2000000</v>
      </c>
      <c r="LNA1384" s="84">
        <f>LNA1381</f>
        <v>0</v>
      </c>
      <c r="LNB1384" s="84">
        <f>LNA1384/LMZ1384</f>
        <v>0</v>
      </c>
      <c r="LNC1384" s="84">
        <f>LMZ1384-LNA1384</f>
        <v>2000000</v>
      </c>
      <c r="LND1384" s="84">
        <f t="shared" si="501"/>
        <v>2000000</v>
      </c>
      <c r="LNJ1384" s="84" t="s">
        <v>247</v>
      </c>
      <c r="LNK1384" s="84" t="s">
        <v>4692</v>
      </c>
      <c r="LNL1384" s="84">
        <v>0</v>
      </c>
      <c r="LNM1384" s="84">
        <v>0</v>
      </c>
      <c r="LNO1384" s="84">
        <v>0</v>
      </c>
      <c r="LNP1384" s="84">
        <f>LNP1381</f>
        <v>2000000</v>
      </c>
      <c r="LNQ1384" s="84">
        <f>LNQ1381</f>
        <v>0</v>
      </c>
      <c r="LNR1384" s="84">
        <f>LNQ1384/LNP1384</f>
        <v>0</v>
      </c>
      <c r="LNS1384" s="84">
        <f>LNP1384-LNQ1384</f>
        <v>2000000</v>
      </c>
      <c r="LNT1384" s="84">
        <f t="shared" si="502"/>
        <v>2000000</v>
      </c>
      <c r="LNZ1384" s="84" t="s">
        <v>247</v>
      </c>
      <c r="LOA1384" s="84" t="s">
        <v>4692</v>
      </c>
      <c r="LOB1384" s="84">
        <v>0</v>
      </c>
      <c r="LOC1384" s="84">
        <v>0</v>
      </c>
      <c r="LOE1384" s="84">
        <v>0</v>
      </c>
      <c r="LOF1384" s="84">
        <f>LOF1381</f>
        <v>2000000</v>
      </c>
      <c r="LOG1384" s="84">
        <f>LOG1381</f>
        <v>0</v>
      </c>
      <c r="LOH1384" s="84">
        <f>LOG1384/LOF1384</f>
        <v>0</v>
      </c>
      <c r="LOI1384" s="84">
        <f>LOF1384-LOG1384</f>
        <v>2000000</v>
      </c>
      <c r="LOJ1384" s="84">
        <f t="shared" si="502"/>
        <v>2000000</v>
      </c>
      <c r="LOP1384" s="84" t="s">
        <v>247</v>
      </c>
      <c r="LOQ1384" s="84" t="s">
        <v>4692</v>
      </c>
      <c r="LOR1384" s="84">
        <v>0</v>
      </c>
      <c r="LOS1384" s="84">
        <v>0</v>
      </c>
      <c r="LOU1384" s="84">
        <v>0</v>
      </c>
      <c r="LOV1384" s="84">
        <f>LOV1381</f>
        <v>2000000</v>
      </c>
      <c r="LOW1384" s="84">
        <f>LOW1381</f>
        <v>0</v>
      </c>
      <c r="LOX1384" s="84">
        <f>LOW1384/LOV1384</f>
        <v>0</v>
      </c>
      <c r="LOY1384" s="84">
        <f>LOV1384-LOW1384</f>
        <v>2000000</v>
      </c>
      <c r="LOZ1384" s="84">
        <f t="shared" si="503"/>
        <v>2000000</v>
      </c>
      <c r="LPF1384" s="84" t="s">
        <v>247</v>
      </c>
      <c r="LPG1384" s="84" t="s">
        <v>4692</v>
      </c>
      <c r="LPH1384" s="84">
        <v>0</v>
      </c>
      <c r="LPI1384" s="84">
        <v>0</v>
      </c>
      <c r="LPK1384" s="84">
        <v>0</v>
      </c>
      <c r="LPL1384" s="84">
        <f>LPL1381</f>
        <v>2000000</v>
      </c>
      <c r="LPM1384" s="84">
        <f>LPM1381</f>
        <v>0</v>
      </c>
      <c r="LPN1384" s="84">
        <f>LPM1384/LPL1384</f>
        <v>0</v>
      </c>
      <c r="LPO1384" s="84">
        <f>LPL1384-LPM1384</f>
        <v>2000000</v>
      </c>
      <c r="LPP1384" s="84">
        <f t="shared" si="503"/>
        <v>2000000</v>
      </c>
      <c r="LPV1384" s="84" t="s">
        <v>247</v>
      </c>
      <c r="LPW1384" s="84" t="s">
        <v>4692</v>
      </c>
      <c r="LPX1384" s="84">
        <v>0</v>
      </c>
      <c r="LPY1384" s="84">
        <v>0</v>
      </c>
      <c r="LQA1384" s="84">
        <v>0</v>
      </c>
      <c r="LQB1384" s="84">
        <f>LQB1381</f>
        <v>2000000</v>
      </c>
      <c r="LQC1384" s="84">
        <f>LQC1381</f>
        <v>0</v>
      </c>
      <c r="LQD1384" s="84">
        <f>LQC1384/LQB1384</f>
        <v>0</v>
      </c>
      <c r="LQE1384" s="84">
        <f>LQB1384-LQC1384</f>
        <v>2000000</v>
      </c>
      <c r="LQF1384" s="84">
        <f t="shared" si="504"/>
        <v>2000000</v>
      </c>
      <c r="LQL1384" s="84" t="s">
        <v>247</v>
      </c>
      <c r="LQM1384" s="84" t="s">
        <v>4692</v>
      </c>
      <c r="LQN1384" s="84">
        <v>0</v>
      </c>
      <c r="LQO1384" s="84">
        <v>0</v>
      </c>
      <c r="LQQ1384" s="84">
        <v>0</v>
      </c>
      <c r="LQR1384" s="84">
        <f>LQR1381</f>
        <v>2000000</v>
      </c>
      <c r="LQS1384" s="84">
        <f>LQS1381</f>
        <v>0</v>
      </c>
      <c r="LQT1384" s="84">
        <f>LQS1384/LQR1384</f>
        <v>0</v>
      </c>
      <c r="LQU1384" s="84">
        <f>LQR1384-LQS1384</f>
        <v>2000000</v>
      </c>
      <c r="LQV1384" s="84">
        <f t="shared" si="504"/>
        <v>2000000</v>
      </c>
      <c r="LRB1384" s="84" t="s">
        <v>247</v>
      </c>
      <c r="LRC1384" s="84" t="s">
        <v>4692</v>
      </c>
      <c r="LRD1384" s="84">
        <v>0</v>
      </c>
      <c r="LRE1384" s="84">
        <v>0</v>
      </c>
      <c r="LRG1384" s="84">
        <v>0</v>
      </c>
      <c r="LRH1384" s="84">
        <f>LRH1381</f>
        <v>2000000</v>
      </c>
      <c r="LRI1384" s="84">
        <f>LRI1381</f>
        <v>0</v>
      </c>
      <c r="LRJ1384" s="84">
        <f>LRI1384/LRH1384</f>
        <v>0</v>
      </c>
      <c r="LRK1384" s="84">
        <f>LRH1384-LRI1384</f>
        <v>2000000</v>
      </c>
      <c r="LRL1384" s="84">
        <f t="shared" si="505"/>
        <v>2000000</v>
      </c>
      <c r="LRR1384" s="84" t="s">
        <v>247</v>
      </c>
      <c r="LRS1384" s="84" t="s">
        <v>4692</v>
      </c>
      <c r="LRT1384" s="84">
        <v>0</v>
      </c>
      <c r="LRU1384" s="84">
        <v>0</v>
      </c>
      <c r="LRW1384" s="84">
        <v>0</v>
      </c>
      <c r="LRX1384" s="84">
        <f>LRX1381</f>
        <v>2000000</v>
      </c>
      <c r="LRY1384" s="84">
        <f>LRY1381</f>
        <v>0</v>
      </c>
      <c r="LRZ1384" s="84">
        <f>LRY1384/LRX1384</f>
        <v>0</v>
      </c>
      <c r="LSA1384" s="84">
        <f>LRX1384-LRY1384</f>
        <v>2000000</v>
      </c>
      <c r="LSB1384" s="84">
        <f t="shared" si="505"/>
        <v>2000000</v>
      </c>
      <c r="LSH1384" s="84" t="s">
        <v>247</v>
      </c>
      <c r="LSI1384" s="84" t="s">
        <v>4692</v>
      </c>
      <c r="LSJ1384" s="84">
        <v>0</v>
      </c>
      <c r="LSK1384" s="84">
        <v>0</v>
      </c>
      <c r="LSM1384" s="84">
        <v>0</v>
      </c>
      <c r="LSN1384" s="84">
        <f>LSN1381</f>
        <v>2000000</v>
      </c>
      <c r="LSO1384" s="84">
        <f>LSO1381</f>
        <v>0</v>
      </c>
      <c r="LSP1384" s="84">
        <f>LSO1384/LSN1384</f>
        <v>0</v>
      </c>
      <c r="LSQ1384" s="84">
        <f>LSN1384-LSO1384</f>
        <v>2000000</v>
      </c>
      <c r="LSR1384" s="84">
        <f t="shared" si="506"/>
        <v>2000000</v>
      </c>
      <c r="LSX1384" s="84" t="s">
        <v>247</v>
      </c>
      <c r="LSY1384" s="84" t="s">
        <v>4692</v>
      </c>
      <c r="LSZ1384" s="84">
        <v>0</v>
      </c>
      <c r="LTA1384" s="84">
        <v>0</v>
      </c>
      <c r="LTC1384" s="84">
        <v>0</v>
      </c>
      <c r="LTD1384" s="84">
        <f>LTD1381</f>
        <v>2000000</v>
      </c>
      <c r="LTE1384" s="84">
        <f>LTE1381</f>
        <v>0</v>
      </c>
      <c r="LTF1384" s="84">
        <f>LTE1384/LTD1384</f>
        <v>0</v>
      </c>
      <c r="LTG1384" s="84">
        <f>LTD1384-LTE1384</f>
        <v>2000000</v>
      </c>
      <c r="LTH1384" s="84">
        <f t="shared" si="506"/>
        <v>2000000</v>
      </c>
      <c r="LTN1384" s="84" t="s">
        <v>247</v>
      </c>
      <c r="LTO1384" s="84" t="s">
        <v>4692</v>
      </c>
      <c r="LTP1384" s="84">
        <v>0</v>
      </c>
      <c r="LTQ1384" s="84">
        <v>0</v>
      </c>
      <c r="LTS1384" s="84">
        <v>0</v>
      </c>
      <c r="LTT1384" s="84">
        <f>LTT1381</f>
        <v>2000000</v>
      </c>
      <c r="LTU1384" s="84">
        <f>LTU1381</f>
        <v>0</v>
      </c>
      <c r="LTV1384" s="84">
        <f>LTU1384/LTT1384</f>
        <v>0</v>
      </c>
      <c r="LTW1384" s="84">
        <f>LTT1384-LTU1384</f>
        <v>2000000</v>
      </c>
      <c r="LTX1384" s="84">
        <f t="shared" si="507"/>
        <v>2000000</v>
      </c>
      <c r="LUD1384" s="84" t="s">
        <v>247</v>
      </c>
      <c r="LUE1384" s="84" t="s">
        <v>4692</v>
      </c>
      <c r="LUF1384" s="84">
        <v>0</v>
      </c>
      <c r="LUG1384" s="84">
        <v>0</v>
      </c>
      <c r="LUI1384" s="84">
        <v>0</v>
      </c>
      <c r="LUJ1384" s="84">
        <f>LUJ1381</f>
        <v>2000000</v>
      </c>
      <c r="LUK1384" s="84">
        <f>LUK1381</f>
        <v>0</v>
      </c>
      <c r="LUL1384" s="84">
        <f>LUK1384/LUJ1384</f>
        <v>0</v>
      </c>
      <c r="LUM1384" s="84">
        <f>LUJ1384-LUK1384</f>
        <v>2000000</v>
      </c>
      <c r="LUN1384" s="84">
        <f t="shared" si="507"/>
        <v>2000000</v>
      </c>
      <c r="LUT1384" s="84" t="s">
        <v>247</v>
      </c>
      <c r="LUU1384" s="84" t="s">
        <v>4692</v>
      </c>
      <c r="LUV1384" s="84">
        <v>0</v>
      </c>
      <c r="LUW1384" s="84">
        <v>0</v>
      </c>
      <c r="LUY1384" s="84">
        <v>0</v>
      </c>
      <c r="LUZ1384" s="84">
        <f>LUZ1381</f>
        <v>2000000</v>
      </c>
      <c r="LVA1384" s="84">
        <f>LVA1381</f>
        <v>0</v>
      </c>
      <c r="LVB1384" s="84">
        <f>LVA1384/LUZ1384</f>
        <v>0</v>
      </c>
      <c r="LVC1384" s="84">
        <f>LUZ1384-LVA1384</f>
        <v>2000000</v>
      </c>
      <c r="LVD1384" s="84">
        <f t="shared" si="508"/>
        <v>2000000</v>
      </c>
      <c r="LVJ1384" s="84" t="s">
        <v>247</v>
      </c>
      <c r="LVK1384" s="84" t="s">
        <v>4692</v>
      </c>
      <c r="LVL1384" s="84">
        <v>0</v>
      </c>
      <c r="LVM1384" s="84">
        <v>0</v>
      </c>
      <c r="LVO1384" s="84">
        <v>0</v>
      </c>
      <c r="LVP1384" s="84">
        <f>LVP1381</f>
        <v>2000000</v>
      </c>
      <c r="LVQ1384" s="84">
        <f>LVQ1381</f>
        <v>0</v>
      </c>
      <c r="LVR1384" s="84">
        <f>LVQ1384/LVP1384</f>
        <v>0</v>
      </c>
      <c r="LVS1384" s="84">
        <f>LVP1384-LVQ1384</f>
        <v>2000000</v>
      </c>
      <c r="LVT1384" s="84">
        <f t="shared" si="508"/>
        <v>2000000</v>
      </c>
      <c r="LVZ1384" s="84" t="s">
        <v>247</v>
      </c>
      <c r="LWA1384" s="84" t="s">
        <v>4692</v>
      </c>
      <c r="LWB1384" s="84">
        <v>0</v>
      </c>
      <c r="LWC1384" s="84">
        <v>0</v>
      </c>
      <c r="LWE1384" s="84">
        <v>0</v>
      </c>
      <c r="LWF1384" s="84">
        <f>LWF1381</f>
        <v>2000000</v>
      </c>
      <c r="LWG1384" s="84">
        <f>LWG1381</f>
        <v>0</v>
      </c>
      <c r="LWH1384" s="84">
        <f>LWG1384/LWF1384</f>
        <v>0</v>
      </c>
      <c r="LWI1384" s="84">
        <f>LWF1384-LWG1384</f>
        <v>2000000</v>
      </c>
      <c r="LWJ1384" s="84">
        <f t="shared" si="509"/>
        <v>2000000</v>
      </c>
      <c r="LWP1384" s="84" t="s">
        <v>247</v>
      </c>
      <c r="LWQ1384" s="84" t="s">
        <v>4692</v>
      </c>
      <c r="LWR1384" s="84">
        <v>0</v>
      </c>
      <c r="LWS1384" s="84">
        <v>0</v>
      </c>
      <c r="LWU1384" s="84">
        <v>0</v>
      </c>
      <c r="LWV1384" s="84">
        <f>LWV1381</f>
        <v>2000000</v>
      </c>
      <c r="LWW1384" s="84">
        <f>LWW1381</f>
        <v>0</v>
      </c>
      <c r="LWX1384" s="84">
        <f>LWW1384/LWV1384</f>
        <v>0</v>
      </c>
      <c r="LWY1384" s="84">
        <f>LWV1384-LWW1384</f>
        <v>2000000</v>
      </c>
      <c r="LWZ1384" s="84">
        <f t="shared" si="509"/>
        <v>2000000</v>
      </c>
      <c r="LXF1384" s="84" t="s">
        <v>247</v>
      </c>
      <c r="LXG1384" s="84" t="s">
        <v>4692</v>
      </c>
      <c r="LXH1384" s="84">
        <v>0</v>
      </c>
      <c r="LXI1384" s="84">
        <v>0</v>
      </c>
      <c r="LXK1384" s="84">
        <v>0</v>
      </c>
      <c r="LXL1384" s="84">
        <f>LXL1381</f>
        <v>2000000</v>
      </c>
      <c r="LXM1384" s="84">
        <f>LXM1381</f>
        <v>0</v>
      </c>
      <c r="LXN1384" s="84">
        <f>LXM1384/LXL1384</f>
        <v>0</v>
      </c>
      <c r="LXO1384" s="84">
        <f>LXL1384-LXM1384</f>
        <v>2000000</v>
      </c>
      <c r="LXP1384" s="84">
        <f t="shared" si="510"/>
        <v>2000000</v>
      </c>
      <c r="LXV1384" s="84" t="s">
        <v>247</v>
      </c>
      <c r="LXW1384" s="84" t="s">
        <v>4692</v>
      </c>
      <c r="LXX1384" s="84">
        <v>0</v>
      </c>
      <c r="LXY1384" s="84">
        <v>0</v>
      </c>
      <c r="LYA1384" s="84">
        <v>0</v>
      </c>
      <c r="LYB1384" s="84">
        <f>LYB1381</f>
        <v>2000000</v>
      </c>
      <c r="LYC1384" s="84">
        <f>LYC1381</f>
        <v>0</v>
      </c>
      <c r="LYD1384" s="84">
        <f>LYC1384/LYB1384</f>
        <v>0</v>
      </c>
      <c r="LYE1384" s="84">
        <f>LYB1384-LYC1384</f>
        <v>2000000</v>
      </c>
      <c r="LYF1384" s="84">
        <f t="shared" si="510"/>
        <v>2000000</v>
      </c>
      <c r="LYL1384" s="84" t="s">
        <v>247</v>
      </c>
      <c r="LYM1384" s="84" t="s">
        <v>4692</v>
      </c>
      <c r="LYN1384" s="84">
        <v>0</v>
      </c>
      <c r="LYO1384" s="84">
        <v>0</v>
      </c>
      <c r="LYQ1384" s="84">
        <v>0</v>
      </c>
      <c r="LYR1384" s="84">
        <f>LYR1381</f>
        <v>2000000</v>
      </c>
      <c r="LYS1384" s="84">
        <f>LYS1381</f>
        <v>0</v>
      </c>
      <c r="LYT1384" s="84">
        <f>LYS1384/LYR1384</f>
        <v>0</v>
      </c>
      <c r="LYU1384" s="84">
        <f>LYR1384-LYS1384</f>
        <v>2000000</v>
      </c>
      <c r="LYV1384" s="84">
        <f t="shared" si="511"/>
        <v>2000000</v>
      </c>
      <c r="LZB1384" s="84" t="s">
        <v>247</v>
      </c>
      <c r="LZC1384" s="84" t="s">
        <v>4692</v>
      </c>
      <c r="LZD1384" s="84">
        <v>0</v>
      </c>
      <c r="LZE1384" s="84">
        <v>0</v>
      </c>
      <c r="LZG1384" s="84">
        <v>0</v>
      </c>
      <c r="LZH1384" s="84">
        <f>LZH1381</f>
        <v>2000000</v>
      </c>
      <c r="LZI1384" s="84">
        <f>LZI1381</f>
        <v>0</v>
      </c>
      <c r="LZJ1384" s="84">
        <f>LZI1384/LZH1384</f>
        <v>0</v>
      </c>
      <c r="LZK1384" s="84">
        <f>LZH1384-LZI1384</f>
        <v>2000000</v>
      </c>
      <c r="LZL1384" s="84">
        <f t="shared" si="511"/>
        <v>2000000</v>
      </c>
      <c r="LZR1384" s="84" t="s">
        <v>247</v>
      </c>
      <c r="LZS1384" s="84" t="s">
        <v>4692</v>
      </c>
      <c r="LZT1384" s="84">
        <v>0</v>
      </c>
      <c r="LZU1384" s="84">
        <v>0</v>
      </c>
      <c r="LZW1384" s="84">
        <v>0</v>
      </c>
      <c r="LZX1384" s="84">
        <f>LZX1381</f>
        <v>2000000</v>
      </c>
      <c r="LZY1384" s="84">
        <f>LZY1381</f>
        <v>0</v>
      </c>
      <c r="LZZ1384" s="84">
        <f>LZY1384/LZX1384</f>
        <v>0</v>
      </c>
      <c r="MAA1384" s="84">
        <f>LZX1384-LZY1384</f>
        <v>2000000</v>
      </c>
      <c r="MAB1384" s="84">
        <f t="shared" si="512"/>
        <v>2000000</v>
      </c>
      <c r="MAH1384" s="84" t="s">
        <v>247</v>
      </c>
      <c r="MAI1384" s="84" t="s">
        <v>4692</v>
      </c>
      <c r="MAJ1384" s="84">
        <v>0</v>
      </c>
      <c r="MAK1384" s="84">
        <v>0</v>
      </c>
      <c r="MAM1384" s="84">
        <v>0</v>
      </c>
      <c r="MAN1384" s="84">
        <f>MAN1381</f>
        <v>2000000</v>
      </c>
      <c r="MAO1384" s="84">
        <f>MAO1381</f>
        <v>0</v>
      </c>
      <c r="MAP1384" s="84">
        <f>MAO1384/MAN1384</f>
        <v>0</v>
      </c>
      <c r="MAQ1384" s="84">
        <f>MAN1384-MAO1384</f>
        <v>2000000</v>
      </c>
      <c r="MAR1384" s="84">
        <f t="shared" si="512"/>
        <v>2000000</v>
      </c>
      <c r="MAX1384" s="84" t="s">
        <v>247</v>
      </c>
      <c r="MAY1384" s="84" t="s">
        <v>4692</v>
      </c>
      <c r="MAZ1384" s="84">
        <v>0</v>
      </c>
      <c r="MBA1384" s="84">
        <v>0</v>
      </c>
      <c r="MBC1384" s="84">
        <v>0</v>
      </c>
      <c r="MBD1384" s="84">
        <f>MBD1381</f>
        <v>2000000</v>
      </c>
      <c r="MBE1384" s="84">
        <f>MBE1381</f>
        <v>0</v>
      </c>
      <c r="MBF1384" s="84">
        <f>MBE1384/MBD1384</f>
        <v>0</v>
      </c>
      <c r="MBG1384" s="84">
        <f>MBD1384-MBE1384</f>
        <v>2000000</v>
      </c>
      <c r="MBH1384" s="84">
        <f t="shared" si="513"/>
        <v>2000000</v>
      </c>
      <c r="MBN1384" s="84" t="s">
        <v>247</v>
      </c>
      <c r="MBO1384" s="84" t="s">
        <v>4692</v>
      </c>
      <c r="MBP1384" s="84">
        <v>0</v>
      </c>
      <c r="MBQ1384" s="84">
        <v>0</v>
      </c>
      <c r="MBS1384" s="84">
        <v>0</v>
      </c>
      <c r="MBT1384" s="84">
        <f>MBT1381</f>
        <v>2000000</v>
      </c>
      <c r="MBU1384" s="84">
        <f>MBU1381</f>
        <v>0</v>
      </c>
      <c r="MBV1384" s="84">
        <f>MBU1384/MBT1384</f>
        <v>0</v>
      </c>
      <c r="MBW1384" s="84">
        <f>MBT1384-MBU1384</f>
        <v>2000000</v>
      </c>
      <c r="MBX1384" s="84">
        <f t="shared" si="513"/>
        <v>2000000</v>
      </c>
      <c r="MCD1384" s="84" t="s">
        <v>247</v>
      </c>
      <c r="MCE1384" s="84" t="s">
        <v>4692</v>
      </c>
      <c r="MCF1384" s="84">
        <v>0</v>
      </c>
      <c r="MCG1384" s="84">
        <v>0</v>
      </c>
      <c r="MCI1384" s="84">
        <v>0</v>
      </c>
      <c r="MCJ1384" s="84">
        <f>MCJ1381</f>
        <v>2000000</v>
      </c>
      <c r="MCK1384" s="84">
        <f>MCK1381</f>
        <v>0</v>
      </c>
      <c r="MCL1384" s="84">
        <f>MCK1384/MCJ1384</f>
        <v>0</v>
      </c>
      <c r="MCM1384" s="84">
        <f>MCJ1384-MCK1384</f>
        <v>2000000</v>
      </c>
      <c r="MCN1384" s="84">
        <f t="shared" si="514"/>
        <v>2000000</v>
      </c>
      <c r="MCT1384" s="84" t="s">
        <v>247</v>
      </c>
      <c r="MCU1384" s="84" t="s">
        <v>4692</v>
      </c>
      <c r="MCV1384" s="84">
        <v>0</v>
      </c>
      <c r="MCW1384" s="84">
        <v>0</v>
      </c>
      <c r="MCY1384" s="84">
        <v>0</v>
      </c>
      <c r="MCZ1384" s="84">
        <f>MCZ1381</f>
        <v>2000000</v>
      </c>
      <c r="MDA1384" s="84">
        <f>MDA1381</f>
        <v>0</v>
      </c>
      <c r="MDB1384" s="84">
        <f>MDA1384/MCZ1384</f>
        <v>0</v>
      </c>
      <c r="MDC1384" s="84">
        <f>MCZ1384-MDA1384</f>
        <v>2000000</v>
      </c>
      <c r="MDD1384" s="84">
        <f t="shared" si="514"/>
        <v>2000000</v>
      </c>
      <c r="MDJ1384" s="84" t="s">
        <v>247</v>
      </c>
      <c r="MDK1384" s="84" t="s">
        <v>4692</v>
      </c>
      <c r="MDL1384" s="84">
        <v>0</v>
      </c>
      <c r="MDM1384" s="84">
        <v>0</v>
      </c>
      <c r="MDO1384" s="84">
        <v>0</v>
      </c>
      <c r="MDP1384" s="84">
        <f>MDP1381</f>
        <v>2000000</v>
      </c>
      <c r="MDQ1384" s="84">
        <f>MDQ1381</f>
        <v>0</v>
      </c>
      <c r="MDR1384" s="84">
        <f>MDQ1384/MDP1384</f>
        <v>0</v>
      </c>
      <c r="MDS1384" s="84">
        <f>MDP1384-MDQ1384</f>
        <v>2000000</v>
      </c>
      <c r="MDT1384" s="84">
        <f t="shared" si="515"/>
        <v>2000000</v>
      </c>
      <c r="MDZ1384" s="84" t="s">
        <v>247</v>
      </c>
      <c r="MEA1384" s="84" t="s">
        <v>4692</v>
      </c>
      <c r="MEB1384" s="84">
        <v>0</v>
      </c>
      <c r="MEC1384" s="84">
        <v>0</v>
      </c>
      <c r="MEE1384" s="84">
        <v>0</v>
      </c>
      <c r="MEF1384" s="84">
        <f>MEF1381</f>
        <v>2000000</v>
      </c>
      <c r="MEG1384" s="84">
        <f>MEG1381</f>
        <v>0</v>
      </c>
      <c r="MEH1384" s="84">
        <f>MEG1384/MEF1384</f>
        <v>0</v>
      </c>
      <c r="MEI1384" s="84">
        <f>MEF1384-MEG1384</f>
        <v>2000000</v>
      </c>
      <c r="MEJ1384" s="84">
        <f t="shared" si="515"/>
        <v>2000000</v>
      </c>
      <c r="MEP1384" s="84" t="s">
        <v>247</v>
      </c>
      <c r="MEQ1384" s="84" t="s">
        <v>4692</v>
      </c>
      <c r="MER1384" s="84">
        <v>0</v>
      </c>
      <c r="MES1384" s="84">
        <v>0</v>
      </c>
      <c r="MEU1384" s="84">
        <v>0</v>
      </c>
      <c r="MEV1384" s="84">
        <f>MEV1381</f>
        <v>2000000</v>
      </c>
      <c r="MEW1384" s="84">
        <f>MEW1381</f>
        <v>0</v>
      </c>
      <c r="MEX1384" s="84">
        <f>MEW1384/MEV1384</f>
        <v>0</v>
      </c>
      <c r="MEY1384" s="84">
        <f>MEV1384-MEW1384</f>
        <v>2000000</v>
      </c>
      <c r="MEZ1384" s="84">
        <f t="shared" si="516"/>
        <v>2000000</v>
      </c>
      <c r="MFF1384" s="84" t="s">
        <v>247</v>
      </c>
      <c r="MFG1384" s="84" t="s">
        <v>4692</v>
      </c>
      <c r="MFH1384" s="84">
        <v>0</v>
      </c>
      <c r="MFI1384" s="84">
        <v>0</v>
      </c>
      <c r="MFK1384" s="84">
        <v>0</v>
      </c>
      <c r="MFL1384" s="84">
        <f>MFL1381</f>
        <v>2000000</v>
      </c>
      <c r="MFM1384" s="84">
        <f>MFM1381</f>
        <v>0</v>
      </c>
      <c r="MFN1384" s="84">
        <f>MFM1384/MFL1384</f>
        <v>0</v>
      </c>
      <c r="MFO1384" s="84">
        <f>MFL1384-MFM1384</f>
        <v>2000000</v>
      </c>
      <c r="MFP1384" s="84">
        <f t="shared" si="516"/>
        <v>2000000</v>
      </c>
      <c r="MFV1384" s="84" t="s">
        <v>247</v>
      </c>
      <c r="MFW1384" s="84" t="s">
        <v>4692</v>
      </c>
      <c r="MFX1384" s="84">
        <v>0</v>
      </c>
      <c r="MFY1384" s="84">
        <v>0</v>
      </c>
      <c r="MGA1384" s="84">
        <v>0</v>
      </c>
      <c r="MGB1384" s="84">
        <f>MGB1381</f>
        <v>2000000</v>
      </c>
      <c r="MGC1384" s="84">
        <f>MGC1381</f>
        <v>0</v>
      </c>
      <c r="MGD1384" s="84">
        <f>MGC1384/MGB1384</f>
        <v>0</v>
      </c>
      <c r="MGE1384" s="84">
        <f>MGB1384-MGC1384</f>
        <v>2000000</v>
      </c>
      <c r="MGF1384" s="84">
        <f t="shared" si="517"/>
        <v>2000000</v>
      </c>
      <c r="MGL1384" s="84" t="s">
        <v>247</v>
      </c>
      <c r="MGM1384" s="84" t="s">
        <v>4692</v>
      </c>
      <c r="MGN1384" s="84">
        <v>0</v>
      </c>
      <c r="MGO1384" s="84">
        <v>0</v>
      </c>
      <c r="MGQ1384" s="84">
        <v>0</v>
      </c>
      <c r="MGR1384" s="84">
        <f>MGR1381</f>
        <v>2000000</v>
      </c>
      <c r="MGS1384" s="84">
        <f>MGS1381</f>
        <v>0</v>
      </c>
      <c r="MGT1384" s="84">
        <f>MGS1384/MGR1384</f>
        <v>0</v>
      </c>
      <c r="MGU1384" s="84">
        <f>MGR1384-MGS1384</f>
        <v>2000000</v>
      </c>
      <c r="MGV1384" s="84">
        <f t="shared" si="517"/>
        <v>2000000</v>
      </c>
      <c r="MHB1384" s="84" t="s">
        <v>247</v>
      </c>
      <c r="MHC1384" s="84" t="s">
        <v>4692</v>
      </c>
      <c r="MHD1384" s="84">
        <v>0</v>
      </c>
      <c r="MHE1384" s="84">
        <v>0</v>
      </c>
      <c r="MHG1384" s="84">
        <v>0</v>
      </c>
      <c r="MHH1384" s="84">
        <f>MHH1381</f>
        <v>2000000</v>
      </c>
      <c r="MHI1384" s="84">
        <f>MHI1381</f>
        <v>0</v>
      </c>
      <c r="MHJ1384" s="84">
        <f>MHI1384/MHH1384</f>
        <v>0</v>
      </c>
      <c r="MHK1384" s="84">
        <f>MHH1384-MHI1384</f>
        <v>2000000</v>
      </c>
      <c r="MHL1384" s="84">
        <f t="shared" si="518"/>
        <v>2000000</v>
      </c>
      <c r="MHR1384" s="84" t="s">
        <v>247</v>
      </c>
      <c r="MHS1384" s="84" t="s">
        <v>4692</v>
      </c>
      <c r="MHT1384" s="84">
        <v>0</v>
      </c>
      <c r="MHU1384" s="84">
        <v>0</v>
      </c>
      <c r="MHW1384" s="84">
        <v>0</v>
      </c>
      <c r="MHX1384" s="84">
        <f>MHX1381</f>
        <v>2000000</v>
      </c>
      <c r="MHY1384" s="84">
        <f>MHY1381</f>
        <v>0</v>
      </c>
      <c r="MHZ1384" s="84">
        <f>MHY1384/MHX1384</f>
        <v>0</v>
      </c>
      <c r="MIA1384" s="84">
        <f>MHX1384-MHY1384</f>
        <v>2000000</v>
      </c>
      <c r="MIB1384" s="84">
        <f t="shared" si="518"/>
        <v>2000000</v>
      </c>
      <c r="MIH1384" s="84" t="s">
        <v>247</v>
      </c>
      <c r="MII1384" s="84" t="s">
        <v>4692</v>
      </c>
      <c r="MIJ1384" s="84">
        <v>0</v>
      </c>
      <c r="MIK1384" s="84">
        <v>0</v>
      </c>
      <c r="MIM1384" s="84">
        <v>0</v>
      </c>
      <c r="MIN1384" s="84">
        <f>MIN1381</f>
        <v>2000000</v>
      </c>
      <c r="MIO1384" s="84">
        <f>MIO1381</f>
        <v>0</v>
      </c>
      <c r="MIP1384" s="84">
        <f>MIO1384/MIN1384</f>
        <v>0</v>
      </c>
      <c r="MIQ1384" s="84">
        <f>MIN1384-MIO1384</f>
        <v>2000000</v>
      </c>
      <c r="MIR1384" s="84">
        <f t="shared" si="519"/>
        <v>2000000</v>
      </c>
      <c r="MIX1384" s="84" t="s">
        <v>247</v>
      </c>
      <c r="MIY1384" s="84" t="s">
        <v>4692</v>
      </c>
      <c r="MIZ1384" s="84">
        <v>0</v>
      </c>
      <c r="MJA1384" s="84">
        <v>0</v>
      </c>
      <c r="MJC1384" s="84">
        <v>0</v>
      </c>
      <c r="MJD1384" s="84">
        <f>MJD1381</f>
        <v>2000000</v>
      </c>
      <c r="MJE1384" s="84">
        <f>MJE1381</f>
        <v>0</v>
      </c>
      <c r="MJF1384" s="84">
        <f>MJE1384/MJD1384</f>
        <v>0</v>
      </c>
      <c r="MJG1384" s="84">
        <f>MJD1384-MJE1384</f>
        <v>2000000</v>
      </c>
      <c r="MJH1384" s="84">
        <f t="shared" si="519"/>
        <v>2000000</v>
      </c>
      <c r="MJN1384" s="84" t="s">
        <v>247</v>
      </c>
      <c r="MJO1384" s="84" t="s">
        <v>4692</v>
      </c>
      <c r="MJP1384" s="84">
        <v>0</v>
      </c>
      <c r="MJQ1384" s="84">
        <v>0</v>
      </c>
      <c r="MJS1384" s="84">
        <v>0</v>
      </c>
      <c r="MJT1384" s="84">
        <f>MJT1381</f>
        <v>2000000</v>
      </c>
      <c r="MJU1384" s="84">
        <f>MJU1381</f>
        <v>0</v>
      </c>
      <c r="MJV1384" s="84">
        <f>MJU1384/MJT1384</f>
        <v>0</v>
      </c>
      <c r="MJW1384" s="84">
        <f>MJT1384-MJU1384</f>
        <v>2000000</v>
      </c>
      <c r="MJX1384" s="84">
        <f t="shared" si="520"/>
        <v>2000000</v>
      </c>
      <c r="MKD1384" s="84" t="s">
        <v>247</v>
      </c>
      <c r="MKE1384" s="84" t="s">
        <v>4692</v>
      </c>
      <c r="MKF1384" s="84">
        <v>0</v>
      </c>
      <c r="MKG1384" s="84">
        <v>0</v>
      </c>
      <c r="MKI1384" s="84">
        <v>0</v>
      </c>
      <c r="MKJ1384" s="84">
        <f>MKJ1381</f>
        <v>2000000</v>
      </c>
      <c r="MKK1384" s="84">
        <f>MKK1381</f>
        <v>0</v>
      </c>
      <c r="MKL1384" s="84">
        <f>MKK1384/MKJ1384</f>
        <v>0</v>
      </c>
      <c r="MKM1384" s="84">
        <f>MKJ1384-MKK1384</f>
        <v>2000000</v>
      </c>
      <c r="MKN1384" s="84">
        <f t="shared" si="520"/>
        <v>2000000</v>
      </c>
      <c r="MKT1384" s="84" t="s">
        <v>247</v>
      </c>
      <c r="MKU1384" s="84" t="s">
        <v>4692</v>
      </c>
      <c r="MKV1384" s="84">
        <v>0</v>
      </c>
      <c r="MKW1384" s="84">
        <v>0</v>
      </c>
      <c r="MKY1384" s="84">
        <v>0</v>
      </c>
      <c r="MKZ1384" s="84">
        <f>MKZ1381</f>
        <v>2000000</v>
      </c>
      <c r="MLA1384" s="84">
        <f>MLA1381</f>
        <v>0</v>
      </c>
      <c r="MLB1384" s="84">
        <f>MLA1384/MKZ1384</f>
        <v>0</v>
      </c>
      <c r="MLC1384" s="84">
        <f>MKZ1384-MLA1384</f>
        <v>2000000</v>
      </c>
      <c r="MLD1384" s="84">
        <f t="shared" si="521"/>
        <v>2000000</v>
      </c>
      <c r="MLJ1384" s="84" t="s">
        <v>247</v>
      </c>
      <c r="MLK1384" s="84" t="s">
        <v>4692</v>
      </c>
      <c r="MLL1384" s="84">
        <v>0</v>
      </c>
      <c r="MLM1384" s="84">
        <v>0</v>
      </c>
      <c r="MLO1384" s="84">
        <v>0</v>
      </c>
      <c r="MLP1384" s="84">
        <f>MLP1381</f>
        <v>2000000</v>
      </c>
      <c r="MLQ1384" s="84">
        <f>MLQ1381</f>
        <v>0</v>
      </c>
      <c r="MLR1384" s="84">
        <f>MLQ1384/MLP1384</f>
        <v>0</v>
      </c>
      <c r="MLS1384" s="84">
        <f>MLP1384-MLQ1384</f>
        <v>2000000</v>
      </c>
      <c r="MLT1384" s="84">
        <f t="shared" si="521"/>
        <v>2000000</v>
      </c>
      <c r="MLZ1384" s="84" t="s">
        <v>247</v>
      </c>
      <c r="MMA1384" s="84" t="s">
        <v>4692</v>
      </c>
      <c r="MMB1384" s="84">
        <v>0</v>
      </c>
      <c r="MMC1384" s="84">
        <v>0</v>
      </c>
      <c r="MME1384" s="84">
        <v>0</v>
      </c>
      <c r="MMF1384" s="84">
        <f>MMF1381</f>
        <v>2000000</v>
      </c>
      <c r="MMG1384" s="84">
        <f>MMG1381</f>
        <v>0</v>
      </c>
      <c r="MMH1384" s="84">
        <f>MMG1384/MMF1384</f>
        <v>0</v>
      </c>
      <c r="MMI1384" s="84">
        <f>MMF1384-MMG1384</f>
        <v>2000000</v>
      </c>
      <c r="MMJ1384" s="84">
        <f t="shared" si="522"/>
        <v>2000000</v>
      </c>
      <c r="MMP1384" s="84" t="s">
        <v>247</v>
      </c>
      <c r="MMQ1384" s="84" t="s">
        <v>4692</v>
      </c>
      <c r="MMR1384" s="84">
        <v>0</v>
      </c>
      <c r="MMS1384" s="84">
        <v>0</v>
      </c>
      <c r="MMU1384" s="84">
        <v>0</v>
      </c>
      <c r="MMV1384" s="84">
        <f>MMV1381</f>
        <v>2000000</v>
      </c>
      <c r="MMW1384" s="84">
        <f>MMW1381</f>
        <v>0</v>
      </c>
      <c r="MMX1384" s="84">
        <f>MMW1384/MMV1384</f>
        <v>0</v>
      </c>
      <c r="MMY1384" s="84">
        <f>MMV1384-MMW1384</f>
        <v>2000000</v>
      </c>
      <c r="MMZ1384" s="84">
        <f t="shared" si="522"/>
        <v>2000000</v>
      </c>
      <c r="MNF1384" s="84" t="s">
        <v>247</v>
      </c>
      <c r="MNG1384" s="84" t="s">
        <v>4692</v>
      </c>
      <c r="MNH1384" s="84">
        <v>0</v>
      </c>
      <c r="MNI1384" s="84">
        <v>0</v>
      </c>
      <c r="MNK1384" s="84">
        <v>0</v>
      </c>
      <c r="MNL1384" s="84">
        <f>MNL1381</f>
        <v>2000000</v>
      </c>
      <c r="MNM1384" s="84">
        <f>MNM1381</f>
        <v>0</v>
      </c>
      <c r="MNN1384" s="84">
        <f>MNM1384/MNL1384</f>
        <v>0</v>
      </c>
      <c r="MNO1384" s="84">
        <f>MNL1384-MNM1384</f>
        <v>2000000</v>
      </c>
      <c r="MNP1384" s="84">
        <f t="shared" si="523"/>
        <v>2000000</v>
      </c>
      <c r="MNV1384" s="84" t="s">
        <v>247</v>
      </c>
      <c r="MNW1384" s="84" t="s">
        <v>4692</v>
      </c>
      <c r="MNX1384" s="84">
        <v>0</v>
      </c>
      <c r="MNY1384" s="84">
        <v>0</v>
      </c>
      <c r="MOA1384" s="84">
        <v>0</v>
      </c>
      <c r="MOB1384" s="84">
        <f>MOB1381</f>
        <v>2000000</v>
      </c>
      <c r="MOC1384" s="84">
        <f>MOC1381</f>
        <v>0</v>
      </c>
      <c r="MOD1384" s="84">
        <f>MOC1384/MOB1384</f>
        <v>0</v>
      </c>
      <c r="MOE1384" s="84">
        <f>MOB1384-MOC1384</f>
        <v>2000000</v>
      </c>
      <c r="MOF1384" s="84">
        <f t="shared" si="523"/>
        <v>2000000</v>
      </c>
      <c r="MOL1384" s="84" t="s">
        <v>247</v>
      </c>
      <c r="MOM1384" s="84" t="s">
        <v>4692</v>
      </c>
      <c r="MON1384" s="84">
        <v>0</v>
      </c>
      <c r="MOO1384" s="84">
        <v>0</v>
      </c>
      <c r="MOQ1384" s="84">
        <v>0</v>
      </c>
      <c r="MOR1384" s="84">
        <f>MOR1381</f>
        <v>2000000</v>
      </c>
      <c r="MOS1384" s="84">
        <f>MOS1381</f>
        <v>0</v>
      </c>
      <c r="MOT1384" s="84">
        <f>MOS1384/MOR1384</f>
        <v>0</v>
      </c>
      <c r="MOU1384" s="84">
        <f>MOR1384-MOS1384</f>
        <v>2000000</v>
      </c>
      <c r="MOV1384" s="84">
        <f t="shared" si="524"/>
        <v>2000000</v>
      </c>
      <c r="MPB1384" s="84" t="s">
        <v>247</v>
      </c>
      <c r="MPC1384" s="84" t="s">
        <v>4692</v>
      </c>
      <c r="MPD1384" s="84">
        <v>0</v>
      </c>
      <c r="MPE1384" s="84">
        <v>0</v>
      </c>
      <c r="MPG1384" s="84">
        <v>0</v>
      </c>
      <c r="MPH1384" s="84">
        <f>MPH1381</f>
        <v>2000000</v>
      </c>
      <c r="MPI1384" s="84">
        <f>MPI1381</f>
        <v>0</v>
      </c>
      <c r="MPJ1384" s="84">
        <f>MPI1384/MPH1384</f>
        <v>0</v>
      </c>
      <c r="MPK1384" s="84">
        <f>MPH1384-MPI1384</f>
        <v>2000000</v>
      </c>
      <c r="MPL1384" s="84">
        <f t="shared" si="524"/>
        <v>2000000</v>
      </c>
      <c r="MPR1384" s="84" t="s">
        <v>247</v>
      </c>
      <c r="MPS1384" s="84" t="s">
        <v>4692</v>
      </c>
      <c r="MPT1384" s="84">
        <v>0</v>
      </c>
      <c r="MPU1384" s="84">
        <v>0</v>
      </c>
      <c r="MPW1384" s="84">
        <v>0</v>
      </c>
      <c r="MPX1384" s="84">
        <f>MPX1381</f>
        <v>2000000</v>
      </c>
      <c r="MPY1384" s="84">
        <f>MPY1381</f>
        <v>0</v>
      </c>
      <c r="MPZ1384" s="84">
        <f>MPY1384/MPX1384</f>
        <v>0</v>
      </c>
      <c r="MQA1384" s="84">
        <f>MPX1384-MPY1384</f>
        <v>2000000</v>
      </c>
      <c r="MQB1384" s="84">
        <f t="shared" si="525"/>
        <v>2000000</v>
      </c>
      <c r="MQH1384" s="84" t="s">
        <v>247</v>
      </c>
      <c r="MQI1384" s="84" t="s">
        <v>4692</v>
      </c>
      <c r="MQJ1384" s="84">
        <v>0</v>
      </c>
      <c r="MQK1384" s="84">
        <v>0</v>
      </c>
      <c r="MQM1384" s="84">
        <v>0</v>
      </c>
      <c r="MQN1384" s="84">
        <f>MQN1381</f>
        <v>2000000</v>
      </c>
      <c r="MQO1384" s="84">
        <f>MQO1381</f>
        <v>0</v>
      </c>
      <c r="MQP1384" s="84">
        <f>MQO1384/MQN1384</f>
        <v>0</v>
      </c>
      <c r="MQQ1384" s="84">
        <f>MQN1384-MQO1384</f>
        <v>2000000</v>
      </c>
      <c r="MQR1384" s="84">
        <f t="shared" si="525"/>
        <v>2000000</v>
      </c>
      <c r="MQX1384" s="84" t="s">
        <v>247</v>
      </c>
      <c r="MQY1384" s="84" t="s">
        <v>4692</v>
      </c>
      <c r="MQZ1384" s="84">
        <v>0</v>
      </c>
      <c r="MRA1384" s="84">
        <v>0</v>
      </c>
      <c r="MRC1384" s="84">
        <v>0</v>
      </c>
      <c r="MRD1384" s="84">
        <f>MRD1381</f>
        <v>2000000</v>
      </c>
      <c r="MRE1384" s="84">
        <f>MRE1381</f>
        <v>0</v>
      </c>
      <c r="MRF1384" s="84">
        <f>MRE1384/MRD1384</f>
        <v>0</v>
      </c>
      <c r="MRG1384" s="84">
        <f>MRD1384-MRE1384</f>
        <v>2000000</v>
      </c>
      <c r="MRH1384" s="84">
        <f t="shared" si="526"/>
        <v>2000000</v>
      </c>
      <c r="MRN1384" s="84" t="s">
        <v>247</v>
      </c>
      <c r="MRO1384" s="84" t="s">
        <v>4692</v>
      </c>
      <c r="MRP1384" s="84">
        <v>0</v>
      </c>
      <c r="MRQ1384" s="84">
        <v>0</v>
      </c>
      <c r="MRS1384" s="84">
        <v>0</v>
      </c>
      <c r="MRT1384" s="84">
        <f>MRT1381</f>
        <v>2000000</v>
      </c>
      <c r="MRU1384" s="84">
        <f>MRU1381</f>
        <v>0</v>
      </c>
      <c r="MRV1384" s="84">
        <f>MRU1384/MRT1384</f>
        <v>0</v>
      </c>
      <c r="MRW1384" s="84">
        <f>MRT1384-MRU1384</f>
        <v>2000000</v>
      </c>
      <c r="MRX1384" s="84">
        <f t="shared" si="526"/>
        <v>2000000</v>
      </c>
      <c r="MSD1384" s="84" t="s">
        <v>247</v>
      </c>
      <c r="MSE1384" s="84" t="s">
        <v>4692</v>
      </c>
      <c r="MSF1384" s="84">
        <v>0</v>
      </c>
      <c r="MSG1384" s="84">
        <v>0</v>
      </c>
      <c r="MSI1384" s="84">
        <v>0</v>
      </c>
      <c r="MSJ1384" s="84">
        <f>MSJ1381</f>
        <v>2000000</v>
      </c>
      <c r="MSK1384" s="84">
        <f>MSK1381</f>
        <v>0</v>
      </c>
      <c r="MSL1384" s="84">
        <f>MSK1384/MSJ1384</f>
        <v>0</v>
      </c>
      <c r="MSM1384" s="84">
        <f>MSJ1384-MSK1384</f>
        <v>2000000</v>
      </c>
      <c r="MSN1384" s="84">
        <f t="shared" si="527"/>
        <v>2000000</v>
      </c>
      <c r="MST1384" s="84" t="s">
        <v>247</v>
      </c>
      <c r="MSU1384" s="84" t="s">
        <v>4692</v>
      </c>
      <c r="MSV1384" s="84">
        <v>0</v>
      </c>
      <c r="MSW1384" s="84">
        <v>0</v>
      </c>
      <c r="MSY1384" s="84">
        <v>0</v>
      </c>
      <c r="MSZ1384" s="84">
        <f>MSZ1381</f>
        <v>2000000</v>
      </c>
      <c r="MTA1384" s="84">
        <f>MTA1381</f>
        <v>0</v>
      </c>
      <c r="MTB1384" s="84">
        <f>MTA1384/MSZ1384</f>
        <v>0</v>
      </c>
      <c r="MTC1384" s="84">
        <f>MSZ1384-MTA1384</f>
        <v>2000000</v>
      </c>
      <c r="MTD1384" s="84">
        <f t="shared" si="527"/>
        <v>2000000</v>
      </c>
      <c r="MTJ1384" s="84" t="s">
        <v>247</v>
      </c>
      <c r="MTK1384" s="84" t="s">
        <v>4692</v>
      </c>
      <c r="MTL1384" s="84">
        <v>0</v>
      </c>
      <c r="MTM1384" s="84">
        <v>0</v>
      </c>
      <c r="MTO1384" s="84">
        <v>0</v>
      </c>
      <c r="MTP1384" s="84">
        <f>MTP1381</f>
        <v>2000000</v>
      </c>
      <c r="MTQ1384" s="84">
        <f>MTQ1381</f>
        <v>0</v>
      </c>
      <c r="MTR1384" s="84">
        <f>MTQ1384/MTP1384</f>
        <v>0</v>
      </c>
      <c r="MTS1384" s="84">
        <f>MTP1384-MTQ1384</f>
        <v>2000000</v>
      </c>
      <c r="MTT1384" s="84">
        <f t="shared" si="528"/>
        <v>2000000</v>
      </c>
      <c r="MTZ1384" s="84" t="s">
        <v>247</v>
      </c>
      <c r="MUA1384" s="84" t="s">
        <v>4692</v>
      </c>
      <c r="MUB1384" s="84">
        <v>0</v>
      </c>
      <c r="MUC1384" s="84">
        <v>0</v>
      </c>
      <c r="MUE1384" s="84">
        <v>0</v>
      </c>
      <c r="MUF1384" s="84">
        <f>MUF1381</f>
        <v>2000000</v>
      </c>
      <c r="MUG1384" s="84">
        <f>MUG1381</f>
        <v>0</v>
      </c>
      <c r="MUH1384" s="84">
        <f>MUG1384/MUF1384</f>
        <v>0</v>
      </c>
      <c r="MUI1384" s="84">
        <f>MUF1384-MUG1384</f>
        <v>2000000</v>
      </c>
      <c r="MUJ1384" s="84">
        <f t="shared" si="528"/>
        <v>2000000</v>
      </c>
      <c r="MUP1384" s="84" t="s">
        <v>247</v>
      </c>
      <c r="MUQ1384" s="84" t="s">
        <v>4692</v>
      </c>
      <c r="MUR1384" s="84">
        <v>0</v>
      </c>
      <c r="MUS1384" s="84">
        <v>0</v>
      </c>
      <c r="MUU1384" s="84">
        <v>0</v>
      </c>
      <c r="MUV1384" s="84">
        <f>MUV1381</f>
        <v>2000000</v>
      </c>
      <c r="MUW1384" s="84">
        <f>MUW1381</f>
        <v>0</v>
      </c>
      <c r="MUX1384" s="84">
        <f>MUW1384/MUV1384</f>
        <v>0</v>
      </c>
      <c r="MUY1384" s="84">
        <f>MUV1384-MUW1384</f>
        <v>2000000</v>
      </c>
      <c r="MUZ1384" s="84">
        <f t="shared" si="529"/>
        <v>2000000</v>
      </c>
      <c r="MVF1384" s="84" t="s">
        <v>247</v>
      </c>
      <c r="MVG1384" s="84" t="s">
        <v>4692</v>
      </c>
      <c r="MVH1384" s="84">
        <v>0</v>
      </c>
      <c r="MVI1384" s="84">
        <v>0</v>
      </c>
      <c r="MVK1384" s="84">
        <v>0</v>
      </c>
      <c r="MVL1384" s="84">
        <f>MVL1381</f>
        <v>2000000</v>
      </c>
      <c r="MVM1384" s="84">
        <f>MVM1381</f>
        <v>0</v>
      </c>
      <c r="MVN1384" s="84">
        <f>MVM1384/MVL1384</f>
        <v>0</v>
      </c>
      <c r="MVO1384" s="84">
        <f>MVL1384-MVM1384</f>
        <v>2000000</v>
      </c>
      <c r="MVP1384" s="84">
        <f t="shared" si="529"/>
        <v>2000000</v>
      </c>
      <c r="MVV1384" s="84" t="s">
        <v>247</v>
      </c>
      <c r="MVW1384" s="84" t="s">
        <v>4692</v>
      </c>
      <c r="MVX1384" s="84">
        <v>0</v>
      </c>
      <c r="MVY1384" s="84">
        <v>0</v>
      </c>
      <c r="MWA1384" s="84">
        <v>0</v>
      </c>
      <c r="MWB1384" s="84">
        <f>MWB1381</f>
        <v>2000000</v>
      </c>
      <c r="MWC1384" s="84">
        <f>MWC1381</f>
        <v>0</v>
      </c>
      <c r="MWD1384" s="84">
        <f>MWC1384/MWB1384</f>
        <v>0</v>
      </c>
      <c r="MWE1384" s="84">
        <f>MWB1384-MWC1384</f>
        <v>2000000</v>
      </c>
      <c r="MWF1384" s="84">
        <f t="shared" si="530"/>
        <v>2000000</v>
      </c>
      <c r="MWL1384" s="84" t="s">
        <v>247</v>
      </c>
      <c r="MWM1384" s="84" t="s">
        <v>4692</v>
      </c>
      <c r="MWN1384" s="84">
        <v>0</v>
      </c>
      <c r="MWO1384" s="84">
        <v>0</v>
      </c>
      <c r="MWQ1384" s="84">
        <v>0</v>
      </c>
      <c r="MWR1384" s="84">
        <f>MWR1381</f>
        <v>2000000</v>
      </c>
      <c r="MWS1384" s="84">
        <f>MWS1381</f>
        <v>0</v>
      </c>
      <c r="MWT1384" s="84">
        <f>MWS1384/MWR1384</f>
        <v>0</v>
      </c>
      <c r="MWU1384" s="84">
        <f>MWR1384-MWS1384</f>
        <v>2000000</v>
      </c>
      <c r="MWV1384" s="84">
        <f t="shared" si="530"/>
        <v>2000000</v>
      </c>
      <c r="MXB1384" s="84" t="s">
        <v>247</v>
      </c>
      <c r="MXC1384" s="84" t="s">
        <v>4692</v>
      </c>
      <c r="MXD1384" s="84">
        <v>0</v>
      </c>
      <c r="MXE1384" s="84">
        <v>0</v>
      </c>
      <c r="MXG1384" s="84">
        <v>0</v>
      </c>
      <c r="MXH1384" s="84">
        <f>MXH1381</f>
        <v>2000000</v>
      </c>
      <c r="MXI1384" s="84">
        <f>MXI1381</f>
        <v>0</v>
      </c>
      <c r="MXJ1384" s="84">
        <f>MXI1384/MXH1384</f>
        <v>0</v>
      </c>
      <c r="MXK1384" s="84">
        <f>MXH1384-MXI1384</f>
        <v>2000000</v>
      </c>
      <c r="MXL1384" s="84">
        <f t="shared" si="531"/>
        <v>2000000</v>
      </c>
      <c r="MXR1384" s="84" t="s">
        <v>247</v>
      </c>
      <c r="MXS1384" s="84" t="s">
        <v>4692</v>
      </c>
      <c r="MXT1384" s="84">
        <v>0</v>
      </c>
      <c r="MXU1384" s="84">
        <v>0</v>
      </c>
      <c r="MXW1384" s="84">
        <v>0</v>
      </c>
      <c r="MXX1384" s="84">
        <f>MXX1381</f>
        <v>2000000</v>
      </c>
      <c r="MXY1384" s="84">
        <f>MXY1381</f>
        <v>0</v>
      </c>
      <c r="MXZ1384" s="84">
        <f>MXY1384/MXX1384</f>
        <v>0</v>
      </c>
      <c r="MYA1384" s="84">
        <f>MXX1384-MXY1384</f>
        <v>2000000</v>
      </c>
      <c r="MYB1384" s="84">
        <f t="shared" si="531"/>
        <v>2000000</v>
      </c>
      <c r="MYH1384" s="84" t="s">
        <v>247</v>
      </c>
      <c r="MYI1384" s="84" t="s">
        <v>4692</v>
      </c>
      <c r="MYJ1384" s="84">
        <v>0</v>
      </c>
      <c r="MYK1384" s="84">
        <v>0</v>
      </c>
      <c r="MYM1384" s="84">
        <v>0</v>
      </c>
      <c r="MYN1384" s="84">
        <f>MYN1381</f>
        <v>2000000</v>
      </c>
      <c r="MYO1384" s="84">
        <f>MYO1381</f>
        <v>0</v>
      </c>
      <c r="MYP1384" s="84">
        <f>MYO1384/MYN1384</f>
        <v>0</v>
      </c>
      <c r="MYQ1384" s="84">
        <f>MYN1384-MYO1384</f>
        <v>2000000</v>
      </c>
      <c r="MYR1384" s="84">
        <f t="shared" si="532"/>
        <v>2000000</v>
      </c>
      <c r="MYX1384" s="84" t="s">
        <v>247</v>
      </c>
      <c r="MYY1384" s="84" t="s">
        <v>4692</v>
      </c>
      <c r="MYZ1384" s="84">
        <v>0</v>
      </c>
      <c r="MZA1384" s="84">
        <v>0</v>
      </c>
      <c r="MZC1384" s="84">
        <v>0</v>
      </c>
      <c r="MZD1384" s="84">
        <f>MZD1381</f>
        <v>2000000</v>
      </c>
      <c r="MZE1384" s="84">
        <f>MZE1381</f>
        <v>0</v>
      </c>
      <c r="MZF1384" s="84">
        <f>MZE1384/MZD1384</f>
        <v>0</v>
      </c>
      <c r="MZG1384" s="84">
        <f>MZD1384-MZE1384</f>
        <v>2000000</v>
      </c>
      <c r="MZH1384" s="84">
        <f t="shared" si="532"/>
        <v>2000000</v>
      </c>
      <c r="MZN1384" s="84" t="s">
        <v>247</v>
      </c>
      <c r="MZO1384" s="84" t="s">
        <v>4692</v>
      </c>
      <c r="MZP1384" s="84">
        <v>0</v>
      </c>
      <c r="MZQ1384" s="84">
        <v>0</v>
      </c>
      <c r="MZS1384" s="84">
        <v>0</v>
      </c>
      <c r="MZT1384" s="84">
        <f>MZT1381</f>
        <v>2000000</v>
      </c>
      <c r="MZU1384" s="84">
        <f>MZU1381</f>
        <v>0</v>
      </c>
      <c r="MZV1384" s="84">
        <f>MZU1384/MZT1384</f>
        <v>0</v>
      </c>
      <c r="MZW1384" s="84">
        <f>MZT1384-MZU1384</f>
        <v>2000000</v>
      </c>
      <c r="MZX1384" s="84">
        <f t="shared" si="533"/>
        <v>2000000</v>
      </c>
      <c r="NAD1384" s="84" t="s">
        <v>247</v>
      </c>
      <c r="NAE1384" s="84" t="s">
        <v>4692</v>
      </c>
      <c r="NAF1384" s="84">
        <v>0</v>
      </c>
      <c r="NAG1384" s="84">
        <v>0</v>
      </c>
      <c r="NAI1384" s="84">
        <v>0</v>
      </c>
      <c r="NAJ1384" s="84">
        <f>NAJ1381</f>
        <v>2000000</v>
      </c>
      <c r="NAK1384" s="84">
        <f>NAK1381</f>
        <v>0</v>
      </c>
      <c r="NAL1384" s="84">
        <f>NAK1384/NAJ1384</f>
        <v>0</v>
      </c>
      <c r="NAM1384" s="84">
        <f>NAJ1384-NAK1384</f>
        <v>2000000</v>
      </c>
      <c r="NAN1384" s="84">
        <f t="shared" si="533"/>
        <v>2000000</v>
      </c>
      <c r="NAT1384" s="84" t="s">
        <v>247</v>
      </c>
      <c r="NAU1384" s="84" t="s">
        <v>4692</v>
      </c>
      <c r="NAV1384" s="84">
        <v>0</v>
      </c>
      <c r="NAW1384" s="84">
        <v>0</v>
      </c>
      <c r="NAY1384" s="84">
        <v>0</v>
      </c>
      <c r="NAZ1384" s="84">
        <f>NAZ1381</f>
        <v>2000000</v>
      </c>
      <c r="NBA1384" s="84">
        <f>NBA1381</f>
        <v>0</v>
      </c>
      <c r="NBB1384" s="84">
        <f>NBA1384/NAZ1384</f>
        <v>0</v>
      </c>
      <c r="NBC1384" s="84">
        <f>NAZ1384-NBA1384</f>
        <v>2000000</v>
      </c>
      <c r="NBD1384" s="84">
        <f t="shared" si="534"/>
        <v>2000000</v>
      </c>
      <c r="NBJ1384" s="84" t="s">
        <v>247</v>
      </c>
      <c r="NBK1384" s="84" t="s">
        <v>4692</v>
      </c>
      <c r="NBL1384" s="84">
        <v>0</v>
      </c>
      <c r="NBM1384" s="84">
        <v>0</v>
      </c>
      <c r="NBO1384" s="84">
        <v>0</v>
      </c>
      <c r="NBP1384" s="84">
        <f>NBP1381</f>
        <v>2000000</v>
      </c>
      <c r="NBQ1384" s="84">
        <f>NBQ1381</f>
        <v>0</v>
      </c>
      <c r="NBR1384" s="84">
        <f>NBQ1384/NBP1384</f>
        <v>0</v>
      </c>
      <c r="NBS1384" s="84">
        <f>NBP1384-NBQ1384</f>
        <v>2000000</v>
      </c>
      <c r="NBT1384" s="84">
        <f t="shared" si="534"/>
        <v>2000000</v>
      </c>
      <c r="NBZ1384" s="84" t="s">
        <v>247</v>
      </c>
      <c r="NCA1384" s="84" t="s">
        <v>4692</v>
      </c>
      <c r="NCB1384" s="84">
        <v>0</v>
      </c>
      <c r="NCC1384" s="84">
        <v>0</v>
      </c>
      <c r="NCE1384" s="84">
        <v>0</v>
      </c>
      <c r="NCF1384" s="84">
        <f>NCF1381</f>
        <v>2000000</v>
      </c>
      <c r="NCG1384" s="84">
        <f>NCG1381</f>
        <v>0</v>
      </c>
      <c r="NCH1384" s="84">
        <f>NCG1384/NCF1384</f>
        <v>0</v>
      </c>
      <c r="NCI1384" s="84">
        <f>NCF1384-NCG1384</f>
        <v>2000000</v>
      </c>
      <c r="NCJ1384" s="84">
        <f t="shared" si="535"/>
        <v>2000000</v>
      </c>
      <c r="NCP1384" s="84" t="s">
        <v>247</v>
      </c>
      <c r="NCQ1384" s="84" t="s">
        <v>4692</v>
      </c>
      <c r="NCR1384" s="84">
        <v>0</v>
      </c>
      <c r="NCS1384" s="84">
        <v>0</v>
      </c>
      <c r="NCU1384" s="84">
        <v>0</v>
      </c>
      <c r="NCV1384" s="84">
        <f>NCV1381</f>
        <v>2000000</v>
      </c>
      <c r="NCW1384" s="84">
        <f>NCW1381</f>
        <v>0</v>
      </c>
      <c r="NCX1384" s="84">
        <f>NCW1384/NCV1384</f>
        <v>0</v>
      </c>
      <c r="NCY1384" s="84">
        <f>NCV1384-NCW1384</f>
        <v>2000000</v>
      </c>
      <c r="NCZ1384" s="84">
        <f t="shared" si="535"/>
        <v>2000000</v>
      </c>
      <c r="NDF1384" s="84" t="s">
        <v>247</v>
      </c>
      <c r="NDG1384" s="84" t="s">
        <v>4692</v>
      </c>
      <c r="NDH1384" s="84">
        <v>0</v>
      </c>
      <c r="NDI1384" s="84">
        <v>0</v>
      </c>
      <c r="NDK1384" s="84">
        <v>0</v>
      </c>
      <c r="NDL1384" s="84">
        <f>NDL1381</f>
        <v>2000000</v>
      </c>
      <c r="NDM1384" s="84">
        <f>NDM1381</f>
        <v>0</v>
      </c>
      <c r="NDN1384" s="84">
        <f>NDM1384/NDL1384</f>
        <v>0</v>
      </c>
      <c r="NDO1384" s="84">
        <f>NDL1384-NDM1384</f>
        <v>2000000</v>
      </c>
      <c r="NDP1384" s="84">
        <f t="shared" si="536"/>
        <v>2000000</v>
      </c>
      <c r="NDV1384" s="84" t="s">
        <v>247</v>
      </c>
      <c r="NDW1384" s="84" t="s">
        <v>4692</v>
      </c>
      <c r="NDX1384" s="84">
        <v>0</v>
      </c>
      <c r="NDY1384" s="84">
        <v>0</v>
      </c>
      <c r="NEA1384" s="84">
        <v>0</v>
      </c>
      <c r="NEB1384" s="84">
        <f>NEB1381</f>
        <v>2000000</v>
      </c>
      <c r="NEC1384" s="84">
        <f>NEC1381</f>
        <v>0</v>
      </c>
      <c r="NED1384" s="84">
        <f>NEC1384/NEB1384</f>
        <v>0</v>
      </c>
      <c r="NEE1384" s="84">
        <f>NEB1384-NEC1384</f>
        <v>2000000</v>
      </c>
      <c r="NEF1384" s="84">
        <f t="shared" si="536"/>
        <v>2000000</v>
      </c>
      <c r="NEL1384" s="84" t="s">
        <v>247</v>
      </c>
      <c r="NEM1384" s="84" t="s">
        <v>4692</v>
      </c>
      <c r="NEN1384" s="84">
        <v>0</v>
      </c>
      <c r="NEO1384" s="84">
        <v>0</v>
      </c>
      <c r="NEQ1384" s="84">
        <v>0</v>
      </c>
      <c r="NER1384" s="84">
        <f>NER1381</f>
        <v>2000000</v>
      </c>
      <c r="NES1384" s="84">
        <f>NES1381</f>
        <v>0</v>
      </c>
      <c r="NET1384" s="84">
        <f>NES1384/NER1384</f>
        <v>0</v>
      </c>
      <c r="NEU1384" s="84">
        <f>NER1384-NES1384</f>
        <v>2000000</v>
      </c>
      <c r="NEV1384" s="84">
        <f t="shared" si="537"/>
        <v>2000000</v>
      </c>
      <c r="NFB1384" s="84" t="s">
        <v>247</v>
      </c>
      <c r="NFC1384" s="84" t="s">
        <v>4692</v>
      </c>
      <c r="NFD1384" s="84">
        <v>0</v>
      </c>
      <c r="NFE1384" s="84">
        <v>0</v>
      </c>
      <c r="NFG1384" s="84">
        <v>0</v>
      </c>
      <c r="NFH1384" s="84">
        <f>NFH1381</f>
        <v>2000000</v>
      </c>
      <c r="NFI1384" s="84">
        <f>NFI1381</f>
        <v>0</v>
      </c>
      <c r="NFJ1384" s="84">
        <f>NFI1384/NFH1384</f>
        <v>0</v>
      </c>
      <c r="NFK1384" s="84">
        <f>NFH1384-NFI1384</f>
        <v>2000000</v>
      </c>
      <c r="NFL1384" s="84">
        <f t="shared" si="537"/>
        <v>2000000</v>
      </c>
      <c r="NFR1384" s="84" t="s">
        <v>247</v>
      </c>
      <c r="NFS1384" s="84" t="s">
        <v>4692</v>
      </c>
      <c r="NFT1384" s="84">
        <v>0</v>
      </c>
      <c r="NFU1384" s="84">
        <v>0</v>
      </c>
      <c r="NFW1384" s="84">
        <v>0</v>
      </c>
      <c r="NFX1384" s="84">
        <f>NFX1381</f>
        <v>2000000</v>
      </c>
      <c r="NFY1384" s="84">
        <f>NFY1381</f>
        <v>0</v>
      </c>
      <c r="NFZ1384" s="84">
        <f>NFY1384/NFX1384</f>
        <v>0</v>
      </c>
      <c r="NGA1384" s="84">
        <f>NFX1384-NFY1384</f>
        <v>2000000</v>
      </c>
      <c r="NGB1384" s="84">
        <f t="shared" si="538"/>
        <v>2000000</v>
      </c>
      <c r="NGH1384" s="84" t="s">
        <v>247</v>
      </c>
      <c r="NGI1384" s="84" t="s">
        <v>4692</v>
      </c>
      <c r="NGJ1384" s="84">
        <v>0</v>
      </c>
      <c r="NGK1384" s="84">
        <v>0</v>
      </c>
      <c r="NGM1384" s="84">
        <v>0</v>
      </c>
      <c r="NGN1384" s="84">
        <f>NGN1381</f>
        <v>2000000</v>
      </c>
      <c r="NGO1384" s="84">
        <f>NGO1381</f>
        <v>0</v>
      </c>
      <c r="NGP1384" s="84">
        <f>NGO1384/NGN1384</f>
        <v>0</v>
      </c>
      <c r="NGQ1384" s="84">
        <f>NGN1384-NGO1384</f>
        <v>2000000</v>
      </c>
      <c r="NGR1384" s="84">
        <f t="shared" si="538"/>
        <v>2000000</v>
      </c>
      <c r="NGX1384" s="84" t="s">
        <v>247</v>
      </c>
      <c r="NGY1384" s="84" t="s">
        <v>4692</v>
      </c>
      <c r="NGZ1384" s="84">
        <v>0</v>
      </c>
      <c r="NHA1384" s="84">
        <v>0</v>
      </c>
      <c r="NHC1384" s="84">
        <v>0</v>
      </c>
      <c r="NHD1384" s="84">
        <f>NHD1381</f>
        <v>2000000</v>
      </c>
      <c r="NHE1384" s="84">
        <f>NHE1381</f>
        <v>0</v>
      </c>
      <c r="NHF1384" s="84">
        <f>NHE1384/NHD1384</f>
        <v>0</v>
      </c>
      <c r="NHG1384" s="84">
        <f>NHD1384-NHE1384</f>
        <v>2000000</v>
      </c>
      <c r="NHH1384" s="84">
        <f t="shared" si="539"/>
        <v>2000000</v>
      </c>
      <c r="NHN1384" s="84" t="s">
        <v>247</v>
      </c>
      <c r="NHO1384" s="84" t="s">
        <v>4692</v>
      </c>
      <c r="NHP1384" s="84">
        <v>0</v>
      </c>
      <c r="NHQ1384" s="84">
        <v>0</v>
      </c>
      <c r="NHS1384" s="84">
        <v>0</v>
      </c>
      <c r="NHT1384" s="84">
        <f>NHT1381</f>
        <v>2000000</v>
      </c>
      <c r="NHU1384" s="84">
        <f>NHU1381</f>
        <v>0</v>
      </c>
      <c r="NHV1384" s="84">
        <f>NHU1384/NHT1384</f>
        <v>0</v>
      </c>
      <c r="NHW1384" s="84">
        <f>NHT1384-NHU1384</f>
        <v>2000000</v>
      </c>
      <c r="NHX1384" s="84">
        <f t="shared" si="539"/>
        <v>2000000</v>
      </c>
      <c r="NID1384" s="84" t="s">
        <v>247</v>
      </c>
      <c r="NIE1384" s="84" t="s">
        <v>4692</v>
      </c>
      <c r="NIF1384" s="84">
        <v>0</v>
      </c>
      <c r="NIG1384" s="84">
        <v>0</v>
      </c>
      <c r="NII1384" s="84">
        <v>0</v>
      </c>
      <c r="NIJ1384" s="84">
        <f>NIJ1381</f>
        <v>2000000</v>
      </c>
      <c r="NIK1384" s="84">
        <f>NIK1381</f>
        <v>0</v>
      </c>
      <c r="NIL1384" s="84">
        <f>NIK1384/NIJ1384</f>
        <v>0</v>
      </c>
      <c r="NIM1384" s="84">
        <f>NIJ1384-NIK1384</f>
        <v>2000000</v>
      </c>
      <c r="NIN1384" s="84">
        <f t="shared" si="540"/>
        <v>2000000</v>
      </c>
      <c r="NIT1384" s="84" t="s">
        <v>247</v>
      </c>
      <c r="NIU1384" s="84" t="s">
        <v>4692</v>
      </c>
      <c r="NIV1384" s="84">
        <v>0</v>
      </c>
      <c r="NIW1384" s="84">
        <v>0</v>
      </c>
      <c r="NIY1384" s="84">
        <v>0</v>
      </c>
      <c r="NIZ1384" s="84">
        <f>NIZ1381</f>
        <v>2000000</v>
      </c>
      <c r="NJA1384" s="84">
        <f>NJA1381</f>
        <v>0</v>
      </c>
      <c r="NJB1384" s="84">
        <f>NJA1384/NIZ1384</f>
        <v>0</v>
      </c>
      <c r="NJC1384" s="84">
        <f>NIZ1384-NJA1384</f>
        <v>2000000</v>
      </c>
      <c r="NJD1384" s="84">
        <f t="shared" si="540"/>
        <v>2000000</v>
      </c>
      <c r="NJJ1384" s="84" t="s">
        <v>247</v>
      </c>
      <c r="NJK1384" s="84" t="s">
        <v>4692</v>
      </c>
      <c r="NJL1384" s="84">
        <v>0</v>
      </c>
      <c r="NJM1384" s="84">
        <v>0</v>
      </c>
      <c r="NJO1384" s="84">
        <v>0</v>
      </c>
      <c r="NJP1384" s="84">
        <f>NJP1381</f>
        <v>2000000</v>
      </c>
      <c r="NJQ1384" s="84">
        <f>NJQ1381</f>
        <v>0</v>
      </c>
      <c r="NJR1384" s="84">
        <f>NJQ1384/NJP1384</f>
        <v>0</v>
      </c>
      <c r="NJS1384" s="84">
        <f>NJP1384-NJQ1384</f>
        <v>2000000</v>
      </c>
      <c r="NJT1384" s="84">
        <f t="shared" si="541"/>
        <v>2000000</v>
      </c>
      <c r="NJZ1384" s="84" t="s">
        <v>247</v>
      </c>
      <c r="NKA1384" s="84" t="s">
        <v>4692</v>
      </c>
      <c r="NKB1384" s="84">
        <v>0</v>
      </c>
      <c r="NKC1384" s="84">
        <v>0</v>
      </c>
      <c r="NKE1384" s="84">
        <v>0</v>
      </c>
      <c r="NKF1384" s="84">
        <f>NKF1381</f>
        <v>2000000</v>
      </c>
      <c r="NKG1384" s="84">
        <f>NKG1381</f>
        <v>0</v>
      </c>
      <c r="NKH1384" s="84">
        <f>NKG1384/NKF1384</f>
        <v>0</v>
      </c>
      <c r="NKI1384" s="84">
        <f>NKF1384-NKG1384</f>
        <v>2000000</v>
      </c>
      <c r="NKJ1384" s="84">
        <f t="shared" si="541"/>
        <v>2000000</v>
      </c>
      <c r="NKP1384" s="84" t="s">
        <v>247</v>
      </c>
      <c r="NKQ1384" s="84" t="s">
        <v>4692</v>
      </c>
      <c r="NKR1384" s="84">
        <v>0</v>
      </c>
      <c r="NKS1384" s="84">
        <v>0</v>
      </c>
      <c r="NKU1384" s="84">
        <v>0</v>
      </c>
      <c r="NKV1384" s="84">
        <f>NKV1381</f>
        <v>2000000</v>
      </c>
      <c r="NKW1384" s="84">
        <f>NKW1381</f>
        <v>0</v>
      </c>
      <c r="NKX1384" s="84">
        <f>NKW1384/NKV1384</f>
        <v>0</v>
      </c>
      <c r="NKY1384" s="84">
        <f>NKV1384-NKW1384</f>
        <v>2000000</v>
      </c>
      <c r="NKZ1384" s="84">
        <f t="shared" si="542"/>
        <v>2000000</v>
      </c>
      <c r="NLF1384" s="84" t="s">
        <v>247</v>
      </c>
      <c r="NLG1384" s="84" t="s">
        <v>4692</v>
      </c>
      <c r="NLH1384" s="84">
        <v>0</v>
      </c>
      <c r="NLI1384" s="84">
        <v>0</v>
      </c>
      <c r="NLK1384" s="84">
        <v>0</v>
      </c>
      <c r="NLL1384" s="84">
        <f>NLL1381</f>
        <v>2000000</v>
      </c>
      <c r="NLM1384" s="84">
        <f>NLM1381</f>
        <v>0</v>
      </c>
      <c r="NLN1384" s="84">
        <f>NLM1384/NLL1384</f>
        <v>0</v>
      </c>
      <c r="NLO1384" s="84">
        <f>NLL1384-NLM1384</f>
        <v>2000000</v>
      </c>
      <c r="NLP1384" s="84">
        <f t="shared" si="542"/>
        <v>2000000</v>
      </c>
      <c r="NLV1384" s="84" t="s">
        <v>247</v>
      </c>
      <c r="NLW1384" s="84" t="s">
        <v>4692</v>
      </c>
      <c r="NLX1384" s="84">
        <v>0</v>
      </c>
      <c r="NLY1384" s="84">
        <v>0</v>
      </c>
      <c r="NMA1384" s="84">
        <v>0</v>
      </c>
      <c r="NMB1384" s="84">
        <f>NMB1381</f>
        <v>2000000</v>
      </c>
      <c r="NMC1384" s="84">
        <f>NMC1381</f>
        <v>0</v>
      </c>
      <c r="NMD1384" s="84">
        <f>NMC1384/NMB1384</f>
        <v>0</v>
      </c>
      <c r="NME1384" s="84">
        <f>NMB1384-NMC1384</f>
        <v>2000000</v>
      </c>
      <c r="NMF1384" s="84">
        <f t="shared" si="543"/>
        <v>2000000</v>
      </c>
      <c r="NML1384" s="84" t="s">
        <v>247</v>
      </c>
      <c r="NMM1384" s="84" t="s">
        <v>4692</v>
      </c>
      <c r="NMN1384" s="84">
        <v>0</v>
      </c>
      <c r="NMO1384" s="84">
        <v>0</v>
      </c>
      <c r="NMQ1384" s="84">
        <v>0</v>
      </c>
      <c r="NMR1384" s="84">
        <f>NMR1381</f>
        <v>2000000</v>
      </c>
      <c r="NMS1384" s="84">
        <f>NMS1381</f>
        <v>0</v>
      </c>
      <c r="NMT1384" s="84">
        <f>NMS1384/NMR1384</f>
        <v>0</v>
      </c>
      <c r="NMU1384" s="84">
        <f>NMR1384-NMS1384</f>
        <v>2000000</v>
      </c>
      <c r="NMV1384" s="84">
        <f t="shared" si="543"/>
        <v>2000000</v>
      </c>
      <c r="NNB1384" s="84" t="s">
        <v>247</v>
      </c>
      <c r="NNC1384" s="84" t="s">
        <v>4692</v>
      </c>
      <c r="NND1384" s="84">
        <v>0</v>
      </c>
      <c r="NNE1384" s="84">
        <v>0</v>
      </c>
      <c r="NNG1384" s="84">
        <v>0</v>
      </c>
      <c r="NNH1384" s="84">
        <f>NNH1381</f>
        <v>2000000</v>
      </c>
      <c r="NNI1384" s="84">
        <f>NNI1381</f>
        <v>0</v>
      </c>
      <c r="NNJ1384" s="84">
        <f>NNI1384/NNH1384</f>
        <v>0</v>
      </c>
      <c r="NNK1384" s="84">
        <f>NNH1384-NNI1384</f>
        <v>2000000</v>
      </c>
      <c r="NNL1384" s="84">
        <f t="shared" si="544"/>
        <v>2000000</v>
      </c>
      <c r="NNR1384" s="84" t="s">
        <v>247</v>
      </c>
      <c r="NNS1384" s="84" t="s">
        <v>4692</v>
      </c>
      <c r="NNT1384" s="84">
        <v>0</v>
      </c>
      <c r="NNU1384" s="84">
        <v>0</v>
      </c>
      <c r="NNW1384" s="84">
        <v>0</v>
      </c>
      <c r="NNX1384" s="84">
        <f>NNX1381</f>
        <v>2000000</v>
      </c>
      <c r="NNY1384" s="84">
        <f>NNY1381</f>
        <v>0</v>
      </c>
      <c r="NNZ1384" s="84">
        <f>NNY1384/NNX1384</f>
        <v>0</v>
      </c>
      <c r="NOA1384" s="84">
        <f>NNX1384-NNY1384</f>
        <v>2000000</v>
      </c>
      <c r="NOB1384" s="84">
        <f t="shared" si="544"/>
        <v>2000000</v>
      </c>
      <c r="NOH1384" s="84" t="s">
        <v>247</v>
      </c>
      <c r="NOI1384" s="84" t="s">
        <v>4692</v>
      </c>
      <c r="NOJ1384" s="84">
        <v>0</v>
      </c>
      <c r="NOK1384" s="84">
        <v>0</v>
      </c>
      <c r="NOM1384" s="84">
        <v>0</v>
      </c>
      <c r="NON1384" s="84">
        <f>NON1381</f>
        <v>2000000</v>
      </c>
      <c r="NOO1384" s="84">
        <f>NOO1381</f>
        <v>0</v>
      </c>
      <c r="NOP1384" s="84">
        <f>NOO1384/NON1384</f>
        <v>0</v>
      </c>
      <c r="NOQ1384" s="84">
        <f>NON1384-NOO1384</f>
        <v>2000000</v>
      </c>
      <c r="NOR1384" s="84">
        <f t="shared" si="545"/>
        <v>2000000</v>
      </c>
      <c r="NOX1384" s="84" t="s">
        <v>247</v>
      </c>
      <c r="NOY1384" s="84" t="s">
        <v>4692</v>
      </c>
      <c r="NOZ1384" s="84">
        <v>0</v>
      </c>
      <c r="NPA1384" s="84">
        <v>0</v>
      </c>
      <c r="NPC1384" s="84">
        <v>0</v>
      </c>
      <c r="NPD1384" s="84">
        <f>NPD1381</f>
        <v>2000000</v>
      </c>
      <c r="NPE1384" s="84">
        <f>NPE1381</f>
        <v>0</v>
      </c>
      <c r="NPF1384" s="84">
        <f>NPE1384/NPD1384</f>
        <v>0</v>
      </c>
      <c r="NPG1384" s="84">
        <f>NPD1384-NPE1384</f>
        <v>2000000</v>
      </c>
      <c r="NPH1384" s="84">
        <f t="shared" si="545"/>
        <v>2000000</v>
      </c>
      <c r="NPN1384" s="84" t="s">
        <v>247</v>
      </c>
      <c r="NPO1384" s="84" t="s">
        <v>4692</v>
      </c>
      <c r="NPP1384" s="84">
        <v>0</v>
      </c>
      <c r="NPQ1384" s="84">
        <v>0</v>
      </c>
      <c r="NPS1384" s="84">
        <v>0</v>
      </c>
      <c r="NPT1384" s="84">
        <f>NPT1381</f>
        <v>2000000</v>
      </c>
      <c r="NPU1384" s="84">
        <f>NPU1381</f>
        <v>0</v>
      </c>
      <c r="NPV1384" s="84">
        <f>NPU1384/NPT1384</f>
        <v>0</v>
      </c>
      <c r="NPW1384" s="84">
        <f>NPT1384-NPU1384</f>
        <v>2000000</v>
      </c>
      <c r="NPX1384" s="84">
        <f t="shared" si="546"/>
        <v>2000000</v>
      </c>
      <c r="NQD1384" s="84" t="s">
        <v>247</v>
      </c>
      <c r="NQE1384" s="84" t="s">
        <v>4692</v>
      </c>
      <c r="NQF1384" s="84">
        <v>0</v>
      </c>
      <c r="NQG1384" s="84">
        <v>0</v>
      </c>
      <c r="NQI1384" s="84">
        <v>0</v>
      </c>
      <c r="NQJ1384" s="84">
        <f>NQJ1381</f>
        <v>2000000</v>
      </c>
      <c r="NQK1384" s="84">
        <f>NQK1381</f>
        <v>0</v>
      </c>
      <c r="NQL1384" s="84">
        <f>NQK1384/NQJ1384</f>
        <v>0</v>
      </c>
      <c r="NQM1384" s="84">
        <f>NQJ1384-NQK1384</f>
        <v>2000000</v>
      </c>
      <c r="NQN1384" s="84">
        <f t="shared" si="546"/>
        <v>2000000</v>
      </c>
      <c r="NQT1384" s="84" t="s">
        <v>247</v>
      </c>
      <c r="NQU1384" s="84" t="s">
        <v>4692</v>
      </c>
      <c r="NQV1384" s="84">
        <v>0</v>
      </c>
      <c r="NQW1384" s="84">
        <v>0</v>
      </c>
      <c r="NQY1384" s="84">
        <v>0</v>
      </c>
      <c r="NQZ1384" s="84">
        <f>NQZ1381</f>
        <v>2000000</v>
      </c>
      <c r="NRA1384" s="84">
        <f>NRA1381</f>
        <v>0</v>
      </c>
      <c r="NRB1384" s="84">
        <f>NRA1384/NQZ1384</f>
        <v>0</v>
      </c>
      <c r="NRC1384" s="84">
        <f>NQZ1384-NRA1384</f>
        <v>2000000</v>
      </c>
      <c r="NRD1384" s="84">
        <f t="shared" si="547"/>
        <v>2000000</v>
      </c>
      <c r="NRJ1384" s="84" t="s">
        <v>247</v>
      </c>
      <c r="NRK1384" s="84" t="s">
        <v>4692</v>
      </c>
      <c r="NRL1384" s="84">
        <v>0</v>
      </c>
      <c r="NRM1384" s="84">
        <v>0</v>
      </c>
      <c r="NRO1384" s="84">
        <v>0</v>
      </c>
      <c r="NRP1384" s="84">
        <f>NRP1381</f>
        <v>2000000</v>
      </c>
      <c r="NRQ1384" s="84">
        <f>NRQ1381</f>
        <v>0</v>
      </c>
      <c r="NRR1384" s="84">
        <f>NRQ1384/NRP1384</f>
        <v>0</v>
      </c>
      <c r="NRS1384" s="84">
        <f>NRP1384-NRQ1384</f>
        <v>2000000</v>
      </c>
      <c r="NRT1384" s="84">
        <f t="shared" si="547"/>
        <v>2000000</v>
      </c>
      <c r="NRZ1384" s="84" t="s">
        <v>247</v>
      </c>
      <c r="NSA1384" s="84" t="s">
        <v>4692</v>
      </c>
      <c r="NSB1384" s="84">
        <v>0</v>
      </c>
      <c r="NSC1384" s="84">
        <v>0</v>
      </c>
      <c r="NSE1384" s="84">
        <v>0</v>
      </c>
      <c r="NSF1384" s="84">
        <f>NSF1381</f>
        <v>2000000</v>
      </c>
      <c r="NSG1384" s="84">
        <f>NSG1381</f>
        <v>0</v>
      </c>
      <c r="NSH1384" s="84">
        <f>NSG1384/NSF1384</f>
        <v>0</v>
      </c>
      <c r="NSI1384" s="84">
        <f>NSF1384-NSG1384</f>
        <v>2000000</v>
      </c>
      <c r="NSJ1384" s="84">
        <f t="shared" si="548"/>
        <v>2000000</v>
      </c>
      <c r="NSP1384" s="84" t="s">
        <v>247</v>
      </c>
      <c r="NSQ1384" s="84" t="s">
        <v>4692</v>
      </c>
      <c r="NSR1384" s="84">
        <v>0</v>
      </c>
      <c r="NSS1384" s="84">
        <v>0</v>
      </c>
      <c r="NSU1384" s="84">
        <v>0</v>
      </c>
      <c r="NSV1384" s="84">
        <f>NSV1381</f>
        <v>2000000</v>
      </c>
      <c r="NSW1384" s="84">
        <f>NSW1381</f>
        <v>0</v>
      </c>
      <c r="NSX1384" s="84">
        <f>NSW1384/NSV1384</f>
        <v>0</v>
      </c>
      <c r="NSY1384" s="84">
        <f>NSV1384-NSW1384</f>
        <v>2000000</v>
      </c>
      <c r="NSZ1384" s="84">
        <f t="shared" si="548"/>
        <v>2000000</v>
      </c>
      <c r="NTF1384" s="84" t="s">
        <v>247</v>
      </c>
      <c r="NTG1384" s="84" t="s">
        <v>4692</v>
      </c>
      <c r="NTH1384" s="84">
        <v>0</v>
      </c>
      <c r="NTI1384" s="84">
        <v>0</v>
      </c>
      <c r="NTK1384" s="84">
        <v>0</v>
      </c>
      <c r="NTL1384" s="84">
        <f>NTL1381</f>
        <v>2000000</v>
      </c>
      <c r="NTM1384" s="84">
        <f>NTM1381</f>
        <v>0</v>
      </c>
      <c r="NTN1384" s="84">
        <f>NTM1384/NTL1384</f>
        <v>0</v>
      </c>
      <c r="NTO1384" s="84">
        <f>NTL1384-NTM1384</f>
        <v>2000000</v>
      </c>
      <c r="NTP1384" s="84">
        <f t="shared" si="549"/>
        <v>2000000</v>
      </c>
      <c r="NTV1384" s="84" t="s">
        <v>247</v>
      </c>
      <c r="NTW1384" s="84" t="s">
        <v>4692</v>
      </c>
      <c r="NTX1384" s="84">
        <v>0</v>
      </c>
      <c r="NTY1384" s="84">
        <v>0</v>
      </c>
      <c r="NUA1384" s="84">
        <v>0</v>
      </c>
      <c r="NUB1384" s="84">
        <f>NUB1381</f>
        <v>2000000</v>
      </c>
      <c r="NUC1384" s="84">
        <f>NUC1381</f>
        <v>0</v>
      </c>
      <c r="NUD1384" s="84">
        <f>NUC1384/NUB1384</f>
        <v>0</v>
      </c>
      <c r="NUE1384" s="84">
        <f>NUB1384-NUC1384</f>
        <v>2000000</v>
      </c>
      <c r="NUF1384" s="84">
        <f t="shared" si="549"/>
        <v>2000000</v>
      </c>
      <c r="NUL1384" s="84" t="s">
        <v>247</v>
      </c>
      <c r="NUM1384" s="84" t="s">
        <v>4692</v>
      </c>
      <c r="NUN1384" s="84">
        <v>0</v>
      </c>
      <c r="NUO1384" s="84">
        <v>0</v>
      </c>
      <c r="NUQ1384" s="84">
        <v>0</v>
      </c>
      <c r="NUR1384" s="84">
        <f>NUR1381</f>
        <v>2000000</v>
      </c>
      <c r="NUS1384" s="84">
        <f>NUS1381</f>
        <v>0</v>
      </c>
      <c r="NUT1384" s="84">
        <f>NUS1384/NUR1384</f>
        <v>0</v>
      </c>
      <c r="NUU1384" s="84">
        <f>NUR1384-NUS1384</f>
        <v>2000000</v>
      </c>
      <c r="NUV1384" s="84">
        <f t="shared" si="550"/>
        <v>2000000</v>
      </c>
      <c r="NVB1384" s="84" t="s">
        <v>247</v>
      </c>
      <c r="NVC1384" s="84" t="s">
        <v>4692</v>
      </c>
      <c r="NVD1384" s="84">
        <v>0</v>
      </c>
      <c r="NVE1384" s="84">
        <v>0</v>
      </c>
      <c r="NVG1384" s="84">
        <v>0</v>
      </c>
      <c r="NVH1384" s="84">
        <f>NVH1381</f>
        <v>2000000</v>
      </c>
      <c r="NVI1384" s="84">
        <f>NVI1381</f>
        <v>0</v>
      </c>
      <c r="NVJ1384" s="84">
        <f>NVI1384/NVH1384</f>
        <v>0</v>
      </c>
      <c r="NVK1384" s="84">
        <f>NVH1384-NVI1384</f>
        <v>2000000</v>
      </c>
      <c r="NVL1384" s="84">
        <f t="shared" si="550"/>
        <v>2000000</v>
      </c>
      <c r="NVR1384" s="84" t="s">
        <v>247</v>
      </c>
      <c r="NVS1384" s="84" t="s">
        <v>4692</v>
      </c>
      <c r="NVT1384" s="84">
        <v>0</v>
      </c>
      <c r="NVU1384" s="84">
        <v>0</v>
      </c>
      <c r="NVW1384" s="84">
        <v>0</v>
      </c>
      <c r="NVX1384" s="84">
        <f>NVX1381</f>
        <v>2000000</v>
      </c>
      <c r="NVY1384" s="84">
        <f>NVY1381</f>
        <v>0</v>
      </c>
      <c r="NVZ1384" s="84">
        <f>NVY1384/NVX1384</f>
        <v>0</v>
      </c>
      <c r="NWA1384" s="84">
        <f>NVX1384-NVY1384</f>
        <v>2000000</v>
      </c>
      <c r="NWB1384" s="84">
        <f t="shared" si="551"/>
        <v>2000000</v>
      </c>
      <c r="NWH1384" s="84" t="s">
        <v>247</v>
      </c>
      <c r="NWI1384" s="84" t="s">
        <v>4692</v>
      </c>
      <c r="NWJ1384" s="84">
        <v>0</v>
      </c>
      <c r="NWK1384" s="84">
        <v>0</v>
      </c>
      <c r="NWM1384" s="84">
        <v>0</v>
      </c>
      <c r="NWN1384" s="84">
        <f>NWN1381</f>
        <v>2000000</v>
      </c>
      <c r="NWO1384" s="84">
        <f>NWO1381</f>
        <v>0</v>
      </c>
      <c r="NWP1384" s="84">
        <f>NWO1384/NWN1384</f>
        <v>0</v>
      </c>
      <c r="NWQ1384" s="84">
        <f>NWN1384-NWO1384</f>
        <v>2000000</v>
      </c>
      <c r="NWR1384" s="84">
        <f t="shared" si="551"/>
        <v>2000000</v>
      </c>
      <c r="NWX1384" s="84" t="s">
        <v>247</v>
      </c>
      <c r="NWY1384" s="84" t="s">
        <v>4692</v>
      </c>
      <c r="NWZ1384" s="84">
        <v>0</v>
      </c>
      <c r="NXA1384" s="84">
        <v>0</v>
      </c>
      <c r="NXC1384" s="84">
        <v>0</v>
      </c>
      <c r="NXD1384" s="84">
        <f>NXD1381</f>
        <v>2000000</v>
      </c>
      <c r="NXE1384" s="84">
        <f>NXE1381</f>
        <v>0</v>
      </c>
      <c r="NXF1384" s="84">
        <f>NXE1384/NXD1384</f>
        <v>0</v>
      </c>
      <c r="NXG1384" s="84">
        <f>NXD1384-NXE1384</f>
        <v>2000000</v>
      </c>
      <c r="NXH1384" s="84">
        <f t="shared" si="552"/>
        <v>2000000</v>
      </c>
      <c r="NXN1384" s="84" t="s">
        <v>247</v>
      </c>
      <c r="NXO1384" s="84" t="s">
        <v>4692</v>
      </c>
      <c r="NXP1384" s="84">
        <v>0</v>
      </c>
      <c r="NXQ1384" s="84">
        <v>0</v>
      </c>
      <c r="NXS1384" s="84">
        <v>0</v>
      </c>
      <c r="NXT1384" s="84">
        <f>NXT1381</f>
        <v>2000000</v>
      </c>
      <c r="NXU1384" s="84">
        <f>NXU1381</f>
        <v>0</v>
      </c>
      <c r="NXV1384" s="84">
        <f>NXU1384/NXT1384</f>
        <v>0</v>
      </c>
      <c r="NXW1384" s="84">
        <f>NXT1384-NXU1384</f>
        <v>2000000</v>
      </c>
      <c r="NXX1384" s="84">
        <f t="shared" si="552"/>
        <v>2000000</v>
      </c>
      <c r="NYD1384" s="84" t="s">
        <v>247</v>
      </c>
      <c r="NYE1384" s="84" t="s">
        <v>4692</v>
      </c>
      <c r="NYF1384" s="84">
        <v>0</v>
      </c>
      <c r="NYG1384" s="84">
        <v>0</v>
      </c>
      <c r="NYI1384" s="84">
        <v>0</v>
      </c>
      <c r="NYJ1384" s="84">
        <f>NYJ1381</f>
        <v>2000000</v>
      </c>
      <c r="NYK1384" s="84">
        <f>NYK1381</f>
        <v>0</v>
      </c>
      <c r="NYL1384" s="84">
        <f>NYK1384/NYJ1384</f>
        <v>0</v>
      </c>
      <c r="NYM1384" s="84">
        <f>NYJ1384-NYK1384</f>
        <v>2000000</v>
      </c>
      <c r="NYN1384" s="84">
        <f t="shared" si="553"/>
        <v>2000000</v>
      </c>
      <c r="NYT1384" s="84" t="s">
        <v>247</v>
      </c>
      <c r="NYU1384" s="84" t="s">
        <v>4692</v>
      </c>
      <c r="NYV1384" s="84">
        <v>0</v>
      </c>
      <c r="NYW1384" s="84">
        <v>0</v>
      </c>
      <c r="NYY1384" s="84">
        <v>0</v>
      </c>
      <c r="NYZ1384" s="84">
        <f>NYZ1381</f>
        <v>2000000</v>
      </c>
      <c r="NZA1384" s="84">
        <f>NZA1381</f>
        <v>0</v>
      </c>
      <c r="NZB1384" s="84">
        <f>NZA1384/NYZ1384</f>
        <v>0</v>
      </c>
      <c r="NZC1384" s="84">
        <f>NYZ1384-NZA1384</f>
        <v>2000000</v>
      </c>
      <c r="NZD1384" s="84">
        <f t="shared" si="553"/>
        <v>2000000</v>
      </c>
      <c r="NZJ1384" s="84" t="s">
        <v>247</v>
      </c>
      <c r="NZK1384" s="84" t="s">
        <v>4692</v>
      </c>
      <c r="NZL1384" s="84">
        <v>0</v>
      </c>
      <c r="NZM1384" s="84">
        <v>0</v>
      </c>
      <c r="NZO1384" s="84">
        <v>0</v>
      </c>
      <c r="NZP1384" s="84">
        <f>NZP1381</f>
        <v>2000000</v>
      </c>
      <c r="NZQ1384" s="84">
        <f>NZQ1381</f>
        <v>0</v>
      </c>
      <c r="NZR1384" s="84">
        <f>NZQ1384/NZP1384</f>
        <v>0</v>
      </c>
      <c r="NZS1384" s="84">
        <f>NZP1384-NZQ1384</f>
        <v>2000000</v>
      </c>
      <c r="NZT1384" s="84">
        <f t="shared" si="554"/>
        <v>2000000</v>
      </c>
      <c r="NZZ1384" s="84" t="s">
        <v>247</v>
      </c>
      <c r="OAA1384" s="84" t="s">
        <v>4692</v>
      </c>
      <c r="OAB1384" s="84">
        <v>0</v>
      </c>
      <c r="OAC1384" s="84">
        <v>0</v>
      </c>
      <c r="OAE1384" s="84">
        <v>0</v>
      </c>
      <c r="OAF1384" s="84">
        <f>OAF1381</f>
        <v>2000000</v>
      </c>
      <c r="OAG1384" s="84">
        <f>OAG1381</f>
        <v>0</v>
      </c>
      <c r="OAH1384" s="84">
        <f>OAG1384/OAF1384</f>
        <v>0</v>
      </c>
      <c r="OAI1384" s="84">
        <f>OAF1384-OAG1384</f>
        <v>2000000</v>
      </c>
      <c r="OAJ1384" s="84">
        <f t="shared" si="554"/>
        <v>2000000</v>
      </c>
      <c r="OAP1384" s="84" t="s">
        <v>247</v>
      </c>
      <c r="OAQ1384" s="84" t="s">
        <v>4692</v>
      </c>
      <c r="OAR1384" s="84">
        <v>0</v>
      </c>
      <c r="OAS1384" s="84">
        <v>0</v>
      </c>
      <c r="OAU1384" s="84">
        <v>0</v>
      </c>
      <c r="OAV1384" s="84">
        <f>OAV1381</f>
        <v>2000000</v>
      </c>
      <c r="OAW1384" s="84">
        <f>OAW1381</f>
        <v>0</v>
      </c>
      <c r="OAX1384" s="84">
        <f>OAW1384/OAV1384</f>
        <v>0</v>
      </c>
      <c r="OAY1384" s="84">
        <f>OAV1384-OAW1384</f>
        <v>2000000</v>
      </c>
      <c r="OAZ1384" s="84">
        <f t="shared" si="555"/>
        <v>2000000</v>
      </c>
      <c r="OBF1384" s="84" t="s">
        <v>247</v>
      </c>
      <c r="OBG1384" s="84" t="s">
        <v>4692</v>
      </c>
      <c r="OBH1384" s="84">
        <v>0</v>
      </c>
      <c r="OBI1384" s="84">
        <v>0</v>
      </c>
      <c r="OBK1384" s="84">
        <v>0</v>
      </c>
      <c r="OBL1384" s="84">
        <f>OBL1381</f>
        <v>2000000</v>
      </c>
      <c r="OBM1384" s="84">
        <f>OBM1381</f>
        <v>0</v>
      </c>
      <c r="OBN1384" s="84">
        <f>OBM1384/OBL1384</f>
        <v>0</v>
      </c>
      <c r="OBO1384" s="84">
        <f>OBL1384-OBM1384</f>
        <v>2000000</v>
      </c>
      <c r="OBP1384" s="84">
        <f t="shared" si="555"/>
        <v>2000000</v>
      </c>
      <c r="OBV1384" s="84" t="s">
        <v>247</v>
      </c>
      <c r="OBW1384" s="84" t="s">
        <v>4692</v>
      </c>
      <c r="OBX1384" s="84">
        <v>0</v>
      </c>
      <c r="OBY1384" s="84">
        <v>0</v>
      </c>
      <c r="OCA1384" s="84">
        <v>0</v>
      </c>
      <c r="OCB1384" s="84">
        <f>OCB1381</f>
        <v>2000000</v>
      </c>
      <c r="OCC1384" s="84">
        <f>OCC1381</f>
        <v>0</v>
      </c>
      <c r="OCD1384" s="84">
        <f>OCC1384/OCB1384</f>
        <v>0</v>
      </c>
      <c r="OCE1384" s="84">
        <f>OCB1384-OCC1384</f>
        <v>2000000</v>
      </c>
      <c r="OCF1384" s="84">
        <f t="shared" si="556"/>
        <v>2000000</v>
      </c>
      <c r="OCL1384" s="84" t="s">
        <v>247</v>
      </c>
      <c r="OCM1384" s="84" t="s">
        <v>4692</v>
      </c>
      <c r="OCN1384" s="84">
        <v>0</v>
      </c>
      <c r="OCO1384" s="84">
        <v>0</v>
      </c>
      <c r="OCQ1384" s="84">
        <v>0</v>
      </c>
      <c r="OCR1384" s="84">
        <f>OCR1381</f>
        <v>2000000</v>
      </c>
      <c r="OCS1384" s="84">
        <f>OCS1381</f>
        <v>0</v>
      </c>
      <c r="OCT1384" s="84">
        <f>OCS1384/OCR1384</f>
        <v>0</v>
      </c>
      <c r="OCU1384" s="84">
        <f>OCR1384-OCS1384</f>
        <v>2000000</v>
      </c>
      <c r="OCV1384" s="84">
        <f t="shared" si="556"/>
        <v>2000000</v>
      </c>
      <c r="ODB1384" s="84" t="s">
        <v>247</v>
      </c>
      <c r="ODC1384" s="84" t="s">
        <v>4692</v>
      </c>
      <c r="ODD1384" s="84">
        <v>0</v>
      </c>
      <c r="ODE1384" s="84">
        <v>0</v>
      </c>
      <c r="ODG1384" s="84">
        <v>0</v>
      </c>
      <c r="ODH1384" s="84">
        <f>ODH1381</f>
        <v>2000000</v>
      </c>
      <c r="ODI1384" s="84">
        <f>ODI1381</f>
        <v>0</v>
      </c>
      <c r="ODJ1384" s="84">
        <f>ODI1384/ODH1384</f>
        <v>0</v>
      </c>
      <c r="ODK1384" s="84">
        <f>ODH1384-ODI1384</f>
        <v>2000000</v>
      </c>
      <c r="ODL1384" s="84">
        <f t="shared" si="557"/>
        <v>2000000</v>
      </c>
      <c r="ODR1384" s="84" t="s">
        <v>247</v>
      </c>
      <c r="ODS1384" s="84" t="s">
        <v>4692</v>
      </c>
      <c r="ODT1384" s="84">
        <v>0</v>
      </c>
      <c r="ODU1384" s="84">
        <v>0</v>
      </c>
      <c r="ODW1384" s="84">
        <v>0</v>
      </c>
      <c r="ODX1384" s="84">
        <f>ODX1381</f>
        <v>2000000</v>
      </c>
      <c r="ODY1384" s="84">
        <f>ODY1381</f>
        <v>0</v>
      </c>
      <c r="ODZ1384" s="84">
        <f>ODY1384/ODX1384</f>
        <v>0</v>
      </c>
      <c r="OEA1384" s="84">
        <f>ODX1384-ODY1384</f>
        <v>2000000</v>
      </c>
      <c r="OEB1384" s="84">
        <f t="shared" si="557"/>
        <v>2000000</v>
      </c>
      <c r="OEH1384" s="84" t="s">
        <v>247</v>
      </c>
      <c r="OEI1384" s="84" t="s">
        <v>4692</v>
      </c>
      <c r="OEJ1384" s="84">
        <v>0</v>
      </c>
      <c r="OEK1384" s="84">
        <v>0</v>
      </c>
      <c r="OEM1384" s="84">
        <v>0</v>
      </c>
      <c r="OEN1384" s="84">
        <f>OEN1381</f>
        <v>2000000</v>
      </c>
      <c r="OEO1384" s="84">
        <f>OEO1381</f>
        <v>0</v>
      </c>
      <c r="OEP1384" s="84">
        <f>OEO1384/OEN1384</f>
        <v>0</v>
      </c>
      <c r="OEQ1384" s="84">
        <f>OEN1384-OEO1384</f>
        <v>2000000</v>
      </c>
      <c r="OER1384" s="84">
        <f t="shared" si="558"/>
        <v>2000000</v>
      </c>
      <c r="OEX1384" s="84" t="s">
        <v>247</v>
      </c>
      <c r="OEY1384" s="84" t="s">
        <v>4692</v>
      </c>
      <c r="OEZ1384" s="84">
        <v>0</v>
      </c>
      <c r="OFA1384" s="84">
        <v>0</v>
      </c>
      <c r="OFC1384" s="84">
        <v>0</v>
      </c>
      <c r="OFD1384" s="84">
        <f>OFD1381</f>
        <v>2000000</v>
      </c>
      <c r="OFE1384" s="84">
        <f>OFE1381</f>
        <v>0</v>
      </c>
      <c r="OFF1384" s="84">
        <f>OFE1384/OFD1384</f>
        <v>0</v>
      </c>
      <c r="OFG1384" s="84">
        <f>OFD1384-OFE1384</f>
        <v>2000000</v>
      </c>
      <c r="OFH1384" s="84">
        <f t="shared" si="558"/>
        <v>2000000</v>
      </c>
      <c r="OFN1384" s="84" t="s">
        <v>247</v>
      </c>
      <c r="OFO1384" s="84" t="s">
        <v>4692</v>
      </c>
      <c r="OFP1384" s="84">
        <v>0</v>
      </c>
      <c r="OFQ1384" s="84">
        <v>0</v>
      </c>
      <c r="OFS1384" s="84">
        <v>0</v>
      </c>
      <c r="OFT1384" s="84">
        <f>OFT1381</f>
        <v>2000000</v>
      </c>
      <c r="OFU1384" s="84">
        <f>OFU1381</f>
        <v>0</v>
      </c>
      <c r="OFV1384" s="84">
        <f>OFU1384/OFT1384</f>
        <v>0</v>
      </c>
      <c r="OFW1384" s="84">
        <f>OFT1384-OFU1384</f>
        <v>2000000</v>
      </c>
      <c r="OFX1384" s="84">
        <f t="shared" si="559"/>
        <v>2000000</v>
      </c>
      <c r="OGD1384" s="84" t="s">
        <v>247</v>
      </c>
      <c r="OGE1384" s="84" t="s">
        <v>4692</v>
      </c>
      <c r="OGF1384" s="84">
        <v>0</v>
      </c>
      <c r="OGG1384" s="84">
        <v>0</v>
      </c>
      <c r="OGI1384" s="84">
        <v>0</v>
      </c>
      <c r="OGJ1384" s="84">
        <f>OGJ1381</f>
        <v>2000000</v>
      </c>
      <c r="OGK1384" s="84">
        <f>OGK1381</f>
        <v>0</v>
      </c>
      <c r="OGL1384" s="84">
        <f>OGK1384/OGJ1384</f>
        <v>0</v>
      </c>
      <c r="OGM1384" s="84">
        <f>OGJ1384-OGK1384</f>
        <v>2000000</v>
      </c>
      <c r="OGN1384" s="84">
        <f t="shared" si="559"/>
        <v>2000000</v>
      </c>
      <c r="OGT1384" s="84" t="s">
        <v>247</v>
      </c>
      <c r="OGU1384" s="84" t="s">
        <v>4692</v>
      </c>
      <c r="OGV1384" s="84">
        <v>0</v>
      </c>
      <c r="OGW1384" s="84">
        <v>0</v>
      </c>
      <c r="OGY1384" s="84">
        <v>0</v>
      </c>
      <c r="OGZ1384" s="84">
        <f>OGZ1381</f>
        <v>2000000</v>
      </c>
      <c r="OHA1384" s="84">
        <f>OHA1381</f>
        <v>0</v>
      </c>
      <c r="OHB1384" s="84">
        <f>OHA1384/OGZ1384</f>
        <v>0</v>
      </c>
      <c r="OHC1384" s="84">
        <f>OGZ1384-OHA1384</f>
        <v>2000000</v>
      </c>
      <c r="OHD1384" s="84">
        <f t="shared" si="560"/>
        <v>2000000</v>
      </c>
      <c r="OHJ1384" s="84" t="s">
        <v>247</v>
      </c>
      <c r="OHK1384" s="84" t="s">
        <v>4692</v>
      </c>
      <c r="OHL1384" s="84">
        <v>0</v>
      </c>
      <c r="OHM1384" s="84">
        <v>0</v>
      </c>
      <c r="OHO1384" s="84">
        <v>0</v>
      </c>
      <c r="OHP1384" s="84">
        <f>OHP1381</f>
        <v>2000000</v>
      </c>
      <c r="OHQ1384" s="84">
        <f>OHQ1381</f>
        <v>0</v>
      </c>
      <c r="OHR1384" s="84">
        <f>OHQ1384/OHP1384</f>
        <v>0</v>
      </c>
      <c r="OHS1384" s="84">
        <f>OHP1384-OHQ1384</f>
        <v>2000000</v>
      </c>
      <c r="OHT1384" s="84">
        <f t="shared" si="560"/>
        <v>2000000</v>
      </c>
      <c r="OHZ1384" s="84" t="s">
        <v>247</v>
      </c>
      <c r="OIA1384" s="84" t="s">
        <v>4692</v>
      </c>
      <c r="OIB1384" s="84">
        <v>0</v>
      </c>
      <c r="OIC1384" s="84">
        <v>0</v>
      </c>
      <c r="OIE1384" s="84">
        <v>0</v>
      </c>
      <c r="OIF1384" s="84">
        <f>OIF1381</f>
        <v>2000000</v>
      </c>
      <c r="OIG1384" s="84">
        <f>OIG1381</f>
        <v>0</v>
      </c>
      <c r="OIH1384" s="84">
        <f>OIG1384/OIF1384</f>
        <v>0</v>
      </c>
      <c r="OII1384" s="84">
        <f>OIF1384-OIG1384</f>
        <v>2000000</v>
      </c>
      <c r="OIJ1384" s="84">
        <f t="shared" si="561"/>
        <v>2000000</v>
      </c>
      <c r="OIP1384" s="84" t="s">
        <v>247</v>
      </c>
      <c r="OIQ1384" s="84" t="s">
        <v>4692</v>
      </c>
      <c r="OIR1384" s="84">
        <v>0</v>
      </c>
      <c r="OIS1384" s="84">
        <v>0</v>
      </c>
      <c r="OIU1384" s="84">
        <v>0</v>
      </c>
      <c r="OIV1384" s="84">
        <f>OIV1381</f>
        <v>2000000</v>
      </c>
      <c r="OIW1384" s="84">
        <f>OIW1381</f>
        <v>0</v>
      </c>
      <c r="OIX1384" s="84">
        <f>OIW1384/OIV1384</f>
        <v>0</v>
      </c>
      <c r="OIY1384" s="84">
        <f>OIV1384-OIW1384</f>
        <v>2000000</v>
      </c>
      <c r="OIZ1384" s="84">
        <f t="shared" si="561"/>
        <v>2000000</v>
      </c>
      <c r="OJF1384" s="84" t="s">
        <v>247</v>
      </c>
      <c r="OJG1384" s="84" t="s">
        <v>4692</v>
      </c>
      <c r="OJH1384" s="84">
        <v>0</v>
      </c>
      <c r="OJI1384" s="84">
        <v>0</v>
      </c>
      <c r="OJK1384" s="84">
        <v>0</v>
      </c>
      <c r="OJL1384" s="84">
        <f>OJL1381</f>
        <v>2000000</v>
      </c>
      <c r="OJM1384" s="84">
        <f>OJM1381</f>
        <v>0</v>
      </c>
      <c r="OJN1384" s="84">
        <f>OJM1384/OJL1384</f>
        <v>0</v>
      </c>
      <c r="OJO1384" s="84">
        <f>OJL1384-OJM1384</f>
        <v>2000000</v>
      </c>
      <c r="OJP1384" s="84">
        <f t="shared" si="562"/>
        <v>2000000</v>
      </c>
      <c r="OJV1384" s="84" t="s">
        <v>247</v>
      </c>
      <c r="OJW1384" s="84" t="s">
        <v>4692</v>
      </c>
      <c r="OJX1384" s="84">
        <v>0</v>
      </c>
      <c r="OJY1384" s="84">
        <v>0</v>
      </c>
      <c r="OKA1384" s="84">
        <v>0</v>
      </c>
      <c r="OKB1384" s="84">
        <f>OKB1381</f>
        <v>2000000</v>
      </c>
      <c r="OKC1384" s="84">
        <f>OKC1381</f>
        <v>0</v>
      </c>
      <c r="OKD1384" s="84">
        <f>OKC1384/OKB1384</f>
        <v>0</v>
      </c>
      <c r="OKE1384" s="84">
        <f>OKB1384-OKC1384</f>
        <v>2000000</v>
      </c>
      <c r="OKF1384" s="84">
        <f t="shared" si="562"/>
        <v>2000000</v>
      </c>
      <c r="OKL1384" s="84" t="s">
        <v>247</v>
      </c>
      <c r="OKM1384" s="84" t="s">
        <v>4692</v>
      </c>
      <c r="OKN1384" s="84">
        <v>0</v>
      </c>
      <c r="OKO1384" s="84">
        <v>0</v>
      </c>
      <c r="OKQ1384" s="84">
        <v>0</v>
      </c>
      <c r="OKR1384" s="84">
        <f>OKR1381</f>
        <v>2000000</v>
      </c>
      <c r="OKS1384" s="84">
        <f>OKS1381</f>
        <v>0</v>
      </c>
      <c r="OKT1384" s="84">
        <f>OKS1384/OKR1384</f>
        <v>0</v>
      </c>
      <c r="OKU1384" s="84">
        <f>OKR1384-OKS1384</f>
        <v>2000000</v>
      </c>
      <c r="OKV1384" s="84">
        <f t="shared" si="563"/>
        <v>2000000</v>
      </c>
      <c r="OLB1384" s="84" t="s">
        <v>247</v>
      </c>
      <c r="OLC1384" s="84" t="s">
        <v>4692</v>
      </c>
      <c r="OLD1384" s="84">
        <v>0</v>
      </c>
      <c r="OLE1384" s="84">
        <v>0</v>
      </c>
      <c r="OLG1384" s="84">
        <v>0</v>
      </c>
      <c r="OLH1384" s="84">
        <f>OLH1381</f>
        <v>2000000</v>
      </c>
      <c r="OLI1384" s="84">
        <f>OLI1381</f>
        <v>0</v>
      </c>
      <c r="OLJ1384" s="84">
        <f>OLI1384/OLH1384</f>
        <v>0</v>
      </c>
      <c r="OLK1384" s="84">
        <f>OLH1384-OLI1384</f>
        <v>2000000</v>
      </c>
      <c r="OLL1384" s="84">
        <f t="shared" si="563"/>
        <v>2000000</v>
      </c>
      <c r="OLR1384" s="84" t="s">
        <v>247</v>
      </c>
      <c r="OLS1384" s="84" t="s">
        <v>4692</v>
      </c>
      <c r="OLT1384" s="84">
        <v>0</v>
      </c>
      <c r="OLU1384" s="84">
        <v>0</v>
      </c>
      <c r="OLW1384" s="84">
        <v>0</v>
      </c>
      <c r="OLX1384" s="84">
        <f>OLX1381</f>
        <v>2000000</v>
      </c>
      <c r="OLY1384" s="84">
        <f>OLY1381</f>
        <v>0</v>
      </c>
      <c r="OLZ1384" s="84">
        <f>OLY1384/OLX1384</f>
        <v>0</v>
      </c>
      <c r="OMA1384" s="84">
        <f>OLX1384-OLY1384</f>
        <v>2000000</v>
      </c>
      <c r="OMB1384" s="84">
        <f t="shared" si="564"/>
        <v>2000000</v>
      </c>
      <c r="OMH1384" s="84" t="s">
        <v>247</v>
      </c>
      <c r="OMI1384" s="84" t="s">
        <v>4692</v>
      </c>
      <c r="OMJ1384" s="84">
        <v>0</v>
      </c>
      <c r="OMK1384" s="84">
        <v>0</v>
      </c>
      <c r="OMM1384" s="84">
        <v>0</v>
      </c>
      <c r="OMN1384" s="84">
        <f>OMN1381</f>
        <v>2000000</v>
      </c>
      <c r="OMO1384" s="84">
        <f>OMO1381</f>
        <v>0</v>
      </c>
      <c r="OMP1384" s="84">
        <f>OMO1384/OMN1384</f>
        <v>0</v>
      </c>
      <c r="OMQ1384" s="84">
        <f>OMN1384-OMO1384</f>
        <v>2000000</v>
      </c>
      <c r="OMR1384" s="84">
        <f t="shared" si="564"/>
        <v>2000000</v>
      </c>
      <c r="OMX1384" s="84" t="s">
        <v>247</v>
      </c>
      <c r="OMY1384" s="84" t="s">
        <v>4692</v>
      </c>
      <c r="OMZ1384" s="84">
        <v>0</v>
      </c>
      <c r="ONA1384" s="84">
        <v>0</v>
      </c>
      <c r="ONC1384" s="84">
        <v>0</v>
      </c>
      <c r="OND1384" s="84">
        <f>OND1381</f>
        <v>2000000</v>
      </c>
      <c r="ONE1384" s="84">
        <f>ONE1381</f>
        <v>0</v>
      </c>
      <c r="ONF1384" s="84">
        <f>ONE1384/OND1384</f>
        <v>0</v>
      </c>
      <c r="ONG1384" s="84">
        <f>OND1384-ONE1384</f>
        <v>2000000</v>
      </c>
      <c r="ONH1384" s="84">
        <f t="shared" si="565"/>
        <v>2000000</v>
      </c>
      <c r="ONN1384" s="84" t="s">
        <v>247</v>
      </c>
      <c r="ONO1384" s="84" t="s">
        <v>4692</v>
      </c>
      <c r="ONP1384" s="84">
        <v>0</v>
      </c>
      <c r="ONQ1384" s="84">
        <v>0</v>
      </c>
      <c r="ONS1384" s="84">
        <v>0</v>
      </c>
      <c r="ONT1384" s="84">
        <f>ONT1381</f>
        <v>2000000</v>
      </c>
      <c r="ONU1384" s="84">
        <f>ONU1381</f>
        <v>0</v>
      </c>
      <c r="ONV1384" s="84">
        <f>ONU1384/ONT1384</f>
        <v>0</v>
      </c>
      <c r="ONW1384" s="84">
        <f>ONT1384-ONU1384</f>
        <v>2000000</v>
      </c>
      <c r="ONX1384" s="84">
        <f t="shared" si="565"/>
        <v>2000000</v>
      </c>
      <c r="OOD1384" s="84" t="s">
        <v>247</v>
      </c>
      <c r="OOE1384" s="84" t="s">
        <v>4692</v>
      </c>
      <c r="OOF1384" s="84">
        <v>0</v>
      </c>
      <c r="OOG1384" s="84">
        <v>0</v>
      </c>
      <c r="OOI1384" s="84">
        <v>0</v>
      </c>
      <c r="OOJ1384" s="84">
        <f>OOJ1381</f>
        <v>2000000</v>
      </c>
      <c r="OOK1384" s="84">
        <f>OOK1381</f>
        <v>0</v>
      </c>
      <c r="OOL1384" s="84">
        <f>OOK1384/OOJ1384</f>
        <v>0</v>
      </c>
      <c r="OOM1384" s="84">
        <f>OOJ1384-OOK1384</f>
        <v>2000000</v>
      </c>
      <c r="OON1384" s="84">
        <f t="shared" si="566"/>
        <v>2000000</v>
      </c>
      <c r="OOT1384" s="84" t="s">
        <v>247</v>
      </c>
      <c r="OOU1384" s="84" t="s">
        <v>4692</v>
      </c>
      <c r="OOV1384" s="84">
        <v>0</v>
      </c>
      <c r="OOW1384" s="84">
        <v>0</v>
      </c>
      <c r="OOY1384" s="84">
        <v>0</v>
      </c>
      <c r="OOZ1384" s="84">
        <f>OOZ1381</f>
        <v>2000000</v>
      </c>
      <c r="OPA1384" s="84">
        <f>OPA1381</f>
        <v>0</v>
      </c>
      <c r="OPB1384" s="84">
        <f>OPA1384/OOZ1384</f>
        <v>0</v>
      </c>
      <c r="OPC1384" s="84">
        <f>OOZ1384-OPA1384</f>
        <v>2000000</v>
      </c>
      <c r="OPD1384" s="84">
        <f t="shared" si="566"/>
        <v>2000000</v>
      </c>
      <c r="OPJ1384" s="84" t="s">
        <v>247</v>
      </c>
      <c r="OPK1384" s="84" t="s">
        <v>4692</v>
      </c>
      <c r="OPL1384" s="84">
        <v>0</v>
      </c>
      <c r="OPM1384" s="84">
        <v>0</v>
      </c>
      <c r="OPO1384" s="84">
        <v>0</v>
      </c>
      <c r="OPP1384" s="84">
        <f>OPP1381</f>
        <v>2000000</v>
      </c>
      <c r="OPQ1384" s="84">
        <f>OPQ1381</f>
        <v>0</v>
      </c>
      <c r="OPR1384" s="84">
        <f>OPQ1384/OPP1384</f>
        <v>0</v>
      </c>
      <c r="OPS1384" s="84">
        <f>OPP1384-OPQ1384</f>
        <v>2000000</v>
      </c>
      <c r="OPT1384" s="84">
        <f t="shared" si="567"/>
        <v>2000000</v>
      </c>
      <c r="OPZ1384" s="84" t="s">
        <v>247</v>
      </c>
      <c r="OQA1384" s="84" t="s">
        <v>4692</v>
      </c>
      <c r="OQB1384" s="84">
        <v>0</v>
      </c>
      <c r="OQC1384" s="84">
        <v>0</v>
      </c>
      <c r="OQE1384" s="84">
        <v>0</v>
      </c>
      <c r="OQF1384" s="84">
        <f>OQF1381</f>
        <v>2000000</v>
      </c>
      <c r="OQG1384" s="84">
        <f>OQG1381</f>
        <v>0</v>
      </c>
      <c r="OQH1384" s="84">
        <f>OQG1384/OQF1384</f>
        <v>0</v>
      </c>
      <c r="OQI1384" s="84">
        <f>OQF1384-OQG1384</f>
        <v>2000000</v>
      </c>
      <c r="OQJ1384" s="84">
        <f t="shared" si="567"/>
        <v>2000000</v>
      </c>
      <c r="OQP1384" s="84" t="s">
        <v>247</v>
      </c>
      <c r="OQQ1384" s="84" t="s">
        <v>4692</v>
      </c>
      <c r="OQR1384" s="84">
        <v>0</v>
      </c>
      <c r="OQS1384" s="84">
        <v>0</v>
      </c>
      <c r="OQU1384" s="84">
        <v>0</v>
      </c>
      <c r="OQV1384" s="84">
        <f>OQV1381</f>
        <v>2000000</v>
      </c>
      <c r="OQW1384" s="84">
        <f>OQW1381</f>
        <v>0</v>
      </c>
      <c r="OQX1384" s="84">
        <f>OQW1384/OQV1384</f>
        <v>0</v>
      </c>
      <c r="OQY1384" s="84">
        <f>OQV1384-OQW1384</f>
        <v>2000000</v>
      </c>
      <c r="OQZ1384" s="84">
        <f t="shared" si="568"/>
        <v>2000000</v>
      </c>
      <c r="ORF1384" s="84" t="s">
        <v>247</v>
      </c>
      <c r="ORG1384" s="84" t="s">
        <v>4692</v>
      </c>
      <c r="ORH1384" s="84">
        <v>0</v>
      </c>
      <c r="ORI1384" s="84">
        <v>0</v>
      </c>
      <c r="ORK1384" s="84">
        <v>0</v>
      </c>
      <c r="ORL1384" s="84">
        <f>ORL1381</f>
        <v>2000000</v>
      </c>
      <c r="ORM1384" s="84">
        <f>ORM1381</f>
        <v>0</v>
      </c>
      <c r="ORN1384" s="84">
        <f>ORM1384/ORL1384</f>
        <v>0</v>
      </c>
      <c r="ORO1384" s="84">
        <f>ORL1384-ORM1384</f>
        <v>2000000</v>
      </c>
      <c r="ORP1384" s="84">
        <f t="shared" si="568"/>
        <v>2000000</v>
      </c>
      <c r="ORV1384" s="84" t="s">
        <v>247</v>
      </c>
      <c r="ORW1384" s="84" t="s">
        <v>4692</v>
      </c>
      <c r="ORX1384" s="84">
        <v>0</v>
      </c>
      <c r="ORY1384" s="84">
        <v>0</v>
      </c>
      <c r="OSA1384" s="84">
        <v>0</v>
      </c>
      <c r="OSB1384" s="84">
        <f>OSB1381</f>
        <v>2000000</v>
      </c>
      <c r="OSC1384" s="84">
        <f>OSC1381</f>
        <v>0</v>
      </c>
      <c r="OSD1384" s="84">
        <f>OSC1384/OSB1384</f>
        <v>0</v>
      </c>
      <c r="OSE1384" s="84">
        <f>OSB1384-OSC1384</f>
        <v>2000000</v>
      </c>
      <c r="OSF1384" s="84">
        <f t="shared" si="569"/>
        <v>2000000</v>
      </c>
      <c r="OSL1384" s="84" t="s">
        <v>247</v>
      </c>
      <c r="OSM1384" s="84" t="s">
        <v>4692</v>
      </c>
      <c r="OSN1384" s="84">
        <v>0</v>
      </c>
      <c r="OSO1384" s="84">
        <v>0</v>
      </c>
      <c r="OSQ1384" s="84">
        <v>0</v>
      </c>
      <c r="OSR1384" s="84">
        <f>OSR1381</f>
        <v>2000000</v>
      </c>
      <c r="OSS1384" s="84">
        <f>OSS1381</f>
        <v>0</v>
      </c>
      <c r="OST1384" s="84">
        <f>OSS1384/OSR1384</f>
        <v>0</v>
      </c>
      <c r="OSU1384" s="84">
        <f>OSR1384-OSS1384</f>
        <v>2000000</v>
      </c>
      <c r="OSV1384" s="84">
        <f t="shared" si="569"/>
        <v>2000000</v>
      </c>
      <c r="OTB1384" s="84" t="s">
        <v>247</v>
      </c>
      <c r="OTC1384" s="84" t="s">
        <v>4692</v>
      </c>
      <c r="OTD1384" s="84">
        <v>0</v>
      </c>
      <c r="OTE1384" s="84">
        <v>0</v>
      </c>
      <c r="OTG1384" s="84">
        <v>0</v>
      </c>
      <c r="OTH1384" s="84">
        <f>OTH1381</f>
        <v>2000000</v>
      </c>
      <c r="OTI1384" s="84">
        <f>OTI1381</f>
        <v>0</v>
      </c>
      <c r="OTJ1384" s="84">
        <f>OTI1384/OTH1384</f>
        <v>0</v>
      </c>
      <c r="OTK1384" s="84">
        <f>OTH1384-OTI1384</f>
        <v>2000000</v>
      </c>
      <c r="OTL1384" s="84">
        <f t="shared" si="570"/>
        <v>2000000</v>
      </c>
      <c r="OTR1384" s="84" t="s">
        <v>247</v>
      </c>
      <c r="OTS1384" s="84" t="s">
        <v>4692</v>
      </c>
      <c r="OTT1384" s="84">
        <v>0</v>
      </c>
      <c r="OTU1384" s="84">
        <v>0</v>
      </c>
      <c r="OTW1384" s="84">
        <v>0</v>
      </c>
      <c r="OTX1384" s="84">
        <f>OTX1381</f>
        <v>2000000</v>
      </c>
      <c r="OTY1384" s="84">
        <f>OTY1381</f>
        <v>0</v>
      </c>
      <c r="OTZ1384" s="84">
        <f>OTY1384/OTX1384</f>
        <v>0</v>
      </c>
      <c r="OUA1384" s="84">
        <f>OTX1384-OTY1384</f>
        <v>2000000</v>
      </c>
      <c r="OUB1384" s="84">
        <f t="shared" si="570"/>
        <v>2000000</v>
      </c>
      <c r="OUH1384" s="84" t="s">
        <v>247</v>
      </c>
      <c r="OUI1384" s="84" t="s">
        <v>4692</v>
      </c>
      <c r="OUJ1384" s="84">
        <v>0</v>
      </c>
      <c r="OUK1384" s="84">
        <v>0</v>
      </c>
      <c r="OUM1384" s="84">
        <v>0</v>
      </c>
      <c r="OUN1384" s="84">
        <f>OUN1381</f>
        <v>2000000</v>
      </c>
      <c r="OUO1384" s="84">
        <f>OUO1381</f>
        <v>0</v>
      </c>
      <c r="OUP1384" s="84">
        <f>OUO1384/OUN1384</f>
        <v>0</v>
      </c>
      <c r="OUQ1384" s="84">
        <f>OUN1384-OUO1384</f>
        <v>2000000</v>
      </c>
      <c r="OUR1384" s="84">
        <f t="shared" si="571"/>
        <v>2000000</v>
      </c>
      <c r="OUX1384" s="84" t="s">
        <v>247</v>
      </c>
      <c r="OUY1384" s="84" t="s">
        <v>4692</v>
      </c>
      <c r="OUZ1384" s="84">
        <v>0</v>
      </c>
      <c r="OVA1384" s="84">
        <v>0</v>
      </c>
      <c r="OVC1384" s="84">
        <v>0</v>
      </c>
      <c r="OVD1384" s="84">
        <f>OVD1381</f>
        <v>2000000</v>
      </c>
      <c r="OVE1384" s="84">
        <f>OVE1381</f>
        <v>0</v>
      </c>
      <c r="OVF1384" s="84">
        <f>OVE1384/OVD1384</f>
        <v>0</v>
      </c>
      <c r="OVG1384" s="84">
        <f>OVD1384-OVE1384</f>
        <v>2000000</v>
      </c>
      <c r="OVH1384" s="84">
        <f t="shared" si="571"/>
        <v>2000000</v>
      </c>
      <c r="OVN1384" s="84" t="s">
        <v>247</v>
      </c>
      <c r="OVO1384" s="84" t="s">
        <v>4692</v>
      </c>
      <c r="OVP1384" s="84">
        <v>0</v>
      </c>
      <c r="OVQ1384" s="84">
        <v>0</v>
      </c>
      <c r="OVS1384" s="84">
        <v>0</v>
      </c>
      <c r="OVT1384" s="84">
        <f>OVT1381</f>
        <v>2000000</v>
      </c>
      <c r="OVU1384" s="84">
        <f>OVU1381</f>
        <v>0</v>
      </c>
      <c r="OVV1384" s="84">
        <f>OVU1384/OVT1384</f>
        <v>0</v>
      </c>
      <c r="OVW1384" s="84">
        <f>OVT1384-OVU1384</f>
        <v>2000000</v>
      </c>
      <c r="OVX1384" s="84">
        <f t="shared" si="572"/>
        <v>2000000</v>
      </c>
      <c r="OWD1384" s="84" t="s">
        <v>247</v>
      </c>
      <c r="OWE1384" s="84" t="s">
        <v>4692</v>
      </c>
      <c r="OWF1384" s="84">
        <v>0</v>
      </c>
      <c r="OWG1384" s="84">
        <v>0</v>
      </c>
      <c r="OWI1384" s="84">
        <v>0</v>
      </c>
      <c r="OWJ1384" s="84">
        <f>OWJ1381</f>
        <v>2000000</v>
      </c>
      <c r="OWK1384" s="84">
        <f>OWK1381</f>
        <v>0</v>
      </c>
      <c r="OWL1384" s="84">
        <f>OWK1384/OWJ1384</f>
        <v>0</v>
      </c>
      <c r="OWM1384" s="84">
        <f>OWJ1384-OWK1384</f>
        <v>2000000</v>
      </c>
      <c r="OWN1384" s="84">
        <f t="shared" si="572"/>
        <v>2000000</v>
      </c>
      <c r="OWT1384" s="84" t="s">
        <v>247</v>
      </c>
      <c r="OWU1384" s="84" t="s">
        <v>4692</v>
      </c>
      <c r="OWV1384" s="84">
        <v>0</v>
      </c>
      <c r="OWW1384" s="84">
        <v>0</v>
      </c>
      <c r="OWY1384" s="84">
        <v>0</v>
      </c>
      <c r="OWZ1384" s="84">
        <f>OWZ1381</f>
        <v>2000000</v>
      </c>
      <c r="OXA1384" s="84">
        <f>OXA1381</f>
        <v>0</v>
      </c>
      <c r="OXB1384" s="84">
        <f>OXA1384/OWZ1384</f>
        <v>0</v>
      </c>
      <c r="OXC1384" s="84">
        <f>OWZ1384-OXA1384</f>
        <v>2000000</v>
      </c>
      <c r="OXD1384" s="84">
        <f t="shared" si="573"/>
        <v>2000000</v>
      </c>
      <c r="OXJ1384" s="84" t="s">
        <v>247</v>
      </c>
      <c r="OXK1384" s="84" t="s">
        <v>4692</v>
      </c>
      <c r="OXL1384" s="84">
        <v>0</v>
      </c>
      <c r="OXM1384" s="84">
        <v>0</v>
      </c>
      <c r="OXO1384" s="84">
        <v>0</v>
      </c>
      <c r="OXP1384" s="84">
        <f>OXP1381</f>
        <v>2000000</v>
      </c>
      <c r="OXQ1384" s="84">
        <f>OXQ1381</f>
        <v>0</v>
      </c>
      <c r="OXR1384" s="84">
        <f>OXQ1384/OXP1384</f>
        <v>0</v>
      </c>
      <c r="OXS1384" s="84">
        <f>OXP1384-OXQ1384</f>
        <v>2000000</v>
      </c>
      <c r="OXT1384" s="84">
        <f t="shared" si="573"/>
        <v>2000000</v>
      </c>
      <c r="OXZ1384" s="84" t="s">
        <v>247</v>
      </c>
      <c r="OYA1384" s="84" t="s">
        <v>4692</v>
      </c>
      <c r="OYB1384" s="84">
        <v>0</v>
      </c>
      <c r="OYC1384" s="84">
        <v>0</v>
      </c>
      <c r="OYE1384" s="84">
        <v>0</v>
      </c>
      <c r="OYF1384" s="84">
        <f>OYF1381</f>
        <v>2000000</v>
      </c>
      <c r="OYG1384" s="84">
        <f>OYG1381</f>
        <v>0</v>
      </c>
      <c r="OYH1384" s="84">
        <f>OYG1384/OYF1384</f>
        <v>0</v>
      </c>
      <c r="OYI1384" s="84">
        <f>OYF1384-OYG1384</f>
        <v>2000000</v>
      </c>
      <c r="OYJ1384" s="84">
        <f t="shared" si="574"/>
        <v>2000000</v>
      </c>
      <c r="OYP1384" s="84" t="s">
        <v>247</v>
      </c>
      <c r="OYQ1384" s="84" t="s">
        <v>4692</v>
      </c>
      <c r="OYR1384" s="84">
        <v>0</v>
      </c>
      <c r="OYS1384" s="84">
        <v>0</v>
      </c>
      <c r="OYU1384" s="84">
        <v>0</v>
      </c>
      <c r="OYV1384" s="84">
        <f>OYV1381</f>
        <v>2000000</v>
      </c>
      <c r="OYW1384" s="84">
        <f>OYW1381</f>
        <v>0</v>
      </c>
      <c r="OYX1384" s="84">
        <f>OYW1384/OYV1384</f>
        <v>0</v>
      </c>
      <c r="OYY1384" s="84">
        <f>OYV1384-OYW1384</f>
        <v>2000000</v>
      </c>
      <c r="OYZ1384" s="84">
        <f t="shared" si="574"/>
        <v>2000000</v>
      </c>
      <c r="OZF1384" s="84" t="s">
        <v>247</v>
      </c>
      <c r="OZG1384" s="84" t="s">
        <v>4692</v>
      </c>
      <c r="OZH1384" s="84">
        <v>0</v>
      </c>
      <c r="OZI1384" s="84">
        <v>0</v>
      </c>
      <c r="OZK1384" s="84">
        <v>0</v>
      </c>
      <c r="OZL1384" s="84">
        <f>OZL1381</f>
        <v>2000000</v>
      </c>
      <c r="OZM1384" s="84">
        <f>OZM1381</f>
        <v>0</v>
      </c>
      <c r="OZN1384" s="84">
        <f>OZM1384/OZL1384</f>
        <v>0</v>
      </c>
      <c r="OZO1384" s="84">
        <f>OZL1384-OZM1384</f>
        <v>2000000</v>
      </c>
      <c r="OZP1384" s="84">
        <f t="shared" si="575"/>
        <v>2000000</v>
      </c>
      <c r="OZV1384" s="84" t="s">
        <v>247</v>
      </c>
      <c r="OZW1384" s="84" t="s">
        <v>4692</v>
      </c>
      <c r="OZX1384" s="84">
        <v>0</v>
      </c>
      <c r="OZY1384" s="84">
        <v>0</v>
      </c>
      <c r="PAA1384" s="84">
        <v>0</v>
      </c>
      <c r="PAB1384" s="84">
        <f>PAB1381</f>
        <v>2000000</v>
      </c>
      <c r="PAC1384" s="84">
        <f>PAC1381</f>
        <v>0</v>
      </c>
      <c r="PAD1384" s="84">
        <f>PAC1384/PAB1384</f>
        <v>0</v>
      </c>
      <c r="PAE1384" s="84">
        <f>PAB1384-PAC1384</f>
        <v>2000000</v>
      </c>
      <c r="PAF1384" s="84">
        <f t="shared" si="575"/>
        <v>2000000</v>
      </c>
      <c r="PAL1384" s="84" t="s">
        <v>247</v>
      </c>
      <c r="PAM1384" s="84" t="s">
        <v>4692</v>
      </c>
      <c r="PAN1384" s="84">
        <v>0</v>
      </c>
      <c r="PAO1384" s="84">
        <v>0</v>
      </c>
      <c r="PAQ1384" s="84">
        <v>0</v>
      </c>
      <c r="PAR1384" s="84">
        <f>PAR1381</f>
        <v>2000000</v>
      </c>
      <c r="PAS1384" s="84">
        <f>PAS1381</f>
        <v>0</v>
      </c>
      <c r="PAT1384" s="84">
        <f>PAS1384/PAR1384</f>
        <v>0</v>
      </c>
      <c r="PAU1384" s="84">
        <f>PAR1384-PAS1384</f>
        <v>2000000</v>
      </c>
      <c r="PAV1384" s="84">
        <f t="shared" si="576"/>
        <v>2000000</v>
      </c>
      <c r="PBB1384" s="84" t="s">
        <v>247</v>
      </c>
      <c r="PBC1384" s="84" t="s">
        <v>4692</v>
      </c>
      <c r="PBD1384" s="84">
        <v>0</v>
      </c>
      <c r="PBE1384" s="84">
        <v>0</v>
      </c>
      <c r="PBG1384" s="84">
        <v>0</v>
      </c>
      <c r="PBH1384" s="84">
        <f>PBH1381</f>
        <v>2000000</v>
      </c>
      <c r="PBI1384" s="84">
        <f>PBI1381</f>
        <v>0</v>
      </c>
      <c r="PBJ1384" s="84">
        <f>PBI1384/PBH1384</f>
        <v>0</v>
      </c>
      <c r="PBK1384" s="84">
        <f>PBH1384-PBI1384</f>
        <v>2000000</v>
      </c>
      <c r="PBL1384" s="84">
        <f t="shared" si="576"/>
        <v>2000000</v>
      </c>
      <c r="PBR1384" s="84" t="s">
        <v>247</v>
      </c>
      <c r="PBS1384" s="84" t="s">
        <v>4692</v>
      </c>
      <c r="PBT1384" s="84">
        <v>0</v>
      </c>
      <c r="PBU1384" s="84">
        <v>0</v>
      </c>
      <c r="PBW1384" s="84">
        <v>0</v>
      </c>
      <c r="PBX1384" s="84">
        <f>PBX1381</f>
        <v>2000000</v>
      </c>
      <c r="PBY1384" s="84">
        <f>PBY1381</f>
        <v>0</v>
      </c>
      <c r="PBZ1384" s="84">
        <f>PBY1384/PBX1384</f>
        <v>0</v>
      </c>
      <c r="PCA1384" s="84">
        <f>PBX1384-PBY1384</f>
        <v>2000000</v>
      </c>
      <c r="PCB1384" s="84">
        <f t="shared" si="577"/>
        <v>2000000</v>
      </c>
      <c r="PCH1384" s="84" t="s">
        <v>247</v>
      </c>
      <c r="PCI1384" s="84" t="s">
        <v>4692</v>
      </c>
      <c r="PCJ1384" s="84">
        <v>0</v>
      </c>
      <c r="PCK1384" s="84">
        <v>0</v>
      </c>
      <c r="PCM1384" s="84">
        <v>0</v>
      </c>
      <c r="PCN1384" s="84">
        <f>PCN1381</f>
        <v>2000000</v>
      </c>
      <c r="PCO1384" s="84">
        <f>PCO1381</f>
        <v>0</v>
      </c>
      <c r="PCP1384" s="84">
        <f>PCO1384/PCN1384</f>
        <v>0</v>
      </c>
      <c r="PCQ1384" s="84">
        <f>PCN1384-PCO1384</f>
        <v>2000000</v>
      </c>
      <c r="PCR1384" s="84">
        <f t="shared" si="577"/>
        <v>2000000</v>
      </c>
      <c r="PCX1384" s="84" t="s">
        <v>247</v>
      </c>
      <c r="PCY1384" s="84" t="s">
        <v>4692</v>
      </c>
      <c r="PCZ1384" s="84">
        <v>0</v>
      </c>
      <c r="PDA1384" s="84">
        <v>0</v>
      </c>
      <c r="PDC1384" s="84">
        <v>0</v>
      </c>
      <c r="PDD1384" s="84">
        <f>PDD1381</f>
        <v>2000000</v>
      </c>
      <c r="PDE1384" s="84">
        <f>PDE1381</f>
        <v>0</v>
      </c>
      <c r="PDF1384" s="84">
        <f>PDE1384/PDD1384</f>
        <v>0</v>
      </c>
      <c r="PDG1384" s="84">
        <f>PDD1384-PDE1384</f>
        <v>2000000</v>
      </c>
      <c r="PDH1384" s="84">
        <f t="shared" si="578"/>
        <v>2000000</v>
      </c>
      <c r="PDN1384" s="84" t="s">
        <v>247</v>
      </c>
      <c r="PDO1384" s="84" t="s">
        <v>4692</v>
      </c>
      <c r="PDP1384" s="84">
        <v>0</v>
      </c>
      <c r="PDQ1384" s="84">
        <v>0</v>
      </c>
      <c r="PDS1384" s="84">
        <v>0</v>
      </c>
      <c r="PDT1384" s="84">
        <f>PDT1381</f>
        <v>2000000</v>
      </c>
      <c r="PDU1384" s="84">
        <f>PDU1381</f>
        <v>0</v>
      </c>
      <c r="PDV1384" s="84">
        <f>PDU1384/PDT1384</f>
        <v>0</v>
      </c>
      <c r="PDW1384" s="84">
        <f>PDT1384-PDU1384</f>
        <v>2000000</v>
      </c>
      <c r="PDX1384" s="84">
        <f t="shared" si="578"/>
        <v>2000000</v>
      </c>
      <c r="PED1384" s="84" t="s">
        <v>247</v>
      </c>
      <c r="PEE1384" s="84" t="s">
        <v>4692</v>
      </c>
      <c r="PEF1384" s="84">
        <v>0</v>
      </c>
      <c r="PEG1384" s="84">
        <v>0</v>
      </c>
      <c r="PEI1384" s="84">
        <v>0</v>
      </c>
      <c r="PEJ1384" s="84">
        <f>PEJ1381</f>
        <v>2000000</v>
      </c>
      <c r="PEK1384" s="84">
        <f>PEK1381</f>
        <v>0</v>
      </c>
      <c r="PEL1384" s="84">
        <f>PEK1384/PEJ1384</f>
        <v>0</v>
      </c>
      <c r="PEM1384" s="84">
        <f>PEJ1384-PEK1384</f>
        <v>2000000</v>
      </c>
      <c r="PEN1384" s="84">
        <f t="shared" si="579"/>
        <v>2000000</v>
      </c>
      <c r="PET1384" s="84" t="s">
        <v>247</v>
      </c>
      <c r="PEU1384" s="84" t="s">
        <v>4692</v>
      </c>
      <c r="PEV1384" s="84">
        <v>0</v>
      </c>
      <c r="PEW1384" s="84">
        <v>0</v>
      </c>
      <c r="PEY1384" s="84">
        <v>0</v>
      </c>
      <c r="PEZ1384" s="84">
        <f>PEZ1381</f>
        <v>2000000</v>
      </c>
      <c r="PFA1384" s="84">
        <f>PFA1381</f>
        <v>0</v>
      </c>
      <c r="PFB1384" s="84">
        <f>PFA1384/PEZ1384</f>
        <v>0</v>
      </c>
      <c r="PFC1384" s="84">
        <f>PEZ1384-PFA1384</f>
        <v>2000000</v>
      </c>
      <c r="PFD1384" s="84">
        <f t="shared" si="579"/>
        <v>2000000</v>
      </c>
      <c r="PFJ1384" s="84" t="s">
        <v>247</v>
      </c>
      <c r="PFK1384" s="84" t="s">
        <v>4692</v>
      </c>
      <c r="PFL1384" s="84">
        <v>0</v>
      </c>
      <c r="PFM1384" s="84">
        <v>0</v>
      </c>
      <c r="PFO1384" s="84">
        <v>0</v>
      </c>
      <c r="PFP1384" s="84">
        <f>PFP1381</f>
        <v>2000000</v>
      </c>
      <c r="PFQ1384" s="84">
        <f>PFQ1381</f>
        <v>0</v>
      </c>
      <c r="PFR1384" s="84">
        <f>PFQ1384/PFP1384</f>
        <v>0</v>
      </c>
      <c r="PFS1384" s="84">
        <f>PFP1384-PFQ1384</f>
        <v>2000000</v>
      </c>
      <c r="PFT1384" s="84">
        <f t="shared" si="580"/>
        <v>2000000</v>
      </c>
      <c r="PFZ1384" s="84" t="s">
        <v>247</v>
      </c>
      <c r="PGA1384" s="84" t="s">
        <v>4692</v>
      </c>
      <c r="PGB1384" s="84">
        <v>0</v>
      </c>
      <c r="PGC1384" s="84">
        <v>0</v>
      </c>
      <c r="PGE1384" s="84">
        <v>0</v>
      </c>
      <c r="PGF1384" s="84">
        <f>PGF1381</f>
        <v>2000000</v>
      </c>
      <c r="PGG1384" s="84">
        <f>PGG1381</f>
        <v>0</v>
      </c>
      <c r="PGH1384" s="84">
        <f>PGG1384/PGF1384</f>
        <v>0</v>
      </c>
      <c r="PGI1384" s="84">
        <f>PGF1384-PGG1384</f>
        <v>2000000</v>
      </c>
      <c r="PGJ1384" s="84">
        <f t="shared" si="580"/>
        <v>2000000</v>
      </c>
      <c r="PGP1384" s="84" t="s">
        <v>247</v>
      </c>
      <c r="PGQ1384" s="84" t="s">
        <v>4692</v>
      </c>
      <c r="PGR1384" s="84">
        <v>0</v>
      </c>
      <c r="PGS1384" s="84">
        <v>0</v>
      </c>
      <c r="PGU1384" s="84">
        <v>0</v>
      </c>
      <c r="PGV1384" s="84">
        <f>PGV1381</f>
        <v>2000000</v>
      </c>
      <c r="PGW1384" s="84">
        <f>PGW1381</f>
        <v>0</v>
      </c>
      <c r="PGX1384" s="84">
        <f>PGW1384/PGV1384</f>
        <v>0</v>
      </c>
      <c r="PGY1384" s="84">
        <f>PGV1384-PGW1384</f>
        <v>2000000</v>
      </c>
      <c r="PGZ1384" s="84">
        <f t="shared" si="581"/>
        <v>2000000</v>
      </c>
      <c r="PHF1384" s="84" t="s">
        <v>247</v>
      </c>
      <c r="PHG1384" s="84" t="s">
        <v>4692</v>
      </c>
      <c r="PHH1384" s="84">
        <v>0</v>
      </c>
      <c r="PHI1384" s="84">
        <v>0</v>
      </c>
      <c r="PHK1384" s="84">
        <v>0</v>
      </c>
      <c r="PHL1384" s="84">
        <f>PHL1381</f>
        <v>2000000</v>
      </c>
      <c r="PHM1384" s="84">
        <f>PHM1381</f>
        <v>0</v>
      </c>
      <c r="PHN1384" s="84">
        <f>PHM1384/PHL1384</f>
        <v>0</v>
      </c>
      <c r="PHO1384" s="84">
        <f>PHL1384-PHM1384</f>
        <v>2000000</v>
      </c>
      <c r="PHP1384" s="84">
        <f t="shared" si="581"/>
        <v>2000000</v>
      </c>
      <c r="PHV1384" s="84" t="s">
        <v>247</v>
      </c>
      <c r="PHW1384" s="84" t="s">
        <v>4692</v>
      </c>
      <c r="PHX1384" s="84">
        <v>0</v>
      </c>
      <c r="PHY1384" s="84">
        <v>0</v>
      </c>
      <c r="PIA1384" s="84">
        <v>0</v>
      </c>
      <c r="PIB1384" s="84">
        <f>PIB1381</f>
        <v>2000000</v>
      </c>
      <c r="PIC1384" s="84">
        <f>PIC1381</f>
        <v>0</v>
      </c>
      <c r="PID1384" s="84">
        <f>PIC1384/PIB1384</f>
        <v>0</v>
      </c>
      <c r="PIE1384" s="84">
        <f>PIB1384-PIC1384</f>
        <v>2000000</v>
      </c>
      <c r="PIF1384" s="84">
        <f t="shared" si="582"/>
        <v>2000000</v>
      </c>
      <c r="PIL1384" s="84" t="s">
        <v>247</v>
      </c>
      <c r="PIM1384" s="84" t="s">
        <v>4692</v>
      </c>
      <c r="PIN1384" s="84">
        <v>0</v>
      </c>
      <c r="PIO1384" s="84">
        <v>0</v>
      </c>
      <c r="PIQ1384" s="84">
        <v>0</v>
      </c>
      <c r="PIR1384" s="84">
        <f>PIR1381</f>
        <v>2000000</v>
      </c>
      <c r="PIS1384" s="84">
        <f>PIS1381</f>
        <v>0</v>
      </c>
      <c r="PIT1384" s="84">
        <f>PIS1384/PIR1384</f>
        <v>0</v>
      </c>
      <c r="PIU1384" s="84">
        <f>PIR1384-PIS1384</f>
        <v>2000000</v>
      </c>
      <c r="PIV1384" s="84">
        <f t="shared" si="582"/>
        <v>2000000</v>
      </c>
      <c r="PJB1384" s="84" t="s">
        <v>247</v>
      </c>
      <c r="PJC1384" s="84" t="s">
        <v>4692</v>
      </c>
      <c r="PJD1384" s="84">
        <v>0</v>
      </c>
      <c r="PJE1384" s="84">
        <v>0</v>
      </c>
      <c r="PJG1384" s="84">
        <v>0</v>
      </c>
      <c r="PJH1384" s="84">
        <f>PJH1381</f>
        <v>2000000</v>
      </c>
      <c r="PJI1384" s="84">
        <f>PJI1381</f>
        <v>0</v>
      </c>
      <c r="PJJ1384" s="84">
        <f>PJI1384/PJH1384</f>
        <v>0</v>
      </c>
      <c r="PJK1384" s="84">
        <f>PJH1384-PJI1384</f>
        <v>2000000</v>
      </c>
      <c r="PJL1384" s="84">
        <f t="shared" si="583"/>
        <v>2000000</v>
      </c>
      <c r="PJR1384" s="84" t="s">
        <v>247</v>
      </c>
      <c r="PJS1384" s="84" t="s">
        <v>4692</v>
      </c>
      <c r="PJT1384" s="84">
        <v>0</v>
      </c>
      <c r="PJU1384" s="84">
        <v>0</v>
      </c>
      <c r="PJW1384" s="84">
        <v>0</v>
      </c>
      <c r="PJX1384" s="84">
        <f>PJX1381</f>
        <v>2000000</v>
      </c>
      <c r="PJY1384" s="84">
        <f>PJY1381</f>
        <v>0</v>
      </c>
      <c r="PJZ1384" s="84">
        <f>PJY1384/PJX1384</f>
        <v>0</v>
      </c>
      <c r="PKA1384" s="84">
        <f>PJX1384-PJY1384</f>
        <v>2000000</v>
      </c>
      <c r="PKB1384" s="84">
        <f t="shared" si="583"/>
        <v>2000000</v>
      </c>
      <c r="PKH1384" s="84" t="s">
        <v>247</v>
      </c>
      <c r="PKI1384" s="84" t="s">
        <v>4692</v>
      </c>
      <c r="PKJ1384" s="84">
        <v>0</v>
      </c>
      <c r="PKK1384" s="84">
        <v>0</v>
      </c>
      <c r="PKM1384" s="84">
        <v>0</v>
      </c>
      <c r="PKN1384" s="84">
        <f>PKN1381</f>
        <v>2000000</v>
      </c>
      <c r="PKO1384" s="84">
        <f>PKO1381</f>
        <v>0</v>
      </c>
      <c r="PKP1384" s="84">
        <f>PKO1384/PKN1384</f>
        <v>0</v>
      </c>
      <c r="PKQ1384" s="84">
        <f>PKN1384-PKO1384</f>
        <v>2000000</v>
      </c>
      <c r="PKR1384" s="84">
        <f t="shared" si="584"/>
        <v>2000000</v>
      </c>
      <c r="PKX1384" s="84" t="s">
        <v>247</v>
      </c>
      <c r="PKY1384" s="84" t="s">
        <v>4692</v>
      </c>
      <c r="PKZ1384" s="84">
        <v>0</v>
      </c>
      <c r="PLA1384" s="84">
        <v>0</v>
      </c>
      <c r="PLC1384" s="84">
        <v>0</v>
      </c>
      <c r="PLD1384" s="84">
        <f>PLD1381</f>
        <v>2000000</v>
      </c>
      <c r="PLE1384" s="84">
        <f>PLE1381</f>
        <v>0</v>
      </c>
      <c r="PLF1384" s="84">
        <f>PLE1384/PLD1384</f>
        <v>0</v>
      </c>
      <c r="PLG1384" s="84">
        <f>PLD1384-PLE1384</f>
        <v>2000000</v>
      </c>
      <c r="PLH1384" s="84">
        <f t="shared" si="584"/>
        <v>2000000</v>
      </c>
      <c r="PLN1384" s="84" t="s">
        <v>247</v>
      </c>
      <c r="PLO1384" s="84" t="s">
        <v>4692</v>
      </c>
      <c r="PLP1384" s="84">
        <v>0</v>
      </c>
      <c r="PLQ1384" s="84">
        <v>0</v>
      </c>
      <c r="PLS1384" s="84">
        <v>0</v>
      </c>
      <c r="PLT1384" s="84">
        <f>PLT1381</f>
        <v>2000000</v>
      </c>
      <c r="PLU1384" s="84">
        <f>PLU1381</f>
        <v>0</v>
      </c>
      <c r="PLV1384" s="84">
        <f>PLU1384/PLT1384</f>
        <v>0</v>
      </c>
      <c r="PLW1384" s="84">
        <f>PLT1384-PLU1384</f>
        <v>2000000</v>
      </c>
      <c r="PLX1384" s="84">
        <f t="shared" si="585"/>
        <v>2000000</v>
      </c>
      <c r="PMD1384" s="84" t="s">
        <v>247</v>
      </c>
      <c r="PME1384" s="84" t="s">
        <v>4692</v>
      </c>
      <c r="PMF1384" s="84">
        <v>0</v>
      </c>
      <c r="PMG1384" s="84">
        <v>0</v>
      </c>
      <c r="PMI1384" s="84">
        <v>0</v>
      </c>
      <c r="PMJ1384" s="84">
        <f>PMJ1381</f>
        <v>2000000</v>
      </c>
      <c r="PMK1384" s="84">
        <f>PMK1381</f>
        <v>0</v>
      </c>
      <c r="PML1384" s="84">
        <f>PMK1384/PMJ1384</f>
        <v>0</v>
      </c>
      <c r="PMM1384" s="84">
        <f>PMJ1384-PMK1384</f>
        <v>2000000</v>
      </c>
      <c r="PMN1384" s="84">
        <f t="shared" si="585"/>
        <v>2000000</v>
      </c>
      <c r="PMT1384" s="84" t="s">
        <v>247</v>
      </c>
      <c r="PMU1384" s="84" t="s">
        <v>4692</v>
      </c>
      <c r="PMV1384" s="84">
        <v>0</v>
      </c>
      <c r="PMW1384" s="84">
        <v>0</v>
      </c>
      <c r="PMY1384" s="84">
        <v>0</v>
      </c>
      <c r="PMZ1384" s="84">
        <f>PMZ1381</f>
        <v>2000000</v>
      </c>
      <c r="PNA1384" s="84">
        <f>PNA1381</f>
        <v>0</v>
      </c>
      <c r="PNB1384" s="84">
        <f>PNA1384/PMZ1384</f>
        <v>0</v>
      </c>
      <c r="PNC1384" s="84">
        <f>PMZ1384-PNA1384</f>
        <v>2000000</v>
      </c>
      <c r="PND1384" s="84">
        <f t="shared" si="586"/>
        <v>2000000</v>
      </c>
      <c r="PNJ1384" s="84" t="s">
        <v>247</v>
      </c>
      <c r="PNK1384" s="84" t="s">
        <v>4692</v>
      </c>
      <c r="PNL1384" s="84">
        <v>0</v>
      </c>
      <c r="PNM1384" s="84">
        <v>0</v>
      </c>
      <c r="PNO1384" s="84">
        <v>0</v>
      </c>
      <c r="PNP1384" s="84">
        <f>PNP1381</f>
        <v>2000000</v>
      </c>
      <c r="PNQ1384" s="84">
        <f>PNQ1381</f>
        <v>0</v>
      </c>
      <c r="PNR1384" s="84">
        <f>PNQ1384/PNP1384</f>
        <v>0</v>
      </c>
      <c r="PNS1384" s="84">
        <f>PNP1384-PNQ1384</f>
        <v>2000000</v>
      </c>
      <c r="PNT1384" s="84">
        <f t="shared" si="586"/>
        <v>2000000</v>
      </c>
      <c r="PNZ1384" s="84" t="s">
        <v>247</v>
      </c>
      <c r="POA1384" s="84" t="s">
        <v>4692</v>
      </c>
      <c r="POB1384" s="84">
        <v>0</v>
      </c>
      <c r="POC1384" s="84">
        <v>0</v>
      </c>
      <c r="POE1384" s="84">
        <v>0</v>
      </c>
      <c r="POF1384" s="84">
        <f>POF1381</f>
        <v>2000000</v>
      </c>
      <c r="POG1384" s="84">
        <f>POG1381</f>
        <v>0</v>
      </c>
      <c r="POH1384" s="84">
        <f>POG1384/POF1384</f>
        <v>0</v>
      </c>
      <c r="POI1384" s="84">
        <f>POF1384-POG1384</f>
        <v>2000000</v>
      </c>
      <c r="POJ1384" s="84">
        <f t="shared" si="587"/>
        <v>2000000</v>
      </c>
      <c r="POP1384" s="84" t="s">
        <v>247</v>
      </c>
      <c r="POQ1384" s="84" t="s">
        <v>4692</v>
      </c>
      <c r="POR1384" s="84">
        <v>0</v>
      </c>
      <c r="POS1384" s="84">
        <v>0</v>
      </c>
      <c r="POU1384" s="84">
        <v>0</v>
      </c>
      <c r="POV1384" s="84">
        <f>POV1381</f>
        <v>2000000</v>
      </c>
      <c r="POW1384" s="84">
        <f>POW1381</f>
        <v>0</v>
      </c>
      <c r="POX1384" s="84">
        <f>POW1384/POV1384</f>
        <v>0</v>
      </c>
      <c r="POY1384" s="84">
        <f>POV1384-POW1384</f>
        <v>2000000</v>
      </c>
      <c r="POZ1384" s="84">
        <f t="shared" si="587"/>
        <v>2000000</v>
      </c>
      <c r="PPF1384" s="84" t="s">
        <v>247</v>
      </c>
      <c r="PPG1384" s="84" t="s">
        <v>4692</v>
      </c>
      <c r="PPH1384" s="84">
        <v>0</v>
      </c>
      <c r="PPI1384" s="84">
        <v>0</v>
      </c>
      <c r="PPK1384" s="84">
        <v>0</v>
      </c>
      <c r="PPL1384" s="84">
        <f>PPL1381</f>
        <v>2000000</v>
      </c>
      <c r="PPM1384" s="84">
        <f>PPM1381</f>
        <v>0</v>
      </c>
      <c r="PPN1384" s="84">
        <f>PPM1384/PPL1384</f>
        <v>0</v>
      </c>
      <c r="PPO1384" s="84">
        <f>PPL1384-PPM1384</f>
        <v>2000000</v>
      </c>
      <c r="PPP1384" s="84">
        <f t="shared" si="588"/>
        <v>2000000</v>
      </c>
      <c r="PPV1384" s="84" t="s">
        <v>247</v>
      </c>
      <c r="PPW1384" s="84" t="s">
        <v>4692</v>
      </c>
      <c r="PPX1384" s="84">
        <v>0</v>
      </c>
      <c r="PPY1384" s="84">
        <v>0</v>
      </c>
      <c r="PQA1384" s="84">
        <v>0</v>
      </c>
      <c r="PQB1384" s="84">
        <f>PQB1381</f>
        <v>2000000</v>
      </c>
      <c r="PQC1384" s="84">
        <f>PQC1381</f>
        <v>0</v>
      </c>
      <c r="PQD1384" s="84">
        <f>PQC1384/PQB1384</f>
        <v>0</v>
      </c>
      <c r="PQE1384" s="84">
        <f>PQB1384-PQC1384</f>
        <v>2000000</v>
      </c>
      <c r="PQF1384" s="84">
        <f t="shared" si="588"/>
        <v>2000000</v>
      </c>
      <c r="PQL1384" s="84" t="s">
        <v>247</v>
      </c>
      <c r="PQM1384" s="84" t="s">
        <v>4692</v>
      </c>
      <c r="PQN1384" s="84">
        <v>0</v>
      </c>
      <c r="PQO1384" s="84">
        <v>0</v>
      </c>
      <c r="PQQ1384" s="84">
        <v>0</v>
      </c>
      <c r="PQR1384" s="84">
        <f>PQR1381</f>
        <v>2000000</v>
      </c>
      <c r="PQS1384" s="84">
        <f>PQS1381</f>
        <v>0</v>
      </c>
      <c r="PQT1384" s="84">
        <f>PQS1384/PQR1384</f>
        <v>0</v>
      </c>
      <c r="PQU1384" s="84">
        <f>PQR1384-PQS1384</f>
        <v>2000000</v>
      </c>
      <c r="PQV1384" s="84">
        <f t="shared" si="589"/>
        <v>2000000</v>
      </c>
      <c r="PRB1384" s="84" t="s">
        <v>247</v>
      </c>
      <c r="PRC1384" s="84" t="s">
        <v>4692</v>
      </c>
      <c r="PRD1384" s="84">
        <v>0</v>
      </c>
      <c r="PRE1384" s="84">
        <v>0</v>
      </c>
      <c r="PRG1384" s="84">
        <v>0</v>
      </c>
      <c r="PRH1384" s="84">
        <f>PRH1381</f>
        <v>2000000</v>
      </c>
      <c r="PRI1384" s="84">
        <f>PRI1381</f>
        <v>0</v>
      </c>
      <c r="PRJ1384" s="84">
        <f>PRI1384/PRH1384</f>
        <v>0</v>
      </c>
      <c r="PRK1384" s="84">
        <f>PRH1384-PRI1384</f>
        <v>2000000</v>
      </c>
      <c r="PRL1384" s="84">
        <f t="shared" si="589"/>
        <v>2000000</v>
      </c>
      <c r="PRR1384" s="84" t="s">
        <v>247</v>
      </c>
      <c r="PRS1384" s="84" t="s">
        <v>4692</v>
      </c>
      <c r="PRT1384" s="84">
        <v>0</v>
      </c>
      <c r="PRU1384" s="84">
        <v>0</v>
      </c>
      <c r="PRW1384" s="84">
        <v>0</v>
      </c>
      <c r="PRX1384" s="84">
        <f>PRX1381</f>
        <v>2000000</v>
      </c>
      <c r="PRY1384" s="84">
        <f>PRY1381</f>
        <v>0</v>
      </c>
      <c r="PRZ1384" s="84">
        <f>PRY1384/PRX1384</f>
        <v>0</v>
      </c>
      <c r="PSA1384" s="84">
        <f>PRX1384-PRY1384</f>
        <v>2000000</v>
      </c>
      <c r="PSB1384" s="84">
        <f t="shared" si="590"/>
        <v>2000000</v>
      </c>
      <c r="PSH1384" s="84" t="s">
        <v>247</v>
      </c>
      <c r="PSI1384" s="84" t="s">
        <v>4692</v>
      </c>
      <c r="PSJ1384" s="84">
        <v>0</v>
      </c>
      <c r="PSK1384" s="84">
        <v>0</v>
      </c>
      <c r="PSM1384" s="84">
        <v>0</v>
      </c>
      <c r="PSN1384" s="84">
        <f>PSN1381</f>
        <v>2000000</v>
      </c>
      <c r="PSO1384" s="84">
        <f>PSO1381</f>
        <v>0</v>
      </c>
      <c r="PSP1384" s="84">
        <f>PSO1384/PSN1384</f>
        <v>0</v>
      </c>
      <c r="PSQ1384" s="84">
        <f>PSN1384-PSO1384</f>
        <v>2000000</v>
      </c>
      <c r="PSR1384" s="84">
        <f t="shared" si="590"/>
        <v>2000000</v>
      </c>
      <c r="PSX1384" s="84" t="s">
        <v>247</v>
      </c>
      <c r="PSY1384" s="84" t="s">
        <v>4692</v>
      </c>
      <c r="PSZ1384" s="84">
        <v>0</v>
      </c>
      <c r="PTA1384" s="84">
        <v>0</v>
      </c>
      <c r="PTC1384" s="84">
        <v>0</v>
      </c>
      <c r="PTD1384" s="84">
        <f>PTD1381</f>
        <v>2000000</v>
      </c>
      <c r="PTE1384" s="84">
        <f>PTE1381</f>
        <v>0</v>
      </c>
      <c r="PTF1384" s="84">
        <f>PTE1384/PTD1384</f>
        <v>0</v>
      </c>
      <c r="PTG1384" s="84">
        <f>PTD1384-PTE1384</f>
        <v>2000000</v>
      </c>
      <c r="PTH1384" s="84">
        <f t="shared" si="591"/>
        <v>2000000</v>
      </c>
      <c r="PTN1384" s="84" t="s">
        <v>247</v>
      </c>
      <c r="PTO1384" s="84" t="s">
        <v>4692</v>
      </c>
      <c r="PTP1384" s="84">
        <v>0</v>
      </c>
      <c r="PTQ1384" s="84">
        <v>0</v>
      </c>
      <c r="PTS1384" s="84">
        <v>0</v>
      </c>
      <c r="PTT1384" s="84">
        <f>PTT1381</f>
        <v>2000000</v>
      </c>
      <c r="PTU1384" s="84">
        <f>PTU1381</f>
        <v>0</v>
      </c>
      <c r="PTV1384" s="84">
        <f>PTU1384/PTT1384</f>
        <v>0</v>
      </c>
      <c r="PTW1384" s="84">
        <f>PTT1384-PTU1384</f>
        <v>2000000</v>
      </c>
      <c r="PTX1384" s="84">
        <f t="shared" si="591"/>
        <v>2000000</v>
      </c>
      <c r="PUD1384" s="84" t="s">
        <v>247</v>
      </c>
      <c r="PUE1384" s="84" t="s">
        <v>4692</v>
      </c>
      <c r="PUF1384" s="84">
        <v>0</v>
      </c>
      <c r="PUG1384" s="84">
        <v>0</v>
      </c>
      <c r="PUI1384" s="84">
        <v>0</v>
      </c>
      <c r="PUJ1384" s="84">
        <f>PUJ1381</f>
        <v>2000000</v>
      </c>
      <c r="PUK1384" s="84">
        <f>PUK1381</f>
        <v>0</v>
      </c>
      <c r="PUL1384" s="84">
        <f>PUK1384/PUJ1384</f>
        <v>0</v>
      </c>
      <c r="PUM1384" s="84">
        <f>PUJ1384-PUK1384</f>
        <v>2000000</v>
      </c>
      <c r="PUN1384" s="84">
        <f t="shared" si="592"/>
        <v>2000000</v>
      </c>
      <c r="PUT1384" s="84" t="s">
        <v>247</v>
      </c>
      <c r="PUU1384" s="84" t="s">
        <v>4692</v>
      </c>
      <c r="PUV1384" s="84">
        <v>0</v>
      </c>
      <c r="PUW1384" s="84">
        <v>0</v>
      </c>
      <c r="PUY1384" s="84">
        <v>0</v>
      </c>
      <c r="PUZ1384" s="84">
        <f>PUZ1381</f>
        <v>2000000</v>
      </c>
      <c r="PVA1384" s="84">
        <f>PVA1381</f>
        <v>0</v>
      </c>
      <c r="PVB1384" s="84">
        <f>PVA1384/PUZ1384</f>
        <v>0</v>
      </c>
      <c r="PVC1384" s="84">
        <f>PUZ1384-PVA1384</f>
        <v>2000000</v>
      </c>
      <c r="PVD1384" s="84">
        <f t="shared" si="592"/>
        <v>2000000</v>
      </c>
      <c r="PVJ1384" s="84" t="s">
        <v>247</v>
      </c>
      <c r="PVK1384" s="84" t="s">
        <v>4692</v>
      </c>
      <c r="PVL1384" s="84">
        <v>0</v>
      </c>
      <c r="PVM1384" s="84">
        <v>0</v>
      </c>
      <c r="PVO1384" s="84">
        <v>0</v>
      </c>
      <c r="PVP1384" s="84">
        <f>PVP1381</f>
        <v>2000000</v>
      </c>
      <c r="PVQ1384" s="84">
        <f>PVQ1381</f>
        <v>0</v>
      </c>
      <c r="PVR1384" s="84">
        <f>PVQ1384/PVP1384</f>
        <v>0</v>
      </c>
      <c r="PVS1384" s="84">
        <f>PVP1384-PVQ1384</f>
        <v>2000000</v>
      </c>
      <c r="PVT1384" s="84">
        <f t="shared" si="593"/>
        <v>2000000</v>
      </c>
      <c r="PVZ1384" s="84" t="s">
        <v>247</v>
      </c>
      <c r="PWA1384" s="84" t="s">
        <v>4692</v>
      </c>
      <c r="PWB1384" s="84">
        <v>0</v>
      </c>
      <c r="PWC1384" s="84">
        <v>0</v>
      </c>
      <c r="PWE1384" s="84">
        <v>0</v>
      </c>
      <c r="PWF1384" s="84">
        <f>PWF1381</f>
        <v>2000000</v>
      </c>
      <c r="PWG1384" s="84">
        <f>PWG1381</f>
        <v>0</v>
      </c>
      <c r="PWH1384" s="84">
        <f>PWG1384/PWF1384</f>
        <v>0</v>
      </c>
      <c r="PWI1384" s="84">
        <f>PWF1384-PWG1384</f>
        <v>2000000</v>
      </c>
      <c r="PWJ1384" s="84">
        <f t="shared" si="593"/>
        <v>2000000</v>
      </c>
      <c r="PWP1384" s="84" t="s">
        <v>247</v>
      </c>
      <c r="PWQ1384" s="84" t="s">
        <v>4692</v>
      </c>
      <c r="PWR1384" s="84">
        <v>0</v>
      </c>
      <c r="PWS1384" s="84">
        <v>0</v>
      </c>
      <c r="PWU1384" s="84">
        <v>0</v>
      </c>
      <c r="PWV1384" s="84">
        <f>PWV1381</f>
        <v>2000000</v>
      </c>
      <c r="PWW1384" s="84">
        <f>PWW1381</f>
        <v>0</v>
      </c>
      <c r="PWX1384" s="84">
        <f>PWW1384/PWV1384</f>
        <v>0</v>
      </c>
      <c r="PWY1384" s="84">
        <f>PWV1384-PWW1384</f>
        <v>2000000</v>
      </c>
      <c r="PWZ1384" s="84">
        <f t="shared" si="594"/>
        <v>2000000</v>
      </c>
      <c r="PXF1384" s="84" t="s">
        <v>247</v>
      </c>
      <c r="PXG1384" s="84" t="s">
        <v>4692</v>
      </c>
      <c r="PXH1384" s="84">
        <v>0</v>
      </c>
      <c r="PXI1384" s="84">
        <v>0</v>
      </c>
      <c r="PXK1384" s="84">
        <v>0</v>
      </c>
      <c r="PXL1384" s="84">
        <f>PXL1381</f>
        <v>2000000</v>
      </c>
      <c r="PXM1384" s="84">
        <f>PXM1381</f>
        <v>0</v>
      </c>
      <c r="PXN1384" s="84">
        <f>PXM1384/PXL1384</f>
        <v>0</v>
      </c>
      <c r="PXO1384" s="84">
        <f>PXL1384-PXM1384</f>
        <v>2000000</v>
      </c>
      <c r="PXP1384" s="84">
        <f t="shared" si="594"/>
        <v>2000000</v>
      </c>
      <c r="PXV1384" s="84" t="s">
        <v>247</v>
      </c>
      <c r="PXW1384" s="84" t="s">
        <v>4692</v>
      </c>
      <c r="PXX1384" s="84">
        <v>0</v>
      </c>
      <c r="PXY1384" s="84">
        <v>0</v>
      </c>
      <c r="PYA1384" s="84">
        <v>0</v>
      </c>
      <c r="PYB1384" s="84">
        <f>PYB1381</f>
        <v>2000000</v>
      </c>
      <c r="PYC1384" s="84">
        <f>PYC1381</f>
        <v>0</v>
      </c>
      <c r="PYD1384" s="84">
        <f>PYC1384/PYB1384</f>
        <v>0</v>
      </c>
      <c r="PYE1384" s="84">
        <f>PYB1384-PYC1384</f>
        <v>2000000</v>
      </c>
      <c r="PYF1384" s="84">
        <f t="shared" si="595"/>
        <v>2000000</v>
      </c>
      <c r="PYL1384" s="84" t="s">
        <v>247</v>
      </c>
      <c r="PYM1384" s="84" t="s">
        <v>4692</v>
      </c>
      <c r="PYN1384" s="84">
        <v>0</v>
      </c>
      <c r="PYO1384" s="84">
        <v>0</v>
      </c>
      <c r="PYQ1384" s="84">
        <v>0</v>
      </c>
      <c r="PYR1384" s="84">
        <f>PYR1381</f>
        <v>2000000</v>
      </c>
      <c r="PYS1384" s="84">
        <f>PYS1381</f>
        <v>0</v>
      </c>
      <c r="PYT1384" s="84">
        <f>PYS1384/PYR1384</f>
        <v>0</v>
      </c>
      <c r="PYU1384" s="84">
        <f>PYR1384-PYS1384</f>
        <v>2000000</v>
      </c>
      <c r="PYV1384" s="84">
        <f t="shared" si="595"/>
        <v>2000000</v>
      </c>
      <c r="PZB1384" s="84" t="s">
        <v>247</v>
      </c>
      <c r="PZC1384" s="84" t="s">
        <v>4692</v>
      </c>
      <c r="PZD1384" s="84">
        <v>0</v>
      </c>
      <c r="PZE1384" s="84">
        <v>0</v>
      </c>
      <c r="PZG1384" s="84">
        <v>0</v>
      </c>
      <c r="PZH1384" s="84">
        <f>PZH1381</f>
        <v>2000000</v>
      </c>
      <c r="PZI1384" s="84">
        <f>PZI1381</f>
        <v>0</v>
      </c>
      <c r="PZJ1384" s="84">
        <f>PZI1384/PZH1384</f>
        <v>0</v>
      </c>
      <c r="PZK1384" s="84">
        <f>PZH1384-PZI1384</f>
        <v>2000000</v>
      </c>
      <c r="PZL1384" s="84">
        <f t="shared" si="596"/>
        <v>2000000</v>
      </c>
      <c r="PZR1384" s="84" t="s">
        <v>247</v>
      </c>
      <c r="PZS1384" s="84" t="s">
        <v>4692</v>
      </c>
      <c r="PZT1384" s="84">
        <v>0</v>
      </c>
      <c r="PZU1384" s="84">
        <v>0</v>
      </c>
      <c r="PZW1384" s="84">
        <v>0</v>
      </c>
      <c r="PZX1384" s="84">
        <f>PZX1381</f>
        <v>2000000</v>
      </c>
      <c r="PZY1384" s="84">
        <f>PZY1381</f>
        <v>0</v>
      </c>
      <c r="PZZ1384" s="84">
        <f>PZY1384/PZX1384</f>
        <v>0</v>
      </c>
      <c r="QAA1384" s="84">
        <f>PZX1384-PZY1384</f>
        <v>2000000</v>
      </c>
      <c r="QAB1384" s="84">
        <f t="shared" si="596"/>
        <v>2000000</v>
      </c>
      <c r="QAH1384" s="84" t="s">
        <v>247</v>
      </c>
      <c r="QAI1384" s="84" t="s">
        <v>4692</v>
      </c>
      <c r="QAJ1384" s="84">
        <v>0</v>
      </c>
      <c r="QAK1384" s="84">
        <v>0</v>
      </c>
      <c r="QAM1384" s="84">
        <v>0</v>
      </c>
      <c r="QAN1384" s="84">
        <f>QAN1381</f>
        <v>2000000</v>
      </c>
      <c r="QAO1384" s="84">
        <f>QAO1381</f>
        <v>0</v>
      </c>
      <c r="QAP1384" s="84">
        <f>QAO1384/QAN1384</f>
        <v>0</v>
      </c>
      <c r="QAQ1384" s="84">
        <f>QAN1384-QAO1384</f>
        <v>2000000</v>
      </c>
      <c r="QAR1384" s="84">
        <f t="shared" si="597"/>
        <v>2000000</v>
      </c>
      <c r="QAX1384" s="84" t="s">
        <v>247</v>
      </c>
      <c r="QAY1384" s="84" t="s">
        <v>4692</v>
      </c>
      <c r="QAZ1384" s="84">
        <v>0</v>
      </c>
      <c r="QBA1384" s="84">
        <v>0</v>
      </c>
      <c r="QBC1384" s="84">
        <v>0</v>
      </c>
      <c r="QBD1384" s="84">
        <f>QBD1381</f>
        <v>2000000</v>
      </c>
      <c r="QBE1384" s="84">
        <f>QBE1381</f>
        <v>0</v>
      </c>
      <c r="QBF1384" s="84">
        <f>QBE1384/QBD1384</f>
        <v>0</v>
      </c>
      <c r="QBG1384" s="84">
        <f>QBD1384-QBE1384</f>
        <v>2000000</v>
      </c>
      <c r="QBH1384" s="84">
        <f t="shared" si="597"/>
        <v>2000000</v>
      </c>
      <c r="QBN1384" s="84" t="s">
        <v>247</v>
      </c>
      <c r="QBO1384" s="84" t="s">
        <v>4692</v>
      </c>
      <c r="QBP1384" s="84">
        <v>0</v>
      </c>
      <c r="QBQ1384" s="84">
        <v>0</v>
      </c>
      <c r="QBS1384" s="84">
        <v>0</v>
      </c>
      <c r="QBT1384" s="84">
        <f>QBT1381</f>
        <v>2000000</v>
      </c>
      <c r="QBU1384" s="84">
        <f>QBU1381</f>
        <v>0</v>
      </c>
      <c r="QBV1384" s="84">
        <f>QBU1384/QBT1384</f>
        <v>0</v>
      </c>
      <c r="QBW1384" s="84">
        <f>QBT1384-QBU1384</f>
        <v>2000000</v>
      </c>
      <c r="QBX1384" s="84">
        <f t="shared" si="598"/>
        <v>2000000</v>
      </c>
      <c r="QCD1384" s="84" t="s">
        <v>247</v>
      </c>
      <c r="QCE1384" s="84" t="s">
        <v>4692</v>
      </c>
      <c r="QCF1384" s="84">
        <v>0</v>
      </c>
      <c r="QCG1384" s="84">
        <v>0</v>
      </c>
      <c r="QCI1384" s="84">
        <v>0</v>
      </c>
      <c r="QCJ1384" s="84">
        <f>QCJ1381</f>
        <v>2000000</v>
      </c>
      <c r="QCK1384" s="84">
        <f>QCK1381</f>
        <v>0</v>
      </c>
      <c r="QCL1384" s="84">
        <f>QCK1384/QCJ1384</f>
        <v>0</v>
      </c>
      <c r="QCM1384" s="84">
        <f>QCJ1384-QCK1384</f>
        <v>2000000</v>
      </c>
      <c r="QCN1384" s="84">
        <f t="shared" si="598"/>
        <v>2000000</v>
      </c>
      <c r="QCT1384" s="84" t="s">
        <v>247</v>
      </c>
      <c r="QCU1384" s="84" t="s">
        <v>4692</v>
      </c>
      <c r="QCV1384" s="84">
        <v>0</v>
      </c>
      <c r="QCW1384" s="84">
        <v>0</v>
      </c>
      <c r="QCY1384" s="84">
        <v>0</v>
      </c>
      <c r="QCZ1384" s="84">
        <f>QCZ1381</f>
        <v>2000000</v>
      </c>
      <c r="QDA1384" s="84">
        <f>QDA1381</f>
        <v>0</v>
      </c>
      <c r="QDB1384" s="84">
        <f>QDA1384/QCZ1384</f>
        <v>0</v>
      </c>
      <c r="QDC1384" s="84">
        <f>QCZ1384-QDA1384</f>
        <v>2000000</v>
      </c>
      <c r="QDD1384" s="84">
        <f t="shared" si="599"/>
        <v>2000000</v>
      </c>
      <c r="QDJ1384" s="84" t="s">
        <v>247</v>
      </c>
      <c r="QDK1384" s="84" t="s">
        <v>4692</v>
      </c>
      <c r="QDL1384" s="84">
        <v>0</v>
      </c>
      <c r="QDM1384" s="84">
        <v>0</v>
      </c>
      <c r="QDO1384" s="84">
        <v>0</v>
      </c>
      <c r="QDP1384" s="84">
        <f>QDP1381</f>
        <v>2000000</v>
      </c>
      <c r="QDQ1384" s="84">
        <f>QDQ1381</f>
        <v>0</v>
      </c>
      <c r="QDR1384" s="84">
        <f>QDQ1384/QDP1384</f>
        <v>0</v>
      </c>
      <c r="QDS1384" s="84">
        <f>QDP1384-QDQ1384</f>
        <v>2000000</v>
      </c>
      <c r="QDT1384" s="84">
        <f t="shared" si="599"/>
        <v>2000000</v>
      </c>
      <c r="QDZ1384" s="84" t="s">
        <v>247</v>
      </c>
      <c r="QEA1384" s="84" t="s">
        <v>4692</v>
      </c>
      <c r="QEB1384" s="84">
        <v>0</v>
      </c>
      <c r="QEC1384" s="84">
        <v>0</v>
      </c>
      <c r="QEE1384" s="84">
        <v>0</v>
      </c>
      <c r="QEF1384" s="84">
        <f>QEF1381</f>
        <v>2000000</v>
      </c>
      <c r="QEG1384" s="84">
        <f>QEG1381</f>
        <v>0</v>
      </c>
      <c r="QEH1384" s="84">
        <f>QEG1384/QEF1384</f>
        <v>0</v>
      </c>
      <c r="QEI1384" s="84">
        <f>QEF1384-QEG1384</f>
        <v>2000000</v>
      </c>
      <c r="QEJ1384" s="84">
        <f t="shared" si="600"/>
        <v>2000000</v>
      </c>
      <c r="QEP1384" s="84" t="s">
        <v>247</v>
      </c>
      <c r="QEQ1384" s="84" t="s">
        <v>4692</v>
      </c>
      <c r="QER1384" s="84">
        <v>0</v>
      </c>
      <c r="QES1384" s="84">
        <v>0</v>
      </c>
      <c r="QEU1384" s="84">
        <v>0</v>
      </c>
      <c r="QEV1384" s="84">
        <f>QEV1381</f>
        <v>2000000</v>
      </c>
      <c r="QEW1384" s="84">
        <f>QEW1381</f>
        <v>0</v>
      </c>
      <c r="QEX1384" s="84">
        <f>QEW1384/QEV1384</f>
        <v>0</v>
      </c>
      <c r="QEY1384" s="84">
        <f>QEV1384-QEW1384</f>
        <v>2000000</v>
      </c>
      <c r="QEZ1384" s="84">
        <f t="shared" si="600"/>
        <v>2000000</v>
      </c>
      <c r="QFF1384" s="84" t="s">
        <v>247</v>
      </c>
      <c r="QFG1384" s="84" t="s">
        <v>4692</v>
      </c>
      <c r="QFH1384" s="84">
        <v>0</v>
      </c>
      <c r="QFI1384" s="84">
        <v>0</v>
      </c>
      <c r="QFK1384" s="84">
        <v>0</v>
      </c>
      <c r="QFL1384" s="84">
        <f>QFL1381</f>
        <v>2000000</v>
      </c>
      <c r="QFM1384" s="84">
        <f>QFM1381</f>
        <v>0</v>
      </c>
      <c r="QFN1384" s="84">
        <f>QFM1384/QFL1384</f>
        <v>0</v>
      </c>
      <c r="QFO1384" s="84">
        <f>QFL1384-QFM1384</f>
        <v>2000000</v>
      </c>
      <c r="QFP1384" s="84">
        <f t="shared" si="601"/>
        <v>2000000</v>
      </c>
      <c r="QFV1384" s="84" t="s">
        <v>247</v>
      </c>
      <c r="QFW1384" s="84" t="s">
        <v>4692</v>
      </c>
      <c r="QFX1384" s="84">
        <v>0</v>
      </c>
      <c r="QFY1384" s="84">
        <v>0</v>
      </c>
      <c r="QGA1384" s="84">
        <v>0</v>
      </c>
      <c r="QGB1384" s="84">
        <f>QGB1381</f>
        <v>2000000</v>
      </c>
      <c r="QGC1384" s="84">
        <f>QGC1381</f>
        <v>0</v>
      </c>
      <c r="QGD1384" s="84">
        <f>QGC1384/QGB1384</f>
        <v>0</v>
      </c>
      <c r="QGE1384" s="84">
        <f>QGB1384-QGC1384</f>
        <v>2000000</v>
      </c>
      <c r="QGF1384" s="84">
        <f t="shared" si="601"/>
        <v>2000000</v>
      </c>
      <c r="QGL1384" s="84" t="s">
        <v>247</v>
      </c>
      <c r="QGM1384" s="84" t="s">
        <v>4692</v>
      </c>
      <c r="QGN1384" s="84">
        <v>0</v>
      </c>
      <c r="QGO1384" s="84">
        <v>0</v>
      </c>
      <c r="QGQ1384" s="84">
        <v>0</v>
      </c>
      <c r="QGR1384" s="84">
        <f>QGR1381</f>
        <v>2000000</v>
      </c>
      <c r="QGS1384" s="84">
        <f>QGS1381</f>
        <v>0</v>
      </c>
      <c r="QGT1384" s="84">
        <f>QGS1384/QGR1384</f>
        <v>0</v>
      </c>
      <c r="QGU1384" s="84">
        <f>QGR1384-QGS1384</f>
        <v>2000000</v>
      </c>
      <c r="QGV1384" s="84">
        <f t="shared" si="602"/>
        <v>2000000</v>
      </c>
      <c r="QHB1384" s="84" t="s">
        <v>247</v>
      </c>
      <c r="QHC1384" s="84" t="s">
        <v>4692</v>
      </c>
      <c r="QHD1384" s="84">
        <v>0</v>
      </c>
      <c r="QHE1384" s="84">
        <v>0</v>
      </c>
      <c r="QHG1384" s="84">
        <v>0</v>
      </c>
      <c r="QHH1384" s="84">
        <f>QHH1381</f>
        <v>2000000</v>
      </c>
      <c r="QHI1384" s="84">
        <f>QHI1381</f>
        <v>0</v>
      </c>
      <c r="QHJ1384" s="84">
        <f>QHI1384/QHH1384</f>
        <v>0</v>
      </c>
      <c r="QHK1384" s="84">
        <f>QHH1384-QHI1384</f>
        <v>2000000</v>
      </c>
      <c r="QHL1384" s="84">
        <f t="shared" si="602"/>
        <v>2000000</v>
      </c>
      <c r="QHR1384" s="84" t="s">
        <v>247</v>
      </c>
      <c r="QHS1384" s="84" t="s">
        <v>4692</v>
      </c>
      <c r="QHT1384" s="84">
        <v>0</v>
      </c>
      <c r="QHU1384" s="84">
        <v>0</v>
      </c>
      <c r="QHW1384" s="84">
        <v>0</v>
      </c>
      <c r="QHX1384" s="84">
        <f>QHX1381</f>
        <v>2000000</v>
      </c>
      <c r="QHY1384" s="84">
        <f>QHY1381</f>
        <v>0</v>
      </c>
      <c r="QHZ1384" s="84">
        <f>QHY1384/QHX1384</f>
        <v>0</v>
      </c>
      <c r="QIA1384" s="84">
        <f>QHX1384-QHY1384</f>
        <v>2000000</v>
      </c>
      <c r="QIB1384" s="84">
        <f t="shared" si="603"/>
        <v>2000000</v>
      </c>
      <c r="QIH1384" s="84" t="s">
        <v>247</v>
      </c>
      <c r="QII1384" s="84" t="s">
        <v>4692</v>
      </c>
      <c r="QIJ1384" s="84">
        <v>0</v>
      </c>
      <c r="QIK1384" s="84">
        <v>0</v>
      </c>
      <c r="QIM1384" s="84">
        <v>0</v>
      </c>
      <c r="QIN1384" s="84">
        <f>QIN1381</f>
        <v>2000000</v>
      </c>
      <c r="QIO1384" s="84">
        <f>QIO1381</f>
        <v>0</v>
      </c>
      <c r="QIP1384" s="84">
        <f>QIO1384/QIN1384</f>
        <v>0</v>
      </c>
      <c r="QIQ1384" s="84">
        <f>QIN1384-QIO1384</f>
        <v>2000000</v>
      </c>
      <c r="QIR1384" s="84">
        <f t="shared" si="603"/>
        <v>2000000</v>
      </c>
      <c r="QIX1384" s="84" t="s">
        <v>247</v>
      </c>
      <c r="QIY1384" s="84" t="s">
        <v>4692</v>
      </c>
      <c r="QIZ1384" s="84">
        <v>0</v>
      </c>
      <c r="QJA1384" s="84">
        <v>0</v>
      </c>
      <c r="QJC1384" s="84">
        <v>0</v>
      </c>
      <c r="QJD1384" s="84">
        <f>QJD1381</f>
        <v>2000000</v>
      </c>
      <c r="QJE1384" s="84">
        <f>QJE1381</f>
        <v>0</v>
      </c>
      <c r="QJF1384" s="84">
        <f>QJE1384/QJD1384</f>
        <v>0</v>
      </c>
      <c r="QJG1384" s="84">
        <f>QJD1384-QJE1384</f>
        <v>2000000</v>
      </c>
      <c r="QJH1384" s="84">
        <f t="shared" si="604"/>
        <v>2000000</v>
      </c>
      <c r="QJN1384" s="84" t="s">
        <v>247</v>
      </c>
      <c r="QJO1384" s="84" t="s">
        <v>4692</v>
      </c>
      <c r="QJP1384" s="84">
        <v>0</v>
      </c>
      <c r="QJQ1384" s="84">
        <v>0</v>
      </c>
      <c r="QJS1384" s="84">
        <v>0</v>
      </c>
      <c r="QJT1384" s="84">
        <f>QJT1381</f>
        <v>2000000</v>
      </c>
      <c r="QJU1384" s="84">
        <f>QJU1381</f>
        <v>0</v>
      </c>
      <c r="QJV1384" s="84">
        <f>QJU1384/QJT1384</f>
        <v>0</v>
      </c>
      <c r="QJW1384" s="84">
        <f>QJT1384-QJU1384</f>
        <v>2000000</v>
      </c>
      <c r="QJX1384" s="84">
        <f t="shared" si="604"/>
        <v>2000000</v>
      </c>
      <c r="QKD1384" s="84" t="s">
        <v>247</v>
      </c>
      <c r="QKE1384" s="84" t="s">
        <v>4692</v>
      </c>
      <c r="QKF1384" s="84">
        <v>0</v>
      </c>
      <c r="QKG1384" s="84">
        <v>0</v>
      </c>
      <c r="QKI1384" s="84">
        <v>0</v>
      </c>
      <c r="QKJ1384" s="84">
        <f>QKJ1381</f>
        <v>2000000</v>
      </c>
      <c r="QKK1384" s="84">
        <f>QKK1381</f>
        <v>0</v>
      </c>
      <c r="QKL1384" s="84">
        <f>QKK1384/QKJ1384</f>
        <v>0</v>
      </c>
      <c r="QKM1384" s="84">
        <f>QKJ1384-QKK1384</f>
        <v>2000000</v>
      </c>
      <c r="QKN1384" s="84">
        <f t="shared" si="605"/>
        <v>2000000</v>
      </c>
      <c r="QKT1384" s="84" t="s">
        <v>247</v>
      </c>
      <c r="QKU1384" s="84" t="s">
        <v>4692</v>
      </c>
      <c r="QKV1384" s="84">
        <v>0</v>
      </c>
      <c r="QKW1384" s="84">
        <v>0</v>
      </c>
      <c r="QKY1384" s="84">
        <v>0</v>
      </c>
      <c r="QKZ1384" s="84">
        <f>QKZ1381</f>
        <v>2000000</v>
      </c>
      <c r="QLA1384" s="84">
        <f>QLA1381</f>
        <v>0</v>
      </c>
      <c r="QLB1384" s="84">
        <f>QLA1384/QKZ1384</f>
        <v>0</v>
      </c>
      <c r="QLC1384" s="84">
        <f>QKZ1384-QLA1384</f>
        <v>2000000</v>
      </c>
      <c r="QLD1384" s="84">
        <f t="shared" si="605"/>
        <v>2000000</v>
      </c>
      <c r="QLJ1384" s="84" t="s">
        <v>247</v>
      </c>
      <c r="QLK1384" s="84" t="s">
        <v>4692</v>
      </c>
      <c r="QLL1384" s="84">
        <v>0</v>
      </c>
      <c r="QLM1384" s="84">
        <v>0</v>
      </c>
      <c r="QLO1384" s="84">
        <v>0</v>
      </c>
      <c r="QLP1384" s="84">
        <f>QLP1381</f>
        <v>2000000</v>
      </c>
      <c r="QLQ1384" s="84">
        <f>QLQ1381</f>
        <v>0</v>
      </c>
      <c r="QLR1384" s="84">
        <f>QLQ1384/QLP1384</f>
        <v>0</v>
      </c>
      <c r="QLS1384" s="84">
        <f>QLP1384-QLQ1384</f>
        <v>2000000</v>
      </c>
      <c r="QLT1384" s="84">
        <f t="shared" si="606"/>
        <v>2000000</v>
      </c>
      <c r="QLZ1384" s="84" t="s">
        <v>247</v>
      </c>
      <c r="QMA1384" s="84" t="s">
        <v>4692</v>
      </c>
      <c r="QMB1384" s="84">
        <v>0</v>
      </c>
      <c r="QMC1384" s="84">
        <v>0</v>
      </c>
      <c r="QME1384" s="84">
        <v>0</v>
      </c>
      <c r="QMF1384" s="84">
        <f>QMF1381</f>
        <v>2000000</v>
      </c>
      <c r="QMG1384" s="84">
        <f>QMG1381</f>
        <v>0</v>
      </c>
      <c r="QMH1384" s="84">
        <f>QMG1384/QMF1384</f>
        <v>0</v>
      </c>
      <c r="QMI1384" s="84">
        <f>QMF1384-QMG1384</f>
        <v>2000000</v>
      </c>
      <c r="QMJ1384" s="84">
        <f t="shared" si="606"/>
        <v>2000000</v>
      </c>
      <c r="QMP1384" s="84" t="s">
        <v>247</v>
      </c>
      <c r="QMQ1384" s="84" t="s">
        <v>4692</v>
      </c>
      <c r="QMR1384" s="84">
        <v>0</v>
      </c>
      <c r="QMS1384" s="84">
        <v>0</v>
      </c>
      <c r="QMU1384" s="84">
        <v>0</v>
      </c>
      <c r="QMV1384" s="84">
        <f>QMV1381</f>
        <v>2000000</v>
      </c>
      <c r="QMW1384" s="84">
        <f>QMW1381</f>
        <v>0</v>
      </c>
      <c r="QMX1384" s="84">
        <f>QMW1384/QMV1384</f>
        <v>0</v>
      </c>
      <c r="QMY1384" s="84">
        <f>QMV1384-QMW1384</f>
        <v>2000000</v>
      </c>
      <c r="QMZ1384" s="84">
        <f t="shared" si="607"/>
        <v>2000000</v>
      </c>
      <c r="QNF1384" s="84" t="s">
        <v>247</v>
      </c>
      <c r="QNG1384" s="84" t="s">
        <v>4692</v>
      </c>
      <c r="QNH1384" s="84">
        <v>0</v>
      </c>
      <c r="QNI1384" s="84">
        <v>0</v>
      </c>
      <c r="QNK1384" s="84">
        <v>0</v>
      </c>
      <c r="QNL1384" s="84">
        <f>QNL1381</f>
        <v>2000000</v>
      </c>
      <c r="QNM1384" s="84">
        <f>QNM1381</f>
        <v>0</v>
      </c>
      <c r="QNN1384" s="84">
        <f>QNM1384/QNL1384</f>
        <v>0</v>
      </c>
      <c r="QNO1384" s="84">
        <f>QNL1384-QNM1384</f>
        <v>2000000</v>
      </c>
      <c r="QNP1384" s="84">
        <f t="shared" si="607"/>
        <v>2000000</v>
      </c>
      <c r="QNV1384" s="84" t="s">
        <v>247</v>
      </c>
      <c r="QNW1384" s="84" t="s">
        <v>4692</v>
      </c>
      <c r="QNX1384" s="84">
        <v>0</v>
      </c>
      <c r="QNY1384" s="84">
        <v>0</v>
      </c>
      <c r="QOA1384" s="84">
        <v>0</v>
      </c>
      <c r="QOB1384" s="84">
        <f>QOB1381</f>
        <v>2000000</v>
      </c>
      <c r="QOC1384" s="84">
        <f>QOC1381</f>
        <v>0</v>
      </c>
      <c r="QOD1384" s="84">
        <f>QOC1384/QOB1384</f>
        <v>0</v>
      </c>
      <c r="QOE1384" s="84">
        <f>QOB1384-QOC1384</f>
        <v>2000000</v>
      </c>
      <c r="QOF1384" s="84">
        <f t="shared" si="608"/>
        <v>2000000</v>
      </c>
      <c r="QOL1384" s="84" t="s">
        <v>247</v>
      </c>
      <c r="QOM1384" s="84" t="s">
        <v>4692</v>
      </c>
      <c r="QON1384" s="84">
        <v>0</v>
      </c>
      <c r="QOO1384" s="84">
        <v>0</v>
      </c>
      <c r="QOQ1384" s="84">
        <v>0</v>
      </c>
      <c r="QOR1384" s="84">
        <f>QOR1381</f>
        <v>2000000</v>
      </c>
      <c r="QOS1384" s="84">
        <f>QOS1381</f>
        <v>0</v>
      </c>
      <c r="QOT1384" s="84">
        <f>QOS1384/QOR1384</f>
        <v>0</v>
      </c>
      <c r="QOU1384" s="84">
        <f>QOR1384-QOS1384</f>
        <v>2000000</v>
      </c>
      <c r="QOV1384" s="84">
        <f t="shared" si="608"/>
        <v>2000000</v>
      </c>
      <c r="QPB1384" s="84" t="s">
        <v>247</v>
      </c>
      <c r="QPC1384" s="84" t="s">
        <v>4692</v>
      </c>
      <c r="QPD1384" s="84">
        <v>0</v>
      </c>
      <c r="QPE1384" s="84">
        <v>0</v>
      </c>
      <c r="QPG1384" s="84">
        <v>0</v>
      </c>
      <c r="QPH1384" s="84">
        <f>QPH1381</f>
        <v>2000000</v>
      </c>
      <c r="QPI1384" s="84">
        <f>QPI1381</f>
        <v>0</v>
      </c>
      <c r="QPJ1384" s="84">
        <f>QPI1384/QPH1384</f>
        <v>0</v>
      </c>
      <c r="QPK1384" s="84">
        <f>QPH1384-QPI1384</f>
        <v>2000000</v>
      </c>
      <c r="QPL1384" s="84">
        <f t="shared" si="609"/>
        <v>2000000</v>
      </c>
      <c r="QPR1384" s="84" t="s">
        <v>247</v>
      </c>
      <c r="QPS1384" s="84" t="s">
        <v>4692</v>
      </c>
      <c r="QPT1384" s="84">
        <v>0</v>
      </c>
      <c r="QPU1384" s="84">
        <v>0</v>
      </c>
      <c r="QPW1384" s="84">
        <v>0</v>
      </c>
      <c r="QPX1384" s="84">
        <f>QPX1381</f>
        <v>2000000</v>
      </c>
      <c r="QPY1384" s="84">
        <f>QPY1381</f>
        <v>0</v>
      </c>
      <c r="QPZ1384" s="84">
        <f>QPY1384/QPX1384</f>
        <v>0</v>
      </c>
      <c r="QQA1384" s="84">
        <f>QPX1384-QPY1384</f>
        <v>2000000</v>
      </c>
      <c r="QQB1384" s="84">
        <f t="shared" si="609"/>
        <v>2000000</v>
      </c>
      <c r="QQH1384" s="84" t="s">
        <v>247</v>
      </c>
      <c r="QQI1384" s="84" t="s">
        <v>4692</v>
      </c>
      <c r="QQJ1384" s="84">
        <v>0</v>
      </c>
      <c r="QQK1384" s="84">
        <v>0</v>
      </c>
      <c r="QQM1384" s="84">
        <v>0</v>
      </c>
      <c r="QQN1384" s="84">
        <f>QQN1381</f>
        <v>2000000</v>
      </c>
      <c r="QQO1384" s="84">
        <f>QQO1381</f>
        <v>0</v>
      </c>
      <c r="QQP1384" s="84">
        <f>QQO1384/QQN1384</f>
        <v>0</v>
      </c>
      <c r="QQQ1384" s="84">
        <f>QQN1384-QQO1384</f>
        <v>2000000</v>
      </c>
      <c r="QQR1384" s="84">
        <f t="shared" si="610"/>
        <v>2000000</v>
      </c>
      <c r="QQX1384" s="84" t="s">
        <v>247</v>
      </c>
      <c r="QQY1384" s="84" t="s">
        <v>4692</v>
      </c>
      <c r="QQZ1384" s="84">
        <v>0</v>
      </c>
      <c r="QRA1384" s="84">
        <v>0</v>
      </c>
      <c r="QRC1384" s="84">
        <v>0</v>
      </c>
      <c r="QRD1384" s="84">
        <f>QRD1381</f>
        <v>2000000</v>
      </c>
      <c r="QRE1384" s="84">
        <f>QRE1381</f>
        <v>0</v>
      </c>
      <c r="QRF1384" s="84">
        <f>QRE1384/QRD1384</f>
        <v>0</v>
      </c>
      <c r="QRG1384" s="84">
        <f>QRD1384-QRE1384</f>
        <v>2000000</v>
      </c>
      <c r="QRH1384" s="84">
        <f t="shared" si="610"/>
        <v>2000000</v>
      </c>
      <c r="QRN1384" s="84" t="s">
        <v>247</v>
      </c>
      <c r="QRO1384" s="84" t="s">
        <v>4692</v>
      </c>
      <c r="QRP1384" s="84">
        <v>0</v>
      </c>
      <c r="QRQ1384" s="84">
        <v>0</v>
      </c>
      <c r="QRS1384" s="84">
        <v>0</v>
      </c>
      <c r="QRT1384" s="84">
        <f>QRT1381</f>
        <v>2000000</v>
      </c>
      <c r="QRU1384" s="84">
        <f>QRU1381</f>
        <v>0</v>
      </c>
      <c r="QRV1384" s="84">
        <f>QRU1384/QRT1384</f>
        <v>0</v>
      </c>
      <c r="QRW1384" s="84">
        <f>QRT1384-QRU1384</f>
        <v>2000000</v>
      </c>
      <c r="QRX1384" s="84">
        <f t="shared" si="611"/>
        <v>2000000</v>
      </c>
      <c r="QSD1384" s="84" t="s">
        <v>247</v>
      </c>
      <c r="QSE1384" s="84" t="s">
        <v>4692</v>
      </c>
      <c r="QSF1384" s="84">
        <v>0</v>
      </c>
      <c r="QSG1384" s="84">
        <v>0</v>
      </c>
      <c r="QSI1384" s="84">
        <v>0</v>
      </c>
      <c r="QSJ1384" s="84">
        <f>QSJ1381</f>
        <v>2000000</v>
      </c>
      <c r="QSK1384" s="84">
        <f>QSK1381</f>
        <v>0</v>
      </c>
      <c r="QSL1384" s="84">
        <f>QSK1384/QSJ1384</f>
        <v>0</v>
      </c>
      <c r="QSM1384" s="84">
        <f>QSJ1384-QSK1384</f>
        <v>2000000</v>
      </c>
      <c r="QSN1384" s="84">
        <f t="shared" si="611"/>
        <v>2000000</v>
      </c>
      <c r="QST1384" s="84" t="s">
        <v>247</v>
      </c>
      <c r="QSU1384" s="84" t="s">
        <v>4692</v>
      </c>
      <c r="QSV1384" s="84">
        <v>0</v>
      </c>
      <c r="QSW1384" s="84">
        <v>0</v>
      </c>
      <c r="QSY1384" s="84">
        <v>0</v>
      </c>
      <c r="QSZ1384" s="84">
        <f>QSZ1381</f>
        <v>2000000</v>
      </c>
      <c r="QTA1384" s="84">
        <f>QTA1381</f>
        <v>0</v>
      </c>
      <c r="QTB1384" s="84">
        <f>QTA1384/QSZ1384</f>
        <v>0</v>
      </c>
      <c r="QTC1384" s="84">
        <f>QSZ1384-QTA1384</f>
        <v>2000000</v>
      </c>
      <c r="QTD1384" s="84">
        <f t="shared" si="612"/>
        <v>2000000</v>
      </c>
      <c r="QTJ1384" s="84" t="s">
        <v>247</v>
      </c>
      <c r="QTK1384" s="84" t="s">
        <v>4692</v>
      </c>
      <c r="QTL1384" s="84">
        <v>0</v>
      </c>
      <c r="QTM1384" s="84">
        <v>0</v>
      </c>
      <c r="QTO1384" s="84">
        <v>0</v>
      </c>
      <c r="QTP1384" s="84">
        <f>QTP1381</f>
        <v>2000000</v>
      </c>
      <c r="QTQ1384" s="84">
        <f>QTQ1381</f>
        <v>0</v>
      </c>
      <c r="QTR1384" s="84">
        <f>QTQ1384/QTP1384</f>
        <v>0</v>
      </c>
      <c r="QTS1384" s="84">
        <f>QTP1384-QTQ1384</f>
        <v>2000000</v>
      </c>
      <c r="QTT1384" s="84">
        <f t="shared" si="612"/>
        <v>2000000</v>
      </c>
      <c r="QTZ1384" s="84" t="s">
        <v>247</v>
      </c>
      <c r="QUA1384" s="84" t="s">
        <v>4692</v>
      </c>
      <c r="QUB1384" s="84">
        <v>0</v>
      </c>
      <c r="QUC1384" s="84">
        <v>0</v>
      </c>
      <c r="QUE1384" s="84">
        <v>0</v>
      </c>
      <c r="QUF1384" s="84">
        <f>QUF1381</f>
        <v>2000000</v>
      </c>
      <c r="QUG1384" s="84">
        <f>QUG1381</f>
        <v>0</v>
      </c>
      <c r="QUH1384" s="84">
        <f>QUG1384/QUF1384</f>
        <v>0</v>
      </c>
      <c r="QUI1384" s="84">
        <f>QUF1384-QUG1384</f>
        <v>2000000</v>
      </c>
      <c r="QUJ1384" s="84">
        <f t="shared" si="613"/>
        <v>2000000</v>
      </c>
      <c r="QUP1384" s="84" t="s">
        <v>247</v>
      </c>
      <c r="QUQ1384" s="84" t="s">
        <v>4692</v>
      </c>
      <c r="QUR1384" s="84">
        <v>0</v>
      </c>
      <c r="QUS1384" s="84">
        <v>0</v>
      </c>
      <c r="QUU1384" s="84">
        <v>0</v>
      </c>
      <c r="QUV1384" s="84">
        <f>QUV1381</f>
        <v>2000000</v>
      </c>
      <c r="QUW1384" s="84">
        <f>QUW1381</f>
        <v>0</v>
      </c>
      <c r="QUX1384" s="84">
        <f>QUW1384/QUV1384</f>
        <v>0</v>
      </c>
      <c r="QUY1384" s="84">
        <f>QUV1384-QUW1384</f>
        <v>2000000</v>
      </c>
      <c r="QUZ1384" s="84">
        <f t="shared" si="613"/>
        <v>2000000</v>
      </c>
      <c r="QVF1384" s="84" t="s">
        <v>247</v>
      </c>
      <c r="QVG1384" s="84" t="s">
        <v>4692</v>
      </c>
      <c r="QVH1384" s="84">
        <v>0</v>
      </c>
      <c r="QVI1384" s="84">
        <v>0</v>
      </c>
      <c r="QVK1384" s="84">
        <v>0</v>
      </c>
      <c r="QVL1384" s="84">
        <f>QVL1381</f>
        <v>2000000</v>
      </c>
      <c r="QVM1384" s="84">
        <f>QVM1381</f>
        <v>0</v>
      </c>
      <c r="QVN1384" s="84">
        <f>QVM1384/QVL1384</f>
        <v>0</v>
      </c>
      <c r="QVO1384" s="84">
        <f>QVL1384-QVM1384</f>
        <v>2000000</v>
      </c>
      <c r="QVP1384" s="84">
        <f t="shared" si="614"/>
        <v>2000000</v>
      </c>
      <c r="QVV1384" s="84" t="s">
        <v>247</v>
      </c>
      <c r="QVW1384" s="84" t="s">
        <v>4692</v>
      </c>
      <c r="QVX1384" s="84">
        <v>0</v>
      </c>
      <c r="QVY1384" s="84">
        <v>0</v>
      </c>
      <c r="QWA1384" s="84">
        <v>0</v>
      </c>
      <c r="QWB1384" s="84">
        <f>QWB1381</f>
        <v>2000000</v>
      </c>
      <c r="QWC1384" s="84">
        <f>QWC1381</f>
        <v>0</v>
      </c>
      <c r="QWD1384" s="84">
        <f>QWC1384/QWB1384</f>
        <v>0</v>
      </c>
      <c r="QWE1384" s="84">
        <f>QWB1384-QWC1384</f>
        <v>2000000</v>
      </c>
      <c r="QWF1384" s="84">
        <f t="shared" si="614"/>
        <v>2000000</v>
      </c>
      <c r="QWL1384" s="84" t="s">
        <v>247</v>
      </c>
      <c r="QWM1384" s="84" t="s">
        <v>4692</v>
      </c>
      <c r="QWN1384" s="84">
        <v>0</v>
      </c>
      <c r="QWO1384" s="84">
        <v>0</v>
      </c>
      <c r="QWQ1384" s="84">
        <v>0</v>
      </c>
      <c r="QWR1384" s="84">
        <f>QWR1381</f>
        <v>2000000</v>
      </c>
      <c r="QWS1384" s="84">
        <f>QWS1381</f>
        <v>0</v>
      </c>
      <c r="QWT1384" s="84">
        <f>QWS1384/QWR1384</f>
        <v>0</v>
      </c>
      <c r="QWU1384" s="84">
        <f>QWR1384-QWS1384</f>
        <v>2000000</v>
      </c>
      <c r="QWV1384" s="84">
        <f t="shared" si="615"/>
        <v>2000000</v>
      </c>
      <c r="QXB1384" s="84" t="s">
        <v>247</v>
      </c>
      <c r="QXC1384" s="84" t="s">
        <v>4692</v>
      </c>
      <c r="QXD1384" s="84">
        <v>0</v>
      </c>
      <c r="QXE1384" s="84">
        <v>0</v>
      </c>
      <c r="QXG1384" s="84">
        <v>0</v>
      </c>
      <c r="QXH1384" s="84">
        <f>QXH1381</f>
        <v>2000000</v>
      </c>
      <c r="QXI1384" s="84">
        <f>QXI1381</f>
        <v>0</v>
      </c>
      <c r="QXJ1384" s="84">
        <f>QXI1384/QXH1384</f>
        <v>0</v>
      </c>
      <c r="QXK1384" s="84">
        <f>QXH1384-QXI1384</f>
        <v>2000000</v>
      </c>
      <c r="QXL1384" s="84">
        <f t="shared" si="615"/>
        <v>2000000</v>
      </c>
      <c r="QXR1384" s="84" t="s">
        <v>247</v>
      </c>
      <c r="QXS1384" s="84" t="s">
        <v>4692</v>
      </c>
      <c r="QXT1384" s="84">
        <v>0</v>
      </c>
      <c r="QXU1384" s="84">
        <v>0</v>
      </c>
      <c r="QXW1384" s="84">
        <v>0</v>
      </c>
      <c r="QXX1384" s="84">
        <f>QXX1381</f>
        <v>2000000</v>
      </c>
      <c r="QXY1384" s="84">
        <f>QXY1381</f>
        <v>0</v>
      </c>
      <c r="QXZ1384" s="84">
        <f>QXY1384/QXX1384</f>
        <v>0</v>
      </c>
      <c r="QYA1384" s="84">
        <f>QXX1384-QXY1384</f>
        <v>2000000</v>
      </c>
      <c r="QYB1384" s="84">
        <f t="shared" si="616"/>
        <v>2000000</v>
      </c>
      <c r="QYH1384" s="84" t="s">
        <v>247</v>
      </c>
      <c r="QYI1384" s="84" t="s">
        <v>4692</v>
      </c>
      <c r="QYJ1384" s="84">
        <v>0</v>
      </c>
      <c r="QYK1384" s="84">
        <v>0</v>
      </c>
      <c r="QYM1384" s="84">
        <v>0</v>
      </c>
      <c r="QYN1384" s="84">
        <f>QYN1381</f>
        <v>2000000</v>
      </c>
      <c r="QYO1384" s="84">
        <f>QYO1381</f>
        <v>0</v>
      </c>
      <c r="QYP1384" s="84">
        <f>QYO1384/QYN1384</f>
        <v>0</v>
      </c>
      <c r="QYQ1384" s="84">
        <f>QYN1384-QYO1384</f>
        <v>2000000</v>
      </c>
      <c r="QYR1384" s="84">
        <f t="shared" si="616"/>
        <v>2000000</v>
      </c>
      <c r="QYX1384" s="84" t="s">
        <v>247</v>
      </c>
      <c r="QYY1384" s="84" t="s">
        <v>4692</v>
      </c>
      <c r="QYZ1384" s="84">
        <v>0</v>
      </c>
      <c r="QZA1384" s="84">
        <v>0</v>
      </c>
      <c r="QZC1384" s="84">
        <v>0</v>
      </c>
      <c r="QZD1384" s="84">
        <f>QZD1381</f>
        <v>2000000</v>
      </c>
      <c r="QZE1384" s="84">
        <f>QZE1381</f>
        <v>0</v>
      </c>
      <c r="QZF1384" s="84">
        <f>QZE1384/QZD1384</f>
        <v>0</v>
      </c>
      <c r="QZG1384" s="84">
        <f>QZD1384-QZE1384</f>
        <v>2000000</v>
      </c>
      <c r="QZH1384" s="84">
        <f t="shared" si="617"/>
        <v>2000000</v>
      </c>
      <c r="QZN1384" s="84" t="s">
        <v>247</v>
      </c>
      <c r="QZO1384" s="84" t="s">
        <v>4692</v>
      </c>
      <c r="QZP1384" s="84">
        <v>0</v>
      </c>
      <c r="QZQ1384" s="84">
        <v>0</v>
      </c>
      <c r="QZS1384" s="84">
        <v>0</v>
      </c>
      <c r="QZT1384" s="84">
        <f>QZT1381</f>
        <v>2000000</v>
      </c>
      <c r="QZU1384" s="84">
        <f>QZU1381</f>
        <v>0</v>
      </c>
      <c r="QZV1384" s="84">
        <f>QZU1384/QZT1384</f>
        <v>0</v>
      </c>
      <c r="QZW1384" s="84">
        <f>QZT1384-QZU1384</f>
        <v>2000000</v>
      </c>
      <c r="QZX1384" s="84">
        <f t="shared" si="617"/>
        <v>2000000</v>
      </c>
      <c r="RAD1384" s="84" t="s">
        <v>247</v>
      </c>
      <c r="RAE1384" s="84" t="s">
        <v>4692</v>
      </c>
      <c r="RAF1384" s="84">
        <v>0</v>
      </c>
      <c r="RAG1384" s="84">
        <v>0</v>
      </c>
      <c r="RAI1384" s="84">
        <v>0</v>
      </c>
      <c r="RAJ1384" s="84">
        <f>RAJ1381</f>
        <v>2000000</v>
      </c>
      <c r="RAK1384" s="84">
        <f>RAK1381</f>
        <v>0</v>
      </c>
      <c r="RAL1384" s="84">
        <f>RAK1384/RAJ1384</f>
        <v>0</v>
      </c>
      <c r="RAM1384" s="84">
        <f>RAJ1384-RAK1384</f>
        <v>2000000</v>
      </c>
      <c r="RAN1384" s="84">
        <f t="shared" si="618"/>
        <v>2000000</v>
      </c>
      <c r="RAT1384" s="84" t="s">
        <v>247</v>
      </c>
      <c r="RAU1384" s="84" t="s">
        <v>4692</v>
      </c>
      <c r="RAV1384" s="84">
        <v>0</v>
      </c>
      <c r="RAW1384" s="84">
        <v>0</v>
      </c>
      <c r="RAY1384" s="84">
        <v>0</v>
      </c>
      <c r="RAZ1384" s="84">
        <f>RAZ1381</f>
        <v>2000000</v>
      </c>
      <c r="RBA1384" s="84">
        <f>RBA1381</f>
        <v>0</v>
      </c>
      <c r="RBB1384" s="84">
        <f>RBA1384/RAZ1384</f>
        <v>0</v>
      </c>
      <c r="RBC1384" s="84">
        <f>RAZ1384-RBA1384</f>
        <v>2000000</v>
      </c>
      <c r="RBD1384" s="84">
        <f t="shared" si="618"/>
        <v>2000000</v>
      </c>
      <c r="RBJ1384" s="84" t="s">
        <v>247</v>
      </c>
      <c r="RBK1384" s="84" t="s">
        <v>4692</v>
      </c>
      <c r="RBL1384" s="84">
        <v>0</v>
      </c>
      <c r="RBM1384" s="84">
        <v>0</v>
      </c>
      <c r="RBO1384" s="84">
        <v>0</v>
      </c>
      <c r="RBP1384" s="84">
        <f>RBP1381</f>
        <v>2000000</v>
      </c>
      <c r="RBQ1384" s="84">
        <f>RBQ1381</f>
        <v>0</v>
      </c>
      <c r="RBR1384" s="84">
        <f>RBQ1384/RBP1384</f>
        <v>0</v>
      </c>
      <c r="RBS1384" s="84">
        <f>RBP1384-RBQ1384</f>
        <v>2000000</v>
      </c>
      <c r="RBT1384" s="84">
        <f t="shared" si="619"/>
        <v>2000000</v>
      </c>
      <c r="RBZ1384" s="84" t="s">
        <v>247</v>
      </c>
      <c r="RCA1384" s="84" t="s">
        <v>4692</v>
      </c>
      <c r="RCB1384" s="84">
        <v>0</v>
      </c>
      <c r="RCC1384" s="84">
        <v>0</v>
      </c>
      <c r="RCE1384" s="84">
        <v>0</v>
      </c>
      <c r="RCF1384" s="84">
        <f>RCF1381</f>
        <v>2000000</v>
      </c>
      <c r="RCG1384" s="84">
        <f>RCG1381</f>
        <v>0</v>
      </c>
      <c r="RCH1384" s="84">
        <f>RCG1384/RCF1384</f>
        <v>0</v>
      </c>
      <c r="RCI1384" s="84">
        <f>RCF1384-RCG1384</f>
        <v>2000000</v>
      </c>
      <c r="RCJ1384" s="84">
        <f t="shared" si="619"/>
        <v>2000000</v>
      </c>
      <c r="RCP1384" s="84" t="s">
        <v>247</v>
      </c>
      <c r="RCQ1384" s="84" t="s">
        <v>4692</v>
      </c>
      <c r="RCR1384" s="84">
        <v>0</v>
      </c>
      <c r="RCS1384" s="84">
        <v>0</v>
      </c>
      <c r="RCU1384" s="84">
        <v>0</v>
      </c>
      <c r="RCV1384" s="84">
        <f>RCV1381</f>
        <v>2000000</v>
      </c>
      <c r="RCW1384" s="84">
        <f>RCW1381</f>
        <v>0</v>
      </c>
      <c r="RCX1384" s="84">
        <f>RCW1384/RCV1384</f>
        <v>0</v>
      </c>
      <c r="RCY1384" s="84">
        <f>RCV1384-RCW1384</f>
        <v>2000000</v>
      </c>
      <c r="RCZ1384" s="84">
        <f t="shared" si="620"/>
        <v>2000000</v>
      </c>
      <c r="RDF1384" s="84" t="s">
        <v>247</v>
      </c>
      <c r="RDG1384" s="84" t="s">
        <v>4692</v>
      </c>
      <c r="RDH1384" s="84">
        <v>0</v>
      </c>
      <c r="RDI1384" s="84">
        <v>0</v>
      </c>
      <c r="RDK1384" s="84">
        <v>0</v>
      </c>
      <c r="RDL1384" s="84">
        <f>RDL1381</f>
        <v>2000000</v>
      </c>
      <c r="RDM1384" s="84">
        <f>RDM1381</f>
        <v>0</v>
      </c>
      <c r="RDN1384" s="84">
        <f>RDM1384/RDL1384</f>
        <v>0</v>
      </c>
      <c r="RDO1384" s="84">
        <f>RDL1384-RDM1384</f>
        <v>2000000</v>
      </c>
      <c r="RDP1384" s="84">
        <f t="shared" si="620"/>
        <v>2000000</v>
      </c>
      <c r="RDV1384" s="84" t="s">
        <v>247</v>
      </c>
      <c r="RDW1384" s="84" t="s">
        <v>4692</v>
      </c>
      <c r="RDX1384" s="84">
        <v>0</v>
      </c>
      <c r="RDY1384" s="84">
        <v>0</v>
      </c>
      <c r="REA1384" s="84">
        <v>0</v>
      </c>
      <c r="REB1384" s="84">
        <f>REB1381</f>
        <v>2000000</v>
      </c>
      <c r="REC1384" s="84">
        <f>REC1381</f>
        <v>0</v>
      </c>
      <c r="RED1384" s="84">
        <f>REC1384/REB1384</f>
        <v>0</v>
      </c>
      <c r="REE1384" s="84">
        <f>REB1384-REC1384</f>
        <v>2000000</v>
      </c>
      <c r="REF1384" s="84">
        <f t="shared" si="621"/>
        <v>2000000</v>
      </c>
      <c r="REL1384" s="84" t="s">
        <v>247</v>
      </c>
      <c r="REM1384" s="84" t="s">
        <v>4692</v>
      </c>
      <c r="REN1384" s="84">
        <v>0</v>
      </c>
      <c r="REO1384" s="84">
        <v>0</v>
      </c>
      <c r="REQ1384" s="84">
        <v>0</v>
      </c>
      <c r="RER1384" s="84">
        <f>RER1381</f>
        <v>2000000</v>
      </c>
      <c r="RES1384" s="84">
        <f>RES1381</f>
        <v>0</v>
      </c>
      <c r="RET1384" s="84">
        <f>RES1384/RER1384</f>
        <v>0</v>
      </c>
      <c r="REU1384" s="84">
        <f>RER1384-RES1384</f>
        <v>2000000</v>
      </c>
      <c r="REV1384" s="84">
        <f t="shared" si="621"/>
        <v>2000000</v>
      </c>
      <c r="RFB1384" s="84" t="s">
        <v>247</v>
      </c>
      <c r="RFC1384" s="84" t="s">
        <v>4692</v>
      </c>
      <c r="RFD1384" s="84">
        <v>0</v>
      </c>
      <c r="RFE1384" s="84">
        <v>0</v>
      </c>
      <c r="RFG1384" s="84">
        <v>0</v>
      </c>
      <c r="RFH1384" s="84">
        <f>RFH1381</f>
        <v>2000000</v>
      </c>
      <c r="RFI1384" s="84">
        <f>RFI1381</f>
        <v>0</v>
      </c>
      <c r="RFJ1384" s="84">
        <f>RFI1384/RFH1384</f>
        <v>0</v>
      </c>
      <c r="RFK1384" s="84">
        <f>RFH1384-RFI1384</f>
        <v>2000000</v>
      </c>
      <c r="RFL1384" s="84">
        <f t="shared" si="622"/>
        <v>2000000</v>
      </c>
      <c r="RFR1384" s="84" t="s">
        <v>247</v>
      </c>
      <c r="RFS1384" s="84" t="s">
        <v>4692</v>
      </c>
      <c r="RFT1384" s="84">
        <v>0</v>
      </c>
      <c r="RFU1384" s="84">
        <v>0</v>
      </c>
      <c r="RFW1384" s="84">
        <v>0</v>
      </c>
      <c r="RFX1384" s="84">
        <f>RFX1381</f>
        <v>2000000</v>
      </c>
      <c r="RFY1384" s="84">
        <f>RFY1381</f>
        <v>0</v>
      </c>
      <c r="RFZ1384" s="84">
        <f>RFY1384/RFX1384</f>
        <v>0</v>
      </c>
      <c r="RGA1384" s="84">
        <f>RFX1384-RFY1384</f>
        <v>2000000</v>
      </c>
      <c r="RGB1384" s="84">
        <f t="shared" si="622"/>
        <v>2000000</v>
      </c>
      <c r="RGH1384" s="84" t="s">
        <v>247</v>
      </c>
      <c r="RGI1384" s="84" t="s">
        <v>4692</v>
      </c>
      <c r="RGJ1384" s="84">
        <v>0</v>
      </c>
      <c r="RGK1384" s="84">
        <v>0</v>
      </c>
      <c r="RGM1384" s="84">
        <v>0</v>
      </c>
      <c r="RGN1384" s="84">
        <f>RGN1381</f>
        <v>2000000</v>
      </c>
      <c r="RGO1384" s="84">
        <f>RGO1381</f>
        <v>0</v>
      </c>
      <c r="RGP1384" s="84">
        <f>RGO1384/RGN1384</f>
        <v>0</v>
      </c>
      <c r="RGQ1384" s="84">
        <f>RGN1384-RGO1384</f>
        <v>2000000</v>
      </c>
      <c r="RGR1384" s="84">
        <f t="shared" si="623"/>
        <v>2000000</v>
      </c>
      <c r="RGX1384" s="84" t="s">
        <v>247</v>
      </c>
      <c r="RGY1384" s="84" t="s">
        <v>4692</v>
      </c>
      <c r="RGZ1384" s="84">
        <v>0</v>
      </c>
      <c r="RHA1384" s="84">
        <v>0</v>
      </c>
      <c r="RHC1384" s="84">
        <v>0</v>
      </c>
      <c r="RHD1384" s="84">
        <f>RHD1381</f>
        <v>2000000</v>
      </c>
      <c r="RHE1384" s="84">
        <f>RHE1381</f>
        <v>0</v>
      </c>
      <c r="RHF1384" s="84">
        <f>RHE1384/RHD1384</f>
        <v>0</v>
      </c>
      <c r="RHG1384" s="84">
        <f>RHD1384-RHE1384</f>
        <v>2000000</v>
      </c>
      <c r="RHH1384" s="84">
        <f t="shared" si="623"/>
        <v>2000000</v>
      </c>
      <c r="RHN1384" s="84" t="s">
        <v>247</v>
      </c>
      <c r="RHO1384" s="84" t="s">
        <v>4692</v>
      </c>
      <c r="RHP1384" s="84">
        <v>0</v>
      </c>
      <c r="RHQ1384" s="84">
        <v>0</v>
      </c>
      <c r="RHS1384" s="84">
        <v>0</v>
      </c>
      <c r="RHT1384" s="84">
        <f>RHT1381</f>
        <v>2000000</v>
      </c>
      <c r="RHU1384" s="84">
        <f>RHU1381</f>
        <v>0</v>
      </c>
      <c r="RHV1384" s="84">
        <f>RHU1384/RHT1384</f>
        <v>0</v>
      </c>
      <c r="RHW1384" s="84">
        <f>RHT1384-RHU1384</f>
        <v>2000000</v>
      </c>
      <c r="RHX1384" s="84">
        <f t="shared" si="624"/>
        <v>2000000</v>
      </c>
      <c r="RID1384" s="84" t="s">
        <v>247</v>
      </c>
      <c r="RIE1384" s="84" t="s">
        <v>4692</v>
      </c>
      <c r="RIF1384" s="84">
        <v>0</v>
      </c>
      <c r="RIG1384" s="84">
        <v>0</v>
      </c>
      <c r="RII1384" s="84">
        <v>0</v>
      </c>
      <c r="RIJ1384" s="84">
        <f>RIJ1381</f>
        <v>2000000</v>
      </c>
      <c r="RIK1384" s="84">
        <f>RIK1381</f>
        <v>0</v>
      </c>
      <c r="RIL1384" s="84">
        <f>RIK1384/RIJ1384</f>
        <v>0</v>
      </c>
      <c r="RIM1384" s="84">
        <f>RIJ1384-RIK1384</f>
        <v>2000000</v>
      </c>
      <c r="RIN1384" s="84">
        <f t="shared" si="624"/>
        <v>2000000</v>
      </c>
      <c r="RIT1384" s="84" t="s">
        <v>247</v>
      </c>
      <c r="RIU1384" s="84" t="s">
        <v>4692</v>
      </c>
      <c r="RIV1384" s="84">
        <v>0</v>
      </c>
      <c r="RIW1384" s="84">
        <v>0</v>
      </c>
      <c r="RIY1384" s="84">
        <v>0</v>
      </c>
      <c r="RIZ1384" s="84">
        <f>RIZ1381</f>
        <v>2000000</v>
      </c>
      <c r="RJA1384" s="84">
        <f>RJA1381</f>
        <v>0</v>
      </c>
      <c r="RJB1384" s="84">
        <f>RJA1384/RIZ1384</f>
        <v>0</v>
      </c>
      <c r="RJC1384" s="84">
        <f>RIZ1384-RJA1384</f>
        <v>2000000</v>
      </c>
      <c r="RJD1384" s="84">
        <f t="shared" si="625"/>
        <v>2000000</v>
      </c>
      <c r="RJJ1384" s="84" t="s">
        <v>247</v>
      </c>
      <c r="RJK1384" s="84" t="s">
        <v>4692</v>
      </c>
      <c r="RJL1384" s="84">
        <v>0</v>
      </c>
      <c r="RJM1384" s="84">
        <v>0</v>
      </c>
      <c r="RJO1384" s="84">
        <v>0</v>
      </c>
      <c r="RJP1384" s="84">
        <f>RJP1381</f>
        <v>2000000</v>
      </c>
      <c r="RJQ1384" s="84">
        <f>RJQ1381</f>
        <v>0</v>
      </c>
      <c r="RJR1384" s="84">
        <f>RJQ1384/RJP1384</f>
        <v>0</v>
      </c>
      <c r="RJS1384" s="84">
        <f>RJP1384-RJQ1384</f>
        <v>2000000</v>
      </c>
      <c r="RJT1384" s="84">
        <f t="shared" si="625"/>
        <v>2000000</v>
      </c>
      <c r="RJZ1384" s="84" t="s">
        <v>247</v>
      </c>
      <c r="RKA1384" s="84" t="s">
        <v>4692</v>
      </c>
      <c r="RKB1384" s="84">
        <v>0</v>
      </c>
      <c r="RKC1384" s="84">
        <v>0</v>
      </c>
      <c r="RKE1384" s="84">
        <v>0</v>
      </c>
      <c r="RKF1384" s="84">
        <f>RKF1381</f>
        <v>2000000</v>
      </c>
      <c r="RKG1384" s="84">
        <f>RKG1381</f>
        <v>0</v>
      </c>
      <c r="RKH1384" s="84">
        <f>RKG1384/RKF1384</f>
        <v>0</v>
      </c>
      <c r="RKI1384" s="84">
        <f>RKF1384-RKG1384</f>
        <v>2000000</v>
      </c>
      <c r="RKJ1384" s="84">
        <f t="shared" si="626"/>
        <v>2000000</v>
      </c>
      <c r="RKP1384" s="84" t="s">
        <v>247</v>
      </c>
      <c r="RKQ1384" s="84" t="s">
        <v>4692</v>
      </c>
      <c r="RKR1384" s="84">
        <v>0</v>
      </c>
      <c r="RKS1384" s="84">
        <v>0</v>
      </c>
      <c r="RKU1384" s="84">
        <v>0</v>
      </c>
      <c r="RKV1384" s="84">
        <f>RKV1381</f>
        <v>2000000</v>
      </c>
      <c r="RKW1384" s="84">
        <f>RKW1381</f>
        <v>0</v>
      </c>
      <c r="RKX1384" s="84">
        <f>RKW1384/RKV1384</f>
        <v>0</v>
      </c>
      <c r="RKY1384" s="84">
        <f>RKV1384-RKW1384</f>
        <v>2000000</v>
      </c>
      <c r="RKZ1384" s="84">
        <f t="shared" si="626"/>
        <v>2000000</v>
      </c>
      <c r="RLF1384" s="84" t="s">
        <v>247</v>
      </c>
      <c r="RLG1384" s="84" t="s">
        <v>4692</v>
      </c>
      <c r="RLH1384" s="84">
        <v>0</v>
      </c>
      <c r="RLI1384" s="84">
        <v>0</v>
      </c>
      <c r="RLK1384" s="84">
        <v>0</v>
      </c>
      <c r="RLL1384" s="84">
        <f>RLL1381</f>
        <v>2000000</v>
      </c>
      <c r="RLM1384" s="84">
        <f>RLM1381</f>
        <v>0</v>
      </c>
      <c r="RLN1384" s="84">
        <f>RLM1384/RLL1384</f>
        <v>0</v>
      </c>
      <c r="RLO1384" s="84">
        <f>RLL1384-RLM1384</f>
        <v>2000000</v>
      </c>
      <c r="RLP1384" s="84">
        <f t="shared" si="627"/>
        <v>2000000</v>
      </c>
      <c r="RLV1384" s="84" t="s">
        <v>247</v>
      </c>
      <c r="RLW1384" s="84" t="s">
        <v>4692</v>
      </c>
      <c r="RLX1384" s="84">
        <v>0</v>
      </c>
      <c r="RLY1384" s="84">
        <v>0</v>
      </c>
      <c r="RMA1384" s="84">
        <v>0</v>
      </c>
      <c r="RMB1384" s="84">
        <f>RMB1381</f>
        <v>2000000</v>
      </c>
      <c r="RMC1384" s="84">
        <f>RMC1381</f>
        <v>0</v>
      </c>
      <c r="RMD1384" s="84">
        <f>RMC1384/RMB1384</f>
        <v>0</v>
      </c>
      <c r="RME1384" s="84">
        <f>RMB1384-RMC1384</f>
        <v>2000000</v>
      </c>
      <c r="RMF1384" s="84">
        <f t="shared" si="627"/>
        <v>2000000</v>
      </c>
      <c r="RML1384" s="84" t="s">
        <v>247</v>
      </c>
      <c r="RMM1384" s="84" t="s">
        <v>4692</v>
      </c>
      <c r="RMN1384" s="84">
        <v>0</v>
      </c>
      <c r="RMO1384" s="84">
        <v>0</v>
      </c>
      <c r="RMQ1384" s="84">
        <v>0</v>
      </c>
      <c r="RMR1384" s="84">
        <f>RMR1381</f>
        <v>2000000</v>
      </c>
      <c r="RMS1384" s="84">
        <f>RMS1381</f>
        <v>0</v>
      </c>
      <c r="RMT1384" s="84">
        <f>RMS1384/RMR1384</f>
        <v>0</v>
      </c>
      <c r="RMU1384" s="84">
        <f>RMR1384-RMS1384</f>
        <v>2000000</v>
      </c>
      <c r="RMV1384" s="84">
        <f t="shared" si="628"/>
        <v>2000000</v>
      </c>
      <c r="RNB1384" s="84" t="s">
        <v>247</v>
      </c>
      <c r="RNC1384" s="84" t="s">
        <v>4692</v>
      </c>
      <c r="RND1384" s="84">
        <v>0</v>
      </c>
      <c r="RNE1384" s="84">
        <v>0</v>
      </c>
      <c r="RNG1384" s="84">
        <v>0</v>
      </c>
      <c r="RNH1384" s="84">
        <f>RNH1381</f>
        <v>2000000</v>
      </c>
      <c r="RNI1384" s="84">
        <f>RNI1381</f>
        <v>0</v>
      </c>
      <c r="RNJ1384" s="84">
        <f>RNI1384/RNH1384</f>
        <v>0</v>
      </c>
      <c r="RNK1384" s="84">
        <f>RNH1384-RNI1384</f>
        <v>2000000</v>
      </c>
      <c r="RNL1384" s="84">
        <f t="shared" si="628"/>
        <v>2000000</v>
      </c>
      <c r="RNR1384" s="84" t="s">
        <v>247</v>
      </c>
      <c r="RNS1384" s="84" t="s">
        <v>4692</v>
      </c>
      <c r="RNT1384" s="84">
        <v>0</v>
      </c>
      <c r="RNU1384" s="84">
        <v>0</v>
      </c>
      <c r="RNW1384" s="84">
        <v>0</v>
      </c>
      <c r="RNX1384" s="84">
        <f>RNX1381</f>
        <v>2000000</v>
      </c>
      <c r="RNY1384" s="84">
        <f>RNY1381</f>
        <v>0</v>
      </c>
      <c r="RNZ1384" s="84">
        <f>RNY1384/RNX1384</f>
        <v>0</v>
      </c>
      <c r="ROA1384" s="84">
        <f>RNX1384-RNY1384</f>
        <v>2000000</v>
      </c>
      <c r="ROB1384" s="84">
        <f t="shared" si="629"/>
        <v>2000000</v>
      </c>
      <c r="ROH1384" s="84" t="s">
        <v>247</v>
      </c>
      <c r="ROI1384" s="84" t="s">
        <v>4692</v>
      </c>
      <c r="ROJ1384" s="84">
        <v>0</v>
      </c>
      <c r="ROK1384" s="84">
        <v>0</v>
      </c>
      <c r="ROM1384" s="84">
        <v>0</v>
      </c>
      <c r="RON1384" s="84">
        <f>RON1381</f>
        <v>2000000</v>
      </c>
      <c r="ROO1384" s="84">
        <f>ROO1381</f>
        <v>0</v>
      </c>
      <c r="ROP1384" s="84">
        <f>ROO1384/RON1384</f>
        <v>0</v>
      </c>
      <c r="ROQ1384" s="84">
        <f>RON1384-ROO1384</f>
        <v>2000000</v>
      </c>
      <c r="ROR1384" s="84">
        <f t="shared" si="629"/>
        <v>2000000</v>
      </c>
      <c r="ROX1384" s="84" t="s">
        <v>247</v>
      </c>
      <c r="ROY1384" s="84" t="s">
        <v>4692</v>
      </c>
      <c r="ROZ1384" s="84">
        <v>0</v>
      </c>
      <c r="RPA1384" s="84">
        <v>0</v>
      </c>
      <c r="RPC1384" s="84">
        <v>0</v>
      </c>
      <c r="RPD1384" s="84">
        <f>RPD1381</f>
        <v>2000000</v>
      </c>
      <c r="RPE1384" s="84">
        <f>RPE1381</f>
        <v>0</v>
      </c>
      <c r="RPF1384" s="84">
        <f>RPE1384/RPD1384</f>
        <v>0</v>
      </c>
      <c r="RPG1384" s="84">
        <f>RPD1384-RPE1384</f>
        <v>2000000</v>
      </c>
      <c r="RPH1384" s="84">
        <f t="shared" si="630"/>
        <v>2000000</v>
      </c>
      <c r="RPN1384" s="84" t="s">
        <v>247</v>
      </c>
      <c r="RPO1384" s="84" t="s">
        <v>4692</v>
      </c>
      <c r="RPP1384" s="84">
        <v>0</v>
      </c>
      <c r="RPQ1384" s="84">
        <v>0</v>
      </c>
      <c r="RPS1384" s="84">
        <v>0</v>
      </c>
      <c r="RPT1384" s="84">
        <f>RPT1381</f>
        <v>2000000</v>
      </c>
      <c r="RPU1384" s="84">
        <f>RPU1381</f>
        <v>0</v>
      </c>
      <c r="RPV1384" s="84">
        <f>RPU1384/RPT1384</f>
        <v>0</v>
      </c>
      <c r="RPW1384" s="84">
        <f>RPT1384-RPU1384</f>
        <v>2000000</v>
      </c>
      <c r="RPX1384" s="84">
        <f t="shared" si="630"/>
        <v>2000000</v>
      </c>
      <c r="RQD1384" s="84" t="s">
        <v>247</v>
      </c>
      <c r="RQE1384" s="84" t="s">
        <v>4692</v>
      </c>
      <c r="RQF1384" s="84">
        <v>0</v>
      </c>
      <c r="RQG1384" s="84">
        <v>0</v>
      </c>
      <c r="RQI1384" s="84">
        <v>0</v>
      </c>
      <c r="RQJ1384" s="84">
        <f>RQJ1381</f>
        <v>2000000</v>
      </c>
      <c r="RQK1384" s="84">
        <f>RQK1381</f>
        <v>0</v>
      </c>
      <c r="RQL1384" s="84">
        <f>RQK1384/RQJ1384</f>
        <v>0</v>
      </c>
      <c r="RQM1384" s="84">
        <f>RQJ1384-RQK1384</f>
        <v>2000000</v>
      </c>
      <c r="RQN1384" s="84">
        <f t="shared" si="631"/>
        <v>2000000</v>
      </c>
      <c r="RQT1384" s="84" t="s">
        <v>247</v>
      </c>
      <c r="RQU1384" s="84" t="s">
        <v>4692</v>
      </c>
      <c r="RQV1384" s="84">
        <v>0</v>
      </c>
      <c r="RQW1384" s="84">
        <v>0</v>
      </c>
      <c r="RQY1384" s="84">
        <v>0</v>
      </c>
      <c r="RQZ1384" s="84">
        <f>RQZ1381</f>
        <v>2000000</v>
      </c>
      <c r="RRA1384" s="84">
        <f>RRA1381</f>
        <v>0</v>
      </c>
      <c r="RRB1384" s="84">
        <f>RRA1384/RQZ1384</f>
        <v>0</v>
      </c>
      <c r="RRC1384" s="84">
        <f>RQZ1384-RRA1384</f>
        <v>2000000</v>
      </c>
      <c r="RRD1384" s="84">
        <f t="shared" si="631"/>
        <v>2000000</v>
      </c>
      <c r="RRJ1384" s="84" t="s">
        <v>247</v>
      </c>
      <c r="RRK1384" s="84" t="s">
        <v>4692</v>
      </c>
      <c r="RRL1384" s="84">
        <v>0</v>
      </c>
      <c r="RRM1384" s="84">
        <v>0</v>
      </c>
      <c r="RRO1384" s="84">
        <v>0</v>
      </c>
      <c r="RRP1384" s="84">
        <f>RRP1381</f>
        <v>2000000</v>
      </c>
      <c r="RRQ1384" s="84">
        <f>RRQ1381</f>
        <v>0</v>
      </c>
      <c r="RRR1384" s="84">
        <f>RRQ1384/RRP1384</f>
        <v>0</v>
      </c>
      <c r="RRS1384" s="84">
        <f>RRP1384-RRQ1384</f>
        <v>2000000</v>
      </c>
      <c r="RRT1384" s="84">
        <f t="shared" si="632"/>
        <v>2000000</v>
      </c>
      <c r="RRZ1384" s="84" t="s">
        <v>247</v>
      </c>
      <c r="RSA1384" s="84" t="s">
        <v>4692</v>
      </c>
      <c r="RSB1384" s="84">
        <v>0</v>
      </c>
      <c r="RSC1384" s="84">
        <v>0</v>
      </c>
      <c r="RSE1384" s="84">
        <v>0</v>
      </c>
      <c r="RSF1384" s="84">
        <f>RSF1381</f>
        <v>2000000</v>
      </c>
      <c r="RSG1384" s="84">
        <f>RSG1381</f>
        <v>0</v>
      </c>
      <c r="RSH1384" s="84">
        <f>RSG1384/RSF1384</f>
        <v>0</v>
      </c>
      <c r="RSI1384" s="84">
        <f>RSF1384-RSG1384</f>
        <v>2000000</v>
      </c>
      <c r="RSJ1384" s="84">
        <f t="shared" si="632"/>
        <v>2000000</v>
      </c>
      <c r="RSP1384" s="84" t="s">
        <v>247</v>
      </c>
      <c r="RSQ1384" s="84" t="s">
        <v>4692</v>
      </c>
      <c r="RSR1384" s="84">
        <v>0</v>
      </c>
      <c r="RSS1384" s="84">
        <v>0</v>
      </c>
      <c r="RSU1384" s="84">
        <v>0</v>
      </c>
      <c r="RSV1384" s="84">
        <f>RSV1381</f>
        <v>2000000</v>
      </c>
      <c r="RSW1384" s="84">
        <f>RSW1381</f>
        <v>0</v>
      </c>
      <c r="RSX1384" s="84">
        <f>RSW1384/RSV1384</f>
        <v>0</v>
      </c>
      <c r="RSY1384" s="84">
        <f>RSV1384-RSW1384</f>
        <v>2000000</v>
      </c>
      <c r="RSZ1384" s="84">
        <f t="shared" si="633"/>
        <v>2000000</v>
      </c>
      <c r="RTF1384" s="84" t="s">
        <v>247</v>
      </c>
      <c r="RTG1384" s="84" t="s">
        <v>4692</v>
      </c>
      <c r="RTH1384" s="84">
        <v>0</v>
      </c>
      <c r="RTI1384" s="84">
        <v>0</v>
      </c>
      <c r="RTK1384" s="84">
        <v>0</v>
      </c>
      <c r="RTL1384" s="84">
        <f>RTL1381</f>
        <v>2000000</v>
      </c>
      <c r="RTM1384" s="84">
        <f>RTM1381</f>
        <v>0</v>
      </c>
      <c r="RTN1384" s="84">
        <f>RTM1384/RTL1384</f>
        <v>0</v>
      </c>
      <c r="RTO1384" s="84">
        <f>RTL1384-RTM1384</f>
        <v>2000000</v>
      </c>
      <c r="RTP1384" s="84">
        <f t="shared" si="633"/>
        <v>2000000</v>
      </c>
      <c r="RTV1384" s="84" t="s">
        <v>247</v>
      </c>
      <c r="RTW1384" s="84" t="s">
        <v>4692</v>
      </c>
      <c r="RTX1384" s="84">
        <v>0</v>
      </c>
      <c r="RTY1384" s="84">
        <v>0</v>
      </c>
      <c r="RUA1384" s="84">
        <v>0</v>
      </c>
      <c r="RUB1384" s="84">
        <f>RUB1381</f>
        <v>2000000</v>
      </c>
      <c r="RUC1384" s="84">
        <f>RUC1381</f>
        <v>0</v>
      </c>
      <c r="RUD1384" s="84">
        <f>RUC1384/RUB1384</f>
        <v>0</v>
      </c>
      <c r="RUE1384" s="84">
        <f>RUB1384-RUC1384</f>
        <v>2000000</v>
      </c>
      <c r="RUF1384" s="84">
        <f t="shared" si="634"/>
        <v>2000000</v>
      </c>
      <c r="RUL1384" s="84" t="s">
        <v>247</v>
      </c>
      <c r="RUM1384" s="84" t="s">
        <v>4692</v>
      </c>
      <c r="RUN1384" s="84">
        <v>0</v>
      </c>
      <c r="RUO1384" s="84">
        <v>0</v>
      </c>
      <c r="RUQ1384" s="84">
        <v>0</v>
      </c>
      <c r="RUR1384" s="84">
        <f>RUR1381</f>
        <v>2000000</v>
      </c>
      <c r="RUS1384" s="84">
        <f>RUS1381</f>
        <v>0</v>
      </c>
      <c r="RUT1384" s="84">
        <f>RUS1384/RUR1384</f>
        <v>0</v>
      </c>
      <c r="RUU1384" s="84">
        <f>RUR1384-RUS1384</f>
        <v>2000000</v>
      </c>
      <c r="RUV1384" s="84">
        <f t="shared" si="634"/>
        <v>2000000</v>
      </c>
      <c r="RVB1384" s="84" t="s">
        <v>247</v>
      </c>
      <c r="RVC1384" s="84" t="s">
        <v>4692</v>
      </c>
      <c r="RVD1384" s="84">
        <v>0</v>
      </c>
      <c r="RVE1384" s="84">
        <v>0</v>
      </c>
      <c r="RVG1384" s="84">
        <v>0</v>
      </c>
      <c r="RVH1384" s="84">
        <f>RVH1381</f>
        <v>2000000</v>
      </c>
      <c r="RVI1384" s="84">
        <f>RVI1381</f>
        <v>0</v>
      </c>
      <c r="RVJ1384" s="84">
        <f>RVI1384/RVH1384</f>
        <v>0</v>
      </c>
      <c r="RVK1384" s="84">
        <f>RVH1384-RVI1384</f>
        <v>2000000</v>
      </c>
      <c r="RVL1384" s="84">
        <f t="shared" si="635"/>
        <v>2000000</v>
      </c>
      <c r="RVR1384" s="84" t="s">
        <v>247</v>
      </c>
      <c r="RVS1384" s="84" t="s">
        <v>4692</v>
      </c>
      <c r="RVT1384" s="84">
        <v>0</v>
      </c>
      <c r="RVU1384" s="84">
        <v>0</v>
      </c>
      <c r="RVW1384" s="84">
        <v>0</v>
      </c>
      <c r="RVX1384" s="84">
        <f>RVX1381</f>
        <v>2000000</v>
      </c>
      <c r="RVY1384" s="84">
        <f>RVY1381</f>
        <v>0</v>
      </c>
      <c r="RVZ1384" s="84">
        <f>RVY1384/RVX1384</f>
        <v>0</v>
      </c>
      <c r="RWA1384" s="84">
        <f>RVX1384-RVY1384</f>
        <v>2000000</v>
      </c>
      <c r="RWB1384" s="84">
        <f t="shared" si="635"/>
        <v>2000000</v>
      </c>
      <c r="RWH1384" s="84" t="s">
        <v>247</v>
      </c>
      <c r="RWI1384" s="84" t="s">
        <v>4692</v>
      </c>
      <c r="RWJ1384" s="84">
        <v>0</v>
      </c>
      <c r="RWK1384" s="84">
        <v>0</v>
      </c>
      <c r="RWM1384" s="84">
        <v>0</v>
      </c>
      <c r="RWN1384" s="84">
        <f>RWN1381</f>
        <v>2000000</v>
      </c>
      <c r="RWO1384" s="84">
        <f>RWO1381</f>
        <v>0</v>
      </c>
      <c r="RWP1384" s="84">
        <f>RWO1384/RWN1384</f>
        <v>0</v>
      </c>
      <c r="RWQ1384" s="84">
        <f>RWN1384-RWO1384</f>
        <v>2000000</v>
      </c>
      <c r="RWR1384" s="84">
        <f t="shared" si="636"/>
        <v>2000000</v>
      </c>
      <c r="RWX1384" s="84" t="s">
        <v>247</v>
      </c>
      <c r="RWY1384" s="84" t="s">
        <v>4692</v>
      </c>
      <c r="RWZ1384" s="84">
        <v>0</v>
      </c>
      <c r="RXA1384" s="84">
        <v>0</v>
      </c>
      <c r="RXC1384" s="84">
        <v>0</v>
      </c>
      <c r="RXD1384" s="84">
        <f>RXD1381</f>
        <v>2000000</v>
      </c>
      <c r="RXE1384" s="84">
        <f>RXE1381</f>
        <v>0</v>
      </c>
      <c r="RXF1384" s="84">
        <f>RXE1384/RXD1384</f>
        <v>0</v>
      </c>
      <c r="RXG1384" s="84">
        <f>RXD1384-RXE1384</f>
        <v>2000000</v>
      </c>
      <c r="RXH1384" s="84">
        <f t="shared" si="636"/>
        <v>2000000</v>
      </c>
      <c r="RXN1384" s="84" t="s">
        <v>247</v>
      </c>
      <c r="RXO1384" s="84" t="s">
        <v>4692</v>
      </c>
      <c r="RXP1384" s="84">
        <v>0</v>
      </c>
      <c r="RXQ1384" s="84">
        <v>0</v>
      </c>
      <c r="RXS1384" s="84">
        <v>0</v>
      </c>
      <c r="RXT1384" s="84">
        <f>RXT1381</f>
        <v>2000000</v>
      </c>
      <c r="RXU1384" s="84">
        <f>RXU1381</f>
        <v>0</v>
      </c>
      <c r="RXV1384" s="84">
        <f>RXU1384/RXT1384</f>
        <v>0</v>
      </c>
      <c r="RXW1384" s="84">
        <f>RXT1384-RXU1384</f>
        <v>2000000</v>
      </c>
      <c r="RXX1384" s="84">
        <f t="shared" si="637"/>
        <v>2000000</v>
      </c>
      <c r="RYD1384" s="84" t="s">
        <v>247</v>
      </c>
      <c r="RYE1384" s="84" t="s">
        <v>4692</v>
      </c>
      <c r="RYF1384" s="84">
        <v>0</v>
      </c>
      <c r="RYG1384" s="84">
        <v>0</v>
      </c>
      <c r="RYI1384" s="84">
        <v>0</v>
      </c>
      <c r="RYJ1384" s="84">
        <f>RYJ1381</f>
        <v>2000000</v>
      </c>
      <c r="RYK1384" s="84">
        <f>RYK1381</f>
        <v>0</v>
      </c>
      <c r="RYL1384" s="84">
        <f>RYK1384/RYJ1384</f>
        <v>0</v>
      </c>
      <c r="RYM1384" s="84">
        <f>RYJ1384-RYK1384</f>
        <v>2000000</v>
      </c>
      <c r="RYN1384" s="84">
        <f t="shared" si="637"/>
        <v>2000000</v>
      </c>
      <c r="RYT1384" s="84" t="s">
        <v>247</v>
      </c>
      <c r="RYU1384" s="84" t="s">
        <v>4692</v>
      </c>
      <c r="RYV1384" s="84">
        <v>0</v>
      </c>
      <c r="RYW1384" s="84">
        <v>0</v>
      </c>
      <c r="RYY1384" s="84">
        <v>0</v>
      </c>
      <c r="RYZ1384" s="84">
        <f>RYZ1381</f>
        <v>2000000</v>
      </c>
      <c r="RZA1384" s="84">
        <f>RZA1381</f>
        <v>0</v>
      </c>
      <c r="RZB1384" s="84">
        <f>RZA1384/RYZ1384</f>
        <v>0</v>
      </c>
      <c r="RZC1384" s="84">
        <f>RYZ1384-RZA1384</f>
        <v>2000000</v>
      </c>
      <c r="RZD1384" s="84">
        <f t="shared" si="638"/>
        <v>2000000</v>
      </c>
      <c r="RZJ1384" s="84" t="s">
        <v>247</v>
      </c>
      <c r="RZK1384" s="84" t="s">
        <v>4692</v>
      </c>
      <c r="RZL1384" s="84">
        <v>0</v>
      </c>
      <c r="RZM1384" s="84">
        <v>0</v>
      </c>
      <c r="RZO1384" s="84">
        <v>0</v>
      </c>
      <c r="RZP1384" s="84">
        <f>RZP1381</f>
        <v>2000000</v>
      </c>
      <c r="RZQ1384" s="84">
        <f>RZQ1381</f>
        <v>0</v>
      </c>
      <c r="RZR1384" s="84">
        <f>RZQ1384/RZP1384</f>
        <v>0</v>
      </c>
      <c r="RZS1384" s="84">
        <f>RZP1384-RZQ1384</f>
        <v>2000000</v>
      </c>
      <c r="RZT1384" s="84">
        <f t="shared" si="638"/>
        <v>2000000</v>
      </c>
      <c r="RZZ1384" s="84" t="s">
        <v>247</v>
      </c>
      <c r="SAA1384" s="84" t="s">
        <v>4692</v>
      </c>
      <c r="SAB1384" s="84">
        <v>0</v>
      </c>
      <c r="SAC1384" s="84">
        <v>0</v>
      </c>
      <c r="SAE1384" s="84">
        <v>0</v>
      </c>
      <c r="SAF1384" s="84">
        <f>SAF1381</f>
        <v>2000000</v>
      </c>
      <c r="SAG1384" s="84">
        <f>SAG1381</f>
        <v>0</v>
      </c>
      <c r="SAH1384" s="84">
        <f>SAG1384/SAF1384</f>
        <v>0</v>
      </c>
      <c r="SAI1384" s="84">
        <f>SAF1384-SAG1384</f>
        <v>2000000</v>
      </c>
      <c r="SAJ1384" s="84">
        <f t="shared" si="639"/>
        <v>2000000</v>
      </c>
      <c r="SAP1384" s="84" t="s">
        <v>247</v>
      </c>
      <c r="SAQ1384" s="84" t="s">
        <v>4692</v>
      </c>
      <c r="SAR1384" s="84">
        <v>0</v>
      </c>
      <c r="SAS1384" s="84">
        <v>0</v>
      </c>
      <c r="SAU1384" s="84">
        <v>0</v>
      </c>
      <c r="SAV1384" s="84">
        <f>SAV1381</f>
        <v>2000000</v>
      </c>
      <c r="SAW1384" s="84">
        <f>SAW1381</f>
        <v>0</v>
      </c>
      <c r="SAX1384" s="84">
        <f>SAW1384/SAV1384</f>
        <v>0</v>
      </c>
      <c r="SAY1384" s="84">
        <f>SAV1384-SAW1384</f>
        <v>2000000</v>
      </c>
      <c r="SAZ1384" s="84">
        <f t="shared" si="639"/>
        <v>2000000</v>
      </c>
      <c r="SBF1384" s="84" t="s">
        <v>247</v>
      </c>
      <c r="SBG1384" s="84" t="s">
        <v>4692</v>
      </c>
      <c r="SBH1384" s="84">
        <v>0</v>
      </c>
      <c r="SBI1384" s="84">
        <v>0</v>
      </c>
      <c r="SBK1384" s="84">
        <v>0</v>
      </c>
      <c r="SBL1384" s="84">
        <f>SBL1381</f>
        <v>2000000</v>
      </c>
      <c r="SBM1384" s="84">
        <f>SBM1381</f>
        <v>0</v>
      </c>
      <c r="SBN1384" s="84">
        <f>SBM1384/SBL1384</f>
        <v>0</v>
      </c>
      <c r="SBO1384" s="84">
        <f>SBL1384-SBM1384</f>
        <v>2000000</v>
      </c>
      <c r="SBP1384" s="84">
        <f t="shared" si="640"/>
        <v>2000000</v>
      </c>
      <c r="SBV1384" s="84" t="s">
        <v>247</v>
      </c>
      <c r="SBW1384" s="84" t="s">
        <v>4692</v>
      </c>
      <c r="SBX1384" s="84">
        <v>0</v>
      </c>
      <c r="SBY1384" s="84">
        <v>0</v>
      </c>
      <c r="SCA1384" s="84">
        <v>0</v>
      </c>
      <c r="SCB1384" s="84">
        <f>SCB1381</f>
        <v>2000000</v>
      </c>
      <c r="SCC1384" s="84">
        <f>SCC1381</f>
        <v>0</v>
      </c>
      <c r="SCD1384" s="84">
        <f>SCC1384/SCB1384</f>
        <v>0</v>
      </c>
      <c r="SCE1384" s="84">
        <f>SCB1384-SCC1384</f>
        <v>2000000</v>
      </c>
      <c r="SCF1384" s="84">
        <f t="shared" si="640"/>
        <v>2000000</v>
      </c>
      <c r="SCL1384" s="84" t="s">
        <v>247</v>
      </c>
      <c r="SCM1384" s="84" t="s">
        <v>4692</v>
      </c>
      <c r="SCN1384" s="84">
        <v>0</v>
      </c>
      <c r="SCO1384" s="84">
        <v>0</v>
      </c>
      <c r="SCQ1384" s="84">
        <v>0</v>
      </c>
      <c r="SCR1384" s="84">
        <f>SCR1381</f>
        <v>2000000</v>
      </c>
      <c r="SCS1384" s="84">
        <f>SCS1381</f>
        <v>0</v>
      </c>
      <c r="SCT1384" s="84">
        <f>SCS1384/SCR1384</f>
        <v>0</v>
      </c>
      <c r="SCU1384" s="84">
        <f>SCR1384-SCS1384</f>
        <v>2000000</v>
      </c>
      <c r="SCV1384" s="84">
        <f t="shared" si="641"/>
        <v>2000000</v>
      </c>
      <c r="SDB1384" s="84" t="s">
        <v>247</v>
      </c>
      <c r="SDC1384" s="84" t="s">
        <v>4692</v>
      </c>
      <c r="SDD1384" s="84">
        <v>0</v>
      </c>
      <c r="SDE1384" s="84">
        <v>0</v>
      </c>
      <c r="SDG1384" s="84">
        <v>0</v>
      </c>
      <c r="SDH1384" s="84">
        <f>SDH1381</f>
        <v>2000000</v>
      </c>
      <c r="SDI1384" s="84">
        <f>SDI1381</f>
        <v>0</v>
      </c>
      <c r="SDJ1384" s="84">
        <f>SDI1384/SDH1384</f>
        <v>0</v>
      </c>
      <c r="SDK1384" s="84">
        <f>SDH1384-SDI1384</f>
        <v>2000000</v>
      </c>
      <c r="SDL1384" s="84">
        <f t="shared" si="641"/>
        <v>2000000</v>
      </c>
      <c r="SDR1384" s="84" t="s">
        <v>247</v>
      </c>
      <c r="SDS1384" s="84" t="s">
        <v>4692</v>
      </c>
      <c r="SDT1384" s="84">
        <v>0</v>
      </c>
      <c r="SDU1384" s="84">
        <v>0</v>
      </c>
      <c r="SDW1384" s="84">
        <v>0</v>
      </c>
      <c r="SDX1384" s="84">
        <f>SDX1381</f>
        <v>2000000</v>
      </c>
      <c r="SDY1384" s="84">
        <f>SDY1381</f>
        <v>0</v>
      </c>
      <c r="SDZ1384" s="84">
        <f>SDY1384/SDX1384</f>
        <v>0</v>
      </c>
      <c r="SEA1384" s="84">
        <f>SDX1384-SDY1384</f>
        <v>2000000</v>
      </c>
      <c r="SEB1384" s="84">
        <f t="shared" si="642"/>
        <v>2000000</v>
      </c>
      <c r="SEH1384" s="84" t="s">
        <v>247</v>
      </c>
      <c r="SEI1384" s="84" t="s">
        <v>4692</v>
      </c>
      <c r="SEJ1384" s="84">
        <v>0</v>
      </c>
      <c r="SEK1384" s="84">
        <v>0</v>
      </c>
      <c r="SEM1384" s="84">
        <v>0</v>
      </c>
      <c r="SEN1384" s="84">
        <f>SEN1381</f>
        <v>2000000</v>
      </c>
      <c r="SEO1384" s="84">
        <f>SEO1381</f>
        <v>0</v>
      </c>
      <c r="SEP1384" s="84">
        <f>SEO1384/SEN1384</f>
        <v>0</v>
      </c>
      <c r="SEQ1384" s="84">
        <f>SEN1384-SEO1384</f>
        <v>2000000</v>
      </c>
      <c r="SER1384" s="84">
        <f t="shared" si="642"/>
        <v>2000000</v>
      </c>
      <c r="SEX1384" s="84" t="s">
        <v>247</v>
      </c>
      <c r="SEY1384" s="84" t="s">
        <v>4692</v>
      </c>
      <c r="SEZ1384" s="84">
        <v>0</v>
      </c>
      <c r="SFA1384" s="84">
        <v>0</v>
      </c>
      <c r="SFC1384" s="84">
        <v>0</v>
      </c>
      <c r="SFD1384" s="84">
        <f>SFD1381</f>
        <v>2000000</v>
      </c>
      <c r="SFE1384" s="84">
        <f>SFE1381</f>
        <v>0</v>
      </c>
      <c r="SFF1384" s="84">
        <f>SFE1384/SFD1384</f>
        <v>0</v>
      </c>
      <c r="SFG1384" s="84">
        <f>SFD1384-SFE1384</f>
        <v>2000000</v>
      </c>
      <c r="SFH1384" s="84">
        <f t="shared" si="643"/>
        <v>2000000</v>
      </c>
      <c r="SFN1384" s="84" t="s">
        <v>247</v>
      </c>
      <c r="SFO1384" s="84" t="s">
        <v>4692</v>
      </c>
      <c r="SFP1384" s="84">
        <v>0</v>
      </c>
      <c r="SFQ1384" s="84">
        <v>0</v>
      </c>
      <c r="SFS1384" s="84">
        <v>0</v>
      </c>
      <c r="SFT1384" s="84">
        <f>SFT1381</f>
        <v>2000000</v>
      </c>
      <c r="SFU1384" s="84">
        <f>SFU1381</f>
        <v>0</v>
      </c>
      <c r="SFV1384" s="84">
        <f>SFU1384/SFT1384</f>
        <v>0</v>
      </c>
      <c r="SFW1384" s="84">
        <f>SFT1384-SFU1384</f>
        <v>2000000</v>
      </c>
      <c r="SFX1384" s="84">
        <f t="shared" si="643"/>
        <v>2000000</v>
      </c>
      <c r="SGD1384" s="84" t="s">
        <v>247</v>
      </c>
      <c r="SGE1384" s="84" t="s">
        <v>4692</v>
      </c>
      <c r="SGF1384" s="84">
        <v>0</v>
      </c>
      <c r="SGG1384" s="84">
        <v>0</v>
      </c>
      <c r="SGI1384" s="84">
        <v>0</v>
      </c>
      <c r="SGJ1384" s="84">
        <f>SGJ1381</f>
        <v>2000000</v>
      </c>
      <c r="SGK1384" s="84">
        <f>SGK1381</f>
        <v>0</v>
      </c>
      <c r="SGL1384" s="84">
        <f>SGK1384/SGJ1384</f>
        <v>0</v>
      </c>
      <c r="SGM1384" s="84">
        <f>SGJ1384-SGK1384</f>
        <v>2000000</v>
      </c>
      <c r="SGN1384" s="84">
        <f t="shared" si="644"/>
        <v>2000000</v>
      </c>
      <c r="SGT1384" s="84" t="s">
        <v>247</v>
      </c>
      <c r="SGU1384" s="84" t="s">
        <v>4692</v>
      </c>
      <c r="SGV1384" s="84">
        <v>0</v>
      </c>
      <c r="SGW1384" s="84">
        <v>0</v>
      </c>
      <c r="SGY1384" s="84">
        <v>0</v>
      </c>
      <c r="SGZ1384" s="84">
        <f>SGZ1381</f>
        <v>2000000</v>
      </c>
      <c r="SHA1384" s="84">
        <f>SHA1381</f>
        <v>0</v>
      </c>
      <c r="SHB1384" s="84">
        <f>SHA1384/SGZ1384</f>
        <v>0</v>
      </c>
      <c r="SHC1384" s="84">
        <f>SGZ1384-SHA1384</f>
        <v>2000000</v>
      </c>
      <c r="SHD1384" s="84">
        <f t="shared" si="644"/>
        <v>2000000</v>
      </c>
      <c r="SHJ1384" s="84" t="s">
        <v>247</v>
      </c>
      <c r="SHK1384" s="84" t="s">
        <v>4692</v>
      </c>
      <c r="SHL1384" s="84">
        <v>0</v>
      </c>
      <c r="SHM1384" s="84">
        <v>0</v>
      </c>
      <c r="SHO1384" s="84">
        <v>0</v>
      </c>
      <c r="SHP1384" s="84">
        <f>SHP1381</f>
        <v>2000000</v>
      </c>
      <c r="SHQ1384" s="84">
        <f>SHQ1381</f>
        <v>0</v>
      </c>
      <c r="SHR1384" s="84">
        <f>SHQ1384/SHP1384</f>
        <v>0</v>
      </c>
      <c r="SHS1384" s="84">
        <f>SHP1384-SHQ1384</f>
        <v>2000000</v>
      </c>
      <c r="SHT1384" s="84">
        <f t="shared" si="645"/>
        <v>2000000</v>
      </c>
      <c r="SHZ1384" s="84" t="s">
        <v>247</v>
      </c>
      <c r="SIA1384" s="84" t="s">
        <v>4692</v>
      </c>
      <c r="SIB1384" s="84">
        <v>0</v>
      </c>
      <c r="SIC1384" s="84">
        <v>0</v>
      </c>
      <c r="SIE1384" s="84">
        <v>0</v>
      </c>
      <c r="SIF1384" s="84">
        <f>SIF1381</f>
        <v>2000000</v>
      </c>
      <c r="SIG1384" s="84">
        <f>SIG1381</f>
        <v>0</v>
      </c>
      <c r="SIH1384" s="84">
        <f>SIG1384/SIF1384</f>
        <v>0</v>
      </c>
      <c r="SII1384" s="84">
        <f>SIF1384-SIG1384</f>
        <v>2000000</v>
      </c>
      <c r="SIJ1384" s="84">
        <f t="shared" si="645"/>
        <v>2000000</v>
      </c>
      <c r="SIP1384" s="84" t="s">
        <v>247</v>
      </c>
      <c r="SIQ1384" s="84" t="s">
        <v>4692</v>
      </c>
      <c r="SIR1384" s="84">
        <v>0</v>
      </c>
      <c r="SIS1384" s="84">
        <v>0</v>
      </c>
      <c r="SIU1384" s="84">
        <v>0</v>
      </c>
      <c r="SIV1384" s="84">
        <f>SIV1381</f>
        <v>2000000</v>
      </c>
      <c r="SIW1384" s="84">
        <f>SIW1381</f>
        <v>0</v>
      </c>
      <c r="SIX1384" s="84">
        <f>SIW1384/SIV1384</f>
        <v>0</v>
      </c>
      <c r="SIY1384" s="84">
        <f>SIV1384-SIW1384</f>
        <v>2000000</v>
      </c>
      <c r="SIZ1384" s="84">
        <f t="shared" si="646"/>
        <v>2000000</v>
      </c>
      <c r="SJF1384" s="84" t="s">
        <v>247</v>
      </c>
      <c r="SJG1384" s="84" t="s">
        <v>4692</v>
      </c>
      <c r="SJH1384" s="84">
        <v>0</v>
      </c>
      <c r="SJI1384" s="84">
        <v>0</v>
      </c>
      <c r="SJK1384" s="84">
        <v>0</v>
      </c>
      <c r="SJL1384" s="84">
        <f>SJL1381</f>
        <v>2000000</v>
      </c>
      <c r="SJM1384" s="84">
        <f>SJM1381</f>
        <v>0</v>
      </c>
      <c r="SJN1384" s="84">
        <f>SJM1384/SJL1384</f>
        <v>0</v>
      </c>
      <c r="SJO1384" s="84">
        <f>SJL1384-SJM1384</f>
        <v>2000000</v>
      </c>
      <c r="SJP1384" s="84">
        <f t="shared" si="646"/>
        <v>2000000</v>
      </c>
      <c r="SJV1384" s="84" t="s">
        <v>247</v>
      </c>
      <c r="SJW1384" s="84" t="s">
        <v>4692</v>
      </c>
      <c r="SJX1384" s="84">
        <v>0</v>
      </c>
      <c r="SJY1384" s="84">
        <v>0</v>
      </c>
      <c r="SKA1384" s="84">
        <v>0</v>
      </c>
      <c r="SKB1384" s="84">
        <f>SKB1381</f>
        <v>2000000</v>
      </c>
      <c r="SKC1384" s="84">
        <f>SKC1381</f>
        <v>0</v>
      </c>
      <c r="SKD1384" s="84">
        <f>SKC1384/SKB1384</f>
        <v>0</v>
      </c>
      <c r="SKE1384" s="84">
        <f>SKB1384-SKC1384</f>
        <v>2000000</v>
      </c>
      <c r="SKF1384" s="84">
        <f t="shared" si="647"/>
        <v>2000000</v>
      </c>
      <c r="SKL1384" s="84" t="s">
        <v>247</v>
      </c>
      <c r="SKM1384" s="84" t="s">
        <v>4692</v>
      </c>
      <c r="SKN1384" s="84">
        <v>0</v>
      </c>
      <c r="SKO1384" s="84">
        <v>0</v>
      </c>
      <c r="SKQ1384" s="84">
        <v>0</v>
      </c>
      <c r="SKR1384" s="84">
        <f>SKR1381</f>
        <v>2000000</v>
      </c>
      <c r="SKS1384" s="84">
        <f>SKS1381</f>
        <v>0</v>
      </c>
      <c r="SKT1384" s="84">
        <f>SKS1384/SKR1384</f>
        <v>0</v>
      </c>
      <c r="SKU1384" s="84">
        <f>SKR1384-SKS1384</f>
        <v>2000000</v>
      </c>
      <c r="SKV1384" s="84">
        <f t="shared" si="647"/>
        <v>2000000</v>
      </c>
      <c r="SLB1384" s="84" t="s">
        <v>247</v>
      </c>
      <c r="SLC1384" s="84" t="s">
        <v>4692</v>
      </c>
      <c r="SLD1384" s="84">
        <v>0</v>
      </c>
      <c r="SLE1384" s="84">
        <v>0</v>
      </c>
      <c r="SLG1384" s="84">
        <v>0</v>
      </c>
      <c r="SLH1384" s="84">
        <f>SLH1381</f>
        <v>2000000</v>
      </c>
      <c r="SLI1384" s="84">
        <f>SLI1381</f>
        <v>0</v>
      </c>
      <c r="SLJ1384" s="84">
        <f>SLI1384/SLH1384</f>
        <v>0</v>
      </c>
      <c r="SLK1384" s="84">
        <f>SLH1384-SLI1384</f>
        <v>2000000</v>
      </c>
      <c r="SLL1384" s="84">
        <f t="shared" si="648"/>
        <v>2000000</v>
      </c>
      <c r="SLR1384" s="84" t="s">
        <v>247</v>
      </c>
      <c r="SLS1384" s="84" t="s">
        <v>4692</v>
      </c>
      <c r="SLT1384" s="84">
        <v>0</v>
      </c>
      <c r="SLU1384" s="84">
        <v>0</v>
      </c>
      <c r="SLW1384" s="84">
        <v>0</v>
      </c>
      <c r="SLX1384" s="84">
        <f>SLX1381</f>
        <v>2000000</v>
      </c>
      <c r="SLY1384" s="84">
        <f>SLY1381</f>
        <v>0</v>
      </c>
      <c r="SLZ1384" s="84">
        <f>SLY1384/SLX1384</f>
        <v>0</v>
      </c>
      <c r="SMA1384" s="84">
        <f>SLX1384-SLY1384</f>
        <v>2000000</v>
      </c>
      <c r="SMB1384" s="84">
        <f t="shared" si="648"/>
        <v>2000000</v>
      </c>
      <c r="SMH1384" s="84" t="s">
        <v>247</v>
      </c>
      <c r="SMI1384" s="84" t="s">
        <v>4692</v>
      </c>
      <c r="SMJ1384" s="84">
        <v>0</v>
      </c>
      <c r="SMK1384" s="84">
        <v>0</v>
      </c>
      <c r="SMM1384" s="84">
        <v>0</v>
      </c>
      <c r="SMN1384" s="84">
        <f>SMN1381</f>
        <v>2000000</v>
      </c>
      <c r="SMO1384" s="84">
        <f>SMO1381</f>
        <v>0</v>
      </c>
      <c r="SMP1384" s="84">
        <f>SMO1384/SMN1384</f>
        <v>0</v>
      </c>
      <c r="SMQ1384" s="84">
        <f>SMN1384-SMO1384</f>
        <v>2000000</v>
      </c>
      <c r="SMR1384" s="84">
        <f t="shared" si="649"/>
        <v>2000000</v>
      </c>
      <c r="SMX1384" s="84" t="s">
        <v>247</v>
      </c>
      <c r="SMY1384" s="84" t="s">
        <v>4692</v>
      </c>
      <c r="SMZ1384" s="84">
        <v>0</v>
      </c>
      <c r="SNA1384" s="84">
        <v>0</v>
      </c>
      <c r="SNC1384" s="84">
        <v>0</v>
      </c>
      <c r="SND1384" s="84">
        <f>SND1381</f>
        <v>2000000</v>
      </c>
      <c r="SNE1384" s="84">
        <f>SNE1381</f>
        <v>0</v>
      </c>
      <c r="SNF1384" s="84">
        <f>SNE1384/SND1384</f>
        <v>0</v>
      </c>
      <c r="SNG1384" s="84">
        <f>SND1384-SNE1384</f>
        <v>2000000</v>
      </c>
      <c r="SNH1384" s="84">
        <f t="shared" si="649"/>
        <v>2000000</v>
      </c>
      <c r="SNN1384" s="84" t="s">
        <v>247</v>
      </c>
      <c r="SNO1384" s="84" t="s">
        <v>4692</v>
      </c>
      <c r="SNP1384" s="84">
        <v>0</v>
      </c>
      <c r="SNQ1384" s="84">
        <v>0</v>
      </c>
      <c r="SNS1384" s="84">
        <v>0</v>
      </c>
      <c r="SNT1384" s="84">
        <f>SNT1381</f>
        <v>2000000</v>
      </c>
      <c r="SNU1384" s="84">
        <f>SNU1381</f>
        <v>0</v>
      </c>
      <c r="SNV1384" s="84">
        <f>SNU1384/SNT1384</f>
        <v>0</v>
      </c>
      <c r="SNW1384" s="84">
        <f>SNT1384-SNU1384</f>
        <v>2000000</v>
      </c>
      <c r="SNX1384" s="84">
        <f t="shared" si="650"/>
        <v>2000000</v>
      </c>
      <c r="SOD1384" s="84" t="s">
        <v>247</v>
      </c>
      <c r="SOE1384" s="84" t="s">
        <v>4692</v>
      </c>
      <c r="SOF1384" s="84">
        <v>0</v>
      </c>
      <c r="SOG1384" s="84">
        <v>0</v>
      </c>
      <c r="SOI1384" s="84">
        <v>0</v>
      </c>
      <c r="SOJ1384" s="84">
        <f>SOJ1381</f>
        <v>2000000</v>
      </c>
      <c r="SOK1384" s="84">
        <f>SOK1381</f>
        <v>0</v>
      </c>
      <c r="SOL1384" s="84">
        <f>SOK1384/SOJ1384</f>
        <v>0</v>
      </c>
      <c r="SOM1384" s="84">
        <f>SOJ1384-SOK1384</f>
        <v>2000000</v>
      </c>
      <c r="SON1384" s="84">
        <f t="shared" si="650"/>
        <v>2000000</v>
      </c>
      <c r="SOT1384" s="84" t="s">
        <v>247</v>
      </c>
      <c r="SOU1384" s="84" t="s">
        <v>4692</v>
      </c>
      <c r="SOV1384" s="84">
        <v>0</v>
      </c>
      <c r="SOW1384" s="84">
        <v>0</v>
      </c>
      <c r="SOY1384" s="84">
        <v>0</v>
      </c>
      <c r="SOZ1384" s="84">
        <f>SOZ1381</f>
        <v>2000000</v>
      </c>
      <c r="SPA1384" s="84">
        <f>SPA1381</f>
        <v>0</v>
      </c>
      <c r="SPB1384" s="84">
        <f>SPA1384/SOZ1384</f>
        <v>0</v>
      </c>
      <c r="SPC1384" s="84">
        <f>SOZ1384-SPA1384</f>
        <v>2000000</v>
      </c>
      <c r="SPD1384" s="84">
        <f t="shared" si="651"/>
        <v>2000000</v>
      </c>
      <c r="SPJ1384" s="84" t="s">
        <v>247</v>
      </c>
      <c r="SPK1384" s="84" t="s">
        <v>4692</v>
      </c>
      <c r="SPL1384" s="84">
        <v>0</v>
      </c>
      <c r="SPM1384" s="84">
        <v>0</v>
      </c>
      <c r="SPO1384" s="84">
        <v>0</v>
      </c>
      <c r="SPP1384" s="84">
        <f>SPP1381</f>
        <v>2000000</v>
      </c>
      <c r="SPQ1384" s="84">
        <f>SPQ1381</f>
        <v>0</v>
      </c>
      <c r="SPR1384" s="84">
        <f>SPQ1384/SPP1384</f>
        <v>0</v>
      </c>
      <c r="SPS1384" s="84">
        <f>SPP1384-SPQ1384</f>
        <v>2000000</v>
      </c>
      <c r="SPT1384" s="84">
        <f t="shared" si="651"/>
        <v>2000000</v>
      </c>
      <c r="SPZ1384" s="84" t="s">
        <v>247</v>
      </c>
      <c r="SQA1384" s="84" t="s">
        <v>4692</v>
      </c>
      <c r="SQB1384" s="84">
        <v>0</v>
      </c>
      <c r="SQC1384" s="84">
        <v>0</v>
      </c>
      <c r="SQE1384" s="84">
        <v>0</v>
      </c>
      <c r="SQF1384" s="84">
        <f>SQF1381</f>
        <v>2000000</v>
      </c>
      <c r="SQG1384" s="84">
        <f>SQG1381</f>
        <v>0</v>
      </c>
      <c r="SQH1384" s="84">
        <f>SQG1384/SQF1384</f>
        <v>0</v>
      </c>
      <c r="SQI1384" s="84">
        <f>SQF1384-SQG1384</f>
        <v>2000000</v>
      </c>
      <c r="SQJ1384" s="84">
        <f t="shared" si="652"/>
        <v>2000000</v>
      </c>
      <c r="SQP1384" s="84" t="s">
        <v>247</v>
      </c>
      <c r="SQQ1384" s="84" t="s">
        <v>4692</v>
      </c>
      <c r="SQR1384" s="84">
        <v>0</v>
      </c>
      <c r="SQS1384" s="84">
        <v>0</v>
      </c>
      <c r="SQU1384" s="84">
        <v>0</v>
      </c>
      <c r="SQV1384" s="84">
        <f>SQV1381</f>
        <v>2000000</v>
      </c>
      <c r="SQW1384" s="84">
        <f>SQW1381</f>
        <v>0</v>
      </c>
      <c r="SQX1384" s="84">
        <f>SQW1384/SQV1384</f>
        <v>0</v>
      </c>
      <c r="SQY1384" s="84">
        <f>SQV1384-SQW1384</f>
        <v>2000000</v>
      </c>
      <c r="SQZ1384" s="84">
        <f t="shared" si="652"/>
        <v>2000000</v>
      </c>
      <c r="SRF1384" s="84" t="s">
        <v>247</v>
      </c>
      <c r="SRG1384" s="84" t="s">
        <v>4692</v>
      </c>
      <c r="SRH1384" s="84">
        <v>0</v>
      </c>
      <c r="SRI1384" s="84">
        <v>0</v>
      </c>
      <c r="SRK1384" s="84">
        <v>0</v>
      </c>
      <c r="SRL1384" s="84">
        <f>SRL1381</f>
        <v>2000000</v>
      </c>
      <c r="SRM1384" s="84">
        <f>SRM1381</f>
        <v>0</v>
      </c>
      <c r="SRN1384" s="84">
        <f>SRM1384/SRL1384</f>
        <v>0</v>
      </c>
      <c r="SRO1384" s="84">
        <f>SRL1384-SRM1384</f>
        <v>2000000</v>
      </c>
      <c r="SRP1384" s="84">
        <f t="shared" si="653"/>
        <v>2000000</v>
      </c>
      <c r="SRV1384" s="84" t="s">
        <v>247</v>
      </c>
      <c r="SRW1384" s="84" t="s">
        <v>4692</v>
      </c>
      <c r="SRX1384" s="84">
        <v>0</v>
      </c>
      <c r="SRY1384" s="84">
        <v>0</v>
      </c>
      <c r="SSA1384" s="84">
        <v>0</v>
      </c>
      <c r="SSB1384" s="84">
        <f>SSB1381</f>
        <v>2000000</v>
      </c>
      <c r="SSC1384" s="84">
        <f>SSC1381</f>
        <v>0</v>
      </c>
      <c r="SSD1384" s="84">
        <f>SSC1384/SSB1384</f>
        <v>0</v>
      </c>
      <c r="SSE1384" s="84">
        <f>SSB1384-SSC1384</f>
        <v>2000000</v>
      </c>
      <c r="SSF1384" s="84">
        <f t="shared" si="653"/>
        <v>2000000</v>
      </c>
      <c r="SSL1384" s="84" t="s">
        <v>247</v>
      </c>
      <c r="SSM1384" s="84" t="s">
        <v>4692</v>
      </c>
      <c r="SSN1384" s="84">
        <v>0</v>
      </c>
      <c r="SSO1384" s="84">
        <v>0</v>
      </c>
      <c r="SSQ1384" s="84">
        <v>0</v>
      </c>
      <c r="SSR1384" s="84">
        <f>SSR1381</f>
        <v>2000000</v>
      </c>
      <c r="SSS1384" s="84">
        <f>SSS1381</f>
        <v>0</v>
      </c>
      <c r="SST1384" s="84">
        <f>SSS1384/SSR1384</f>
        <v>0</v>
      </c>
      <c r="SSU1384" s="84">
        <f>SSR1384-SSS1384</f>
        <v>2000000</v>
      </c>
      <c r="SSV1384" s="84">
        <f t="shared" si="654"/>
        <v>2000000</v>
      </c>
      <c r="STB1384" s="84" t="s">
        <v>247</v>
      </c>
      <c r="STC1384" s="84" t="s">
        <v>4692</v>
      </c>
      <c r="STD1384" s="84">
        <v>0</v>
      </c>
      <c r="STE1384" s="84">
        <v>0</v>
      </c>
      <c r="STG1384" s="84">
        <v>0</v>
      </c>
      <c r="STH1384" s="84">
        <f>STH1381</f>
        <v>2000000</v>
      </c>
      <c r="STI1384" s="84">
        <f>STI1381</f>
        <v>0</v>
      </c>
      <c r="STJ1384" s="84">
        <f>STI1384/STH1384</f>
        <v>0</v>
      </c>
      <c r="STK1384" s="84">
        <f>STH1384-STI1384</f>
        <v>2000000</v>
      </c>
      <c r="STL1384" s="84">
        <f t="shared" si="654"/>
        <v>2000000</v>
      </c>
      <c r="STR1384" s="84" t="s">
        <v>247</v>
      </c>
      <c r="STS1384" s="84" t="s">
        <v>4692</v>
      </c>
      <c r="STT1384" s="84">
        <v>0</v>
      </c>
      <c r="STU1384" s="84">
        <v>0</v>
      </c>
      <c r="STW1384" s="84">
        <v>0</v>
      </c>
      <c r="STX1384" s="84">
        <f>STX1381</f>
        <v>2000000</v>
      </c>
      <c r="STY1384" s="84">
        <f>STY1381</f>
        <v>0</v>
      </c>
      <c r="STZ1384" s="84">
        <f>STY1384/STX1384</f>
        <v>0</v>
      </c>
      <c r="SUA1384" s="84">
        <f>STX1384-STY1384</f>
        <v>2000000</v>
      </c>
      <c r="SUB1384" s="84">
        <f t="shared" si="655"/>
        <v>2000000</v>
      </c>
      <c r="SUH1384" s="84" t="s">
        <v>247</v>
      </c>
      <c r="SUI1384" s="84" t="s">
        <v>4692</v>
      </c>
      <c r="SUJ1384" s="84">
        <v>0</v>
      </c>
      <c r="SUK1384" s="84">
        <v>0</v>
      </c>
      <c r="SUM1384" s="84">
        <v>0</v>
      </c>
      <c r="SUN1384" s="84">
        <f>SUN1381</f>
        <v>2000000</v>
      </c>
      <c r="SUO1384" s="84">
        <f>SUO1381</f>
        <v>0</v>
      </c>
      <c r="SUP1384" s="84">
        <f>SUO1384/SUN1384</f>
        <v>0</v>
      </c>
      <c r="SUQ1384" s="84">
        <f>SUN1384-SUO1384</f>
        <v>2000000</v>
      </c>
      <c r="SUR1384" s="84">
        <f t="shared" si="655"/>
        <v>2000000</v>
      </c>
      <c r="SUX1384" s="84" t="s">
        <v>247</v>
      </c>
      <c r="SUY1384" s="84" t="s">
        <v>4692</v>
      </c>
      <c r="SUZ1384" s="84">
        <v>0</v>
      </c>
      <c r="SVA1384" s="84">
        <v>0</v>
      </c>
      <c r="SVC1384" s="84">
        <v>0</v>
      </c>
      <c r="SVD1384" s="84">
        <f>SVD1381</f>
        <v>2000000</v>
      </c>
      <c r="SVE1384" s="84">
        <f>SVE1381</f>
        <v>0</v>
      </c>
      <c r="SVF1384" s="84">
        <f>SVE1384/SVD1384</f>
        <v>0</v>
      </c>
      <c r="SVG1384" s="84">
        <f>SVD1384-SVE1384</f>
        <v>2000000</v>
      </c>
      <c r="SVH1384" s="84">
        <f t="shared" si="656"/>
        <v>2000000</v>
      </c>
      <c r="SVN1384" s="84" t="s">
        <v>247</v>
      </c>
      <c r="SVO1384" s="84" t="s">
        <v>4692</v>
      </c>
      <c r="SVP1384" s="84">
        <v>0</v>
      </c>
      <c r="SVQ1384" s="84">
        <v>0</v>
      </c>
      <c r="SVS1384" s="84">
        <v>0</v>
      </c>
      <c r="SVT1384" s="84">
        <f>SVT1381</f>
        <v>2000000</v>
      </c>
      <c r="SVU1384" s="84">
        <f>SVU1381</f>
        <v>0</v>
      </c>
      <c r="SVV1384" s="84">
        <f>SVU1384/SVT1384</f>
        <v>0</v>
      </c>
      <c r="SVW1384" s="84">
        <f>SVT1384-SVU1384</f>
        <v>2000000</v>
      </c>
      <c r="SVX1384" s="84">
        <f t="shared" si="656"/>
        <v>2000000</v>
      </c>
      <c r="SWD1384" s="84" t="s">
        <v>247</v>
      </c>
      <c r="SWE1384" s="84" t="s">
        <v>4692</v>
      </c>
      <c r="SWF1384" s="84">
        <v>0</v>
      </c>
      <c r="SWG1384" s="84">
        <v>0</v>
      </c>
      <c r="SWI1384" s="84">
        <v>0</v>
      </c>
      <c r="SWJ1384" s="84">
        <f>SWJ1381</f>
        <v>2000000</v>
      </c>
      <c r="SWK1384" s="84">
        <f>SWK1381</f>
        <v>0</v>
      </c>
      <c r="SWL1384" s="84">
        <f>SWK1384/SWJ1384</f>
        <v>0</v>
      </c>
      <c r="SWM1384" s="84">
        <f>SWJ1384-SWK1384</f>
        <v>2000000</v>
      </c>
      <c r="SWN1384" s="84">
        <f t="shared" si="657"/>
        <v>2000000</v>
      </c>
      <c r="SWT1384" s="84" t="s">
        <v>247</v>
      </c>
      <c r="SWU1384" s="84" t="s">
        <v>4692</v>
      </c>
      <c r="SWV1384" s="84">
        <v>0</v>
      </c>
      <c r="SWW1384" s="84">
        <v>0</v>
      </c>
      <c r="SWY1384" s="84">
        <v>0</v>
      </c>
      <c r="SWZ1384" s="84">
        <f>SWZ1381</f>
        <v>2000000</v>
      </c>
      <c r="SXA1384" s="84">
        <f>SXA1381</f>
        <v>0</v>
      </c>
      <c r="SXB1384" s="84">
        <f>SXA1384/SWZ1384</f>
        <v>0</v>
      </c>
      <c r="SXC1384" s="84">
        <f>SWZ1384-SXA1384</f>
        <v>2000000</v>
      </c>
      <c r="SXD1384" s="84">
        <f t="shared" si="657"/>
        <v>2000000</v>
      </c>
      <c r="SXJ1384" s="84" t="s">
        <v>247</v>
      </c>
      <c r="SXK1384" s="84" t="s">
        <v>4692</v>
      </c>
      <c r="SXL1384" s="84">
        <v>0</v>
      </c>
      <c r="SXM1384" s="84">
        <v>0</v>
      </c>
      <c r="SXO1384" s="84">
        <v>0</v>
      </c>
      <c r="SXP1384" s="84">
        <f>SXP1381</f>
        <v>2000000</v>
      </c>
      <c r="SXQ1384" s="84">
        <f>SXQ1381</f>
        <v>0</v>
      </c>
      <c r="SXR1384" s="84">
        <f>SXQ1384/SXP1384</f>
        <v>0</v>
      </c>
      <c r="SXS1384" s="84">
        <f>SXP1384-SXQ1384</f>
        <v>2000000</v>
      </c>
      <c r="SXT1384" s="84">
        <f t="shared" si="658"/>
        <v>2000000</v>
      </c>
      <c r="SXZ1384" s="84" t="s">
        <v>247</v>
      </c>
      <c r="SYA1384" s="84" t="s">
        <v>4692</v>
      </c>
      <c r="SYB1384" s="84">
        <v>0</v>
      </c>
      <c r="SYC1384" s="84">
        <v>0</v>
      </c>
      <c r="SYE1384" s="84">
        <v>0</v>
      </c>
      <c r="SYF1384" s="84">
        <f>SYF1381</f>
        <v>2000000</v>
      </c>
      <c r="SYG1384" s="84">
        <f>SYG1381</f>
        <v>0</v>
      </c>
      <c r="SYH1384" s="84">
        <f>SYG1384/SYF1384</f>
        <v>0</v>
      </c>
      <c r="SYI1384" s="84">
        <f>SYF1384-SYG1384</f>
        <v>2000000</v>
      </c>
      <c r="SYJ1384" s="84">
        <f t="shared" si="658"/>
        <v>2000000</v>
      </c>
      <c r="SYP1384" s="84" t="s">
        <v>247</v>
      </c>
      <c r="SYQ1384" s="84" t="s">
        <v>4692</v>
      </c>
      <c r="SYR1384" s="84">
        <v>0</v>
      </c>
      <c r="SYS1384" s="84">
        <v>0</v>
      </c>
      <c r="SYU1384" s="84">
        <v>0</v>
      </c>
      <c r="SYV1384" s="84">
        <f>SYV1381</f>
        <v>2000000</v>
      </c>
      <c r="SYW1384" s="84">
        <f>SYW1381</f>
        <v>0</v>
      </c>
      <c r="SYX1384" s="84">
        <f>SYW1384/SYV1384</f>
        <v>0</v>
      </c>
      <c r="SYY1384" s="84">
        <f>SYV1384-SYW1384</f>
        <v>2000000</v>
      </c>
      <c r="SYZ1384" s="84">
        <f t="shared" si="659"/>
        <v>2000000</v>
      </c>
      <c r="SZF1384" s="84" t="s">
        <v>247</v>
      </c>
      <c r="SZG1384" s="84" t="s">
        <v>4692</v>
      </c>
      <c r="SZH1384" s="84">
        <v>0</v>
      </c>
      <c r="SZI1384" s="84">
        <v>0</v>
      </c>
      <c r="SZK1384" s="84">
        <v>0</v>
      </c>
      <c r="SZL1384" s="84">
        <f>SZL1381</f>
        <v>2000000</v>
      </c>
      <c r="SZM1384" s="84">
        <f>SZM1381</f>
        <v>0</v>
      </c>
      <c r="SZN1384" s="84">
        <f>SZM1384/SZL1384</f>
        <v>0</v>
      </c>
      <c r="SZO1384" s="84">
        <f>SZL1384-SZM1384</f>
        <v>2000000</v>
      </c>
      <c r="SZP1384" s="84">
        <f t="shared" si="659"/>
        <v>2000000</v>
      </c>
      <c r="SZV1384" s="84" t="s">
        <v>247</v>
      </c>
      <c r="SZW1384" s="84" t="s">
        <v>4692</v>
      </c>
      <c r="SZX1384" s="84">
        <v>0</v>
      </c>
      <c r="SZY1384" s="84">
        <v>0</v>
      </c>
      <c r="TAA1384" s="84">
        <v>0</v>
      </c>
      <c r="TAB1384" s="84">
        <f>TAB1381</f>
        <v>2000000</v>
      </c>
      <c r="TAC1384" s="84">
        <f>TAC1381</f>
        <v>0</v>
      </c>
      <c r="TAD1384" s="84">
        <f>TAC1384/TAB1384</f>
        <v>0</v>
      </c>
      <c r="TAE1384" s="84">
        <f>TAB1384-TAC1384</f>
        <v>2000000</v>
      </c>
      <c r="TAF1384" s="84">
        <f t="shared" si="660"/>
        <v>2000000</v>
      </c>
      <c r="TAL1384" s="84" t="s">
        <v>247</v>
      </c>
      <c r="TAM1384" s="84" t="s">
        <v>4692</v>
      </c>
      <c r="TAN1384" s="84">
        <v>0</v>
      </c>
      <c r="TAO1384" s="84">
        <v>0</v>
      </c>
      <c r="TAQ1384" s="84">
        <v>0</v>
      </c>
      <c r="TAR1384" s="84">
        <f>TAR1381</f>
        <v>2000000</v>
      </c>
      <c r="TAS1384" s="84">
        <f>TAS1381</f>
        <v>0</v>
      </c>
      <c r="TAT1384" s="84">
        <f>TAS1384/TAR1384</f>
        <v>0</v>
      </c>
      <c r="TAU1384" s="84">
        <f>TAR1384-TAS1384</f>
        <v>2000000</v>
      </c>
      <c r="TAV1384" s="84">
        <f t="shared" si="660"/>
        <v>2000000</v>
      </c>
      <c r="TBB1384" s="84" t="s">
        <v>247</v>
      </c>
      <c r="TBC1384" s="84" t="s">
        <v>4692</v>
      </c>
      <c r="TBD1384" s="84">
        <v>0</v>
      </c>
      <c r="TBE1384" s="84">
        <v>0</v>
      </c>
      <c r="TBG1384" s="84">
        <v>0</v>
      </c>
      <c r="TBH1384" s="84">
        <f>TBH1381</f>
        <v>2000000</v>
      </c>
      <c r="TBI1384" s="84">
        <f>TBI1381</f>
        <v>0</v>
      </c>
      <c r="TBJ1384" s="84">
        <f>TBI1384/TBH1384</f>
        <v>0</v>
      </c>
      <c r="TBK1384" s="84">
        <f>TBH1384-TBI1384</f>
        <v>2000000</v>
      </c>
      <c r="TBL1384" s="84">
        <f t="shared" si="661"/>
        <v>2000000</v>
      </c>
      <c r="TBR1384" s="84" t="s">
        <v>247</v>
      </c>
      <c r="TBS1384" s="84" t="s">
        <v>4692</v>
      </c>
      <c r="TBT1384" s="84">
        <v>0</v>
      </c>
      <c r="TBU1384" s="84">
        <v>0</v>
      </c>
      <c r="TBW1384" s="84">
        <v>0</v>
      </c>
      <c r="TBX1384" s="84">
        <f>TBX1381</f>
        <v>2000000</v>
      </c>
      <c r="TBY1384" s="84">
        <f>TBY1381</f>
        <v>0</v>
      </c>
      <c r="TBZ1384" s="84">
        <f>TBY1384/TBX1384</f>
        <v>0</v>
      </c>
      <c r="TCA1384" s="84">
        <f>TBX1384-TBY1384</f>
        <v>2000000</v>
      </c>
      <c r="TCB1384" s="84">
        <f t="shared" si="661"/>
        <v>2000000</v>
      </c>
      <c r="TCH1384" s="84" t="s">
        <v>247</v>
      </c>
      <c r="TCI1384" s="84" t="s">
        <v>4692</v>
      </c>
      <c r="TCJ1384" s="84">
        <v>0</v>
      </c>
      <c r="TCK1384" s="84">
        <v>0</v>
      </c>
      <c r="TCM1384" s="84">
        <v>0</v>
      </c>
      <c r="TCN1384" s="84">
        <f>TCN1381</f>
        <v>2000000</v>
      </c>
      <c r="TCO1384" s="84">
        <f>TCO1381</f>
        <v>0</v>
      </c>
      <c r="TCP1384" s="84">
        <f>TCO1384/TCN1384</f>
        <v>0</v>
      </c>
      <c r="TCQ1384" s="84">
        <f>TCN1384-TCO1384</f>
        <v>2000000</v>
      </c>
      <c r="TCR1384" s="84">
        <f t="shared" si="662"/>
        <v>2000000</v>
      </c>
      <c r="TCX1384" s="84" t="s">
        <v>247</v>
      </c>
      <c r="TCY1384" s="84" t="s">
        <v>4692</v>
      </c>
      <c r="TCZ1384" s="84">
        <v>0</v>
      </c>
      <c r="TDA1384" s="84">
        <v>0</v>
      </c>
      <c r="TDC1384" s="84">
        <v>0</v>
      </c>
      <c r="TDD1384" s="84">
        <f>TDD1381</f>
        <v>2000000</v>
      </c>
      <c r="TDE1384" s="84">
        <f>TDE1381</f>
        <v>0</v>
      </c>
      <c r="TDF1384" s="84">
        <f>TDE1384/TDD1384</f>
        <v>0</v>
      </c>
      <c r="TDG1384" s="84">
        <f>TDD1384-TDE1384</f>
        <v>2000000</v>
      </c>
      <c r="TDH1384" s="84">
        <f t="shared" si="662"/>
        <v>2000000</v>
      </c>
      <c r="TDN1384" s="84" t="s">
        <v>247</v>
      </c>
      <c r="TDO1384" s="84" t="s">
        <v>4692</v>
      </c>
      <c r="TDP1384" s="84">
        <v>0</v>
      </c>
      <c r="TDQ1384" s="84">
        <v>0</v>
      </c>
      <c r="TDS1384" s="84">
        <v>0</v>
      </c>
      <c r="TDT1384" s="84">
        <f>TDT1381</f>
        <v>2000000</v>
      </c>
      <c r="TDU1384" s="84">
        <f>TDU1381</f>
        <v>0</v>
      </c>
      <c r="TDV1384" s="84">
        <f>TDU1384/TDT1384</f>
        <v>0</v>
      </c>
      <c r="TDW1384" s="84">
        <f>TDT1384-TDU1384</f>
        <v>2000000</v>
      </c>
      <c r="TDX1384" s="84">
        <f t="shared" si="663"/>
        <v>2000000</v>
      </c>
      <c r="TED1384" s="84" t="s">
        <v>247</v>
      </c>
      <c r="TEE1384" s="84" t="s">
        <v>4692</v>
      </c>
      <c r="TEF1384" s="84">
        <v>0</v>
      </c>
      <c r="TEG1384" s="84">
        <v>0</v>
      </c>
      <c r="TEI1384" s="84">
        <v>0</v>
      </c>
      <c r="TEJ1384" s="84">
        <f>TEJ1381</f>
        <v>2000000</v>
      </c>
      <c r="TEK1384" s="84">
        <f>TEK1381</f>
        <v>0</v>
      </c>
      <c r="TEL1384" s="84">
        <f>TEK1384/TEJ1384</f>
        <v>0</v>
      </c>
      <c r="TEM1384" s="84">
        <f>TEJ1384-TEK1384</f>
        <v>2000000</v>
      </c>
      <c r="TEN1384" s="84">
        <f t="shared" si="663"/>
        <v>2000000</v>
      </c>
      <c r="TET1384" s="84" t="s">
        <v>247</v>
      </c>
      <c r="TEU1384" s="84" t="s">
        <v>4692</v>
      </c>
      <c r="TEV1384" s="84">
        <v>0</v>
      </c>
      <c r="TEW1384" s="84">
        <v>0</v>
      </c>
      <c r="TEY1384" s="84">
        <v>0</v>
      </c>
      <c r="TEZ1384" s="84">
        <f>TEZ1381</f>
        <v>2000000</v>
      </c>
      <c r="TFA1384" s="84">
        <f>TFA1381</f>
        <v>0</v>
      </c>
      <c r="TFB1384" s="84">
        <f>TFA1384/TEZ1384</f>
        <v>0</v>
      </c>
      <c r="TFC1384" s="84">
        <f>TEZ1384-TFA1384</f>
        <v>2000000</v>
      </c>
      <c r="TFD1384" s="84">
        <f t="shared" si="664"/>
        <v>2000000</v>
      </c>
      <c r="TFJ1384" s="84" t="s">
        <v>247</v>
      </c>
      <c r="TFK1384" s="84" t="s">
        <v>4692</v>
      </c>
      <c r="TFL1384" s="84">
        <v>0</v>
      </c>
      <c r="TFM1384" s="84">
        <v>0</v>
      </c>
      <c r="TFO1384" s="84">
        <v>0</v>
      </c>
      <c r="TFP1384" s="84">
        <f>TFP1381</f>
        <v>2000000</v>
      </c>
      <c r="TFQ1384" s="84">
        <f>TFQ1381</f>
        <v>0</v>
      </c>
      <c r="TFR1384" s="84">
        <f>TFQ1384/TFP1384</f>
        <v>0</v>
      </c>
      <c r="TFS1384" s="84">
        <f>TFP1384-TFQ1384</f>
        <v>2000000</v>
      </c>
      <c r="TFT1384" s="84">
        <f t="shared" si="664"/>
        <v>2000000</v>
      </c>
      <c r="TFZ1384" s="84" t="s">
        <v>247</v>
      </c>
      <c r="TGA1384" s="84" t="s">
        <v>4692</v>
      </c>
      <c r="TGB1384" s="84">
        <v>0</v>
      </c>
      <c r="TGC1384" s="84">
        <v>0</v>
      </c>
      <c r="TGE1384" s="84">
        <v>0</v>
      </c>
      <c r="TGF1384" s="84">
        <f>TGF1381</f>
        <v>2000000</v>
      </c>
      <c r="TGG1384" s="84">
        <f>TGG1381</f>
        <v>0</v>
      </c>
      <c r="TGH1384" s="84">
        <f>TGG1384/TGF1384</f>
        <v>0</v>
      </c>
      <c r="TGI1384" s="84">
        <f>TGF1384-TGG1384</f>
        <v>2000000</v>
      </c>
      <c r="TGJ1384" s="84">
        <f t="shared" si="665"/>
        <v>2000000</v>
      </c>
      <c r="TGP1384" s="84" t="s">
        <v>247</v>
      </c>
      <c r="TGQ1384" s="84" t="s">
        <v>4692</v>
      </c>
      <c r="TGR1384" s="84">
        <v>0</v>
      </c>
      <c r="TGS1384" s="84">
        <v>0</v>
      </c>
      <c r="TGU1384" s="84">
        <v>0</v>
      </c>
      <c r="TGV1384" s="84">
        <f>TGV1381</f>
        <v>2000000</v>
      </c>
      <c r="TGW1384" s="84">
        <f>TGW1381</f>
        <v>0</v>
      </c>
      <c r="TGX1384" s="84">
        <f>TGW1384/TGV1384</f>
        <v>0</v>
      </c>
      <c r="TGY1384" s="84">
        <f>TGV1384-TGW1384</f>
        <v>2000000</v>
      </c>
      <c r="TGZ1384" s="84">
        <f t="shared" si="665"/>
        <v>2000000</v>
      </c>
      <c r="THF1384" s="84" t="s">
        <v>247</v>
      </c>
      <c r="THG1384" s="84" t="s">
        <v>4692</v>
      </c>
      <c r="THH1384" s="84">
        <v>0</v>
      </c>
      <c r="THI1384" s="84">
        <v>0</v>
      </c>
      <c r="THK1384" s="84">
        <v>0</v>
      </c>
      <c r="THL1384" s="84">
        <f>THL1381</f>
        <v>2000000</v>
      </c>
      <c r="THM1384" s="84">
        <f>THM1381</f>
        <v>0</v>
      </c>
      <c r="THN1384" s="84">
        <f>THM1384/THL1384</f>
        <v>0</v>
      </c>
      <c r="THO1384" s="84">
        <f>THL1384-THM1384</f>
        <v>2000000</v>
      </c>
      <c r="THP1384" s="84">
        <f t="shared" si="666"/>
        <v>2000000</v>
      </c>
      <c r="THV1384" s="84" t="s">
        <v>247</v>
      </c>
      <c r="THW1384" s="84" t="s">
        <v>4692</v>
      </c>
      <c r="THX1384" s="84">
        <v>0</v>
      </c>
      <c r="THY1384" s="84">
        <v>0</v>
      </c>
      <c r="TIA1384" s="84">
        <v>0</v>
      </c>
      <c r="TIB1384" s="84">
        <f>TIB1381</f>
        <v>2000000</v>
      </c>
      <c r="TIC1384" s="84">
        <f>TIC1381</f>
        <v>0</v>
      </c>
      <c r="TID1384" s="84">
        <f>TIC1384/TIB1384</f>
        <v>0</v>
      </c>
      <c r="TIE1384" s="84">
        <f>TIB1384-TIC1384</f>
        <v>2000000</v>
      </c>
      <c r="TIF1384" s="84">
        <f t="shared" si="666"/>
        <v>2000000</v>
      </c>
      <c r="TIL1384" s="84" t="s">
        <v>247</v>
      </c>
      <c r="TIM1384" s="84" t="s">
        <v>4692</v>
      </c>
      <c r="TIN1384" s="84">
        <v>0</v>
      </c>
      <c r="TIO1384" s="84">
        <v>0</v>
      </c>
      <c r="TIQ1384" s="84">
        <v>0</v>
      </c>
      <c r="TIR1384" s="84">
        <f>TIR1381</f>
        <v>2000000</v>
      </c>
      <c r="TIS1384" s="84">
        <f>TIS1381</f>
        <v>0</v>
      </c>
      <c r="TIT1384" s="84">
        <f>TIS1384/TIR1384</f>
        <v>0</v>
      </c>
      <c r="TIU1384" s="84">
        <f>TIR1384-TIS1384</f>
        <v>2000000</v>
      </c>
      <c r="TIV1384" s="84">
        <f t="shared" si="667"/>
        <v>2000000</v>
      </c>
      <c r="TJB1384" s="84" t="s">
        <v>247</v>
      </c>
      <c r="TJC1384" s="84" t="s">
        <v>4692</v>
      </c>
      <c r="TJD1384" s="84">
        <v>0</v>
      </c>
      <c r="TJE1384" s="84">
        <v>0</v>
      </c>
      <c r="TJG1384" s="84">
        <v>0</v>
      </c>
      <c r="TJH1384" s="84">
        <f>TJH1381</f>
        <v>2000000</v>
      </c>
      <c r="TJI1384" s="84">
        <f>TJI1381</f>
        <v>0</v>
      </c>
      <c r="TJJ1384" s="84">
        <f>TJI1384/TJH1384</f>
        <v>0</v>
      </c>
      <c r="TJK1384" s="84">
        <f>TJH1384-TJI1384</f>
        <v>2000000</v>
      </c>
      <c r="TJL1384" s="84">
        <f t="shared" si="667"/>
        <v>2000000</v>
      </c>
      <c r="TJR1384" s="84" t="s">
        <v>247</v>
      </c>
      <c r="TJS1384" s="84" t="s">
        <v>4692</v>
      </c>
      <c r="TJT1384" s="84">
        <v>0</v>
      </c>
      <c r="TJU1384" s="84">
        <v>0</v>
      </c>
      <c r="TJW1384" s="84">
        <v>0</v>
      </c>
      <c r="TJX1384" s="84">
        <f>TJX1381</f>
        <v>2000000</v>
      </c>
      <c r="TJY1384" s="84">
        <f>TJY1381</f>
        <v>0</v>
      </c>
      <c r="TJZ1384" s="84">
        <f>TJY1384/TJX1384</f>
        <v>0</v>
      </c>
      <c r="TKA1384" s="84">
        <f>TJX1384-TJY1384</f>
        <v>2000000</v>
      </c>
      <c r="TKB1384" s="84">
        <f t="shared" si="668"/>
        <v>2000000</v>
      </c>
      <c r="TKH1384" s="84" t="s">
        <v>247</v>
      </c>
      <c r="TKI1384" s="84" t="s">
        <v>4692</v>
      </c>
      <c r="TKJ1384" s="84">
        <v>0</v>
      </c>
      <c r="TKK1384" s="84">
        <v>0</v>
      </c>
      <c r="TKM1384" s="84">
        <v>0</v>
      </c>
      <c r="TKN1384" s="84">
        <f>TKN1381</f>
        <v>2000000</v>
      </c>
      <c r="TKO1384" s="84">
        <f>TKO1381</f>
        <v>0</v>
      </c>
      <c r="TKP1384" s="84">
        <f>TKO1384/TKN1384</f>
        <v>0</v>
      </c>
      <c r="TKQ1384" s="84">
        <f>TKN1384-TKO1384</f>
        <v>2000000</v>
      </c>
      <c r="TKR1384" s="84">
        <f t="shared" si="668"/>
        <v>2000000</v>
      </c>
      <c r="TKX1384" s="84" t="s">
        <v>247</v>
      </c>
      <c r="TKY1384" s="84" t="s">
        <v>4692</v>
      </c>
      <c r="TKZ1384" s="84">
        <v>0</v>
      </c>
      <c r="TLA1384" s="84">
        <v>0</v>
      </c>
      <c r="TLC1384" s="84">
        <v>0</v>
      </c>
      <c r="TLD1384" s="84">
        <f>TLD1381</f>
        <v>2000000</v>
      </c>
      <c r="TLE1384" s="84">
        <f>TLE1381</f>
        <v>0</v>
      </c>
      <c r="TLF1384" s="84">
        <f>TLE1384/TLD1384</f>
        <v>0</v>
      </c>
      <c r="TLG1384" s="84">
        <f>TLD1384-TLE1384</f>
        <v>2000000</v>
      </c>
      <c r="TLH1384" s="84">
        <f t="shared" si="669"/>
        <v>2000000</v>
      </c>
      <c r="TLN1384" s="84" t="s">
        <v>247</v>
      </c>
      <c r="TLO1384" s="84" t="s">
        <v>4692</v>
      </c>
      <c r="TLP1384" s="84">
        <v>0</v>
      </c>
      <c r="TLQ1384" s="84">
        <v>0</v>
      </c>
      <c r="TLS1384" s="84">
        <v>0</v>
      </c>
      <c r="TLT1384" s="84">
        <f>TLT1381</f>
        <v>2000000</v>
      </c>
      <c r="TLU1384" s="84">
        <f>TLU1381</f>
        <v>0</v>
      </c>
      <c r="TLV1384" s="84">
        <f>TLU1384/TLT1384</f>
        <v>0</v>
      </c>
      <c r="TLW1384" s="84">
        <f>TLT1384-TLU1384</f>
        <v>2000000</v>
      </c>
      <c r="TLX1384" s="84">
        <f t="shared" si="669"/>
        <v>2000000</v>
      </c>
      <c r="TMD1384" s="84" t="s">
        <v>247</v>
      </c>
      <c r="TME1384" s="84" t="s">
        <v>4692</v>
      </c>
      <c r="TMF1384" s="84">
        <v>0</v>
      </c>
      <c r="TMG1384" s="84">
        <v>0</v>
      </c>
      <c r="TMI1384" s="84">
        <v>0</v>
      </c>
      <c r="TMJ1384" s="84">
        <f>TMJ1381</f>
        <v>2000000</v>
      </c>
      <c r="TMK1384" s="84">
        <f>TMK1381</f>
        <v>0</v>
      </c>
      <c r="TML1384" s="84">
        <f>TMK1384/TMJ1384</f>
        <v>0</v>
      </c>
      <c r="TMM1384" s="84">
        <f>TMJ1384-TMK1384</f>
        <v>2000000</v>
      </c>
      <c r="TMN1384" s="84">
        <f t="shared" si="670"/>
        <v>2000000</v>
      </c>
      <c r="TMT1384" s="84" t="s">
        <v>247</v>
      </c>
      <c r="TMU1384" s="84" t="s">
        <v>4692</v>
      </c>
      <c r="TMV1384" s="84">
        <v>0</v>
      </c>
      <c r="TMW1384" s="84">
        <v>0</v>
      </c>
      <c r="TMY1384" s="84">
        <v>0</v>
      </c>
      <c r="TMZ1384" s="84">
        <f>TMZ1381</f>
        <v>2000000</v>
      </c>
      <c r="TNA1384" s="84">
        <f>TNA1381</f>
        <v>0</v>
      </c>
      <c r="TNB1384" s="84">
        <f>TNA1384/TMZ1384</f>
        <v>0</v>
      </c>
      <c r="TNC1384" s="84">
        <f>TMZ1384-TNA1384</f>
        <v>2000000</v>
      </c>
      <c r="TND1384" s="84">
        <f t="shared" si="670"/>
        <v>2000000</v>
      </c>
      <c r="TNJ1384" s="84" t="s">
        <v>247</v>
      </c>
      <c r="TNK1384" s="84" t="s">
        <v>4692</v>
      </c>
      <c r="TNL1384" s="84">
        <v>0</v>
      </c>
      <c r="TNM1384" s="84">
        <v>0</v>
      </c>
      <c r="TNO1384" s="84">
        <v>0</v>
      </c>
      <c r="TNP1384" s="84">
        <f>TNP1381</f>
        <v>2000000</v>
      </c>
      <c r="TNQ1384" s="84">
        <f>TNQ1381</f>
        <v>0</v>
      </c>
      <c r="TNR1384" s="84">
        <f>TNQ1384/TNP1384</f>
        <v>0</v>
      </c>
      <c r="TNS1384" s="84">
        <f>TNP1384-TNQ1384</f>
        <v>2000000</v>
      </c>
      <c r="TNT1384" s="84">
        <f t="shared" si="671"/>
        <v>2000000</v>
      </c>
      <c r="TNZ1384" s="84" t="s">
        <v>247</v>
      </c>
      <c r="TOA1384" s="84" t="s">
        <v>4692</v>
      </c>
      <c r="TOB1384" s="84">
        <v>0</v>
      </c>
      <c r="TOC1384" s="84">
        <v>0</v>
      </c>
      <c r="TOE1384" s="84">
        <v>0</v>
      </c>
      <c r="TOF1384" s="84">
        <f>TOF1381</f>
        <v>2000000</v>
      </c>
      <c r="TOG1384" s="84">
        <f>TOG1381</f>
        <v>0</v>
      </c>
      <c r="TOH1384" s="84">
        <f>TOG1384/TOF1384</f>
        <v>0</v>
      </c>
      <c r="TOI1384" s="84">
        <f>TOF1384-TOG1384</f>
        <v>2000000</v>
      </c>
      <c r="TOJ1384" s="84">
        <f t="shared" si="671"/>
        <v>2000000</v>
      </c>
      <c r="TOP1384" s="84" t="s">
        <v>247</v>
      </c>
      <c r="TOQ1384" s="84" t="s">
        <v>4692</v>
      </c>
      <c r="TOR1384" s="84">
        <v>0</v>
      </c>
      <c r="TOS1384" s="84">
        <v>0</v>
      </c>
      <c r="TOU1384" s="84">
        <v>0</v>
      </c>
      <c r="TOV1384" s="84">
        <f>TOV1381</f>
        <v>2000000</v>
      </c>
      <c r="TOW1384" s="84">
        <f>TOW1381</f>
        <v>0</v>
      </c>
      <c r="TOX1384" s="84">
        <f>TOW1384/TOV1384</f>
        <v>0</v>
      </c>
      <c r="TOY1384" s="84">
        <f>TOV1384-TOW1384</f>
        <v>2000000</v>
      </c>
      <c r="TOZ1384" s="84">
        <f t="shared" si="672"/>
        <v>2000000</v>
      </c>
      <c r="TPF1384" s="84" t="s">
        <v>247</v>
      </c>
      <c r="TPG1384" s="84" t="s">
        <v>4692</v>
      </c>
      <c r="TPH1384" s="84">
        <v>0</v>
      </c>
      <c r="TPI1384" s="84">
        <v>0</v>
      </c>
      <c r="TPK1384" s="84">
        <v>0</v>
      </c>
      <c r="TPL1384" s="84">
        <f>TPL1381</f>
        <v>2000000</v>
      </c>
      <c r="TPM1384" s="84">
        <f>TPM1381</f>
        <v>0</v>
      </c>
      <c r="TPN1384" s="84">
        <f>TPM1384/TPL1384</f>
        <v>0</v>
      </c>
      <c r="TPO1384" s="84">
        <f>TPL1384-TPM1384</f>
        <v>2000000</v>
      </c>
      <c r="TPP1384" s="84">
        <f t="shared" si="672"/>
        <v>2000000</v>
      </c>
      <c r="TPV1384" s="84" t="s">
        <v>247</v>
      </c>
      <c r="TPW1384" s="84" t="s">
        <v>4692</v>
      </c>
      <c r="TPX1384" s="84">
        <v>0</v>
      </c>
      <c r="TPY1384" s="84">
        <v>0</v>
      </c>
      <c r="TQA1384" s="84">
        <v>0</v>
      </c>
      <c r="TQB1384" s="84">
        <f>TQB1381</f>
        <v>2000000</v>
      </c>
      <c r="TQC1384" s="84">
        <f>TQC1381</f>
        <v>0</v>
      </c>
      <c r="TQD1384" s="84">
        <f>TQC1384/TQB1384</f>
        <v>0</v>
      </c>
      <c r="TQE1384" s="84">
        <f>TQB1384-TQC1384</f>
        <v>2000000</v>
      </c>
      <c r="TQF1384" s="84">
        <f t="shared" si="673"/>
        <v>2000000</v>
      </c>
      <c r="TQL1384" s="84" t="s">
        <v>247</v>
      </c>
      <c r="TQM1384" s="84" t="s">
        <v>4692</v>
      </c>
      <c r="TQN1384" s="84">
        <v>0</v>
      </c>
      <c r="TQO1384" s="84">
        <v>0</v>
      </c>
      <c r="TQQ1384" s="84">
        <v>0</v>
      </c>
      <c r="TQR1384" s="84">
        <f>TQR1381</f>
        <v>2000000</v>
      </c>
      <c r="TQS1384" s="84">
        <f>TQS1381</f>
        <v>0</v>
      </c>
      <c r="TQT1384" s="84">
        <f>TQS1384/TQR1384</f>
        <v>0</v>
      </c>
      <c r="TQU1384" s="84">
        <f>TQR1384-TQS1384</f>
        <v>2000000</v>
      </c>
      <c r="TQV1384" s="84">
        <f t="shared" si="673"/>
        <v>2000000</v>
      </c>
      <c r="TRB1384" s="84" t="s">
        <v>247</v>
      </c>
      <c r="TRC1384" s="84" t="s">
        <v>4692</v>
      </c>
      <c r="TRD1384" s="84">
        <v>0</v>
      </c>
      <c r="TRE1384" s="84">
        <v>0</v>
      </c>
      <c r="TRG1384" s="84">
        <v>0</v>
      </c>
      <c r="TRH1384" s="84">
        <f>TRH1381</f>
        <v>2000000</v>
      </c>
      <c r="TRI1384" s="84">
        <f>TRI1381</f>
        <v>0</v>
      </c>
      <c r="TRJ1384" s="84">
        <f>TRI1384/TRH1384</f>
        <v>0</v>
      </c>
      <c r="TRK1384" s="84">
        <f>TRH1384-TRI1384</f>
        <v>2000000</v>
      </c>
      <c r="TRL1384" s="84">
        <f t="shared" si="674"/>
        <v>2000000</v>
      </c>
      <c r="TRR1384" s="84" t="s">
        <v>247</v>
      </c>
      <c r="TRS1384" s="84" t="s">
        <v>4692</v>
      </c>
      <c r="TRT1384" s="84">
        <v>0</v>
      </c>
      <c r="TRU1384" s="84">
        <v>0</v>
      </c>
      <c r="TRW1384" s="84">
        <v>0</v>
      </c>
      <c r="TRX1384" s="84">
        <f>TRX1381</f>
        <v>2000000</v>
      </c>
      <c r="TRY1384" s="84">
        <f>TRY1381</f>
        <v>0</v>
      </c>
      <c r="TRZ1384" s="84">
        <f>TRY1384/TRX1384</f>
        <v>0</v>
      </c>
      <c r="TSA1384" s="84">
        <f>TRX1384-TRY1384</f>
        <v>2000000</v>
      </c>
      <c r="TSB1384" s="84">
        <f t="shared" si="674"/>
        <v>2000000</v>
      </c>
      <c r="TSH1384" s="84" t="s">
        <v>247</v>
      </c>
      <c r="TSI1384" s="84" t="s">
        <v>4692</v>
      </c>
      <c r="TSJ1384" s="84">
        <v>0</v>
      </c>
      <c r="TSK1384" s="84">
        <v>0</v>
      </c>
      <c r="TSM1384" s="84">
        <v>0</v>
      </c>
      <c r="TSN1384" s="84">
        <f>TSN1381</f>
        <v>2000000</v>
      </c>
      <c r="TSO1384" s="84">
        <f>TSO1381</f>
        <v>0</v>
      </c>
      <c r="TSP1384" s="84">
        <f>TSO1384/TSN1384</f>
        <v>0</v>
      </c>
      <c r="TSQ1384" s="84">
        <f>TSN1384-TSO1384</f>
        <v>2000000</v>
      </c>
      <c r="TSR1384" s="84">
        <f t="shared" si="675"/>
        <v>2000000</v>
      </c>
      <c r="TSX1384" s="84" t="s">
        <v>247</v>
      </c>
      <c r="TSY1384" s="84" t="s">
        <v>4692</v>
      </c>
      <c r="TSZ1384" s="84">
        <v>0</v>
      </c>
      <c r="TTA1384" s="84">
        <v>0</v>
      </c>
      <c r="TTC1384" s="84">
        <v>0</v>
      </c>
      <c r="TTD1384" s="84">
        <f>TTD1381</f>
        <v>2000000</v>
      </c>
      <c r="TTE1384" s="84">
        <f>TTE1381</f>
        <v>0</v>
      </c>
      <c r="TTF1384" s="84">
        <f>TTE1384/TTD1384</f>
        <v>0</v>
      </c>
      <c r="TTG1384" s="84">
        <f>TTD1384-TTE1384</f>
        <v>2000000</v>
      </c>
      <c r="TTH1384" s="84">
        <f t="shared" si="675"/>
        <v>2000000</v>
      </c>
      <c r="TTN1384" s="84" t="s">
        <v>247</v>
      </c>
      <c r="TTO1384" s="84" t="s">
        <v>4692</v>
      </c>
      <c r="TTP1384" s="84">
        <v>0</v>
      </c>
      <c r="TTQ1384" s="84">
        <v>0</v>
      </c>
      <c r="TTS1384" s="84">
        <v>0</v>
      </c>
      <c r="TTT1384" s="84">
        <f>TTT1381</f>
        <v>2000000</v>
      </c>
      <c r="TTU1384" s="84">
        <f>TTU1381</f>
        <v>0</v>
      </c>
      <c r="TTV1384" s="84">
        <f>TTU1384/TTT1384</f>
        <v>0</v>
      </c>
      <c r="TTW1384" s="84">
        <f>TTT1384-TTU1384</f>
        <v>2000000</v>
      </c>
      <c r="TTX1384" s="84">
        <f t="shared" si="676"/>
        <v>2000000</v>
      </c>
      <c r="TUD1384" s="84" t="s">
        <v>247</v>
      </c>
      <c r="TUE1384" s="84" t="s">
        <v>4692</v>
      </c>
      <c r="TUF1384" s="84">
        <v>0</v>
      </c>
      <c r="TUG1384" s="84">
        <v>0</v>
      </c>
      <c r="TUI1384" s="84">
        <v>0</v>
      </c>
      <c r="TUJ1384" s="84">
        <f>TUJ1381</f>
        <v>2000000</v>
      </c>
      <c r="TUK1384" s="84">
        <f>TUK1381</f>
        <v>0</v>
      </c>
      <c r="TUL1384" s="84">
        <f>TUK1384/TUJ1384</f>
        <v>0</v>
      </c>
      <c r="TUM1384" s="84">
        <f>TUJ1384-TUK1384</f>
        <v>2000000</v>
      </c>
      <c r="TUN1384" s="84">
        <f t="shared" si="676"/>
        <v>2000000</v>
      </c>
      <c r="TUT1384" s="84" t="s">
        <v>247</v>
      </c>
      <c r="TUU1384" s="84" t="s">
        <v>4692</v>
      </c>
      <c r="TUV1384" s="84">
        <v>0</v>
      </c>
      <c r="TUW1384" s="84">
        <v>0</v>
      </c>
      <c r="TUY1384" s="84">
        <v>0</v>
      </c>
      <c r="TUZ1384" s="84">
        <f>TUZ1381</f>
        <v>2000000</v>
      </c>
      <c r="TVA1384" s="84">
        <f>TVA1381</f>
        <v>0</v>
      </c>
      <c r="TVB1384" s="84">
        <f>TVA1384/TUZ1384</f>
        <v>0</v>
      </c>
      <c r="TVC1384" s="84">
        <f>TUZ1384-TVA1384</f>
        <v>2000000</v>
      </c>
      <c r="TVD1384" s="84">
        <f t="shared" si="677"/>
        <v>2000000</v>
      </c>
      <c r="TVJ1384" s="84" t="s">
        <v>247</v>
      </c>
      <c r="TVK1384" s="84" t="s">
        <v>4692</v>
      </c>
      <c r="TVL1384" s="84">
        <v>0</v>
      </c>
      <c r="TVM1384" s="84">
        <v>0</v>
      </c>
      <c r="TVO1384" s="84">
        <v>0</v>
      </c>
      <c r="TVP1384" s="84">
        <f>TVP1381</f>
        <v>2000000</v>
      </c>
      <c r="TVQ1384" s="84">
        <f>TVQ1381</f>
        <v>0</v>
      </c>
      <c r="TVR1384" s="84">
        <f>TVQ1384/TVP1384</f>
        <v>0</v>
      </c>
      <c r="TVS1384" s="84">
        <f>TVP1384-TVQ1384</f>
        <v>2000000</v>
      </c>
      <c r="TVT1384" s="84">
        <f t="shared" si="677"/>
        <v>2000000</v>
      </c>
      <c r="TVZ1384" s="84" t="s">
        <v>247</v>
      </c>
      <c r="TWA1384" s="84" t="s">
        <v>4692</v>
      </c>
      <c r="TWB1384" s="84">
        <v>0</v>
      </c>
      <c r="TWC1384" s="84">
        <v>0</v>
      </c>
      <c r="TWE1384" s="84">
        <v>0</v>
      </c>
      <c r="TWF1384" s="84">
        <f>TWF1381</f>
        <v>2000000</v>
      </c>
      <c r="TWG1384" s="84">
        <f>TWG1381</f>
        <v>0</v>
      </c>
      <c r="TWH1384" s="84">
        <f>TWG1384/TWF1384</f>
        <v>0</v>
      </c>
      <c r="TWI1384" s="84">
        <f>TWF1384-TWG1384</f>
        <v>2000000</v>
      </c>
      <c r="TWJ1384" s="84">
        <f t="shared" si="678"/>
        <v>2000000</v>
      </c>
      <c r="TWP1384" s="84" t="s">
        <v>247</v>
      </c>
      <c r="TWQ1384" s="84" t="s">
        <v>4692</v>
      </c>
      <c r="TWR1384" s="84">
        <v>0</v>
      </c>
      <c r="TWS1384" s="84">
        <v>0</v>
      </c>
      <c r="TWU1384" s="84">
        <v>0</v>
      </c>
      <c r="TWV1384" s="84">
        <f>TWV1381</f>
        <v>2000000</v>
      </c>
      <c r="TWW1384" s="84">
        <f>TWW1381</f>
        <v>0</v>
      </c>
      <c r="TWX1384" s="84">
        <f>TWW1384/TWV1384</f>
        <v>0</v>
      </c>
      <c r="TWY1384" s="84">
        <f>TWV1384-TWW1384</f>
        <v>2000000</v>
      </c>
      <c r="TWZ1384" s="84">
        <f t="shared" si="678"/>
        <v>2000000</v>
      </c>
      <c r="TXF1384" s="84" t="s">
        <v>247</v>
      </c>
      <c r="TXG1384" s="84" t="s">
        <v>4692</v>
      </c>
      <c r="TXH1384" s="84">
        <v>0</v>
      </c>
      <c r="TXI1384" s="84">
        <v>0</v>
      </c>
      <c r="TXK1384" s="84">
        <v>0</v>
      </c>
      <c r="TXL1384" s="84">
        <f>TXL1381</f>
        <v>2000000</v>
      </c>
      <c r="TXM1384" s="84">
        <f>TXM1381</f>
        <v>0</v>
      </c>
      <c r="TXN1384" s="84">
        <f>TXM1384/TXL1384</f>
        <v>0</v>
      </c>
      <c r="TXO1384" s="84">
        <f>TXL1384-TXM1384</f>
        <v>2000000</v>
      </c>
      <c r="TXP1384" s="84">
        <f t="shared" si="679"/>
        <v>2000000</v>
      </c>
      <c r="TXV1384" s="84" t="s">
        <v>247</v>
      </c>
      <c r="TXW1384" s="84" t="s">
        <v>4692</v>
      </c>
      <c r="TXX1384" s="84">
        <v>0</v>
      </c>
      <c r="TXY1384" s="84">
        <v>0</v>
      </c>
      <c r="TYA1384" s="84">
        <v>0</v>
      </c>
      <c r="TYB1384" s="84">
        <f>TYB1381</f>
        <v>2000000</v>
      </c>
      <c r="TYC1384" s="84">
        <f>TYC1381</f>
        <v>0</v>
      </c>
      <c r="TYD1384" s="84">
        <f>TYC1384/TYB1384</f>
        <v>0</v>
      </c>
      <c r="TYE1384" s="84">
        <f>TYB1384-TYC1384</f>
        <v>2000000</v>
      </c>
      <c r="TYF1384" s="84">
        <f t="shared" si="679"/>
        <v>2000000</v>
      </c>
      <c r="TYL1384" s="84" t="s">
        <v>247</v>
      </c>
      <c r="TYM1384" s="84" t="s">
        <v>4692</v>
      </c>
      <c r="TYN1384" s="84">
        <v>0</v>
      </c>
      <c r="TYO1384" s="84">
        <v>0</v>
      </c>
      <c r="TYQ1384" s="84">
        <v>0</v>
      </c>
      <c r="TYR1384" s="84">
        <f>TYR1381</f>
        <v>2000000</v>
      </c>
      <c r="TYS1384" s="84">
        <f>TYS1381</f>
        <v>0</v>
      </c>
      <c r="TYT1384" s="84">
        <f>TYS1384/TYR1384</f>
        <v>0</v>
      </c>
      <c r="TYU1384" s="84">
        <f>TYR1384-TYS1384</f>
        <v>2000000</v>
      </c>
      <c r="TYV1384" s="84">
        <f t="shared" si="680"/>
        <v>2000000</v>
      </c>
      <c r="TZB1384" s="84" t="s">
        <v>247</v>
      </c>
      <c r="TZC1384" s="84" t="s">
        <v>4692</v>
      </c>
      <c r="TZD1384" s="84">
        <v>0</v>
      </c>
      <c r="TZE1384" s="84">
        <v>0</v>
      </c>
      <c r="TZG1384" s="84">
        <v>0</v>
      </c>
      <c r="TZH1384" s="84">
        <f>TZH1381</f>
        <v>2000000</v>
      </c>
      <c r="TZI1384" s="84">
        <f>TZI1381</f>
        <v>0</v>
      </c>
      <c r="TZJ1384" s="84">
        <f>TZI1384/TZH1384</f>
        <v>0</v>
      </c>
      <c r="TZK1384" s="84">
        <f>TZH1384-TZI1384</f>
        <v>2000000</v>
      </c>
      <c r="TZL1384" s="84">
        <f t="shared" si="680"/>
        <v>2000000</v>
      </c>
      <c r="TZR1384" s="84" t="s">
        <v>247</v>
      </c>
      <c r="TZS1384" s="84" t="s">
        <v>4692</v>
      </c>
      <c r="TZT1384" s="84">
        <v>0</v>
      </c>
      <c r="TZU1384" s="84">
        <v>0</v>
      </c>
      <c r="TZW1384" s="84">
        <v>0</v>
      </c>
      <c r="TZX1384" s="84">
        <f>TZX1381</f>
        <v>2000000</v>
      </c>
      <c r="TZY1384" s="84">
        <f>TZY1381</f>
        <v>0</v>
      </c>
      <c r="TZZ1384" s="84">
        <f>TZY1384/TZX1384</f>
        <v>0</v>
      </c>
      <c r="UAA1384" s="84">
        <f>TZX1384-TZY1384</f>
        <v>2000000</v>
      </c>
      <c r="UAB1384" s="84">
        <f t="shared" si="681"/>
        <v>2000000</v>
      </c>
      <c r="UAH1384" s="84" t="s">
        <v>247</v>
      </c>
      <c r="UAI1384" s="84" t="s">
        <v>4692</v>
      </c>
      <c r="UAJ1384" s="84">
        <v>0</v>
      </c>
      <c r="UAK1384" s="84">
        <v>0</v>
      </c>
      <c r="UAM1384" s="84">
        <v>0</v>
      </c>
      <c r="UAN1384" s="84">
        <f>UAN1381</f>
        <v>2000000</v>
      </c>
      <c r="UAO1384" s="84">
        <f>UAO1381</f>
        <v>0</v>
      </c>
      <c r="UAP1384" s="84">
        <f>UAO1384/UAN1384</f>
        <v>0</v>
      </c>
      <c r="UAQ1384" s="84">
        <f>UAN1384-UAO1384</f>
        <v>2000000</v>
      </c>
      <c r="UAR1384" s="84">
        <f t="shared" si="681"/>
        <v>2000000</v>
      </c>
      <c r="UAX1384" s="84" t="s">
        <v>247</v>
      </c>
      <c r="UAY1384" s="84" t="s">
        <v>4692</v>
      </c>
      <c r="UAZ1384" s="84">
        <v>0</v>
      </c>
      <c r="UBA1384" s="84">
        <v>0</v>
      </c>
      <c r="UBC1384" s="84">
        <v>0</v>
      </c>
      <c r="UBD1384" s="84">
        <f>UBD1381</f>
        <v>2000000</v>
      </c>
      <c r="UBE1384" s="84">
        <f>UBE1381</f>
        <v>0</v>
      </c>
      <c r="UBF1384" s="84">
        <f>UBE1384/UBD1384</f>
        <v>0</v>
      </c>
      <c r="UBG1384" s="84">
        <f>UBD1384-UBE1384</f>
        <v>2000000</v>
      </c>
      <c r="UBH1384" s="84">
        <f t="shared" si="682"/>
        <v>2000000</v>
      </c>
      <c r="UBN1384" s="84" t="s">
        <v>247</v>
      </c>
      <c r="UBO1384" s="84" t="s">
        <v>4692</v>
      </c>
      <c r="UBP1384" s="84">
        <v>0</v>
      </c>
      <c r="UBQ1384" s="84">
        <v>0</v>
      </c>
      <c r="UBS1384" s="84">
        <v>0</v>
      </c>
      <c r="UBT1384" s="84">
        <f>UBT1381</f>
        <v>2000000</v>
      </c>
      <c r="UBU1384" s="84">
        <f>UBU1381</f>
        <v>0</v>
      </c>
      <c r="UBV1384" s="84">
        <f>UBU1384/UBT1384</f>
        <v>0</v>
      </c>
      <c r="UBW1384" s="84">
        <f>UBT1384-UBU1384</f>
        <v>2000000</v>
      </c>
      <c r="UBX1384" s="84">
        <f t="shared" si="682"/>
        <v>2000000</v>
      </c>
      <c r="UCD1384" s="84" t="s">
        <v>247</v>
      </c>
      <c r="UCE1384" s="84" t="s">
        <v>4692</v>
      </c>
      <c r="UCF1384" s="84">
        <v>0</v>
      </c>
      <c r="UCG1384" s="84">
        <v>0</v>
      </c>
      <c r="UCI1384" s="84">
        <v>0</v>
      </c>
      <c r="UCJ1384" s="84">
        <f>UCJ1381</f>
        <v>2000000</v>
      </c>
      <c r="UCK1384" s="84">
        <f>UCK1381</f>
        <v>0</v>
      </c>
      <c r="UCL1384" s="84">
        <f>UCK1384/UCJ1384</f>
        <v>0</v>
      </c>
      <c r="UCM1384" s="84">
        <f>UCJ1384-UCK1384</f>
        <v>2000000</v>
      </c>
      <c r="UCN1384" s="84">
        <f t="shared" si="683"/>
        <v>2000000</v>
      </c>
      <c r="UCT1384" s="84" t="s">
        <v>247</v>
      </c>
      <c r="UCU1384" s="84" t="s">
        <v>4692</v>
      </c>
      <c r="UCV1384" s="84">
        <v>0</v>
      </c>
      <c r="UCW1384" s="84">
        <v>0</v>
      </c>
      <c r="UCY1384" s="84">
        <v>0</v>
      </c>
      <c r="UCZ1384" s="84">
        <f>UCZ1381</f>
        <v>2000000</v>
      </c>
      <c r="UDA1384" s="84">
        <f>UDA1381</f>
        <v>0</v>
      </c>
      <c r="UDB1384" s="84">
        <f>UDA1384/UCZ1384</f>
        <v>0</v>
      </c>
      <c r="UDC1384" s="84">
        <f>UCZ1384-UDA1384</f>
        <v>2000000</v>
      </c>
      <c r="UDD1384" s="84">
        <f t="shared" si="683"/>
        <v>2000000</v>
      </c>
      <c r="UDJ1384" s="84" t="s">
        <v>247</v>
      </c>
      <c r="UDK1384" s="84" t="s">
        <v>4692</v>
      </c>
      <c r="UDL1384" s="84">
        <v>0</v>
      </c>
      <c r="UDM1384" s="84">
        <v>0</v>
      </c>
      <c r="UDO1384" s="84">
        <v>0</v>
      </c>
      <c r="UDP1384" s="84">
        <f>UDP1381</f>
        <v>2000000</v>
      </c>
      <c r="UDQ1384" s="84">
        <f>UDQ1381</f>
        <v>0</v>
      </c>
      <c r="UDR1384" s="84">
        <f>UDQ1384/UDP1384</f>
        <v>0</v>
      </c>
      <c r="UDS1384" s="84">
        <f>UDP1384-UDQ1384</f>
        <v>2000000</v>
      </c>
      <c r="UDT1384" s="84">
        <f t="shared" si="684"/>
        <v>2000000</v>
      </c>
      <c r="UDZ1384" s="84" t="s">
        <v>247</v>
      </c>
      <c r="UEA1384" s="84" t="s">
        <v>4692</v>
      </c>
      <c r="UEB1384" s="84">
        <v>0</v>
      </c>
      <c r="UEC1384" s="84">
        <v>0</v>
      </c>
      <c r="UEE1384" s="84">
        <v>0</v>
      </c>
      <c r="UEF1384" s="84">
        <f>UEF1381</f>
        <v>2000000</v>
      </c>
      <c r="UEG1384" s="84">
        <f>UEG1381</f>
        <v>0</v>
      </c>
      <c r="UEH1384" s="84">
        <f>UEG1384/UEF1384</f>
        <v>0</v>
      </c>
      <c r="UEI1384" s="84">
        <f>UEF1384-UEG1384</f>
        <v>2000000</v>
      </c>
      <c r="UEJ1384" s="84">
        <f t="shared" si="684"/>
        <v>2000000</v>
      </c>
      <c r="UEP1384" s="84" t="s">
        <v>247</v>
      </c>
      <c r="UEQ1384" s="84" t="s">
        <v>4692</v>
      </c>
      <c r="UER1384" s="84">
        <v>0</v>
      </c>
      <c r="UES1384" s="84">
        <v>0</v>
      </c>
      <c r="UEU1384" s="84">
        <v>0</v>
      </c>
      <c r="UEV1384" s="84">
        <f>UEV1381</f>
        <v>2000000</v>
      </c>
      <c r="UEW1384" s="84">
        <f>UEW1381</f>
        <v>0</v>
      </c>
      <c r="UEX1384" s="84">
        <f>UEW1384/UEV1384</f>
        <v>0</v>
      </c>
      <c r="UEY1384" s="84">
        <f>UEV1384-UEW1384</f>
        <v>2000000</v>
      </c>
      <c r="UEZ1384" s="84">
        <f t="shared" si="685"/>
        <v>2000000</v>
      </c>
      <c r="UFF1384" s="84" t="s">
        <v>247</v>
      </c>
      <c r="UFG1384" s="84" t="s">
        <v>4692</v>
      </c>
      <c r="UFH1384" s="84">
        <v>0</v>
      </c>
      <c r="UFI1384" s="84">
        <v>0</v>
      </c>
      <c r="UFK1384" s="84">
        <v>0</v>
      </c>
      <c r="UFL1384" s="84">
        <f>UFL1381</f>
        <v>2000000</v>
      </c>
      <c r="UFM1384" s="84">
        <f>UFM1381</f>
        <v>0</v>
      </c>
      <c r="UFN1384" s="84">
        <f>UFM1384/UFL1384</f>
        <v>0</v>
      </c>
      <c r="UFO1384" s="84">
        <f>UFL1384-UFM1384</f>
        <v>2000000</v>
      </c>
      <c r="UFP1384" s="84">
        <f t="shared" si="685"/>
        <v>2000000</v>
      </c>
      <c r="UFV1384" s="84" t="s">
        <v>247</v>
      </c>
      <c r="UFW1384" s="84" t="s">
        <v>4692</v>
      </c>
      <c r="UFX1384" s="84">
        <v>0</v>
      </c>
      <c r="UFY1384" s="84">
        <v>0</v>
      </c>
      <c r="UGA1384" s="84">
        <v>0</v>
      </c>
      <c r="UGB1384" s="84">
        <f>UGB1381</f>
        <v>2000000</v>
      </c>
      <c r="UGC1384" s="84">
        <f>UGC1381</f>
        <v>0</v>
      </c>
      <c r="UGD1384" s="84">
        <f>UGC1384/UGB1384</f>
        <v>0</v>
      </c>
      <c r="UGE1384" s="84">
        <f>UGB1384-UGC1384</f>
        <v>2000000</v>
      </c>
      <c r="UGF1384" s="84">
        <f t="shared" si="686"/>
        <v>2000000</v>
      </c>
      <c r="UGL1384" s="84" t="s">
        <v>247</v>
      </c>
      <c r="UGM1384" s="84" t="s">
        <v>4692</v>
      </c>
      <c r="UGN1384" s="84">
        <v>0</v>
      </c>
      <c r="UGO1384" s="84">
        <v>0</v>
      </c>
      <c r="UGQ1384" s="84">
        <v>0</v>
      </c>
      <c r="UGR1384" s="84">
        <f>UGR1381</f>
        <v>2000000</v>
      </c>
      <c r="UGS1384" s="84">
        <f>UGS1381</f>
        <v>0</v>
      </c>
      <c r="UGT1384" s="84">
        <f>UGS1384/UGR1384</f>
        <v>0</v>
      </c>
      <c r="UGU1384" s="84">
        <f>UGR1384-UGS1384</f>
        <v>2000000</v>
      </c>
      <c r="UGV1384" s="84">
        <f t="shared" si="686"/>
        <v>2000000</v>
      </c>
      <c r="UHB1384" s="84" t="s">
        <v>247</v>
      </c>
      <c r="UHC1384" s="84" t="s">
        <v>4692</v>
      </c>
      <c r="UHD1384" s="84">
        <v>0</v>
      </c>
      <c r="UHE1384" s="84">
        <v>0</v>
      </c>
      <c r="UHG1384" s="84">
        <v>0</v>
      </c>
      <c r="UHH1384" s="84">
        <f>UHH1381</f>
        <v>2000000</v>
      </c>
      <c r="UHI1384" s="84">
        <f>UHI1381</f>
        <v>0</v>
      </c>
      <c r="UHJ1384" s="84">
        <f>UHI1384/UHH1384</f>
        <v>0</v>
      </c>
      <c r="UHK1384" s="84">
        <f>UHH1384-UHI1384</f>
        <v>2000000</v>
      </c>
      <c r="UHL1384" s="84">
        <f t="shared" si="687"/>
        <v>2000000</v>
      </c>
      <c r="UHR1384" s="84" t="s">
        <v>247</v>
      </c>
      <c r="UHS1384" s="84" t="s">
        <v>4692</v>
      </c>
      <c r="UHT1384" s="84">
        <v>0</v>
      </c>
      <c r="UHU1384" s="84">
        <v>0</v>
      </c>
      <c r="UHW1384" s="84">
        <v>0</v>
      </c>
      <c r="UHX1384" s="84">
        <f>UHX1381</f>
        <v>2000000</v>
      </c>
      <c r="UHY1384" s="84">
        <f>UHY1381</f>
        <v>0</v>
      </c>
      <c r="UHZ1384" s="84">
        <f>UHY1384/UHX1384</f>
        <v>0</v>
      </c>
      <c r="UIA1384" s="84">
        <f>UHX1384-UHY1384</f>
        <v>2000000</v>
      </c>
      <c r="UIB1384" s="84">
        <f t="shared" si="687"/>
        <v>2000000</v>
      </c>
      <c r="UIH1384" s="84" t="s">
        <v>247</v>
      </c>
      <c r="UII1384" s="84" t="s">
        <v>4692</v>
      </c>
      <c r="UIJ1384" s="84">
        <v>0</v>
      </c>
      <c r="UIK1384" s="84">
        <v>0</v>
      </c>
      <c r="UIM1384" s="84">
        <v>0</v>
      </c>
      <c r="UIN1384" s="84">
        <f>UIN1381</f>
        <v>2000000</v>
      </c>
      <c r="UIO1384" s="84">
        <f>UIO1381</f>
        <v>0</v>
      </c>
      <c r="UIP1384" s="84">
        <f>UIO1384/UIN1384</f>
        <v>0</v>
      </c>
      <c r="UIQ1384" s="84">
        <f>UIN1384-UIO1384</f>
        <v>2000000</v>
      </c>
      <c r="UIR1384" s="84">
        <f t="shared" si="688"/>
        <v>2000000</v>
      </c>
      <c r="UIX1384" s="84" t="s">
        <v>247</v>
      </c>
      <c r="UIY1384" s="84" t="s">
        <v>4692</v>
      </c>
      <c r="UIZ1384" s="84">
        <v>0</v>
      </c>
      <c r="UJA1384" s="84">
        <v>0</v>
      </c>
      <c r="UJC1384" s="84">
        <v>0</v>
      </c>
      <c r="UJD1384" s="84">
        <f>UJD1381</f>
        <v>2000000</v>
      </c>
      <c r="UJE1384" s="84">
        <f>UJE1381</f>
        <v>0</v>
      </c>
      <c r="UJF1384" s="84">
        <f>UJE1384/UJD1384</f>
        <v>0</v>
      </c>
      <c r="UJG1384" s="84">
        <f>UJD1384-UJE1384</f>
        <v>2000000</v>
      </c>
      <c r="UJH1384" s="84">
        <f t="shared" si="688"/>
        <v>2000000</v>
      </c>
      <c r="UJN1384" s="84" t="s">
        <v>247</v>
      </c>
      <c r="UJO1384" s="84" t="s">
        <v>4692</v>
      </c>
      <c r="UJP1384" s="84">
        <v>0</v>
      </c>
      <c r="UJQ1384" s="84">
        <v>0</v>
      </c>
      <c r="UJS1384" s="84">
        <v>0</v>
      </c>
      <c r="UJT1384" s="84">
        <f>UJT1381</f>
        <v>2000000</v>
      </c>
      <c r="UJU1384" s="84">
        <f>UJU1381</f>
        <v>0</v>
      </c>
      <c r="UJV1384" s="84">
        <f>UJU1384/UJT1384</f>
        <v>0</v>
      </c>
      <c r="UJW1384" s="84">
        <f>UJT1384-UJU1384</f>
        <v>2000000</v>
      </c>
      <c r="UJX1384" s="84">
        <f t="shared" si="689"/>
        <v>2000000</v>
      </c>
      <c r="UKD1384" s="84" t="s">
        <v>247</v>
      </c>
      <c r="UKE1384" s="84" t="s">
        <v>4692</v>
      </c>
      <c r="UKF1384" s="84">
        <v>0</v>
      </c>
      <c r="UKG1384" s="84">
        <v>0</v>
      </c>
      <c r="UKI1384" s="84">
        <v>0</v>
      </c>
      <c r="UKJ1384" s="84">
        <f>UKJ1381</f>
        <v>2000000</v>
      </c>
      <c r="UKK1384" s="84">
        <f>UKK1381</f>
        <v>0</v>
      </c>
      <c r="UKL1384" s="84">
        <f>UKK1384/UKJ1384</f>
        <v>0</v>
      </c>
      <c r="UKM1384" s="84">
        <f>UKJ1384-UKK1384</f>
        <v>2000000</v>
      </c>
      <c r="UKN1384" s="84">
        <f t="shared" si="689"/>
        <v>2000000</v>
      </c>
      <c r="UKT1384" s="84" t="s">
        <v>247</v>
      </c>
      <c r="UKU1384" s="84" t="s">
        <v>4692</v>
      </c>
      <c r="UKV1384" s="84">
        <v>0</v>
      </c>
      <c r="UKW1384" s="84">
        <v>0</v>
      </c>
      <c r="UKY1384" s="84">
        <v>0</v>
      </c>
      <c r="UKZ1384" s="84">
        <f>UKZ1381</f>
        <v>2000000</v>
      </c>
      <c r="ULA1384" s="84">
        <f>ULA1381</f>
        <v>0</v>
      </c>
      <c r="ULB1384" s="84">
        <f>ULA1384/UKZ1384</f>
        <v>0</v>
      </c>
      <c r="ULC1384" s="84">
        <f>UKZ1384-ULA1384</f>
        <v>2000000</v>
      </c>
      <c r="ULD1384" s="84">
        <f t="shared" si="690"/>
        <v>2000000</v>
      </c>
      <c r="ULJ1384" s="84" t="s">
        <v>247</v>
      </c>
      <c r="ULK1384" s="84" t="s">
        <v>4692</v>
      </c>
      <c r="ULL1384" s="84">
        <v>0</v>
      </c>
      <c r="ULM1384" s="84">
        <v>0</v>
      </c>
      <c r="ULO1384" s="84">
        <v>0</v>
      </c>
      <c r="ULP1384" s="84">
        <f>ULP1381</f>
        <v>2000000</v>
      </c>
      <c r="ULQ1384" s="84">
        <f>ULQ1381</f>
        <v>0</v>
      </c>
      <c r="ULR1384" s="84">
        <f>ULQ1384/ULP1384</f>
        <v>0</v>
      </c>
      <c r="ULS1384" s="84">
        <f>ULP1384-ULQ1384</f>
        <v>2000000</v>
      </c>
      <c r="ULT1384" s="84">
        <f t="shared" si="690"/>
        <v>2000000</v>
      </c>
      <c r="ULZ1384" s="84" t="s">
        <v>247</v>
      </c>
      <c r="UMA1384" s="84" t="s">
        <v>4692</v>
      </c>
      <c r="UMB1384" s="84">
        <v>0</v>
      </c>
      <c r="UMC1384" s="84">
        <v>0</v>
      </c>
      <c r="UME1384" s="84">
        <v>0</v>
      </c>
      <c r="UMF1384" s="84">
        <f>UMF1381</f>
        <v>2000000</v>
      </c>
      <c r="UMG1384" s="84">
        <f>UMG1381</f>
        <v>0</v>
      </c>
      <c r="UMH1384" s="84">
        <f>UMG1384/UMF1384</f>
        <v>0</v>
      </c>
      <c r="UMI1384" s="84">
        <f>UMF1384-UMG1384</f>
        <v>2000000</v>
      </c>
      <c r="UMJ1384" s="84">
        <f t="shared" si="691"/>
        <v>2000000</v>
      </c>
      <c r="UMP1384" s="84" t="s">
        <v>247</v>
      </c>
      <c r="UMQ1384" s="84" t="s">
        <v>4692</v>
      </c>
      <c r="UMR1384" s="84">
        <v>0</v>
      </c>
      <c r="UMS1384" s="84">
        <v>0</v>
      </c>
      <c r="UMU1384" s="84">
        <v>0</v>
      </c>
      <c r="UMV1384" s="84">
        <f>UMV1381</f>
        <v>2000000</v>
      </c>
      <c r="UMW1384" s="84">
        <f>UMW1381</f>
        <v>0</v>
      </c>
      <c r="UMX1384" s="84">
        <f>UMW1384/UMV1384</f>
        <v>0</v>
      </c>
      <c r="UMY1384" s="84">
        <f>UMV1384-UMW1384</f>
        <v>2000000</v>
      </c>
      <c r="UMZ1384" s="84">
        <f t="shared" si="691"/>
        <v>2000000</v>
      </c>
      <c r="UNF1384" s="84" t="s">
        <v>247</v>
      </c>
      <c r="UNG1384" s="84" t="s">
        <v>4692</v>
      </c>
      <c r="UNH1384" s="84">
        <v>0</v>
      </c>
      <c r="UNI1384" s="84">
        <v>0</v>
      </c>
      <c r="UNK1384" s="84">
        <v>0</v>
      </c>
      <c r="UNL1384" s="84">
        <f>UNL1381</f>
        <v>2000000</v>
      </c>
      <c r="UNM1384" s="84">
        <f>UNM1381</f>
        <v>0</v>
      </c>
      <c r="UNN1384" s="84">
        <f>UNM1384/UNL1384</f>
        <v>0</v>
      </c>
      <c r="UNO1384" s="84">
        <f>UNL1384-UNM1384</f>
        <v>2000000</v>
      </c>
      <c r="UNP1384" s="84">
        <f t="shared" si="692"/>
        <v>2000000</v>
      </c>
      <c r="UNV1384" s="84" t="s">
        <v>247</v>
      </c>
      <c r="UNW1384" s="84" t="s">
        <v>4692</v>
      </c>
      <c r="UNX1384" s="84">
        <v>0</v>
      </c>
      <c r="UNY1384" s="84">
        <v>0</v>
      </c>
      <c r="UOA1384" s="84">
        <v>0</v>
      </c>
      <c r="UOB1384" s="84">
        <f>UOB1381</f>
        <v>2000000</v>
      </c>
      <c r="UOC1384" s="84">
        <f>UOC1381</f>
        <v>0</v>
      </c>
      <c r="UOD1384" s="84">
        <f>UOC1384/UOB1384</f>
        <v>0</v>
      </c>
      <c r="UOE1384" s="84">
        <f>UOB1384-UOC1384</f>
        <v>2000000</v>
      </c>
      <c r="UOF1384" s="84">
        <f t="shared" si="692"/>
        <v>2000000</v>
      </c>
      <c r="UOL1384" s="84" t="s">
        <v>247</v>
      </c>
      <c r="UOM1384" s="84" t="s">
        <v>4692</v>
      </c>
      <c r="UON1384" s="84">
        <v>0</v>
      </c>
      <c r="UOO1384" s="84">
        <v>0</v>
      </c>
      <c r="UOQ1384" s="84">
        <v>0</v>
      </c>
      <c r="UOR1384" s="84">
        <f>UOR1381</f>
        <v>2000000</v>
      </c>
      <c r="UOS1384" s="84">
        <f>UOS1381</f>
        <v>0</v>
      </c>
      <c r="UOT1384" s="84">
        <f>UOS1384/UOR1384</f>
        <v>0</v>
      </c>
      <c r="UOU1384" s="84">
        <f>UOR1384-UOS1384</f>
        <v>2000000</v>
      </c>
      <c r="UOV1384" s="84">
        <f t="shared" si="693"/>
        <v>2000000</v>
      </c>
      <c r="UPB1384" s="84" t="s">
        <v>247</v>
      </c>
      <c r="UPC1384" s="84" t="s">
        <v>4692</v>
      </c>
      <c r="UPD1384" s="84">
        <v>0</v>
      </c>
      <c r="UPE1384" s="84">
        <v>0</v>
      </c>
      <c r="UPG1384" s="84">
        <v>0</v>
      </c>
      <c r="UPH1384" s="84">
        <f>UPH1381</f>
        <v>2000000</v>
      </c>
      <c r="UPI1384" s="84">
        <f>UPI1381</f>
        <v>0</v>
      </c>
      <c r="UPJ1384" s="84">
        <f>UPI1384/UPH1384</f>
        <v>0</v>
      </c>
      <c r="UPK1384" s="84">
        <f>UPH1384-UPI1384</f>
        <v>2000000</v>
      </c>
      <c r="UPL1384" s="84">
        <f t="shared" si="693"/>
        <v>2000000</v>
      </c>
      <c r="UPR1384" s="84" t="s">
        <v>247</v>
      </c>
      <c r="UPS1384" s="84" t="s">
        <v>4692</v>
      </c>
      <c r="UPT1384" s="84">
        <v>0</v>
      </c>
      <c r="UPU1384" s="84">
        <v>0</v>
      </c>
      <c r="UPW1384" s="84">
        <v>0</v>
      </c>
      <c r="UPX1384" s="84">
        <f>UPX1381</f>
        <v>2000000</v>
      </c>
      <c r="UPY1384" s="84">
        <f>UPY1381</f>
        <v>0</v>
      </c>
      <c r="UPZ1384" s="84">
        <f>UPY1384/UPX1384</f>
        <v>0</v>
      </c>
      <c r="UQA1384" s="84">
        <f>UPX1384-UPY1384</f>
        <v>2000000</v>
      </c>
      <c r="UQB1384" s="84">
        <f t="shared" si="694"/>
        <v>2000000</v>
      </c>
      <c r="UQH1384" s="84" t="s">
        <v>247</v>
      </c>
      <c r="UQI1384" s="84" t="s">
        <v>4692</v>
      </c>
      <c r="UQJ1384" s="84">
        <v>0</v>
      </c>
      <c r="UQK1384" s="84">
        <v>0</v>
      </c>
      <c r="UQM1384" s="84">
        <v>0</v>
      </c>
      <c r="UQN1384" s="84">
        <f>UQN1381</f>
        <v>2000000</v>
      </c>
      <c r="UQO1384" s="84">
        <f>UQO1381</f>
        <v>0</v>
      </c>
      <c r="UQP1384" s="84">
        <f>UQO1384/UQN1384</f>
        <v>0</v>
      </c>
      <c r="UQQ1384" s="84">
        <f>UQN1384-UQO1384</f>
        <v>2000000</v>
      </c>
      <c r="UQR1384" s="84">
        <f t="shared" si="694"/>
        <v>2000000</v>
      </c>
      <c r="UQX1384" s="84" t="s">
        <v>247</v>
      </c>
      <c r="UQY1384" s="84" t="s">
        <v>4692</v>
      </c>
      <c r="UQZ1384" s="84">
        <v>0</v>
      </c>
      <c r="URA1384" s="84">
        <v>0</v>
      </c>
      <c r="URC1384" s="84">
        <v>0</v>
      </c>
      <c r="URD1384" s="84">
        <f>URD1381</f>
        <v>2000000</v>
      </c>
      <c r="URE1384" s="84">
        <f>URE1381</f>
        <v>0</v>
      </c>
      <c r="URF1384" s="84">
        <f>URE1384/URD1384</f>
        <v>0</v>
      </c>
      <c r="URG1384" s="84">
        <f>URD1384-URE1384</f>
        <v>2000000</v>
      </c>
      <c r="URH1384" s="84">
        <f t="shared" si="695"/>
        <v>2000000</v>
      </c>
      <c r="URN1384" s="84" t="s">
        <v>247</v>
      </c>
      <c r="URO1384" s="84" t="s">
        <v>4692</v>
      </c>
      <c r="URP1384" s="84">
        <v>0</v>
      </c>
      <c r="URQ1384" s="84">
        <v>0</v>
      </c>
      <c r="URS1384" s="84">
        <v>0</v>
      </c>
      <c r="URT1384" s="84">
        <f>URT1381</f>
        <v>2000000</v>
      </c>
      <c r="URU1384" s="84">
        <f>URU1381</f>
        <v>0</v>
      </c>
      <c r="URV1384" s="84">
        <f>URU1384/URT1384</f>
        <v>0</v>
      </c>
      <c r="URW1384" s="84">
        <f>URT1384-URU1384</f>
        <v>2000000</v>
      </c>
      <c r="URX1384" s="84">
        <f t="shared" si="695"/>
        <v>2000000</v>
      </c>
      <c r="USD1384" s="84" t="s">
        <v>247</v>
      </c>
      <c r="USE1384" s="84" t="s">
        <v>4692</v>
      </c>
      <c r="USF1384" s="84">
        <v>0</v>
      </c>
      <c r="USG1384" s="84">
        <v>0</v>
      </c>
      <c r="USI1384" s="84">
        <v>0</v>
      </c>
      <c r="USJ1384" s="84">
        <f>USJ1381</f>
        <v>2000000</v>
      </c>
      <c r="USK1384" s="84">
        <f>USK1381</f>
        <v>0</v>
      </c>
      <c r="USL1384" s="84">
        <f>USK1384/USJ1384</f>
        <v>0</v>
      </c>
      <c r="USM1384" s="84">
        <f>USJ1384-USK1384</f>
        <v>2000000</v>
      </c>
      <c r="USN1384" s="84">
        <f t="shared" si="696"/>
        <v>2000000</v>
      </c>
      <c r="UST1384" s="84" t="s">
        <v>247</v>
      </c>
      <c r="USU1384" s="84" t="s">
        <v>4692</v>
      </c>
      <c r="USV1384" s="84">
        <v>0</v>
      </c>
      <c r="USW1384" s="84">
        <v>0</v>
      </c>
      <c r="USY1384" s="84">
        <v>0</v>
      </c>
      <c r="USZ1384" s="84">
        <f>USZ1381</f>
        <v>2000000</v>
      </c>
      <c r="UTA1384" s="84">
        <f>UTA1381</f>
        <v>0</v>
      </c>
      <c r="UTB1384" s="84">
        <f>UTA1384/USZ1384</f>
        <v>0</v>
      </c>
      <c r="UTC1384" s="84">
        <f>USZ1384-UTA1384</f>
        <v>2000000</v>
      </c>
      <c r="UTD1384" s="84">
        <f t="shared" si="696"/>
        <v>2000000</v>
      </c>
      <c r="UTJ1384" s="84" t="s">
        <v>247</v>
      </c>
      <c r="UTK1384" s="84" t="s">
        <v>4692</v>
      </c>
      <c r="UTL1384" s="84">
        <v>0</v>
      </c>
      <c r="UTM1384" s="84">
        <v>0</v>
      </c>
      <c r="UTO1384" s="84">
        <v>0</v>
      </c>
      <c r="UTP1384" s="84">
        <f>UTP1381</f>
        <v>2000000</v>
      </c>
      <c r="UTQ1384" s="84">
        <f>UTQ1381</f>
        <v>0</v>
      </c>
      <c r="UTR1384" s="84">
        <f>UTQ1384/UTP1384</f>
        <v>0</v>
      </c>
      <c r="UTS1384" s="84">
        <f>UTP1384-UTQ1384</f>
        <v>2000000</v>
      </c>
      <c r="UTT1384" s="84">
        <f t="shared" si="697"/>
        <v>2000000</v>
      </c>
      <c r="UTZ1384" s="84" t="s">
        <v>247</v>
      </c>
      <c r="UUA1384" s="84" t="s">
        <v>4692</v>
      </c>
      <c r="UUB1384" s="84">
        <v>0</v>
      </c>
      <c r="UUC1384" s="84">
        <v>0</v>
      </c>
      <c r="UUE1384" s="84">
        <v>0</v>
      </c>
      <c r="UUF1384" s="84">
        <f>UUF1381</f>
        <v>2000000</v>
      </c>
      <c r="UUG1384" s="84">
        <f>UUG1381</f>
        <v>0</v>
      </c>
      <c r="UUH1384" s="84">
        <f>UUG1384/UUF1384</f>
        <v>0</v>
      </c>
      <c r="UUI1384" s="84">
        <f>UUF1384-UUG1384</f>
        <v>2000000</v>
      </c>
      <c r="UUJ1384" s="84">
        <f t="shared" si="697"/>
        <v>2000000</v>
      </c>
      <c r="UUP1384" s="84" t="s">
        <v>247</v>
      </c>
      <c r="UUQ1384" s="84" t="s">
        <v>4692</v>
      </c>
      <c r="UUR1384" s="84">
        <v>0</v>
      </c>
      <c r="UUS1384" s="84">
        <v>0</v>
      </c>
      <c r="UUU1384" s="84">
        <v>0</v>
      </c>
      <c r="UUV1384" s="84">
        <f>UUV1381</f>
        <v>2000000</v>
      </c>
      <c r="UUW1384" s="84">
        <f>UUW1381</f>
        <v>0</v>
      </c>
      <c r="UUX1384" s="84">
        <f>UUW1384/UUV1384</f>
        <v>0</v>
      </c>
      <c r="UUY1384" s="84">
        <f>UUV1384-UUW1384</f>
        <v>2000000</v>
      </c>
      <c r="UUZ1384" s="84">
        <f t="shared" si="698"/>
        <v>2000000</v>
      </c>
      <c r="UVF1384" s="84" t="s">
        <v>247</v>
      </c>
      <c r="UVG1384" s="84" t="s">
        <v>4692</v>
      </c>
      <c r="UVH1384" s="84">
        <v>0</v>
      </c>
      <c r="UVI1384" s="84">
        <v>0</v>
      </c>
      <c r="UVK1384" s="84">
        <v>0</v>
      </c>
      <c r="UVL1384" s="84">
        <f>UVL1381</f>
        <v>2000000</v>
      </c>
      <c r="UVM1384" s="84">
        <f>UVM1381</f>
        <v>0</v>
      </c>
      <c r="UVN1384" s="84">
        <f>UVM1384/UVL1384</f>
        <v>0</v>
      </c>
      <c r="UVO1384" s="84">
        <f>UVL1384-UVM1384</f>
        <v>2000000</v>
      </c>
      <c r="UVP1384" s="84">
        <f t="shared" si="698"/>
        <v>2000000</v>
      </c>
      <c r="UVV1384" s="84" t="s">
        <v>247</v>
      </c>
      <c r="UVW1384" s="84" t="s">
        <v>4692</v>
      </c>
      <c r="UVX1384" s="84">
        <v>0</v>
      </c>
      <c r="UVY1384" s="84">
        <v>0</v>
      </c>
      <c r="UWA1384" s="84">
        <v>0</v>
      </c>
      <c r="UWB1384" s="84">
        <f>UWB1381</f>
        <v>2000000</v>
      </c>
      <c r="UWC1384" s="84">
        <f>UWC1381</f>
        <v>0</v>
      </c>
      <c r="UWD1384" s="84">
        <f>UWC1384/UWB1384</f>
        <v>0</v>
      </c>
      <c r="UWE1384" s="84">
        <f>UWB1384-UWC1384</f>
        <v>2000000</v>
      </c>
      <c r="UWF1384" s="84">
        <f t="shared" si="699"/>
        <v>2000000</v>
      </c>
      <c r="UWL1384" s="84" t="s">
        <v>247</v>
      </c>
      <c r="UWM1384" s="84" t="s">
        <v>4692</v>
      </c>
      <c r="UWN1384" s="84">
        <v>0</v>
      </c>
      <c r="UWO1384" s="84">
        <v>0</v>
      </c>
      <c r="UWQ1384" s="84">
        <v>0</v>
      </c>
      <c r="UWR1384" s="84">
        <f>UWR1381</f>
        <v>2000000</v>
      </c>
      <c r="UWS1384" s="84">
        <f>UWS1381</f>
        <v>0</v>
      </c>
      <c r="UWT1384" s="84">
        <f>UWS1384/UWR1384</f>
        <v>0</v>
      </c>
      <c r="UWU1384" s="84">
        <f>UWR1384-UWS1384</f>
        <v>2000000</v>
      </c>
      <c r="UWV1384" s="84">
        <f t="shared" si="699"/>
        <v>2000000</v>
      </c>
      <c r="UXB1384" s="84" t="s">
        <v>247</v>
      </c>
      <c r="UXC1384" s="84" t="s">
        <v>4692</v>
      </c>
      <c r="UXD1384" s="84">
        <v>0</v>
      </c>
      <c r="UXE1384" s="84">
        <v>0</v>
      </c>
      <c r="UXG1384" s="84">
        <v>0</v>
      </c>
      <c r="UXH1384" s="84">
        <f>UXH1381</f>
        <v>2000000</v>
      </c>
      <c r="UXI1384" s="84">
        <f>UXI1381</f>
        <v>0</v>
      </c>
      <c r="UXJ1384" s="84">
        <f>UXI1384/UXH1384</f>
        <v>0</v>
      </c>
      <c r="UXK1384" s="84">
        <f>UXH1384-UXI1384</f>
        <v>2000000</v>
      </c>
      <c r="UXL1384" s="84">
        <f t="shared" si="700"/>
        <v>2000000</v>
      </c>
      <c r="UXR1384" s="84" t="s">
        <v>247</v>
      </c>
      <c r="UXS1384" s="84" t="s">
        <v>4692</v>
      </c>
      <c r="UXT1384" s="84">
        <v>0</v>
      </c>
      <c r="UXU1384" s="84">
        <v>0</v>
      </c>
      <c r="UXW1384" s="84">
        <v>0</v>
      </c>
      <c r="UXX1384" s="84">
        <f>UXX1381</f>
        <v>2000000</v>
      </c>
      <c r="UXY1384" s="84">
        <f>UXY1381</f>
        <v>0</v>
      </c>
      <c r="UXZ1384" s="84">
        <f>UXY1384/UXX1384</f>
        <v>0</v>
      </c>
      <c r="UYA1384" s="84">
        <f>UXX1384-UXY1384</f>
        <v>2000000</v>
      </c>
      <c r="UYB1384" s="84">
        <f t="shared" si="700"/>
        <v>2000000</v>
      </c>
      <c r="UYH1384" s="84" t="s">
        <v>247</v>
      </c>
      <c r="UYI1384" s="84" t="s">
        <v>4692</v>
      </c>
      <c r="UYJ1384" s="84">
        <v>0</v>
      </c>
      <c r="UYK1384" s="84">
        <v>0</v>
      </c>
      <c r="UYM1384" s="84">
        <v>0</v>
      </c>
      <c r="UYN1384" s="84">
        <f>UYN1381</f>
        <v>2000000</v>
      </c>
      <c r="UYO1384" s="84">
        <f>UYO1381</f>
        <v>0</v>
      </c>
      <c r="UYP1384" s="84">
        <f>UYO1384/UYN1384</f>
        <v>0</v>
      </c>
      <c r="UYQ1384" s="84">
        <f>UYN1384-UYO1384</f>
        <v>2000000</v>
      </c>
      <c r="UYR1384" s="84">
        <f t="shared" si="701"/>
        <v>2000000</v>
      </c>
      <c r="UYX1384" s="84" t="s">
        <v>247</v>
      </c>
      <c r="UYY1384" s="84" t="s">
        <v>4692</v>
      </c>
      <c r="UYZ1384" s="84">
        <v>0</v>
      </c>
      <c r="UZA1384" s="84">
        <v>0</v>
      </c>
      <c r="UZC1384" s="84">
        <v>0</v>
      </c>
      <c r="UZD1384" s="84">
        <f>UZD1381</f>
        <v>2000000</v>
      </c>
      <c r="UZE1384" s="84">
        <f>UZE1381</f>
        <v>0</v>
      </c>
      <c r="UZF1384" s="84">
        <f>UZE1384/UZD1384</f>
        <v>0</v>
      </c>
      <c r="UZG1384" s="84">
        <f>UZD1384-UZE1384</f>
        <v>2000000</v>
      </c>
      <c r="UZH1384" s="84">
        <f t="shared" si="701"/>
        <v>2000000</v>
      </c>
      <c r="UZN1384" s="84" t="s">
        <v>247</v>
      </c>
      <c r="UZO1384" s="84" t="s">
        <v>4692</v>
      </c>
      <c r="UZP1384" s="84">
        <v>0</v>
      </c>
      <c r="UZQ1384" s="84">
        <v>0</v>
      </c>
      <c r="UZS1384" s="84">
        <v>0</v>
      </c>
      <c r="UZT1384" s="84">
        <f>UZT1381</f>
        <v>2000000</v>
      </c>
      <c r="UZU1384" s="84">
        <f>UZU1381</f>
        <v>0</v>
      </c>
      <c r="UZV1384" s="84">
        <f>UZU1384/UZT1384</f>
        <v>0</v>
      </c>
      <c r="UZW1384" s="84">
        <f>UZT1384-UZU1384</f>
        <v>2000000</v>
      </c>
      <c r="UZX1384" s="84">
        <f t="shared" si="702"/>
        <v>2000000</v>
      </c>
      <c r="VAD1384" s="84" t="s">
        <v>247</v>
      </c>
      <c r="VAE1384" s="84" t="s">
        <v>4692</v>
      </c>
      <c r="VAF1384" s="84">
        <v>0</v>
      </c>
      <c r="VAG1384" s="84">
        <v>0</v>
      </c>
      <c r="VAI1384" s="84">
        <v>0</v>
      </c>
      <c r="VAJ1384" s="84">
        <f>VAJ1381</f>
        <v>2000000</v>
      </c>
      <c r="VAK1384" s="84">
        <f>VAK1381</f>
        <v>0</v>
      </c>
      <c r="VAL1384" s="84">
        <f>VAK1384/VAJ1384</f>
        <v>0</v>
      </c>
      <c r="VAM1384" s="84">
        <f>VAJ1384-VAK1384</f>
        <v>2000000</v>
      </c>
      <c r="VAN1384" s="84">
        <f t="shared" si="702"/>
        <v>2000000</v>
      </c>
      <c r="VAT1384" s="84" t="s">
        <v>247</v>
      </c>
      <c r="VAU1384" s="84" t="s">
        <v>4692</v>
      </c>
      <c r="VAV1384" s="84">
        <v>0</v>
      </c>
      <c r="VAW1384" s="84">
        <v>0</v>
      </c>
      <c r="VAY1384" s="84">
        <v>0</v>
      </c>
      <c r="VAZ1384" s="84">
        <f>VAZ1381</f>
        <v>2000000</v>
      </c>
      <c r="VBA1384" s="84">
        <f>VBA1381</f>
        <v>0</v>
      </c>
      <c r="VBB1384" s="84">
        <f>VBA1384/VAZ1384</f>
        <v>0</v>
      </c>
      <c r="VBC1384" s="84">
        <f>VAZ1384-VBA1384</f>
        <v>2000000</v>
      </c>
      <c r="VBD1384" s="84">
        <f t="shared" si="703"/>
        <v>2000000</v>
      </c>
      <c r="VBJ1384" s="84" t="s">
        <v>247</v>
      </c>
      <c r="VBK1384" s="84" t="s">
        <v>4692</v>
      </c>
      <c r="VBL1384" s="84">
        <v>0</v>
      </c>
      <c r="VBM1384" s="84">
        <v>0</v>
      </c>
      <c r="VBO1384" s="84">
        <v>0</v>
      </c>
      <c r="VBP1384" s="84">
        <f>VBP1381</f>
        <v>2000000</v>
      </c>
      <c r="VBQ1384" s="84">
        <f>VBQ1381</f>
        <v>0</v>
      </c>
      <c r="VBR1384" s="84">
        <f>VBQ1384/VBP1384</f>
        <v>0</v>
      </c>
      <c r="VBS1384" s="84">
        <f>VBP1384-VBQ1384</f>
        <v>2000000</v>
      </c>
      <c r="VBT1384" s="84">
        <f t="shared" si="703"/>
        <v>2000000</v>
      </c>
      <c r="VBZ1384" s="84" t="s">
        <v>247</v>
      </c>
      <c r="VCA1384" s="84" t="s">
        <v>4692</v>
      </c>
      <c r="VCB1384" s="84">
        <v>0</v>
      </c>
      <c r="VCC1384" s="84">
        <v>0</v>
      </c>
      <c r="VCE1384" s="84">
        <v>0</v>
      </c>
      <c r="VCF1384" s="84">
        <f>VCF1381</f>
        <v>2000000</v>
      </c>
      <c r="VCG1384" s="84">
        <f>VCG1381</f>
        <v>0</v>
      </c>
      <c r="VCH1384" s="84">
        <f>VCG1384/VCF1384</f>
        <v>0</v>
      </c>
      <c r="VCI1384" s="84">
        <f>VCF1384-VCG1384</f>
        <v>2000000</v>
      </c>
      <c r="VCJ1384" s="84">
        <f t="shared" si="704"/>
        <v>2000000</v>
      </c>
      <c r="VCP1384" s="84" t="s">
        <v>247</v>
      </c>
      <c r="VCQ1384" s="84" t="s">
        <v>4692</v>
      </c>
      <c r="VCR1384" s="84">
        <v>0</v>
      </c>
      <c r="VCS1384" s="84">
        <v>0</v>
      </c>
      <c r="VCU1384" s="84">
        <v>0</v>
      </c>
      <c r="VCV1384" s="84">
        <f>VCV1381</f>
        <v>2000000</v>
      </c>
      <c r="VCW1384" s="84">
        <f>VCW1381</f>
        <v>0</v>
      </c>
      <c r="VCX1384" s="84">
        <f>VCW1384/VCV1384</f>
        <v>0</v>
      </c>
      <c r="VCY1384" s="84">
        <f>VCV1384-VCW1384</f>
        <v>2000000</v>
      </c>
      <c r="VCZ1384" s="84">
        <f t="shared" si="704"/>
        <v>2000000</v>
      </c>
      <c r="VDF1384" s="84" t="s">
        <v>247</v>
      </c>
      <c r="VDG1384" s="84" t="s">
        <v>4692</v>
      </c>
      <c r="VDH1384" s="84">
        <v>0</v>
      </c>
      <c r="VDI1384" s="84">
        <v>0</v>
      </c>
      <c r="VDK1384" s="84">
        <v>0</v>
      </c>
      <c r="VDL1384" s="84">
        <f>VDL1381</f>
        <v>2000000</v>
      </c>
      <c r="VDM1384" s="84">
        <f>VDM1381</f>
        <v>0</v>
      </c>
      <c r="VDN1384" s="84">
        <f>VDM1384/VDL1384</f>
        <v>0</v>
      </c>
      <c r="VDO1384" s="84">
        <f>VDL1384-VDM1384</f>
        <v>2000000</v>
      </c>
      <c r="VDP1384" s="84">
        <f t="shared" si="705"/>
        <v>2000000</v>
      </c>
      <c r="VDV1384" s="84" t="s">
        <v>247</v>
      </c>
      <c r="VDW1384" s="84" t="s">
        <v>4692</v>
      </c>
      <c r="VDX1384" s="84">
        <v>0</v>
      </c>
      <c r="VDY1384" s="84">
        <v>0</v>
      </c>
      <c r="VEA1384" s="84">
        <v>0</v>
      </c>
      <c r="VEB1384" s="84">
        <f>VEB1381</f>
        <v>2000000</v>
      </c>
      <c r="VEC1384" s="84">
        <f>VEC1381</f>
        <v>0</v>
      </c>
      <c r="VED1384" s="84">
        <f>VEC1384/VEB1384</f>
        <v>0</v>
      </c>
      <c r="VEE1384" s="84">
        <f>VEB1384-VEC1384</f>
        <v>2000000</v>
      </c>
      <c r="VEF1384" s="84">
        <f t="shared" si="705"/>
        <v>2000000</v>
      </c>
      <c r="VEL1384" s="84" t="s">
        <v>247</v>
      </c>
      <c r="VEM1384" s="84" t="s">
        <v>4692</v>
      </c>
      <c r="VEN1384" s="84">
        <v>0</v>
      </c>
      <c r="VEO1384" s="84">
        <v>0</v>
      </c>
      <c r="VEQ1384" s="84">
        <v>0</v>
      </c>
      <c r="VER1384" s="84">
        <f>VER1381</f>
        <v>2000000</v>
      </c>
      <c r="VES1384" s="84">
        <f>VES1381</f>
        <v>0</v>
      </c>
      <c r="VET1384" s="84">
        <f>VES1384/VER1384</f>
        <v>0</v>
      </c>
      <c r="VEU1384" s="84">
        <f>VER1384-VES1384</f>
        <v>2000000</v>
      </c>
      <c r="VEV1384" s="84">
        <f t="shared" si="706"/>
        <v>2000000</v>
      </c>
      <c r="VFB1384" s="84" t="s">
        <v>247</v>
      </c>
      <c r="VFC1384" s="84" t="s">
        <v>4692</v>
      </c>
      <c r="VFD1384" s="84">
        <v>0</v>
      </c>
      <c r="VFE1384" s="84">
        <v>0</v>
      </c>
      <c r="VFG1384" s="84">
        <v>0</v>
      </c>
      <c r="VFH1384" s="84">
        <f>VFH1381</f>
        <v>2000000</v>
      </c>
      <c r="VFI1384" s="84">
        <f>VFI1381</f>
        <v>0</v>
      </c>
      <c r="VFJ1384" s="84">
        <f>VFI1384/VFH1384</f>
        <v>0</v>
      </c>
      <c r="VFK1384" s="84">
        <f>VFH1384-VFI1384</f>
        <v>2000000</v>
      </c>
      <c r="VFL1384" s="84">
        <f t="shared" si="706"/>
        <v>2000000</v>
      </c>
      <c r="VFR1384" s="84" t="s">
        <v>247</v>
      </c>
      <c r="VFS1384" s="84" t="s">
        <v>4692</v>
      </c>
      <c r="VFT1384" s="84">
        <v>0</v>
      </c>
      <c r="VFU1384" s="84">
        <v>0</v>
      </c>
      <c r="VFW1384" s="84">
        <v>0</v>
      </c>
      <c r="VFX1384" s="84">
        <f>VFX1381</f>
        <v>2000000</v>
      </c>
      <c r="VFY1384" s="84">
        <f>VFY1381</f>
        <v>0</v>
      </c>
      <c r="VFZ1384" s="84">
        <f>VFY1384/VFX1384</f>
        <v>0</v>
      </c>
      <c r="VGA1384" s="84">
        <f>VFX1384-VFY1384</f>
        <v>2000000</v>
      </c>
      <c r="VGB1384" s="84">
        <f t="shared" si="707"/>
        <v>2000000</v>
      </c>
      <c r="VGH1384" s="84" t="s">
        <v>247</v>
      </c>
      <c r="VGI1384" s="84" t="s">
        <v>4692</v>
      </c>
      <c r="VGJ1384" s="84">
        <v>0</v>
      </c>
      <c r="VGK1384" s="84">
        <v>0</v>
      </c>
      <c r="VGM1384" s="84">
        <v>0</v>
      </c>
      <c r="VGN1384" s="84">
        <f>VGN1381</f>
        <v>2000000</v>
      </c>
      <c r="VGO1384" s="84">
        <f>VGO1381</f>
        <v>0</v>
      </c>
      <c r="VGP1384" s="84">
        <f>VGO1384/VGN1384</f>
        <v>0</v>
      </c>
      <c r="VGQ1384" s="84">
        <f>VGN1384-VGO1384</f>
        <v>2000000</v>
      </c>
      <c r="VGR1384" s="84">
        <f t="shared" si="707"/>
        <v>2000000</v>
      </c>
      <c r="VGX1384" s="84" t="s">
        <v>247</v>
      </c>
      <c r="VGY1384" s="84" t="s">
        <v>4692</v>
      </c>
      <c r="VGZ1384" s="84">
        <v>0</v>
      </c>
      <c r="VHA1384" s="84">
        <v>0</v>
      </c>
      <c r="VHC1384" s="84">
        <v>0</v>
      </c>
      <c r="VHD1384" s="84">
        <f>VHD1381</f>
        <v>2000000</v>
      </c>
      <c r="VHE1384" s="84">
        <f>VHE1381</f>
        <v>0</v>
      </c>
      <c r="VHF1384" s="84">
        <f>VHE1384/VHD1384</f>
        <v>0</v>
      </c>
      <c r="VHG1384" s="84">
        <f>VHD1384-VHE1384</f>
        <v>2000000</v>
      </c>
      <c r="VHH1384" s="84">
        <f t="shared" si="708"/>
        <v>2000000</v>
      </c>
      <c r="VHN1384" s="84" t="s">
        <v>247</v>
      </c>
      <c r="VHO1384" s="84" t="s">
        <v>4692</v>
      </c>
      <c r="VHP1384" s="84">
        <v>0</v>
      </c>
      <c r="VHQ1384" s="84">
        <v>0</v>
      </c>
      <c r="VHS1384" s="84">
        <v>0</v>
      </c>
      <c r="VHT1384" s="84">
        <f>VHT1381</f>
        <v>2000000</v>
      </c>
      <c r="VHU1384" s="84">
        <f>VHU1381</f>
        <v>0</v>
      </c>
      <c r="VHV1384" s="84">
        <f>VHU1384/VHT1384</f>
        <v>0</v>
      </c>
      <c r="VHW1384" s="84">
        <f>VHT1384-VHU1384</f>
        <v>2000000</v>
      </c>
      <c r="VHX1384" s="84">
        <f t="shared" si="708"/>
        <v>2000000</v>
      </c>
      <c r="VID1384" s="84" t="s">
        <v>247</v>
      </c>
      <c r="VIE1384" s="84" t="s">
        <v>4692</v>
      </c>
      <c r="VIF1384" s="84">
        <v>0</v>
      </c>
      <c r="VIG1384" s="84">
        <v>0</v>
      </c>
      <c r="VII1384" s="84">
        <v>0</v>
      </c>
      <c r="VIJ1384" s="84">
        <f>VIJ1381</f>
        <v>2000000</v>
      </c>
      <c r="VIK1384" s="84">
        <f>VIK1381</f>
        <v>0</v>
      </c>
      <c r="VIL1384" s="84">
        <f>VIK1384/VIJ1384</f>
        <v>0</v>
      </c>
      <c r="VIM1384" s="84">
        <f>VIJ1384-VIK1384</f>
        <v>2000000</v>
      </c>
      <c r="VIN1384" s="84">
        <f t="shared" si="709"/>
        <v>2000000</v>
      </c>
      <c r="VIT1384" s="84" t="s">
        <v>247</v>
      </c>
      <c r="VIU1384" s="84" t="s">
        <v>4692</v>
      </c>
      <c r="VIV1384" s="84">
        <v>0</v>
      </c>
      <c r="VIW1384" s="84">
        <v>0</v>
      </c>
      <c r="VIY1384" s="84">
        <v>0</v>
      </c>
      <c r="VIZ1384" s="84">
        <f>VIZ1381</f>
        <v>2000000</v>
      </c>
      <c r="VJA1384" s="84">
        <f>VJA1381</f>
        <v>0</v>
      </c>
      <c r="VJB1384" s="84">
        <f>VJA1384/VIZ1384</f>
        <v>0</v>
      </c>
      <c r="VJC1384" s="84">
        <f>VIZ1384-VJA1384</f>
        <v>2000000</v>
      </c>
      <c r="VJD1384" s="84">
        <f t="shared" si="709"/>
        <v>2000000</v>
      </c>
      <c r="VJJ1384" s="84" t="s">
        <v>247</v>
      </c>
      <c r="VJK1384" s="84" t="s">
        <v>4692</v>
      </c>
      <c r="VJL1384" s="84">
        <v>0</v>
      </c>
      <c r="VJM1384" s="84">
        <v>0</v>
      </c>
      <c r="VJO1384" s="84">
        <v>0</v>
      </c>
      <c r="VJP1384" s="84">
        <f>VJP1381</f>
        <v>2000000</v>
      </c>
      <c r="VJQ1384" s="84">
        <f>VJQ1381</f>
        <v>0</v>
      </c>
      <c r="VJR1384" s="84">
        <f>VJQ1384/VJP1384</f>
        <v>0</v>
      </c>
      <c r="VJS1384" s="84">
        <f>VJP1384-VJQ1384</f>
        <v>2000000</v>
      </c>
      <c r="VJT1384" s="84">
        <f t="shared" si="710"/>
        <v>2000000</v>
      </c>
      <c r="VJZ1384" s="84" t="s">
        <v>247</v>
      </c>
      <c r="VKA1384" s="84" t="s">
        <v>4692</v>
      </c>
      <c r="VKB1384" s="84">
        <v>0</v>
      </c>
      <c r="VKC1384" s="84">
        <v>0</v>
      </c>
      <c r="VKE1384" s="84">
        <v>0</v>
      </c>
      <c r="VKF1384" s="84">
        <f>VKF1381</f>
        <v>2000000</v>
      </c>
      <c r="VKG1384" s="84">
        <f>VKG1381</f>
        <v>0</v>
      </c>
      <c r="VKH1384" s="84">
        <f>VKG1384/VKF1384</f>
        <v>0</v>
      </c>
      <c r="VKI1384" s="84">
        <f>VKF1384-VKG1384</f>
        <v>2000000</v>
      </c>
      <c r="VKJ1384" s="84">
        <f t="shared" si="710"/>
        <v>2000000</v>
      </c>
      <c r="VKP1384" s="84" t="s">
        <v>247</v>
      </c>
      <c r="VKQ1384" s="84" t="s">
        <v>4692</v>
      </c>
      <c r="VKR1384" s="84">
        <v>0</v>
      </c>
      <c r="VKS1384" s="84">
        <v>0</v>
      </c>
      <c r="VKU1384" s="84">
        <v>0</v>
      </c>
      <c r="VKV1384" s="84">
        <f>VKV1381</f>
        <v>2000000</v>
      </c>
      <c r="VKW1384" s="84">
        <f>VKW1381</f>
        <v>0</v>
      </c>
      <c r="VKX1384" s="84">
        <f>VKW1384/VKV1384</f>
        <v>0</v>
      </c>
      <c r="VKY1384" s="84">
        <f>VKV1384-VKW1384</f>
        <v>2000000</v>
      </c>
      <c r="VKZ1384" s="84">
        <f t="shared" si="711"/>
        <v>2000000</v>
      </c>
      <c r="VLF1384" s="84" t="s">
        <v>247</v>
      </c>
      <c r="VLG1384" s="84" t="s">
        <v>4692</v>
      </c>
      <c r="VLH1384" s="84">
        <v>0</v>
      </c>
      <c r="VLI1384" s="84">
        <v>0</v>
      </c>
      <c r="VLK1384" s="84">
        <v>0</v>
      </c>
      <c r="VLL1384" s="84">
        <f>VLL1381</f>
        <v>2000000</v>
      </c>
      <c r="VLM1384" s="84">
        <f>VLM1381</f>
        <v>0</v>
      </c>
      <c r="VLN1384" s="84">
        <f>VLM1384/VLL1384</f>
        <v>0</v>
      </c>
      <c r="VLO1384" s="84">
        <f>VLL1384-VLM1384</f>
        <v>2000000</v>
      </c>
      <c r="VLP1384" s="84">
        <f t="shared" si="711"/>
        <v>2000000</v>
      </c>
      <c r="VLV1384" s="84" t="s">
        <v>247</v>
      </c>
      <c r="VLW1384" s="84" t="s">
        <v>4692</v>
      </c>
      <c r="VLX1384" s="84">
        <v>0</v>
      </c>
      <c r="VLY1384" s="84">
        <v>0</v>
      </c>
      <c r="VMA1384" s="84">
        <v>0</v>
      </c>
      <c r="VMB1384" s="84">
        <f>VMB1381</f>
        <v>2000000</v>
      </c>
      <c r="VMC1384" s="84">
        <f>VMC1381</f>
        <v>0</v>
      </c>
      <c r="VMD1384" s="84">
        <f>VMC1384/VMB1384</f>
        <v>0</v>
      </c>
      <c r="VME1384" s="84">
        <f>VMB1384-VMC1384</f>
        <v>2000000</v>
      </c>
      <c r="VMF1384" s="84">
        <f t="shared" si="712"/>
        <v>2000000</v>
      </c>
      <c r="VML1384" s="84" t="s">
        <v>247</v>
      </c>
      <c r="VMM1384" s="84" t="s">
        <v>4692</v>
      </c>
      <c r="VMN1384" s="84">
        <v>0</v>
      </c>
      <c r="VMO1384" s="84">
        <v>0</v>
      </c>
      <c r="VMQ1384" s="84">
        <v>0</v>
      </c>
      <c r="VMR1384" s="84">
        <f>VMR1381</f>
        <v>2000000</v>
      </c>
      <c r="VMS1384" s="84">
        <f>VMS1381</f>
        <v>0</v>
      </c>
      <c r="VMT1384" s="84">
        <f>VMS1384/VMR1384</f>
        <v>0</v>
      </c>
      <c r="VMU1384" s="84">
        <f>VMR1384-VMS1384</f>
        <v>2000000</v>
      </c>
      <c r="VMV1384" s="84">
        <f t="shared" si="712"/>
        <v>2000000</v>
      </c>
      <c r="VNB1384" s="84" t="s">
        <v>247</v>
      </c>
      <c r="VNC1384" s="84" t="s">
        <v>4692</v>
      </c>
      <c r="VND1384" s="84">
        <v>0</v>
      </c>
      <c r="VNE1384" s="84">
        <v>0</v>
      </c>
      <c r="VNG1384" s="84">
        <v>0</v>
      </c>
      <c r="VNH1384" s="84">
        <f>VNH1381</f>
        <v>2000000</v>
      </c>
      <c r="VNI1384" s="84">
        <f>VNI1381</f>
        <v>0</v>
      </c>
      <c r="VNJ1384" s="84">
        <f>VNI1384/VNH1384</f>
        <v>0</v>
      </c>
      <c r="VNK1384" s="84">
        <f>VNH1384-VNI1384</f>
        <v>2000000</v>
      </c>
      <c r="VNL1384" s="84">
        <f t="shared" si="713"/>
        <v>2000000</v>
      </c>
      <c r="VNR1384" s="84" t="s">
        <v>247</v>
      </c>
      <c r="VNS1384" s="84" t="s">
        <v>4692</v>
      </c>
      <c r="VNT1384" s="84">
        <v>0</v>
      </c>
      <c r="VNU1384" s="84">
        <v>0</v>
      </c>
      <c r="VNW1384" s="84">
        <v>0</v>
      </c>
      <c r="VNX1384" s="84">
        <f>VNX1381</f>
        <v>2000000</v>
      </c>
      <c r="VNY1384" s="84">
        <f>VNY1381</f>
        <v>0</v>
      </c>
      <c r="VNZ1384" s="84">
        <f>VNY1384/VNX1384</f>
        <v>0</v>
      </c>
      <c r="VOA1384" s="84">
        <f>VNX1384-VNY1384</f>
        <v>2000000</v>
      </c>
      <c r="VOB1384" s="84">
        <f t="shared" si="713"/>
        <v>2000000</v>
      </c>
      <c r="VOH1384" s="84" t="s">
        <v>247</v>
      </c>
      <c r="VOI1384" s="84" t="s">
        <v>4692</v>
      </c>
      <c r="VOJ1384" s="84">
        <v>0</v>
      </c>
      <c r="VOK1384" s="84">
        <v>0</v>
      </c>
      <c r="VOM1384" s="84">
        <v>0</v>
      </c>
      <c r="VON1384" s="84">
        <f>VON1381</f>
        <v>2000000</v>
      </c>
      <c r="VOO1384" s="84">
        <f>VOO1381</f>
        <v>0</v>
      </c>
      <c r="VOP1384" s="84">
        <f>VOO1384/VON1384</f>
        <v>0</v>
      </c>
      <c r="VOQ1384" s="84">
        <f>VON1384-VOO1384</f>
        <v>2000000</v>
      </c>
      <c r="VOR1384" s="84">
        <f t="shared" si="714"/>
        <v>2000000</v>
      </c>
      <c r="VOX1384" s="84" t="s">
        <v>247</v>
      </c>
      <c r="VOY1384" s="84" t="s">
        <v>4692</v>
      </c>
      <c r="VOZ1384" s="84">
        <v>0</v>
      </c>
      <c r="VPA1384" s="84">
        <v>0</v>
      </c>
      <c r="VPC1384" s="84">
        <v>0</v>
      </c>
      <c r="VPD1384" s="84">
        <f>VPD1381</f>
        <v>2000000</v>
      </c>
      <c r="VPE1384" s="84">
        <f>VPE1381</f>
        <v>0</v>
      </c>
      <c r="VPF1384" s="84">
        <f>VPE1384/VPD1384</f>
        <v>0</v>
      </c>
      <c r="VPG1384" s="84">
        <f>VPD1384-VPE1384</f>
        <v>2000000</v>
      </c>
      <c r="VPH1384" s="84">
        <f t="shared" si="714"/>
        <v>2000000</v>
      </c>
      <c r="VPN1384" s="84" t="s">
        <v>247</v>
      </c>
      <c r="VPO1384" s="84" t="s">
        <v>4692</v>
      </c>
      <c r="VPP1384" s="84">
        <v>0</v>
      </c>
      <c r="VPQ1384" s="84">
        <v>0</v>
      </c>
      <c r="VPS1384" s="84">
        <v>0</v>
      </c>
      <c r="VPT1384" s="84">
        <f>VPT1381</f>
        <v>2000000</v>
      </c>
      <c r="VPU1384" s="84">
        <f>VPU1381</f>
        <v>0</v>
      </c>
      <c r="VPV1384" s="84">
        <f>VPU1384/VPT1384</f>
        <v>0</v>
      </c>
      <c r="VPW1384" s="84">
        <f>VPT1384-VPU1384</f>
        <v>2000000</v>
      </c>
      <c r="VPX1384" s="84">
        <f t="shared" si="715"/>
        <v>2000000</v>
      </c>
      <c r="VQD1384" s="84" t="s">
        <v>247</v>
      </c>
      <c r="VQE1384" s="84" t="s">
        <v>4692</v>
      </c>
      <c r="VQF1384" s="84">
        <v>0</v>
      </c>
      <c r="VQG1384" s="84">
        <v>0</v>
      </c>
      <c r="VQI1384" s="84">
        <v>0</v>
      </c>
      <c r="VQJ1384" s="84">
        <f>VQJ1381</f>
        <v>2000000</v>
      </c>
      <c r="VQK1384" s="84">
        <f>VQK1381</f>
        <v>0</v>
      </c>
      <c r="VQL1384" s="84">
        <f>VQK1384/VQJ1384</f>
        <v>0</v>
      </c>
      <c r="VQM1384" s="84">
        <f>VQJ1384-VQK1384</f>
        <v>2000000</v>
      </c>
      <c r="VQN1384" s="84">
        <f t="shared" si="715"/>
        <v>2000000</v>
      </c>
      <c r="VQT1384" s="84" t="s">
        <v>247</v>
      </c>
      <c r="VQU1384" s="84" t="s">
        <v>4692</v>
      </c>
      <c r="VQV1384" s="84">
        <v>0</v>
      </c>
      <c r="VQW1384" s="84">
        <v>0</v>
      </c>
      <c r="VQY1384" s="84">
        <v>0</v>
      </c>
      <c r="VQZ1384" s="84">
        <f>VQZ1381</f>
        <v>2000000</v>
      </c>
      <c r="VRA1384" s="84">
        <f>VRA1381</f>
        <v>0</v>
      </c>
      <c r="VRB1384" s="84">
        <f>VRA1384/VQZ1384</f>
        <v>0</v>
      </c>
      <c r="VRC1384" s="84">
        <f>VQZ1384-VRA1384</f>
        <v>2000000</v>
      </c>
      <c r="VRD1384" s="84">
        <f t="shared" si="716"/>
        <v>2000000</v>
      </c>
      <c r="VRJ1384" s="84" t="s">
        <v>247</v>
      </c>
      <c r="VRK1384" s="84" t="s">
        <v>4692</v>
      </c>
      <c r="VRL1384" s="84">
        <v>0</v>
      </c>
      <c r="VRM1384" s="84">
        <v>0</v>
      </c>
      <c r="VRO1384" s="84">
        <v>0</v>
      </c>
      <c r="VRP1384" s="84">
        <f>VRP1381</f>
        <v>2000000</v>
      </c>
      <c r="VRQ1384" s="84">
        <f>VRQ1381</f>
        <v>0</v>
      </c>
      <c r="VRR1384" s="84">
        <f>VRQ1384/VRP1384</f>
        <v>0</v>
      </c>
      <c r="VRS1384" s="84">
        <f>VRP1384-VRQ1384</f>
        <v>2000000</v>
      </c>
      <c r="VRT1384" s="84">
        <f t="shared" si="716"/>
        <v>2000000</v>
      </c>
      <c r="VRZ1384" s="84" t="s">
        <v>247</v>
      </c>
      <c r="VSA1384" s="84" t="s">
        <v>4692</v>
      </c>
      <c r="VSB1384" s="84">
        <v>0</v>
      </c>
      <c r="VSC1384" s="84">
        <v>0</v>
      </c>
      <c r="VSE1384" s="84">
        <v>0</v>
      </c>
      <c r="VSF1384" s="84">
        <f>VSF1381</f>
        <v>2000000</v>
      </c>
      <c r="VSG1384" s="84">
        <f>VSG1381</f>
        <v>0</v>
      </c>
      <c r="VSH1384" s="84">
        <f>VSG1384/VSF1384</f>
        <v>0</v>
      </c>
      <c r="VSI1384" s="84">
        <f>VSF1384-VSG1384</f>
        <v>2000000</v>
      </c>
      <c r="VSJ1384" s="84">
        <f t="shared" si="717"/>
        <v>2000000</v>
      </c>
      <c r="VSP1384" s="84" t="s">
        <v>247</v>
      </c>
      <c r="VSQ1384" s="84" t="s">
        <v>4692</v>
      </c>
      <c r="VSR1384" s="84">
        <v>0</v>
      </c>
      <c r="VSS1384" s="84">
        <v>0</v>
      </c>
      <c r="VSU1384" s="84">
        <v>0</v>
      </c>
      <c r="VSV1384" s="84">
        <f>VSV1381</f>
        <v>2000000</v>
      </c>
      <c r="VSW1384" s="84">
        <f>VSW1381</f>
        <v>0</v>
      </c>
      <c r="VSX1384" s="84">
        <f>VSW1384/VSV1384</f>
        <v>0</v>
      </c>
      <c r="VSY1384" s="84">
        <f>VSV1384-VSW1384</f>
        <v>2000000</v>
      </c>
      <c r="VSZ1384" s="84">
        <f t="shared" si="717"/>
        <v>2000000</v>
      </c>
      <c r="VTF1384" s="84" t="s">
        <v>247</v>
      </c>
      <c r="VTG1384" s="84" t="s">
        <v>4692</v>
      </c>
      <c r="VTH1384" s="84">
        <v>0</v>
      </c>
      <c r="VTI1384" s="84">
        <v>0</v>
      </c>
      <c r="VTK1384" s="84">
        <v>0</v>
      </c>
      <c r="VTL1384" s="84">
        <f>VTL1381</f>
        <v>2000000</v>
      </c>
      <c r="VTM1384" s="84">
        <f>VTM1381</f>
        <v>0</v>
      </c>
      <c r="VTN1384" s="84">
        <f>VTM1384/VTL1384</f>
        <v>0</v>
      </c>
      <c r="VTO1384" s="84">
        <f>VTL1384-VTM1384</f>
        <v>2000000</v>
      </c>
      <c r="VTP1384" s="84">
        <f t="shared" si="718"/>
        <v>2000000</v>
      </c>
      <c r="VTV1384" s="84" t="s">
        <v>247</v>
      </c>
      <c r="VTW1384" s="84" t="s">
        <v>4692</v>
      </c>
      <c r="VTX1384" s="84">
        <v>0</v>
      </c>
      <c r="VTY1384" s="84">
        <v>0</v>
      </c>
      <c r="VUA1384" s="84">
        <v>0</v>
      </c>
      <c r="VUB1384" s="84">
        <f>VUB1381</f>
        <v>2000000</v>
      </c>
      <c r="VUC1384" s="84">
        <f>VUC1381</f>
        <v>0</v>
      </c>
      <c r="VUD1384" s="84">
        <f>VUC1384/VUB1384</f>
        <v>0</v>
      </c>
      <c r="VUE1384" s="84">
        <f>VUB1384-VUC1384</f>
        <v>2000000</v>
      </c>
      <c r="VUF1384" s="84">
        <f t="shared" si="718"/>
        <v>2000000</v>
      </c>
      <c r="VUL1384" s="84" t="s">
        <v>247</v>
      </c>
      <c r="VUM1384" s="84" t="s">
        <v>4692</v>
      </c>
      <c r="VUN1384" s="84">
        <v>0</v>
      </c>
      <c r="VUO1384" s="84">
        <v>0</v>
      </c>
      <c r="VUQ1384" s="84">
        <v>0</v>
      </c>
      <c r="VUR1384" s="84">
        <f>VUR1381</f>
        <v>2000000</v>
      </c>
      <c r="VUS1384" s="84">
        <f>VUS1381</f>
        <v>0</v>
      </c>
      <c r="VUT1384" s="84">
        <f>VUS1384/VUR1384</f>
        <v>0</v>
      </c>
      <c r="VUU1384" s="84">
        <f>VUR1384-VUS1384</f>
        <v>2000000</v>
      </c>
      <c r="VUV1384" s="84">
        <f t="shared" si="719"/>
        <v>2000000</v>
      </c>
      <c r="VVB1384" s="84" t="s">
        <v>247</v>
      </c>
      <c r="VVC1384" s="84" t="s">
        <v>4692</v>
      </c>
      <c r="VVD1384" s="84">
        <v>0</v>
      </c>
      <c r="VVE1384" s="84">
        <v>0</v>
      </c>
      <c r="VVG1384" s="84">
        <v>0</v>
      </c>
      <c r="VVH1384" s="84">
        <f>VVH1381</f>
        <v>2000000</v>
      </c>
      <c r="VVI1384" s="84">
        <f>VVI1381</f>
        <v>0</v>
      </c>
      <c r="VVJ1384" s="84">
        <f>VVI1384/VVH1384</f>
        <v>0</v>
      </c>
      <c r="VVK1384" s="84">
        <f>VVH1384-VVI1384</f>
        <v>2000000</v>
      </c>
      <c r="VVL1384" s="84">
        <f t="shared" si="719"/>
        <v>2000000</v>
      </c>
      <c r="VVR1384" s="84" t="s">
        <v>247</v>
      </c>
      <c r="VVS1384" s="84" t="s">
        <v>4692</v>
      </c>
      <c r="VVT1384" s="84">
        <v>0</v>
      </c>
      <c r="VVU1384" s="84">
        <v>0</v>
      </c>
      <c r="VVW1384" s="84">
        <v>0</v>
      </c>
      <c r="VVX1384" s="84">
        <f>VVX1381</f>
        <v>2000000</v>
      </c>
      <c r="VVY1384" s="84">
        <f>VVY1381</f>
        <v>0</v>
      </c>
      <c r="VVZ1384" s="84">
        <f>VVY1384/VVX1384</f>
        <v>0</v>
      </c>
      <c r="VWA1384" s="84">
        <f>VVX1384-VVY1384</f>
        <v>2000000</v>
      </c>
      <c r="VWB1384" s="84">
        <f t="shared" si="720"/>
        <v>2000000</v>
      </c>
      <c r="VWH1384" s="84" t="s">
        <v>247</v>
      </c>
      <c r="VWI1384" s="84" t="s">
        <v>4692</v>
      </c>
      <c r="VWJ1384" s="84">
        <v>0</v>
      </c>
      <c r="VWK1384" s="84">
        <v>0</v>
      </c>
      <c r="VWM1384" s="84">
        <v>0</v>
      </c>
      <c r="VWN1384" s="84">
        <f>VWN1381</f>
        <v>2000000</v>
      </c>
      <c r="VWO1384" s="84">
        <f>VWO1381</f>
        <v>0</v>
      </c>
      <c r="VWP1384" s="84">
        <f>VWO1384/VWN1384</f>
        <v>0</v>
      </c>
      <c r="VWQ1384" s="84">
        <f>VWN1384-VWO1384</f>
        <v>2000000</v>
      </c>
      <c r="VWR1384" s="84">
        <f t="shared" si="720"/>
        <v>2000000</v>
      </c>
      <c r="VWX1384" s="84" t="s">
        <v>247</v>
      </c>
      <c r="VWY1384" s="84" t="s">
        <v>4692</v>
      </c>
      <c r="VWZ1384" s="84">
        <v>0</v>
      </c>
      <c r="VXA1384" s="84">
        <v>0</v>
      </c>
      <c r="VXC1384" s="84">
        <v>0</v>
      </c>
      <c r="VXD1384" s="84">
        <f>VXD1381</f>
        <v>2000000</v>
      </c>
      <c r="VXE1384" s="84">
        <f>VXE1381</f>
        <v>0</v>
      </c>
      <c r="VXF1384" s="84">
        <f>VXE1384/VXD1384</f>
        <v>0</v>
      </c>
      <c r="VXG1384" s="84">
        <f>VXD1384-VXE1384</f>
        <v>2000000</v>
      </c>
      <c r="VXH1384" s="84">
        <f t="shared" si="721"/>
        <v>2000000</v>
      </c>
      <c r="VXN1384" s="84" t="s">
        <v>247</v>
      </c>
      <c r="VXO1384" s="84" t="s">
        <v>4692</v>
      </c>
      <c r="VXP1384" s="84">
        <v>0</v>
      </c>
      <c r="VXQ1384" s="84">
        <v>0</v>
      </c>
      <c r="VXS1384" s="84">
        <v>0</v>
      </c>
      <c r="VXT1384" s="84">
        <f>VXT1381</f>
        <v>2000000</v>
      </c>
      <c r="VXU1384" s="84">
        <f>VXU1381</f>
        <v>0</v>
      </c>
      <c r="VXV1384" s="84">
        <f>VXU1384/VXT1384</f>
        <v>0</v>
      </c>
      <c r="VXW1384" s="84">
        <f>VXT1384-VXU1384</f>
        <v>2000000</v>
      </c>
      <c r="VXX1384" s="84">
        <f t="shared" si="721"/>
        <v>2000000</v>
      </c>
      <c r="VYD1384" s="84" t="s">
        <v>247</v>
      </c>
      <c r="VYE1384" s="84" t="s">
        <v>4692</v>
      </c>
      <c r="VYF1384" s="84">
        <v>0</v>
      </c>
      <c r="VYG1384" s="84">
        <v>0</v>
      </c>
      <c r="VYI1384" s="84">
        <v>0</v>
      </c>
      <c r="VYJ1384" s="84">
        <f>VYJ1381</f>
        <v>2000000</v>
      </c>
      <c r="VYK1384" s="84">
        <f>VYK1381</f>
        <v>0</v>
      </c>
      <c r="VYL1384" s="84">
        <f>VYK1384/VYJ1384</f>
        <v>0</v>
      </c>
      <c r="VYM1384" s="84">
        <f>VYJ1384-VYK1384</f>
        <v>2000000</v>
      </c>
      <c r="VYN1384" s="84">
        <f t="shared" si="722"/>
        <v>2000000</v>
      </c>
      <c r="VYT1384" s="84" t="s">
        <v>247</v>
      </c>
      <c r="VYU1384" s="84" t="s">
        <v>4692</v>
      </c>
      <c r="VYV1384" s="84">
        <v>0</v>
      </c>
      <c r="VYW1384" s="84">
        <v>0</v>
      </c>
      <c r="VYY1384" s="84">
        <v>0</v>
      </c>
      <c r="VYZ1384" s="84">
        <f>VYZ1381</f>
        <v>2000000</v>
      </c>
      <c r="VZA1384" s="84">
        <f>VZA1381</f>
        <v>0</v>
      </c>
      <c r="VZB1384" s="84">
        <f>VZA1384/VYZ1384</f>
        <v>0</v>
      </c>
      <c r="VZC1384" s="84">
        <f>VYZ1384-VZA1384</f>
        <v>2000000</v>
      </c>
      <c r="VZD1384" s="84">
        <f t="shared" si="722"/>
        <v>2000000</v>
      </c>
      <c r="VZJ1384" s="84" t="s">
        <v>247</v>
      </c>
      <c r="VZK1384" s="84" t="s">
        <v>4692</v>
      </c>
      <c r="VZL1384" s="84">
        <v>0</v>
      </c>
      <c r="VZM1384" s="84">
        <v>0</v>
      </c>
      <c r="VZO1384" s="84">
        <v>0</v>
      </c>
      <c r="VZP1384" s="84">
        <f>VZP1381</f>
        <v>2000000</v>
      </c>
      <c r="VZQ1384" s="84">
        <f>VZQ1381</f>
        <v>0</v>
      </c>
      <c r="VZR1384" s="84">
        <f>VZQ1384/VZP1384</f>
        <v>0</v>
      </c>
      <c r="VZS1384" s="84">
        <f>VZP1384-VZQ1384</f>
        <v>2000000</v>
      </c>
      <c r="VZT1384" s="84">
        <f t="shared" si="723"/>
        <v>2000000</v>
      </c>
      <c r="VZZ1384" s="84" t="s">
        <v>247</v>
      </c>
      <c r="WAA1384" s="84" t="s">
        <v>4692</v>
      </c>
      <c r="WAB1384" s="84">
        <v>0</v>
      </c>
      <c r="WAC1384" s="84">
        <v>0</v>
      </c>
      <c r="WAE1384" s="84">
        <v>0</v>
      </c>
      <c r="WAF1384" s="84">
        <f>WAF1381</f>
        <v>2000000</v>
      </c>
      <c r="WAG1384" s="84">
        <f>WAG1381</f>
        <v>0</v>
      </c>
      <c r="WAH1384" s="84">
        <f>WAG1384/WAF1384</f>
        <v>0</v>
      </c>
      <c r="WAI1384" s="84">
        <f>WAF1384-WAG1384</f>
        <v>2000000</v>
      </c>
      <c r="WAJ1384" s="84">
        <f t="shared" si="723"/>
        <v>2000000</v>
      </c>
      <c r="WAP1384" s="84" t="s">
        <v>247</v>
      </c>
      <c r="WAQ1384" s="84" t="s">
        <v>4692</v>
      </c>
      <c r="WAR1384" s="84">
        <v>0</v>
      </c>
      <c r="WAS1384" s="84">
        <v>0</v>
      </c>
      <c r="WAU1384" s="84">
        <v>0</v>
      </c>
      <c r="WAV1384" s="84">
        <f>WAV1381</f>
        <v>2000000</v>
      </c>
      <c r="WAW1384" s="84">
        <f>WAW1381</f>
        <v>0</v>
      </c>
      <c r="WAX1384" s="84">
        <f>WAW1384/WAV1384</f>
        <v>0</v>
      </c>
      <c r="WAY1384" s="84">
        <f>WAV1384-WAW1384</f>
        <v>2000000</v>
      </c>
      <c r="WAZ1384" s="84">
        <f t="shared" si="724"/>
        <v>2000000</v>
      </c>
      <c r="WBF1384" s="84" t="s">
        <v>247</v>
      </c>
      <c r="WBG1384" s="84" t="s">
        <v>4692</v>
      </c>
      <c r="WBH1384" s="84">
        <v>0</v>
      </c>
      <c r="WBI1384" s="84">
        <v>0</v>
      </c>
      <c r="WBK1384" s="84">
        <v>0</v>
      </c>
      <c r="WBL1384" s="84">
        <f>WBL1381</f>
        <v>2000000</v>
      </c>
      <c r="WBM1384" s="84">
        <f>WBM1381</f>
        <v>0</v>
      </c>
      <c r="WBN1384" s="84">
        <f>WBM1384/WBL1384</f>
        <v>0</v>
      </c>
      <c r="WBO1384" s="84">
        <f>WBL1384-WBM1384</f>
        <v>2000000</v>
      </c>
      <c r="WBP1384" s="84">
        <f t="shared" si="724"/>
        <v>2000000</v>
      </c>
      <c r="WBV1384" s="84" t="s">
        <v>247</v>
      </c>
      <c r="WBW1384" s="84" t="s">
        <v>4692</v>
      </c>
      <c r="WBX1384" s="84">
        <v>0</v>
      </c>
      <c r="WBY1384" s="84">
        <v>0</v>
      </c>
      <c r="WCA1384" s="84">
        <v>0</v>
      </c>
      <c r="WCB1384" s="84">
        <f>WCB1381</f>
        <v>2000000</v>
      </c>
      <c r="WCC1384" s="84">
        <f>WCC1381</f>
        <v>0</v>
      </c>
      <c r="WCD1384" s="84">
        <f>WCC1384/WCB1384</f>
        <v>0</v>
      </c>
      <c r="WCE1384" s="84">
        <f>WCB1384-WCC1384</f>
        <v>2000000</v>
      </c>
      <c r="WCF1384" s="84">
        <f t="shared" si="725"/>
        <v>2000000</v>
      </c>
      <c r="WCL1384" s="84" t="s">
        <v>247</v>
      </c>
      <c r="WCM1384" s="84" t="s">
        <v>4692</v>
      </c>
      <c r="WCN1384" s="84">
        <v>0</v>
      </c>
      <c r="WCO1384" s="84">
        <v>0</v>
      </c>
      <c r="WCQ1384" s="84">
        <v>0</v>
      </c>
      <c r="WCR1384" s="84">
        <f>WCR1381</f>
        <v>2000000</v>
      </c>
      <c r="WCS1384" s="84">
        <f>WCS1381</f>
        <v>0</v>
      </c>
      <c r="WCT1384" s="84">
        <f>WCS1384/WCR1384</f>
        <v>0</v>
      </c>
      <c r="WCU1384" s="84">
        <f>WCR1384-WCS1384</f>
        <v>2000000</v>
      </c>
      <c r="WCV1384" s="84">
        <f t="shared" si="725"/>
        <v>2000000</v>
      </c>
      <c r="WDB1384" s="84" t="s">
        <v>247</v>
      </c>
      <c r="WDC1384" s="84" t="s">
        <v>4692</v>
      </c>
      <c r="WDD1384" s="84">
        <v>0</v>
      </c>
      <c r="WDE1384" s="84">
        <v>0</v>
      </c>
      <c r="WDG1384" s="84">
        <v>0</v>
      </c>
      <c r="WDH1384" s="84">
        <f>WDH1381</f>
        <v>2000000</v>
      </c>
      <c r="WDI1384" s="84">
        <f>WDI1381</f>
        <v>0</v>
      </c>
      <c r="WDJ1384" s="84">
        <f>WDI1384/WDH1384</f>
        <v>0</v>
      </c>
      <c r="WDK1384" s="84">
        <f>WDH1384-WDI1384</f>
        <v>2000000</v>
      </c>
      <c r="WDL1384" s="84">
        <f t="shared" si="726"/>
        <v>2000000</v>
      </c>
      <c r="WDR1384" s="84" t="s">
        <v>247</v>
      </c>
      <c r="WDS1384" s="84" t="s">
        <v>4692</v>
      </c>
      <c r="WDT1384" s="84">
        <v>0</v>
      </c>
      <c r="WDU1384" s="84">
        <v>0</v>
      </c>
      <c r="WDW1384" s="84">
        <v>0</v>
      </c>
      <c r="WDX1384" s="84">
        <f>WDX1381</f>
        <v>2000000</v>
      </c>
      <c r="WDY1384" s="84">
        <f>WDY1381</f>
        <v>0</v>
      </c>
      <c r="WDZ1384" s="84">
        <f>WDY1384/WDX1384</f>
        <v>0</v>
      </c>
      <c r="WEA1384" s="84">
        <f>WDX1384-WDY1384</f>
        <v>2000000</v>
      </c>
      <c r="WEB1384" s="84">
        <f t="shared" si="726"/>
        <v>2000000</v>
      </c>
      <c r="WEH1384" s="84" t="s">
        <v>247</v>
      </c>
      <c r="WEI1384" s="84" t="s">
        <v>4692</v>
      </c>
      <c r="WEJ1384" s="84">
        <v>0</v>
      </c>
      <c r="WEK1384" s="84">
        <v>0</v>
      </c>
      <c r="WEM1384" s="84">
        <v>0</v>
      </c>
      <c r="WEN1384" s="84">
        <f>WEN1381</f>
        <v>2000000</v>
      </c>
      <c r="WEO1384" s="84">
        <f>WEO1381</f>
        <v>0</v>
      </c>
      <c r="WEP1384" s="84">
        <f>WEO1384/WEN1384</f>
        <v>0</v>
      </c>
      <c r="WEQ1384" s="84">
        <f>WEN1384-WEO1384</f>
        <v>2000000</v>
      </c>
      <c r="WER1384" s="84">
        <f t="shared" si="727"/>
        <v>2000000</v>
      </c>
      <c r="WEX1384" s="84" t="s">
        <v>247</v>
      </c>
      <c r="WEY1384" s="84" t="s">
        <v>4692</v>
      </c>
      <c r="WEZ1384" s="84">
        <v>0</v>
      </c>
      <c r="WFA1384" s="84">
        <v>0</v>
      </c>
      <c r="WFC1384" s="84">
        <v>0</v>
      </c>
      <c r="WFD1384" s="84">
        <f>WFD1381</f>
        <v>2000000</v>
      </c>
      <c r="WFE1384" s="84">
        <f>WFE1381</f>
        <v>0</v>
      </c>
      <c r="WFF1384" s="84">
        <f>WFE1384/WFD1384</f>
        <v>0</v>
      </c>
      <c r="WFG1384" s="84">
        <f>WFD1384-WFE1384</f>
        <v>2000000</v>
      </c>
      <c r="WFH1384" s="84">
        <f t="shared" si="727"/>
        <v>2000000</v>
      </c>
      <c r="WFN1384" s="84" t="s">
        <v>247</v>
      </c>
      <c r="WFO1384" s="84" t="s">
        <v>4692</v>
      </c>
      <c r="WFP1384" s="84">
        <v>0</v>
      </c>
      <c r="WFQ1384" s="84">
        <v>0</v>
      </c>
      <c r="WFS1384" s="84">
        <v>0</v>
      </c>
      <c r="WFT1384" s="84">
        <f>WFT1381</f>
        <v>2000000</v>
      </c>
      <c r="WFU1384" s="84">
        <f>WFU1381</f>
        <v>0</v>
      </c>
      <c r="WFV1384" s="84">
        <f>WFU1384/WFT1384</f>
        <v>0</v>
      </c>
      <c r="WFW1384" s="84">
        <f>WFT1384-WFU1384</f>
        <v>2000000</v>
      </c>
      <c r="WFX1384" s="84">
        <f t="shared" si="728"/>
        <v>2000000</v>
      </c>
      <c r="WGD1384" s="84" t="s">
        <v>247</v>
      </c>
      <c r="WGE1384" s="84" t="s">
        <v>4692</v>
      </c>
      <c r="WGF1384" s="84">
        <v>0</v>
      </c>
      <c r="WGG1384" s="84">
        <v>0</v>
      </c>
      <c r="WGI1384" s="84">
        <v>0</v>
      </c>
      <c r="WGJ1384" s="84">
        <f>WGJ1381</f>
        <v>2000000</v>
      </c>
      <c r="WGK1384" s="84">
        <f>WGK1381</f>
        <v>0</v>
      </c>
      <c r="WGL1384" s="84">
        <f>WGK1384/WGJ1384</f>
        <v>0</v>
      </c>
      <c r="WGM1384" s="84">
        <f>WGJ1384-WGK1384</f>
        <v>2000000</v>
      </c>
      <c r="WGN1384" s="84">
        <f t="shared" si="728"/>
        <v>2000000</v>
      </c>
      <c r="WGT1384" s="84" t="s">
        <v>247</v>
      </c>
      <c r="WGU1384" s="84" t="s">
        <v>4692</v>
      </c>
      <c r="WGV1384" s="84">
        <v>0</v>
      </c>
      <c r="WGW1384" s="84">
        <v>0</v>
      </c>
      <c r="WGY1384" s="84">
        <v>0</v>
      </c>
      <c r="WGZ1384" s="84">
        <f>WGZ1381</f>
        <v>2000000</v>
      </c>
      <c r="WHA1384" s="84">
        <f>WHA1381</f>
        <v>0</v>
      </c>
      <c r="WHB1384" s="84">
        <f>WHA1384/WGZ1384</f>
        <v>0</v>
      </c>
      <c r="WHC1384" s="84">
        <f>WGZ1384-WHA1384</f>
        <v>2000000</v>
      </c>
      <c r="WHD1384" s="84">
        <f t="shared" si="729"/>
        <v>2000000</v>
      </c>
      <c r="WHJ1384" s="84" t="s">
        <v>247</v>
      </c>
      <c r="WHK1384" s="84" t="s">
        <v>4692</v>
      </c>
      <c r="WHL1384" s="84">
        <v>0</v>
      </c>
      <c r="WHM1384" s="84">
        <v>0</v>
      </c>
      <c r="WHO1384" s="84">
        <v>0</v>
      </c>
      <c r="WHP1384" s="84">
        <f>WHP1381</f>
        <v>2000000</v>
      </c>
      <c r="WHQ1384" s="84">
        <f>WHQ1381</f>
        <v>0</v>
      </c>
      <c r="WHR1384" s="84">
        <f>WHQ1384/WHP1384</f>
        <v>0</v>
      </c>
      <c r="WHS1384" s="84">
        <f>WHP1384-WHQ1384</f>
        <v>2000000</v>
      </c>
      <c r="WHT1384" s="84">
        <f t="shared" si="729"/>
        <v>2000000</v>
      </c>
      <c r="WHZ1384" s="84" t="s">
        <v>247</v>
      </c>
      <c r="WIA1384" s="84" t="s">
        <v>4692</v>
      </c>
      <c r="WIB1384" s="84">
        <v>0</v>
      </c>
      <c r="WIC1384" s="84">
        <v>0</v>
      </c>
      <c r="WIE1384" s="84">
        <v>0</v>
      </c>
      <c r="WIF1384" s="84">
        <f>WIF1381</f>
        <v>2000000</v>
      </c>
      <c r="WIG1384" s="84">
        <f>WIG1381</f>
        <v>0</v>
      </c>
      <c r="WIH1384" s="84">
        <f>WIG1384/WIF1384</f>
        <v>0</v>
      </c>
      <c r="WII1384" s="84">
        <f>WIF1384-WIG1384</f>
        <v>2000000</v>
      </c>
      <c r="WIJ1384" s="84">
        <f t="shared" si="730"/>
        <v>2000000</v>
      </c>
      <c r="WIP1384" s="84" t="s">
        <v>247</v>
      </c>
      <c r="WIQ1384" s="84" t="s">
        <v>4692</v>
      </c>
      <c r="WIR1384" s="84">
        <v>0</v>
      </c>
      <c r="WIS1384" s="84">
        <v>0</v>
      </c>
      <c r="WIU1384" s="84">
        <v>0</v>
      </c>
      <c r="WIV1384" s="84">
        <f>WIV1381</f>
        <v>2000000</v>
      </c>
      <c r="WIW1384" s="84">
        <f>WIW1381</f>
        <v>0</v>
      </c>
      <c r="WIX1384" s="84">
        <f>WIW1384/WIV1384</f>
        <v>0</v>
      </c>
      <c r="WIY1384" s="84">
        <f>WIV1384-WIW1384</f>
        <v>2000000</v>
      </c>
      <c r="WIZ1384" s="84">
        <f t="shared" si="730"/>
        <v>2000000</v>
      </c>
      <c r="WJF1384" s="84" t="s">
        <v>247</v>
      </c>
      <c r="WJG1384" s="84" t="s">
        <v>4692</v>
      </c>
      <c r="WJH1384" s="84">
        <v>0</v>
      </c>
      <c r="WJI1384" s="84">
        <v>0</v>
      </c>
      <c r="WJK1384" s="84">
        <v>0</v>
      </c>
      <c r="WJL1384" s="84">
        <f>WJL1381</f>
        <v>2000000</v>
      </c>
      <c r="WJM1384" s="84">
        <f>WJM1381</f>
        <v>0</v>
      </c>
      <c r="WJN1384" s="84">
        <f>WJM1384/WJL1384</f>
        <v>0</v>
      </c>
      <c r="WJO1384" s="84">
        <f>WJL1384-WJM1384</f>
        <v>2000000</v>
      </c>
      <c r="WJP1384" s="84">
        <f t="shared" si="731"/>
        <v>2000000</v>
      </c>
      <c r="WJV1384" s="84" t="s">
        <v>247</v>
      </c>
      <c r="WJW1384" s="84" t="s">
        <v>4692</v>
      </c>
      <c r="WJX1384" s="84">
        <v>0</v>
      </c>
      <c r="WJY1384" s="84">
        <v>0</v>
      </c>
      <c r="WKA1384" s="84">
        <v>0</v>
      </c>
      <c r="WKB1384" s="84">
        <f>WKB1381</f>
        <v>2000000</v>
      </c>
      <c r="WKC1384" s="84">
        <f>WKC1381</f>
        <v>0</v>
      </c>
      <c r="WKD1384" s="84">
        <f>WKC1384/WKB1384</f>
        <v>0</v>
      </c>
      <c r="WKE1384" s="84">
        <f>WKB1384-WKC1384</f>
        <v>2000000</v>
      </c>
      <c r="WKF1384" s="84">
        <f t="shared" si="731"/>
        <v>2000000</v>
      </c>
      <c r="WKL1384" s="84" t="s">
        <v>247</v>
      </c>
      <c r="WKM1384" s="84" t="s">
        <v>4692</v>
      </c>
      <c r="WKN1384" s="84">
        <v>0</v>
      </c>
      <c r="WKO1384" s="84">
        <v>0</v>
      </c>
      <c r="WKQ1384" s="84">
        <v>0</v>
      </c>
      <c r="WKR1384" s="84">
        <f>WKR1381</f>
        <v>2000000</v>
      </c>
      <c r="WKS1384" s="84">
        <f>WKS1381</f>
        <v>0</v>
      </c>
      <c r="WKT1384" s="84">
        <f>WKS1384/WKR1384</f>
        <v>0</v>
      </c>
      <c r="WKU1384" s="84">
        <f>WKR1384-WKS1384</f>
        <v>2000000</v>
      </c>
      <c r="WKV1384" s="84">
        <f t="shared" si="732"/>
        <v>2000000</v>
      </c>
      <c r="WLB1384" s="84" t="s">
        <v>247</v>
      </c>
      <c r="WLC1384" s="84" t="s">
        <v>4692</v>
      </c>
      <c r="WLD1384" s="84">
        <v>0</v>
      </c>
      <c r="WLE1384" s="84">
        <v>0</v>
      </c>
      <c r="WLG1384" s="84">
        <v>0</v>
      </c>
      <c r="WLH1384" s="84">
        <f>WLH1381</f>
        <v>2000000</v>
      </c>
      <c r="WLI1384" s="84">
        <f>WLI1381</f>
        <v>0</v>
      </c>
      <c r="WLJ1384" s="84">
        <f>WLI1384/WLH1384</f>
        <v>0</v>
      </c>
      <c r="WLK1384" s="84">
        <f>WLH1384-WLI1384</f>
        <v>2000000</v>
      </c>
      <c r="WLL1384" s="84">
        <f t="shared" si="732"/>
        <v>2000000</v>
      </c>
      <c r="WLR1384" s="84" t="s">
        <v>247</v>
      </c>
      <c r="WLS1384" s="84" t="s">
        <v>4692</v>
      </c>
      <c r="WLT1384" s="84">
        <v>0</v>
      </c>
      <c r="WLU1384" s="84">
        <v>0</v>
      </c>
      <c r="WLW1384" s="84">
        <v>0</v>
      </c>
      <c r="WLX1384" s="84">
        <f>WLX1381</f>
        <v>2000000</v>
      </c>
      <c r="WLY1384" s="84">
        <f>WLY1381</f>
        <v>0</v>
      </c>
      <c r="WLZ1384" s="84">
        <f>WLY1384/WLX1384</f>
        <v>0</v>
      </c>
      <c r="WMA1384" s="84">
        <f>WLX1384-WLY1384</f>
        <v>2000000</v>
      </c>
      <c r="WMB1384" s="84">
        <f t="shared" si="733"/>
        <v>2000000</v>
      </c>
      <c r="WMH1384" s="84" t="s">
        <v>247</v>
      </c>
      <c r="WMI1384" s="84" t="s">
        <v>4692</v>
      </c>
      <c r="WMJ1384" s="84">
        <v>0</v>
      </c>
      <c r="WMK1384" s="84">
        <v>0</v>
      </c>
      <c r="WMM1384" s="84">
        <v>0</v>
      </c>
      <c r="WMN1384" s="84">
        <f>WMN1381</f>
        <v>2000000</v>
      </c>
      <c r="WMO1384" s="84">
        <f>WMO1381</f>
        <v>0</v>
      </c>
      <c r="WMP1384" s="84">
        <f>WMO1384/WMN1384</f>
        <v>0</v>
      </c>
      <c r="WMQ1384" s="84">
        <f>WMN1384-WMO1384</f>
        <v>2000000</v>
      </c>
      <c r="WMR1384" s="84">
        <f t="shared" si="733"/>
        <v>2000000</v>
      </c>
      <c r="WMX1384" s="84" t="s">
        <v>247</v>
      </c>
      <c r="WMY1384" s="84" t="s">
        <v>4692</v>
      </c>
      <c r="WMZ1384" s="84">
        <v>0</v>
      </c>
      <c r="WNA1384" s="84">
        <v>0</v>
      </c>
      <c r="WNC1384" s="84">
        <v>0</v>
      </c>
      <c r="WND1384" s="84">
        <f>WND1381</f>
        <v>2000000</v>
      </c>
      <c r="WNE1384" s="84">
        <f>WNE1381</f>
        <v>0</v>
      </c>
      <c r="WNF1384" s="84">
        <f>WNE1384/WND1384</f>
        <v>0</v>
      </c>
      <c r="WNG1384" s="84">
        <f>WND1384-WNE1384</f>
        <v>2000000</v>
      </c>
      <c r="WNH1384" s="84">
        <f t="shared" si="734"/>
        <v>2000000</v>
      </c>
      <c r="WNN1384" s="84" t="s">
        <v>247</v>
      </c>
      <c r="WNO1384" s="84" t="s">
        <v>4692</v>
      </c>
      <c r="WNP1384" s="84">
        <v>0</v>
      </c>
      <c r="WNQ1384" s="84">
        <v>0</v>
      </c>
      <c r="WNS1384" s="84">
        <v>0</v>
      </c>
      <c r="WNT1384" s="84">
        <f>WNT1381</f>
        <v>2000000</v>
      </c>
      <c r="WNU1384" s="84">
        <f>WNU1381</f>
        <v>0</v>
      </c>
      <c r="WNV1384" s="84">
        <f>WNU1384/WNT1384</f>
        <v>0</v>
      </c>
      <c r="WNW1384" s="84">
        <f>WNT1384-WNU1384</f>
        <v>2000000</v>
      </c>
      <c r="WNX1384" s="84">
        <f t="shared" si="734"/>
        <v>2000000</v>
      </c>
      <c r="WOD1384" s="84" t="s">
        <v>247</v>
      </c>
      <c r="WOE1384" s="84" t="s">
        <v>4692</v>
      </c>
      <c r="WOF1384" s="84">
        <v>0</v>
      </c>
      <c r="WOG1384" s="84">
        <v>0</v>
      </c>
      <c r="WOI1384" s="84">
        <v>0</v>
      </c>
      <c r="WOJ1384" s="84">
        <f>WOJ1381</f>
        <v>2000000</v>
      </c>
      <c r="WOK1384" s="84">
        <f>WOK1381</f>
        <v>0</v>
      </c>
      <c r="WOL1384" s="84">
        <f>WOK1384/WOJ1384</f>
        <v>0</v>
      </c>
      <c r="WOM1384" s="84">
        <f>WOJ1384-WOK1384</f>
        <v>2000000</v>
      </c>
      <c r="WON1384" s="84">
        <f t="shared" si="735"/>
        <v>2000000</v>
      </c>
      <c r="WOT1384" s="84" t="s">
        <v>247</v>
      </c>
      <c r="WOU1384" s="84" t="s">
        <v>4692</v>
      </c>
      <c r="WOV1384" s="84">
        <v>0</v>
      </c>
      <c r="WOW1384" s="84">
        <v>0</v>
      </c>
      <c r="WOY1384" s="84">
        <v>0</v>
      </c>
      <c r="WOZ1384" s="84">
        <f>WOZ1381</f>
        <v>2000000</v>
      </c>
      <c r="WPA1384" s="84">
        <f>WPA1381</f>
        <v>0</v>
      </c>
      <c r="WPB1384" s="84">
        <f>WPA1384/WOZ1384</f>
        <v>0</v>
      </c>
      <c r="WPC1384" s="84">
        <f>WOZ1384-WPA1384</f>
        <v>2000000</v>
      </c>
      <c r="WPD1384" s="84">
        <f t="shared" si="735"/>
        <v>2000000</v>
      </c>
      <c r="WPJ1384" s="84" t="s">
        <v>247</v>
      </c>
      <c r="WPK1384" s="84" t="s">
        <v>4692</v>
      </c>
      <c r="WPL1384" s="84">
        <v>0</v>
      </c>
      <c r="WPM1384" s="84">
        <v>0</v>
      </c>
      <c r="WPO1384" s="84">
        <v>0</v>
      </c>
      <c r="WPP1384" s="84">
        <f>WPP1381</f>
        <v>2000000</v>
      </c>
      <c r="WPQ1384" s="84">
        <f>WPQ1381</f>
        <v>0</v>
      </c>
      <c r="WPR1384" s="84">
        <f>WPQ1384/WPP1384</f>
        <v>0</v>
      </c>
      <c r="WPS1384" s="84">
        <f>WPP1384-WPQ1384</f>
        <v>2000000</v>
      </c>
      <c r="WPT1384" s="84">
        <f t="shared" si="736"/>
        <v>2000000</v>
      </c>
      <c r="WPZ1384" s="84" t="s">
        <v>247</v>
      </c>
      <c r="WQA1384" s="84" t="s">
        <v>4692</v>
      </c>
      <c r="WQB1384" s="84">
        <v>0</v>
      </c>
      <c r="WQC1384" s="84">
        <v>0</v>
      </c>
      <c r="WQE1384" s="84">
        <v>0</v>
      </c>
      <c r="WQF1384" s="84">
        <f>WQF1381</f>
        <v>2000000</v>
      </c>
      <c r="WQG1384" s="84">
        <f>WQG1381</f>
        <v>0</v>
      </c>
      <c r="WQH1384" s="84">
        <f>WQG1384/WQF1384</f>
        <v>0</v>
      </c>
      <c r="WQI1384" s="84">
        <f>WQF1384-WQG1384</f>
        <v>2000000</v>
      </c>
      <c r="WQJ1384" s="84">
        <f t="shared" si="736"/>
        <v>2000000</v>
      </c>
      <c r="WQP1384" s="84" t="s">
        <v>247</v>
      </c>
      <c r="WQQ1384" s="84" t="s">
        <v>4692</v>
      </c>
      <c r="WQR1384" s="84">
        <v>0</v>
      </c>
      <c r="WQS1384" s="84">
        <v>0</v>
      </c>
      <c r="WQU1384" s="84">
        <v>0</v>
      </c>
      <c r="WQV1384" s="84">
        <f>WQV1381</f>
        <v>2000000</v>
      </c>
      <c r="WQW1384" s="84">
        <f>WQW1381</f>
        <v>0</v>
      </c>
      <c r="WQX1384" s="84">
        <f>WQW1384/WQV1384</f>
        <v>0</v>
      </c>
      <c r="WQY1384" s="84">
        <f>WQV1384-WQW1384</f>
        <v>2000000</v>
      </c>
      <c r="WQZ1384" s="84">
        <f t="shared" si="737"/>
        <v>2000000</v>
      </c>
      <c r="WRF1384" s="84" t="s">
        <v>247</v>
      </c>
      <c r="WRG1384" s="84" t="s">
        <v>4692</v>
      </c>
      <c r="WRH1384" s="84">
        <v>0</v>
      </c>
      <c r="WRI1384" s="84">
        <v>0</v>
      </c>
      <c r="WRK1384" s="84">
        <v>0</v>
      </c>
      <c r="WRL1384" s="84">
        <f>WRL1381</f>
        <v>2000000</v>
      </c>
      <c r="WRM1384" s="84">
        <f>WRM1381</f>
        <v>0</v>
      </c>
      <c r="WRN1384" s="84">
        <f>WRM1384/WRL1384</f>
        <v>0</v>
      </c>
      <c r="WRO1384" s="84">
        <f>WRL1384-WRM1384</f>
        <v>2000000</v>
      </c>
      <c r="WRP1384" s="84">
        <f t="shared" si="737"/>
        <v>2000000</v>
      </c>
      <c r="WRV1384" s="84" t="s">
        <v>247</v>
      </c>
      <c r="WRW1384" s="84" t="s">
        <v>4692</v>
      </c>
      <c r="WRX1384" s="84">
        <v>0</v>
      </c>
      <c r="WRY1384" s="84">
        <v>0</v>
      </c>
      <c r="WSA1384" s="84">
        <v>0</v>
      </c>
      <c r="WSB1384" s="84">
        <f>WSB1381</f>
        <v>2000000</v>
      </c>
      <c r="WSC1384" s="84">
        <f>WSC1381</f>
        <v>0</v>
      </c>
      <c r="WSD1384" s="84">
        <f>WSC1384/WSB1384</f>
        <v>0</v>
      </c>
      <c r="WSE1384" s="84">
        <f>WSB1384-WSC1384</f>
        <v>2000000</v>
      </c>
      <c r="WSF1384" s="84">
        <f t="shared" si="738"/>
        <v>2000000</v>
      </c>
      <c r="WSL1384" s="84" t="s">
        <v>247</v>
      </c>
      <c r="WSM1384" s="84" t="s">
        <v>4692</v>
      </c>
      <c r="WSN1384" s="84">
        <v>0</v>
      </c>
      <c r="WSO1384" s="84">
        <v>0</v>
      </c>
      <c r="WSQ1384" s="84">
        <v>0</v>
      </c>
      <c r="WSR1384" s="84">
        <f>WSR1381</f>
        <v>2000000</v>
      </c>
      <c r="WSS1384" s="84">
        <f>WSS1381</f>
        <v>0</v>
      </c>
      <c r="WST1384" s="84">
        <f>WSS1384/WSR1384</f>
        <v>0</v>
      </c>
      <c r="WSU1384" s="84">
        <f>WSR1384-WSS1384</f>
        <v>2000000</v>
      </c>
      <c r="WSV1384" s="84">
        <f t="shared" si="738"/>
        <v>2000000</v>
      </c>
      <c r="WTB1384" s="84" t="s">
        <v>247</v>
      </c>
      <c r="WTC1384" s="84" t="s">
        <v>4692</v>
      </c>
      <c r="WTD1384" s="84">
        <v>0</v>
      </c>
      <c r="WTE1384" s="84">
        <v>0</v>
      </c>
      <c r="WTG1384" s="84">
        <v>0</v>
      </c>
      <c r="WTH1384" s="84">
        <f>WTH1381</f>
        <v>2000000</v>
      </c>
      <c r="WTI1384" s="84">
        <f>WTI1381</f>
        <v>0</v>
      </c>
      <c r="WTJ1384" s="84">
        <f>WTI1384/WTH1384</f>
        <v>0</v>
      </c>
      <c r="WTK1384" s="84">
        <f>WTH1384-WTI1384</f>
        <v>2000000</v>
      </c>
      <c r="WTL1384" s="84">
        <f t="shared" si="739"/>
        <v>2000000</v>
      </c>
      <c r="WTR1384" s="84" t="s">
        <v>247</v>
      </c>
      <c r="WTS1384" s="84" t="s">
        <v>4692</v>
      </c>
      <c r="WTT1384" s="84">
        <v>0</v>
      </c>
      <c r="WTU1384" s="84">
        <v>0</v>
      </c>
      <c r="WTW1384" s="84">
        <v>0</v>
      </c>
      <c r="WTX1384" s="84">
        <f>WTX1381</f>
        <v>2000000</v>
      </c>
      <c r="WTY1384" s="84">
        <f>WTY1381</f>
        <v>0</v>
      </c>
      <c r="WTZ1384" s="84">
        <f>WTY1384/WTX1384</f>
        <v>0</v>
      </c>
      <c r="WUA1384" s="84">
        <f>WTX1384-WTY1384</f>
        <v>2000000</v>
      </c>
      <c r="WUB1384" s="84">
        <f t="shared" si="739"/>
        <v>2000000</v>
      </c>
      <c r="WUH1384" s="84" t="s">
        <v>247</v>
      </c>
      <c r="WUI1384" s="84" t="s">
        <v>4692</v>
      </c>
      <c r="WUJ1384" s="84">
        <v>0</v>
      </c>
      <c r="WUK1384" s="84">
        <v>0</v>
      </c>
      <c r="WUM1384" s="84">
        <v>0</v>
      </c>
      <c r="WUN1384" s="84">
        <f>WUN1381</f>
        <v>2000000</v>
      </c>
      <c r="WUO1384" s="84">
        <f>WUO1381</f>
        <v>0</v>
      </c>
      <c r="WUP1384" s="84">
        <f>WUO1384/WUN1384</f>
        <v>0</v>
      </c>
      <c r="WUQ1384" s="84">
        <f>WUN1384-WUO1384</f>
        <v>2000000</v>
      </c>
      <c r="WUR1384" s="84">
        <f t="shared" si="740"/>
        <v>2000000</v>
      </c>
      <c r="WUX1384" s="84" t="s">
        <v>247</v>
      </c>
      <c r="WUY1384" s="84" t="s">
        <v>4692</v>
      </c>
      <c r="WUZ1384" s="84">
        <v>0</v>
      </c>
      <c r="WVA1384" s="84">
        <v>0</v>
      </c>
      <c r="WVC1384" s="84">
        <v>0</v>
      </c>
      <c r="WVD1384" s="84">
        <f>WVD1381</f>
        <v>2000000</v>
      </c>
      <c r="WVE1384" s="84">
        <f>WVE1381</f>
        <v>0</v>
      </c>
      <c r="WVF1384" s="84">
        <f>WVE1384/WVD1384</f>
        <v>0</v>
      </c>
      <c r="WVG1384" s="84">
        <f>WVD1384-WVE1384</f>
        <v>2000000</v>
      </c>
      <c r="WVH1384" s="84">
        <f t="shared" si="740"/>
        <v>2000000</v>
      </c>
      <c r="WVN1384" s="84" t="s">
        <v>247</v>
      </c>
      <c r="WVO1384" s="84" t="s">
        <v>4692</v>
      </c>
      <c r="WVP1384" s="84">
        <v>0</v>
      </c>
      <c r="WVQ1384" s="84">
        <v>0</v>
      </c>
      <c r="WVS1384" s="84">
        <v>0</v>
      </c>
      <c r="WVT1384" s="84">
        <f>WVT1381</f>
        <v>2000000</v>
      </c>
      <c r="WVU1384" s="84">
        <f>WVU1381</f>
        <v>0</v>
      </c>
      <c r="WVV1384" s="84">
        <f>WVU1384/WVT1384</f>
        <v>0</v>
      </c>
      <c r="WVW1384" s="84">
        <f>WVT1384-WVU1384</f>
        <v>2000000</v>
      </c>
      <c r="WVX1384" s="84">
        <f t="shared" si="741"/>
        <v>2000000</v>
      </c>
      <c r="WWD1384" s="84" t="s">
        <v>247</v>
      </c>
      <c r="WWE1384" s="84" t="s">
        <v>4692</v>
      </c>
      <c r="WWF1384" s="84">
        <v>0</v>
      </c>
      <c r="WWG1384" s="84">
        <v>0</v>
      </c>
      <c r="WWI1384" s="84">
        <v>0</v>
      </c>
      <c r="WWJ1384" s="84">
        <f>WWJ1381</f>
        <v>2000000</v>
      </c>
      <c r="WWK1384" s="84">
        <f>WWK1381</f>
        <v>0</v>
      </c>
      <c r="WWL1384" s="84">
        <f>WWK1384/WWJ1384</f>
        <v>0</v>
      </c>
      <c r="WWM1384" s="84">
        <f>WWJ1384-WWK1384</f>
        <v>2000000</v>
      </c>
      <c r="WWN1384" s="84">
        <f t="shared" si="741"/>
        <v>2000000</v>
      </c>
      <c r="WWT1384" s="84" t="s">
        <v>247</v>
      </c>
      <c r="WWU1384" s="84" t="s">
        <v>4692</v>
      </c>
      <c r="WWV1384" s="84">
        <v>0</v>
      </c>
      <c r="WWW1384" s="84">
        <v>0</v>
      </c>
      <c r="WWY1384" s="84">
        <v>0</v>
      </c>
      <c r="WWZ1384" s="84">
        <f>WWZ1381</f>
        <v>2000000</v>
      </c>
      <c r="WXA1384" s="84">
        <f>WXA1381</f>
        <v>0</v>
      </c>
      <c r="WXB1384" s="84">
        <f>WXA1384/WWZ1384</f>
        <v>0</v>
      </c>
      <c r="WXC1384" s="84">
        <f>WWZ1384-WXA1384</f>
        <v>2000000</v>
      </c>
      <c r="WXD1384" s="84">
        <f t="shared" si="742"/>
        <v>2000000</v>
      </c>
      <c r="WXJ1384" s="84" t="s">
        <v>247</v>
      </c>
      <c r="WXK1384" s="84" t="s">
        <v>4692</v>
      </c>
      <c r="WXL1384" s="84">
        <v>0</v>
      </c>
      <c r="WXM1384" s="84">
        <v>0</v>
      </c>
      <c r="WXO1384" s="84">
        <v>0</v>
      </c>
      <c r="WXP1384" s="84">
        <f>WXP1381</f>
        <v>2000000</v>
      </c>
      <c r="WXQ1384" s="84">
        <f>WXQ1381</f>
        <v>0</v>
      </c>
      <c r="WXR1384" s="84">
        <f>WXQ1384/WXP1384</f>
        <v>0</v>
      </c>
      <c r="WXS1384" s="84">
        <f>WXP1384-WXQ1384</f>
        <v>2000000</v>
      </c>
      <c r="WXT1384" s="84">
        <f t="shared" si="742"/>
        <v>2000000</v>
      </c>
      <c r="WXZ1384" s="84" t="s">
        <v>247</v>
      </c>
      <c r="WYA1384" s="84" t="s">
        <v>4692</v>
      </c>
      <c r="WYB1384" s="84">
        <v>0</v>
      </c>
      <c r="WYC1384" s="84">
        <v>0</v>
      </c>
      <c r="WYE1384" s="84">
        <v>0</v>
      </c>
      <c r="WYF1384" s="84">
        <f>WYF1381</f>
        <v>2000000</v>
      </c>
      <c r="WYG1384" s="84">
        <f>WYG1381</f>
        <v>0</v>
      </c>
      <c r="WYH1384" s="84">
        <f>WYG1384/WYF1384</f>
        <v>0</v>
      </c>
      <c r="WYI1384" s="84">
        <f>WYF1384-WYG1384</f>
        <v>2000000</v>
      </c>
      <c r="WYJ1384" s="84">
        <f t="shared" si="743"/>
        <v>2000000</v>
      </c>
      <c r="WYP1384" s="84" t="s">
        <v>247</v>
      </c>
      <c r="WYQ1384" s="84" t="s">
        <v>4692</v>
      </c>
      <c r="WYR1384" s="84">
        <v>0</v>
      </c>
      <c r="WYS1384" s="84">
        <v>0</v>
      </c>
      <c r="WYU1384" s="84">
        <v>0</v>
      </c>
      <c r="WYV1384" s="84">
        <f>WYV1381</f>
        <v>2000000</v>
      </c>
      <c r="WYW1384" s="84">
        <f>WYW1381</f>
        <v>0</v>
      </c>
      <c r="WYX1384" s="84">
        <f>WYW1384/WYV1384</f>
        <v>0</v>
      </c>
      <c r="WYY1384" s="84">
        <f>WYV1384-WYW1384</f>
        <v>2000000</v>
      </c>
      <c r="WYZ1384" s="84">
        <f t="shared" si="743"/>
        <v>2000000</v>
      </c>
      <c r="WZF1384" s="84" t="s">
        <v>247</v>
      </c>
      <c r="WZG1384" s="84" t="s">
        <v>4692</v>
      </c>
      <c r="WZH1384" s="84">
        <v>0</v>
      </c>
      <c r="WZI1384" s="84">
        <v>0</v>
      </c>
      <c r="WZK1384" s="84">
        <v>0</v>
      </c>
      <c r="WZL1384" s="84">
        <f>WZL1381</f>
        <v>2000000</v>
      </c>
      <c r="WZM1384" s="84">
        <f>WZM1381</f>
        <v>0</v>
      </c>
      <c r="WZN1384" s="84">
        <f>WZM1384/WZL1384</f>
        <v>0</v>
      </c>
      <c r="WZO1384" s="84">
        <f>WZL1384-WZM1384</f>
        <v>2000000</v>
      </c>
      <c r="WZP1384" s="84">
        <f t="shared" si="744"/>
        <v>2000000</v>
      </c>
      <c r="WZV1384" s="84" t="s">
        <v>247</v>
      </c>
      <c r="WZW1384" s="84" t="s">
        <v>4692</v>
      </c>
      <c r="WZX1384" s="84">
        <v>0</v>
      </c>
      <c r="WZY1384" s="84">
        <v>0</v>
      </c>
      <c r="XAA1384" s="84">
        <v>0</v>
      </c>
      <c r="XAB1384" s="84">
        <f>XAB1381</f>
        <v>2000000</v>
      </c>
      <c r="XAC1384" s="84">
        <f>XAC1381</f>
        <v>0</v>
      </c>
      <c r="XAD1384" s="84">
        <f>XAC1384/XAB1384</f>
        <v>0</v>
      </c>
      <c r="XAE1384" s="84">
        <f>XAB1384-XAC1384</f>
        <v>2000000</v>
      </c>
      <c r="XAF1384" s="84">
        <f t="shared" si="744"/>
        <v>2000000</v>
      </c>
      <c r="XAL1384" s="84" t="s">
        <v>247</v>
      </c>
      <c r="XAM1384" s="84" t="s">
        <v>4692</v>
      </c>
      <c r="XAN1384" s="84">
        <v>0</v>
      </c>
      <c r="XAO1384" s="84">
        <v>0</v>
      </c>
      <c r="XAQ1384" s="84">
        <v>0</v>
      </c>
      <c r="XAR1384" s="84">
        <f>XAR1381</f>
        <v>2000000</v>
      </c>
      <c r="XAS1384" s="84">
        <f>XAS1381</f>
        <v>0</v>
      </c>
      <c r="XAT1384" s="84">
        <f>XAS1384/XAR1384</f>
        <v>0</v>
      </c>
      <c r="XAU1384" s="84">
        <f>XAR1384-XAS1384</f>
        <v>2000000</v>
      </c>
      <c r="XAV1384" s="84">
        <f t="shared" si="745"/>
        <v>2000000</v>
      </c>
      <c r="XBB1384" s="84" t="s">
        <v>247</v>
      </c>
      <c r="XBC1384" s="84" t="s">
        <v>4692</v>
      </c>
      <c r="XBD1384" s="84">
        <v>0</v>
      </c>
      <c r="XBE1384" s="84">
        <v>0</v>
      </c>
      <c r="XBG1384" s="84">
        <v>0</v>
      </c>
      <c r="XBH1384" s="84">
        <f>XBH1381</f>
        <v>2000000</v>
      </c>
      <c r="XBI1384" s="84">
        <f>XBI1381</f>
        <v>0</v>
      </c>
      <c r="XBJ1384" s="84">
        <f>XBI1384/XBH1384</f>
        <v>0</v>
      </c>
      <c r="XBK1384" s="84">
        <f>XBH1384-XBI1384</f>
        <v>2000000</v>
      </c>
      <c r="XBL1384" s="84">
        <f t="shared" si="745"/>
        <v>2000000</v>
      </c>
      <c r="XBR1384" s="84" t="s">
        <v>247</v>
      </c>
      <c r="XBS1384" s="84" t="s">
        <v>4692</v>
      </c>
      <c r="XBT1384" s="84">
        <v>0</v>
      </c>
      <c r="XBU1384" s="84">
        <v>0</v>
      </c>
      <c r="XBW1384" s="84">
        <v>0</v>
      </c>
      <c r="XBX1384" s="84">
        <f>XBX1381</f>
        <v>2000000</v>
      </c>
      <c r="XBY1384" s="84">
        <f>XBY1381</f>
        <v>0</v>
      </c>
      <c r="XBZ1384" s="84">
        <f>XBY1384/XBX1384</f>
        <v>0</v>
      </c>
      <c r="XCA1384" s="84">
        <f>XBX1384-XBY1384</f>
        <v>2000000</v>
      </c>
      <c r="XCB1384" s="84">
        <f t="shared" si="746"/>
        <v>2000000</v>
      </c>
      <c r="XCH1384" s="84" t="s">
        <v>247</v>
      </c>
      <c r="XCI1384" s="84" t="s">
        <v>4692</v>
      </c>
      <c r="XCJ1384" s="84">
        <v>0</v>
      </c>
      <c r="XCK1384" s="84">
        <v>0</v>
      </c>
      <c r="XCM1384" s="84">
        <v>0</v>
      </c>
      <c r="XCN1384" s="84">
        <f>XCN1381</f>
        <v>2000000</v>
      </c>
      <c r="XCO1384" s="84">
        <f>XCO1381</f>
        <v>0</v>
      </c>
      <c r="XCP1384" s="84">
        <f>XCO1384/XCN1384</f>
        <v>0</v>
      </c>
      <c r="XCQ1384" s="84">
        <f>XCN1384-XCO1384</f>
        <v>2000000</v>
      </c>
      <c r="XCR1384" s="84">
        <f t="shared" si="746"/>
        <v>2000000</v>
      </c>
      <c r="XCX1384" s="84" t="s">
        <v>247</v>
      </c>
      <c r="XCY1384" s="84" t="s">
        <v>4692</v>
      </c>
      <c r="XCZ1384" s="84">
        <v>0</v>
      </c>
      <c r="XDA1384" s="84">
        <v>0</v>
      </c>
      <c r="XDC1384" s="84">
        <v>0</v>
      </c>
      <c r="XDD1384" s="84">
        <f>XDD1381</f>
        <v>2000000</v>
      </c>
      <c r="XDE1384" s="84">
        <f>XDE1381</f>
        <v>0</v>
      </c>
      <c r="XDF1384" s="84">
        <f>XDE1384/XDD1384</f>
        <v>0</v>
      </c>
      <c r="XDG1384" s="84">
        <f>XDD1384-XDE1384</f>
        <v>2000000</v>
      </c>
      <c r="XDH1384" s="84">
        <f t="shared" si="747"/>
        <v>2000000</v>
      </c>
      <c r="XDN1384" s="84" t="s">
        <v>247</v>
      </c>
      <c r="XDO1384" s="84" t="s">
        <v>4692</v>
      </c>
      <c r="XDP1384" s="84">
        <v>0</v>
      </c>
      <c r="XDQ1384" s="84">
        <v>0</v>
      </c>
      <c r="XDS1384" s="84">
        <v>0</v>
      </c>
      <c r="XDT1384" s="84">
        <f>XDT1381</f>
        <v>2000000</v>
      </c>
      <c r="XDU1384" s="84">
        <f>XDU1381</f>
        <v>0</v>
      </c>
      <c r="XDV1384" s="84">
        <f>XDU1384/XDT1384</f>
        <v>0</v>
      </c>
      <c r="XDW1384" s="84">
        <f>XDT1384-XDU1384</f>
        <v>2000000</v>
      </c>
      <c r="XDX1384" s="84">
        <f t="shared" si="747"/>
        <v>2000000</v>
      </c>
      <c r="XED1384" s="84" t="s">
        <v>247</v>
      </c>
      <c r="XEE1384" s="84" t="s">
        <v>4692</v>
      </c>
      <c r="XEF1384" s="84">
        <v>0</v>
      </c>
      <c r="XEG1384" s="84">
        <v>0</v>
      </c>
      <c r="XEI1384" s="84">
        <v>0</v>
      </c>
      <c r="XEJ1384" s="84">
        <f>XEJ1381</f>
        <v>2000000</v>
      </c>
      <c r="XEK1384" s="84">
        <f>XEK1381</f>
        <v>0</v>
      </c>
      <c r="XEL1384" s="84">
        <f>XEK1384/XEJ1384</f>
        <v>0</v>
      </c>
      <c r="XEM1384" s="84">
        <f>XEJ1384-XEK1384</f>
        <v>2000000</v>
      </c>
      <c r="XEN1384" s="84">
        <f t="shared" si="748"/>
        <v>2000000</v>
      </c>
      <c r="XET1384" s="84" t="s">
        <v>247</v>
      </c>
      <c r="XEU1384" s="84" t="s">
        <v>4692</v>
      </c>
      <c r="XEV1384" s="84">
        <v>0</v>
      </c>
      <c r="XEW1384" s="84">
        <v>0</v>
      </c>
      <c r="XEY1384" s="84">
        <v>0</v>
      </c>
      <c r="XEZ1384" s="84">
        <f>XEZ1381</f>
        <v>2000000</v>
      </c>
      <c r="XFA1384" s="84">
        <f>XFA1381</f>
        <v>0</v>
      </c>
      <c r="XFB1384" s="84">
        <f>XFA1384/XEZ1384</f>
        <v>0</v>
      </c>
      <c r="XFC1384" s="84">
        <f>XEZ1384-XFA1384</f>
        <v>2000000</v>
      </c>
      <c r="XFD1384" s="84">
        <f t="shared" si="748"/>
        <v>2000000</v>
      </c>
    </row>
    <row r="1385" spans="1:1024 1027:2048 2051:3072 3075:4096 4099:5120 5123:6144 6147:7168 7171:8192 8195:9216 9219:10240 10243:11264 11267:12288 12291:13312 13315:14336 14339:15360 15363:16384">
      <c r="A1385" s="84"/>
      <c r="B1385" s="84"/>
      <c r="G1385" s="797" t="s">
        <v>5397</v>
      </c>
      <c r="H1385" s="780">
        <f>SUM(H1383:H1384)</f>
        <v>3000000</v>
      </c>
      <c r="I1385" s="780">
        <f>SUM(I1383:I1384)</f>
        <v>0</v>
      </c>
      <c r="J1385" s="781">
        <f>I1385/H1385</f>
        <v>0</v>
      </c>
      <c r="K1385" s="780">
        <f>SUM(K1383)</f>
        <v>3000000</v>
      </c>
      <c r="L1385" s="782">
        <f>SUM(L1383:L1384)</f>
        <v>3000000</v>
      </c>
      <c r="M1385" s="782">
        <f>SUM(M1383:M1384)</f>
        <v>0</v>
      </c>
      <c r="N1385" s="783">
        <f>M1385/L1385</f>
        <v>0</v>
      </c>
      <c r="O1385" s="782">
        <f>L1385-M1385</f>
        <v>3000000</v>
      </c>
      <c r="P1385" s="782">
        <f t="shared" si="237"/>
        <v>6000000</v>
      </c>
      <c r="Q1385" s="800"/>
      <c r="R1385" s="801"/>
      <c r="S1385" s="800"/>
      <c r="T1385" s="84"/>
      <c r="V1385" s="84"/>
      <c r="W1385" s="84" t="s">
        <v>5397</v>
      </c>
      <c r="X1385" s="815">
        <f>SUM(X1383:X1384)</f>
        <v>1000000</v>
      </c>
      <c r="Y1385" s="816">
        <f>SUM(Y1383:Y1384)</f>
        <v>0</v>
      </c>
      <c r="Z1385" s="812">
        <f>Y1385/X1385</f>
        <v>0</v>
      </c>
      <c r="AA1385" s="813">
        <f>SUM(AA1383)</f>
        <v>1000000</v>
      </c>
      <c r="AB1385" s="84">
        <f>SUM(AB1383:AB1384)</f>
        <v>2000000</v>
      </c>
      <c r="AC1385" s="84">
        <f>SUM(AC1383:AC1384)</f>
        <v>0</v>
      </c>
      <c r="AD1385" s="84">
        <f>AC1385/AB1385</f>
        <v>0</v>
      </c>
      <c r="AE1385" s="84">
        <f>AB1385-AC1385</f>
        <v>2000000</v>
      </c>
      <c r="AF1385" s="84">
        <f t="shared" si="237"/>
        <v>3000000</v>
      </c>
      <c r="AM1385" s="84" t="s">
        <v>5397</v>
      </c>
      <c r="AN1385" s="84">
        <f>SUM(AN1383:AN1384)</f>
        <v>1000000</v>
      </c>
      <c r="AO1385" s="84">
        <f>SUM(AO1383:AO1384)</f>
        <v>0</v>
      </c>
      <c r="AP1385" s="84">
        <f>AO1385/AN1385</f>
        <v>0</v>
      </c>
      <c r="AQ1385" s="84">
        <f>SUM(AQ1383)</f>
        <v>1000000</v>
      </c>
      <c r="AR1385" s="84">
        <f>SUM(AR1383:AR1384)</f>
        <v>2000000</v>
      </c>
      <c r="AS1385" s="84">
        <f>SUM(AS1383:AS1384)</f>
        <v>0</v>
      </c>
      <c r="AT1385" s="84">
        <f>AS1385/AR1385</f>
        <v>0</v>
      </c>
      <c r="AU1385" s="84">
        <f>AR1385-AS1385</f>
        <v>2000000</v>
      </c>
      <c r="AV1385" s="84">
        <f t="shared" si="238"/>
        <v>3000000</v>
      </c>
      <c r="BC1385" s="84" t="s">
        <v>5397</v>
      </c>
      <c r="BD1385" s="84">
        <f>SUM(BD1383:BD1384)</f>
        <v>1000000</v>
      </c>
      <c r="BE1385" s="84">
        <f>SUM(BE1383:BE1384)</f>
        <v>0</v>
      </c>
      <c r="BF1385" s="84">
        <f>BE1385/BD1385</f>
        <v>0</v>
      </c>
      <c r="BG1385" s="84">
        <f>SUM(BG1383)</f>
        <v>1000000</v>
      </c>
      <c r="BH1385" s="84">
        <f>SUM(BH1383:BH1384)</f>
        <v>2000000</v>
      </c>
      <c r="BI1385" s="84">
        <f>SUM(BI1383:BI1384)</f>
        <v>0</v>
      </c>
      <c r="BJ1385" s="84">
        <f>BI1385/BH1385</f>
        <v>0</v>
      </c>
      <c r="BK1385" s="84">
        <f>BH1385-BI1385</f>
        <v>2000000</v>
      </c>
      <c r="BL1385" s="84">
        <f t="shared" si="238"/>
        <v>3000000</v>
      </c>
      <c r="BS1385" s="84" t="s">
        <v>5397</v>
      </c>
      <c r="BT1385" s="84">
        <f>SUM(BT1383:BT1384)</f>
        <v>1000000</v>
      </c>
      <c r="BU1385" s="84">
        <f>SUM(BU1383:BU1384)</f>
        <v>0</v>
      </c>
      <c r="BV1385" s="84">
        <f>BU1385/BT1385</f>
        <v>0</v>
      </c>
      <c r="BW1385" s="84">
        <f>SUM(BW1383)</f>
        <v>1000000</v>
      </c>
      <c r="BX1385" s="84">
        <f>SUM(BX1383:BX1384)</f>
        <v>2000000</v>
      </c>
      <c r="BY1385" s="84">
        <f>SUM(BY1383:BY1384)</f>
        <v>0</v>
      </c>
      <c r="BZ1385" s="84">
        <f>BY1385/BX1385</f>
        <v>0</v>
      </c>
      <c r="CA1385" s="84">
        <f>BX1385-BY1385</f>
        <v>2000000</v>
      </c>
      <c r="CB1385" s="84">
        <f t="shared" si="239"/>
        <v>3000000</v>
      </c>
      <c r="CI1385" s="84" t="s">
        <v>5397</v>
      </c>
      <c r="CJ1385" s="84">
        <f>SUM(CJ1383:CJ1384)</f>
        <v>1000000</v>
      </c>
      <c r="CK1385" s="84">
        <f>SUM(CK1383:CK1384)</f>
        <v>0</v>
      </c>
      <c r="CL1385" s="84">
        <f>CK1385/CJ1385</f>
        <v>0</v>
      </c>
      <c r="CM1385" s="84">
        <f>SUM(CM1383)</f>
        <v>1000000</v>
      </c>
      <c r="CN1385" s="84">
        <f>SUM(CN1383:CN1384)</f>
        <v>2000000</v>
      </c>
      <c r="CO1385" s="84">
        <f>SUM(CO1383:CO1384)</f>
        <v>0</v>
      </c>
      <c r="CP1385" s="84">
        <f>CO1385/CN1385</f>
        <v>0</v>
      </c>
      <c r="CQ1385" s="84">
        <f>CN1385-CO1385</f>
        <v>2000000</v>
      </c>
      <c r="CR1385" s="84">
        <f t="shared" si="239"/>
        <v>3000000</v>
      </c>
      <c r="CY1385" s="84" t="s">
        <v>5397</v>
      </c>
      <c r="CZ1385" s="84">
        <f>SUM(CZ1383:CZ1384)</f>
        <v>1000000</v>
      </c>
      <c r="DA1385" s="84">
        <f>SUM(DA1383:DA1384)</f>
        <v>0</v>
      </c>
      <c r="DB1385" s="84">
        <f>DA1385/CZ1385</f>
        <v>0</v>
      </c>
      <c r="DC1385" s="84">
        <f>SUM(DC1383)</f>
        <v>1000000</v>
      </c>
      <c r="DD1385" s="84">
        <f>SUM(DD1383:DD1384)</f>
        <v>2000000</v>
      </c>
      <c r="DE1385" s="84">
        <f>SUM(DE1383:DE1384)</f>
        <v>0</v>
      </c>
      <c r="DF1385" s="84">
        <f>DE1385/DD1385</f>
        <v>0</v>
      </c>
      <c r="DG1385" s="84">
        <f>DD1385-DE1385</f>
        <v>2000000</v>
      </c>
      <c r="DH1385" s="84">
        <f t="shared" si="240"/>
        <v>3000000</v>
      </c>
      <c r="DO1385" s="84" t="s">
        <v>5397</v>
      </c>
      <c r="DP1385" s="84">
        <f>SUM(DP1383:DP1384)</f>
        <v>1000000</v>
      </c>
      <c r="DQ1385" s="84">
        <f>SUM(DQ1383:DQ1384)</f>
        <v>0</v>
      </c>
      <c r="DR1385" s="84">
        <f>DQ1385/DP1385</f>
        <v>0</v>
      </c>
      <c r="DS1385" s="84">
        <f>SUM(DS1383)</f>
        <v>1000000</v>
      </c>
      <c r="DT1385" s="84">
        <f>SUM(DT1383:DT1384)</f>
        <v>2000000</v>
      </c>
      <c r="DU1385" s="84">
        <f>SUM(DU1383:DU1384)</f>
        <v>0</v>
      </c>
      <c r="DV1385" s="84">
        <f>DU1385/DT1385</f>
        <v>0</v>
      </c>
      <c r="DW1385" s="84">
        <f>DT1385-DU1385</f>
        <v>2000000</v>
      </c>
      <c r="DX1385" s="84">
        <f t="shared" si="240"/>
        <v>3000000</v>
      </c>
      <c r="EE1385" s="84" t="s">
        <v>5397</v>
      </c>
      <c r="EF1385" s="84">
        <f>SUM(EF1383:EF1384)</f>
        <v>1000000</v>
      </c>
      <c r="EG1385" s="84">
        <f>SUM(EG1383:EG1384)</f>
        <v>0</v>
      </c>
      <c r="EH1385" s="84">
        <f>EG1385/EF1385</f>
        <v>0</v>
      </c>
      <c r="EI1385" s="84">
        <f>SUM(EI1383)</f>
        <v>1000000</v>
      </c>
      <c r="EJ1385" s="84">
        <f>SUM(EJ1383:EJ1384)</f>
        <v>2000000</v>
      </c>
      <c r="EK1385" s="84">
        <f>SUM(EK1383:EK1384)</f>
        <v>0</v>
      </c>
      <c r="EL1385" s="84">
        <f>EK1385/EJ1385</f>
        <v>0</v>
      </c>
      <c r="EM1385" s="84">
        <f>EJ1385-EK1385</f>
        <v>2000000</v>
      </c>
      <c r="EN1385" s="84">
        <f t="shared" si="241"/>
        <v>3000000</v>
      </c>
      <c r="EU1385" s="84" t="s">
        <v>5397</v>
      </c>
      <c r="EV1385" s="84">
        <f>SUM(EV1383:EV1384)</f>
        <v>1000000</v>
      </c>
      <c r="EW1385" s="84">
        <f>SUM(EW1383:EW1384)</f>
        <v>0</v>
      </c>
      <c r="EX1385" s="84">
        <f>EW1385/EV1385</f>
        <v>0</v>
      </c>
      <c r="EY1385" s="84">
        <f>SUM(EY1383)</f>
        <v>1000000</v>
      </c>
      <c r="EZ1385" s="84">
        <f>SUM(EZ1383:EZ1384)</f>
        <v>2000000</v>
      </c>
      <c r="FA1385" s="84">
        <f>SUM(FA1383:FA1384)</f>
        <v>0</v>
      </c>
      <c r="FB1385" s="84">
        <f>FA1385/EZ1385</f>
        <v>0</v>
      </c>
      <c r="FC1385" s="84">
        <f>EZ1385-FA1385</f>
        <v>2000000</v>
      </c>
      <c r="FD1385" s="84">
        <f t="shared" si="241"/>
        <v>3000000</v>
      </c>
      <c r="FK1385" s="84" t="s">
        <v>5397</v>
      </c>
      <c r="FL1385" s="84">
        <f>SUM(FL1383:FL1384)</f>
        <v>1000000</v>
      </c>
      <c r="FM1385" s="84">
        <f>SUM(FM1383:FM1384)</f>
        <v>0</v>
      </c>
      <c r="FN1385" s="84">
        <f>FM1385/FL1385</f>
        <v>0</v>
      </c>
      <c r="FO1385" s="84">
        <f>SUM(FO1383)</f>
        <v>1000000</v>
      </c>
      <c r="FP1385" s="84">
        <f>SUM(FP1383:FP1384)</f>
        <v>2000000</v>
      </c>
      <c r="FQ1385" s="84">
        <f>SUM(FQ1383:FQ1384)</f>
        <v>0</v>
      </c>
      <c r="FR1385" s="84">
        <f>FQ1385/FP1385</f>
        <v>0</v>
      </c>
      <c r="FS1385" s="84">
        <f>FP1385-FQ1385</f>
        <v>2000000</v>
      </c>
      <c r="FT1385" s="84">
        <f t="shared" si="242"/>
        <v>3000000</v>
      </c>
      <c r="GA1385" s="84" t="s">
        <v>5397</v>
      </c>
      <c r="GB1385" s="84">
        <f>SUM(GB1383:GB1384)</f>
        <v>1000000</v>
      </c>
      <c r="GC1385" s="84">
        <f>SUM(GC1383:GC1384)</f>
        <v>0</v>
      </c>
      <c r="GD1385" s="84">
        <f>GC1385/GB1385</f>
        <v>0</v>
      </c>
      <c r="GE1385" s="84">
        <f>SUM(GE1383)</f>
        <v>1000000</v>
      </c>
      <c r="GF1385" s="84">
        <f>SUM(GF1383:GF1384)</f>
        <v>2000000</v>
      </c>
      <c r="GG1385" s="84">
        <f>SUM(GG1383:GG1384)</f>
        <v>0</v>
      </c>
      <c r="GH1385" s="84">
        <f>GG1385/GF1385</f>
        <v>0</v>
      </c>
      <c r="GI1385" s="84">
        <f>GF1385-GG1385</f>
        <v>2000000</v>
      </c>
      <c r="GJ1385" s="84">
        <f t="shared" si="242"/>
        <v>3000000</v>
      </c>
      <c r="GQ1385" s="84" t="s">
        <v>5397</v>
      </c>
      <c r="GR1385" s="84">
        <f>SUM(GR1383:GR1384)</f>
        <v>1000000</v>
      </c>
      <c r="GS1385" s="84">
        <f>SUM(GS1383:GS1384)</f>
        <v>0</v>
      </c>
      <c r="GT1385" s="84">
        <f>GS1385/GR1385</f>
        <v>0</v>
      </c>
      <c r="GU1385" s="84">
        <f>SUM(GU1383)</f>
        <v>1000000</v>
      </c>
      <c r="GV1385" s="84">
        <f>SUM(GV1383:GV1384)</f>
        <v>2000000</v>
      </c>
      <c r="GW1385" s="84">
        <f>SUM(GW1383:GW1384)</f>
        <v>0</v>
      </c>
      <c r="GX1385" s="84">
        <f>GW1385/GV1385</f>
        <v>0</v>
      </c>
      <c r="GY1385" s="84">
        <f>GV1385-GW1385</f>
        <v>2000000</v>
      </c>
      <c r="GZ1385" s="84">
        <f t="shared" si="243"/>
        <v>3000000</v>
      </c>
      <c r="HG1385" s="84" t="s">
        <v>5397</v>
      </c>
      <c r="HH1385" s="84">
        <f>SUM(HH1383:HH1384)</f>
        <v>1000000</v>
      </c>
      <c r="HI1385" s="84">
        <f>SUM(HI1383:HI1384)</f>
        <v>0</v>
      </c>
      <c r="HJ1385" s="84">
        <f>HI1385/HH1385</f>
        <v>0</v>
      </c>
      <c r="HK1385" s="84">
        <f>SUM(HK1383)</f>
        <v>1000000</v>
      </c>
      <c r="HL1385" s="84">
        <f>SUM(HL1383:HL1384)</f>
        <v>2000000</v>
      </c>
      <c r="HM1385" s="84">
        <f>SUM(HM1383:HM1384)</f>
        <v>0</v>
      </c>
      <c r="HN1385" s="84">
        <f>HM1385/HL1385</f>
        <v>0</v>
      </c>
      <c r="HO1385" s="84">
        <f>HL1385-HM1385</f>
        <v>2000000</v>
      </c>
      <c r="HP1385" s="84">
        <f t="shared" si="243"/>
        <v>3000000</v>
      </c>
      <c r="HW1385" s="84" t="s">
        <v>5397</v>
      </c>
      <c r="HX1385" s="84">
        <f>SUM(HX1383:HX1384)</f>
        <v>1000000</v>
      </c>
      <c r="HY1385" s="84">
        <f>SUM(HY1383:HY1384)</f>
        <v>0</v>
      </c>
      <c r="HZ1385" s="84">
        <f>HY1385/HX1385</f>
        <v>0</v>
      </c>
      <c r="IA1385" s="84">
        <f>SUM(IA1383)</f>
        <v>1000000</v>
      </c>
      <c r="IB1385" s="84">
        <f>SUM(IB1383:IB1384)</f>
        <v>2000000</v>
      </c>
      <c r="IC1385" s="84">
        <f>SUM(IC1383:IC1384)</f>
        <v>0</v>
      </c>
      <c r="ID1385" s="84">
        <f>IC1385/IB1385</f>
        <v>0</v>
      </c>
      <c r="IE1385" s="84">
        <f>IB1385-IC1385</f>
        <v>2000000</v>
      </c>
      <c r="IF1385" s="84">
        <f t="shared" si="244"/>
        <v>3000000</v>
      </c>
      <c r="IM1385" s="84" t="s">
        <v>5397</v>
      </c>
      <c r="IN1385" s="84">
        <f>SUM(IN1383:IN1384)</f>
        <v>1000000</v>
      </c>
      <c r="IO1385" s="84">
        <f>SUM(IO1383:IO1384)</f>
        <v>0</v>
      </c>
      <c r="IP1385" s="84">
        <f>IO1385/IN1385</f>
        <v>0</v>
      </c>
      <c r="IQ1385" s="84">
        <f>SUM(IQ1383)</f>
        <v>1000000</v>
      </c>
      <c r="IR1385" s="84">
        <f>SUM(IR1383:IR1384)</f>
        <v>2000000</v>
      </c>
      <c r="IS1385" s="84">
        <f>SUM(IS1383:IS1384)</f>
        <v>0</v>
      </c>
      <c r="IT1385" s="84">
        <f>IS1385/IR1385</f>
        <v>0</v>
      </c>
      <c r="IU1385" s="84">
        <f>IR1385-IS1385</f>
        <v>2000000</v>
      </c>
      <c r="IV1385" s="84">
        <f t="shared" si="244"/>
        <v>3000000</v>
      </c>
      <c r="JC1385" s="84" t="s">
        <v>5397</v>
      </c>
      <c r="JD1385" s="84">
        <f>SUM(JD1383:JD1384)</f>
        <v>1000000</v>
      </c>
      <c r="JE1385" s="84">
        <f>SUM(JE1383:JE1384)</f>
        <v>0</v>
      </c>
      <c r="JF1385" s="84">
        <f>JE1385/JD1385</f>
        <v>0</v>
      </c>
      <c r="JG1385" s="84">
        <f>SUM(JG1383)</f>
        <v>1000000</v>
      </c>
      <c r="JH1385" s="84">
        <f>SUM(JH1383:JH1384)</f>
        <v>2000000</v>
      </c>
      <c r="JI1385" s="84">
        <f>SUM(JI1383:JI1384)</f>
        <v>0</v>
      </c>
      <c r="JJ1385" s="84">
        <f>JI1385/JH1385</f>
        <v>0</v>
      </c>
      <c r="JK1385" s="84">
        <f>JH1385-JI1385</f>
        <v>2000000</v>
      </c>
      <c r="JL1385" s="84">
        <f t="shared" si="245"/>
        <v>3000000</v>
      </c>
      <c r="JS1385" s="84" t="s">
        <v>5397</v>
      </c>
      <c r="JT1385" s="84">
        <f>SUM(JT1383:JT1384)</f>
        <v>1000000</v>
      </c>
      <c r="JU1385" s="84">
        <f>SUM(JU1383:JU1384)</f>
        <v>0</v>
      </c>
      <c r="JV1385" s="84">
        <f>JU1385/JT1385</f>
        <v>0</v>
      </c>
      <c r="JW1385" s="84">
        <f>SUM(JW1383)</f>
        <v>1000000</v>
      </c>
      <c r="JX1385" s="84">
        <f>SUM(JX1383:JX1384)</f>
        <v>2000000</v>
      </c>
      <c r="JY1385" s="84">
        <f>SUM(JY1383:JY1384)</f>
        <v>0</v>
      </c>
      <c r="JZ1385" s="84">
        <f>JY1385/JX1385</f>
        <v>0</v>
      </c>
      <c r="KA1385" s="84">
        <f>JX1385-JY1385</f>
        <v>2000000</v>
      </c>
      <c r="KB1385" s="84">
        <f t="shared" si="245"/>
        <v>3000000</v>
      </c>
      <c r="KI1385" s="84" t="s">
        <v>5397</v>
      </c>
      <c r="KJ1385" s="84">
        <f>SUM(KJ1383:KJ1384)</f>
        <v>1000000</v>
      </c>
      <c r="KK1385" s="84">
        <f>SUM(KK1383:KK1384)</f>
        <v>0</v>
      </c>
      <c r="KL1385" s="84">
        <f>KK1385/KJ1385</f>
        <v>0</v>
      </c>
      <c r="KM1385" s="84">
        <f>SUM(KM1383)</f>
        <v>1000000</v>
      </c>
      <c r="KN1385" s="84">
        <f>SUM(KN1383:KN1384)</f>
        <v>2000000</v>
      </c>
      <c r="KO1385" s="84">
        <f>SUM(KO1383:KO1384)</f>
        <v>0</v>
      </c>
      <c r="KP1385" s="84">
        <f>KO1385/KN1385</f>
        <v>0</v>
      </c>
      <c r="KQ1385" s="84">
        <f>KN1385-KO1385</f>
        <v>2000000</v>
      </c>
      <c r="KR1385" s="84">
        <f t="shared" si="246"/>
        <v>3000000</v>
      </c>
      <c r="KY1385" s="84" t="s">
        <v>5397</v>
      </c>
      <c r="KZ1385" s="84">
        <f>SUM(KZ1383:KZ1384)</f>
        <v>1000000</v>
      </c>
      <c r="LA1385" s="84">
        <f>SUM(LA1383:LA1384)</f>
        <v>0</v>
      </c>
      <c r="LB1385" s="84">
        <f>LA1385/KZ1385</f>
        <v>0</v>
      </c>
      <c r="LC1385" s="84">
        <f>SUM(LC1383)</f>
        <v>1000000</v>
      </c>
      <c r="LD1385" s="84">
        <f>SUM(LD1383:LD1384)</f>
        <v>2000000</v>
      </c>
      <c r="LE1385" s="84">
        <f>SUM(LE1383:LE1384)</f>
        <v>0</v>
      </c>
      <c r="LF1385" s="84">
        <f>LE1385/LD1385</f>
        <v>0</v>
      </c>
      <c r="LG1385" s="84">
        <f>LD1385-LE1385</f>
        <v>2000000</v>
      </c>
      <c r="LH1385" s="84">
        <f t="shared" si="246"/>
        <v>3000000</v>
      </c>
      <c r="LO1385" s="84" t="s">
        <v>5397</v>
      </c>
      <c r="LP1385" s="84">
        <f>SUM(LP1383:LP1384)</f>
        <v>1000000</v>
      </c>
      <c r="LQ1385" s="84">
        <f>SUM(LQ1383:LQ1384)</f>
        <v>0</v>
      </c>
      <c r="LR1385" s="84">
        <f>LQ1385/LP1385</f>
        <v>0</v>
      </c>
      <c r="LS1385" s="84">
        <f>SUM(LS1383)</f>
        <v>1000000</v>
      </c>
      <c r="LT1385" s="84">
        <f>SUM(LT1383:LT1384)</f>
        <v>2000000</v>
      </c>
      <c r="LU1385" s="84">
        <f>SUM(LU1383:LU1384)</f>
        <v>0</v>
      </c>
      <c r="LV1385" s="84">
        <f>LU1385/LT1385</f>
        <v>0</v>
      </c>
      <c r="LW1385" s="84">
        <f>LT1385-LU1385</f>
        <v>2000000</v>
      </c>
      <c r="LX1385" s="84">
        <f t="shared" si="247"/>
        <v>3000000</v>
      </c>
      <c r="ME1385" s="84" t="s">
        <v>5397</v>
      </c>
      <c r="MF1385" s="84">
        <f>SUM(MF1383:MF1384)</f>
        <v>1000000</v>
      </c>
      <c r="MG1385" s="84">
        <f>SUM(MG1383:MG1384)</f>
        <v>0</v>
      </c>
      <c r="MH1385" s="84">
        <f>MG1385/MF1385</f>
        <v>0</v>
      </c>
      <c r="MI1385" s="84">
        <f>SUM(MI1383)</f>
        <v>1000000</v>
      </c>
      <c r="MJ1385" s="84">
        <f>SUM(MJ1383:MJ1384)</f>
        <v>2000000</v>
      </c>
      <c r="MK1385" s="84">
        <f>SUM(MK1383:MK1384)</f>
        <v>0</v>
      </c>
      <c r="ML1385" s="84">
        <f>MK1385/MJ1385</f>
        <v>0</v>
      </c>
      <c r="MM1385" s="84">
        <f>MJ1385-MK1385</f>
        <v>2000000</v>
      </c>
      <c r="MN1385" s="84">
        <f t="shared" si="247"/>
        <v>3000000</v>
      </c>
      <c r="MU1385" s="84" t="s">
        <v>5397</v>
      </c>
      <c r="MV1385" s="84">
        <f>SUM(MV1383:MV1384)</f>
        <v>1000000</v>
      </c>
      <c r="MW1385" s="84">
        <f>SUM(MW1383:MW1384)</f>
        <v>0</v>
      </c>
      <c r="MX1385" s="84">
        <f>MW1385/MV1385</f>
        <v>0</v>
      </c>
      <c r="MY1385" s="84">
        <f>SUM(MY1383)</f>
        <v>1000000</v>
      </c>
      <c r="MZ1385" s="84">
        <f>SUM(MZ1383:MZ1384)</f>
        <v>2000000</v>
      </c>
      <c r="NA1385" s="84">
        <f>SUM(NA1383:NA1384)</f>
        <v>0</v>
      </c>
      <c r="NB1385" s="84">
        <f>NA1385/MZ1385</f>
        <v>0</v>
      </c>
      <c r="NC1385" s="84">
        <f>MZ1385-NA1385</f>
        <v>2000000</v>
      </c>
      <c r="ND1385" s="84">
        <f t="shared" si="248"/>
        <v>3000000</v>
      </c>
      <c r="NK1385" s="84" t="s">
        <v>5397</v>
      </c>
      <c r="NL1385" s="84">
        <f>SUM(NL1383:NL1384)</f>
        <v>1000000</v>
      </c>
      <c r="NM1385" s="84">
        <f>SUM(NM1383:NM1384)</f>
        <v>0</v>
      </c>
      <c r="NN1385" s="84">
        <f>NM1385/NL1385</f>
        <v>0</v>
      </c>
      <c r="NO1385" s="84">
        <f>SUM(NO1383)</f>
        <v>1000000</v>
      </c>
      <c r="NP1385" s="84">
        <f>SUM(NP1383:NP1384)</f>
        <v>2000000</v>
      </c>
      <c r="NQ1385" s="84">
        <f>SUM(NQ1383:NQ1384)</f>
        <v>0</v>
      </c>
      <c r="NR1385" s="84">
        <f>NQ1385/NP1385</f>
        <v>0</v>
      </c>
      <c r="NS1385" s="84">
        <f>NP1385-NQ1385</f>
        <v>2000000</v>
      </c>
      <c r="NT1385" s="84">
        <f t="shared" si="248"/>
        <v>3000000</v>
      </c>
      <c r="OA1385" s="84" t="s">
        <v>5397</v>
      </c>
      <c r="OB1385" s="84">
        <f>SUM(OB1383:OB1384)</f>
        <v>1000000</v>
      </c>
      <c r="OC1385" s="84">
        <f>SUM(OC1383:OC1384)</f>
        <v>0</v>
      </c>
      <c r="OD1385" s="84">
        <f>OC1385/OB1385</f>
        <v>0</v>
      </c>
      <c r="OE1385" s="84">
        <f>SUM(OE1383)</f>
        <v>1000000</v>
      </c>
      <c r="OF1385" s="84">
        <f>SUM(OF1383:OF1384)</f>
        <v>2000000</v>
      </c>
      <c r="OG1385" s="84">
        <f>SUM(OG1383:OG1384)</f>
        <v>0</v>
      </c>
      <c r="OH1385" s="84">
        <f>OG1385/OF1385</f>
        <v>0</v>
      </c>
      <c r="OI1385" s="84">
        <f>OF1385-OG1385</f>
        <v>2000000</v>
      </c>
      <c r="OJ1385" s="84">
        <f t="shared" si="249"/>
        <v>3000000</v>
      </c>
      <c r="OQ1385" s="84" t="s">
        <v>5397</v>
      </c>
      <c r="OR1385" s="84">
        <f>SUM(OR1383:OR1384)</f>
        <v>1000000</v>
      </c>
      <c r="OS1385" s="84">
        <f>SUM(OS1383:OS1384)</f>
        <v>0</v>
      </c>
      <c r="OT1385" s="84">
        <f>OS1385/OR1385</f>
        <v>0</v>
      </c>
      <c r="OU1385" s="84">
        <f>SUM(OU1383)</f>
        <v>1000000</v>
      </c>
      <c r="OV1385" s="84">
        <f>SUM(OV1383:OV1384)</f>
        <v>2000000</v>
      </c>
      <c r="OW1385" s="84">
        <f>SUM(OW1383:OW1384)</f>
        <v>0</v>
      </c>
      <c r="OX1385" s="84">
        <f>OW1385/OV1385</f>
        <v>0</v>
      </c>
      <c r="OY1385" s="84">
        <f>OV1385-OW1385</f>
        <v>2000000</v>
      </c>
      <c r="OZ1385" s="84">
        <f t="shared" si="249"/>
        <v>3000000</v>
      </c>
      <c r="PG1385" s="84" t="s">
        <v>5397</v>
      </c>
      <c r="PH1385" s="84">
        <f>SUM(PH1383:PH1384)</f>
        <v>1000000</v>
      </c>
      <c r="PI1385" s="84">
        <f>SUM(PI1383:PI1384)</f>
        <v>0</v>
      </c>
      <c r="PJ1385" s="84">
        <f>PI1385/PH1385</f>
        <v>0</v>
      </c>
      <c r="PK1385" s="84">
        <f>SUM(PK1383)</f>
        <v>1000000</v>
      </c>
      <c r="PL1385" s="84">
        <f>SUM(PL1383:PL1384)</f>
        <v>2000000</v>
      </c>
      <c r="PM1385" s="84">
        <f>SUM(PM1383:PM1384)</f>
        <v>0</v>
      </c>
      <c r="PN1385" s="84">
        <f>PM1385/PL1385</f>
        <v>0</v>
      </c>
      <c r="PO1385" s="84">
        <f>PL1385-PM1385</f>
        <v>2000000</v>
      </c>
      <c r="PP1385" s="84">
        <f t="shared" si="250"/>
        <v>3000000</v>
      </c>
      <c r="PW1385" s="84" t="s">
        <v>5397</v>
      </c>
      <c r="PX1385" s="84">
        <f>SUM(PX1383:PX1384)</f>
        <v>1000000</v>
      </c>
      <c r="PY1385" s="84">
        <f>SUM(PY1383:PY1384)</f>
        <v>0</v>
      </c>
      <c r="PZ1385" s="84">
        <f>PY1385/PX1385</f>
        <v>0</v>
      </c>
      <c r="QA1385" s="84">
        <f>SUM(QA1383)</f>
        <v>1000000</v>
      </c>
      <c r="QB1385" s="84">
        <f>SUM(QB1383:QB1384)</f>
        <v>2000000</v>
      </c>
      <c r="QC1385" s="84">
        <f>SUM(QC1383:QC1384)</f>
        <v>0</v>
      </c>
      <c r="QD1385" s="84">
        <f>QC1385/QB1385</f>
        <v>0</v>
      </c>
      <c r="QE1385" s="84">
        <f>QB1385-QC1385</f>
        <v>2000000</v>
      </c>
      <c r="QF1385" s="84">
        <f t="shared" si="250"/>
        <v>3000000</v>
      </c>
      <c r="QM1385" s="84" t="s">
        <v>5397</v>
      </c>
      <c r="QN1385" s="84">
        <f>SUM(QN1383:QN1384)</f>
        <v>1000000</v>
      </c>
      <c r="QO1385" s="84">
        <f>SUM(QO1383:QO1384)</f>
        <v>0</v>
      </c>
      <c r="QP1385" s="84">
        <f>QO1385/QN1385</f>
        <v>0</v>
      </c>
      <c r="QQ1385" s="84">
        <f>SUM(QQ1383)</f>
        <v>1000000</v>
      </c>
      <c r="QR1385" s="84">
        <f>SUM(QR1383:QR1384)</f>
        <v>2000000</v>
      </c>
      <c r="QS1385" s="84">
        <f>SUM(QS1383:QS1384)</f>
        <v>0</v>
      </c>
      <c r="QT1385" s="84">
        <f>QS1385/QR1385</f>
        <v>0</v>
      </c>
      <c r="QU1385" s="84">
        <f>QR1385-QS1385</f>
        <v>2000000</v>
      </c>
      <c r="QV1385" s="84">
        <f t="shared" si="251"/>
        <v>3000000</v>
      </c>
      <c r="RC1385" s="84" t="s">
        <v>5397</v>
      </c>
      <c r="RD1385" s="84">
        <f>SUM(RD1383:RD1384)</f>
        <v>1000000</v>
      </c>
      <c r="RE1385" s="84">
        <f>SUM(RE1383:RE1384)</f>
        <v>0</v>
      </c>
      <c r="RF1385" s="84">
        <f>RE1385/RD1385</f>
        <v>0</v>
      </c>
      <c r="RG1385" s="84">
        <f>SUM(RG1383)</f>
        <v>1000000</v>
      </c>
      <c r="RH1385" s="84">
        <f>SUM(RH1383:RH1384)</f>
        <v>2000000</v>
      </c>
      <c r="RI1385" s="84">
        <f>SUM(RI1383:RI1384)</f>
        <v>0</v>
      </c>
      <c r="RJ1385" s="84">
        <f>RI1385/RH1385</f>
        <v>0</v>
      </c>
      <c r="RK1385" s="84">
        <f>RH1385-RI1385</f>
        <v>2000000</v>
      </c>
      <c r="RL1385" s="84">
        <f t="shared" si="251"/>
        <v>3000000</v>
      </c>
      <c r="RS1385" s="84" t="s">
        <v>5397</v>
      </c>
      <c r="RT1385" s="84">
        <f>SUM(RT1383:RT1384)</f>
        <v>1000000</v>
      </c>
      <c r="RU1385" s="84">
        <f>SUM(RU1383:RU1384)</f>
        <v>0</v>
      </c>
      <c r="RV1385" s="84">
        <f>RU1385/RT1385</f>
        <v>0</v>
      </c>
      <c r="RW1385" s="84">
        <f>SUM(RW1383)</f>
        <v>1000000</v>
      </c>
      <c r="RX1385" s="84">
        <f>SUM(RX1383:RX1384)</f>
        <v>2000000</v>
      </c>
      <c r="RY1385" s="84">
        <f>SUM(RY1383:RY1384)</f>
        <v>0</v>
      </c>
      <c r="RZ1385" s="84">
        <f>RY1385/RX1385</f>
        <v>0</v>
      </c>
      <c r="SA1385" s="84">
        <f>RX1385-RY1385</f>
        <v>2000000</v>
      </c>
      <c r="SB1385" s="84">
        <f t="shared" si="252"/>
        <v>3000000</v>
      </c>
      <c r="SI1385" s="84" t="s">
        <v>5397</v>
      </c>
      <c r="SJ1385" s="84">
        <f>SUM(SJ1383:SJ1384)</f>
        <v>1000000</v>
      </c>
      <c r="SK1385" s="84">
        <f>SUM(SK1383:SK1384)</f>
        <v>0</v>
      </c>
      <c r="SL1385" s="84">
        <f>SK1385/SJ1385</f>
        <v>0</v>
      </c>
      <c r="SM1385" s="84">
        <f>SUM(SM1383)</f>
        <v>1000000</v>
      </c>
      <c r="SN1385" s="84">
        <f>SUM(SN1383:SN1384)</f>
        <v>2000000</v>
      </c>
      <c r="SO1385" s="84">
        <f>SUM(SO1383:SO1384)</f>
        <v>0</v>
      </c>
      <c r="SP1385" s="84">
        <f>SO1385/SN1385</f>
        <v>0</v>
      </c>
      <c r="SQ1385" s="84">
        <f>SN1385-SO1385</f>
        <v>2000000</v>
      </c>
      <c r="SR1385" s="84">
        <f t="shared" si="252"/>
        <v>3000000</v>
      </c>
      <c r="SY1385" s="84" t="s">
        <v>5397</v>
      </c>
      <c r="SZ1385" s="84">
        <f>SUM(SZ1383:SZ1384)</f>
        <v>1000000</v>
      </c>
      <c r="TA1385" s="84">
        <f>SUM(TA1383:TA1384)</f>
        <v>0</v>
      </c>
      <c r="TB1385" s="84">
        <f>TA1385/SZ1385</f>
        <v>0</v>
      </c>
      <c r="TC1385" s="84">
        <f>SUM(TC1383)</f>
        <v>1000000</v>
      </c>
      <c r="TD1385" s="84">
        <f>SUM(TD1383:TD1384)</f>
        <v>2000000</v>
      </c>
      <c r="TE1385" s="84">
        <f>SUM(TE1383:TE1384)</f>
        <v>0</v>
      </c>
      <c r="TF1385" s="84">
        <f>TE1385/TD1385</f>
        <v>0</v>
      </c>
      <c r="TG1385" s="84">
        <f>TD1385-TE1385</f>
        <v>2000000</v>
      </c>
      <c r="TH1385" s="84">
        <f t="shared" si="253"/>
        <v>3000000</v>
      </c>
      <c r="TO1385" s="84" t="s">
        <v>5397</v>
      </c>
      <c r="TP1385" s="84">
        <f>SUM(TP1383:TP1384)</f>
        <v>1000000</v>
      </c>
      <c r="TQ1385" s="84">
        <f>SUM(TQ1383:TQ1384)</f>
        <v>0</v>
      </c>
      <c r="TR1385" s="84">
        <f>TQ1385/TP1385</f>
        <v>0</v>
      </c>
      <c r="TS1385" s="84">
        <f>SUM(TS1383)</f>
        <v>1000000</v>
      </c>
      <c r="TT1385" s="84">
        <f>SUM(TT1383:TT1384)</f>
        <v>2000000</v>
      </c>
      <c r="TU1385" s="84">
        <f>SUM(TU1383:TU1384)</f>
        <v>0</v>
      </c>
      <c r="TV1385" s="84">
        <f>TU1385/TT1385</f>
        <v>0</v>
      </c>
      <c r="TW1385" s="84">
        <f>TT1385-TU1385</f>
        <v>2000000</v>
      </c>
      <c r="TX1385" s="84">
        <f t="shared" si="253"/>
        <v>3000000</v>
      </c>
      <c r="UE1385" s="84" t="s">
        <v>5397</v>
      </c>
      <c r="UF1385" s="84">
        <f>SUM(UF1383:UF1384)</f>
        <v>1000000</v>
      </c>
      <c r="UG1385" s="84">
        <f>SUM(UG1383:UG1384)</f>
        <v>0</v>
      </c>
      <c r="UH1385" s="84">
        <f>UG1385/UF1385</f>
        <v>0</v>
      </c>
      <c r="UI1385" s="84">
        <f>SUM(UI1383)</f>
        <v>1000000</v>
      </c>
      <c r="UJ1385" s="84">
        <f>SUM(UJ1383:UJ1384)</f>
        <v>2000000</v>
      </c>
      <c r="UK1385" s="84">
        <f>SUM(UK1383:UK1384)</f>
        <v>0</v>
      </c>
      <c r="UL1385" s="84">
        <f>UK1385/UJ1385</f>
        <v>0</v>
      </c>
      <c r="UM1385" s="84">
        <f>UJ1385-UK1385</f>
        <v>2000000</v>
      </c>
      <c r="UN1385" s="84">
        <f t="shared" si="254"/>
        <v>3000000</v>
      </c>
      <c r="UU1385" s="84" t="s">
        <v>5397</v>
      </c>
      <c r="UV1385" s="84">
        <f>SUM(UV1383:UV1384)</f>
        <v>1000000</v>
      </c>
      <c r="UW1385" s="84">
        <f>SUM(UW1383:UW1384)</f>
        <v>0</v>
      </c>
      <c r="UX1385" s="84">
        <f>UW1385/UV1385</f>
        <v>0</v>
      </c>
      <c r="UY1385" s="84">
        <f>SUM(UY1383)</f>
        <v>1000000</v>
      </c>
      <c r="UZ1385" s="84">
        <f>SUM(UZ1383:UZ1384)</f>
        <v>2000000</v>
      </c>
      <c r="VA1385" s="84">
        <f>SUM(VA1383:VA1384)</f>
        <v>0</v>
      </c>
      <c r="VB1385" s="84">
        <f>VA1385/UZ1385</f>
        <v>0</v>
      </c>
      <c r="VC1385" s="84">
        <f>UZ1385-VA1385</f>
        <v>2000000</v>
      </c>
      <c r="VD1385" s="84">
        <f t="shared" si="254"/>
        <v>3000000</v>
      </c>
      <c r="VK1385" s="84" t="s">
        <v>5397</v>
      </c>
      <c r="VL1385" s="84">
        <f>SUM(VL1383:VL1384)</f>
        <v>1000000</v>
      </c>
      <c r="VM1385" s="84">
        <f>SUM(VM1383:VM1384)</f>
        <v>0</v>
      </c>
      <c r="VN1385" s="84">
        <f>VM1385/VL1385</f>
        <v>0</v>
      </c>
      <c r="VO1385" s="84">
        <f>SUM(VO1383)</f>
        <v>1000000</v>
      </c>
      <c r="VP1385" s="84">
        <f>SUM(VP1383:VP1384)</f>
        <v>2000000</v>
      </c>
      <c r="VQ1385" s="84">
        <f>SUM(VQ1383:VQ1384)</f>
        <v>0</v>
      </c>
      <c r="VR1385" s="84">
        <f>VQ1385/VP1385</f>
        <v>0</v>
      </c>
      <c r="VS1385" s="84">
        <f>VP1385-VQ1385</f>
        <v>2000000</v>
      </c>
      <c r="VT1385" s="84">
        <f t="shared" si="255"/>
        <v>3000000</v>
      </c>
      <c r="WA1385" s="84" t="s">
        <v>5397</v>
      </c>
      <c r="WB1385" s="84">
        <f>SUM(WB1383:WB1384)</f>
        <v>1000000</v>
      </c>
      <c r="WC1385" s="84">
        <f>SUM(WC1383:WC1384)</f>
        <v>0</v>
      </c>
      <c r="WD1385" s="84">
        <f>WC1385/WB1385</f>
        <v>0</v>
      </c>
      <c r="WE1385" s="84">
        <f>SUM(WE1383)</f>
        <v>1000000</v>
      </c>
      <c r="WF1385" s="84">
        <f>SUM(WF1383:WF1384)</f>
        <v>2000000</v>
      </c>
      <c r="WG1385" s="84">
        <f>SUM(WG1383:WG1384)</f>
        <v>0</v>
      </c>
      <c r="WH1385" s="84">
        <f>WG1385/WF1385</f>
        <v>0</v>
      </c>
      <c r="WI1385" s="84">
        <f>WF1385-WG1385</f>
        <v>2000000</v>
      </c>
      <c r="WJ1385" s="84">
        <f t="shared" si="255"/>
        <v>3000000</v>
      </c>
      <c r="WQ1385" s="84" t="s">
        <v>5397</v>
      </c>
      <c r="WR1385" s="84">
        <f>SUM(WR1383:WR1384)</f>
        <v>1000000</v>
      </c>
      <c r="WS1385" s="84">
        <f>SUM(WS1383:WS1384)</f>
        <v>0</v>
      </c>
      <c r="WT1385" s="84">
        <f>WS1385/WR1385</f>
        <v>0</v>
      </c>
      <c r="WU1385" s="84">
        <f>SUM(WU1383)</f>
        <v>1000000</v>
      </c>
      <c r="WV1385" s="84">
        <f>SUM(WV1383:WV1384)</f>
        <v>2000000</v>
      </c>
      <c r="WW1385" s="84">
        <f>SUM(WW1383:WW1384)</f>
        <v>0</v>
      </c>
      <c r="WX1385" s="84">
        <f>WW1385/WV1385</f>
        <v>0</v>
      </c>
      <c r="WY1385" s="84">
        <f>WV1385-WW1385</f>
        <v>2000000</v>
      </c>
      <c r="WZ1385" s="84">
        <f t="shared" si="256"/>
        <v>3000000</v>
      </c>
      <c r="XG1385" s="84" t="s">
        <v>5397</v>
      </c>
      <c r="XH1385" s="84">
        <f>SUM(XH1383:XH1384)</f>
        <v>1000000</v>
      </c>
      <c r="XI1385" s="84">
        <f>SUM(XI1383:XI1384)</f>
        <v>0</v>
      </c>
      <c r="XJ1385" s="84">
        <f>XI1385/XH1385</f>
        <v>0</v>
      </c>
      <c r="XK1385" s="84">
        <f>SUM(XK1383)</f>
        <v>1000000</v>
      </c>
      <c r="XL1385" s="84">
        <f>SUM(XL1383:XL1384)</f>
        <v>2000000</v>
      </c>
      <c r="XM1385" s="84">
        <f>SUM(XM1383:XM1384)</f>
        <v>0</v>
      </c>
      <c r="XN1385" s="84">
        <f>XM1385/XL1385</f>
        <v>0</v>
      </c>
      <c r="XO1385" s="84">
        <f>XL1385-XM1385</f>
        <v>2000000</v>
      </c>
      <c r="XP1385" s="84">
        <f t="shared" si="256"/>
        <v>3000000</v>
      </c>
      <c r="XW1385" s="84" t="s">
        <v>5397</v>
      </c>
      <c r="XX1385" s="84">
        <f>SUM(XX1383:XX1384)</f>
        <v>1000000</v>
      </c>
      <c r="XY1385" s="84">
        <f>SUM(XY1383:XY1384)</f>
        <v>0</v>
      </c>
      <c r="XZ1385" s="84">
        <f>XY1385/XX1385</f>
        <v>0</v>
      </c>
      <c r="YA1385" s="84">
        <f>SUM(YA1383)</f>
        <v>1000000</v>
      </c>
      <c r="YB1385" s="84">
        <f>SUM(YB1383:YB1384)</f>
        <v>2000000</v>
      </c>
      <c r="YC1385" s="84">
        <f>SUM(YC1383:YC1384)</f>
        <v>0</v>
      </c>
      <c r="YD1385" s="84">
        <f>YC1385/YB1385</f>
        <v>0</v>
      </c>
      <c r="YE1385" s="84">
        <f>YB1385-YC1385</f>
        <v>2000000</v>
      </c>
      <c r="YF1385" s="84">
        <f t="shared" si="257"/>
        <v>3000000</v>
      </c>
      <c r="YM1385" s="84" t="s">
        <v>5397</v>
      </c>
      <c r="YN1385" s="84">
        <f>SUM(YN1383:YN1384)</f>
        <v>1000000</v>
      </c>
      <c r="YO1385" s="84">
        <f>SUM(YO1383:YO1384)</f>
        <v>0</v>
      </c>
      <c r="YP1385" s="84">
        <f>YO1385/YN1385</f>
        <v>0</v>
      </c>
      <c r="YQ1385" s="84">
        <f>SUM(YQ1383)</f>
        <v>1000000</v>
      </c>
      <c r="YR1385" s="84">
        <f>SUM(YR1383:YR1384)</f>
        <v>2000000</v>
      </c>
      <c r="YS1385" s="84">
        <f>SUM(YS1383:YS1384)</f>
        <v>0</v>
      </c>
      <c r="YT1385" s="84">
        <f>YS1385/YR1385</f>
        <v>0</v>
      </c>
      <c r="YU1385" s="84">
        <f>YR1385-YS1385</f>
        <v>2000000</v>
      </c>
      <c r="YV1385" s="84">
        <f t="shared" si="257"/>
        <v>3000000</v>
      </c>
      <c r="ZC1385" s="84" t="s">
        <v>5397</v>
      </c>
      <c r="ZD1385" s="84">
        <f>SUM(ZD1383:ZD1384)</f>
        <v>1000000</v>
      </c>
      <c r="ZE1385" s="84">
        <f>SUM(ZE1383:ZE1384)</f>
        <v>0</v>
      </c>
      <c r="ZF1385" s="84">
        <f>ZE1385/ZD1385</f>
        <v>0</v>
      </c>
      <c r="ZG1385" s="84">
        <f>SUM(ZG1383)</f>
        <v>1000000</v>
      </c>
      <c r="ZH1385" s="84">
        <f>SUM(ZH1383:ZH1384)</f>
        <v>2000000</v>
      </c>
      <c r="ZI1385" s="84">
        <f>SUM(ZI1383:ZI1384)</f>
        <v>0</v>
      </c>
      <c r="ZJ1385" s="84">
        <f>ZI1385/ZH1385</f>
        <v>0</v>
      </c>
      <c r="ZK1385" s="84">
        <f>ZH1385-ZI1385</f>
        <v>2000000</v>
      </c>
      <c r="ZL1385" s="84">
        <f t="shared" si="258"/>
        <v>3000000</v>
      </c>
      <c r="ZS1385" s="84" t="s">
        <v>5397</v>
      </c>
      <c r="ZT1385" s="84">
        <f>SUM(ZT1383:ZT1384)</f>
        <v>1000000</v>
      </c>
      <c r="ZU1385" s="84">
        <f>SUM(ZU1383:ZU1384)</f>
        <v>0</v>
      </c>
      <c r="ZV1385" s="84">
        <f>ZU1385/ZT1385</f>
        <v>0</v>
      </c>
      <c r="ZW1385" s="84">
        <f>SUM(ZW1383)</f>
        <v>1000000</v>
      </c>
      <c r="ZX1385" s="84">
        <f>SUM(ZX1383:ZX1384)</f>
        <v>2000000</v>
      </c>
      <c r="ZY1385" s="84">
        <f>SUM(ZY1383:ZY1384)</f>
        <v>0</v>
      </c>
      <c r="ZZ1385" s="84">
        <f>ZY1385/ZX1385</f>
        <v>0</v>
      </c>
      <c r="AAA1385" s="84">
        <f>ZX1385-ZY1385</f>
        <v>2000000</v>
      </c>
      <c r="AAB1385" s="84">
        <f t="shared" si="258"/>
        <v>3000000</v>
      </c>
      <c r="AAI1385" s="84" t="s">
        <v>5397</v>
      </c>
      <c r="AAJ1385" s="84">
        <f>SUM(AAJ1383:AAJ1384)</f>
        <v>1000000</v>
      </c>
      <c r="AAK1385" s="84">
        <f>SUM(AAK1383:AAK1384)</f>
        <v>0</v>
      </c>
      <c r="AAL1385" s="84">
        <f>AAK1385/AAJ1385</f>
        <v>0</v>
      </c>
      <c r="AAM1385" s="84">
        <f>SUM(AAM1383)</f>
        <v>1000000</v>
      </c>
      <c r="AAN1385" s="84">
        <f>SUM(AAN1383:AAN1384)</f>
        <v>2000000</v>
      </c>
      <c r="AAO1385" s="84">
        <f>SUM(AAO1383:AAO1384)</f>
        <v>0</v>
      </c>
      <c r="AAP1385" s="84">
        <f>AAO1385/AAN1385</f>
        <v>0</v>
      </c>
      <c r="AAQ1385" s="84">
        <f>AAN1385-AAO1385</f>
        <v>2000000</v>
      </c>
      <c r="AAR1385" s="84">
        <f t="shared" si="259"/>
        <v>3000000</v>
      </c>
      <c r="AAY1385" s="84" t="s">
        <v>5397</v>
      </c>
      <c r="AAZ1385" s="84">
        <f>SUM(AAZ1383:AAZ1384)</f>
        <v>1000000</v>
      </c>
      <c r="ABA1385" s="84">
        <f>SUM(ABA1383:ABA1384)</f>
        <v>0</v>
      </c>
      <c r="ABB1385" s="84">
        <f>ABA1385/AAZ1385</f>
        <v>0</v>
      </c>
      <c r="ABC1385" s="84">
        <f>SUM(ABC1383)</f>
        <v>1000000</v>
      </c>
      <c r="ABD1385" s="84">
        <f>SUM(ABD1383:ABD1384)</f>
        <v>2000000</v>
      </c>
      <c r="ABE1385" s="84">
        <f>SUM(ABE1383:ABE1384)</f>
        <v>0</v>
      </c>
      <c r="ABF1385" s="84">
        <f>ABE1385/ABD1385</f>
        <v>0</v>
      </c>
      <c r="ABG1385" s="84">
        <f>ABD1385-ABE1385</f>
        <v>2000000</v>
      </c>
      <c r="ABH1385" s="84">
        <f t="shared" si="259"/>
        <v>3000000</v>
      </c>
      <c r="ABO1385" s="84" t="s">
        <v>5397</v>
      </c>
      <c r="ABP1385" s="84">
        <f>SUM(ABP1383:ABP1384)</f>
        <v>1000000</v>
      </c>
      <c r="ABQ1385" s="84">
        <f>SUM(ABQ1383:ABQ1384)</f>
        <v>0</v>
      </c>
      <c r="ABR1385" s="84">
        <f>ABQ1385/ABP1385</f>
        <v>0</v>
      </c>
      <c r="ABS1385" s="84">
        <f>SUM(ABS1383)</f>
        <v>1000000</v>
      </c>
      <c r="ABT1385" s="84">
        <f>SUM(ABT1383:ABT1384)</f>
        <v>2000000</v>
      </c>
      <c r="ABU1385" s="84">
        <f>SUM(ABU1383:ABU1384)</f>
        <v>0</v>
      </c>
      <c r="ABV1385" s="84">
        <f>ABU1385/ABT1385</f>
        <v>0</v>
      </c>
      <c r="ABW1385" s="84">
        <f>ABT1385-ABU1385</f>
        <v>2000000</v>
      </c>
      <c r="ABX1385" s="84">
        <f t="shared" si="260"/>
        <v>3000000</v>
      </c>
      <c r="ACE1385" s="84" t="s">
        <v>5397</v>
      </c>
      <c r="ACF1385" s="84">
        <f>SUM(ACF1383:ACF1384)</f>
        <v>1000000</v>
      </c>
      <c r="ACG1385" s="84">
        <f>SUM(ACG1383:ACG1384)</f>
        <v>0</v>
      </c>
      <c r="ACH1385" s="84">
        <f>ACG1385/ACF1385</f>
        <v>0</v>
      </c>
      <c r="ACI1385" s="84">
        <f>SUM(ACI1383)</f>
        <v>1000000</v>
      </c>
      <c r="ACJ1385" s="84">
        <f>SUM(ACJ1383:ACJ1384)</f>
        <v>2000000</v>
      </c>
      <c r="ACK1385" s="84">
        <f>SUM(ACK1383:ACK1384)</f>
        <v>0</v>
      </c>
      <c r="ACL1385" s="84">
        <f>ACK1385/ACJ1385</f>
        <v>0</v>
      </c>
      <c r="ACM1385" s="84">
        <f>ACJ1385-ACK1385</f>
        <v>2000000</v>
      </c>
      <c r="ACN1385" s="84">
        <f t="shared" si="260"/>
        <v>3000000</v>
      </c>
      <c r="ACU1385" s="84" t="s">
        <v>5397</v>
      </c>
      <c r="ACV1385" s="84">
        <f>SUM(ACV1383:ACV1384)</f>
        <v>1000000</v>
      </c>
      <c r="ACW1385" s="84">
        <f>SUM(ACW1383:ACW1384)</f>
        <v>0</v>
      </c>
      <c r="ACX1385" s="84">
        <f>ACW1385/ACV1385</f>
        <v>0</v>
      </c>
      <c r="ACY1385" s="84">
        <f>SUM(ACY1383)</f>
        <v>1000000</v>
      </c>
      <c r="ACZ1385" s="84">
        <f>SUM(ACZ1383:ACZ1384)</f>
        <v>2000000</v>
      </c>
      <c r="ADA1385" s="84">
        <f>SUM(ADA1383:ADA1384)</f>
        <v>0</v>
      </c>
      <c r="ADB1385" s="84">
        <f>ADA1385/ACZ1385</f>
        <v>0</v>
      </c>
      <c r="ADC1385" s="84">
        <f>ACZ1385-ADA1385</f>
        <v>2000000</v>
      </c>
      <c r="ADD1385" s="84">
        <f t="shared" si="261"/>
        <v>3000000</v>
      </c>
      <c r="ADK1385" s="84" t="s">
        <v>5397</v>
      </c>
      <c r="ADL1385" s="84">
        <f>SUM(ADL1383:ADL1384)</f>
        <v>1000000</v>
      </c>
      <c r="ADM1385" s="84">
        <f>SUM(ADM1383:ADM1384)</f>
        <v>0</v>
      </c>
      <c r="ADN1385" s="84">
        <f>ADM1385/ADL1385</f>
        <v>0</v>
      </c>
      <c r="ADO1385" s="84">
        <f>SUM(ADO1383)</f>
        <v>1000000</v>
      </c>
      <c r="ADP1385" s="84">
        <f>SUM(ADP1383:ADP1384)</f>
        <v>2000000</v>
      </c>
      <c r="ADQ1385" s="84">
        <f>SUM(ADQ1383:ADQ1384)</f>
        <v>0</v>
      </c>
      <c r="ADR1385" s="84">
        <f>ADQ1385/ADP1385</f>
        <v>0</v>
      </c>
      <c r="ADS1385" s="84">
        <f>ADP1385-ADQ1385</f>
        <v>2000000</v>
      </c>
      <c r="ADT1385" s="84">
        <f t="shared" si="261"/>
        <v>3000000</v>
      </c>
      <c r="AEA1385" s="84" t="s">
        <v>5397</v>
      </c>
      <c r="AEB1385" s="84">
        <f>SUM(AEB1383:AEB1384)</f>
        <v>1000000</v>
      </c>
      <c r="AEC1385" s="84">
        <f>SUM(AEC1383:AEC1384)</f>
        <v>0</v>
      </c>
      <c r="AED1385" s="84">
        <f>AEC1385/AEB1385</f>
        <v>0</v>
      </c>
      <c r="AEE1385" s="84">
        <f>SUM(AEE1383)</f>
        <v>1000000</v>
      </c>
      <c r="AEF1385" s="84">
        <f>SUM(AEF1383:AEF1384)</f>
        <v>2000000</v>
      </c>
      <c r="AEG1385" s="84">
        <f>SUM(AEG1383:AEG1384)</f>
        <v>0</v>
      </c>
      <c r="AEH1385" s="84">
        <f>AEG1385/AEF1385</f>
        <v>0</v>
      </c>
      <c r="AEI1385" s="84">
        <f>AEF1385-AEG1385</f>
        <v>2000000</v>
      </c>
      <c r="AEJ1385" s="84">
        <f t="shared" si="262"/>
        <v>3000000</v>
      </c>
      <c r="AEQ1385" s="84" t="s">
        <v>5397</v>
      </c>
      <c r="AER1385" s="84">
        <f>SUM(AER1383:AER1384)</f>
        <v>1000000</v>
      </c>
      <c r="AES1385" s="84">
        <f>SUM(AES1383:AES1384)</f>
        <v>0</v>
      </c>
      <c r="AET1385" s="84">
        <f>AES1385/AER1385</f>
        <v>0</v>
      </c>
      <c r="AEU1385" s="84">
        <f>SUM(AEU1383)</f>
        <v>1000000</v>
      </c>
      <c r="AEV1385" s="84">
        <f>SUM(AEV1383:AEV1384)</f>
        <v>2000000</v>
      </c>
      <c r="AEW1385" s="84">
        <f>SUM(AEW1383:AEW1384)</f>
        <v>0</v>
      </c>
      <c r="AEX1385" s="84">
        <f>AEW1385/AEV1385</f>
        <v>0</v>
      </c>
      <c r="AEY1385" s="84">
        <f>AEV1385-AEW1385</f>
        <v>2000000</v>
      </c>
      <c r="AEZ1385" s="84">
        <f t="shared" si="262"/>
        <v>3000000</v>
      </c>
      <c r="AFG1385" s="84" t="s">
        <v>5397</v>
      </c>
      <c r="AFH1385" s="84">
        <f>SUM(AFH1383:AFH1384)</f>
        <v>1000000</v>
      </c>
      <c r="AFI1385" s="84">
        <f>SUM(AFI1383:AFI1384)</f>
        <v>0</v>
      </c>
      <c r="AFJ1385" s="84">
        <f>AFI1385/AFH1385</f>
        <v>0</v>
      </c>
      <c r="AFK1385" s="84">
        <f>SUM(AFK1383)</f>
        <v>1000000</v>
      </c>
      <c r="AFL1385" s="84">
        <f>SUM(AFL1383:AFL1384)</f>
        <v>2000000</v>
      </c>
      <c r="AFM1385" s="84">
        <f>SUM(AFM1383:AFM1384)</f>
        <v>0</v>
      </c>
      <c r="AFN1385" s="84">
        <f>AFM1385/AFL1385</f>
        <v>0</v>
      </c>
      <c r="AFO1385" s="84">
        <f>AFL1385-AFM1385</f>
        <v>2000000</v>
      </c>
      <c r="AFP1385" s="84">
        <f t="shared" si="263"/>
        <v>3000000</v>
      </c>
      <c r="AFW1385" s="84" t="s">
        <v>5397</v>
      </c>
      <c r="AFX1385" s="84">
        <f>SUM(AFX1383:AFX1384)</f>
        <v>1000000</v>
      </c>
      <c r="AFY1385" s="84">
        <f>SUM(AFY1383:AFY1384)</f>
        <v>0</v>
      </c>
      <c r="AFZ1385" s="84">
        <f>AFY1385/AFX1385</f>
        <v>0</v>
      </c>
      <c r="AGA1385" s="84">
        <f>SUM(AGA1383)</f>
        <v>1000000</v>
      </c>
      <c r="AGB1385" s="84">
        <f>SUM(AGB1383:AGB1384)</f>
        <v>2000000</v>
      </c>
      <c r="AGC1385" s="84">
        <f>SUM(AGC1383:AGC1384)</f>
        <v>0</v>
      </c>
      <c r="AGD1385" s="84">
        <f>AGC1385/AGB1385</f>
        <v>0</v>
      </c>
      <c r="AGE1385" s="84">
        <f>AGB1385-AGC1385</f>
        <v>2000000</v>
      </c>
      <c r="AGF1385" s="84">
        <f t="shared" si="263"/>
        <v>3000000</v>
      </c>
      <c r="AGM1385" s="84" t="s">
        <v>5397</v>
      </c>
      <c r="AGN1385" s="84">
        <f>SUM(AGN1383:AGN1384)</f>
        <v>1000000</v>
      </c>
      <c r="AGO1385" s="84">
        <f>SUM(AGO1383:AGO1384)</f>
        <v>0</v>
      </c>
      <c r="AGP1385" s="84">
        <f>AGO1385/AGN1385</f>
        <v>0</v>
      </c>
      <c r="AGQ1385" s="84">
        <f>SUM(AGQ1383)</f>
        <v>1000000</v>
      </c>
      <c r="AGR1385" s="84">
        <f>SUM(AGR1383:AGR1384)</f>
        <v>2000000</v>
      </c>
      <c r="AGS1385" s="84">
        <f>SUM(AGS1383:AGS1384)</f>
        <v>0</v>
      </c>
      <c r="AGT1385" s="84">
        <f>AGS1385/AGR1385</f>
        <v>0</v>
      </c>
      <c r="AGU1385" s="84">
        <f>AGR1385-AGS1385</f>
        <v>2000000</v>
      </c>
      <c r="AGV1385" s="84">
        <f t="shared" si="264"/>
        <v>3000000</v>
      </c>
      <c r="AHC1385" s="84" t="s">
        <v>5397</v>
      </c>
      <c r="AHD1385" s="84">
        <f>SUM(AHD1383:AHD1384)</f>
        <v>1000000</v>
      </c>
      <c r="AHE1385" s="84">
        <f>SUM(AHE1383:AHE1384)</f>
        <v>0</v>
      </c>
      <c r="AHF1385" s="84">
        <f>AHE1385/AHD1385</f>
        <v>0</v>
      </c>
      <c r="AHG1385" s="84">
        <f>SUM(AHG1383)</f>
        <v>1000000</v>
      </c>
      <c r="AHH1385" s="84">
        <f>SUM(AHH1383:AHH1384)</f>
        <v>2000000</v>
      </c>
      <c r="AHI1385" s="84">
        <f>SUM(AHI1383:AHI1384)</f>
        <v>0</v>
      </c>
      <c r="AHJ1385" s="84">
        <f>AHI1385/AHH1385</f>
        <v>0</v>
      </c>
      <c r="AHK1385" s="84">
        <f>AHH1385-AHI1385</f>
        <v>2000000</v>
      </c>
      <c r="AHL1385" s="84">
        <f t="shared" si="264"/>
        <v>3000000</v>
      </c>
      <c r="AHS1385" s="84" t="s">
        <v>5397</v>
      </c>
      <c r="AHT1385" s="84">
        <f>SUM(AHT1383:AHT1384)</f>
        <v>1000000</v>
      </c>
      <c r="AHU1385" s="84">
        <f>SUM(AHU1383:AHU1384)</f>
        <v>0</v>
      </c>
      <c r="AHV1385" s="84">
        <f>AHU1385/AHT1385</f>
        <v>0</v>
      </c>
      <c r="AHW1385" s="84">
        <f>SUM(AHW1383)</f>
        <v>1000000</v>
      </c>
      <c r="AHX1385" s="84">
        <f>SUM(AHX1383:AHX1384)</f>
        <v>2000000</v>
      </c>
      <c r="AHY1385" s="84">
        <f>SUM(AHY1383:AHY1384)</f>
        <v>0</v>
      </c>
      <c r="AHZ1385" s="84">
        <f>AHY1385/AHX1385</f>
        <v>0</v>
      </c>
      <c r="AIA1385" s="84">
        <f>AHX1385-AHY1385</f>
        <v>2000000</v>
      </c>
      <c r="AIB1385" s="84">
        <f t="shared" si="265"/>
        <v>3000000</v>
      </c>
      <c r="AII1385" s="84" t="s">
        <v>5397</v>
      </c>
      <c r="AIJ1385" s="84">
        <f>SUM(AIJ1383:AIJ1384)</f>
        <v>1000000</v>
      </c>
      <c r="AIK1385" s="84">
        <f>SUM(AIK1383:AIK1384)</f>
        <v>0</v>
      </c>
      <c r="AIL1385" s="84">
        <f>AIK1385/AIJ1385</f>
        <v>0</v>
      </c>
      <c r="AIM1385" s="84">
        <f>SUM(AIM1383)</f>
        <v>1000000</v>
      </c>
      <c r="AIN1385" s="84">
        <f>SUM(AIN1383:AIN1384)</f>
        <v>2000000</v>
      </c>
      <c r="AIO1385" s="84">
        <f>SUM(AIO1383:AIO1384)</f>
        <v>0</v>
      </c>
      <c r="AIP1385" s="84">
        <f>AIO1385/AIN1385</f>
        <v>0</v>
      </c>
      <c r="AIQ1385" s="84">
        <f>AIN1385-AIO1385</f>
        <v>2000000</v>
      </c>
      <c r="AIR1385" s="84">
        <f t="shared" si="265"/>
        <v>3000000</v>
      </c>
      <c r="AIY1385" s="84" t="s">
        <v>5397</v>
      </c>
      <c r="AIZ1385" s="84">
        <f>SUM(AIZ1383:AIZ1384)</f>
        <v>1000000</v>
      </c>
      <c r="AJA1385" s="84">
        <f>SUM(AJA1383:AJA1384)</f>
        <v>0</v>
      </c>
      <c r="AJB1385" s="84">
        <f>AJA1385/AIZ1385</f>
        <v>0</v>
      </c>
      <c r="AJC1385" s="84">
        <f>SUM(AJC1383)</f>
        <v>1000000</v>
      </c>
      <c r="AJD1385" s="84">
        <f>SUM(AJD1383:AJD1384)</f>
        <v>2000000</v>
      </c>
      <c r="AJE1385" s="84">
        <f>SUM(AJE1383:AJE1384)</f>
        <v>0</v>
      </c>
      <c r="AJF1385" s="84">
        <f>AJE1385/AJD1385</f>
        <v>0</v>
      </c>
      <c r="AJG1385" s="84">
        <f>AJD1385-AJE1385</f>
        <v>2000000</v>
      </c>
      <c r="AJH1385" s="84">
        <f t="shared" si="266"/>
        <v>3000000</v>
      </c>
      <c r="AJO1385" s="84" t="s">
        <v>5397</v>
      </c>
      <c r="AJP1385" s="84">
        <f>SUM(AJP1383:AJP1384)</f>
        <v>1000000</v>
      </c>
      <c r="AJQ1385" s="84">
        <f>SUM(AJQ1383:AJQ1384)</f>
        <v>0</v>
      </c>
      <c r="AJR1385" s="84">
        <f>AJQ1385/AJP1385</f>
        <v>0</v>
      </c>
      <c r="AJS1385" s="84">
        <f>SUM(AJS1383)</f>
        <v>1000000</v>
      </c>
      <c r="AJT1385" s="84">
        <f>SUM(AJT1383:AJT1384)</f>
        <v>2000000</v>
      </c>
      <c r="AJU1385" s="84">
        <f>SUM(AJU1383:AJU1384)</f>
        <v>0</v>
      </c>
      <c r="AJV1385" s="84">
        <f>AJU1385/AJT1385</f>
        <v>0</v>
      </c>
      <c r="AJW1385" s="84">
        <f>AJT1385-AJU1385</f>
        <v>2000000</v>
      </c>
      <c r="AJX1385" s="84">
        <f t="shared" si="266"/>
        <v>3000000</v>
      </c>
      <c r="AKE1385" s="84" t="s">
        <v>5397</v>
      </c>
      <c r="AKF1385" s="84">
        <f>SUM(AKF1383:AKF1384)</f>
        <v>1000000</v>
      </c>
      <c r="AKG1385" s="84">
        <f>SUM(AKG1383:AKG1384)</f>
        <v>0</v>
      </c>
      <c r="AKH1385" s="84">
        <f>AKG1385/AKF1385</f>
        <v>0</v>
      </c>
      <c r="AKI1385" s="84">
        <f>SUM(AKI1383)</f>
        <v>1000000</v>
      </c>
      <c r="AKJ1385" s="84">
        <f>SUM(AKJ1383:AKJ1384)</f>
        <v>2000000</v>
      </c>
      <c r="AKK1385" s="84">
        <f>SUM(AKK1383:AKK1384)</f>
        <v>0</v>
      </c>
      <c r="AKL1385" s="84">
        <f>AKK1385/AKJ1385</f>
        <v>0</v>
      </c>
      <c r="AKM1385" s="84">
        <f>AKJ1385-AKK1385</f>
        <v>2000000</v>
      </c>
      <c r="AKN1385" s="84">
        <f t="shared" si="267"/>
        <v>3000000</v>
      </c>
      <c r="AKU1385" s="84" t="s">
        <v>5397</v>
      </c>
      <c r="AKV1385" s="84">
        <f>SUM(AKV1383:AKV1384)</f>
        <v>1000000</v>
      </c>
      <c r="AKW1385" s="84">
        <f>SUM(AKW1383:AKW1384)</f>
        <v>0</v>
      </c>
      <c r="AKX1385" s="84">
        <f>AKW1385/AKV1385</f>
        <v>0</v>
      </c>
      <c r="AKY1385" s="84">
        <f>SUM(AKY1383)</f>
        <v>1000000</v>
      </c>
      <c r="AKZ1385" s="84">
        <f>SUM(AKZ1383:AKZ1384)</f>
        <v>2000000</v>
      </c>
      <c r="ALA1385" s="84">
        <f>SUM(ALA1383:ALA1384)</f>
        <v>0</v>
      </c>
      <c r="ALB1385" s="84">
        <f>ALA1385/AKZ1385</f>
        <v>0</v>
      </c>
      <c r="ALC1385" s="84">
        <f>AKZ1385-ALA1385</f>
        <v>2000000</v>
      </c>
      <c r="ALD1385" s="84">
        <f t="shared" si="267"/>
        <v>3000000</v>
      </c>
      <c r="ALK1385" s="84" t="s">
        <v>5397</v>
      </c>
      <c r="ALL1385" s="84">
        <f>SUM(ALL1383:ALL1384)</f>
        <v>1000000</v>
      </c>
      <c r="ALM1385" s="84">
        <f>SUM(ALM1383:ALM1384)</f>
        <v>0</v>
      </c>
      <c r="ALN1385" s="84">
        <f>ALM1385/ALL1385</f>
        <v>0</v>
      </c>
      <c r="ALO1385" s="84">
        <f>SUM(ALO1383)</f>
        <v>1000000</v>
      </c>
      <c r="ALP1385" s="84">
        <f>SUM(ALP1383:ALP1384)</f>
        <v>2000000</v>
      </c>
      <c r="ALQ1385" s="84">
        <f>SUM(ALQ1383:ALQ1384)</f>
        <v>0</v>
      </c>
      <c r="ALR1385" s="84">
        <f>ALQ1385/ALP1385</f>
        <v>0</v>
      </c>
      <c r="ALS1385" s="84">
        <f>ALP1385-ALQ1385</f>
        <v>2000000</v>
      </c>
      <c r="ALT1385" s="84">
        <f t="shared" si="268"/>
        <v>3000000</v>
      </c>
      <c r="AMA1385" s="84" t="s">
        <v>5397</v>
      </c>
      <c r="AMB1385" s="84">
        <f>SUM(AMB1383:AMB1384)</f>
        <v>1000000</v>
      </c>
      <c r="AMC1385" s="84">
        <f>SUM(AMC1383:AMC1384)</f>
        <v>0</v>
      </c>
      <c r="AMD1385" s="84">
        <f>AMC1385/AMB1385</f>
        <v>0</v>
      </c>
      <c r="AME1385" s="84">
        <f>SUM(AME1383)</f>
        <v>1000000</v>
      </c>
      <c r="AMF1385" s="84">
        <f>SUM(AMF1383:AMF1384)</f>
        <v>2000000</v>
      </c>
      <c r="AMG1385" s="84">
        <f>SUM(AMG1383:AMG1384)</f>
        <v>0</v>
      </c>
      <c r="AMH1385" s="84">
        <f>AMG1385/AMF1385</f>
        <v>0</v>
      </c>
      <c r="AMI1385" s="84">
        <f>AMF1385-AMG1385</f>
        <v>2000000</v>
      </c>
      <c r="AMJ1385" s="84">
        <f t="shared" si="268"/>
        <v>3000000</v>
      </c>
      <c r="AMQ1385" s="84" t="s">
        <v>5397</v>
      </c>
      <c r="AMR1385" s="84">
        <f>SUM(AMR1383:AMR1384)</f>
        <v>1000000</v>
      </c>
      <c r="AMS1385" s="84">
        <f>SUM(AMS1383:AMS1384)</f>
        <v>0</v>
      </c>
      <c r="AMT1385" s="84">
        <f>AMS1385/AMR1385</f>
        <v>0</v>
      </c>
      <c r="AMU1385" s="84">
        <f>SUM(AMU1383)</f>
        <v>1000000</v>
      </c>
      <c r="AMV1385" s="84">
        <f>SUM(AMV1383:AMV1384)</f>
        <v>2000000</v>
      </c>
      <c r="AMW1385" s="84">
        <f>SUM(AMW1383:AMW1384)</f>
        <v>0</v>
      </c>
      <c r="AMX1385" s="84">
        <f>AMW1385/AMV1385</f>
        <v>0</v>
      </c>
      <c r="AMY1385" s="84">
        <f>AMV1385-AMW1385</f>
        <v>2000000</v>
      </c>
      <c r="AMZ1385" s="84">
        <f t="shared" si="269"/>
        <v>3000000</v>
      </c>
      <c r="ANG1385" s="84" t="s">
        <v>5397</v>
      </c>
      <c r="ANH1385" s="84">
        <f>SUM(ANH1383:ANH1384)</f>
        <v>1000000</v>
      </c>
      <c r="ANI1385" s="84">
        <f>SUM(ANI1383:ANI1384)</f>
        <v>0</v>
      </c>
      <c r="ANJ1385" s="84">
        <f>ANI1385/ANH1385</f>
        <v>0</v>
      </c>
      <c r="ANK1385" s="84">
        <f>SUM(ANK1383)</f>
        <v>1000000</v>
      </c>
      <c r="ANL1385" s="84">
        <f>SUM(ANL1383:ANL1384)</f>
        <v>2000000</v>
      </c>
      <c r="ANM1385" s="84">
        <f>SUM(ANM1383:ANM1384)</f>
        <v>0</v>
      </c>
      <c r="ANN1385" s="84">
        <f>ANM1385/ANL1385</f>
        <v>0</v>
      </c>
      <c r="ANO1385" s="84">
        <f>ANL1385-ANM1385</f>
        <v>2000000</v>
      </c>
      <c r="ANP1385" s="84">
        <f t="shared" si="269"/>
        <v>3000000</v>
      </c>
      <c r="ANW1385" s="84" t="s">
        <v>5397</v>
      </c>
      <c r="ANX1385" s="84">
        <f>SUM(ANX1383:ANX1384)</f>
        <v>1000000</v>
      </c>
      <c r="ANY1385" s="84">
        <f>SUM(ANY1383:ANY1384)</f>
        <v>0</v>
      </c>
      <c r="ANZ1385" s="84">
        <f>ANY1385/ANX1385</f>
        <v>0</v>
      </c>
      <c r="AOA1385" s="84">
        <f>SUM(AOA1383)</f>
        <v>1000000</v>
      </c>
      <c r="AOB1385" s="84">
        <f>SUM(AOB1383:AOB1384)</f>
        <v>2000000</v>
      </c>
      <c r="AOC1385" s="84">
        <f>SUM(AOC1383:AOC1384)</f>
        <v>0</v>
      </c>
      <c r="AOD1385" s="84">
        <f>AOC1385/AOB1385</f>
        <v>0</v>
      </c>
      <c r="AOE1385" s="84">
        <f>AOB1385-AOC1385</f>
        <v>2000000</v>
      </c>
      <c r="AOF1385" s="84">
        <f t="shared" si="270"/>
        <v>3000000</v>
      </c>
      <c r="AOM1385" s="84" t="s">
        <v>5397</v>
      </c>
      <c r="AON1385" s="84">
        <f>SUM(AON1383:AON1384)</f>
        <v>1000000</v>
      </c>
      <c r="AOO1385" s="84">
        <f>SUM(AOO1383:AOO1384)</f>
        <v>0</v>
      </c>
      <c r="AOP1385" s="84">
        <f>AOO1385/AON1385</f>
        <v>0</v>
      </c>
      <c r="AOQ1385" s="84">
        <f>SUM(AOQ1383)</f>
        <v>1000000</v>
      </c>
      <c r="AOR1385" s="84">
        <f>SUM(AOR1383:AOR1384)</f>
        <v>2000000</v>
      </c>
      <c r="AOS1385" s="84">
        <f>SUM(AOS1383:AOS1384)</f>
        <v>0</v>
      </c>
      <c r="AOT1385" s="84">
        <f>AOS1385/AOR1385</f>
        <v>0</v>
      </c>
      <c r="AOU1385" s="84">
        <f>AOR1385-AOS1385</f>
        <v>2000000</v>
      </c>
      <c r="AOV1385" s="84">
        <f t="shared" si="270"/>
        <v>3000000</v>
      </c>
      <c r="APC1385" s="84" t="s">
        <v>5397</v>
      </c>
      <c r="APD1385" s="84">
        <f>SUM(APD1383:APD1384)</f>
        <v>1000000</v>
      </c>
      <c r="APE1385" s="84">
        <f>SUM(APE1383:APE1384)</f>
        <v>0</v>
      </c>
      <c r="APF1385" s="84">
        <f>APE1385/APD1385</f>
        <v>0</v>
      </c>
      <c r="APG1385" s="84">
        <f>SUM(APG1383)</f>
        <v>1000000</v>
      </c>
      <c r="APH1385" s="84">
        <f>SUM(APH1383:APH1384)</f>
        <v>2000000</v>
      </c>
      <c r="API1385" s="84">
        <f>SUM(API1383:API1384)</f>
        <v>0</v>
      </c>
      <c r="APJ1385" s="84">
        <f>API1385/APH1385</f>
        <v>0</v>
      </c>
      <c r="APK1385" s="84">
        <f>APH1385-API1385</f>
        <v>2000000</v>
      </c>
      <c r="APL1385" s="84">
        <f t="shared" si="271"/>
        <v>3000000</v>
      </c>
      <c r="APS1385" s="84" t="s">
        <v>5397</v>
      </c>
      <c r="APT1385" s="84">
        <f>SUM(APT1383:APT1384)</f>
        <v>1000000</v>
      </c>
      <c r="APU1385" s="84">
        <f>SUM(APU1383:APU1384)</f>
        <v>0</v>
      </c>
      <c r="APV1385" s="84">
        <f>APU1385/APT1385</f>
        <v>0</v>
      </c>
      <c r="APW1385" s="84">
        <f>SUM(APW1383)</f>
        <v>1000000</v>
      </c>
      <c r="APX1385" s="84">
        <f>SUM(APX1383:APX1384)</f>
        <v>2000000</v>
      </c>
      <c r="APY1385" s="84">
        <f>SUM(APY1383:APY1384)</f>
        <v>0</v>
      </c>
      <c r="APZ1385" s="84">
        <f>APY1385/APX1385</f>
        <v>0</v>
      </c>
      <c r="AQA1385" s="84">
        <f>APX1385-APY1385</f>
        <v>2000000</v>
      </c>
      <c r="AQB1385" s="84">
        <f t="shared" si="271"/>
        <v>3000000</v>
      </c>
      <c r="AQI1385" s="84" t="s">
        <v>5397</v>
      </c>
      <c r="AQJ1385" s="84">
        <f>SUM(AQJ1383:AQJ1384)</f>
        <v>1000000</v>
      </c>
      <c r="AQK1385" s="84">
        <f>SUM(AQK1383:AQK1384)</f>
        <v>0</v>
      </c>
      <c r="AQL1385" s="84">
        <f>AQK1385/AQJ1385</f>
        <v>0</v>
      </c>
      <c r="AQM1385" s="84">
        <f>SUM(AQM1383)</f>
        <v>1000000</v>
      </c>
      <c r="AQN1385" s="84">
        <f>SUM(AQN1383:AQN1384)</f>
        <v>2000000</v>
      </c>
      <c r="AQO1385" s="84">
        <f>SUM(AQO1383:AQO1384)</f>
        <v>0</v>
      </c>
      <c r="AQP1385" s="84">
        <f>AQO1385/AQN1385</f>
        <v>0</v>
      </c>
      <c r="AQQ1385" s="84">
        <f>AQN1385-AQO1385</f>
        <v>2000000</v>
      </c>
      <c r="AQR1385" s="84">
        <f t="shared" si="272"/>
        <v>3000000</v>
      </c>
      <c r="AQY1385" s="84" t="s">
        <v>5397</v>
      </c>
      <c r="AQZ1385" s="84">
        <f>SUM(AQZ1383:AQZ1384)</f>
        <v>1000000</v>
      </c>
      <c r="ARA1385" s="84">
        <f>SUM(ARA1383:ARA1384)</f>
        <v>0</v>
      </c>
      <c r="ARB1385" s="84">
        <f>ARA1385/AQZ1385</f>
        <v>0</v>
      </c>
      <c r="ARC1385" s="84">
        <f>SUM(ARC1383)</f>
        <v>1000000</v>
      </c>
      <c r="ARD1385" s="84">
        <f>SUM(ARD1383:ARD1384)</f>
        <v>2000000</v>
      </c>
      <c r="ARE1385" s="84">
        <f>SUM(ARE1383:ARE1384)</f>
        <v>0</v>
      </c>
      <c r="ARF1385" s="84">
        <f>ARE1385/ARD1385</f>
        <v>0</v>
      </c>
      <c r="ARG1385" s="84">
        <f>ARD1385-ARE1385</f>
        <v>2000000</v>
      </c>
      <c r="ARH1385" s="84">
        <f t="shared" si="272"/>
        <v>3000000</v>
      </c>
      <c r="ARO1385" s="84" t="s">
        <v>5397</v>
      </c>
      <c r="ARP1385" s="84">
        <f>SUM(ARP1383:ARP1384)</f>
        <v>1000000</v>
      </c>
      <c r="ARQ1385" s="84">
        <f>SUM(ARQ1383:ARQ1384)</f>
        <v>0</v>
      </c>
      <c r="ARR1385" s="84">
        <f>ARQ1385/ARP1385</f>
        <v>0</v>
      </c>
      <c r="ARS1385" s="84">
        <f>SUM(ARS1383)</f>
        <v>1000000</v>
      </c>
      <c r="ART1385" s="84">
        <f>SUM(ART1383:ART1384)</f>
        <v>2000000</v>
      </c>
      <c r="ARU1385" s="84">
        <f>SUM(ARU1383:ARU1384)</f>
        <v>0</v>
      </c>
      <c r="ARV1385" s="84">
        <f>ARU1385/ART1385</f>
        <v>0</v>
      </c>
      <c r="ARW1385" s="84">
        <f>ART1385-ARU1385</f>
        <v>2000000</v>
      </c>
      <c r="ARX1385" s="84">
        <f t="shared" si="273"/>
        <v>3000000</v>
      </c>
      <c r="ASE1385" s="84" t="s">
        <v>5397</v>
      </c>
      <c r="ASF1385" s="84">
        <f>SUM(ASF1383:ASF1384)</f>
        <v>1000000</v>
      </c>
      <c r="ASG1385" s="84">
        <f>SUM(ASG1383:ASG1384)</f>
        <v>0</v>
      </c>
      <c r="ASH1385" s="84">
        <f>ASG1385/ASF1385</f>
        <v>0</v>
      </c>
      <c r="ASI1385" s="84">
        <f>SUM(ASI1383)</f>
        <v>1000000</v>
      </c>
      <c r="ASJ1385" s="84">
        <f>SUM(ASJ1383:ASJ1384)</f>
        <v>2000000</v>
      </c>
      <c r="ASK1385" s="84">
        <f>SUM(ASK1383:ASK1384)</f>
        <v>0</v>
      </c>
      <c r="ASL1385" s="84">
        <f>ASK1385/ASJ1385</f>
        <v>0</v>
      </c>
      <c r="ASM1385" s="84">
        <f>ASJ1385-ASK1385</f>
        <v>2000000</v>
      </c>
      <c r="ASN1385" s="84">
        <f t="shared" si="273"/>
        <v>3000000</v>
      </c>
      <c r="ASU1385" s="84" t="s">
        <v>5397</v>
      </c>
      <c r="ASV1385" s="84">
        <f>SUM(ASV1383:ASV1384)</f>
        <v>1000000</v>
      </c>
      <c r="ASW1385" s="84">
        <f>SUM(ASW1383:ASW1384)</f>
        <v>0</v>
      </c>
      <c r="ASX1385" s="84">
        <f>ASW1385/ASV1385</f>
        <v>0</v>
      </c>
      <c r="ASY1385" s="84">
        <f>SUM(ASY1383)</f>
        <v>1000000</v>
      </c>
      <c r="ASZ1385" s="84">
        <f>SUM(ASZ1383:ASZ1384)</f>
        <v>2000000</v>
      </c>
      <c r="ATA1385" s="84">
        <f>SUM(ATA1383:ATA1384)</f>
        <v>0</v>
      </c>
      <c r="ATB1385" s="84">
        <f>ATA1385/ASZ1385</f>
        <v>0</v>
      </c>
      <c r="ATC1385" s="84">
        <f>ASZ1385-ATA1385</f>
        <v>2000000</v>
      </c>
      <c r="ATD1385" s="84">
        <f t="shared" si="274"/>
        <v>3000000</v>
      </c>
      <c r="ATK1385" s="84" t="s">
        <v>5397</v>
      </c>
      <c r="ATL1385" s="84">
        <f>SUM(ATL1383:ATL1384)</f>
        <v>1000000</v>
      </c>
      <c r="ATM1385" s="84">
        <f>SUM(ATM1383:ATM1384)</f>
        <v>0</v>
      </c>
      <c r="ATN1385" s="84">
        <f>ATM1385/ATL1385</f>
        <v>0</v>
      </c>
      <c r="ATO1385" s="84">
        <f>SUM(ATO1383)</f>
        <v>1000000</v>
      </c>
      <c r="ATP1385" s="84">
        <f>SUM(ATP1383:ATP1384)</f>
        <v>2000000</v>
      </c>
      <c r="ATQ1385" s="84">
        <f>SUM(ATQ1383:ATQ1384)</f>
        <v>0</v>
      </c>
      <c r="ATR1385" s="84">
        <f>ATQ1385/ATP1385</f>
        <v>0</v>
      </c>
      <c r="ATS1385" s="84">
        <f>ATP1385-ATQ1385</f>
        <v>2000000</v>
      </c>
      <c r="ATT1385" s="84">
        <f t="shared" si="274"/>
        <v>3000000</v>
      </c>
      <c r="AUA1385" s="84" t="s">
        <v>5397</v>
      </c>
      <c r="AUB1385" s="84">
        <f>SUM(AUB1383:AUB1384)</f>
        <v>1000000</v>
      </c>
      <c r="AUC1385" s="84">
        <f>SUM(AUC1383:AUC1384)</f>
        <v>0</v>
      </c>
      <c r="AUD1385" s="84">
        <f>AUC1385/AUB1385</f>
        <v>0</v>
      </c>
      <c r="AUE1385" s="84">
        <f>SUM(AUE1383)</f>
        <v>1000000</v>
      </c>
      <c r="AUF1385" s="84">
        <f>SUM(AUF1383:AUF1384)</f>
        <v>2000000</v>
      </c>
      <c r="AUG1385" s="84">
        <f>SUM(AUG1383:AUG1384)</f>
        <v>0</v>
      </c>
      <c r="AUH1385" s="84">
        <f>AUG1385/AUF1385</f>
        <v>0</v>
      </c>
      <c r="AUI1385" s="84">
        <f>AUF1385-AUG1385</f>
        <v>2000000</v>
      </c>
      <c r="AUJ1385" s="84">
        <f t="shared" si="275"/>
        <v>3000000</v>
      </c>
      <c r="AUQ1385" s="84" t="s">
        <v>5397</v>
      </c>
      <c r="AUR1385" s="84">
        <f>SUM(AUR1383:AUR1384)</f>
        <v>1000000</v>
      </c>
      <c r="AUS1385" s="84">
        <f>SUM(AUS1383:AUS1384)</f>
        <v>0</v>
      </c>
      <c r="AUT1385" s="84">
        <f>AUS1385/AUR1385</f>
        <v>0</v>
      </c>
      <c r="AUU1385" s="84">
        <f>SUM(AUU1383)</f>
        <v>1000000</v>
      </c>
      <c r="AUV1385" s="84">
        <f>SUM(AUV1383:AUV1384)</f>
        <v>2000000</v>
      </c>
      <c r="AUW1385" s="84">
        <f>SUM(AUW1383:AUW1384)</f>
        <v>0</v>
      </c>
      <c r="AUX1385" s="84">
        <f>AUW1385/AUV1385</f>
        <v>0</v>
      </c>
      <c r="AUY1385" s="84">
        <f>AUV1385-AUW1385</f>
        <v>2000000</v>
      </c>
      <c r="AUZ1385" s="84">
        <f t="shared" si="275"/>
        <v>3000000</v>
      </c>
      <c r="AVG1385" s="84" t="s">
        <v>5397</v>
      </c>
      <c r="AVH1385" s="84">
        <f>SUM(AVH1383:AVH1384)</f>
        <v>1000000</v>
      </c>
      <c r="AVI1385" s="84">
        <f>SUM(AVI1383:AVI1384)</f>
        <v>0</v>
      </c>
      <c r="AVJ1385" s="84">
        <f>AVI1385/AVH1385</f>
        <v>0</v>
      </c>
      <c r="AVK1385" s="84">
        <f>SUM(AVK1383)</f>
        <v>1000000</v>
      </c>
      <c r="AVL1385" s="84">
        <f>SUM(AVL1383:AVL1384)</f>
        <v>2000000</v>
      </c>
      <c r="AVM1385" s="84">
        <f>SUM(AVM1383:AVM1384)</f>
        <v>0</v>
      </c>
      <c r="AVN1385" s="84">
        <f>AVM1385/AVL1385</f>
        <v>0</v>
      </c>
      <c r="AVO1385" s="84">
        <f>AVL1385-AVM1385</f>
        <v>2000000</v>
      </c>
      <c r="AVP1385" s="84">
        <f t="shared" si="276"/>
        <v>3000000</v>
      </c>
      <c r="AVW1385" s="84" t="s">
        <v>5397</v>
      </c>
      <c r="AVX1385" s="84">
        <f>SUM(AVX1383:AVX1384)</f>
        <v>1000000</v>
      </c>
      <c r="AVY1385" s="84">
        <f>SUM(AVY1383:AVY1384)</f>
        <v>0</v>
      </c>
      <c r="AVZ1385" s="84">
        <f>AVY1385/AVX1385</f>
        <v>0</v>
      </c>
      <c r="AWA1385" s="84">
        <f>SUM(AWA1383)</f>
        <v>1000000</v>
      </c>
      <c r="AWB1385" s="84">
        <f>SUM(AWB1383:AWB1384)</f>
        <v>2000000</v>
      </c>
      <c r="AWC1385" s="84">
        <f>SUM(AWC1383:AWC1384)</f>
        <v>0</v>
      </c>
      <c r="AWD1385" s="84">
        <f>AWC1385/AWB1385</f>
        <v>0</v>
      </c>
      <c r="AWE1385" s="84">
        <f>AWB1385-AWC1385</f>
        <v>2000000</v>
      </c>
      <c r="AWF1385" s="84">
        <f t="shared" si="276"/>
        <v>3000000</v>
      </c>
      <c r="AWM1385" s="84" t="s">
        <v>5397</v>
      </c>
      <c r="AWN1385" s="84">
        <f>SUM(AWN1383:AWN1384)</f>
        <v>1000000</v>
      </c>
      <c r="AWO1385" s="84">
        <f>SUM(AWO1383:AWO1384)</f>
        <v>0</v>
      </c>
      <c r="AWP1385" s="84">
        <f>AWO1385/AWN1385</f>
        <v>0</v>
      </c>
      <c r="AWQ1385" s="84">
        <f>SUM(AWQ1383)</f>
        <v>1000000</v>
      </c>
      <c r="AWR1385" s="84">
        <f>SUM(AWR1383:AWR1384)</f>
        <v>2000000</v>
      </c>
      <c r="AWS1385" s="84">
        <f>SUM(AWS1383:AWS1384)</f>
        <v>0</v>
      </c>
      <c r="AWT1385" s="84">
        <f>AWS1385/AWR1385</f>
        <v>0</v>
      </c>
      <c r="AWU1385" s="84">
        <f>AWR1385-AWS1385</f>
        <v>2000000</v>
      </c>
      <c r="AWV1385" s="84">
        <f t="shared" si="277"/>
        <v>3000000</v>
      </c>
      <c r="AXC1385" s="84" t="s">
        <v>5397</v>
      </c>
      <c r="AXD1385" s="84">
        <f>SUM(AXD1383:AXD1384)</f>
        <v>1000000</v>
      </c>
      <c r="AXE1385" s="84">
        <f>SUM(AXE1383:AXE1384)</f>
        <v>0</v>
      </c>
      <c r="AXF1385" s="84">
        <f>AXE1385/AXD1385</f>
        <v>0</v>
      </c>
      <c r="AXG1385" s="84">
        <f>SUM(AXG1383)</f>
        <v>1000000</v>
      </c>
      <c r="AXH1385" s="84">
        <f>SUM(AXH1383:AXH1384)</f>
        <v>2000000</v>
      </c>
      <c r="AXI1385" s="84">
        <f>SUM(AXI1383:AXI1384)</f>
        <v>0</v>
      </c>
      <c r="AXJ1385" s="84">
        <f>AXI1385/AXH1385</f>
        <v>0</v>
      </c>
      <c r="AXK1385" s="84">
        <f>AXH1385-AXI1385</f>
        <v>2000000</v>
      </c>
      <c r="AXL1385" s="84">
        <f t="shared" si="277"/>
        <v>3000000</v>
      </c>
      <c r="AXS1385" s="84" t="s">
        <v>5397</v>
      </c>
      <c r="AXT1385" s="84">
        <f>SUM(AXT1383:AXT1384)</f>
        <v>1000000</v>
      </c>
      <c r="AXU1385" s="84">
        <f>SUM(AXU1383:AXU1384)</f>
        <v>0</v>
      </c>
      <c r="AXV1385" s="84">
        <f>AXU1385/AXT1385</f>
        <v>0</v>
      </c>
      <c r="AXW1385" s="84">
        <f>SUM(AXW1383)</f>
        <v>1000000</v>
      </c>
      <c r="AXX1385" s="84">
        <f>SUM(AXX1383:AXX1384)</f>
        <v>2000000</v>
      </c>
      <c r="AXY1385" s="84">
        <f>SUM(AXY1383:AXY1384)</f>
        <v>0</v>
      </c>
      <c r="AXZ1385" s="84">
        <f>AXY1385/AXX1385</f>
        <v>0</v>
      </c>
      <c r="AYA1385" s="84">
        <f>AXX1385-AXY1385</f>
        <v>2000000</v>
      </c>
      <c r="AYB1385" s="84">
        <f t="shared" si="278"/>
        <v>3000000</v>
      </c>
      <c r="AYI1385" s="84" t="s">
        <v>5397</v>
      </c>
      <c r="AYJ1385" s="84">
        <f>SUM(AYJ1383:AYJ1384)</f>
        <v>1000000</v>
      </c>
      <c r="AYK1385" s="84">
        <f>SUM(AYK1383:AYK1384)</f>
        <v>0</v>
      </c>
      <c r="AYL1385" s="84">
        <f>AYK1385/AYJ1385</f>
        <v>0</v>
      </c>
      <c r="AYM1385" s="84">
        <f>SUM(AYM1383)</f>
        <v>1000000</v>
      </c>
      <c r="AYN1385" s="84">
        <f>SUM(AYN1383:AYN1384)</f>
        <v>2000000</v>
      </c>
      <c r="AYO1385" s="84">
        <f>SUM(AYO1383:AYO1384)</f>
        <v>0</v>
      </c>
      <c r="AYP1385" s="84">
        <f>AYO1385/AYN1385</f>
        <v>0</v>
      </c>
      <c r="AYQ1385" s="84">
        <f>AYN1385-AYO1385</f>
        <v>2000000</v>
      </c>
      <c r="AYR1385" s="84">
        <f t="shared" si="278"/>
        <v>3000000</v>
      </c>
      <c r="AYY1385" s="84" t="s">
        <v>5397</v>
      </c>
      <c r="AYZ1385" s="84">
        <f>SUM(AYZ1383:AYZ1384)</f>
        <v>1000000</v>
      </c>
      <c r="AZA1385" s="84">
        <f>SUM(AZA1383:AZA1384)</f>
        <v>0</v>
      </c>
      <c r="AZB1385" s="84">
        <f>AZA1385/AYZ1385</f>
        <v>0</v>
      </c>
      <c r="AZC1385" s="84">
        <f>SUM(AZC1383)</f>
        <v>1000000</v>
      </c>
      <c r="AZD1385" s="84">
        <f>SUM(AZD1383:AZD1384)</f>
        <v>2000000</v>
      </c>
      <c r="AZE1385" s="84">
        <f>SUM(AZE1383:AZE1384)</f>
        <v>0</v>
      </c>
      <c r="AZF1385" s="84">
        <f>AZE1385/AZD1385</f>
        <v>0</v>
      </c>
      <c r="AZG1385" s="84">
        <f>AZD1385-AZE1385</f>
        <v>2000000</v>
      </c>
      <c r="AZH1385" s="84">
        <f t="shared" si="279"/>
        <v>3000000</v>
      </c>
      <c r="AZO1385" s="84" t="s">
        <v>5397</v>
      </c>
      <c r="AZP1385" s="84">
        <f>SUM(AZP1383:AZP1384)</f>
        <v>1000000</v>
      </c>
      <c r="AZQ1385" s="84">
        <f>SUM(AZQ1383:AZQ1384)</f>
        <v>0</v>
      </c>
      <c r="AZR1385" s="84">
        <f>AZQ1385/AZP1385</f>
        <v>0</v>
      </c>
      <c r="AZS1385" s="84">
        <f>SUM(AZS1383)</f>
        <v>1000000</v>
      </c>
      <c r="AZT1385" s="84">
        <f>SUM(AZT1383:AZT1384)</f>
        <v>2000000</v>
      </c>
      <c r="AZU1385" s="84">
        <f>SUM(AZU1383:AZU1384)</f>
        <v>0</v>
      </c>
      <c r="AZV1385" s="84">
        <f>AZU1385/AZT1385</f>
        <v>0</v>
      </c>
      <c r="AZW1385" s="84">
        <f>AZT1385-AZU1385</f>
        <v>2000000</v>
      </c>
      <c r="AZX1385" s="84">
        <f t="shared" si="279"/>
        <v>3000000</v>
      </c>
      <c r="BAE1385" s="84" t="s">
        <v>5397</v>
      </c>
      <c r="BAF1385" s="84">
        <f>SUM(BAF1383:BAF1384)</f>
        <v>1000000</v>
      </c>
      <c r="BAG1385" s="84">
        <f>SUM(BAG1383:BAG1384)</f>
        <v>0</v>
      </c>
      <c r="BAH1385" s="84">
        <f>BAG1385/BAF1385</f>
        <v>0</v>
      </c>
      <c r="BAI1385" s="84">
        <f>SUM(BAI1383)</f>
        <v>1000000</v>
      </c>
      <c r="BAJ1385" s="84">
        <f>SUM(BAJ1383:BAJ1384)</f>
        <v>2000000</v>
      </c>
      <c r="BAK1385" s="84">
        <f>SUM(BAK1383:BAK1384)</f>
        <v>0</v>
      </c>
      <c r="BAL1385" s="84">
        <f>BAK1385/BAJ1385</f>
        <v>0</v>
      </c>
      <c r="BAM1385" s="84">
        <f>BAJ1385-BAK1385</f>
        <v>2000000</v>
      </c>
      <c r="BAN1385" s="84">
        <f t="shared" si="280"/>
        <v>3000000</v>
      </c>
      <c r="BAU1385" s="84" t="s">
        <v>5397</v>
      </c>
      <c r="BAV1385" s="84">
        <f>SUM(BAV1383:BAV1384)</f>
        <v>1000000</v>
      </c>
      <c r="BAW1385" s="84">
        <f>SUM(BAW1383:BAW1384)</f>
        <v>0</v>
      </c>
      <c r="BAX1385" s="84">
        <f>BAW1385/BAV1385</f>
        <v>0</v>
      </c>
      <c r="BAY1385" s="84">
        <f>SUM(BAY1383)</f>
        <v>1000000</v>
      </c>
      <c r="BAZ1385" s="84">
        <f>SUM(BAZ1383:BAZ1384)</f>
        <v>2000000</v>
      </c>
      <c r="BBA1385" s="84">
        <f>SUM(BBA1383:BBA1384)</f>
        <v>0</v>
      </c>
      <c r="BBB1385" s="84">
        <f>BBA1385/BAZ1385</f>
        <v>0</v>
      </c>
      <c r="BBC1385" s="84">
        <f>BAZ1385-BBA1385</f>
        <v>2000000</v>
      </c>
      <c r="BBD1385" s="84">
        <f t="shared" si="280"/>
        <v>3000000</v>
      </c>
      <c r="BBK1385" s="84" t="s">
        <v>5397</v>
      </c>
      <c r="BBL1385" s="84">
        <f>SUM(BBL1383:BBL1384)</f>
        <v>1000000</v>
      </c>
      <c r="BBM1385" s="84">
        <f>SUM(BBM1383:BBM1384)</f>
        <v>0</v>
      </c>
      <c r="BBN1385" s="84">
        <f>BBM1385/BBL1385</f>
        <v>0</v>
      </c>
      <c r="BBO1385" s="84">
        <f>SUM(BBO1383)</f>
        <v>1000000</v>
      </c>
      <c r="BBP1385" s="84">
        <f>SUM(BBP1383:BBP1384)</f>
        <v>2000000</v>
      </c>
      <c r="BBQ1385" s="84">
        <f>SUM(BBQ1383:BBQ1384)</f>
        <v>0</v>
      </c>
      <c r="BBR1385" s="84">
        <f>BBQ1385/BBP1385</f>
        <v>0</v>
      </c>
      <c r="BBS1385" s="84">
        <f>BBP1385-BBQ1385</f>
        <v>2000000</v>
      </c>
      <c r="BBT1385" s="84">
        <f t="shared" si="281"/>
        <v>3000000</v>
      </c>
      <c r="BCA1385" s="84" t="s">
        <v>5397</v>
      </c>
      <c r="BCB1385" s="84">
        <f>SUM(BCB1383:BCB1384)</f>
        <v>1000000</v>
      </c>
      <c r="BCC1385" s="84">
        <f>SUM(BCC1383:BCC1384)</f>
        <v>0</v>
      </c>
      <c r="BCD1385" s="84">
        <f>BCC1385/BCB1385</f>
        <v>0</v>
      </c>
      <c r="BCE1385" s="84">
        <f>SUM(BCE1383)</f>
        <v>1000000</v>
      </c>
      <c r="BCF1385" s="84">
        <f>SUM(BCF1383:BCF1384)</f>
        <v>2000000</v>
      </c>
      <c r="BCG1385" s="84">
        <f>SUM(BCG1383:BCG1384)</f>
        <v>0</v>
      </c>
      <c r="BCH1385" s="84">
        <f>BCG1385/BCF1385</f>
        <v>0</v>
      </c>
      <c r="BCI1385" s="84">
        <f>BCF1385-BCG1385</f>
        <v>2000000</v>
      </c>
      <c r="BCJ1385" s="84">
        <f t="shared" si="281"/>
        <v>3000000</v>
      </c>
      <c r="BCQ1385" s="84" t="s">
        <v>5397</v>
      </c>
      <c r="BCR1385" s="84">
        <f>SUM(BCR1383:BCR1384)</f>
        <v>1000000</v>
      </c>
      <c r="BCS1385" s="84">
        <f>SUM(BCS1383:BCS1384)</f>
        <v>0</v>
      </c>
      <c r="BCT1385" s="84">
        <f>BCS1385/BCR1385</f>
        <v>0</v>
      </c>
      <c r="BCU1385" s="84">
        <f>SUM(BCU1383)</f>
        <v>1000000</v>
      </c>
      <c r="BCV1385" s="84">
        <f>SUM(BCV1383:BCV1384)</f>
        <v>2000000</v>
      </c>
      <c r="BCW1385" s="84">
        <f>SUM(BCW1383:BCW1384)</f>
        <v>0</v>
      </c>
      <c r="BCX1385" s="84">
        <f>BCW1385/BCV1385</f>
        <v>0</v>
      </c>
      <c r="BCY1385" s="84">
        <f>BCV1385-BCW1385</f>
        <v>2000000</v>
      </c>
      <c r="BCZ1385" s="84">
        <f t="shared" si="282"/>
        <v>3000000</v>
      </c>
      <c r="BDG1385" s="84" t="s">
        <v>5397</v>
      </c>
      <c r="BDH1385" s="84">
        <f>SUM(BDH1383:BDH1384)</f>
        <v>1000000</v>
      </c>
      <c r="BDI1385" s="84">
        <f>SUM(BDI1383:BDI1384)</f>
        <v>0</v>
      </c>
      <c r="BDJ1385" s="84">
        <f>BDI1385/BDH1385</f>
        <v>0</v>
      </c>
      <c r="BDK1385" s="84">
        <f>SUM(BDK1383)</f>
        <v>1000000</v>
      </c>
      <c r="BDL1385" s="84">
        <f>SUM(BDL1383:BDL1384)</f>
        <v>2000000</v>
      </c>
      <c r="BDM1385" s="84">
        <f>SUM(BDM1383:BDM1384)</f>
        <v>0</v>
      </c>
      <c r="BDN1385" s="84">
        <f>BDM1385/BDL1385</f>
        <v>0</v>
      </c>
      <c r="BDO1385" s="84">
        <f>BDL1385-BDM1385</f>
        <v>2000000</v>
      </c>
      <c r="BDP1385" s="84">
        <f t="shared" si="282"/>
        <v>3000000</v>
      </c>
      <c r="BDW1385" s="84" t="s">
        <v>5397</v>
      </c>
      <c r="BDX1385" s="84">
        <f>SUM(BDX1383:BDX1384)</f>
        <v>1000000</v>
      </c>
      <c r="BDY1385" s="84">
        <f>SUM(BDY1383:BDY1384)</f>
        <v>0</v>
      </c>
      <c r="BDZ1385" s="84">
        <f>BDY1385/BDX1385</f>
        <v>0</v>
      </c>
      <c r="BEA1385" s="84">
        <f>SUM(BEA1383)</f>
        <v>1000000</v>
      </c>
      <c r="BEB1385" s="84">
        <f>SUM(BEB1383:BEB1384)</f>
        <v>2000000</v>
      </c>
      <c r="BEC1385" s="84">
        <f>SUM(BEC1383:BEC1384)</f>
        <v>0</v>
      </c>
      <c r="BED1385" s="84">
        <f>BEC1385/BEB1385</f>
        <v>0</v>
      </c>
      <c r="BEE1385" s="84">
        <f>BEB1385-BEC1385</f>
        <v>2000000</v>
      </c>
      <c r="BEF1385" s="84">
        <f t="shared" si="283"/>
        <v>3000000</v>
      </c>
      <c r="BEM1385" s="84" t="s">
        <v>5397</v>
      </c>
      <c r="BEN1385" s="84">
        <f>SUM(BEN1383:BEN1384)</f>
        <v>1000000</v>
      </c>
      <c r="BEO1385" s="84">
        <f>SUM(BEO1383:BEO1384)</f>
        <v>0</v>
      </c>
      <c r="BEP1385" s="84">
        <f>BEO1385/BEN1385</f>
        <v>0</v>
      </c>
      <c r="BEQ1385" s="84">
        <f>SUM(BEQ1383)</f>
        <v>1000000</v>
      </c>
      <c r="BER1385" s="84">
        <f>SUM(BER1383:BER1384)</f>
        <v>2000000</v>
      </c>
      <c r="BES1385" s="84">
        <f>SUM(BES1383:BES1384)</f>
        <v>0</v>
      </c>
      <c r="BET1385" s="84">
        <f>BES1385/BER1385</f>
        <v>0</v>
      </c>
      <c r="BEU1385" s="84">
        <f>BER1385-BES1385</f>
        <v>2000000</v>
      </c>
      <c r="BEV1385" s="84">
        <f t="shared" si="283"/>
        <v>3000000</v>
      </c>
      <c r="BFC1385" s="84" t="s">
        <v>5397</v>
      </c>
      <c r="BFD1385" s="84">
        <f>SUM(BFD1383:BFD1384)</f>
        <v>1000000</v>
      </c>
      <c r="BFE1385" s="84">
        <f>SUM(BFE1383:BFE1384)</f>
        <v>0</v>
      </c>
      <c r="BFF1385" s="84">
        <f>BFE1385/BFD1385</f>
        <v>0</v>
      </c>
      <c r="BFG1385" s="84">
        <f>SUM(BFG1383)</f>
        <v>1000000</v>
      </c>
      <c r="BFH1385" s="84">
        <f>SUM(BFH1383:BFH1384)</f>
        <v>2000000</v>
      </c>
      <c r="BFI1385" s="84">
        <f>SUM(BFI1383:BFI1384)</f>
        <v>0</v>
      </c>
      <c r="BFJ1385" s="84">
        <f>BFI1385/BFH1385</f>
        <v>0</v>
      </c>
      <c r="BFK1385" s="84">
        <f>BFH1385-BFI1385</f>
        <v>2000000</v>
      </c>
      <c r="BFL1385" s="84">
        <f t="shared" si="284"/>
        <v>3000000</v>
      </c>
      <c r="BFS1385" s="84" t="s">
        <v>5397</v>
      </c>
      <c r="BFT1385" s="84">
        <f>SUM(BFT1383:BFT1384)</f>
        <v>1000000</v>
      </c>
      <c r="BFU1385" s="84">
        <f>SUM(BFU1383:BFU1384)</f>
        <v>0</v>
      </c>
      <c r="BFV1385" s="84">
        <f>BFU1385/BFT1385</f>
        <v>0</v>
      </c>
      <c r="BFW1385" s="84">
        <f>SUM(BFW1383)</f>
        <v>1000000</v>
      </c>
      <c r="BFX1385" s="84">
        <f>SUM(BFX1383:BFX1384)</f>
        <v>2000000</v>
      </c>
      <c r="BFY1385" s="84">
        <f>SUM(BFY1383:BFY1384)</f>
        <v>0</v>
      </c>
      <c r="BFZ1385" s="84">
        <f>BFY1385/BFX1385</f>
        <v>0</v>
      </c>
      <c r="BGA1385" s="84">
        <f>BFX1385-BFY1385</f>
        <v>2000000</v>
      </c>
      <c r="BGB1385" s="84">
        <f t="shared" si="284"/>
        <v>3000000</v>
      </c>
      <c r="BGI1385" s="84" t="s">
        <v>5397</v>
      </c>
      <c r="BGJ1385" s="84">
        <f>SUM(BGJ1383:BGJ1384)</f>
        <v>1000000</v>
      </c>
      <c r="BGK1385" s="84">
        <f>SUM(BGK1383:BGK1384)</f>
        <v>0</v>
      </c>
      <c r="BGL1385" s="84">
        <f>BGK1385/BGJ1385</f>
        <v>0</v>
      </c>
      <c r="BGM1385" s="84">
        <f>SUM(BGM1383)</f>
        <v>1000000</v>
      </c>
      <c r="BGN1385" s="84">
        <f>SUM(BGN1383:BGN1384)</f>
        <v>2000000</v>
      </c>
      <c r="BGO1385" s="84">
        <f>SUM(BGO1383:BGO1384)</f>
        <v>0</v>
      </c>
      <c r="BGP1385" s="84">
        <f>BGO1385/BGN1385</f>
        <v>0</v>
      </c>
      <c r="BGQ1385" s="84">
        <f>BGN1385-BGO1385</f>
        <v>2000000</v>
      </c>
      <c r="BGR1385" s="84">
        <f t="shared" si="285"/>
        <v>3000000</v>
      </c>
      <c r="BGY1385" s="84" t="s">
        <v>5397</v>
      </c>
      <c r="BGZ1385" s="84">
        <f>SUM(BGZ1383:BGZ1384)</f>
        <v>1000000</v>
      </c>
      <c r="BHA1385" s="84">
        <f>SUM(BHA1383:BHA1384)</f>
        <v>0</v>
      </c>
      <c r="BHB1385" s="84">
        <f>BHA1385/BGZ1385</f>
        <v>0</v>
      </c>
      <c r="BHC1385" s="84">
        <f>SUM(BHC1383)</f>
        <v>1000000</v>
      </c>
      <c r="BHD1385" s="84">
        <f>SUM(BHD1383:BHD1384)</f>
        <v>2000000</v>
      </c>
      <c r="BHE1385" s="84">
        <f>SUM(BHE1383:BHE1384)</f>
        <v>0</v>
      </c>
      <c r="BHF1385" s="84">
        <f>BHE1385/BHD1385</f>
        <v>0</v>
      </c>
      <c r="BHG1385" s="84">
        <f>BHD1385-BHE1385</f>
        <v>2000000</v>
      </c>
      <c r="BHH1385" s="84">
        <f t="shared" si="285"/>
        <v>3000000</v>
      </c>
      <c r="BHO1385" s="84" t="s">
        <v>5397</v>
      </c>
      <c r="BHP1385" s="84">
        <f>SUM(BHP1383:BHP1384)</f>
        <v>1000000</v>
      </c>
      <c r="BHQ1385" s="84">
        <f>SUM(BHQ1383:BHQ1384)</f>
        <v>0</v>
      </c>
      <c r="BHR1385" s="84">
        <f>BHQ1385/BHP1385</f>
        <v>0</v>
      </c>
      <c r="BHS1385" s="84">
        <f>SUM(BHS1383)</f>
        <v>1000000</v>
      </c>
      <c r="BHT1385" s="84">
        <f>SUM(BHT1383:BHT1384)</f>
        <v>2000000</v>
      </c>
      <c r="BHU1385" s="84">
        <f>SUM(BHU1383:BHU1384)</f>
        <v>0</v>
      </c>
      <c r="BHV1385" s="84">
        <f>BHU1385/BHT1385</f>
        <v>0</v>
      </c>
      <c r="BHW1385" s="84">
        <f>BHT1385-BHU1385</f>
        <v>2000000</v>
      </c>
      <c r="BHX1385" s="84">
        <f t="shared" si="286"/>
        <v>3000000</v>
      </c>
      <c r="BIE1385" s="84" t="s">
        <v>5397</v>
      </c>
      <c r="BIF1385" s="84">
        <f>SUM(BIF1383:BIF1384)</f>
        <v>1000000</v>
      </c>
      <c r="BIG1385" s="84">
        <f>SUM(BIG1383:BIG1384)</f>
        <v>0</v>
      </c>
      <c r="BIH1385" s="84">
        <f>BIG1385/BIF1385</f>
        <v>0</v>
      </c>
      <c r="BII1385" s="84">
        <f>SUM(BII1383)</f>
        <v>1000000</v>
      </c>
      <c r="BIJ1385" s="84">
        <f>SUM(BIJ1383:BIJ1384)</f>
        <v>2000000</v>
      </c>
      <c r="BIK1385" s="84">
        <f>SUM(BIK1383:BIK1384)</f>
        <v>0</v>
      </c>
      <c r="BIL1385" s="84">
        <f>BIK1385/BIJ1385</f>
        <v>0</v>
      </c>
      <c r="BIM1385" s="84">
        <f>BIJ1385-BIK1385</f>
        <v>2000000</v>
      </c>
      <c r="BIN1385" s="84">
        <f t="shared" si="286"/>
        <v>3000000</v>
      </c>
      <c r="BIU1385" s="84" t="s">
        <v>5397</v>
      </c>
      <c r="BIV1385" s="84">
        <f>SUM(BIV1383:BIV1384)</f>
        <v>1000000</v>
      </c>
      <c r="BIW1385" s="84">
        <f>SUM(BIW1383:BIW1384)</f>
        <v>0</v>
      </c>
      <c r="BIX1385" s="84">
        <f>BIW1385/BIV1385</f>
        <v>0</v>
      </c>
      <c r="BIY1385" s="84">
        <f>SUM(BIY1383)</f>
        <v>1000000</v>
      </c>
      <c r="BIZ1385" s="84">
        <f>SUM(BIZ1383:BIZ1384)</f>
        <v>2000000</v>
      </c>
      <c r="BJA1385" s="84">
        <f>SUM(BJA1383:BJA1384)</f>
        <v>0</v>
      </c>
      <c r="BJB1385" s="84">
        <f>BJA1385/BIZ1385</f>
        <v>0</v>
      </c>
      <c r="BJC1385" s="84">
        <f>BIZ1385-BJA1385</f>
        <v>2000000</v>
      </c>
      <c r="BJD1385" s="84">
        <f t="shared" si="287"/>
        <v>3000000</v>
      </c>
      <c r="BJK1385" s="84" t="s">
        <v>5397</v>
      </c>
      <c r="BJL1385" s="84">
        <f>SUM(BJL1383:BJL1384)</f>
        <v>1000000</v>
      </c>
      <c r="BJM1385" s="84">
        <f>SUM(BJM1383:BJM1384)</f>
        <v>0</v>
      </c>
      <c r="BJN1385" s="84">
        <f>BJM1385/BJL1385</f>
        <v>0</v>
      </c>
      <c r="BJO1385" s="84">
        <f>SUM(BJO1383)</f>
        <v>1000000</v>
      </c>
      <c r="BJP1385" s="84">
        <f>SUM(BJP1383:BJP1384)</f>
        <v>2000000</v>
      </c>
      <c r="BJQ1385" s="84">
        <f>SUM(BJQ1383:BJQ1384)</f>
        <v>0</v>
      </c>
      <c r="BJR1385" s="84">
        <f>BJQ1385/BJP1385</f>
        <v>0</v>
      </c>
      <c r="BJS1385" s="84">
        <f>BJP1385-BJQ1385</f>
        <v>2000000</v>
      </c>
      <c r="BJT1385" s="84">
        <f t="shared" si="287"/>
        <v>3000000</v>
      </c>
      <c r="BKA1385" s="84" t="s">
        <v>5397</v>
      </c>
      <c r="BKB1385" s="84">
        <f>SUM(BKB1383:BKB1384)</f>
        <v>1000000</v>
      </c>
      <c r="BKC1385" s="84">
        <f>SUM(BKC1383:BKC1384)</f>
        <v>0</v>
      </c>
      <c r="BKD1385" s="84">
        <f>BKC1385/BKB1385</f>
        <v>0</v>
      </c>
      <c r="BKE1385" s="84">
        <f>SUM(BKE1383)</f>
        <v>1000000</v>
      </c>
      <c r="BKF1385" s="84">
        <f>SUM(BKF1383:BKF1384)</f>
        <v>2000000</v>
      </c>
      <c r="BKG1385" s="84">
        <f>SUM(BKG1383:BKG1384)</f>
        <v>0</v>
      </c>
      <c r="BKH1385" s="84">
        <f>BKG1385/BKF1385</f>
        <v>0</v>
      </c>
      <c r="BKI1385" s="84">
        <f>BKF1385-BKG1385</f>
        <v>2000000</v>
      </c>
      <c r="BKJ1385" s="84">
        <f t="shared" si="288"/>
        <v>3000000</v>
      </c>
      <c r="BKQ1385" s="84" t="s">
        <v>5397</v>
      </c>
      <c r="BKR1385" s="84">
        <f>SUM(BKR1383:BKR1384)</f>
        <v>1000000</v>
      </c>
      <c r="BKS1385" s="84">
        <f>SUM(BKS1383:BKS1384)</f>
        <v>0</v>
      </c>
      <c r="BKT1385" s="84">
        <f>BKS1385/BKR1385</f>
        <v>0</v>
      </c>
      <c r="BKU1385" s="84">
        <f>SUM(BKU1383)</f>
        <v>1000000</v>
      </c>
      <c r="BKV1385" s="84">
        <f>SUM(BKV1383:BKV1384)</f>
        <v>2000000</v>
      </c>
      <c r="BKW1385" s="84">
        <f>SUM(BKW1383:BKW1384)</f>
        <v>0</v>
      </c>
      <c r="BKX1385" s="84">
        <f>BKW1385/BKV1385</f>
        <v>0</v>
      </c>
      <c r="BKY1385" s="84">
        <f>BKV1385-BKW1385</f>
        <v>2000000</v>
      </c>
      <c r="BKZ1385" s="84">
        <f t="shared" si="288"/>
        <v>3000000</v>
      </c>
      <c r="BLG1385" s="84" t="s">
        <v>5397</v>
      </c>
      <c r="BLH1385" s="84">
        <f>SUM(BLH1383:BLH1384)</f>
        <v>1000000</v>
      </c>
      <c r="BLI1385" s="84">
        <f>SUM(BLI1383:BLI1384)</f>
        <v>0</v>
      </c>
      <c r="BLJ1385" s="84">
        <f>BLI1385/BLH1385</f>
        <v>0</v>
      </c>
      <c r="BLK1385" s="84">
        <f>SUM(BLK1383)</f>
        <v>1000000</v>
      </c>
      <c r="BLL1385" s="84">
        <f>SUM(BLL1383:BLL1384)</f>
        <v>2000000</v>
      </c>
      <c r="BLM1385" s="84">
        <f>SUM(BLM1383:BLM1384)</f>
        <v>0</v>
      </c>
      <c r="BLN1385" s="84">
        <f>BLM1385/BLL1385</f>
        <v>0</v>
      </c>
      <c r="BLO1385" s="84">
        <f>BLL1385-BLM1385</f>
        <v>2000000</v>
      </c>
      <c r="BLP1385" s="84">
        <f t="shared" si="289"/>
        <v>3000000</v>
      </c>
      <c r="BLW1385" s="84" t="s">
        <v>5397</v>
      </c>
      <c r="BLX1385" s="84">
        <f>SUM(BLX1383:BLX1384)</f>
        <v>1000000</v>
      </c>
      <c r="BLY1385" s="84">
        <f>SUM(BLY1383:BLY1384)</f>
        <v>0</v>
      </c>
      <c r="BLZ1385" s="84">
        <f>BLY1385/BLX1385</f>
        <v>0</v>
      </c>
      <c r="BMA1385" s="84">
        <f>SUM(BMA1383)</f>
        <v>1000000</v>
      </c>
      <c r="BMB1385" s="84">
        <f>SUM(BMB1383:BMB1384)</f>
        <v>2000000</v>
      </c>
      <c r="BMC1385" s="84">
        <f>SUM(BMC1383:BMC1384)</f>
        <v>0</v>
      </c>
      <c r="BMD1385" s="84">
        <f>BMC1385/BMB1385</f>
        <v>0</v>
      </c>
      <c r="BME1385" s="84">
        <f>BMB1385-BMC1385</f>
        <v>2000000</v>
      </c>
      <c r="BMF1385" s="84">
        <f t="shared" si="289"/>
        <v>3000000</v>
      </c>
      <c r="BMM1385" s="84" t="s">
        <v>5397</v>
      </c>
      <c r="BMN1385" s="84">
        <f>SUM(BMN1383:BMN1384)</f>
        <v>1000000</v>
      </c>
      <c r="BMO1385" s="84">
        <f>SUM(BMO1383:BMO1384)</f>
        <v>0</v>
      </c>
      <c r="BMP1385" s="84">
        <f>BMO1385/BMN1385</f>
        <v>0</v>
      </c>
      <c r="BMQ1385" s="84">
        <f>SUM(BMQ1383)</f>
        <v>1000000</v>
      </c>
      <c r="BMR1385" s="84">
        <f>SUM(BMR1383:BMR1384)</f>
        <v>2000000</v>
      </c>
      <c r="BMS1385" s="84">
        <f>SUM(BMS1383:BMS1384)</f>
        <v>0</v>
      </c>
      <c r="BMT1385" s="84">
        <f>BMS1385/BMR1385</f>
        <v>0</v>
      </c>
      <c r="BMU1385" s="84">
        <f>BMR1385-BMS1385</f>
        <v>2000000</v>
      </c>
      <c r="BMV1385" s="84">
        <f t="shared" si="290"/>
        <v>3000000</v>
      </c>
      <c r="BNC1385" s="84" t="s">
        <v>5397</v>
      </c>
      <c r="BND1385" s="84">
        <f>SUM(BND1383:BND1384)</f>
        <v>1000000</v>
      </c>
      <c r="BNE1385" s="84">
        <f>SUM(BNE1383:BNE1384)</f>
        <v>0</v>
      </c>
      <c r="BNF1385" s="84">
        <f>BNE1385/BND1385</f>
        <v>0</v>
      </c>
      <c r="BNG1385" s="84">
        <f>SUM(BNG1383)</f>
        <v>1000000</v>
      </c>
      <c r="BNH1385" s="84">
        <f>SUM(BNH1383:BNH1384)</f>
        <v>2000000</v>
      </c>
      <c r="BNI1385" s="84">
        <f>SUM(BNI1383:BNI1384)</f>
        <v>0</v>
      </c>
      <c r="BNJ1385" s="84">
        <f>BNI1385/BNH1385</f>
        <v>0</v>
      </c>
      <c r="BNK1385" s="84">
        <f>BNH1385-BNI1385</f>
        <v>2000000</v>
      </c>
      <c r="BNL1385" s="84">
        <f t="shared" si="290"/>
        <v>3000000</v>
      </c>
      <c r="BNS1385" s="84" t="s">
        <v>5397</v>
      </c>
      <c r="BNT1385" s="84">
        <f>SUM(BNT1383:BNT1384)</f>
        <v>1000000</v>
      </c>
      <c r="BNU1385" s="84">
        <f>SUM(BNU1383:BNU1384)</f>
        <v>0</v>
      </c>
      <c r="BNV1385" s="84">
        <f>BNU1385/BNT1385</f>
        <v>0</v>
      </c>
      <c r="BNW1385" s="84">
        <f>SUM(BNW1383)</f>
        <v>1000000</v>
      </c>
      <c r="BNX1385" s="84">
        <f>SUM(BNX1383:BNX1384)</f>
        <v>2000000</v>
      </c>
      <c r="BNY1385" s="84">
        <f>SUM(BNY1383:BNY1384)</f>
        <v>0</v>
      </c>
      <c r="BNZ1385" s="84">
        <f>BNY1385/BNX1385</f>
        <v>0</v>
      </c>
      <c r="BOA1385" s="84">
        <f>BNX1385-BNY1385</f>
        <v>2000000</v>
      </c>
      <c r="BOB1385" s="84">
        <f t="shared" si="291"/>
        <v>3000000</v>
      </c>
      <c r="BOI1385" s="84" t="s">
        <v>5397</v>
      </c>
      <c r="BOJ1385" s="84">
        <f>SUM(BOJ1383:BOJ1384)</f>
        <v>1000000</v>
      </c>
      <c r="BOK1385" s="84">
        <f>SUM(BOK1383:BOK1384)</f>
        <v>0</v>
      </c>
      <c r="BOL1385" s="84">
        <f>BOK1385/BOJ1385</f>
        <v>0</v>
      </c>
      <c r="BOM1385" s="84">
        <f>SUM(BOM1383)</f>
        <v>1000000</v>
      </c>
      <c r="BON1385" s="84">
        <f>SUM(BON1383:BON1384)</f>
        <v>2000000</v>
      </c>
      <c r="BOO1385" s="84">
        <f>SUM(BOO1383:BOO1384)</f>
        <v>0</v>
      </c>
      <c r="BOP1385" s="84">
        <f>BOO1385/BON1385</f>
        <v>0</v>
      </c>
      <c r="BOQ1385" s="84">
        <f>BON1385-BOO1385</f>
        <v>2000000</v>
      </c>
      <c r="BOR1385" s="84">
        <f t="shared" si="291"/>
        <v>3000000</v>
      </c>
      <c r="BOY1385" s="84" t="s">
        <v>5397</v>
      </c>
      <c r="BOZ1385" s="84">
        <f>SUM(BOZ1383:BOZ1384)</f>
        <v>1000000</v>
      </c>
      <c r="BPA1385" s="84">
        <f>SUM(BPA1383:BPA1384)</f>
        <v>0</v>
      </c>
      <c r="BPB1385" s="84">
        <f>BPA1385/BOZ1385</f>
        <v>0</v>
      </c>
      <c r="BPC1385" s="84">
        <f>SUM(BPC1383)</f>
        <v>1000000</v>
      </c>
      <c r="BPD1385" s="84">
        <f>SUM(BPD1383:BPD1384)</f>
        <v>2000000</v>
      </c>
      <c r="BPE1385" s="84">
        <f>SUM(BPE1383:BPE1384)</f>
        <v>0</v>
      </c>
      <c r="BPF1385" s="84">
        <f>BPE1385/BPD1385</f>
        <v>0</v>
      </c>
      <c r="BPG1385" s="84">
        <f>BPD1385-BPE1385</f>
        <v>2000000</v>
      </c>
      <c r="BPH1385" s="84">
        <f t="shared" si="292"/>
        <v>3000000</v>
      </c>
      <c r="BPO1385" s="84" t="s">
        <v>5397</v>
      </c>
      <c r="BPP1385" s="84">
        <f>SUM(BPP1383:BPP1384)</f>
        <v>1000000</v>
      </c>
      <c r="BPQ1385" s="84">
        <f>SUM(BPQ1383:BPQ1384)</f>
        <v>0</v>
      </c>
      <c r="BPR1385" s="84">
        <f>BPQ1385/BPP1385</f>
        <v>0</v>
      </c>
      <c r="BPS1385" s="84">
        <f>SUM(BPS1383)</f>
        <v>1000000</v>
      </c>
      <c r="BPT1385" s="84">
        <f>SUM(BPT1383:BPT1384)</f>
        <v>2000000</v>
      </c>
      <c r="BPU1385" s="84">
        <f>SUM(BPU1383:BPU1384)</f>
        <v>0</v>
      </c>
      <c r="BPV1385" s="84">
        <f>BPU1385/BPT1385</f>
        <v>0</v>
      </c>
      <c r="BPW1385" s="84">
        <f>BPT1385-BPU1385</f>
        <v>2000000</v>
      </c>
      <c r="BPX1385" s="84">
        <f t="shared" si="292"/>
        <v>3000000</v>
      </c>
      <c r="BQE1385" s="84" t="s">
        <v>5397</v>
      </c>
      <c r="BQF1385" s="84">
        <f>SUM(BQF1383:BQF1384)</f>
        <v>1000000</v>
      </c>
      <c r="BQG1385" s="84">
        <f>SUM(BQG1383:BQG1384)</f>
        <v>0</v>
      </c>
      <c r="BQH1385" s="84">
        <f>BQG1385/BQF1385</f>
        <v>0</v>
      </c>
      <c r="BQI1385" s="84">
        <f>SUM(BQI1383)</f>
        <v>1000000</v>
      </c>
      <c r="BQJ1385" s="84">
        <f>SUM(BQJ1383:BQJ1384)</f>
        <v>2000000</v>
      </c>
      <c r="BQK1385" s="84">
        <f>SUM(BQK1383:BQK1384)</f>
        <v>0</v>
      </c>
      <c r="BQL1385" s="84">
        <f>BQK1385/BQJ1385</f>
        <v>0</v>
      </c>
      <c r="BQM1385" s="84">
        <f>BQJ1385-BQK1385</f>
        <v>2000000</v>
      </c>
      <c r="BQN1385" s="84">
        <f t="shared" si="293"/>
        <v>3000000</v>
      </c>
      <c r="BQU1385" s="84" t="s">
        <v>5397</v>
      </c>
      <c r="BQV1385" s="84">
        <f>SUM(BQV1383:BQV1384)</f>
        <v>1000000</v>
      </c>
      <c r="BQW1385" s="84">
        <f>SUM(BQW1383:BQW1384)</f>
        <v>0</v>
      </c>
      <c r="BQX1385" s="84">
        <f>BQW1385/BQV1385</f>
        <v>0</v>
      </c>
      <c r="BQY1385" s="84">
        <f>SUM(BQY1383)</f>
        <v>1000000</v>
      </c>
      <c r="BQZ1385" s="84">
        <f>SUM(BQZ1383:BQZ1384)</f>
        <v>2000000</v>
      </c>
      <c r="BRA1385" s="84">
        <f>SUM(BRA1383:BRA1384)</f>
        <v>0</v>
      </c>
      <c r="BRB1385" s="84">
        <f>BRA1385/BQZ1385</f>
        <v>0</v>
      </c>
      <c r="BRC1385" s="84">
        <f>BQZ1385-BRA1385</f>
        <v>2000000</v>
      </c>
      <c r="BRD1385" s="84">
        <f t="shared" si="293"/>
        <v>3000000</v>
      </c>
      <c r="BRK1385" s="84" t="s">
        <v>5397</v>
      </c>
      <c r="BRL1385" s="84">
        <f>SUM(BRL1383:BRL1384)</f>
        <v>1000000</v>
      </c>
      <c r="BRM1385" s="84">
        <f>SUM(BRM1383:BRM1384)</f>
        <v>0</v>
      </c>
      <c r="BRN1385" s="84">
        <f>BRM1385/BRL1385</f>
        <v>0</v>
      </c>
      <c r="BRO1385" s="84">
        <f>SUM(BRO1383)</f>
        <v>1000000</v>
      </c>
      <c r="BRP1385" s="84">
        <f>SUM(BRP1383:BRP1384)</f>
        <v>2000000</v>
      </c>
      <c r="BRQ1385" s="84">
        <f>SUM(BRQ1383:BRQ1384)</f>
        <v>0</v>
      </c>
      <c r="BRR1385" s="84">
        <f>BRQ1385/BRP1385</f>
        <v>0</v>
      </c>
      <c r="BRS1385" s="84">
        <f>BRP1385-BRQ1385</f>
        <v>2000000</v>
      </c>
      <c r="BRT1385" s="84">
        <f t="shared" si="294"/>
        <v>3000000</v>
      </c>
      <c r="BSA1385" s="84" t="s">
        <v>5397</v>
      </c>
      <c r="BSB1385" s="84">
        <f>SUM(BSB1383:BSB1384)</f>
        <v>1000000</v>
      </c>
      <c r="BSC1385" s="84">
        <f>SUM(BSC1383:BSC1384)</f>
        <v>0</v>
      </c>
      <c r="BSD1385" s="84">
        <f>BSC1385/BSB1385</f>
        <v>0</v>
      </c>
      <c r="BSE1385" s="84">
        <f>SUM(BSE1383)</f>
        <v>1000000</v>
      </c>
      <c r="BSF1385" s="84">
        <f>SUM(BSF1383:BSF1384)</f>
        <v>2000000</v>
      </c>
      <c r="BSG1385" s="84">
        <f>SUM(BSG1383:BSG1384)</f>
        <v>0</v>
      </c>
      <c r="BSH1385" s="84">
        <f>BSG1385/BSF1385</f>
        <v>0</v>
      </c>
      <c r="BSI1385" s="84">
        <f>BSF1385-BSG1385</f>
        <v>2000000</v>
      </c>
      <c r="BSJ1385" s="84">
        <f t="shared" si="294"/>
        <v>3000000</v>
      </c>
      <c r="BSQ1385" s="84" t="s">
        <v>5397</v>
      </c>
      <c r="BSR1385" s="84">
        <f>SUM(BSR1383:BSR1384)</f>
        <v>1000000</v>
      </c>
      <c r="BSS1385" s="84">
        <f>SUM(BSS1383:BSS1384)</f>
        <v>0</v>
      </c>
      <c r="BST1385" s="84">
        <f>BSS1385/BSR1385</f>
        <v>0</v>
      </c>
      <c r="BSU1385" s="84">
        <f>SUM(BSU1383)</f>
        <v>1000000</v>
      </c>
      <c r="BSV1385" s="84">
        <f>SUM(BSV1383:BSV1384)</f>
        <v>2000000</v>
      </c>
      <c r="BSW1385" s="84">
        <f>SUM(BSW1383:BSW1384)</f>
        <v>0</v>
      </c>
      <c r="BSX1385" s="84">
        <f>BSW1385/BSV1385</f>
        <v>0</v>
      </c>
      <c r="BSY1385" s="84">
        <f>BSV1385-BSW1385</f>
        <v>2000000</v>
      </c>
      <c r="BSZ1385" s="84">
        <f t="shared" si="295"/>
        <v>3000000</v>
      </c>
      <c r="BTG1385" s="84" t="s">
        <v>5397</v>
      </c>
      <c r="BTH1385" s="84">
        <f>SUM(BTH1383:BTH1384)</f>
        <v>1000000</v>
      </c>
      <c r="BTI1385" s="84">
        <f>SUM(BTI1383:BTI1384)</f>
        <v>0</v>
      </c>
      <c r="BTJ1385" s="84">
        <f>BTI1385/BTH1385</f>
        <v>0</v>
      </c>
      <c r="BTK1385" s="84">
        <f>SUM(BTK1383)</f>
        <v>1000000</v>
      </c>
      <c r="BTL1385" s="84">
        <f>SUM(BTL1383:BTL1384)</f>
        <v>2000000</v>
      </c>
      <c r="BTM1385" s="84">
        <f>SUM(BTM1383:BTM1384)</f>
        <v>0</v>
      </c>
      <c r="BTN1385" s="84">
        <f>BTM1385/BTL1385</f>
        <v>0</v>
      </c>
      <c r="BTO1385" s="84">
        <f>BTL1385-BTM1385</f>
        <v>2000000</v>
      </c>
      <c r="BTP1385" s="84">
        <f t="shared" si="295"/>
        <v>3000000</v>
      </c>
      <c r="BTW1385" s="84" t="s">
        <v>5397</v>
      </c>
      <c r="BTX1385" s="84">
        <f>SUM(BTX1383:BTX1384)</f>
        <v>1000000</v>
      </c>
      <c r="BTY1385" s="84">
        <f>SUM(BTY1383:BTY1384)</f>
        <v>0</v>
      </c>
      <c r="BTZ1385" s="84">
        <f>BTY1385/BTX1385</f>
        <v>0</v>
      </c>
      <c r="BUA1385" s="84">
        <f>SUM(BUA1383)</f>
        <v>1000000</v>
      </c>
      <c r="BUB1385" s="84">
        <f>SUM(BUB1383:BUB1384)</f>
        <v>2000000</v>
      </c>
      <c r="BUC1385" s="84">
        <f>SUM(BUC1383:BUC1384)</f>
        <v>0</v>
      </c>
      <c r="BUD1385" s="84">
        <f>BUC1385/BUB1385</f>
        <v>0</v>
      </c>
      <c r="BUE1385" s="84">
        <f>BUB1385-BUC1385</f>
        <v>2000000</v>
      </c>
      <c r="BUF1385" s="84">
        <f t="shared" si="296"/>
        <v>3000000</v>
      </c>
      <c r="BUM1385" s="84" t="s">
        <v>5397</v>
      </c>
      <c r="BUN1385" s="84">
        <f>SUM(BUN1383:BUN1384)</f>
        <v>1000000</v>
      </c>
      <c r="BUO1385" s="84">
        <f>SUM(BUO1383:BUO1384)</f>
        <v>0</v>
      </c>
      <c r="BUP1385" s="84">
        <f>BUO1385/BUN1385</f>
        <v>0</v>
      </c>
      <c r="BUQ1385" s="84">
        <f>SUM(BUQ1383)</f>
        <v>1000000</v>
      </c>
      <c r="BUR1385" s="84">
        <f>SUM(BUR1383:BUR1384)</f>
        <v>2000000</v>
      </c>
      <c r="BUS1385" s="84">
        <f>SUM(BUS1383:BUS1384)</f>
        <v>0</v>
      </c>
      <c r="BUT1385" s="84">
        <f>BUS1385/BUR1385</f>
        <v>0</v>
      </c>
      <c r="BUU1385" s="84">
        <f>BUR1385-BUS1385</f>
        <v>2000000</v>
      </c>
      <c r="BUV1385" s="84">
        <f t="shared" si="296"/>
        <v>3000000</v>
      </c>
      <c r="BVC1385" s="84" t="s">
        <v>5397</v>
      </c>
      <c r="BVD1385" s="84">
        <f>SUM(BVD1383:BVD1384)</f>
        <v>1000000</v>
      </c>
      <c r="BVE1385" s="84">
        <f>SUM(BVE1383:BVE1384)</f>
        <v>0</v>
      </c>
      <c r="BVF1385" s="84">
        <f>BVE1385/BVD1385</f>
        <v>0</v>
      </c>
      <c r="BVG1385" s="84">
        <f>SUM(BVG1383)</f>
        <v>1000000</v>
      </c>
      <c r="BVH1385" s="84">
        <f>SUM(BVH1383:BVH1384)</f>
        <v>2000000</v>
      </c>
      <c r="BVI1385" s="84">
        <f>SUM(BVI1383:BVI1384)</f>
        <v>0</v>
      </c>
      <c r="BVJ1385" s="84">
        <f>BVI1385/BVH1385</f>
        <v>0</v>
      </c>
      <c r="BVK1385" s="84">
        <f>BVH1385-BVI1385</f>
        <v>2000000</v>
      </c>
      <c r="BVL1385" s="84">
        <f t="shared" si="297"/>
        <v>3000000</v>
      </c>
      <c r="BVS1385" s="84" t="s">
        <v>5397</v>
      </c>
      <c r="BVT1385" s="84">
        <f>SUM(BVT1383:BVT1384)</f>
        <v>1000000</v>
      </c>
      <c r="BVU1385" s="84">
        <f>SUM(BVU1383:BVU1384)</f>
        <v>0</v>
      </c>
      <c r="BVV1385" s="84">
        <f>BVU1385/BVT1385</f>
        <v>0</v>
      </c>
      <c r="BVW1385" s="84">
        <f>SUM(BVW1383)</f>
        <v>1000000</v>
      </c>
      <c r="BVX1385" s="84">
        <f>SUM(BVX1383:BVX1384)</f>
        <v>2000000</v>
      </c>
      <c r="BVY1385" s="84">
        <f>SUM(BVY1383:BVY1384)</f>
        <v>0</v>
      </c>
      <c r="BVZ1385" s="84">
        <f>BVY1385/BVX1385</f>
        <v>0</v>
      </c>
      <c r="BWA1385" s="84">
        <f>BVX1385-BVY1385</f>
        <v>2000000</v>
      </c>
      <c r="BWB1385" s="84">
        <f t="shared" si="297"/>
        <v>3000000</v>
      </c>
      <c r="BWI1385" s="84" t="s">
        <v>5397</v>
      </c>
      <c r="BWJ1385" s="84">
        <f>SUM(BWJ1383:BWJ1384)</f>
        <v>1000000</v>
      </c>
      <c r="BWK1385" s="84">
        <f>SUM(BWK1383:BWK1384)</f>
        <v>0</v>
      </c>
      <c r="BWL1385" s="84">
        <f>BWK1385/BWJ1385</f>
        <v>0</v>
      </c>
      <c r="BWM1385" s="84">
        <f>SUM(BWM1383)</f>
        <v>1000000</v>
      </c>
      <c r="BWN1385" s="84">
        <f>SUM(BWN1383:BWN1384)</f>
        <v>2000000</v>
      </c>
      <c r="BWO1385" s="84">
        <f>SUM(BWO1383:BWO1384)</f>
        <v>0</v>
      </c>
      <c r="BWP1385" s="84">
        <f>BWO1385/BWN1385</f>
        <v>0</v>
      </c>
      <c r="BWQ1385" s="84">
        <f>BWN1385-BWO1385</f>
        <v>2000000</v>
      </c>
      <c r="BWR1385" s="84">
        <f t="shared" si="298"/>
        <v>3000000</v>
      </c>
      <c r="BWY1385" s="84" t="s">
        <v>5397</v>
      </c>
      <c r="BWZ1385" s="84">
        <f>SUM(BWZ1383:BWZ1384)</f>
        <v>1000000</v>
      </c>
      <c r="BXA1385" s="84">
        <f>SUM(BXA1383:BXA1384)</f>
        <v>0</v>
      </c>
      <c r="BXB1385" s="84">
        <f>BXA1385/BWZ1385</f>
        <v>0</v>
      </c>
      <c r="BXC1385" s="84">
        <f>SUM(BXC1383)</f>
        <v>1000000</v>
      </c>
      <c r="BXD1385" s="84">
        <f>SUM(BXD1383:BXD1384)</f>
        <v>2000000</v>
      </c>
      <c r="BXE1385" s="84">
        <f>SUM(BXE1383:BXE1384)</f>
        <v>0</v>
      </c>
      <c r="BXF1385" s="84">
        <f>BXE1385/BXD1385</f>
        <v>0</v>
      </c>
      <c r="BXG1385" s="84">
        <f>BXD1385-BXE1385</f>
        <v>2000000</v>
      </c>
      <c r="BXH1385" s="84">
        <f t="shared" si="298"/>
        <v>3000000</v>
      </c>
      <c r="BXO1385" s="84" t="s">
        <v>5397</v>
      </c>
      <c r="BXP1385" s="84">
        <f>SUM(BXP1383:BXP1384)</f>
        <v>1000000</v>
      </c>
      <c r="BXQ1385" s="84">
        <f>SUM(BXQ1383:BXQ1384)</f>
        <v>0</v>
      </c>
      <c r="BXR1385" s="84">
        <f>BXQ1385/BXP1385</f>
        <v>0</v>
      </c>
      <c r="BXS1385" s="84">
        <f>SUM(BXS1383)</f>
        <v>1000000</v>
      </c>
      <c r="BXT1385" s="84">
        <f>SUM(BXT1383:BXT1384)</f>
        <v>2000000</v>
      </c>
      <c r="BXU1385" s="84">
        <f>SUM(BXU1383:BXU1384)</f>
        <v>0</v>
      </c>
      <c r="BXV1385" s="84">
        <f>BXU1385/BXT1385</f>
        <v>0</v>
      </c>
      <c r="BXW1385" s="84">
        <f>BXT1385-BXU1385</f>
        <v>2000000</v>
      </c>
      <c r="BXX1385" s="84">
        <f t="shared" si="299"/>
        <v>3000000</v>
      </c>
      <c r="BYE1385" s="84" t="s">
        <v>5397</v>
      </c>
      <c r="BYF1385" s="84">
        <f>SUM(BYF1383:BYF1384)</f>
        <v>1000000</v>
      </c>
      <c r="BYG1385" s="84">
        <f>SUM(BYG1383:BYG1384)</f>
        <v>0</v>
      </c>
      <c r="BYH1385" s="84">
        <f>BYG1385/BYF1385</f>
        <v>0</v>
      </c>
      <c r="BYI1385" s="84">
        <f>SUM(BYI1383)</f>
        <v>1000000</v>
      </c>
      <c r="BYJ1385" s="84">
        <f>SUM(BYJ1383:BYJ1384)</f>
        <v>2000000</v>
      </c>
      <c r="BYK1385" s="84">
        <f>SUM(BYK1383:BYK1384)</f>
        <v>0</v>
      </c>
      <c r="BYL1385" s="84">
        <f>BYK1385/BYJ1385</f>
        <v>0</v>
      </c>
      <c r="BYM1385" s="84">
        <f>BYJ1385-BYK1385</f>
        <v>2000000</v>
      </c>
      <c r="BYN1385" s="84">
        <f t="shared" si="299"/>
        <v>3000000</v>
      </c>
      <c r="BYU1385" s="84" t="s">
        <v>5397</v>
      </c>
      <c r="BYV1385" s="84">
        <f>SUM(BYV1383:BYV1384)</f>
        <v>1000000</v>
      </c>
      <c r="BYW1385" s="84">
        <f>SUM(BYW1383:BYW1384)</f>
        <v>0</v>
      </c>
      <c r="BYX1385" s="84">
        <f>BYW1385/BYV1385</f>
        <v>0</v>
      </c>
      <c r="BYY1385" s="84">
        <f>SUM(BYY1383)</f>
        <v>1000000</v>
      </c>
      <c r="BYZ1385" s="84">
        <f>SUM(BYZ1383:BYZ1384)</f>
        <v>2000000</v>
      </c>
      <c r="BZA1385" s="84">
        <f>SUM(BZA1383:BZA1384)</f>
        <v>0</v>
      </c>
      <c r="BZB1385" s="84">
        <f>BZA1385/BYZ1385</f>
        <v>0</v>
      </c>
      <c r="BZC1385" s="84">
        <f>BYZ1385-BZA1385</f>
        <v>2000000</v>
      </c>
      <c r="BZD1385" s="84">
        <f t="shared" si="300"/>
        <v>3000000</v>
      </c>
      <c r="BZK1385" s="84" t="s">
        <v>5397</v>
      </c>
      <c r="BZL1385" s="84">
        <f>SUM(BZL1383:BZL1384)</f>
        <v>1000000</v>
      </c>
      <c r="BZM1385" s="84">
        <f>SUM(BZM1383:BZM1384)</f>
        <v>0</v>
      </c>
      <c r="BZN1385" s="84">
        <f>BZM1385/BZL1385</f>
        <v>0</v>
      </c>
      <c r="BZO1385" s="84">
        <f>SUM(BZO1383)</f>
        <v>1000000</v>
      </c>
      <c r="BZP1385" s="84">
        <f>SUM(BZP1383:BZP1384)</f>
        <v>2000000</v>
      </c>
      <c r="BZQ1385" s="84">
        <f>SUM(BZQ1383:BZQ1384)</f>
        <v>0</v>
      </c>
      <c r="BZR1385" s="84">
        <f>BZQ1385/BZP1385</f>
        <v>0</v>
      </c>
      <c r="BZS1385" s="84">
        <f>BZP1385-BZQ1385</f>
        <v>2000000</v>
      </c>
      <c r="BZT1385" s="84">
        <f t="shared" si="300"/>
        <v>3000000</v>
      </c>
      <c r="CAA1385" s="84" t="s">
        <v>5397</v>
      </c>
      <c r="CAB1385" s="84">
        <f>SUM(CAB1383:CAB1384)</f>
        <v>1000000</v>
      </c>
      <c r="CAC1385" s="84">
        <f>SUM(CAC1383:CAC1384)</f>
        <v>0</v>
      </c>
      <c r="CAD1385" s="84">
        <f>CAC1385/CAB1385</f>
        <v>0</v>
      </c>
      <c r="CAE1385" s="84">
        <f>SUM(CAE1383)</f>
        <v>1000000</v>
      </c>
      <c r="CAF1385" s="84">
        <f>SUM(CAF1383:CAF1384)</f>
        <v>2000000</v>
      </c>
      <c r="CAG1385" s="84">
        <f>SUM(CAG1383:CAG1384)</f>
        <v>0</v>
      </c>
      <c r="CAH1385" s="84">
        <f>CAG1385/CAF1385</f>
        <v>0</v>
      </c>
      <c r="CAI1385" s="84">
        <f>CAF1385-CAG1385</f>
        <v>2000000</v>
      </c>
      <c r="CAJ1385" s="84">
        <f t="shared" si="301"/>
        <v>3000000</v>
      </c>
      <c r="CAQ1385" s="84" t="s">
        <v>5397</v>
      </c>
      <c r="CAR1385" s="84">
        <f>SUM(CAR1383:CAR1384)</f>
        <v>1000000</v>
      </c>
      <c r="CAS1385" s="84">
        <f>SUM(CAS1383:CAS1384)</f>
        <v>0</v>
      </c>
      <c r="CAT1385" s="84">
        <f>CAS1385/CAR1385</f>
        <v>0</v>
      </c>
      <c r="CAU1385" s="84">
        <f>SUM(CAU1383)</f>
        <v>1000000</v>
      </c>
      <c r="CAV1385" s="84">
        <f>SUM(CAV1383:CAV1384)</f>
        <v>2000000</v>
      </c>
      <c r="CAW1385" s="84">
        <f>SUM(CAW1383:CAW1384)</f>
        <v>0</v>
      </c>
      <c r="CAX1385" s="84">
        <f>CAW1385/CAV1385</f>
        <v>0</v>
      </c>
      <c r="CAY1385" s="84">
        <f>CAV1385-CAW1385</f>
        <v>2000000</v>
      </c>
      <c r="CAZ1385" s="84">
        <f t="shared" si="301"/>
        <v>3000000</v>
      </c>
      <c r="CBG1385" s="84" t="s">
        <v>5397</v>
      </c>
      <c r="CBH1385" s="84">
        <f>SUM(CBH1383:CBH1384)</f>
        <v>1000000</v>
      </c>
      <c r="CBI1385" s="84">
        <f>SUM(CBI1383:CBI1384)</f>
        <v>0</v>
      </c>
      <c r="CBJ1385" s="84">
        <f>CBI1385/CBH1385</f>
        <v>0</v>
      </c>
      <c r="CBK1385" s="84">
        <f>SUM(CBK1383)</f>
        <v>1000000</v>
      </c>
      <c r="CBL1385" s="84">
        <f>SUM(CBL1383:CBL1384)</f>
        <v>2000000</v>
      </c>
      <c r="CBM1385" s="84">
        <f>SUM(CBM1383:CBM1384)</f>
        <v>0</v>
      </c>
      <c r="CBN1385" s="84">
        <f>CBM1385/CBL1385</f>
        <v>0</v>
      </c>
      <c r="CBO1385" s="84">
        <f>CBL1385-CBM1385</f>
        <v>2000000</v>
      </c>
      <c r="CBP1385" s="84">
        <f t="shared" si="302"/>
        <v>3000000</v>
      </c>
      <c r="CBW1385" s="84" t="s">
        <v>5397</v>
      </c>
      <c r="CBX1385" s="84">
        <f>SUM(CBX1383:CBX1384)</f>
        <v>1000000</v>
      </c>
      <c r="CBY1385" s="84">
        <f>SUM(CBY1383:CBY1384)</f>
        <v>0</v>
      </c>
      <c r="CBZ1385" s="84">
        <f>CBY1385/CBX1385</f>
        <v>0</v>
      </c>
      <c r="CCA1385" s="84">
        <f>SUM(CCA1383)</f>
        <v>1000000</v>
      </c>
      <c r="CCB1385" s="84">
        <f>SUM(CCB1383:CCB1384)</f>
        <v>2000000</v>
      </c>
      <c r="CCC1385" s="84">
        <f>SUM(CCC1383:CCC1384)</f>
        <v>0</v>
      </c>
      <c r="CCD1385" s="84">
        <f>CCC1385/CCB1385</f>
        <v>0</v>
      </c>
      <c r="CCE1385" s="84">
        <f>CCB1385-CCC1385</f>
        <v>2000000</v>
      </c>
      <c r="CCF1385" s="84">
        <f t="shared" si="302"/>
        <v>3000000</v>
      </c>
      <c r="CCM1385" s="84" t="s">
        <v>5397</v>
      </c>
      <c r="CCN1385" s="84">
        <f>SUM(CCN1383:CCN1384)</f>
        <v>1000000</v>
      </c>
      <c r="CCO1385" s="84">
        <f>SUM(CCO1383:CCO1384)</f>
        <v>0</v>
      </c>
      <c r="CCP1385" s="84">
        <f>CCO1385/CCN1385</f>
        <v>0</v>
      </c>
      <c r="CCQ1385" s="84">
        <f>SUM(CCQ1383)</f>
        <v>1000000</v>
      </c>
      <c r="CCR1385" s="84">
        <f>SUM(CCR1383:CCR1384)</f>
        <v>2000000</v>
      </c>
      <c r="CCS1385" s="84">
        <f>SUM(CCS1383:CCS1384)</f>
        <v>0</v>
      </c>
      <c r="CCT1385" s="84">
        <f>CCS1385/CCR1385</f>
        <v>0</v>
      </c>
      <c r="CCU1385" s="84">
        <f>CCR1385-CCS1385</f>
        <v>2000000</v>
      </c>
      <c r="CCV1385" s="84">
        <f t="shared" si="303"/>
        <v>3000000</v>
      </c>
      <c r="CDC1385" s="84" t="s">
        <v>5397</v>
      </c>
      <c r="CDD1385" s="84">
        <f>SUM(CDD1383:CDD1384)</f>
        <v>1000000</v>
      </c>
      <c r="CDE1385" s="84">
        <f>SUM(CDE1383:CDE1384)</f>
        <v>0</v>
      </c>
      <c r="CDF1385" s="84">
        <f>CDE1385/CDD1385</f>
        <v>0</v>
      </c>
      <c r="CDG1385" s="84">
        <f>SUM(CDG1383)</f>
        <v>1000000</v>
      </c>
      <c r="CDH1385" s="84">
        <f>SUM(CDH1383:CDH1384)</f>
        <v>2000000</v>
      </c>
      <c r="CDI1385" s="84">
        <f>SUM(CDI1383:CDI1384)</f>
        <v>0</v>
      </c>
      <c r="CDJ1385" s="84">
        <f>CDI1385/CDH1385</f>
        <v>0</v>
      </c>
      <c r="CDK1385" s="84">
        <f>CDH1385-CDI1385</f>
        <v>2000000</v>
      </c>
      <c r="CDL1385" s="84">
        <f t="shared" si="303"/>
        <v>3000000</v>
      </c>
      <c r="CDS1385" s="84" t="s">
        <v>5397</v>
      </c>
      <c r="CDT1385" s="84">
        <f>SUM(CDT1383:CDT1384)</f>
        <v>1000000</v>
      </c>
      <c r="CDU1385" s="84">
        <f>SUM(CDU1383:CDU1384)</f>
        <v>0</v>
      </c>
      <c r="CDV1385" s="84">
        <f>CDU1385/CDT1385</f>
        <v>0</v>
      </c>
      <c r="CDW1385" s="84">
        <f>SUM(CDW1383)</f>
        <v>1000000</v>
      </c>
      <c r="CDX1385" s="84">
        <f>SUM(CDX1383:CDX1384)</f>
        <v>2000000</v>
      </c>
      <c r="CDY1385" s="84">
        <f>SUM(CDY1383:CDY1384)</f>
        <v>0</v>
      </c>
      <c r="CDZ1385" s="84">
        <f>CDY1385/CDX1385</f>
        <v>0</v>
      </c>
      <c r="CEA1385" s="84">
        <f>CDX1385-CDY1385</f>
        <v>2000000</v>
      </c>
      <c r="CEB1385" s="84">
        <f t="shared" si="304"/>
        <v>3000000</v>
      </c>
      <c r="CEI1385" s="84" t="s">
        <v>5397</v>
      </c>
      <c r="CEJ1385" s="84">
        <f>SUM(CEJ1383:CEJ1384)</f>
        <v>1000000</v>
      </c>
      <c r="CEK1385" s="84">
        <f>SUM(CEK1383:CEK1384)</f>
        <v>0</v>
      </c>
      <c r="CEL1385" s="84">
        <f>CEK1385/CEJ1385</f>
        <v>0</v>
      </c>
      <c r="CEM1385" s="84">
        <f>SUM(CEM1383)</f>
        <v>1000000</v>
      </c>
      <c r="CEN1385" s="84">
        <f>SUM(CEN1383:CEN1384)</f>
        <v>2000000</v>
      </c>
      <c r="CEO1385" s="84">
        <f>SUM(CEO1383:CEO1384)</f>
        <v>0</v>
      </c>
      <c r="CEP1385" s="84">
        <f>CEO1385/CEN1385</f>
        <v>0</v>
      </c>
      <c r="CEQ1385" s="84">
        <f>CEN1385-CEO1385</f>
        <v>2000000</v>
      </c>
      <c r="CER1385" s="84">
        <f t="shared" si="304"/>
        <v>3000000</v>
      </c>
      <c r="CEY1385" s="84" t="s">
        <v>5397</v>
      </c>
      <c r="CEZ1385" s="84">
        <f>SUM(CEZ1383:CEZ1384)</f>
        <v>1000000</v>
      </c>
      <c r="CFA1385" s="84">
        <f>SUM(CFA1383:CFA1384)</f>
        <v>0</v>
      </c>
      <c r="CFB1385" s="84">
        <f>CFA1385/CEZ1385</f>
        <v>0</v>
      </c>
      <c r="CFC1385" s="84">
        <f>SUM(CFC1383)</f>
        <v>1000000</v>
      </c>
      <c r="CFD1385" s="84">
        <f>SUM(CFD1383:CFD1384)</f>
        <v>2000000</v>
      </c>
      <c r="CFE1385" s="84">
        <f>SUM(CFE1383:CFE1384)</f>
        <v>0</v>
      </c>
      <c r="CFF1385" s="84">
        <f>CFE1385/CFD1385</f>
        <v>0</v>
      </c>
      <c r="CFG1385" s="84">
        <f>CFD1385-CFE1385</f>
        <v>2000000</v>
      </c>
      <c r="CFH1385" s="84">
        <f t="shared" si="305"/>
        <v>3000000</v>
      </c>
      <c r="CFO1385" s="84" t="s">
        <v>5397</v>
      </c>
      <c r="CFP1385" s="84">
        <f>SUM(CFP1383:CFP1384)</f>
        <v>1000000</v>
      </c>
      <c r="CFQ1385" s="84">
        <f>SUM(CFQ1383:CFQ1384)</f>
        <v>0</v>
      </c>
      <c r="CFR1385" s="84">
        <f>CFQ1385/CFP1385</f>
        <v>0</v>
      </c>
      <c r="CFS1385" s="84">
        <f>SUM(CFS1383)</f>
        <v>1000000</v>
      </c>
      <c r="CFT1385" s="84">
        <f>SUM(CFT1383:CFT1384)</f>
        <v>2000000</v>
      </c>
      <c r="CFU1385" s="84">
        <f>SUM(CFU1383:CFU1384)</f>
        <v>0</v>
      </c>
      <c r="CFV1385" s="84">
        <f>CFU1385/CFT1385</f>
        <v>0</v>
      </c>
      <c r="CFW1385" s="84">
        <f>CFT1385-CFU1385</f>
        <v>2000000</v>
      </c>
      <c r="CFX1385" s="84">
        <f t="shared" si="305"/>
        <v>3000000</v>
      </c>
      <c r="CGE1385" s="84" t="s">
        <v>5397</v>
      </c>
      <c r="CGF1385" s="84">
        <f>SUM(CGF1383:CGF1384)</f>
        <v>1000000</v>
      </c>
      <c r="CGG1385" s="84">
        <f>SUM(CGG1383:CGG1384)</f>
        <v>0</v>
      </c>
      <c r="CGH1385" s="84">
        <f>CGG1385/CGF1385</f>
        <v>0</v>
      </c>
      <c r="CGI1385" s="84">
        <f>SUM(CGI1383)</f>
        <v>1000000</v>
      </c>
      <c r="CGJ1385" s="84">
        <f>SUM(CGJ1383:CGJ1384)</f>
        <v>2000000</v>
      </c>
      <c r="CGK1385" s="84">
        <f>SUM(CGK1383:CGK1384)</f>
        <v>0</v>
      </c>
      <c r="CGL1385" s="84">
        <f>CGK1385/CGJ1385</f>
        <v>0</v>
      </c>
      <c r="CGM1385" s="84">
        <f>CGJ1385-CGK1385</f>
        <v>2000000</v>
      </c>
      <c r="CGN1385" s="84">
        <f t="shared" si="306"/>
        <v>3000000</v>
      </c>
      <c r="CGU1385" s="84" t="s">
        <v>5397</v>
      </c>
      <c r="CGV1385" s="84">
        <f>SUM(CGV1383:CGV1384)</f>
        <v>1000000</v>
      </c>
      <c r="CGW1385" s="84">
        <f>SUM(CGW1383:CGW1384)</f>
        <v>0</v>
      </c>
      <c r="CGX1385" s="84">
        <f>CGW1385/CGV1385</f>
        <v>0</v>
      </c>
      <c r="CGY1385" s="84">
        <f>SUM(CGY1383)</f>
        <v>1000000</v>
      </c>
      <c r="CGZ1385" s="84">
        <f>SUM(CGZ1383:CGZ1384)</f>
        <v>2000000</v>
      </c>
      <c r="CHA1385" s="84">
        <f>SUM(CHA1383:CHA1384)</f>
        <v>0</v>
      </c>
      <c r="CHB1385" s="84">
        <f>CHA1385/CGZ1385</f>
        <v>0</v>
      </c>
      <c r="CHC1385" s="84">
        <f>CGZ1385-CHA1385</f>
        <v>2000000</v>
      </c>
      <c r="CHD1385" s="84">
        <f t="shared" si="306"/>
        <v>3000000</v>
      </c>
      <c r="CHK1385" s="84" t="s">
        <v>5397</v>
      </c>
      <c r="CHL1385" s="84">
        <f>SUM(CHL1383:CHL1384)</f>
        <v>1000000</v>
      </c>
      <c r="CHM1385" s="84">
        <f>SUM(CHM1383:CHM1384)</f>
        <v>0</v>
      </c>
      <c r="CHN1385" s="84">
        <f>CHM1385/CHL1385</f>
        <v>0</v>
      </c>
      <c r="CHO1385" s="84">
        <f>SUM(CHO1383)</f>
        <v>1000000</v>
      </c>
      <c r="CHP1385" s="84">
        <f>SUM(CHP1383:CHP1384)</f>
        <v>2000000</v>
      </c>
      <c r="CHQ1385" s="84">
        <f>SUM(CHQ1383:CHQ1384)</f>
        <v>0</v>
      </c>
      <c r="CHR1385" s="84">
        <f>CHQ1385/CHP1385</f>
        <v>0</v>
      </c>
      <c r="CHS1385" s="84">
        <f>CHP1385-CHQ1385</f>
        <v>2000000</v>
      </c>
      <c r="CHT1385" s="84">
        <f t="shared" si="307"/>
        <v>3000000</v>
      </c>
      <c r="CIA1385" s="84" t="s">
        <v>5397</v>
      </c>
      <c r="CIB1385" s="84">
        <f>SUM(CIB1383:CIB1384)</f>
        <v>1000000</v>
      </c>
      <c r="CIC1385" s="84">
        <f>SUM(CIC1383:CIC1384)</f>
        <v>0</v>
      </c>
      <c r="CID1385" s="84">
        <f>CIC1385/CIB1385</f>
        <v>0</v>
      </c>
      <c r="CIE1385" s="84">
        <f>SUM(CIE1383)</f>
        <v>1000000</v>
      </c>
      <c r="CIF1385" s="84">
        <f>SUM(CIF1383:CIF1384)</f>
        <v>2000000</v>
      </c>
      <c r="CIG1385" s="84">
        <f>SUM(CIG1383:CIG1384)</f>
        <v>0</v>
      </c>
      <c r="CIH1385" s="84">
        <f>CIG1385/CIF1385</f>
        <v>0</v>
      </c>
      <c r="CII1385" s="84">
        <f>CIF1385-CIG1385</f>
        <v>2000000</v>
      </c>
      <c r="CIJ1385" s="84">
        <f t="shared" si="307"/>
        <v>3000000</v>
      </c>
      <c r="CIQ1385" s="84" t="s">
        <v>5397</v>
      </c>
      <c r="CIR1385" s="84">
        <f>SUM(CIR1383:CIR1384)</f>
        <v>1000000</v>
      </c>
      <c r="CIS1385" s="84">
        <f>SUM(CIS1383:CIS1384)</f>
        <v>0</v>
      </c>
      <c r="CIT1385" s="84">
        <f>CIS1385/CIR1385</f>
        <v>0</v>
      </c>
      <c r="CIU1385" s="84">
        <f>SUM(CIU1383)</f>
        <v>1000000</v>
      </c>
      <c r="CIV1385" s="84">
        <f>SUM(CIV1383:CIV1384)</f>
        <v>2000000</v>
      </c>
      <c r="CIW1385" s="84">
        <f>SUM(CIW1383:CIW1384)</f>
        <v>0</v>
      </c>
      <c r="CIX1385" s="84">
        <f>CIW1385/CIV1385</f>
        <v>0</v>
      </c>
      <c r="CIY1385" s="84">
        <f>CIV1385-CIW1385</f>
        <v>2000000</v>
      </c>
      <c r="CIZ1385" s="84">
        <f t="shared" si="308"/>
        <v>3000000</v>
      </c>
      <c r="CJG1385" s="84" t="s">
        <v>5397</v>
      </c>
      <c r="CJH1385" s="84">
        <f>SUM(CJH1383:CJH1384)</f>
        <v>1000000</v>
      </c>
      <c r="CJI1385" s="84">
        <f>SUM(CJI1383:CJI1384)</f>
        <v>0</v>
      </c>
      <c r="CJJ1385" s="84">
        <f>CJI1385/CJH1385</f>
        <v>0</v>
      </c>
      <c r="CJK1385" s="84">
        <f>SUM(CJK1383)</f>
        <v>1000000</v>
      </c>
      <c r="CJL1385" s="84">
        <f>SUM(CJL1383:CJL1384)</f>
        <v>2000000</v>
      </c>
      <c r="CJM1385" s="84">
        <f>SUM(CJM1383:CJM1384)</f>
        <v>0</v>
      </c>
      <c r="CJN1385" s="84">
        <f>CJM1385/CJL1385</f>
        <v>0</v>
      </c>
      <c r="CJO1385" s="84">
        <f>CJL1385-CJM1385</f>
        <v>2000000</v>
      </c>
      <c r="CJP1385" s="84">
        <f t="shared" si="308"/>
        <v>3000000</v>
      </c>
      <c r="CJW1385" s="84" t="s">
        <v>5397</v>
      </c>
      <c r="CJX1385" s="84">
        <f>SUM(CJX1383:CJX1384)</f>
        <v>1000000</v>
      </c>
      <c r="CJY1385" s="84">
        <f>SUM(CJY1383:CJY1384)</f>
        <v>0</v>
      </c>
      <c r="CJZ1385" s="84">
        <f>CJY1385/CJX1385</f>
        <v>0</v>
      </c>
      <c r="CKA1385" s="84">
        <f>SUM(CKA1383)</f>
        <v>1000000</v>
      </c>
      <c r="CKB1385" s="84">
        <f>SUM(CKB1383:CKB1384)</f>
        <v>2000000</v>
      </c>
      <c r="CKC1385" s="84">
        <f>SUM(CKC1383:CKC1384)</f>
        <v>0</v>
      </c>
      <c r="CKD1385" s="84">
        <f>CKC1385/CKB1385</f>
        <v>0</v>
      </c>
      <c r="CKE1385" s="84">
        <f>CKB1385-CKC1385</f>
        <v>2000000</v>
      </c>
      <c r="CKF1385" s="84">
        <f t="shared" si="309"/>
        <v>3000000</v>
      </c>
      <c r="CKM1385" s="84" t="s">
        <v>5397</v>
      </c>
      <c r="CKN1385" s="84">
        <f>SUM(CKN1383:CKN1384)</f>
        <v>1000000</v>
      </c>
      <c r="CKO1385" s="84">
        <f>SUM(CKO1383:CKO1384)</f>
        <v>0</v>
      </c>
      <c r="CKP1385" s="84">
        <f>CKO1385/CKN1385</f>
        <v>0</v>
      </c>
      <c r="CKQ1385" s="84">
        <f>SUM(CKQ1383)</f>
        <v>1000000</v>
      </c>
      <c r="CKR1385" s="84">
        <f>SUM(CKR1383:CKR1384)</f>
        <v>2000000</v>
      </c>
      <c r="CKS1385" s="84">
        <f>SUM(CKS1383:CKS1384)</f>
        <v>0</v>
      </c>
      <c r="CKT1385" s="84">
        <f>CKS1385/CKR1385</f>
        <v>0</v>
      </c>
      <c r="CKU1385" s="84">
        <f>CKR1385-CKS1385</f>
        <v>2000000</v>
      </c>
      <c r="CKV1385" s="84">
        <f t="shared" si="309"/>
        <v>3000000</v>
      </c>
      <c r="CLC1385" s="84" t="s">
        <v>5397</v>
      </c>
      <c r="CLD1385" s="84">
        <f>SUM(CLD1383:CLD1384)</f>
        <v>1000000</v>
      </c>
      <c r="CLE1385" s="84">
        <f>SUM(CLE1383:CLE1384)</f>
        <v>0</v>
      </c>
      <c r="CLF1385" s="84">
        <f>CLE1385/CLD1385</f>
        <v>0</v>
      </c>
      <c r="CLG1385" s="84">
        <f>SUM(CLG1383)</f>
        <v>1000000</v>
      </c>
      <c r="CLH1385" s="84">
        <f>SUM(CLH1383:CLH1384)</f>
        <v>2000000</v>
      </c>
      <c r="CLI1385" s="84">
        <f>SUM(CLI1383:CLI1384)</f>
        <v>0</v>
      </c>
      <c r="CLJ1385" s="84">
        <f>CLI1385/CLH1385</f>
        <v>0</v>
      </c>
      <c r="CLK1385" s="84">
        <f>CLH1385-CLI1385</f>
        <v>2000000</v>
      </c>
      <c r="CLL1385" s="84">
        <f t="shared" si="310"/>
        <v>3000000</v>
      </c>
      <c r="CLS1385" s="84" t="s">
        <v>5397</v>
      </c>
      <c r="CLT1385" s="84">
        <f>SUM(CLT1383:CLT1384)</f>
        <v>1000000</v>
      </c>
      <c r="CLU1385" s="84">
        <f>SUM(CLU1383:CLU1384)</f>
        <v>0</v>
      </c>
      <c r="CLV1385" s="84">
        <f>CLU1385/CLT1385</f>
        <v>0</v>
      </c>
      <c r="CLW1385" s="84">
        <f>SUM(CLW1383)</f>
        <v>1000000</v>
      </c>
      <c r="CLX1385" s="84">
        <f>SUM(CLX1383:CLX1384)</f>
        <v>2000000</v>
      </c>
      <c r="CLY1385" s="84">
        <f>SUM(CLY1383:CLY1384)</f>
        <v>0</v>
      </c>
      <c r="CLZ1385" s="84">
        <f>CLY1385/CLX1385</f>
        <v>0</v>
      </c>
      <c r="CMA1385" s="84">
        <f>CLX1385-CLY1385</f>
        <v>2000000</v>
      </c>
      <c r="CMB1385" s="84">
        <f t="shared" si="310"/>
        <v>3000000</v>
      </c>
      <c r="CMI1385" s="84" t="s">
        <v>5397</v>
      </c>
      <c r="CMJ1385" s="84">
        <f>SUM(CMJ1383:CMJ1384)</f>
        <v>1000000</v>
      </c>
      <c r="CMK1385" s="84">
        <f>SUM(CMK1383:CMK1384)</f>
        <v>0</v>
      </c>
      <c r="CML1385" s="84">
        <f>CMK1385/CMJ1385</f>
        <v>0</v>
      </c>
      <c r="CMM1385" s="84">
        <f>SUM(CMM1383)</f>
        <v>1000000</v>
      </c>
      <c r="CMN1385" s="84">
        <f>SUM(CMN1383:CMN1384)</f>
        <v>2000000</v>
      </c>
      <c r="CMO1385" s="84">
        <f>SUM(CMO1383:CMO1384)</f>
        <v>0</v>
      </c>
      <c r="CMP1385" s="84">
        <f>CMO1385/CMN1385</f>
        <v>0</v>
      </c>
      <c r="CMQ1385" s="84">
        <f>CMN1385-CMO1385</f>
        <v>2000000</v>
      </c>
      <c r="CMR1385" s="84">
        <f t="shared" si="311"/>
        <v>3000000</v>
      </c>
      <c r="CMY1385" s="84" t="s">
        <v>5397</v>
      </c>
      <c r="CMZ1385" s="84">
        <f>SUM(CMZ1383:CMZ1384)</f>
        <v>1000000</v>
      </c>
      <c r="CNA1385" s="84">
        <f>SUM(CNA1383:CNA1384)</f>
        <v>0</v>
      </c>
      <c r="CNB1385" s="84">
        <f>CNA1385/CMZ1385</f>
        <v>0</v>
      </c>
      <c r="CNC1385" s="84">
        <f>SUM(CNC1383)</f>
        <v>1000000</v>
      </c>
      <c r="CND1385" s="84">
        <f>SUM(CND1383:CND1384)</f>
        <v>2000000</v>
      </c>
      <c r="CNE1385" s="84">
        <f>SUM(CNE1383:CNE1384)</f>
        <v>0</v>
      </c>
      <c r="CNF1385" s="84">
        <f>CNE1385/CND1385</f>
        <v>0</v>
      </c>
      <c r="CNG1385" s="84">
        <f>CND1385-CNE1385</f>
        <v>2000000</v>
      </c>
      <c r="CNH1385" s="84">
        <f t="shared" si="311"/>
        <v>3000000</v>
      </c>
      <c r="CNO1385" s="84" t="s">
        <v>5397</v>
      </c>
      <c r="CNP1385" s="84">
        <f>SUM(CNP1383:CNP1384)</f>
        <v>1000000</v>
      </c>
      <c r="CNQ1385" s="84">
        <f>SUM(CNQ1383:CNQ1384)</f>
        <v>0</v>
      </c>
      <c r="CNR1385" s="84">
        <f>CNQ1385/CNP1385</f>
        <v>0</v>
      </c>
      <c r="CNS1385" s="84">
        <f>SUM(CNS1383)</f>
        <v>1000000</v>
      </c>
      <c r="CNT1385" s="84">
        <f>SUM(CNT1383:CNT1384)</f>
        <v>2000000</v>
      </c>
      <c r="CNU1385" s="84">
        <f>SUM(CNU1383:CNU1384)</f>
        <v>0</v>
      </c>
      <c r="CNV1385" s="84">
        <f>CNU1385/CNT1385</f>
        <v>0</v>
      </c>
      <c r="CNW1385" s="84">
        <f>CNT1385-CNU1385</f>
        <v>2000000</v>
      </c>
      <c r="CNX1385" s="84">
        <f t="shared" si="312"/>
        <v>3000000</v>
      </c>
      <c r="COE1385" s="84" t="s">
        <v>5397</v>
      </c>
      <c r="COF1385" s="84">
        <f>SUM(COF1383:COF1384)</f>
        <v>1000000</v>
      </c>
      <c r="COG1385" s="84">
        <f>SUM(COG1383:COG1384)</f>
        <v>0</v>
      </c>
      <c r="COH1385" s="84">
        <f>COG1385/COF1385</f>
        <v>0</v>
      </c>
      <c r="COI1385" s="84">
        <f>SUM(COI1383)</f>
        <v>1000000</v>
      </c>
      <c r="COJ1385" s="84">
        <f>SUM(COJ1383:COJ1384)</f>
        <v>2000000</v>
      </c>
      <c r="COK1385" s="84">
        <f>SUM(COK1383:COK1384)</f>
        <v>0</v>
      </c>
      <c r="COL1385" s="84">
        <f>COK1385/COJ1385</f>
        <v>0</v>
      </c>
      <c r="COM1385" s="84">
        <f>COJ1385-COK1385</f>
        <v>2000000</v>
      </c>
      <c r="CON1385" s="84">
        <f t="shared" si="312"/>
        <v>3000000</v>
      </c>
      <c r="COU1385" s="84" t="s">
        <v>5397</v>
      </c>
      <c r="COV1385" s="84">
        <f>SUM(COV1383:COV1384)</f>
        <v>1000000</v>
      </c>
      <c r="COW1385" s="84">
        <f>SUM(COW1383:COW1384)</f>
        <v>0</v>
      </c>
      <c r="COX1385" s="84">
        <f>COW1385/COV1385</f>
        <v>0</v>
      </c>
      <c r="COY1385" s="84">
        <f>SUM(COY1383)</f>
        <v>1000000</v>
      </c>
      <c r="COZ1385" s="84">
        <f>SUM(COZ1383:COZ1384)</f>
        <v>2000000</v>
      </c>
      <c r="CPA1385" s="84">
        <f>SUM(CPA1383:CPA1384)</f>
        <v>0</v>
      </c>
      <c r="CPB1385" s="84">
        <f>CPA1385/COZ1385</f>
        <v>0</v>
      </c>
      <c r="CPC1385" s="84">
        <f>COZ1385-CPA1385</f>
        <v>2000000</v>
      </c>
      <c r="CPD1385" s="84">
        <f t="shared" si="313"/>
        <v>3000000</v>
      </c>
      <c r="CPK1385" s="84" t="s">
        <v>5397</v>
      </c>
      <c r="CPL1385" s="84">
        <f>SUM(CPL1383:CPL1384)</f>
        <v>1000000</v>
      </c>
      <c r="CPM1385" s="84">
        <f>SUM(CPM1383:CPM1384)</f>
        <v>0</v>
      </c>
      <c r="CPN1385" s="84">
        <f>CPM1385/CPL1385</f>
        <v>0</v>
      </c>
      <c r="CPO1385" s="84">
        <f>SUM(CPO1383)</f>
        <v>1000000</v>
      </c>
      <c r="CPP1385" s="84">
        <f>SUM(CPP1383:CPP1384)</f>
        <v>2000000</v>
      </c>
      <c r="CPQ1385" s="84">
        <f>SUM(CPQ1383:CPQ1384)</f>
        <v>0</v>
      </c>
      <c r="CPR1385" s="84">
        <f>CPQ1385/CPP1385</f>
        <v>0</v>
      </c>
      <c r="CPS1385" s="84">
        <f>CPP1385-CPQ1385</f>
        <v>2000000</v>
      </c>
      <c r="CPT1385" s="84">
        <f t="shared" si="313"/>
        <v>3000000</v>
      </c>
      <c r="CQA1385" s="84" t="s">
        <v>5397</v>
      </c>
      <c r="CQB1385" s="84">
        <f>SUM(CQB1383:CQB1384)</f>
        <v>1000000</v>
      </c>
      <c r="CQC1385" s="84">
        <f>SUM(CQC1383:CQC1384)</f>
        <v>0</v>
      </c>
      <c r="CQD1385" s="84">
        <f>CQC1385/CQB1385</f>
        <v>0</v>
      </c>
      <c r="CQE1385" s="84">
        <f>SUM(CQE1383)</f>
        <v>1000000</v>
      </c>
      <c r="CQF1385" s="84">
        <f>SUM(CQF1383:CQF1384)</f>
        <v>2000000</v>
      </c>
      <c r="CQG1385" s="84">
        <f>SUM(CQG1383:CQG1384)</f>
        <v>0</v>
      </c>
      <c r="CQH1385" s="84">
        <f>CQG1385/CQF1385</f>
        <v>0</v>
      </c>
      <c r="CQI1385" s="84">
        <f>CQF1385-CQG1385</f>
        <v>2000000</v>
      </c>
      <c r="CQJ1385" s="84">
        <f t="shared" si="314"/>
        <v>3000000</v>
      </c>
      <c r="CQQ1385" s="84" t="s">
        <v>5397</v>
      </c>
      <c r="CQR1385" s="84">
        <f>SUM(CQR1383:CQR1384)</f>
        <v>1000000</v>
      </c>
      <c r="CQS1385" s="84">
        <f>SUM(CQS1383:CQS1384)</f>
        <v>0</v>
      </c>
      <c r="CQT1385" s="84">
        <f>CQS1385/CQR1385</f>
        <v>0</v>
      </c>
      <c r="CQU1385" s="84">
        <f>SUM(CQU1383)</f>
        <v>1000000</v>
      </c>
      <c r="CQV1385" s="84">
        <f>SUM(CQV1383:CQV1384)</f>
        <v>2000000</v>
      </c>
      <c r="CQW1385" s="84">
        <f>SUM(CQW1383:CQW1384)</f>
        <v>0</v>
      </c>
      <c r="CQX1385" s="84">
        <f>CQW1385/CQV1385</f>
        <v>0</v>
      </c>
      <c r="CQY1385" s="84">
        <f>CQV1385-CQW1385</f>
        <v>2000000</v>
      </c>
      <c r="CQZ1385" s="84">
        <f t="shared" si="314"/>
        <v>3000000</v>
      </c>
      <c r="CRG1385" s="84" t="s">
        <v>5397</v>
      </c>
      <c r="CRH1385" s="84">
        <f>SUM(CRH1383:CRH1384)</f>
        <v>1000000</v>
      </c>
      <c r="CRI1385" s="84">
        <f>SUM(CRI1383:CRI1384)</f>
        <v>0</v>
      </c>
      <c r="CRJ1385" s="84">
        <f>CRI1385/CRH1385</f>
        <v>0</v>
      </c>
      <c r="CRK1385" s="84">
        <f>SUM(CRK1383)</f>
        <v>1000000</v>
      </c>
      <c r="CRL1385" s="84">
        <f>SUM(CRL1383:CRL1384)</f>
        <v>2000000</v>
      </c>
      <c r="CRM1385" s="84">
        <f>SUM(CRM1383:CRM1384)</f>
        <v>0</v>
      </c>
      <c r="CRN1385" s="84">
        <f>CRM1385/CRL1385</f>
        <v>0</v>
      </c>
      <c r="CRO1385" s="84">
        <f>CRL1385-CRM1385</f>
        <v>2000000</v>
      </c>
      <c r="CRP1385" s="84">
        <f t="shared" si="315"/>
        <v>3000000</v>
      </c>
      <c r="CRW1385" s="84" t="s">
        <v>5397</v>
      </c>
      <c r="CRX1385" s="84">
        <f>SUM(CRX1383:CRX1384)</f>
        <v>1000000</v>
      </c>
      <c r="CRY1385" s="84">
        <f>SUM(CRY1383:CRY1384)</f>
        <v>0</v>
      </c>
      <c r="CRZ1385" s="84">
        <f>CRY1385/CRX1385</f>
        <v>0</v>
      </c>
      <c r="CSA1385" s="84">
        <f>SUM(CSA1383)</f>
        <v>1000000</v>
      </c>
      <c r="CSB1385" s="84">
        <f>SUM(CSB1383:CSB1384)</f>
        <v>2000000</v>
      </c>
      <c r="CSC1385" s="84">
        <f>SUM(CSC1383:CSC1384)</f>
        <v>0</v>
      </c>
      <c r="CSD1385" s="84">
        <f>CSC1385/CSB1385</f>
        <v>0</v>
      </c>
      <c r="CSE1385" s="84">
        <f>CSB1385-CSC1385</f>
        <v>2000000</v>
      </c>
      <c r="CSF1385" s="84">
        <f t="shared" si="315"/>
        <v>3000000</v>
      </c>
      <c r="CSM1385" s="84" t="s">
        <v>5397</v>
      </c>
      <c r="CSN1385" s="84">
        <f>SUM(CSN1383:CSN1384)</f>
        <v>1000000</v>
      </c>
      <c r="CSO1385" s="84">
        <f>SUM(CSO1383:CSO1384)</f>
        <v>0</v>
      </c>
      <c r="CSP1385" s="84">
        <f>CSO1385/CSN1385</f>
        <v>0</v>
      </c>
      <c r="CSQ1385" s="84">
        <f>SUM(CSQ1383)</f>
        <v>1000000</v>
      </c>
      <c r="CSR1385" s="84">
        <f>SUM(CSR1383:CSR1384)</f>
        <v>2000000</v>
      </c>
      <c r="CSS1385" s="84">
        <f>SUM(CSS1383:CSS1384)</f>
        <v>0</v>
      </c>
      <c r="CST1385" s="84">
        <f>CSS1385/CSR1385</f>
        <v>0</v>
      </c>
      <c r="CSU1385" s="84">
        <f>CSR1385-CSS1385</f>
        <v>2000000</v>
      </c>
      <c r="CSV1385" s="84">
        <f t="shared" si="316"/>
        <v>3000000</v>
      </c>
      <c r="CTC1385" s="84" t="s">
        <v>5397</v>
      </c>
      <c r="CTD1385" s="84">
        <f>SUM(CTD1383:CTD1384)</f>
        <v>1000000</v>
      </c>
      <c r="CTE1385" s="84">
        <f>SUM(CTE1383:CTE1384)</f>
        <v>0</v>
      </c>
      <c r="CTF1385" s="84">
        <f>CTE1385/CTD1385</f>
        <v>0</v>
      </c>
      <c r="CTG1385" s="84">
        <f>SUM(CTG1383)</f>
        <v>1000000</v>
      </c>
      <c r="CTH1385" s="84">
        <f>SUM(CTH1383:CTH1384)</f>
        <v>2000000</v>
      </c>
      <c r="CTI1385" s="84">
        <f>SUM(CTI1383:CTI1384)</f>
        <v>0</v>
      </c>
      <c r="CTJ1385" s="84">
        <f>CTI1385/CTH1385</f>
        <v>0</v>
      </c>
      <c r="CTK1385" s="84">
        <f>CTH1385-CTI1385</f>
        <v>2000000</v>
      </c>
      <c r="CTL1385" s="84">
        <f t="shared" si="316"/>
        <v>3000000</v>
      </c>
      <c r="CTS1385" s="84" t="s">
        <v>5397</v>
      </c>
      <c r="CTT1385" s="84">
        <f>SUM(CTT1383:CTT1384)</f>
        <v>1000000</v>
      </c>
      <c r="CTU1385" s="84">
        <f>SUM(CTU1383:CTU1384)</f>
        <v>0</v>
      </c>
      <c r="CTV1385" s="84">
        <f>CTU1385/CTT1385</f>
        <v>0</v>
      </c>
      <c r="CTW1385" s="84">
        <f>SUM(CTW1383)</f>
        <v>1000000</v>
      </c>
      <c r="CTX1385" s="84">
        <f>SUM(CTX1383:CTX1384)</f>
        <v>2000000</v>
      </c>
      <c r="CTY1385" s="84">
        <f>SUM(CTY1383:CTY1384)</f>
        <v>0</v>
      </c>
      <c r="CTZ1385" s="84">
        <f>CTY1385/CTX1385</f>
        <v>0</v>
      </c>
      <c r="CUA1385" s="84">
        <f>CTX1385-CTY1385</f>
        <v>2000000</v>
      </c>
      <c r="CUB1385" s="84">
        <f t="shared" si="317"/>
        <v>3000000</v>
      </c>
      <c r="CUI1385" s="84" t="s">
        <v>5397</v>
      </c>
      <c r="CUJ1385" s="84">
        <f>SUM(CUJ1383:CUJ1384)</f>
        <v>1000000</v>
      </c>
      <c r="CUK1385" s="84">
        <f>SUM(CUK1383:CUK1384)</f>
        <v>0</v>
      </c>
      <c r="CUL1385" s="84">
        <f>CUK1385/CUJ1385</f>
        <v>0</v>
      </c>
      <c r="CUM1385" s="84">
        <f>SUM(CUM1383)</f>
        <v>1000000</v>
      </c>
      <c r="CUN1385" s="84">
        <f>SUM(CUN1383:CUN1384)</f>
        <v>2000000</v>
      </c>
      <c r="CUO1385" s="84">
        <f>SUM(CUO1383:CUO1384)</f>
        <v>0</v>
      </c>
      <c r="CUP1385" s="84">
        <f>CUO1385/CUN1385</f>
        <v>0</v>
      </c>
      <c r="CUQ1385" s="84">
        <f>CUN1385-CUO1385</f>
        <v>2000000</v>
      </c>
      <c r="CUR1385" s="84">
        <f t="shared" si="317"/>
        <v>3000000</v>
      </c>
      <c r="CUY1385" s="84" t="s">
        <v>5397</v>
      </c>
      <c r="CUZ1385" s="84">
        <f>SUM(CUZ1383:CUZ1384)</f>
        <v>1000000</v>
      </c>
      <c r="CVA1385" s="84">
        <f>SUM(CVA1383:CVA1384)</f>
        <v>0</v>
      </c>
      <c r="CVB1385" s="84">
        <f>CVA1385/CUZ1385</f>
        <v>0</v>
      </c>
      <c r="CVC1385" s="84">
        <f>SUM(CVC1383)</f>
        <v>1000000</v>
      </c>
      <c r="CVD1385" s="84">
        <f>SUM(CVD1383:CVD1384)</f>
        <v>2000000</v>
      </c>
      <c r="CVE1385" s="84">
        <f>SUM(CVE1383:CVE1384)</f>
        <v>0</v>
      </c>
      <c r="CVF1385" s="84">
        <f>CVE1385/CVD1385</f>
        <v>0</v>
      </c>
      <c r="CVG1385" s="84">
        <f>CVD1385-CVE1385</f>
        <v>2000000</v>
      </c>
      <c r="CVH1385" s="84">
        <f t="shared" si="318"/>
        <v>3000000</v>
      </c>
      <c r="CVO1385" s="84" t="s">
        <v>5397</v>
      </c>
      <c r="CVP1385" s="84">
        <f>SUM(CVP1383:CVP1384)</f>
        <v>1000000</v>
      </c>
      <c r="CVQ1385" s="84">
        <f>SUM(CVQ1383:CVQ1384)</f>
        <v>0</v>
      </c>
      <c r="CVR1385" s="84">
        <f>CVQ1385/CVP1385</f>
        <v>0</v>
      </c>
      <c r="CVS1385" s="84">
        <f>SUM(CVS1383)</f>
        <v>1000000</v>
      </c>
      <c r="CVT1385" s="84">
        <f>SUM(CVT1383:CVT1384)</f>
        <v>2000000</v>
      </c>
      <c r="CVU1385" s="84">
        <f>SUM(CVU1383:CVU1384)</f>
        <v>0</v>
      </c>
      <c r="CVV1385" s="84">
        <f>CVU1385/CVT1385</f>
        <v>0</v>
      </c>
      <c r="CVW1385" s="84">
        <f>CVT1385-CVU1385</f>
        <v>2000000</v>
      </c>
      <c r="CVX1385" s="84">
        <f t="shared" si="318"/>
        <v>3000000</v>
      </c>
      <c r="CWE1385" s="84" t="s">
        <v>5397</v>
      </c>
      <c r="CWF1385" s="84">
        <f>SUM(CWF1383:CWF1384)</f>
        <v>1000000</v>
      </c>
      <c r="CWG1385" s="84">
        <f>SUM(CWG1383:CWG1384)</f>
        <v>0</v>
      </c>
      <c r="CWH1385" s="84">
        <f>CWG1385/CWF1385</f>
        <v>0</v>
      </c>
      <c r="CWI1385" s="84">
        <f>SUM(CWI1383)</f>
        <v>1000000</v>
      </c>
      <c r="CWJ1385" s="84">
        <f>SUM(CWJ1383:CWJ1384)</f>
        <v>2000000</v>
      </c>
      <c r="CWK1385" s="84">
        <f>SUM(CWK1383:CWK1384)</f>
        <v>0</v>
      </c>
      <c r="CWL1385" s="84">
        <f>CWK1385/CWJ1385</f>
        <v>0</v>
      </c>
      <c r="CWM1385" s="84">
        <f>CWJ1385-CWK1385</f>
        <v>2000000</v>
      </c>
      <c r="CWN1385" s="84">
        <f t="shared" si="319"/>
        <v>3000000</v>
      </c>
      <c r="CWU1385" s="84" t="s">
        <v>5397</v>
      </c>
      <c r="CWV1385" s="84">
        <f>SUM(CWV1383:CWV1384)</f>
        <v>1000000</v>
      </c>
      <c r="CWW1385" s="84">
        <f>SUM(CWW1383:CWW1384)</f>
        <v>0</v>
      </c>
      <c r="CWX1385" s="84">
        <f>CWW1385/CWV1385</f>
        <v>0</v>
      </c>
      <c r="CWY1385" s="84">
        <f>SUM(CWY1383)</f>
        <v>1000000</v>
      </c>
      <c r="CWZ1385" s="84">
        <f>SUM(CWZ1383:CWZ1384)</f>
        <v>2000000</v>
      </c>
      <c r="CXA1385" s="84">
        <f>SUM(CXA1383:CXA1384)</f>
        <v>0</v>
      </c>
      <c r="CXB1385" s="84">
        <f>CXA1385/CWZ1385</f>
        <v>0</v>
      </c>
      <c r="CXC1385" s="84">
        <f>CWZ1385-CXA1385</f>
        <v>2000000</v>
      </c>
      <c r="CXD1385" s="84">
        <f t="shared" si="319"/>
        <v>3000000</v>
      </c>
      <c r="CXK1385" s="84" t="s">
        <v>5397</v>
      </c>
      <c r="CXL1385" s="84">
        <f>SUM(CXL1383:CXL1384)</f>
        <v>1000000</v>
      </c>
      <c r="CXM1385" s="84">
        <f>SUM(CXM1383:CXM1384)</f>
        <v>0</v>
      </c>
      <c r="CXN1385" s="84">
        <f>CXM1385/CXL1385</f>
        <v>0</v>
      </c>
      <c r="CXO1385" s="84">
        <f>SUM(CXO1383)</f>
        <v>1000000</v>
      </c>
      <c r="CXP1385" s="84">
        <f>SUM(CXP1383:CXP1384)</f>
        <v>2000000</v>
      </c>
      <c r="CXQ1385" s="84">
        <f>SUM(CXQ1383:CXQ1384)</f>
        <v>0</v>
      </c>
      <c r="CXR1385" s="84">
        <f>CXQ1385/CXP1385</f>
        <v>0</v>
      </c>
      <c r="CXS1385" s="84">
        <f>CXP1385-CXQ1385</f>
        <v>2000000</v>
      </c>
      <c r="CXT1385" s="84">
        <f t="shared" si="320"/>
        <v>3000000</v>
      </c>
      <c r="CYA1385" s="84" t="s">
        <v>5397</v>
      </c>
      <c r="CYB1385" s="84">
        <f>SUM(CYB1383:CYB1384)</f>
        <v>1000000</v>
      </c>
      <c r="CYC1385" s="84">
        <f>SUM(CYC1383:CYC1384)</f>
        <v>0</v>
      </c>
      <c r="CYD1385" s="84">
        <f>CYC1385/CYB1385</f>
        <v>0</v>
      </c>
      <c r="CYE1385" s="84">
        <f>SUM(CYE1383)</f>
        <v>1000000</v>
      </c>
      <c r="CYF1385" s="84">
        <f>SUM(CYF1383:CYF1384)</f>
        <v>2000000</v>
      </c>
      <c r="CYG1385" s="84">
        <f>SUM(CYG1383:CYG1384)</f>
        <v>0</v>
      </c>
      <c r="CYH1385" s="84">
        <f>CYG1385/CYF1385</f>
        <v>0</v>
      </c>
      <c r="CYI1385" s="84">
        <f>CYF1385-CYG1385</f>
        <v>2000000</v>
      </c>
      <c r="CYJ1385" s="84">
        <f t="shared" si="320"/>
        <v>3000000</v>
      </c>
      <c r="CYQ1385" s="84" t="s">
        <v>5397</v>
      </c>
      <c r="CYR1385" s="84">
        <f>SUM(CYR1383:CYR1384)</f>
        <v>1000000</v>
      </c>
      <c r="CYS1385" s="84">
        <f>SUM(CYS1383:CYS1384)</f>
        <v>0</v>
      </c>
      <c r="CYT1385" s="84">
        <f>CYS1385/CYR1385</f>
        <v>0</v>
      </c>
      <c r="CYU1385" s="84">
        <f>SUM(CYU1383)</f>
        <v>1000000</v>
      </c>
      <c r="CYV1385" s="84">
        <f>SUM(CYV1383:CYV1384)</f>
        <v>2000000</v>
      </c>
      <c r="CYW1385" s="84">
        <f>SUM(CYW1383:CYW1384)</f>
        <v>0</v>
      </c>
      <c r="CYX1385" s="84">
        <f>CYW1385/CYV1385</f>
        <v>0</v>
      </c>
      <c r="CYY1385" s="84">
        <f>CYV1385-CYW1385</f>
        <v>2000000</v>
      </c>
      <c r="CYZ1385" s="84">
        <f t="shared" si="321"/>
        <v>3000000</v>
      </c>
      <c r="CZG1385" s="84" t="s">
        <v>5397</v>
      </c>
      <c r="CZH1385" s="84">
        <f>SUM(CZH1383:CZH1384)</f>
        <v>1000000</v>
      </c>
      <c r="CZI1385" s="84">
        <f>SUM(CZI1383:CZI1384)</f>
        <v>0</v>
      </c>
      <c r="CZJ1385" s="84">
        <f>CZI1385/CZH1385</f>
        <v>0</v>
      </c>
      <c r="CZK1385" s="84">
        <f>SUM(CZK1383)</f>
        <v>1000000</v>
      </c>
      <c r="CZL1385" s="84">
        <f>SUM(CZL1383:CZL1384)</f>
        <v>2000000</v>
      </c>
      <c r="CZM1385" s="84">
        <f>SUM(CZM1383:CZM1384)</f>
        <v>0</v>
      </c>
      <c r="CZN1385" s="84">
        <f>CZM1385/CZL1385</f>
        <v>0</v>
      </c>
      <c r="CZO1385" s="84">
        <f>CZL1385-CZM1385</f>
        <v>2000000</v>
      </c>
      <c r="CZP1385" s="84">
        <f t="shared" si="321"/>
        <v>3000000</v>
      </c>
      <c r="CZW1385" s="84" t="s">
        <v>5397</v>
      </c>
      <c r="CZX1385" s="84">
        <f>SUM(CZX1383:CZX1384)</f>
        <v>1000000</v>
      </c>
      <c r="CZY1385" s="84">
        <f>SUM(CZY1383:CZY1384)</f>
        <v>0</v>
      </c>
      <c r="CZZ1385" s="84">
        <f>CZY1385/CZX1385</f>
        <v>0</v>
      </c>
      <c r="DAA1385" s="84">
        <f>SUM(DAA1383)</f>
        <v>1000000</v>
      </c>
      <c r="DAB1385" s="84">
        <f>SUM(DAB1383:DAB1384)</f>
        <v>2000000</v>
      </c>
      <c r="DAC1385" s="84">
        <f>SUM(DAC1383:DAC1384)</f>
        <v>0</v>
      </c>
      <c r="DAD1385" s="84">
        <f>DAC1385/DAB1385</f>
        <v>0</v>
      </c>
      <c r="DAE1385" s="84">
        <f>DAB1385-DAC1385</f>
        <v>2000000</v>
      </c>
      <c r="DAF1385" s="84">
        <f t="shared" si="322"/>
        <v>3000000</v>
      </c>
      <c r="DAM1385" s="84" t="s">
        <v>5397</v>
      </c>
      <c r="DAN1385" s="84">
        <f>SUM(DAN1383:DAN1384)</f>
        <v>1000000</v>
      </c>
      <c r="DAO1385" s="84">
        <f>SUM(DAO1383:DAO1384)</f>
        <v>0</v>
      </c>
      <c r="DAP1385" s="84">
        <f>DAO1385/DAN1385</f>
        <v>0</v>
      </c>
      <c r="DAQ1385" s="84">
        <f>SUM(DAQ1383)</f>
        <v>1000000</v>
      </c>
      <c r="DAR1385" s="84">
        <f>SUM(DAR1383:DAR1384)</f>
        <v>2000000</v>
      </c>
      <c r="DAS1385" s="84">
        <f>SUM(DAS1383:DAS1384)</f>
        <v>0</v>
      </c>
      <c r="DAT1385" s="84">
        <f>DAS1385/DAR1385</f>
        <v>0</v>
      </c>
      <c r="DAU1385" s="84">
        <f>DAR1385-DAS1385</f>
        <v>2000000</v>
      </c>
      <c r="DAV1385" s="84">
        <f t="shared" si="322"/>
        <v>3000000</v>
      </c>
      <c r="DBC1385" s="84" t="s">
        <v>5397</v>
      </c>
      <c r="DBD1385" s="84">
        <f>SUM(DBD1383:DBD1384)</f>
        <v>1000000</v>
      </c>
      <c r="DBE1385" s="84">
        <f>SUM(DBE1383:DBE1384)</f>
        <v>0</v>
      </c>
      <c r="DBF1385" s="84">
        <f>DBE1385/DBD1385</f>
        <v>0</v>
      </c>
      <c r="DBG1385" s="84">
        <f>SUM(DBG1383)</f>
        <v>1000000</v>
      </c>
      <c r="DBH1385" s="84">
        <f>SUM(DBH1383:DBH1384)</f>
        <v>2000000</v>
      </c>
      <c r="DBI1385" s="84">
        <f>SUM(DBI1383:DBI1384)</f>
        <v>0</v>
      </c>
      <c r="DBJ1385" s="84">
        <f>DBI1385/DBH1385</f>
        <v>0</v>
      </c>
      <c r="DBK1385" s="84">
        <f>DBH1385-DBI1385</f>
        <v>2000000</v>
      </c>
      <c r="DBL1385" s="84">
        <f t="shared" si="323"/>
        <v>3000000</v>
      </c>
      <c r="DBS1385" s="84" t="s">
        <v>5397</v>
      </c>
      <c r="DBT1385" s="84">
        <f>SUM(DBT1383:DBT1384)</f>
        <v>1000000</v>
      </c>
      <c r="DBU1385" s="84">
        <f>SUM(DBU1383:DBU1384)</f>
        <v>0</v>
      </c>
      <c r="DBV1385" s="84">
        <f>DBU1385/DBT1385</f>
        <v>0</v>
      </c>
      <c r="DBW1385" s="84">
        <f>SUM(DBW1383)</f>
        <v>1000000</v>
      </c>
      <c r="DBX1385" s="84">
        <f>SUM(DBX1383:DBX1384)</f>
        <v>2000000</v>
      </c>
      <c r="DBY1385" s="84">
        <f>SUM(DBY1383:DBY1384)</f>
        <v>0</v>
      </c>
      <c r="DBZ1385" s="84">
        <f>DBY1385/DBX1385</f>
        <v>0</v>
      </c>
      <c r="DCA1385" s="84">
        <f>DBX1385-DBY1385</f>
        <v>2000000</v>
      </c>
      <c r="DCB1385" s="84">
        <f t="shared" si="323"/>
        <v>3000000</v>
      </c>
      <c r="DCI1385" s="84" t="s">
        <v>5397</v>
      </c>
      <c r="DCJ1385" s="84">
        <f>SUM(DCJ1383:DCJ1384)</f>
        <v>1000000</v>
      </c>
      <c r="DCK1385" s="84">
        <f>SUM(DCK1383:DCK1384)</f>
        <v>0</v>
      </c>
      <c r="DCL1385" s="84">
        <f>DCK1385/DCJ1385</f>
        <v>0</v>
      </c>
      <c r="DCM1385" s="84">
        <f>SUM(DCM1383)</f>
        <v>1000000</v>
      </c>
      <c r="DCN1385" s="84">
        <f>SUM(DCN1383:DCN1384)</f>
        <v>2000000</v>
      </c>
      <c r="DCO1385" s="84">
        <f>SUM(DCO1383:DCO1384)</f>
        <v>0</v>
      </c>
      <c r="DCP1385" s="84">
        <f>DCO1385/DCN1385</f>
        <v>0</v>
      </c>
      <c r="DCQ1385" s="84">
        <f>DCN1385-DCO1385</f>
        <v>2000000</v>
      </c>
      <c r="DCR1385" s="84">
        <f t="shared" si="324"/>
        <v>3000000</v>
      </c>
      <c r="DCY1385" s="84" t="s">
        <v>5397</v>
      </c>
      <c r="DCZ1385" s="84">
        <f>SUM(DCZ1383:DCZ1384)</f>
        <v>1000000</v>
      </c>
      <c r="DDA1385" s="84">
        <f>SUM(DDA1383:DDA1384)</f>
        <v>0</v>
      </c>
      <c r="DDB1385" s="84">
        <f>DDA1385/DCZ1385</f>
        <v>0</v>
      </c>
      <c r="DDC1385" s="84">
        <f>SUM(DDC1383)</f>
        <v>1000000</v>
      </c>
      <c r="DDD1385" s="84">
        <f>SUM(DDD1383:DDD1384)</f>
        <v>2000000</v>
      </c>
      <c r="DDE1385" s="84">
        <f>SUM(DDE1383:DDE1384)</f>
        <v>0</v>
      </c>
      <c r="DDF1385" s="84">
        <f>DDE1385/DDD1385</f>
        <v>0</v>
      </c>
      <c r="DDG1385" s="84">
        <f>DDD1385-DDE1385</f>
        <v>2000000</v>
      </c>
      <c r="DDH1385" s="84">
        <f t="shared" si="324"/>
        <v>3000000</v>
      </c>
      <c r="DDO1385" s="84" t="s">
        <v>5397</v>
      </c>
      <c r="DDP1385" s="84">
        <f>SUM(DDP1383:DDP1384)</f>
        <v>1000000</v>
      </c>
      <c r="DDQ1385" s="84">
        <f>SUM(DDQ1383:DDQ1384)</f>
        <v>0</v>
      </c>
      <c r="DDR1385" s="84">
        <f>DDQ1385/DDP1385</f>
        <v>0</v>
      </c>
      <c r="DDS1385" s="84">
        <f>SUM(DDS1383)</f>
        <v>1000000</v>
      </c>
      <c r="DDT1385" s="84">
        <f>SUM(DDT1383:DDT1384)</f>
        <v>2000000</v>
      </c>
      <c r="DDU1385" s="84">
        <f>SUM(DDU1383:DDU1384)</f>
        <v>0</v>
      </c>
      <c r="DDV1385" s="84">
        <f>DDU1385/DDT1385</f>
        <v>0</v>
      </c>
      <c r="DDW1385" s="84">
        <f>DDT1385-DDU1385</f>
        <v>2000000</v>
      </c>
      <c r="DDX1385" s="84">
        <f t="shared" si="325"/>
        <v>3000000</v>
      </c>
      <c r="DEE1385" s="84" t="s">
        <v>5397</v>
      </c>
      <c r="DEF1385" s="84">
        <f>SUM(DEF1383:DEF1384)</f>
        <v>1000000</v>
      </c>
      <c r="DEG1385" s="84">
        <f>SUM(DEG1383:DEG1384)</f>
        <v>0</v>
      </c>
      <c r="DEH1385" s="84">
        <f>DEG1385/DEF1385</f>
        <v>0</v>
      </c>
      <c r="DEI1385" s="84">
        <f>SUM(DEI1383)</f>
        <v>1000000</v>
      </c>
      <c r="DEJ1385" s="84">
        <f>SUM(DEJ1383:DEJ1384)</f>
        <v>2000000</v>
      </c>
      <c r="DEK1385" s="84">
        <f>SUM(DEK1383:DEK1384)</f>
        <v>0</v>
      </c>
      <c r="DEL1385" s="84">
        <f>DEK1385/DEJ1385</f>
        <v>0</v>
      </c>
      <c r="DEM1385" s="84">
        <f>DEJ1385-DEK1385</f>
        <v>2000000</v>
      </c>
      <c r="DEN1385" s="84">
        <f t="shared" si="325"/>
        <v>3000000</v>
      </c>
      <c r="DEU1385" s="84" t="s">
        <v>5397</v>
      </c>
      <c r="DEV1385" s="84">
        <f>SUM(DEV1383:DEV1384)</f>
        <v>1000000</v>
      </c>
      <c r="DEW1385" s="84">
        <f>SUM(DEW1383:DEW1384)</f>
        <v>0</v>
      </c>
      <c r="DEX1385" s="84">
        <f>DEW1385/DEV1385</f>
        <v>0</v>
      </c>
      <c r="DEY1385" s="84">
        <f>SUM(DEY1383)</f>
        <v>1000000</v>
      </c>
      <c r="DEZ1385" s="84">
        <f>SUM(DEZ1383:DEZ1384)</f>
        <v>2000000</v>
      </c>
      <c r="DFA1385" s="84">
        <f>SUM(DFA1383:DFA1384)</f>
        <v>0</v>
      </c>
      <c r="DFB1385" s="84">
        <f>DFA1385/DEZ1385</f>
        <v>0</v>
      </c>
      <c r="DFC1385" s="84">
        <f>DEZ1385-DFA1385</f>
        <v>2000000</v>
      </c>
      <c r="DFD1385" s="84">
        <f t="shared" si="326"/>
        <v>3000000</v>
      </c>
      <c r="DFK1385" s="84" t="s">
        <v>5397</v>
      </c>
      <c r="DFL1385" s="84">
        <f>SUM(DFL1383:DFL1384)</f>
        <v>1000000</v>
      </c>
      <c r="DFM1385" s="84">
        <f>SUM(DFM1383:DFM1384)</f>
        <v>0</v>
      </c>
      <c r="DFN1385" s="84">
        <f>DFM1385/DFL1385</f>
        <v>0</v>
      </c>
      <c r="DFO1385" s="84">
        <f>SUM(DFO1383)</f>
        <v>1000000</v>
      </c>
      <c r="DFP1385" s="84">
        <f>SUM(DFP1383:DFP1384)</f>
        <v>2000000</v>
      </c>
      <c r="DFQ1385" s="84">
        <f>SUM(DFQ1383:DFQ1384)</f>
        <v>0</v>
      </c>
      <c r="DFR1385" s="84">
        <f>DFQ1385/DFP1385</f>
        <v>0</v>
      </c>
      <c r="DFS1385" s="84">
        <f>DFP1385-DFQ1385</f>
        <v>2000000</v>
      </c>
      <c r="DFT1385" s="84">
        <f t="shared" si="326"/>
        <v>3000000</v>
      </c>
      <c r="DGA1385" s="84" t="s">
        <v>5397</v>
      </c>
      <c r="DGB1385" s="84">
        <f>SUM(DGB1383:DGB1384)</f>
        <v>1000000</v>
      </c>
      <c r="DGC1385" s="84">
        <f>SUM(DGC1383:DGC1384)</f>
        <v>0</v>
      </c>
      <c r="DGD1385" s="84">
        <f>DGC1385/DGB1385</f>
        <v>0</v>
      </c>
      <c r="DGE1385" s="84">
        <f>SUM(DGE1383)</f>
        <v>1000000</v>
      </c>
      <c r="DGF1385" s="84">
        <f>SUM(DGF1383:DGF1384)</f>
        <v>2000000</v>
      </c>
      <c r="DGG1385" s="84">
        <f>SUM(DGG1383:DGG1384)</f>
        <v>0</v>
      </c>
      <c r="DGH1385" s="84">
        <f>DGG1385/DGF1385</f>
        <v>0</v>
      </c>
      <c r="DGI1385" s="84">
        <f>DGF1385-DGG1385</f>
        <v>2000000</v>
      </c>
      <c r="DGJ1385" s="84">
        <f t="shared" si="327"/>
        <v>3000000</v>
      </c>
      <c r="DGQ1385" s="84" t="s">
        <v>5397</v>
      </c>
      <c r="DGR1385" s="84">
        <f>SUM(DGR1383:DGR1384)</f>
        <v>1000000</v>
      </c>
      <c r="DGS1385" s="84">
        <f>SUM(DGS1383:DGS1384)</f>
        <v>0</v>
      </c>
      <c r="DGT1385" s="84">
        <f>DGS1385/DGR1385</f>
        <v>0</v>
      </c>
      <c r="DGU1385" s="84">
        <f>SUM(DGU1383)</f>
        <v>1000000</v>
      </c>
      <c r="DGV1385" s="84">
        <f>SUM(DGV1383:DGV1384)</f>
        <v>2000000</v>
      </c>
      <c r="DGW1385" s="84">
        <f>SUM(DGW1383:DGW1384)</f>
        <v>0</v>
      </c>
      <c r="DGX1385" s="84">
        <f>DGW1385/DGV1385</f>
        <v>0</v>
      </c>
      <c r="DGY1385" s="84">
        <f>DGV1385-DGW1385</f>
        <v>2000000</v>
      </c>
      <c r="DGZ1385" s="84">
        <f t="shared" si="327"/>
        <v>3000000</v>
      </c>
      <c r="DHG1385" s="84" t="s">
        <v>5397</v>
      </c>
      <c r="DHH1385" s="84">
        <f>SUM(DHH1383:DHH1384)</f>
        <v>1000000</v>
      </c>
      <c r="DHI1385" s="84">
        <f>SUM(DHI1383:DHI1384)</f>
        <v>0</v>
      </c>
      <c r="DHJ1385" s="84">
        <f>DHI1385/DHH1385</f>
        <v>0</v>
      </c>
      <c r="DHK1385" s="84">
        <f>SUM(DHK1383)</f>
        <v>1000000</v>
      </c>
      <c r="DHL1385" s="84">
        <f>SUM(DHL1383:DHL1384)</f>
        <v>2000000</v>
      </c>
      <c r="DHM1385" s="84">
        <f>SUM(DHM1383:DHM1384)</f>
        <v>0</v>
      </c>
      <c r="DHN1385" s="84">
        <f>DHM1385/DHL1385</f>
        <v>0</v>
      </c>
      <c r="DHO1385" s="84">
        <f>DHL1385-DHM1385</f>
        <v>2000000</v>
      </c>
      <c r="DHP1385" s="84">
        <f t="shared" si="328"/>
        <v>3000000</v>
      </c>
      <c r="DHW1385" s="84" t="s">
        <v>5397</v>
      </c>
      <c r="DHX1385" s="84">
        <f>SUM(DHX1383:DHX1384)</f>
        <v>1000000</v>
      </c>
      <c r="DHY1385" s="84">
        <f>SUM(DHY1383:DHY1384)</f>
        <v>0</v>
      </c>
      <c r="DHZ1385" s="84">
        <f>DHY1385/DHX1385</f>
        <v>0</v>
      </c>
      <c r="DIA1385" s="84">
        <f>SUM(DIA1383)</f>
        <v>1000000</v>
      </c>
      <c r="DIB1385" s="84">
        <f>SUM(DIB1383:DIB1384)</f>
        <v>2000000</v>
      </c>
      <c r="DIC1385" s="84">
        <f>SUM(DIC1383:DIC1384)</f>
        <v>0</v>
      </c>
      <c r="DID1385" s="84">
        <f>DIC1385/DIB1385</f>
        <v>0</v>
      </c>
      <c r="DIE1385" s="84">
        <f>DIB1385-DIC1385</f>
        <v>2000000</v>
      </c>
      <c r="DIF1385" s="84">
        <f t="shared" si="328"/>
        <v>3000000</v>
      </c>
      <c r="DIM1385" s="84" t="s">
        <v>5397</v>
      </c>
      <c r="DIN1385" s="84">
        <f>SUM(DIN1383:DIN1384)</f>
        <v>1000000</v>
      </c>
      <c r="DIO1385" s="84">
        <f>SUM(DIO1383:DIO1384)</f>
        <v>0</v>
      </c>
      <c r="DIP1385" s="84">
        <f>DIO1385/DIN1385</f>
        <v>0</v>
      </c>
      <c r="DIQ1385" s="84">
        <f>SUM(DIQ1383)</f>
        <v>1000000</v>
      </c>
      <c r="DIR1385" s="84">
        <f>SUM(DIR1383:DIR1384)</f>
        <v>2000000</v>
      </c>
      <c r="DIS1385" s="84">
        <f>SUM(DIS1383:DIS1384)</f>
        <v>0</v>
      </c>
      <c r="DIT1385" s="84">
        <f>DIS1385/DIR1385</f>
        <v>0</v>
      </c>
      <c r="DIU1385" s="84">
        <f>DIR1385-DIS1385</f>
        <v>2000000</v>
      </c>
      <c r="DIV1385" s="84">
        <f t="shared" si="329"/>
        <v>3000000</v>
      </c>
      <c r="DJC1385" s="84" t="s">
        <v>5397</v>
      </c>
      <c r="DJD1385" s="84">
        <f>SUM(DJD1383:DJD1384)</f>
        <v>1000000</v>
      </c>
      <c r="DJE1385" s="84">
        <f>SUM(DJE1383:DJE1384)</f>
        <v>0</v>
      </c>
      <c r="DJF1385" s="84">
        <f>DJE1385/DJD1385</f>
        <v>0</v>
      </c>
      <c r="DJG1385" s="84">
        <f>SUM(DJG1383)</f>
        <v>1000000</v>
      </c>
      <c r="DJH1385" s="84">
        <f>SUM(DJH1383:DJH1384)</f>
        <v>2000000</v>
      </c>
      <c r="DJI1385" s="84">
        <f>SUM(DJI1383:DJI1384)</f>
        <v>0</v>
      </c>
      <c r="DJJ1385" s="84">
        <f>DJI1385/DJH1385</f>
        <v>0</v>
      </c>
      <c r="DJK1385" s="84">
        <f>DJH1385-DJI1385</f>
        <v>2000000</v>
      </c>
      <c r="DJL1385" s="84">
        <f t="shared" si="329"/>
        <v>3000000</v>
      </c>
      <c r="DJS1385" s="84" t="s">
        <v>5397</v>
      </c>
      <c r="DJT1385" s="84">
        <f>SUM(DJT1383:DJT1384)</f>
        <v>1000000</v>
      </c>
      <c r="DJU1385" s="84">
        <f>SUM(DJU1383:DJU1384)</f>
        <v>0</v>
      </c>
      <c r="DJV1385" s="84">
        <f>DJU1385/DJT1385</f>
        <v>0</v>
      </c>
      <c r="DJW1385" s="84">
        <f>SUM(DJW1383)</f>
        <v>1000000</v>
      </c>
      <c r="DJX1385" s="84">
        <f>SUM(DJX1383:DJX1384)</f>
        <v>2000000</v>
      </c>
      <c r="DJY1385" s="84">
        <f>SUM(DJY1383:DJY1384)</f>
        <v>0</v>
      </c>
      <c r="DJZ1385" s="84">
        <f>DJY1385/DJX1385</f>
        <v>0</v>
      </c>
      <c r="DKA1385" s="84">
        <f>DJX1385-DJY1385</f>
        <v>2000000</v>
      </c>
      <c r="DKB1385" s="84">
        <f t="shared" si="330"/>
        <v>3000000</v>
      </c>
      <c r="DKI1385" s="84" t="s">
        <v>5397</v>
      </c>
      <c r="DKJ1385" s="84">
        <f>SUM(DKJ1383:DKJ1384)</f>
        <v>1000000</v>
      </c>
      <c r="DKK1385" s="84">
        <f>SUM(DKK1383:DKK1384)</f>
        <v>0</v>
      </c>
      <c r="DKL1385" s="84">
        <f>DKK1385/DKJ1385</f>
        <v>0</v>
      </c>
      <c r="DKM1385" s="84">
        <f>SUM(DKM1383)</f>
        <v>1000000</v>
      </c>
      <c r="DKN1385" s="84">
        <f>SUM(DKN1383:DKN1384)</f>
        <v>2000000</v>
      </c>
      <c r="DKO1385" s="84">
        <f>SUM(DKO1383:DKO1384)</f>
        <v>0</v>
      </c>
      <c r="DKP1385" s="84">
        <f>DKO1385/DKN1385</f>
        <v>0</v>
      </c>
      <c r="DKQ1385" s="84">
        <f>DKN1385-DKO1385</f>
        <v>2000000</v>
      </c>
      <c r="DKR1385" s="84">
        <f t="shared" si="330"/>
        <v>3000000</v>
      </c>
      <c r="DKY1385" s="84" t="s">
        <v>5397</v>
      </c>
      <c r="DKZ1385" s="84">
        <f>SUM(DKZ1383:DKZ1384)</f>
        <v>1000000</v>
      </c>
      <c r="DLA1385" s="84">
        <f>SUM(DLA1383:DLA1384)</f>
        <v>0</v>
      </c>
      <c r="DLB1385" s="84">
        <f>DLA1385/DKZ1385</f>
        <v>0</v>
      </c>
      <c r="DLC1385" s="84">
        <f>SUM(DLC1383)</f>
        <v>1000000</v>
      </c>
      <c r="DLD1385" s="84">
        <f>SUM(DLD1383:DLD1384)</f>
        <v>2000000</v>
      </c>
      <c r="DLE1385" s="84">
        <f>SUM(DLE1383:DLE1384)</f>
        <v>0</v>
      </c>
      <c r="DLF1385" s="84">
        <f>DLE1385/DLD1385</f>
        <v>0</v>
      </c>
      <c r="DLG1385" s="84">
        <f>DLD1385-DLE1385</f>
        <v>2000000</v>
      </c>
      <c r="DLH1385" s="84">
        <f t="shared" si="331"/>
        <v>3000000</v>
      </c>
      <c r="DLO1385" s="84" t="s">
        <v>5397</v>
      </c>
      <c r="DLP1385" s="84">
        <f>SUM(DLP1383:DLP1384)</f>
        <v>1000000</v>
      </c>
      <c r="DLQ1385" s="84">
        <f>SUM(DLQ1383:DLQ1384)</f>
        <v>0</v>
      </c>
      <c r="DLR1385" s="84">
        <f>DLQ1385/DLP1385</f>
        <v>0</v>
      </c>
      <c r="DLS1385" s="84">
        <f>SUM(DLS1383)</f>
        <v>1000000</v>
      </c>
      <c r="DLT1385" s="84">
        <f>SUM(DLT1383:DLT1384)</f>
        <v>2000000</v>
      </c>
      <c r="DLU1385" s="84">
        <f>SUM(DLU1383:DLU1384)</f>
        <v>0</v>
      </c>
      <c r="DLV1385" s="84">
        <f>DLU1385/DLT1385</f>
        <v>0</v>
      </c>
      <c r="DLW1385" s="84">
        <f>DLT1385-DLU1385</f>
        <v>2000000</v>
      </c>
      <c r="DLX1385" s="84">
        <f t="shared" si="331"/>
        <v>3000000</v>
      </c>
      <c r="DME1385" s="84" t="s">
        <v>5397</v>
      </c>
      <c r="DMF1385" s="84">
        <f>SUM(DMF1383:DMF1384)</f>
        <v>1000000</v>
      </c>
      <c r="DMG1385" s="84">
        <f>SUM(DMG1383:DMG1384)</f>
        <v>0</v>
      </c>
      <c r="DMH1385" s="84">
        <f>DMG1385/DMF1385</f>
        <v>0</v>
      </c>
      <c r="DMI1385" s="84">
        <f>SUM(DMI1383)</f>
        <v>1000000</v>
      </c>
      <c r="DMJ1385" s="84">
        <f>SUM(DMJ1383:DMJ1384)</f>
        <v>2000000</v>
      </c>
      <c r="DMK1385" s="84">
        <f>SUM(DMK1383:DMK1384)</f>
        <v>0</v>
      </c>
      <c r="DML1385" s="84">
        <f>DMK1385/DMJ1385</f>
        <v>0</v>
      </c>
      <c r="DMM1385" s="84">
        <f>DMJ1385-DMK1385</f>
        <v>2000000</v>
      </c>
      <c r="DMN1385" s="84">
        <f t="shared" si="332"/>
        <v>3000000</v>
      </c>
      <c r="DMU1385" s="84" t="s">
        <v>5397</v>
      </c>
      <c r="DMV1385" s="84">
        <f>SUM(DMV1383:DMV1384)</f>
        <v>1000000</v>
      </c>
      <c r="DMW1385" s="84">
        <f>SUM(DMW1383:DMW1384)</f>
        <v>0</v>
      </c>
      <c r="DMX1385" s="84">
        <f>DMW1385/DMV1385</f>
        <v>0</v>
      </c>
      <c r="DMY1385" s="84">
        <f>SUM(DMY1383)</f>
        <v>1000000</v>
      </c>
      <c r="DMZ1385" s="84">
        <f>SUM(DMZ1383:DMZ1384)</f>
        <v>2000000</v>
      </c>
      <c r="DNA1385" s="84">
        <f>SUM(DNA1383:DNA1384)</f>
        <v>0</v>
      </c>
      <c r="DNB1385" s="84">
        <f>DNA1385/DMZ1385</f>
        <v>0</v>
      </c>
      <c r="DNC1385" s="84">
        <f>DMZ1385-DNA1385</f>
        <v>2000000</v>
      </c>
      <c r="DND1385" s="84">
        <f t="shared" si="332"/>
        <v>3000000</v>
      </c>
      <c r="DNK1385" s="84" t="s">
        <v>5397</v>
      </c>
      <c r="DNL1385" s="84">
        <f>SUM(DNL1383:DNL1384)</f>
        <v>1000000</v>
      </c>
      <c r="DNM1385" s="84">
        <f>SUM(DNM1383:DNM1384)</f>
        <v>0</v>
      </c>
      <c r="DNN1385" s="84">
        <f>DNM1385/DNL1385</f>
        <v>0</v>
      </c>
      <c r="DNO1385" s="84">
        <f>SUM(DNO1383)</f>
        <v>1000000</v>
      </c>
      <c r="DNP1385" s="84">
        <f>SUM(DNP1383:DNP1384)</f>
        <v>2000000</v>
      </c>
      <c r="DNQ1385" s="84">
        <f>SUM(DNQ1383:DNQ1384)</f>
        <v>0</v>
      </c>
      <c r="DNR1385" s="84">
        <f>DNQ1385/DNP1385</f>
        <v>0</v>
      </c>
      <c r="DNS1385" s="84">
        <f>DNP1385-DNQ1385</f>
        <v>2000000</v>
      </c>
      <c r="DNT1385" s="84">
        <f t="shared" si="333"/>
        <v>3000000</v>
      </c>
      <c r="DOA1385" s="84" t="s">
        <v>5397</v>
      </c>
      <c r="DOB1385" s="84">
        <f>SUM(DOB1383:DOB1384)</f>
        <v>1000000</v>
      </c>
      <c r="DOC1385" s="84">
        <f>SUM(DOC1383:DOC1384)</f>
        <v>0</v>
      </c>
      <c r="DOD1385" s="84">
        <f>DOC1385/DOB1385</f>
        <v>0</v>
      </c>
      <c r="DOE1385" s="84">
        <f>SUM(DOE1383)</f>
        <v>1000000</v>
      </c>
      <c r="DOF1385" s="84">
        <f>SUM(DOF1383:DOF1384)</f>
        <v>2000000</v>
      </c>
      <c r="DOG1385" s="84">
        <f>SUM(DOG1383:DOG1384)</f>
        <v>0</v>
      </c>
      <c r="DOH1385" s="84">
        <f>DOG1385/DOF1385</f>
        <v>0</v>
      </c>
      <c r="DOI1385" s="84">
        <f>DOF1385-DOG1385</f>
        <v>2000000</v>
      </c>
      <c r="DOJ1385" s="84">
        <f t="shared" si="333"/>
        <v>3000000</v>
      </c>
      <c r="DOQ1385" s="84" t="s">
        <v>5397</v>
      </c>
      <c r="DOR1385" s="84">
        <f>SUM(DOR1383:DOR1384)</f>
        <v>1000000</v>
      </c>
      <c r="DOS1385" s="84">
        <f>SUM(DOS1383:DOS1384)</f>
        <v>0</v>
      </c>
      <c r="DOT1385" s="84">
        <f>DOS1385/DOR1385</f>
        <v>0</v>
      </c>
      <c r="DOU1385" s="84">
        <f>SUM(DOU1383)</f>
        <v>1000000</v>
      </c>
      <c r="DOV1385" s="84">
        <f>SUM(DOV1383:DOV1384)</f>
        <v>2000000</v>
      </c>
      <c r="DOW1385" s="84">
        <f>SUM(DOW1383:DOW1384)</f>
        <v>0</v>
      </c>
      <c r="DOX1385" s="84">
        <f>DOW1385/DOV1385</f>
        <v>0</v>
      </c>
      <c r="DOY1385" s="84">
        <f>DOV1385-DOW1385</f>
        <v>2000000</v>
      </c>
      <c r="DOZ1385" s="84">
        <f t="shared" si="334"/>
        <v>3000000</v>
      </c>
      <c r="DPG1385" s="84" t="s">
        <v>5397</v>
      </c>
      <c r="DPH1385" s="84">
        <f>SUM(DPH1383:DPH1384)</f>
        <v>1000000</v>
      </c>
      <c r="DPI1385" s="84">
        <f>SUM(DPI1383:DPI1384)</f>
        <v>0</v>
      </c>
      <c r="DPJ1385" s="84">
        <f>DPI1385/DPH1385</f>
        <v>0</v>
      </c>
      <c r="DPK1385" s="84">
        <f>SUM(DPK1383)</f>
        <v>1000000</v>
      </c>
      <c r="DPL1385" s="84">
        <f>SUM(DPL1383:DPL1384)</f>
        <v>2000000</v>
      </c>
      <c r="DPM1385" s="84">
        <f>SUM(DPM1383:DPM1384)</f>
        <v>0</v>
      </c>
      <c r="DPN1385" s="84">
        <f>DPM1385/DPL1385</f>
        <v>0</v>
      </c>
      <c r="DPO1385" s="84">
        <f>DPL1385-DPM1385</f>
        <v>2000000</v>
      </c>
      <c r="DPP1385" s="84">
        <f t="shared" si="334"/>
        <v>3000000</v>
      </c>
      <c r="DPW1385" s="84" t="s">
        <v>5397</v>
      </c>
      <c r="DPX1385" s="84">
        <f>SUM(DPX1383:DPX1384)</f>
        <v>1000000</v>
      </c>
      <c r="DPY1385" s="84">
        <f>SUM(DPY1383:DPY1384)</f>
        <v>0</v>
      </c>
      <c r="DPZ1385" s="84">
        <f>DPY1385/DPX1385</f>
        <v>0</v>
      </c>
      <c r="DQA1385" s="84">
        <f>SUM(DQA1383)</f>
        <v>1000000</v>
      </c>
      <c r="DQB1385" s="84">
        <f>SUM(DQB1383:DQB1384)</f>
        <v>2000000</v>
      </c>
      <c r="DQC1385" s="84">
        <f>SUM(DQC1383:DQC1384)</f>
        <v>0</v>
      </c>
      <c r="DQD1385" s="84">
        <f>DQC1385/DQB1385</f>
        <v>0</v>
      </c>
      <c r="DQE1385" s="84">
        <f>DQB1385-DQC1385</f>
        <v>2000000</v>
      </c>
      <c r="DQF1385" s="84">
        <f t="shared" si="335"/>
        <v>3000000</v>
      </c>
      <c r="DQM1385" s="84" t="s">
        <v>5397</v>
      </c>
      <c r="DQN1385" s="84">
        <f>SUM(DQN1383:DQN1384)</f>
        <v>1000000</v>
      </c>
      <c r="DQO1385" s="84">
        <f>SUM(DQO1383:DQO1384)</f>
        <v>0</v>
      </c>
      <c r="DQP1385" s="84">
        <f>DQO1385/DQN1385</f>
        <v>0</v>
      </c>
      <c r="DQQ1385" s="84">
        <f>SUM(DQQ1383)</f>
        <v>1000000</v>
      </c>
      <c r="DQR1385" s="84">
        <f>SUM(DQR1383:DQR1384)</f>
        <v>2000000</v>
      </c>
      <c r="DQS1385" s="84">
        <f>SUM(DQS1383:DQS1384)</f>
        <v>0</v>
      </c>
      <c r="DQT1385" s="84">
        <f>DQS1385/DQR1385</f>
        <v>0</v>
      </c>
      <c r="DQU1385" s="84">
        <f>DQR1385-DQS1385</f>
        <v>2000000</v>
      </c>
      <c r="DQV1385" s="84">
        <f t="shared" si="335"/>
        <v>3000000</v>
      </c>
      <c r="DRC1385" s="84" t="s">
        <v>5397</v>
      </c>
      <c r="DRD1385" s="84">
        <f>SUM(DRD1383:DRD1384)</f>
        <v>1000000</v>
      </c>
      <c r="DRE1385" s="84">
        <f>SUM(DRE1383:DRE1384)</f>
        <v>0</v>
      </c>
      <c r="DRF1385" s="84">
        <f>DRE1385/DRD1385</f>
        <v>0</v>
      </c>
      <c r="DRG1385" s="84">
        <f>SUM(DRG1383)</f>
        <v>1000000</v>
      </c>
      <c r="DRH1385" s="84">
        <f>SUM(DRH1383:DRH1384)</f>
        <v>2000000</v>
      </c>
      <c r="DRI1385" s="84">
        <f>SUM(DRI1383:DRI1384)</f>
        <v>0</v>
      </c>
      <c r="DRJ1385" s="84">
        <f>DRI1385/DRH1385</f>
        <v>0</v>
      </c>
      <c r="DRK1385" s="84">
        <f>DRH1385-DRI1385</f>
        <v>2000000</v>
      </c>
      <c r="DRL1385" s="84">
        <f t="shared" si="336"/>
        <v>3000000</v>
      </c>
      <c r="DRS1385" s="84" t="s">
        <v>5397</v>
      </c>
      <c r="DRT1385" s="84">
        <f>SUM(DRT1383:DRT1384)</f>
        <v>1000000</v>
      </c>
      <c r="DRU1385" s="84">
        <f>SUM(DRU1383:DRU1384)</f>
        <v>0</v>
      </c>
      <c r="DRV1385" s="84">
        <f>DRU1385/DRT1385</f>
        <v>0</v>
      </c>
      <c r="DRW1385" s="84">
        <f>SUM(DRW1383)</f>
        <v>1000000</v>
      </c>
      <c r="DRX1385" s="84">
        <f>SUM(DRX1383:DRX1384)</f>
        <v>2000000</v>
      </c>
      <c r="DRY1385" s="84">
        <f>SUM(DRY1383:DRY1384)</f>
        <v>0</v>
      </c>
      <c r="DRZ1385" s="84">
        <f>DRY1385/DRX1385</f>
        <v>0</v>
      </c>
      <c r="DSA1385" s="84">
        <f>DRX1385-DRY1385</f>
        <v>2000000</v>
      </c>
      <c r="DSB1385" s="84">
        <f t="shared" si="336"/>
        <v>3000000</v>
      </c>
      <c r="DSI1385" s="84" t="s">
        <v>5397</v>
      </c>
      <c r="DSJ1385" s="84">
        <f>SUM(DSJ1383:DSJ1384)</f>
        <v>1000000</v>
      </c>
      <c r="DSK1385" s="84">
        <f>SUM(DSK1383:DSK1384)</f>
        <v>0</v>
      </c>
      <c r="DSL1385" s="84">
        <f>DSK1385/DSJ1385</f>
        <v>0</v>
      </c>
      <c r="DSM1385" s="84">
        <f>SUM(DSM1383)</f>
        <v>1000000</v>
      </c>
      <c r="DSN1385" s="84">
        <f>SUM(DSN1383:DSN1384)</f>
        <v>2000000</v>
      </c>
      <c r="DSO1385" s="84">
        <f>SUM(DSO1383:DSO1384)</f>
        <v>0</v>
      </c>
      <c r="DSP1385" s="84">
        <f>DSO1385/DSN1385</f>
        <v>0</v>
      </c>
      <c r="DSQ1385" s="84">
        <f>DSN1385-DSO1385</f>
        <v>2000000</v>
      </c>
      <c r="DSR1385" s="84">
        <f t="shared" si="337"/>
        <v>3000000</v>
      </c>
      <c r="DSY1385" s="84" t="s">
        <v>5397</v>
      </c>
      <c r="DSZ1385" s="84">
        <f>SUM(DSZ1383:DSZ1384)</f>
        <v>1000000</v>
      </c>
      <c r="DTA1385" s="84">
        <f>SUM(DTA1383:DTA1384)</f>
        <v>0</v>
      </c>
      <c r="DTB1385" s="84">
        <f>DTA1385/DSZ1385</f>
        <v>0</v>
      </c>
      <c r="DTC1385" s="84">
        <f>SUM(DTC1383)</f>
        <v>1000000</v>
      </c>
      <c r="DTD1385" s="84">
        <f>SUM(DTD1383:DTD1384)</f>
        <v>2000000</v>
      </c>
      <c r="DTE1385" s="84">
        <f>SUM(DTE1383:DTE1384)</f>
        <v>0</v>
      </c>
      <c r="DTF1385" s="84">
        <f>DTE1385/DTD1385</f>
        <v>0</v>
      </c>
      <c r="DTG1385" s="84">
        <f>DTD1385-DTE1385</f>
        <v>2000000</v>
      </c>
      <c r="DTH1385" s="84">
        <f t="shared" si="337"/>
        <v>3000000</v>
      </c>
      <c r="DTO1385" s="84" t="s">
        <v>5397</v>
      </c>
      <c r="DTP1385" s="84">
        <f>SUM(DTP1383:DTP1384)</f>
        <v>1000000</v>
      </c>
      <c r="DTQ1385" s="84">
        <f>SUM(DTQ1383:DTQ1384)</f>
        <v>0</v>
      </c>
      <c r="DTR1385" s="84">
        <f>DTQ1385/DTP1385</f>
        <v>0</v>
      </c>
      <c r="DTS1385" s="84">
        <f>SUM(DTS1383)</f>
        <v>1000000</v>
      </c>
      <c r="DTT1385" s="84">
        <f>SUM(DTT1383:DTT1384)</f>
        <v>2000000</v>
      </c>
      <c r="DTU1385" s="84">
        <f>SUM(DTU1383:DTU1384)</f>
        <v>0</v>
      </c>
      <c r="DTV1385" s="84">
        <f>DTU1385/DTT1385</f>
        <v>0</v>
      </c>
      <c r="DTW1385" s="84">
        <f>DTT1385-DTU1385</f>
        <v>2000000</v>
      </c>
      <c r="DTX1385" s="84">
        <f t="shared" si="338"/>
        <v>3000000</v>
      </c>
      <c r="DUE1385" s="84" t="s">
        <v>5397</v>
      </c>
      <c r="DUF1385" s="84">
        <f>SUM(DUF1383:DUF1384)</f>
        <v>1000000</v>
      </c>
      <c r="DUG1385" s="84">
        <f>SUM(DUG1383:DUG1384)</f>
        <v>0</v>
      </c>
      <c r="DUH1385" s="84">
        <f>DUG1385/DUF1385</f>
        <v>0</v>
      </c>
      <c r="DUI1385" s="84">
        <f>SUM(DUI1383)</f>
        <v>1000000</v>
      </c>
      <c r="DUJ1385" s="84">
        <f>SUM(DUJ1383:DUJ1384)</f>
        <v>2000000</v>
      </c>
      <c r="DUK1385" s="84">
        <f>SUM(DUK1383:DUK1384)</f>
        <v>0</v>
      </c>
      <c r="DUL1385" s="84">
        <f>DUK1385/DUJ1385</f>
        <v>0</v>
      </c>
      <c r="DUM1385" s="84">
        <f>DUJ1385-DUK1385</f>
        <v>2000000</v>
      </c>
      <c r="DUN1385" s="84">
        <f t="shared" si="338"/>
        <v>3000000</v>
      </c>
      <c r="DUU1385" s="84" t="s">
        <v>5397</v>
      </c>
      <c r="DUV1385" s="84">
        <f>SUM(DUV1383:DUV1384)</f>
        <v>1000000</v>
      </c>
      <c r="DUW1385" s="84">
        <f>SUM(DUW1383:DUW1384)</f>
        <v>0</v>
      </c>
      <c r="DUX1385" s="84">
        <f>DUW1385/DUV1385</f>
        <v>0</v>
      </c>
      <c r="DUY1385" s="84">
        <f>SUM(DUY1383)</f>
        <v>1000000</v>
      </c>
      <c r="DUZ1385" s="84">
        <f>SUM(DUZ1383:DUZ1384)</f>
        <v>2000000</v>
      </c>
      <c r="DVA1385" s="84">
        <f>SUM(DVA1383:DVA1384)</f>
        <v>0</v>
      </c>
      <c r="DVB1385" s="84">
        <f>DVA1385/DUZ1385</f>
        <v>0</v>
      </c>
      <c r="DVC1385" s="84">
        <f>DUZ1385-DVA1385</f>
        <v>2000000</v>
      </c>
      <c r="DVD1385" s="84">
        <f t="shared" si="339"/>
        <v>3000000</v>
      </c>
      <c r="DVK1385" s="84" t="s">
        <v>5397</v>
      </c>
      <c r="DVL1385" s="84">
        <f>SUM(DVL1383:DVL1384)</f>
        <v>1000000</v>
      </c>
      <c r="DVM1385" s="84">
        <f>SUM(DVM1383:DVM1384)</f>
        <v>0</v>
      </c>
      <c r="DVN1385" s="84">
        <f>DVM1385/DVL1385</f>
        <v>0</v>
      </c>
      <c r="DVO1385" s="84">
        <f>SUM(DVO1383)</f>
        <v>1000000</v>
      </c>
      <c r="DVP1385" s="84">
        <f>SUM(DVP1383:DVP1384)</f>
        <v>2000000</v>
      </c>
      <c r="DVQ1385" s="84">
        <f>SUM(DVQ1383:DVQ1384)</f>
        <v>0</v>
      </c>
      <c r="DVR1385" s="84">
        <f>DVQ1385/DVP1385</f>
        <v>0</v>
      </c>
      <c r="DVS1385" s="84">
        <f>DVP1385-DVQ1385</f>
        <v>2000000</v>
      </c>
      <c r="DVT1385" s="84">
        <f t="shared" si="339"/>
        <v>3000000</v>
      </c>
      <c r="DWA1385" s="84" t="s">
        <v>5397</v>
      </c>
      <c r="DWB1385" s="84">
        <f>SUM(DWB1383:DWB1384)</f>
        <v>1000000</v>
      </c>
      <c r="DWC1385" s="84">
        <f>SUM(DWC1383:DWC1384)</f>
        <v>0</v>
      </c>
      <c r="DWD1385" s="84">
        <f>DWC1385/DWB1385</f>
        <v>0</v>
      </c>
      <c r="DWE1385" s="84">
        <f>SUM(DWE1383)</f>
        <v>1000000</v>
      </c>
      <c r="DWF1385" s="84">
        <f>SUM(DWF1383:DWF1384)</f>
        <v>2000000</v>
      </c>
      <c r="DWG1385" s="84">
        <f>SUM(DWG1383:DWG1384)</f>
        <v>0</v>
      </c>
      <c r="DWH1385" s="84">
        <f>DWG1385/DWF1385</f>
        <v>0</v>
      </c>
      <c r="DWI1385" s="84">
        <f>DWF1385-DWG1385</f>
        <v>2000000</v>
      </c>
      <c r="DWJ1385" s="84">
        <f t="shared" si="340"/>
        <v>3000000</v>
      </c>
      <c r="DWQ1385" s="84" t="s">
        <v>5397</v>
      </c>
      <c r="DWR1385" s="84">
        <f>SUM(DWR1383:DWR1384)</f>
        <v>1000000</v>
      </c>
      <c r="DWS1385" s="84">
        <f>SUM(DWS1383:DWS1384)</f>
        <v>0</v>
      </c>
      <c r="DWT1385" s="84">
        <f>DWS1385/DWR1385</f>
        <v>0</v>
      </c>
      <c r="DWU1385" s="84">
        <f>SUM(DWU1383)</f>
        <v>1000000</v>
      </c>
      <c r="DWV1385" s="84">
        <f>SUM(DWV1383:DWV1384)</f>
        <v>2000000</v>
      </c>
      <c r="DWW1385" s="84">
        <f>SUM(DWW1383:DWW1384)</f>
        <v>0</v>
      </c>
      <c r="DWX1385" s="84">
        <f>DWW1385/DWV1385</f>
        <v>0</v>
      </c>
      <c r="DWY1385" s="84">
        <f>DWV1385-DWW1385</f>
        <v>2000000</v>
      </c>
      <c r="DWZ1385" s="84">
        <f t="shared" si="340"/>
        <v>3000000</v>
      </c>
      <c r="DXG1385" s="84" t="s">
        <v>5397</v>
      </c>
      <c r="DXH1385" s="84">
        <f>SUM(DXH1383:DXH1384)</f>
        <v>1000000</v>
      </c>
      <c r="DXI1385" s="84">
        <f>SUM(DXI1383:DXI1384)</f>
        <v>0</v>
      </c>
      <c r="DXJ1385" s="84">
        <f>DXI1385/DXH1385</f>
        <v>0</v>
      </c>
      <c r="DXK1385" s="84">
        <f>SUM(DXK1383)</f>
        <v>1000000</v>
      </c>
      <c r="DXL1385" s="84">
        <f>SUM(DXL1383:DXL1384)</f>
        <v>2000000</v>
      </c>
      <c r="DXM1385" s="84">
        <f>SUM(DXM1383:DXM1384)</f>
        <v>0</v>
      </c>
      <c r="DXN1385" s="84">
        <f>DXM1385/DXL1385</f>
        <v>0</v>
      </c>
      <c r="DXO1385" s="84">
        <f>DXL1385-DXM1385</f>
        <v>2000000</v>
      </c>
      <c r="DXP1385" s="84">
        <f t="shared" si="341"/>
        <v>3000000</v>
      </c>
      <c r="DXW1385" s="84" t="s">
        <v>5397</v>
      </c>
      <c r="DXX1385" s="84">
        <f>SUM(DXX1383:DXX1384)</f>
        <v>1000000</v>
      </c>
      <c r="DXY1385" s="84">
        <f>SUM(DXY1383:DXY1384)</f>
        <v>0</v>
      </c>
      <c r="DXZ1385" s="84">
        <f>DXY1385/DXX1385</f>
        <v>0</v>
      </c>
      <c r="DYA1385" s="84">
        <f>SUM(DYA1383)</f>
        <v>1000000</v>
      </c>
      <c r="DYB1385" s="84">
        <f>SUM(DYB1383:DYB1384)</f>
        <v>2000000</v>
      </c>
      <c r="DYC1385" s="84">
        <f>SUM(DYC1383:DYC1384)</f>
        <v>0</v>
      </c>
      <c r="DYD1385" s="84">
        <f>DYC1385/DYB1385</f>
        <v>0</v>
      </c>
      <c r="DYE1385" s="84">
        <f>DYB1385-DYC1385</f>
        <v>2000000</v>
      </c>
      <c r="DYF1385" s="84">
        <f t="shared" si="341"/>
        <v>3000000</v>
      </c>
      <c r="DYM1385" s="84" t="s">
        <v>5397</v>
      </c>
      <c r="DYN1385" s="84">
        <f>SUM(DYN1383:DYN1384)</f>
        <v>1000000</v>
      </c>
      <c r="DYO1385" s="84">
        <f>SUM(DYO1383:DYO1384)</f>
        <v>0</v>
      </c>
      <c r="DYP1385" s="84">
        <f>DYO1385/DYN1385</f>
        <v>0</v>
      </c>
      <c r="DYQ1385" s="84">
        <f>SUM(DYQ1383)</f>
        <v>1000000</v>
      </c>
      <c r="DYR1385" s="84">
        <f>SUM(DYR1383:DYR1384)</f>
        <v>2000000</v>
      </c>
      <c r="DYS1385" s="84">
        <f>SUM(DYS1383:DYS1384)</f>
        <v>0</v>
      </c>
      <c r="DYT1385" s="84">
        <f>DYS1385/DYR1385</f>
        <v>0</v>
      </c>
      <c r="DYU1385" s="84">
        <f>DYR1385-DYS1385</f>
        <v>2000000</v>
      </c>
      <c r="DYV1385" s="84">
        <f t="shared" si="342"/>
        <v>3000000</v>
      </c>
      <c r="DZC1385" s="84" t="s">
        <v>5397</v>
      </c>
      <c r="DZD1385" s="84">
        <f>SUM(DZD1383:DZD1384)</f>
        <v>1000000</v>
      </c>
      <c r="DZE1385" s="84">
        <f>SUM(DZE1383:DZE1384)</f>
        <v>0</v>
      </c>
      <c r="DZF1385" s="84">
        <f>DZE1385/DZD1385</f>
        <v>0</v>
      </c>
      <c r="DZG1385" s="84">
        <f>SUM(DZG1383)</f>
        <v>1000000</v>
      </c>
      <c r="DZH1385" s="84">
        <f>SUM(DZH1383:DZH1384)</f>
        <v>2000000</v>
      </c>
      <c r="DZI1385" s="84">
        <f>SUM(DZI1383:DZI1384)</f>
        <v>0</v>
      </c>
      <c r="DZJ1385" s="84">
        <f>DZI1385/DZH1385</f>
        <v>0</v>
      </c>
      <c r="DZK1385" s="84">
        <f>DZH1385-DZI1385</f>
        <v>2000000</v>
      </c>
      <c r="DZL1385" s="84">
        <f t="shared" si="342"/>
        <v>3000000</v>
      </c>
      <c r="DZS1385" s="84" t="s">
        <v>5397</v>
      </c>
      <c r="DZT1385" s="84">
        <f>SUM(DZT1383:DZT1384)</f>
        <v>1000000</v>
      </c>
      <c r="DZU1385" s="84">
        <f>SUM(DZU1383:DZU1384)</f>
        <v>0</v>
      </c>
      <c r="DZV1385" s="84">
        <f>DZU1385/DZT1385</f>
        <v>0</v>
      </c>
      <c r="DZW1385" s="84">
        <f>SUM(DZW1383)</f>
        <v>1000000</v>
      </c>
      <c r="DZX1385" s="84">
        <f>SUM(DZX1383:DZX1384)</f>
        <v>2000000</v>
      </c>
      <c r="DZY1385" s="84">
        <f>SUM(DZY1383:DZY1384)</f>
        <v>0</v>
      </c>
      <c r="DZZ1385" s="84">
        <f>DZY1385/DZX1385</f>
        <v>0</v>
      </c>
      <c r="EAA1385" s="84">
        <f>DZX1385-DZY1385</f>
        <v>2000000</v>
      </c>
      <c r="EAB1385" s="84">
        <f t="shared" si="343"/>
        <v>3000000</v>
      </c>
      <c r="EAI1385" s="84" t="s">
        <v>5397</v>
      </c>
      <c r="EAJ1385" s="84">
        <f>SUM(EAJ1383:EAJ1384)</f>
        <v>1000000</v>
      </c>
      <c r="EAK1385" s="84">
        <f>SUM(EAK1383:EAK1384)</f>
        <v>0</v>
      </c>
      <c r="EAL1385" s="84">
        <f>EAK1385/EAJ1385</f>
        <v>0</v>
      </c>
      <c r="EAM1385" s="84">
        <f>SUM(EAM1383)</f>
        <v>1000000</v>
      </c>
      <c r="EAN1385" s="84">
        <f>SUM(EAN1383:EAN1384)</f>
        <v>2000000</v>
      </c>
      <c r="EAO1385" s="84">
        <f>SUM(EAO1383:EAO1384)</f>
        <v>0</v>
      </c>
      <c r="EAP1385" s="84">
        <f>EAO1385/EAN1385</f>
        <v>0</v>
      </c>
      <c r="EAQ1385" s="84">
        <f>EAN1385-EAO1385</f>
        <v>2000000</v>
      </c>
      <c r="EAR1385" s="84">
        <f t="shared" si="343"/>
        <v>3000000</v>
      </c>
      <c r="EAY1385" s="84" t="s">
        <v>5397</v>
      </c>
      <c r="EAZ1385" s="84">
        <f>SUM(EAZ1383:EAZ1384)</f>
        <v>1000000</v>
      </c>
      <c r="EBA1385" s="84">
        <f>SUM(EBA1383:EBA1384)</f>
        <v>0</v>
      </c>
      <c r="EBB1385" s="84">
        <f>EBA1385/EAZ1385</f>
        <v>0</v>
      </c>
      <c r="EBC1385" s="84">
        <f>SUM(EBC1383)</f>
        <v>1000000</v>
      </c>
      <c r="EBD1385" s="84">
        <f>SUM(EBD1383:EBD1384)</f>
        <v>2000000</v>
      </c>
      <c r="EBE1385" s="84">
        <f>SUM(EBE1383:EBE1384)</f>
        <v>0</v>
      </c>
      <c r="EBF1385" s="84">
        <f>EBE1385/EBD1385</f>
        <v>0</v>
      </c>
      <c r="EBG1385" s="84">
        <f>EBD1385-EBE1385</f>
        <v>2000000</v>
      </c>
      <c r="EBH1385" s="84">
        <f t="shared" si="344"/>
        <v>3000000</v>
      </c>
      <c r="EBO1385" s="84" t="s">
        <v>5397</v>
      </c>
      <c r="EBP1385" s="84">
        <f>SUM(EBP1383:EBP1384)</f>
        <v>1000000</v>
      </c>
      <c r="EBQ1385" s="84">
        <f>SUM(EBQ1383:EBQ1384)</f>
        <v>0</v>
      </c>
      <c r="EBR1385" s="84">
        <f>EBQ1385/EBP1385</f>
        <v>0</v>
      </c>
      <c r="EBS1385" s="84">
        <f>SUM(EBS1383)</f>
        <v>1000000</v>
      </c>
      <c r="EBT1385" s="84">
        <f>SUM(EBT1383:EBT1384)</f>
        <v>2000000</v>
      </c>
      <c r="EBU1385" s="84">
        <f>SUM(EBU1383:EBU1384)</f>
        <v>0</v>
      </c>
      <c r="EBV1385" s="84">
        <f>EBU1385/EBT1385</f>
        <v>0</v>
      </c>
      <c r="EBW1385" s="84">
        <f>EBT1385-EBU1385</f>
        <v>2000000</v>
      </c>
      <c r="EBX1385" s="84">
        <f t="shared" si="344"/>
        <v>3000000</v>
      </c>
      <c r="ECE1385" s="84" t="s">
        <v>5397</v>
      </c>
      <c r="ECF1385" s="84">
        <f>SUM(ECF1383:ECF1384)</f>
        <v>1000000</v>
      </c>
      <c r="ECG1385" s="84">
        <f>SUM(ECG1383:ECG1384)</f>
        <v>0</v>
      </c>
      <c r="ECH1385" s="84">
        <f>ECG1385/ECF1385</f>
        <v>0</v>
      </c>
      <c r="ECI1385" s="84">
        <f>SUM(ECI1383)</f>
        <v>1000000</v>
      </c>
      <c r="ECJ1385" s="84">
        <f>SUM(ECJ1383:ECJ1384)</f>
        <v>2000000</v>
      </c>
      <c r="ECK1385" s="84">
        <f>SUM(ECK1383:ECK1384)</f>
        <v>0</v>
      </c>
      <c r="ECL1385" s="84">
        <f>ECK1385/ECJ1385</f>
        <v>0</v>
      </c>
      <c r="ECM1385" s="84">
        <f>ECJ1385-ECK1385</f>
        <v>2000000</v>
      </c>
      <c r="ECN1385" s="84">
        <f t="shared" si="345"/>
        <v>3000000</v>
      </c>
      <c r="ECU1385" s="84" t="s">
        <v>5397</v>
      </c>
      <c r="ECV1385" s="84">
        <f>SUM(ECV1383:ECV1384)</f>
        <v>1000000</v>
      </c>
      <c r="ECW1385" s="84">
        <f>SUM(ECW1383:ECW1384)</f>
        <v>0</v>
      </c>
      <c r="ECX1385" s="84">
        <f>ECW1385/ECV1385</f>
        <v>0</v>
      </c>
      <c r="ECY1385" s="84">
        <f>SUM(ECY1383)</f>
        <v>1000000</v>
      </c>
      <c r="ECZ1385" s="84">
        <f>SUM(ECZ1383:ECZ1384)</f>
        <v>2000000</v>
      </c>
      <c r="EDA1385" s="84">
        <f>SUM(EDA1383:EDA1384)</f>
        <v>0</v>
      </c>
      <c r="EDB1385" s="84">
        <f>EDA1385/ECZ1385</f>
        <v>0</v>
      </c>
      <c r="EDC1385" s="84">
        <f>ECZ1385-EDA1385</f>
        <v>2000000</v>
      </c>
      <c r="EDD1385" s="84">
        <f t="shared" si="345"/>
        <v>3000000</v>
      </c>
      <c r="EDK1385" s="84" t="s">
        <v>5397</v>
      </c>
      <c r="EDL1385" s="84">
        <f>SUM(EDL1383:EDL1384)</f>
        <v>1000000</v>
      </c>
      <c r="EDM1385" s="84">
        <f>SUM(EDM1383:EDM1384)</f>
        <v>0</v>
      </c>
      <c r="EDN1385" s="84">
        <f>EDM1385/EDL1385</f>
        <v>0</v>
      </c>
      <c r="EDO1385" s="84">
        <f>SUM(EDO1383)</f>
        <v>1000000</v>
      </c>
      <c r="EDP1385" s="84">
        <f>SUM(EDP1383:EDP1384)</f>
        <v>2000000</v>
      </c>
      <c r="EDQ1385" s="84">
        <f>SUM(EDQ1383:EDQ1384)</f>
        <v>0</v>
      </c>
      <c r="EDR1385" s="84">
        <f>EDQ1385/EDP1385</f>
        <v>0</v>
      </c>
      <c r="EDS1385" s="84">
        <f>EDP1385-EDQ1385</f>
        <v>2000000</v>
      </c>
      <c r="EDT1385" s="84">
        <f t="shared" si="346"/>
        <v>3000000</v>
      </c>
      <c r="EEA1385" s="84" t="s">
        <v>5397</v>
      </c>
      <c r="EEB1385" s="84">
        <f>SUM(EEB1383:EEB1384)</f>
        <v>1000000</v>
      </c>
      <c r="EEC1385" s="84">
        <f>SUM(EEC1383:EEC1384)</f>
        <v>0</v>
      </c>
      <c r="EED1385" s="84">
        <f>EEC1385/EEB1385</f>
        <v>0</v>
      </c>
      <c r="EEE1385" s="84">
        <f>SUM(EEE1383)</f>
        <v>1000000</v>
      </c>
      <c r="EEF1385" s="84">
        <f>SUM(EEF1383:EEF1384)</f>
        <v>2000000</v>
      </c>
      <c r="EEG1385" s="84">
        <f>SUM(EEG1383:EEG1384)</f>
        <v>0</v>
      </c>
      <c r="EEH1385" s="84">
        <f>EEG1385/EEF1385</f>
        <v>0</v>
      </c>
      <c r="EEI1385" s="84">
        <f>EEF1385-EEG1385</f>
        <v>2000000</v>
      </c>
      <c r="EEJ1385" s="84">
        <f t="shared" si="346"/>
        <v>3000000</v>
      </c>
      <c r="EEQ1385" s="84" t="s">
        <v>5397</v>
      </c>
      <c r="EER1385" s="84">
        <f>SUM(EER1383:EER1384)</f>
        <v>1000000</v>
      </c>
      <c r="EES1385" s="84">
        <f>SUM(EES1383:EES1384)</f>
        <v>0</v>
      </c>
      <c r="EET1385" s="84">
        <f>EES1385/EER1385</f>
        <v>0</v>
      </c>
      <c r="EEU1385" s="84">
        <f>SUM(EEU1383)</f>
        <v>1000000</v>
      </c>
      <c r="EEV1385" s="84">
        <f>SUM(EEV1383:EEV1384)</f>
        <v>2000000</v>
      </c>
      <c r="EEW1385" s="84">
        <f>SUM(EEW1383:EEW1384)</f>
        <v>0</v>
      </c>
      <c r="EEX1385" s="84">
        <f>EEW1385/EEV1385</f>
        <v>0</v>
      </c>
      <c r="EEY1385" s="84">
        <f>EEV1385-EEW1385</f>
        <v>2000000</v>
      </c>
      <c r="EEZ1385" s="84">
        <f t="shared" si="347"/>
        <v>3000000</v>
      </c>
      <c r="EFG1385" s="84" t="s">
        <v>5397</v>
      </c>
      <c r="EFH1385" s="84">
        <f>SUM(EFH1383:EFH1384)</f>
        <v>1000000</v>
      </c>
      <c r="EFI1385" s="84">
        <f>SUM(EFI1383:EFI1384)</f>
        <v>0</v>
      </c>
      <c r="EFJ1385" s="84">
        <f>EFI1385/EFH1385</f>
        <v>0</v>
      </c>
      <c r="EFK1385" s="84">
        <f>SUM(EFK1383)</f>
        <v>1000000</v>
      </c>
      <c r="EFL1385" s="84">
        <f>SUM(EFL1383:EFL1384)</f>
        <v>2000000</v>
      </c>
      <c r="EFM1385" s="84">
        <f>SUM(EFM1383:EFM1384)</f>
        <v>0</v>
      </c>
      <c r="EFN1385" s="84">
        <f>EFM1385/EFL1385</f>
        <v>0</v>
      </c>
      <c r="EFO1385" s="84">
        <f>EFL1385-EFM1385</f>
        <v>2000000</v>
      </c>
      <c r="EFP1385" s="84">
        <f t="shared" si="347"/>
        <v>3000000</v>
      </c>
      <c r="EFW1385" s="84" t="s">
        <v>5397</v>
      </c>
      <c r="EFX1385" s="84">
        <f>SUM(EFX1383:EFX1384)</f>
        <v>1000000</v>
      </c>
      <c r="EFY1385" s="84">
        <f>SUM(EFY1383:EFY1384)</f>
        <v>0</v>
      </c>
      <c r="EFZ1385" s="84">
        <f>EFY1385/EFX1385</f>
        <v>0</v>
      </c>
      <c r="EGA1385" s="84">
        <f>SUM(EGA1383)</f>
        <v>1000000</v>
      </c>
      <c r="EGB1385" s="84">
        <f>SUM(EGB1383:EGB1384)</f>
        <v>2000000</v>
      </c>
      <c r="EGC1385" s="84">
        <f>SUM(EGC1383:EGC1384)</f>
        <v>0</v>
      </c>
      <c r="EGD1385" s="84">
        <f>EGC1385/EGB1385</f>
        <v>0</v>
      </c>
      <c r="EGE1385" s="84">
        <f>EGB1385-EGC1385</f>
        <v>2000000</v>
      </c>
      <c r="EGF1385" s="84">
        <f t="shared" si="348"/>
        <v>3000000</v>
      </c>
      <c r="EGM1385" s="84" t="s">
        <v>5397</v>
      </c>
      <c r="EGN1385" s="84">
        <f>SUM(EGN1383:EGN1384)</f>
        <v>1000000</v>
      </c>
      <c r="EGO1385" s="84">
        <f>SUM(EGO1383:EGO1384)</f>
        <v>0</v>
      </c>
      <c r="EGP1385" s="84">
        <f>EGO1385/EGN1385</f>
        <v>0</v>
      </c>
      <c r="EGQ1385" s="84">
        <f>SUM(EGQ1383)</f>
        <v>1000000</v>
      </c>
      <c r="EGR1385" s="84">
        <f>SUM(EGR1383:EGR1384)</f>
        <v>2000000</v>
      </c>
      <c r="EGS1385" s="84">
        <f>SUM(EGS1383:EGS1384)</f>
        <v>0</v>
      </c>
      <c r="EGT1385" s="84">
        <f>EGS1385/EGR1385</f>
        <v>0</v>
      </c>
      <c r="EGU1385" s="84">
        <f>EGR1385-EGS1385</f>
        <v>2000000</v>
      </c>
      <c r="EGV1385" s="84">
        <f t="shared" si="348"/>
        <v>3000000</v>
      </c>
      <c r="EHC1385" s="84" t="s">
        <v>5397</v>
      </c>
      <c r="EHD1385" s="84">
        <f>SUM(EHD1383:EHD1384)</f>
        <v>1000000</v>
      </c>
      <c r="EHE1385" s="84">
        <f>SUM(EHE1383:EHE1384)</f>
        <v>0</v>
      </c>
      <c r="EHF1385" s="84">
        <f>EHE1385/EHD1385</f>
        <v>0</v>
      </c>
      <c r="EHG1385" s="84">
        <f>SUM(EHG1383)</f>
        <v>1000000</v>
      </c>
      <c r="EHH1385" s="84">
        <f>SUM(EHH1383:EHH1384)</f>
        <v>2000000</v>
      </c>
      <c r="EHI1385" s="84">
        <f>SUM(EHI1383:EHI1384)</f>
        <v>0</v>
      </c>
      <c r="EHJ1385" s="84">
        <f>EHI1385/EHH1385</f>
        <v>0</v>
      </c>
      <c r="EHK1385" s="84">
        <f>EHH1385-EHI1385</f>
        <v>2000000</v>
      </c>
      <c r="EHL1385" s="84">
        <f t="shared" si="349"/>
        <v>3000000</v>
      </c>
      <c r="EHS1385" s="84" t="s">
        <v>5397</v>
      </c>
      <c r="EHT1385" s="84">
        <f>SUM(EHT1383:EHT1384)</f>
        <v>1000000</v>
      </c>
      <c r="EHU1385" s="84">
        <f>SUM(EHU1383:EHU1384)</f>
        <v>0</v>
      </c>
      <c r="EHV1385" s="84">
        <f>EHU1385/EHT1385</f>
        <v>0</v>
      </c>
      <c r="EHW1385" s="84">
        <f>SUM(EHW1383)</f>
        <v>1000000</v>
      </c>
      <c r="EHX1385" s="84">
        <f>SUM(EHX1383:EHX1384)</f>
        <v>2000000</v>
      </c>
      <c r="EHY1385" s="84">
        <f>SUM(EHY1383:EHY1384)</f>
        <v>0</v>
      </c>
      <c r="EHZ1385" s="84">
        <f>EHY1385/EHX1385</f>
        <v>0</v>
      </c>
      <c r="EIA1385" s="84">
        <f>EHX1385-EHY1385</f>
        <v>2000000</v>
      </c>
      <c r="EIB1385" s="84">
        <f t="shared" si="349"/>
        <v>3000000</v>
      </c>
      <c r="EII1385" s="84" t="s">
        <v>5397</v>
      </c>
      <c r="EIJ1385" s="84">
        <f>SUM(EIJ1383:EIJ1384)</f>
        <v>1000000</v>
      </c>
      <c r="EIK1385" s="84">
        <f>SUM(EIK1383:EIK1384)</f>
        <v>0</v>
      </c>
      <c r="EIL1385" s="84">
        <f>EIK1385/EIJ1385</f>
        <v>0</v>
      </c>
      <c r="EIM1385" s="84">
        <f>SUM(EIM1383)</f>
        <v>1000000</v>
      </c>
      <c r="EIN1385" s="84">
        <f>SUM(EIN1383:EIN1384)</f>
        <v>2000000</v>
      </c>
      <c r="EIO1385" s="84">
        <f>SUM(EIO1383:EIO1384)</f>
        <v>0</v>
      </c>
      <c r="EIP1385" s="84">
        <f>EIO1385/EIN1385</f>
        <v>0</v>
      </c>
      <c r="EIQ1385" s="84">
        <f>EIN1385-EIO1385</f>
        <v>2000000</v>
      </c>
      <c r="EIR1385" s="84">
        <f t="shared" si="350"/>
        <v>3000000</v>
      </c>
      <c r="EIY1385" s="84" t="s">
        <v>5397</v>
      </c>
      <c r="EIZ1385" s="84">
        <f>SUM(EIZ1383:EIZ1384)</f>
        <v>1000000</v>
      </c>
      <c r="EJA1385" s="84">
        <f>SUM(EJA1383:EJA1384)</f>
        <v>0</v>
      </c>
      <c r="EJB1385" s="84">
        <f>EJA1385/EIZ1385</f>
        <v>0</v>
      </c>
      <c r="EJC1385" s="84">
        <f>SUM(EJC1383)</f>
        <v>1000000</v>
      </c>
      <c r="EJD1385" s="84">
        <f>SUM(EJD1383:EJD1384)</f>
        <v>2000000</v>
      </c>
      <c r="EJE1385" s="84">
        <f>SUM(EJE1383:EJE1384)</f>
        <v>0</v>
      </c>
      <c r="EJF1385" s="84">
        <f>EJE1385/EJD1385</f>
        <v>0</v>
      </c>
      <c r="EJG1385" s="84">
        <f>EJD1385-EJE1385</f>
        <v>2000000</v>
      </c>
      <c r="EJH1385" s="84">
        <f t="shared" si="350"/>
        <v>3000000</v>
      </c>
      <c r="EJO1385" s="84" t="s">
        <v>5397</v>
      </c>
      <c r="EJP1385" s="84">
        <f>SUM(EJP1383:EJP1384)</f>
        <v>1000000</v>
      </c>
      <c r="EJQ1385" s="84">
        <f>SUM(EJQ1383:EJQ1384)</f>
        <v>0</v>
      </c>
      <c r="EJR1385" s="84">
        <f>EJQ1385/EJP1385</f>
        <v>0</v>
      </c>
      <c r="EJS1385" s="84">
        <f>SUM(EJS1383)</f>
        <v>1000000</v>
      </c>
      <c r="EJT1385" s="84">
        <f>SUM(EJT1383:EJT1384)</f>
        <v>2000000</v>
      </c>
      <c r="EJU1385" s="84">
        <f>SUM(EJU1383:EJU1384)</f>
        <v>0</v>
      </c>
      <c r="EJV1385" s="84">
        <f>EJU1385/EJT1385</f>
        <v>0</v>
      </c>
      <c r="EJW1385" s="84">
        <f>EJT1385-EJU1385</f>
        <v>2000000</v>
      </c>
      <c r="EJX1385" s="84">
        <f t="shared" si="351"/>
        <v>3000000</v>
      </c>
      <c r="EKE1385" s="84" t="s">
        <v>5397</v>
      </c>
      <c r="EKF1385" s="84">
        <f>SUM(EKF1383:EKF1384)</f>
        <v>1000000</v>
      </c>
      <c r="EKG1385" s="84">
        <f>SUM(EKG1383:EKG1384)</f>
        <v>0</v>
      </c>
      <c r="EKH1385" s="84">
        <f>EKG1385/EKF1385</f>
        <v>0</v>
      </c>
      <c r="EKI1385" s="84">
        <f>SUM(EKI1383)</f>
        <v>1000000</v>
      </c>
      <c r="EKJ1385" s="84">
        <f>SUM(EKJ1383:EKJ1384)</f>
        <v>2000000</v>
      </c>
      <c r="EKK1385" s="84">
        <f>SUM(EKK1383:EKK1384)</f>
        <v>0</v>
      </c>
      <c r="EKL1385" s="84">
        <f>EKK1385/EKJ1385</f>
        <v>0</v>
      </c>
      <c r="EKM1385" s="84">
        <f>EKJ1385-EKK1385</f>
        <v>2000000</v>
      </c>
      <c r="EKN1385" s="84">
        <f t="shared" si="351"/>
        <v>3000000</v>
      </c>
      <c r="EKU1385" s="84" t="s">
        <v>5397</v>
      </c>
      <c r="EKV1385" s="84">
        <f>SUM(EKV1383:EKV1384)</f>
        <v>1000000</v>
      </c>
      <c r="EKW1385" s="84">
        <f>SUM(EKW1383:EKW1384)</f>
        <v>0</v>
      </c>
      <c r="EKX1385" s="84">
        <f>EKW1385/EKV1385</f>
        <v>0</v>
      </c>
      <c r="EKY1385" s="84">
        <f>SUM(EKY1383)</f>
        <v>1000000</v>
      </c>
      <c r="EKZ1385" s="84">
        <f>SUM(EKZ1383:EKZ1384)</f>
        <v>2000000</v>
      </c>
      <c r="ELA1385" s="84">
        <f>SUM(ELA1383:ELA1384)</f>
        <v>0</v>
      </c>
      <c r="ELB1385" s="84">
        <f>ELA1385/EKZ1385</f>
        <v>0</v>
      </c>
      <c r="ELC1385" s="84">
        <f>EKZ1385-ELA1385</f>
        <v>2000000</v>
      </c>
      <c r="ELD1385" s="84">
        <f t="shared" si="352"/>
        <v>3000000</v>
      </c>
      <c r="ELK1385" s="84" t="s">
        <v>5397</v>
      </c>
      <c r="ELL1385" s="84">
        <f>SUM(ELL1383:ELL1384)</f>
        <v>1000000</v>
      </c>
      <c r="ELM1385" s="84">
        <f>SUM(ELM1383:ELM1384)</f>
        <v>0</v>
      </c>
      <c r="ELN1385" s="84">
        <f>ELM1385/ELL1385</f>
        <v>0</v>
      </c>
      <c r="ELO1385" s="84">
        <f>SUM(ELO1383)</f>
        <v>1000000</v>
      </c>
      <c r="ELP1385" s="84">
        <f>SUM(ELP1383:ELP1384)</f>
        <v>2000000</v>
      </c>
      <c r="ELQ1385" s="84">
        <f>SUM(ELQ1383:ELQ1384)</f>
        <v>0</v>
      </c>
      <c r="ELR1385" s="84">
        <f>ELQ1385/ELP1385</f>
        <v>0</v>
      </c>
      <c r="ELS1385" s="84">
        <f>ELP1385-ELQ1385</f>
        <v>2000000</v>
      </c>
      <c r="ELT1385" s="84">
        <f t="shared" si="352"/>
        <v>3000000</v>
      </c>
      <c r="EMA1385" s="84" t="s">
        <v>5397</v>
      </c>
      <c r="EMB1385" s="84">
        <f>SUM(EMB1383:EMB1384)</f>
        <v>1000000</v>
      </c>
      <c r="EMC1385" s="84">
        <f>SUM(EMC1383:EMC1384)</f>
        <v>0</v>
      </c>
      <c r="EMD1385" s="84">
        <f>EMC1385/EMB1385</f>
        <v>0</v>
      </c>
      <c r="EME1385" s="84">
        <f>SUM(EME1383)</f>
        <v>1000000</v>
      </c>
      <c r="EMF1385" s="84">
        <f>SUM(EMF1383:EMF1384)</f>
        <v>2000000</v>
      </c>
      <c r="EMG1385" s="84">
        <f>SUM(EMG1383:EMG1384)</f>
        <v>0</v>
      </c>
      <c r="EMH1385" s="84">
        <f>EMG1385/EMF1385</f>
        <v>0</v>
      </c>
      <c r="EMI1385" s="84">
        <f>EMF1385-EMG1385</f>
        <v>2000000</v>
      </c>
      <c r="EMJ1385" s="84">
        <f t="shared" si="353"/>
        <v>3000000</v>
      </c>
      <c r="EMQ1385" s="84" t="s">
        <v>5397</v>
      </c>
      <c r="EMR1385" s="84">
        <f>SUM(EMR1383:EMR1384)</f>
        <v>1000000</v>
      </c>
      <c r="EMS1385" s="84">
        <f>SUM(EMS1383:EMS1384)</f>
        <v>0</v>
      </c>
      <c r="EMT1385" s="84">
        <f>EMS1385/EMR1385</f>
        <v>0</v>
      </c>
      <c r="EMU1385" s="84">
        <f>SUM(EMU1383)</f>
        <v>1000000</v>
      </c>
      <c r="EMV1385" s="84">
        <f>SUM(EMV1383:EMV1384)</f>
        <v>2000000</v>
      </c>
      <c r="EMW1385" s="84">
        <f>SUM(EMW1383:EMW1384)</f>
        <v>0</v>
      </c>
      <c r="EMX1385" s="84">
        <f>EMW1385/EMV1385</f>
        <v>0</v>
      </c>
      <c r="EMY1385" s="84">
        <f>EMV1385-EMW1385</f>
        <v>2000000</v>
      </c>
      <c r="EMZ1385" s="84">
        <f t="shared" si="353"/>
        <v>3000000</v>
      </c>
      <c r="ENG1385" s="84" t="s">
        <v>5397</v>
      </c>
      <c r="ENH1385" s="84">
        <f>SUM(ENH1383:ENH1384)</f>
        <v>1000000</v>
      </c>
      <c r="ENI1385" s="84">
        <f>SUM(ENI1383:ENI1384)</f>
        <v>0</v>
      </c>
      <c r="ENJ1385" s="84">
        <f>ENI1385/ENH1385</f>
        <v>0</v>
      </c>
      <c r="ENK1385" s="84">
        <f>SUM(ENK1383)</f>
        <v>1000000</v>
      </c>
      <c r="ENL1385" s="84">
        <f>SUM(ENL1383:ENL1384)</f>
        <v>2000000</v>
      </c>
      <c r="ENM1385" s="84">
        <f>SUM(ENM1383:ENM1384)</f>
        <v>0</v>
      </c>
      <c r="ENN1385" s="84">
        <f>ENM1385/ENL1385</f>
        <v>0</v>
      </c>
      <c r="ENO1385" s="84">
        <f>ENL1385-ENM1385</f>
        <v>2000000</v>
      </c>
      <c r="ENP1385" s="84">
        <f t="shared" si="354"/>
        <v>3000000</v>
      </c>
      <c r="ENW1385" s="84" t="s">
        <v>5397</v>
      </c>
      <c r="ENX1385" s="84">
        <f>SUM(ENX1383:ENX1384)</f>
        <v>1000000</v>
      </c>
      <c r="ENY1385" s="84">
        <f>SUM(ENY1383:ENY1384)</f>
        <v>0</v>
      </c>
      <c r="ENZ1385" s="84">
        <f>ENY1385/ENX1385</f>
        <v>0</v>
      </c>
      <c r="EOA1385" s="84">
        <f>SUM(EOA1383)</f>
        <v>1000000</v>
      </c>
      <c r="EOB1385" s="84">
        <f>SUM(EOB1383:EOB1384)</f>
        <v>2000000</v>
      </c>
      <c r="EOC1385" s="84">
        <f>SUM(EOC1383:EOC1384)</f>
        <v>0</v>
      </c>
      <c r="EOD1385" s="84">
        <f>EOC1385/EOB1385</f>
        <v>0</v>
      </c>
      <c r="EOE1385" s="84">
        <f>EOB1385-EOC1385</f>
        <v>2000000</v>
      </c>
      <c r="EOF1385" s="84">
        <f t="shared" si="354"/>
        <v>3000000</v>
      </c>
      <c r="EOM1385" s="84" t="s">
        <v>5397</v>
      </c>
      <c r="EON1385" s="84">
        <f>SUM(EON1383:EON1384)</f>
        <v>1000000</v>
      </c>
      <c r="EOO1385" s="84">
        <f>SUM(EOO1383:EOO1384)</f>
        <v>0</v>
      </c>
      <c r="EOP1385" s="84">
        <f>EOO1385/EON1385</f>
        <v>0</v>
      </c>
      <c r="EOQ1385" s="84">
        <f>SUM(EOQ1383)</f>
        <v>1000000</v>
      </c>
      <c r="EOR1385" s="84">
        <f>SUM(EOR1383:EOR1384)</f>
        <v>2000000</v>
      </c>
      <c r="EOS1385" s="84">
        <f>SUM(EOS1383:EOS1384)</f>
        <v>0</v>
      </c>
      <c r="EOT1385" s="84">
        <f>EOS1385/EOR1385</f>
        <v>0</v>
      </c>
      <c r="EOU1385" s="84">
        <f>EOR1385-EOS1385</f>
        <v>2000000</v>
      </c>
      <c r="EOV1385" s="84">
        <f t="shared" si="355"/>
        <v>3000000</v>
      </c>
      <c r="EPC1385" s="84" t="s">
        <v>5397</v>
      </c>
      <c r="EPD1385" s="84">
        <f>SUM(EPD1383:EPD1384)</f>
        <v>1000000</v>
      </c>
      <c r="EPE1385" s="84">
        <f>SUM(EPE1383:EPE1384)</f>
        <v>0</v>
      </c>
      <c r="EPF1385" s="84">
        <f>EPE1385/EPD1385</f>
        <v>0</v>
      </c>
      <c r="EPG1385" s="84">
        <f>SUM(EPG1383)</f>
        <v>1000000</v>
      </c>
      <c r="EPH1385" s="84">
        <f>SUM(EPH1383:EPH1384)</f>
        <v>2000000</v>
      </c>
      <c r="EPI1385" s="84">
        <f>SUM(EPI1383:EPI1384)</f>
        <v>0</v>
      </c>
      <c r="EPJ1385" s="84">
        <f>EPI1385/EPH1385</f>
        <v>0</v>
      </c>
      <c r="EPK1385" s="84">
        <f>EPH1385-EPI1385</f>
        <v>2000000</v>
      </c>
      <c r="EPL1385" s="84">
        <f t="shared" si="355"/>
        <v>3000000</v>
      </c>
      <c r="EPS1385" s="84" t="s">
        <v>5397</v>
      </c>
      <c r="EPT1385" s="84">
        <f>SUM(EPT1383:EPT1384)</f>
        <v>1000000</v>
      </c>
      <c r="EPU1385" s="84">
        <f>SUM(EPU1383:EPU1384)</f>
        <v>0</v>
      </c>
      <c r="EPV1385" s="84">
        <f>EPU1385/EPT1385</f>
        <v>0</v>
      </c>
      <c r="EPW1385" s="84">
        <f>SUM(EPW1383)</f>
        <v>1000000</v>
      </c>
      <c r="EPX1385" s="84">
        <f>SUM(EPX1383:EPX1384)</f>
        <v>2000000</v>
      </c>
      <c r="EPY1385" s="84">
        <f>SUM(EPY1383:EPY1384)</f>
        <v>0</v>
      </c>
      <c r="EPZ1385" s="84">
        <f>EPY1385/EPX1385</f>
        <v>0</v>
      </c>
      <c r="EQA1385" s="84">
        <f>EPX1385-EPY1385</f>
        <v>2000000</v>
      </c>
      <c r="EQB1385" s="84">
        <f t="shared" si="356"/>
        <v>3000000</v>
      </c>
      <c r="EQI1385" s="84" t="s">
        <v>5397</v>
      </c>
      <c r="EQJ1385" s="84">
        <f>SUM(EQJ1383:EQJ1384)</f>
        <v>1000000</v>
      </c>
      <c r="EQK1385" s="84">
        <f>SUM(EQK1383:EQK1384)</f>
        <v>0</v>
      </c>
      <c r="EQL1385" s="84">
        <f>EQK1385/EQJ1385</f>
        <v>0</v>
      </c>
      <c r="EQM1385" s="84">
        <f>SUM(EQM1383)</f>
        <v>1000000</v>
      </c>
      <c r="EQN1385" s="84">
        <f>SUM(EQN1383:EQN1384)</f>
        <v>2000000</v>
      </c>
      <c r="EQO1385" s="84">
        <f>SUM(EQO1383:EQO1384)</f>
        <v>0</v>
      </c>
      <c r="EQP1385" s="84">
        <f>EQO1385/EQN1385</f>
        <v>0</v>
      </c>
      <c r="EQQ1385" s="84">
        <f>EQN1385-EQO1385</f>
        <v>2000000</v>
      </c>
      <c r="EQR1385" s="84">
        <f t="shared" si="356"/>
        <v>3000000</v>
      </c>
      <c r="EQY1385" s="84" t="s">
        <v>5397</v>
      </c>
      <c r="EQZ1385" s="84">
        <f>SUM(EQZ1383:EQZ1384)</f>
        <v>1000000</v>
      </c>
      <c r="ERA1385" s="84">
        <f>SUM(ERA1383:ERA1384)</f>
        <v>0</v>
      </c>
      <c r="ERB1385" s="84">
        <f>ERA1385/EQZ1385</f>
        <v>0</v>
      </c>
      <c r="ERC1385" s="84">
        <f>SUM(ERC1383)</f>
        <v>1000000</v>
      </c>
      <c r="ERD1385" s="84">
        <f>SUM(ERD1383:ERD1384)</f>
        <v>2000000</v>
      </c>
      <c r="ERE1385" s="84">
        <f>SUM(ERE1383:ERE1384)</f>
        <v>0</v>
      </c>
      <c r="ERF1385" s="84">
        <f>ERE1385/ERD1385</f>
        <v>0</v>
      </c>
      <c r="ERG1385" s="84">
        <f>ERD1385-ERE1385</f>
        <v>2000000</v>
      </c>
      <c r="ERH1385" s="84">
        <f t="shared" si="357"/>
        <v>3000000</v>
      </c>
      <c r="ERO1385" s="84" t="s">
        <v>5397</v>
      </c>
      <c r="ERP1385" s="84">
        <f>SUM(ERP1383:ERP1384)</f>
        <v>1000000</v>
      </c>
      <c r="ERQ1385" s="84">
        <f>SUM(ERQ1383:ERQ1384)</f>
        <v>0</v>
      </c>
      <c r="ERR1385" s="84">
        <f>ERQ1385/ERP1385</f>
        <v>0</v>
      </c>
      <c r="ERS1385" s="84">
        <f>SUM(ERS1383)</f>
        <v>1000000</v>
      </c>
      <c r="ERT1385" s="84">
        <f>SUM(ERT1383:ERT1384)</f>
        <v>2000000</v>
      </c>
      <c r="ERU1385" s="84">
        <f>SUM(ERU1383:ERU1384)</f>
        <v>0</v>
      </c>
      <c r="ERV1385" s="84">
        <f>ERU1385/ERT1385</f>
        <v>0</v>
      </c>
      <c r="ERW1385" s="84">
        <f>ERT1385-ERU1385</f>
        <v>2000000</v>
      </c>
      <c r="ERX1385" s="84">
        <f t="shared" si="357"/>
        <v>3000000</v>
      </c>
      <c r="ESE1385" s="84" t="s">
        <v>5397</v>
      </c>
      <c r="ESF1385" s="84">
        <f>SUM(ESF1383:ESF1384)</f>
        <v>1000000</v>
      </c>
      <c r="ESG1385" s="84">
        <f>SUM(ESG1383:ESG1384)</f>
        <v>0</v>
      </c>
      <c r="ESH1385" s="84">
        <f>ESG1385/ESF1385</f>
        <v>0</v>
      </c>
      <c r="ESI1385" s="84">
        <f>SUM(ESI1383)</f>
        <v>1000000</v>
      </c>
      <c r="ESJ1385" s="84">
        <f>SUM(ESJ1383:ESJ1384)</f>
        <v>2000000</v>
      </c>
      <c r="ESK1385" s="84">
        <f>SUM(ESK1383:ESK1384)</f>
        <v>0</v>
      </c>
      <c r="ESL1385" s="84">
        <f>ESK1385/ESJ1385</f>
        <v>0</v>
      </c>
      <c r="ESM1385" s="84">
        <f>ESJ1385-ESK1385</f>
        <v>2000000</v>
      </c>
      <c r="ESN1385" s="84">
        <f t="shared" si="358"/>
        <v>3000000</v>
      </c>
      <c r="ESU1385" s="84" t="s">
        <v>5397</v>
      </c>
      <c r="ESV1385" s="84">
        <f>SUM(ESV1383:ESV1384)</f>
        <v>1000000</v>
      </c>
      <c r="ESW1385" s="84">
        <f>SUM(ESW1383:ESW1384)</f>
        <v>0</v>
      </c>
      <c r="ESX1385" s="84">
        <f>ESW1385/ESV1385</f>
        <v>0</v>
      </c>
      <c r="ESY1385" s="84">
        <f>SUM(ESY1383)</f>
        <v>1000000</v>
      </c>
      <c r="ESZ1385" s="84">
        <f>SUM(ESZ1383:ESZ1384)</f>
        <v>2000000</v>
      </c>
      <c r="ETA1385" s="84">
        <f>SUM(ETA1383:ETA1384)</f>
        <v>0</v>
      </c>
      <c r="ETB1385" s="84">
        <f>ETA1385/ESZ1385</f>
        <v>0</v>
      </c>
      <c r="ETC1385" s="84">
        <f>ESZ1385-ETA1385</f>
        <v>2000000</v>
      </c>
      <c r="ETD1385" s="84">
        <f t="shared" si="358"/>
        <v>3000000</v>
      </c>
      <c r="ETK1385" s="84" t="s">
        <v>5397</v>
      </c>
      <c r="ETL1385" s="84">
        <f>SUM(ETL1383:ETL1384)</f>
        <v>1000000</v>
      </c>
      <c r="ETM1385" s="84">
        <f>SUM(ETM1383:ETM1384)</f>
        <v>0</v>
      </c>
      <c r="ETN1385" s="84">
        <f>ETM1385/ETL1385</f>
        <v>0</v>
      </c>
      <c r="ETO1385" s="84">
        <f>SUM(ETO1383)</f>
        <v>1000000</v>
      </c>
      <c r="ETP1385" s="84">
        <f>SUM(ETP1383:ETP1384)</f>
        <v>2000000</v>
      </c>
      <c r="ETQ1385" s="84">
        <f>SUM(ETQ1383:ETQ1384)</f>
        <v>0</v>
      </c>
      <c r="ETR1385" s="84">
        <f>ETQ1385/ETP1385</f>
        <v>0</v>
      </c>
      <c r="ETS1385" s="84">
        <f>ETP1385-ETQ1385</f>
        <v>2000000</v>
      </c>
      <c r="ETT1385" s="84">
        <f t="shared" si="359"/>
        <v>3000000</v>
      </c>
      <c r="EUA1385" s="84" t="s">
        <v>5397</v>
      </c>
      <c r="EUB1385" s="84">
        <f>SUM(EUB1383:EUB1384)</f>
        <v>1000000</v>
      </c>
      <c r="EUC1385" s="84">
        <f>SUM(EUC1383:EUC1384)</f>
        <v>0</v>
      </c>
      <c r="EUD1385" s="84">
        <f>EUC1385/EUB1385</f>
        <v>0</v>
      </c>
      <c r="EUE1385" s="84">
        <f>SUM(EUE1383)</f>
        <v>1000000</v>
      </c>
      <c r="EUF1385" s="84">
        <f>SUM(EUF1383:EUF1384)</f>
        <v>2000000</v>
      </c>
      <c r="EUG1385" s="84">
        <f>SUM(EUG1383:EUG1384)</f>
        <v>0</v>
      </c>
      <c r="EUH1385" s="84">
        <f>EUG1385/EUF1385</f>
        <v>0</v>
      </c>
      <c r="EUI1385" s="84">
        <f>EUF1385-EUG1385</f>
        <v>2000000</v>
      </c>
      <c r="EUJ1385" s="84">
        <f t="shared" si="359"/>
        <v>3000000</v>
      </c>
      <c r="EUQ1385" s="84" t="s">
        <v>5397</v>
      </c>
      <c r="EUR1385" s="84">
        <f>SUM(EUR1383:EUR1384)</f>
        <v>1000000</v>
      </c>
      <c r="EUS1385" s="84">
        <f>SUM(EUS1383:EUS1384)</f>
        <v>0</v>
      </c>
      <c r="EUT1385" s="84">
        <f>EUS1385/EUR1385</f>
        <v>0</v>
      </c>
      <c r="EUU1385" s="84">
        <f>SUM(EUU1383)</f>
        <v>1000000</v>
      </c>
      <c r="EUV1385" s="84">
        <f>SUM(EUV1383:EUV1384)</f>
        <v>2000000</v>
      </c>
      <c r="EUW1385" s="84">
        <f>SUM(EUW1383:EUW1384)</f>
        <v>0</v>
      </c>
      <c r="EUX1385" s="84">
        <f>EUW1385/EUV1385</f>
        <v>0</v>
      </c>
      <c r="EUY1385" s="84">
        <f>EUV1385-EUW1385</f>
        <v>2000000</v>
      </c>
      <c r="EUZ1385" s="84">
        <f t="shared" si="360"/>
        <v>3000000</v>
      </c>
      <c r="EVG1385" s="84" t="s">
        <v>5397</v>
      </c>
      <c r="EVH1385" s="84">
        <f>SUM(EVH1383:EVH1384)</f>
        <v>1000000</v>
      </c>
      <c r="EVI1385" s="84">
        <f>SUM(EVI1383:EVI1384)</f>
        <v>0</v>
      </c>
      <c r="EVJ1385" s="84">
        <f>EVI1385/EVH1385</f>
        <v>0</v>
      </c>
      <c r="EVK1385" s="84">
        <f>SUM(EVK1383)</f>
        <v>1000000</v>
      </c>
      <c r="EVL1385" s="84">
        <f>SUM(EVL1383:EVL1384)</f>
        <v>2000000</v>
      </c>
      <c r="EVM1385" s="84">
        <f>SUM(EVM1383:EVM1384)</f>
        <v>0</v>
      </c>
      <c r="EVN1385" s="84">
        <f>EVM1385/EVL1385</f>
        <v>0</v>
      </c>
      <c r="EVO1385" s="84">
        <f>EVL1385-EVM1385</f>
        <v>2000000</v>
      </c>
      <c r="EVP1385" s="84">
        <f t="shared" si="360"/>
        <v>3000000</v>
      </c>
      <c r="EVW1385" s="84" t="s">
        <v>5397</v>
      </c>
      <c r="EVX1385" s="84">
        <f>SUM(EVX1383:EVX1384)</f>
        <v>1000000</v>
      </c>
      <c r="EVY1385" s="84">
        <f>SUM(EVY1383:EVY1384)</f>
        <v>0</v>
      </c>
      <c r="EVZ1385" s="84">
        <f>EVY1385/EVX1385</f>
        <v>0</v>
      </c>
      <c r="EWA1385" s="84">
        <f>SUM(EWA1383)</f>
        <v>1000000</v>
      </c>
      <c r="EWB1385" s="84">
        <f>SUM(EWB1383:EWB1384)</f>
        <v>2000000</v>
      </c>
      <c r="EWC1385" s="84">
        <f>SUM(EWC1383:EWC1384)</f>
        <v>0</v>
      </c>
      <c r="EWD1385" s="84">
        <f>EWC1385/EWB1385</f>
        <v>0</v>
      </c>
      <c r="EWE1385" s="84">
        <f>EWB1385-EWC1385</f>
        <v>2000000</v>
      </c>
      <c r="EWF1385" s="84">
        <f t="shared" si="361"/>
        <v>3000000</v>
      </c>
      <c r="EWM1385" s="84" t="s">
        <v>5397</v>
      </c>
      <c r="EWN1385" s="84">
        <f>SUM(EWN1383:EWN1384)</f>
        <v>1000000</v>
      </c>
      <c r="EWO1385" s="84">
        <f>SUM(EWO1383:EWO1384)</f>
        <v>0</v>
      </c>
      <c r="EWP1385" s="84">
        <f>EWO1385/EWN1385</f>
        <v>0</v>
      </c>
      <c r="EWQ1385" s="84">
        <f>SUM(EWQ1383)</f>
        <v>1000000</v>
      </c>
      <c r="EWR1385" s="84">
        <f>SUM(EWR1383:EWR1384)</f>
        <v>2000000</v>
      </c>
      <c r="EWS1385" s="84">
        <f>SUM(EWS1383:EWS1384)</f>
        <v>0</v>
      </c>
      <c r="EWT1385" s="84">
        <f>EWS1385/EWR1385</f>
        <v>0</v>
      </c>
      <c r="EWU1385" s="84">
        <f>EWR1385-EWS1385</f>
        <v>2000000</v>
      </c>
      <c r="EWV1385" s="84">
        <f t="shared" si="361"/>
        <v>3000000</v>
      </c>
      <c r="EXC1385" s="84" t="s">
        <v>5397</v>
      </c>
      <c r="EXD1385" s="84">
        <f>SUM(EXD1383:EXD1384)</f>
        <v>1000000</v>
      </c>
      <c r="EXE1385" s="84">
        <f>SUM(EXE1383:EXE1384)</f>
        <v>0</v>
      </c>
      <c r="EXF1385" s="84">
        <f>EXE1385/EXD1385</f>
        <v>0</v>
      </c>
      <c r="EXG1385" s="84">
        <f>SUM(EXG1383)</f>
        <v>1000000</v>
      </c>
      <c r="EXH1385" s="84">
        <f>SUM(EXH1383:EXH1384)</f>
        <v>2000000</v>
      </c>
      <c r="EXI1385" s="84">
        <f>SUM(EXI1383:EXI1384)</f>
        <v>0</v>
      </c>
      <c r="EXJ1385" s="84">
        <f>EXI1385/EXH1385</f>
        <v>0</v>
      </c>
      <c r="EXK1385" s="84">
        <f>EXH1385-EXI1385</f>
        <v>2000000</v>
      </c>
      <c r="EXL1385" s="84">
        <f t="shared" si="362"/>
        <v>3000000</v>
      </c>
      <c r="EXS1385" s="84" t="s">
        <v>5397</v>
      </c>
      <c r="EXT1385" s="84">
        <f>SUM(EXT1383:EXT1384)</f>
        <v>1000000</v>
      </c>
      <c r="EXU1385" s="84">
        <f>SUM(EXU1383:EXU1384)</f>
        <v>0</v>
      </c>
      <c r="EXV1385" s="84">
        <f>EXU1385/EXT1385</f>
        <v>0</v>
      </c>
      <c r="EXW1385" s="84">
        <f>SUM(EXW1383)</f>
        <v>1000000</v>
      </c>
      <c r="EXX1385" s="84">
        <f>SUM(EXX1383:EXX1384)</f>
        <v>2000000</v>
      </c>
      <c r="EXY1385" s="84">
        <f>SUM(EXY1383:EXY1384)</f>
        <v>0</v>
      </c>
      <c r="EXZ1385" s="84">
        <f>EXY1385/EXX1385</f>
        <v>0</v>
      </c>
      <c r="EYA1385" s="84">
        <f>EXX1385-EXY1385</f>
        <v>2000000</v>
      </c>
      <c r="EYB1385" s="84">
        <f t="shared" si="362"/>
        <v>3000000</v>
      </c>
      <c r="EYI1385" s="84" t="s">
        <v>5397</v>
      </c>
      <c r="EYJ1385" s="84">
        <f>SUM(EYJ1383:EYJ1384)</f>
        <v>1000000</v>
      </c>
      <c r="EYK1385" s="84">
        <f>SUM(EYK1383:EYK1384)</f>
        <v>0</v>
      </c>
      <c r="EYL1385" s="84">
        <f>EYK1385/EYJ1385</f>
        <v>0</v>
      </c>
      <c r="EYM1385" s="84">
        <f>SUM(EYM1383)</f>
        <v>1000000</v>
      </c>
      <c r="EYN1385" s="84">
        <f>SUM(EYN1383:EYN1384)</f>
        <v>2000000</v>
      </c>
      <c r="EYO1385" s="84">
        <f>SUM(EYO1383:EYO1384)</f>
        <v>0</v>
      </c>
      <c r="EYP1385" s="84">
        <f>EYO1385/EYN1385</f>
        <v>0</v>
      </c>
      <c r="EYQ1385" s="84">
        <f>EYN1385-EYO1385</f>
        <v>2000000</v>
      </c>
      <c r="EYR1385" s="84">
        <f t="shared" si="363"/>
        <v>3000000</v>
      </c>
      <c r="EYY1385" s="84" t="s">
        <v>5397</v>
      </c>
      <c r="EYZ1385" s="84">
        <f>SUM(EYZ1383:EYZ1384)</f>
        <v>1000000</v>
      </c>
      <c r="EZA1385" s="84">
        <f>SUM(EZA1383:EZA1384)</f>
        <v>0</v>
      </c>
      <c r="EZB1385" s="84">
        <f>EZA1385/EYZ1385</f>
        <v>0</v>
      </c>
      <c r="EZC1385" s="84">
        <f>SUM(EZC1383)</f>
        <v>1000000</v>
      </c>
      <c r="EZD1385" s="84">
        <f>SUM(EZD1383:EZD1384)</f>
        <v>2000000</v>
      </c>
      <c r="EZE1385" s="84">
        <f>SUM(EZE1383:EZE1384)</f>
        <v>0</v>
      </c>
      <c r="EZF1385" s="84">
        <f>EZE1385/EZD1385</f>
        <v>0</v>
      </c>
      <c r="EZG1385" s="84">
        <f>EZD1385-EZE1385</f>
        <v>2000000</v>
      </c>
      <c r="EZH1385" s="84">
        <f t="shared" si="363"/>
        <v>3000000</v>
      </c>
      <c r="EZO1385" s="84" t="s">
        <v>5397</v>
      </c>
      <c r="EZP1385" s="84">
        <f>SUM(EZP1383:EZP1384)</f>
        <v>1000000</v>
      </c>
      <c r="EZQ1385" s="84">
        <f>SUM(EZQ1383:EZQ1384)</f>
        <v>0</v>
      </c>
      <c r="EZR1385" s="84">
        <f>EZQ1385/EZP1385</f>
        <v>0</v>
      </c>
      <c r="EZS1385" s="84">
        <f>SUM(EZS1383)</f>
        <v>1000000</v>
      </c>
      <c r="EZT1385" s="84">
        <f>SUM(EZT1383:EZT1384)</f>
        <v>2000000</v>
      </c>
      <c r="EZU1385" s="84">
        <f>SUM(EZU1383:EZU1384)</f>
        <v>0</v>
      </c>
      <c r="EZV1385" s="84">
        <f>EZU1385/EZT1385</f>
        <v>0</v>
      </c>
      <c r="EZW1385" s="84">
        <f>EZT1385-EZU1385</f>
        <v>2000000</v>
      </c>
      <c r="EZX1385" s="84">
        <f t="shared" si="364"/>
        <v>3000000</v>
      </c>
      <c r="FAE1385" s="84" t="s">
        <v>5397</v>
      </c>
      <c r="FAF1385" s="84">
        <f>SUM(FAF1383:FAF1384)</f>
        <v>1000000</v>
      </c>
      <c r="FAG1385" s="84">
        <f>SUM(FAG1383:FAG1384)</f>
        <v>0</v>
      </c>
      <c r="FAH1385" s="84">
        <f>FAG1385/FAF1385</f>
        <v>0</v>
      </c>
      <c r="FAI1385" s="84">
        <f>SUM(FAI1383)</f>
        <v>1000000</v>
      </c>
      <c r="FAJ1385" s="84">
        <f>SUM(FAJ1383:FAJ1384)</f>
        <v>2000000</v>
      </c>
      <c r="FAK1385" s="84">
        <f>SUM(FAK1383:FAK1384)</f>
        <v>0</v>
      </c>
      <c r="FAL1385" s="84">
        <f>FAK1385/FAJ1385</f>
        <v>0</v>
      </c>
      <c r="FAM1385" s="84">
        <f>FAJ1385-FAK1385</f>
        <v>2000000</v>
      </c>
      <c r="FAN1385" s="84">
        <f t="shared" si="364"/>
        <v>3000000</v>
      </c>
      <c r="FAU1385" s="84" t="s">
        <v>5397</v>
      </c>
      <c r="FAV1385" s="84">
        <f>SUM(FAV1383:FAV1384)</f>
        <v>1000000</v>
      </c>
      <c r="FAW1385" s="84">
        <f>SUM(FAW1383:FAW1384)</f>
        <v>0</v>
      </c>
      <c r="FAX1385" s="84">
        <f>FAW1385/FAV1385</f>
        <v>0</v>
      </c>
      <c r="FAY1385" s="84">
        <f>SUM(FAY1383)</f>
        <v>1000000</v>
      </c>
      <c r="FAZ1385" s="84">
        <f>SUM(FAZ1383:FAZ1384)</f>
        <v>2000000</v>
      </c>
      <c r="FBA1385" s="84">
        <f>SUM(FBA1383:FBA1384)</f>
        <v>0</v>
      </c>
      <c r="FBB1385" s="84">
        <f>FBA1385/FAZ1385</f>
        <v>0</v>
      </c>
      <c r="FBC1385" s="84">
        <f>FAZ1385-FBA1385</f>
        <v>2000000</v>
      </c>
      <c r="FBD1385" s="84">
        <f t="shared" si="365"/>
        <v>3000000</v>
      </c>
      <c r="FBK1385" s="84" t="s">
        <v>5397</v>
      </c>
      <c r="FBL1385" s="84">
        <f>SUM(FBL1383:FBL1384)</f>
        <v>1000000</v>
      </c>
      <c r="FBM1385" s="84">
        <f>SUM(FBM1383:FBM1384)</f>
        <v>0</v>
      </c>
      <c r="FBN1385" s="84">
        <f>FBM1385/FBL1385</f>
        <v>0</v>
      </c>
      <c r="FBO1385" s="84">
        <f>SUM(FBO1383)</f>
        <v>1000000</v>
      </c>
      <c r="FBP1385" s="84">
        <f>SUM(FBP1383:FBP1384)</f>
        <v>2000000</v>
      </c>
      <c r="FBQ1385" s="84">
        <f>SUM(FBQ1383:FBQ1384)</f>
        <v>0</v>
      </c>
      <c r="FBR1385" s="84">
        <f>FBQ1385/FBP1385</f>
        <v>0</v>
      </c>
      <c r="FBS1385" s="84">
        <f>FBP1385-FBQ1385</f>
        <v>2000000</v>
      </c>
      <c r="FBT1385" s="84">
        <f t="shared" si="365"/>
        <v>3000000</v>
      </c>
      <c r="FCA1385" s="84" t="s">
        <v>5397</v>
      </c>
      <c r="FCB1385" s="84">
        <f>SUM(FCB1383:FCB1384)</f>
        <v>1000000</v>
      </c>
      <c r="FCC1385" s="84">
        <f>SUM(FCC1383:FCC1384)</f>
        <v>0</v>
      </c>
      <c r="FCD1385" s="84">
        <f>FCC1385/FCB1385</f>
        <v>0</v>
      </c>
      <c r="FCE1385" s="84">
        <f>SUM(FCE1383)</f>
        <v>1000000</v>
      </c>
      <c r="FCF1385" s="84">
        <f>SUM(FCF1383:FCF1384)</f>
        <v>2000000</v>
      </c>
      <c r="FCG1385" s="84">
        <f>SUM(FCG1383:FCG1384)</f>
        <v>0</v>
      </c>
      <c r="FCH1385" s="84">
        <f>FCG1385/FCF1385</f>
        <v>0</v>
      </c>
      <c r="FCI1385" s="84">
        <f>FCF1385-FCG1385</f>
        <v>2000000</v>
      </c>
      <c r="FCJ1385" s="84">
        <f t="shared" si="366"/>
        <v>3000000</v>
      </c>
      <c r="FCQ1385" s="84" t="s">
        <v>5397</v>
      </c>
      <c r="FCR1385" s="84">
        <f>SUM(FCR1383:FCR1384)</f>
        <v>1000000</v>
      </c>
      <c r="FCS1385" s="84">
        <f>SUM(FCS1383:FCS1384)</f>
        <v>0</v>
      </c>
      <c r="FCT1385" s="84">
        <f>FCS1385/FCR1385</f>
        <v>0</v>
      </c>
      <c r="FCU1385" s="84">
        <f>SUM(FCU1383)</f>
        <v>1000000</v>
      </c>
      <c r="FCV1385" s="84">
        <f>SUM(FCV1383:FCV1384)</f>
        <v>2000000</v>
      </c>
      <c r="FCW1385" s="84">
        <f>SUM(FCW1383:FCW1384)</f>
        <v>0</v>
      </c>
      <c r="FCX1385" s="84">
        <f>FCW1385/FCV1385</f>
        <v>0</v>
      </c>
      <c r="FCY1385" s="84">
        <f>FCV1385-FCW1385</f>
        <v>2000000</v>
      </c>
      <c r="FCZ1385" s="84">
        <f t="shared" si="366"/>
        <v>3000000</v>
      </c>
      <c r="FDG1385" s="84" t="s">
        <v>5397</v>
      </c>
      <c r="FDH1385" s="84">
        <f>SUM(FDH1383:FDH1384)</f>
        <v>1000000</v>
      </c>
      <c r="FDI1385" s="84">
        <f>SUM(FDI1383:FDI1384)</f>
        <v>0</v>
      </c>
      <c r="FDJ1385" s="84">
        <f>FDI1385/FDH1385</f>
        <v>0</v>
      </c>
      <c r="FDK1385" s="84">
        <f>SUM(FDK1383)</f>
        <v>1000000</v>
      </c>
      <c r="FDL1385" s="84">
        <f>SUM(FDL1383:FDL1384)</f>
        <v>2000000</v>
      </c>
      <c r="FDM1385" s="84">
        <f>SUM(FDM1383:FDM1384)</f>
        <v>0</v>
      </c>
      <c r="FDN1385" s="84">
        <f>FDM1385/FDL1385</f>
        <v>0</v>
      </c>
      <c r="FDO1385" s="84">
        <f>FDL1385-FDM1385</f>
        <v>2000000</v>
      </c>
      <c r="FDP1385" s="84">
        <f t="shared" si="367"/>
        <v>3000000</v>
      </c>
      <c r="FDW1385" s="84" t="s">
        <v>5397</v>
      </c>
      <c r="FDX1385" s="84">
        <f>SUM(FDX1383:FDX1384)</f>
        <v>1000000</v>
      </c>
      <c r="FDY1385" s="84">
        <f>SUM(FDY1383:FDY1384)</f>
        <v>0</v>
      </c>
      <c r="FDZ1385" s="84">
        <f>FDY1385/FDX1385</f>
        <v>0</v>
      </c>
      <c r="FEA1385" s="84">
        <f>SUM(FEA1383)</f>
        <v>1000000</v>
      </c>
      <c r="FEB1385" s="84">
        <f>SUM(FEB1383:FEB1384)</f>
        <v>2000000</v>
      </c>
      <c r="FEC1385" s="84">
        <f>SUM(FEC1383:FEC1384)</f>
        <v>0</v>
      </c>
      <c r="FED1385" s="84">
        <f>FEC1385/FEB1385</f>
        <v>0</v>
      </c>
      <c r="FEE1385" s="84">
        <f>FEB1385-FEC1385</f>
        <v>2000000</v>
      </c>
      <c r="FEF1385" s="84">
        <f t="shared" si="367"/>
        <v>3000000</v>
      </c>
      <c r="FEM1385" s="84" t="s">
        <v>5397</v>
      </c>
      <c r="FEN1385" s="84">
        <f>SUM(FEN1383:FEN1384)</f>
        <v>1000000</v>
      </c>
      <c r="FEO1385" s="84">
        <f>SUM(FEO1383:FEO1384)</f>
        <v>0</v>
      </c>
      <c r="FEP1385" s="84">
        <f>FEO1385/FEN1385</f>
        <v>0</v>
      </c>
      <c r="FEQ1385" s="84">
        <f>SUM(FEQ1383)</f>
        <v>1000000</v>
      </c>
      <c r="FER1385" s="84">
        <f>SUM(FER1383:FER1384)</f>
        <v>2000000</v>
      </c>
      <c r="FES1385" s="84">
        <f>SUM(FES1383:FES1384)</f>
        <v>0</v>
      </c>
      <c r="FET1385" s="84">
        <f>FES1385/FER1385</f>
        <v>0</v>
      </c>
      <c r="FEU1385" s="84">
        <f>FER1385-FES1385</f>
        <v>2000000</v>
      </c>
      <c r="FEV1385" s="84">
        <f t="shared" si="368"/>
        <v>3000000</v>
      </c>
      <c r="FFC1385" s="84" t="s">
        <v>5397</v>
      </c>
      <c r="FFD1385" s="84">
        <f>SUM(FFD1383:FFD1384)</f>
        <v>1000000</v>
      </c>
      <c r="FFE1385" s="84">
        <f>SUM(FFE1383:FFE1384)</f>
        <v>0</v>
      </c>
      <c r="FFF1385" s="84">
        <f>FFE1385/FFD1385</f>
        <v>0</v>
      </c>
      <c r="FFG1385" s="84">
        <f>SUM(FFG1383)</f>
        <v>1000000</v>
      </c>
      <c r="FFH1385" s="84">
        <f>SUM(FFH1383:FFH1384)</f>
        <v>2000000</v>
      </c>
      <c r="FFI1385" s="84">
        <f>SUM(FFI1383:FFI1384)</f>
        <v>0</v>
      </c>
      <c r="FFJ1385" s="84">
        <f>FFI1385/FFH1385</f>
        <v>0</v>
      </c>
      <c r="FFK1385" s="84">
        <f>FFH1385-FFI1385</f>
        <v>2000000</v>
      </c>
      <c r="FFL1385" s="84">
        <f t="shared" si="368"/>
        <v>3000000</v>
      </c>
      <c r="FFS1385" s="84" t="s">
        <v>5397</v>
      </c>
      <c r="FFT1385" s="84">
        <f>SUM(FFT1383:FFT1384)</f>
        <v>1000000</v>
      </c>
      <c r="FFU1385" s="84">
        <f>SUM(FFU1383:FFU1384)</f>
        <v>0</v>
      </c>
      <c r="FFV1385" s="84">
        <f>FFU1385/FFT1385</f>
        <v>0</v>
      </c>
      <c r="FFW1385" s="84">
        <f>SUM(FFW1383)</f>
        <v>1000000</v>
      </c>
      <c r="FFX1385" s="84">
        <f>SUM(FFX1383:FFX1384)</f>
        <v>2000000</v>
      </c>
      <c r="FFY1385" s="84">
        <f>SUM(FFY1383:FFY1384)</f>
        <v>0</v>
      </c>
      <c r="FFZ1385" s="84">
        <f>FFY1385/FFX1385</f>
        <v>0</v>
      </c>
      <c r="FGA1385" s="84">
        <f>FFX1385-FFY1385</f>
        <v>2000000</v>
      </c>
      <c r="FGB1385" s="84">
        <f t="shared" si="369"/>
        <v>3000000</v>
      </c>
      <c r="FGI1385" s="84" t="s">
        <v>5397</v>
      </c>
      <c r="FGJ1385" s="84">
        <f>SUM(FGJ1383:FGJ1384)</f>
        <v>1000000</v>
      </c>
      <c r="FGK1385" s="84">
        <f>SUM(FGK1383:FGK1384)</f>
        <v>0</v>
      </c>
      <c r="FGL1385" s="84">
        <f>FGK1385/FGJ1385</f>
        <v>0</v>
      </c>
      <c r="FGM1385" s="84">
        <f>SUM(FGM1383)</f>
        <v>1000000</v>
      </c>
      <c r="FGN1385" s="84">
        <f>SUM(FGN1383:FGN1384)</f>
        <v>2000000</v>
      </c>
      <c r="FGO1385" s="84">
        <f>SUM(FGO1383:FGO1384)</f>
        <v>0</v>
      </c>
      <c r="FGP1385" s="84">
        <f>FGO1385/FGN1385</f>
        <v>0</v>
      </c>
      <c r="FGQ1385" s="84">
        <f>FGN1385-FGO1385</f>
        <v>2000000</v>
      </c>
      <c r="FGR1385" s="84">
        <f t="shared" si="369"/>
        <v>3000000</v>
      </c>
      <c r="FGY1385" s="84" t="s">
        <v>5397</v>
      </c>
      <c r="FGZ1385" s="84">
        <f>SUM(FGZ1383:FGZ1384)</f>
        <v>1000000</v>
      </c>
      <c r="FHA1385" s="84">
        <f>SUM(FHA1383:FHA1384)</f>
        <v>0</v>
      </c>
      <c r="FHB1385" s="84">
        <f>FHA1385/FGZ1385</f>
        <v>0</v>
      </c>
      <c r="FHC1385" s="84">
        <f>SUM(FHC1383)</f>
        <v>1000000</v>
      </c>
      <c r="FHD1385" s="84">
        <f>SUM(FHD1383:FHD1384)</f>
        <v>2000000</v>
      </c>
      <c r="FHE1385" s="84">
        <f>SUM(FHE1383:FHE1384)</f>
        <v>0</v>
      </c>
      <c r="FHF1385" s="84">
        <f>FHE1385/FHD1385</f>
        <v>0</v>
      </c>
      <c r="FHG1385" s="84">
        <f>FHD1385-FHE1385</f>
        <v>2000000</v>
      </c>
      <c r="FHH1385" s="84">
        <f t="shared" si="370"/>
        <v>3000000</v>
      </c>
      <c r="FHO1385" s="84" t="s">
        <v>5397</v>
      </c>
      <c r="FHP1385" s="84">
        <f>SUM(FHP1383:FHP1384)</f>
        <v>1000000</v>
      </c>
      <c r="FHQ1385" s="84">
        <f>SUM(FHQ1383:FHQ1384)</f>
        <v>0</v>
      </c>
      <c r="FHR1385" s="84">
        <f>FHQ1385/FHP1385</f>
        <v>0</v>
      </c>
      <c r="FHS1385" s="84">
        <f>SUM(FHS1383)</f>
        <v>1000000</v>
      </c>
      <c r="FHT1385" s="84">
        <f>SUM(FHT1383:FHT1384)</f>
        <v>2000000</v>
      </c>
      <c r="FHU1385" s="84">
        <f>SUM(FHU1383:FHU1384)</f>
        <v>0</v>
      </c>
      <c r="FHV1385" s="84">
        <f>FHU1385/FHT1385</f>
        <v>0</v>
      </c>
      <c r="FHW1385" s="84">
        <f>FHT1385-FHU1385</f>
        <v>2000000</v>
      </c>
      <c r="FHX1385" s="84">
        <f t="shared" si="370"/>
        <v>3000000</v>
      </c>
      <c r="FIE1385" s="84" t="s">
        <v>5397</v>
      </c>
      <c r="FIF1385" s="84">
        <f>SUM(FIF1383:FIF1384)</f>
        <v>1000000</v>
      </c>
      <c r="FIG1385" s="84">
        <f>SUM(FIG1383:FIG1384)</f>
        <v>0</v>
      </c>
      <c r="FIH1385" s="84">
        <f>FIG1385/FIF1385</f>
        <v>0</v>
      </c>
      <c r="FII1385" s="84">
        <f>SUM(FII1383)</f>
        <v>1000000</v>
      </c>
      <c r="FIJ1385" s="84">
        <f>SUM(FIJ1383:FIJ1384)</f>
        <v>2000000</v>
      </c>
      <c r="FIK1385" s="84">
        <f>SUM(FIK1383:FIK1384)</f>
        <v>0</v>
      </c>
      <c r="FIL1385" s="84">
        <f>FIK1385/FIJ1385</f>
        <v>0</v>
      </c>
      <c r="FIM1385" s="84">
        <f>FIJ1385-FIK1385</f>
        <v>2000000</v>
      </c>
      <c r="FIN1385" s="84">
        <f t="shared" si="371"/>
        <v>3000000</v>
      </c>
      <c r="FIU1385" s="84" t="s">
        <v>5397</v>
      </c>
      <c r="FIV1385" s="84">
        <f>SUM(FIV1383:FIV1384)</f>
        <v>1000000</v>
      </c>
      <c r="FIW1385" s="84">
        <f>SUM(FIW1383:FIW1384)</f>
        <v>0</v>
      </c>
      <c r="FIX1385" s="84">
        <f>FIW1385/FIV1385</f>
        <v>0</v>
      </c>
      <c r="FIY1385" s="84">
        <f>SUM(FIY1383)</f>
        <v>1000000</v>
      </c>
      <c r="FIZ1385" s="84">
        <f>SUM(FIZ1383:FIZ1384)</f>
        <v>2000000</v>
      </c>
      <c r="FJA1385" s="84">
        <f>SUM(FJA1383:FJA1384)</f>
        <v>0</v>
      </c>
      <c r="FJB1385" s="84">
        <f>FJA1385/FIZ1385</f>
        <v>0</v>
      </c>
      <c r="FJC1385" s="84">
        <f>FIZ1385-FJA1385</f>
        <v>2000000</v>
      </c>
      <c r="FJD1385" s="84">
        <f t="shared" si="371"/>
        <v>3000000</v>
      </c>
      <c r="FJK1385" s="84" t="s">
        <v>5397</v>
      </c>
      <c r="FJL1385" s="84">
        <f>SUM(FJL1383:FJL1384)</f>
        <v>1000000</v>
      </c>
      <c r="FJM1385" s="84">
        <f>SUM(FJM1383:FJM1384)</f>
        <v>0</v>
      </c>
      <c r="FJN1385" s="84">
        <f>FJM1385/FJL1385</f>
        <v>0</v>
      </c>
      <c r="FJO1385" s="84">
        <f>SUM(FJO1383)</f>
        <v>1000000</v>
      </c>
      <c r="FJP1385" s="84">
        <f>SUM(FJP1383:FJP1384)</f>
        <v>2000000</v>
      </c>
      <c r="FJQ1385" s="84">
        <f>SUM(FJQ1383:FJQ1384)</f>
        <v>0</v>
      </c>
      <c r="FJR1385" s="84">
        <f>FJQ1385/FJP1385</f>
        <v>0</v>
      </c>
      <c r="FJS1385" s="84">
        <f>FJP1385-FJQ1385</f>
        <v>2000000</v>
      </c>
      <c r="FJT1385" s="84">
        <f t="shared" si="372"/>
        <v>3000000</v>
      </c>
      <c r="FKA1385" s="84" t="s">
        <v>5397</v>
      </c>
      <c r="FKB1385" s="84">
        <f>SUM(FKB1383:FKB1384)</f>
        <v>1000000</v>
      </c>
      <c r="FKC1385" s="84">
        <f>SUM(FKC1383:FKC1384)</f>
        <v>0</v>
      </c>
      <c r="FKD1385" s="84">
        <f>FKC1385/FKB1385</f>
        <v>0</v>
      </c>
      <c r="FKE1385" s="84">
        <f>SUM(FKE1383)</f>
        <v>1000000</v>
      </c>
      <c r="FKF1385" s="84">
        <f>SUM(FKF1383:FKF1384)</f>
        <v>2000000</v>
      </c>
      <c r="FKG1385" s="84">
        <f>SUM(FKG1383:FKG1384)</f>
        <v>0</v>
      </c>
      <c r="FKH1385" s="84">
        <f>FKG1385/FKF1385</f>
        <v>0</v>
      </c>
      <c r="FKI1385" s="84">
        <f>FKF1385-FKG1385</f>
        <v>2000000</v>
      </c>
      <c r="FKJ1385" s="84">
        <f t="shared" si="372"/>
        <v>3000000</v>
      </c>
      <c r="FKQ1385" s="84" t="s">
        <v>5397</v>
      </c>
      <c r="FKR1385" s="84">
        <f>SUM(FKR1383:FKR1384)</f>
        <v>1000000</v>
      </c>
      <c r="FKS1385" s="84">
        <f>SUM(FKS1383:FKS1384)</f>
        <v>0</v>
      </c>
      <c r="FKT1385" s="84">
        <f>FKS1385/FKR1385</f>
        <v>0</v>
      </c>
      <c r="FKU1385" s="84">
        <f>SUM(FKU1383)</f>
        <v>1000000</v>
      </c>
      <c r="FKV1385" s="84">
        <f>SUM(FKV1383:FKV1384)</f>
        <v>2000000</v>
      </c>
      <c r="FKW1385" s="84">
        <f>SUM(FKW1383:FKW1384)</f>
        <v>0</v>
      </c>
      <c r="FKX1385" s="84">
        <f>FKW1385/FKV1385</f>
        <v>0</v>
      </c>
      <c r="FKY1385" s="84">
        <f>FKV1385-FKW1385</f>
        <v>2000000</v>
      </c>
      <c r="FKZ1385" s="84">
        <f t="shared" si="373"/>
        <v>3000000</v>
      </c>
      <c r="FLG1385" s="84" t="s">
        <v>5397</v>
      </c>
      <c r="FLH1385" s="84">
        <f>SUM(FLH1383:FLH1384)</f>
        <v>1000000</v>
      </c>
      <c r="FLI1385" s="84">
        <f>SUM(FLI1383:FLI1384)</f>
        <v>0</v>
      </c>
      <c r="FLJ1385" s="84">
        <f>FLI1385/FLH1385</f>
        <v>0</v>
      </c>
      <c r="FLK1385" s="84">
        <f>SUM(FLK1383)</f>
        <v>1000000</v>
      </c>
      <c r="FLL1385" s="84">
        <f>SUM(FLL1383:FLL1384)</f>
        <v>2000000</v>
      </c>
      <c r="FLM1385" s="84">
        <f>SUM(FLM1383:FLM1384)</f>
        <v>0</v>
      </c>
      <c r="FLN1385" s="84">
        <f>FLM1385/FLL1385</f>
        <v>0</v>
      </c>
      <c r="FLO1385" s="84">
        <f>FLL1385-FLM1385</f>
        <v>2000000</v>
      </c>
      <c r="FLP1385" s="84">
        <f t="shared" si="373"/>
        <v>3000000</v>
      </c>
      <c r="FLW1385" s="84" t="s">
        <v>5397</v>
      </c>
      <c r="FLX1385" s="84">
        <f>SUM(FLX1383:FLX1384)</f>
        <v>1000000</v>
      </c>
      <c r="FLY1385" s="84">
        <f>SUM(FLY1383:FLY1384)</f>
        <v>0</v>
      </c>
      <c r="FLZ1385" s="84">
        <f>FLY1385/FLX1385</f>
        <v>0</v>
      </c>
      <c r="FMA1385" s="84">
        <f>SUM(FMA1383)</f>
        <v>1000000</v>
      </c>
      <c r="FMB1385" s="84">
        <f>SUM(FMB1383:FMB1384)</f>
        <v>2000000</v>
      </c>
      <c r="FMC1385" s="84">
        <f>SUM(FMC1383:FMC1384)</f>
        <v>0</v>
      </c>
      <c r="FMD1385" s="84">
        <f>FMC1385/FMB1385</f>
        <v>0</v>
      </c>
      <c r="FME1385" s="84">
        <f>FMB1385-FMC1385</f>
        <v>2000000</v>
      </c>
      <c r="FMF1385" s="84">
        <f t="shared" si="374"/>
        <v>3000000</v>
      </c>
      <c r="FMM1385" s="84" t="s">
        <v>5397</v>
      </c>
      <c r="FMN1385" s="84">
        <f>SUM(FMN1383:FMN1384)</f>
        <v>1000000</v>
      </c>
      <c r="FMO1385" s="84">
        <f>SUM(FMO1383:FMO1384)</f>
        <v>0</v>
      </c>
      <c r="FMP1385" s="84">
        <f>FMO1385/FMN1385</f>
        <v>0</v>
      </c>
      <c r="FMQ1385" s="84">
        <f>SUM(FMQ1383)</f>
        <v>1000000</v>
      </c>
      <c r="FMR1385" s="84">
        <f>SUM(FMR1383:FMR1384)</f>
        <v>2000000</v>
      </c>
      <c r="FMS1385" s="84">
        <f>SUM(FMS1383:FMS1384)</f>
        <v>0</v>
      </c>
      <c r="FMT1385" s="84">
        <f>FMS1385/FMR1385</f>
        <v>0</v>
      </c>
      <c r="FMU1385" s="84">
        <f>FMR1385-FMS1385</f>
        <v>2000000</v>
      </c>
      <c r="FMV1385" s="84">
        <f t="shared" si="374"/>
        <v>3000000</v>
      </c>
      <c r="FNC1385" s="84" t="s">
        <v>5397</v>
      </c>
      <c r="FND1385" s="84">
        <f>SUM(FND1383:FND1384)</f>
        <v>1000000</v>
      </c>
      <c r="FNE1385" s="84">
        <f>SUM(FNE1383:FNE1384)</f>
        <v>0</v>
      </c>
      <c r="FNF1385" s="84">
        <f>FNE1385/FND1385</f>
        <v>0</v>
      </c>
      <c r="FNG1385" s="84">
        <f>SUM(FNG1383)</f>
        <v>1000000</v>
      </c>
      <c r="FNH1385" s="84">
        <f>SUM(FNH1383:FNH1384)</f>
        <v>2000000</v>
      </c>
      <c r="FNI1385" s="84">
        <f>SUM(FNI1383:FNI1384)</f>
        <v>0</v>
      </c>
      <c r="FNJ1385" s="84">
        <f>FNI1385/FNH1385</f>
        <v>0</v>
      </c>
      <c r="FNK1385" s="84">
        <f>FNH1385-FNI1385</f>
        <v>2000000</v>
      </c>
      <c r="FNL1385" s="84">
        <f t="shared" si="375"/>
        <v>3000000</v>
      </c>
      <c r="FNS1385" s="84" t="s">
        <v>5397</v>
      </c>
      <c r="FNT1385" s="84">
        <f>SUM(FNT1383:FNT1384)</f>
        <v>1000000</v>
      </c>
      <c r="FNU1385" s="84">
        <f>SUM(FNU1383:FNU1384)</f>
        <v>0</v>
      </c>
      <c r="FNV1385" s="84">
        <f>FNU1385/FNT1385</f>
        <v>0</v>
      </c>
      <c r="FNW1385" s="84">
        <f>SUM(FNW1383)</f>
        <v>1000000</v>
      </c>
      <c r="FNX1385" s="84">
        <f>SUM(FNX1383:FNX1384)</f>
        <v>2000000</v>
      </c>
      <c r="FNY1385" s="84">
        <f>SUM(FNY1383:FNY1384)</f>
        <v>0</v>
      </c>
      <c r="FNZ1385" s="84">
        <f>FNY1385/FNX1385</f>
        <v>0</v>
      </c>
      <c r="FOA1385" s="84">
        <f>FNX1385-FNY1385</f>
        <v>2000000</v>
      </c>
      <c r="FOB1385" s="84">
        <f t="shared" si="375"/>
        <v>3000000</v>
      </c>
      <c r="FOI1385" s="84" t="s">
        <v>5397</v>
      </c>
      <c r="FOJ1385" s="84">
        <f>SUM(FOJ1383:FOJ1384)</f>
        <v>1000000</v>
      </c>
      <c r="FOK1385" s="84">
        <f>SUM(FOK1383:FOK1384)</f>
        <v>0</v>
      </c>
      <c r="FOL1385" s="84">
        <f>FOK1385/FOJ1385</f>
        <v>0</v>
      </c>
      <c r="FOM1385" s="84">
        <f>SUM(FOM1383)</f>
        <v>1000000</v>
      </c>
      <c r="FON1385" s="84">
        <f>SUM(FON1383:FON1384)</f>
        <v>2000000</v>
      </c>
      <c r="FOO1385" s="84">
        <f>SUM(FOO1383:FOO1384)</f>
        <v>0</v>
      </c>
      <c r="FOP1385" s="84">
        <f>FOO1385/FON1385</f>
        <v>0</v>
      </c>
      <c r="FOQ1385" s="84">
        <f>FON1385-FOO1385</f>
        <v>2000000</v>
      </c>
      <c r="FOR1385" s="84">
        <f t="shared" si="376"/>
        <v>3000000</v>
      </c>
      <c r="FOY1385" s="84" t="s">
        <v>5397</v>
      </c>
      <c r="FOZ1385" s="84">
        <f>SUM(FOZ1383:FOZ1384)</f>
        <v>1000000</v>
      </c>
      <c r="FPA1385" s="84">
        <f>SUM(FPA1383:FPA1384)</f>
        <v>0</v>
      </c>
      <c r="FPB1385" s="84">
        <f>FPA1385/FOZ1385</f>
        <v>0</v>
      </c>
      <c r="FPC1385" s="84">
        <f>SUM(FPC1383)</f>
        <v>1000000</v>
      </c>
      <c r="FPD1385" s="84">
        <f>SUM(FPD1383:FPD1384)</f>
        <v>2000000</v>
      </c>
      <c r="FPE1385" s="84">
        <f>SUM(FPE1383:FPE1384)</f>
        <v>0</v>
      </c>
      <c r="FPF1385" s="84">
        <f>FPE1385/FPD1385</f>
        <v>0</v>
      </c>
      <c r="FPG1385" s="84">
        <f>FPD1385-FPE1385</f>
        <v>2000000</v>
      </c>
      <c r="FPH1385" s="84">
        <f t="shared" si="376"/>
        <v>3000000</v>
      </c>
      <c r="FPO1385" s="84" t="s">
        <v>5397</v>
      </c>
      <c r="FPP1385" s="84">
        <f>SUM(FPP1383:FPP1384)</f>
        <v>1000000</v>
      </c>
      <c r="FPQ1385" s="84">
        <f>SUM(FPQ1383:FPQ1384)</f>
        <v>0</v>
      </c>
      <c r="FPR1385" s="84">
        <f>FPQ1385/FPP1385</f>
        <v>0</v>
      </c>
      <c r="FPS1385" s="84">
        <f>SUM(FPS1383)</f>
        <v>1000000</v>
      </c>
      <c r="FPT1385" s="84">
        <f>SUM(FPT1383:FPT1384)</f>
        <v>2000000</v>
      </c>
      <c r="FPU1385" s="84">
        <f>SUM(FPU1383:FPU1384)</f>
        <v>0</v>
      </c>
      <c r="FPV1385" s="84">
        <f>FPU1385/FPT1385</f>
        <v>0</v>
      </c>
      <c r="FPW1385" s="84">
        <f>FPT1385-FPU1385</f>
        <v>2000000</v>
      </c>
      <c r="FPX1385" s="84">
        <f t="shared" si="377"/>
        <v>3000000</v>
      </c>
      <c r="FQE1385" s="84" t="s">
        <v>5397</v>
      </c>
      <c r="FQF1385" s="84">
        <f>SUM(FQF1383:FQF1384)</f>
        <v>1000000</v>
      </c>
      <c r="FQG1385" s="84">
        <f>SUM(FQG1383:FQG1384)</f>
        <v>0</v>
      </c>
      <c r="FQH1385" s="84">
        <f>FQG1385/FQF1385</f>
        <v>0</v>
      </c>
      <c r="FQI1385" s="84">
        <f>SUM(FQI1383)</f>
        <v>1000000</v>
      </c>
      <c r="FQJ1385" s="84">
        <f>SUM(FQJ1383:FQJ1384)</f>
        <v>2000000</v>
      </c>
      <c r="FQK1385" s="84">
        <f>SUM(FQK1383:FQK1384)</f>
        <v>0</v>
      </c>
      <c r="FQL1385" s="84">
        <f>FQK1385/FQJ1385</f>
        <v>0</v>
      </c>
      <c r="FQM1385" s="84">
        <f>FQJ1385-FQK1385</f>
        <v>2000000</v>
      </c>
      <c r="FQN1385" s="84">
        <f t="shared" si="377"/>
        <v>3000000</v>
      </c>
      <c r="FQU1385" s="84" t="s">
        <v>5397</v>
      </c>
      <c r="FQV1385" s="84">
        <f>SUM(FQV1383:FQV1384)</f>
        <v>1000000</v>
      </c>
      <c r="FQW1385" s="84">
        <f>SUM(FQW1383:FQW1384)</f>
        <v>0</v>
      </c>
      <c r="FQX1385" s="84">
        <f>FQW1385/FQV1385</f>
        <v>0</v>
      </c>
      <c r="FQY1385" s="84">
        <f>SUM(FQY1383)</f>
        <v>1000000</v>
      </c>
      <c r="FQZ1385" s="84">
        <f>SUM(FQZ1383:FQZ1384)</f>
        <v>2000000</v>
      </c>
      <c r="FRA1385" s="84">
        <f>SUM(FRA1383:FRA1384)</f>
        <v>0</v>
      </c>
      <c r="FRB1385" s="84">
        <f>FRA1385/FQZ1385</f>
        <v>0</v>
      </c>
      <c r="FRC1385" s="84">
        <f>FQZ1385-FRA1385</f>
        <v>2000000</v>
      </c>
      <c r="FRD1385" s="84">
        <f t="shared" si="378"/>
        <v>3000000</v>
      </c>
      <c r="FRK1385" s="84" t="s">
        <v>5397</v>
      </c>
      <c r="FRL1385" s="84">
        <f>SUM(FRL1383:FRL1384)</f>
        <v>1000000</v>
      </c>
      <c r="FRM1385" s="84">
        <f>SUM(FRM1383:FRM1384)</f>
        <v>0</v>
      </c>
      <c r="FRN1385" s="84">
        <f>FRM1385/FRL1385</f>
        <v>0</v>
      </c>
      <c r="FRO1385" s="84">
        <f>SUM(FRO1383)</f>
        <v>1000000</v>
      </c>
      <c r="FRP1385" s="84">
        <f>SUM(FRP1383:FRP1384)</f>
        <v>2000000</v>
      </c>
      <c r="FRQ1385" s="84">
        <f>SUM(FRQ1383:FRQ1384)</f>
        <v>0</v>
      </c>
      <c r="FRR1385" s="84">
        <f>FRQ1385/FRP1385</f>
        <v>0</v>
      </c>
      <c r="FRS1385" s="84">
        <f>FRP1385-FRQ1385</f>
        <v>2000000</v>
      </c>
      <c r="FRT1385" s="84">
        <f t="shared" si="378"/>
        <v>3000000</v>
      </c>
      <c r="FSA1385" s="84" t="s">
        <v>5397</v>
      </c>
      <c r="FSB1385" s="84">
        <f>SUM(FSB1383:FSB1384)</f>
        <v>1000000</v>
      </c>
      <c r="FSC1385" s="84">
        <f>SUM(FSC1383:FSC1384)</f>
        <v>0</v>
      </c>
      <c r="FSD1385" s="84">
        <f>FSC1385/FSB1385</f>
        <v>0</v>
      </c>
      <c r="FSE1385" s="84">
        <f>SUM(FSE1383)</f>
        <v>1000000</v>
      </c>
      <c r="FSF1385" s="84">
        <f>SUM(FSF1383:FSF1384)</f>
        <v>2000000</v>
      </c>
      <c r="FSG1385" s="84">
        <f>SUM(FSG1383:FSG1384)</f>
        <v>0</v>
      </c>
      <c r="FSH1385" s="84">
        <f>FSG1385/FSF1385</f>
        <v>0</v>
      </c>
      <c r="FSI1385" s="84">
        <f>FSF1385-FSG1385</f>
        <v>2000000</v>
      </c>
      <c r="FSJ1385" s="84">
        <f t="shared" si="379"/>
        <v>3000000</v>
      </c>
      <c r="FSQ1385" s="84" t="s">
        <v>5397</v>
      </c>
      <c r="FSR1385" s="84">
        <f>SUM(FSR1383:FSR1384)</f>
        <v>1000000</v>
      </c>
      <c r="FSS1385" s="84">
        <f>SUM(FSS1383:FSS1384)</f>
        <v>0</v>
      </c>
      <c r="FST1385" s="84">
        <f>FSS1385/FSR1385</f>
        <v>0</v>
      </c>
      <c r="FSU1385" s="84">
        <f>SUM(FSU1383)</f>
        <v>1000000</v>
      </c>
      <c r="FSV1385" s="84">
        <f>SUM(FSV1383:FSV1384)</f>
        <v>2000000</v>
      </c>
      <c r="FSW1385" s="84">
        <f>SUM(FSW1383:FSW1384)</f>
        <v>0</v>
      </c>
      <c r="FSX1385" s="84">
        <f>FSW1385/FSV1385</f>
        <v>0</v>
      </c>
      <c r="FSY1385" s="84">
        <f>FSV1385-FSW1385</f>
        <v>2000000</v>
      </c>
      <c r="FSZ1385" s="84">
        <f t="shared" si="379"/>
        <v>3000000</v>
      </c>
      <c r="FTG1385" s="84" t="s">
        <v>5397</v>
      </c>
      <c r="FTH1385" s="84">
        <f>SUM(FTH1383:FTH1384)</f>
        <v>1000000</v>
      </c>
      <c r="FTI1385" s="84">
        <f>SUM(FTI1383:FTI1384)</f>
        <v>0</v>
      </c>
      <c r="FTJ1385" s="84">
        <f>FTI1385/FTH1385</f>
        <v>0</v>
      </c>
      <c r="FTK1385" s="84">
        <f>SUM(FTK1383)</f>
        <v>1000000</v>
      </c>
      <c r="FTL1385" s="84">
        <f>SUM(FTL1383:FTL1384)</f>
        <v>2000000</v>
      </c>
      <c r="FTM1385" s="84">
        <f>SUM(FTM1383:FTM1384)</f>
        <v>0</v>
      </c>
      <c r="FTN1385" s="84">
        <f>FTM1385/FTL1385</f>
        <v>0</v>
      </c>
      <c r="FTO1385" s="84">
        <f>FTL1385-FTM1385</f>
        <v>2000000</v>
      </c>
      <c r="FTP1385" s="84">
        <f t="shared" si="380"/>
        <v>3000000</v>
      </c>
      <c r="FTW1385" s="84" t="s">
        <v>5397</v>
      </c>
      <c r="FTX1385" s="84">
        <f>SUM(FTX1383:FTX1384)</f>
        <v>1000000</v>
      </c>
      <c r="FTY1385" s="84">
        <f>SUM(FTY1383:FTY1384)</f>
        <v>0</v>
      </c>
      <c r="FTZ1385" s="84">
        <f>FTY1385/FTX1385</f>
        <v>0</v>
      </c>
      <c r="FUA1385" s="84">
        <f>SUM(FUA1383)</f>
        <v>1000000</v>
      </c>
      <c r="FUB1385" s="84">
        <f>SUM(FUB1383:FUB1384)</f>
        <v>2000000</v>
      </c>
      <c r="FUC1385" s="84">
        <f>SUM(FUC1383:FUC1384)</f>
        <v>0</v>
      </c>
      <c r="FUD1385" s="84">
        <f>FUC1385/FUB1385</f>
        <v>0</v>
      </c>
      <c r="FUE1385" s="84">
        <f>FUB1385-FUC1385</f>
        <v>2000000</v>
      </c>
      <c r="FUF1385" s="84">
        <f t="shared" si="380"/>
        <v>3000000</v>
      </c>
      <c r="FUM1385" s="84" t="s">
        <v>5397</v>
      </c>
      <c r="FUN1385" s="84">
        <f>SUM(FUN1383:FUN1384)</f>
        <v>1000000</v>
      </c>
      <c r="FUO1385" s="84">
        <f>SUM(FUO1383:FUO1384)</f>
        <v>0</v>
      </c>
      <c r="FUP1385" s="84">
        <f>FUO1385/FUN1385</f>
        <v>0</v>
      </c>
      <c r="FUQ1385" s="84">
        <f>SUM(FUQ1383)</f>
        <v>1000000</v>
      </c>
      <c r="FUR1385" s="84">
        <f>SUM(FUR1383:FUR1384)</f>
        <v>2000000</v>
      </c>
      <c r="FUS1385" s="84">
        <f>SUM(FUS1383:FUS1384)</f>
        <v>0</v>
      </c>
      <c r="FUT1385" s="84">
        <f>FUS1385/FUR1385</f>
        <v>0</v>
      </c>
      <c r="FUU1385" s="84">
        <f>FUR1385-FUS1385</f>
        <v>2000000</v>
      </c>
      <c r="FUV1385" s="84">
        <f t="shared" si="381"/>
        <v>3000000</v>
      </c>
      <c r="FVC1385" s="84" t="s">
        <v>5397</v>
      </c>
      <c r="FVD1385" s="84">
        <f>SUM(FVD1383:FVD1384)</f>
        <v>1000000</v>
      </c>
      <c r="FVE1385" s="84">
        <f>SUM(FVE1383:FVE1384)</f>
        <v>0</v>
      </c>
      <c r="FVF1385" s="84">
        <f>FVE1385/FVD1385</f>
        <v>0</v>
      </c>
      <c r="FVG1385" s="84">
        <f>SUM(FVG1383)</f>
        <v>1000000</v>
      </c>
      <c r="FVH1385" s="84">
        <f>SUM(FVH1383:FVH1384)</f>
        <v>2000000</v>
      </c>
      <c r="FVI1385" s="84">
        <f>SUM(FVI1383:FVI1384)</f>
        <v>0</v>
      </c>
      <c r="FVJ1385" s="84">
        <f>FVI1385/FVH1385</f>
        <v>0</v>
      </c>
      <c r="FVK1385" s="84">
        <f>FVH1385-FVI1385</f>
        <v>2000000</v>
      </c>
      <c r="FVL1385" s="84">
        <f t="shared" si="381"/>
        <v>3000000</v>
      </c>
      <c r="FVS1385" s="84" t="s">
        <v>5397</v>
      </c>
      <c r="FVT1385" s="84">
        <f>SUM(FVT1383:FVT1384)</f>
        <v>1000000</v>
      </c>
      <c r="FVU1385" s="84">
        <f>SUM(FVU1383:FVU1384)</f>
        <v>0</v>
      </c>
      <c r="FVV1385" s="84">
        <f>FVU1385/FVT1385</f>
        <v>0</v>
      </c>
      <c r="FVW1385" s="84">
        <f>SUM(FVW1383)</f>
        <v>1000000</v>
      </c>
      <c r="FVX1385" s="84">
        <f>SUM(FVX1383:FVX1384)</f>
        <v>2000000</v>
      </c>
      <c r="FVY1385" s="84">
        <f>SUM(FVY1383:FVY1384)</f>
        <v>0</v>
      </c>
      <c r="FVZ1385" s="84">
        <f>FVY1385/FVX1385</f>
        <v>0</v>
      </c>
      <c r="FWA1385" s="84">
        <f>FVX1385-FVY1385</f>
        <v>2000000</v>
      </c>
      <c r="FWB1385" s="84">
        <f t="shared" si="382"/>
        <v>3000000</v>
      </c>
      <c r="FWI1385" s="84" t="s">
        <v>5397</v>
      </c>
      <c r="FWJ1385" s="84">
        <f>SUM(FWJ1383:FWJ1384)</f>
        <v>1000000</v>
      </c>
      <c r="FWK1385" s="84">
        <f>SUM(FWK1383:FWK1384)</f>
        <v>0</v>
      </c>
      <c r="FWL1385" s="84">
        <f>FWK1385/FWJ1385</f>
        <v>0</v>
      </c>
      <c r="FWM1385" s="84">
        <f>SUM(FWM1383)</f>
        <v>1000000</v>
      </c>
      <c r="FWN1385" s="84">
        <f>SUM(FWN1383:FWN1384)</f>
        <v>2000000</v>
      </c>
      <c r="FWO1385" s="84">
        <f>SUM(FWO1383:FWO1384)</f>
        <v>0</v>
      </c>
      <c r="FWP1385" s="84">
        <f>FWO1385/FWN1385</f>
        <v>0</v>
      </c>
      <c r="FWQ1385" s="84">
        <f>FWN1385-FWO1385</f>
        <v>2000000</v>
      </c>
      <c r="FWR1385" s="84">
        <f t="shared" si="382"/>
        <v>3000000</v>
      </c>
      <c r="FWY1385" s="84" t="s">
        <v>5397</v>
      </c>
      <c r="FWZ1385" s="84">
        <f>SUM(FWZ1383:FWZ1384)</f>
        <v>1000000</v>
      </c>
      <c r="FXA1385" s="84">
        <f>SUM(FXA1383:FXA1384)</f>
        <v>0</v>
      </c>
      <c r="FXB1385" s="84">
        <f>FXA1385/FWZ1385</f>
        <v>0</v>
      </c>
      <c r="FXC1385" s="84">
        <f>SUM(FXC1383)</f>
        <v>1000000</v>
      </c>
      <c r="FXD1385" s="84">
        <f>SUM(FXD1383:FXD1384)</f>
        <v>2000000</v>
      </c>
      <c r="FXE1385" s="84">
        <f>SUM(FXE1383:FXE1384)</f>
        <v>0</v>
      </c>
      <c r="FXF1385" s="84">
        <f>FXE1385/FXD1385</f>
        <v>0</v>
      </c>
      <c r="FXG1385" s="84">
        <f>FXD1385-FXE1385</f>
        <v>2000000</v>
      </c>
      <c r="FXH1385" s="84">
        <f t="shared" si="383"/>
        <v>3000000</v>
      </c>
      <c r="FXO1385" s="84" t="s">
        <v>5397</v>
      </c>
      <c r="FXP1385" s="84">
        <f>SUM(FXP1383:FXP1384)</f>
        <v>1000000</v>
      </c>
      <c r="FXQ1385" s="84">
        <f>SUM(FXQ1383:FXQ1384)</f>
        <v>0</v>
      </c>
      <c r="FXR1385" s="84">
        <f>FXQ1385/FXP1385</f>
        <v>0</v>
      </c>
      <c r="FXS1385" s="84">
        <f>SUM(FXS1383)</f>
        <v>1000000</v>
      </c>
      <c r="FXT1385" s="84">
        <f>SUM(FXT1383:FXT1384)</f>
        <v>2000000</v>
      </c>
      <c r="FXU1385" s="84">
        <f>SUM(FXU1383:FXU1384)</f>
        <v>0</v>
      </c>
      <c r="FXV1385" s="84">
        <f>FXU1385/FXT1385</f>
        <v>0</v>
      </c>
      <c r="FXW1385" s="84">
        <f>FXT1385-FXU1385</f>
        <v>2000000</v>
      </c>
      <c r="FXX1385" s="84">
        <f t="shared" si="383"/>
        <v>3000000</v>
      </c>
      <c r="FYE1385" s="84" t="s">
        <v>5397</v>
      </c>
      <c r="FYF1385" s="84">
        <f>SUM(FYF1383:FYF1384)</f>
        <v>1000000</v>
      </c>
      <c r="FYG1385" s="84">
        <f>SUM(FYG1383:FYG1384)</f>
        <v>0</v>
      </c>
      <c r="FYH1385" s="84">
        <f>FYG1385/FYF1385</f>
        <v>0</v>
      </c>
      <c r="FYI1385" s="84">
        <f>SUM(FYI1383)</f>
        <v>1000000</v>
      </c>
      <c r="FYJ1385" s="84">
        <f>SUM(FYJ1383:FYJ1384)</f>
        <v>2000000</v>
      </c>
      <c r="FYK1385" s="84">
        <f>SUM(FYK1383:FYK1384)</f>
        <v>0</v>
      </c>
      <c r="FYL1385" s="84">
        <f>FYK1385/FYJ1385</f>
        <v>0</v>
      </c>
      <c r="FYM1385" s="84">
        <f>FYJ1385-FYK1385</f>
        <v>2000000</v>
      </c>
      <c r="FYN1385" s="84">
        <f t="shared" si="384"/>
        <v>3000000</v>
      </c>
      <c r="FYU1385" s="84" t="s">
        <v>5397</v>
      </c>
      <c r="FYV1385" s="84">
        <f>SUM(FYV1383:FYV1384)</f>
        <v>1000000</v>
      </c>
      <c r="FYW1385" s="84">
        <f>SUM(FYW1383:FYW1384)</f>
        <v>0</v>
      </c>
      <c r="FYX1385" s="84">
        <f>FYW1385/FYV1385</f>
        <v>0</v>
      </c>
      <c r="FYY1385" s="84">
        <f>SUM(FYY1383)</f>
        <v>1000000</v>
      </c>
      <c r="FYZ1385" s="84">
        <f>SUM(FYZ1383:FYZ1384)</f>
        <v>2000000</v>
      </c>
      <c r="FZA1385" s="84">
        <f>SUM(FZA1383:FZA1384)</f>
        <v>0</v>
      </c>
      <c r="FZB1385" s="84">
        <f>FZA1385/FYZ1385</f>
        <v>0</v>
      </c>
      <c r="FZC1385" s="84">
        <f>FYZ1385-FZA1385</f>
        <v>2000000</v>
      </c>
      <c r="FZD1385" s="84">
        <f t="shared" si="384"/>
        <v>3000000</v>
      </c>
      <c r="FZK1385" s="84" t="s">
        <v>5397</v>
      </c>
      <c r="FZL1385" s="84">
        <f>SUM(FZL1383:FZL1384)</f>
        <v>1000000</v>
      </c>
      <c r="FZM1385" s="84">
        <f>SUM(FZM1383:FZM1384)</f>
        <v>0</v>
      </c>
      <c r="FZN1385" s="84">
        <f>FZM1385/FZL1385</f>
        <v>0</v>
      </c>
      <c r="FZO1385" s="84">
        <f>SUM(FZO1383)</f>
        <v>1000000</v>
      </c>
      <c r="FZP1385" s="84">
        <f>SUM(FZP1383:FZP1384)</f>
        <v>2000000</v>
      </c>
      <c r="FZQ1385" s="84">
        <f>SUM(FZQ1383:FZQ1384)</f>
        <v>0</v>
      </c>
      <c r="FZR1385" s="84">
        <f>FZQ1385/FZP1385</f>
        <v>0</v>
      </c>
      <c r="FZS1385" s="84">
        <f>FZP1385-FZQ1385</f>
        <v>2000000</v>
      </c>
      <c r="FZT1385" s="84">
        <f t="shared" si="385"/>
        <v>3000000</v>
      </c>
      <c r="GAA1385" s="84" t="s">
        <v>5397</v>
      </c>
      <c r="GAB1385" s="84">
        <f>SUM(GAB1383:GAB1384)</f>
        <v>1000000</v>
      </c>
      <c r="GAC1385" s="84">
        <f>SUM(GAC1383:GAC1384)</f>
        <v>0</v>
      </c>
      <c r="GAD1385" s="84">
        <f>GAC1385/GAB1385</f>
        <v>0</v>
      </c>
      <c r="GAE1385" s="84">
        <f>SUM(GAE1383)</f>
        <v>1000000</v>
      </c>
      <c r="GAF1385" s="84">
        <f>SUM(GAF1383:GAF1384)</f>
        <v>2000000</v>
      </c>
      <c r="GAG1385" s="84">
        <f>SUM(GAG1383:GAG1384)</f>
        <v>0</v>
      </c>
      <c r="GAH1385" s="84">
        <f>GAG1385/GAF1385</f>
        <v>0</v>
      </c>
      <c r="GAI1385" s="84">
        <f>GAF1385-GAG1385</f>
        <v>2000000</v>
      </c>
      <c r="GAJ1385" s="84">
        <f t="shared" si="385"/>
        <v>3000000</v>
      </c>
      <c r="GAQ1385" s="84" t="s">
        <v>5397</v>
      </c>
      <c r="GAR1385" s="84">
        <f>SUM(GAR1383:GAR1384)</f>
        <v>1000000</v>
      </c>
      <c r="GAS1385" s="84">
        <f>SUM(GAS1383:GAS1384)</f>
        <v>0</v>
      </c>
      <c r="GAT1385" s="84">
        <f>GAS1385/GAR1385</f>
        <v>0</v>
      </c>
      <c r="GAU1385" s="84">
        <f>SUM(GAU1383)</f>
        <v>1000000</v>
      </c>
      <c r="GAV1385" s="84">
        <f>SUM(GAV1383:GAV1384)</f>
        <v>2000000</v>
      </c>
      <c r="GAW1385" s="84">
        <f>SUM(GAW1383:GAW1384)</f>
        <v>0</v>
      </c>
      <c r="GAX1385" s="84">
        <f>GAW1385/GAV1385</f>
        <v>0</v>
      </c>
      <c r="GAY1385" s="84">
        <f>GAV1385-GAW1385</f>
        <v>2000000</v>
      </c>
      <c r="GAZ1385" s="84">
        <f t="shared" si="386"/>
        <v>3000000</v>
      </c>
      <c r="GBG1385" s="84" t="s">
        <v>5397</v>
      </c>
      <c r="GBH1385" s="84">
        <f>SUM(GBH1383:GBH1384)</f>
        <v>1000000</v>
      </c>
      <c r="GBI1385" s="84">
        <f>SUM(GBI1383:GBI1384)</f>
        <v>0</v>
      </c>
      <c r="GBJ1385" s="84">
        <f>GBI1385/GBH1385</f>
        <v>0</v>
      </c>
      <c r="GBK1385" s="84">
        <f>SUM(GBK1383)</f>
        <v>1000000</v>
      </c>
      <c r="GBL1385" s="84">
        <f>SUM(GBL1383:GBL1384)</f>
        <v>2000000</v>
      </c>
      <c r="GBM1385" s="84">
        <f>SUM(GBM1383:GBM1384)</f>
        <v>0</v>
      </c>
      <c r="GBN1385" s="84">
        <f>GBM1385/GBL1385</f>
        <v>0</v>
      </c>
      <c r="GBO1385" s="84">
        <f>GBL1385-GBM1385</f>
        <v>2000000</v>
      </c>
      <c r="GBP1385" s="84">
        <f t="shared" si="386"/>
        <v>3000000</v>
      </c>
      <c r="GBW1385" s="84" t="s">
        <v>5397</v>
      </c>
      <c r="GBX1385" s="84">
        <f>SUM(GBX1383:GBX1384)</f>
        <v>1000000</v>
      </c>
      <c r="GBY1385" s="84">
        <f>SUM(GBY1383:GBY1384)</f>
        <v>0</v>
      </c>
      <c r="GBZ1385" s="84">
        <f>GBY1385/GBX1385</f>
        <v>0</v>
      </c>
      <c r="GCA1385" s="84">
        <f>SUM(GCA1383)</f>
        <v>1000000</v>
      </c>
      <c r="GCB1385" s="84">
        <f>SUM(GCB1383:GCB1384)</f>
        <v>2000000</v>
      </c>
      <c r="GCC1385" s="84">
        <f>SUM(GCC1383:GCC1384)</f>
        <v>0</v>
      </c>
      <c r="GCD1385" s="84">
        <f>GCC1385/GCB1385</f>
        <v>0</v>
      </c>
      <c r="GCE1385" s="84">
        <f>GCB1385-GCC1385</f>
        <v>2000000</v>
      </c>
      <c r="GCF1385" s="84">
        <f t="shared" si="387"/>
        <v>3000000</v>
      </c>
      <c r="GCM1385" s="84" t="s">
        <v>5397</v>
      </c>
      <c r="GCN1385" s="84">
        <f>SUM(GCN1383:GCN1384)</f>
        <v>1000000</v>
      </c>
      <c r="GCO1385" s="84">
        <f>SUM(GCO1383:GCO1384)</f>
        <v>0</v>
      </c>
      <c r="GCP1385" s="84">
        <f>GCO1385/GCN1385</f>
        <v>0</v>
      </c>
      <c r="GCQ1385" s="84">
        <f>SUM(GCQ1383)</f>
        <v>1000000</v>
      </c>
      <c r="GCR1385" s="84">
        <f>SUM(GCR1383:GCR1384)</f>
        <v>2000000</v>
      </c>
      <c r="GCS1385" s="84">
        <f>SUM(GCS1383:GCS1384)</f>
        <v>0</v>
      </c>
      <c r="GCT1385" s="84">
        <f>GCS1385/GCR1385</f>
        <v>0</v>
      </c>
      <c r="GCU1385" s="84">
        <f>GCR1385-GCS1385</f>
        <v>2000000</v>
      </c>
      <c r="GCV1385" s="84">
        <f t="shared" si="387"/>
        <v>3000000</v>
      </c>
      <c r="GDC1385" s="84" t="s">
        <v>5397</v>
      </c>
      <c r="GDD1385" s="84">
        <f>SUM(GDD1383:GDD1384)</f>
        <v>1000000</v>
      </c>
      <c r="GDE1385" s="84">
        <f>SUM(GDE1383:GDE1384)</f>
        <v>0</v>
      </c>
      <c r="GDF1385" s="84">
        <f>GDE1385/GDD1385</f>
        <v>0</v>
      </c>
      <c r="GDG1385" s="84">
        <f>SUM(GDG1383)</f>
        <v>1000000</v>
      </c>
      <c r="GDH1385" s="84">
        <f>SUM(GDH1383:GDH1384)</f>
        <v>2000000</v>
      </c>
      <c r="GDI1385" s="84">
        <f>SUM(GDI1383:GDI1384)</f>
        <v>0</v>
      </c>
      <c r="GDJ1385" s="84">
        <f>GDI1385/GDH1385</f>
        <v>0</v>
      </c>
      <c r="GDK1385" s="84">
        <f>GDH1385-GDI1385</f>
        <v>2000000</v>
      </c>
      <c r="GDL1385" s="84">
        <f t="shared" si="388"/>
        <v>3000000</v>
      </c>
      <c r="GDS1385" s="84" t="s">
        <v>5397</v>
      </c>
      <c r="GDT1385" s="84">
        <f>SUM(GDT1383:GDT1384)</f>
        <v>1000000</v>
      </c>
      <c r="GDU1385" s="84">
        <f>SUM(GDU1383:GDU1384)</f>
        <v>0</v>
      </c>
      <c r="GDV1385" s="84">
        <f>GDU1385/GDT1385</f>
        <v>0</v>
      </c>
      <c r="GDW1385" s="84">
        <f>SUM(GDW1383)</f>
        <v>1000000</v>
      </c>
      <c r="GDX1385" s="84">
        <f>SUM(GDX1383:GDX1384)</f>
        <v>2000000</v>
      </c>
      <c r="GDY1385" s="84">
        <f>SUM(GDY1383:GDY1384)</f>
        <v>0</v>
      </c>
      <c r="GDZ1385" s="84">
        <f>GDY1385/GDX1385</f>
        <v>0</v>
      </c>
      <c r="GEA1385" s="84">
        <f>GDX1385-GDY1385</f>
        <v>2000000</v>
      </c>
      <c r="GEB1385" s="84">
        <f t="shared" si="388"/>
        <v>3000000</v>
      </c>
      <c r="GEI1385" s="84" t="s">
        <v>5397</v>
      </c>
      <c r="GEJ1385" s="84">
        <f>SUM(GEJ1383:GEJ1384)</f>
        <v>1000000</v>
      </c>
      <c r="GEK1385" s="84">
        <f>SUM(GEK1383:GEK1384)</f>
        <v>0</v>
      </c>
      <c r="GEL1385" s="84">
        <f>GEK1385/GEJ1385</f>
        <v>0</v>
      </c>
      <c r="GEM1385" s="84">
        <f>SUM(GEM1383)</f>
        <v>1000000</v>
      </c>
      <c r="GEN1385" s="84">
        <f>SUM(GEN1383:GEN1384)</f>
        <v>2000000</v>
      </c>
      <c r="GEO1385" s="84">
        <f>SUM(GEO1383:GEO1384)</f>
        <v>0</v>
      </c>
      <c r="GEP1385" s="84">
        <f>GEO1385/GEN1385</f>
        <v>0</v>
      </c>
      <c r="GEQ1385" s="84">
        <f>GEN1385-GEO1385</f>
        <v>2000000</v>
      </c>
      <c r="GER1385" s="84">
        <f t="shared" si="389"/>
        <v>3000000</v>
      </c>
      <c r="GEY1385" s="84" t="s">
        <v>5397</v>
      </c>
      <c r="GEZ1385" s="84">
        <f>SUM(GEZ1383:GEZ1384)</f>
        <v>1000000</v>
      </c>
      <c r="GFA1385" s="84">
        <f>SUM(GFA1383:GFA1384)</f>
        <v>0</v>
      </c>
      <c r="GFB1385" s="84">
        <f>GFA1385/GEZ1385</f>
        <v>0</v>
      </c>
      <c r="GFC1385" s="84">
        <f>SUM(GFC1383)</f>
        <v>1000000</v>
      </c>
      <c r="GFD1385" s="84">
        <f>SUM(GFD1383:GFD1384)</f>
        <v>2000000</v>
      </c>
      <c r="GFE1385" s="84">
        <f>SUM(GFE1383:GFE1384)</f>
        <v>0</v>
      </c>
      <c r="GFF1385" s="84">
        <f>GFE1385/GFD1385</f>
        <v>0</v>
      </c>
      <c r="GFG1385" s="84">
        <f>GFD1385-GFE1385</f>
        <v>2000000</v>
      </c>
      <c r="GFH1385" s="84">
        <f t="shared" si="389"/>
        <v>3000000</v>
      </c>
      <c r="GFO1385" s="84" t="s">
        <v>5397</v>
      </c>
      <c r="GFP1385" s="84">
        <f>SUM(GFP1383:GFP1384)</f>
        <v>1000000</v>
      </c>
      <c r="GFQ1385" s="84">
        <f>SUM(GFQ1383:GFQ1384)</f>
        <v>0</v>
      </c>
      <c r="GFR1385" s="84">
        <f>GFQ1385/GFP1385</f>
        <v>0</v>
      </c>
      <c r="GFS1385" s="84">
        <f>SUM(GFS1383)</f>
        <v>1000000</v>
      </c>
      <c r="GFT1385" s="84">
        <f>SUM(GFT1383:GFT1384)</f>
        <v>2000000</v>
      </c>
      <c r="GFU1385" s="84">
        <f>SUM(GFU1383:GFU1384)</f>
        <v>0</v>
      </c>
      <c r="GFV1385" s="84">
        <f>GFU1385/GFT1385</f>
        <v>0</v>
      </c>
      <c r="GFW1385" s="84">
        <f>GFT1385-GFU1385</f>
        <v>2000000</v>
      </c>
      <c r="GFX1385" s="84">
        <f t="shared" si="390"/>
        <v>3000000</v>
      </c>
      <c r="GGE1385" s="84" t="s">
        <v>5397</v>
      </c>
      <c r="GGF1385" s="84">
        <f>SUM(GGF1383:GGF1384)</f>
        <v>1000000</v>
      </c>
      <c r="GGG1385" s="84">
        <f>SUM(GGG1383:GGG1384)</f>
        <v>0</v>
      </c>
      <c r="GGH1385" s="84">
        <f>GGG1385/GGF1385</f>
        <v>0</v>
      </c>
      <c r="GGI1385" s="84">
        <f>SUM(GGI1383)</f>
        <v>1000000</v>
      </c>
      <c r="GGJ1385" s="84">
        <f>SUM(GGJ1383:GGJ1384)</f>
        <v>2000000</v>
      </c>
      <c r="GGK1385" s="84">
        <f>SUM(GGK1383:GGK1384)</f>
        <v>0</v>
      </c>
      <c r="GGL1385" s="84">
        <f>GGK1385/GGJ1385</f>
        <v>0</v>
      </c>
      <c r="GGM1385" s="84">
        <f>GGJ1385-GGK1385</f>
        <v>2000000</v>
      </c>
      <c r="GGN1385" s="84">
        <f t="shared" si="390"/>
        <v>3000000</v>
      </c>
      <c r="GGU1385" s="84" t="s">
        <v>5397</v>
      </c>
      <c r="GGV1385" s="84">
        <f>SUM(GGV1383:GGV1384)</f>
        <v>1000000</v>
      </c>
      <c r="GGW1385" s="84">
        <f>SUM(GGW1383:GGW1384)</f>
        <v>0</v>
      </c>
      <c r="GGX1385" s="84">
        <f>GGW1385/GGV1385</f>
        <v>0</v>
      </c>
      <c r="GGY1385" s="84">
        <f>SUM(GGY1383)</f>
        <v>1000000</v>
      </c>
      <c r="GGZ1385" s="84">
        <f>SUM(GGZ1383:GGZ1384)</f>
        <v>2000000</v>
      </c>
      <c r="GHA1385" s="84">
        <f>SUM(GHA1383:GHA1384)</f>
        <v>0</v>
      </c>
      <c r="GHB1385" s="84">
        <f>GHA1385/GGZ1385</f>
        <v>0</v>
      </c>
      <c r="GHC1385" s="84">
        <f>GGZ1385-GHA1385</f>
        <v>2000000</v>
      </c>
      <c r="GHD1385" s="84">
        <f t="shared" si="391"/>
        <v>3000000</v>
      </c>
      <c r="GHK1385" s="84" t="s">
        <v>5397</v>
      </c>
      <c r="GHL1385" s="84">
        <f>SUM(GHL1383:GHL1384)</f>
        <v>1000000</v>
      </c>
      <c r="GHM1385" s="84">
        <f>SUM(GHM1383:GHM1384)</f>
        <v>0</v>
      </c>
      <c r="GHN1385" s="84">
        <f>GHM1385/GHL1385</f>
        <v>0</v>
      </c>
      <c r="GHO1385" s="84">
        <f>SUM(GHO1383)</f>
        <v>1000000</v>
      </c>
      <c r="GHP1385" s="84">
        <f>SUM(GHP1383:GHP1384)</f>
        <v>2000000</v>
      </c>
      <c r="GHQ1385" s="84">
        <f>SUM(GHQ1383:GHQ1384)</f>
        <v>0</v>
      </c>
      <c r="GHR1385" s="84">
        <f>GHQ1385/GHP1385</f>
        <v>0</v>
      </c>
      <c r="GHS1385" s="84">
        <f>GHP1385-GHQ1385</f>
        <v>2000000</v>
      </c>
      <c r="GHT1385" s="84">
        <f t="shared" si="391"/>
        <v>3000000</v>
      </c>
      <c r="GIA1385" s="84" t="s">
        <v>5397</v>
      </c>
      <c r="GIB1385" s="84">
        <f>SUM(GIB1383:GIB1384)</f>
        <v>1000000</v>
      </c>
      <c r="GIC1385" s="84">
        <f>SUM(GIC1383:GIC1384)</f>
        <v>0</v>
      </c>
      <c r="GID1385" s="84">
        <f>GIC1385/GIB1385</f>
        <v>0</v>
      </c>
      <c r="GIE1385" s="84">
        <f>SUM(GIE1383)</f>
        <v>1000000</v>
      </c>
      <c r="GIF1385" s="84">
        <f>SUM(GIF1383:GIF1384)</f>
        <v>2000000</v>
      </c>
      <c r="GIG1385" s="84">
        <f>SUM(GIG1383:GIG1384)</f>
        <v>0</v>
      </c>
      <c r="GIH1385" s="84">
        <f>GIG1385/GIF1385</f>
        <v>0</v>
      </c>
      <c r="GII1385" s="84">
        <f>GIF1385-GIG1385</f>
        <v>2000000</v>
      </c>
      <c r="GIJ1385" s="84">
        <f t="shared" si="392"/>
        <v>3000000</v>
      </c>
      <c r="GIQ1385" s="84" t="s">
        <v>5397</v>
      </c>
      <c r="GIR1385" s="84">
        <f>SUM(GIR1383:GIR1384)</f>
        <v>1000000</v>
      </c>
      <c r="GIS1385" s="84">
        <f>SUM(GIS1383:GIS1384)</f>
        <v>0</v>
      </c>
      <c r="GIT1385" s="84">
        <f>GIS1385/GIR1385</f>
        <v>0</v>
      </c>
      <c r="GIU1385" s="84">
        <f>SUM(GIU1383)</f>
        <v>1000000</v>
      </c>
      <c r="GIV1385" s="84">
        <f>SUM(GIV1383:GIV1384)</f>
        <v>2000000</v>
      </c>
      <c r="GIW1385" s="84">
        <f>SUM(GIW1383:GIW1384)</f>
        <v>0</v>
      </c>
      <c r="GIX1385" s="84">
        <f>GIW1385/GIV1385</f>
        <v>0</v>
      </c>
      <c r="GIY1385" s="84">
        <f>GIV1385-GIW1385</f>
        <v>2000000</v>
      </c>
      <c r="GIZ1385" s="84">
        <f t="shared" si="392"/>
        <v>3000000</v>
      </c>
      <c r="GJG1385" s="84" t="s">
        <v>5397</v>
      </c>
      <c r="GJH1385" s="84">
        <f>SUM(GJH1383:GJH1384)</f>
        <v>1000000</v>
      </c>
      <c r="GJI1385" s="84">
        <f>SUM(GJI1383:GJI1384)</f>
        <v>0</v>
      </c>
      <c r="GJJ1385" s="84">
        <f>GJI1385/GJH1385</f>
        <v>0</v>
      </c>
      <c r="GJK1385" s="84">
        <f>SUM(GJK1383)</f>
        <v>1000000</v>
      </c>
      <c r="GJL1385" s="84">
        <f>SUM(GJL1383:GJL1384)</f>
        <v>2000000</v>
      </c>
      <c r="GJM1385" s="84">
        <f>SUM(GJM1383:GJM1384)</f>
        <v>0</v>
      </c>
      <c r="GJN1385" s="84">
        <f>GJM1385/GJL1385</f>
        <v>0</v>
      </c>
      <c r="GJO1385" s="84">
        <f>GJL1385-GJM1385</f>
        <v>2000000</v>
      </c>
      <c r="GJP1385" s="84">
        <f t="shared" si="393"/>
        <v>3000000</v>
      </c>
      <c r="GJW1385" s="84" t="s">
        <v>5397</v>
      </c>
      <c r="GJX1385" s="84">
        <f>SUM(GJX1383:GJX1384)</f>
        <v>1000000</v>
      </c>
      <c r="GJY1385" s="84">
        <f>SUM(GJY1383:GJY1384)</f>
        <v>0</v>
      </c>
      <c r="GJZ1385" s="84">
        <f>GJY1385/GJX1385</f>
        <v>0</v>
      </c>
      <c r="GKA1385" s="84">
        <f>SUM(GKA1383)</f>
        <v>1000000</v>
      </c>
      <c r="GKB1385" s="84">
        <f>SUM(GKB1383:GKB1384)</f>
        <v>2000000</v>
      </c>
      <c r="GKC1385" s="84">
        <f>SUM(GKC1383:GKC1384)</f>
        <v>0</v>
      </c>
      <c r="GKD1385" s="84">
        <f>GKC1385/GKB1385</f>
        <v>0</v>
      </c>
      <c r="GKE1385" s="84">
        <f>GKB1385-GKC1385</f>
        <v>2000000</v>
      </c>
      <c r="GKF1385" s="84">
        <f t="shared" si="393"/>
        <v>3000000</v>
      </c>
      <c r="GKM1385" s="84" t="s">
        <v>5397</v>
      </c>
      <c r="GKN1385" s="84">
        <f>SUM(GKN1383:GKN1384)</f>
        <v>1000000</v>
      </c>
      <c r="GKO1385" s="84">
        <f>SUM(GKO1383:GKO1384)</f>
        <v>0</v>
      </c>
      <c r="GKP1385" s="84">
        <f>GKO1385/GKN1385</f>
        <v>0</v>
      </c>
      <c r="GKQ1385" s="84">
        <f>SUM(GKQ1383)</f>
        <v>1000000</v>
      </c>
      <c r="GKR1385" s="84">
        <f>SUM(GKR1383:GKR1384)</f>
        <v>2000000</v>
      </c>
      <c r="GKS1385" s="84">
        <f>SUM(GKS1383:GKS1384)</f>
        <v>0</v>
      </c>
      <c r="GKT1385" s="84">
        <f>GKS1385/GKR1385</f>
        <v>0</v>
      </c>
      <c r="GKU1385" s="84">
        <f>GKR1385-GKS1385</f>
        <v>2000000</v>
      </c>
      <c r="GKV1385" s="84">
        <f t="shared" si="394"/>
        <v>3000000</v>
      </c>
      <c r="GLC1385" s="84" t="s">
        <v>5397</v>
      </c>
      <c r="GLD1385" s="84">
        <f>SUM(GLD1383:GLD1384)</f>
        <v>1000000</v>
      </c>
      <c r="GLE1385" s="84">
        <f>SUM(GLE1383:GLE1384)</f>
        <v>0</v>
      </c>
      <c r="GLF1385" s="84">
        <f>GLE1385/GLD1385</f>
        <v>0</v>
      </c>
      <c r="GLG1385" s="84">
        <f>SUM(GLG1383)</f>
        <v>1000000</v>
      </c>
      <c r="GLH1385" s="84">
        <f>SUM(GLH1383:GLH1384)</f>
        <v>2000000</v>
      </c>
      <c r="GLI1385" s="84">
        <f>SUM(GLI1383:GLI1384)</f>
        <v>0</v>
      </c>
      <c r="GLJ1385" s="84">
        <f>GLI1385/GLH1385</f>
        <v>0</v>
      </c>
      <c r="GLK1385" s="84">
        <f>GLH1385-GLI1385</f>
        <v>2000000</v>
      </c>
      <c r="GLL1385" s="84">
        <f t="shared" si="394"/>
        <v>3000000</v>
      </c>
      <c r="GLS1385" s="84" t="s">
        <v>5397</v>
      </c>
      <c r="GLT1385" s="84">
        <f>SUM(GLT1383:GLT1384)</f>
        <v>1000000</v>
      </c>
      <c r="GLU1385" s="84">
        <f>SUM(GLU1383:GLU1384)</f>
        <v>0</v>
      </c>
      <c r="GLV1385" s="84">
        <f>GLU1385/GLT1385</f>
        <v>0</v>
      </c>
      <c r="GLW1385" s="84">
        <f>SUM(GLW1383)</f>
        <v>1000000</v>
      </c>
      <c r="GLX1385" s="84">
        <f>SUM(GLX1383:GLX1384)</f>
        <v>2000000</v>
      </c>
      <c r="GLY1385" s="84">
        <f>SUM(GLY1383:GLY1384)</f>
        <v>0</v>
      </c>
      <c r="GLZ1385" s="84">
        <f>GLY1385/GLX1385</f>
        <v>0</v>
      </c>
      <c r="GMA1385" s="84">
        <f>GLX1385-GLY1385</f>
        <v>2000000</v>
      </c>
      <c r="GMB1385" s="84">
        <f t="shared" si="395"/>
        <v>3000000</v>
      </c>
      <c r="GMI1385" s="84" t="s">
        <v>5397</v>
      </c>
      <c r="GMJ1385" s="84">
        <f>SUM(GMJ1383:GMJ1384)</f>
        <v>1000000</v>
      </c>
      <c r="GMK1385" s="84">
        <f>SUM(GMK1383:GMK1384)</f>
        <v>0</v>
      </c>
      <c r="GML1385" s="84">
        <f>GMK1385/GMJ1385</f>
        <v>0</v>
      </c>
      <c r="GMM1385" s="84">
        <f>SUM(GMM1383)</f>
        <v>1000000</v>
      </c>
      <c r="GMN1385" s="84">
        <f>SUM(GMN1383:GMN1384)</f>
        <v>2000000</v>
      </c>
      <c r="GMO1385" s="84">
        <f>SUM(GMO1383:GMO1384)</f>
        <v>0</v>
      </c>
      <c r="GMP1385" s="84">
        <f>GMO1385/GMN1385</f>
        <v>0</v>
      </c>
      <c r="GMQ1385" s="84">
        <f>GMN1385-GMO1385</f>
        <v>2000000</v>
      </c>
      <c r="GMR1385" s="84">
        <f t="shared" si="395"/>
        <v>3000000</v>
      </c>
      <c r="GMY1385" s="84" t="s">
        <v>5397</v>
      </c>
      <c r="GMZ1385" s="84">
        <f>SUM(GMZ1383:GMZ1384)</f>
        <v>1000000</v>
      </c>
      <c r="GNA1385" s="84">
        <f>SUM(GNA1383:GNA1384)</f>
        <v>0</v>
      </c>
      <c r="GNB1385" s="84">
        <f>GNA1385/GMZ1385</f>
        <v>0</v>
      </c>
      <c r="GNC1385" s="84">
        <f>SUM(GNC1383)</f>
        <v>1000000</v>
      </c>
      <c r="GND1385" s="84">
        <f>SUM(GND1383:GND1384)</f>
        <v>2000000</v>
      </c>
      <c r="GNE1385" s="84">
        <f>SUM(GNE1383:GNE1384)</f>
        <v>0</v>
      </c>
      <c r="GNF1385" s="84">
        <f>GNE1385/GND1385</f>
        <v>0</v>
      </c>
      <c r="GNG1385" s="84">
        <f>GND1385-GNE1385</f>
        <v>2000000</v>
      </c>
      <c r="GNH1385" s="84">
        <f t="shared" si="396"/>
        <v>3000000</v>
      </c>
      <c r="GNO1385" s="84" t="s">
        <v>5397</v>
      </c>
      <c r="GNP1385" s="84">
        <f>SUM(GNP1383:GNP1384)</f>
        <v>1000000</v>
      </c>
      <c r="GNQ1385" s="84">
        <f>SUM(GNQ1383:GNQ1384)</f>
        <v>0</v>
      </c>
      <c r="GNR1385" s="84">
        <f>GNQ1385/GNP1385</f>
        <v>0</v>
      </c>
      <c r="GNS1385" s="84">
        <f>SUM(GNS1383)</f>
        <v>1000000</v>
      </c>
      <c r="GNT1385" s="84">
        <f>SUM(GNT1383:GNT1384)</f>
        <v>2000000</v>
      </c>
      <c r="GNU1385" s="84">
        <f>SUM(GNU1383:GNU1384)</f>
        <v>0</v>
      </c>
      <c r="GNV1385" s="84">
        <f>GNU1385/GNT1385</f>
        <v>0</v>
      </c>
      <c r="GNW1385" s="84">
        <f>GNT1385-GNU1385</f>
        <v>2000000</v>
      </c>
      <c r="GNX1385" s="84">
        <f t="shared" si="396"/>
        <v>3000000</v>
      </c>
      <c r="GOE1385" s="84" t="s">
        <v>5397</v>
      </c>
      <c r="GOF1385" s="84">
        <f>SUM(GOF1383:GOF1384)</f>
        <v>1000000</v>
      </c>
      <c r="GOG1385" s="84">
        <f>SUM(GOG1383:GOG1384)</f>
        <v>0</v>
      </c>
      <c r="GOH1385" s="84">
        <f>GOG1385/GOF1385</f>
        <v>0</v>
      </c>
      <c r="GOI1385" s="84">
        <f>SUM(GOI1383)</f>
        <v>1000000</v>
      </c>
      <c r="GOJ1385" s="84">
        <f>SUM(GOJ1383:GOJ1384)</f>
        <v>2000000</v>
      </c>
      <c r="GOK1385" s="84">
        <f>SUM(GOK1383:GOK1384)</f>
        <v>0</v>
      </c>
      <c r="GOL1385" s="84">
        <f>GOK1385/GOJ1385</f>
        <v>0</v>
      </c>
      <c r="GOM1385" s="84">
        <f>GOJ1385-GOK1385</f>
        <v>2000000</v>
      </c>
      <c r="GON1385" s="84">
        <f t="shared" si="397"/>
        <v>3000000</v>
      </c>
      <c r="GOU1385" s="84" t="s">
        <v>5397</v>
      </c>
      <c r="GOV1385" s="84">
        <f>SUM(GOV1383:GOV1384)</f>
        <v>1000000</v>
      </c>
      <c r="GOW1385" s="84">
        <f>SUM(GOW1383:GOW1384)</f>
        <v>0</v>
      </c>
      <c r="GOX1385" s="84">
        <f>GOW1385/GOV1385</f>
        <v>0</v>
      </c>
      <c r="GOY1385" s="84">
        <f>SUM(GOY1383)</f>
        <v>1000000</v>
      </c>
      <c r="GOZ1385" s="84">
        <f>SUM(GOZ1383:GOZ1384)</f>
        <v>2000000</v>
      </c>
      <c r="GPA1385" s="84">
        <f>SUM(GPA1383:GPA1384)</f>
        <v>0</v>
      </c>
      <c r="GPB1385" s="84">
        <f>GPA1385/GOZ1385</f>
        <v>0</v>
      </c>
      <c r="GPC1385" s="84">
        <f>GOZ1385-GPA1385</f>
        <v>2000000</v>
      </c>
      <c r="GPD1385" s="84">
        <f t="shared" si="397"/>
        <v>3000000</v>
      </c>
      <c r="GPK1385" s="84" t="s">
        <v>5397</v>
      </c>
      <c r="GPL1385" s="84">
        <f>SUM(GPL1383:GPL1384)</f>
        <v>1000000</v>
      </c>
      <c r="GPM1385" s="84">
        <f>SUM(GPM1383:GPM1384)</f>
        <v>0</v>
      </c>
      <c r="GPN1385" s="84">
        <f>GPM1385/GPL1385</f>
        <v>0</v>
      </c>
      <c r="GPO1385" s="84">
        <f>SUM(GPO1383)</f>
        <v>1000000</v>
      </c>
      <c r="GPP1385" s="84">
        <f>SUM(GPP1383:GPP1384)</f>
        <v>2000000</v>
      </c>
      <c r="GPQ1385" s="84">
        <f>SUM(GPQ1383:GPQ1384)</f>
        <v>0</v>
      </c>
      <c r="GPR1385" s="84">
        <f>GPQ1385/GPP1385</f>
        <v>0</v>
      </c>
      <c r="GPS1385" s="84">
        <f>GPP1385-GPQ1385</f>
        <v>2000000</v>
      </c>
      <c r="GPT1385" s="84">
        <f t="shared" si="398"/>
        <v>3000000</v>
      </c>
      <c r="GQA1385" s="84" t="s">
        <v>5397</v>
      </c>
      <c r="GQB1385" s="84">
        <f>SUM(GQB1383:GQB1384)</f>
        <v>1000000</v>
      </c>
      <c r="GQC1385" s="84">
        <f>SUM(GQC1383:GQC1384)</f>
        <v>0</v>
      </c>
      <c r="GQD1385" s="84">
        <f>GQC1385/GQB1385</f>
        <v>0</v>
      </c>
      <c r="GQE1385" s="84">
        <f>SUM(GQE1383)</f>
        <v>1000000</v>
      </c>
      <c r="GQF1385" s="84">
        <f>SUM(GQF1383:GQF1384)</f>
        <v>2000000</v>
      </c>
      <c r="GQG1385" s="84">
        <f>SUM(GQG1383:GQG1384)</f>
        <v>0</v>
      </c>
      <c r="GQH1385" s="84">
        <f>GQG1385/GQF1385</f>
        <v>0</v>
      </c>
      <c r="GQI1385" s="84">
        <f>GQF1385-GQG1385</f>
        <v>2000000</v>
      </c>
      <c r="GQJ1385" s="84">
        <f t="shared" si="398"/>
        <v>3000000</v>
      </c>
      <c r="GQQ1385" s="84" t="s">
        <v>5397</v>
      </c>
      <c r="GQR1385" s="84">
        <f>SUM(GQR1383:GQR1384)</f>
        <v>1000000</v>
      </c>
      <c r="GQS1385" s="84">
        <f>SUM(GQS1383:GQS1384)</f>
        <v>0</v>
      </c>
      <c r="GQT1385" s="84">
        <f>GQS1385/GQR1385</f>
        <v>0</v>
      </c>
      <c r="GQU1385" s="84">
        <f>SUM(GQU1383)</f>
        <v>1000000</v>
      </c>
      <c r="GQV1385" s="84">
        <f>SUM(GQV1383:GQV1384)</f>
        <v>2000000</v>
      </c>
      <c r="GQW1385" s="84">
        <f>SUM(GQW1383:GQW1384)</f>
        <v>0</v>
      </c>
      <c r="GQX1385" s="84">
        <f>GQW1385/GQV1385</f>
        <v>0</v>
      </c>
      <c r="GQY1385" s="84">
        <f>GQV1385-GQW1385</f>
        <v>2000000</v>
      </c>
      <c r="GQZ1385" s="84">
        <f t="shared" si="399"/>
        <v>3000000</v>
      </c>
      <c r="GRG1385" s="84" t="s">
        <v>5397</v>
      </c>
      <c r="GRH1385" s="84">
        <f>SUM(GRH1383:GRH1384)</f>
        <v>1000000</v>
      </c>
      <c r="GRI1385" s="84">
        <f>SUM(GRI1383:GRI1384)</f>
        <v>0</v>
      </c>
      <c r="GRJ1385" s="84">
        <f>GRI1385/GRH1385</f>
        <v>0</v>
      </c>
      <c r="GRK1385" s="84">
        <f>SUM(GRK1383)</f>
        <v>1000000</v>
      </c>
      <c r="GRL1385" s="84">
        <f>SUM(GRL1383:GRL1384)</f>
        <v>2000000</v>
      </c>
      <c r="GRM1385" s="84">
        <f>SUM(GRM1383:GRM1384)</f>
        <v>0</v>
      </c>
      <c r="GRN1385" s="84">
        <f>GRM1385/GRL1385</f>
        <v>0</v>
      </c>
      <c r="GRO1385" s="84">
        <f>GRL1385-GRM1385</f>
        <v>2000000</v>
      </c>
      <c r="GRP1385" s="84">
        <f t="shared" si="399"/>
        <v>3000000</v>
      </c>
      <c r="GRW1385" s="84" t="s">
        <v>5397</v>
      </c>
      <c r="GRX1385" s="84">
        <f>SUM(GRX1383:GRX1384)</f>
        <v>1000000</v>
      </c>
      <c r="GRY1385" s="84">
        <f>SUM(GRY1383:GRY1384)</f>
        <v>0</v>
      </c>
      <c r="GRZ1385" s="84">
        <f>GRY1385/GRX1385</f>
        <v>0</v>
      </c>
      <c r="GSA1385" s="84">
        <f>SUM(GSA1383)</f>
        <v>1000000</v>
      </c>
      <c r="GSB1385" s="84">
        <f>SUM(GSB1383:GSB1384)</f>
        <v>2000000</v>
      </c>
      <c r="GSC1385" s="84">
        <f>SUM(GSC1383:GSC1384)</f>
        <v>0</v>
      </c>
      <c r="GSD1385" s="84">
        <f>GSC1385/GSB1385</f>
        <v>0</v>
      </c>
      <c r="GSE1385" s="84">
        <f>GSB1385-GSC1385</f>
        <v>2000000</v>
      </c>
      <c r="GSF1385" s="84">
        <f t="shared" si="400"/>
        <v>3000000</v>
      </c>
      <c r="GSM1385" s="84" t="s">
        <v>5397</v>
      </c>
      <c r="GSN1385" s="84">
        <f>SUM(GSN1383:GSN1384)</f>
        <v>1000000</v>
      </c>
      <c r="GSO1385" s="84">
        <f>SUM(GSO1383:GSO1384)</f>
        <v>0</v>
      </c>
      <c r="GSP1385" s="84">
        <f>GSO1385/GSN1385</f>
        <v>0</v>
      </c>
      <c r="GSQ1385" s="84">
        <f>SUM(GSQ1383)</f>
        <v>1000000</v>
      </c>
      <c r="GSR1385" s="84">
        <f>SUM(GSR1383:GSR1384)</f>
        <v>2000000</v>
      </c>
      <c r="GSS1385" s="84">
        <f>SUM(GSS1383:GSS1384)</f>
        <v>0</v>
      </c>
      <c r="GST1385" s="84">
        <f>GSS1385/GSR1385</f>
        <v>0</v>
      </c>
      <c r="GSU1385" s="84">
        <f>GSR1385-GSS1385</f>
        <v>2000000</v>
      </c>
      <c r="GSV1385" s="84">
        <f t="shared" si="400"/>
        <v>3000000</v>
      </c>
      <c r="GTC1385" s="84" t="s">
        <v>5397</v>
      </c>
      <c r="GTD1385" s="84">
        <f>SUM(GTD1383:GTD1384)</f>
        <v>1000000</v>
      </c>
      <c r="GTE1385" s="84">
        <f>SUM(GTE1383:GTE1384)</f>
        <v>0</v>
      </c>
      <c r="GTF1385" s="84">
        <f>GTE1385/GTD1385</f>
        <v>0</v>
      </c>
      <c r="GTG1385" s="84">
        <f>SUM(GTG1383)</f>
        <v>1000000</v>
      </c>
      <c r="GTH1385" s="84">
        <f>SUM(GTH1383:GTH1384)</f>
        <v>2000000</v>
      </c>
      <c r="GTI1385" s="84">
        <f>SUM(GTI1383:GTI1384)</f>
        <v>0</v>
      </c>
      <c r="GTJ1385" s="84">
        <f>GTI1385/GTH1385</f>
        <v>0</v>
      </c>
      <c r="GTK1385" s="84">
        <f>GTH1385-GTI1385</f>
        <v>2000000</v>
      </c>
      <c r="GTL1385" s="84">
        <f t="shared" si="401"/>
        <v>3000000</v>
      </c>
      <c r="GTS1385" s="84" t="s">
        <v>5397</v>
      </c>
      <c r="GTT1385" s="84">
        <f>SUM(GTT1383:GTT1384)</f>
        <v>1000000</v>
      </c>
      <c r="GTU1385" s="84">
        <f>SUM(GTU1383:GTU1384)</f>
        <v>0</v>
      </c>
      <c r="GTV1385" s="84">
        <f>GTU1385/GTT1385</f>
        <v>0</v>
      </c>
      <c r="GTW1385" s="84">
        <f>SUM(GTW1383)</f>
        <v>1000000</v>
      </c>
      <c r="GTX1385" s="84">
        <f>SUM(GTX1383:GTX1384)</f>
        <v>2000000</v>
      </c>
      <c r="GTY1385" s="84">
        <f>SUM(GTY1383:GTY1384)</f>
        <v>0</v>
      </c>
      <c r="GTZ1385" s="84">
        <f>GTY1385/GTX1385</f>
        <v>0</v>
      </c>
      <c r="GUA1385" s="84">
        <f>GTX1385-GTY1385</f>
        <v>2000000</v>
      </c>
      <c r="GUB1385" s="84">
        <f t="shared" si="401"/>
        <v>3000000</v>
      </c>
      <c r="GUI1385" s="84" t="s">
        <v>5397</v>
      </c>
      <c r="GUJ1385" s="84">
        <f>SUM(GUJ1383:GUJ1384)</f>
        <v>1000000</v>
      </c>
      <c r="GUK1385" s="84">
        <f>SUM(GUK1383:GUK1384)</f>
        <v>0</v>
      </c>
      <c r="GUL1385" s="84">
        <f>GUK1385/GUJ1385</f>
        <v>0</v>
      </c>
      <c r="GUM1385" s="84">
        <f>SUM(GUM1383)</f>
        <v>1000000</v>
      </c>
      <c r="GUN1385" s="84">
        <f>SUM(GUN1383:GUN1384)</f>
        <v>2000000</v>
      </c>
      <c r="GUO1385" s="84">
        <f>SUM(GUO1383:GUO1384)</f>
        <v>0</v>
      </c>
      <c r="GUP1385" s="84">
        <f>GUO1385/GUN1385</f>
        <v>0</v>
      </c>
      <c r="GUQ1385" s="84">
        <f>GUN1385-GUO1385</f>
        <v>2000000</v>
      </c>
      <c r="GUR1385" s="84">
        <f t="shared" si="402"/>
        <v>3000000</v>
      </c>
      <c r="GUY1385" s="84" t="s">
        <v>5397</v>
      </c>
      <c r="GUZ1385" s="84">
        <f>SUM(GUZ1383:GUZ1384)</f>
        <v>1000000</v>
      </c>
      <c r="GVA1385" s="84">
        <f>SUM(GVA1383:GVA1384)</f>
        <v>0</v>
      </c>
      <c r="GVB1385" s="84">
        <f>GVA1385/GUZ1385</f>
        <v>0</v>
      </c>
      <c r="GVC1385" s="84">
        <f>SUM(GVC1383)</f>
        <v>1000000</v>
      </c>
      <c r="GVD1385" s="84">
        <f>SUM(GVD1383:GVD1384)</f>
        <v>2000000</v>
      </c>
      <c r="GVE1385" s="84">
        <f>SUM(GVE1383:GVE1384)</f>
        <v>0</v>
      </c>
      <c r="GVF1385" s="84">
        <f>GVE1385/GVD1385</f>
        <v>0</v>
      </c>
      <c r="GVG1385" s="84">
        <f>GVD1385-GVE1385</f>
        <v>2000000</v>
      </c>
      <c r="GVH1385" s="84">
        <f t="shared" si="402"/>
        <v>3000000</v>
      </c>
      <c r="GVO1385" s="84" t="s">
        <v>5397</v>
      </c>
      <c r="GVP1385" s="84">
        <f>SUM(GVP1383:GVP1384)</f>
        <v>1000000</v>
      </c>
      <c r="GVQ1385" s="84">
        <f>SUM(GVQ1383:GVQ1384)</f>
        <v>0</v>
      </c>
      <c r="GVR1385" s="84">
        <f>GVQ1385/GVP1385</f>
        <v>0</v>
      </c>
      <c r="GVS1385" s="84">
        <f>SUM(GVS1383)</f>
        <v>1000000</v>
      </c>
      <c r="GVT1385" s="84">
        <f>SUM(GVT1383:GVT1384)</f>
        <v>2000000</v>
      </c>
      <c r="GVU1385" s="84">
        <f>SUM(GVU1383:GVU1384)</f>
        <v>0</v>
      </c>
      <c r="GVV1385" s="84">
        <f>GVU1385/GVT1385</f>
        <v>0</v>
      </c>
      <c r="GVW1385" s="84">
        <f>GVT1385-GVU1385</f>
        <v>2000000</v>
      </c>
      <c r="GVX1385" s="84">
        <f t="shared" si="403"/>
        <v>3000000</v>
      </c>
      <c r="GWE1385" s="84" t="s">
        <v>5397</v>
      </c>
      <c r="GWF1385" s="84">
        <f>SUM(GWF1383:GWF1384)</f>
        <v>1000000</v>
      </c>
      <c r="GWG1385" s="84">
        <f>SUM(GWG1383:GWG1384)</f>
        <v>0</v>
      </c>
      <c r="GWH1385" s="84">
        <f>GWG1385/GWF1385</f>
        <v>0</v>
      </c>
      <c r="GWI1385" s="84">
        <f>SUM(GWI1383)</f>
        <v>1000000</v>
      </c>
      <c r="GWJ1385" s="84">
        <f>SUM(GWJ1383:GWJ1384)</f>
        <v>2000000</v>
      </c>
      <c r="GWK1385" s="84">
        <f>SUM(GWK1383:GWK1384)</f>
        <v>0</v>
      </c>
      <c r="GWL1385" s="84">
        <f>GWK1385/GWJ1385</f>
        <v>0</v>
      </c>
      <c r="GWM1385" s="84">
        <f>GWJ1385-GWK1385</f>
        <v>2000000</v>
      </c>
      <c r="GWN1385" s="84">
        <f t="shared" si="403"/>
        <v>3000000</v>
      </c>
      <c r="GWU1385" s="84" t="s">
        <v>5397</v>
      </c>
      <c r="GWV1385" s="84">
        <f>SUM(GWV1383:GWV1384)</f>
        <v>1000000</v>
      </c>
      <c r="GWW1385" s="84">
        <f>SUM(GWW1383:GWW1384)</f>
        <v>0</v>
      </c>
      <c r="GWX1385" s="84">
        <f>GWW1385/GWV1385</f>
        <v>0</v>
      </c>
      <c r="GWY1385" s="84">
        <f>SUM(GWY1383)</f>
        <v>1000000</v>
      </c>
      <c r="GWZ1385" s="84">
        <f>SUM(GWZ1383:GWZ1384)</f>
        <v>2000000</v>
      </c>
      <c r="GXA1385" s="84">
        <f>SUM(GXA1383:GXA1384)</f>
        <v>0</v>
      </c>
      <c r="GXB1385" s="84">
        <f>GXA1385/GWZ1385</f>
        <v>0</v>
      </c>
      <c r="GXC1385" s="84">
        <f>GWZ1385-GXA1385</f>
        <v>2000000</v>
      </c>
      <c r="GXD1385" s="84">
        <f t="shared" si="404"/>
        <v>3000000</v>
      </c>
      <c r="GXK1385" s="84" t="s">
        <v>5397</v>
      </c>
      <c r="GXL1385" s="84">
        <f>SUM(GXL1383:GXL1384)</f>
        <v>1000000</v>
      </c>
      <c r="GXM1385" s="84">
        <f>SUM(GXM1383:GXM1384)</f>
        <v>0</v>
      </c>
      <c r="GXN1385" s="84">
        <f>GXM1385/GXL1385</f>
        <v>0</v>
      </c>
      <c r="GXO1385" s="84">
        <f>SUM(GXO1383)</f>
        <v>1000000</v>
      </c>
      <c r="GXP1385" s="84">
        <f>SUM(GXP1383:GXP1384)</f>
        <v>2000000</v>
      </c>
      <c r="GXQ1385" s="84">
        <f>SUM(GXQ1383:GXQ1384)</f>
        <v>0</v>
      </c>
      <c r="GXR1385" s="84">
        <f>GXQ1385/GXP1385</f>
        <v>0</v>
      </c>
      <c r="GXS1385" s="84">
        <f>GXP1385-GXQ1385</f>
        <v>2000000</v>
      </c>
      <c r="GXT1385" s="84">
        <f t="shared" si="404"/>
        <v>3000000</v>
      </c>
      <c r="GYA1385" s="84" t="s">
        <v>5397</v>
      </c>
      <c r="GYB1385" s="84">
        <f>SUM(GYB1383:GYB1384)</f>
        <v>1000000</v>
      </c>
      <c r="GYC1385" s="84">
        <f>SUM(GYC1383:GYC1384)</f>
        <v>0</v>
      </c>
      <c r="GYD1385" s="84">
        <f>GYC1385/GYB1385</f>
        <v>0</v>
      </c>
      <c r="GYE1385" s="84">
        <f>SUM(GYE1383)</f>
        <v>1000000</v>
      </c>
      <c r="GYF1385" s="84">
        <f>SUM(GYF1383:GYF1384)</f>
        <v>2000000</v>
      </c>
      <c r="GYG1385" s="84">
        <f>SUM(GYG1383:GYG1384)</f>
        <v>0</v>
      </c>
      <c r="GYH1385" s="84">
        <f>GYG1385/GYF1385</f>
        <v>0</v>
      </c>
      <c r="GYI1385" s="84">
        <f>GYF1385-GYG1385</f>
        <v>2000000</v>
      </c>
      <c r="GYJ1385" s="84">
        <f t="shared" si="405"/>
        <v>3000000</v>
      </c>
      <c r="GYQ1385" s="84" t="s">
        <v>5397</v>
      </c>
      <c r="GYR1385" s="84">
        <f>SUM(GYR1383:GYR1384)</f>
        <v>1000000</v>
      </c>
      <c r="GYS1385" s="84">
        <f>SUM(GYS1383:GYS1384)</f>
        <v>0</v>
      </c>
      <c r="GYT1385" s="84">
        <f>GYS1385/GYR1385</f>
        <v>0</v>
      </c>
      <c r="GYU1385" s="84">
        <f>SUM(GYU1383)</f>
        <v>1000000</v>
      </c>
      <c r="GYV1385" s="84">
        <f>SUM(GYV1383:GYV1384)</f>
        <v>2000000</v>
      </c>
      <c r="GYW1385" s="84">
        <f>SUM(GYW1383:GYW1384)</f>
        <v>0</v>
      </c>
      <c r="GYX1385" s="84">
        <f>GYW1385/GYV1385</f>
        <v>0</v>
      </c>
      <c r="GYY1385" s="84">
        <f>GYV1385-GYW1385</f>
        <v>2000000</v>
      </c>
      <c r="GYZ1385" s="84">
        <f t="shared" si="405"/>
        <v>3000000</v>
      </c>
      <c r="GZG1385" s="84" t="s">
        <v>5397</v>
      </c>
      <c r="GZH1385" s="84">
        <f>SUM(GZH1383:GZH1384)</f>
        <v>1000000</v>
      </c>
      <c r="GZI1385" s="84">
        <f>SUM(GZI1383:GZI1384)</f>
        <v>0</v>
      </c>
      <c r="GZJ1385" s="84">
        <f>GZI1385/GZH1385</f>
        <v>0</v>
      </c>
      <c r="GZK1385" s="84">
        <f>SUM(GZK1383)</f>
        <v>1000000</v>
      </c>
      <c r="GZL1385" s="84">
        <f>SUM(GZL1383:GZL1384)</f>
        <v>2000000</v>
      </c>
      <c r="GZM1385" s="84">
        <f>SUM(GZM1383:GZM1384)</f>
        <v>0</v>
      </c>
      <c r="GZN1385" s="84">
        <f>GZM1385/GZL1385</f>
        <v>0</v>
      </c>
      <c r="GZO1385" s="84">
        <f>GZL1385-GZM1385</f>
        <v>2000000</v>
      </c>
      <c r="GZP1385" s="84">
        <f t="shared" si="406"/>
        <v>3000000</v>
      </c>
      <c r="GZW1385" s="84" t="s">
        <v>5397</v>
      </c>
      <c r="GZX1385" s="84">
        <f>SUM(GZX1383:GZX1384)</f>
        <v>1000000</v>
      </c>
      <c r="GZY1385" s="84">
        <f>SUM(GZY1383:GZY1384)</f>
        <v>0</v>
      </c>
      <c r="GZZ1385" s="84">
        <f>GZY1385/GZX1385</f>
        <v>0</v>
      </c>
      <c r="HAA1385" s="84">
        <f>SUM(HAA1383)</f>
        <v>1000000</v>
      </c>
      <c r="HAB1385" s="84">
        <f>SUM(HAB1383:HAB1384)</f>
        <v>2000000</v>
      </c>
      <c r="HAC1385" s="84">
        <f>SUM(HAC1383:HAC1384)</f>
        <v>0</v>
      </c>
      <c r="HAD1385" s="84">
        <f>HAC1385/HAB1385</f>
        <v>0</v>
      </c>
      <c r="HAE1385" s="84">
        <f>HAB1385-HAC1385</f>
        <v>2000000</v>
      </c>
      <c r="HAF1385" s="84">
        <f t="shared" si="406"/>
        <v>3000000</v>
      </c>
      <c r="HAM1385" s="84" t="s">
        <v>5397</v>
      </c>
      <c r="HAN1385" s="84">
        <f>SUM(HAN1383:HAN1384)</f>
        <v>1000000</v>
      </c>
      <c r="HAO1385" s="84">
        <f>SUM(HAO1383:HAO1384)</f>
        <v>0</v>
      </c>
      <c r="HAP1385" s="84">
        <f>HAO1385/HAN1385</f>
        <v>0</v>
      </c>
      <c r="HAQ1385" s="84">
        <f>SUM(HAQ1383)</f>
        <v>1000000</v>
      </c>
      <c r="HAR1385" s="84">
        <f>SUM(HAR1383:HAR1384)</f>
        <v>2000000</v>
      </c>
      <c r="HAS1385" s="84">
        <f>SUM(HAS1383:HAS1384)</f>
        <v>0</v>
      </c>
      <c r="HAT1385" s="84">
        <f>HAS1385/HAR1385</f>
        <v>0</v>
      </c>
      <c r="HAU1385" s="84">
        <f>HAR1385-HAS1385</f>
        <v>2000000</v>
      </c>
      <c r="HAV1385" s="84">
        <f t="shared" si="407"/>
        <v>3000000</v>
      </c>
      <c r="HBC1385" s="84" t="s">
        <v>5397</v>
      </c>
      <c r="HBD1385" s="84">
        <f>SUM(HBD1383:HBD1384)</f>
        <v>1000000</v>
      </c>
      <c r="HBE1385" s="84">
        <f>SUM(HBE1383:HBE1384)</f>
        <v>0</v>
      </c>
      <c r="HBF1385" s="84">
        <f>HBE1385/HBD1385</f>
        <v>0</v>
      </c>
      <c r="HBG1385" s="84">
        <f>SUM(HBG1383)</f>
        <v>1000000</v>
      </c>
      <c r="HBH1385" s="84">
        <f>SUM(HBH1383:HBH1384)</f>
        <v>2000000</v>
      </c>
      <c r="HBI1385" s="84">
        <f>SUM(HBI1383:HBI1384)</f>
        <v>0</v>
      </c>
      <c r="HBJ1385" s="84">
        <f>HBI1385/HBH1385</f>
        <v>0</v>
      </c>
      <c r="HBK1385" s="84">
        <f>HBH1385-HBI1385</f>
        <v>2000000</v>
      </c>
      <c r="HBL1385" s="84">
        <f t="shared" si="407"/>
        <v>3000000</v>
      </c>
      <c r="HBS1385" s="84" t="s">
        <v>5397</v>
      </c>
      <c r="HBT1385" s="84">
        <f>SUM(HBT1383:HBT1384)</f>
        <v>1000000</v>
      </c>
      <c r="HBU1385" s="84">
        <f>SUM(HBU1383:HBU1384)</f>
        <v>0</v>
      </c>
      <c r="HBV1385" s="84">
        <f>HBU1385/HBT1385</f>
        <v>0</v>
      </c>
      <c r="HBW1385" s="84">
        <f>SUM(HBW1383)</f>
        <v>1000000</v>
      </c>
      <c r="HBX1385" s="84">
        <f>SUM(HBX1383:HBX1384)</f>
        <v>2000000</v>
      </c>
      <c r="HBY1385" s="84">
        <f>SUM(HBY1383:HBY1384)</f>
        <v>0</v>
      </c>
      <c r="HBZ1385" s="84">
        <f>HBY1385/HBX1385</f>
        <v>0</v>
      </c>
      <c r="HCA1385" s="84">
        <f>HBX1385-HBY1385</f>
        <v>2000000</v>
      </c>
      <c r="HCB1385" s="84">
        <f t="shared" si="408"/>
        <v>3000000</v>
      </c>
      <c r="HCI1385" s="84" t="s">
        <v>5397</v>
      </c>
      <c r="HCJ1385" s="84">
        <f>SUM(HCJ1383:HCJ1384)</f>
        <v>1000000</v>
      </c>
      <c r="HCK1385" s="84">
        <f>SUM(HCK1383:HCK1384)</f>
        <v>0</v>
      </c>
      <c r="HCL1385" s="84">
        <f>HCK1385/HCJ1385</f>
        <v>0</v>
      </c>
      <c r="HCM1385" s="84">
        <f>SUM(HCM1383)</f>
        <v>1000000</v>
      </c>
      <c r="HCN1385" s="84">
        <f>SUM(HCN1383:HCN1384)</f>
        <v>2000000</v>
      </c>
      <c r="HCO1385" s="84">
        <f>SUM(HCO1383:HCO1384)</f>
        <v>0</v>
      </c>
      <c r="HCP1385" s="84">
        <f>HCO1385/HCN1385</f>
        <v>0</v>
      </c>
      <c r="HCQ1385" s="84">
        <f>HCN1385-HCO1385</f>
        <v>2000000</v>
      </c>
      <c r="HCR1385" s="84">
        <f t="shared" si="408"/>
        <v>3000000</v>
      </c>
      <c r="HCY1385" s="84" t="s">
        <v>5397</v>
      </c>
      <c r="HCZ1385" s="84">
        <f>SUM(HCZ1383:HCZ1384)</f>
        <v>1000000</v>
      </c>
      <c r="HDA1385" s="84">
        <f>SUM(HDA1383:HDA1384)</f>
        <v>0</v>
      </c>
      <c r="HDB1385" s="84">
        <f>HDA1385/HCZ1385</f>
        <v>0</v>
      </c>
      <c r="HDC1385" s="84">
        <f>SUM(HDC1383)</f>
        <v>1000000</v>
      </c>
      <c r="HDD1385" s="84">
        <f>SUM(HDD1383:HDD1384)</f>
        <v>2000000</v>
      </c>
      <c r="HDE1385" s="84">
        <f>SUM(HDE1383:HDE1384)</f>
        <v>0</v>
      </c>
      <c r="HDF1385" s="84">
        <f>HDE1385/HDD1385</f>
        <v>0</v>
      </c>
      <c r="HDG1385" s="84">
        <f>HDD1385-HDE1385</f>
        <v>2000000</v>
      </c>
      <c r="HDH1385" s="84">
        <f t="shared" si="409"/>
        <v>3000000</v>
      </c>
      <c r="HDO1385" s="84" t="s">
        <v>5397</v>
      </c>
      <c r="HDP1385" s="84">
        <f>SUM(HDP1383:HDP1384)</f>
        <v>1000000</v>
      </c>
      <c r="HDQ1385" s="84">
        <f>SUM(HDQ1383:HDQ1384)</f>
        <v>0</v>
      </c>
      <c r="HDR1385" s="84">
        <f>HDQ1385/HDP1385</f>
        <v>0</v>
      </c>
      <c r="HDS1385" s="84">
        <f>SUM(HDS1383)</f>
        <v>1000000</v>
      </c>
      <c r="HDT1385" s="84">
        <f>SUM(HDT1383:HDT1384)</f>
        <v>2000000</v>
      </c>
      <c r="HDU1385" s="84">
        <f>SUM(HDU1383:HDU1384)</f>
        <v>0</v>
      </c>
      <c r="HDV1385" s="84">
        <f>HDU1385/HDT1385</f>
        <v>0</v>
      </c>
      <c r="HDW1385" s="84">
        <f>HDT1385-HDU1385</f>
        <v>2000000</v>
      </c>
      <c r="HDX1385" s="84">
        <f t="shared" si="409"/>
        <v>3000000</v>
      </c>
      <c r="HEE1385" s="84" t="s">
        <v>5397</v>
      </c>
      <c r="HEF1385" s="84">
        <f>SUM(HEF1383:HEF1384)</f>
        <v>1000000</v>
      </c>
      <c r="HEG1385" s="84">
        <f>SUM(HEG1383:HEG1384)</f>
        <v>0</v>
      </c>
      <c r="HEH1385" s="84">
        <f>HEG1385/HEF1385</f>
        <v>0</v>
      </c>
      <c r="HEI1385" s="84">
        <f>SUM(HEI1383)</f>
        <v>1000000</v>
      </c>
      <c r="HEJ1385" s="84">
        <f>SUM(HEJ1383:HEJ1384)</f>
        <v>2000000</v>
      </c>
      <c r="HEK1385" s="84">
        <f>SUM(HEK1383:HEK1384)</f>
        <v>0</v>
      </c>
      <c r="HEL1385" s="84">
        <f>HEK1385/HEJ1385</f>
        <v>0</v>
      </c>
      <c r="HEM1385" s="84">
        <f>HEJ1385-HEK1385</f>
        <v>2000000</v>
      </c>
      <c r="HEN1385" s="84">
        <f t="shared" si="410"/>
        <v>3000000</v>
      </c>
      <c r="HEU1385" s="84" t="s">
        <v>5397</v>
      </c>
      <c r="HEV1385" s="84">
        <f>SUM(HEV1383:HEV1384)</f>
        <v>1000000</v>
      </c>
      <c r="HEW1385" s="84">
        <f>SUM(HEW1383:HEW1384)</f>
        <v>0</v>
      </c>
      <c r="HEX1385" s="84">
        <f>HEW1385/HEV1385</f>
        <v>0</v>
      </c>
      <c r="HEY1385" s="84">
        <f>SUM(HEY1383)</f>
        <v>1000000</v>
      </c>
      <c r="HEZ1385" s="84">
        <f>SUM(HEZ1383:HEZ1384)</f>
        <v>2000000</v>
      </c>
      <c r="HFA1385" s="84">
        <f>SUM(HFA1383:HFA1384)</f>
        <v>0</v>
      </c>
      <c r="HFB1385" s="84">
        <f>HFA1385/HEZ1385</f>
        <v>0</v>
      </c>
      <c r="HFC1385" s="84">
        <f>HEZ1385-HFA1385</f>
        <v>2000000</v>
      </c>
      <c r="HFD1385" s="84">
        <f t="shared" si="410"/>
        <v>3000000</v>
      </c>
      <c r="HFK1385" s="84" t="s">
        <v>5397</v>
      </c>
      <c r="HFL1385" s="84">
        <f>SUM(HFL1383:HFL1384)</f>
        <v>1000000</v>
      </c>
      <c r="HFM1385" s="84">
        <f>SUM(HFM1383:HFM1384)</f>
        <v>0</v>
      </c>
      <c r="HFN1385" s="84">
        <f>HFM1385/HFL1385</f>
        <v>0</v>
      </c>
      <c r="HFO1385" s="84">
        <f>SUM(HFO1383)</f>
        <v>1000000</v>
      </c>
      <c r="HFP1385" s="84">
        <f>SUM(HFP1383:HFP1384)</f>
        <v>2000000</v>
      </c>
      <c r="HFQ1385" s="84">
        <f>SUM(HFQ1383:HFQ1384)</f>
        <v>0</v>
      </c>
      <c r="HFR1385" s="84">
        <f>HFQ1385/HFP1385</f>
        <v>0</v>
      </c>
      <c r="HFS1385" s="84">
        <f>HFP1385-HFQ1385</f>
        <v>2000000</v>
      </c>
      <c r="HFT1385" s="84">
        <f t="shared" si="411"/>
        <v>3000000</v>
      </c>
      <c r="HGA1385" s="84" t="s">
        <v>5397</v>
      </c>
      <c r="HGB1385" s="84">
        <f>SUM(HGB1383:HGB1384)</f>
        <v>1000000</v>
      </c>
      <c r="HGC1385" s="84">
        <f>SUM(HGC1383:HGC1384)</f>
        <v>0</v>
      </c>
      <c r="HGD1385" s="84">
        <f>HGC1385/HGB1385</f>
        <v>0</v>
      </c>
      <c r="HGE1385" s="84">
        <f>SUM(HGE1383)</f>
        <v>1000000</v>
      </c>
      <c r="HGF1385" s="84">
        <f>SUM(HGF1383:HGF1384)</f>
        <v>2000000</v>
      </c>
      <c r="HGG1385" s="84">
        <f>SUM(HGG1383:HGG1384)</f>
        <v>0</v>
      </c>
      <c r="HGH1385" s="84">
        <f>HGG1385/HGF1385</f>
        <v>0</v>
      </c>
      <c r="HGI1385" s="84">
        <f>HGF1385-HGG1385</f>
        <v>2000000</v>
      </c>
      <c r="HGJ1385" s="84">
        <f t="shared" si="411"/>
        <v>3000000</v>
      </c>
      <c r="HGQ1385" s="84" t="s">
        <v>5397</v>
      </c>
      <c r="HGR1385" s="84">
        <f>SUM(HGR1383:HGR1384)</f>
        <v>1000000</v>
      </c>
      <c r="HGS1385" s="84">
        <f>SUM(HGS1383:HGS1384)</f>
        <v>0</v>
      </c>
      <c r="HGT1385" s="84">
        <f>HGS1385/HGR1385</f>
        <v>0</v>
      </c>
      <c r="HGU1385" s="84">
        <f>SUM(HGU1383)</f>
        <v>1000000</v>
      </c>
      <c r="HGV1385" s="84">
        <f>SUM(HGV1383:HGV1384)</f>
        <v>2000000</v>
      </c>
      <c r="HGW1385" s="84">
        <f>SUM(HGW1383:HGW1384)</f>
        <v>0</v>
      </c>
      <c r="HGX1385" s="84">
        <f>HGW1385/HGV1385</f>
        <v>0</v>
      </c>
      <c r="HGY1385" s="84">
        <f>HGV1385-HGW1385</f>
        <v>2000000</v>
      </c>
      <c r="HGZ1385" s="84">
        <f t="shared" si="412"/>
        <v>3000000</v>
      </c>
      <c r="HHG1385" s="84" t="s">
        <v>5397</v>
      </c>
      <c r="HHH1385" s="84">
        <f>SUM(HHH1383:HHH1384)</f>
        <v>1000000</v>
      </c>
      <c r="HHI1385" s="84">
        <f>SUM(HHI1383:HHI1384)</f>
        <v>0</v>
      </c>
      <c r="HHJ1385" s="84">
        <f>HHI1385/HHH1385</f>
        <v>0</v>
      </c>
      <c r="HHK1385" s="84">
        <f>SUM(HHK1383)</f>
        <v>1000000</v>
      </c>
      <c r="HHL1385" s="84">
        <f>SUM(HHL1383:HHL1384)</f>
        <v>2000000</v>
      </c>
      <c r="HHM1385" s="84">
        <f>SUM(HHM1383:HHM1384)</f>
        <v>0</v>
      </c>
      <c r="HHN1385" s="84">
        <f>HHM1385/HHL1385</f>
        <v>0</v>
      </c>
      <c r="HHO1385" s="84">
        <f>HHL1385-HHM1385</f>
        <v>2000000</v>
      </c>
      <c r="HHP1385" s="84">
        <f t="shared" si="412"/>
        <v>3000000</v>
      </c>
      <c r="HHW1385" s="84" t="s">
        <v>5397</v>
      </c>
      <c r="HHX1385" s="84">
        <f>SUM(HHX1383:HHX1384)</f>
        <v>1000000</v>
      </c>
      <c r="HHY1385" s="84">
        <f>SUM(HHY1383:HHY1384)</f>
        <v>0</v>
      </c>
      <c r="HHZ1385" s="84">
        <f>HHY1385/HHX1385</f>
        <v>0</v>
      </c>
      <c r="HIA1385" s="84">
        <f>SUM(HIA1383)</f>
        <v>1000000</v>
      </c>
      <c r="HIB1385" s="84">
        <f>SUM(HIB1383:HIB1384)</f>
        <v>2000000</v>
      </c>
      <c r="HIC1385" s="84">
        <f>SUM(HIC1383:HIC1384)</f>
        <v>0</v>
      </c>
      <c r="HID1385" s="84">
        <f>HIC1385/HIB1385</f>
        <v>0</v>
      </c>
      <c r="HIE1385" s="84">
        <f>HIB1385-HIC1385</f>
        <v>2000000</v>
      </c>
      <c r="HIF1385" s="84">
        <f t="shared" si="413"/>
        <v>3000000</v>
      </c>
      <c r="HIM1385" s="84" t="s">
        <v>5397</v>
      </c>
      <c r="HIN1385" s="84">
        <f>SUM(HIN1383:HIN1384)</f>
        <v>1000000</v>
      </c>
      <c r="HIO1385" s="84">
        <f>SUM(HIO1383:HIO1384)</f>
        <v>0</v>
      </c>
      <c r="HIP1385" s="84">
        <f>HIO1385/HIN1385</f>
        <v>0</v>
      </c>
      <c r="HIQ1385" s="84">
        <f>SUM(HIQ1383)</f>
        <v>1000000</v>
      </c>
      <c r="HIR1385" s="84">
        <f>SUM(HIR1383:HIR1384)</f>
        <v>2000000</v>
      </c>
      <c r="HIS1385" s="84">
        <f>SUM(HIS1383:HIS1384)</f>
        <v>0</v>
      </c>
      <c r="HIT1385" s="84">
        <f>HIS1385/HIR1385</f>
        <v>0</v>
      </c>
      <c r="HIU1385" s="84">
        <f>HIR1385-HIS1385</f>
        <v>2000000</v>
      </c>
      <c r="HIV1385" s="84">
        <f t="shared" si="413"/>
        <v>3000000</v>
      </c>
      <c r="HJC1385" s="84" t="s">
        <v>5397</v>
      </c>
      <c r="HJD1385" s="84">
        <f>SUM(HJD1383:HJD1384)</f>
        <v>1000000</v>
      </c>
      <c r="HJE1385" s="84">
        <f>SUM(HJE1383:HJE1384)</f>
        <v>0</v>
      </c>
      <c r="HJF1385" s="84">
        <f>HJE1385/HJD1385</f>
        <v>0</v>
      </c>
      <c r="HJG1385" s="84">
        <f>SUM(HJG1383)</f>
        <v>1000000</v>
      </c>
      <c r="HJH1385" s="84">
        <f>SUM(HJH1383:HJH1384)</f>
        <v>2000000</v>
      </c>
      <c r="HJI1385" s="84">
        <f>SUM(HJI1383:HJI1384)</f>
        <v>0</v>
      </c>
      <c r="HJJ1385" s="84">
        <f>HJI1385/HJH1385</f>
        <v>0</v>
      </c>
      <c r="HJK1385" s="84">
        <f>HJH1385-HJI1385</f>
        <v>2000000</v>
      </c>
      <c r="HJL1385" s="84">
        <f t="shared" si="414"/>
        <v>3000000</v>
      </c>
      <c r="HJS1385" s="84" t="s">
        <v>5397</v>
      </c>
      <c r="HJT1385" s="84">
        <f>SUM(HJT1383:HJT1384)</f>
        <v>1000000</v>
      </c>
      <c r="HJU1385" s="84">
        <f>SUM(HJU1383:HJU1384)</f>
        <v>0</v>
      </c>
      <c r="HJV1385" s="84">
        <f>HJU1385/HJT1385</f>
        <v>0</v>
      </c>
      <c r="HJW1385" s="84">
        <f>SUM(HJW1383)</f>
        <v>1000000</v>
      </c>
      <c r="HJX1385" s="84">
        <f>SUM(HJX1383:HJX1384)</f>
        <v>2000000</v>
      </c>
      <c r="HJY1385" s="84">
        <f>SUM(HJY1383:HJY1384)</f>
        <v>0</v>
      </c>
      <c r="HJZ1385" s="84">
        <f>HJY1385/HJX1385</f>
        <v>0</v>
      </c>
      <c r="HKA1385" s="84">
        <f>HJX1385-HJY1385</f>
        <v>2000000</v>
      </c>
      <c r="HKB1385" s="84">
        <f t="shared" si="414"/>
        <v>3000000</v>
      </c>
      <c r="HKI1385" s="84" t="s">
        <v>5397</v>
      </c>
      <c r="HKJ1385" s="84">
        <f>SUM(HKJ1383:HKJ1384)</f>
        <v>1000000</v>
      </c>
      <c r="HKK1385" s="84">
        <f>SUM(HKK1383:HKK1384)</f>
        <v>0</v>
      </c>
      <c r="HKL1385" s="84">
        <f>HKK1385/HKJ1385</f>
        <v>0</v>
      </c>
      <c r="HKM1385" s="84">
        <f>SUM(HKM1383)</f>
        <v>1000000</v>
      </c>
      <c r="HKN1385" s="84">
        <f>SUM(HKN1383:HKN1384)</f>
        <v>2000000</v>
      </c>
      <c r="HKO1385" s="84">
        <f>SUM(HKO1383:HKO1384)</f>
        <v>0</v>
      </c>
      <c r="HKP1385" s="84">
        <f>HKO1385/HKN1385</f>
        <v>0</v>
      </c>
      <c r="HKQ1385" s="84">
        <f>HKN1385-HKO1385</f>
        <v>2000000</v>
      </c>
      <c r="HKR1385" s="84">
        <f t="shared" si="415"/>
        <v>3000000</v>
      </c>
      <c r="HKY1385" s="84" t="s">
        <v>5397</v>
      </c>
      <c r="HKZ1385" s="84">
        <f>SUM(HKZ1383:HKZ1384)</f>
        <v>1000000</v>
      </c>
      <c r="HLA1385" s="84">
        <f>SUM(HLA1383:HLA1384)</f>
        <v>0</v>
      </c>
      <c r="HLB1385" s="84">
        <f>HLA1385/HKZ1385</f>
        <v>0</v>
      </c>
      <c r="HLC1385" s="84">
        <f>SUM(HLC1383)</f>
        <v>1000000</v>
      </c>
      <c r="HLD1385" s="84">
        <f>SUM(HLD1383:HLD1384)</f>
        <v>2000000</v>
      </c>
      <c r="HLE1385" s="84">
        <f>SUM(HLE1383:HLE1384)</f>
        <v>0</v>
      </c>
      <c r="HLF1385" s="84">
        <f>HLE1385/HLD1385</f>
        <v>0</v>
      </c>
      <c r="HLG1385" s="84">
        <f>HLD1385-HLE1385</f>
        <v>2000000</v>
      </c>
      <c r="HLH1385" s="84">
        <f t="shared" si="415"/>
        <v>3000000</v>
      </c>
      <c r="HLO1385" s="84" t="s">
        <v>5397</v>
      </c>
      <c r="HLP1385" s="84">
        <f>SUM(HLP1383:HLP1384)</f>
        <v>1000000</v>
      </c>
      <c r="HLQ1385" s="84">
        <f>SUM(HLQ1383:HLQ1384)</f>
        <v>0</v>
      </c>
      <c r="HLR1385" s="84">
        <f>HLQ1385/HLP1385</f>
        <v>0</v>
      </c>
      <c r="HLS1385" s="84">
        <f>SUM(HLS1383)</f>
        <v>1000000</v>
      </c>
      <c r="HLT1385" s="84">
        <f>SUM(HLT1383:HLT1384)</f>
        <v>2000000</v>
      </c>
      <c r="HLU1385" s="84">
        <f>SUM(HLU1383:HLU1384)</f>
        <v>0</v>
      </c>
      <c r="HLV1385" s="84">
        <f>HLU1385/HLT1385</f>
        <v>0</v>
      </c>
      <c r="HLW1385" s="84">
        <f>HLT1385-HLU1385</f>
        <v>2000000</v>
      </c>
      <c r="HLX1385" s="84">
        <f t="shared" si="416"/>
        <v>3000000</v>
      </c>
      <c r="HME1385" s="84" t="s">
        <v>5397</v>
      </c>
      <c r="HMF1385" s="84">
        <f>SUM(HMF1383:HMF1384)</f>
        <v>1000000</v>
      </c>
      <c r="HMG1385" s="84">
        <f>SUM(HMG1383:HMG1384)</f>
        <v>0</v>
      </c>
      <c r="HMH1385" s="84">
        <f>HMG1385/HMF1385</f>
        <v>0</v>
      </c>
      <c r="HMI1385" s="84">
        <f>SUM(HMI1383)</f>
        <v>1000000</v>
      </c>
      <c r="HMJ1385" s="84">
        <f>SUM(HMJ1383:HMJ1384)</f>
        <v>2000000</v>
      </c>
      <c r="HMK1385" s="84">
        <f>SUM(HMK1383:HMK1384)</f>
        <v>0</v>
      </c>
      <c r="HML1385" s="84">
        <f>HMK1385/HMJ1385</f>
        <v>0</v>
      </c>
      <c r="HMM1385" s="84">
        <f>HMJ1385-HMK1385</f>
        <v>2000000</v>
      </c>
      <c r="HMN1385" s="84">
        <f t="shared" si="416"/>
        <v>3000000</v>
      </c>
      <c r="HMU1385" s="84" t="s">
        <v>5397</v>
      </c>
      <c r="HMV1385" s="84">
        <f>SUM(HMV1383:HMV1384)</f>
        <v>1000000</v>
      </c>
      <c r="HMW1385" s="84">
        <f>SUM(HMW1383:HMW1384)</f>
        <v>0</v>
      </c>
      <c r="HMX1385" s="84">
        <f>HMW1385/HMV1385</f>
        <v>0</v>
      </c>
      <c r="HMY1385" s="84">
        <f>SUM(HMY1383)</f>
        <v>1000000</v>
      </c>
      <c r="HMZ1385" s="84">
        <f>SUM(HMZ1383:HMZ1384)</f>
        <v>2000000</v>
      </c>
      <c r="HNA1385" s="84">
        <f>SUM(HNA1383:HNA1384)</f>
        <v>0</v>
      </c>
      <c r="HNB1385" s="84">
        <f>HNA1385/HMZ1385</f>
        <v>0</v>
      </c>
      <c r="HNC1385" s="84">
        <f>HMZ1385-HNA1385</f>
        <v>2000000</v>
      </c>
      <c r="HND1385" s="84">
        <f t="shared" si="417"/>
        <v>3000000</v>
      </c>
      <c r="HNK1385" s="84" t="s">
        <v>5397</v>
      </c>
      <c r="HNL1385" s="84">
        <f>SUM(HNL1383:HNL1384)</f>
        <v>1000000</v>
      </c>
      <c r="HNM1385" s="84">
        <f>SUM(HNM1383:HNM1384)</f>
        <v>0</v>
      </c>
      <c r="HNN1385" s="84">
        <f>HNM1385/HNL1385</f>
        <v>0</v>
      </c>
      <c r="HNO1385" s="84">
        <f>SUM(HNO1383)</f>
        <v>1000000</v>
      </c>
      <c r="HNP1385" s="84">
        <f>SUM(HNP1383:HNP1384)</f>
        <v>2000000</v>
      </c>
      <c r="HNQ1385" s="84">
        <f>SUM(HNQ1383:HNQ1384)</f>
        <v>0</v>
      </c>
      <c r="HNR1385" s="84">
        <f>HNQ1385/HNP1385</f>
        <v>0</v>
      </c>
      <c r="HNS1385" s="84">
        <f>HNP1385-HNQ1385</f>
        <v>2000000</v>
      </c>
      <c r="HNT1385" s="84">
        <f t="shared" si="417"/>
        <v>3000000</v>
      </c>
      <c r="HOA1385" s="84" t="s">
        <v>5397</v>
      </c>
      <c r="HOB1385" s="84">
        <f>SUM(HOB1383:HOB1384)</f>
        <v>1000000</v>
      </c>
      <c r="HOC1385" s="84">
        <f>SUM(HOC1383:HOC1384)</f>
        <v>0</v>
      </c>
      <c r="HOD1385" s="84">
        <f>HOC1385/HOB1385</f>
        <v>0</v>
      </c>
      <c r="HOE1385" s="84">
        <f>SUM(HOE1383)</f>
        <v>1000000</v>
      </c>
      <c r="HOF1385" s="84">
        <f>SUM(HOF1383:HOF1384)</f>
        <v>2000000</v>
      </c>
      <c r="HOG1385" s="84">
        <f>SUM(HOG1383:HOG1384)</f>
        <v>0</v>
      </c>
      <c r="HOH1385" s="84">
        <f>HOG1385/HOF1385</f>
        <v>0</v>
      </c>
      <c r="HOI1385" s="84">
        <f>HOF1385-HOG1385</f>
        <v>2000000</v>
      </c>
      <c r="HOJ1385" s="84">
        <f t="shared" si="418"/>
        <v>3000000</v>
      </c>
      <c r="HOQ1385" s="84" t="s">
        <v>5397</v>
      </c>
      <c r="HOR1385" s="84">
        <f>SUM(HOR1383:HOR1384)</f>
        <v>1000000</v>
      </c>
      <c r="HOS1385" s="84">
        <f>SUM(HOS1383:HOS1384)</f>
        <v>0</v>
      </c>
      <c r="HOT1385" s="84">
        <f>HOS1385/HOR1385</f>
        <v>0</v>
      </c>
      <c r="HOU1385" s="84">
        <f>SUM(HOU1383)</f>
        <v>1000000</v>
      </c>
      <c r="HOV1385" s="84">
        <f>SUM(HOV1383:HOV1384)</f>
        <v>2000000</v>
      </c>
      <c r="HOW1385" s="84">
        <f>SUM(HOW1383:HOW1384)</f>
        <v>0</v>
      </c>
      <c r="HOX1385" s="84">
        <f>HOW1385/HOV1385</f>
        <v>0</v>
      </c>
      <c r="HOY1385" s="84">
        <f>HOV1385-HOW1385</f>
        <v>2000000</v>
      </c>
      <c r="HOZ1385" s="84">
        <f t="shared" si="418"/>
        <v>3000000</v>
      </c>
      <c r="HPG1385" s="84" t="s">
        <v>5397</v>
      </c>
      <c r="HPH1385" s="84">
        <f>SUM(HPH1383:HPH1384)</f>
        <v>1000000</v>
      </c>
      <c r="HPI1385" s="84">
        <f>SUM(HPI1383:HPI1384)</f>
        <v>0</v>
      </c>
      <c r="HPJ1385" s="84">
        <f>HPI1385/HPH1385</f>
        <v>0</v>
      </c>
      <c r="HPK1385" s="84">
        <f>SUM(HPK1383)</f>
        <v>1000000</v>
      </c>
      <c r="HPL1385" s="84">
        <f>SUM(HPL1383:HPL1384)</f>
        <v>2000000</v>
      </c>
      <c r="HPM1385" s="84">
        <f>SUM(HPM1383:HPM1384)</f>
        <v>0</v>
      </c>
      <c r="HPN1385" s="84">
        <f>HPM1385/HPL1385</f>
        <v>0</v>
      </c>
      <c r="HPO1385" s="84">
        <f>HPL1385-HPM1385</f>
        <v>2000000</v>
      </c>
      <c r="HPP1385" s="84">
        <f t="shared" si="419"/>
        <v>3000000</v>
      </c>
      <c r="HPW1385" s="84" t="s">
        <v>5397</v>
      </c>
      <c r="HPX1385" s="84">
        <f>SUM(HPX1383:HPX1384)</f>
        <v>1000000</v>
      </c>
      <c r="HPY1385" s="84">
        <f>SUM(HPY1383:HPY1384)</f>
        <v>0</v>
      </c>
      <c r="HPZ1385" s="84">
        <f>HPY1385/HPX1385</f>
        <v>0</v>
      </c>
      <c r="HQA1385" s="84">
        <f>SUM(HQA1383)</f>
        <v>1000000</v>
      </c>
      <c r="HQB1385" s="84">
        <f>SUM(HQB1383:HQB1384)</f>
        <v>2000000</v>
      </c>
      <c r="HQC1385" s="84">
        <f>SUM(HQC1383:HQC1384)</f>
        <v>0</v>
      </c>
      <c r="HQD1385" s="84">
        <f>HQC1385/HQB1385</f>
        <v>0</v>
      </c>
      <c r="HQE1385" s="84">
        <f>HQB1385-HQC1385</f>
        <v>2000000</v>
      </c>
      <c r="HQF1385" s="84">
        <f t="shared" si="419"/>
        <v>3000000</v>
      </c>
      <c r="HQM1385" s="84" t="s">
        <v>5397</v>
      </c>
      <c r="HQN1385" s="84">
        <f>SUM(HQN1383:HQN1384)</f>
        <v>1000000</v>
      </c>
      <c r="HQO1385" s="84">
        <f>SUM(HQO1383:HQO1384)</f>
        <v>0</v>
      </c>
      <c r="HQP1385" s="84">
        <f>HQO1385/HQN1385</f>
        <v>0</v>
      </c>
      <c r="HQQ1385" s="84">
        <f>SUM(HQQ1383)</f>
        <v>1000000</v>
      </c>
      <c r="HQR1385" s="84">
        <f>SUM(HQR1383:HQR1384)</f>
        <v>2000000</v>
      </c>
      <c r="HQS1385" s="84">
        <f>SUM(HQS1383:HQS1384)</f>
        <v>0</v>
      </c>
      <c r="HQT1385" s="84">
        <f>HQS1385/HQR1385</f>
        <v>0</v>
      </c>
      <c r="HQU1385" s="84">
        <f>HQR1385-HQS1385</f>
        <v>2000000</v>
      </c>
      <c r="HQV1385" s="84">
        <f t="shared" si="420"/>
        <v>3000000</v>
      </c>
      <c r="HRC1385" s="84" t="s">
        <v>5397</v>
      </c>
      <c r="HRD1385" s="84">
        <f>SUM(HRD1383:HRD1384)</f>
        <v>1000000</v>
      </c>
      <c r="HRE1385" s="84">
        <f>SUM(HRE1383:HRE1384)</f>
        <v>0</v>
      </c>
      <c r="HRF1385" s="84">
        <f>HRE1385/HRD1385</f>
        <v>0</v>
      </c>
      <c r="HRG1385" s="84">
        <f>SUM(HRG1383)</f>
        <v>1000000</v>
      </c>
      <c r="HRH1385" s="84">
        <f>SUM(HRH1383:HRH1384)</f>
        <v>2000000</v>
      </c>
      <c r="HRI1385" s="84">
        <f>SUM(HRI1383:HRI1384)</f>
        <v>0</v>
      </c>
      <c r="HRJ1385" s="84">
        <f>HRI1385/HRH1385</f>
        <v>0</v>
      </c>
      <c r="HRK1385" s="84">
        <f>HRH1385-HRI1385</f>
        <v>2000000</v>
      </c>
      <c r="HRL1385" s="84">
        <f t="shared" si="420"/>
        <v>3000000</v>
      </c>
      <c r="HRS1385" s="84" t="s">
        <v>5397</v>
      </c>
      <c r="HRT1385" s="84">
        <f>SUM(HRT1383:HRT1384)</f>
        <v>1000000</v>
      </c>
      <c r="HRU1385" s="84">
        <f>SUM(HRU1383:HRU1384)</f>
        <v>0</v>
      </c>
      <c r="HRV1385" s="84">
        <f>HRU1385/HRT1385</f>
        <v>0</v>
      </c>
      <c r="HRW1385" s="84">
        <f>SUM(HRW1383)</f>
        <v>1000000</v>
      </c>
      <c r="HRX1385" s="84">
        <f>SUM(HRX1383:HRX1384)</f>
        <v>2000000</v>
      </c>
      <c r="HRY1385" s="84">
        <f>SUM(HRY1383:HRY1384)</f>
        <v>0</v>
      </c>
      <c r="HRZ1385" s="84">
        <f>HRY1385/HRX1385</f>
        <v>0</v>
      </c>
      <c r="HSA1385" s="84">
        <f>HRX1385-HRY1385</f>
        <v>2000000</v>
      </c>
      <c r="HSB1385" s="84">
        <f t="shared" si="421"/>
        <v>3000000</v>
      </c>
      <c r="HSI1385" s="84" t="s">
        <v>5397</v>
      </c>
      <c r="HSJ1385" s="84">
        <f>SUM(HSJ1383:HSJ1384)</f>
        <v>1000000</v>
      </c>
      <c r="HSK1385" s="84">
        <f>SUM(HSK1383:HSK1384)</f>
        <v>0</v>
      </c>
      <c r="HSL1385" s="84">
        <f>HSK1385/HSJ1385</f>
        <v>0</v>
      </c>
      <c r="HSM1385" s="84">
        <f>SUM(HSM1383)</f>
        <v>1000000</v>
      </c>
      <c r="HSN1385" s="84">
        <f>SUM(HSN1383:HSN1384)</f>
        <v>2000000</v>
      </c>
      <c r="HSO1385" s="84">
        <f>SUM(HSO1383:HSO1384)</f>
        <v>0</v>
      </c>
      <c r="HSP1385" s="84">
        <f>HSO1385/HSN1385</f>
        <v>0</v>
      </c>
      <c r="HSQ1385" s="84">
        <f>HSN1385-HSO1385</f>
        <v>2000000</v>
      </c>
      <c r="HSR1385" s="84">
        <f t="shared" si="421"/>
        <v>3000000</v>
      </c>
      <c r="HSY1385" s="84" t="s">
        <v>5397</v>
      </c>
      <c r="HSZ1385" s="84">
        <f>SUM(HSZ1383:HSZ1384)</f>
        <v>1000000</v>
      </c>
      <c r="HTA1385" s="84">
        <f>SUM(HTA1383:HTA1384)</f>
        <v>0</v>
      </c>
      <c r="HTB1385" s="84">
        <f>HTA1385/HSZ1385</f>
        <v>0</v>
      </c>
      <c r="HTC1385" s="84">
        <f>SUM(HTC1383)</f>
        <v>1000000</v>
      </c>
      <c r="HTD1385" s="84">
        <f>SUM(HTD1383:HTD1384)</f>
        <v>2000000</v>
      </c>
      <c r="HTE1385" s="84">
        <f>SUM(HTE1383:HTE1384)</f>
        <v>0</v>
      </c>
      <c r="HTF1385" s="84">
        <f>HTE1385/HTD1385</f>
        <v>0</v>
      </c>
      <c r="HTG1385" s="84">
        <f>HTD1385-HTE1385</f>
        <v>2000000</v>
      </c>
      <c r="HTH1385" s="84">
        <f t="shared" si="422"/>
        <v>3000000</v>
      </c>
      <c r="HTO1385" s="84" t="s">
        <v>5397</v>
      </c>
      <c r="HTP1385" s="84">
        <f>SUM(HTP1383:HTP1384)</f>
        <v>1000000</v>
      </c>
      <c r="HTQ1385" s="84">
        <f>SUM(HTQ1383:HTQ1384)</f>
        <v>0</v>
      </c>
      <c r="HTR1385" s="84">
        <f>HTQ1385/HTP1385</f>
        <v>0</v>
      </c>
      <c r="HTS1385" s="84">
        <f>SUM(HTS1383)</f>
        <v>1000000</v>
      </c>
      <c r="HTT1385" s="84">
        <f>SUM(HTT1383:HTT1384)</f>
        <v>2000000</v>
      </c>
      <c r="HTU1385" s="84">
        <f>SUM(HTU1383:HTU1384)</f>
        <v>0</v>
      </c>
      <c r="HTV1385" s="84">
        <f>HTU1385/HTT1385</f>
        <v>0</v>
      </c>
      <c r="HTW1385" s="84">
        <f>HTT1385-HTU1385</f>
        <v>2000000</v>
      </c>
      <c r="HTX1385" s="84">
        <f t="shared" si="422"/>
        <v>3000000</v>
      </c>
      <c r="HUE1385" s="84" t="s">
        <v>5397</v>
      </c>
      <c r="HUF1385" s="84">
        <f>SUM(HUF1383:HUF1384)</f>
        <v>1000000</v>
      </c>
      <c r="HUG1385" s="84">
        <f>SUM(HUG1383:HUG1384)</f>
        <v>0</v>
      </c>
      <c r="HUH1385" s="84">
        <f>HUG1385/HUF1385</f>
        <v>0</v>
      </c>
      <c r="HUI1385" s="84">
        <f>SUM(HUI1383)</f>
        <v>1000000</v>
      </c>
      <c r="HUJ1385" s="84">
        <f>SUM(HUJ1383:HUJ1384)</f>
        <v>2000000</v>
      </c>
      <c r="HUK1385" s="84">
        <f>SUM(HUK1383:HUK1384)</f>
        <v>0</v>
      </c>
      <c r="HUL1385" s="84">
        <f>HUK1385/HUJ1385</f>
        <v>0</v>
      </c>
      <c r="HUM1385" s="84">
        <f>HUJ1385-HUK1385</f>
        <v>2000000</v>
      </c>
      <c r="HUN1385" s="84">
        <f t="shared" si="423"/>
        <v>3000000</v>
      </c>
      <c r="HUU1385" s="84" t="s">
        <v>5397</v>
      </c>
      <c r="HUV1385" s="84">
        <f>SUM(HUV1383:HUV1384)</f>
        <v>1000000</v>
      </c>
      <c r="HUW1385" s="84">
        <f>SUM(HUW1383:HUW1384)</f>
        <v>0</v>
      </c>
      <c r="HUX1385" s="84">
        <f>HUW1385/HUV1385</f>
        <v>0</v>
      </c>
      <c r="HUY1385" s="84">
        <f>SUM(HUY1383)</f>
        <v>1000000</v>
      </c>
      <c r="HUZ1385" s="84">
        <f>SUM(HUZ1383:HUZ1384)</f>
        <v>2000000</v>
      </c>
      <c r="HVA1385" s="84">
        <f>SUM(HVA1383:HVA1384)</f>
        <v>0</v>
      </c>
      <c r="HVB1385" s="84">
        <f>HVA1385/HUZ1385</f>
        <v>0</v>
      </c>
      <c r="HVC1385" s="84">
        <f>HUZ1385-HVA1385</f>
        <v>2000000</v>
      </c>
      <c r="HVD1385" s="84">
        <f t="shared" si="423"/>
        <v>3000000</v>
      </c>
      <c r="HVK1385" s="84" t="s">
        <v>5397</v>
      </c>
      <c r="HVL1385" s="84">
        <f>SUM(HVL1383:HVL1384)</f>
        <v>1000000</v>
      </c>
      <c r="HVM1385" s="84">
        <f>SUM(HVM1383:HVM1384)</f>
        <v>0</v>
      </c>
      <c r="HVN1385" s="84">
        <f>HVM1385/HVL1385</f>
        <v>0</v>
      </c>
      <c r="HVO1385" s="84">
        <f>SUM(HVO1383)</f>
        <v>1000000</v>
      </c>
      <c r="HVP1385" s="84">
        <f>SUM(HVP1383:HVP1384)</f>
        <v>2000000</v>
      </c>
      <c r="HVQ1385" s="84">
        <f>SUM(HVQ1383:HVQ1384)</f>
        <v>0</v>
      </c>
      <c r="HVR1385" s="84">
        <f>HVQ1385/HVP1385</f>
        <v>0</v>
      </c>
      <c r="HVS1385" s="84">
        <f>HVP1385-HVQ1385</f>
        <v>2000000</v>
      </c>
      <c r="HVT1385" s="84">
        <f t="shared" si="424"/>
        <v>3000000</v>
      </c>
      <c r="HWA1385" s="84" t="s">
        <v>5397</v>
      </c>
      <c r="HWB1385" s="84">
        <f>SUM(HWB1383:HWB1384)</f>
        <v>1000000</v>
      </c>
      <c r="HWC1385" s="84">
        <f>SUM(HWC1383:HWC1384)</f>
        <v>0</v>
      </c>
      <c r="HWD1385" s="84">
        <f>HWC1385/HWB1385</f>
        <v>0</v>
      </c>
      <c r="HWE1385" s="84">
        <f>SUM(HWE1383)</f>
        <v>1000000</v>
      </c>
      <c r="HWF1385" s="84">
        <f>SUM(HWF1383:HWF1384)</f>
        <v>2000000</v>
      </c>
      <c r="HWG1385" s="84">
        <f>SUM(HWG1383:HWG1384)</f>
        <v>0</v>
      </c>
      <c r="HWH1385" s="84">
        <f>HWG1385/HWF1385</f>
        <v>0</v>
      </c>
      <c r="HWI1385" s="84">
        <f>HWF1385-HWG1385</f>
        <v>2000000</v>
      </c>
      <c r="HWJ1385" s="84">
        <f t="shared" si="424"/>
        <v>3000000</v>
      </c>
      <c r="HWQ1385" s="84" t="s">
        <v>5397</v>
      </c>
      <c r="HWR1385" s="84">
        <f>SUM(HWR1383:HWR1384)</f>
        <v>1000000</v>
      </c>
      <c r="HWS1385" s="84">
        <f>SUM(HWS1383:HWS1384)</f>
        <v>0</v>
      </c>
      <c r="HWT1385" s="84">
        <f>HWS1385/HWR1385</f>
        <v>0</v>
      </c>
      <c r="HWU1385" s="84">
        <f>SUM(HWU1383)</f>
        <v>1000000</v>
      </c>
      <c r="HWV1385" s="84">
        <f>SUM(HWV1383:HWV1384)</f>
        <v>2000000</v>
      </c>
      <c r="HWW1385" s="84">
        <f>SUM(HWW1383:HWW1384)</f>
        <v>0</v>
      </c>
      <c r="HWX1385" s="84">
        <f>HWW1385/HWV1385</f>
        <v>0</v>
      </c>
      <c r="HWY1385" s="84">
        <f>HWV1385-HWW1385</f>
        <v>2000000</v>
      </c>
      <c r="HWZ1385" s="84">
        <f t="shared" si="425"/>
        <v>3000000</v>
      </c>
      <c r="HXG1385" s="84" t="s">
        <v>5397</v>
      </c>
      <c r="HXH1385" s="84">
        <f>SUM(HXH1383:HXH1384)</f>
        <v>1000000</v>
      </c>
      <c r="HXI1385" s="84">
        <f>SUM(HXI1383:HXI1384)</f>
        <v>0</v>
      </c>
      <c r="HXJ1385" s="84">
        <f>HXI1385/HXH1385</f>
        <v>0</v>
      </c>
      <c r="HXK1385" s="84">
        <f>SUM(HXK1383)</f>
        <v>1000000</v>
      </c>
      <c r="HXL1385" s="84">
        <f>SUM(HXL1383:HXL1384)</f>
        <v>2000000</v>
      </c>
      <c r="HXM1385" s="84">
        <f>SUM(HXM1383:HXM1384)</f>
        <v>0</v>
      </c>
      <c r="HXN1385" s="84">
        <f>HXM1385/HXL1385</f>
        <v>0</v>
      </c>
      <c r="HXO1385" s="84">
        <f>HXL1385-HXM1385</f>
        <v>2000000</v>
      </c>
      <c r="HXP1385" s="84">
        <f t="shared" si="425"/>
        <v>3000000</v>
      </c>
      <c r="HXW1385" s="84" t="s">
        <v>5397</v>
      </c>
      <c r="HXX1385" s="84">
        <f>SUM(HXX1383:HXX1384)</f>
        <v>1000000</v>
      </c>
      <c r="HXY1385" s="84">
        <f>SUM(HXY1383:HXY1384)</f>
        <v>0</v>
      </c>
      <c r="HXZ1385" s="84">
        <f>HXY1385/HXX1385</f>
        <v>0</v>
      </c>
      <c r="HYA1385" s="84">
        <f>SUM(HYA1383)</f>
        <v>1000000</v>
      </c>
      <c r="HYB1385" s="84">
        <f>SUM(HYB1383:HYB1384)</f>
        <v>2000000</v>
      </c>
      <c r="HYC1385" s="84">
        <f>SUM(HYC1383:HYC1384)</f>
        <v>0</v>
      </c>
      <c r="HYD1385" s="84">
        <f>HYC1385/HYB1385</f>
        <v>0</v>
      </c>
      <c r="HYE1385" s="84">
        <f>HYB1385-HYC1385</f>
        <v>2000000</v>
      </c>
      <c r="HYF1385" s="84">
        <f t="shared" si="426"/>
        <v>3000000</v>
      </c>
      <c r="HYM1385" s="84" t="s">
        <v>5397</v>
      </c>
      <c r="HYN1385" s="84">
        <f>SUM(HYN1383:HYN1384)</f>
        <v>1000000</v>
      </c>
      <c r="HYO1385" s="84">
        <f>SUM(HYO1383:HYO1384)</f>
        <v>0</v>
      </c>
      <c r="HYP1385" s="84">
        <f>HYO1385/HYN1385</f>
        <v>0</v>
      </c>
      <c r="HYQ1385" s="84">
        <f>SUM(HYQ1383)</f>
        <v>1000000</v>
      </c>
      <c r="HYR1385" s="84">
        <f>SUM(HYR1383:HYR1384)</f>
        <v>2000000</v>
      </c>
      <c r="HYS1385" s="84">
        <f>SUM(HYS1383:HYS1384)</f>
        <v>0</v>
      </c>
      <c r="HYT1385" s="84">
        <f>HYS1385/HYR1385</f>
        <v>0</v>
      </c>
      <c r="HYU1385" s="84">
        <f>HYR1385-HYS1385</f>
        <v>2000000</v>
      </c>
      <c r="HYV1385" s="84">
        <f t="shared" si="426"/>
        <v>3000000</v>
      </c>
      <c r="HZC1385" s="84" t="s">
        <v>5397</v>
      </c>
      <c r="HZD1385" s="84">
        <f>SUM(HZD1383:HZD1384)</f>
        <v>1000000</v>
      </c>
      <c r="HZE1385" s="84">
        <f>SUM(HZE1383:HZE1384)</f>
        <v>0</v>
      </c>
      <c r="HZF1385" s="84">
        <f>HZE1385/HZD1385</f>
        <v>0</v>
      </c>
      <c r="HZG1385" s="84">
        <f>SUM(HZG1383)</f>
        <v>1000000</v>
      </c>
      <c r="HZH1385" s="84">
        <f>SUM(HZH1383:HZH1384)</f>
        <v>2000000</v>
      </c>
      <c r="HZI1385" s="84">
        <f>SUM(HZI1383:HZI1384)</f>
        <v>0</v>
      </c>
      <c r="HZJ1385" s="84">
        <f>HZI1385/HZH1385</f>
        <v>0</v>
      </c>
      <c r="HZK1385" s="84">
        <f>HZH1385-HZI1385</f>
        <v>2000000</v>
      </c>
      <c r="HZL1385" s="84">
        <f t="shared" si="427"/>
        <v>3000000</v>
      </c>
      <c r="HZS1385" s="84" t="s">
        <v>5397</v>
      </c>
      <c r="HZT1385" s="84">
        <f>SUM(HZT1383:HZT1384)</f>
        <v>1000000</v>
      </c>
      <c r="HZU1385" s="84">
        <f>SUM(HZU1383:HZU1384)</f>
        <v>0</v>
      </c>
      <c r="HZV1385" s="84">
        <f>HZU1385/HZT1385</f>
        <v>0</v>
      </c>
      <c r="HZW1385" s="84">
        <f>SUM(HZW1383)</f>
        <v>1000000</v>
      </c>
      <c r="HZX1385" s="84">
        <f>SUM(HZX1383:HZX1384)</f>
        <v>2000000</v>
      </c>
      <c r="HZY1385" s="84">
        <f>SUM(HZY1383:HZY1384)</f>
        <v>0</v>
      </c>
      <c r="HZZ1385" s="84">
        <f>HZY1385/HZX1385</f>
        <v>0</v>
      </c>
      <c r="IAA1385" s="84">
        <f>HZX1385-HZY1385</f>
        <v>2000000</v>
      </c>
      <c r="IAB1385" s="84">
        <f t="shared" si="427"/>
        <v>3000000</v>
      </c>
      <c r="IAI1385" s="84" t="s">
        <v>5397</v>
      </c>
      <c r="IAJ1385" s="84">
        <f>SUM(IAJ1383:IAJ1384)</f>
        <v>1000000</v>
      </c>
      <c r="IAK1385" s="84">
        <f>SUM(IAK1383:IAK1384)</f>
        <v>0</v>
      </c>
      <c r="IAL1385" s="84">
        <f>IAK1385/IAJ1385</f>
        <v>0</v>
      </c>
      <c r="IAM1385" s="84">
        <f>SUM(IAM1383)</f>
        <v>1000000</v>
      </c>
      <c r="IAN1385" s="84">
        <f>SUM(IAN1383:IAN1384)</f>
        <v>2000000</v>
      </c>
      <c r="IAO1385" s="84">
        <f>SUM(IAO1383:IAO1384)</f>
        <v>0</v>
      </c>
      <c r="IAP1385" s="84">
        <f>IAO1385/IAN1385</f>
        <v>0</v>
      </c>
      <c r="IAQ1385" s="84">
        <f>IAN1385-IAO1385</f>
        <v>2000000</v>
      </c>
      <c r="IAR1385" s="84">
        <f t="shared" si="428"/>
        <v>3000000</v>
      </c>
      <c r="IAY1385" s="84" t="s">
        <v>5397</v>
      </c>
      <c r="IAZ1385" s="84">
        <f>SUM(IAZ1383:IAZ1384)</f>
        <v>1000000</v>
      </c>
      <c r="IBA1385" s="84">
        <f>SUM(IBA1383:IBA1384)</f>
        <v>0</v>
      </c>
      <c r="IBB1385" s="84">
        <f>IBA1385/IAZ1385</f>
        <v>0</v>
      </c>
      <c r="IBC1385" s="84">
        <f>SUM(IBC1383)</f>
        <v>1000000</v>
      </c>
      <c r="IBD1385" s="84">
        <f>SUM(IBD1383:IBD1384)</f>
        <v>2000000</v>
      </c>
      <c r="IBE1385" s="84">
        <f>SUM(IBE1383:IBE1384)</f>
        <v>0</v>
      </c>
      <c r="IBF1385" s="84">
        <f>IBE1385/IBD1385</f>
        <v>0</v>
      </c>
      <c r="IBG1385" s="84">
        <f>IBD1385-IBE1385</f>
        <v>2000000</v>
      </c>
      <c r="IBH1385" s="84">
        <f t="shared" si="428"/>
        <v>3000000</v>
      </c>
      <c r="IBO1385" s="84" t="s">
        <v>5397</v>
      </c>
      <c r="IBP1385" s="84">
        <f>SUM(IBP1383:IBP1384)</f>
        <v>1000000</v>
      </c>
      <c r="IBQ1385" s="84">
        <f>SUM(IBQ1383:IBQ1384)</f>
        <v>0</v>
      </c>
      <c r="IBR1385" s="84">
        <f>IBQ1385/IBP1385</f>
        <v>0</v>
      </c>
      <c r="IBS1385" s="84">
        <f>SUM(IBS1383)</f>
        <v>1000000</v>
      </c>
      <c r="IBT1385" s="84">
        <f>SUM(IBT1383:IBT1384)</f>
        <v>2000000</v>
      </c>
      <c r="IBU1385" s="84">
        <f>SUM(IBU1383:IBU1384)</f>
        <v>0</v>
      </c>
      <c r="IBV1385" s="84">
        <f>IBU1385/IBT1385</f>
        <v>0</v>
      </c>
      <c r="IBW1385" s="84">
        <f>IBT1385-IBU1385</f>
        <v>2000000</v>
      </c>
      <c r="IBX1385" s="84">
        <f t="shared" si="429"/>
        <v>3000000</v>
      </c>
      <c r="ICE1385" s="84" t="s">
        <v>5397</v>
      </c>
      <c r="ICF1385" s="84">
        <f>SUM(ICF1383:ICF1384)</f>
        <v>1000000</v>
      </c>
      <c r="ICG1385" s="84">
        <f>SUM(ICG1383:ICG1384)</f>
        <v>0</v>
      </c>
      <c r="ICH1385" s="84">
        <f>ICG1385/ICF1385</f>
        <v>0</v>
      </c>
      <c r="ICI1385" s="84">
        <f>SUM(ICI1383)</f>
        <v>1000000</v>
      </c>
      <c r="ICJ1385" s="84">
        <f>SUM(ICJ1383:ICJ1384)</f>
        <v>2000000</v>
      </c>
      <c r="ICK1385" s="84">
        <f>SUM(ICK1383:ICK1384)</f>
        <v>0</v>
      </c>
      <c r="ICL1385" s="84">
        <f>ICK1385/ICJ1385</f>
        <v>0</v>
      </c>
      <c r="ICM1385" s="84">
        <f>ICJ1385-ICK1385</f>
        <v>2000000</v>
      </c>
      <c r="ICN1385" s="84">
        <f t="shared" si="429"/>
        <v>3000000</v>
      </c>
      <c r="ICU1385" s="84" t="s">
        <v>5397</v>
      </c>
      <c r="ICV1385" s="84">
        <f>SUM(ICV1383:ICV1384)</f>
        <v>1000000</v>
      </c>
      <c r="ICW1385" s="84">
        <f>SUM(ICW1383:ICW1384)</f>
        <v>0</v>
      </c>
      <c r="ICX1385" s="84">
        <f>ICW1385/ICV1385</f>
        <v>0</v>
      </c>
      <c r="ICY1385" s="84">
        <f>SUM(ICY1383)</f>
        <v>1000000</v>
      </c>
      <c r="ICZ1385" s="84">
        <f>SUM(ICZ1383:ICZ1384)</f>
        <v>2000000</v>
      </c>
      <c r="IDA1385" s="84">
        <f>SUM(IDA1383:IDA1384)</f>
        <v>0</v>
      </c>
      <c r="IDB1385" s="84">
        <f>IDA1385/ICZ1385</f>
        <v>0</v>
      </c>
      <c r="IDC1385" s="84">
        <f>ICZ1385-IDA1385</f>
        <v>2000000</v>
      </c>
      <c r="IDD1385" s="84">
        <f t="shared" si="430"/>
        <v>3000000</v>
      </c>
      <c r="IDK1385" s="84" t="s">
        <v>5397</v>
      </c>
      <c r="IDL1385" s="84">
        <f>SUM(IDL1383:IDL1384)</f>
        <v>1000000</v>
      </c>
      <c r="IDM1385" s="84">
        <f>SUM(IDM1383:IDM1384)</f>
        <v>0</v>
      </c>
      <c r="IDN1385" s="84">
        <f>IDM1385/IDL1385</f>
        <v>0</v>
      </c>
      <c r="IDO1385" s="84">
        <f>SUM(IDO1383)</f>
        <v>1000000</v>
      </c>
      <c r="IDP1385" s="84">
        <f>SUM(IDP1383:IDP1384)</f>
        <v>2000000</v>
      </c>
      <c r="IDQ1385" s="84">
        <f>SUM(IDQ1383:IDQ1384)</f>
        <v>0</v>
      </c>
      <c r="IDR1385" s="84">
        <f>IDQ1385/IDP1385</f>
        <v>0</v>
      </c>
      <c r="IDS1385" s="84">
        <f>IDP1385-IDQ1385</f>
        <v>2000000</v>
      </c>
      <c r="IDT1385" s="84">
        <f t="shared" si="430"/>
        <v>3000000</v>
      </c>
      <c r="IEA1385" s="84" t="s">
        <v>5397</v>
      </c>
      <c r="IEB1385" s="84">
        <f>SUM(IEB1383:IEB1384)</f>
        <v>1000000</v>
      </c>
      <c r="IEC1385" s="84">
        <f>SUM(IEC1383:IEC1384)</f>
        <v>0</v>
      </c>
      <c r="IED1385" s="84">
        <f>IEC1385/IEB1385</f>
        <v>0</v>
      </c>
      <c r="IEE1385" s="84">
        <f>SUM(IEE1383)</f>
        <v>1000000</v>
      </c>
      <c r="IEF1385" s="84">
        <f>SUM(IEF1383:IEF1384)</f>
        <v>2000000</v>
      </c>
      <c r="IEG1385" s="84">
        <f>SUM(IEG1383:IEG1384)</f>
        <v>0</v>
      </c>
      <c r="IEH1385" s="84">
        <f>IEG1385/IEF1385</f>
        <v>0</v>
      </c>
      <c r="IEI1385" s="84">
        <f>IEF1385-IEG1385</f>
        <v>2000000</v>
      </c>
      <c r="IEJ1385" s="84">
        <f t="shared" si="431"/>
        <v>3000000</v>
      </c>
      <c r="IEQ1385" s="84" t="s">
        <v>5397</v>
      </c>
      <c r="IER1385" s="84">
        <f>SUM(IER1383:IER1384)</f>
        <v>1000000</v>
      </c>
      <c r="IES1385" s="84">
        <f>SUM(IES1383:IES1384)</f>
        <v>0</v>
      </c>
      <c r="IET1385" s="84">
        <f>IES1385/IER1385</f>
        <v>0</v>
      </c>
      <c r="IEU1385" s="84">
        <f>SUM(IEU1383)</f>
        <v>1000000</v>
      </c>
      <c r="IEV1385" s="84">
        <f>SUM(IEV1383:IEV1384)</f>
        <v>2000000</v>
      </c>
      <c r="IEW1385" s="84">
        <f>SUM(IEW1383:IEW1384)</f>
        <v>0</v>
      </c>
      <c r="IEX1385" s="84">
        <f>IEW1385/IEV1385</f>
        <v>0</v>
      </c>
      <c r="IEY1385" s="84">
        <f>IEV1385-IEW1385</f>
        <v>2000000</v>
      </c>
      <c r="IEZ1385" s="84">
        <f t="shared" si="431"/>
        <v>3000000</v>
      </c>
      <c r="IFG1385" s="84" t="s">
        <v>5397</v>
      </c>
      <c r="IFH1385" s="84">
        <f>SUM(IFH1383:IFH1384)</f>
        <v>1000000</v>
      </c>
      <c r="IFI1385" s="84">
        <f>SUM(IFI1383:IFI1384)</f>
        <v>0</v>
      </c>
      <c r="IFJ1385" s="84">
        <f>IFI1385/IFH1385</f>
        <v>0</v>
      </c>
      <c r="IFK1385" s="84">
        <f>SUM(IFK1383)</f>
        <v>1000000</v>
      </c>
      <c r="IFL1385" s="84">
        <f>SUM(IFL1383:IFL1384)</f>
        <v>2000000</v>
      </c>
      <c r="IFM1385" s="84">
        <f>SUM(IFM1383:IFM1384)</f>
        <v>0</v>
      </c>
      <c r="IFN1385" s="84">
        <f>IFM1385/IFL1385</f>
        <v>0</v>
      </c>
      <c r="IFO1385" s="84">
        <f>IFL1385-IFM1385</f>
        <v>2000000</v>
      </c>
      <c r="IFP1385" s="84">
        <f t="shared" si="432"/>
        <v>3000000</v>
      </c>
      <c r="IFW1385" s="84" t="s">
        <v>5397</v>
      </c>
      <c r="IFX1385" s="84">
        <f>SUM(IFX1383:IFX1384)</f>
        <v>1000000</v>
      </c>
      <c r="IFY1385" s="84">
        <f>SUM(IFY1383:IFY1384)</f>
        <v>0</v>
      </c>
      <c r="IFZ1385" s="84">
        <f>IFY1385/IFX1385</f>
        <v>0</v>
      </c>
      <c r="IGA1385" s="84">
        <f>SUM(IGA1383)</f>
        <v>1000000</v>
      </c>
      <c r="IGB1385" s="84">
        <f>SUM(IGB1383:IGB1384)</f>
        <v>2000000</v>
      </c>
      <c r="IGC1385" s="84">
        <f>SUM(IGC1383:IGC1384)</f>
        <v>0</v>
      </c>
      <c r="IGD1385" s="84">
        <f>IGC1385/IGB1385</f>
        <v>0</v>
      </c>
      <c r="IGE1385" s="84">
        <f>IGB1385-IGC1385</f>
        <v>2000000</v>
      </c>
      <c r="IGF1385" s="84">
        <f t="shared" si="432"/>
        <v>3000000</v>
      </c>
      <c r="IGM1385" s="84" t="s">
        <v>5397</v>
      </c>
      <c r="IGN1385" s="84">
        <f>SUM(IGN1383:IGN1384)</f>
        <v>1000000</v>
      </c>
      <c r="IGO1385" s="84">
        <f>SUM(IGO1383:IGO1384)</f>
        <v>0</v>
      </c>
      <c r="IGP1385" s="84">
        <f>IGO1385/IGN1385</f>
        <v>0</v>
      </c>
      <c r="IGQ1385" s="84">
        <f>SUM(IGQ1383)</f>
        <v>1000000</v>
      </c>
      <c r="IGR1385" s="84">
        <f>SUM(IGR1383:IGR1384)</f>
        <v>2000000</v>
      </c>
      <c r="IGS1385" s="84">
        <f>SUM(IGS1383:IGS1384)</f>
        <v>0</v>
      </c>
      <c r="IGT1385" s="84">
        <f>IGS1385/IGR1385</f>
        <v>0</v>
      </c>
      <c r="IGU1385" s="84">
        <f>IGR1385-IGS1385</f>
        <v>2000000</v>
      </c>
      <c r="IGV1385" s="84">
        <f t="shared" si="433"/>
        <v>3000000</v>
      </c>
      <c r="IHC1385" s="84" t="s">
        <v>5397</v>
      </c>
      <c r="IHD1385" s="84">
        <f>SUM(IHD1383:IHD1384)</f>
        <v>1000000</v>
      </c>
      <c r="IHE1385" s="84">
        <f>SUM(IHE1383:IHE1384)</f>
        <v>0</v>
      </c>
      <c r="IHF1385" s="84">
        <f>IHE1385/IHD1385</f>
        <v>0</v>
      </c>
      <c r="IHG1385" s="84">
        <f>SUM(IHG1383)</f>
        <v>1000000</v>
      </c>
      <c r="IHH1385" s="84">
        <f>SUM(IHH1383:IHH1384)</f>
        <v>2000000</v>
      </c>
      <c r="IHI1385" s="84">
        <f>SUM(IHI1383:IHI1384)</f>
        <v>0</v>
      </c>
      <c r="IHJ1385" s="84">
        <f>IHI1385/IHH1385</f>
        <v>0</v>
      </c>
      <c r="IHK1385" s="84">
        <f>IHH1385-IHI1385</f>
        <v>2000000</v>
      </c>
      <c r="IHL1385" s="84">
        <f t="shared" si="433"/>
        <v>3000000</v>
      </c>
      <c r="IHS1385" s="84" t="s">
        <v>5397</v>
      </c>
      <c r="IHT1385" s="84">
        <f>SUM(IHT1383:IHT1384)</f>
        <v>1000000</v>
      </c>
      <c r="IHU1385" s="84">
        <f>SUM(IHU1383:IHU1384)</f>
        <v>0</v>
      </c>
      <c r="IHV1385" s="84">
        <f>IHU1385/IHT1385</f>
        <v>0</v>
      </c>
      <c r="IHW1385" s="84">
        <f>SUM(IHW1383)</f>
        <v>1000000</v>
      </c>
      <c r="IHX1385" s="84">
        <f>SUM(IHX1383:IHX1384)</f>
        <v>2000000</v>
      </c>
      <c r="IHY1385" s="84">
        <f>SUM(IHY1383:IHY1384)</f>
        <v>0</v>
      </c>
      <c r="IHZ1385" s="84">
        <f>IHY1385/IHX1385</f>
        <v>0</v>
      </c>
      <c r="IIA1385" s="84">
        <f>IHX1385-IHY1385</f>
        <v>2000000</v>
      </c>
      <c r="IIB1385" s="84">
        <f t="shared" si="434"/>
        <v>3000000</v>
      </c>
      <c r="III1385" s="84" t="s">
        <v>5397</v>
      </c>
      <c r="IIJ1385" s="84">
        <f>SUM(IIJ1383:IIJ1384)</f>
        <v>1000000</v>
      </c>
      <c r="IIK1385" s="84">
        <f>SUM(IIK1383:IIK1384)</f>
        <v>0</v>
      </c>
      <c r="IIL1385" s="84">
        <f>IIK1385/IIJ1385</f>
        <v>0</v>
      </c>
      <c r="IIM1385" s="84">
        <f>SUM(IIM1383)</f>
        <v>1000000</v>
      </c>
      <c r="IIN1385" s="84">
        <f>SUM(IIN1383:IIN1384)</f>
        <v>2000000</v>
      </c>
      <c r="IIO1385" s="84">
        <f>SUM(IIO1383:IIO1384)</f>
        <v>0</v>
      </c>
      <c r="IIP1385" s="84">
        <f>IIO1385/IIN1385</f>
        <v>0</v>
      </c>
      <c r="IIQ1385" s="84">
        <f>IIN1385-IIO1385</f>
        <v>2000000</v>
      </c>
      <c r="IIR1385" s="84">
        <f t="shared" si="434"/>
        <v>3000000</v>
      </c>
      <c r="IIY1385" s="84" t="s">
        <v>5397</v>
      </c>
      <c r="IIZ1385" s="84">
        <f>SUM(IIZ1383:IIZ1384)</f>
        <v>1000000</v>
      </c>
      <c r="IJA1385" s="84">
        <f>SUM(IJA1383:IJA1384)</f>
        <v>0</v>
      </c>
      <c r="IJB1385" s="84">
        <f>IJA1385/IIZ1385</f>
        <v>0</v>
      </c>
      <c r="IJC1385" s="84">
        <f>SUM(IJC1383)</f>
        <v>1000000</v>
      </c>
      <c r="IJD1385" s="84">
        <f>SUM(IJD1383:IJD1384)</f>
        <v>2000000</v>
      </c>
      <c r="IJE1385" s="84">
        <f>SUM(IJE1383:IJE1384)</f>
        <v>0</v>
      </c>
      <c r="IJF1385" s="84">
        <f>IJE1385/IJD1385</f>
        <v>0</v>
      </c>
      <c r="IJG1385" s="84">
        <f>IJD1385-IJE1385</f>
        <v>2000000</v>
      </c>
      <c r="IJH1385" s="84">
        <f t="shared" si="435"/>
        <v>3000000</v>
      </c>
      <c r="IJO1385" s="84" t="s">
        <v>5397</v>
      </c>
      <c r="IJP1385" s="84">
        <f>SUM(IJP1383:IJP1384)</f>
        <v>1000000</v>
      </c>
      <c r="IJQ1385" s="84">
        <f>SUM(IJQ1383:IJQ1384)</f>
        <v>0</v>
      </c>
      <c r="IJR1385" s="84">
        <f>IJQ1385/IJP1385</f>
        <v>0</v>
      </c>
      <c r="IJS1385" s="84">
        <f>SUM(IJS1383)</f>
        <v>1000000</v>
      </c>
      <c r="IJT1385" s="84">
        <f>SUM(IJT1383:IJT1384)</f>
        <v>2000000</v>
      </c>
      <c r="IJU1385" s="84">
        <f>SUM(IJU1383:IJU1384)</f>
        <v>0</v>
      </c>
      <c r="IJV1385" s="84">
        <f>IJU1385/IJT1385</f>
        <v>0</v>
      </c>
      <c r="IJW1385" s="84">
        <f>IJT1385-IJU1385</f>
        <v>2000000</v>
      </c>
      <c r="IJX1385" s="84">
        <f t="shared" si="435"/>
        <v>3000000</v>
      </c>
      <c r="IKE1385" s="84" t="s">
        <v>5397</v>
      </c>
      <c r="IKF1385" s="84">
        <f>SUM(IKF1383:IKF1384)</f>
        <v>1000000</v>
      </c>
      <c r="IKG1385" s="84">
        <f>SUM(IKG1383:IKG1384)</f>
        <v>0</v>
      </c>
      <c r="IKH1385" s="84">
        <f>IKG1385/IKF1385</f>
        <v>0</v>
      </c>
      <c r="IKI1385" s="84">
        <f>SUM(IKI1383)</f>
        <v>1000000</v>
      </c>
      <c r="IKJ1385" s="84">
        <f>SUM(IKJ1383:IKJ1384)</f>
        <v>2000000</v>
      </c>
      <c r="IKK1385" s="84">
        <f>SUM(IKK1383:IKK1384)</f>
        <v>0</v>
      </c>
      <c r="IKL1385" s="84">
        <f>IKK1385/IKJ1385</f>
        <v>0</v>
      </c>
      <c r="IKM1385" s="84">
        <f>IKJ1385-IKK1385</f>
        <v>2000000</v>
      </c>
      <c r="IKN1385" s="84">
        <f t="shared" si="436"/>
        <v>3000000</v>
      </c>
      <c r="IKU1385" s="84" t="s">
        <v>5397</v>
      </c>
      <c r="IKV1385" s="84">
        <f>SUM(IKV1383:IKV1384)</f>
        <v>1000000</v>
      </c>
      <c r="IKW1385" s="84">
        <f>SUM(IKW1383:IKW1384)</f>
        <v>0</v>
      </c>
      <c r="IKX1385" s="84">
        <f>IKW1385/IKV1385</f>
        <v>0</v>
      </c>
      <c r="IKY1385" s="84">
        <f>SUM(IKY1383)</f>
        <v>1000000</v>
      </c>
      <c r="IKZ1385" s="84">
        <f>SUM(IKZ1383:IKZ1384)</f>
        <v>2000000</v>
      </c>
      <c r="ILA1385" s="84">
        <f>SUM(ILA1383:ILA1384)</f>
        <v>0</v>
      </c>
      <c r="ILB1385" s="84">
        <f>ILA1385/IKZ1385</f>
        <v>0</v>
      </c>
      <c r="ILC1385" s="84">
        <f>IKZ1385-ILA1385</f>
        <v>2000000</v>
      </c>
      <c r="ILD1385" s="84">
        <f t="shared" si="436"/>
        <v>3000000</v>
      </c>
      <c r="ILK1385" s="84" t="s">
        <v>5397</v>
      </c>
      <c r="ILL1385" s="84">
        <f>SUM(ILL1383:ILL1384)</f>
        <v>1000000</v>
      </c>
      <c r="ILM1385" s="84">
        <f>SUM(ILM1383:ILM1384)</f>
        <v>0</v>
      </c>
      <c r="ILN1385" s="84">
        <f>ILM1385/ILL1385</f>
        <v>0</v>
      </c>
      <c r="ILO1385" s="84">
        <f>SUM(ILO1383)</f>
        <v>1000000</v>
      </c>
      <c r="ILP1385" s="84">
        <f>SUM(ILP1383:ILP1384)</f>
        <v>2000000</v>
      </c>
      <c r="ILQ1385" s="84">
        <f>SUM(ILQ1383:ILQ1384)</f>
        <v>0</v>
      </c>
      <c r="ILR1385" s="84">
        <f>ILQ1385/ILP1385</f>
        <v>0</v>
      </c>
      <c r="ILS1385" s="84">
        <f>ILP1385-ILQ1385</f>
        <v>2000000</v>
      </c>
      <c r="ILT1385" s="84">
        <f t="shared" si="437"/>
        <v>3000000</v>
      </c>
      <c r="IMA1385" s="84" t="s">
        <v>5397</v>
      </c>
      <c r="IMB1385" s="84">
        <f>SUM(IMB1383:IMB1384)</f>
        <v>1000000</v>
      </c>
      <c r="IMC1385" s="84">
        <f>SUM(IMC1383:IMC1384)</f>
        <v>0</v>
      </c>
      <c r="IMD1385" s="84">
        <f>IMC1385/IMB1385</f>
        <v>0</v>
      </c>
      <c r="IME1385" s="84">
        <f>SUM(IME1383)</f>
        <v>1000000</v>
      </c>
      <c r="IMF1385" s="84">
        <f>SUM(IMF1383:IMF1384)</f>
        <v>2000000</v>
      </c>
      <c r="IMG1385" s="84">
        <f>SUM(IMG1383:IMG1384)</f>
        <v>0</v>
      </c>
      <c r="IMH1385" s="84">
        <f>IMG1385/IMF1385</f>
        <v>0</v>
      </c>
      <c r="IMI1385" s="84">
        <f>IMF1385-IMG1385</f>
        <v>2000000</v>
      </c>
      <c r="IMJ1385" s="84">
        <f t="shared" si="437"/>
        <v>3000000</v>
      </c>
      <c r="IMQ1385" s="84" t="s">
        <v>5397</v>
      </c>
      <c r="IMR1385" s="84">
        <f>SUM(IMR1383:IMR1384)</f>
        <v>1000000</v>
      </c>
      <c r="IMS1385" s="84">
        <f>SUM(IMS1383:IMS1384)</f>
        <v>0</v>
      </c>
      <c r="IMT1385" s="84">
        <f>IMS1385/IMR1385</f>
        <v>0</v>
      </c>
      <c r="IMU1385" s="84">
        <f>SUM(IMU1383)</f>
        <v>1000000</v>
      </c>
      <c r="IMV1385" s="84">
        <f>SUM(IMV1383:IMV1384)</f>
        <v>2000000</v>
      </c>
      <c r="IMW1385" s="84">
        <f>SUM(IMW1383:IMW1384)</f>
        <v>0</v>
      </c>
      <c r="IMX1385" s="84">
        <f>IMW1385/IMV1385</f>
        <v>0</v>
      </c>
      <c r="IMY1385" s="84">
        <f>IMV1385-IMW1385</f>
        <v>2000000</v>
      </c>
      <c r="IMZ1385" s="84">
        <f t="shared" si="438"/>
        <v>3000000</v>
      </c>
      <c r="ING1385" s="84" t="s">
        <v>5397</v>
      </c>
      <c r="INH1385" s="84">
        <f>SUM(INH1383:INH1384)</f>
        <v>1000000</v>
      </c>
      <c r="INI1385" s="84">
        <f>SUM(INI1383:INI1384)</f>
        <v>0</v>
      </c>
      <c r="INJ1385" s="84">
        <f>INI1385/INH1385</f>
        <v>0</v>
      </c>
      <c r="INK1385" s="84">
        <f>SUM(INK1383)</f>
        <v>1000000</v>
      </c>
      <c r="INL1385" s="84">
        <f>SUM(INL1383:INL1384)</f>
        <v>2000000</v>
      </c>
      <c r="INM1385" s="84">
        <f>SUM(INM1383:INM1384)</f>
        <v>0</v>
      </c>
      <c r="INN1385" s="84">
        <f>INM1385/INL1385</f>
        <v>0</v>
      </c>
      <c r="INO1385" s="84">
        <f>INL1385-INM1385</f>
        <v>2000000</v>
      </c>
      <c r="INP1385" s="84">
        <f t="shared" si="438"/>
        <v>3000000</v>
      </c>
      <c r="INW1385" s="84" t="s">
        <v>5397</v>
      </c>
      <c r="INX1385" s="84">
        <f>SUM(INX1383:INX1384)</f>
        <v>1000000</v>
      </c>
      <c r="INY1385" s="84">
        <f>SUM(INY1383:INY1384)</f>
        <v>0</v>
      </c>
      <c r="INZ1385" s="84">
        <f>INY1385/INX1385</f>
        <v>0</v>
      </c>
      <c r="IOA1385" s="84">
        <f>SUM(IOA1383)</f>
        <v>1000000</v>
      </c>
      <c r="IOB1385" s="84">
        <f>SUM(IOB1383:IOB1384)</f>
        <v>2000000</v>
      </c>
      <c r="IOC1385" s="84">
        <f>SUM(IOC1383:IOC1384)</f>
        <v>0</v>
      </c>
      <c r="IOD1385" s="84">
        <f>IOC1385/IOB1385</f>
        <v>0</v>
      </c>
      <c r="IOE1385" s="84">
        <f>IOB1385-IOC1385</f>
        <v>2000000</v>
      </c>
      <c r="IOF1385" s="84">
        <f t="shared" si="439"/>
        <v>3000000</v>
      </c>
      <c r="IOM1385" s="84" t="s">
        <v>5397</v>
      </c>
      <c r="ION1385" s="84">
        <f>SUM(ION1383:ION1384)</f>
        <v>1000000</v>
      </c>
      <c r="IOO1385" s="84">
        <f>SUM(IOO1383:IOO1384)</f>
        <v>0</v>
      </c>
      <c r="IOP1385" s="84">
        <f>IOO1385/ION1385</f>
        <v>0</v>
      </c>
      <c r="IOQ1385" s="84">
        <f>SUM(IOQ1383)</f>
        <v>1000000</v>
      </c>
      <c r="IOR1385" s="84">
        <f>SUM(IOR1383:IOR1384)</f>
        <v>2000000</v>
      </c>
      <c r="IOS1385" s="84">
        <f>SUM(IOS1383:IOS1384)</f>
        <v>0</v>
      </c>
      <c r="IOT1385" s="84">
        <f>IOS1385/IOR1385</f>
        <v>0</v>
      </c>
      <c r="IOU1385" s="84">
        <f>IOR1385-IOS1385</f>
        <v>2000000</v>
      </c>
      <c r="IOV1385" s="84">
        <f t="shared" si="439"/>
        <v>3000000</v>
      </c>
      <c r="IPC1385" s="84" t="s">
        <v>5397</v>
      </c>
      <c r="IPD1385" s="84">
        <f>SUM(IPD1383:IPD1384)</f>
        <v>1000000</v>
      </c>
      <c r="IPE1385" s="84">
        <f>SUM(IPE1383:IPE1384)</f>
        <v>0</v>
      </c>
      <c r="IPF1385" s="84">
        <f>IPE1385/IPD1385</f>
        <v>0</v>
      </c>
      <c r="IPG1385" s="84">
        <f>SUM(IPG1383)</f>
        <v>1000000</v>
      </c>
      <c r="IPH1385" s="84">
        <f>SUM(IPH1383:IPH1384)</f>
        <v>2000000</v>
      </c>
      <c r="IPI1385" s="84">
        <f>SUM(IPI1383:IPI1384)</f>
        <v>0</v>
      </c>
      <c r="IPJ1385" s="84">
        <f>IPI1385/IPH1385</f>
        <v>0</v>
      </c>
      <c r="IPK1385" s="84">
        <f>IPH1385-IPI1385</f>
        <v>2000000</v>
      </c>
      <c r="IPL1385" s="84">
        <f t="shared" si="440"/>
        <v>3000000</v>
      </c>
      <c r="IPS1385" s="84" t="s">
        <v>5397</v>
      </c>
      <c r="IPT1385" s="84">
        <f>SUM(IPT1383:IPT1384)</f>
        <v>1000000</v>
      </c>
      <c r="IPU1385" s="84">
        <f>SUM(IPU1383:IPU1384)</f>
        <v>0</v>
      </c>
      <c r="IPV1385" s="84">
        <f>IPU1385/IPT1385</f>
        <v>0</v>
      </c>
      <c r="IPW1385" s="84">
        <f>SUM(IPW1383)</f>
        <v>1000000</v>
      </c>
      <c r="IPX1385" s="84">
        <f>SUM(IPX1383:IPX1384)</f>
        <v>2000000</v>
      </c>
      <c r="IPY1385" s="84">
        <f>SUM(IPY1383:IPY1384)</f>
        <v>0</v>
      </c>
      <c r="IPZ1385" s="84">
        <f>IPY1385/IPX1385</f>
        <v>0</v>
      </c>
      <c r="IQA1385" s="84">
        <f>IPX1385-IPY1385</f>
        <v>2000000</v>
      </c>
      <c r="IQB1385" s="84">
        <f t="shared" si="440"/>
        <v>3000000</v>
      </c>
      <c r="IQI1385" s="84" t="s">
        <v>5397</v>
      </c>
      <c r="IQJ1385" s="84">
        <f>SUM(IQJ1383:IQJ1384)</f>
        <v>1000000</v>
      </c>
      <c r="IQK1385" s="84">
        <f>SUM(IQK1383:IQK1384)</f>
        <v>0</v>
      </c>
      <c r="IQL1385" s="84">
        <f>IQK1385/IQJ1385</f>
        <v>0</v>
      </c>
      <c r="IQM1385" s="84">
        <f>SUM(IQM1383)</f>
        <v>1000000</v>
      </c>
      <c r="IQN1385" s="84">
        <f>SUM(IQN1383:IQN1384)</f>
        <v>2000000</v>
      </c>
      <c r="IQO1385" s="84">
        <f>SUM(IQO1383:IQO1384)</f>
        <v>0</v>
      </c>
      <c r="IQP1385" s="84">
        <f>IQO1385/IQN1385</f>
        <v>0</v>
      </c>
      <c r="IQQ1385" s="84">
        <f>IQN1385-IQO1385</f>
        <v>2000000</v>
      </c>
      <c r="IQR1385" s="84">
        <f t="shared" si="441"/>
        <v>3000000</v>
      </c>
      <c r="IQY1385" s="84" t="s">
        <v>5397</v>
      </c>
      <c r="IQZ1385" s="84">
        <f>SUM(IQZ1383:IQZ1384)</f>
        <v>1000000</v>
      </c>
      <c r="IRA1385" s="84">
        <f>SUM(IRA1383:IRA1384)</f>
        <v>0</v>
      </c>
      <c r="IRB1385" s="84">
        <f>IRA1385/IQZ1385</f>
        <v>0</v>
      </c>
      <c r="IRC1385" s="84">
        <f>SUM(IRC1383)</f>
        <v>1000000</v>
      </c>
      <c r="IRD1385" s="84">
        <f>SUM(IRD1383:IRD1384)</f>
        <v>2000000</v>
      </c>
      <c r="IRE1385" s="84">
        <f>SUM(IRE1383:IRE1384)</f>
        <v>0</v>
      </c>
      <c r="IRF1385" s="84">
        <f>IRE1385/IRD1385</f>
        <v>0</v>
      </c>
      <c r="IRG1385" s="84">
        <f>IRD1385-IRE1385</f>
        <v>2000000</v>
      </c>
      <c r="IRH1385" s="84">
        <f t="shared" si="441"/>
        <v>3000000</v>
      </c>
      <c r="IRO1385" s="84" t="s">
        <v>5397</v>
      </c>
      <c r="IRP1385" s="84">
        <f>SUM(IRP1383:IRP1384)</f>
        <v>1000000</v>
      </c>
      <c r="IRQ1385" s="84">
        <f>SUM(IRQ1383:IRQ1384)</f>
        <v>0</v>
      </c>
      <c r="IRR1385" s="84">
        <f>IRQ1385/IRP1385</f>
        <v>0</v>
      </c>
      <c r="IRS1385" s="84">
        <f>SUM(IRS1383)</f>
        <v>1000000</v>
      </c>
      <c r="IRT1385" s="84">
        <f>SUM(IRT1383:IRT1384)</f>
        <v>2000000</v>
      </c>
      <c r="IRU1385" s="84">
        <f>SUM(IRU1383:IRU1384)</f>
        <v>0</v>
      </c>
      <c r="IRV1385" s="84">
        <f>IRU1385/IRT1385</f>
        <v>0</v>
      </c>
      <c r="IRW1385" s="84">
        <f>IRT1385-IRU1385</f>
        <v>2000000</v>
      </c>
      <c r="IRX1385" s="84">
        <f t="shared" si="442"/>
        <v>3000000</v>
      </c>
      <c r="ISE1385" s="84" t="s">
        <v>5397</v>
      </c>
      <c r="ISF1385" s="84">
        <f>SUM(ISF1383:ISF1384)</f>
        <v>1000000</v>
      </c>
      <c r="ISG1385" s="84">
        <f>SUM(ISG1383:ISG1384)</f>
        <v>0</v>
      </c>
      <c r="ISH1385" s="84">
        <f>ISG1385/ISF1385</f>
        <v>0</v>
      </c>
      <c r="ISI1385" s="84">
        <f>SUM(ISI1383)</f>
        <v>1000000</v>
      </c>
      <c r="ISJ1385" s="84">
        <f>SUM(ISJ1383:ISJ1384)</f>
        <v>2000000</v>
      </c>
      <c r="ISK1385" s="84">
        <f>SUM(ISK1383:ISK1384)</f>
        <v>0</v>
      </c>
      <c r="ISL1385" s="84">
        <f>ISK1385/ISJ1385</f>
        <v>0</v>
      </c>
      <c r="ISM1385" s="84">
        <f>ISJ1385-ISK1385</f>
        <v>2000000</v>
      </c>
      <c r="ISN1385" s="84">
        <f t="shared" si="442"/>
        <v>3000000</v>
      </c>
      <c r="ISU1385" s="84" t="s">
        <v>5397</v>
      </c>
      <c r="ISV1385" s="84">
        <f>SUM(ISV1383:ISV1384)</f>
        <v>1000000</v>
      </c>
      <c r="ISW1385" s="84">
        <f>SUM(ISW1383:ISW1384)</f>
        <v>0</v>
      </c>
      <c r="ISX1385" s="84">
        <f>ISW1385/ISV1385</f>
        <v>0</v>
      </c>
      <c r="ISY1385" s="84">
        <f>SUM(ISY1383)</f>
        <v>1000000</v>
      </c>
      <c r="ISZ1385" s="84">
        <f>SUM(ISZ1383:ISZ1384)</f>
        <v>2000000</v>
      </c>
      <c r="ITA1385" s="84">
        <f>SUM(ITA1383:ITA1384)</f>
        <v>0</v>
      </c>
      <c r="ITB1385" s="84">
        <f>ITA1385/ISZ1385</f>
        <v>0</v>
      </c>
      <c r="ITC1385" s="84">
        <f>ISZ1385-ITA1385</f>
        <v>2000000</v>
      </c>
      <c r="ITD1385" s="84">
        <f t="shared" si="443"/>
        <v>3000000</v>
      </c>
      <c r="ITK1385" s="84" t="s">
        <v>5397</v>
      </c>
      <c r="ITL1385" s="84">
        <f>SUM(ITL1383:ITL1384)</f>
        <v>1000000</v>
      </c>
      <c r="ITM1385" s="84">
        <f>SUM(ITM1383:ITM1384)</f>
        <v>0</v>
      </c>
      <c r="ITN1385" s="84">
        <f>ITM1385/ITL1385</f>
        <v>0</v>
      </c>
      <c r="ITO1385" s="84">
        <f>SUM(ITO1383)</f>
        <v>1000000</v>
      </c>
      <c r="ITP1385" s="84">
        <f>SUM(ITP1383:ITP1384)</f>
        <v>2000000</v>
      </c>
      <c r="ITQ1385" s="84">
        <f>SUM(ITQ1383:ITQ1384)</f>
        <v>0</v>
      </c>
      <c r="ITR1385" s="84">
        <f>ITQ1385/ITP1385</f>
        <v>0</v>
      </c>
      <c r="ITS1385" s="84">
        <f>ITP1385-ITQ1385</f>
        <v>2000000</v>
      </c>
      <c r="ITT1385" s="84">
        <f t="shared" si="443"/>
        <v>3000000</v>
      </c>
      <c r="IUA1385" s="84" t="s">
        <v>5397</v>
      </c>
      <c r="IUB1385" s="84">
        <f>SUM(IUB1383:IUB1384)</f>
        <v>1000000</v>
      </c>
      <c r="IUC1385" s="84">
        <f>SUM(IUC1383:IUC1384)</f>
        <v>0</v>
      </c>
      <c r="IUD1385" s="84">
        <f>IUC1385/IUB1385</f>
        <v>0</v>
      </c>
      <c r="IUE1385" s="84">
        <f>SUM(IUE1383)</f>
        <v>1000000</v>
      </c>
      <c r="IUF1385" s="84">
        <f>SUM(IUF1383:IUF1384)</f>
        <v>2000000</v>
      </c>
      <c r="IUG1385" s="84">
        <f>SUM(IUG1383:IUG1384)</f>
        <v>0</v>
      </c>
      <c r="IUH1385" s="84">
        <f>IUG1385/IUF1385</f>
        <v>0</v>
      </c>
      <c r="IUI1385" s="84">
        <f>IUF1385-IUG1385</f>
        <v>2000000</v>
      </c>
      <c r="IUJ1385" s="84">
        <f t="shared" si="444"/>
        <v>3000000</v>
      </c>
      <c r="IUQ1385" s="84" t="s">
        <v>5397</v>
      </c>
      <c r="IUR1385" s="84">
        <f>SUM(IUR1383:IUR1384)</f>
        <v>1000000</v>
      </c>
      <c r="IUS1385" s="84">
        <f>SUM(IUS1383:IUS1384)</f>
        <v>0</v>
      </c>
      <c r="IUT1385" s="84">
        <f>IUS1385/IUR1385</f>
        <v>0</v>
      </c>
      <c r="IUU1385" s="84">
        <f>SUM(IUU1383)</f>
        <v>1000000</v>
      </c>
      <c r="IUV1385" s="84">
        <f>SUM(IUV1383:IUV1384)</f>
        <v>2000000</v>
      </c>
      <c r="IUW1385" s="84">
        <f>SUM(IUW1383:IUW1384)</f>
        <v>0</v>
      </c>
      <c r="IUX1385" s="84">
        <f>IUW1385/IUV1385</f>
        <v>0</v>
      </c>
      <c r="IUY1385" s="84">
        <f>IUV1385-IUW1385</f>
        <v>2000000</v>
      </c>
      <c r="IUZ1385" s="84">
        <f t="shared" si="444"/>
        <v>3000000</v>
      </c>
      <c r="IVG1385" s="84" t="s">
        <v>5397</v>
      </c>
      <c r="IVH1385" s="84">
        <f>SUM(IVH1383:IVH1384)</f>
        <v>1000000</v>
      </c>
      <c r="IVI1385" s="84">
        <f>SUM(IVI1383:IVI1384)</f>
        <v>0</v>
      </c>
      <c r="IVJ1385" s="84">
        <f>IVI1385/IVH1385</f>
        <v>0</v>
      </c>
      <c r="IVK1385" s="84">
        <f>SUM(IVK1383)</f>
        <v>1000000</v>
      </c>
      <c r="IVL1385" s="84">
        <f>SUM(IVL1383:IVL1384)</f>
        <v>2000000</v>
      </c>
      <c r="IVM1385" s="84">
        <f>SUM(IVM1383:IVM1384)</f>
        <v>0</v>
      </c>
      <c r="IVN1385" s="84">
        <f>IVM1385/IVL1385</f>
        <v>0</v>
      </c>
      <c r="IVO1385" s="84">
        <f>IVL1385-IVM1385</f>
        <v>2000000</v>
      </c>
      <c r="IVP1385" s="84">
        <f t="shared" si="445"/>
        <v>3000000</v>
      </c>
      <c r="IVW1385" s="84" t="s">
        <v>5397</v>
      </c>
      <c r="IVX1385" s="84">
        <f>SUM(IVX1383:IVX1384)</f>
        <v>1000000</v>
      </c>
      <c r="IVY1385" s="84">
        <f>SUM(IVY1383:IVY1384)</f>
        <v>0</v>
      </c>
      <c r="IVZ1385" s="84">
        <f>IVY1385/IVX1385</f>
        <v>0</v>
      </c>
      <c r="IWA1385" s="84">
        <f>SUM(IWA1383)</f>
        <v>1000000</v>
      </c>
      <c r="IWB1385" s="84">
        <f>SUM(IWB1383:IWB1384)</f>
        <v>2000000</v>
      </c>
      <c r="IWC1385" s="84">
        <f>SUM(IWC1383:IWC1384)</f>
        <v>0</v>
      </c>
      <c r="IWD1385" s="84">
        <f>IWC1385/IWB1385</f>
        <v>0</v>
      </c>
      <c r="IWE1385" s="84">
        <f>IWB1385-IWC1385</f>
        <v>2000000</v>
      </c>
      <c r="IWF1385" s="84">
        <f t="shared" si="445"/>
        <v>3000000</v>
      </c>
      <c r="IWM1385" s="84" t="s">
        <v>5397</v>
      </c>
      <c r="IWN1385" s="84">
        <f>SUM(IWN1383:IWN1384)</f>
        <v>1000000</v>
      </c>
      <c r="IWO1385" s="84">
        <f>SUM(IWO1383:IWO1384)</f>
        <v>0</v>
      </c>
      <c r="IWP1385" s="84">
        <f>IWO1385/IWN1385</f>
        <v>0</v>
      </c>
      <c r="IWQ1385" s="84">
        <f>SUM(IWQ1383)</f>
        <v>1000000</v>
      </c>
      <c r="IWR1385" s="84">
        <f>SUM(IWR1383:IWR1384)</f>
        <v>2000000</v>
      </c>
      <c r="IWS1385" s="84">
        <f>SUM(IWS1383:IWS1384)</f>
        <v>0</v>
      </c>
      <c r="IWT1385" s="84">
        <f>IWS1385/IWR1385</f>
        <v>0</v>
      </c>
      <c r="IWU1385" s="84">
        <f>IWR1385-IWS1385</f>
        <v>2000000</v>
      </c>
      <c r="IWV1385" s="84">
        <f t="shared" si="446"/>
        <v>3000000</v>
      </c>
      <c r="IXC1385" s="84" t="s">
        <v>5397</v>
      </c>
      <c r="IXD1385" s="84">
        <f>SUM(IXD1383:IXD1384)</f>
        <v>1000000</v>
      </c>
      <c r="IXE1385" s="84">
        <f>SUM(IXE1383:IXE1384)</f>
        <v>0</v>
      </c>
      <c r="IXF1385" s="84">
        <f>IXE1385/IXD1385</f>
        <v>0</v>
      </c>
      <c r="IXG1385" s="84">
        <f>SUM(IXG1383)</f>
        <v>1000000</v>
      </c>
      <c r="IXH1385" s="84">
        <f>SUM(IXH1383:IXH1384)</f>
        <v>2000000</v>
      </c>
      <c r="IXI1385" s="84">
        <f>SUM(IXI1383:IXI1384)</f>
        <v>0</v>
      </c>
      <c r="IXJ1385" s="84">
        <f>IXI1385/IXH1385</f>
        <v>0</v>
      </c>
      <c r="IXK1385" s="84">
        <f>IXH1385-IXI1385</f>
        <v>2000000</v>
      </c>
      <c r="IXL1385" s="84">
        <f t="shared" si="446"/>
        <v>3000000</v>
      </c>
      <c r="IXS1385" s="84" t="s">
        <v>5397</v>
      </c>
      <c r="IXT1385" s="84">
        <f>SUM(IXT1383:IXT1384)</f>
        <v>1000000</v>
      </c>
      <c r="IXU1385" s="84">
        <f>SUM(IXU1383:IXU1384)</f>
        <v>0</v>
      </c>
      <c r="IXV1385" s="84">
        <f>IXU1385/IXT1385</f>
        <v>0</v>
      </c>
      <c r="IXW1385" s="84">
        <f>SUM(IXW1383)</f>
        <v>1000000</v>
      </c>
      <c r="IXX1385" s="84">
        <f>SUM(IXX1383:IXX1384)</f>
        <v>2000000</v>
      </c>
      <c r="IXY1385" s="84">
        <f>SUM(IXY1383:IXY1384)</f>
        <v>0</v>
      </c>
      <c r="IXZ1385" s="84">
        <f>IXY1385/IXX1385</f>
        <v>0</v>
      </c>
      <c r="IYA1385" s="84">
        <f>IXX1385-IXY1385</f>
        <v>2000000</v>
      </c>
      <c r="IYB1385" s="84">
        <f t="shared" si="447"/>
        <v>3000000</v>
      </c>
      <c r="IYI1385" s="84" t="s">
        <v>5397</v>
      </c>
      <c r="IYJ1385" s="84">
        <f>SUM(IYJ1383:IYJ1384)</f>
        <v>1000000</v>
      </c>
      <c r="IYK1385" s="84">
        <f>SUM(IYK1383:IYK1384)</f>
        <v>0</v>
      </c>
      <c r="IYL1385" s="84">
        <f>IYK1385/IYJ1385</f>
        <v>0</v>
      </c>
      <c r="IYM1385" s="84">
        <f>SUM(IYM1383)</f>
        <v>1000000</v>
      </c>
      <c r="IYN1385" s="84">
        <f>SUM(IYN1383:IYN1384)</f>
        <v>2000000</v>
      </c>
      <c r="IYO1385" s="84">
        <f>SUM(IYO1383:IYO1384)</f>
        <v>0</v>
      </c>
      <c r="IYP1385" s="84">
        <f>IYO1385/IYN1385</f>
        <v>0</v>
      </c>
      <c r="IYQ1385" s="84">
        <f>IYN1385-IYO1385</f>
        <v>2000000</v>
      </c>
      <c r="IYR1385" s="84">
        <f t="shared" si="447"/>
        <v>3000000</v>
      </c>
      <c r="IYY1385" s="84" t="s">
        <v>5397</v>
      </c>
      <c r="IYZ1385" s="84">
        <f>SUM(IYZ1383:IYZ1384)</f>
        <v>1000000</v>
      </c>
      <c r="IZA1385" s="84">
        <f>SUM(IZA1383:IZA1384)</f>
        <v>0</v>
      </c>
      <c r="IZB1385" s="84">
        <f>IZA1385/IYZ1385</f>
        <v>0</v>
      </c>
      <c r="IZC1385" s="84">
        <f>SUM(IZC1383)</f>
        <v>1000000</v>
      </c>
      <c r="IZD1385" s="84">
        <f>SUM(IZD1383:IZD1384)</f>
        <v>2000000</v>
      </c>
      <c r="IZE1385" s="84">
        <f>SUM(IZE1383:IZE1384)</f>
        <v>0</v>
      </c>
      <c r="IZF1385" s="84">
        <f>IZE1385/IZD1385</f>
        <v>0</v>
      </c>
      <c r="IZG1385" s="84">
        <f>IZD1385-IZE1385</f>
        <v>2000000</v>
      </c>
      <c r="IZH1385" s="84">
        <f t="shared" si="448"/>
        <v>3000000</v>
      </c>
      <c r="IZO1385" s="84" t="s">
        <v>5397</v>
      </c>
      <c r="IZP1385" s="84">
        <f>SUM(IZP1383:IZP1384)</f>
        <v>1000000</v>
      </c>
      <c r="IZQ1385" s="84">
        <f>SUM(IZQ1383:IZQ1384)</f>
        <v>0</v>
      </c>
      <c r="IZR1385" s="84">
        <f>IZQ1385/IZP1385</f>
        <v>0</v>
      </c>
      <c r="IZS1385" s="84">
        <f>SUM(IZS1383)</f>
        <v>1000000</v>
      </c>
      <c r="IZT1385" s="84">
        <f>SUM(IZT1383:IZT1384)</f>
        <v>2000000</v>
      </c>
      <c r="IZU1385" s="84">
        <f>SUM(IZU1383:IZU1384)</f>
        <v>0</v>
      </c>
      <c r="IZV1385" s="84">
        <f>IZU1385/IZT1385</f>
        <v>0</v>
      </c>
      <c r="IZW1385" s="84">
        <f>IZT1385-IZU1385</f>
        <v>2000000</v>
      </c>
      <c r="IZX1385" s="84">
        <f t="shared" si="448"/>
        <v>3000000</v>
      </c>
      <c r="JAE1385" s="84" t="s">
        <v>5397</v>
      </c>
      <c r="JAF1385" s="84">
        <f>SUM(JAF1383:JAF1384)</f>
        <v>1000000</v>
      </c>
      <c r="JAG1385" s="84">
        <f>SUM(JAG1383:JAG1384)</f>
        <v>0</v>
      </c>
      <c r="JAH1385" s="84">
        <f>JAG1385/JAF1385</f>
        <v>0</v>
      </c>
      <c r="JAI1385" s="84">
        <f>SUM(JAI1383)</f>
        <v>1000000</v>
      </c>
      <c r="JAJ1385" s="84">
        <f>SUM(JAJ1383:JAJ1384)</f>
        <v>2000000</v>
      </c>
      <c r="JAK1385" s="84">
        <f>SUM(JAK1383:JAK1384)</f>
        <v>0</v>
      </c>
      <c r="JAL1385" s="84">
        <f>JAK1385/JAJ1385</f>
        <v>0</v>
      </c>
      <c r="JAM1385" s="84">
        <f>JAJ1385-JAK1385</f>
        <v>2000000</v>
      </c>
      <c r="JAN1385" s="84">
        <f t="shared" si="449"/>
        <v>3000000</v>
      </c>
      <c r="JAU1385" s="84" t="s">
        <v>5397</v>
      </c>
      <c r="JAV1385" s="84">
        <f>SUM(JAV1383:JAV1384)</f>
        <v>1000000</v>
      </c>
      <c r="JAW1385" s="84">
        <f>SUM(JAW1383:JAW1384)</f>
        <v>0</v>
      </c>
      <c r="JAX1385" s="84">
        <f>JAW1385/JAV1385</f>
        <v>0</v>
      </c>
      <c r="JAY1385" s="84">
        <f>SUM(JAY1383)</f>
        <v>1000000</v>
      </c>
      <c r="JAZ1385" s="84">
        <f>SUM(JAZ1383:JAZ1384)</f>
        <v>2000000</v>
      </c>
      <c r="JBA1385" s="84">
        <f>SUM(JBA1383:JBA1384)</f>
        <v>0</v>
      </c>
      <c r="JBB1385" s="84">
        <f>JBA1385/JAZ1385</f>
        <v>0</v>
      </c>
      <c r="JBC1385" s="84">
        <f>JAZ1385-JBA1385</f>
        <v>2000000</v>
      </c>
      <c r="JBD1385" s="84">
        <f t="shared" si="449"/>
        <v>3000000</v>
      </c>
      <c r="JBK1385" s="84" t="s">
        <v>5397</v>
      </c>
      <c r="JBL1385" s="84">
        <f>SUM(JBL1383:JBL1384)</f>
        <v>1000000</v>
      </c>
      <c r="JBM1385" s="84">
        <f>SUM(JBM1383:JBM1384)</f>
        <v>0</v>
      </c>
      <c r="JBN1385" s="84">
        <f>JBM1385/JBL1385</f>
        <v>0</v>
      </c>
      <c r="JBO1385" s="84">
        <f>SUM(JBO1383)</f>
        <v>1000000</v>
      </c>
      <c r="JBP1385" s="84">
        <f>SUM(JBP1383:JBP1384)</f>
        <v>2000000</v>
      </c>
      <c r="JBQ1385" s="84">
        <f>SUM(JBQ1383:JBQ1384)</f>
        <v>0</v>
      </c>
      <c r="JBR1385" s="84">
        <f>JBQ1385/JBP1385</f>
        <v>0</v>
      </c>
      <c r="JBS1385" s="84">
        <f>JBP1385-JBQ1385</f>
        <v>2000000</v>
      </c>
      <c r="JBT1385" s="84">
        <f t="shared" si="450"/>
        <v>3000000</v>
      </c>
      <c r="JCA1385" s="84" t="s">
        <v>5397</v>
      </c>
      <c r="JCB1385" s="84">
        <f>SUM(JCB1383:JCB1384)</f>
        <v>1000000</v>
      </c>
      <c r="JCC1385" s="84">
        <f>SUM(JCC1383:JCC1384)</f>
        <v>0</v>
      </c>
      <c r="JCD1385" s="84">
        <f>JCC1385/JCB1385</f>
        <v>0</v>
      </c>
      <c r="JCE1385" s="84">
        <f>SUM(JCE1383)</f>
        <v>1000000</v>
      </c>
      <c r="JCF1385" s="84">
        <f>SUM(JCF1383:JCF1384)</f>
        <v>2000000</v>
      </c>
      <c r="JCG1385" s="84">
        <f>SUM(JCG1383:JCG1384)</f>
        <v>0</v>
      </c>
      <c r="JCH1385" s="84">
        <f>JCG1385/JCF1385</f>
        <v>0</v>
      </c>
      <c r="JCI1385" s="84">
        <f>JCF1385-JCG1385</f>
        <v>2000000</v>
      </c>
      <c r="JCJ1385" s="84">
        <f t="shared" si="450"/>
        <v>3000000</v>
      </c>
      <c r="JCQ1385" s="84" t="s">
        <v>5397</v>
      </c>
      <c r="JCR1385" s="84">
        <f>SUM(JCR1383:JCR1384)</f>
        <v>1000000</v>
      </c>
      <c r="JCS1385" s="84">
        <f>SUM(JCS1383:JCS1384)</f>
        <v>0</v>
      </c>
      <c r="JCT1385" s="84">
        <f>JCS1385/JCR1385</f>
        <v>0</v>
      </c>
      <c r="JCU1385" s="84">
        <f>SUM(JCU1383)</f>
        <v>1000000</v>
      </c>
      <c r="JCV1385" s="84">
        <f>SUM(JCV1383:JCV1384)</f>
        <v>2000000</v>
      </c>
      <c r="JCW1385" s="84">
        <f>SUM(JCW1383:JCW1384)</f>
        <v>0</v>
      </c>
      <c r="JCX1385" s="84">
        <f>JCW1385/JCV1385</f>
        <v>0</v>
      </c>
      <c r="JCY1385" s="84">
        <f>JCV1385-JCW1385</f>
        <v>2000000</v>
      </c>
      <c r="JCZ1385" s="84">
        <f t="shared" si="451"/>
        <v>3000000</v>
      </c>
      <c r="JDG1385" s="84" t="s">
        <v>5397</v>
      </c>
      <c r="JDH1385" s="84">
        <f>SUM(JDH1383:JDH1384)</f>
        <v>1000000</v>
      </c>
      <c r="JDI1385" s="84">
        <f>SUM(JDI1383:JDI1384)</f>
        <v>0</v>
      </c>
      <c r="JDJ1385" s="84">
        <f>JDI1385/JDH1385</f>
        <v>0</v>
      </c>
      <c r="JDK1385" s="84">
        <f>SUM(JDK1383)</f>
        <v>1000000</v>
      </c>
      <c r="JDL1385" s="84">
        <f>SUM(JDL1383:JDL1384)</f>
        <v>2000000</v>
      </c>
      <c r="JDM1385" s="84">
        <f>SUM(JDM1383:JDM1384)</f>
        <v>0</v>
      </c>
      <c r="JDN1385" s="84">
        <f>JDM1385/JDL1385</f>
        <v>0</v>
      </c>
      <c r="JDO1385" s="84">
        <f>JDL1385-JDM1385</f>
        <v>2000000</v>
      </c>
      <c r="JDP1385" s="84">
        <f t="shared" si="451"/>
        <v>3000000</v>
      </c>
      <c r="JDW1385" s="84" t="s">
        <v>5397</v>
      </c>
      <c r="JDX1385" s="84">
        <f>SUM(JDX1383:JDX1384)</f>
        <v>1000000</v>
      </c>
      <c r="JDY1385" s="84">
        <f>SUM(JDY1383:JDY1384)</f>
        <v>0</v>
      </c>
      <c r="JDZ1385" s="84">
        <f>JDY1385/JDX1385</f>
        <v>0</v>
      </c>
      <c r="JEA1385" s="84">
        <f>SUM(JEA1383)</f>
        <v>1000000</v>
      </c>
      <c r="JEB1385" s="84">
        <f>SUM(JEB1383:JEB1384)</f>
        <v>2000000</v>
      </c>
      <c r="JEC1385" s="84">
        <f>SUM(JEC1383:JEC1384)</f>
        <v>0</v>
      </c>
      <c r="JED1385" s="84">
        <f>JEC1385/JEB1385</f>
        <v>0</v>
      </c>
      <c r="JEE1385" s="84">
        <f>JEB1385-JEC1385</f>
        <v>2000000</v>
      </c>
      <c r="JEF1385" s="84">
        <f t="shared" si="452"/>
        <v>3000000</v>
      </c>
      <c r="JEM1385" s="84" t="s">
        <v>5397</v>
      </c>
      <c r="JEN1385" s="84">
        <f>SUM(JEN1383:JEN1384)</f>
        <v>1000000</v>
      </c>
      <c r="JEO1385" s="84">
        <f>SUM(JEO1383:JEO1384)</f>
        <v>0</v>
      </c>
      <c r="JEP1385" s="84">
        <f>JEO1385/JEN1385</f>
        <v>0</v>
      </c>
      <c r="JEQ1385" s="84">
        <f>SUM(JEQ1383)</f>
        <v>1000000</v>
      </c>
      <c r="JER1385" s="84">
        <f>SUM(JER1383:JER1384)</f>
        <v>2000000</v>
      </c>
      <c r="JES1385" s="84">
        <f>SUM(JES1383:JES1384)</f>
        <v>0</v>
      </c>
      <c r="JET1385" s="84">
        <f>JES1385/JER1385</f>
        <v>0</v>
      </c>
      <c r="JEU1385" s="84">
        <f>JER1385-JES1385</f>
        <v>2000000</v>
      </c>
      <c r="JEV1385" s="84">
        <f t="shared" si="452"/>
        <v>3000000</v>
      </c>
      <c r="JFC1385" s="84" t="s">
        <v>5397</v>
      </c>
      <c r="JFD1385" s="84">
        <f>SUM(JFD1383:JFD1384)</f>
        <v>1000000</v>
      </c>
      <c r="JFE1385" s="84">
        <f>SUM(JFE1383:JFE1384)</f>
        <v>0</v>
      </c>
      <c r="JFF1385" s="84">
        <f>JFE1385/JFD1385</f>
        <v>0</v>
      </c>
      <c r="JFG1385" s="84">
        <f>SUM(JFG1383)</f>
        <v>1000000</v>
      </c>
      <c r="JFH1385" s="84">
        <f>SUM(JFH1383:JFH1384)</f>
        <v>2000000</v>
      </c>
      <c r="JFI1385" s="84">
        <f>SUM(JFI1383:JFI1384)</f>
        <v>0</v>
      </c>
      <c r="JFJ1385" s="84">
        <f>JFI1385/JFH1385</f>
        <v>0</v>
      </c>
      <c r="JFK1385" s="84">
        <f>JFH1385-JFI1385</f>
        <v>2000000</v>
      </c>
      <c r="JFL1385" s="84">
        <f t="shared" si="453"/>
        <v>3000000</v>
      </c>
      <c r="JFS1385" s="84" t="s">
        <v>5397</v>
      </c>
      <c r="JFT1385" s="84">
        <f>SUM(JFT1383:JFT1384)</f>
        <v>1000000</v>
      </c>
      <c r="JFU1385" s="84">
        <f>SUM(JFU1383:JFU1384)</f>
        <v>0</v>
      </c>
      <c r="JFV1385" s="84">
        <f>JFU1385/JFT1385</f>
        <v>0</v>
      </c>
      <c r="JFW1385" s="84">
        <f>SUM(JFW1383)</f>
        <v>1000000</v>
      </c>
      <c r="JFX1385" s="84">
        <f>SUM(JFX1383:JFX1384)</f>
        <v>2000000</v>
      </c>
      <c r="JFY1385" s="84">
        <f>SUM(JFY1383:JFY1384)</f>
        <v>0</v>
      </c>
      <c r="JFZ1385" s="84">
        <f>JFY1385/JFX1385</f>
        <v>0</v>
      </c>
      <c r="JGA1385" s="84">
        <f>JFX1385-JFY1385</f>
        <v>2000000</v>
      </c>
      <c r="JGB1385" s="84">
        <f t="shared" si="453"/>
        <v>3000000</v>
      </c>
      <c r="JGI1385" s="84" t="s">
        <v>5397</v>
      </c>
      <c r="JGJ1385" s="84">
        <f>SUM(JGJ1383:JGJ1384)</f>
        <v>1000000</v>
      </c>
      <c r="JGK1385" s="84">
        <f>SUM(JGK1383:JGK1384)</f>
        <v>0</v>
      </c>
      <c r="JGL1385" s="84">
        <f>JGK1385/JGJ1385</f>
        <v>0</v>
      </c>
      <c r="JGM1385" s="84">
        <f>SUM(JGM1383)</f>
        <v>1000000</v>
      </c>
      <c r="JGN1385" s="84">
        <f>SUM(JGN1383:JGN1384)</f>
        <v>2000000</v>
      </c>
      <c r="JGO1385" s="84">
        <f>SUM(JGO1383:JGO1384)</f>
        <v>0</v>
      </c>
      <c r="JGP1385" s="84">
        <f>JGO1385/JGN1385</f>
        <v>0</v>
      </c>
      <c r="JGQ1385" s="84">
        <f>JGN1385-JGO1385</f>
        <v>2000000</v>
      </c>
      <c r="JGR1385" s="84">
        <f t="shared" si="454"/>
        <v>3000000</v>
      </c>
      <c r="JGY1385" s="84" t="s">
        <v>5397</v>
      </c>
      <c r="JGZ1385" s="84">
        <f>SUM(JGZ1383:JGZ1384)</f>
        <v>1000000</v>
      </c>
      <c r="JHA1385" s="84">
        <f>SUM(JHA1383:JHA1384)</f>
        <v>0</v>
      </c>
      <c r="JHB1385" s="84">
        <f>JHA1385/JGZ1385</f>
        <v>0</v>
      </c>
      <c r="JHC1385" s="84">
        <f>SUM(JHC1383)</f>
        <v>1000000</v>
      </c>
      <c r="JHD1385" s="84">
        <f>SUM(JHD1383:JHD1384)</f>
        <v>2000000</v>
      </c>
      <c r="JHE1385" s="84">
        <f>SUM(JHE1383:JHE1384)</f>
        <v>0</v>
      </c>
      <c r="JHF1385" s="84">
        <f>JHE1385/JHD1385</f>
        <v>0</v>
      </c>
      <c r="JHG1385" s="84">
        <f>JHD1385-JHE1385</f>
        <v>2000000</v>
      </c>
      <c r="JHH1385" s="84">
        <f t="shared" si="454"/>
        <v>3000000</v>
      </c>
      <c r="JHO1385" s="84" t="s">
        <v>5397</v>
      </c>
      <c r="JHP1385" s="84">
        <f>SUM(JHP1383:JHP1384)</f>
        <v>1000000</v>
      </c>
      <c r="JHQ1385" s="84">
        <f>SUM(JHQ1383:JHQ1384)</f>
        <v>0</v>
      </c>
      <c r="JHR1385" s="84">
        <f>JHQ1385/JHP1385</f>
        <v>0</v>
      </c>
      <c r="JHS1385" s="84">
        <f>SUM(JHS1383)</f>
        <v>1000000</v>
      </c>
      <c r="JHT1385" s="84">
        <f>SUM(JHT1383:JHT1384)</f>
        <v>2000000</v>
      </c>
      <c r="JHU1385" s="84">
        <f>SUM(JHU1383:JHU1384)</f>
        <v>0</v>
      </c>
      <c r="JHV1385" s="84">
        <f>JHU1385/JHT1385</f>
        <v>0</v>
      </c>
      <c r="JHW1385" s="84">
        <f>JHT1385-JHU1385</f>
        <v>2000000</v>
      </c>
      <c r="JHX1385" s="84">
        <f t="shared" si="455"/>
        <v>3000000</v>
      </c>
      <c r="JIE1385" s="84" t="s">
        <v>5397</v>
      </c>
      <c r="JIF1385" s="84">
        <f>SUM(JIF1383:JIF1384)</f>
        <v>1000000</v>
      </c>
      <c r="JIG1385" s="84">
        <f>SUM(JIG1383:JIG1384)</f>
        <v>0</v>
      </c>
      <c r="JIH1385" s="84">
        <f>JIG1385/JIF1385</f>
        <v>0</v>
      </c>
      <c r="JII1385" s="84">
        <f>SUM(JII1383)</f>
        <v>1000000</v>
      </c>
      <c r="JIJ1385" s="84">
        <f>SUM(JIJ1383:JIJ1384)</f>
        <v>2000000</v>
      </c>
      <c r="JIK1385" s="84">
        <f>SUM(JIK1383:JIK1384)</f>
        <v>0</v>
      </c>
      <c r="JIL1385" s="84">
        <f>JIK1385/JIJ1385</f>
        <v>0</v>
      </c>
      <c r="JIM1385" s="84">
        <f>JIJ1385-JIK1385</f>
        <v>2000000</v>
      </c>
      <c r="JIN1385" s="84">
        <f t="shared" si="455"/>
        <v>3000000</v>
      </c>
      <c r="JIU1385" s="84" t="s">
        <v>5397</v>
      </c>
      <c r="JIV1385" s="84">
        <f>SUM(JIV1383:JIV1384)</f>
        <v>1000000</v>
      </c>
      <c r="JIW1385" s="84">
        <f>SUM(JIW1383:JIW1384)</f>
        <v>0</v>
      </c>
      <c r="JIX1385" s="84">
        <f>JIW1385/JIV1385</f>
        <v>0</v>
      </c>
      <c r="JIY1385" s="84">
        <f>SUM(JIY1383)</f>
        <v>1000000</v>
      </c>
      <c r="JIZ1385" s="84">
        <f>SUM(JIZ1383:JIZ1384)</f>
        <v>2000000</v>
      </c>
      <c r="JJA1385" s="84">
        <f>SUM(JJA1383:JJA1384)</f>
        <v>0</v>
      </c>
      <c r="JJB1385" s="84">
        <f>JJA1385/JIZ1385</f>
        <v>0</v>
      </c>
      <c r="JJC1385" s="84">
        <f>JIZ1385-JJA1385</f>
        <v>2000000</v>
      </c>
      <c r="JJD1385" s="84">
        <f t="shared" si="456"/>
        <v>3000000</v>
      </c>
      <c r="JJK1385" s="84" t="s">
        <v>5397</v>
      </c>
      <c r="JJL1385" s="84">
        <f>SUM(JJL1383:JJL1384)</f>
        <v>1000000</v>
      </c>
      <c r="JJM1385" s="84">
        <f>SUM(JJM1383:JJM1384)</f>
        <v>0</v>
      </c>
      <c r="JJN1385" s="84">
        <f>JJM1385/JJL1385</f>
        <v>0</v>
      </c>
      <c r="JJO1385" s="84">
        <f>SUM(JJO1383)</f>
        <v>1000000</v>
      </c>
      <c r="JJP1385" s="84">
        <f>SUM(JJP1383:JJP1384)</f>
        <v>2000000</v>
      </c>
      <c r="JJQ1385" s="84">
        <f>SUM(JJQ1383:JJQ1384)</f>
        <v>0</v>
      </c>
      <c r="JJR1385" s="84">
        <f>JJQ1385/JJP1385</f>
        <v>0</v>
      </c>
      <c r="JJS1385" s="84">
        <f>JJP1385-JJQ1385</f>
        <v>2000000</v>
      </c>
      <c r="JJT1385" s="84">
        <f t="shared" si="456"/>
        <v>3000000</v>
      </c>
      <c r="JKA1385" s="84" t="s">
        <v>5397</v>
      </c>
      <c r="JKB1385" s="84">
        <f>SUM(JKB1383:JKB1384)</f>
        <v>1000000</v>
      </c>
      <c r="JKC1385" s="84">
        <f>SUM(JKC1383:JKC1384)</f>
        <v>0</v>
      </c>
      <c r="JKD1385" s="84">
        <f>JKC1385/JKB1385</f>
        <v>0</v>
      </c>
      <c r="JKE1385" s="84">
        <f>SUM(JKE1383)</f>
        <v>1000000</v>
      </c>
      <c r="JKF1385" s="84">
        <f>SUM(JKF1383:JKF1384)</f>
        <v>2000000</v>
      </c>
      <c r="JKG1385" s="84">
        <f>SUM(JKG1383:JKG1384)</f>
        <v>0</v>
      </c>
      <c r="JKH1385" s="84">
        <f>JKG1385/JKF1385</f>
        <v>0</v>
      </c>
      <c r="JKI1385" s="84">
        <f>JKF1385-JKG1385</f>
        <v>2000000</v>
      </c>
      <c r="JKJ1385" s="84">
        <f t="shared" si="457"/>
        <v>3000000</v>
      </c>
      <c r="JKQ1385" s="84" t="s">
        <v>5397</v>
      </c>
      <c r="JKR1385" s="84">
        <f>SUM(JKR1383:JKR1384)</f>
        <v>1000000</v>
      </c>
      <c r="JKS1385" s="84">
        <f>SUM(JKS1383:JKS1384)</f>
        <v>0</v>
      </c>
      <c r="JKT1385" s="84">
        <f>JKS1385/JKR1385</f>
        <v>0</v>
      </c>
      <c r="JKU1385" s="84">
        <f>SUM(JKU1383)</f>
        <v>1000000</v>
      </c>
      <c r="JKV1385" s="84">
        <f>SUM(JKV1383:JKV1384)</f>
        <v>2000000</v>
      </c>
      <c r="JKW1385" s="84">
        <f>SUM(JKW1383:JKW1384)</f>
        <v>0</v>
      </c>
      <c r="JKX1385" s="84">
        <f>JKW1385/JKV1385</f>
        <v>0</v>
      </c>
      <c r="JKY1385" s="84">
        <f>JKV1385-JKW1385</f>
        <v>2000000</v>
      </c>
      <c r="JKZ1385" s="84">
        <f t="shared" si="457"/>
        <v>3000000</v>
      </c>
      <c r="JLG1385" s="84" t="s">
        <v>5397</v>
      </c>
      <c r="JLH1385" s="84">
        <f>SUM(JLH1383:JLH1384)</f>
        <v>1000000</v>
      </c>
      <c r="JLI1385" s="84">
        <f>SUM(JLI1383:JLI1384)</f>
        <v>0</v>
      </c>
      <c r="JLJ1385" s="84">
        <f>JLI1385/JLH1385</f>
        <v>0</v>
      </c>
      <c r="JLK1385" s="84">
        <f>SUM(JLK1383)</f>
        <v>1000000</v>
      </c>
      <c r="JLL1385" s="84">
        <f>SUM(JLL1383:JLL1384)</f>
        <v>2000000</v>
      </c>
      <c r="JLM1385" s="84">
        <f>SUM(JLM1383:JLM1384)</f>
        <v>0</v>
      </c>
      <c r="JLN1385" s="84">
        <f>JLM1385/JLL1385</f>
        <v>0</v>
      </c>
      <c r="JLO1385" s="84">
        <f>JLL1385-JLM1385</f>
        <v>2000000</v>
      </c>
      <c r="JLP1385" s="84">
        <f t="shared" si="458"/>
        <v>3000000</v>
      </c>
      <c r="JLW1385" s="84" t="s">
        <v>5397</v>
      </c>
      <c r="JLX1385" s="84">
        <f>SUM(JLX1383:JLX1384)</f>
        <v>1000000</v>
      </c>
      <c r="JLY1385" s="84">
        <f>SUM(JLY1383:JLY1384)</f>
        <v>0</v>
      </c>
      <c r="JLZ1385" s="84">
        <f>JLY1385/JLX1385</f>
        <v>0</v>
      </c>
      <c r="JMA1385" s="84">
        <f>SUM(JMA1383)</f>
        <v>1000000</v>
      </c>
      <c r="JMB1385" s="84">
        <f>SUM(JMB1383:JMB1384)</f>
        <v>2000000</v>
      </c>
      <c r="JMC1385" s="84">
        <f>SUM(JMC1383:JMC1384)</f>
        <v>0</v>
      </c>
      <c r="JMD1385" s="84">
        <f>JMC1385/JMB1385</f>
        <v>0</v>
      </c>
      <c r="JME1385" s="84">
        <f>JMB1385-JMC1385</f>
        <v>2000000</v>
      </c>
      <c r="JMF1385" s="84">
        <f t="shared" si="458"/>
        <v>3000000</v>
      </c>
      <c r="JMM1385" s="84" t="s">
        <v>5397</v>
      </c>
      <c r="JMN1385" s="84">
        <f>SUM(JMN1383:JMN1384)</f>
        <v>1000000</v>
      </c>
      <c r="JMO1385" s="84">
        <f>SUM(JMO1383:JMO1384)</f>
        <v>0</v>
      </c>
      <c r="JMP1385" s="84">
        <f>JMO1385/JMN1385</f>
        <v>0</v>
      </c>
      <c r="JMQ1385" s="84">
        <f>SUM(JMQ1383)</f>
        <v>1000000</v>
      </c>
      <c r="JMR1385" s="84">
        <f>SUM(JMR1383:JMR1384)</f>
        <v>2000000</v>
      </c>
      <c r="JMS1385" s="84">
        <f>SUM(JMS1383:JMS1384)</f>
        <v>0</v>
      </c>
      <c r="JMT1385" s="84">
        <f>JMS1385/JMR1385</f>
        <v>0</v>
      </c>
      <c r="JMU1385" s="84">
        <f>JMR1385-JMS1385</f>
        <v>2000000</v>
      </c>
      <c r="JMV1385" s="84">
        <f t="shared" si="459"/>
        <v>3000000</v>
      </c>
      <c r="JNC1385" s="84" t="s">
        <v>5397</v>
      </c>
      <c r="JND1385" s="84">
        <f>SUM(JND1383:JND1384)</f>
        <v>1000000</v>
      </c>
      <c r="JNE1385" s="84">
        <f>SUM(JNE1383:JNE1384)</f>
        <v>0</v>
      </c>
      <c r="JNF1385" s="84">
        <f>JNE1385/JND1385</f>
        <v>0</v>
      </c>
      <c r="JNG1385" s="84">
        <f>SUM(JNG1383)</f>
        <v>1000000</v>
      </c>
      <c r="JNH1385" s="84">
        <f>SUM(JNH1383:JNH1384)</f>
        <v>2000000</v>
      </c>
      <c r="JNI1385" s="84">
        <f>SUM(JNI1383:JNI1384)</f>
        <v>0</v>
      </c>
      <c r="JNJ1385" s="84">
        <f>JNI1385/JNH1385</f>
        <v>0</v>
      </c>
      <c r="JNK1385" s="84">
        <f>JNH1385-JNI1385</f>
        <v>2000000</v>
      </c>
      <c r="JNL1385" s="84">
        <f t="shared" si="459"/>
        <v>3000000</v>
      </c>
      <c r="JNS1385" s="84" t="s">
        <v>5397</v>
      </c>
      <c r="JNT1385" s="84">
        <f>SUM(JNT1383:JNT1384)</f>
        <v>1000000</v>
      </c>
      <c r="JNU1385" s="84">
        <f>SUM(JNU1383:JNU1384)</f>
        <v>0</v>
      </c>
      <c r="JNV1385" s="84">
        <f>JNU1385/JNT1385</f>
        <v>0</v>
      </c>
      <c r="JNW1385" s="84">
        <f>SUM(JNW1383)</f>
        <v>1000000</v>
      </c>
      <c r="JNX1385" s="84">
        <f>SUM(JNX1383:JNX1384)</f>
        <v>2000000</v>
      </c>
      <c r="JNY1385" s="84">
        <f>SUM(JNY1383:JNY1384)</f>
        <v>0</v>
      </c>
      <c r="JNZ1385" s="84">
        <f>JNY1385/JNX1385</f>
        <v>0</v>
      </c>
      <c r="JOA1385" s="84">
        <f>JNX1385-JNY1385</f>
        <v>2000000</v>
      </c>
      <c r="JOB1385" s="84">
        <f t="shared" si="460"/>
        <v>3000000</v>
      </c>
      <c r="JOI1385" s="84" t="s">
        <v>5397</v>
      </c>
      <c r="JOJ1385" s="84">
        <f>SUM(JOJ1383:JOJ1384)</f>
        <v>1000000</v>
      </c>
      <c r="JOK1385" s="84">
        <f>SUM(JOK1383:JOK1384)</f>
        <v>0</v>
      </c>
      <c r="JOL1385" s="84">
        <f>JOK1385/JOJ1385</f>
        <v>0</v>
      </c>
      <c r="JOM1385" s="84">
        <f>SUM(JOM1383)</f>
        <v>1000000</v>
      </c>
      <c r="JON1385" s="84">
        <f>SUM(JON1383:JON1384)</f>
        <v>2000000</v>
      </c>
      <c r="JOO1385" s="84">
        <f>SUM(JOO1383:JOO1384)</f>
        <v>0</v>
      </c>
      <c r="JOP1385" s="84">
        <f>JOO1385/JON1385</f>
        <v>0</v>
      </c>
      <c r="JOQ1385" s="84">
        <f>JON1385-JOO1385</f>
        <v>2000000</v>
      </c>
      <c r="JOR1385" s="84">
        <f t="shared" si="460"/>
        <v>3000000</v>
      </c>
      <c r="JOY1385" s="84" t="s">
        <v>5397</v>
      </c>
      <c r="JOZ1385" s="84">
        <f>SUM(JOZ1383:JOZ1384)</f>
        <v>1000000</v>
      </c>
      <c r="JPA1385" s="84">
        <f>SUM(JPA1383:JPA1384)</f>
        <v>0</v>
      </c>
      <c r="JPB1385" s="84">
        <f>JPA1385/JOZ1385</f>
        <v>0</v>
      </c>
      <c r="JPC1385" s="84">
        <f>SUM(JPC1383)</f>
        <v>1000000</v>
      </c>
      <c r="JPD1385" s="84">
        <f>SUM(JPD1383:JPD1384)</f>
        <v>2000000</v>
      </c>
      <c r="JPE1385" s="84">
        <f>SUM(JPE1383:JPE1384)</f>
        <v>0</v>
      </c>
      <c r="JPF1385" s="84">
        <f>JPE1385/JPD1385</f>
        <v>0</v>
      </c>
      <c r="JPG1385" s="84">
        <f>JPD1385-JPE1385</f>
        <v>2000000</v>
      </c>
      <c r="JPH1385" s="84">
        <f t="shared" si="461"/>
        <v>3000000</v>
      </c>
      <c r="JPO1385" s="84" t="s">
        <v>5397</v>
      </c>
      <c r="JPP1385" s="84">
        <f>SUM(JPP1383:JPP1384)</f>
        <v>1000000</v>
      </c>
      <c r="JPQ1385" s="84">
        <f>SUM(JPQ1383:JPQ1384)</f>
        <v>0</v>
      </c>
      <c r="JPR1385" s="84">
        <f>JPQ1385/JPP1385</f>
        <v>0</v>
      </c>
      <c r="JPS1385" s="84">
        <f>SUM(JPS1383)</f>
        <v>1000000</v>
      </c>
      <c r="JPT1385" s="84">
        <f>SUM(JPT1383:JPT1384)</f>
        <v>2000000</v>
      </c>
      <c r="JPU1385" s="84">
        <f>SUM(JPU1383:JPU1384)</f>
        <v>0</v>
      </c>
      <c r="JPV1385" s="84">
        <f>JPU1385/JPT1385</f>
        <v>0</v>
      </c>
      <c r="JPW1385" s="84">
        <f>JPT1385-JPU1385</f>
        <v>2000000</v>
      </c>
      <c r="JPX1385" s="84">
        <f t="shared" si="461"/>
        <v>3000000</v>
      </c>
      <c r="JQE1385" s="84" t="s">
        <v>5397</v>
      </c>
      <c r="JQF1385" s="84">
        <f>SUM(JQF1383:JQF1384)</f>
        <v>1000000</v>
      </c>
      <c r="JQG1385" s="84">
        <f>SUM(JQG1383:JQG1384)</f>
        <v>0</v>
      </c>
      <c r="JQH1385" s="84">
        <f>JQG1385/JQF1385</f>
        <v>0</v>
      </c>
      <c r="JQI1385" s="84">
        <f>SUM(JQI1383)</f>
        <v>1000000</v>
      </c>
      <c r="JQJ1385" s="84">
        <f>SUM(JQJ1383:JQJ1384)</f>
        <v>2000000</v>
      </c>
      <c r="JQK1385" s="84">
        <f>SUM(JQK1383:JQK1384)</f>
        <v>0</v>
      </c>
      <c r="JQL1385" s="84">
        <f>JQK1385/JQJ1385</f>
        <v>0</v>
      </c>
      <c r="JQM1385" s="84">
        <f>JQJ1385-JQK1385</f>
        <v>2000000</v>
      </c>
      <c r="JQN1385" s="84">
        <f t="shared" si="462"/>
        <v>3000000</v>
      </c>
      <c r="JQU1385" s="84" t="s">
        <v>5397</v>
      </c>
      <c r="JQV1385" s="84">
        <f>SUM(JQV1383:JQV1384)</f>
        <v>1000000</v>
      </c>
      <c r="JQW1385" s="84">
        <f>SUM(JQW1383:JQW1384)</f>
        <v>0</v>
      </c>
      <c r="JQX1385" s="84">
        <f>JQW1385/JQV1385</f>
        <v>0</v>
      </c>
      <c r="JQY1385" s="84">
        <f>SUM(JQY1383)</f>
        <v>1000000</v>
      </c>
      <c r="JQZ1385" s="84">
        <f>SUM(JQZ1383:JQZ1384)</f>
        <v>2000000</v>
      </c>
      <c r="JRA1385" s="84">
        <f>SUM(JRA1383:JRA1384)</f>
        <v>0</v>
      </c>
      <c r="JRB1385" s="84">
        <f>JRA1385/JQZ1385</f>
        <v>0</v>
      </c>
      <c r="JRC1385" s="84">
        <f>JQZ1385-JRA1385</f>
        <v>2000000</v>
      </c>
      <c r="JRD1385" s="84">
        <f t="shared" si="462"/>
        <v>3000000</v>
      </c>
      <c r="JRK1385" s="84" t="s">
        <v>5397</v>
      </c>
      <c r="JRL1385" s="84">
        <f>SUM(JRL1383:JRL1384)</f>
        <v>1000000</v>
      </c>
      <c r="JRM1385" s="84">
        <f>SUM(JRM1383:JRM1384)</f>
        <v>0</v>
      </c>
      <c r="JRN1385" s="84">
        <f>JRM1385/JRL1385</f>
        <v>0</v>
      </c>
      <c r="JRO1385" s="84">
        <f>SUM(JRO1383)</f>
        <v>1000000</v>
      </c>
      <c r="JRP1385" s="84">
        <f>SUM(JRP1383:JRP1384)</f>
        <v>2000000</v>
      </c>
      <c r="JRQ1385" s="84">
        <f>SUM(JRQ1383:JRQ1384)</f>
        <v>0</v>
      </c>
      <c r="JRR1385" s="84">
        <f>JRQ1385/JRP1385</f>
        <v>0</v>
      </c>
      <c r="JRS1385" s="84">
        <f>JRP1385-JRQ1385</f>
        <v>2000000</v>
      </c>
      <c r="JRT1385" s="84">
        <f t="shared" si="463"/>
        <v>3000000</v>
      </c>
      <c r="JSA1385" s="84" t="s">
        <v>5397</v>
      </c>
      <c r="JSB1385" s="84">
        <f>SUM(JSB1383:JSB1384)</f>
        <v>1000000</v>
      </c>
      <c r="JSC1385" s="84">
        <f>SUM(JSC1383:JSC1384)</f>
        <v>0</v>
      </c>
      <c r="JSD1385" s="84">
        <f>JSC1385/JSB1385</f>
        <v>0</v>
      </c>
      <c r="JSE1385" s="84">
        <f>SUM(JSE1383)</f>
        <v>1000000</v>
      </c>
      <c r="JSF1385" s="84">
        <f>SUM(JSF1383:JSF1384)</f>
        <v>2000000</v>
      </c>
      <c r="JSG1385" s="84">
        <f>SUM(JSG1383:JSG1384)</f>
        <v>0</v>
      </c>
      <c r="JSH1385" s="84">
        <f>JSG1385/JSF1385</f>
        <v>0</v>
      </c>
      <c r="JSI1385" s="84">
        <f>JSF1385-JSG1385</f>
        <v>2000000</v>
      </c>
      <c r="JSJ1385" s="84">
        <f t="shared" si="463"/>
        <v>3000000</v>
      </c>
      <c r="JSQ1385" s="84" t="s">
        <v>5397</v>
      </c>
      <c r="JSR1385" s="84">
        <f>SUM(JSR1383:JSR1384)</f>
        <v>1000000</v>
      </c>
      <c r="JSS1385" s="84">
        <f>SUM(JSS1383:JSS1384)</f>
        <v>0</v>
      </c>
      <c r="JST1385" s="84">
        <f>JSS1385/JSR1385</f>
        <v>0</v>
      </c>
      <c r="JSU1385" s="84">
        <f>SUM(JSU1383)</f>
        <v>1000000</v>
      </c>
      <c r="JSV1385" s="84">
        <f>SUM(JSV1383:JSV1384)</f>
        <v>2000000</v>
      </c>
      <c r="JSW1385" s="84">
        <f>SUM(JSW1383:JSW1384)</f>
        <v>0</v>
      </c>
      <c r="JSX1385" s="84">
        <f>JSW1385/JSV1385</f>
        <v>0</v>
      </c>
      <c r="JSY1385" s="84">
        <f>JSV1385-JSW1385</f>
        <v>2000000</v>
      </c>
      <c r="JSZ1385" s="84">
        <f t="shared" si="464"/>
        <v>3000000</v>
      </c>
      <c r="JTG1385" s="84" t="s">
        <v>5397</v>
      </c>
      <c r="JTH1385" s="84">
        <f>SUM(JTH1383:JTH1384)</f>
        <v>1000000</v>
      </c>
      <c r="JTI1385" s="84">
        <f>SUM(JTI1383:JTI1384)</f>
        <v>0</v>
      </c>
      <c r="JTJ1385" s="84">
        <f>JTI1385/JTH1385</f>
        <v>0</v>
      </c>
      <c r="JTK1385" s="84">
        <f>SUM(JTK1383)</f>
        <v>1000000</v>
      </c>
      <c r="JTL1385" s="84">
        <f>SUM(JTL1383:JTL1384)</f>
        <v>2000000</v>
      </c>
      <c r="JTM1385" s="84">
        <f>SUM(JTM1383:JTM1384)</f>
        <v>0</v>
      </c>
      <c r="JTN1385" s="84">
        <f>JTM1385/JTL1385</f>
        <v>0</v>
      </c>
      <c r="JTO1385" s="84">
        <f>JTL1385-JTM1385</f>
        <v>2000000</v>
      </c>
      <c r="JTP1385" s="84">
        <f t="shared" si="464"/>
        <v>3000000</v>
      </c>
      <c r="JTW1385" s="84" t="s">
        <v>5397</v>
      </c>
      <c r="JTX1385" s="84">
        <f>SUM(JTX1383:JTX1384)</f>
        <v>1000000</v>
      </c>
      <c r="JTY1385" s="84">
        <f>SUM(JTY1383:JTY1384)</f>
        <v>0</v>
      </c>
      <c r="JTZ1385" s="84">
        <f>JTY1385/JTX1385</f>
        <v>0</v>
      </c>
      <c r="JUA1385" s="84">
        <f>SUM(JUA1383)</f>
        <v>1000000</v>
      </c>
      <c r="JUB1385" s="84">
        <f>SUM(JUB1383:JUB1384)</f>
        <v>2000000</v>
      </c>
      <c r="JUC1385" s="84">
        <f>SUM(JUC1383:JUC1384)</f>
        <v>0</v>
      </c>
      <c r="JUD1385" s="84">
        <f>JUC1385/JUB1385</f>
        <v>0</v>
      </c>
      <c r="JUE1385" s="84">
        <f>JUB1385-JUC1385</f>
        <v>2000000</v>
      </c>
      <c r="JUF1385" s="84">
        <f t="shared" si="465"/>
        <v>3000000</v>
      </c>
      <c r="JUM1385" s="84" t="s">
        <v>5397</v>
      </c>
      <c r="JUN1385" s="84">
        <f>SUM(JUN1383:JUN1384)</f>
        <v>1000000</v>
      </c>
      <c r="JUO1385" s="84">
        <f>SUM(JUO1383:JUO1384)</f>
        <v>0</v>
      </c>
      <c r="JUP1385" s="84">
        <f>JUO1385/JUN1385</f>
        <v>0</v>
      </c>
      <c r="JUQ1385" s="84">
        <f>SUM(JUQ1383)</f>
        <v>1000000</v>
      </c>
      <c r="JUR1385" s="84">
        <f>SUM(JUR1383:JUR1384)</f>
        <v>2000000</v>
      </c>
      <c r="JUS1385" s="84">
        <f>SUM(JUS1383:JUS1384)</f>
        <v>0</v>
      </c>
      <c r="JUT1385" s="84">
        <f>JUS1385/JUR1385</f>
        <v>0</v>
      </c>
      <c r="JUU1385" s="84">
        <f>JUR1385-JUS1385</f>
        <v>2000000</v>
      </c>
      <c r="JUV1385" s="84">
        <f t="shared" si="465"/>
        <v>3000000</v>
      </c>
      <c r="JVC1385" s="84" t="s">
        <v>5397</v>
      </c>
      <c r="JVD1385" s="84">
        <f>SUM(JVD1383:JVD1384)</f>
        <v>1000000</v>
      </c>
      <c r="JVE1385" s="84">
        <f>SUM(JVE1383:JVE1384)</f>
        <v>0</v>
      </c>
      <c r="JVF1385" s="84">
        <f>JVE1385/JVD1385</f>
        <v>0</v>
      </c>
      <c r="JVG1385" s="84">
        <f>SUM(JVG1383)</f>
        <v>1000000</v>
      </c>
      <c r="JVH1385" s="84">
        <f>SUM(JVH1383:JVH1384)</f>
        <v>2000000</v>
      </c>
      <c r="JVI1385" s="84">
        <f>SUM(JVI1383:JVI1384)</f>
        <v>0</v>
      </c>
      <c r="JVJ1385" s="84">
        <f>JVI1385/JVH1385</f>
        <v>0</v>
      </c>
      <c r="JVK1385" s="84">
        <f>JVH1385-JVI1385</f>
        <v>2000000</v>
      </c>
      <c r="JVL1385" s="84">
        <f t="shared" si="466"/>
        <v>3000000</v>
      </c>
      <c r="JVS1385" s="84" t="s">
        <v>5397</v>
      </c>
      <c r="JVT1385" s="84">
        <f>SUM(JVT1383:JVT1384)</f>
        <v>1000000</v>
      </c>
      <c r="JVU1385" s="84">
        <f>SUM(JVU1383:JVU1384)</f>
        <v>0</v>
      </c>
      <c r="JVV1385" s="84">
        <f>JVU1385/JVT1385</f>
        <v>0</v>
      </c>
      <c r="JVW1385" s="84">
        <f>SUM(JVW1383)</f>
        <v>1000000</v>
      </c>
      <c r="JVX1385" s="84">
        <f>SUM(JVX1383:JVX1384)</f>
        <v>2000000</v>
      </c>
      <c r="JVY1385" s="84">
        <f>SUM(JVY1383:JVY1384)</f>
        <v>0</v>
      </c>
      <c r="JVZ1385" s="84">
        <f>JVY1385/JVX1385</f>
        <v>0</v>
      </c>
      <c r="JWA1385" s="84">
        <f>JVX1385-JVY1385</f>
        <v>2000000</v>
      </c>
      <c r="JWB1385" s="84">
        <f t="shared" si="466"/>
        <v>3000000</v>
      </c>
      <c r="JWI1385" s="84" t="s">
        <v>5397</v>
      </c>
      <c r="JWJ1385" s="84">
        <f>SUM(JWJ1383:JWJ1384)</f>
        <v>1000000</v>
      </c>
      <c r="JWK1385" s="84">
        <f>SUM(JWK1383:JWK1384)</f>
        <v>0</v>
      </c>
      <c r="JWL1385" s="84">
        <f>JWK1385/JWJ1385</f>
        <v>0</v>
      </c>
      <c r="JWM1385" s="84">
        <f>SUM(JWM1383)</f>
        <v>1000000</v>
      </c>
      <c r="JWN1385" s="84">
        <f>SUM(JWN1383:JWN1384)</f>
        <v>2000000</v>
      </c>
      <c r="JWO1385" s="84">
        <f>SUM(JWO1383:JWO1384)</f>
        <v>0</v>
      </c>
      <c r="JWP1385" s="84">
        <f>JWO1385/JWN1385</f>
        <v>0</v>
      </c>
      <c r="JWQ1385" s="84">
        <f>JWN1385-JWO1385</f>
        <v>2000000</v>
      </c>
      <c r="JWR1385" s="84">
        <f t="shared" si="467"/>
        <v>3000000</v>
      </c>
      <c r="JWY1385" s="84" t="s">
        <v>5397</v>
      </c>
      <c r="JWZ1385" s="84">
        <f>SUM(JWZ1383:JWZ1384)</f>
        <v>1000000</v>
      </c>
      <c r="JXA1385" s="84">
        <f>SUM(JXA1383:JXA1384)</f>
        <v>0</v>
      </c>
      <c r="JXB1385" s="84">
        <f>JXA1385/JWZ1385</f>
        <v>0</v>
      </c>
      <c r="JXC1385" s="84">
        <f>SUM(JXC1383)</f>
        <v>1000000</v>
      </c>
      <c r="JXD1385" s="84">
        <f>SUM(JXD1383:JXD1384)</f>
        <v>2000000</v>
      </c>
      <c r="JXE1385" s="84">
        <f>SUM(JXE1383:JXE1384)</f>
        <v>0</v>
      </c>
      <c r="JXF1385" s="84">
        <f>JXE1385/JXD1385</f>
        <v>0</v>
      </c>
      <c r="JXG1385" s="84">
        <f>JXD1385-JXE1385</f>
        <v>2000000</v>
      </c>
      <c r="JXH1385" s="84">
        <f t="shared" si="467"/>
        <v>3000000</v>
      </c>
      <c r="JXO1385" s="84" t="s">
        <v>5397</v>
      </c>
      <c r="JXP1385" s="84">
        <f>SUM(JXP1383:JXP1384)</f>
        <v>1000000</v>
      </c>
      <c r="JXQ1385" s="84">
        <f>SUM(JXQ1383:JXQ1384)</f>
        <v>0</v>
      </c>
      <c r="JXR1385" s="84">
        <f>JXQ1385/JXP1385</f>
        <v>0</v>
      </c>
      <c r="JXS1385" s="84">
        <f>SUM(JXS1383)</f>
        <v>1000000</v>
      </c>
      <c r="JXT1385" s="84">
        <f>SUM(JXT1383:JXT1384)</f>
        <v>2000000</v>
      </c>
      <c r="JXU1385" s="84">
        <f>SUM(JXU1383:JXU1384)</f>
        <v>0</v>
      </c>
      <c r="JXV1385" s="84">
        <f>JXU1385/JXT1385</f>
        <v>0</v>
      </c>
      <c r="JXW1385" s="84">
        <f>JXT1385-JXU1385</f>
        <v>2000000</v>
      </c>
      <c r="JXX1385" s="84">
        <f t="shared" si="468"/>
        <v>3000000</v>
      </c>
      <c r="JYE1385" s="84" t="s">
        <v>5397</v>
      </c>
      <c r="JYF1385" s="84">
        <f>SUM(JYF1383:JYF1384)</f>
        <v>1000000</v>
      </c>
      <c r="JYG1385" s="84">
        <f>SUM(JYG1383:JYG1384)</f>
        <v>0</v>
      </c>
      <c r="JYH1385" s="84">
        <f>JYG1385/JYF1385</f>
        <v>0</v>
      </c>
      <c r="JYI1385" s="84">
        <f>SUM(JYI1383)</f>
        <v>1000000</v>
      </c>
      <c r="JYJ1385" s="84">
        <f>SUM(JYJ1383:JYJ1384)</f>
        <v>2000000</v>
      </c>
      <c r="JYK1385" s="84">
        <f>SUM(JYK1383:JYK1384)</f>
        <v>0</v>
      </c>
      <c r="JYL1385" s="84">
        <f>JYK1385/JYJ1385</f>
        <v>0</v>
      </c>
      <c r="JYM1385" s="84">
        <f>JYJ1385-JYK1385</f>
        <v>2000000</v>
      </c>
      <c r="JYN1385" s="84">
        <f t="shared" si="468"/>
        <v>3000000</v>
      </c>
      <c r="JYU1385" s="84" t="s">
        <v>5397</v>
      </c>
      <c r="JYV1385" s="84">
        <f>SUM(JYV1383:JYV1384)</f>
        <v>1000000</v>
      </c>
      <c r="JYW1385" s="84">
        <f>SUM(JYW1383:JYW1384)</f>
        <v>0</v>
      </c>
      <c r="JYX1385" s="84">
        <f>JYW1385/JYV1385</f>
        <v>0</v>
      </c>
      <c r="JYY1385" s="84">
        <f>SUM(JYY1383)</f>
        <v>1000000</v>
      </c>
      <c r="JYZ1385" s="84">
        <f>SUM(JYZ1383:JYZ1384)</f>
        <v>2000000</v>
      </c>
      <c r="JZA1385" s="84">
        <f>SUM(JZA1383:JZA1384)</f>
        <v>0</v>
      </c>
      <c r="JZB1385" s="84">
        <f>JZA1385/JYZ1385</f>
        <v>0</v>
      </c>
      <c r="JZC1385" s="84">
        <f>JYZ1385-JZA1385</f>
        <v>2000000</v>
      </c>
      <c r="JZD1385" s="84">
        <f t="shared" si="469"/>
        <v>3000000</v>
      </c>
      <c r="JZK1385" s="84" t="s">
        <v>5397</v>
      </c>
      <c r="JZL1385" s="84">
        <f>SUM(JZL1383:JZL1384)</f>
        <v>1000000</v>
      </c>
      <c r="JZM1385" s="84">
        <f>SUM(JZM1383:JZM1384)</f>
        <v>0</v>
      </c>
      <c r="JZN1385" s="84">
        <f>JZM1385/JZL1385</f>
        <v>0</v>
      </c>
      <c r="JZO1385" s="84">
        <f>SUM(JZO1383)</f>
        <v>1000000</v>
      </c>
      <c r="JZP1385" s="84">
        <f>SUM(JZP1383:JZP1384)</f>
        <v>2000000</v>
      </c>
      <c r="JZQ1385" s="84">
        <f>SUM(JZQ1383:JZQ1384)</f>
        <v>0</v>
      </c>
      <c r="JZR1385" s="84">
        <f>JZQ1385/JZP1385</f>
        <v>0</v>
      </c>
      <c r="JZS1385" s="84">
        <f>JZP1385-JZQ1385</f>
        <v>2000000</v>
      </c>
      <c r="JZT1385" s="84">
        <f t="shared" si="469"/>
        <v>3000000</v>
      </c>
      <c r="KAA1385" s="84" t="s">
        <v>5397</v>
      </c>
      <c r="KAB1385" s="84">
        <f>SUM(KAB1383:KAB1384)</f>
        <v>1000000</v>
      </c>
      <c r="KAC1385" s="84">
        <f>SUM(KAC1383:KAC1384)</f>
        <v>0</v>
      </c>
      <c r="KAD1385" s="84">
        <f>KAC1385/KAB1385</f>
        <v>0</v>
      </c>
      <c r="KAE1385" s="84">
        <f>SUM(KAE1383)</f>
        <v>1000000</v>
      </c>
      <c r="KAF1385" s="84">
        <f>SUM(KAF1383:KAF1384)</f>
        <v>2000000</v>
      </c>
      <c r="KAG1385" s="84">
        <f>SUM(KAG1383:KAG1384)</f>
        <v>0</v>
      </c>
      <c r="KAH1385" s="84">
        <f>KAG1385/KAF1385</f>
        <v>0</v>
      </c>
      <c r="KAI1385" s="84">
        <f>KAF1385-KAG1385</f>
        <v>2000000</v>
      </c>
      <c r="KAJ1385" s="84">
        <f t="shared" si="470"/>
        <v>3000000</v>
      </c>
      <c r="KAQ1385" s="84" t="s">
        <v>5397</v>
      </c>
      <c r="KAR1385" s="84">
        <f>SUM(KAR1383:KAR1384)</f>
        <v>1000000</v>
      </c>
      <c r="KAS1385" s="84">
        <f>SUM(KAS1383:KAS1384)</f>
        <v>0</v>
      </c>
      <c r="KAT1385" s="84">
        <f>KAS1385/KAR1385</f>
        <v>0</v>
      </c>
      <c r="KAU1385" s="84">
        <f>SUM(KAU1383)</f>
        <v>1000000</v>
      </c>
      <c r="KAV1385" s="84">
        <f>SUM(KAV1383:KAV1384)</f>
        <v>2000000</v>
      </c>
      <c r="KAW1385" s="84">
        <f>SUM(KAW1383:KAW1384)</f>
        <v>0</v>
      </c>
      <c r="KAX1385" s="84">
        <f>KAW1385/KAV1385</f>
        <v>0</v>
      </c>
      <c r="KAY1385" s="84">
        <f>KAV1385-KAW1385</f>
        <v>2000000</v>
      </c>
      <c r="KAZ1385" s="84">
        <f t="shared" si="470"/>
        <v>3000000</v>
      </c>
      <c r="KBG1385" s="84" t="s">
        <v>5397</v>
      </c>
      <c r="KBH1385" s="84">
        <f>SUM(KBH1383:KBH1384)</f>
        <v>1000000</v>
      </c>
      <c r="KBI1385" s="84">
        <f>SUM(KBI1383:KBI1384)</f>
        <v>0</v>
      </c>
      <c r="KBJ1385" s="84">
        <f>KBI1385/KBH1385</f>
        <v>0</v>
      </c>
      <c r="KBK1385" s="84">
        <f>SUM(KBK1383)</f>
        <v>1000000</v>
      </c>
      <c r="KBL1385" s="84">
        <f>SUM(KBL1383:KBL1384)</f>
        <v>2000000</v>
      </c>
      <c r="KBM1385" s="84">
        <f>SUM(KBM1383:KBM1384)</f>
        <v>0</v>
      </c>
      <c r="KBN1385" s="84">
        <f>KBM1385/KBL1385</f>
        <v>0</v>
      </c>
      <c r="KBO1385" s="84">
        <f>KBL1385-KBM1385</f>
        <v>2000000</v>
      </c>
      <c r="KBP1385" s="84">
        <f t="shared" si="471"/>
        <v>3000000</v>
      </c>
      <c r="KBW1385" s="84" t="s">
        <v>5397</v>
      </c>
      <c r="KBX1385" s="84">
        <f>SUM(KBX1383:KBX1384)</f>
        <v>1000000</v>
      </c>
      <c r="KBY1385" s="84">
        <f>SUM(KBY1383:KBY1384)</f>
        <v>0</v>
      </c>
      <c r="KBZ1385" s="84">
        <f>KBY1385/KBX1385</f>
        <v>0</v>
      </c>
      <c r="KCA1385" s="84">
        <f>SUM(KCA1383)</f>
        <v>1000000</v>
      </c>
      <c r="KCB1385" s="84">
        <f>SUM(KCB1383:KCB1384)</f>
        <v>2000000</v>
      </c>
      <c r="KCC1385" s="84">
        <f>SUM(KCC1383:KCC1384)</f>
        <v>0</v>
      </c>
      <c r="KCD1385" s="84">
        <f>KCC1385/KCB1385</f>
        <v>0</v>
      </c>
      <c r="KCE1385" s="84">
        <f>KCB1385-KCC1385</f>
        <v>2000000</v>
      </c>
      <c r="KCF1385" s="84">
        <f t="shared" si="471"/>
        <v>3000000</v>
      </c>
      <c r="KCM1385" s="84" t="s">
        <v>5397</v>
      </c>
      <c r="KCN1385" s="84">
        <f>SUM(KCN1383:KCN1384)</f>
        <v>1000000</v>
      </c>
      <c r="KCO1385" s="84">
        <f>SUM(KCO1383:KCO1384)</f>
        <v>0</v>
      </c>
      <c r="KCP1385" s="84">
        <f>KCO1385/KCN1385</f>
        <v>0</v>
      </c>
      <c r="KCQ1385" s="84">
        <f>SUM(KCQ1383)</f>
        <v>1000000</v>
      </c>
      <c r="KCR1385" s="84">
        <f>SUM(KCR1383:KCR1384)</f>
        <v>2000000</v>
      </c>
      <c r="KCS1385" s="84">
        <f>SUM(KCS1383:KCS1384)</f>
        <v>0</v>
      </c>
      <c r="KCT1385" s="84">
        <f>KCS1385/KCR1385</f>
        <v>0</v>
      </c>
      <c r="KCU1385" s="84">
        <f>KCR1385-KCS1385</f>
        <v>2000000</v>
      </c>
      <c r="KCV1385" s="84">
        <f t="shared" si="472"/>
        <v>3000000</v>
      </c>
      <c r="KDC1385" s="84" t="s">
        <v>5397</v>
      </c>
      <c r="KDD1385" s="84">
        <f>SUM(KDD1383:KDD1384)</f>
        <v>1000000</v>
      </c>
      <c r="KDE1385" s="84">
        <f>SUM(KDE1383:KDE1384)</f>
        <v>0</v>
      </c>
      <c r="KDF1385" s="84">
        <f>KDE1385/KDD1385</f>
        <v>0</v>
      </c>
      <c r="KDG1385" s="84">
        <f>SUM(KDG1383)</f>
        <v>1000000</v>
      </c>
      <c r="KDH1385" s="84">
        <f>SUM(KDH1383:KDH1384)</f>
        <v>2000000</v>
      </c>
      <c r="KDI1385" s="84">
        <f>SUM(KDI1383:KDI1384)</f>
        <v>0</v>
      </c>
      <c r="KDJ1385" s="84">
        <f>KDI1385/KDH1385</f>
        <v>0</v>
      </c>
      <c r="KDK1385" s="84">
        <f>KDH1385-KDI1385</f>
        <v>2000000</v>
      </c>
      <c r="KDL1385" s="84">
        <f t="shared" si="472"/>
        <v>3000000</v>
      </c>
      <c r="KDS1385" s="84" t="s">
        <v>5397</v>
      </c>
      <c r="KDT1385" s="84">
        <f>SUM(KDT1383:KDT1384)</f>
        <v>1000000</v>
      </c>
      <c r="KDU1385" s="84">
        <f>SUM(KDU1383:KDU1384)</f>
        <v>0</v>
      </c>
      <c r="KDV1385" s="84">
        <f>KDU1385/KDT1385</f>
        <v>0</v>
      </c>
      <c r="KDW1385" s="84">
        <f>SUM(KDW1383)</f>
        <v>1000000</v>
      </c>
      <c r="KDX1385" s="84">
        <f>SUM(KDX1383:KDX1384)</f>
        <v>2000000</v>
      </c>
      <c r="KDY1385" s="84">
        <f>SUM(KDY1383:KDY1384)</f>
        <v>0</v>
      </c>
      <c r="KDZ1385" s="84">
        <f>KDY1385/KDX1385</f>
        <v>0</v>
      </c>
      <c r="KEA1385" s="84">
        <f>KDX1385-KDY1385</f>
        <v>2000000</v>
      </c>
      <c r="KEB1385" s="84">
        <f t="shared" si="473"/>
        <v>3000000</v>
      </c>
      <c r="KEI1385" s="84" t="s">
        <v>5397</v>
      </c>
      <c r="KEJ1385" s="84">
        <f>SUM(KEJ1383:KEJ1384)</f>
        <v>1000000</v>
      </c>
      <c r="KEK1385" s="84">
        <f>SUM(KEK1383:KEK1384)</f>
        <v>0</v>
      </c>
      <c r="KEL1385" s="84">
        <f>KEK1385/KEJ1385</f>
        <v>0</v>
      </c>
      <c r="KEM1385" s="84">
        <f>SUM(KEM1383)</f>
        <v>1000000</v>
      </c>
      <c r="KEN1385" s="84">
        <f>SUM(KEN1383:KEN1384)</f>
        <v>2000000</v>
      </c>
      <c r="KEO1385" s="84">
        <f>SUM(KEO1383:KEO1384)</f>
        <v>0</v>
      </c>
      <c r="KEP1385" s="84">
        <f>KEO1385/KEN1385</f>
        <v>0</v>
      </c>
      <c r="KEQ1385" s="84">
        <f>KEN1385-KEO1385</f>
        <v>2000000</v>
      </c>
      <c r="KER1385" s="84">
        <f t="shared" si="473"/>
        <v>3000000</v>
      </c>
      <c r="KEY1385" s="84" t="s">
        <v>5397</v>
      </c>
      <c r="KEZ1385" s="84">
        <f>SUM(KEZ1383:KEZ1384)</f>
        <v>1000000</v>
      </c>
      <c r="KFA1385" s="84">
        <f>SUM(KFA1383:KFA1384)</f>
        <v>0</v>
      </c>
      <c r="KFB1385" s="84">
        <f>KFA1385/KEZ1385</f>
        <v>0</v>
      </c>
      <c r="KFC1385" s="84">
        <f>SUM(KFC1383)</f>
        <v>1000000</v>
      </c>
      <c r="KFD1385" s="84">
        <f>SUM(KFD1383:KFD1384)</f>
        <v>2000000</v>
      </c>
      <c r="KFE1385" s="84">
        <f>SUM(KFE1383:KFE1384)</f>
        <v>0</v>
      </c>
      <c r="KFF1385" s="84">
        <f>KFE1385/KFD1385</f>
        <v>0</v>
      </c>
      <c r="KFG1385" s="84">
        <f>KFD1385-KFE1385</f>
        <v>2000000</v>
      </c>
      <c r="KFH1385" s="84">
        <f t="shared" si="474"/>
        <v>3000000</v>
      </c>
      <c r="KFO1385" s="84" t="s">
        <v>5397</v>
      </c>
      <c r="KFP1385" s="84">
        <f>SUM(KFP1383:KFP1384)</f>
        <v>1000000</v>
      </c>
      <c r="KFQ1385" s="84">
        <f>SUM(KFQ1383:KFQ1384)</f>
        <v>0</v>
      </c>
      <c r="KFR1385" s="84">
        <f>KFQ1385/KFP1385</f>
        <v>0</v>
      </c>
      <c r="KFS1385" s="84">
        <f>SUM(KFS1383)</f>
        <v>1000000</v>
      </c>
      <c r="KFT1385" s="84">
        <f>SUM(KFT1383:KFT1384)</f>
        <v>2000000</v>
      </c>
      <c r="KFU1385" s="84">
        <f>SUM(KFU1383:KFU1384)</f>
        <v>0</v>
      </c>
      <c r="KFV1385" s="84">
        <f>KFU1385/KFT1385</f>
        <v>0</v>
      </c>
      <c r="KFW1385" s="84">
        <f>KFT1385-KFU1385</f>
        <v>2000000</v>
      </c>
      <c r="KFX1385" s="84">
        <f t="shared" si="474"/>
        <v>3000000</v>
      </c>
      <c r="KGE1385" s="84" t="s">
        <v>5397</v>
      </c>
      <c r="KGF1385" s="84">
        <f>SUM(KGF1383:KGF1384)</f>
        <v>1000000</v>
      </c>
      <c r="KGG1385" s="84">
        <f>SUM(KGG1383:KGG1384)</f>
        <v>0</v>
      </c>
      <c r="KGH1385" s="84">
        <f>KGG1385/KGF1385</f>
        <v>0</v>
      </c>
      <c r="KGI1385" s="84">
        <f>SUM(KGI1383)</f>
        <v>1000000</v>
      </c>
      <c r="KGJ1385" s="84">
        <f>SUM(KGJ1383:KGJ1384)</f>
        <v>2000000</v>
      </c>
      <c r="KGK1385" s="84">
        <f>SUM(KGK1383:KGK1384)</f>
        <v>0</v>
      </c>
      <c r="KGL1385" s="84">
        <f>KGK1385/KGJ1385</f>
        <v>0</v>
      </c>
      <c r="KGM1385" s="84">
        <f>KGJ1385-KGK1385</f>
        <v>2000000</v>
      </c>
      <c r="KGN1385" s="84">
        <f t="shared" si="475"/>
        <v>3000000</v>
      </c>
      <c r="KGU1385" s="84" t="s">
        <v>5397</v>
      </c>
      <c r="KGV1385" s="84">
        <f>SUM(KGV1383:KGV1384)</f>
        <v>1000000</v>
      </c>
      <c r="KGW1385" s="84">
        <f>SUM(KGW1383:KGW1384)</f>
        <v>0</v>
      </c>
      <c r="KGX1385" s="84">
        <f>KGW1385/KGV1385</f>
        <v>0</v>
      </c>
      <c r="KGY1385" s="84">
        <f>SUM(KGY1383)</f>
        <v>1000000</v>
      </c>
      <c r="KGZ1385" s="84">
        <f>SUM(KGZ1383:KGZ1384)</f>
        <v>2000000</v>
      </c>
      <c r="KHA1385" s="84">
        <f>SUM(KHA1383:KHA1384)</f>
        <v>0</v>
      </c>
      <c r="KHB1385" s="84">
        <f>KHA1385/KGZ1385</f>
        <v>0</v>
      </c>
      <c r="KHC1385" s="84">
        <f>KGZ1385-KHA1385</f>
        <v>2000000</v>
      </c>
      <c r="KHD1385" s="84">
        <f t="shared" si="475"/>
        <v>3000000</v>
      </c>
      <c r="KHK1385" s="84" t="s">
        <v>5397</v>
      </c>
      <c r="KHL1385" s="84">
        <f>SUM(KHL1383:KHL1384)</f>
        <v>1000000</v>
      </c>
      <c r="KHM1385" s="84">
        <f>SUM(KHM1383:KHM1384)</f>
        <v>0</v>
      </c>
      <c r="KHN1385" s="84">
        <f>KHM1385/KHL1385</f>
        <v>0</v>
      </c>
      <c r="KHO1385" s="84">
        <f>SUM(KHO1383)</f>
        <v>1000000</v>
      </c>
      <c r="KHP1385" s="84">
        <f>SUM(KHP1383:KHP1384)</f>
        <v>2000000</v>
      </c>
      <c r="KHQ1385" s="84">
        <f>SUM(KHQ1383:KHQ1384)</f>
        <v>0</v>
      </c>
      <c r="KHR1385" s="84">
        <f>KHQ1385/KHP1385</f>
        <v>0</v>
      </c>
      <c r="KHS1385" s="84">
        <f>KHP1385-KHQ1385</f>
        <v>2000000</v>
      </c>
      <c r="KHT1385" s="84">
        <f t="shared" si="476"/>
        <v>3000000</v>
      </c>
      <c r="KIA1385" s="84" t="s">
        <v>5397</v>
      </c>
      <c r="KIB1385" s="84">
        <f>SUM(KIB1383:KIB1384)</f>
        <v>1000000</v>
      </c>
      <c r="KIC1385" s="84">
        <f>SUM(KIC1383:KIC1384)</f>
        <v>0</v>
      </c>
      <c r="KID1385" s="84">
        <f>KIC1385/KIB1385</f>
        <v>0</v>
      </c>
      <c r="KIE1385" s="84">
        <f>SUM(KIE1383)</f>
        <v>1000000</v>
      </c>
      <c r="KIF1385" s="84">
        <f>SUM(KIF1383:KIF1384)</f>
        <v>2000000</v>
      </c>
      <c r="KIG1385" s="84">
        <f>SUM(KIG1383:KIG1384)</f>
        <v>0</v>
      </c>
      <c r="KIH1385" s="84">
        <f>KIG1385/KIF1385</f>
        <v>0</v>
      </c>
      <c r="KII1385" s="84">
        <f>KIF1385-KIG1385</f>
        <v>2000000</v>
      </c>
      <c r="KIJ1385" s="84">
        <f t="shared" si="476"/>
        <v>3000000</v>
      </c>
      <c r="KIQ1385" s="84" t="s">
        <v>5397</v>
      </c>
      <c r="KIR1385" s="84">
        <f>SUM(KIR1383:KIR1384)</f>
        <v>1000000</v>
      </c>
      <c r="KIS1385" s="84">
        <f>SUM(KIS1383:KIS1384)</f>
        <v>0</v>
      </c>
      <c r="KIT1385" s="84">
        <f>KIS1385/KIR1385</f>
        <v>0</v>
      </c>
      <c r="KIU1385" s="84">
        <f>SUM(KIU1383)</f>
        <v>1000000</v>
      </c>
      <c r="KIV1385" s="84">
        <f>SUM(KIV1383:KIV1384)</f>
        <v>2000000</v>
      </c>
      <c r="KIW1385" s="84">
        <f>SUM(KIW1383:KIW1384)</f>
        <v>0</v>
      </c>
      <c r="KIX1385" s="84">
        <f>KIW1385/KIV1385</f>
        <v>0</v>
      </c>
      <c r="KIY1385" s="84">
        <f>KIV1385-KIW1385</f>
        <v>2000000</v>
      </c>
      <c r="KIZ1385" s="84">
        <f t="shared" si="477"/>
        <v>3000000</v>
      </c>
      <c r="KJG1385" s="84" t="s">
        <v>5397</v>
      </c>
      <c r="KJH1385" s="84">
        <f>SUM(KJH1383:KJH1384)</f>
        <v>1000000</v>
      </c>
      <c r="KJI1385" s="84">
        <f>SUM(KJI1383:KJI1384)</f>
        <v>0</v>
      </c>
      <c r="KJJ1385" s="84">
        <f>KJI1385/KJH1385</f>
        <v>0</v>
      </c>
      <c r="KJK1385" s="84">
        <f>SUM(KJK1383)</f>
        <v>1000000</v>
      </c>
      <c r="KJL1385" s="84">
        <f>SUM(KJL1383:KJL1384)</f>
        <v>2000000</v>
      </c>
      <c r="KJM1385" s="84">
        <f>SUM(KJM1383:KJM1384)</f>
        <v>0</v>
      </c>
      <c r="KJN1385" s="84">
        <f>KJM1385/KJL1385</f>
        <v>0</v>
      </c>
      <c r="KJO1385" s="84">
        <f>KJL1385-KJM1385</f>
        <v>2000000</v>
      </c>
      <c r="KJP1385" s="84">
        <f t="shared" si="477"/>
        <v>3000000</v>
      </c>
      <c r="KJW1385" s="84" t="s">
        <v>5397</v>
      </c>
      <c r="KJX1385" s="84">
        <f>SUM(KJX1383:KJX1384)</f>
        <v>1000000</v>
      </c>
      <c r="KJY1385" s="84">
        <f>SUM(KJY1383:KJY1384)</f>
        <v>0</v>
      </c>
      <c r="KJZ1385" s="84">
        <f>KJY1385/KJX1385</f>
        <v>0</v>
      </c>
      <c r="KKA1385" s="84">
        <f>SUM(KKA1383)</f>
        <v>1000000</v>
      </c>
      <c r="KKB1385" s="84">
        <f>SUM(KKB1383:KKB1384)</f>
        <v>2000000</v>
      </c>
      <c r="KKC1385" s="84">
        <f>SUM(KKC1383:KKC1384)</f>
        <v>0</v>
      </c>
      <c r="KKD1385" s="84">
        <f>KKC1385/KKB1385</f>
        <v>0</v>
      </c>
      <c r="KKE1385" s="84">
        <f>KKB1385-KKC1385</f>
        <v>2000000</v>
      </c>
      <c r="KKF1385" s="84">
        <f t="shared" si="478"/>
        <v>3000000</v>
      </c>
      <c r="KKM1385" s="84" t="s">
        <v>5397</v>
      </c>
      <c r="KKN1385" s="84">
        <f>SUM(KKN1383:KKN1384)</f>
        <v>1000000</v>
      </c>
      <c r="KKO1385" s="84">
        <f>SUM(KKO1383:KKO1384)</f>
        <v>0</v>
      </c>
      <c r="KKP1385" s="84">
        <f>KKO1385/KKN1385</f>
        <v>0</v>
      </c>
      <c r="KKQ1385" s="84">
        <f>SUM(KKQ1383)</f>
        <v>1000000</v>
      </c>
      <c r="KKR1385" s="84">
        <f>SUM(KKR1383:KKR1384)</f>
        <v>2000000</v>
      </c>
      <c r="KKS1385" s="84">
        <f>SUM(KKS1383:KKS1384)</f>
        <v>0</v>
      </c>
      <c r="KKT1385" s="84">
        <f>KKS1385/KKR1385</f>
        <v>0</v>
      </c>
      <c r="KKU1385" s="84">
        <f>KKR1385-KKS1385</f>
        <v>2000000</v>
      </c>
      <c r="KKV1385" s="84">
        <f t="shared" si="478"/>
        <v>3000000</v>
      </c>
      <c r="KLC1385" s="84" t="s">
        <v>5397</v>
      </c>
      <c r="KLD1385" s="84">
        <f>SUM(KLD1383:KLD1384)</f>
        <v>1000000</v>
      </c>
      <c r="KLE1385" s="84">
        <f>SUM(KLE1383:KLE1384)</f>
        <v>0</v>
      </c>
      <c r="KLF1385" s="84">
        <f>KLE1385/KLD1385</f>
        <v>0</v>
      </c>
      <c r="KLG1385" s="84">
        <f>SUM(KLG1383)</f>
        <v>1000000</v>
      </c>
      <c r="KLH1385" s="84">
        <f>SUM(KLH1383:KLH1384)</f>
        <v>2000000</v>
      </c>
      <c r="KLI1385" s="84">
        <f>SUM(KLI1383:KLI1384)</f>
        <v>0</v>
      </c>
      <c r="KLJ1385" s="84">
        <f>KLI1385/KLH1385</f>
        <v>0</v>
      </c>
      <c r="KLK1385" s="84">
        <f>KLH1385-KLI1385</f>
        <v>2000000</v>
      </c>
      <c r="KLL1385" s="84">
        <f t="shared" si="479"/>
        <v>3000000</v>
      </c>
      <c r="KLS1385" s="84" t="s">
        <v>5397</v>
      </c>
      <c r="KLT1385" s="84">
        <f>SUM(KLT1383:KLT1384)</f>
        <v>1000000</v>
      </c>
      <c r="KLU1385" s="84">
        <f>SUM(KLU1383:KLU1384)</f>
        <v>0</v>
      </c>
      <c r="KLV1385" s="84">
        <f>KLU1385/KLT1385</f>
        <v>0</v>
      </c>
      <c r="KLW1385" s="84">
        <f>SUM(KLW1383)</f>
        <v>1000000</v>
      </c>
      <c r="KLX1385" s="84">
        <f>SUM(KLX1383:KLX1384)</f>
        <v>2000000</v>
      </c>
      <c r="KLY1385" s="84">
        <f>SUM(KLY1383:KLY1384)</f>
        <v>0</v>
      </c>
      <c r="KLZ1385" s="84">
        <f>KLY1385/KLX1385</f>
        <v>0</v>
      </c>
      <c r="KMA1385" s="84">
        <f>KLX1385-KLY1385</f>
        <v>2000000</v>
      </c>
      <c r="KMB1385" s="84">
        <f t="shared" si="479"/>
        <v>3000000</v>
      </c>
      <c r="KMI1385" s="84" t="s">
        <v>5397</v>
      </c>
      <c r="KMJ1385" s="84">
        <f>SUM(KMJ1383:KMJ1384)</f>
        <v>1000000</v>
      </c>
      <c r="KMK1385" s="84">
        <f>SUM(KMK1383:KMK1384)</f>
        <v>0</v>
      </c>
      <c r="KML1385" s="84">
        <f>KMK1385/KMJ1385</f>
        <v>0</v>
      </c>
      <c r="KMM1385" s="84">
        <f>SUM(KMM1383)</f>
        <v>1000000</v>
      </c>
      <c r="KMN1385" s="84">
        <f>SUM(KMN1383:KMN1384)</f>
        <v>2000000</v>
      </c>
      <c r="KMO1385" s="84">
        <f>SUM(KMO1383:KMO1384)</f>
        <v>0</v>
      </c>
      <c r="KMP1385" s="84">
        <f>KMO1385/KMN1385</f>
        <v>0</v>
      </c>
      <c r="KMQ1385" s="84">
        <f>KMN1385-KMO1385</f>
        <v>2000000</v>
      </c>
      <c r="KMR1385" s="84">
        <f t="shared" si="480"/>
        <v>3000000</v>
      </c>
      <c r="KMY1385" s="84" t="s">
        <v>5397</v>
      </c>
      <c r="KMZ1385" s="84">
        <f>SUM(KMZ1383:KMZ1384)</f>
        <v>1000000</v>
      </c>
      <c r="KNA1385" s="84">
        <f>SUM(KNA1383:KNA1384)</f>
        <v>0</v>
      </c>
      <c r="KNB1385" s="84">
        <f>KNA1385/KMZ1385</f>
        <v>0</v>
      </c>
      <c r="KNC1385" s="84">
        <f>SUM(KNC1383)</f>
        <v>1000000</v>
      </c>
      <c r="KND1385" s="84">
        <f>SUM(KND1383:KND1384)</f>
        <v>2000000</v>
      </c>
      <c r="KNE1385" s="84">
        <f>SUM(KNE1383:KNE1384)</f>
        <v>0</v>
      </c>
      <c r="KNF1385" s="84">
        <f>KNE1385/KND1385</f>
        <v>0</v>
      </c>
      <c r="KNG1385" s="84">
        <f>KND1385-KNE1385</f>
        <v>2000000</v>
      </c>
      <c r="KNH1385" s="84">
        <f t="shared" si="480"/>
        <v>3000000</v>
      </c>
      <c r="KNO1385" s="84" t="s">
        <v>5397</v>
      </c>
      <c r="KNP1385" s="84">
        <f>SUM(KNP1383:KNP1384)</f>
        <v>1000000</v>
      </c>
      <c r="KNQ1385" s="84">
        <f>SUM(KNQ1383:KNQ1384)</f>
        <v>0</v>
      </c>
      <c r="KNR1385" s="84">
        <f>KNQ1385/KNP1385</f>
        <v>0</v>
      </c>
      <c r="KNS1385" s="84">
        <f>SUM(KNS1383)</f>
        <v>1000000</v>
      </c>
      <c r="KNT1385" s="84">
        <f>SUM(KNT1383:KNT1384)</f>
        <v>2000000</v>
      </c>
      <c r="KNU1385" s="84">
        <f>SUM(KNU1383:KNU1384)</f>
        <v>0</v>
      </c>
      <c r="KNV1385" s="84">
        <f>KNU1385/KNT1385</f>
        <v>0</v>
      </c>
      <c r="KNW1385" s="84">
        <f>KNT1385-KNU1385</f>
        <v>2000000</v>
      </c>
      <c r="KNX1385" s="84">
        <f t="shared" si="481"/>
        <v>3000000</v>
      </c>
      <c r="KOE1385" s="84" t="s">
        <v>5397</v>
      </c>
      <c r="KOF1385" s="84">
        <f>SUM(KOF1383:KOF1384)</f>
        <v>1000000</v>
      </c>
      <c r="KOG1385" s="84">
        <f>SUM(KOG1383:KOG1384)</f>
        <v>0</v>
      </c>
      <c r="KOH1385" s="84">
        <f>KOG1385/KOF1385</f>
        <v>0</v>
      </c>
      <c r="KOI1385" s="84">
        <f>SUM(KOI1383)</f>
        <v>1000000</v>
      </c>
      <c r="KOJ1385" s="84">
        <f>SUM(KOJ1383:KOJ1384)</f>
        <v>2000000</v>
      </c>
      <c r="KOK1385" s="84">
        <f>SUM(KOK1383:KOK1384)</f>
        <v>0</v>
      </c>
      <c r="KOL1385" s="84">
        <f>KOK1385/KOJ1385</f>
        <v>0</v>
      </c>
      <c r="KOM1385" s="84">
        <f>KOJ1385-KOK1385</f>
        <v>2000000</v>
      </c>
      <c r="KON1385" s="84">
        <f t="shared" si="481"/>
        <v>3000000</v>
      </c>
      <c r="KOU1385" s="84" t="s">
        <v>5397</v>
      </c>
      <c r="KOV1385" s="84">
        <f>SUM(KOV1383:KOV1384)</f>
        <v>1000000</v>
      </c>
      <c r="KOW1385" s="84">
        <f>SUM(KOW1383:KOW1384)</f>
        <v>0</v>
      </c>
      <c r="KOX1385" s="84">
        <f>KOW1385/KOV1385</f>
        <v>0</v>
      </c>
      <c r="KOY1385" s="84">
        <f>SUM(KOY1383)</f>
        <v>1000000</v>
      </c>
      <c r="KOZ1385" s="84">
        <f>SUM(KOZ1383:KOZ1384)</f>
        <v>2000000</v>
      </c>
      <c r="KPA1385" s="84">
        <f>SUM(KPA1383:KPA1384)</f>
        <v>0</v>
      </c>
      <c r="KPB1385" s="84">
        <f>KPA1385/KOZ1385</f>
        <v>0</v>
      </c>
      <c r="KPC1385" s="84">
        <f>KOZ1385-KPA1385</f>
        <v>2000000</v>
      </c>
      <c r="KPD1385" s="84">
        <f t="shared" si="482"/>
        <v>3000000</v>
      </c>
      <c r="KPK1385" s="84" t="s">
        <v>5397</v>
      </c>
      <c r="KPL1385" s="84">
        <f>SUM(KPL1383:KPL1384)</f>
        <v>1000000</v>
      </c>
      <c r="KPM1385" s="84">
        <f>SUM(KPM1383:KPM1384)</f>
        <v>0</v>
      </c>
      <c r="KPN1385" s="84">
        <f>KPM1385/KPL1385</f>
        <v>0</v>
      </c>
      <c r="KPO1385" s="84">
        <f>SUM(KPO1383)</f>
        <v>1000000</v>
      </c>
      <c r="KPP1385" s="84">
        <f>SUM(KPP1383:KPP1384)</f>
        <v>2000000</v>
      </c>
      <c r="KPQ1385" s="84">
        <f>SUM(KPQ1383:KPQ1384)</f>
        <v>0</v>
      </c>
      <c r="KPR1385" s="84">
        <f>KPQ1385/KPP1385</f>
        <v>0</v>
      </c>
      <c r="KPS1385" s="84">
        <f>KPP1385-KPQ1385</f>
        <v>2000000</v>
      </c>
      <c r="KPT1385" s="84">
        <f t="shared" si="482"/>
        <v>3000000</v>
      </c>
      <c r="KQA1385" s="84" t="s">
        <v>5397</v>
      </c>
      <c r="KQB1385" s="84">
        <f>SUM(KQB1383:KQB1384)</f>
        <v>1000000</v>
      </c>
      <c r="KQC1385" s="84">
        <f>SUM(KQC1383:KQC1384)</f>
        <v>0</v>
      </c>
      <c r="KQD1385" s="84">
        <f>KQC1385/KQB1385</f>
        <v>0</v>
      </c>
      <c r="KQE1385" s="84">
        <f>SUM(KQE1383)</f>
        <v>1000000</v>
      </c>
      <c r="KQF1385" s="84">
        <f>SUM(KQF1383:KQF1384)</f>
        <v>2000000</v>
      </c>
      <c r="KQG1385" s="84">
        <f>SUM(KQG1383:KQG1384)</f>
        <v>0</v>
      </c>
      <c r="KQH1385" s="84">
        <f>KQG1385/KQF1385</f>
        <v>0</v>
      </c>
      <c r="KQI1385" s="84">
        <f>KQF1385-KQG1385</f>
        <v>2000000</v>
      </c>
      <c r="KQJ1385" s="84">
        <f t="shared" si="483"/>
        <v>3000000</v>
      </c>
      <c r="KQQ1385" s="84" t="s">
        <v>5397</v>
      </c>
      <c r="KQR1385" s="84">
        <f>SUM(KQR1383:KQR1384)</f>
        <v>1000000</v>
      </c>
      <c r="KQS1385" s="84">
        <f>SUM(KQS1383:KQS1384)</f>
        <v>0</v>
      </c>
      <c r="KQT1385" s="84">
        <f>KQS1385/KQR1385</f>
        <v>0</v>
      </c>
      <c r="KQU1385" s="84">
        <f>SUM(KQU1383)</f>
        <v>1000000</v>
      </c>
      <c r="KQV1385" s="84">
        <f>SUM(KQV1383:KQV1384)</f>
        <v>2000000</v>
      </c>
      <c r="KQW1385" s="84">
        <f>SUM(KQW1383:KQW1384)</f>
        <v>0</v>
      </c>
      <c r="KQX1385" s="84">
        <f>KQW1385/KQV1385</f>
        <v>0</v>
      </c>
      <c r="KQY1385" s="84">
        <f>KQV1385-KQW1385</f>
        <v>2000000</v>
      </c>
      <c r="KQZ1385" s="84">
        <f t="shared" si="483"/>
        <v>3000000</v>
      </c>
      <c r="KRG1385" s="84" t="s">
        <v>5397</v>
      </c>
      <c r="KRH1385" s="84">
        <f>SUM(KRH1383:KRH1384)</f>
        <v>1000000</v>
      </c>
      <c r="KRI1385" s="84">
        <f>SUM(KRI1383:KRI1384)</f>
        <v>0</v>
      </c>
      <c r="KRJ1385" s="84">
        <f>KRI1385/KRH1385</f>
        <v>0</v>
      </c>
      <c r="KRK1385" s="84">
        <f>SUM(KRK1383)</f>
        <v>1000000</v>
      </c>
      <c r="KRL1385" s="84">
        <f>SUM(KRL1383:KRL1384)</f>
        <v>2000000</v>
      </c>
      <c r="KRM1385" s="84">
        <f>SUM(KRM1383:KRM1384)</f>
        <v>0</v>
      </c>
      <c r="KRN1385" s="84">
        <f>KRM1385/KRL1385</f>
        <v>0</v>
      </c>
      <c r="KRO1385" s="84">
        <f>KRL1385-KRM1385</f>
        <v>2000000</v>
      </c>
      <c r="KRP1385" s="84">
        <f t="shared" si="484"/>
        <v>3000000</v>
      </c>
      <c r="KRW1385" s="84" t="s">
        <v>5397</v>
      </c>
      <c r="KRX1385" s="84">
        <f>SUM(KRX1383:KRX1384)</f>
        <v>1000000</v>
      </c>
      <c r="KRY1385" s="84">
        <f>SUM(KRY1383:KRY1384)</f>
        <v>0</v>
      </c>
      <c r="KRZ1385" s="84">
        <f>KRY1385/KRX1385</f>
        <v>0</v>
      </c>
      <c r="KSA1385" s="84">
        <f>SUM(KSA1383)</f>
        <v>1000000</v>
      </c>
      <c r="KSB1385" s="84">
        <f>SUM(KSB1383:KSB1384)</f>
        <v>2000000</v>
      </c>
      <c r="KSC1385" s="84">
        <f>SUM(KSC1383:KSC1384)</f>
        <v>0</v>
      </c>
      <c r="KSD1385" s="84">
        <f>KSC1385/KSB1385</f>
        <v>0</v>
      </c>
      <c r="KSE1385" s="84">
        <f>KSB1385-KSC1385</f>
        <v>2000000</v>
      </c>
      <c r="KSF1385" s="84">
        <f t="shared" si="484"/>
        <v>3000000</v>
      </c>
      <c r="KSM1385" s="84" t="s">
        <v>5397</v>
      </c>
      <c r="KSN1385" s="84">
        <f>SUM(KSN1383:KSN1384)</f>
        <v>1000000</v>
      </c>
      <c r="KSO1385" s="84">
        <f>SUM(KSO1383:KSO1384)</f>
        <v>0</v>
      </c>
      <c r="KSP1385" s="84">
        <f>KSO1385/KSN1385</f>
        <v>0</v>
      </c>
      <c r="KSQ1385" s="84">
        <f>SUM(KSQ1383)</f>
        <v>1000000</v>
      </c>
      <c r="KSR1385" s="84">
        <f>SUM(KSR1383:KSR1384)</f>
        <v>2000000</v>
      </c>
      <c r="KSS1385" s="84">
        <f>SUM(KSS1383:KSS1384)</f>
        <v>0</v>
      </c>
      <c r="KST1385" s="84">
        <f>KSS1385/KSR1385</f>
        <v>0</v>
      </c>
      <c r="KSU1385" s="84">
        <f>KSR1385-KSS1385</f>
        <v>2000000</v>
      </c>
      <c r="KSV1385" s="84">
        <f t="shared" si="485"/>
        <v>3000000</v>
      </c>
      <c r="KTC1385" s="84" t="s">
        <v>5397</v>
      </c>
      <c r="KTD1385" s="84">
        <f>SUM(KTD1383:KTD1384)</f>
        <v>1000000</v>
      </c>
      <c r="KTE1385" s="84">
        <f>SUM(KTE1383:KTE1384)</f>
        <v>0</v>
      </c>
      <c r="KTF1385" s="84">
        <f>KTE1385/KTD1385</f>
        <v>0</v>
      </c>
      <c r="KTG1385" s="84">
        <f>SUM(KTG1383)</f>
        <v>1000000</v>
      </c>
      <c r="KTH1385" s="84">
        <f>SUM(KTH1383:KTH1384)</f>
        <v>2000000</v>
      </c>
      <c r="KTI1385" s="84">
        <f>SUM(KTI1383:KTI1384)</f>
        <v>0</v>
      </c>
      <c r="KTJ1385" s="84">
        <f>KTI1385/KTH1385</f>
        <v>0</v>
      </c>
      <c r="KTK1385" s="84">
        <f>KTH1385-KTI1385</f>
        <v>2000000</v>
      </c>
      <c r="KTL1385" s="84">
        <f t="shared" si="485"/>
        <v>3000000</v>
      </c>
      <c r="KTS1385" s="84" t="s">
        <v>5397</v>
      </c>
      <c r="KTT1385" s="84">
        <f>SUM(KTT1383:KTT1384)</f>
        <v>1000000</v>
      </c>
      <c r="KTU1385" s="84">
        <f>SUM(KTU1383:KTU1384)</f>
        <v>0</v>
      </c>
      <c r="KTV1385" s="84">
        <f>KTU1385/KTT1385</f>
        <v>0</v>
      </c>
      <c r="KTW1385" s="84">
        <f>SUM(KTW1383)</f>
        <v>1000000</v>
      </c>
      <c r="KTX1385" s="84">
        <f>SUM(KTX1383:KTX1384)</f>
        <v>2000000</v>
      </c>
      <c r="KTY1385" s="84">
        <f>SUM(KTY1383:KTY1384)</f>
        <v>0</v>
      </c>
      <c r="KTZ1385" s="84">
        <f>KTY1385/KTX1385</f>
        <v>0</v>
      </c>
      <c r="KUA1385" s="84">
        <f>KTX1385-KTY1385</f>
        <v>2000000</v>
      </c>
      <c r="KUB1385" s="84">
        <f t="shared" si="486"/>
        <v>3000000</v>
      </c>
      <c r="KUI1385" s="84" t="s">
        <v>5397</v>
      </c>
      <c r="KUJ1385" s="84">
        <f>SUM(KUJ1383:KUJ1384)</f>
        <v>1000000</v>
      </c>
      <c r="KUK1385" s="84">
        <f>SUM(KUK1383:KUK1384)</f>
        <v>0</v>
      </c>
      <c r="KUL1385" s="84">
        <f>KUK1385/KUJ1385</f>
        <v>0</v>
      </c>
      <c r="KUM1385" s="84">
        <f>SUM(KUM1383)</f>
        <v>1000000</v>
      </c>
      <c r="KUN1385" s="84">
        <f>SUM(KUN1383:KUN1384)</f>
        <v>2000000</v>
      </c>
      <c r="KUO1385" s="84">
        <f>SUM(KUO1383:KUO1384)</f>
        <v>0</v>
      </c>
      <c r="KUP1385" s="84">
        <f>KUO1385/KUN1385</f>
        <v>0</v>
      </c>
      <c r="KUQ1385" s="84">
        <f>KUN1385-KUO1385</f>
        <v>2000000</v>
      </c>
      <c r="KUR1385" s="84">
        <f t="shared" si="486"/>
        <v>3000000</v>
      </c>
      <c r="KUY1385" s="84" t="s">
        <v>5397</v>
      </c>
      <c r="KUZ1385" s="84">
        <f>SUM(KUZ1383:KUZ1384)</f>
        <v>1000000</v>
      </c>
      <c r="KVA1385" s="84">
        <f>SUM(KVA1383:KVA1384)</f>
        <v>0</v>
      </c>
      <c r="KVB1385" s="84">
        <f>KVA1385/KUZ1385</f>
        <v>0</v>
      </c>
      <c r="KVC1385" s="84">
        <f>SUM(KVC1383)</f>
        <v>1000000</v>
      </c>
      <c r="KVD1385" s="84">
        <f>SUM(KVD1383:KVD1384)</f>
        <v>2000000</v>
      </c>
      <c r="KVE1385" s="84">
        <f>SUM(KVE1383:KVE1384)</f>
        <v>0</v>
      </c>
      <c r="KVF1385" s="84">
        <f>KVE1385/KVD1385</f>
        <v>0</v>
      </c>
      <c r="KVG1385" s="84">
        <f>KVD1385-KVE1385</f>
        <v>2000000</v>
      </c>
      <c r="KVH1385" s="84">
        <f t="shared" si="487"/>
        <v>3000000</v>
      </c>
      <c r="KVO1385" s="84" t="s">
        <v>5397</v>
      </c>
      <c r="KVP1385" s="84">
        <f>SUM(KVP1383:KVP1384)</f>
        <v>1000000</v>
      </c>
      <c r="KVQ1385" s="84">
        <f>SUM(KVQ1383:KVQ1384)</f>
        <v>0</v>
      </c>
      <c r="KVR1385" s="84">
        <f>KVQ1385/KVP1385</f>
        <v>0</v>
      </c>
      <c r="KVS1385" s="84">
        <f>SUM(KVS1383)</f>
        <v>1000000</v>
      </c>
      <c r="KVT1385" s="84">
        <f>SUM(KVT1383:KVT1384)</f>
        <v>2000000</v>
      </c>
      <c r="KVU1385" s="84">
        <f>SUM(KVU1383:KVU1384)</f>
        <v>0</v>
      </c>
      <c r="KVV1385" s="84">
        <f>KVU1385/KVT1385</f>
        <v>0</v>
      </c>
      <c r="KVW1385" s="84">
        <f>KVT1385-KVU1385</f>
        <v>2000000</v>
      </c>
      <c r="KVX1385" s="84">
        <f t="shared" si="487"/>
        <v>3000000</v>
      </c>
      <c r="KWE1385" s="84" t="s">
        <v>5397</v>
      </c>
      <c r="KWF1385" s="84">
        <f>SUM(KWF1383:KWF1384)</f>
        <v>1000000</v>
      </c>
      <c r="KWG1385" s="84">
        <f>SUM(KWG1383:KWG1384)</f>
        <v>0</v>
      </c>
      <c r="KWH1385" s="84">
        <f>KWG1385/KWF1385</f>
        <v>0</v>
      </c>
      <c r="KWI1385" s="84">
        <f>SUM(KWI1383)</f>
        <v>1000000</v>
      </c>
      <c r="KWJ1385" s="84">
        <f>SUM(KWJ1383:KWJ1384)</f>
        <v>2000000</v>
      </c>
      <c r="KWK1385" s="84">
        <f>SUM(KWK1383:KWK1384)</f>
        <v>0</v>
      </c>
      <c r="KWL1385" s="84">
        <f>KWK1385/KWJ1385</f>
        <v>0</v>
      </c>
      <c r="KWM1385" s="84">
        <f>KWJ1385-KWK1385</f>
        <v>2000000</v>
      </c>
      <c r="KWN1385" s="84">
        <f t="shared" si="488"/>
        <v>3000000</v>
      </c>
      <c r="KWU1385" s="84" t="s">
        <v>5397</v>
      </c>
      <c r="KWV1385" s="84">
        <f>SUM(KWV1383:KWV1384)</f>
        <v>1000000</v>
      </c>
      <c r="KWW1385" s="84">
        <f>SUM(KWW1383:KWW1384)</f>
        <v>0</v>
      </c>
      <c r="KWX1385" s="84">
        <f>KWW1385/KWV1385</f>
        <v>0</v>
      </c>
      <c r="KWY1385" s="84">
        <f>SUM(KWY1383)</f>
        <v>1000000</v>
      </c>
      <c r="KWZ1385" s="84">
        <f>SUM(KWZ1383:KWZ1384)</f>
        <v>2000000</v>
      </c>
      <c r="KXA1385" s="84">
        <f>SUM(KXA1383:KXA1384)</f>
        <v>0</v>
      </c>
      <c r="KXB1385" s="84">
        <f>KXA1385/KWZ1385</f>
        <v>0</v>
      </c>
      <c r="KXC1385" s="84">
        <f>KWZ1385-KXA1385</f>
        <v>2000000</v>
      </c>
      <c r="KXD1385" s="84">
        <f t="shared" si="488"/>
        <v>3000000</v>
      </c>
      <c r="KXK1385" s="84" t="s">
        <v>5397</v>
      </c>
      <c r="KXL1385" s="84">
        <f>SUM(KXL1383:KXL1384)</f>
        <v>1000000</v>
      </c>
      <c r="KXM1385" s="84">
        <f>SUM(KXM1383:KXM1384)</f>
        <v>0</v>
      </c>
      <c r="KXN1385" s="84">
        <f>KXM1385/KXL1385</f>
        <v>0</v>
      </c>
      <c r="KXO1385" s="84">
        <f>SUM(KXO1383)</f>
        <v>1000000</v>
      </c>
      <c r="KXP1385" s="84">
        <f>SUM(KXP1383:KXP1384)</f>
        <v>2000000</v>
      </c>
      <c r="KXQ1385" s="84">
        <f>SUM(KXQ1383:KXQ1384)</f>
        <v>0</v>
      </c>
      <c r="KXR1385" s="84">
        <f>KXQ1385/KXP1385</f>
        <v>0</v>
      </c>
      <c r="KXS1385" s="84">
        <f>KXP1385-KXQ1385</f>
        <v>2000000</v>
      </c>
      <c r="KXT1385" s="84">
        <f t="shared" si="489"/>
        <v>3000000</v>
      </c>
      <c r="KYA1385" s="84" t="s">
        <v>5397</v>
      </c>
      <c r="KYB1385" s="84">
        <f>SUM(KYB1383:KYB1384)</f>
        <v>1000000</v>
      </c>
      <c r="KYC1385" s="84">
        <f>SUM(KYC1383:KYC1384)</f>
        <v>0</v>
      </c>
      <c r="KYD1385" s="84">
        <f>KYC1385/KYB1385</f>
        <v>0</v>
      </c>
      <c r="KYE1385" s="84">
        <f>SUM(KYE1383)</f>
        <v>1000000</v>
      </c>
      <c r="KYF1385" s="84">
        <f>SUM(KYF1383:KYF1384)</f>
        <v>2000000</v>
      </c>
      <c r="KYG1385" s="84">
        <f>SUM(KYG1383:KYG1384)</f>
        <v>0</v>
      </c>
      <c r="KYH1385" s="84">
        <f>KYG1385/KYF1385</f>
        <v>0</v>
      </c>
      <c r="KYI1385" s="84">
        <f>KYF1385-KYG1385</f>
        <v>2000000</v>
      </c>
      <c r="KYJ1385" s="84">
        <f t="shared" si="489"/>
        <v>3000000</v>
      </c>
      <c r="KYQ1385" s="84" t="s">
        <v>5397</v>
      </c>
      <c r="KYR1385" s="84">
        <f>SUM(KYR1383:KYR1384)</f>
        <v>1000000</v>
      </c>
      <c r="KYS1385" s="84">
        <f>SUM(KYS1383:KYS1384)</f>
        <v>0</v>
      </c>
      <c r="KYT1385" s="84">
        <f>KYS1385/KYR1385</f>
        <v>0</v>
      </c>
      <c r="KYU1385" s="84">
        <f>SUM(KYU1383)</f>
        <v>1000000</v>
      </c>
      <c r="KYV1385" s="84">
        <f>SUM(KYV1383:KYV1384)</f>
        <v>2000000</v>
      </c>
      <c r="KYW1385" s="84">
        <f>SUM(KYW1383:KYW1384)</f>
        <v>0</v>
      </c>
      <c r="KYX1385" s="84">
        <f>KYW1385/KYV1385</f>
        <v>0</v>
      </c>
      <c r="KYY1385" s="84">
        <f>KYV1385-KYW1385</f>
        <v>2000000</v>
      </c>
      <c r="KYZ1385" s="84">
        <f t="shared" si="490"/>
        <v>3000000</v>
      </c>
      <c r="KZG1385" s="84" t="s">
        <v>5397</v>
      </c>
      <c r="KZH1385" s="84">
        <f>SUM(KZH1383:KZH1384)</f>
        <v>1000000</v>
      </c>
      <c r="KZI1385" s="84">
        <f>SUM(KZI1383:KZI1384)</f>
        <v>0</v>
      </c>
      <c r="KZJ1385" s="84">
        <f>KZI1385/KZH1385</f>
        <v>0</v>
      </c>
      <c r="KZK1385" s="84">
        <f>SUM(KZK1383)</f>
        <v>1000000</v>
      </c>
      <c r="KZL1385" s="84">
        <f>SUM(KZL1383:KZL1384)</f>
        <v>2000000</v>
      </c>
      <c r="KZM1385" s="84">
        <f>SUM(KZM1383:KZM1384)</f>
        <v>0</v>
      </c>
      <c r="KZN1385" s="84">
        <f>KZM1385/KZL1385</f>
        <v>0</v>
      </c>
      <c r="KZO1385" s="84">
        <f>KZL1385-KZM1385</f>
        <v>2000000</v>
      </c>
      <c r="KZP1385" s="84">
        <f t="shared" si="490"/>
        <v>3000000</v>
      </c>
      <c r="KZW1385" s="84" t="s">
        <v>5397</v>
      </c>
      <c r="KZX1385" s="84">
        <f>SUM(KZX1383:KZX1384)</f>
        <v>1000000</v>
      </c>
      <c r="KZY1385" s="84">
        <f>SUM(KZY1383:KZY1384)</f>
        <v>0</v>
      </c>
      <c r="KZZ1385" s="84">
        <f>KZY1385/KZX1385</f>
        <v>0</v>
      </c>
      <c r="LAA1385" s="84">
        <f>SUM(LAA1383)</f>
        <v>1000000</v>
      </c>
      <c r="LAB1385" s="84">
        <f>SUM(LAB1383:LAB1384)</f>
        <v>2000000</v>
      </c>
      <c r="LAC1385" s="84">
        <f>SUM(LAC1383:LAC1384)</f>
        <v>0</v>
      </c>
      <c r="LAD1385" s="84">
        <f>LAC1385/LAB1385</f>
        <v>0</v>
      </c>
      <c r="LAE1385" s="84">
        <f>LAB1385-LAC1385</f>
        <v>2000000</v>
      </c>
      <c r="LAF1385" s="84">
        <f t="shared" si="491"/>
        <v>3000000</v>
      </c>
      <c r="LAM1385" s="84" t="s">
        <v>5397</v>
      </c>
      <c r="LAN1385" s="84">
        <f>SUM(LAN1383:LAN1384)</f>
        <v>1000000</v>
      </c>
      <c r="LAO1385" s="84">
        <f>SUM(LAO1383:LAO1384)</f>
        <v>0</v>
      </c>
      <c r="LAP1385" s="84">
        <f>LAO1385/LAN1385</f>
        <v>0</v>
      </c>
      <c r="LAQ1385" s="84">
        <f>SUM(LAQ1383)</f>
        <v>1000000</v>
      </c>
      <c r="LAR1385" s="84">
        <f>SUM(LAR1383:LAR1384)</f>
        <v>2000000</v>
      </c>
      <c r="LAS1385" s="84">
        <f>SUM(LAS1383:LAS1384)</f>
        <v>0</v>
      </c>
      <c r="LAT1385" s="84">
        <f>LAS1385/LAR1385</f>
        <v>0</v>
      </c>
      <c r="LAU1385" s="84">
        <f>LAR1385-LAS1385</f>
        <v>2000000</v>
      </c>
      <c r="LAV1385" s="84">
        <f t="shared" si="491"/>
        <v>3000000</v>
      </c>
      <c r="LBC1385" s="84" t="s">
        <v>5397</v>
      </c>
      <c r="LBD1385" s="84">
        <f>SUM(LBD1383:LBD1384)</f>
        <v>1000000</v>
      </c>
      <c r="LBE1385" s="84">
        <f>SUM(LBE1383:LBE1384)</f>
        <v>0</v>
      </c>
      <c r="LBF1385" s="84">
        <f>LBE1385/LBD1385</f>
        <v>0</v>
      </c>
      <c r="LBG1385" s="84">
        <f>SUM(LBG1383)</f>
        <v>1000000</v>
      </c>
      <c r="LBH1385" s="84">
        <f>SUM(LBH1383:LBH1384)</f>
        <v>2000000</v>
      </c>
      <c r="LBI1385" s="84">
        <f>SUM(LBI1383:LBI1384)</f>
        <v>0</v>
      </c>
      <c r="LBJ1385" s="84">
        <f>LBI1385/LBH1385</f>
        <v>0</v>
      </c>
      <c r="LBK1385" s="84">
        <f>LBH1385-LBI1385</f>
        <v>2000000</v>
      </c>
      <c r="LBL1385" s="84">
        <f t="shared" si="492"/>
        <v>3000000</v>
      </c>
      <c r="LBS1385" s="84" t="s">
        <v>5397</v>
      </c>
      <c r="LBT1385" s="84">
        <f>SUM(LBT1383:LBT1384)</f>
        <v>1000000</v>
      </c>
      <c r="LBU1385" s="84">
        <f>SUM(LBU1383:LBU1384)</f>
        <v>0</v>
      </c>
      <c r="LBV1385" s="84">
        <f>LBU1385/LBT1385</f>
        <v>0</v>
      </c>
      <c r="LBW1385" s="84">
        <f>SUM(LBW1383)</f>
        <v>1000000</v>
      </c>
      <c r="LBX1385" s="84">
        <f>SUM(LBX1383:LBX1384)</f>
        <v>2000000</v>
      </c>
      <c r="LBY1385" s="84">
        <f>SUM(LBY1383:LBY1384)</f>
        <v>0</v>
      </c>
      <c r="LBZ1385" s="84">
        <f>LBY1385/LBX1385</f>
        <v>0</v>
      </c>
      <c r="LCA1385" s="84">
        <f>LBX1385-LBY1385</f>
        <v>2000000</v>
      </c>
      <c r="LCB1385" s="84">
        <f t="shared" si="492"/>
        <v>3000000</v>
      </c>
      <c r="LCI1385" s="84" t="s">
        <v>5397</v>
      </c>
      <c r="LCJ1385" s="84">
        <f>SUM(LCJ1383:LCJ1384)</f>
        <v>1000000</v>
      </c>
      <c r="LCK1385" s="84">
        <f>SUM(LCK1383:LCK1384)</f>
        <v>0</v>
      </c>
      <c r="LCL1385" s="84">
        <f>LCK1385/LCJ1385</f>
        <v>0</v>
      </c>
      <c r="LCM1385" s="84">
        <f>SUM(LCM1383)</f>
        <v>1000000</v>
      </c>
      <c r="LCN1385" s="84">
        <f>SUM(LCN1383:LCN1384)</f>
        <v>2000000</v>
      </c>
      <c r="LCO1385" s="84">
        <f>SUM(LCO1383:LCO1384)</f>
        <v>0</v>
      </c>
      <c r="LCP1385" s="84">
        <f>LCO1385/LCN1385</f>
        <v>0</v>
      </c>
      <c r="LCQ1385" s="84">
        <f>LCN1385-LCO1385</f>
        <v>2000000</v>
      </c>
      <c r="LCR1385" s="84">
        <f t="shared" si="493"/>
        <v>3000000</v>
      </c>
      <c r="LCY1385" s="84" t="s">
        <v>5397</v>
      </c>
      <c r="LCZ1385" s="84">
        <f>SUM(LCZ1383:LCZ1384)</f>
        <v>1000000</v>
      </c>
      <c r="LDA1385" s="84">
        <f>SUM(LDA1383:LDA1384)</f>
        <v>0</v>
      </c>
      <c r="LDB1385" s="84">
        <f>LDA1385/LCZ1385</f>
        <v>0</v>
      </c>
      <c r="LDC1385" s="84">
        <f>SUM(LDC1383)</f>
        <v>1000000</v>
      </c>
      <c r="LDD1385" s="84">
        <f>SUM(LDD1383:LDD1384)</f>
        <v>2000000</v>
      </c>
      <c r="LDE1385" s="84">
        <f>SUM(LDE1383:LDE1384)</f>
        <v>0</v>
      </c>
      <c r="LDF1385" s="84">
        <f>LDE1385/LDD1385</f>
        <v>0</v>
      </c>
      <c r="LDG1385" s="84">
        <f>LDD1385-LDE1385</f>
        <v>2000000</v>
      </c>
      <c r="LDH1385" s="84">
        <f t="shared" si="493"/>
        <v>3000000</v>
      </c>
      <c r="LDO1385" s="84" t="s">
        <v>5397</v>
      </c>
      <c r="LDP1385" s="84">
        <f>SUM(LDP1383:LDP1384)</f>
        <v>1000000</v>
      </c>
      <c r="LDQ1385" s="84">
        <f>SUM(LDQ1383:LDQ1384)</f>
        <v>0</v>
      </c>
      <c r="LDR1385" s="84">
        <f>LDQ1385/LDP1385</f>
        <v>0</v>
      </c>
      <c r="LDS1385" s="84">
        <f>SUM(LDS1383)</f>
        <v>1000000</v>
      </c>
      <c r="LDT1385" s="84">
        <f>SUM(LDT1383:LDT1384)</f>
        <v>2000000</v>
      </c>
      <c r="LDU1385" s="84">
        <f>SUM(LDU1383:LDU1384)</f>
        <v>0</v>
      </c>
      <c r="LDV1385" s="84">
        <f>LDU1385/LDT1385</f>
        <v>0</v>
      </c>
      <c r="LDW1385" s="84">
        <f>LDT1385-LDU1385</f>
        <v>2000000</v>
      </c>
      <c r="LDX1385" s="84">
        <f t="shared" si="494"/>
        <v>3000000</v>
      </c>
      <c r="LEE1385" s="84" t="s">
        <v>5397</v>
      </c>
      <c r="LEF1385" s="84">
        <f>SUM(LEF1383:LEF1384)</f>
        <v>1000000</v>
      </c>
      <c r="LEG1385" s="84">
        <f>SUM(LEG1383:LEG1384)</f>
        <v>0</v>
      </c>
      <c r="LEH1385" s="84">
        <f>LEG1385/LEF1385</f>
        <v>0</v>
      </c>
      <c r="LEI1385" s="84">
        <f>SUM(LEI1383)</f>
        <v>1000000</v>
      </c>
      <c r="LEJ1385" s="84">
        <f>SUM(LEJ1383:LEJ1384)</f>
        <v>2000000</v>
      </c>
      <c r="LEK1385" s="84">
        <f>SUM(LEK1383:LEK1384)</f>
        <v>0</v>
      </c>
      <c r="LEL1385" s="84">
        <f>LEK1385/LEJ1385</f>
        <v>0</v>
      </c>
      <c r="LEM1385" s="84">
        <f>LEJ1385-LEK1385</f>
        <v>2000000</v>
      </c>
      <c r="LEN1385" s="84">
        <f t="shared" si="494"/>
        <v>3000000</v>
      </c>
      <c r="LEU1385" s="84" t="s">
        <v>5397</v>
      </c>
      <c r="LEV1385" s="84">
        <f>SUM(LEV1383:LEV1384)</f>
        <v>1000000</v>
      </c>
      <c r="LEW1385" s="84">
        <f>SUM(LEW1383:LEW1384)</f>
        <v>0</v>
      </c>
      <c r="LEX1385" s="84">
        <f>LEW1385/LEV1385</f>
        <v>0</v>
      </c>
      <c r="LEY1385" s="84">
        <f>SUM(LEY1383)</f>
        <v>1000000</v>
      </c>
      <c r="LEZ1385" s="84">
        <f>SUM(LEZ1383:LEZ1384)</f>
        <v>2000000</v>
      </c>
      <c r="LFA1385" s="84">
        <f>SUM(LFA1383:LFA1384)</f>
        <v>0</v>
      </c>
      <c r="LFB1385" s="84">
        <f>LFA1385/LEZ1385</f>
        <v>0</v>
      </c>
      <c r="LFC1385" s="84">
        <f>LEZ1385-LFA1385</f>
        <v>2000000</v>
      </c>
      <c r="LFD1385" s="84">
        <f t="shared" si="495"/>
        <v>3000000</v>
      </c>
      <c r="LFK1385" s="84" t="s">
        <v>5397</v>
      </c>
      <c r="LFL1385" s="84">
        <f>SUM(LFL1383:LFL1384)</f>
        <v>1000000</v>
      </c>
      <c r="LFM1385" s="84">
        <f>SUM(LFM1383:LFM1384)</f>
        <v>0</v>
      </c>
      <c r="LFN1385" s="84">
        <f>LFM1385/LFL1385</f>
        <v>0</v>
      </c>
      <c r="LFO1385" s="84">
        <f>SUM(LFO1383)</f>
        <v>1000000</v>
      </c>
      <c r="LFP1385" s="84">
        <f>SUM(LFP1383:LFP1384)</f>
        <v>2000000</v>
      </c>
      <c r="LFQ1385" s="84">
        <f>SUM(LFQ1383:LFQ1384)</f>
        <v>0</v>
      </c>
      <c r="LFR1385" s="84">
        <f>LFQ1385/LFP1385</f>
        <v>0</v>
      </c>
      <c r="LFS1385" s="84">
        <f>LFP1385-LFQ1385</f>
        <v>2000000</v>
      </c>
      <c r="LFT1385" s="84">
        <f t="shared" si="495"/>
        <v>3000000</v>
      </c>
      <c r="LGA1385" s="84" t="s">
        <v>5397</v>
      </c>
      <c r="LGB1385" s="84">
        <f>SUM(LGB1383:LGB1384)</f>
        <v>1000000</v>
      </c>
      <c r="LGC1385" s="84">
        <f>SUM(LGC1383:LGC1384)</f>
        <v>0</v>
      </c>
      <c r="LGD1385" s="84">
        <f>LGC1385/LGB1385</f>
        <v>0</v>
      </c>
      <c r="LGE1385" s="84">
        <f>SUM(LGE1383)</f>
        <v>1000000</v>
      </c>
      <c r="LGF1385" s="84">
        <f>SUM(LGF1383:LGF1384)</f>
        <v>2000000</v>
      </c>
      <c r="LGG1385" s="84">
        <f>SUM(LGG1383:LGG1384)</f>
        <v>0</v>
      </c>
      <c r="LGH1385" s="84">
        <f>LGG1385/LGF1385</f>
        <v>0</v>
      </c>
      <c r="LGI1385" s="84">
        <f>LGF1385-LGG1385</f>
        <v>2000000</v>
      </c>
      <c r="LGJ1385" s="84">
        <f t="shared" si="496"/>
        <v>3000000</v>
      </c>
      <c r="LGQ1385" s="84" t="s">
        <v>5397</v>
      </c>
      <c r="LGR1385" s="84">
        <f>SUM(LGR1383:LGR1384)</f>
        <v>1000000</v>
      </c>
      <c r="LGS1385" s="84">
        <f>SUM(LGS1383:LGS1384)</f>
        <v>0</v>
      </c>
      <c r="LGT1385" s="84">
        <f>LGS1385/LGR1385</f>
        <v>0</v>
      </c>
      <c r="LGU1385" s="84">
        <f>SUM(LGU1383)</f>
        <v>1000000</v>
      </c>
      <c r="LGV1385" s="84">
        <f>SUM(LGV1383:LGV1384)</f>
        <v>2000000</v>
      </c>
      <c r="LGW1385" s="84">
        <f>SUM(LGW1383:LGW1384)</f>
        <v>0</v>
      </c>
      <c r="LGX1385" s="84">
        <f>LGW1385/LGV1385</f>
        <v>0</v>
      </c>
      <c r="LGY1385" s="84">
        <f>LGV1385-LGW1385</f>
        <v>2000000</v>
      </c>
      <c r="LGZ1385" s="84">
        <f t="shared" si="496"/>
        <v>3000000</v>
      </c>
      <c r="LHG1385" s="84" t="s">
        <v>5397</v>
      </c>
      <c r="LHH1385" s="84">
        <f>SUM(LHH1383:LHH1384)</f>
        <v>1000000</v>
      </c>
      <c r="LHI1385" s="84">
        <f>SUM(LHI1383:LHI1384)</f>
        <v>0</v>
      </c>
      <c r="LHJ1385" s="84">
        <f>LHI1385/LHH1385</f>
        <v>0</v>
      </c>
      <c r="LHK1385" s="84">
        <f>SUM(LHK1383)</f>
        <v>1000000</v>
      </c>
      <c r="LHL1385" s="84">
        <f>SUM(LHL1383:LHL1384)</f>
        <v>2000000</v>
      </c>
      <c r="LHM1385" s="84">
        <f>SUM(LHM1383:LHM1384)</f>
        <v>0</v>
      </c>
      <c r="LHN1385" s="84">
        <f>LHM1385/LHL1385</f>
        <v>0</v>
      </c>
      <c r="LHO1385" s="84">
        <f>LHL1385-LHM1385</f>
        <v>2000000</v>
      </c>
      <c r="LHP1385" s="84">
        <f t="shared" si="497"/>
        <v>3000000</v>
      </c>
      <c r="LHW1385" s="84" t="s">
        <v>5397</v>
      </c>
      <c r="LHX1385" s="84">
        <f>SUM(LHX1383:LHX1384)</f>
        <v>1000000</v>
      </c>
      <c r="LHY1385" s="84">
        <f>SUM(LHY1383:LHY1384)</f>
        <v>0</v>
      </c>
      <c r="LHZ1385" s="84">
        <f>LHY1385/LHX1385</f>
        <v>0</v>
      </c>
      <c r="LIA1385" s="84">
        <f>SUM(LIA1383)</f>
        <v>1000000</v>
      </c>
      <c r="LIB1385" s="84">
        <f>SUM(LIB1383:LIB1384)</f>
        <v>2000000</v>
      </c>
      <c r="LIC1385" s="84">
        <f>SUM(LIC1383:LIC1384)</f>
        <v>0</v>
      </c>
      <c r="LID1385" s="84">
        <f>LIC1385/LIB1385</f>
        <v>0</v>
      </c>
      <c r="LIE1385" s="84">
        <f>LIB1385-LIC1385</f>
        <v>2000000</v>
      </c>
      <c r="LIF1385" s="84">
        <f t="shared" si="497"/>
        <v>3000000</v>
      </c>
      <c r="LIM1385" s="84" t="s">
        <v>5397</v>
      </c>
      <c r="LIN1385" s="84">
        <f>SUM(LIN1383:LIN1384)</f>
        <v>1000000</v>
      </c>
      <c r="LIO1385" s="84">
        <f>SUM(LIO1383:LIO1384)</f>
        <v>0</v>
      </c>
      <c r="LIP1385" s="84">
        <f>LIO1385/LIN1385</f>
        <v>0</v>
      </c>
      <c r="LIQ1385" s="84">
        <f>SUM(LIQ1383)</f>
        <v>1000000</v>
      </c>
      <c r="LIR1385" s="84">
        <f>SUM(LIR1383:LIR1384)</f>
        <v>2000000</v>
      </c>
      <c r="LIS1385" s="84">
        <f>SUM(LIS1383:LIS1384)</f>
        <v>0</v>
      </c>
      <c r="LIT1385" s="84">
        <f>LIS1385/LIR1385</f>
        <v>0</v>
      </c>
      <c r="LIU1385" s="84">
        <f>LIR1385-LIS1385</f>
        <v>2000000</v>
      </c>
      <c r="LIV1385" s="84">
        <f t="shared" si="498"/>
        <v>3000000</v>
      </c>
      <c r="LJC1385" s="84" t="s">
        <v>5397</v>
      </c>
      <c r="LJD1385" s="84">
        <f>SUM(LJD1383:LJD1384)</f>
        <v>1000000</v>
      </c>
      <c r="LJE1385" s="84">
        <f>SUM(LJE1383:LJE1384)</f>
        <v>0</v>
      </c>
      <c r="LJF1385" s="84">
        <f>LJE1385/LJD1385</f>
        <v>0</v>
      </c>
      <c r="LJG1385" s="84">
        <f>SUM(LJG1383)</f>
        <v>1000000</v>
      </c>
      <c r="LJH1385" s="84">
        <f>SUM(LJH1383:LJH1384)</f>
        <v>2000000</v>
      </c>
      <c r="LJI1385" s="84">
        <f>SUM(LJI1383:LJI1384)</f>
        <v>0</v>
      </c>
      <c r="LJJ1385" s="84">
        <f>LJI1385/LJH1385</f>
        <v>0</v>
      </c>
      <c r="LJK1385" s="84">
        <f>LJH1385-LJI1385</f>
        <v>2000000</v>
      </c>
      <c r="LJL1385" s="84">
        <f t="shared" si="498"/>
        <v>3000000</v>
      </c>
      <c r="LJS1385" s="84" t="s">
        <v>5397</v>
      </c>
      <c r="LJT1385" s="84">
        <f>SUM(LJT1383:LJT1384)</f>
        <v>1000000</v>
      </c>
      <c r="LJU1385" s="84">
        <f>SUM(LJU1383:LJU1384)</f>
        <v>0</v>
      </c>
      <c r="LJV1385" s="84">
        <f>LJU1385/LJT1385</f>
        <v>0</v>
      </c>
      <c r="LJW1385" s="84">
        <f>SUM(LJW1383)</f>
        <v>1000000</v>
      </c>
      <c r="LJX1385" s="84">
        <f>SUM(LJX1383:LJX1384)</f>
        <v>2000000</v>
      </c>
      <c r="LJY1385" s="84">
        <f>SUM(LJY1383:LJY1384)</f>
        <v>0</v>
      </c>
      <c r="LJZ1385" s="84">
        <f>LJY1385/LJX1385</f>
        <v>0</v>
      </c>
      <c r="LKA1385" s="84">
        <f>LJX1385-LJY1385</f>
        <v>2000000</v>
      </c>
      <c r="LKB1385" s="84">
        <f t="shared" si="499"/>
        <v>3000000</v>
      </c>
      <c r="LKI1385" s="84" t="s">
        <v>5397</v>
      </c>
      <c r="LKJ1385" s="84">
        <f>SUM(LKJ1383:LKJ1384)</f>
        <v>1000000</v>
      </c>
      <c r="LKK1385" s="84">
        <f>SUM(LKK1383:LKK1384)</f>
        <v>0</v>
      </c>
      <c r="LKL1385" s="84">
        <f>LKK1385/LKJ1385</f>
        <v>0</v>
      </c>
      <c r="LKM1385" s="84">
        <f>SUM(LKM1383)</f>
        <v>1000000</v>
      </c>
      <c r="LKN1385" s="84">
        <f>SUM(LKN1383:LKN1384)</f>
        <v>2000000</v>
      </c>
      <c r="LKO1385" s="84">
        <f>SUM(LKO1383:LKO1384)</f>
        <v>0</v>
      </c>
      <c r="LKP1385" s="84">
        <f>LKO1385/LKN1385</f>
        <v>0</v>
      </c>
      <c r="LKQ1385" s="84">
        <f>LKN1385-LKO1385</f>
        <v>2000000</v>
      </c>
      <c r="LKR1385" s="84">
        <f t="shared" si="499"/>
        <v>3000000</v>
      </c>
      <c r="LKY1385" s="84" t="s">
        <v>5397</v>
      </c>
      <c r="LKZ1385" s="84">
        <f>SUM(LKZ1383:LKZ1384)</f>
        <v>1000000</v>
      </c>
      <c r="LLA1385" s="84">
        <f>SUM(LLA1383:LLA1384)</f>
        <v>0</v>
      </c>
      <c r="LLB1385" s="84">
        <f>LLA1385/LKZ1385</f>
        <v>0</v>
      </c>
      <c r="LLC1385" s="84">
        <f>SUM(LLC1383)</f>
        <v>1000000</v>
      </c>
      <c r="LLD1385" s="84">
        <f>SUM(LLD1383:LLD1384)</f>
        <v>2000000</v>
      </c>
      <c r="LLE1385" s="84">
        <f>SUM(LLE1383:LLE1384)</f>
        <v>0</v>
      </c>
      <c r="LLF1385" s="84">
        <f>LLE1385/LLD1385</f>
        <v>0</v>
      </c>
      <c r="LLG1385" s="84">
        <f>LLD1385-LLE1385</f>
        <v>2000000</v>
      </c>
      <c r="LLH1385" s="84">
        <f t="shared" si="500"/>
        <v>3000000</v>
      </c>
      <c r="LLO1385" s="84" t="s">
        <v>5397</v>
      </c>
      <c r="LLP1385" s="84">
        <f>SUM(LLP1383:LLP1384)</f>
        <v>1000000</v>
      </c>
      <c r="LLQ1385" s="84">
        <f>SUM(LLQ1383:LLQ1384)</f>
        <v>0</v>
      </c>
      <c r="LLR1385" s="84">
        <f>LLQ1385/LLP1385</f>
        <v>0</v>
      </c>
      <c r="LLS1385" s="84">
        <f>SUM(LLS1383)</f>
        <v>1000000</v>
      </c>
      <c r="LLT1385" s="84">
        <f>SUM(LLT1383:LLT1384)</f>
        <v>2000000</v>
      </c>
      <c r="LLU1385" s="84">
        <f>SUM(LLU1383:LLU1384)</f>
        <v>0</v>
      </c>
      <c r="LLV1385" s="84">
        <f>LLU1385/LLT1385</f>
        <v>0</v>
      </c>
      <c r="LLW1385" s="84">
        <f>LLT1385-LLU1385</f>
        <v>2000000</v>
      </c>
      <c r="LLX1385" s="84">
        <f t="shared" si="500"/>
        <v>3000000</v>
      </c>
      <c r="LME1385" s="84" t="s">
        <v>5397</v>
      </c>
      <c r="LMF1385" s="84">
        <f>SUM(LMF1383:LMF1384)</f>
        <v>1000000</v>
      </c>
      <c r="LMG1385" s="84">
        <f>SUM(LMG1383:LMG1384)</f>
        <v>0</v>
      </c>
      <c r="LMH1385" s="84">
        <f>LMG1385/LMF1385</f>
        <v>0</v>
      </c>
      <c r="LMI1385" s="84">
        <f>SUM(LMI1383)</f>
        <v>1000000</v>
      </c>
      <c r="LMJ1385" s="84">
        <f>SUM(LMJ1383:LMJ1384)</f>
        <v>2000000</v>
      </c>
      <c r="LMK1385" s="84">
        <f>SUM(LMK1383:LMK1384)</f>
        <v>0</v>
      </c>
      <c r="LML1385" s="84">
        <f>LMK1385/LMJ1385</f>
        <v>0</v>
      </c>
      <c r="LMM1385" s="84">
        <f>LMJ1385-LMK1385</f>
        <v>2000000</v>
      </c>
      <c r="LMN1385" s="84">
        <f t="shared" si="501"/>
        <v>3000000</v>
      </c>
      <c r="LMU1385" s="84" t="s">
        <v>5397</v>
      </c>
      <c r="LMV1385" s="84">
        <f>SUM(LMV1383:LMV1384)</f>
        <v>1000000</v>
      </c>
      <c r="LMW1385" s="84">
        <f>SUM(LMW1383:LMW1384)</f>
        <v>0</v>
      </c>
      <c r="LMX1385" s="84">
        <f>LMW1385/LMV1385</f>
        <v>0</v>
      </c>
      <c r="LMY1385" s="84">
        <f>SUM(LMY1383)</f>
        <v>1000000</v>
      </c>
      <c r="LMZ1385" s="84">
        <f>SUM(LMZ1383:LMZ1384)</f>
        <v>2000000</v>
      </c>
      <c r="LNA1385" s="84">
        <f>SUM(LNA1383:LNA1384)</f>
        <v>0</v>
      </c>
      <c r="LNB1385" s="84">
        <f>LNA1385/LMZ1385</f>
        <v>0</v>
      </c>
      <c r="LNC1385" s="84">
        <f>LMZ1385-LNA1385</f>
        <v>2000000</v>
      </c>
      <c r="LND1385" s="84">
        <f t="shared" si="501"/>
        <v>3000000</v>
      </c>
      <c r="LNK1385" s="84" t="s">
        <v>5397</v>
      </c>
      <c r="LNL1385" s="84">
        <f>SUM(LNL1383:LNL1384)</f>
        <v>1000000</v>
      </c>
      <c r="LNM1385" s="84">
        <f>SUM(LNM1383:LNM1384)</f>
        <v>0</v>
      </c>
      <c r="LNN1385" s="84">
        <f>LNM1385/LNL1385</f>
        <v>0</v>
      </c>
      <c r="LNO1385" s="84">
        <f>SUM(LNO1383)</f>
        <v>1000000</v>
      </c>
      <c r="LNP1385" s="84">
        <f>SUM(LNP1383:LNP1384)</f>
        <v>2000000</v>
      </c>
      <c r="LNQ1385" s="84">
        <f>SUM(LNQ1383:LNQ1384)</f>
        <v>0</v>
      </c>
      <c r="LNR1385" s="84">
        <f>LNQ1385/LNP1385</f>
        <v>0</v>
      </c>
      <c r="LNS1385" s="84">
        <f>LNP1385-LNQ1385</f>
        <v>2000000</v>
      </c>
      <c r="LNT1385" s="84">
        <f t="shared" si="502"/>
        <v>3000000</v>
      </c>
      <c r="LOA1385" s="84" t="s">
        <v>5397</v>
      </c>
      <c r="LOB1385" s="84">
        <f>SUM(LOB1383:LOB1384)</f>
        <v>1000000</v>
      </c>
      <c r="LOC1385" s="84">
        <f>SUM(LOC1383:LOC1384)</f>
        <v>0</v>
      </c>
      <c r="LOD1385" s="84">
        <f>LOC1385/LOB1385</f>
        <v>0</v>
      </c>
      <c r="LOE1385" s="84">
        <f>SUM(LOE1383)</f>
        <v>1000000</v>
      </c>
      <c r="LOF1385" s="84">
        <f>SUM(LOF1383:LOF1384)</f>
        <v>2000000</v>
      </c>
      <c r="LOG1385" s="84">
        <f>SUM(LOG1383:LOG1384)</f>
        <v>0</v>
      </c>
      <c r="LOH1385" s="84">
        <f>LOG1385/LOF1385</f>
        <v>0</v>
      </c>
      <c r="LOI1385" s="84">
        <f>LOF1385-LOG1385</f>
        <v>2000000</v>
      </c>
      <c r="LOJ1385" s="84">
        <f t="shared" si="502"/>
        <v>3000000</v>
      </c>
      <c r="LOQ1385" s="84" t="s">
        <v>5397</v>
      </c>
      <c r="LOR1385" s="84">
        <f>SUM(LOR1383:LOR1384)</f>
        <v>1000000</v>
      </c>
      <c r="LOS1385" s="84">
        <f>SUM(LOS1383:LOS1384)</f>
        <v>0</v>
      </c>
      <c r="LOT1385" s="84">
        <f>LOS1385/LOR1385</f>
        <v>0</v>
      </c>
      <c r="LOU1385" s="84">
        <f>SUM(LOU1383)</f>
        <v>1000000</v>
      </c>
      <c r="LOV1385" s="84">
        <f>SUM(LOV1383:LOV1384)</f>
        <v>2000000</v>
      </c>
      <c r="LOW1385" s="84">
        <f>SUM(LOW1383:LOW1384)</f>
        <v>0</v>
      </c>
      <c r="LOX1385" s="84">
        <f>LOW1385/LOV1385</f>
        <v>0</v>
      </c>
      <c r="LOY1385" s="84">
        <f>LOV1385-LOW1385</f>
        <v>2000000</v>
      </c>
      <c r="LOZ1385" s="84">
        <f t="shared" si="503"/>
        <v>3000000</v>
      </c>
      <c r="LPG1385" s="84" t="s">
        <v>5397</v>
      </c>
      <c r="LPH1385" s="84">
        <f>SUM(LPH1383:LPH1384)</f>
        <v>1000000</v>
      </c>
      <c r="LPI1385" s="84">
        <f>SUM(LPI1383:LPI1384)</f>
        <v>0</v>
      </c>
      <c r="LPJ1385" s="84">
        <f>LPI1385/LPH1385</f>
        <v>0</v>
      </c>
      <c r="LPK1385" s="84">
        <f>SUM(LPK1383)</f>
        <v>1000000</v>
      </c>
      <c r="LPL1385" s="84">
        <f>SUM(LPL1383:LPL1384)</f>
        <v>2000000</v>
      </c>
      <c r="LPM1385" s="84">
        <f>SUM(LPM1383:LPM1384)</f>
        <v>0</v>
      </c>
      <c r="LPN1385" s="84">
        <f>LPM1385/LPL1385</f>
        <v>0</v>
      </c>
      <c r="LPO1385" s="84">
        <f>LPL1385-LPM1385</f>
        <v>2000000</v>
      </c>
      <c r="LPP1385" s="84">
        <f t="shared" si="503"/>
        <v>3000000</v>
      </c>
      <c r="LPW1385" s="84" t="s">
        <v>5397</v>
      </c>
      <c r="LPX1385" s="84">
        <f>SUM(LPX1383:LPX1384)</f>
        <v>1000000</v>
      </c>
      <c r="LPY1385" s="84">
        <f>SUM(LPY1383:LPY1384)</f>
        <v>0</v>
      </c>
      <c r="LPZ1385" s="84">
        <f>LPY1385/LPX1385</f>
        <v>0</v>
      </c>
      <c r="LQA1385" s="84">
        <f>SUM(LQA1383)</f>
        <v>1000000</v>
      </c>
      <c r="LQB1385" s="84">
        <f>SUM(LQB1383:LQB1384)</f>
        <v>2000000</v>
      </c>
      <c r="LQC1385" s="84">
        <f>SUM(LQC1383:LQC1384)</f>
        <v>0</v>
      </c>
      <c r="LQD1385" s="84">
        <f>LQC1385/LQB1385</f>
        <v>0</v>
      </c>
      <c r="LQE1385" s="84">
        <f>LQB1385-LQC1385</f>
        <v>2000000</v>
      </c>
      <c r="LQF1385" s="84">
        <f t="shared" si="504"/>
        <v>3000000</v>
      </c>
      <c r="LQM1385" s="84" t="s">
        <v>5397</v>
      </c>
      <c r="LQN1385" s="84">
        <f>SUM(LQN1383:LQN1384)</f>
        <v>1000000</v>
      </c>
      <c r="LQO1385" s="84">
        <f>SUM(LQO1383:LQO1384)</f>
        <v>0</v>
      </c>
      <c r="LQP1385" s="84">
        <f>LQO1385/LQN1385</f>
        <v>0</v>
      </c>
      <c r="LQQ1385" s="84">
        <f>SUM(LQQ1383)</f>
        <v>1000000</v>
      </c>
      <c r="LQR1385" s="84">
        <f>SUM(LQR1383:LQR1384)</f>
        <v>2000000</v>
      </c>
      <c r="LQS1385" s="84">
        <f>SUM(LQS1383:LQS1384)</f>
        <v>0</v>
      </c>
      <c r="LQT1385" s="84">
        <f>LQS1385/LQR1385</f>
        <v>0</v>
      </c>
      <c r="LQU1385" s="84">
        <f>LQR1385-LQS1385</f>
        <v>2000000</v>
      </c>
      <c r="LQV1385" s="84">
        <f t="shared" si="504"/>
        <v>3000000</v>
      </c>
      <c r="LRC1385" s="84" t="s">
        <v>5397</v>
      </c>
      <c r="LRD1385" s="84">
        <f>SUM(LRD1383:LRD1384)</f>
        <v>1000000</v>
      </c>
      <c r="LRE1385" s="84">
        <f>SUM(LRE1383:LRE1384)</f>
        <v>0</v>
      </c>
      <c r="LRF1385" s="84">
        <f>LRE1385/LRD1385</f>
        <v>0</v>
      </c>
      <c r="LRG1385" s="84">
        <f>SUM(LRG1383)</f>
        <v>1000000</v>
      </c>
      <c r="LRH1385" s="84">
        <f>SUM(LRH1383:LRH1384)</f>
        <v>2000000</v>
      </c>
      <c r="LRI1385" s="84">
        <f>SUM(LRI1383:LRI1384)</f>
        <v>0</v>
      </c>
      <c r="LRJ1385" s="84">
        <f>LRI1385/LRH1385</f>
        <v>0</v>
      </c>
      <c r="LRK1385" s="84">
        <f>LRH1385-LRI1385</f>
        <v>2000000</v>
      </c>
      <c r="LRL1385" s="84">
        <f t="shared" si="505"/>
        <v>3000000</v>
      </c>
      <c r="LRS1385" s="84" t="s">
        <v>5397</v>
      </c>
      <c r="LRT1385" s="84">
        <f>SUM(LRT1383:LRT1384)</f>
        <v>1000000</v>
      </c>
      <c r="LRU1385" s="84">
        <f>SUM(LRU1383:LRU1384)</f>
        <v>0</v>
      </c>
      <c r="LRV1385" s="84">
        <f>LRU1385/LRT1385</f>
        <v>0</v>
      </c>
      <c r="LRW1385" s="84">
        <f>SUM(LRW1383)</f>
        <v>1000000</v>
      </c>
      <c r="LRX1385" s="84">
        <f>SUM(LRX1383:LRX1384)</f>
        <v>2000000</v>
      </c>
      <c r="LRY1385" s="84">
        <f>SUM(LRY1383:LRY1384)</f>
        <v>0</v>
      </c>
      <c r="LRZ1385" s="84">
        <f>LRY1385/LRX1385</f>
        <v>0</v>
      </c>
      <c r="LSA1385" s="84">
        <f>LRX1385-LRY1385</f>
        <v>2000000</v>
      </c>
      <c r="LSB1385" s="84">
        <f t="shared" si="505"/>
        <v>3000000</v>
      </c>
      <c r="LSI1385" s="84" t="s">
        <v>5397</v>
      </c>
      <c r="LSJ1385" s="84">
        <f>SUM(LSJ1383:LSJ1384)</f>
        <v>1000000</v>
      </c>
      <c r="LSK1385" s="84">
        <f>SUM(LSK1383:LSK1384)</f>
        <v>0</v>
      </c>
      <c r="LSL1385" s="84">
        <f>LSK1385/LSJ1385</f>
        <v>0</v>
      </c>
      <c r="LSM1385" s="84">
        <f>SUM(LSM1383)</f>
        <v>1000000</v>
      </c>
      <c r="LSN1385" s="84">
        <f>SUM(LSN1383:LSN1384)</f>
        <v>2000000</v>
      </c>
      <c r="LSO1385" s="84">
        <f>SUM(LSO1383:LSO1384)</f>
        <v>0</v>
      </c>
      <c r="LSP1385" s="84">
        <f>LSO1385/LSN1385</f>
        <v>0</v>
      </c>
      <c r="LSQ1385" s="84">
        <f>LSN1385-LSO1385</f>
        <v>2000000</v>
      </c>
      <c r="LSR1385" s="84">
        <f t="shared" si="506"/>
        <v>3000000</v>
      </c>
      <c r="LSY1385" s="84" t="s">
        <v>5397</v>
      </c>
      <c r="LSZ1385" s="84">
        <f>SUM(LSZ1383:LSZ1384)</f>
        <v>1000000</v>
      </c>
      <c r="LTA1385" s="84">
        <f>SUM(LTA1383:LTA1384)</f>
        <v>0</v>
      </c>
      <c r="LTB1385" s="84">
        <f>LTA1385/LSZ1385</f>
        <v>0</v>
      </c>
      <c r="LTC1385" s="84">
        <f>SUM(LTC1383)</f>
        <v>1000000</v>
      </c>
      <c r="LTD1385" s="84">
        <f>SUM(LTD1383:LTD1384)</f>
        <v>2000000</v>
      </c>
      <c r="LTE1385" s="84">
        <f>SUM(LTE1383:LTE1384)</f>
        <v>0</v>
      </c>
      <c r="LTF1385" s="84">
        <f>LTE1385/LTD1385</f>
        <v>0</v>
      </c>
      <c r="LTG1385" s="84">
        <f>LTD1385-LTE1385</f>
        <v>2000000</v>
      </c>
      <c r="LTH1385" s="84">
        <f t="shared" si="506"/>
        <v>3000000</v>
      </c>
      <c r="LTO1385" s="84" t="s">
        <v>5397</v>
      </c>
      <c r="LTP1385" s="84">
        <f>SUM(LTP1383:LTP1384)</f>
        <v>1000000</v>
      </c>
      <c r="LTQ1385" s="84">
        <f>SUM(LTQ1383:LTQ1384)</f>
        <v>0</v>
      </c>
      <c r="LTR1385" s="84">
        <f>LTQ1385/LTP1385</f>
        <v>0</v>
      </c>
      <c r="LTS1385" s="84">
        <f>SUM(LTS1383)</f>
        <v>1000000</v>
      </c>
      <c r="LTT1385" s="84">
        <f>SUM(LTT1383:LTT1384)</f>
        <v>2000000</v>
      </c>
      <c r="LTU1385" s="84">
        <f>SUM(LTU1383:LTU1384)</f>
        <v>0</v>
      </c>
      <c r="LTV1385" s="84">
        <f>LTU1385/LTT1385</f>
        <v>0</v>
      </c>
      <c r="LTW1385" s="84">
        <f>LTT1385-LTU1385</f>
        <v>2000000</v>
      </c>
      <c r="LTX1385" s="84">
        <f t="shared" si="507"/>
        <v>3000000</v>
      </c>
      <c r="LUE1385" s="84" t="s">
        <v>5397</v>
      </c>
      <c r="LUF1385" s="84">
        <f>SUM(LUF1383:LUF1384)</f>
        <v>1000000</v>
      </c>
      <c r="LUG1385" s="84">
        <f>SUM(LUG1383:LUG1384)</f>
        <v>0</v>
      </c>
      <c r="LUH1385" s="84">
        <f>LUG1385/LUF1385</f>
        <v>0</v>
      </c>
      <c r="LUI1385" s="84">
        <f>SUM(LUI1383)</f>
        <v>1000000</v>
      </c>
      <c r="LUJ1385" s="84">
        <f>SUM(LUJ1383:LUJ1384)</f>
        <v>2000000</v>
      </c>
      <c r="LUK1385" s="84">
        <f>SUM(LUK1383:LUK1384)</f>
        <v>0</v>
      </c>
      <c r="LUL1385" s="84">
        <f>LUK1385/LUJ1385</f>
        <v>0</v>
      </c>
      <c r="LUM1385" s="84">
        <f>LUJ1385-LUK1385</f>
        <v>2000000</v>
      </c>
      <c r="LUN1385" s="84">
        <f t="shared" si="507"/>
        <v>3000000</v>
      </c>
      <c r="LUU1385" s="84" t="s">
        <v>5397</v>
      </c>
      <c r="LUV1385" s="84">
        <f>SUM(LUV1383:LUV1384)</f>
        <v>1000000</v>
      </c>
      <c r="LUW1385" s="84">
        <f>SUM(LUW1383:LUW1384)</f>
        <v>0</v>
      </c>
      <c r="LUX1385" s="84">
        <f>LUW1385/LUV1385</f>
        <v>0</v>
      </c>
      <c r="LUY1385" s="84">
        <f>SUM(LUY1383)</f>
        <v>1000000</v>
      </c>
      <c r="LUZ1385" s="84">
        <f>SUM(LUZ1383:LUZ1384)</f>
        <v>2000000</v>
      </c>
      <c r="LVA1385" s="84">
        <f>SUM(LVA1383:LVA1384)</f>
        <v>0</v>
      </c>
      <c r="LVB1385" s="84">
        <f>LVA1385/LUZ1385</f>
        <v>0</v>
      </c>
      <c r="LVC1385" s="84">
        <f>LUZ1385-LVA1385</f>
        <v>2000000</v>
      </c>
      <c r="LVD1385" s="84">
        <f t="shared" si="508"/>
        <v>3000000</v>
      </c>
      <c r="LVK1385" s="84" t="s">
        <v>5397</v>
      </c>
      <c r="LVL1385" s="84">
        <f>SUM(LVL1383:LVL1384)</f>
        <v>1000000</v>
      </c>
      <c r="LVM1385" s="84">
        <f>SUM(LVM1383:LVM1384)</f>
        <v>0</v>
      </c>
      <c r="LVN1385" s="84">
        <f>LVM1385/LVL1385</f>
        <v>0</v>
      </c>
      <c r="LVO1385" s="84">
        <f>SUM(LVO1383)</f>
        <v>1000000</v>
      </c>
      <c r="LVP1385" s="84">
        <f>SUM(LVP1383:LVP1384)</f>
        <v>2000000</v>
      </c>
      <c r="LVQ1385" s="84">
        <f>SUM(LVQ1383:LVQ1384)</f>
        <v>0</v>
      </c>
      <c r="LVR1385" s="84">
        <f>LVQ1385/LVP1385</f>
        <v>0</v>
      </c>
      <c r="LVS1385" s="84">
        <f>LVP1385-LVQ1385</f>
        <v>2000000</v>
      </c>
      <c r="LVT1385" s="84">
        <f t="shared" si="508"/>
        <v>3000000</v>
      </c>
      <c r="LWA1385" s="84" t="s">
        <v>5397</v>
      </c>
      <c r="LWB1385" s="84">
        <f>SUM(LWB1383:LWB1384)</f>
        <v>1000000</v>
      </c>
      <c r="LWC1385" s="84">
        <f>SUM(LWC1383:LWC1384)</f>
        <v>0</v>
      </c>
      <c r="LWD1385" s="84">
        <f>LWC1385/LWB1385</f>
        <v>0</v>
      </c>
      <c r="LWE1385" s="84">
        <f>SUM(LWE1383)</f>
        <v>1000000</v>
      </c>
      <c r="LWF1385" s="84">
        <f>SUM(LWF1383:LWF1384)</f>
        <v>2000000</v>
      </c>
      <c r="LWG1385" s="84">
        <f>SUM(LWG1383:LWG1384)</f>
        <v>0</v>
      </c>
      <c r="LWH1385" s="84">
        <f>LWG1385/LWF1385</f>
        <v>0</v>
      </c>
      <c r="LWI1385" s="84">
        <f>LWF1385-LWG1385</f>
        <v>2000000</v>
      </c>
      <c r="LWJ1385" s="84">
        <f t="shared" si="509"/>
        <v>3000000</v>
      </c>
      <c r="LWQ1385" s="84" t="s">
        <v>5397</v>
      </c>
      <c r="LWR1385" s="84">
        <f>SUM(LWR1383:LWR1384)</f>
        <v>1000000</v>
      </c>
      <c r="LWS1385" s="84">
        <f>SUM(LWS1383:LWS1384)</f>
        <v>0</v>
      </c>
      <c r="LWT1385" s="84">
        <f>LWS1385/LWR1385</f>
        <v>0</v>
      </c>
      <c r="LWU1385" s="84">
        <f>SUM(LWU1383)</f>
        <v>1000000</v>
      </c>
      <c r="LWV1385" s="84">
        <f>SUM(LWV1383:LWV1384)</f>
        <v>2000000</v>
      </c>
      <c r="LWW1385" s="84">
        <f>SUM(LWW1383:LWW1384)</f>
        <v>0</v>
      </c>
      <c r="LWX1385" s="84">
        <f>LWW1385/LWV1385</f>
        <v>0</v>
      </c>
      <c r="LWY1385" s="84">
        <f>LWV1385-LWW1385</f>
        <v>2000000</v>
      </c>
      <c r="LWZ1385" s="84">
        <f t="shared" si="509"/>
        <v>3000000</v>
      </c>
      <c r="LXG1385" s="84" t="s">
        <v>5397</v>
      </c>
      <c r="LXH1385" s="84">
        <f>SUM(LXH1383:LXH1384)</f>
        <v>1000000</v>
      </c>
      <c r="LXI1385" s="84">
        <f>SUM(LXI1383:LXI1384)</f>
        <v>0</v>
      </c>
      <c r="LXJ1385" s="84">
        <f>LXI1385/LXH1385</f>
        <v>0</v>
      </c>
      <c r="LXK1385" s="84">
        <f>SUM(LXK1383)</f>
        <v>1000000</v>
      </c>
      <c r="LXL1385" s="84">
        <f>SUM(LXL1383:LXL1384)</f>
        <v>2000000</v>
      </c>
      <c r="LXM1385" s="84">
        <f>SUM(LXM1383:LXM1384)</f>
        <v>0</v>
      </c>
      <c r="LXN1385" s="84">
        <f>LXM1385/LXL1385</f>
        <v>0</v>
      </c>
      <c r="LXO1385" s="84">
        <f>LXL1385-LXM1385</f>
        <v>2000000</v>
      </c>
      <c r="LXP1385" s="84">
        <f t="shared" si="510"/>
        <v>3000000</v>
      </c>
      <c r="LXW1385" s="84" t="s">
        <v>5397</v>
      </c>
      <c r="LXX1385" s="84">
        <f>SUM(LXX1383:LXX1384)</f>
        <v>1000000</v>
      </c>
      <c r="LXY1385" s="84">
        <f>SUM(LXY1383:LXY1384)</f>
        <v>0</v>
      </c>
      <c r="LXZ1385" s="84">
        <f>LXY1385/LXX1385</f>
        <v>0</v>
      </c>
      <c r="LYA1385" s="84">
        <f>SUM(LYA1383)</f>
        <v>1000000</v>
      </c>
      <c r="LYB1385" s="84">
        <f>SUM(LYB1383:LYB1384)</f>
        <v>2000000</v>
      </c>
      <c r="LYC1385" s="84">
        <f>SUM(LYC1383:LYC1384)</f>
        <v>0</v>
      </c>
      <c r="LYD1385" s="84">
        <f>LYC1385/LYB1385</f>
        <v>0</v>
      </c>
      <c r="LYE1385" s="84">
        <f>LYB1385-LYC1385</f>
        <v>2000000</v>
      </c>
      <c r="LYF1385" s="84">
        <f t="shared" si="510"/>
        <v>3000000</v>
      </c>
      <c r="LYM1385" s="84" t="s">
        <v>5397</v>
      </c>
      <c r="LYN1385" s="84">
        <f>SUM(LYN1383:LYN1384)</f>
        <v>1000000</v>
      </c>
      <c r="LYO1385" s="84">
        <f>SUM(LYO1383:LYO1384)</f>
        <v>0</v>
      </c>
      <c r="LYP1385" s="84">
        <f>LYO1385/LYN1385</f>
        <v>0</v>
      </c>
      <c r="LYQ1385" s="84">
        <f>SUM(LYQ1383)</f>
        <v>1000000</v>
      </c>
      <c r="LYR1385" s="84">
        <f>SUM(LYR1383:LYR1384)</f>
        <v>2000000</v>
      </c>
      <c r="LYS1385" s="84">
        <f>SUM(LYS1383:LYS1384)</f>
        <v>0</v>
      </c>
      <c r="LYT1385" s="84">
        <f>LYS1385/LYR1385</f>
        <v>0</v>
      </c>
      <c r="LYU1385" s="84">
        <f>LYR1385-LYS1385</f>
        <v>2000000</v>
      </c>
      <c r="LYV1385" s="84">
        <f t="shared" si="511"/>
        <v>3000000</v>
      </c>
      <c r="LZC1385" s="84" t="s">
        <v>5397</v>
      </c>
      <c r="LZD1385" s="84">
        <f>SUM(LZD1383:LZD1384)</f>
        <v>1000000</v>
      </c>
      <c r="LZE1385" s="84">
        <f>SUM(LZE1383:LZE1384)</f>
        <v>0</v>
      </c>
      <c r="LZF1385" s="84">
        <f>LZE1385/LZD1385</f>
        <v>0</v>
      </c>
      <c r="LZG1385" s="84">
        <f>SUM(LZG1383)</f>
        <v>1000000</v>
      </c>
      <c r="LZH1385" s="84">
        <f>SUM(LZH1383:LZH1384)</f>
        <v>2000000</v>
      </c>
      <c r="LZI1385" s="84">
        <f>SUM(LZI1383:LZI1384)</f>
        <v>0</v>
      </c>
      <c r="LZJ1385" s="84">
        <f>LZI1385/LZH1385</f>
        <v>0</v>
      </c>
      <c r="LZK1385" s="84">
        <f>LZH1385-LZI1385</f>
        <v>2000000</v>
      </c>
      <c r="LZL1385" s="84">
        <f t="shared" si="511"/>
        <v>3000000</v>
      </c>
      <c r="LZS1385" s="84" t="s">
        <v>5397</v>
      </c>
      <c r="LZT1385" s="84">
        <f>SUM(LZT1383:LZT1384)</f>
        <v>1000000</v>
      </c>
      <c r="LZU1385" s="84">
        <f>SUM(LZU1383:LZU1384)</f>
        <v>0</v>
      </c>
      <c r="LZV1385" s="84">
        <f>LZU1385/LZT1385</f>
        <v>0</v>
      </c>
      <c r="LZW1385" s="84">
        <f>SUM(LZW1383)</f>
        <v>1000000</v>
      </c>
      <c r="LZX1385" s="84">
        <f>SUM(LZX1383:LZX1384)</f>
        <v>2000000</v>
      </c>
      <c r="LZY1385" s="84">
        <f>SUM(LZY1383:LZY1384)</f>
        <v>0</v>
      </c>
      <c r="LZZ1385" s="84">
        <f>LZY1385/LZX1385</f>
        <v>0</v>
      </c>
      <c r="MAA1385" s="84">
        <f>LZX1385-LZY1385</f>
        <v>2000000</v>
      </c>
      <c r="MAB1385" s="84">
        <f t="shared" si="512"/>
        <v>3000000</v>
      </c>
      <c r="MAI1385" s="84" t="s">
        <v>5397</v>
      </c>
      <c r="MAJ1385" s="84">
        <f>SUM(MAJ1383:MAJ1384)</f>
        <v>1000000</v>
      </c>
      <c r="MAK1385" s="84">
        <f>SUM(MAK1383:MAK1384)</f>
        <v>0</v>
      </c>
      <c r="MAL1385" s="84">
        <f>MAK1385/MAJ1385</f>
        <v>0</v>
      </c>
      <c r="MAM1385" s="84">
        <f>SUM(MAM1383)</f>
        <v>1000000</v>
      </c>
      <c r="MAN1385" s="84">
        <f>SUM(MAN1383:MAN1384)</f>
        <v>2000000</v>
      </c>
      <c r="MAO1385" s="84">
        <f>SUM(MAO1383:MAO1384)</f>
        <v>0</v>
      </c>
      <c r="MAP1385" s="84">
        <f>MAO1385/MAN1385</f>
        <v>0</v>
      </c>
      <c r="MAQ1385" s="84">
        <f>MAN1385-MAO1385</f>
        <v>2000000</v>
      </c>
      <c r="MAR1385" s="84">
        <f t="shared" si="512"/>
        <v>3000000</v>
      </c>
      <c r="MAY1385" s="84" t="s">
        <v>5397</v>
      </c>
      <c r="MAZ1385" s="84">
        <f>SUM(MAZ1383:MAZ1384)</f>
        <v>1000000</v>
      </c>
      <c r="MBA1385" s="84">
        <f>SUM(MBA1383:MBA1384)</f>
        <v>0</v>
      </c>
      <c r="MBB1385" s="84">
        <f>MBA1385/MAZ1385</f>
        <v>0</v>
      </c>
      <c r="MBC1385" s="84">
        <f>SUM(MBC1383)</f>
        <v>1000000</v>
      </c>
      <c r="MBD1385" s="84">
        <f>SUM(MBD1383:MBD1384)</f>
        <v>2000000</v>
      </c>
      <c r="MBE1385" s="84">
        <f>SUM(MBE1383:MBE1384)</f>
        <v>0</v>
      </c>
      <c r="MBF1385" s="84">
        <f>MBE1385/MBD1385</f>
        <v>0</v>
      </c>
      <c r="MBG1385" s="84">
        <f>MBD1385-MBE1385</f>
        <v>2000000</v>
      </c>
      <c r="MBH1385" s="84">
        <f t="shared" si="513"/>
        <v>3000000</v>
      </c>
      <c r="MBO1385" s="84" t="s">
        <v>5397</v>
      </c>
      <c r="MBP1385" s="84">
        <f>SUM(MBP1383:MBP1384)</f>
        <v>1000000</v>
      </c>
      <c r="MBQ1385" s="84">
        <f>SUM(MBQ1383:MBQ1384)</f>
        <v>0</v>
      </c>
      <c r="MBR1385" s="84">
        <f>MBQ1385/MBP1385</f>
        <v>0</v>
      </c>
      <c r="MBS1385" s="84">
        <f>SUM(MBS1383)</f>
        <v>1000000</v>
      </c>
      <c r="MBT1385" s="84">
        <f>SUM(MBT1383:MBT1384)</f>
        <v>2000000</v>
      </c>
      <c r="MBU1385" s="84">
        <f>SUM(MBU1383:MBU1384)</f>
        <v>0</v>
      </c>
      <c r="MBV1385" s="84">
        <f>MBU1385/MBT1385</f>
        <v>0</v>
      </c>
      <c r="MBW1385" s="84">
        <f>MBT1385-MBU1385</f>
        <v>2000000</v>
      </c>
      <c r="MBX1385" s="84">
        <f t="shared" si="513"/>
        <v>3000000</v>
      </c>
      <c r="MCE1385" s="84" t="s">
        <v>5397</v>
      </c>
      <c r="MCF1385" s="84">
        <f>SUM(MCF1383:MCF1384)</f>
        <v>1000000</v>
      </c>
      <c r="MCG1385" s="84">
        <f>SUM(MCG1383:MCG1384)</f>
        <v>0</v>
      </c>
      <c r="MCH1385" s="84">
        <f>MCG1385/MCF1385</f>
        <v>0</v>
      </c>
      <c r="MCI1385" s="84">
        <f>SUM(MCI1383)</f>
        <v>1000000</v>
      </c>
      <c r="MCJ1385" s="84">
        <f>SUM(MCJ1383:MCJ1384)</f>
        <v>2000000</v>
      </c>
      <c r="MCK1385" s="84">
        <f>SUM(MCK1383:MCK1384)</f>
        <v>0</v>
      </c>
      <c r="MCL1385" s="84">
        <f>MCK1385/MCJ1385</f>
        <v>0</v>
      </c>
      <c r="MCM1385" s="84">
        <f>MCJ1385-MCK1385</f>
        <v>2000000</v>
      </c>
      <c r="MCN1385" s="84">
        <f t="shared" si="514"/>
        <v>3000000</v>
      </c>
      <c r="MCU1385" s="84" t="s">
        <v>5397</v>
      </c>
      <c r="MCV1385" s="84">
        <f>SUM(MCV1383:MCV1384)</f>
        <v>1000000</v>
      </c>
      <c r="MCW1385" s="84">
        <f>SUM(MCW1383:MCW1384)</f>
        <v>0</v>
      </c>
      <c r="MCX1385" s="84">
        <f>MCW1385/MCV1385</f>
        <v>0</v>
      </c>
      <c r="MCY1385" s="84">
        <f>SUM(MCY1383)</f>
        <v>1000000</v>
      </c>
      <c r="MCZ1385" s="84">
        <f>SUM(MCZ1383:MCZ1384)</f>
        <v>2000000</v>
      </c>
      <c r="MDA1385" s="84">
        <f>SUM(MDA1383:MDA1384)</f>
        <v>0</v>
      </c>
      <c r="MDB1385" s="84">
        <f>MDA1385/MCZ1385</f>
        <v>0</v>
      </c>
      <c r="MDC1385" s="84">
        <f>MCZ1385-MDA1385</f>
        <v>2000000</v>
      </c>
      <c r="MDD1385" s="84">
        <f t="shared" si="514"/>
        <v>3000000</v>
      </c>
      <c r="MDK1385" s="84" t="s">
        <v>5397</v>
      </c>
      <c r="MDL1385" s="84">
        <f>SUM(MDL1383:MDL1384)</f>
        <v>1000000</v>
      </c>
      <c r="MDM1385" s="84">
        <f>SUM(MDM1383:MDM1384)</f>
        <v>0</v>
      </c>
      <c r="MDN1385" s="84">
        <f>MDM1385/MDL1385</f>
        <v>0</v>
      </c>
      <c r="MDO1385" s="84">
        <f>SUM(MDO1383)</f>
        <v>1000000</v>
      </c>
      <c r="MDP1385" s="84">
        <f>SUM(MDP1383:MDP1384)</f>
        <v>2000000</v>
      </c>
      <c r="MDQ1385" s="84">
        <f>SUM(MDQ1383:MDQ1384)</f>
        <v>0</v>
      </c>
      <c r="MDR1385" s="84">
        <f>MDQ1385/MDP1385</f>
        <v>0</v>
      </c>
      <c r="MDS1385" s="84">
        <f>MDP1385-MDQ1385</f>
        <v>2000000</v>
      </c>
      <c r="MDT1385" s="84">
        <f t="shared" si="515"/>
        <v>3000000</v>
      </c>
      <c r="MEA1385" s="84" t="s">
        <v>5397</v>
      </c>
      <c r="MEB1385" s="84">
        <f>SUM(MEB1383:MEB1384)</f>
        <v>1000000</v>
      </c>
      <c r="MEC1385" s="84">
        <f>SUM(MEC1383:MEC1384)</f>
        <v>0</v>
      </c>
      <c r="MED1385" s="84">
        <f>MEC1385/MEB1385</f>
        <v>0</v>
      </c>
      <c r="MEE1385" s="84">
        <f>SUM(MEE1383)</f>
        <v>1000000</v>
      </c>
      <c r="MEF1385" s="84">
        <f>SUM(MEF1383:MEF1384)</f>
        <v>2000000</v>
      </c>
      <c r="MEG1385" s="84">
        <f>SUM(MEG1383:MEG1384)</f>
        <v>0</v>
      </c>
      <c r="MEH1385" s="84">
        <f>MEG1385/MEF1385</f>
        <v>0</v>
      </c>
      <c r="MEI1385" s="84">
        <f>MEF1385-MEG1385</f>
        <v>2000000</v>
      </c>
      <c r="MEJ1385" s="84">
        <f t="shared" si="515"/>
        <v>3000000</v>
      </c>
      <c r="MEQ1385" s="84" t="s">
        <v>5397</v>
      </c>
      <c r="MER1385" s="84">
        <f>SUM(MER1383:MER1384)</f>
        <v>1000000</v>
      </c>
      <c r="MES1385" s="84">
        <f>SUM(MES1383:MES1384)</f>
        <v>0</v>
      </c>
      <c r="MET1385" s="84">
        <f>MES1385/MER1385</f>
        <v>0</v>
      </c>
      <c r="MEU1385" s="84">
        <f>SUM(MEU1383)</f>
        <v>1000000</v>
      </c>
      <c r="MEV1385" s="84">
        <f>SUM(MEV1383:MEV1384)</f>
        <v>2000000</v>
      </c>
      <c r="MEW1385" s="84">
        <f>SUM(MEW1383:MEW1384)</f>
        <v>0</v>
      </c>
      <c r="MEX1385" s="84">
        <f>MEW1385/MEV1385</f>
        <v>0</v>
      </c>
      <c r="MEY1385" s="84">
        <f>MEV1385-MEW1385</f>
        <v>2000000</v>
      </c>
      <c r="MEZ1385" s="84">
        <f t="shared" si="516"/>
        <v>3000000</v>
      </c>
      <c r="MFG1385" s="84" t="s">
        <v>5397</v>
      </c>
      <c r="MFH1385" s="84">
        <f>SUM(MFH1383:MFH1384)</f>
        <v>1000000</v>
      </c>
      <c r="MFI1385" s="84">
        <f>SUM(MFI1383:MFI1384)</f>
        <v>0</v>
      </c>
      <c r="MFJ1385" s="84">
        <f>MFI1385/MFH1385</f>
        <v>0</v>
      </c>
      <c r="MFK1385" s="84">
        <f>SUM(MFK1383)</f>
        <v>1000000</v>
      </c>
      <c r="MFL1385" s="84">
        <f>SUM(MFL1383:MFL1384)</f>
        <v>2000000</v>
      </c>
      <c r="MFM1385" s="84">
        <f>SUM(MFM1383:MFM1384)</f>
        <v>0</v>
      </c>
      <c r="MFN1385" s="84">
        <f>MFM1385/MFL1385</f>
        <v>0</v>
      </c>
      <c r="MFO1385" s="84">
        <f>MFL1385-MFM1385</f>
        <v>2000000</v>
      </c>
      <c r="MFP1385" s="84">
        <f t="shared" si="516"/>
        <v>3000000</v>
      </c>
      <c r="MFW1385" s="84" t="s">
        <v>5397</v>
      </c>
      <c r="MFX1385" s="84">
        <f>SUM(MFX1383:MFX1384)</f>
        <v>1000000</v>
      </c>
      <c r="MFY1385" s="84">
        <f>SUM(MFY1383:MFY1384)</f>
        <v>0</v>
      </c>
      <c r="MFZ1385" s="84">
        <f>MFY1385/MFX1385</f>
        <v>0</v>
      </c>
      <c r="MGA1385" s="84">
        <f>SUM(MGA1383)</f>
        <v>1000000</v>
      </c>
      <c r="MGB1385" s="84">
        <f>SUM(MGB1383:MGB1384)</f>
        <v>2000000</v>
      </c>
      <c r="MGC1385" s="84">
        <f>SUM(MGC1383:MGC1384)</f>
        <v>0</v>
      </c>
      <c r="MGD1385" s="84">
        <f>MGC1385/MGB1385</f>
        <v>0</v>
      </c>
      <c r="MGE1385" s="84">
        <f>MGB1385-MGC1385</f>
        <v>2000000</v>
      </c>
      <c r="MGF1385" s="84">
        <f t="shared" si="517"/>
        <v>3000000</v>
      </c>
      <c r="MGM1385" s="84" t="s">
        <v>5397</v>
      </c>
      <c r="MGN1385" s="84">
        <f>SUM(MGN1383:MGN1384)</f>
        <v>1000000</v>
      </c>
      <c r="MGO1385" s="84">
        <f>SUM(MGO1383:MGO1384)</f>
        <v>0</v>
      </c>
      <c r="MGP1385" s="84">
        <f>MGO1385/MGN1385</f>
        <v>0</v>
      </c>
      <c r="MGQ1385" s="84">
        <f>SUM(MGQ1383)</f>
        <v>1000000</v>
      </c>
      <c r="MGR1385" s="84">
        <f>SUM(MGR1383:MGR1384)</f>
        <v>2000000</v>
      </c>
      <c r="MGS1385" s="84">
        <f>SUM(MGS1383:MGS1384)</f>
        <v>0</v>
      </c>
      <c r="MGT1385" s="84">
        <f>MGS1385/MGR1385</f>
        <v>0</v>
      </c>
      <c r="MGU1385" s="84">
        <f>MGR1385-MGS1385</f>
        <v>2000000</v>
      </c>
      <c r="MGV1385" s="84">
        <f t="shared" si="517"/>
        <v>3000000</v>
      </c>
      <c r="MHC1385" s="84" t="s">
        <v>5397</v>
      </c>
      <c r="MHD1385" s="84">
        <f>SUM(MHD1383:MHD1384)</f>
        <v>1000000</v>
      </c>
      <c r="MHE1385" s="84">
        <f>SUM(MHE1383:MHE1384)</f>
        <v>0</v>
      </c>
      <c r="MHF1385" s="84">
        <f>MHE1385/MHD1385</f>
        <v>0</v>
      </c>
      <c r="MHG1385" s="84">
        <f>SUM(MHG1383)</f>
        <v>1000000</v>
      </c>
      <c r="MHH1385" s="84">
        <f>SUM(MHH1383:MHH1384)</f>
        <v>2000000</v>
      </c>
      <c r="MHI1385" s="84">
        <f>SUM(MHI1383:MHI1384)</f>
        <v>0</v>
      </c>
      <c r="MHJ1385" s="84">
        <f>MHI1385/MHH1385</f>
        <v>0</v>
      </c>
      <c r="MHK1385" s="84">
        <f>MHH1385-MHI1385</f>
        <v>2000000</v>
      </c>
      <c r="MHL1385" s="84">
        <f t="shared" si="518"/>
        <v>3000000</v>
      </c>
      <c r="MHS1385" s="84" t="s">
        <v>5397</v>
      </c>
      <c r="MHT1385" s="84">
        <f>SUM(MHT1383:MHT1384)</f>
        <v>1000000</v>
      </c>
      <c r="MHU1385" s="84">
        <f>SUM(MHU1383:MHU1384)</f>
        <v>0</v>
      </c>
      <c r="MHV1385" s="84">
        <f>MHU1385/MHT1385</f>
        <v>0</v>
      </c>
      <c r="MHW1385" s="84">
        <f>SUM(MHW1383)</f>
        <v>1000000</v>
      </c>
      <c r="MHX1385" s="84">
        <f>SUM(MHX1383:MHX1384)</f>
        <v>2000000</v>
      </c>
      <c r="MHY1385" s="84">
        <f>SUM(MHY1383:MHY1384)</f>
        <v>0</v>
      </c>
      <c r="MHZ1385" s="84">
        <f>MHY1385/MHX1385</f>
        <v>0</v>
      </c>
      <c r="MIA1385" s="84">
        <f>MHX1385-MHY1385</f>
        <v>2000000</v>
      </c>
      <c r="MIB1385" s="84">
        <f t="shared" si="518"/>
        <v>3000000</v>
      </c>
      <c r="MII1385" s="84" t="s">
        <v>5397</v>
      </c>
      <c r="MIJ1385" s="84">
        <f>SUM(MIJ1383:MIJ1384)</f>
        <v>1000000</v>
      </c>
      <c r="MIK1385" s="84">
        <f>SUM(MIK1383:MIK1384)</f>
        <v>0</v>
      </c>
      <c r="MIL1385" s="84">
        <f>MIK1385/MIJ1385</f>
        <v>0</v>
      </c>
      <c r="MIM1385" s="84">
        <f>SUM(MIM1383)</f>
        <v>1000000</v>
      </c>
      <c r="MIN1385" s="84">
        <f>SUM(MIN1383:MIN1384)</f>
        <v>2000000</v>
      </c>
      <c r="MIO1385" s="84">
        <f>SUM(MIO1383:MIO1384)</f>
        <v>0</v>
      </c>
      <c r="MIP1385" s="84">
        <f>MIO1385/MIN1385</f>
        <v>0</v>
      </c>
      <c r="MIQ1385" s="84">
        <f>MIN1385-MIO1385</f>
        <v>2000000</v>
      </c>
      <c r="MIR1385" s="84">
        <f t="shared" si="519"/>
        <v>3000000</v>
      </c>
      <c r="MIY1385" s="84" t="s">
        <v>5397</v>
      </c>
      <c r="MIZ1385" s="84">
        <f>SUM(MIZ1383:MIZ1384)</f>
        <v>1000000</v>
      </c>
      <c r="MJA1385" s="84">
        <f>SUM(MJA1383:MJA1384)</f>
        <v>0</v>
      </c>
      <c r="MJB1385" s="84">
        <f>MJA1385/MIZ1385</f>
        <v>0</v>
      </c>
      <c r="MJC1385" s="84">
        <f>SUM(MJC1383)</f>
        <v>1000000</v>
      </c>
      <c r="MJD1385" s="84">
        <f>SUM(MJD1383:MJD1384)</f>
        <v>2000000</v>
      </c>
      <c r="MJE1385" s="84">
        <f>SUM(MJE1383:MJE1384)</f>
        <v>0</v>
      </c>
      <c r="MJF1385" s="84">
        <f>MJE1385/MJD1385</f>
        <v>0</v>
      </c>
      <c r="MJG1385" s="84">
        <f>MJD1385-MJE1385</f>
        <v>2000000</v>
      </c>
      <c r="MJH1385" s="84">
        <f t="shared" si="519"/>
        <v>3000000</v>
      </c>
      <c r="MJO1385" s="84" t="s">
        <v>5397</v>
      </c>
      <c r="MJP1385" s="84">
        <f>SUM(MJP1383:MJP1384)</f>
        <v>1000000</v>
      </c>
      <c r="MJQ1385" s="84">
        <f>SUM(MJQ1383:MJQ1384)</f>
        <v>0</v>
      </c>
      <c r="MJR1385" s="84">
        <f>MJQ1385/MJP1385</f>
        <v>0</v>
      </c>
      <c r="MJS1385" s="84">
        <f>SUM(MJS1383)</f>
        <v>1000000</v>
      </c>
      <c r="MJT1385" s="84">
        <f>SUM(MJT1383:MJT1384)</f>
        <v>2000000</v>
      </c>
      <c r="MJU1385" s="84">
        <f>SUM(MJU1383:MJU1384)</f>
        <v>0</v>
      </c>
      <c r="MJV1385" s="84">
        <f>MJU1385/MJT1385</f>
        <v>0</v>
      </c>
      <c r="MJW1385" s="84">
        <f>MJT1385-MJU1385</f>
        <v>2000000</v>
      </c>
      <c r="MJX1385" s="84">
        <f t="shared" si="520"/>
        <v>3000000</v>
      </c>
      <c r="MKE1385" s="84" t="s">
        <v>5397</v>
      </c>
      <c r="MKF1385" s="84">
        <f>SUM(MKF1383:MKF1384)</f>
        <v>1000000</v>
      </c>
      <c r="MKG1385" s="84">
        <f>SUM(MKG1383:MKG1384)</f>
        <v>0</v>
      </c>
      <c r="MKH1385" s="84">
        <f>MKG1385/MKF1385</f>
        <v>0</v>
      </c>
      <c r="MKI1385" s="84">
        <f>SUM(MKI1383)</f>
        <v>1000000</v>
      </c>
      <c r="MKJ1385" s="84">
        <f>SUM(MKJ1383:MKJ1384)</f>
        <v>2000000</v>
      </c>
      <c r="MKK1385" s="84">
        <f>SUM(MKK1383:MKK1384)</f>
        <v>0</v>
      </c>
      <c r="MKL1385" s="84">
        <f>MKK1385/MKJ1385</f>
        <v>0</v>
      </c>
      <c r="MKM1385" s="84">
        <f>MKJ1385-MKK1385</f>
        <v>2000000</v>
      </c>
      <c r="MKN1385" s="84">
        <f t="shared" si="520"/>
        <v>3000000</v>
      </c>
      <c r="MKU1385" s="84" t="s">
        <v>5397</v>
      </c>
      <c r="MKV1385" s="84">
        <f>SUM(MKV1383:MKV1384)</f>
        <v>1000000</v>
      </c>
      <c r="MKW1385" s="84">
        <f>SUM(MKW1383:MKW1384)</f>
        <v>0</v>
      </c>
      <c r="MKX1385" s="84">
        <f>MKW1385/MKV1385</f>
        <v>0</v>
      </c>
      <c r="MKY1385" s="84">
        <f>SUM(MKY1383)</f>
        <v>1000000</v>
      </c>
      <c r="MKZ1385" s="84">
        <f>SUM(MKZ1383:MKZ1384)</f>
        <v>2000000</v>
      </c>
      <c r="MLA1385" s="84">
        <f>SUM(MLA1383:MLA1384)</f>
        <v>0</v>
      </c>
      <c r="MLB1385" s="84">
        <f>MLA1385/MKZ1385</f>
        <v>0</v>
      </c>
      <c r="MLC1385" s="84">
        <f>MKZ1385-MLA1385</f>
        <v>2000000</v>
      </c>
      <c r="MLD1385" s="84">
        <f t="shared" si="521"/>
        <v>3000000</v>
      </c>
      <c r="MLK1385" s="84" t="s">
        <v>5397</v>
      </c>
      <c r="MLL1385" s="84">
        <f>SUM(MLL1383:MLL1384)</f>
        <v>1000000</v>
      </c>
      <c r="MLM1385" s="84">
        <f>SUM(MLM1383:MLM1384)</f>
        <v>0</v>
      </c>
      <c r="MLN1385" s="84">
        <f>MLM1385/MLL1385</f>
        <v>0</v>
      </c>
      <c r="MLO1385" s="84">
        <f>SUM(MLO1383)</f>
        <v>1000000</v>
      </c>
      <c r="MLP1385" s="84">
        <f>SUM(MLP1383:MLP1384)</f>
        <v>2000000</v>
      </c>
      <c r="MLQ1385" s="84">
        <f>SUM(MLQ1383:MLQ1384)</f>
        <v>0</v>
      </c>
      <c r="MLR1385" s="84">
        <f>MLQ1385/MLP1385</f>
        <v>0</v>
      </c>
      <c r="MLS1385" s="84">
        <f>MLP1385-MLQ1385</f>
        <v>2000000</v>
      </c>
      <c r="MLT1385" s="84">
        <f t="shared" si="521"/>
        <v>3000000</v>
      </c>
      <c r="MMA1385" s="84" t="s">
        <v>5397</v>
      </c>
      <c r="MMB1385" s="84">
        <f>SUM(MMB1383:MMB1384)</f>
        <v>1000000</v>
      </c>
      <c r="MMC1385" s="84">
        <f>SUM(MMC1383:MMC1384)</f>
        <v>0</v>
      </c>
      <c r="MMD1385" s="84">
        <f>MMC1385/MMB1385</f>
        <v>0</v>
      </c>
      <c r="MME1385" s="84">
        <f>SUM(MME1383)</f>
        <v>1000000</v>
      </c>
      <c r="MMF1385" s="84">
        <f>SUM(MMF1383:MMF1384)</f>
        <v>2000000</v>
      </c>
      <c r="MMG1385" s="84">
        <f>SUM(MMG1383:MMG1384)</f>
        <v>0</v>
      </c>
      <c r="MMH1385" s="84">
        <f>MMG1385/MMF1385</f>
        <v>0</v>
      </c>
      <c r="MMI1385" s="84">
        <f>MMF1385-MMG1385</f>
        <v>2000000</v>
      </c>
      <c r="MMJ1385" s="84">
        <f t="shared" si="522"/>
        <v>3000000</v>
      </c>
      <c r="MMQ1385" s="84" t="s">
        <v>5397</v>
      </c>
      <c r="MMR1385" s="84">
        <f>SUM(MMR1383:MMR1384)</f>
        <v>1000000</v>
      </c>
      <c r="MMS1385" s="84">
        <f>SUM(MMS1383:MMS1384)</f>
        <v>0</v>
      </c>
      <c r="MMT1385" s="84">
        <f>MMS1385/MMR1385</f>
        <v>0</v>
      </c>
      <c r="MMU1385" s="84">
        <f>SUM(MMU1383)</f>
        <v>1000000</v>
      </c>
      <c r="MMV1385" s="84">
        <f>SUM(MMV1383:MMV1384)</f>
        <v>2000000</v>
      </c>
      <c r="MMW1385" s="84">
        <f>SUM(MMW1383:MMW1384)</f>
        <v>0</v>
      </c>
      <c r="MMX1385" s="84">
        <f>MMW1385/MMV1385</f>
        <v>0</v>
      </c>
      <c r="MMY1385" s="84">
        <f>MMV1385-MMW1385</f>
        <v>2000000</v>
      </c>
      <c r="MMZ1385" s="84">
        <f t="shared" si="522"/>
        <v>3000000</v>
      </c>
      <c r="MNG1385" s="84" t="s">
        <v>5397</v>
      </c>
      <c r="MNH1385" s="84">
        <f>SUM(MNH1383:MNH1384)</f>
        <v>1000000</v>
      </c>
      <c r="MNI1385" s="84">
        <f>SUM(MNI1383:MNI1384)</f>
        <v>0</v>
      </c>
      <c r="MNJ1385" s="84">
        <f>MNI1385/MNH1385</f>
        <v>0</v>
      </c>
      <c r="MNK1385" s="84">
        <f>SUM(MNK1383)</f>
        <v>1000000</v>
      </c>
      <c r="MNL1385" s="84">
        <f>SUM(MNL1383:MNL1384)</f>
        <v>2000000</v>
      </c>
      <c r="MNM1385" s="84">
        <f>SUM(MNM1383:MNM1384)</f>
        <v>0</v>
      </c>
      <c r="MNN1385" s="84">
        <f>MNM1385/MNL1385</f>
        <v>0</v>
      </c>
      <c r="MNO1385" s="84">
        <f>MNL1385-MNM1385</f>
        <v>2000000</v>
      </c>
      <c r="MNP1385" s="84">
        <f t="shared" si="523"/>
        <v>3000000</v>
      </c>
      <c r="MNW1385" s="84" t="s">
        <v>5397</v>
      </c>
      <c r="MNX1385" s="84">
        <f>SUM(MNX1383:MNX1384)</f>
        <v>1000000</v>
      </c>
      <c r="MNY1385" s="84">
        <f>SUM(MNY1383:MNY1384)</f>
        <v>0</v>
      </c>
      <c r="MNZ1385" s="84">
        <f>MNY1385/MNX1385</f>
        <v>0</v>
      </c>
      <c r="MOA1385" s="84">
        <f>SUM(MOA1383)</f>
        <v>1000000</v>
      </c>
      <c r="MOB1385" s="84">
        <f>SUM(MOB1383:MOB1384)</f>
        <v>2000000</v>
      </c>
      <c r="MOC1385" s="84">
        <f>SUM(MOC1383:MOC1384)</f>
        <v>0</v>
      </c>
      <c r="MOD1385" s="84">
        <f>MOC1385/MOB1385</f>
        <v>0</v>
      </c>
      <c r="MOE1385" s="84">
        <f>MOB1385-MOC1385</f>
        <v>2000000</v>
      </c>
      <c r="MOF1385" s="84">
        <f t="shared" si="523"/>
        <v>3000000</v>
      </c>
      <c r="MOM1385" s="84" t="s">
        <v>5397</v>
      </c>
      <c r="MON1385" s="84">
        <f>SUM(MON1383:MON1384)</f>
        <v>1000000</v>
      </c>
      <c r="MOO1385" s="84">
        <f>SUM(MOO1383:MOO1384)</f>
        <v>0</v>
      </c>
      <c r="MOP1385" s="84">
        <f>MOO1385/MON1385</f>
        <v>0</v>
      </c>
      <c r="MOQ1385" s="84">
        <f>SUM(MOQ1383)</f>
        <v>1000000</v>
      </c>
      <c r="MOR1385" s="84">
        <f>SUM(MOR1383:MOR1384)</f>
        <v>2000000</v>
      </c>
      <c r="MOS1385" s="84">
        <f>SUM(MOS1383:MOS1384)</f>
        <v>0</v>
      </c>
      <c r="MOT1385" s="84">
        <f>MOS1385/MOR1385</f>
        <v>0</v>
      </c>
      <c r="MOU1385" s="84">
        <f>MOR1385-MOS1385</f>
        <v>2000000</v>
      </c>
      <c r="MOV1385" s="84">
        <f t="shared" si="524"/>
        <v>3000000</v>
      </c>
      <c r="MPC1385" s="84" t="s">
        <v>5397</v>
      </c>
      <c r="MPD1385" s="84">
        <f>SUM(MPD1383:MPD1384)</f>
        <v>1000000</v>
      </c>
      <c r="MPE1385" s="84">
        <f>SUM(MPE1383:MPE1384)</f>
        <v>0</v>
      </c>
      <c r="MPF1385" s="84">
        <f>MPE1385/MPD1385</f>
        <v>0</v>
      </c>
      <c r="MPG1385" s="84">
        <f>SUM(MPG1383)</f>
        <v>1000000</v>
      </c>
      <c r="MPH1385" s="84">
        <f>SUM(MPH1383:MPH1384)</f>
        <v>2000000</v>
      </c>
      <c r="MPI1385" s="84">
        <f>SUM(MPI1383:MPI1384)</f>
        <v>0</v>
      </c>
      <c r="MPJ1385" s="84">
        <f>MPI1385/MPH1385</f>
        <v>0</v>
      </c>
      <c r="MPK1385" s="84">
        <f>MPH1385-MPI1385</f>
        <v>2000000</v>
      </c>
      <c r="MPL1385" s="84">
        <f t="shared" si="524"/>
        <v>3000000</v>
      </c>
      <c r="MPS1385" s="84" t="s">
        <v>5397</v>
      </c>
      <c r="MPT1385" s="84">
        <f>SUM(MPT1383:MPT1384)</f>
        <v>1000000</v>
      </c>
      <c r="MPU1385" s="84">
        <f>SUM(MPU1383:MPU1384)</f>
        <v>0</v>
      </c>
      <c r="MPV1385" s="84">
        <f>MPU1385/MPT1385</f>
        <v>0</v>
      </c>
      <c r="MPW1385" s="84">
        <f>SUM(MPW1383)</f>
        <v>1000000</v>
      </c>
      <c r="MPX1385" s="84">
        <f>SUM(MPX1383:MPX1384)</f>
        <v>2000000</v>
      </c>
      <c r="MPY1385" s="84">
        <f>SUM(MPY1383:MPY1384)</f>
        <v>0</v>
      </c>
      <c r="MPZ1385" s="84">
        <f>MPY1385/MPX1385</f>
        <v>0</v>
      </c>
      <c r="MQA1385" s="84">
        <f>MPX1385-MPY1385</f>
        <v>2000000</v>
      </c>
      <c r="MQB1385" s="84">
        <f t="shared" si="525"/>
        <v>3000000</v>
      </c>
      <c r="MQI1385" s="84" t="s">
        <v>5397</v>
      </c>
      <c r="MQJ1385" s="84">
        <f>SUM(MQJ1383:MQJ1384)</f>
        <v>1000000</v>
      </c>
      <c r="MQK1385" s="84">
        <f>SUM(MQK1383:MQK1384)</f>
        <v>0</v>
      </c>
      <c r="MQL1385" s="84">
        <f>MQK1385/MQJ1385</f>
        <v>0</v>
      </c>
      <c r="MQM1385" s="84">
        <f>SUM(MQM1383)</f>
        <v>1000000</v>
      </c>
      <c r="MQN1385" s="84">
        <f>SUM(MQN1383:MQN1384)</f>
        <v>2000000</v>
      </c>
      <c r="MQO1385" s="84">
        <f>SUM(MQO1383:MQO1384)</f>
        <v>0</v>
      </c>
      <c r="MQP1385" s="84">
        <f>MQO1385/MQN1385</f>
        <v>0</v>
      </c>
      <c r="MQQ1385" s="84">
        <f>MQN1385-MQO1385</f>
        <v>2000000</v>
      </c>
      <c r="MQR1385" s="84">
        <f t="shared" si="525"/>
        <v>3000000</v>
      </c>
      <c r="MQY1385" s="84" t="s">
        <v>5397</v>
      </c>
      <c r="MQZ1385" s="84">
        <f>SUM(MQZ1383:MQZ1384)</f>
        <v>1000000</v>
      </c>
      <c r="MRA1385" s="84">
        <f>SUM(MRA1383:MRA1384)</f>
        <v>0</v>
      </c>
      <c r="MRB1385" s="84">
        <f>MRA1385/MQZ1385</f>
        <v>0</v>
      </c>
      <c r="MRC1385" s="84">
        <f>SUM(MRC1383)</f>
        <v>1000000</v>
      </c>
      <c r="MRD1385" s="84">
        <f>SUM(MRD1383:MRD1384)</f>
        <v>2000000</v>
      </c>
      <c r="MRE1385" s="84">
        <f>SUM(MRE1383:MRE1384)</f>
        <v>0</v>
      </c>
      <c r="MRF1385" s="84">
        <f>MRE1385/MRD1385</f>
        <v>0</v>
      </c>
      <c r="MRG1385" s="84">
        <f>MRD1385-MRE1385</f>
        <v>2000000</v>
      </c>
      <c r="MRH1385" s="84">
        <f t="shared" si="526"/>
        <v>3000000</v>
      </c>
      <c r="MRO1385" s="84" t="s">
        <v>5397</v>
      </c>
      <c r="MRP1385" s="84">
        <f>SUM(MRP1383:MRP1384)</f>
        <v>1000000</v>
      </c>
      <c r="MRQ1385" s="84">
        <f>SUM(MRQ1383:MRQ1384)</f>
        <v>0</v>
      </c>
      <c r="MRR1385" s="84">
        <f>MRQ1385/MRP1385</f>
        <v>0</v>
      </c>
      <c r="MRS1385" s="84">
        <f>SUM(MRS1383)</f>
        <v>1000000</v>
      </c>
      <c r="MRT1385" s="84">
        <f>SUM(MRT1383:MRT1384)</f>
        <v>2000000</v>
      </c>
      <c r="MRU1385" s="84">
        <f>SUM(MRU1383:MRU1384)</f>
        <v>0</v>
      </c>
      <c r="MRV1385" s="84">
        <f>MRU1385/MRT1385</f>
        <v>0</v>
      </c>
      <c r="MRW1385" s="84">
        <f>MRT1385-MRU1385</f>
        <v>2000000</v>
      </c>
      <c r="MRX1385" s="84">
        <f t="shared" si="526"/>
        <v>3000000</v>
      </c>
      <c r="MSE1385" s="84" t="s">
        <v>5397</v>
      </c>
      <c r="MSF1385" s="84">
        <f>SUM(MSF1383:MSF1384)</f>
        <v>1000000</v>
      </c>
      <c r="MSG1385" s="84">
        <f>SUM(MSG1383:MSG1384)</f>
        <v>0</v>
      </c>
      <c r="MSH1385" s="84">
        <f>MSG1385/MSF1385</f>
        <v>0</v>
      </c>
      <c r="MSI1385" s="84">
        <f>SUM(MSI1383)</f>
        <v>1000000</v>
      </c>
      <c r="MSJ1385" s="84">
        <f>SUM(MSJ1383:MSJ1384)</f>
        <v>2000000</v>
      </c>
      <c r="MSK1385" s="84">
        <f>SUM(MSK1383:MSK1384)</f>
        <v>0</v>
      </c>
      <c r="MSL1385" s="84">
        <f>MSK1385/MSJ1385</f>
        <v>0</v>
      </c>
      <c r="MSM1385" s="84">
        <f>MSJ1385-MSK1385</f>
        <v>2000000</v>
      </c>
      <c r="MSN1385" s="84">
        <f t="shared" si="527"/>
        <v>3000000</v>
      </c>
      <c r="MSU1385" s="84" t="s">
        <v>5397</v>
      </c>
      <c r="MSV1385" s="84">
        <f>SUM(MSV1383:MSV1384)</f>
        <v>1000000</v>
      </c>
      <c r="MSW1385" s="84">
        <f>SUM(MSW1383:MSW1384)</f>
        <v>0</v>
      </c>
      <c r="MSX1385" s="84">
        <f>MSW1385/MSV1385</f>
        <v>0</v>
      </c>
      <c r="MSY1385" s="84">
        <f>SUM(MSY1383)</f>
        <v>1000000</v>
      </c>
      <c r="MSZ1385" s="84">
        <f>SUM(MSZ1383:MSZ1384)</f>
        <v>2000000</v>
      </c>
      <c r="MTA1385" s="84">
        <f>SUM(MTA1383:MTA1384)</f>
        <v>0</v>
      </c>
      <c r="MTB1385" s="84">
        <f>MTA1385/MSZ1385</f>
        <v>0</v>
      </c>
      <c r="MTC1385" s="84">
        <f>MSZ1385-MTA1385</f>
        <v>2000000</v>
      </c>
      <c r="MTD1385" s="84">
        <f t="shared" si="527"/>
        <v>3000000</v>
      </c>
      <c r="MTK1385" s="84" t="s">
        <v>5397</v>
      </c>
      <c r="MTL1385" s="84">
        <f>SUM(MTL1383:MTL1384)</f>
        <v>1000000</v>
      </c>
      <c r="MTM1385" s="84">
        <f>SUM(MTM1383:MTM1384)</f>
        <v>0</v>
      </c>
      <c r="MTN1385" s="84">
        <f>MTM1385/MTL1385</f>
        <v>0</v>
      </c>
      <c r="MTO1385" s="84">
        <f>SUM(MTO1383)</f>
        <v>1000000</v>
      </c>
      <c r="MTP1385" s="84">
        <f>SUM(MTP1383:MTP1384)</f>
        <v>2000000</v>
      </c>
      <c r="MTQ1385" s="84">
        <f>SUM(MTQ1383:MTQ1384)</f>
        <v>0</v>
      </c>
      <c r="MTR1385" s="84">
        <f>MTQ1385/MTP1385</f>
        <v>0</v>
      </c>
      <c r="MTS1385" s="84">
        <f>MTP1385-MTQ1385</f>
        <v>2000000</v>
      </c>
      <c r="MTT1385" s="84">
        <f t="shared" si="528"/>
        <v>3000000</v>
      </c>
      <c r="MUA1385" s="84" t="s">
        <v>5397</v>
      </c>
      <c r="MUB1385" s="84">
        <f>SUM(MUB1383:MUB1384)</f>
        <v>1000000</v>
      </c>
      <c r="MUC1385" s="84">
        <f>SUM(MUC1383:MUC1384)</f>
        <v>0</v>
      </c>
      <c r="MUD1385" s="84">
        <f>MUC1385/MUB1385</f>
        <v>0</v>
      </c>
      <c r="MUE1385" s="84">
        <f>SUM(MUE1383)</f>
        <v>1000000</v>
      </c>
      <c r="MUF1385" s="84">
        <f>SUM(MUF1383:MUF1384)</f>
        <v>2000000</v>
      </c>
      <c r="MUG1385" s="84">
        <f>SUM(MUG1383:MUG1384)</f>
        <v>0</v>
      </c>
      <c r="MUH1385" s="84">
        <f>MUG1385/MUF1385</f>
        <v>0</v>
      </c>
      <c r="MUI1385" s="84">
        <f>MUF1385-MUG1385</f>
        <v>2000000</v>
      </c>
      <c r="MUJ1385" s="84">
        <f t="shared" si="528"/>
        <v>3000000</v>
      </c>
      <c r="MUQ1385" s="84" t="s">
        <v>5397</v>
      </c>
      <c r="MUR1385" s="84">
        <f>SUM(MUR1383:MUR1384)</f>
        <v>1000000</v>
      </c>
      <c r="MUS1385" s="84">
        <f>SUM(MUS1383:MUS1384)</f>
        <v>0</v>
      </c>
      <c r="MUT1385" s="84">
        <f>MUS1385/MUR1385</f>
        <v>0</v>
      </c>
      <c r="MUU1385" s="84">
        <f>SUM(MUU1383)</f>
        <v>1000000</v>
      </c>
      <c r="MUV1385" s="84">
        <f>SUM(MUV1383:MUV1384)</f>
        <v>2000000</v>
      </c>
      <c r="MUW1385" s="84">
        <f>SUM(MUW1383:MUW1384)</f>
        <v>0</v>
      </c>
      <c r="MUX1385" s="84">
        <f>MUW1385/MUV1385</f>
        <v>0</v>
      </c>
      <c r="MUY1385" s="84">
        <f>MUV1385-MUW1385</f>
        <v>2000000</v>
      </c>
      <c r="MUZ1385" s="84">
        <f t="shared" si="529"/>
        <v>3000000</v>
      </c>
      <c r="MVG1385" s="84" t="s">
        <v>5397</v>
      </c>
      <c r="MVH1385" s="84">
        <f>SUM(MVH1383:MVH1384)</f>
        <v>1000000</v>
      </c>
      <c r="MVI1385" s="84">
        <f>SUM(MVI1383:MVI1384)</f>
        <v>0</v>
      </c>
      <c r="MVJ1385" s="84">
        <f>MVI1385/MVH1385</f>
        <v>0</v>
      </c>
      <c r="MVK1385" s="84">
        <f>SUM(MVK1383)</f>
        <v>1000000</v>
      </c>
      <c r="MVL1385" s="84">
        <f>SUM(MVL1383:MVL1384)</f>
        <v>2000000</v>
      </c>
      <c r="MVM1385" s="84">
        <f>SUM(MVM1383:MVM1384)</f>
        <v>0</v>
      </c>
      <c r="MVN1385" s="84">
        <f>MVM1385/MVL1385</f>
        <v>0</v>
      </c>
      <c r="MVO1385" s="84">
        <f>MVL1385-MVM1385</f>
        <v>2000000</v>
      </c>
      <c r="MVP1385" s="84">
        <f t="shared" si="529"/>
        <v>3000000</v>
      </c>
      <c r="MVW1385" s="84" t="s">
        <v>5397</v>
      </c>
      <c r="MVX1385" s="84">
        <f>SUM(MVX1383:MVX1384)</f>
        <v>1000000</v>
      </c>
      <c r="MVY1385" s="84">
        <f>SUM(MVY1383:MVY1384)</f>
        <v>0</v>
      </c>
      <c r="MVZ1385" s="84">
        <f>MVY1385/MVX1385</f>
        <v>0</v>
      </c>
      <c r="MWA1385" s="84">
        <f>SUM(MWA1383)</f>
        <v>1000000</v>
      </c>
      <c r="MWB1385" s="84">
        <f>SUM(MWB1383:MWB1384)</f>
        <v>2000000</v>
      </c>
      <c r="MWC1385" s="84">
        <f>SUM(MWC1383:MWC1384)</f>
        <v>0</v>
      </c>
      <c r="MWD1385" s="84">
        <f>MWC1385/MWB1385</f>
        <v>0</v>
      </c>
      <c r="MWE1385" s="84">
        <f>MWB1385-MWC1385</f>
        <v>2000000</v>
      </c>
      <c r="MWF1385" s="84">
        <f t="shared" si="530"/>
        <v>3000000</v>
      </c>
      <c r="MWM1385" s="84" t="s">
        <v>5397</v>
      </c>
      <c r="MWN1385" s="84">
        <f>SUM(MWN1383:MWN1384)</f>
        <v>1000000</v>
      </c>
      <c r="MWO1385" s="84">
        <f>SUM(MWO1383:MWO1384)</f>
        <v>0</v>
      </c>
      <c r="MWP1385" s="84">
        <f>MWO1385/MWN1385</f>
        <v>0</v>
      </c>
      <c r="MWQ1385" s="84">
        <f>SUM(MWQ1383)</f>
        <v>1000000</v>
      </c>
      <c r="MWR1385" s="84">
        <f>SUM(MWR1383:MWR1384)</f>
        <v>2000000</v>
      </c>
      <c r="MWS1385" s="84">
        <f>SUM(MWS1383:MWS1384)</f>
        <v>0</v>
      </c>
      <c r="MWT1385" s="84">
        <f>MWS1385/MWR1385</f>
        <v>0</v>
      </c>
      <c r="MWU1385" s="84">
        <f>MWR1385-MWS1385</f>
        <v>2000000</v>
      </c>
      <c r="MWV1385" s="84">
        <f t="shared" si="530"/>
        <v>3000000</v>
      </c>
      <c r="MXC1385" s="84" t="s">
        <v>5397</v>
      </c>
      <c r="MXD1385" s="84">
        <f>SUM(MXD1383:MXD1384)</f>
        <v>1000000</v>
      </c>
      <c r="MXE1385" s="84">
        <f>SUM(MXE1383:MXE1384)</f>
        <v>0</v>
      </c>
      <c r="MXF1385" s="84">
        <f>MXE1385/MXD1385</f>
        <v>0</v>
      </c>
      <c r="MXG1385" s="84">
        <f>SUM(MXG1383)</f>
        <v>1000000</v>
      </c>
      <c r="MXH1385" s="84">
        <f>SUM(MXH1383:MXH1384)</f>
        <v>2000000</v>
      </c>
      <c r="MXI1385" s="84">
        <f>SUM(MXI1383:MXI1384)</f>
        <v>0</v>
      </c>
      <c r="MXJ1385" s="84">
        <f>MXI1385/MXH1385</f>
        <v>0</v>
      </c>
      <c r="MXK1385" s="84">
        <f>MXH1385-MXI1385</f>
        <v>2000000</v>
      </c>
      <c r="MXL1385" s="84">
        <f t="shared" si="531"/>
        <v>3000000</v>
      </c>
      <c r="MXS1385" s="84" t="s">
        <v>5397</v>
      </c>
      <c r="MXT1385" s="84">
        <f>SUM(MXT1383:MXT1384)</f>
        <v>1000000</v>
      </c>
      <c r="MXU1385" s="84">
        <f>SUM(MXU1383:MXU1384)</f>
        <v>0</v>
      </c>
      <c r="MXV1385" s="84">
        <f>MXU1385/MXT1385</f>
        <v>0</v>
      </c>
      <c r="MXW1385" s="84">
        <f>SUM(MXW1383)</f>
        <v>1000000</v>
      </c>
      <c r="MXX1385" s="84">
        <f>SUM(MXX1383:MXX1384)</f>
        <v>2000000</v>
      </c>
      <c r="MXY1385" s="84">
        <f>SUM(MXY1383:MXY1384)</f>
        <v>0</v>
      </c>
      <c r="MXZ1385" s="84">
        <f>MXY1385/MXX1385</f>
        <v>0</v>
      </c>
      <c r="MYA1385" s="84">
        <f>MXX1385-MXY1385</f>
        <v>2000000</v>
      </c>
      <c r="MYB1385" s="84">
        <f t="shared" si="531"/>
        <v>3000000</v>
      </c>
      <c r="MYI1385" s="84" t="s">
        <v>5397</v>
      </c>
      <c r="MYJ1385" s="84">
        <f>SUM(MYJ1383:MYJ1384)</f>
        <v>1000000</v>
      </c>
      <c r="MYK1385" s="84">
        <f>SUM(MYK1383:MYK1384)</f>
        <v>0</v>
      </c>
      <c r="MYL1385" s="84">
        <f>MYK1385/MYJ1385</f>
        <v>0</v>
      </c>
      <c r="MYM1385" s="84">
        <f>SUM(MYM1383)</f>
        <v>1000000</v>
      </c>
      <c r="MYN1385" s="84">
        <f>SUM(MYN1383:MYN1384)</f>
        <v>2000000</v>
      </c>
      <c r="MYO1385" s="84">
        <f>SUM(MYO1383:MYO1384)</f>
        <v>0</v>
      </c>
      <c r="MYP1385" s="84">
        <f>MYO1385/MYN1385</f>
        <v>0</v>
      </c>
      <c r="MYQ1385" s="84">
        <f>MYN1385-MYO1385</f>
        <v>2000000</v>
      </c>
      <c r="MYR1385" s="84">
        <f t="shared" si="532"/>
        <v>3000000</v>
      </c>
      <c r="MYY1385" s="84" t="s">
        <v>5397</v>
      </c>
      <c r="MYZ1385" s="84">
        <f>SUM(MYZ1383:MYZ1384)</f>
        <v>1000000</v>
      </c>
      <c r="MZA1385" s="84">
        <f>SUM(MZA1383:MZA1384)</f>
        <v>0</v>
      </c>
      <c r="MZB1385" s="84">
        <f>MZA1385/MYZ1385</f>
        <v>0</v>
      </c>
      <c r="MZC1385" s="84">
        <f>SUM(MZC1383)</f>
        <v>1000000</v>
      </c>
      <c r="MZD1385" s="84">
        <f>SUM(MZD1383:MZD1384)</f>
        <v>2000000</v>
      </c>
      <c r="MZE1385" s="84">
        <f>SUM(MZE1383:MZE1384)</f>
        <v>0</v>
      </c>
      <c r="MZF1385" s="84">
        <f>MZE1385/MZD1385</f>
        <v>0</v>
      </c>
      <c r="MZG1385" s="84">
        <f>MZD1385-MZE1385</f>
        <v>2000000</v>
      </c>
      <c r="MZH1385" s="84">
        <f t="shared" si="532"/>
        <v>3000000</v>
      </c>
      <c r="MZO1385" s="84" t="s">
        <v>5397</v>
      </c>
      <c r="MZP1385" s="84">
        <f>SUM(MZP1383:MZP1384)</f>
        <v>1000000</v>
      </c>
      <c r="MZQ1385" s="84">
        <f>SUM(MZQ1383:MZQ1384)</f>
        <v>0</v>
      </c>
      <c r="MZR1385" s="84">
        <f>MZQ1385/MZP1385</f>
        <v>0</v>
      </c>
      <c r="MZS1385" s="84">
        <f>SUM(MZS1383)</f>
        <v>1000000</v>
      </c>
      <c r="MZT1385" s="84">
        <f>SUM(MZT1383:MZT1384)</f>
        <v>2000000</v>
      </c>
      <c r="MZU1385" s="84">
        <f>SUM(MZU1383:MZU1384)</f>
        <v>0</v>
      </c>
      <c r="MZV1385" s="84">
        <f>MZU1385/MZT1385</f>
        <v>0</v>
      </c>
      <c r="MZW1385" s="84">
        <f>MZT1385-MZU1385</f>
        <v>2000000</v>
      </c>
      <c r="MZX1385" s="84">
        <f t="shared" si="533"/>
        <v>3000000</v>
      </c>
      <c r="NAE1385" s="84" t="s">
        <v>5397</v>
      </c>
      <c r="NAF1385" s="84">
        <f>SUM(NAF1383:NAF1384)</f>
        <v>1000000</v>
      </c>
      <c r="NAG1385" s="84">
        <f>SUM(NAG1383:NAG1384)</f>
        <v>0</v>
      </c>
      <c r="NAH1385" s="84">
        <f>NAG1385/NAF1385</f>
        <v>0</v>
      </c>
      <c r="NAI1385" s="84">
        <f>SUM(NAI1383)</f>
        <v>1000000</v>
      </c>
      <c r="NAJ1385" s="84">
        <f>SUM(NAJ1383:NAJ1384)</f>
        <v>2000000</v>
      </c>
      <c r="NAK1385" s="84">
        <f>SUM(NAK1383:NAK1384)</f>
        <v>0</v>
      </c>
      <c r="NAL1385" s="84">
        <f>NAK1385/NAJ1385</f>
        <v>0</v>
      </c>
      <c r="NAM1385" s="84">
        <f>NAJ1385-NAK1385</f>
        <v>2000000</v>
      </c>
      <c r="NAN1385" s="84">
        <f t="shared" si="533"/>
        <v>3000000</v>
      </c>
      <c r="NAU1385" s="84" t="s">
        <v>5397</v>
      </c>
      <c r="NAV1385" s="84">
        <f>SUM(NAV1383:NAV1384)</f>
        <v>1000000</v>
      </c>
      <c r="NAW1385" s="84">
        <f>SUM(NAW1383:NAW1384)</f>
        <v>0</v>
      </c>
      <c r="NAX1385" s="84">
        <f>NAW1385/NAV1385</f>
        <v>0</v>
      </c>
      <c r="NAY1385" s="84">
        <f>SUM(NAY1383)</f>
        <v>1000000</v>
      </c>
      <c r="NAZ1385" s="84">
        <f>SUM(NAZ1383:NAZ1384)</f>
        <v>2000000</v>
      </c>
      <c r="NBA1385" s="84">
        <f>SUM(NBA1383:NBA1384)</f>
        <v>0</v>
      </c>
      <c r="NBB1385" s="84">
        <f>NBA1385/NAZ1385</f>
        <v>0</v>
      </c>
      <c r="NBC1385" s="84">
        <f>NAZ1385-NBA1385</f>
        <v>2000000</v>
      </c>
      <c r="NBD1385" s="84">
        <f t="shared" si="534"/>
        <v>3000000</v>
      </c>
      <c r="NBK1385" s="84" t="s">
        <v>5397</v>
      </c>
      <c r="NBL1385" s="84">
        <f>SUM(NBL1383:NBL1384)</f>
        <v>1000000</v>
      </c>
      <c r="NBM1385" s="84">
        <f>SUM(NBM1383:NBM1384)</f>
        <v>0</v>
      </c>
      <c r="NBN1385" s="84">
        <f>NBM1385/NBL1385</f>
        <v>0</v>
      </c>
      <c r="NBO1385" s="84">
        <f>SUM(NBO1383)</f>
        <v>1000000</v>
      </c>
      <c r="NBP1385" s="84">
        <f>SUM(NBP1383:NBP1384)</f>
        <v>2000000</v>
      </c>
      <c r="NBQ1385" s="84">
        <f>SUM(NBQ1383:NBQ1384)</f>
        <v>0</v>
      </c>
      <c r="NBR1385" s="84">
        <f>NBQ1385/NBP1385</f>
        <v>0</v>
      </c>
      <c r="NBS1385" s="84">
        <f>NBP1385-NBQ1385</f>
        <v>2000000</v>
      </c>
      <c r="NBT1385" s="84">
        <f t="shared" si="534"/>
        <v>3000000</v>
      </c>
      <c r="NCA1385" s="84" t="s">
        <v>5397</v>
      </c>
      <c r="NCB1385" s="84">
        <f>SUM(NCB1383:NCB1384)</f>
        <v>1000000</v>
      </c>
      <c r="NCC1385" s="84">
        <f>SUM(NCC1383:NCC1384)</f>
        <v>0</v>
      </c>
      <c r="NCD1385" s="84">
        <f>NCC1385/NCB1385</f>
        <v>0</v>
      </c>
      <c r="NCE1385" s="84">
        <f>SUM(NCE1383)</f>
        <v>1000000</v>
      </c>
      <c r="NCF1385" s="84">
        <f>SUM(NCF1383:NCF1384)</f>
        <v>2000000</v>
      </c>
      <c r="NCG1385" s="84">
        <f>SUM(NCG1383:NCG1384)</f>
        <v>0</v>
      </c>
      <c r="NCH1385" s="84">
        <f>NCG1385/NCF1385</f>
        <v>0</v>
      </c>
      <c r="NCI1385" s="84">
        <f>NCF1385-NCG1385</f>
        <v>2000000</v>
      </c>
      <c r="NCJ1385" s="84">
        <f t="shared" si="535"/>
        <v>3000000</v>
      </c>
      <c r="NCQ1385" s="84" t="s">
        <v>5397</v>
      </c>
      <c r="NCR1385" s="84">
        <f>SUM(NCR1383:NCR1384)</f>
        <v>1000000</v>
      </c>
      <c r="NCS1385" s="84">
        <f>SUM(NCS1383:NCS1384)</f>
        <v>0</v>
      </c>
      <c r="NCT1385" s="84">
        <f>NCS1385/NCR1385</f>
        <v>0</v>
      </c>
      <c r="NCU1385" s="84">
        <f>SUM(NCU1383)</f>
        <v>1000000</v>
      </c>
      <c r="NCV1385" s="84">
        <f>SUM(NCV1383:NCV1384)</f>
        <v>2000000</v>
      </c>
      <c r="NCW1385" s="84">
        <f>SUM(NCW1383:NCW1384)</f>
        <v>0</v>
      </c>
      <c r="NCX1385" s="84">
        <f>NCW1385/NCV1385</f>
        <v>0</v>
      </c>
      <c r="NCY1385" s="84">
        <f>NCV1385-NCW1385</f>
        <v>2000000</v>
      </c>
      <c r="NCZ1385" s="84">
        <f t="shared" si="535"/>
        <v>3000000</v>
      </c>
      <c r="NDG1385" s="84" t="s">
        <v>5397</v>
      </c>
      <c r="NDH1385" s="84">
        <f>SUM(NDH1383:NDH1384)</f>
        <v>1000000</v>
      </c>
      <c r="NDI1385" s="84">
        <f>SUM(NDI1383:NDI1384)</f>
        <v>0</v>
      </c>
      <c r="NDJ1385" s="84">
        <f>NDI1385/NDH1385</f>
        <v>0</v>
      </c>
      <c r="NDK1385" s="84">
        <f>SUM(NDK1383)</f>
        <v>1000000</v>
      </c>
      <c r="NDL1385" s="84">
        <f>SUM(NDL1383:NDL1384)</f>
        <v>2000000</v>
      </c>
      <c r="NDM1385" s="84">
        <f>SUM(NDM1383:NDM1384)</f>
        <v>0</v>
      </c>
      <c r="NDN1385" s="84">
        <f>NDM1385/NDL1385</f>
        <v>0</v>
      </c>
      <c r="NDO1385" s="84">
        <f>NDL1385-NDM1385</f>
        <v>2000000</v>
      </c>
      <c r="NDP1385" s="84">
        <f t="shared" si="536"/>
        <v>3000000</v>
      </c>
      <c r="NDW1385" s="84" t="s">
        <v>5397</v>
      </c>
      <c r="NDX1385" s="84">
        <f>SUM(NDX1383:NDX1384)</f>
        <v>1000000</v>
      </c>
      <c r="NDY1385" s="84">
        <f>SUM(NDY1383:NDY1384)</f>
        <v>0</v>
      </c>
      <c r="NDZ1385" s="84">
        <f>NDY1385/NDX1385</f>
        <v>0</v>
      </c>
      <c r="NEA1385" s="84">
        <f>SUM(NEA1383)</f>
        <v>1000000</v>
      </c>
      <c r="NEB1385" s="84">
        <f>SUM(NEB1383:NEB1384)</f>
        <v>2000000</v>
      </c>
      <c r="NEC1385" s="84">
        <f>SUM(NEC1383:NEC1384)</f>
        <v>0</v>
      </c>
      <c r="NED1385" s="84">
        <f>NEC1385/NEB1385</f>
        <v>0</v>
      </c>
      <c r="NEE1385" s="84">
        <f>NEB1385-NEC1385</f>
        <v>2000000</v>
      </c>
      <c r="NEF1385" s="84">
        <f t="shared" si="536"/>
        <v>3000000</v>
      </c>
      <c r="NEM1385" s="84" t="s">
        <v>5397</v>
      </c>
      <c r="NEN1385" s="84">
        <f>SUM(NEN1383:NEN1384)</f>
        <v>1000000</v>
      </c>
      <c r="NEO1385" s="84">
        <f>SUM(NEO1383:NEO1384)</f>
        <v>0</v>
      </c>
      <c r="NEP1385" s="84">
        <f>NEO1385/NEN1385</f>
        <v>0</v>
      </c>
      <c r="NEQ1385" s="84">
        <f>SUM(NEQ1383)</f>
        <v>1000000</v>
      </c>
      <c r="NER1385" s="84">
        <f>SUM(NER1383:NER1384)</f>
        <v>2000000</v>
      </c>
      <c r="NES1385" s="84">
        <f>SUM(NES1383:NES1384)</f>
        <v>0</v>
      </c>
      <c r="NET1385" s="84">
        <f>NES1385/NER1385</f>
        <v>0</v>
      </c>
      <c r="NEU1385" s="84">
        <f>NER1385-NES1385</f>
        <v>2000000</v>
      </c>
      <c r="NEV1385" s="84">
        <f t="shared" si="537"/>
        <v>3000000</v>
      </c>
      <c r="NFC1385" s="84" t="s">
        <v>5397</v>
      </c>
      <c r="NFD1385" s="84">
        <f>SUM(NFD1383:NFD1384)</f>
        <v>1000000</v>
      </c>
      <c r="NFE1385" s="84">
        <f>SUM(NFE1383:NFE1384)</f>
        <v>0</v>
      </c>
      <c r="NFF1385" s="84">
        <f>NFE1385/NFD1385</f>
        <v>0</v>
      </c>
      <c r="NFG1385" s="84">
        <f>SUM(NFG1383)</f>
        <v>1000000</v>
      </c>
      <c r="NFH1385" s="84">
        <f>SUM(NFH1383:NFH1384)</f>
        <v>2000000</v>
      </c>
      <c r="NFI1385" s="84">
        <f>SUM(NFI1383:NFI1384)</f>
        <v>0</v>
      </c>
      <c r="NFJ1385" s="84">
        <f>NFI1385/NFH1385</f>
        <v>0</v>
      </c>
      <c r="NFK1385" s="84">
        <f>NFH1385-NFI1385</f>
        <v>2000000</v>
      </c>
      <c r="NFL1385" s="84">
        <f t="shared" si="537"/>
        <v>3000000</v>
      </c>
      <c r="NFS1385" s="84" t="s">
        <v>5397</v>
      </c>
      <c r="NFT1385" s="84">
        <f>SUM(NFT1383:NFT1384)</f>
        <v>1000000</v>
      </c>
      <c r="NFU1385" s="84">
        <f>SUM(NFU1383:NFU1384)</f>
        <v>0</v>
      </c>
      <c r="NFV1385" s="84">
        <f>NFU1385/NFT1385</f>
        <v>0</v>
      </c>
      <c r="NFW1385" s="84">
        <f>SUM(NFW1383)</f>
        <v>1000000</v>
      </c>
      <c r="NFX1385" s="84">
        <f>SUM(NFX1383:NFX1384)</f>
        <v>2000000</v>
      </c>
      <c r="NFY1385" s="84">
        <f>SUM(NFY1383:NFY1384)</f>
        <v>0</v>
      </c>
      <c r="NFZ1385" s="84">
        <f>NFY1385/NFX1385</f>
        <v>0</v>
      </c>
      <c r="NGA1385" s="84">
        <f>NFX1385-NFY1385</f>
        <v>2000000</v>
      </c>
      <c r="NGB1385" s="84">
        <f t="shared" si="538"/>
        <v>3000000</v>
      </c>
      <c r="NGI1385" s="84" t="s">
        <v>5397</v>
      </c>
      <c r="NGJ1385" s="84">
        <f>SUM(NGJ1383:NGJ1384)</f>
        <v>1000000</v>
      </c>
      <c r="NGK1385" s="84">
        <f>SUM(NGK1383:NGK1384)</f>
        <v>0</v>
      </c>
      <c r="NGL1385" s="84">
        <f>NGK1385/NGJ1385</f>
        <v>0</v>
      </c>
      <c r="NGM1385" s="84">
        <f>SUM(NGM1383)</f>
        <v>1000000</v>
      </c>
      <c r="NGN1385" s="84">
        <f>SUM(NGN1383:NGN1384)</f>
        <v>2000000</v>
      </c>
      <c r="NGO1385" s="84">
        <f>SUM(NGO1383:NGO1384)</f>
        <v>0</v>
      </c>
      <c r="NGP1385" s="84">
        <f>NGO1385/NGN1385</f>
        <v>0</v>
      </c>
      <c r="NGQ1385" s="84">
        <f>NGN1385-NGO1385</f>
        <v>2000000</v>
      </c>
      <c r="NGR1385" s="84">
        <f t="shared" si="538"/>
        <v>3000000</v>
      </c>
      <c r="NGY1385" s="84" t="s">
        <v>5397</v>
      </c>
      <c r="NGZ1385" s="84">
        <f>SUM(NGZ1383:NGZ1384)</f>
        <v>1000000</v>
      </c>
      <c r="NHA1385" s="84">
        <f>SUM(NHA1383:NHA1384)</f>
        <v>0</v>
      </c>
      <c r="NHB1385" s="84">
        <f>NHA1385/NGZ1385</f>
        <v>0</v>
      </c>
      <c r="NHC1385" s="84">
        <f>SUM(NHC1383)</f>
        <v>1000000</v>
      </c>
      <c r="NHD1385" s="84">
        <f>SUM(NHD1383:NHD1384)</f>
        <v>2000000</v>
      </c>
      <c r="NHE1385" s="84">
        <f>SUM(NHE1383:NHE1384)</f>
        <v>0</v>
      </c>
      <c r="NHF1385" s="84">
        <f>NHE1385/NHD1385</f>
        <v>0</v>
      </c>
      <c r="NHG1385" s="84">
        <f>NHD1385-NHE1385</f>
        <v>2000000</v>
      </c>
      <c r="NHH1385" s="84">
        <f t="shared" si="539"/>
        <v>3000000</v>
      </c>
      <c r="NHO1385" s="84" t="s">
        <v>5397</v>
      </c>
      <c r="NHP1385" s="84">
        <f>SUM(NHP1383:NHP1384)</f>
        <v>1000000</v>
      </c>
      <c r="NHQ1385" s="84">
        <f>SUM(NHQ1383:NHQ1384)</f>
        <v>0</v>
      </c>
      <c r="NHR1385" s="84">
        <f>NHQ1385/NHP1385</f>
        <v>0</v>
      </c>
      <c r="NHS1385" s="84">
        <f>SUM(NHS1383)</f>
        <v>1000000</v>
      </c>
      <c r="NHT1385" s="84">
        <f>SUM(NHT1383:NHT1384)</f>
        <v>2000000</v>
      </c>
      <c r="NHU1385" s="84">
        <f>SUM(NHU1383:NHU1384)</f>
        <v>0</v>
      </c>
      <c r="NHV1385" s="84">
        <f>NHU1385/NHT1385</f>
        <v>0</v>
      </c>
      <c r="NHW1385" s="84">
        <f>NHT1385-NHU1385</f>
        <v>2000000</v>
      </c>
      <c r="NHX1385" s="84">
        <f t="shared" si="539"/>
        <v>3000000</v>
      </c>
      <c r="NIE1385" s="84" t="s">
        <v>5397</v>
      </c>
      <c r="NIF1385" s="84">
        <f>SUM(NIF1383:NIF1384)</f>
        <v>1000000</v>
      </c>
      <c r="NIG1385" s="84">
        <f>SUM(NIG1383:NIG1384)</f>
        <v>0</v>
      </c>
      <c r="NIH1385" s="84">
        <f>NIG1385/NIF1385</f>
        <v>0</v>
      </c>
      <c r="NII1385" s="84">
        <f>SUM(NII1383)</f>
        <v>1000000</v>
      </c>
      <c r="NIJ1385" s="84">
        <f>SUM(NIJ1383:NIJ1384)</f>
        <v>2000000</v>
      </c>
      <c r="NIK1385" s="84">
        <f>SUM(NIK1383:NIK1384)</f>
        <v>0</v>
      </c>
      <c r="NIL1385" s="84">
        <f>NIK1385/NIJ1385</f>
        <v>0</v>
      </c>
      <c r="NIM1385" s="84">
        <f>NIJ1385-NIK1385</f>
        <v>2000000</v>
      </c>
      <c r="NIN1385" s="84">
        <f t="shared" si="540"/>
        <v>3000000</v>
      </c>
      <c r="NIU1385" s="84" t="s">
        <v>5397</v>
      </c>
      <c r="NIV1385" s="84">
        <f>SUM(NIV1383:NIV1384)</f>
        <v>1000000</v>
      </c>
      <c r="NIW1385" s="84">
        <f>SUM(NIW1383:NIW1384)</f>
        <v>0</v>
      </c>
      <c r="NIX1385" s="84">
        <f>NIW1385/NIV1385</f>
        <v>0</v>
      </c>
      <c r="NIY1385" s="84">
        <f>SUM(NIY1383)</f>
        <v>1000000</v>
      </c>
      <c r="NIZ1385" s="84">
        <f>SUM(NIZ1383:NIZ1384)</f>
        <v>2000000</v>
      </c>
      <c r="NJA1385" s="84">
        <f>SUM(NJA1383:NJA1384)</f>
        <v>0</v>
      </c>
      <c r="NJB1385" s="84">
        <f>NJA1385/NIZ1385</f>
        <v>0</v>
      </c>
      <c r="NJC1385" s="84">
        <f>NIZ1385-NJA1385</f>
        <v>2000000</v>
      </c>
      <c r="NJD1385" s="84">
        <f t="shared" si="540"/>
        <v>3000000</v>
      </c>
      <c r="NJK1385" s="84" t="s">
        <v>5397</v>
      </c>
      <c r="NJL1385" s="84">
        <f>SUM(NJL1383:NJL1384)</f>
        <v>1000000</v>
      </c>
      <c r="NJM1385" s="84">
        <f>SUM(NJM1383:NJM1384)</f>
        <v>0</v>
      </c>
      <c r="NJN1385" s="84">
        <f>NJM1385/NJL1385</f>
        <v>0</v>
      </c>
      <c r="NJO1385" s="84">
        <f>SUM(NJO1383)</f>
        <v>1000000</v>
      </c>
      <c r="NJP1385" s="84">
        <f>SUM(NJP1383:NJP1384)</f>
        <v>2000000</v>
      </c>
      <c r="NJQ1385" s="84">
        <f>SUM(NJQ1383:NJQ1384)</f>
        <v>0</v>
      </c>
      <c r="NJR1385" s="84">
        <f>NJQ1385/NJP1385</f>
        <v>0</v>
      </c>
      <c r="NJS1385" s="84">
        <f>NJP1385-NJQ1385</f>
        <v>2000000</v>
      </c>
      <c r="NJT1385" s="84">
        <f t="shared" si="541"/>
        <v>3000000</v>
      </c>
      <c r="NKA1385" s="84" t="s">
        <v>5397</v>
      </c>
      <c r="NKB1385" s="84">
        <f>SUM(NKB1383:NKB1384)</f>
        <v>1000000</v>
      </c>
      <c r="NKC1385" s="84">
        <f>SUM(NKC1383:NKC1384)</f>
        <v>0</v>
      </c>
      <c r="NKD1385" s="84">
        <f>NKC1385/NKB1385</f>
        <v>0</v>
      </c>
      <c r="NKE1385" s="84">
        <f>SUM(NKE1383)</f>
        <v>1000000</v>
      </c>
      <c r="NKF1385" s="84">
        <f>SUM(NKF1383:NKF1384)</f>
        <v>2000000</v>
      </c>
      <c r="NKG1385" s="84">
        <f>SUM(NKG1383:NKG1384)</f>
        <v>0</v>
      </c>
      <c r="NKH1385" s="84">
        <f>NKG1385/NKF1385</f>
        <v>0</v>
      </c>
      <c r="NKI1385" s="84">
        <f>NKF1385-NKG1385</f>
        <v>2000000</v>
      </c>
      <c r="NKJ1385" s="84">
        <f t="shared" si="541"/>
        <v>3000000</v>
      </c>
      <c r="NKQ1385" s="84" t="s">
        <v>5397</v>
      </c>
      <c r="NKR1385" s="84">
        <f>SUM(NKR1383:NKR1384)</f>
        <v>1000000</v>
      </c>
      <c r="NKS1385" s="84">
        <f>SUM(NKS1383:NKS1384)</f>
        <v>0</v>
      </c>
      <c r="NKT1385" s="84">
        <f>NKS1385/NKR1385</f>
        <v>0</v>
      </c>
      <c r="NKU1385" s="84">
        <f>SUM(NKU1383)</f>
        <v>1000000</v>
      </c>
      <c r="NKV1385" s="84">
        <f>SUM(NKV1383:NKV1384)</f>
        <v>2000000</v>
      </c>
      <c r="NKW1385" s="84">
        <f>SUM(NKW1383:NKW1384)</f>
        <v>0</v>
      </c>
      <c r="NKX1385" s="84">
        <f>NKW1385/NKV1385</f>
        <v>0</v>
      </c>
      <c r="NKY1385" s="84">
        <f>NKV1385-NKW1385</f>
        <v>2000000</v>
      </c>
      <c r="NKZ1385" s="84">
        <f t="shared" si="542"/>
        <v>3000000</v>
      </c>
      <c r="NLG1385" s="84" t="s">
        <v>5397</v>
      </c>
      <c r="NLH1385" s="84">
        <f>SUM(NLH1383:NLH1384)</f>
        <v>1000000</v>
      </c>
      <c r="NLI1385" s="84">
        <f>SUM(NLI1383:NLI1384)</f>
        <v>0</v>
      </c>
      <c r="NLJ1385" s="84">
        <f>NLI1385/NLH1385</f>
        <v>0</v>
      </c>
      <c r="NLK1385" s="84">
        <f>SUM(NLK1383)</f>
        <v>1000000</v>
      </c>
      <c r="NLL1385" s="84">
        <f>SUM(NLL1383:NLL1384)</f>
        <v>2000000</v>
      </c>
      <c r="NLM1385" s="84">
        <f>SUM(NLM1383:NLM1384)</f>
        <v>0</v>
      </c>
      <c r="NLN1385" s="84">
        <f>NLM1385/NLL1385</f>
        <v>0</v>
      </c>
      <c r="NLO1385" s="84">
        <f>NLL1385-NLM1385</f>
        <v>2000000</v>
      </c>
      <c r="NLP1385" s="84">
        <f t="shared" si="542"/>
        <v>3000000</v>
      </c>
      <c r="NLW1385" s="84" t="s">
        <v>5397</v>
      </c>
      <c r="NLX1385" s="84">
        <f>SUM(NLX1383:NLX1384)</f>
        <v>1000000</v>
      </c>
      <c r="NLY1385" s="84">
        <f>SUM(NLY1383:NLY1384)</f>
        <v>0</v>
      </c>
      <c r="NLZ1385" s="84">
        <f>NLY1385/NLX1385</f>
        <v>0</v>
      </c>
      <c r="NMA1385" s="84">
        <f>SUM(NMA1383)</f>
        <v>1000000</v>
      </c>
      <c r="NMB1385" s="84">
        <f>SUM(NMB1383:NMB1384)</f>
        <v>2000000</v>
      </c>
      <c r="NMC1385" s="84">
        <f>SUM(NMC1383:NMC1384)</f>
        <v>0</v>
      </c>
      <c r="NMD1385" s="84">
        <f>NMC1385/NMB1385</f>
        <v>0</v>
      </c>
      <c r="NME1385" s="84">
        <f>NMB1385-NMC1385</f>
        <v>2000000</v>
      </c>
      <c r="NMF1385" s="84">
        <f t="shared" si="543"/>
        <v>3000000</v>
      </c>
      <c r="NMM1385" s="84" t="s">
        <v>5397</v>
      </c>
      <c r="NMN1385" s="84">
        <f>SUM(NMN1383:NMN1384)</f>
        <v>1000000</v>
      </c>
      <c r="NMO1385" s="84">
        <f>SUM(NMO1383:NMO1384)</f>
        <v>0</v>
      </c>
      <c r="NMP1385" s="84">
        <f>NMO1385/NMN1385</f>
        <v>0</v>
      </c>
      <c r="NMQ1385" s="84">
        <f>SUM(NMQ1383)</f>
        <v>1000000</v>
      </c>
      <c r="NMR1385" s="84">
        <f>SUM(NMR1383:NMR1384)</f>
        <v>2000000</v>
      </c>
      <c r="NMS1385" s="84">
        <f>SUM(NMS1383:NMS1384)</f>
        <v>0</v>
      </c>
      <c r="NMT1385" s="84">
        <f>NMS1385/NMR1385</f>
        <v>0</v>
      </c>
      <c r="NMU1385" s="84">
        <f>NMR1385-NMS1385</f>
        <v>2000000</v>
      </c>
      <c r="NMV1385" s="84">
        <f t="shared" si="543"/>
        <v>3000000</v>
      </c>
      <c r="NNC1385" s="84" t="s">
        <v>5397</v>
      </c>
      <c r="NND1385" s="84">
        <f>SUM(NND1383:NND1384)</f>
        <v>1000000</v>
      </c>
      <c r="NNE1385" s="84">
        <f>SUM(NNE1383:NNE1384)</f>
        <v>0</v>
      </c>
      <c r="NNF1385" s="84">
        <f>NNE1385/NND1385</f>
        <v>0</v>
      </c>
      <c r="NNG1385" s="84">
        <f>SUM(NNG1383)</f>
        <v>1000000</v>
      </c>
      <c r="NNH1385" s="84">
        <f>SUM(NNH1383:NNH1384)</f>
        <v>2000000</v>
      </c>
      <c r="NNI1385" s="84">
        <f>SUM(NNI1383:NNI1384)</f>
        <v>0</v>
      </c>
      <c r="NNJ1385" s="84">
        <f>NNI1385/NNH1385</f>
        <v>0</v>
      </c>
      <c r="NNK1385" s="84">
        <f>NNH1385-NNI1385</f>
        <v>2000000</v>
      </c>
      <c r="NNL1385" s="84">
        <f t="shared" si="544"/>
        <v>3000000</v>
      </c>
      <c r="NNS1385" s="84" t="s">
        <v>5397</v>
      </c>
      <c r="NNT1385" s="84">
        <f>SUM(NNT1383:NNT1384)</f>
        <v>1000000</v>
      </c>
      <c r="NNU1385" s="84">
        <f>SUM(NNU1383:NNU1384)</f>
        <v>0</v>
      </c>
      <c r="NNV1385" s="84">
        <f>NNU1385/NNT1385</f>
        <v>0</v>
      </c>
      <c r="NNW1385" s="84">
        <f>SUM(NNW1383)</f>
        <v>1000000</v>
      </c>
      <c r="NNX1385" s="84">
        <f>SUM(NNX1383:NNX1384)</f>
        <v>2000000</v>
      </c>
      <c r="NNY1385" s="84">
        <f>SUM(NNY1383:NNY1384)</f>
        <v>0</v>
      </c>
      <c r="NNZ1385" s="84">
        <f>NNY1385/NNX1385</f>
        <v>0</v>
      </c>
      <c r="NOA1385" s="84">
        <f>NNX1385-NNY1385</f>
        <v>2000000</v>
      </c>
      <c r="NOB1385" s="84">
        <f t="shared" si="544"/>
        <v>3000000</v>
      </c>
      <c r="NOI1385" s="84" t="s">
        <v>5397</v>
      </c>
      <c r="NOJ1385" s="84">
        <f>SUM(NOJ1383:NOJ1384)</f>
        <v>1000000</v>
      </c>
      <c r="NOK1385" s="84">
        <f>SUM(NOK1383:NOK1384)</f>
        <v>0</v>
      </c>
      <c r="NOL1385" s="84">
        <f>NOK1385/NOJ1385</f>
        <v>0</v>
      </c>
      <c r="NOM1385" s="84">
        <f>SUM(NOM1383)</f>
        <v>1000000</v>
      </c>
      <c r="NON1385" s="84">
        <f>SUM(NON1383:NON1384)</f>
        <v>2000000</v>
      </c>
      <c r="NOO1385" s="84">
        <f>SUM(NOO1383:NOO1384)</f>
        <v>0</v>
      </c>
      <c r="NOP1385" s="84">
        <f>NOO1385/NON1385</f>
        <v>0</v>
      </c>
      <c r="NOQ1385" s="84">
        <f>NON1385-NOO1385</f>
        <v>2000000</v>
      </c>
      <c r="NOR1385" s="84">
        <f t="shared" si="545"/>
        <v>3000000</v>
      </c>
      <c r="NOY1385" s="84" t="s">
        <v>5397</v>
      </c>
      <c r="NOZ1385" s="84">
        <f>SUM(NOZ1383:NOZ1384)</f>
        <v>1000000</v>
      </c>
      <c r="NPA1385" s="84">
        <f>SUM(NPA1383:NPA1384)</f>
        <v>0</v>
      </c>
      <c r="NPB1385" s="84">
        <f>NPA1385/NOZ1385</f>
        <v>0</v>
      </c>
      <c r="NPC1385" s="84">
        <f>SUM(NPC1383)</f>
        <v>1000000</v>
      </c>
      <c r="NPD1385" s="84">
        <f>SUM(NPD1383:NPD1384)</f>
        <v>2000000</v>
      </c>
      <c r="NPE1385" s="84">
        <f>SUM(NPE1383:NPE1384)</f>
        <v>0</v>
      </c>
      <c r="NPF1385" s="84">
        <f>NPE1385/NPD1385</f>
        <v>0</v>
      </c>
      <c r="NPG1385" s="84">
        <f>NPD1385-NPE1385</f>
        <v>2000000</v>
      </c>
      <c r="NPH1385" s="84">
        <f t="shared" si="545"/>
        <v>3000000</v>
      </c>
      <c r="NPO1385" s="84" t="s">
        <v>5397</v>
      </c>
      <c r="NPP1385" s="84">
        <f>SUM(NPP1383:NPP1384)</f>
        <v>1000000</v>
      </c>
      <c r="NPQ1385" s="84">
        <f>SUM(NPQ1383:NPQ1384)</f>
        <v>0</v>
      </c>
      <c r="NPR1385" s="84">
        <f>NPQ1385/NPP1385</f>
        <v>0</v>
      </c>
      <c r="NPS1385" s="84">
        <f>SUM(NPS1383)</f>
        <v>1000000</v>
      </c>
      <c r="NPT1385" s="84">
        <f>SUM(NPT1383:NPT1384)</f>
        <v>2000000</v>
      </c>
      <c r="NPU1385" s="84">
        <f>SUM(NPU1383:NPU1384)</f>
        <v>0</v>
      </c>
      <c r="NPV1385" s="84">
        <f>NPU1385/NPT1385</f>
        <v>0</v>
      </c>
      <c r="NPW1385" s="84">
        <f>NPT1385-NPU1385</f>
        <v>2000000</v>
      </c>
      <c r="NPX1385" s="84">
        <f t="shared" si="546"/>
        <v>3000000</v>
      </c>
      <c r="NQE1385" s="84" t="s">
        <v>5397</v>
      </c>
      <c r="NQF1385" s="84">
        <f>SUM(NQF1383:NQF1384)</f>
        <v>1000000</v>
      </c>
      <c r="NQG1385" s="84">
        <f>SUM(NQG1383:NQG1384)</f>
        <v>0</v>
      </c>
      <c r="NQH1385" s="84">
        <f>NQG1385/NQF1385</f>
        <v>0</v>
      </c>
      <c r="NQI1385" s="84">
        <f>SUM(NQI1383)</f>
        <v>1000000</v>
      </c>
      <c r="NQJ1385" s="84">
        <f>SUM(NQJ1383:NQJ1384)</f>
        <v>2000000</v>
      </c>
      <c r="NQK1385" s="84">
        <f>SUM(NQK1383:NQK1384)</f>
        <v>0</v>
      </c>
      <c r="NQL1385" s="84">
        <f>NQK1385/NQJ1385</f>
        <v>0</v>
      </c>
      <c r="NQM1385" s="84">
        <f>NQJ1385-NQK1385</f>
        <v>2000000</v>
      </c>
      <c r="NQN1385" s="84">
        <f t="shared" si="546"/>
        <v>3000000</v>
      </c>
      <c r="NQU1385" s="84" t="s">
        <v>5397</v>
      </c>
      <c r="NQV1385" s="84">
        <f>SUM(NQV1383:NQV1384)</f>
        <v>1000000</v>
      </c>
      <c r="NQW1385" s="84">
        <f>SUM(NQW1383:NQW1384)</f>
        <v>0</v>
      </c>
      <c r="NQX1385" s="84">
        <f>NQW1385/NQV1385</f>
        <v>0</v>
      </c>
      <c r="NQY1385" s="84">
        <f>SUM(NQY1383)</f>
        <v>1000000</v>
      </c>
      <c r="NQZ1385" s="84">
        <f>SUM(NQZ1383:NQZ1384)</f>
        <v>2000000</v>
      </c>
      <c r="NRA1385" s="84">
        <f>SUM(NRA1383:NRA1384)</f>
        <v>0</v>
      </c>
      <c r="NRB1385" s="84">
        <f>NRA1385/NQZ1385</f>
        <v>0</v>
      </c>
      <c r="NRC1385" s="84">
        <f>NQZ1385-NRA1385</f>
        <v>2000000</v>
      </c>
      <c r="NRD1385" s="84">
        <f t="shared" si="547"/>
        <v>3000000</v>
      </c>
      <c r="NRK1385" s="84" t="s">
        <v>5397</v>
      </c>
      <c r="NRL1385" s="84">
        <f>SUM(NRL1383:NRL1384)</f>
        <v>1000000</v>
      </c>
      <c r="NRM1385" s="84">
        <f>SUM(NRM1383:NRM1384)</f>
        <v>0</v>
      </c>
      <c r="NRN1385" s="84">
        <f>NRM1385/NRL1385</f>
        <v>0</v>
      </c>
      <c r="NRO1385" s="84">
        <f>SUM(NRO1383)</f>
        <v>1000000</v>
      </c>
      <c r="NRP1385" s="84">
        <f>SUM(NRP1383:NRP1384)</f>
        <v>2000000</v>
      </c>
      <c r="NRQ1385" s="84">
        <f>SUM(NRQ1383:NRQ1384)</f>
        <v>0</v>
      </c>
      <c r="NRR1385" s="84">
        <f>NRQ1385/NRP1385</f>
        <v>0</v>
      </c>
      <c r="NRS1385" s="84">
        <f>NRP1385-NRQ1385</f>
        <v>2000000</v>
      </c>
      <c r="NRT1385" s="84">
        <f t="shared" si="547"/>
        <v>3000000</v>
      </c>
      <c r="NSA1385" s="84" t="s">
        <v>5397</v>
      </c>
      <c r="NSB1385" s="84">
        <f>SUM(NSB1383:NSB1384)</f>
        <v>1000000</v>
      </c>
      <c r="NSC1385" s="84">
        <f>SUM(NSC1383:NSC1384)</f>
        <v>0</v>
      </c>
      <c r="NSD1385" s="84">
        <f>NSC1385/NSB1385</f>
        <v>0</v>
      </c>
      <c r="NSE1385" s="84">
        <f>SUM(NSE1383)</f>
        <v>1000000</v>
      </c>
      <c r="NSF1385" s="84">
        <f>SUM(NSF1383:NSF1384)</f>
        <v>2000000</v>
      </c>
      <c r="NSG1385" s="84">
        <f>SUM(NSG1383:NSG1384)</f>
        <v>0</v>
      </c>
      <c r="NSH1385" s="84">
        <f>NSG1385/NSF1385</f>
        <v>0</v>
      </c>
      <c r="NSI1385" s="84">
        <f>NSF1385-NSG1385</f>
        <v>2000000</v>
      </c>
      <c r="NSJ1385" s="84">
        <f t="shared" si="548"/>
        <v>3000000</v>
      </c>
      <c r="NSQ1385" s="84" t="s">
        <v>5397</v>
      </c>
      <c r="NSR1385" s="84">
        <f>SUM(NSR1383:NSR1384)</f>
        <v>1000000</v>
      </c>
      <c r="NSS1385" s="84">
        <f>SUM(NSS1383:NSS1384)</f>
        <v>0</v>
      </c>
      <c r="NST1385" s="84">
        <f>NSS1385/NSR1385</f>
        <v>0</v>
      </c>
      <c r="NSU1385" s="84">
        <f>SUM(NSU1383)</f>
        <v>1000000</v>
      </c>
      <c r="NSV1385" s="84">
        <f>SUM(NSV1383:NSV1384)</f>
        <v>2000000</v>
      </c>
      <c r="NSW1385" s="84">
        <f>SUM(NSW1383:NSW1384)</f>
        <v>0</v>
      </c>
      <c r="NSX1385" s="84">
        <f>NSW1385/NSV1385</f>
        <v>0</v>
      </c>
      <c r="NSY1385" s="84">
        <f>NSV1385-NSW1385</f>
        <v>2000000</v>
      </c>
      <c r="NSZ1385" s="84">
        <f t="shared" si="548"/>
        <v>3000000</v>
      </c>
      <c r="NTG1385" s="84" t="s">
        <v>5397</v>
      </c>
      <c r="NTH1385" s="84">
        <f>SUM(NTH1383:NTH1384)</f>
        <v>1000000</v>
      </c>
      <c r="NTI1385" s="84">
        <f>SUM(NTI1383:NTI1384)</f>
        <v>0</v>
      </c>
      <c r="NTJ1385" s="84">
        <f>NTI1385/NTH1385</f>
        <v>0</v>
      </c>
      <c r="NTK1385" s="84">
        <f>SUM(NTK1383)</f>
        <v>1000000</v>
      </c>
      <c r="NTL1385" s="84">
        <f>SUM(NTL1383:NTL1384)</f>
        <v>2000000</v>
      </c>
      <c r="NTM1385" s="84">
        <f>SUM(NTM1383:NTM1384)</f>
        <v>0</v>
      </c>
      <c r="NTN1385" s="84">
        <f>NTM1385/NTL1385</f>
        <v>0</v>
      </c>
      <c r="NTO1385" s="84">
        <f>NTL1385-NTM1385</f>
        <v>2000000</v>
      </c>
      <c r="NTP1385" s="84">
        <f t="shared" si="549"/>
        <v>3000000</v>
      </c>
      <c r="NTW1385" s="84" t="s">
        <v>5397</v>
      </c>
      <c r="NTX1385" s="84">
        <f>SUM(NTX1383:NTX1384)</f>
        <v>1000000</v>
      </c>
      <c r="NTY1385" s="84">
        <f>SUM(NTY1383:NTY1384)</f>
        <v>0</v>
      </c>
      <c r="NTZ1385" s="84">
        <f>NTY1385/NTX1385</f>
        <v>0</v>
      </c>
      <c r="NUA1385" s="84">
        <f>SUM(NUA1383)</f>
        <v>1000000</v>
      </c>
      <c r="NUB1385" s="84">
        <f>SUM(NUB1383:NUB1384)</f>
        <v>2000000</v>
      </c>
      <c r="NUC1385" s="84">
        <f>SUM(NUC1383:NUC1384)</f>
        <v>0</v>
      </c>
      <c r="NUD1385" s="84">
        <f>NUC1385/NUB1385</f>
        <v>0</v>
      </c>
      <c r="NUE1385" s="84">
        <f>NUB1385-NUC1385</f>
        <v>2000000</v>
      </c>
      <c r="NUF1385" s="84">
        <f t="shared" si="549"/>
        <v>3000000</v>
      </c>
      <c r="NUM1385" s="84" t="s">
        <v>5397</v>
      </c>
      <c r="NUN1385" s="84">
        <f>SUM(NUN1383:NUN1384)</f>
        <v>1000000</v>
      </c>
      <c r="NUO1385" s="84">
        <f>SUM(NUO1383:NUO1384)</f>
        <v>0</v>
      </c>
      <c r="NUP1385" s="84">
        <f>NUO1385/NUN1385</f>
        <v>0</v>
      </c>
      <c r="NUQ1385" s="84">
        <f>SUM(NUQ1383)</f>
        <v>1000000</v>
      </c>
      <c r="NUR1385" s="84">
        <f>SUM(NUR1383:NUR1384)</f>
        <v>2000000</v>
      </c>
      <c r="NUS1385" s="84">
        <f>SUM(NUS1383:NUS1384)</f>
        <v>0</v>
      </c>
      <c r="NUT1385" s="84">
        <f>NUS1385/NUR1385</f>
        <v>0</v>
      </c>
      <c r="NUU1385" s="84">
        <f>NUR1385-NUS1385</f>
        <v>2000000</v>
      </c>
      <c r="NUV1385" s="84">
        <f t="shared" si="550"/>
        <v>3000000</v>
      </c>
      <c r="NVC1385" s="84" t="s">
        <v>5397</v>
      </c>
      <c r="NVD1385" s="84">
        <f>SUM(NVD1383:NVD1384)</f>
        <v>1000000</v>
      </c>
      <c r="NVE1385" s="84">
        <f>SUM(NVE1383:NVE1384)</f>
        <v>0</v>
      </c>
      <c r="NVF1385" s="84">
        <f>NVE1385/NVD1385</f>
        <v>0</v>
      </c>
      <c r="NVG1385" s="84">
        <f>SUM(NVG1383)</f>
        <v>1000000</v>
      </c>
      <c r="NVH1385" s="84">
        <f>SUM(NVH1383:NVH1384)</f>
        <v>2000000</v>
      </c>
      <c r="NVI1385" s="84">
        <f>SUM(NVI1383:NVI1384)</f>
        <v>0</v>
      </c>
      <c r="NVJ1385" s="84">
        <f>NVI1385/NVH1385</f>
        <v>0</v>
      </c>
      <c r="NVK1385" s="84">
        <f>NVH1385-NVI1385</f>
        <v>2000000</v>
      </c>
      <c r="NVL1385" s="84">
        <f t="shared" si="550"/>
        <v>3000000</v>
      </c>
      <c r="NVS1385" s="84" t="s">
        <v>5397</v>
      </c>
      <c r="NVT1385" s="84">
        <f>SUM(NVT1383:NVT1384)</f>
        <v>1000000</v>
      </c>
      <c r="NVU1385" s="84">
        <f>SUM(NVU1383:NVU1384)</f>
        <v>0</v>
      </c>
      <c r="NVV1385" s="84">
        <f>NVU1385/NVT1385</f>
        <v>0</v>
      </c>
      <c r="NVW1385" s="84">
        <f>SUM(NVW1383)</f>
        <v>1000000</v>
      </c>
      <c r="NVX1385" s="84">
        <f>SUM(NVX1383:NVX1384)</f>
        <v>2000000</v>
      </c>
      <c r="NVY1385" s="84">
        <f>SUM(NVY1383:NVY1384)</f>
        <v>0</v>
      </c>
      <c r="NVZ1385" s="84">
        <f>NVY1385/NVX1385</f>
        <v>0</v>
      </c>
      <c r="NWA1385" s="84">
        <f>NVX1385-NVY1385</f>
        <v>2000000</v>
      </c>
      <c r="NWB1385" s="84">
        <f t="shared" si="551"/>
        <v>3000000</v>
      </c>
      <c r="NWI1385" s="84" t="s">
        <v>5397</v>
      </c>
      <c r="NWJ1385" s="84">
        <f>SUM(NWJ1383:NWJ1384)</f>
        <v>1000000</v>
      </c>
      <c r="NWK1385" s="84">
        <f>SUM(NWK1383:NWK1384)</f>
        <v>0</v>
      </c>
      <c r="NWL1385" s="84">
        <f>NWK1385/NWJ1385</f>
        <v>0</v>
      </c>
      <c r="NWM1385" s="84">
        <f>SUM(NWM1383)</f>
        <v>1000000</v>
      </c>
      <c r="NWN1385" s="84">
        <f>SUM(NWN1383:NWN1384)</f>
        <v>2000000</v>
      </c>
      <c r="NWO1385" s="84">
        <f>SUM(NWO1383:NWO1384)</f>
        <v>0</v>
      </c>
      <c r="NWP1385" s="84">
        <f>NWO1385/NWN1385</f>
        <v>0</v>
      </c>
      <c r="NWQ1385" s="84">
        <f>NWN1385-NWO1385</f>
        <v>2000000</v>
      </c>
      <c r="NWR1385" s="84">
        <f t="shared" si="551"/>
        <v>3000000</v>
      </c>
      <c r="NWY1385" s="84" t="s">
        <v>5397</v>
      </c>
      <c r="NWZ1385" s="84">
        <f>SUM(NWZ1383:NWZ1384)</f>
        <v>1000000</v>
      </c>
      <c r="NXA1385" s="84">
        <f>SUM(NXA1383:NXA1384)</f>
        <v>0</v>
      </c>
      <c r="NXB1385" s="84">
        <f>NXA1385/NWZ1385</f>
        <v>0</v>
      </c>
      <c r="NXC1385" s="84">
        <f>SUM(NXC1383)</f>
        <v>1000000</v>
      </c>
      <c r="NXD1385" s="84">
        <f>SUM(NXD1383:NXD1384)</f>
        <v>2000000</v>
      </c>
      <c r="NXE1385" s="84">
        <f>SUM(NXE1383:NXE1384)</f>
        <v>0</v>
      </c>
      <c r="NXF1385" s="84">
        <f>NXE1385/NXD1385</f>
        <v>0</v>
      </c>
      <c r="NXG1385" s="84">
        <f>NXD1385-NXE1385</f>
        <v>2000000</v>
      </c>
      <c r="NXH1385" s="84">
        <f t="shared" si="552"/>
        <v>3000000</v>
      </c>
      <c r="NXO1385" s="84" t="s">
        <v>5397</v>
      </c>
      <c r="NXP1385" s="84">
        <f>SUM(NXP1383:NXP1384)</f>
        <v>1000000</v>
      </c>
      <c r="NXQ1385" s="84">
        <f>SUM(NXQ1383:NXQ1384)</f>
        <v>0</v>
      </c>
      <c r="NXR1385" s="84">
        <f>NXQ1385/NXP1385</f>
        <v>0</v>
      </c>
      <c r="NXS1385" s="84">
        <f>SUM(NXS1383)</f>
        <v>1000000</v>
      </c>
      <c r="NXT1385" s="84">
        <f>SUM(NXT1383:NXT1384)</f>
        <v>2000000</v>
      </c>
      <c r="NXU1385" s="84">
        <f>SUM(NXU1383:NXU1384)</f>
        <v>0</v>
      </c>
      <c r="NXV1385" s="84">
        <f>NXU1385/NXT1385</f>
        <v>0</v>
      </c>
      <c r="NXW1385" s="84">
        <f>NXT1385-NXU1385</f>
        <v>2000000</v>
      </c>
      <c r="NXX1385" s="84">
        <f t="shared" si="552"/>
        <v>3000000</v>
      </c>
      <c r="NYE1385" s="84" t="s">
        <v>5397</v>
      </c>
      <c r="NYF1385" s="84">
        <f>SUM(NYF1383:NYF1384)</f>
        <v>1000000</v>
      </c>
      <c r="NYG1385" s="84">
        <f>SUM(NYG1383:NYG1384)</f>
        <v>0</v>
      </c>
      <c r="NYH1385" s="84">
        <f>NYG1385/NYF1385</f>
        <v>0</v>
      </c>
      <c r="NYI1385" s="84">
        <f>SUM(NYI1383)</f>
        <v>1000000</v>
      </c>
      <c r="NYJ1385" s="84">
        <f>SUM(NYJ1383:NYJ1384)</f>
        <v>2000000</v>
      </c>
      <c r="NYK1385" s="84">
        <f>SUM(NYK1383:NYK1384)</f>
        <v>0</v>
      </c>
      <c r="NYL1385" s="84">
        <f>NYK1385/NYJ1385</f>
        <v>0</v>
      </c>
      <c r="NYM1385" s="84">
        <f>NYJ1385-NYK1385</f>
        <v>2000000</v>
      </c>
      <c r="NYN1385" s="84">
        <f t="shared" si="553"/>
        <v>3000000</v>
      </c>
      <c r="NYU1385" s="84" t="s">
        <v>5397</v>
      </c>
      <c r="NYV1385" s="84">
        <f>SUM(NYV1383:NYV1384)</f>
        <v>1000000</v>
      </c>
      <c r="NYW1385" s="84">
        <f>SUM(NYW1383:NYW1384)</f>
        <v>0</v>
      </c>
      <c r="NYX1385" s="84">
        <f>NYW1385/NYV1385</f>
        <v>0</v>
      </c>
      <c r="NYY1385" s="84">
        <f>SUM(NYY1383)</f>
        <v>1000000</v>
      </c>
      <c r="NYZ1385" s="84">
        <f>SUM(NYZ1383:NYZ1384)</f>
        <v>2000000</v>
      </c>
      <c r="NZA1385" s="84">
        <f>SUM(NZA1383:NZA1384)</f>
        <v>0</v>
      </c>
      <c r="NZB1385" s="84">
        <f>NZA1385/NYZ1385</f>
        <v>0</v>
      </c>
      <c r="NZC1385" s="84">
        <f>NYZ1385-NZA1385</f>
        <v>2000000</v>
      </c>
      <c r="NZD1385" s="84">
        <f t="shared" si="553"/>
        <v>3000000</v>
      </c>
      <c r="NZK1385" s="84" t="s">
        <v>5397</v>
      </c>
      <c r="NZL1385" s="84">
        <f>SUM(NZL1383:NZL1384)</f>
        <v>1000000</v>
      </c>
      <c r="NZM1385" s="84">
        <f>SUM(NZM1383:NZM1384)</f>
        <v>0</v>
      </c>
      <c r="NZN1385" s="84">
        <f>NZM1385/NZL1385</f>
        <v>0</v>
      </c>
      <c r="NZO1385" s="84">
        <f>SUM(NZO1383)</f>
        <v>1000000</v>
      </c>
      <c r="NZP1385" s="84">
        <f>SUM(NZP1383:NZP1384)</f>
        <v>2000000</v>
      </c>
      <c r="NZQ1385" s="84">
        <f>SUM(NZQ1383:NZQ1384)</f>
        <v>0</v>
      </c>
      <c r="NZR1385" s="84">
        <f>NZQ1385/NZP1385</f>
        <v>0</v>
      </c>
      <c r="NZS1385" s="84">
        <f>NZP1385-NZQ1385</f>
        <v>2000000</v>
      </c>
      <c r="NZT1385" s="84">
        <f t="shared" si="554"/>
        <v>3000000</v>
      </c>
      <c r="OAA1385" s="84" t="s">
        <v>5397</v>
      </c>
      <c r="OAB1385" s="84">
        <f>SUM(OAB1383:OAB1384)</f>
        <v>1000000</v>
      </c>
      <c r="OAC1385" s="84">
        <f>SUM(OAC1383:OAC1384)</f>
        <v>0</v>
      </c>
      <c r="OAD1385" s="84">
        <f>OAC1385/OAB1385</f>
        <v>0</v>
      </c>
      <c r="OAE1385" s="84">
        <f>SUM(OAE1383)</f>
        <v>1000000</v>
      </c>
      <c r="OAF1385" s="84">
        <f>SUM(OAF1383:OAF1384)</f>
        <v>2000000</v>
      </c>
      <c r="OAG1385" s="84">
        <f>SUM(OAG1383:OAG1384)</f>
        <v>0</v>
      </c>
      <c r="OAH1385" s="84">
        <f>OAG1385/OAF1385</f>
        <v>0</v>
      </c>
      <c r="OAI1385" s="84">
        <f>OAF1385-OAG1385</f>
        <v>2000000</v>
      </c>
      <c r="OAJ1385" s="84">
        <f t="shared" si="554"/>
        <v>3000000</v>
      </c>
      <c r="OAQ1385" s="84" t="s">
        <v>5397</v>
      </c>
      <c r="OAR1385" s="84">
        <f>SUM(OAR1383:OAR1384)</f>
        <v>1000000</v>
      </c>
      <c r="OAS1385" s="84">
        <f>SUM(OAS1383:OAS1384)</f>
        <v>0</v>
      </c>
      <c r="OAT1385" s="84">
        <f>OAS1385/OAR1385</f>
        <v>0</v>
      </c>
      <c r="OAU1385" s="84">
        <f>SUM(OAU1383)</f>
        <v>1000000</v>
      </c>
      <c r="OAV1385" s="84">
        <f>SUM(OAV1383:OAV1384)</f>
        <v>2000000</v>
      </c>
      <c r="OAW1385" s="84">
        <f>SUM(OAW1383:OAW1384)</f>
        <v>0</v>
      </c>
      <c r="OAX1385" s="84">
        <f>OAW1385/OAV1385</f>
        <v>0</v>
      </c>
      <c r="OAY1385" s="84">
        <f>OAV1385-OAW1385</f>
        <v>2000000</v>
      </c>
      <c r="OAZ1385" s="84">
        <f t="shared" si="555"/>
        <v>3000000</v>
      </c>
      <c r="OBG1385" s="84" t="s">
        <v>5397</v>
      </c>
      <c r="OBH1385" s="84">
        <f>SUM(OBH1383:OBH1384)</f>
        <v>1000000</v>
      </c>
      <c r="OBI1385" s="84">
        <f>SUM(OBI1383:OBI1384)</f>
        <v>0</v>
      </c>
      <c r="OBJ1385" s="84">
        <f>OBI1385/OBH1385</f>
        <v>0</v>
      </c>
      <c r="OBK1385" s="84">
        <f>SUM(OBK1383)</f>
        <v>1000000</v>
      </c>
      <c r="OBL1385" s="84">
        <f>SUM(OBL1383:OBL1384)</f>
        <v>2000000</v>
      </c>
      <c r="OBM1385" s="84">
        <f>SUM(OBM1383:OBM1384)</f>
        <v>0</v>
      </c>
      <c r="OBN1385" s="84">
        <f>OBM1385/OBL1385</f>
        <v>0</v>
      </c>
      <c r="OBO1385" s="84">
        <f>OBL1385-OBM1385</f>
        <v>2000000</v>
      </c>
      <c r="OBP1385" s="84">
        <f t="shared" si="555"/>
        <v>3000000</v>
      </c>
      <c r="OBW1385" s="84" t="s">
        <v>5397</v>
      </c>
      <c r="OBX1385" s="84">
        <f>SUM(OBX1383:OBX1384)</f>
        <v>1000000</v>
      </c>
      <c r="OBY1385" s="84">
        <f>SUM(OBY1383:OBY1384)</f>
        <v>0</v>
      </c>
      <c r="OBZ1385" s="84">
        <f>OBY1385/OBX1385</f>
        <v>0</v>
      </c>
      <c r="OCA1385" s="84">
        <f>SUM(OCA1383)</f>
        <v>1000000</v>
      </c>
      <c r="OCB1385" s="84">
        <f>SUM(OCB1383:OCB1384)</f>
        <v>2000000</v>
      </c>
      <c r="OCC1385" s="84">
        <f>SUM(OCC1383:OCC1384)</f>
        <v>0</v>
      </c>
      <c r="OCD1385" s="84">
        <f>OCC1385/OCB1385</f>
        <v>0</v>
      </c>
      <c r="OCE1385" s="84">
        <f>OCB1385-OCC1385</f>
        <v>2000000</v>
      </c>
      <c r="OCF1385" s="84">
        <f t="shared" si="556"/>
        <v>3000000</v>
      </c>
      <c r="OCM1385" s="84" t="s">
        <v>5397</v>
      </c>
      <c r="OCN1385" s="84">
        <f>SUM(OCN1383:OCN1384)</f>
        <v>1000000</v>
      </c>
      <c r="OCO1385" s="84">
        <f>SUM(OCO1383:OCO1384)</f>
        <v>0</v>
      </c>
      <c r="OCP1385" s="84">
        <f>OCO1385/OCN1385</f>
        <v>0</v>
      </c>
      <c r="OCQ1385" s="84">
        <f>SUM(OCQ1383)</f>
        <v>1000000</v>
      </c>
      <c r="OCR1385" s="84">
        <f>SUM(OCR1383:OCR1384)</f>
        <v>2000000</v>
      </c>
      <c r="OCS1385" s="84">
        <f>SUM(OCS1383:OCS1384)</f>
        <v>0</v>
      </c>
      <c r="OCT1385" s="84">
        <f>OCS1385/OCR1385</f>
        <v>0</v>
      </c>
      <c r="OCU1385" s="84">
        <f>OCR1385-OCS1385</f>
        <v>2000000</v>
      </c>
      <c r="OCV1385" s="84">
        <f t="shared" si="556"/>
        <v>3000000</v>
      </c>
      <c r="ODC1385" s="84" t="s">
        <v>5397</v>
      </c>
      <c r="ODD1385" s="84">
        <f>SUM(ODD1383:ODD1384)</f>
        <v>1000000</v>
      </c>
      <c r="ODE1385" s="84">
        <f>SUM(ODE1383:ODE1384)</f>
        <v>0</v>
      </c>
      <c r="ODF1385" s="84">
        <f>ODE1385/ODD1385</f>
        <v>0</v>
      </c>
      <c r="ODG1385" s="84">
        <f>SUM(ODG1383)</f>
        <v>1000000</v>
      </c>
      <c r="ODH1385" s="84">
        <f>SUM(ODH1383:ODH1384)</f>
        <v>2000000</v>
      </c>
      <c r="ODI1385" s="84">
        <f>SUM(ODI1383:ODI1384)</f>
        <v>0</v>
      </c>
      <c r="ODJ1385" s="84">
        <f>ODI1385/ODH1385</f>
        <v>0</v>
      </c>
      <c r="ODK1385" s="84">
        <f>ODH1385-ODI1385</f>
        <v>2000000</v>
      </c>
      <c r="ODL1385" s="84">
        <f t="shared" si="557"/>
        <v>3000000</v>
      </c>
      <c r="ODS1385" s="84" t="s">
        <v>5397</v>
      </c>
      <c r="ODT1385" s="84">
        <f>SUM(ODT1383:ODT1384)</f>
        <v>1000000</v>
      </c>
      <c r="ODU1385" s="84">
        <f>SUM(ODU1383:ODU1384)</f>
        <v>0</v>
      </c>
      <c r="ODV1385" s="84">
        <f>ODU1385/ODT1385</f>
        <v>0</v>
      </c>
      <c r="ODW1385" s="84">
        <f>SUM(ODW1383)</f>
        <v>1000000</v>
      </c>
      <c r="ODX1385" s="84">
        <f>SUM(ODX1383:ODX1384)</f>
        <v>2000000</v>
      </c>
      <c r="ODY1385" s="84">
        <f>SUM(ODY1383:ODY1384)</f>
        <v>0</v>
      </c>
      <c r="ODZ1385" s="84">
        <f>ODY1385/ODX1385</f>
        <v>0</v>
      </c>
      <c r="OEA1385" s="84">
        <f>ODX1385-ODY1385</f>
        <v>2000000</v>
      </c>
      <c r="OEB1385" s="84">
        <f t="shared" si="557"/>
        <v>3000000</v>
      </c>
      <c r="OEI1385" s="84" t="s">
        <v>5397</v>
      </c>
      <c r="OEJ1385" s="84">
        <f>SUM(OEJ1383:OEJ1384)</f>
        <v>1000000</v>
      </c>
      <c r="OEK1385" s="84">
        <f>SUM(OEK1383:OEK1384)</f>
        <v>0</v>
      </c>
      <c r="OEL1385" s="84">
        <f>OEK1385/OEJ1385</f>
        <v>0</v>
      </c>
      <c r="OEM1385" s="84">
        <f>SUM(OEM1383)</f>
        <v>1000000</v>
      </c>
      <c r="OEN1385" s="84">
        <f>SUM(OEN1383:OEN1384)</f>
        <v>2000000</v>
      </c>
      <c r="OEO1385" s="84">
        <f>SUM(OEO1383:OEO1384)</f>
        <v>0</v>
      </c>
      <c r="OEP1385" s="84">
        <f>OEO1385/OEN1385</f>
        <v>0</v>
      </c>
      <c r="OEQ1385" s="84">
        <f>OEN1385-OEO1385</f>
        <v>2000000</v>
      </c>
      <c r="OER1385" s="84">
        <f t="shared" si="558"/>
        <v>3000000</v>
      </c>
      <c r="OEY1385" s="84" t="s">
        <v>5397</v>
      </c>
      <c r="OEZ1385" s="84">
        <f>SUM(OEZ1383:OEZ1384)</f>
        <v>1000000</v>
      </c>
      <c r="OFA1385" s="84">
        <f>SUM(OFA1383:OFA1384)</f>
        <v>0</v>
      </c>
      <c r="OFB1385" s="84">
        <f>OFA1385/OEZ1385</f>
        <v>0</v>
      </c>
      <c r="OFC1385" s="84">
        <f>SUM(OFC1383)</f>
        <v>1000000</v>
      </c>
      <c r="OFD1385" s="84">
        <f>SUM(OFD1383:OFD1384)</f>
        <v>2000000</v>
      </c>
      <c r="OFE1385" s="84">
        <f>SUM(OFE1383:OFE1384)</f>
        <v>0</v>
      </c>
      <c r="OFF1385" s="84">
        <f>OFE1385/OFD1385</f>
        <v>0</v>
      </c>
      <c r="OFG1385" s="84">
        <f>OFD1385-OFE1385</f>
        <v>2000000</v>
      </c>
      <c r="OFH1385" s="84">
        <f t="shared" si="558"/>
        <v>3000000</v>
      </c>
      <c r="OFO1385" s="84" t="s">
        <v>5397</v>
      </c>
      <c r="OFP1385" s="84">
        <f>SUM(OFP1383:OFP1384)</f>
        <v>1000000</v>
      </c>
      <c r="OFQ1385" s="84">
        <f>SUM(OFQ1383:OFQ1384)</f>
        <v>0</v>
      </c>
      <c r="OFR1385" s="84">
        <f>OFQ1385/OFP1385</f>
        <v>0</v>
      </c>
      <c r="OFS1385" s="84">
        <f>SUM(OFS1383)</f>
        <v>1000000</v>
      </c>
      <c r="OFT1385" s="84">
        <f>SUM(OFT1383:OFT1384)</f>
        <v>2000000</v>
      </c>
      <c r="OFU1385" s="84">
        <f>SUM(OFU1383:OFU1384)</f>
        <v>0</v>
      </c>
      <c r="OFV1385" s="84">
        <f>OFU1385/OFT1385</f>
        <v>0</v>
      </c>
      <c r="OFW1385" s="84">
        <f>OFT1385-OFU1385</f>
        <v>2000000</v>
      </c>
      <c r="OFX1385" s="84">
        <f t="shared" si="559"/>
        <v>3000000</v>
      </c>
      <c r="OGE1385" s="84" t="s">
        <v>5397</v>
      </c>
      <c r="OGF1385" s="84">
        <f>SUM(OGF1383:OGF1384)</f>
        <v>1000000</v>
      </c>
      <c r="OGG1385" s="84">
        <f>SUM(OGG1383:OGG1384)</f>
        <v>0</v>
      </c>
      <c r="OGH1385" s="84">
        <f>OGG1385/OGF1385</f>
        <v>0</v>
      </c>
      <c r="OGI1385" s="84">
        <f>SUM(OGI1383)</f>
        <v>1000000</v>
      </c>
      <c r="OGJ1385" s="84">
        <f>SUM(OGJ1383:OGJ1384)</f>
        <v>2000000</v>
      </c>
      <c r="OGK1385" s="84">
        <f>SUM(OGK1383:OGK1384)</f>
        <v>0</v>
      </c>
      <c r="OGL1385" s="84">
        <f>OGK1385/OGJ1385</f>
        <v>0</v>
      </c>
      <c r="OGM1385" s="84">
        <f>OGJ1385-OGK1385</f>
        <v>2000000</v>
      </c>
      <c r="OGN1385" s="84">
        <f t="shared" si="559"/>
        <v>3000000</v>
      </c>
      <c r="OGU1385" s="84" t="s">
        <v>5397</v>
      </c>
      <c r="OGV1385" s="84">
        <f>SUM(OGV1383:OGV1384)</f>
        <v>1000000</v>
      </c>
      <c r="OGW1385" s="84">
        <f>SUM(OGW1383:OGW1384)</f>
        <v>0</v>
      </c>
      <c r="OGX1385" s="84">
        <f>OGW1385/OGV1385</f>
        <v>0</v>
      </c>
      <c r="OGY1385" s="84">
        <f>SUM(OGY1383)</f>
        <v>1000000</v>
      </c>
      <c r="OGZ1385" s="84">
        <f>SUM(OGZ1383:OGZ1384)</f>
        <v>2000000</v>
      </c>
      <c r="OHA1385" s="84">
        <f>SUM(OHA1383:OHA1384)</f>
        <v>0</v>
      </c>
      <c r="OHB1385" s="84">
        <f>OHA1385/OGZ1385</f>
        <v>0</v>
      </c>
      <c r="OHC1385" s="84">
        <f>OGZ1385-OHA1385</f>
        <v>2000000</v>
      </c>
      <c r="OHD1385" s="84">
        <f t="shared" si="560"/>
        <v>3000000</v>
      </c>
      <c r="OHK1385" s="84" t="s">
        <v>5397</v>
      </c>
      <c r="OHL1385" s="84">
        <f>SUM(OHL1383:OHL1384)</f>
        <v>1000000</v>
      </c>
      <c r="OHM1385" s="84">
        <f>SUM(OHM1383:OHM1384)</f>
        <v>0</v>
      </c>
      <c r="OHN1385" s="84">
        <f>OHM1385/OHL1385</f>
        <v>0</v>
      </c>
      <c r="OHO1385" s="84">
        <f>SUM(OHO1383)</f>
        <v>1000000</v>
      </c>
      <c r="OHP1385" s="84">
        <f>SUM(OHP1383:OHP1384)</f>
        <v>2000000</v>
      </c>
      <c r="OHQ1385" s="84">
        <f>SUM(OHQ1383:OHQ1384)</f>
        <v>0</v>
      </c>
      <c r="OHR1385" s="84">
        <f>OHQ1385/OHP1385</f>
        <v>0</v>
      </c>
      <c r="OHS1385" s="84">
        <f>OHP1385-OHQ1385</f>
        <v>2000000</v>
      </c>
      <c r="OHT1385" s="84">
        <f t="shared" si="560"/>
        <v>3000000</v>
      </c>
      <c r="OIA1385" s="84" t="s">
        <v>5397</v>
      </c>
      <c r="OIB1385" s="84">
        <f>SUM(OIB1383:OIB1384)</f>
        <v>1000000</v>
      </c>
      <c r="OIC1385" s="84">
        <f>SUM(OIC1383:OIC1384)</f>
        <v>0</v>
      </c>
      <c r="OID1385" s="84">
        <f>OIC1385/OIB1385</f>
        <v>0</v>
      </c>
      <c r="OIE1385" s="84">
        <f>SUM(OIE1383)</f>
        <v>1000000</v>
      </c>
      <c r="OIF1385" s="84">
        <f>SUM(OIF1383:OIF1384)</f>
        <v>2000000</v>
      </c>
      <c r="OIG1385" s="84">
        <f>SUM(OIG1383:OIG1384)</f>
        <v>0</v>
      </c>
      <c r="OIH1385" s="84">
        <f>OIG1385/OIF1385</f>
        <v>0</v>
      </c>
      <c r="OII1385" s="84">
        <f>OIF1385-OIG1385</f>
        <v>2000000</v>
      </c>
      <c r="OIJ1385" s="84">
        <f t="shared" si="561"/>
        <v>3000000</v>
      </c>
      <c r="OIQ1385" s="84" t="s">
        <v>5397</v>
      </c>
      <c r="OIR1385" s="84">
        <f>SUM(OIR1383:OIR1384)</f>
        <v>1000000</v>
      </c>
      <c r="OIS1385" s="84">
        <f>SUM(OIS1383:OIS1384)</f>
        <v>0</v>
      </c>
      <c r="OIT1385" s="84">
        <f>OIS1385/OIR1385</f>
        <v>0</v>
      </c>
      <c r="OIU1385" s="84">
        <f>SUM(OIU1383)</f>
        <v>1000000</v>
      </c>
      <c r="OIV1385" s="84">
        <f>SUM(OIV1383:OIV1384)</f>
        <v>2000000</v>
      </c>
      <c r="OIW1385" s="84">
        <f>SUM(OIW1383:OIW1384)</f>
        <v>0</v>
      </c>
      <c r="OIX1385" s="84">
        <f>OIW1385/OIV1385</f>
        <v>0</v>
      </c>
      <c r="OIY1385" s="84">
        <f>OIV1385-OIW1385</f>
        <v>2000000</v>
      </c>
      <c r="OIZ1385" s="84">
        <f t="shared" si="561"/>
        <v>3000000</v>
      </c>
      <c r="OJG1385" s="84" t="s">
        <v>5397</v>
      </c>
      <c r="OJH1385" s="84">
        <f>SUM(OJH1383:OJH1384)</f>
        <v>1000000</v>
      </c>
      <c r="OJI1385" s="84">
        <f>SUM(OJI1383:OJI1384)</f>
        <v>0</v>
      </c>
      <c r="OJJ1385" s="84">
        <f>OJI1385/OJH1385</f>
        <v>0</v>
      </c>
      <c r="OJK1385" s="84">
        <f>SUM(OJK1383)</f>
        <v>1000000</v>
      </c>
      <c r="OJL1385" s="84">
        <f>SUM(OJL1383:OJL1384)</f>
        <v>2000000</v>
      </c>
      <c r="OJM1385" s="84">
        <f>SUM(OJM1383:OJM1384)</f>
        <v>0</v>
      </c>
      <c r="OJN1385" s="84">
        <f>OJM1385/OJL1385</f>
        <v>0</v>
      </c>
      <c r="OJO1385" s="84">
        <f>OJL1385-OJM1385</f>
        <v>2000000</v>
      </c>
      <c r="OJP1385" s="84">
        <f t="shared" si="562"/>
        <v>3000000</v>
      </c>
      <c r="OJW1385" s="84" t="s">
        <v>5397</v>
      </c>
      <c r="OJX1385" s="84">
        <f>SUM(OJX1383:OJX1384)</f>
        <v>1000000</v>
      </c>
      <c r="OJY1385" s="84">
        <f>SUM(OJY1383:OJY1384)</f>
        <v>0</v>
      </c>
      <c r="OJZ1385" s="84">
        <f>OJY1385/OJX1385</f>
        <v>0</v>
      </c>
      <c r="OKA1385" s="84">
        <f>SUM(OKA1383)</f>
        <v>1000000</v>
      </c>
      <c r="OKB1385" s="84">
        <f>SUM(OKB1383:OKB1384)</f>
        <v>2000000</v>
      </c>
      <c r="OKC1385" s="84">
        <f>SUM(OKC1383:OKC1384)</f>
        <v>0</v>
      </c>
      <c r="OKD1385" s="84">
        <f>OKC1385/OKB1385</f>
        <v>0</v>
      </c>
      <c r="OKE1385" s="84">
        <f>OKB1385-OKC1385</f>
        <v>2000000</v>
      </c>
      <c r="OKF1385" s="84">
        <f t="shared" si="562"/>
        <v>3000000</v>
      </c>
      <c r="OKM1385" s="84" t="s">
        <v>5397</v>
      </c>
      <c r="OKN1385" s="84">
        <f>SUM(OKN1383:OKN1384)</f>
        <v>1000000</v>
      </c>
      <c r="OKO1385" s="84">
        <f>SUM(OKO1383:OKO1384)</f>
        <v>0</v>
      </c>
      <c r="OKP1385" s="84">
        <f>OKO1385/OKN1385</f>
        <v>0</v>
      </c>
      <c r="OKQ1385" s="84">
        <f>SUM(OKQ1383)</f>
        <v>1000000</v>
      </c>
      <c r="OKR1385" s="84">
        <f>SUM(OKR1383:OKR1384)</f>
        <v>2000000</v>
      </c>
      <c r="OKS1385" s="84">
        <f>SUM(OKS1383:OKS1384)</f>
        <v>0</v>
      </c>
      <c r="OKT1385" s="84">
        <f>OKS1385/OKR1385</f>
        <v>0</v>
      </c>
      <c r="OKU1385" s="84">
        <f>OKR1385-OKS1385</f>
        <v>2000000</v>
      </c>
      <c r="OKV1385" s="84">
        <f t="shared" si="563"/>
        <v>3000000</v>
      </c>
      <c r="OLC1385" s="84" t="s">
        <v>5397</v>
      </c>
      <c r="OLD1385" s="84">
        <f>SUM(OLD1383:OLD1384)</f>
        <v>1000000</v>
      </c>
      <c r="OLE1385" s="84">
        <f>SUM(OLE1383:OLE1384)</f>
        <v>0</v>
      </c>
      <c r="OLF1385" s="84">
        <f>OLE1385/OLD1385</f>
        <v>0</v>
      </c>
      <c r="OLG1385" s="84">
        <f>SUM(OLG1383)</f>
        <v>1000000</v>
      </c>
      <c r="OLH1385" s="84">
        <f>SUM(OLH1383:OLH1384)</f>
        <v>2000000</v>
      </c>
      <c r="OLI1385" s="84">
        <f>SUM(OLI1383:OLI1384)</f>
        <v>0</v>
      </c>
      <c r="OLJ1385" s="84">
        <f>OLI1385/OLH1385</f>
        <v>0</v>
      </c>
      <c r="OLK1385" s="84">
        <f>OLH1385-OLI1385</f>
        <v>2000000</v>
      </c>
      <c r="OLL1385" s="84">
        <f t="shared" si="563"/>
        <v>3000000</v>
      </c>
      <c r="OLS1385" s="84" t="s">
        <v>5397</v>
      </c>
      <c r="OLT1385" s="84">
        <f>SUM(OLT1383:OLT1384)</f>
        <v>1000000</v>
      </c>
      <c r="OLU1385" s="84">
        <f>SUM(OLU1383:OLU1384)</f>
        <v>0</v>
      </c>
      <c r="OLV1385" s="84">
        <f>OLU1385/OLT1385</f>
        <v>0</v>
      </c>
      <c r="OLW1385" s="84">
        <f>SUM(OLW1383)</f>
        <v>1000000</v>
      </c>
      <c r="OLX1385" s="84">
        <f>SUM(OLX1383:OLX1384)</f>
        <v>2000000</v>
      </c>
      <c r="OLY1385" s="84">
        <f>SUM(OLY1383:OLY1384)</f>
        <v>0</v>
      </c>
      <c r="OLZ1385" s="84">
        <f>OLY1385/OLX1385</f>
        <v>0</v>
      </c>
      <c r="OMA1385" s="84">
        <f>OLX1385-OLY1385</f>
        <v>2000000</v>
      </c>
      <c r="OMB1385" s="84">
        <f t="shared" si="564"/>
        <v>3000000</v>
      </c>
      <c r="OMI1385" s="84" t="s">
        <v>5397</v>
      </c>
      <c r="OMJ1385" s="84">
        <f>SUM(OMJ1383:OMJ1384)</f>
        <v>1000000</v>
      </c>
      <c r="OMK1385" s="84">
        <f>SUM(OMK1383:OMK1384)</f>
        <v>0</v>
      </c>
      <c r="OML1385" s="84">
        <f>OMK1385/OMJ1385</f>
        <v>0</v>
      </c>
      <c r="OMM1385" s="84">
        <f>SUM(OMM1383)</f>
        <v>1000000</v>
      </c>
      <c r="OMN1385" s="84">
        <f>SUM(OMN1383:OMN1384)</f>
        <v>2000000</v>
      </c>
      <c r="OMO1385" s="84">
        <f>SUM(OMO1383:OMO1384)</f>
        <v>0</v>
      </c>
      <c r="OMP1385" s="84">
        <f>OMO1385/OMN1385</f>
        <v>0</v>
      </c>
      <c r="OMQ1385" s="84">
        <f>OMN1385-OMO1385</f>
        <v>2000000</v>
      </c>
      <c r="OMR1385" s="84">
        <f t="shared" si="564"/>
        <v>3000000</v>
      </c>
      <c r="OMY1385" s="84" t="s">
        <v>5397</v>
      </c>
      <c r="OMZ1385" s="84">
        <f>SUM(OMZ1383:OMZ1384)</f>
        <v>1000000</v>
      </c>
      <c r="ONA1385" s="84">
        <f>SUM(ONA1383:ONA1384)</f>
        <v>0</v>
      </c>
      <c r="ONB1385" s="84">
        <f>ONA1385/OMZ1385</f>
        <v>0</v>
      </c>
      <c r="ONC1385" s="84">
        <f>SUM(ONC1383)</f>
        <v>1000000</v>
      </c>
      <c r="OND1385" s="84">
        <f>SUM(OND1383:OND1384)</f>
        <v>2000000</v>
      </c>
      <c r="ONE1385" s="84">
        <f>SUM(ONE1383:ONE1384)</f>
        <v>0</v>
      </c>
      <c r="ONF1385" s="84">
        <f>ONE1385/OND1385</f>
        <v>0</v>
      </c>
      <c r="ONG1385" s="84">
        <f>OND1385-ONE1385</f>
        <v>2000000</v>
      </c>
      <c r="ONH1385" s="84">
        <f t="shared" si="565"/>
        <v>3000000</v>
      </c>
      <c r="ONO1385" s="84" t="s">
        <v>5397</v>
      </c>
      <c r="ONP1385" s="84">
        <f>SUM(ONP1383:ONP1384)</f>
        <v>1000000</v>
      </c>
      <c r="ONQ1385" s="84">
        <f>SUM(ONQ1383:ONQ1384)</f>
        <v>0</v>
      </c>
      <c r="ONR1385" s="84">
        <f>ONQ1385/ONP1385</f>
        <v>0</v>
      </c>
      <c r="ONS1385" s="84">
        <f>SUM(ONS1383)</f>
        <v>1000000</v>
      </c>
      <c r="ONT1385" s="84">
        <f>SUM(ONT1383:ONT1384)</f>
        <v>2000000</v>
      </c>
      <c r="ONU1385" s="84">
        <f>SUM(ONU1383:ONU1384)</f>
        <v>0</v>
      </c>
      <c r="ONV1385" s="84">
        <f>ONU1385/ONT1385</f>
        <v>0</v>
      </c>
      <c r="ONW1385" s="84">
        <f>ONT1385-ONU1385</f>
        <v>2000000</v>
      </c>
      <c r="ONX1385" s="84">
        <f t="shared" si="565"/>
        <v>3000000</v>
      </c>
      <c r="OOE1385" s="84" t="s">
        <v>5397</v>
      </c>
      <c r="OOF1385" s="84">
        <f>SUM(OOF1383:OOF1384)</f>
        <v>1000000</v>
      </c>
      <c r="OOG1385" s="84">
        <f>SUM(OOG1383:OOG1384)</f>
        <v>0</v>
      </c>
      <c r="OOH1385" s="84">
        <f>OOG1385/OOF1385</f>
        <v>0</v>
      </c>
      <c r="OOI1385" s="84">
        <f>SUM(OOI1383)</f>
        <v>1000000</v>
      </c>
      <c r="OOJ1385" s="84">
        <f>SUM(OOJ1383:OOJ1384)</f>
        <v>2000000</v>
      </c>
      <c r="OOK1385" s="84">
        <f>SUM(OOK1383:OOK1384)</f>
        <v>0</v>
      </c>
      <c r="OOL1385" s="84">
        <f>OOK1385/OOJ1385</f>
        <v>0</v>
      </c>
      <c r="OOM1385" s="84">
        <f>OOJ1385-OOK1385</f>
        <v>2000000</v>
      </c>
      <c r="OON1385" s="84">
        <f t="shared" si="566"/>
        <v>3000000</v>
      </c>
      <c r="OOU1385" s="84" t="s">
        <v>5397</v>
      </c>
      <c r="OOV1385" s="84">
        <f>SUM(OOV1383:OOV1384)</f>
        <v>1000000</v>
      </c>
      <c r="OOW1385" s="84">
        <f>SUM(OOW1383:OOW1384)</f>
        <v>0</v>
      </c>
      <c r="OOX1385" s="84">
        <f>OOW1385/OOV1385</f>
        <v>0</v>
      </c>
      <c r="OOY1385" s="84">
        <f>SUM(OOY1383)</f>
        <v>1000000</v>
      </c>
      <c r="OOZ1385" s="84">
        <f>SUM(OOZ1383:OOZ1384)</f>
        <v>2000000</v>
      </c>
      <c r="OPA1385" s="84">
        <f>SUM(OPA1383:OPA1384)</f>
        <v>0</v>
      </c>
      <c r="OPB1385" s="84">
        <f>OPA1385/OOZ1385</f>
        <v>0</v>
      </c>
      <c r="OPC1385" s="84">
        <f>OOZ1385-OPA1385</f>
        <v>2000000</v>
      </c>
      <c r="OPD1385" s="84">
        <f t="shared" si="566"/>
        <v>3000000</v>
      </c>
      <c r="OPK1385" s="84" t="s">
        <v>5397</v>
      </c>
      <c r="OPL1385" s="84">
        <f>SUM(OPL1383:OPL1384)</f>
        <v>1000000</v>
      </c>
      <c r="OPM1385" s="84">
        <f>SUM(OPM1383:OPM1384)</f>
        <v>0</v>
      </c>
      <c r="OPN1385" s="84">
        <f>OPM1385/OPL1385</f>
        <v>0</v>
      </c>
      <c r="OPO1385" s="84">
        <f>SUM(OPO1383)</f>
        <v>1000000</v>
      </c>
      <c r="OPP1385" s="84">
        <f>SUM(OPP1383:OPP1384)</f>
        <v>2000000</v>
      </c>
      <c r="OPQ1385" s="84">
        <f>SUM(OPQ1383:OPQ1384)</f>
        <v>0</v>
      </c>
      <c r="OPR1385" s="84">
        <f>OPQ1385/OPP1385</f>
        <v>0</v>
      </c>
      <c r="OPS1385" s="84">
        <f>OPP1385-OPQ1385</f>
        <v>2000000</v>
      </c>
      <c r="OPT1385" s="84">
        <f t="shared" si="567"/>
        <v>3000000</v>
      </c>
      <c r="OQA1385" s="84" t="s">
        <v>5397</v>
      </c>
      <c r="OQB1385" s="84">
        <f>SUM(OQB1383:OQB1384)</f>
        <v>1000000</v>
      </c>
      <c r="OQC1385" s="84">
        <f>SUM(OQC1383:OQC1384)</f>
        <v>0</v>
      </c>
      <c r="OQD1385" s="84">
        <f>OQC1385/OQB1385</f>
        <v>0</v>
      </c>
      <c r="OQE1385" s="84">
        <f>SUM(OQE1383)</f>
        <v>1000000</v>
      </c>
      <c r="OQF1385" s="84">
        <f>SUM(OQF1383:OQF1384)</f>
        <v>2000000</v>
      </c>
      <c r="OQG1385" s="84">
        <f>SUM(OQG1383:OQG1384)</f>
        <v>0</v>
      </c>
      <c r="OQH1385" s="84">
        <f>OQG1385/OQF1385</f>
        <v>0</v>
      </c>
      <c r="OQI1385" s="84">
        <f>OQF1385-OQG1385</f>
        <v>2000000</v>
      </c>
      <c r="OQJ1385" s="84">
        <f t="shared" si="567"/>
        <v>3000000</v>
      </c>
      <c r="OQQ1385" s="84" t="s">
        <v>5397</v>
      </c>
      <c r="OQR1385" s="84">
        <f>SUM(OQR1383:OQR1384)</f>
        <v>1000000</v>
      </c>
      <c r="OQS1385" s="84">
        <f>SUM(OQS1383:OQS1384)</f>
        <v>0</v>
      </c>
      <c r="OQT1385" s="84">
        <f>OQS1385/OQR1385</f>
        <v>0</v>
      </c>
      <c r="OQU1385" s="84">
        <f>SUM(OQU1383)</f>
        <v>1000000</v>
      </c>
      <c r="OQV1385" s="84">
        <f>SUM(OQV1383:OQV1384)</f>
        <v>2000000</v>
      </c>
      <c r="OQW1385" s="84">
        <f>SUM(OQW1383:OQW1384)</f>
        <v>0</v>
      </c>
      <c r="OQX1385" s="84">
        <f>OQW1385/OQV1385</f>
        <v>0</v>
      </c>
      <c r="OQY1385" s="84">
        <f>OQV1385-OQW1385</f>
        <v>2000000</v>
      </c>
      <c r="OQZ1385" s="84">
        <f t="shared" si="568"/>
        <v>3000000</v>
      </c>
      <c r="ORG1385" s="84" t="s">
        <v>5397</v>
      </c>
      <c r="ORH1385" s="84">
        <f>SUM(ORH1383:ORH1384)</f>
        <v>1000000</v>
      </c>
      <c r="ORI1385" s="84">
        <f>SUM(ORI1383:ORI1384)</f>
        <v>0</v>
      </c>
      <c r="ORJ1385" s="84">
        <f>ORI1385/ORH1385</f>
        <v>0</v>
      </c>
      <c r="ORK1385" s="84">
        <f>SUM(ORK1383)</f>
        <v>1000000</v>
      </c>
      <c r="ORL1385" s="84">
        <f>SUM(ORL1383:ORL1384)</f>
        <v>2000000</v>
      </c>
      <c r="ORM1385" s="84">
        <f>SUM(ORM1383:ORM1384)</f>
        <v>0</v>
      </c>
      <c r="ORN1385" s="84">
        <f>ORM1385/ORL1385</f>
        <v>0</v>
      </c>
      <c r="ORO1385" s="84">
        <f>ORL1385-ORM1385</f>
        <v>2000000</v>
      </c>
      <c r="ORP1385" s="84">
        <f t="shared" si="568"/>
        <v>3000000</v>
      </c>
      <c r="ORW1385" s="84" t="s">
        <v>5397</v>
      </c>
      <c r="ORX1385" s="84">
        <f>SUM(ORX1383:ORX1384)</f>
        <v>1000000</v>
      </c>
      <c r="ORY1385" s="84">
        <f>SUM(ORY1383:ORY1384)</f>
        <v>0</v>
      </c>
      <c r="ORZ1385" s="84">
        <f>ORY1385/ORX1385</f>
        <v>0</v>
      </c>
      <c r="OSA1385" s="84">
        <f>SUM(OSA1383)</f>
        <v>1000000</v>
      </c>
      <c r="OSB1385" s="84">
        <f>SUM(OSB1383:OSB1384)</f>
        <v>2000000</v>
      </c>
      <c r="OSC1385" s="84">
        <f>SUM(OSC1383:OSC1384)</f>
        <v>0</v>
      </c>
      <c r="OSD1385" s="84">
        <f>OSC1385/OSB1385</f>
        <v>0</v>
      </c>
      <c r="OSE1385" s="84">
        <f>OSB1385-OSC1385</f>
        <v>2000000</v>
      </c>
      <c r="OSF1385" s="84">
        <f t="shared" si="569"/>
        <v>3000000</v>
      </c>
      <c r="OSM1385" s="84" t="s">
        <v>5397</v>
      </c>
      <c r="OSN1385" s="84">
        <f>SUM(OSN1383:OSN1384)</f>
        <v>1000000</v>
      </c>
      <c r="OSO1385" s="84">
        <f>SUM(OSO1383:OSO1384)</f>
        <v>0</v>
      </c>
      <c r="OSP1385" s="84">
        <f>OSO1385/OSN1385</f>
        <v>0</v>
      </c>
      <c r="OSQ1385" s="84">
        <f>SUM(OSQ1383)</f>
        <v>1000000</v>
      </c>
      <c r="OSR1385" s="84">
        <f>SUM(OSR1383:OSR1384)</f>
        <v>2000000</v>
      </c>
      <c r="OSS1385" s="84">
        <f>SUM(OSS1383:OSS1384)</f>
        <v>0</v>
      </c>
      <c r="OST1385" s="84">
        <f>OSS1385/OSR1385</f>
        <v>0</v>
      </c>
      <c r="OSU1385" s="84">
        <f>OSR1385-OSS1385</f>
        <v>2000000</v>
      </c>
      <c r="OSV1385" s="84">
        <f t="shared" si="569"/>
        <v>3000000</v>
      </c>
      <c r="OTC1385" s="84" t="s">
        <v>5397</v>
      </c>
      <c r="OTD1385" s="84">
        <f>SUM(OTD1383:OTD1384)</f>
        <v>1000000</v>
      </c>
      <c r="OTE1385" s="84">
        <f>SUM(OTE1383:OTE1384)</f>
        <v>0</v>
      </c>
      <c r="OTF1385" s="84">
        <f>OTE1385/OTD1385</f>
        <v>0</v>
      </c>
      <c r="OTG1385" s="84">
        <f>SUM(OTG1383)</f>
        <v>1000000</v>
      </c>
      <c r="OTH1385" s="84">
        <f>SUM(OTH1383:OTH1384)</f>
        <v>2000000</v>
      </c>
      <c r="OTI1385" s="84">
        <f>SUM(OTI1383:OTI1384)</f>
        <v>0</v>
      </c>
      <c r="OTJ1385" s="84">
        <f>OTI1385/OTH1385</f>
        <v>0</v>
      </c>
      <c r="OTK1385" s="84">
        <f>OTH1385-OTI1385</f>
        <v>2000000</v>
      </c>
      <c r="OTL1385" s="84">
        <f t="shared" si="570"/>
        <v>3000000</v>
      </c>
      <c r="OTS1385" s="84" t="s">
        <v>5397</v>
      </c>
      <c r="OTT1385" s="84">
        <f>SUM(OTT1383:OTT1384)</f>
        <v>1000000</v>
      </c>
      <c r="OTU1385" s="84">
        <f>SUM(OTU1383:OTU1384)</f>
        <v>0</v>
      </c>
      <c r="OTV1385" s="84">
        <f>OTU1385/OTT1385</f>
        <v>0</v>
      </c>
      <c r="OTW1385" s="84">
        <f>SUM(OTW1383)</f>
        <v>1000000</v>
      </c>
      <c r="OTX1385" s="84">
        <f>SUM(OTX1383:OTX1384)</f>
        <v>2000000</v>
      </c>
      <c r="OTY1385" s="84">
        <f>SUM(OTY1383:OTY1384)</f>
        <v>0</v>
      </c>
      <c r="OTZ1385" s="84">
        <f>OTY1385/OTX1385</f>
        <v>0</v>
      </c>
      <c r="OUA1385" s="84">
        <f>OTX1385-OTY1385</f>
        <v>2000000</v>
      </c>
      <c r="OUB1385" s="84">
        <f t="shared" si="570"/>
        <v>3000000</v>
      </c>
      <c r="OUI1385" s="84" t="s">
        <v>5397</v>
      </c>
      <c r="OUJ1385" s="84">
        <f>SUM(OUJ1383:OUJ1384)</f>
        <v>1000000</v>
      </c>
      <c r="OUK1385" s="84">
        <f>SUM(OUK1383:OUK1384)</f>
        <v>0</v>
      </c>
      <c r="OUL1385" s="84">
        <f>OUK1385/OUJ1385</f>
        <v>0</v>
      </c>
      <c r="OUM1385" s="84">
        <f>SUM(OUM1383)</f>
        <v>1000000</v>
      </c>
      <c r="OUN1385" s="84">
        <f>SUM(OUN1383:OUN1384)</f>
        <v>2000000</v>
      </c>
      <c r="OUO1385" s="84">
        <f>SUM(OUO1383:OUO1384)</f>
        <v>0</v>
      </c>
      <c r="OUP1385" s="84">
        <f>OUO1385/OUN1385</f>
        <v>0</v>
      </c>
      <c r="OUQ1385" s="84">
        <f>OUN1385-OUO1385</f>
        <v>2000000</v>
      </c>
      <c r="OUR1385" s="84">
        <f t="shared" si="571"/>
        <v>3000000</v>
      </c>
      <c r="OUY1385" s="84" t="s">
        <v>5397</v>
      </c>
      <c r="OUZ1385" s="84">
        <f>SUM(OUZ1383:OUZ1384)</f>
        <v>1000000</v>
      </c>
      <c r="OVA1385" s="84">
        <f>SUM(OVA1383:OVA1384)</f>
        <v>0</v>
      </c>
      <c r="OVB1385" s="84">
        <f>OVA1385/OUZ1385</f>
        <v>0</v>
      </c>
      <c r="OVC1385" s="84">
        <f>SUM(OVC1383)</f>
        <v>1000000</v>
      </c>
      <c r="OVD1385" s="84">
        <f>SUM(OVD1383:OVD1384)</f>
        <v>2000000</v>
      </c>
      <c r="OVE1385" s="84">
        <f>SUM(OVE1383:OVE1384)</f>
        <v>0</v>
      </c>
      <c r="OVF1385" s="84">
        <f>OVE1385/OVD1385</f>
        <v>0</v>
      </c>
      <c r="OVG1385" s="84">
        <f>OVD1385-OVE1385</f>
        <v>2000000</v>
      </c>
      <c r="OVH1385" s="84">
        <f t="shared" si="571"/>
        <v>3000000</v>
      </c>
      <c r="OVO1385" s="84" t="s">
        <v>5397</v>
      </c>
      <c r="OVP1385" s="84">
        <f>SUM(OVP1383:OVP1384)</f>
        <v>1000000</v>
      </c>
      <c r="OVQ1385" s="84">
        <f>SUM(OVQ1383:OVQ1384)</f>
        <v>0</v>
      </c>
      <c r="OVR1385" s="84">
        <f>OVQ1385/OVP1385</f>
        <v>0</v>
      </c>
      <c r="OVS1385" s="84">
        <f>SUM(OVS1383)</f>
        <v>1000000</v>
      </c>
      <c r="OVT1385" s="84">
        <f>SUM(OVT1383:OVT1384)</f>
        <v>2000000</v>
      </c>
      <c r="OVU1385" s="84">
        <f>SUM(OVU1383:OVU1384)</f>
        <v>0</v>
      </c>
      <c r="OVV1385" s="84">
        <f>OVU1385/OVT1385</f>
        <v>0</v>
      </c>
      <c r="OVW1385" s="84">
        <f>OVT1385-OVU1385</f>
        <v>2000000</v>
      </c>
      <c r="OVX1385" s="84">
        <f t="shared" si="572"/>
        <v>3000000</v>
      </c>
      <c r="OWE1385" s="84" t="s">
        <v>5397</v>
      </c>
      <c r="OWF1385" s="84">
        <f>SUM(OWF1383:OWF1384)</f>
        <v>1000000</v>
      </c>
      <c r="OWG1385" s="84">
        <f>SUM(OWG1383:OWG1384)</f>
        <v>0</v>
      </c>
      <c r="OWH1385" s="84">
        <f>OWG1385/OWF1385</f>
        <v>0</v>
      </c>
      <c r="OWI1385" s="84">
        <f>SUM(OWI1383)</f>
        <v>1000000</v>
      </c>
      <c r="OWJ1385" s="84">
        <f>SUM(OWJ1383:OWJ1384)</f>
        <v>2000000</v>
      </c>
      <c r="OWK1385" s="84">
        <f>SUM(OWK1383:OWK1384)</f>
        <v>0</v>
      </c>
      <c r="OWL1385" s="84">
        <f>OWK1385/OWJ1385</f>
        <v>0</v>
      </c>
      <c r="OWM1385" s="84">
        <f>OWJ1385-OWK1385</f>
        <v>2000000</v>
      </c>
      <c r="OWN1385" s="84">
        <f t="shared" si="572"/>
        <v>3000000</v>
      </c>
      <c r="OWU1385" s="84" t="s">
        <v>5397</v>
      </c>
      <c r="OWV1385" s="84">
        <f>SUM(OWV1383:OWV1384)</f>
        <v>1000000</v>
      </c>
      <c r="OWW1385" s="84">
        <f>SUM(OWW1383:OWW1384)</f>
        <v>0</v>
      </c>
      <c r="OWX1385" s="84">
        <f>OWW1385/OWV1385</f>
        <v>0</v>
      </c>
      <c r="OWY1385" s="84">
        <f>SUM(OWY1383)</f>
        <v>1000000</v>
      </c>
      <c r="OWZ1385" s="84">
        <f>SUM(OWZ1383:OWZ1384)</f>
        <v>2000000</v>
      </c>
      <c r="OXA1385" s="84">
        <f>SUM(OXA1383:OXA1384)</f>
        <v>0</v>
      </c>
      <c r="OXB1385" s="84">
        <f>OXA1385/OWZ1385</f>
        <v>0</v>
      </c>
      <c r="OXC1385" s="84">
        <f>OWZ1385-OXA1385</f>
        <v>2000000</v>
      </c>
      <c r="OXD1385" s="84">
        <f t="shared" si="573"/>
        <v>3000000</v>
      </c>
      <c r="OXK1385" s="84" t="s">
        <v>5397</v>
      </c>
      <c r="OXL1385" s="84">
        <f>SUM(OXL1383:OXL1384)</f>
        <v>1000000</v>
      </c>
      <c r="OXM1385" s="84">
        <f>SUM(OXM1383:OXM1384)</f>
        <v>0</v>
      </c>
      <c r="OXN1385" s="84">
        <f>OXM1385/OXL1385</f>
        <v>0</v>
      </c>
      <c r="OXO1385" s="84">
        <f>SUM(OXO1383)</f>
        <v>1000000</v>
      </c>
      <c r="OXP1385" s="84">
        <f>SUM(OXP1383:OXP1384)</f>
        <v>2000000</v>
      </c>
      <c r="OXQ1385" s="84">
        <f>SUM(OXQ1383:OXQ1384)</f>
        <v>0</v>
      </c>
      <c r="OXR1385" s="84">
        <f>OXQ1385/OXP1385</f>
        <v>0</v>
      </c>
      <c r="OXS1385" s="84">
        <f>OXP1385-OXQ1385</f>
        <v>2000000</v>
      </c>
      <c r="OXT1385" s="84">
        <f t="shared" si="573"/>
        <v>3000000</v>
      </c>
      <c r="OYA1385" s="84" t="s">
        <v>5397</v>
      </c>
      <c r="OYB1385" s="84">
        <f>SUM(OYB1383:OYB1384)</f>
        <v>1000000</v>
      </c>
      <c r="OYC1385" s="84">
        <f>SUM(OYC1383:OYC1384)</f>
        <v>0</v>
      </c>
      <c r="OYD1385" s="84">
        <f>OYC1385/OYB1385</f>
        <v>0</v>
      </c>
      <c r="OYE1385" s="84">
        <f>SUM(OYE1383)</f>
        <v>1000000</v>
      </c>
      <c r="OYF1385" s="84">
        <f>SUM(OYF1383:OYF1384)</f>
        <v>2000000</v>
      </c>
      <c r="OYG1385" s="84">
        <f>SUM(OYG1383:OYG1384)</f>
        <v>0</v>
      </c>
      <c r="OYH1385" s="84">
        <f>OYG1385/OYF1385</f>
        <v>0</v>
      </c>
      <c r="OYI1385" s="84">
        <f>OYF1385-OYG1385</f>
        <v>2000000</v>
      </c>
      <c r="OYJ1385" s="84">
        <f t="shared" si="574"/>
        <v>3000000</v>
      </c>
      <c r="OYQ1385" s="84" t="s">
        <v>5397</v>
      </c>
      <c r="OYR1385" s="84">
        <f>SUM(OYR1383:OYR1384)</f>
        <v>1000000</v>
      </c>
      <c r="OYS1385" s="84">
        <f>SUM(OYS1383:OYS1384)</f>
        <v>0</v>
      </c>
      <c r="OYT1385" s="84">
        <f>OYS1385/OYR1385</f>
        <v>0</v>
      </c>
      <c r="OYU1385" s="84">
        <f>SUM(OYU1383)</f>
        <v>1000000</v>
      </c>
      <c r="OYV1385" s="84">
        <f>SUM(OYV1383:OYV1384)</f>
        <v>2000000</v>
      </c>
      <c r="OYW1385" s="84">
        <f>SUM(OYW1383:OYW1384)</f>
        <v>0</v>
      </c>
      <c r="OYX1385" s="84">
        <f>OYW1385/OYV1385</f>
        <v>0</v>
      </c>
      <c r="OYY1385" s="84">
        <f>OYV1385-OYW1385</f>
        <v>2000000</v>
      </c>
      <c r="OYZ1385" s="84">
        <f t="shared" si="574"/>
        <v>3000000</v>
      </c>
      <c r="OZG1385" s="84" t="s">
        <v>5397</v>
      </c>
      <c r="OZH1385" s="84">
        <f>SUM(OZH1383:OZH1384)</f>
        <v>1000000</v>
      </c>
      <c r="OZI1385" s="84">
        <f>SUM(OZI1383:OZI1384)</f>
        <v>0</v>
      </c>
      <c r="OZJ1385" s="84">
        <f>OZI1385/OZH1385</f>
        <v>0</v>
      </c>
      <c r="OZK1385" s="84">
        <f>SUM(OZK1383)</f>
        <v>1000000</v>
      </c>
      <c r="OZL1385" s="84">
        <f>SUM(OZL1383:OZL1384)</f>
        <v>2000000</v>
      </c>
      <c r="OZM1385" s="84">
        <f>SUM(OZM1383:OZM1384)</f>
        <v>0</v>
      </c>
      <c r="OZN1385" s="84">
        <f>OZM1385/OZL1385</f>
        <v>0</v>
      </c>
      <c r="OZO1385" s="84">
        <f>OZL1385-OZM1385</f>
        <v>2000000</v>
      </c>
      <c r="OZP1385" s="84">
        <f t="shared" si="575"/>
        <v>3000000</v>
      </c>
      <c r="OZW1385" s="84" t="s">
        <v>5397</v>
      </c>
      <c r="OZX1385" s="84">
        <f>SUM(OZX1383:OZX1384)</f>
        <v>1000000</v>
      </c>
      <c r="OZY1385" s="84">
        <f>SUM(OZY1383:OZY1384)</f>
        <v>0</v>
      </c>
      <c r="OZZ1385" s="84">
        <f>OZY1385/OZX1385</f>
        <v>0</v>
      </c>
      <c r="PAA1385" s="84">
        <f>SUM(PAA1383)</f>
        <v>1000000</v>
      </c>
      <c r="PAB1385" s="84">
        <f>SUM(PAB1383:PAB1384)</f>
        <v>2000000</v>
      </c>
      <c r="PAC1385" s="84">
        <f>SUM(PAC1383:PAC1384)</f>
        <v>0</v>
      </c>
      <c r="PAD1385" s="84">
        <f>PAC1385/PAB1385</f>
        <v>0</v>
      </c>
      <c r="PAE1385" s="84">
        <f>PAB1385-PAC1385</f>
        <v>2000000</v>
      </c>
      <c r="PAF1385" s="84">
        <f t="shared" si="575"/>
        <v>3000000</v>
      </c>
      <c r="PAM1385" s="84" t="s">
        <v>5397</v>
      </c>
      <c r="PAN1385" s="84">
        <f>SUM(PAN1383:PAN1384)</f>
        <v>1000000</v>
      </c>
      <c r="PAO1385" s="84">
        <f>SUM(PAO1383:PAO1384)</f>
        <v>0</v>
      </c>
      <c r="PAP1385" s="84">
        <f>PAO1385/PAN1385</f>
        <v>0</v>
      </c>
      <c r="PAQ1385" s="84">
        <f>SUM(PAQ1383)</f>
        <v>1000000</v>
      </c>
      <c r="PAR1385" s="84">
        <f>SUM(PAR1383:PAR1384)</f>
        <v>2000000</v>
      </c>
      <c r="PAS1385" s="84">
        <f>SUM(PAS1383:PAS1384)</f>
        <v>0</v>
      </c>
      <c r="PAT1385" s="84">
        <f>PAS1385/PAR1385</f>
        <v>0</v>
      </c>
      <c r="PAU1385" s="84">
        <f>PAR1385-PAS1385</f>
        <v>2000000</v>
      </c>
      <c r="PAV1385" s="84">
        <f t="shared" si="576"/>
        <v>3000000</v>
      </c>
      <c r="PBC1385" s="84" t="s">
        <v>5397</v>
      </c>
      <c r="PBD1385" s="84">
        <f>SUM(PBD1383:PBD1384)</f>
        <v>1000000</v>
      </c>
      <c r="PBE1385" s="84">
        <f>SUM(PBE1383:PBE1384)</f>
        <v>0</v>
      </c>
      <c r="PBF1385" s="84">
        <f>PBE1385/PBD1385</f>
        <v>0</v>
      </c>
      <c r="PBG1385" s="84">
        <f>SUM(PBG1383)</f>
        <v>1000000</v>
      </c>
      <c r="PBH1385" s="84">
        <f>SUM(PBH1383:PBH1384)</f>
        <v>2000000</v>
      </c>
      <c r="PBI1385" s="84">
        <f>SUM(PBI1383:PBI1384)</f>
        <v>0</v>
      </c>
      <c r="PBJ1385" s="84">
        <f>PBI1385/PBH1385</f>
        <v>0</v>
      </c>
      <c r="PBK1385" s="84">
        <f>PBH1385-PBI1385</f>
        <v>2000000</v>
      </c>
      <c r="PBL1385" s="84">
        <f t="shared" si="576"/>
        <v>3000000</v>
      </c>
      <c r="PBS1385" s="84" t="s">
        <v>5397</v>
      </c>
      <c r="PBT1385" s="84">
        <f>SUM(PBT1383:PBT1384)</f>
        <v>1000000</v>
      </c>
      <c r="PBU1385" s="84">
        <f>SUM(PBU1383:PBU1384)</f>
        <v>0</v>
      </c>
      <c r="PBV1385" s="84">
        <f>PBU1385/PBT1385</f>
        <v>0</v>
      </c>
      <c r="PBW1385" s="84">
        <f>SUM(PBW1383)</f>
        <v>1000000</v>
      </c>
      <c r="PBX1385" s="84">
        <f>SUM(PBX1383:PBX1384)</f>
        <v>2000000</v>
      </c>
      <c r="PBY1385" s="84">
        <f>SUM(PBY1383:PBY1384)</f>
        <v>0</v>
      </c>
      <c r="PBZ1385" s="84">
        <f>PBY1385/PBX1385</f>
        <v>0</v>
      </c>
      <c r="PCA1385" s="84">
        <f>PBX1385-PBY1385</f>
        <v>2000000</v>
      </c>
      <c r="PCB1385" s="84">
        <f t="shared" si="577"/>
        <v>3000000</v>
      </c>
      <c r="PCI1385" s="84" t="s">
        <v>5397</v>
      </c>
      <c r="PCJ1385" s="84">
        <f>SUM(PCJ1383:PCJ1384)</f>
        <v>1000000</v>
      </c>
      <c r="PCK1385" s="84">
        <f>SUM(PCK1383:PCK1384)</f>
        <v>0</v>
      </c>
      <c r="PCL1385" s="84">
        <f>PCK1385/PCJ1385</f>
        <v>0</v>
      </c>
      <c r="PCM1385" s="84">
        <f>SUM(PCM1383)</f>
        <v>1000000</v>
      </c>
      <c r="PCN1385" s="84">
        <f>SUM(PCN1383:PCN1384)</f>
        <v>2000000</v>
      </c>
      <c r="PCO1385" s="84">
        <f>SUM(PCO1383:PCO1384)</f>
        <v>0</v>
      </c>
      <c r="PCP1385" s="84">
        <f>PCO1385/PCN1385</f>
        <v>0</v>
      </c>
      <c r="PCQ1385" s="84">
        <f>PCN1385-PCO1385</f>
        <v>2000000</v>
      </c>
      <c r="PCR1385" s="84">
        <f t="shared" si="577"/>
        <v>3000000</v>
      </c>
      <c r="PCY1385" s="84" t="s">
        <v>5397</v>
      </c>
      <c r="PCZ1385" s="84">
        <f>SUM(PCZ1383:PCZ1384)</f>
        <v>1000000</v>
      </c>
      <c r="PDA1385" s="84">
        <f>SUM(PDA1383:PDA1384)</f>
        <v>0</v>
      </c>
      <c r="PDB1385" s="84">
        <f>PDA1385/PCZ1385</f>
        <v>0</v>
      </c>
      <c r="PDC1385" s="84">
        <f>SUM(PDC1383)</f>
        <v>1000000</v>
      </c>
      <c r="PDD1385" s="84">
        <f>SUM(PDD1383:PDD1384)</f>
        <v>2000000</v>
      </c>
      <c r="PDE1385" s="84">
        <f>SUM(PDE1383:PDE1384)</f>
        <v>0</v>
      </c>
      <c r="PDF1385" s="84">
        <f>PDE1385/PDD1385</f>
        <v>0</v>
      </c>
      <c r="PDG1385" s="84">
        <f>PDD1385-PDE1385</f>
        <v>2000000</v>
      </c>
      <c r="PDH1385" s="84">
        <f t="shared" si="578"/>
        <v>3000000</v>
      </c>
      <c r="PDO1385" s="84" t="s">
        <v>5397</v>
      </c>
      <c r="PDP1385" s="84">
        <f>SUM(PDP1383:PDP1384)</f>
        <v>1000000</v>
      </c>
      <c r="PDQ1385" s="84">
        <f>SUM(PDQ1383:PDQ1384)</f>
        <v>0</v>
      </c>
      <c r="PDR1385" s="84">
        <f>PDQ1385/PDP1385</f>
        <v>0</v>
      </c>
      <c r="PDS1385" s="84">
        <f>SUM(PDS1383)</f>
        <v>1000000</v>
      </c>
      <c r="PDT1385" s="84">
        <f>SUM(PDT1383:PDT1384)</f>
        <v>2000000</v>
      </c>
      <c r="PDU1385" s="84">
        <f>SUM(PDU1383:PDU1384)</f>
        <v>0</v>
      </c>
      <c r="PDV1385" s="84">
        <f>PDU1385/PDT1385</f>
        <v>0</v>
      </c>
      <c r="PDW1385" s="84">
        <f>PDT1385-PDU1385</f>
        <v>2000000</v>
      </c>
      <c r="PDX1385" s="84">
        <f t="shared" si="578"/>
        <v>3000000</v>
      </c>
      <c r="PEE1385" s="84" t="s">
        <v>5397</v>
      </c>
      <c r="PEF1385" s="84">
        <f>SUM(PEF1383:PEF1384)</f>
        <v>1000000</v>
      </c>
      <c r="PEG1385" s="84">
        <f>SUM(PEG1383:PEG1384)</f>
        <v>0</v>
      </c>
      <c r="PEH1385" s="84">
        <f>PEG1385/PEF1385</f>
        <v>0</v>
      </c>
      <c r="PEI1385" s="84">
        <f>SUM(PEI1383)</f>
        <v>1000000</v>
      </c>
      <c r="PEJ1385" s="84">
        <f>SUM(PEJ1383:PEJ1384)</f>
        <v>2000000</v>
      </c>
      <c r="PEK1385" s="84">
        <f>SUM(PEK1383:PEK1384)</f>
        <v>0</v>
      </c>
      <c r="PEL1385" s="84">
        <f>PEK1385/PEJ1385</f>
        <v>0</v>
      </c>
      <c r="PEM1385" s="84">
        <f>PEJ1385-PEK1385</f>
        <v>2000000</v>
      </c>
      <c r="PEN1385" s="84">
        <f t="shared" si="579"/>
        <v>3000000</v>
      </c>
      <c r="PEU1385" s="84" t="s">
        <v>5397</v>
      </c>
      <c r="PEV1385" s="84">
        <f>SUM(PEV1383:PEV1384)</f>
        <v>1000000</v>
      </c>
      <c r="PEW1385" s="84">
        <f>SUM(PEW1383:PEW1384)</f>
        <v>0</v>
      </c>
      <c r="PEX1385" s="84">
        <f>PEW1385/PEV1385</f>
        <v>0</v>
      </c>
      <c r="PEY1385" s="84">
        <f>SUM(PEY1383)</f>
        <v>1000000</v>
      </c>
      <c r="PEZ1385" s="84">
        <f>SUM(PEZ1383:PEZ1384)</f>
        <v>2000000</v>
      </c>
      <c r="PFA1385" s="84">
        <f>SUM(PFA1383:PFA1384)</f>
        <v>0</v>
      </c>
      <c r="PFB1385" s="84">
        <f>PFA1385/PEZ1385</f>
        <v>0</v>
      </c>
      <c r="PFC1385" s="84">
        <f>PEZ1385-PFA1385</f>
        <v>2000000</v>
      </c>
      <c r="PFD1385" s="84">
        <f t="shared" si="579"/>
        <v>3000000</v>
      </c>
      <c r="PFK1385" s="84" t="s">
        <v>5397</v>
      </c>
      <c r="PFL1385" s="84">
        <f>SUM(PFL1383:PFL1384)</f>
        <v>1000000</v>
      </c>
      <c r="PFM1385" s="84">
        <f>SUM(PFM1383:PFM1384)</f>
        <v>0</v>
      </c>
      <c r="PFN1385" s="84">
        <f>PFM1385/PFL1385</f>
        <v>0</v>
      </c>
      <c r="PFO1385" s="84">
        <f>SUM(PFO1383)</f>
        <v>1000000</v>
      </c>
      <c r="PFP1385" s="84">
        <f>SUM(PFP1383:PFP1384)</f>
        <v>2000000</v>
      </c>
      <c r="PFQ1385" s="84">
        <f>SUM(PFQ1383:PFQ1384)</f>
        <v>0</v>
      </c>
      <c r="PFR1385" s="84">
        <f>PFQ1385/PFP1385</f>
        <v>0</v>
      </c>
      <c r="PFS1385" s="84">
        <f>PFP1385-PFQ1385</f>
        <v>2000000</v>
      </c>
      <c r="PFT1385" s="84">
        <f t="shared" si="580"/>
        <v>3000000</v>
      </c>
      <c r="PGA1385" s="84" t="s">
        <v>5397</v>
      </c>
      <c r="PGB1385" s="84">
        <f>SUM(PGB1383:PGB1384)</f>
        <v>1000000</v>
      </c>
      <c r="PGC1385" s="84">
        <f>SUM(PGC1383:PGC1384)</f>
        <v>0</v>
      </c>
      <c r="PGD1385" s="84">
        <f>PGC1385/PGB1385</f>
        <v>0</v>
      </c>
      <c r="PGE1385" s="84">
        <f>SUM(PGE1383)</f>
        <v>1000000</v>
      </c>
      <c r="PGF1385" s="84">
        <f>SUM(PGF1383:PGF1384)</f>
        <v>2000000</v>
      </c>
      <c r="PGG1385" s="84">
        <f>SUM(PGG1383:PGG1384)</f>
        <v>0</v>
      </c>
      <c r="PGH1385" s="84">
        <f>PGG1385/PGF1385</f>
        <v>0</v>
      </c>
      <c r="PGI1385" s="84">
        <f>PGF1385-PGG1385</f>
        <v>2000000</v>
      </c>
      <c r="PGJ1385" s="84">
        <f t="shared" si="580"/>
        <v>3000000</v>
      </c>
      <c r="PGQ1385" s="84" t="s">
        <v>5397</v>
      </c>
      <c r="PGR1385" s="84">
        <f>SUM(PGR1383:PGR1384)</f>
        <v>1000000</v>
      </c>
      <c r="PGS1385" s="84">
        <f>SUM(PGS1383:PGS1384)</f>
        <v>0</v>
      </c>
      <c r="PGT1385" s="84">
        <f>PGS1385/PGR1385</f>
        <v>0</v>
      </c>
      <c r="PGU1385" s="84">
        <f>SUM(PGU1383)</f>
        <v>1000000</v>
      </c>
      <c r="PGV1385" s="84">
        <f>SUM(PGV1383:PGV1384)</f>
        <v>2000000</v>
      </c>
      <c r="PGW1385" s="84">
        <f>SUM(PGW1383:PGW1384)</f>
        <v>0</v>
      </c>
      <c r="PGX1385" s="84">
        <f>PGW1385/PGV1385</f>
        <v>0</v>
      </c>
      <c r="PGY1385" s="84">
        <f>PGV1385-PGW1385</f>
        <v>2000000</v>
      </c>
      <c r="PGZ1385" s="84">
        <f t="shared" si="581"/>
        <v>3000000</v>
      </c>
      <c r="PHG1385" s="84" t="s">
        <v>5397</v>
      </c>
      <c r="PHH1385" s="84">
        <f>SUM(PHH1383:PHH1384)</f>
        <v>1000000</v>
      </c>
      <c r="PHI1385" s="84">
        <f>SUM(PHI1383:PHI1384)</f>
        <v>0</v>
      </c>
      <c r="PHJ1385" s="84">
        <f>PHI1385/PHH1385</f>
        <v>0</v>
      </c>
      <c r="PHK1385" s="84">
        <f>SUM(PHK1383)</f>
        <v>1000000</v>
      </c>
      <c r="PHL1385" s="84">
        <f>SUM(PHL1383:PHL1384)</f>
        <v>2000000</v>
      </c>
      <c r="PHM1385" s="84">
        <f>SUM(PHM1383:PHM1384)</f>
        <v>0</v>
      </c>
      <c r="PHN1385" s="84">
        <f>PHM1385/PHL1385</f>
        <v>0</v>
      </c>
      <c r="PHO1385" s="84">
        <f>PHL1385-PHM1385</f>
        <v>2000000</v>
      </c>
      <c r="PHP1385" s="84">
        <f t="shared" si="581"/>
        <v>3000000</v>
      </c>
      <c r="PHW1385" s="84" t="s">
        <v>5397</v>
      </c>
      <c r="PHX1385" s="84">
        <f>SUM(PHX1383:PHX1384)</f>
        <v>1000000</v>
      </c>
      <c r="PHY1385" s="84">
        <f>SUM(PHY1383:PHY1384)</f>
        <v>0</v>
      </c>
      <c r="PHZ1385" s="84">
        <f>PHY1385/PHX1385</f>
        <v>0</v>
      </c>
      <c r="PIA1385" s="84">
        <f>SUM(PIA1383)</f>
        <v>1000000</v>
      </c>
      <c r="PIB1385" s="84">
        <f>SUM(PIB1383:PIB1384)</f>
        <v>2000000</v>
      </c>
      <c r="PIC1385" s="84">
        <f>SUM(PIC1383:PIC1384)</f>
        <v>0</v>
      </c>
      <c r="PID1385" s="84">
        <f>PIC1385/PIB1385</f>
        <v>0</v>
      </c>
      <c r="PIE1385" s="84">
        <f>PIB1385-PIC1385</f>
        <v>2000000</v>
      </c>
      <c r="PIF1385" s="84">
        <f t="shared" si="582"/>
        <v>3000000</v>
      </c>
      <c r="PIM1385" s="84" t="s">
        <v>5397</v>
      </c>
      <c r="PIN1385" s="84">
        <f>SUM(PIN1383:PIN1384)</f>
        <v>1000000</v>
      </c>
      <c r="PIO1385" s="84">
        <f>SUM(PIO1383:PIO1384)</f>
        <v>0</v>
      </c>
      <c r="PIP1385" s="84">
        <f>PIO1385/PIN1385</f>
        <v>0</v>
      </c>
      <c r="PIQ1385" s="84">
        <f>SUM(PIQ1383)</f>
        <v>1000000</v>
      </c>
      <c r="PIR1385" s="84">
        <f>SUM(PIR1383:PIR1384)</f>
        <v>2000000</v>
      </c>
      <c r="PIS1385" s="84">
        <f>SUM(PIS1383:PIS1384)</f>
        <v>0</v>
      </c>
      <c r="PIT1385" s="84">
        <f>PIS1385/PIR1385</f>
        <v>0</v>
      </c>
      <c r="PIU1385" s="84">
        <f>PIR1385-PIS1385</f>
        <v>2000000</v>
      </c>
      <c r="PIV1385" s="84">
        <f t="shared" si="582"/>
        <v>3000000</v>
      </c>
      <c r="PJC1385" s="84" t="s">
        <v>5397</v>
      </c>
      <c r="PJD1385" s="84">
        <f>SUM(PJD1383:PJD1384)</f>
        <v>1000000</v>
      </c>
      <c r="PJE1385" s="84">
        <f>SUM(PJE1383:PJE1384)</f>
        <v>0</v>
      </c>
      <c r="PJF1385" s="84">
        <f>PJE1385/PJD1385</f>
        <v>0</v>
      </c>
      <c r="PJG1385" s="84">
        <f>SUM(PJG1383)</f>
        <v>1000000</v>
      </c>
      <c r="PJH1385" s="84">
        <f>SUM(PJH1383:PJH1384)</f>
        <v>2000000</v>
      </c>
      <c r="PJI1385" s="84">
        <f>SUM(PJI1383:PJI1384)</f>
        <v>0</v>
      </c>
      <c r="PJJ1385" s="84">
        <f>PJI1385/PJH1385</f>
        <v>0</v>
      </c>
      <c r="PJK1385" s="84">
        <f>PJH1385-PJI1385</f>
        <v>2000000</v>
      </c>
      <c r="PJL1385" s="84">
        <f t="shared" si="583"/>
        <v>3000000</v>
      </c>
      <c r="PJS1385" s="84" t="s">
        <v>5397</v>
      </c>
      <c r="PJT1385" s="84">
        <f>SUM(PJT1383:PJT1384)</f>
        <v>1000000</v>
      </c>
      <c r="PJU1385" s="84">
        <f>SUM(PJU1383:PJU1384)</f>
        <v>0</v>
      </c>
      <c r="PJV1385" s="84">
        <f>PJU1385/PJT1385</f>
        <v>0</v>
      </c>
      <c r="PJW1385" s="84">
        <f>SUM(PJW1383)</f>
        <v>1000000</v>
      </c>
      <c r="PJX1385" s="84">
        <f>SUM(PJX1383:PJX1384)</f>
        <v>2000000</v>
      </c>
      <c r="PJY1385" s="84">
        <f>SUM(PJY1383:PJY1384)</f>
        <v>0</v>
      </c>
      <c r="PJZ1385" s="84">
        <f>PJY1385/PJX1385</f>
        <v>0</v>
      </c>
      <c r="PKA1385" s="84">
        <f>PJX1385-PJY1385</f>
        <v>2000000</v>
      </c>
      <c r="PKB1385" s="84">
        <f t="shared" si="583"/>
        <v>3000000</v>
      </c>
      <c r="PKI1385" s="84" t="s">
        <v>5397</v>
      </c>
      <c r="PKJ1385" s="84">
        <f>SUM(PKJ1383:PKJ1384)</f>
        <v>1000000</v>
      </c>
      <c r="PKK1385" s="84">
        <f>SUM(PKK1383:PKK1384)</f>
        <v>0</v>
      </c>
      <c r="PKL1385" s="84">
        <f>PKK1385/PKJ1385</f>
        <v>0</v>
      </c>
      <c r="PKM1385" s="84">
        <f>SUM(PKM1383)</f>
        <v>1000000</v>
      </c>
      <c r="PKN1385" s="84">
        <f>SUM(PKN1383:PKN1384)</f>
        <v>2000000</v>
      </c>
      <c r="PKO1385" s="84">
        <f>SUM(PKO1383:PKO1384)</f>
        <v>0</v>
      </c>
      <c r="PKP1385" s="84">
        <f>PKO1385/PKN1385</f>
        <v>0</v>
      </c>
      <c r="PKQ1385" s="84">
        <f>PKN1385-PKO1385</f>
        <v>2000000</v>
      </c>
      <c r="PKR1385" s="84">
        <f t="shared" si="584"/>
        <v>3000000</v>
      </c>
      <c r="PKY1385" s="84" t="s">
        <v>5397</v>
      </c>
      <c r="PKZ1385" s="84">
        <f>SUM(PKZ1383:PKZ1384)</f>
        <v>1000000</v>
      </c>
      <c r="PLA1385" s="84">
        <f>SUM(PLA1383:PLA1384)</f>
        <v>0</v>
      </c>
      <c r="PLB1385" s="84">
        <f>PLA1385/PKZ1385</f>
        <v>0</v>
      </c>
      <c r="PLC1385" s="84">
        <f>SUM(PLC1383)</f>
        <v>1000000</v>
      </c>
      <c r="PLD1385" s="84">
        <f>SUM(PLD1383:PLD1384)</f>
        <v>2000000</v>
      </c>
      <c r="PLE1385" s="84">
        <f>SUM(PLE1383:PLE1384)</f>
        <v>0</v>
      </c>
      <c r="PLF1385" s="84">
        <f>PLE1385/PLD1385</f>
        <v>0</v>
      </c>
      <c r="PLG1385" s="84">
        <f>PLD1385-PLE1385</f>
        <v>2000000</v>
      </c>
      <c r="PLH1385" s="84">
        <f t="shared" si="584"/>
        <v>3000000</v>
      </c>
      <c r="PLO1385" s="84" t="s">
        <v>5397</v>
      </c>
      <c r="PLP1385" s="84">
        <f>SUM(PLP1383:PLP1384)</f>
        <v>1000000</v>
      </c>
      <c r="PLQ1385" s="84">
        <f>SUM(PLQ1383:PLQ1384)</f>
        <v>0</v>
      </c>
      <c r="PLR1385" s="84">
        <f>PLQ1385/PLP1385</f>
        <v>0</v>
      </c>
      <c r="PLS1385" s="84">
        <f>SUM(PLS1383)</f>
        <v>1000000</v>
      </c>
      <c r="PLT1385" s="84">
        <f>SUM(PLT1383:PLT1384)</f>
        <v>2000000</v>
      </c>
      <c r="PLU1385" s="84">
        <f>SUM(PLU1383:PLU1384)</f>
        <v>0</v>
      </c>
      <c r="PLV1385" s="84">
        <f>PLU1385/PLT1385</f>
        <v>0</v>
      </c>
      <c r="PLW1385" s="84">
        <f>PLT1385-PLU1385</f>
        <v>2000000</v>
      </c>
      <c r="PLX1385" s="84">
        <f t="shared" si="585"/>
        <v>3000000</v>
      </c>
      <c r="PME1385" s="84" t="s">
        <v>5397</v>
      </c>
      <c r="PMF1385" s="84">
        <f>SUM(PMF1383:PMF1384)</f>
        <v>1000000</v>
      </c>
      <c r="PMG1385" s="84">
        <f>SUM(PMG1383:PMG1384)</f>
        <v>0</v>
      </c>
      <c r="PMH1385" s="84">
        <f>PMG1385/PMF1385</f>
        <v>0</v>
      </c>
      <c r="PMI1385" s="84">
        <f>SUM(PMI1383)</f>
        <v>1000000</v>
      </c>
      <c r="PMJ1385" s="84">
        <f>SUM(PMJ1383:PMJ1384)</f>
        <v>2000000</v>
      </c>
      <c r="PMK1385" s="84">
        <f>SUM(PMK1383:PMK1384)</f>
        <v>0</v>
      </c>
      <c r="PML1385" s="84">
        <f>PMK1385/PMJ1385</f>
        <v>0</v>
      </c>
      <c r="PMM1385" s="84">
        <f>PMJ1385-PMK1385</f>
        <v>2000000</v>
      </c>
      <c r="PMN1385" s="84">
        <f t="shared" si="585"/>
        <v>3000000</v>
      </c>
      <c r="PMU1385" s="84" t="s">
        <v>5397</v>
      </c>
      <c r="PMV1385" s="84">
        <f>SUM(PMV1383:PMV1384)</f>
        <v>1000000</v>
      </c>
      <c r="PMW1385" s="84">
        <f>SUM(PMW1383:PMW1384)</f>
        <v>0</v>
      </c>
      <c r="PMX1385" s="84">
        <f>PMW1385/PMV1385</f>
        <v>0</v>
      </c>
      <c r="PMY1385" s="84">
        <f>SUM(PMY1383)</f>
        <v>1000000</v>
      </c>
      <c r="PMZ1385" s="84">
        <f>SUM(PMZ1383:PMZ1384)</f>
        <v>2000000</v>
      </c>
      <c r="PNA1385" s="84">
        <f>SUM(PNA1383:PNA1384)</f>
        <v>0</v>
      </c>
      <c r="PNB1385" s="84">
        <f>PNA1385/PMZ1385</f>
        <v>0</v>
      </c>
      <c r="PNC1385" s="84">
        <f>PMZ1385-PNA1385</f>
        <v>2000000</v>
      </c>
      <c r="PND1385" s="84">
        <f t="shared" si="586"/>
        <v>3000000</v>
      </c>
      <c r="PNK1385" s="84" t="s">
        <v>5397</v>
      </c>
      <c r="PNL1385" s="84">
        <f>SUM(PNL1383:PNL1384)</f>
        <v>1000000</v>
      </c>
      <c r="PNM1385" s="84">
        <f>SUM(PNM1383:PNM1384)</f>
        <v>0</v>
      </c>
      <c r="PNN1385" s="84">
        <f>PNM1385/PNL1385</f>
        <v>0</v>
      </c>
      <c r="PNO1385" s="84">
        <f>SUM(PNO1383)</f>
        <v>1000000</v>
      </c>
      <c r="PNP1385" s="84">
        <f>SUM(PNP1383:PNP1384)</f>
        <v>2000000</v>
      </c>
      <c r="PNQ1385" s="84">
        <f>SUM(PNQ1383:PNQ1384)</f>
        <v>0</v>
      </c>
      <c r="PNR1385" s="84">
        <f>PNQ1385/PNP1385</f>
        <v>0</v>
      </c>
      <c r="PNS1385" s="84">
        <f>PNP1385-PNQ1385</f>
        <v>2000000</v>
      </c>
      <c r="PNT1385" s="84">
        <f t="shared" si="586"/>
        <v>3000000</v>
      </c>
      <c r="POA1385" s="84" t="s">
        <v>5397</v>
      </c>
      <c r="POB1385" s="84">
        <f>SUM(POB1383:POB1384)</f>
        <v>1000000</v>
      </c>
      <c r="POC1385" s="84">
        <f>SUM(POC1383:POC1384)</f>
        <v>0</v>
      </c>
      <c r="POD1385" s="84">
        <f>POC1385/POB1385</f>
        <v>0</v>
      </c>
      <c r="POE1385" s="84">
        <f>SUM(POE1383)</f>
        <v>1000000</v>
      </c>
      <c r="POF1385" s="84">
        <f>SUM(POF1383:POF1384)</f>
        <v>2000000</v>
      </c>
      <c r="POG1385" s="84">
        <f>SUM(POG1383:POG1384)</f>
        <v>0</v>
      </c>
      <c r="POH1385" s="84">
        <f>POG1385/POF1385</f>
        <v>0</v>
      </c>
      <c r="POI1385" s="84">
        <f>POF1385-POG1385</f>
        <v>2000000</v>
      </c>
      <c r="POJ1385" s="84">
        <f t="shared" si="587"/>
        <v>3000000</v>
      </c>
      <c r="POQ1385" s="84" t="s">
        <v>5397</v>
      </c>
      <c r="POR1385" s="84">
        <f>SUM(POR1383:POR1384)</f>
        <v>1000000</v>
      </c>
      <c r="POS1385" s="84">
        <f>SUM(POS1383:POS1384)</f>
        <v>0</v>
      </c>
      <c r="POT1385" s="84">
        <f>POS1385/POR1385</f>
        <v>0</v>
      </c>
      <c r="POU1385" s="84">
        <f>SUM(POU1383)</f>
        <v>1000000</v>
      </c>
      <c r="POV1385" s="84">
        <f>SUM(POV1383:POV1384)</f>
        <v>2000000</v>
      </c>
      <c r="POW1385" s="84">
        <f>SUM(POW1383:POW1384)</f>
        <v>0</v>
      </c>
      <c r="POX1385" s="84">
        <f>POW1385/POV1385</f>
        <v>0</v>
      </c>
      <c r="POY1385" s="84">
        <f>POV1385-POW1385</f>
        <v>2000000</v>
      </c>
      <c r="POZ1385" s="84">
        <f t="shared" si="587"/>
        <v>3000000</v>
      </c>
      <c r="PPG1385" s="84" t="s">
        <v>5397</v>
      </c>
      <c r="PPH1385" s="84">
        <f>SUM(PPH1383:PPH1384)</f>
        <v>1000000</v>
      </c>
      <c r="PPI1385" s="84">
        <f>SUM(PPI1383:PPI1384)</f>
        <v>0</v>
      </c>
      <c r="PPJ1385" s="84">
        <f>PPI1385/PPH1385</f>
        <v>0</v>
      </c>
      <c r="PPK1385" s="84">
        <f>SUM(PPK1383)</f>
        <v>1000000</v>
      </c>
      <c r="PPL1385" s="84">
        <f>SUM(PPL1383:PPL1384)</f>
        <v>2000000</v>
      </c>
      <c r="PPM1385" s="84">
        <f>SUM(PPM1383:PPM1384)</f>
        <v>0</v>
      </c>
      <c r="PPN1385" s="84">
        <f>PPM1385/PPL1385</f>
        <v>0</v>
      </c>
      <c r="PPO1385" s="84">
        <f>PPL1385-PPM1385</f>
        <v>2000000</v>
      </c>
      <c r="PPP1385" s="84">
        <f t="shared" si="588"/>
        <v>3000000</v>
      </c>
      <c r="PPW1385" s="84" t="s">
        <v>5397</v>
      </c>
      <c r="PPX1385" s="84">
        <f>SUM(PPX1383:PPX1384)</f>
        <v>1000000</v>
      </c>
      <c r="PPY1385" s="84">
        <f>SUM(PPY1383:PPY1384)</f>
        <v>0</v>
      </c>
      <c r="PPZ1385" s="84">
        <f>PPY1385/PPX1385</f>
        <v>0</v>
      </c>
      <c r="PQA1385" s="84">
        <f>SUM(PQA1383)</f>
        <v>1000000</v>
      </c>
      <c r="PQB1385" s="84">
        <f>SUM(PQB1383:PQB1384)</f>
        <v>2000000</v>
      </c>
      <c r="PQC1385" s="84">
        <f>SUM(PQC1383:PQC1384)</f>
        <v>0</v>
      </c>
      <c r="PQD1385" s="84">
        <f>PQC1385/PQB1385</f>
        <v>0</v>
      </c>
      <c r="PQE1385" s="84">
        <f>PQB1385-PQC1385</f>
        <v>2000000</v>
      </c>
      <c r="PQF1385" s="84">
        <f t="shared" si="588"/>
        <v>3000000</v>
      </c>
      <c r="PQM1385" s="84" t="s">
        <v>5397</v>
      </c>
      <c r="PQN1385" s="84">
        <f>SUM(PQN1383:PQN1384)</f>
        <v>1000000</v>
      </c>
      <c r="PQO1385" s="84">
        <f>SUM(PQO1383:PQO1384)</f>
        <v>0</v>
      </c>
      <c r="PQP1385" s="84">
        <f>PQO1385/PQN1385</f>
        <v>0</v>
      </c>
      <c r="PQQ1385" s="84">
        <f>SUM(PQQ1383)</f>
        <v>1000000</v>
      </c>
      <c r="PQR1385" s="84">
        <f>SUM(PQR1383:PQR1384)</f>
        <v>2000000</v>
      </c>
      <c r="PQS1385" s="84">
        <f>SUM(PQS1383:PQS1384)</f>
        <v>0</v>
      </c>
      <c r="PQT1385" s="84">
        <f>PQS1385/PQR1385</f>
        <v>0</v>
      </c>
      <c r="PQU1385" s="84">
        <f>PQR1385-PQS1385</f>
        <v>2000000</v>
      </c>
      <c r="PQV1385" s="84">
        <f t="shared" si="589"/>
        <v>3000000</v>
      </c>
      <c r="PRC1385" s="84" t="s">
        <v>5397</v>
      </c>
      <c r="PRD1385" s="84">
        <f>SUM(PRD1383:PRD1384)</f>
        <v>1000000</v>
      </c>
      <c r="PRE1385" s="84">
        <f>SUM(PRE1383:PRE1384)</f>
        <v>0</v>
      </c>
      <c r="PRF1385" s="84">
        <f>PRE1385/PRD1385</f>
        <v>0</v>
      </c>
      <c r="PRG1385" s="84">
        <f>SUM(PRG1383)</f>
        <v>1000000</v>
      </c>
      <c r="PRH1385" s="84">
        <f>SUM(PRH1383:PRH1384)</f>
        <v>2000000</v>
      </c>
      <c r="PRI1385" s="84">
        <f>SUM(PRI1383:PRI1384)</f>
        <v>0</v>
      </c>
      <c r="PRJ1385" s="84">
        <f>PRI1385/PRH1385</f>
        <v>0</v>
      </c>
      <c r="PRK1385" s="84">
        <f>PRH1385-PRI1385</f>
        <v>2000000</v>
      </c>
      <c r="PRL1385" s="84">
        <f t="shared" si="589"/>
        <v>3000000</v>
      </c>
      <c r="PRS1385" s="84" t="s">
        <v>5397</v>
      </c>
      <c r="PRT1385" s="84">
        <f>SUM(PRT1383:PRT1384)</f>
        <v>1000000</v>
      </c>
      <c r="PRU1385" s="84">
        <f>SUM(PRU1383:PRU1384)</f>
        <v>0</v>
      </c>
      <c r="PRV1385" s="84">
        <f>PRU1385/PRT1385</f>
        <v>0</v>
      </c>
      <c r="PRW1385" s="84">
        <f>SUM(PRW1383)</f>
        <v>1000000</v>
      </c>
      <c r="PRX1385" s="84">
        <f>SUM(PRX1383:PRX1384)</f>
        <v>2000000</v>
      </c>
      <c r="PRY1385" s="84">
        <f>SUM(PRY1383:PRY1384)</f>
        <v>0</v>
      </c>
      <c r="PRZ1385" s="84">
        <f>PRY1385/PRX1385</f>
        <v>0</v>
      </c>
      <c r="PSA1385" s="84">
        <f>PRX1385-PRY1385</f>
        <v>2000000</v>
      </c>
      <c r="PSB1385" s="84">
        <f t="shared" si="590"/>
        <v>3000000</v>
      </c>
      <c r="PSI1385" s="84" t="s">
        <v>5397</v>
      </c>
      <c r="PSJ1385" s="84">
        <f>SUM(PSJ1383:PSJ1384)</f>
        <v>1000000</v>
      </c>
      <c r="PSK1385" s="84">
        <f>SUM(PSK1383:PSK1384)</f>
        <v>0</v>
      </c>
      <c r="PSL1385" s="84">
        <f>PSK1385/PSJ1385</f>
        <v>0</v>
      </c>
      <c r="PSM1385" s="84">
        <f>SUM(PSM1383)</f>
        <v>1000000</v>
      </c>
      <c r="PSN1385" s="84">
        <f>SUM(PSN1383:PSN1384)</f>
        <v>2000000</v>
      </c>
      <c r="PSO1385" s="84">
        <f>SUM(PSO1383:PSO1384)</f>
        <v>0</v>
      </c>
      <c r="PSP1385" s="84">
        <f>PSO1385/PSN1385</f>
        <v>0</v>
      </c>
      <c r="PSQ1385" s="84">
        <f>PSN1385-PSO1385</f>
        <v>2000000</v>
      </c>
      <c r="PSR1385" s="84">
        <f t="shared" si="590"/>
        <v>3000000</v>
      </c>
      <c r="PSY1385" s="84" t="s">
        <v>5397</v>
      </c>
      <c r="PSZ1385" s="84">
        <f>SUM(PSZ1383:PSZ1384)</f>
        <v>1000000</v>
      </c>
      <c r="PTA1385" s="84">
        <f>SUM(PTA1383:PTA1384)</f>
        <v>0</v>
      </c>
      <c r="PTB1385" s="84">
        <f>PTA1385/PSZ1385</f>
        <v>0</v>
      </c>
      <c r="PTC1385" s="84">
        <f>SUM(PTC1383)</f>
        <v>1000000</v>
      </c>
      <c r="PTD1385" s="84">
        <f>SUM(PTD1383:PTD1384)</f>
        <v>2000000</v>
      </c>
      <c r="PTE1385" s="84">
        <f>SUM(PTE1383:PTE1384)</f>
        <v>0</v>
      </c>
      <c r="PTF1385" s="84">
        <f>PTE1385/PTD1385</f>
        <v>0</v>
      </c>
      <c r="PTG1385" s="84">
        <f>PTD1385-PTE1385</f>
        <v>2000000</v>
      </c>
      <c r="PTH1385" s="84">
        <f t="shared" si="591"/>
        <v>3000000</v>
      </c>
      <c r="PTO1385" s="84" t="s">
        <v>5397</v>
      </c>
      <c r="PTP1385" s="84">
        <f>SUM(PTP1383:PTP1384)</f>
        <v>1000000</v>
      </c>
      <c r="PTQ1385" s="84">
        <f>SUM(PTQ1383:PTQ1384)</f>
        <v>0</v>
      </c>
      <c r="PTR1385" s="84">
        <f>PTQ1385/PTP1385</f>
        <v>0</v>
      </c>
      <c r="PTS1385" s="84">
        <f>SUM(PTS1383)</f>
        <v>1000000</v>
      </c>
      <c r="PTT1385" s="84">
        <f>SUM(PTT1383:PTT1384)</f>
        <v>2000000</v>
      </c>
      <c r="PTU1385" s="84">
        <f>SUM(PTU1383:PTU1384)</f>
        <v>0</v>
      </c>
      <c r="PTV1385" s="84">
        <f>PTU1385/PTT1385</f>
        <v>0</v>
      </c>
      <c r="PTW1385" s="84">
        <f>PTT1385-PTU1385</f>
        <v>2000000</v>
      </c>
      <c r="PTX1385" s="84">
        <f t="shared" si="591"/>
        <v>3000000</v>
      </c>
      <c r="PUE1385" s="84" t="s">
        <v>5397</v>
      </c>
      <c r="PUF1385" s="84">
        <f>SUM(PUF1383:PUF1384)</f>
        <v>1000000</v>
      </c>
      <c r="PUG1385" s="84">
        <f>SUM(PUG1383:PUG1384)</f>
        <v>0</v>
      </c>
      <c r="PUH1385" s="84">
        <f>PUG1385/PUF1385</f>
        <v>0</v>
      </c>
      <c r="PUI1385" s="84">
        <f>SUM(PUI1383)</f>
        <v>1000000</v>
      </c>
      <c r="PUJ1385" s="84">
        <f>SUM(PUJ1383:PUJ1384)</f>
        <v>2000000</v>
      </c>
      <c r="PUK1385" s="84">
        <f>SUM(PUK1383:PUK1384)</f>
        <v>0</v>
      </c>
      <c r="PUL1385" s="84">
        <f>PUK1385/PUJ1385</f>
        <v>0</v>
      </c>
      <c r="PUM1385" s="84">
        <f>PUJ1385-PUK1385</f>
        <v>2000000</v>
      </c>
      <c r="PUN1385" s="84">
        <f t="shared" si="592"/>
        <v>3000000</v>
      </c>
      <c r="PUU1385" s="84" t="s">
        <v>5397</v>
      </c>
      <c r="PUV1385" s="84">
        <f>SUM(PUV1383:PUV1384)</f>
        <v>1000000</v>
      </c>
      <c r="PUW1385" s="84">
        <f>SUM(PUW1383:PUW1384)</f>
        <v>0</v>
      </c>
      <c r="PUX1385" s="84">
        <f>PUW1385/PUV1385</f>
        <v>0</v>
      </c>
      <c r="PUY1385" s="84">
        <f>SUM(PUY1383)</f>
        <v>1000000</v>
      </c>
      <c r="PUZ1385" s="84">
        <f>SUM(PUZ1383:PUZ1384)</f>
        <v>2000000</v>
      </c>
      <c r="PVA1385" s="84">
        <f>SUM(PVA1383:PVA1384)</f>
        <v>0</v>
      </c>
      <c r="PVB1385" s="84">
        <f>PVA1385/PUZ1385</f>
        <v>0</v>
      </c>
      <c r="PVC1385" s="84">
        <f>PUZ1385-PVA1385</f>
        <v>2000000</v>
      </c>
      <c r="PVD1385" s="84">
        <f t="shared" si="592"/>
        <v>3000000</v>
      </c>
      <c r="PVK1385" s="84" t="s">
        <v>5397</v>
      </c>
      <c r="PVL1385" s="84">
        <f>SUM(PVL1383:PVL1384)</f>
        <v>1000000</v>
      </c>
      <c r="PVM1385" s="84">
        <f>SUM(PVM1383:PVM1384)</f>
        <v>0</v>
      </c>
      <c r="PVN1385" s="84">
        <f>PVM1385/PVL1385</f>
        <v>0</v>
      </c>
      <c r="PVO1385" s="84">
        <f>SUM(PVO1383)</f>
        <v>1000000</v>
      </c>
      <c r="PVP1385" s="84">
        <f>SUM(PVP1383:PVP1384)</f>
        <v>2000000</v>
      </c>
      <c r="PVQ1385" s="84">
        <f>SUM(PVQ1383:PVQ1384)</f>
        <v>0</v>
      </c>
      <c r="PVR1385" s="84">
        <f>PVQ1385/PVP1385</f>
        <v>0</v>
      </c>
      <c r="PVS1385" s="84">
        <f>PVP1385-PVQ1385</f>
        <v>2000000</v>
      </c>
      <c r="PVT1385" s="84">
        <f t="shared" si="593"/>
        <v>3000000</v>
      </c>
      <c r="PWA1385" s="84" t="s">
        <v>5397</v>
      </c>
      <c r="PWB1385" s="84">
        <f>SUM(PWB1383:PWB1384)</f>
        <v>1000000</v>
      </c>
      <c r="PWC1385" s="84">
        <f>SUM(PWC1383:PWC1384)</f>
        <v>0</v>
      </c>
      <c r="PWD1385" s="84">
        <f>PWC1385/PWB1385</f>
        <v>0</v>
      </c>
      <c r="PWE1385" s="84">
        <f>SUM(PWE1383)</f>
        <v>1000000</v>
      </c>
      <c r="PWF1385" s="84">
        <f>SUM(PWF1383:PWF1384)</f>
        <v>2000000</v>
      </c>
      <c r="PWG1385" s="84">
        <f>SUM(PWG1383:PWG1384)</f>
        <v>0</v>
      </c>
      <c r="PWH1385" s="84">
        <f>PWG1385/PWF1385</f>
        <v>0</v>
      </c>
      <c r="PWI1385" s="84">
        <f>PWF1385-PWG1385</f>
        <v>2000000</v>
      </c>
      <c r="PWJ1385" s="84">
        <f t="shared" si="593"/>
        <v>3000000</v>
      </c>
      <c r="PWQ1385" s="84" t="s">
        <v>5397</v>
      </c>
      <c r="PWR1385" s="84">
        <f>SUM(PWR1383:PWR1384)</f>
        <v>1000000</v>
      </c>
      <c r="PWS1385" s="84">
        <f>SUM(PWS1383:PWS1384)</f>
        <v>0</v>
      </c>
      <c r="PWT1385" s="84">
        <f>PWS1385/PWR1385</f>
        <v>0</v>
      </c>
      <c r="PWU1385" s="84">
        <f>SUM(PWU1383)</f>
        <v>1000000</v>
      </c>
      <c r="PWV1385" s="84">
        <f>SUM(PWV1383:PWV1384)</f>
        <v>2000000</v>
      </c>
      <c r="PWW1385" s="84">
        <f>SUM(PWW1383:PWW1384)</f>
        <v>0</v>
      </c>
      <c r="PWX1385" s="84">
        <f>PWW1385/PWV1385</f>
        <v>0</v>
      </c>
      <c r="PWY1385" s="84">
        <f>PWV1385-PWW1385</f>
        <v>2000000</v>
      </c>
      <c r="PWZ1385" s="84">
        <f t="shared" si="594"/>
        <v>3000000</v>
      </c>
      <c r="PXG1385" s="84" t="s">
        <v>5397</v>
      </c>
      <c r="PXH1385" s="84">
        <f>SUM(PXH1383:PXH1384)</f>
        <v>1000000</v>
      </c>
      <c r="PXI1385" s="84">
        <f>SUM(PXI1383:PXI1384)</f>
        <v>0</v>
      </c>
      <c r="PXJ1385" s="84">
        <f>PXI1385/PXH1385</f>
        <v>0</v>
      </c>
      <c r="PXK1385" s="84">
        <f>SUM(PXK1383)</f>
        <v>1000000</v>
      </c>
      <c r="PXL1385" s="84">
        <f>SUM(PXL1383:PXL1384)</f>
        <v>2000000</v>
      </c>
      <c r="PXM1385" s="84">
        <f>SUM(PXM1383:PXM1384)</f>
        <v>0</v>
      </c>
      <c r="PXN1385" s="84">
        <f>PXM1385/PXL1385</f>
        <v>0</v>
      </c>
      <c r="PXO1385" s="84">
        <f>PXL1385-PXM1385</f>
        <v>2000000</v>
      </c>
      <c r="PXP1385" s="84">
        <f t="shared" si="594"/>
        <v>3000000</v>
      </c>
      <c r="PXW1385" s="84" t="s">
        <v>5397</v>
      </c>
      <c r="PXX1385" s="84">
        <f>SUM(PXX1383:PXX1384)</f>
        <v>1000000</v>
      </c>
      <c r="PXY1385" s="84">
        <f>SUM(PXY1383:PXY1384)</f>
        <v>0</v>
      </c>
      <c r="PXZ1385" s="84">
        <f>PXY1385/PXX1385</f>
        <v>0</v>
      </c>
      <c r="PYA1385" s="84">
        <f>SUM(PYA1383)</f>
        <v>1000000</v>
      </c>
      <c r="PYB1385" s="84">
        <f>SUM(PYB1383:PYB1384)</f>
        <v>2000000</v>
      </c>
      <c r="PYC1385" s="84">
        <f>SUM(PYC1383:PYC1384)</f>
        <v>0</v>
      </c>
      <c r="PYD1385" s="84">
        <f>PYC1385/PYB1385</f>
        <v>0</v>
      </c>
      <c r="PYE1385" s="84">
        <f>PYB1385-PYC1385</f>
        <v>2000000</v>
      </c>
      <c r="PYF1385" s="84">
        <f t="shared" si="595"/>
        <v>3000000</v>
      </c>
      <c r="PYM1385" s="84" t="s">
        <v>5397</v>
      </c>
      <c r="PYN1385" s="84">
        <f>SUM(PYN1383:PYN1384)</f>
        <v>1000000</v>
      </c>
      <c r="PYO1385" s="84">
        <f>SUM(PYO1383:PYO1384)</f>
        <v>0</v>
      </c>
      <c r="PYP1385" s="84">
        <f>PYO1385/PYN1385</f>
        <v>0</v>
      </c>
      <c r="PYQ1385" s="84">
        <f>SUM(PYQ1383)</f>
        <v>1000000</v>
      </c>
      <c r="PYR1385" s="84">
        <f>SUM(PYR1383:PYR1384)</f>
        <v>2000000</v>
      </c>
      <c r="PYS1385" s="84">
        <f>SUM(PYS1383:PYS1384)</f>
        <v>0</v>
      </c>
      <c r="PYT1385" s="84">
        <f>PYS1385/PYR1385</f>
        <v>0</v>
      </c>
      <c r="PYU1385" s="84">
        <f>PYR1385-PYS1385</f>
        <v>2000000</v>
      </c>
      <c r="PYV1385" s="84">
        <f t="shared" si="595"/>
        <v>3000000</v>
      </c>
      <c r="PZC1385" s="84" t="s">
        <v>5397</v>
      </c>
      <c r="PZD1385" s="84">
        <f>SUM(PZD1383:PZD1384)</f>
        <v>1000000</v>
      </c>
      <c r="PZE1385" s="84">
        <f>SUM(PZE1383:PZE1384)</f>
        <v>0</v>
      </c>
      <c r="PZF1385" s="84">
        <f>PZE1385/PZD1385</f>
        <v>0</v>
      </c>
      <c r="PZG1385" s="84">
        <f>SUM(PZG1383)</f>
        <v>1000000</v>
      </c>
      <c r="PZH1385" s="84">
        <f>SUM(PZH1383:PZH1384)</f>
        <v>2000000</v>
      </c>
      <c r="PZI1385" s="84">
        <f>SUM(PZI1383:PZI1384)</f>
        <v>0</v>
      </c>
      <c r="PZJ1385" s="84">
        <f>PZI1385/PZH1385</f>
        <v>0</v>
      </c>
      <c r="PZK1385" s="84">
        <f>PZH1385-PZI1385</f>
        <v>2000000</v>
      </c>
      <c r="PZL1385" s="84">
        <f t="shared" si="596"/>
        <v>3000000</v>
      </c>
      <c r="PZS1385" s="84" t="s">
        <v>5397</v>
      </c>
      <c r="PZT1385" s="84">
        <f>SUM(PZT1383:PZT1384)</f>
        <v>1000000</v>
      </c>
      <c r="PZU1385" s="84">
        <f>SUM(PZU1383:PZU1384)</f>
        <v>0</v>
      </c>
      <c r="PZV1385" s="84">
        <f>PZU1385/PZT1385</f>
        <v>0</v>
      </c>
      <c r="PZW1385" s="84">
        <f>SUM(PZW1383)</f>
        <v>1000000</v>
      </c>
      <c r="PZX1385" s="84">
        <f>SUM(PZX1383:PZX1384)</f>
        <v>2000000</v>
      </c>
      <c r="PZY1385" s="84">
        <f>SUM(PZY1383:PZY1384)</f>
        <v>0</v>
      </c>
      <c r="PZZ1385" s="84">
        <f>PZY1385/PZX1385</f>
        <v>0</v>
      </c>
      <c r="QAA1385" s="84">
        <f>PZX1385-PZY1385</f>
        <v>2000000</v>
      </c>
      <c r="QAB1385" s="84">
        <f t="shared" si="596"/>
        <v>3000000</v>
      </c>
      <c r="QAI1385" s="84" t="s">
        <v>5397</v>
      </c>
      <c r="QAJ1385" s="84">
        <f>SUM(QAJ1383:QAJ1384)</f>
        <v>1000000</v>
      </c>
      <c r="QAK1385" s="84">
        <f>SUM(QAK1383:QAK1384)</f>
        <v>0</v>
      </c>
      <c r="QAL1385" s="84">
        <f>QAK1385/QAJ1385</f>
        <v>0</v>
      </c>
      <c r="QAM1385" s="84">
        <f>SUM(QAM1383)</f>
        <v>1000000</v>
      </c>
      <c r="QAN1385" s="84">
        <f>SUM(QAN1383:QAN1384)</f>
        <v>2000000</v>
      </c>
      <c r="QAO1385" s="84">
        <f>SUM(QAO1383:QAO1384)</f>
        <v>0</v>
      </c>
      <c r="QAP1385" s="84">
        <f>QAO1385/QAN1385</f>
        <v>0</v>
      </c>
      <c r="QAQ1385" s="84">
        <f>QAN1385-QAO1385</f>
        <v>2000000</v>
      </c>
      <c r="QAR1385" s="84">
        <f t="shared" si="597"/>
        <v>3000000</v>
      </c>
      <c r="QAY1385" s="84" t="s">
        <v>5397</v>
      </c>
      <c r="QAZ1385" s="84">
        <f>SUM(QAZ1383:QAZ1384)</f>
        <v>1000000</v>
      </c>
      <c r="QBA1385" s="84">
        <f>SUM(QBA1383:QBA1384)</f>
        <v>0</v>
      </c>
      <c r="QBB1385" s="84">
        <f>QBA1385/QAZ1385</f>
        <v>0</v>
      </c>
      <c r="QBC1385" s="84">
        <f>SUM(QBC1383)</f>
        <v>1000000</v>
      </c>
      <c r="QBD1385" s="84">
        <f>SUM(QBD1383:QBD1384)</f>
        <v>2000000</v>
      </c>
      <c r="QBE1385" s="84">
        <f>SUM(QBE1383:QBE1384)</f>
        <v>0</v>
      </c>
      <c r="QBF1385" s="84">
        <f>QBE1385/QBD1385</f>
        <v>0</v>
      </c>
      <c r="QBG1385" s="84">
        <f>QBD1385-QBE1385</f>
        <v>2000000</v>
      </c>
      <c r="QBH1385" s="84">
        <f t="shared" si="597"/>
        <v>3000000</v>
      </c>
      <c r="QBO1385" s="84" t="s">
        <v>5397</v>
      </c>
      <c r="QBP1385" s="84">
        <f>SUM(QBP1383:QBP1384)</f>
        <v>1000000</v>
      </c>
      <c r="QBQ1385" s="84">
        <f>SUM(QBQ1383:QBQ1384)</f>
        <v>0</v>
      </c>
      <c r="QBR1385" s="84">
        <f>QBQ1385/QBP1385</f>
        <v>0</v>
      </c>
      <c r="QBS1385" s="84">
        <f>SUM(QBS1383)</f>
        <v>1000000</v>
      </c>
      <c r="QBT1385" s="84">
        <f>SUM(QBT1383:QBT1384)</f>
        <v>2000000</v>
      </c>
      <c r="QBU1385" s="84">
        <f>SUM(QBU1383:QBU1384)</f>
        <v>0</v>
      </c>
      <c r="QBV1385" s="84">
        <f>QBU1385/QBT1385</f>
        <v>0</v>
      </c>
      <c r="QBW1385" s="84">
        <f>QBT1385-QBU1385</f>
        <v>2000000</v>
      </c>
      <c r="QBX1385" s="84">
        <f t="shared" si="598"/>
        <v>3000000</v>
      </c>
      <c r="QCE1385" s="84" t="s">
        <v>5397</v>
      </c>
      <c r="QCF1385" s="84">
        <f>SUM(QCF1383:QCF1384)</f>
        <v>1000000</v>
      </c>
      <c r="QCG1385" s="84">
        <f>SUM(QCG1383:QCG1384)</f>
        <v>0</v>
      </c>
      <c r="QCH1385" s="84">
        <f>QCG1385/QCF1385</f>
        <v>0</v>
      </c>
      <c r="QCI1385" s="84">
        <f>SUM(QCI1383)</f>
        <v>1000000</v>
      </c>
      <c r="QCJ1385" s="84">
        <f>SUM(QCJ1383:QCJ1384)</f>
        <v>2000000</v>
      </c>
      <c r="QCK1385" s="84">
        <f>SUM(QCK1383:QCK1384)</f>
        <v>0</v>
      </c>
      <c r="QCL1385" s="84">
        <f>QCK1385/QCJ1385</f>
        <v>0</v>
      </c>
      <c r="QCM1385" s="84">
        <f>QCJ1385-QCK1385</f>
        <v>2000000</v>
      </c>
      <c r="QCN1385" s="84">
        <f t="shared" si="598"/>
        <v>3000000</v>
      </c>
      <c r="QCU1385" s="84" t="s">
        <v>5397</v>
      </c>
      <c r="QCV1385" s="84">
        <f>SUM(QCV1383:QCV1384)</f>
        <v>1000000</v>
      </c>
      <c r="QCW1385" s="84">
        <f>SUM(QCW1383:QCW1384)</f>
        <v>0</v>
      </c>
      <c r="QCX1385" s="84">
        <f>QCW1385/QCV1385</f>
        <v>0</v>
      </c>
      <c r="QCY1385" s="84">
        <f>SUM(QCY1383)</f>
        <v>1000000</v>
      </c>
      <c r="QCZ1385" s="84">
        <f>SUM(QCZ1383:QCZ1384)</f>
        <v>2000000</v>
      </c>
      <c r="QDA1385" s="84">
        <f>SUM(QDA1383:QDA1384)</f>
        <v>0</v>
      </c>
      <c r="QDB1385" s="84">
        <f>QDA1385/QCZ1385</f>
        <v>0</v>
      </c>
      <c r="QDC1385" s="84">
        <f>QCZ1385-QDA1385</f>
        <v>2000000</v>
      </c>
      <c r="QDD1385" s="84">
        <f t="shared" si="599"/>
        <v>3000000</v>
      </c>
      <c r="QDK1385" s="84" t="s">
        <v>5397</v>
      </c>
      <c r="QDL1385" s="84">
        <f>SUM(QDL1383:QDL1384)</f>
        <v>1000000</v>
      </c>
      <c r="QDM1385" s="84">
        <f>SUM(QDM1383:QDM1384)</f>
        <v>0</v>
      </c>
      <c r="QDN1385" s="84">
        <f>QDM1385/QDL1385</f>
        <v>0</v>
      </c>
      <c r="QDO1385" s="84">
        <f>SUM(QDO1383)</f>
        <v>1000000</v>
      </c>
      <c r="QDP1385" s="84">
        <f>SUM(QDP1383:QDP1384)</f>
        <v>2000000</v>
      </c>
      <c r="QDQ1385" s="84">
        <f>SUM(QDQ1383:QDQ1384)</f>
        <v>0</v>
      </c>
      <c r="QDR1385" s="84">
        <f>QDQ1385/QDP1385</f>
        <v>0</v>
      </c>
      <c r="QDS1385" s="84">
        <f>QDP1385-QDQ1385</f>
        <v>2000000</v>
      </c>
      <c r="QDT1385" s="84">
        <f t="shared" si="599"/>
        <v>3000000</v>
      </c>
      <c r="QEA1385" s="84" t="s">
        <v>5397</v>
      </c>
      <c r="QEB1385" s="84">
        <f>SUM(QEB1383:QEB1384)</f>
        <v>1000000</v>
      </c>
      <c r="QEC1385" s="84">
        <f>SUM(QEC1383:QEC1384)</f>
        <v>0</v>
      </c>
      <c r="QED1385" s="84">
        <f>QEC1385/QEB1385</f>
        <v>0</v>
      </c>
      <c r="QEE1385" s="84">
        <f>SUM(QEE1383)</f>
        <v>1000000</v>
      </c>
      <c r="QEF1385" s="84">
        <f>SUM(QEF1383:QEF1384)</f>
        <v>2000000</v>
      </c>
      <c r="QEG1385" s="84">
        <f>SUM(QEG1383:QEG1384)</f>
        <v>0</v>
      </c>
      <c r="QEH1385" s="84">
        <f>QEG1385/QEF1385</f>
        <v>0</v>
      </c>
      <c r="QEI1385" s="84">
        <f>QEF1385-QEG1385</f>
        <v>2000000</v>
      </c>
      <c r="QEJ1385" s="84">
        <f t="shared" si="600"/>
        <v>3000000</v>
      </c>
      <c r="QEQ1385" s="84" t="s">
        <v>5397</v>
      </c>
      <c r="QER1385" s="84">
        <f>SUM(QER1383:QER1384)</f>
        <v>1000000</v>
      </c>
      <c r="QES1385" s="84">
        <f>SUM(QES1383:QES1384)</f>
        <v>0</v>
      </c>
      <c r="QET1385" s="84">
        <f>QES1385/QER1385</f>
        <v>0</v>
      </c>
      <c r="QEU1385" s="84">
        <f>SUM(QEU1383)</f>
        <v>1000000</v>
      </c>
      <c r="QEV1385" s="84">
        <f>SUM(QEV1383:QEV1384)</f>
        <v>2000000</v>
      </c>
      <c r="QEW1385" s="84">
        <f>SUM(QEW1383:QEW1384)</f>
        <v>0</v>
      </c>
      <c r="QEX1385" s="84">
        <f>QEW1385/QEV1385</f>
        <v>0</v>
      </c>
      <c r="QEY1385" s="84">
        <f>QEV1385-QEW1385</f>
        <v>2000000</v>
      </c>
      <c r="QEZ1385" s="84">
        <f t="shared" si="600"/>
        <v>3000000</v>
      </c>
      <c r="QFG1385" s="84" t="s">
        <v>5397</v>
      </c>
      <c r="QFH1385" s="84">
        <f>SUM(QFH1383:QFH1384)</f>
        <v>1000000</v>
      </c>
      <c r="QFI1385" s="84">
        <f>SUM(QFI1383:QFI1384)</f>
        <v>0</v>
      </c>
      <c r="QFJ1385" s="84">
        <f>QFI1385/QFH1385</f>
        <v>0</v>
      </c>
      <c r="QFK1385" s="84">
        <f>SUM(QFK1383)</f>
        <v>1000000</v>
      </c>
      <c r="QFL1385" s="84">
        <f>SUM(QFL1383:QFL1384)</f>
        <v>2000000</v>
      </c>
      <c r="QFM1385" s="84">
        <f>SUM(QFM1383:QFM1384)</f>
        <v>0</v>
      </c>
      <c r="QFN1385" s="84">
        <f>QFM1385/QFL1385</f>
        <v>0</v>
      </c>
      <c r="QFO1385" s="84">
        <f>QFL1385-QFM1385</f>
        <v>2000000</v>
      </c>
      <c r="QFP1385" s="84">
        <f t="shared" si="601"/>
        <v>3000000</v>
      </c>
      <c r="QFW1385" s="84" t="s">
        <v>5397</v>
      </c>
      <c r="QFX1385" s="84">
        <f>SUM(QFX1383:QFX1384)</f>
        <v>1000000</v>
      </c>
      <c r="QFY1385" s="84">
        <f>SUM(QFY1383:QFY1384)</f>
        <v>0</v>
      </c>
      <c r="QFZ1385" s="84">
        <f>QFY1385/QFX1385</f>
        <v>0</v>
      </c>
      <c r="QGA1385" s="84">
        <f>SUM(QGA1383)</f>
        <v>1000000</v>
      </c>
      <c r="QGB1385" s="84">
        <f>SUM(QGB1383:QGB1384)</f>
        <v>2000000</v>
      </c>
      <c r="QGC1385" s="84">
        <f>SUM(QGC1383:QGC1384)</f>
        <v>0</v>
      </c>
      <c r="QGD1385" s="84">
        <f>QGC1385/QGB1385</f>
        <v>0</v>
      </c>
      <c r="QGE1385" s="84">
        <f>QGB1385-QGC1385</f>
        <v>2000000</v>
      </c>
      <c r="QGF1385" s="84">
        <f t="shared" si="601"/>
        <v>3000000</v>
      </c>
      <c r="QGM1385" s="84" t="s">
        <v>5397</v>
      </c>
      <c r="QGN1385" s="84">
        <f>SUM(QGN1383:QGN1384)</f>
        <v>1000000</v>
      </c>
      <c r="QGO1385" s="84">
        <f>SUM(QGO1383:QGO1384)</f>
        <v>0</v>
      </c>
      <c r="QGP1385" s="84">
        <f>QGO1385/QGN1385</f>
        <v>0</v>
      </c>
      <c r="QGQ1385" s="84">
        <f>SUM(QGQ1383)</f>
        <v>1000000</v>
      </c>
      <c r="QGR1385" s="84">
        <f>SUM(QGR1383:QGR1384)</f>
        <v>2000000</v>
      </c>
      <c r="QGS1385" s="84">
        <f>SUM(QGS1383:QGS1384)</f>
        <v>0</v>
      </c>
      <c r="QGT1385" s="84">
        <f>QGS1385/QGR1385</f>
        <v>0</v>
      </c>
      <c r="QGU1385" s="84">
        <f>QGR1385-QGS1385</f>
        <v>2000000</v>
      </c>
      <c r="QGV1385" s="84">
        <f t="shared" si="602"/>
        <v>3000000</v>
      </c>
      <c r="QHC1385" s="84" t="s">
        <v>5397</v>
      </c>
      <c r="QHD1385" s="84">
        <f>SUM(QHD1383:QHD1384)</f>
        <v>1000000</v>
      </c>
      <c r="QHE1385" s="84">
        <f>SUM(QHE1383:QHE1384)</f>
        <v>0</v>
      </c>
      <c r="QHF1385" s="84">
        <f>QHE1385/QHD1385</f>
        <v>0</v>
      </c>
      <c r="QHG1385" s="84">
        <f>SUM(QHG1383)</f>
        <v>1000000</v>
      </c>
      <c r="QHH1385" s="84">
        <f>SUM(QHH1383:QHH1384)</f>
        <v>2000000</v>
      </c>
      <c r="QHI1385" s="84">
        <f>SUM(QHI1383:QHI1384)</f>
        <v>0</v>
      </c>
      <c r="QHJ1385" s="84">
        <f>QHI1385/QHH1385</f>
        <v>0</v>
      </c>
      <c r="QHK1385" s="84">
        <f>QHH1385-QHI1385</f>
        <v>2000000</v>
      </c>
      <c r="QHL1385" s="84">
        <f t="shared" si="602"/>
        <v>3000000</v>
      </c>
      <c r="QHS1385" s="84" t="s">
        <v>5397</v>
      </c>
      <c r="QHT1385" s="84">
        <f>SUM(QHT1383:QHT1384)</f>
        <v>1000000</v>
      </c>
      <c r="QHU1385" s="84">
        <f>SUM(QHU1383:QHU1384)</f>
        <v>0</v>
      </c>
      <c r="QHV1385" s="84">
        <f>QHU1385/QHT1385</f>
        <v>0</v>
      </c>
      <c r="QHW1385" s="84">
        <f>SUM(QHW1383)</f>
        <v>1000000</v>
      </c>
      <c r="QHX1385" s="84">
        <f>SUM(QHX1383:QHX1384)</f>
        <v>2000000</v>
      </c>
      <c r="QHY1385" s="84">
        <f>SUM(QHY1383:QHY1384)</f>
        <v>0</v>
      </c>
      <c r="QHZ1385" s="84">
        <f>QHY1385/QHX1385</f>
        <v>0</v>
      </c>
      <c r="QIA1385" s="84">
        <f>QHX1385-QHY1385</f>
        <v>2000000</v>
      </c>
      <c r="QIB1385" s="84">
        <f t="shared" si="603"/>
        <v>3000000</v>
      </c>
      <c r="QII1385" s="84" t="s">
        <v>5397</v>
      </c>
      <c r="QIJ1385" s="84">
        <f>SUM(QIJ1383:QIJ1384)</f>
        <v>1000000</v>
      </c>
      <c r="QIK1385" s="84">
        <f>SUM(QIK1383:QIK1384)</f>
        <v>0</v>
      </c>
      <c r="QIL1385" s="84">
        <f>QIK1385/QIJ1385</f>
        <v>0</v>
      </c>
      <c r="QIM1385" s="84">
        <f>SUM(QIM1383)</f>
        <v>1000000</v>
      </c>
      <c r="QIN1385" s="84">
        <f>SUM(QIN1383:QIN1384)</f>
        <v>2000000</v>
      </c>
      <c r="QIO1385" s="84">
        <f>SUM(QIO1383:QIO1384)</f>
        <v>0</v>
      </c>
      <c r="QIP1385" s="84">
        <f>QIO1385/QIN1385</f>
        <v>0</v>
      </c>
      <c r="QIQ1385" s="84">
        <f>QIN1385-QIO1385</f>
        <v>2000000</v>
      </c>
      <c r="QIR1385" s="84">
        <f t="shared" si="603"/>
        <v>3000000</v>
      </c>
      <c r="QIY1385" s="84" t="s">
        <v>5397</v>
      </c>
      <c r="QIZ1385" s="84">
        <f>SUM(QIZ1383:QIZ1384)</f>
        <v>1000000</v>
      </c>
      <c r="QJA1385" s="84">
        <f>SUM(QJA1383:QJA1384)</f>
        <v>0</v>
      </c>
      <c r="QJB1385" s="84">
        <f>QJA1385/QIZ1385</f>
        <v>0</v>
      </c>
      <c r="QJC1385" s="84">
        <f>SUM(QJC1383)</f>
        <v>1000000</v>
      </c>
      <c r="QJD1385" s="84">
        <f>SUM(QJD1383:QJD1384)</f>
        <v>2000000</v>
      </c>
      <c r="QJE1385" s="84">
        <f>SUM(QJE1383:QJE1384)</f>
        <v>0</v>
      </c>
      <c r="QJF1385" s="84">
        <f>QJE1385/QJD1385</f>
        <v>0</v>
      </c>
      <c r="QJG1385" s="84">
        <f>QJD1385-QJE1385</f>
        <v>2000000</v>
      </c>
      <c r="QJH1385" s="84">
        <f t="shared" si="604"/>
        <v>3000000</v>
      </c>
      <c r="QJO1385" s="84" t="s">
        <v>5397</v>
      </c>
      <c r="QJP1385" s="84">
        <f>SUM(QJP1383:QJP1384)</f>
        <v>1000000</v>
      </c>
      <c r="QJQ1385" s="84">
        <f>SUM(QJQ1383:QJQ1384)</f>
        <v>0</v>
      </c>
      <c r="QJR1385" s="84">
        <f>QJQ1385/QJP1385</f>
        <v>0</v>
      </c>
      <c r="QJS1385" s="84">
        <f>SUM(QJS1383)</f>
        <v>1000000</v>
      </c>
      <c r="QJT1385" s="84">
        <f>SUM(QJT1383:QJT1384)</f>
        <v>2000000</v>
      </c>
      <c r="QJU1385" s="84">
        <f>SUM(QJU1383:QJU1384)</f>
        <v>0</v>
      </c>
      <c r="QJV1385" s="84">
        <f>QJU1385/QJT1385</f>
        <v>0</v>
      </c>
      <c r="QJW1385" s="84">
        <f>QJT1385-QJU1385</f>
        <v>2000000</v>
      </c>
      <c r="QJX1385" s="84">
        <f t="shared" si="604"/>
        <v>3000000</v>
      </c>
      <c r="QKE1385" s="84" t="s">
        <v>5397</v>
      </c>
      <c r="QKF1385" s="84">
        <f>SUM(QKF1383:QKF1384)</f>
        <v>1000000</v>
      </c>
      <c r="QKG1385" s="84">
        <f>SUM(QKG1383:QKG1384)</f>
        <v>0</v>
      </c>
      <c r="QKH1385" s="84">
        <f>QKG1385/QKF1385</f>
        <v>0</v>
      </c>
      <c r="QKI1385" s="84">
        <f>SUM(QKI1383)</f>
        <v>1000000</v>
      </c>
      <c r="QKJ1385" s="84">
        <f>SUM(QKJ1383:QKJ1384)</f>
        <v>2000000</v>
      </c>
      <c r="QKK1385" s="84">
        <f>SUM(QKK1383:QKK1384)</f>
        <v>0</v>
      </c>
      <c r="QKL1385" s="84">
        <f>QKK1385/QKJ1385</f>
        <v>0</v>
      </c>
      <c r="QKM1385" s="84">
        <f>QKJ1385-QKK1385</f>
        <v>2000000</v>
      </c>
      <c r="QKN1385" s="84">
        <f t="shared" si="605"/>
        <v>3000000</v>
      </c>
      <c r="QKU1385" s="84" t="s">
        <v>5397</v>
      </c>
      <c r="QKV1385" s="84">
        <f>SUM(QKV1383:QKV1384)</f>
        <v>1000000</v>
      </c>
      <c r="QKW1385" s="84">
        <f>SUM(QKW1383:QKW1384)</f>
        <v>0</v>
      </c>
      <c r="QKX1385" s="84">
        <f>QKW1385/QKV1385</f>
        <v>0</v>
      </c>
      <c r="QKY1385" s="84">
        <f>SUM(QKY1383)</f>
        <v>1000000</v>
      </c>
      <c r="QKZ1385" s="84">
        <f>SUM(QKZ1383:QKZ1384)</f>
        <v>2000000</v>
      </c>
      <c r="QLA1385" s="84">
        <f>SUM(QLA1383:QLA1384)</f>
        <v>0</v>
      </c>
      <c r="QLB1385" s="84">
        <f>QLA1385/QKZ1385</f>
        <v>0</v>
      </c>
      <c r="QLC1385" s="84">
        <f>QKZ1385-QLA1385</f>
        <v>2000000</v>
      </c>
      <c r="QLD1385" s="84">
        <f t="shared" si="605"/>
        <v>3000000</v>
      </c>
      <c r="QLK1385" s="84" t="s">
        <v>5397</v>
      </c>
      <c r="QLL1385" s="84">
        <f>SUM(QLL1383:QLL1384)</f>
        <v>1000000</v>
      </c>
      <c r="QLM1385" s="84">
        <f>SUM(QLM1383:QLM1384)</f>
        <v>0</v>
      </c>
      <c r="QLN1385" s="84">
        <f>QLM1385/QLL1385</f>
        <v>0</v>
      </c>
      <c r="QLO1385" s="84">
        <f>SUM(QLO1383)</f>
        <v>1000000</v>
      </c>
      <c r="QLP1385" s="84">
        <f>SUM(QLP1383:QLP1384)</f>
        <v>2000000</v>
      </c>
      <c r="QLQ1385" s="84">
        <f>SUM(QLQ1383:QLQ1384)</f>
        <v>0</v>
      </c>
      <c r="QLR1385" s="84">
        <f>QLQ1385/QLP1385</f>
        <v>0</v>
      </c>
      <c r="QLS1385" s="84">
        <f>QLP1385-QLQ1385</f>
        <v>2000000</v>
      </c>
      <c r="QLT1385" s="84">
        <f t="shared" si="606"/>
        <v>3000000</v>
      </c>
      <c r="QMA1385" s="84" t="s">
        <v>5397</v>
      </c>
      <c r="QMB1385" s="84">
        <f>SUM(QMB1383:QMB1384)</f>
        <v>1000000</v>
      </c>
      <c r="QMC1385" s="84">
        <f>SUM(QMC1383:QMC1384)</f>
        <v>0</v>
      </c>
      <c r="QMD1385" s="84">
        <f>QMC1385/QMB1385</f>
        <v>0</v>
      </c>
      <c r="QME1385" s="84">
        <f>SUM(QME1383)</f>
        <v>1000000</v>
      </c>
      <c r="QMF1385" s="84">
        <f>SUM(QMF1383:QMF1384)</f>
        <v>2000000</v>
      </c>
      <c r="QMG1385" s="84">
        <f>SUM(QMG1383:QMG1384)</f>
        <v>0</v>
      </c>
      <c r="QMH1385" s="84">
        <f>QMG1385/QMF1385</f>
        <v>0</v>
      </c>
      <c r="QMI1385" s="84">
        <f>QMF1385-QMG1385</f>
        <v>2000000</v>
      </c>
      <c r="QMJ1385" s="84">
        <f t="shared" si="606"/>
        <v>3000000</v>
      </c>
      <c r="QMQ1385" s="84" t="s">
        <v>5397</v>
      </c>
      <c r="QMR1385" s="84">
        <f>SUM(QMR1383:QMR1384)</f>
        <v>1000000</v>
      </c>
      <c r="QMS1385" s="84">
        <f>SUM(QMS1383:QMS1384)</f>
        <v>0</v>
      </c>
      <c r="QMT1385" s="84">
        <f>QMS1385/QMR1385</f>
        <v>0</v>
      </c>
      <c r="QMU1385" s="84">
        <f>SUM(QMU1383)</f>
        <v>1000000</v>
      </c>
      <c r="QMV1385" s="84">
        <f>SUM(QMV1383:QMV1384)</f>
        <v>2000000</v>
      </c>
      <c r="QMW1385" s="84">
        <f>SUM(QMW1383:QMW1384)</f>
        <v>0</v>
      </c>
      <c r="QMX1385" s="84">
        <f>QMW1385/QMV1385</f>
        <v>0</v>
      </c>
      <c r="QMY1385" s="84">
        <f>QMV1385-QMW1385</f>
        <v>2000000</v>
      </c>
      <c r="QMZ1385" s="84">
        <f t="shared" si="607"/>
        <v>3000000</v>
      </c>
      <c r="QNG1385" s="84" t="s">
        <v>5397</v>
      </c>
      <c r="QNH1385" s="84">
        <f>SUM(QNH1383:QNH1384)</f>
        <v>1000000</v>
      </c>
      <c r="QNI1385" s="84">
        <f>SUM(QNI1383:QNI1384)</f>
        <v>0</v>
      </c>
      <c r="QNJ1385" s="84">
        <f>QNI1385/QNH1385</f>
        <v>0</v>
      </c>
      <c r="QNK1385" s="84">
        <f>SUM(QNK1383)</f>
        <v>1000000</v>
      </c>
      <c r="QNL1385" s="84">
        <f>SUM(QNL1383:QNL1384)</f>
        <v>2000000</v>
      </c>
      <c r="QNM1385" s="84">
        <f>SUM(QNM1383:QNM1384)</f>
        <v>0</v>
      </c>
      <c r="QNN1385" s="84">
        <f>QNM1385/QNL1385</f>
        <v>0</v>
      </c>
      <c r="QNO1385" s="84">
        <f>QNL1385-QNM1385</f>
        <v>2000000</v>
      </c>
      <c r="QNP1385" s="84">
        <f t="shared" si="607"/>
        <v>3000000</v>
      </c>
      <c r="QNW1385" s="84" t="s">
        <v>5397</v>
      </c>
      <c r="QNX1385" s="84">
        <f>SUM(QNX1383:QNX1384)</f>
        <v>1000000</v>
      </c>
      <c r="QNY1385" s="84">
        <f>SUM(QNY1383:QNY1384)</f>
        <v>0</v>
      </c>
      <c r="QNZ1385" s="84">
        <f>QNY1385/QNX1385</f>
        <v>0</v>
      </c>
      <c r="QOA1385" s="84">
        <f>SUM(QOA1383)</f>
        <v>1000000</v>
      </c>
      <c r="QOB1385" s="84">
        <f>SUM(QOB1383:QOB1384)</f>
        <v>2000000</v>
      </c>
      <c r="QOC1385" s="84">
        <f>SUM(QOC1383:QOC1384)</f>
        <v>0</v>
      </c>
      <c r="QOD1385" s="84">
        <f>QOC1385/QOB1385</f>
        <v>0</v>
      </c>
      <c r="QOE1385" s="84">
        <f>QOB1385-QOC1385</f>
        <v>2000000</v>
      </c>
      <c r="QOF1385" s="84">
        <f t="shared" si="608"/>
        <v>3000000</v>
      </c>
      <c r="QOM1385" s="84" t="s">
        <v>5397</v>
      </c>
      <c r="QON1385" s="84">
        <f>SUM(QON1383:QON1384)</f>
        <v>1000000</v>
      </c>
      <c r="QOO1385" s="84">
        <f>SUM(QOO1383:QOO1384)</f>
        <v>0</v>
      </c>
      <c r="QOP1385" s="84">
        <f>QOO1385/QON1385</f>
        <v>0</v>
      </c>
      <c r="QOQ1385" s="84">
        <f>SUM(QOQ1383)</f>
        <v>1000000</v>
      </c>
      <c r="QOR1385" s="84">
        <f>SUM(QOR1383:QOR1384)</f>
        <v>2000000</v>
      </c>
      <c r="QOS1385" s="84">
        <f>SUM(QOS1383:QOS1384)</f>
        <v>0</v>
      </c>
      <c r="QOT1385" s="84">
        <f>QOS1385/QOR1385</f>
        <v>0</v>
      </c>
      <c r="QOU1385" s="84">
        <f>QOR1385-QOS1385</f>
        <v>2000000</v>
      </c>
      <c r="QOV1385" s="84">
        <f t="shared" si="608"/>
        <v>3000000</v>
      </c>
      <c r="QPC1385" s="84" t="s">
        <v>5397</v>
      </c>
      <c r="QPD1385" s="84">
        <f>SUM(QPD1383:QPD1384)</f>
        <v>1000000</v>
      </c>
      <c r="QPE1385" s="84">
        <f>SUM(QPE1383:QPE1384)</f>
        <v>0</v>
      </c>
      <c r="QPF1385" s="84">
        <f>QPE1385/QPD1385</f>
        <v>0</v>
      </c>
      <c r="QPG1385" s="84">
        <f>SUM(QPG1383)</f>
        <v>1000000</v>
      </c>
      <c r="QPH1385" s="84">
        <f>SUM(QPH1383:QPH1384)</f>
        <v>2000000</v>
      </c>
      <c r="QPI1385" s="84">
        <f>SUM(QPI1383:QPI1384)</f>
        <v>0</v>
      </c>
      <c r="QPJ1385" s="84">
        <f>QPI1385/QPH1385</f>
        <v>0</v>
      </c>
      <c r="QPK1385" s="84">
        <f>QPH1385-QPI1385</f>
        <v>2000000</v>
      </c>
      <c r="QPL1385" s="84">
        <f t="shared" si="609"/>
        <v>3000000</v>
      </c>
      <c r="QPS1385" s="84" t="s">
        <v>5397</v>
      </c>
      <c r="QPT1385" s="84">
        <f>SUM(QPT1383:QPT1384)</f>
        <v>1000000</v>
      </c>
      <c r="QPU1385" s="84">
        <f>SUM(QPU1383:QPU1384)</f>
        <v>0</v>
      </c>
      <c r="QPV1385" s="84">
        <f>QPU1385/QPT1385</f>
        <v>0</v>
      </c>
      <c r="QPW1385" s="84">
        <f>SUM(QPW1383)</f>
        <v>1000000</v>
      </c>
      <c r="QPX1385" s="84">
        <f>SUM(QPX1383:QPX1384)</f>
        <v>2000000</v>
      </c>
      <c r="QPY1385" s="84">
        <f>SUM(QPY1383:QPY1384)</f>
        <v>0</v>
      </c>
      <c r="QPZ1385" s="84">
        <f>QPY1385/QPX1385</f>
        <v>0</v>
      </c>
      <c r="QQA1385" s="84">
        <f>QPX1385-QPY1385</f>
        <v>2000000</v>
      </c>
      <c r="QQB1385" s="84">
        <f t="shared" si="609"/>
        <v>3000000</v>
      </c>
      <c r="QQI1385" s="84" t="s">
        <v>5397</v>
      </c>
      <c r="QQJ1385" s="84">
        <f>SUM(QQJ1383:QQJ1384)</f>
        <v>1000000</v>
      </c>
      <c r="QQK1385" s="84">
        <f>SUM(QQK1383:QQK1384)</f>
        <v>0</v>
      </c>
      <c r="QQL1385" s="84">
        <f>QQK1385/QQJ1385</f>
        <v>0</v>
      </c>
      <c r="QQM1385" s="84">
        <f>SUM(QQM1383)</f>
        <v>1000000</v>
      </c>
      <c r="QQN1385" s="84">
        <f>SUM(QQN1383:QQN1384)</f>
        <v>2000000</v>
      </c>
      <c r="QQO1385" s="84">
        <f>SUM(QQO1383:QQO1384)</f>
        <v>0</v>
      </c>
      <c r="QQP1385" s="84">
        <f>QQO1385/QQN1385</f>
        <v>0</v>
      </c>
      <c r="QQQ1385" s="84">
        <f>QQN1385-QQO1385</f>
        <v>2000000</v>
      </c>
      <c r="QQR1385" s="84">
        <f t="shared" si="610"/>
        <v>3000000</v>
      </c>
      <c r="QQY1385" s="84" t="s">
        <v>5397</v>
      </c>
      <c r="QQZ1385" s="84">
        <f>SUM(QQZ1383:QQZ1384)</f>
        <v>1000000</v>
      </c>
      <c r="QRA1385" s="84">
        <f>SUM(QRA1383:QRA1384)</f>
        <v>0</v>
      </c>
      <c r="QRB1385" s="84">
        <f>QRA1385/QQZ1385</f>
        <v>0</v>
      </c>
      <c r="QRC1385" s="84">
        <f>SUM(QRC1383)</f>
        <v>1000000</v>
      </c>
      <c r="QRD1385" s="84">
        <f>SUM(QRD1383:QRD1384)</f>
        <v>2000000</v>
      </c>
      <c r="QRE1385" s="84">
        <f>SUM(QRE1383:QRE1384)</f>
        <v>0</v>
      </c>
      <c r="QRF1385" s="84">
        <f>QRE1385/QRD1385</f>
        <v>0</v>
      </c>
      <c r="QRG1385" s="84">
        <f>QRD1385-QRE1385</f>
        <v>2000000</v>
      </c>
      <c r="QRH1385" s="84">
        <f t="shared" si="610"/>
        <v>3000000</v>
      </c>
      <c r="QRO1385" s="84" t="s">
        <v>5397</v>
      </c>
      <c r="QRP1385" s="84">
        <f>SUM(QRP1383:QRP1384)</f>
        <v>1000000</v>
      </c>
      <c r="QRQ1385" s="84">
        <f>SUM(QRQ1383:QRQ1384)</f>
        <v>0</v>
      </c>
      <c r="QRR1385" s="84">
        <f>QRQ1385/QRP1385</f>
        <v>0</v>
      </c>
      <c r="QRS1385" s="84">
        <f>SUM(QRS1383)</f>
        <v>1000000</v>
      </c>
      <c r="QRT1385" s="84">
        <f>SUM(QRT1383:QRT1384)</f>
        <v>2000000</v>
      </c>
      <c r="QRU1385" s="84">
        <f>SUM(QRU1383:QRU1384)</f>
        <v>0</v>
      </c>
      <c r="QRV1385" s="84">
        <f>QRU1385/QRT1385</f>
        <v>0</v>
      </c>
      <c r="QRW1385" s="84">
        <f>QRT1385-QRU1385</f>
        <v>2000000</v>
      </c>
      <c r="QRX1385" s="84">
        <f t="shared" si="611"/>
        <v>3000000</v>
      </c>
      <c r="QSE1385" s="84" t="s">
        <v>5397</v>
      </c>
      <c r="QSF1385" s="84">
        <f>SUM(QSF1383:QSF1384)</f>
        <v>1000000</v>
      </c>
      <c r="QSG1385" s="84">
        <f>SUM(QSG1383:QSG1384)</f>
        <v>0</v>
      </c>
      <c r="QSH1385" s="84">
        <f>QSG1385/QSF1385</f>
        <v>0</v>
      </c>
      <c r="QSI1385" s="84">
        <f>SUM(QSI1383)</f>
        <v>1000000</v>
      </c>
      <c r="QSJ1385" s="84">
        <f>SUM(QSJ1383:QSJ1384)</f>
        <v>2000000</v>
      </c>
      <c r="QSK1385" s="84">
        <f>SUM(QSK1383:QSK1384)</f>
        <v>0</v>
      </c>
      <c r="QSL1385" s="84">
        <f>QSK1385/QSJ1385</f>
        <v>0</v>
      </c>
      <c r="QSM1385" s="84">
        <f>QSJ1385-QSK1385</f>
        <v>2000000</v>
      </c>
      <c r="QSN1385" s="84">
        <f t="shared" si="611"/>
        <v>3000000</v>
      </c>
      <c r="QSU1385" s="84" t="s">
        <v>5397</v>
      </c>
      <c r="QSV1385" s="84">
        <f>SUM(QSV1383:QSV1384)</f>
        <v>1000000</v>
      </c>
      <c r="QSW1385" s="84">
        <f>SUM(QSW1383:QSW1384)</f>
        <v>0</v>
      </c>
      <c r="QSX1385" s="84">
        <f>QSW1385/QSV1385</f>
        <v>0</v>
      </c>
      <c r="QSY1385" s="84">
        <f>SUM(QSY1383)</f>
        <v>1000000</v>
      </c>
      <c r="QSZ1385" s="84">
        <f>SUM(QSZ1383:QSZ1384)</f>
        <v>2000000</v>
      </c>
      <c r="QTA1385" s="84">
        <f>SUM(QTA1383:QTA1384)</f>
        <v>0</v>
      </c>
      <c r="QTB1385" s="84">
        <f>QTA1385/QSZ1385</f>
        <v>0</v>
      </c>
      <c r="QTC1385" s="84">
        <f>QSZ1385-QTA1385</f>
        <v>2000000</v>
      </c>
      <c r="QTD1385" s="84">
        <f t="shared" si="612"/>
        <v>3000000</v>
      </c>
      <c r="QTK1385" s="84" t="s">
        <v>5397</v>
      </c>
      <c r="QTL1385" s="84">
        <f>SUM(QTL1383:QTL1384)</f>
        <v>1000000</v>
      </c>
      <c r="QTM1385" s="84">
        <f>SUM(QTM1383:QTM1384)</f>
        <v>0</v>
      </c>
      <c r="QTN1385" s="84">
        <f>QTM1385/QTL1385</f>
        <v>0</v>
      </c>
      <c r="QTO1385" s="84">
        <f>SUM(QTO1383)</f>
        <v>1000000</v>
      </c>
      <c r="QTP1385" s="84">
        <f>SUM(QTP1383:QTP1384)</f>
        <v>2000000</v>
      </c>
      <c r="QTQ1385" s="84">
        <f>SUM(QTQ1383:QTQ1384)</f>
        <v>0</v>
      </c>
      <c r="QTR1385" s="84">
        <f>QTQ1385/QTP1385</f>
        <v>0</v>
      </c>
      <c r="QTS1385" s="84">
        <f>QTP1385-QTQ1385</f>
        <v>2000000</v>
      </c>
      <c r="QTT1385" s="84">
        <f t="shared" si="612"/>
        <v>3000000</v>
      </c>
      <c r="QUA1385" s="84" t="s">
        <v>5397</v>
      </c>
      <c r="QUB1385" s="84">
        <f>SUM(QUB1383:QUB1384)</f>
        <v>1000000</v>
      </c>
      <c r="QUC1385" s="84">
        <f>SUM(QUC1383:QUC1384)</f>
        <v>0</v>
      </c>
      <c r="QUD1385" s="84">
        <f>QUC1385/QUB1385</f>
        <v>0</v>
      </c>
      <c r="QUE1385" s="84">
        <f>SUM(QUE1383)</f>
        <v>1000000</v>
      </c>
      <c r="QUF1385" s="84">
        <f>SUM(QUF1383:QUF1384)</f>
        <v>2000000</v>
      </c>
      <c r="QUG1385" s="84">
        <f>SUM(QUG1383:QUG1384)</f>
        <v>0</v>
      </c>
      <c r="QUH1385" s="84">
        <f>QUG1385/QUF1385</f>
        <v>0</v>
      </c>
      <c r="QUI1385" s="84">
        <f>QUF1385-QUG1385</f>
        <v>2000000</v>
      </c>
      <c r="QUJ1385" s="84">
        <f t="shared" si="613"/>
        <v>3000000</v>
      </c>
      <c r="QUQ1385" s="84" t="s">
        <v>5397</v>
      </c>
      <c r="QUR1385" s="84">
        <f>SUM(QUR1383:QUR1384)</f>
        <v>1000000</v>
      </c>
      <c r="QUS1385" s="84">
        <f>SUM(QUS1383:QUS1384)</f>
        <v>0</v>
      </c>
      <c r="QUT1385" s="84">
        <f>QUS1385/QUR1385</f>
        <v>0</v>
      </c>
      <c r="QUU1385" s="84">
        <f>SUM(QUU1383)</f>
        <v>1000000</v>
      </c>
      <c r="QUV1385" s="84">
        <f>SUM(QUV1383:QUV1384)</f>
        <v>2000000</v>
      </c>
      <c r="QUW1385" s="84">
        <f>SUM(QUW1383:QUW1384)</f>
        <v>0</v>
      </c>
      <c r="QUX1385" s="84">
        <f>QUW1385/QUV1385</f>
        <v>0</v>
      </c>
      <c r="QUY1385" s="84">
        <f>QUV1385-QUW1385</f>
        <v>2000000</v>
      </c>
      <c r="QUZ1385" s="84">
        <f t="shared" si="613"/>
        <v>3000000</v>
      </c>
      <c r="QVG1385" s="84" t="s">
        <v>5397</v>
      </c>
      <c r="QVH1385" s="84">
        <f>SUM(QVH1383:QVH1384)</f>
        <v>1000000</v>
      </c>
      <c r="QVI1385" s="84">
        <f>SUM(QVI1383:QVI1384)</f>
        <v>0</v>
      </c>
      <c r="QVJ1385" s="84">
        <f>QVI1385/QVH1385</f>
        <v>0</v>
      </c>
      <c r="QVK1385" s="84">
        <f>SUM(QVK1383)</f>
        <v>1000000</v>
      </c>
      <c r="QVL1385" s="84">
        <f>SUM(QVL1383:QVL1384)</f>
        <v>2000000</v>
      </c>
      <c r="QVM1385" s="84">
        <f>SUM(QVM1383:QVM1384)</f>
        <v>0</v>
      </c>
      <c r="QVN1385" s="84">
        <f>QVM1385/QVL1385</f>
        <v>0</v>
      </c>
      <c r="QVO1385" s="84">
        <f>QVL1385-QVM1385</f>
        <v>2000000</v>
      </c>
      <c r="QVP1385" s="84">
        <f t="shared" si="614"/>
        <v>3000000</v>
      </c>
      <c r="QVW1385" s="84" t="s">
        <v>5397</v>
      </c>
      <c r="QVX1385" s="84">
        <f>SUM(QVX1383:QVX1384)</f>
        <v>1000000</v>
      </c>
      <c r="QVY1385" s="84">
        <f>SUM(QVY1383:QVY1384)</f>
        <v>0</v>
      </c>
      <c r="QVZ1385" s="84">
        <f>QVY1385/QVX1385</f>
        <v>0</v>
      </c>
      <c r="QWA1385" s="84">
        <f>SUM(QWA1383)</f>
        <v>1000000</v>
      </c>
      <c r="QWB1385" s="84">
        <f>SUM(QWB1383:QWB1384)</f>
        <v>2000000</v>
      </c>
      <c r="QWC1385" s="84">
        <f>SUM(QWC1383:QWC1384)</f>
        <v>0</v>
      </c>
      <c r="QWD1385" s="84">
        <f>QWC1385/QWB1385</f>
        <v>0</v>
      </c>
      <c r="QWE1385" s="84">
        <f>QWB1385-QWC1385</f>
        <v>2000000</v>
      </c>
      <c r="QWF1385" s="84">
        <f t="shared" si="614"/>
        <v>3000000</v>
      </c>
      <c r="QWM1385" s="84" t="s">
        <v>5397</v>
      </c>
      <c r="QWN1385" s="84">
        <f>SUM(QWN1383:QWN1384)</f>
        <v>1000000</v>
      </c>
      <c r="QWO1385" s="84">
        <f>SUM(QWO1383:QWO1384)</f>
        <v>0</v>
      </c>
      <c r="QWP1385" s="84">
        <f>QWO1385/QWN1385</f>
        <v>0</v>
      </c>
      <c r="QWQ1385" s="84">
        <f>SUM(QWQ1383)</f>
        <v>1000000</v>
      </c>
      <c r="QWR1385" s="84">
        <f>SUM(QWR1383:QWR1384)</f>
        <v>2000000</v>
      </c>
      <c r="QWS1385" s="84">
        <f>SUM(QWS1383:QWS1384)</f>
        <v>0</v>
      </c>
      <c r="QWT1385" s="84">
        <f>QWS1385/QWR1385</f>
        <v>0</v>
      </c>
      <c r="QWU1385" s="84">
        <f>QWR1385-QWS1385</f>
        <v>2000000</v>
      </c>
      <c r="QWV1385" s="84">
        <f t="shared" si="615"/>
        <v>3000000</v>
      </c>
      <c r="QXC1385" s="84" t="s">
        <v>5397</v>
      </c>
      <c r="QXD1385" s="84">
        <f>SUM(QXD1383:QXD1384)</f>
        <v>1000000</v>
      </c>
      <c r="QXE1385" s="84">
        <f>SUM(QXE1383:QXE1384)</f>
        <v>0</v>
      </c>
      <c r="QXF1385" s="84">
        <f>QXE1385/QXD1385</f>
        <v>0</v>
      </c>
      <c r="QXG1385" s="84">
        <f>SUM(QXG1383)</f>
        <v>1000000</v>
      </c>
      <c r="QXH1385" s="84">
        <f>SUM(QXH1383:QXH1384)</f>
        <v>2000000</v>
      </c>
      <c r="QXI1385" s="84">
        <f>SUM(QXI1383:QXI1384)</f>
        <v>0</v>
      </c>
      <c r="QXJ1385" s="84">
        <f>QXI1385/QXH1385</f>
        <v>0</v>
      </c>
      <c r="QXK1385" s="84">
        <f>QXH1385-QXI1385</f>
        <v>2000000</v>
      </c>
      <c r="QXL1385" s="84">
        <f t="shared" si="615"/>
        <v>3000000</v>
      </c>
      <c r="QXS1385" s="84" t="s">
        <v>5397</v>
      </c>
      <c r="QXT1385" s="84">
        <f>SUM(QXT1383:QXT1384)</f>
        <v>1000000</v>
      </c>
      <c r="QXU1385" s="84">
        <f>SUM(QXU1383:QXU1384)</f>
        <v>0</v>
      </c>
      <c r="QXV1385" s="84">
        <f>QXU1385/QXT1385</f>
        <v>0</v>
      </c>
      <c r="QXW1385" s="84">
        <f>SUM(QXW1383)</f>
        <v>1000000</v>
      </c>
      <c r="QXX1385" s="84">
        <f>SUM(QXX1383:QXX1384)</f>
        <v>2000000</v>
      </c>
      <c r="QXY1385" s="84">
        <f>SUM(QXY1383:QXY1384)</f>
        <v>0</v>
      </c>
      <c r="QXZ1385" s="84">
        <f>QXY1385/QXX1385</f>
        <v>0</v>
      </c>
      <c r="QYA1385" s="84">
        <f>QXX1385-QXY1385</f>
        <v>2000000</v>
      </c>
      <c r="QYB1385" s="84">
        <f t="shared" si="616"/>
        <v>3000000</v>
      </c>
      <c r="QYI1385" s="84" t="s">
        <v>5397</v>
      </c>
      <c r="QYJ1385" s="84">
        <f>SUM(QYJ1383:QYJ1384)</f>
        <v>1000000</v>
      </c>
      <c r="QYK1385" s="84">
        <f>SUM(QYK1383:QYK1384)</f>
        <v>0</v>
      </c>
      <c r="QYL1385" s="84">
        <f>QYK1385/QYJ1385</f>
        <v>0</v>
      </c>
      <c r="QYM1385" s="84">
        <f>SUM(QYM1383)</f>
        <v>1000000</v>
      </c>
      <c r="QYN1385" s="84">
        <f>SUM(QYN1383:QYN1384)</f>
        <v>2000000</v>
      </c>
      <c r="QYO1385" s="84">
        <f>SUM(QYO1383:QYO1384)</f>
        <v>0</v>
      </c>
      <c r="QYP1385" s="84">
        <f>QYO1385/QYN1385</f>
        <v>0</v>
      </c>
      <c r="QYQ1385" s="84">
        <f>QYN1385-QYO1385</f>
        <v>2000000</v>
      </c>
      <c r="QYR1385" s="84">
        <f t="shared" si="616"/>
        <v>3000000</v>
      </c>
      <c r="QYY1385" s="84" t="s">
        <v>5397</v>
      </c>
      <c r="QYZ1385" s="84">
        <f>SUM(QYZ1383:QYZ1384)</f>
        <v>1000000</v>
      </c>
      <c r="QZA1385" s="84">
        <f>SUM(QZA1383:QZA1384)</f>
        <v>0</v>
      </c>
      <c r="QZB1385" s="84">
        <f>QZA1385/QYZ1385</f>
        <v>0</v>
      </c>
      <c r="QZC1385" s="84">
        <f>SUM(QZC1383)</f>
        <v>1000000</v>
      </c>
      <c r="QZD1385" s="84">
        <f>SUM(QZD1383:QZD1384)</f>
        <v>2000000</v>
      </c>
      <c r="QZE1385" s="84">
        <f>SUM(QZE1383:QZE1384)</f>
        <v>0</v>
      </c>
      <c r="QZF1385" s="84">
        <f>QZE1385/QZD1385</f>
        <v>0</v>
      </c>
      <c r="QZG1385" s="84">
        <f>QZD1385-QZE1385</f>
        <v>2000000</v>
      </c>
      <c r="QZH1385" s="84">
        <f t="shared" si="617"/>
        <v>3000000</v>
      </c>
      <c r="QZO1385" s="84" t="s">
        <v>5397</v>
      </c>
      <c r="QZP1385" s="84">
        <f>SUM(QZP1383:QZP1384)</f>
        <v>1000000</v>
      </c>
      <c r="QZQ1385" s="84">
        <f>SUM(QZQ1383:QZQ1384)</f>
        <v>0</v>
      </c>
      <c r="QZR1385" s="84">
        <f>QZQ1385/QZP1385</f>
        <v>0</v>
      </c>
      <c r="QZS1385" s="84">
        <f>SUM(QZS1383)</f>
        <v>1000000</v>
      </c>
      <c r="QZT1385" s="84">
        <f>SUM(QZT1383:QZT1384)</f>
        <v>2000000</v>
      </c>
      <c r="QZU1385" s="84">
        <f>SUM(QZU1383:QZU1384)</f>
        <v>0</v>
      </c>
      <c r="QZV1385" s="84">
        <f>QZU1385/QZT1385</f>
        <v>0</v>
      </c>
      <c r="QZW1385" s="84">
        <f>QZT1385-QZU1385</f>
        <v>2000000</v>
      </c>
      <c r="QZX1385" s="84">
        <f t="shared" si="617"/>
        <v>3000000</v>
      </c>
      <c r="RAE1385" s="84" t="s">
        <v>5397</v>
      </c>
      <c r="RAF1385" s="84">
        <f>SUM(RAF1383:RAF1384)</f>
        <v>1000000</v>
      </c>
      <c r="RAG1385" s="84">
        <f>SUM(RAG1383:RAG1384)</f>
        <v>0</v>
      </c>
      <c r="RAH1385" s="84">
        <f>RAG1385/RAF1385</f>
        <v>0</v>
      </c>
      <c r="RAI1385" s="84">
        <f>SUM(RAI1383)</f>
        <v>1000000</v>
      </c>
      <c r="RAJ1385" s="84">
        <f>SUM(RAJ1383:RAJ1384)</f>
        <v>2000000</v>
      </c>
      <c r="RAK1385" s="84">
        <f>SUM(RAK1383:RAK1384)</f>
        <v>0</v>
      </c>
      <c r="RAL1385" s="84">
        <f>RAK1385/RAJ1385</f>
        <v>0</v>
      </c>
      <c r="RAM1385" s="84">
        <f>RAJ1385-RAK1385</f>
        <v>2000000</v>
      </c>
      <c r="RAN1385" s="84">
        <f t="shared" si="618"/>
        <v>3000000</v>
      </c>
      <c r="RAU1385" s="84" t="s">
        <v>5397</v>
      </c>
      <c r="RAV1385" s="84">
        <f>SUM(RAV1383:RAV1384)</f>
        <v>1000000</v>
      </c>
      <c r="RAW1385" s="84">
        <f>SUM(RAW1383:RAW1384)</f>
        <v>0</v>
      </c>
      <c r="RAX1385" s="84">
        <f>RAW1385/RAV1385</f>
        <v>0</v>
      </c>
      <c r="RAY1385" s="84">
        <f>SUM(RAY1383)</f>
        <v>1000000</v>
      </c>
      <c r="RAZ1385" s="84">
        <f>SUM(RAZ1383:RAZ1384)</f>
        <v>2000000</v>
      </c>
      <c r="RBA1385" s="84">
        <f>SUM(RBA1383:RBA1384)</f>
        <v>0</v>
      </c>
      <c r="RBB1385" s="84">
        <f>RBA1385/RAZ1385</f>
        <v>0</v>
      </c>
      <c r="RBC1385" s="84">
        <f>RAZ1385-RBA1385</f>
        <v>2000000</v>
      </c>
      <c r="RBD1385" s="84">
        <f t="shared" si="618"/>
        <v>3000000</v>
      </c>
      <c r="RBK1385" s="84" t="s">
        <v>5397</v>
      </c>
      <c r="RBL1385" s="84">
        <f>SUM(RBL1383:RBL1384)</f>
        <v>1000000</v>
      </c>
      <c r="RBM1385" s="84">
        <f>SUM(RBM1383:RBM1384)</f>
        <v>0</v>
      </c>
      <c r="RBN1385" s="84">
        <f>RBM1385/RBL1385</f>
        <v>0</v>
      </c>
      <c r="RBO1385" s="84">
        <f>SUM(RBO1383)</f>
        <v>1000000</v>
      </c>
      <c r="RBP1385" s="84">
        <f>SUM(RBP1383:RBP1384)</f>
        <v>2000000</v>
      </c>
      <c r="RBQ1385" s="84">
        <f>SUM(RBQ1383:RBQ1384)</f>
        <v>0</v>
      </c>
      <c r="RBR1385" s="84">
        <f>RBQ1385/RBP1385</f>
        <v>0</v>
      </c>
      <c r="RBS1385" s="84">
        <f>RBP1385-RBQ1385</f>
        <v>2000000</v>
      </c>
      <c r="RBT1385" s="84">
        <f t="shared" si="619"/>
        <v>3000000</v>
      </c>
      <c r="RCA1385" s="84" t="s">
        <v>5397</v>
      </c>
      <c r="RCB1385" s="84">
        <f>SUM(RCB1383:RCB1384)</f>
        <v>1000000</v>
      </c>
      <c r="RCC1385" s="84">
        <f>SUM(RCC1383:RCC1384)</f>
        <v>0</v>
      </c>
      <c r="RCD1385" s="84">
        <f>RCC1385/RCB1385</f>
        <v>0</v>
      </c>
      <c r="RCE1385" s="84">
        <f>SUM(RCE1383)</f>
        <v>1000000</v>
      </c>
      <c r="RCF1385" s="84">
        <f>SUM(RCF1383:RCF1384)</f>
        <v>2000000</v>
      </c>
      <c r="RCG1385" s="84">
        <f>SUM(RCG1383:RCG1384)</f>
        <v>0</v>
      </c>
      <c r="RCH1385" s="84">
        <f>RCG1385/RCF1385</f>
        <v>0</v>
      </c>
      <c r="RCI1385" s="84">
        <f>RCF1385-RCG1385</f>
        <v>2000000</v>
      </c>
      <c r="RCJ1385" s="84">
        <f t="shared" si="619"/>
        <v>3000000</v>
      </c>
      <c r="RCQ1385" s="84" t="s">
        <v>5397</v>
      </c>
      <c r="RCR1385" s="84">
        <f>SUM(RCR1383:RCR1384)</f>
        <v>1000000</v>
      </c>
      <c r="RCS1385" s="84">
        <f>SUM(RCS1383:RCS1384)</f>
        <v>0</v>
      </c>
      <c r="RCT1385" s="84">
        <f>RCS1385/RCR1385</f>
        <v>0</v>
      </c>
      <c r="RCU1385" s="84">
        <f>SUM(RCU1383)</f>
        <v>1000000</v>
      </c>
      <c r="RCV1385" s="84">
        <f>SUM(RCV1383:RCV1384)</f>
        <v>2000000</v>
      </c>
      <c r="RCW1385" s="84">
        <f>SUM(RCW1383:RCW1384)</f>
        <v>0</v>
      </c>
      <c r="RCX1385" s="84">
        <f>RCW1385/RCV1385</f>
        <v>0</v>
      </c>
      <c r="RCY1385" s="84">
        <f>RCV1385-RCW1385</f>
        <v>2000000</v>
      </c>
      <c r="RCZ1385" s="84">
        <f t="shared" si="620"/>
        <v>3000000</v>
      </c>
      <c r="RDG1385" s="84" t="s">
        <v>5397</v>
      </c>
      <c r="RDH1385" s="84">
        <f>SUM(RDH1383:RDH1384)</f>
        <v>1000000</v>
      </c>
      <c r="RDI1385" s="84">
        <f>SUM(RDI1383:RDI1384)</f>
        <v>0</v>
      </c>
      <c r="RDJ1385" s="84">
        <f>RDI1385/RDH1385</f>
        <v>0</v>
      </c>
      <c r="RDK1385" s="84">
        <f>SUM(RDK1383)</f>
        <v>1000000</v>
      </c>
      <c r="RDL1385" s="84">
        <f>SUM(RDL1383:RDL1384)</f>
        <v>2000000</v>
      </c>
      <c r="RDM1385" s="84">
        <f>SUM(RDM1383:RDM1384)</f>
        <v>0</v>
      </c>
      <c r="RDN1385" s="84">
        <f>RDM1385/RDL1385</f>
        <v>0</v>
      </c>
      <c r="RDO1385" s="84">
        <f>RDL1385-RDM1385</f>
        <v>2000000</v>
      </c>
      <c r="RDP1385" s="84">
        <f t="shared" si="620"/>
        <v>3000000</v>
      </c>
      <c r="RDW1385" s="84" t="s">
        <v>5397</v>
      </c>
      <c r="RDX1385" s="84">
        <f>SUM(RDX1383:RDX1384)</f>
        <v>1000000</v>
      </c>
      <c r="RDY1385" s="84">
        <f>SUM(RDY1383:RDY1384)</f>
        <v>0</v>
      </c>
      <c r="RDZ1385" s="84">
        <f>RDY1385/RDX1385</f>
        <v>0</v>
      </c>
      <c r="REA1385" s="84">
        <f>SUM(REA1383)</f>
        <v>1000000</v>
      </c>
      <c r="REB1385" s="84">
        <f>SUM(REB1383:REB1384)</f>
        <v>2000000</v>
      </c>
      <c r="REC1385" s="84">
        <f>SUM(REC1383:REC1384)</f>
        <v>0</v>
      </c>
      <c r="RED1385" s="84">
        <f>REC1385/REB1385</f>
        <v>0</v>
      </c>
      <c r="REE1385" s="84">
        <f>REB1385-REC1385</f>
        <v>2000000</v>
      </c>
      <c r="REF1385" s="84">
        <f t="shared" si="621"/>
        <v>3000000</v>
      </c>
      <c r="REM1385" s="84" t="s">
        <v>5397</v>
      </c>
      <c r="REN1385" s="84">
        <f>SUM(REN1383:REN1384)</f>
        <v>1000000</v>
      </c>
      <c r="REO1385" s="84">
        <f>SUM(REO1383:REO1384)</f>
        <v>0</v>
      </c>
      <c r="REP1385" s="84">
        <f>REO1385/REN1385</f>
        <v>0</v>
      </c>
      <c r="REQ1385" s="84">
        <f>SUM(REQ1383)</f>
        <v>1000000</v>
      </c>
      <c r="RER1385" s="84">
        <f>SUM(RER1383:RER1384)</f>
        <v>2000000</v>
      </c>
      <c r="RES1385" s="84">
        <f>SUM(RES1383:RES1384)</f>
        <v>0</v>
      </c>
      <c r="RET1385" s="84">
        <f>RES1385/RER1385</f>
        <v>0</v>
      </c>
      <c r="REU1385" s="84">
        <f>RER1385-RES1385</f>
        <v>2000000</v>
      </c>
      <c r="REV1385" s="84">
        <f t="shared" si="621"/>
        <v>3000000</v>
      </c>
      <c r="RFC1385" s="84" t="s">
        <v>5397</v>
      </c>
      <c r="RFD1385" s="84">
        <f>SUM(RFD1383:RFD1384)</f>
        <v>1000000</v>
      </c>
      <c r="RFE1385" s="84">
        <f>SUM(RFE1383:RFE1384)</f>
        <v>0</v>
      </c>
      <c r="RFF1385" s="84">
        <f>RFE1385/RFD1385</f>
        <v>0</v>
      </c>
      <c r="RFG1385" s="84">
        <f>SUM(RFG1383)</f>
        <v>1000000</v>
      </c>
      <c r="RFH1385" s="84">
        <f>SUM(RFH1383:RFH1384)</f>
        <v>2000000</v>
      </c>
      <c r="RFI1385" s="84">
        <f>SUM(RFI1383:RFI1384)</f>
        <v>0</v>
      </c>
      <c r="RFJ1385" s="84">
        <f>RFI1385/RFH1385</f>
        <v>0</v>
      </c>
      <c r="RFK1385" s="84">
        <f>RFH1385-RFI1385</f>
        <v>2000000</v>
      </c>
      <c r="RFL1385" s="84">
        <f t="shared" si="622"/>
        <v>3000000</v>
      </c>
      <c r="RFS1385" s="84" t="s">
        <v>5397</v>
      </c>
      <c r="RFT1385" s="84">
        <f>SUM(RFT1383:RFT1384)</f>
        <v>1000000</v>
      </c>
      <c r="RFU1385" s="84">
        <f>SUM(RFU1383:RFU1384)</f>
        <v>0</v>
      </c>
      <c r="RFV1385" s="84">
        <f>RFU1385/RFT1385</f>
        <v>0</v>
      </c>
      <c r="RFW1385" s="84">
        <f>SUM(RFW1383)</f>
        <v>1000000</v>
      </c>
      <c r="RFX1385" s="84">
        <f>SUM(RFX1383:RFX1384)</f>
        <v>2000000</v>
      </c>
      <c r="RFY1385" s="84">
        <f>SUM(RFY1383:RFY1384)</f>
        <v>0</v>
      </c>
      <c r="RFZ1385" s="84">
        <f>RFY1385/RFX1385</f>
        <v>0</v>
      </c>
      <c r="RGA1385" s="84">
        <f>RFX1385-RFY1385</f>
        <v>2000000</v>
      </c>
      <c r="RGB1385" s="84">
        <f t="shared" si="622"/>
        <v>3000000</v>
      </c>
      <c r="RGI1385" s="84" t="s">
        <v>5397</v>
      </c>
      <c r="RGJ1385" s="84">
        <f>SUM(RGJ1383:RGJ1384)</f>
        <v>1000000</v>
      </c>
      <c r="RGK1385" s="84">
        <f>SUM(RGK1383:RGK1384)</f>
        <v>0</v>
      </c>
      <c r="RGL1385" s="84">
        <f>RGK1385/RGJ1385</f>
        <v>0</v>
      </c>
      <c r="RGM1385" s="84">
        <f>SUM(RGM1383)</f>
        <v>1000000</v>
      </c>
      <c r="RGN1385" s="84">
        <f>SUM(RGN1383:RGN1384)</f>
        <v>2000000</v>
      </c>
      <c r="RGO1385" s="84">
        <f>SUM(RGO1383:RGO1384)</f>
        <v>0</v>
      </c>
      <c r="RGP1385" s="84">
        <f>RGO1385/RGN1385</f>
        <v>0</v>
      </c>
      <c r="RGQ1385" s="84">
        <f>RGN1385-RGO1385</f>
        <v>2000000</v>
      </c>
      <c r="RGR1385" s="84">
        <f t="shared" si="623"/>
        <v>3000000</v>
      </c>
      <c r="RGY1385" s="84" t="s">
        <v>5397</v>
      </c>
      <c r="RGZ1385" s="84">
        <f>SUM(RGZ1383:RGZ1384)</f>
        <v>1000000</v>
      </c>
      <c r="RHA1385" s="84">
        <f>SUM(RHA1383:RHA1384)</f>
        <v>0</v>
      </c>
      <c r="RHB1385" s="84">
        <f>RHA1385/RGZ1385</f>
        <v>0</v>
      </c>
      <c r="RHC1385" s="84">
        <f>SUM(RHC1383)</f>
        <v>1000000</v>
      </c>
      <c r="RHD1385" s="84">
        <f>SUM(RHD1383:RHD1384)</f>
        <v>2000000</v>
      </c>
      <c r="RHE1385" s="84">
        <f>SUM(RHE1383:RHE1384)</f>
        <v>0</v>
      </c>
      <c r="RHF1385" s="84">
        <f>RHE1385/RHD1385</f>
        <v>0</v>
      </c>
      <c r="RHG1385" s="84">
        <f>RHD1385-RHE1385</f>
        <v>2000000</v>
      </c>
      <c r="RHH1385" s="84">
        <f t="shared" si="623"/>
        <v>3000000</v>
      </c>
      <c r="RHO1385" s="84" t="s">
        <v>5397</v>
      </c>
      <c r="RHP1385" s="84">
        <f>SUM(RHP1383:RHP1384)</f>
        <v>1000000</v>
      </c>
      <c r="RHQ1385" s="84">
        <f>SUM(RHQ1383:RHQ1384)</f>
        <v>0</v>
      </c>
      <c r="RHR1385" s="84">
        <f>RHQ1385/RHP1385</f>
        <v>0</v>
      </c>
      <c r="RHS1385" s="84">
        <f>SUM(RHS1383)</f>
        <v>1000000</v>
      </c>
      <c r="RHT1385" s="84">
        <f>SUM(RHT1383:RHT1384)</f>
        <v>2000000</v>
      </c>
      <c r="RHU1385" s="84">
        <f>SUM(RHU1383:RHU1384)</f>
        <v>0</v>
      </c>
      <c r="RHV1385" s="84">
        <f>RHU1385/RHT1385</f>
        <v>0</v>
      </c>
      <c r="RHW1385" s="84">
        <f>RHT1385-RHU1385</f>
        <v>2000000</v>
      </c>
      <c r="RHX1385" s="84">
        <f t="shared" si="624"/>
        <v>3000000</v>
      </c>
      <c r="RIE1385" s="84" t="s">
        <v>5397</v>
      </c>
      <c r="RIF1385" s="84">
        <f>SUM(RIF1383:RIF1384)</f>
        <v>1000000</v>
      </c>
      <c r="RIG1385" s="84">
        <f>SUM(RIG1383:RIG1384)</f>
        <v>0</v>
      </c>
      <c r="RIH1385" s="84">
        <f>RIG1385/RIF1385</f>
        <v>0</v>
      </c>
      <c r="RII1385" s="84">
        <f>SUM(RII1383)</f>
        <v>1000000</v>
      </c>
      <c r="RIJ1385" s="84">
        <f>SUM(RIJ1383:RIJ1384)</f>
        <v>2000000</v>
      </c>
      <c r="RIK1385" s="84">
        <f>SUM(RIK1383:RIK1384)</f>
        <v>0</v>
      </c>
      <c r="RIL1385" s="84">
        <f>RIK1385/RIJ1385</f>
        <v>0</v>
      </c>
      <c r="RIM1385" s="84">
        <f>RIJ1385-RIK1385</f>
        <v>2000000</v>
      </c>
      <c r="RIN1385" s="84">
        <f t="shared" si="624"/>
        <v>3000000</v>
      </c>
      <c r="RIU1385" s="84" t="s">
        <v>5397</v>
      </c>
      <c r="RIV1385" s="84">
        <f>SUM(RIV1383:RIV1384)</f>
        <v>1000000</v>
      </c>
      <c r="RIW1385" s="84">
        <f>SUM(RIW1383:RIW1384)</f>
        <v>0</v>
      </c>
      <c r="RIX1385" s="84">
        <f>RIW1385/RIV1385</f>
        <v>0</v>
      </c>
      <c r="RIY1385" s="84">
        <f>SUM(RIY1383)</f>
        <v>1000000</v>
      </c>
      <c r="RIZ1385" s="84">
        <f>SUM(RIZ1383:RIZ1384)</f>
        <v>2000000</v>
      </c>
      <c r="RJA1385" s="84">
        <f>SUM(RJA1383:RJA1384)</f>
        <v>0</v>
      </c>
      <c r="RJB1385" s="84">
        <f>RJA1385/RIZ1385</f>
        <v>0</v>
      </c>
      <c r="RJC1385" s="84">
        <f>RIZ1385-RJA1385</f>
        <v>2000000</v>
      </c>
      <c r="RJD1385" s="84">
        <f t="shared" si="625"/>
        <v>3000000</v>
      </c>
      <c r="RJK1385" s="84" t="s">
        <v>5397</v>
      </c>
      <c r="RJL1385" s="84">
        <f>SUM(RJL1383:RJL1384)</f>
        <v>1000000</v>
      </c>
      <c r="RJM1385" s="84">
        <f>SUM(RJM1383:RJM1384)</f>
        <v>0</v>
      </c>
      <c r="RJN1385" s="84">
        <f>RJM1385/RJL1385</f>
        <v>0</v>
      </c>
      <c r="RJO1385" s="84">
        <f>SUM(RJO1383)</f>
        <v>1000000</v>
      </c>
      <c r="RJP1385" s="84">
        <f>SUM(RJP1383:RJP1384)</f>
        <v>2000000</v>
      </c>
      <c r="RJQ1385" s="84">
        <f>SUM(RJQ1383:RJQ1384)</f>
        <v>0</v>
      </c>
      <c r="RJR1385" s="84">
        <f>RJQ1385/RJP1385</f>
        <v>0</v>
      </c>
      <c r="RJS1385" s="84">
        <f>RJP1385-RJQ1385</f>
        <v>2000000</v>
      </c>
      <c r="RJT1385" s="84">
        <f t="shared" si="625"/>
        <v>3000000</v>
      </c>
      <c r="RKA1385" s="84" t="s">
        <v>5397</v>
      </c>
      <c r="RKB1385" s="84">
        <f>SUM(RKB1383:RKB1384)</f>
        <v>1000000</v>
      </c>
      <c r="RKC1385" s="84">
        <f>SUM(RKC1383:RKC1384)</f>
        <v>0</v>
      </c>
      <c r="RKD1385" s="84">
        <f>RKC1385/RKB1385</f>
        <v>0</v>
      </c>
      <c r="RKE1385" s="84">
        <f>SUM(RKE1383)</f>
        <v>1000000</v>
      </c>
      <c r="RKF1385" s="84">
        <f>SUM(RKF1383:RKF1384)</f>
        <v>2000000</v>
      </c>
      <c r="RKG1385" s="84">
        <f>SUM(RKG1383:RKG1384)</f>
        <v>0</v>
      </c>
      <c r="RKH1385" s="84">
        <f>RKG1385/RKF1385</f>
        <v>0</v>
      </c>
      <c r="RKI1385" s="84">
        <f>RKF1385-RKG1385</f>
        <v>2000000</v>
      </c>
      <c r="RKJ1385" s="84">
        <f t="shared" si="626"/>
        <v>3000000</v>
      </c>
      <c r="RKQ1385" s="84" t="s">
        <v>5397</v>
      </c>
      <c r="RKR1385" s="84">
        <f>SUM(RKR1383:RKR1384)</f>
        <v>1000000</v>
      </c>
      <c r="RKS1385" s="84">
        <f>SUM(RKS1383:RKS1384)</f>
        <v>0</v>
      </c>
      <c r="RKT1385" s="84">
        <f>RKS1385/RKR1385</f>
        <v>0</v>
      </c>
      <c r="RKU1385" s="84">
        <f>SUM(RKU1383)</f>
        <v>1000000</v>
      </c>
      <c r="RKV1385" s="84">
        <f>SUM(RKV1383:RKV1384)</f>
        <v>2000000</v>
      </c>
      <c r="RKW1385" s="84">
        <f>SUM(RKW1383:RKW1384)</f>
        <v>0</v>
      </c>
      <c r="RKX1385" s="84">
        <f>RKW1385/RKV1385</f>
        <v>0</v>
      </c>
      <c r="RKY1385" s="84">
        <f>RKV1385-RKW1385</f>
        <v>2000000</v>
      </c>
      <c r="RKZ1385" s="84">
        <f t="shared" si="626"/>
        <v>3000000</v>
      </c>
      <c r="RLG1385" s="84" t="s">
        <v>5397</v>
      </c>
      <c r="RLH1385" s="84">
        <f>SUM(RLH1383:RLH1384)</f>
        <v>1000000</v>
      </c>
      <c r="RLI1385" s="84">
        <f>SUM(RLI1383:RLI1384)</f>
        <v>0</v>
      </c>
      <c r="RLJ1385" s="84">
        <f>RLI1385/RLH1385</f>
        <v>0</v>
      </c>
      <c r="RLK1385" s="84">
        <f>SUM(RLK1383)</f>
        <v>1000000</v>
      </c>
      <c r="RLL1385" s="84">
        <f>SUM(RLL1383:RLL1384)</f>
        <v>2000000</v>
      </c>
      <c r="RLM1385" s="84">
        <f>SUM(RLM1383:RLM1384)</f>
        <v>0</v>
      </c>
      <c r="RLN1385" s="84">
        <f>RLM1385/RLL1385</f>
        <v>0</v>
      </c>
      <c r="RLO1385" s="84">
        <f>RLL1385-RLM1385</f>
        <v>2000000</v>
      </c>
      <c r="RLP1385" s="84">
        <f t="shared" si="627"/>
        <v>3000000</v>
      </c>
      <c r="RLW1385" s="84" t="s">
        <v>5397</v>
      </c>
      <c r="RLX1385" s="84">
        <f>SUM(RLX1383:RLX1384)</f>
        <v>1000000</v>
      </c>
      <c r="RLY1385" s="84">
        <f>SUM(RLY1383:RLY1384)</f>
        <v>0</v>
      </c>
      <c r="RLZ1385" s="84">
        <f>RLY1385/RLX1385</f>
        <v>0</v>
      </c>
      <c r="RMA1385" s="84">
        <f>SUM(RMA1383)</f>
        <v>1000000</v>
      </c>
      <c r="RMB1385" s="84">
        <f>SUM(RMB1383:RMB1384)</f>
        <v>2000000</v>
      </c>
      <c r="RMC1385" s="84">
        <f>SUM(RMC1383:RMC1384)</f>
        <v>0</v>
      </c>
      <c r="RMD1385" s="84">
        <f>RMC1385/RMB1385</f>
        <v>0</v>
      </c>
      <c r="RME1385" s="84">
        <f>RMB1385-RMC1385</f>
        <v>2000000</v>
      </c>
      <c r="RMF1385" s="84">
        <f t="shared" si="627"/>
        <v>3000000</v>
      </c>
      <c r="RMM1385" s="84" t="s">
        <v>5397</v>
      </c>
      <c r="RMN1385" s="84">
        <f>SUM(RMN1383:RMN1384)</f>
        <v>1000000</v>
      </c>
      <c r="RMO1385" s="84">
        <f>SUM(RMO1383:RMO1384)</f>
        <v>0</v>
      </c>
      <c r="RMP1385" s="84">
        <f>RMO1385/RMN1385</f>
        <v>0</v>
      </c>
      <c r="RMQ1385" s="84">
        <f>SUM(RMQ1383)</f>
        <v>1000000</v>
      </c>
      <c r="RMR1385" s="84">
        <f>SUM(RMR1383:RMR1384)</f>
        <v>2000000</v>
      </c>
      <c r="RMS1385" s="84">
        <f>SUM(RMS1383:RMS1384)</f>
        <v>0</v>
      </c>
      <c r="RMT1385" s="84">
        <f>RMS1385/RMR1385</f>
        <v>0</v>
      </c>
      <c r="RMU1385" s="84">
        <f>RMR1385-RMS1385</f>
        <v>2000000</v>
      </c>
      <c r="RMV1385" s="84">
        <f t="shared" si="628"/>
        <v>3000000</v>
      </c>
      <c r="RNC1385" s="84" t="s">
        <v>5397</v>
      </c>
      <c r="RND1385" s="84">
        <f>SUM(RND1383:RND1384)</f>
        <v>1000000</v>
      </c>
      <c r="RNE1385" s="84">
        <f>SUM(RNE1383:RNE1384)</f>
        <v>0</v>
      </c>
      <c r="RNF1385" s="84">
        <f>RNE1385/RND1385</f>
        <v>0</v>
      </c>
      <c r="RNG1385" s="84">
        <f>SUM(RNG1383)</f>
        <v>1000000</v>
      </c>
      <c r="RNH1385" s="84">
        <f>SUM(RNH1383:RNH1384)</f>
        <v>2000000</v>
      </c>
      <c r="RNI1385" s="84">
        <f>SUM(RNI1383:RNI1384)</f>
        <v>0</v>
      </c>
      <c r="RNJ1385" s="84">
        <f>RNI1385/RNH1385</f>
        <v>0</v>
      </c>
      <c r="RNK1385" s="84">
        <f>RNH1385-RNI1385</f>
        <v>2000000</v>
      </c>
      <c r="RNL1385" s="84">
        <f t="shared" si="628"/>
        <v>3000000</v>
      </c>
      <c r="RNS1385" s="84" t="s">
        <v>5397</v>
      </c>
      <c r="RNT1385" s="84">
        <f>SUM(RNT1383:RNT1384)</f>
        <v>1000000</v>
      </c>
      <c r="RNU1385" s="84">
        <f>SUM(RNU1383:RNU1384)</f>
        <v>0</v>
      </c>
      <c r="RNV1385" s="84">
        <f>RNU1385/RNT1385</f>
        <v>0</v>
      </c>
      <c r="RNW1385" s="84">
        <f>SUM(RNW1383)</f>
        <v>1000000</v>
      </c>
      <c r="RNX1385" s="84">
        <f>SUM(RNX1383:RNX1384)</f>
        <v>2000000</v>
      </c>
      <c r="RNY1385" s="84">
        <f>SUM(RNY1383:RNY1384)</f>
        <v>0</v>
      </c>
      <c r="RNZ1385" s="84">
        <f>RNY1385/RNX1385</f>
        <v>0</v>
      </c>
      <c r="ROA1385" s="84">
        <f>RNX1385-RNY1385</f>
        <v>2000000</v>
      </c>
      <c r="ROB1385" s="84">
        <f t="shared" si="629"/>
        <v>3000000</v>
      </c>
      <c r="ROI1385" s="84" t="s">
        <v>5397</v>
      </c>
      <c r="ROJ1385" s="84">
        <f>SUM(ROJ1383:ROJ1384)</f>
        <v>1000000</v>
      </c>
      <c r="ROK1385" s="84">
        <f>SUM(ROK1383:ROK1384)</f>
        <v>0</v>
      </c>
      <c r="ROL1385" s="84">
        <f>ROK1385/ROJ1385</f>
        <v>0</v>
      </c>
      <c r="ROM1385" s="84">
        <f>SUM(ROM1383)</f>
        <v>1000000</v>
      </c>
      <c r="RON1385" s="84">
        <f>SUM(RON1383:RON1384)</f>
        <v>2000000</v>
      </c>
      <c r="ROO1385" s="84">
        <f>SUM(ROO1383:ROO1384)</f>
        <v>0</v>
      </c>
      <c r="ROP1385" s="84">
        <f>ROO1385/RON1385</f>
        <v>0</v>
      </c>
      <c r="ROQ1385" s="84">
        <f>RON1385-ROO1385</f>
        <v>2000000</v>
      </c>
      <c r="ROR1385" s="84">
        <f t="shared" si="629"/>
        <v>3000000</v>
      </c>
      <c r="ROY1385" s="84" t="s">
        <v>5397</v>
      </c>
      <c r="ROZ1385" s="84">
        <f>SUM(ROZ1383:ROZ1384)</f>
        <v>1000000</v>
      </c>
      <c r="RPA1385" s="84">
        <f>SUM(RPA1383:RPA1384)</f>
        <v>0</v>
      </c>
      <c r="RPB1385" s="84">
        <f>RPA1385/ROZ1385</f>
        <v>0</v>
      </c>
      <c r="RPC1385" s="84">
        <f>SUM(RPC1383)</f>
        <v>1000000</v>
      </c>
      <c r="RPD1385" s="84">
        <f>SUM(RPD1383:RPD1384)</f>
        <v>2000000</v>
      </c>
      <c r="RPE1385" s="84">
        <f>SUM(RPE1383:RPE1384)</f>
        <v>0</v>
      </c>
      <c r="RPF1385" s="84">
        <f>RPE1385/RPD1385</f>
        <v>0</v>
      </c>
      <c r="RPG1385" s="84">
        <f>RPD1385-RPE1385</f>
        <v>2000000</v>
      </c>
      <c r="RPH1385" s="84">
        <f t="shared" si="630"/>
        <v>3000000</v>
      </c>
      <c r="RPO1385" s="84" t="s">
        <v>5397</v>
      </c>
      <c r="RPP1385" s="84">
        <f>SUM(RPP1383:RPP1384)</f>
        <v>1000000</v>
      </c>
      <c r="RPQ1385" s="84">
        <f>SUM(RPQ1383:RPQ1384)</f>
        <v>0</v>
      </c>
      <c r="RPR1385" s="84">
        <f>RPQ1385/RPP1385</f>
        <v>0</v>
      </c>
      <c r="RPS1385" s="84">
        <f>SUM(RPS1383)</f>
        <v>1000000</v>
      </c>
      <c r="RPT1385" s="84">
        <f>SUM(RPT1383:RPT1384)</f>
        <v>2000000</v>
      </c>
      <c r="RPU1385" s="84">
        <f>SUM(RPU1383:RPU1384)</f>
        <v>0</v>
      </c>
      <c r="RPV1385" s="84">
        <f>RPU1385/RPT1385</f>
        <v>0</v>
      </c>
      <c r="RPW1385" s="84">
        <f>RPT1385-RPU1385</f>
        <v>2000000</v>
      </c>
      <c r="RPX1385" s="84">
        <f t="shared" si="630"/>
        <v>3000000</v>
      </c>
      <c r="RQE1385" s="84" t="s">
        <v>5397</v>
      </c>
      <c r="RQF1385" s="84">
        <f>SUM(RQF1383:RQF1384)</f>
        <v>1000000</v>
      </c>
      <c r="RQG1385" s="84">
        <f>SUM(RQG1383:RQG1384)</f>
        <v>0</v>
      </c>
      <c r="RQH1385" s="84">
        <f>RQG1385/RQF1385</f>
        <v>0</v>
      </c>
      <c r="RQI1385" s="84">
        <f>SUM(RQI1383)</f>
        <v>1000000</v>
      </c>
      <c r="RQJ1385" s="84">
        <f>SUM(RQJ1383:RQJ1384)</f>
        <v>2000000</v>
      </c>
      <c r="RQK1385" s="84">
        <f>SUM(RQK1383:RQK1384)</f>
        <v>0</v>
      </c>
      <c r="RQL1385" s="84">
        <f>RQK1385/RQJ1385</f>
        <v>0</v>
      </c>
      <c r="RQM1385" s="84">
        <f>RQJ1385-RQK1385</f>
        <v>2000000</v>
      </c>
      <c r="RQN1385" s="84">
        <f t="shared" si="631"/>
        <v>3000000</v>
      </c>
      <c r="RQU1385" s="84" t="s">
        <v>5397</v>
      </c>
      <c r="RQV1385" s="84">
        <f>SUM(RQV1383:RQV1384)</f>
        <v>1000000</v>
      </c>
      <c r="RQW1385" s="84">
        <f>SUM(RQW1383:RQW1384)</f>
        <v>0</v>
      </c>
      <c r="RQX1385" s="84">
        <f>RQW1385/RQV1385</f>
        <v>0</v>
      </c>
      <c r="RQY1385" s="84">
        <f>SUM(RQY1383)</f>
        <v>1000000</v>
      </c>
      <c r="RQZ1385" s="84">
        <f>SUM(RQZ1383:RQZ1384)</f>
        <v>2000000</v>
      </c>
      <c r="RRA1385" s="84">
        <f>SUM(RRA1383:RRA1384)</f>
        <v>0</v>
      </c>
      <c r="RRB1385" s="84">
        <f>RRA1385/RQZ1385</f>
        <v>0</v>
      </c>
      <c r="RRC1385" s="84">
        <f>RQZ1385-RRA1385</f>
        <v>2000000</v>
      </c>
      <c r="RRD1385" s="84">
        <f t="shared" si="631"/>
        <v>3000000</v>
      </c>
      <c r="RRK1385" s="84" t="s">
        <v>5397</v>
      </c>
      <c r="RRL1385" s="84">
        <f>SUM(RRL1383:RRL1384)</f>
        <v>1000000</v>
      </c>
      <c r="RRM1385" s="84">
        <f>SUM(RRM1383:RRM1384)</f>
        <v>0</v>
      </c>
      <c r="RRN1385" s="84">
        <f>RRM1385/RRL1385</f>
        <v>0</v>
      </c>
      <c r="RRO1385" s="84">
        <f>SUM(RRO1383)</f>
        <v>1000000</v>
      </c>
      <c r="RRP1385" s="84">
        <f>SUM(RRP1383:RRP1384)</f>
        <v>2000000</v>
      </c>
      <c r="RRQ1385" s="84">
        <f>SUM(RRQ1383:RRQ1384)</f>
        <v>0</v>
      </c>
      <c r="RRR1385" s="84">
        <f>RRQ1385/RRP1385</f>
        <v>0</v>
      </c>
      <c r="RRS1385" s="84">
        <f>RRP1385-RRQ1385</f>
        <v>2000000</v>
      </c>
      <c r="RRT1385" s="84">
        <f t="shared" si="632"/>
        <v>3000000</v>
      </c>
      <c r="RSA1385" s="84" t="s">
        <v>5397</v>
      </c>
      <c r="RSB1385" s="84">
        <f>SUM(RSB1383:RSB1384)</f>
        <v>1000000</v>
      </c>
      <c r="RSC1385" s="84">
        <f>SUM(RSC1383:RSC1384)</f>
        <v>0</v>
      </c>
      <c r="RSD1385" s="84">
        <f>RSC1385/RSB1385</f>
        <v>0</v>
      </c>
      <c r="RSE1385" s="84">
        <f>SUM(RSE1383)</f>
        <v>1000000</v>
      </c>
      <c r="RSF1385" s="84">
        <f>SUM(RSF1383:RSF1384)</f>
        <v>2000000</v>
      </c>
      <c r="RSG1385" s="84">
        <f>SUM(RSG1383:RSG1384)</f>
        <v>0</v>
      </c>
      <c r="RSH1385" s="84">
        <f>RSG1385/RSF1385</f>
        <v>0</v>
      </c>
      <c r="RSI1385" s="84">
        <f>RSF1385-RSG1385</f>
        <v>2000000</v>
      </c>
      <c r="RSJ1385" s="84">
        <f t="shared" si="632"/>
        <v>3000000</v>
      </c>
      <c r="RSQ1385" s="84" t="s">
        <v>5397</v>
      </c>
      <c r="RSR1385" s="84">
        <f>SUM(RSR1383:RSR1384)</f>
        <v>1000000</v>
      </c>
      <c r="RSS1385" s="84">
        <f>SUM(RSS1383:RSS1384)</f>
        <v>0</v>
      </c>
      <c r="RST1385" s="84">
        <f>RSS1385/RSR1385</f>
        <v>0</v>
      </c>
      <c r="RSU1385" s="84">
        <f>SUM(RSU1383)</f>
        <v>1000000</v>
      </c>
      <c r="RSV1385" s="84">
        <f>SUM(RSV1383:RSV1384)</f>
        <v>2000000</v>
      </c>
      <c r="RSW1385" s="84">
        <f>SUM(RSW1383:RSW1384)</f>
        <v>0</v>
      </c>
      <c r="RSX1385" s="84">
        <f>RSW1385/RSV1385</f>
        <v>0</v>
      </c>
      <c r="RSY1385" s="84">
        <f>RSV1385-RSW1385</f>
        <v>2000000</v>
      </c>
      <c r="RSZ1385" s="84">
        <f t="shared" si="633"/>
        <v>3000000</v>
      </c>
      <c r="RTG1385" s="84" t="s">
        <v>5397</v>
      </c>
      <c r="RTH1385" s="84">
        <f>SUM(RTH1383:RTH1384)</f>
        <v>1000000</v>
      </c>
      <c r="RTI1385" s="84">
        <f>SUM(RTI1383:RTI1384)</f>
        <v>0</v>
      </c>
      <c r="RTJ1385" s="84">
        <f>RTI1385/RTH1385</f>
        <v>0</v>
      </c>
      <c r="RTK1385" s="84">
        <f>SUM(RTK1383)</f>
        <v>1000000</v>
      </c>
      <c r="RTL1385" s="84">
        <f>SUM(RTL1383:RTL1384)</f>
        <v>2000000</v>
      </c>
      <c r="RTM1385" s="84">
        <f>SUM(RTM1383:RTM1384)</f>
        <v>0</v>
      </c>
      <c r="RTN1385" s="84">
        <f>RTM1385/RTL1385</f>
        <v>0</v>
      </c>
      <c r="RTO1385" s="84">
        <f>RTL1385-RTM1385</f>
        <v>2000000</v>
      </c>
      <c r="RTP1385" s="84">
        <f t="shared" si="633"/>
        <v>3000000</v>
      </c>
      <c r="RTW1385" s="84" t="s">
        <v>5397</v>
      </c>
      <c r="RTX1385" s="84">
        <f>SUM(RTX1383:RTX1384)</f>
        <v>1000000</v>
      </c>
      <c r="RTY1385" s="84">
        <f>SUM(RTY1383:RTY1384)</f>
        <v>0</v>
      </c>
      <c r="RTZ1385" s="84">
        <f>RTY1385/RTX1385</f>
        <v>0</v>
      </c>
      <c r="RUA1385" s="84">
        <f>SUM(RUA1383)</f>
        <v>1000000</v>
      </c>
      <c r="RUB1385" s="84">
        <f>SUM(RUB1383:RUB1384)</f>
        <v>2000000</v>
      </c>
      <c r="RUC1385" s="84">
        <f>SUM(RUC1383:RUC1384)</f>
        <v>0</v>
      </c>
      <c r="RUD1385" s="84">
        <f>RUC1385/RUB1385</f>
        <v>0</v>
      </c>
      <c r="RUE1385" s="84">
        <f>RUB1385-RUC1385</f>
        <v>2000000</v>
      </c>
      <c r="RUF1385" s="84">
        <f t="shared" si="634"/>
        <v>3000000</v>
      </c>
      <c r="RUM1385" s="84" t="s">
        <v>5397</v>
      </c>
      <c r="RUN1385" s="84">
        <f>SUM(RUN1383:RUN1384)</f>
        <v>1000000</v>
      </c>
      <c r="RUO1385" s="84">
        <f>SUM(RUO1383:RUO1384)</f>
        <v>0</v>
      </c>
      <c r="RUP1385" s="84">
        <f>RUO1385/RUN1385</f>
        <v>0</v>
      </c>
      <c r="RUQ1385" s="84">
        <f>SUM(RUQ1383)</f>
        <v>1000000</v>
      </c>
      <c r="RUR1385" s="84">
        <f>SUM(RUR1383:RUR1384)</f>
        <v>2000000</v>
      </c>
      <c r="RUS1385" s="84">
        <f>SUM(RUS1383:RUS1384)</f>
        <v>0</v>
      </c>
      <c r="RUT1385" s="84">
        <f>RUS1385/RUR1385</f>
        <v>0</v>
      </c>
      <c r="RUU1385" s="84">
        <f>RUR1385-RUS1385</f>
        <v>2000000</v>
      </c>
      <c r="RUV1385" s="84">
        <f t="shared" si="634"/>
        <v>3000000</v>
      </c>
      <c r="RVC1385" s="84" t="s">
        <v>5397</v>
      </c>
      <c r="RVD1385" s="84">
        <f>SUM(RVD1383:RVD1384)</f>
        <v>1000000</v>
      </c>
      <c r="RVE1385" s="84">
        <f>SUM(RVE1383:RVE1384)</f>
        <v>0</v>
      </c>
      <c r="RVF1385" s="84">
        <f>RVE1385/RVD1385</f>
        <v>0</v>
      </c>
      <c r="RVG1385" s="84">
        <f>SUM(RVG1383)</f>
        <v>1000000</v>
      </c>
      <c r="RVH1385" s="84">
        <f>SUM(RVH1383:RVH1384)</f>
        <v>2000000</v>
      </c>
      <c r="RVI1385" s="84">
        <f>SUM(RVI1383:RVI1384)</f>
        <v>0</v>
      </c>
      <c r="RVJ1385" s="84">
        <f>RVI1385/RVH1385</f>
        <v>0</v>
      </c>
      <c r="RVK1385" s="84">
        <f>RVH1385-RVI1385</f>
        <v>2000000</v>
      </c>
      <c r="RVL1385" s="84">
        <f t="shared" si="635"/>
        <v>3000000</v>
      </c>
      <c r="RVS1385" s="84" t="s">
        <v>5397</v>
      </c>
      <c r="RVT1385" s="84">
        <f>SUM(RVT1383:RVT1384)</f>
        <v>1000000</v>
      </c>
      <c r="RVU1385" s="84">
        <f>SUM(RVU1383:RVU1384)</f>
        <v>0</v>
      </c>
      <c r="RVV1385" s="84">
        <f>RVU1385/RVT1385</f>
        <v>0</v>
      </c>
      <c r="RVW1385" s="84">
        <f>SUM(RVW1383)</f>
        <v>1000000</v>
      </c>
      <c r="RVX1385" s="84">
        <f>SUM(RVX1383:RVX1384)</f>
        <v>2000000</v>
      </c>
      <c r="RVY1385" s="84">
        <f>SUM(RVY1383:RVY1384)</f>
        <v>0</v>
      </c>
      <c r="RVZ1385" s="84">
        <f>RVY1385/RVX1385</f>
        <v>0</v>
      </c>
      <c r="RWA1385" s="84">
        <f>RVX1385-RVY1385</f>
        <v>2000000</v>
      </c>
      <c r="RWB1385" s="84">
        <f t="shared" si="635"/>
        <v>3000000</v>
      </c>
      <c r="RWI1385" s="84" t="s">
        <v>5397</v>
      </c>
      <c r="RWJ1385" s="84">
        <f>SUM(RWJ1383:RWJ1384)</f>
        <v>1000000</v>
      </c>
      <c r="RWK1385" s="84">
        <f>SUM(RWK1383:RWK1384)</f>
        <v>0</v>
      </c>
      <c r="RWL1385" s="84">
        <f>RWK1385/RWJ1385</f>
        <v>0</v>
      </c>
      <c r="RWM1385" s="84">
        <f>SUM(RWM1383)</f>
        <v>1000000</v>
      </c>
      <c r="RWN1385" s="84">
        <f>SUM(RWN1383:RWN1384)</f>
        <v>2000000</v>
      </c>
      <c r="RWO1385" s="84">
        <f>SUM(RWO1383:RWO1384)</f>
        <v>0</v>
      </c>
      <c r="RWP1385" s="84">
        <f>RWO1385/RWN1385</f>
        <v>0</v>
      </c>
      <c r="RWQ1385" s="84">
        <f>RWN1385-RWO1385</f>
        <v>2000000</v>
      </c>
      <c r="RWR1385" s="84">
        <f t="shared" si="636"/>
        <v>3000000</v>
      </c>
      <c r="RWY1385" s="84" t="s">
        <v>5397</v>
      </c>
      <c r="RWZ1385" s="84">
        <f>SUM(RWZ1383:RWZ1384)</f>
        <v>1000000</v>
      </c>
      <c r="RXA1385" s="84">
        <f>SUM(RXA1383:RXA1384)</f>
        <v>0</v>
      </c>
      <c r="RXB1385" s="84">
        <f>RXA1385/RWZ1385</f>
        <v>0</v>
      </c>
      <c r="RXC1385" s="84">
        <f>SUM(RXC1383)</f>
        <v>1000000</v>
      </c>
      <c r="RXD1385" s="84">
        <f>SUM(RXD1383:RXD1384)</f>
        <v>2000000</v>
      </c>
      <c r="RXE1385" s="84">
        <f>SUM(RXE1383:RXE1384)</f>
        <v>0</v>
      </c>
      <c r="RXF1385" s="84">
        <f>RXE1385/RXD1385</f>
        <v>0</v>
      </c>
      <c r="RXG1385" s="84">
        <f>RXD1385-RXE1385</f>
        <v>2000000</v>
      </c>
      <c r="RXH1385" s="84">
        <f t="shared" si="636"/>
        <v>3000000</v>
      </c>
      <c r="RXO1385" s="84" t="s">
        <v>5397</v>
      </c>
      <c r="RXP1385" s="84">
        <f>SUM(RXP1383:RXP1384)</f>
        <v>1000000</v>
      </c>
      <c r="RXQ1385" s="84">
        <f>SUM(RXQ1383:RXQ1384)</f>
        <v>0</v>
      </c>
      <c r="RXR1385" s="84">
        <f>RXQ1385/RXP1385</f>
        <v>0</v>
      </c>
      <c r="RXS1385" s="84">
        <f>SUM(RXS1383)</f>
        <v>1000000</v>
      </c>
      <c r="RXT1385" s="84">
        <f>SUM(RXT1383:RXT1384)</f>
        <v>2000000</v>
      </c>
      <c r="RXU1385" s="84">
        <f>SUM(RXU1383:RXU1384)</f>
        <v>0</v>
      </c>
      <c r="RXV1385" s="84">
        <f>RXU1385/RXT1385</f>
        <v>0</v>
      </c>
      <c r="RXW1385" s="84">
        <f>RXT1385-RXU1385</f>
        <v>2000000</v>
      </c>
      <c r="RXX1385" s="84">
        <f t="shared" si="637"/>
        <v>3000000</v>
      </c>
      <c r="RYE1385" s="84" t="s">
        <v>5397</v>
      </c>
      <c r="RYF1385" s="84">
        <f>SUM(RYF1383:RYF1384)</f>
        <v>1000000</v>
      </c>
      <c r="RYG1385" s="84">
        <f>SUM(RYG1383:RYG1384)</f>
        <v>0</v>
      </c>
      <c r="RYH1385" s="84">
        <f>RYG1385/RYF1385</f>
        <v>0</v>
      </c>
      <c r="RYI1385" s="84">
        <f>SUM(RYI1383)</f>
        <v>1000000</v>
      </c>
      <c r="RYJ1385" s="84">
        <f>SUM(RYJ1383:RYJ1384)</f>
        <v>2000000</v>
      </c>
      <c r="RYK1385" s="84">
        <f>SUM(RYK1383:RYK1384)</f>
        <v>0</v>
      </c>
      <c r="RYL1385" s="84">
        <f>RYK1385/RYJ1385</f>
        <v>0</v>
      </c>
      <c r="RYM1385" s="84">
        <f>RYJ1385-RYK1385</f>
        <v>2000000</v>
      </c>
      <c r="RYN1385" s="84">
        <f t="shared" si="637"/>
        <v>3000000</v>
      </c>
      <c r="RYU1385" s="84" t="s">
        <v>5397</v>
      </c>
      <c r="RYV1385" s="84">
        <f>SUM(RYV1383:RYV1384)</f>
        <v>1000000</v>
      </c>
      <c r="RYW1385" s="84">
        <f>SUM(RYW1383:RYW1384)</f>
        <v>0</v>
      </c>
      <c r="RYX1385" s="84">
        <f>RYW1385/RYV1385</f>
        <v>0</v>
      </c>
      <c r="RYY1385" s="84">
        <f>SUM(RYY1383)</f>
        <v>1000000</v>
      </c>
      <c r="RYZ1385" s="84">
        <f>SUM(RYZ1383:RYZ1384)</f>
        <v>2000000</v>
      </c>
      <c r="RZA1385" s="84">
        <f>SUM(RZA1383:RZA1384)</f>
        <v>0</v>
      </c>
      <c r="RZB1385" s="84">
        <f>RZA1385/RYZ1385</f>
        <v>0</v>
      </c>
      <c r="RZC1385" s="84">
        <f>RYZ1385-RZA1385</f>
        <v>2000000</v>
      </c>
      <c r="RZD1385" s="84">
        <f t="shared" si="638"/>
        <v>3000000</v>
      </c>
      <c r="RZK1385" s="84" t="s">
        <v>5397</v>
      </c>
      <c r="RZL1385" s="84">
        <f>SUM(RZL1383:RZL1384)</f>
        <v>1000000</v>
      </c>
      <c r="RZM1385" s="84">
        <f>SUM(RZM1383:RZM1384)</f>
        <v>0</v>
      </c>
      <c r="RZN1385" s="84">
        <f>RZM1385/RZL1385</f>
        <v>0</v>
      </c>
      <c r="RZO1385" s="84">
        <f>SUM(RZO1383)</f>
        <v>1000000</v>
      </c>
      <c r="RZP1385" s="84">
        <f>SUM(RZP1383:RZP1384)</f>
        <v>2000000</v>
      </c>
      <c r="RZQ1385" s="84">
        <f>SUM(RZQ1383:RZQ1384)</f>
        <v>0</v>
      </c>
      <c r="RZR1385" s="84">
        <f>RZQ1385/RZP1385</f>
        <v>0</v>
      </c>
      <c r="RZS1385" s="84">
        <f>RZP1385-RZQ1385</f>
        <v>2000000</v>
      </c>
      <c r="RZT1385" s="84">
        <f t="shared" si="638"/>
        <v>3000000</v>
      </c>
      <c r="SAA1385" s="84" t="s">
        <v>5397</v>
      </c>
      <c r="SAB1385" s="84">
        <f>SUM(SAB1383:SAB1384)</f>
        <v>1000000</v>
      </c>
      <c r="SAC1385" s="84">
        <f>SUM(SAC1383:SAC1384)</f>
        <v>0</v>
      </c>
      <c r="SAD1385" s="84">
        <f>SAC1385/SAB1385</f>
        <v>0</v>
      </c>
      <c r="SAE1385" s="84">
        <f>SUM(SAE1383)</f>
        <v>1000000</v>
      </c>
      <c r="SAF1385" s="84">
        <f>SUM(SAF1383:SAF1384)</f>
        <v>2000000</v>
      </c>
      <c r="SAG1385" s="84">
        <f>SUM(SAG1383:SAG1384)</f>
        <v>0</v>
      </c>
      <c r="SAH1385" s="84">
        <f>SAG1385/SAF1385</f>
        <v>0</v>
      </c>
      <c r="SAI1385" s="84">
        <f>SAF1385-SAG1385</f>
        <v>2000000</v>
      </c>
      <c r="SAJ1385" s="84">
        <f t="shared" si="639"/>
        <v>3000000</v>
      </c>
      <c r="SAQ1385" s="84" t="s">
        <v>5397</v>
      </c>
      <c r="SAR1385" s="84">
        <f>SUM(SAR1383:SAR1384)</f>
        <v>1000000</v>
      </c>
      <c r="SAS1385" s="84">
        <f>SUM(SAS1383:SAS1384)</f>
        <v>0</v>
      </c>
      <c r="SAT1385" s="84">
        <f>SAS1385/SAR1385</f>
        <v>0</v>
      </c>
      <c r="SAU1385" s="84">
        <f>SUM(SAU1383)</f>
        <v>1000000</v>
      </c>
      <c r="SAV1385" s="84">
        <f>SUM(SAV1383:SAV1384)</f>
        <v>2000000</v>
      </c>
      <c r="SAW1385" s="84">
        <f>SUM(SAW1383:SAW1384)</f>
        <v>0</v>
      </c>
      <c r="SAX1385" s="84">
        <f>SAW1385/SAV1385</f>
        <v>0</v>
      </c>
      <c r="SAY1385" s="84">
        <f>SAV1385-SAW1385</f>
        <v>2000000</v>
      </c>
      <c r="SAZ1385" s="84">
        <f t="shared" si="639"/>
        <v>3000000</v>
      </c>
      <c r="SBG1385" s="84" t="s">
        <v>5397</v>
      </c>
      <c r="SBH1385" s="84">
        <f>SUM(SBH1383:SBH1384)</f>
        <v>1000000</v>
      </c>
      <c r="SBI1385" s="84">
        <f>SUM(SBI1383:SBI1384)</f>
        <v>0</v>
      </c>
      <c r="SBJ1385" s="84">
        <f>SBI1385/SBH1385</f>
        <v>0</v>
      </c>
      <c r="SBK1385" s="84">
        <f>SUM(SBK1383)</f>
        <v>1000000</v>
      </c>
      <c r="SBL1385" s="84">
        <f>SUM(SBL1383:SBL1384)</f>
        <v>2000000</v>
      </c>
      <c r="SBM1385" s="84">
        <f>SUM(SBM1383:SBM1384)</f>
        <v>0</v>
      </c>
      <c r="SBN1385" s="84">
        <f>SBM1385/SBL1385</f>
        <v>0</v>
      </c>
      <c r="SBO1385" s="84">
        <f>SBL1385-SBM1385</f>
        <v>2000000</v>
      </c>
      <c r="SBP1385" s="84">
        <f t="shared" si="640"/>
        <v>3000000</v>
      </c>
      <c r="SBW1385" s="84" t="s">
        <v>5397</v>
      </c>
      <c r="SBX1385" s="84">
        <f>SUM(SBX1383:SBX1384)</f>
        <v>1000000</v>
      </c>
      <c r="SBY1385" s="84">
        <f>SUM(SBY1383:SBY1384)</f>
        <v>0</v>
      </c>
      <c r="SBZ1385" s="84">
        <f>SBY1385/SBX1385</f>
        <v>0</v>
      </c>
      <c r="SCA1385" s="84">
        <f>SUM(SCA1383)</f>
        <v>1000000</v>
      </c>
      <c r="SCB1385" s="84">
        <f>SUM(SCB1383:SCB1384)</f>
        <v>2000000</v>
      </c>
      <c r="SCC1385" s="84">
        <f>SUM(SCC1383:SCC1384)</f>
        <v>0</v>
      </c>
      <c r="SCD1385" s="84">
        <f>SCC1385/SCB1385</f>
        <v>0</v>
      </c>
      <c r="SCE1385" s="84">
        <f>SCB1385-SCC1385</f>
        <v>2000000</v>
      </c>
      <c r="SCF1385" s="84">
        <f t="shared" si="640"/>
        <v>3000000</v>
      </c>
      <c r="SCM1385" s="84" t="s">
        <v>5397</v>
      </c>
      <c r="SCN1385" s="84">
        <f>SUM(SCN1383:SCN1384)</f>
        <v>1000000</v>
      </c>
      <c r="SCO1385" s="84">
        <f>SUM(SCO1383:SCO1384)</f>
        <v>0</v>
      </c>
      <c r="SCP1385" s="84">
        <f>SCO1385/SCN1385</f>
        <v>0</v>
      </c>
      <c r="SCQ1385" s="84">
        <f>SUM(SCQ1383)</f>
        <v>1000000</v>
      </c>
      <c r="SCR1385" s="84">
        <f>SUM(SCR1383:SCR1384)</f>
        <v>2000000</v>
      </c>
      <c r="SCS1385" s="84">
        <f>SUM(SCS1383:SCS1384)</f>
        <v>0</v>
      </c>
      <c r="SCT1385" s="84">
        <f>SCS1385/SCR1385</f>
        <v>0</v>
      </c>
      <c r="SCU1385" s="84">
        <f>SCR1385-SCS1385</f>
        <v>2000000</v>
      </c>
      <c r="SCV1385" s="84">
        <f t="shared" si="641"/>
        <v>3000000</v>
      </c>
      <c r="SDC1385" s="84" t="s">
        <v>5397</v>
      </c>
      <c r="SDD1385" s="84">
        <f>SUM(SDD1383:SDD1384)</f>
        <v>1000000</v>
      </c>
      <c r="SDE1385" s="84">
        <f>SUM(SDE1383:SDE1384)</f>
        <v>0</v>
      </c>
      <c r="SDF1385" s="84">
        <f>SDE1385/SDD1385</f>
        <v>0</v>
      </c>
      <c r="SDG1385" s="84">
        <f>SUM(SDG1383)</f>
        <v>1000000</v>
      </c>
      <c r="SDH1385" s="84">
        <f>SUM(SDH1383:SDH1384)</f>
        <v>2000000</v>
      </c>
      <c r="SDI1385" s="84">
        <f>SUM(SDI1383:SDI1384)</f>
        <v>0</v>
      </c>
      <c r="SDJ1385" s="84">
        <f>SDI1385/SDH1385</f>
        <v>0</v>
      </c>
      <c r="SDK1385" s="84">
        <f>SDH1385-SDI1385</f>
        <v>2000000</v>
      </c>
      <c r="SDL1385" s="84">
        <f t="shared" si="641"/>
        <v>3000000</v>
      </c>
      <c r="SDS1385" s="84" t="s">
        <v>5397</v>
      </c>
      <c r="SDT1385" s="84">
        <f>SUM(SDT1383:SDT1384)</f>
        <v>1000000</v>
      </c>
      <c r="SDU1385" s="84">
        <f>SUM(SDU1383:SDU1384)</f>
        <v>0</v>
      </c>
      <c r="SDV1385" s="84">
        <f>SDU1385/SDT1385</f>
        <v>0</v>
      </c>
      <c r="SDW1385" s="84">
        <f>SUM(SDW1383)</f>
        <v>1000000</v>
      </c>
      <c r="SDX1385" s="84">
        <f>SUM(SDX1383:SDX1384)</f>
        <v>2000000</v>
      </c>
      <c r="SDY1385" s="84">
        <f>SUM(SDY1383:SDY1384)</f>
        <v>0</v>
      </c>
      <c r="SDZ1385" s="84">
        <f>SDY1385/SDX1385</f>
        <v>0</v>
      </c>
      <c r="SEA1385" s="84">
        <f>SDX1385-SDY1385</f>
        <v>2000000</v>
      </c>
      <c r="SEB1385" s="84">
        <f t="shared" si="642"/>
        <v>3000000</v>
      </c>
      <c r="SEI1385" s="84" t="s">
        <v>5397</v>
      </c>
      <c r="SEJ1385" s="84">
        <f>SUM(SEJ1383:SEJ1384)</f>
        <v>1000000</v>
      </c>
      <c r="SEK1385" s="84">
        <f>SUM(SEK1383:SEK1384)</f>
        <v>0</v>
      </c>
      <c r="SEL1385" s="84">
        <f>SEK1385/SEJ1385</f>
        <v>0</v>
      </c>
      <c r="SEM1385" s="84">
        <f>SUM(SEM1383)</f>
        <v>1000000</v>
      </c>
      <c r="SEN1385" s="84">
        <f>SUM(SEN1383:SEN1384)</f>
        <v>2000000</v>
      </c>
      <c r="SEO1385" s="84">
        <f>SUM(SEO1383:SEO1384)</f>
        <v>0</v>
      </c>
      <c r="SEP1385" s="84">
        <f>SEO1385/SEN1385</f>
        <v>0</v>
      </c>
      <c r="SEQ1385" s="84">
        <f>SEN1385-SEO1385</f>
        <v>2000000</v>
      </c>
      <c r="SER1385" s="84">
        <f t="shared" si="642"/>
        <v>3000000</v>
      </c>
      <c r="SEY1385" s="84" t="s">
        <v>5397</v>
      </c>
      <c r="SEZ1385" s="84">
        <f>SUM(SEZ1383:SEZ1384)</f>
        <v>1000000</v>
      </c>
      <c r="SFA1385" s="84">
        <f>SUM(SFA1383:SFA1384)</f>
        <v>0</v>
      </c>
      <c r="SFB1385" s="84">
        <f>SFA1385/SEZ1385</f>
        <v>0</v>
      </c>
      <c r="SFC1385" s="84">
        <f>SUM(SFC1383)</f>
        <v>1000000</v>
      </c>
      <c r="SFD1385" s="84">
        <f>SUM(SFD1383:SFD1384)</f>
        <v>2000000</v>
      </c>
      <c r="SFE1385" s="84">
        <f>SUM(SFE1383:SFE1384)</f>
        <v>0</v>
      </c>
      <c r="SFF1385" s="84">
        <f>SFE1385/SFD1385</f>
        <v>0</v>
      </c>
      <c r="SFG1385" s="84">
        <f>SFD1385-SFE1385</f>
        <v>2000000</v>
      </c>
      <c r="SFH1385" s="84">
        <f t="shared" si="643"/>
        <v>3000000</v>
      </c>
      <c r="SFO1385" s="84" t="s">
        <v>5397</v>
      </c>
      <c r="SFP1385" s="84">
        <f>SUM(SFP1383:SFP1384)</f>
        <v>1000000</v>
      </c>
      <c r="SFQ1385" s="84">
        <f>SUM(SFQ1383:SFQ1384)</f>
        <v>0</v>
      </c>
      <c r="SFR1385" s="84">
        <f>SFQ1385/SFP1385</f>
        <v>0</v>
      </c>
      <c r="SFS1385" s="84">
        <f>SUM(SFS1383)</f>
        <v>1000000</v>
      </c>
      <c r="SFT1385" s="84">
        <f>SUM(SFT1383:SFT1384)</f>
        <v>2000000</v>
      </c>
      <c r="SFU1385" s="84">
        <f>SUM(SFU1383:SFU1384)</f>
        <v>0</v>
      </c>
      <c r="SFV1385" s="84">
        <f>SFU1385/SFT1385</f>
        <v>0</v>
      </c>
      <c r="SFW1385" s="84">
        <f>SFT1385-SFU1385</f>
        <v>2000000</v>
      </c>
      <c r="SFX1385" s="84">
        <f t="shared" si="643"/>
        <v>3000000</v>
      </c>
      <c r="SGE1385" s="84" t="s">
        <v>5397</v>
      </c>
      <c r="SGF1385" s="84">
        <f>SUM(SGF1383:SGF1384)</f>
        <v>1000000</v>
      </c>
      <c r="SGG1385" s="84">
        <f>SUM(SGG1383:SGG1384)</f>
        <v>0</v>
      </c>
      <c r="SGH1385" s="84">
        <f>SGG1385/SGF1385</f>
        <v>0</v>
      </c>
      <c r="SGI1385" s="84">
        <f>SUM(SGI1383)</f>
        <v>1000000</v>
      </c>
      <c r="SGJ1385" s="84">
        <f>SUM(SGJ1383:SGJ1384)</f>
        <v>2000000</v>
      </c>
      <c r="SGK1385" s="84">
        <f>SUM(SGK1383:SGK1384)</f>
        <v>0</v>
      </c>
      <c r="SGL1385" s="84">
        <f>SGK1385/SGJ1385</f>
        <v>0</v>
      </c>
      <c r="SGM1385" s="84">
        <f>SGJ1385-SGK1385</f>
        <v>2000000</v>
      </c>
      <c r="SGN1385" s="84">
        <f t="shared" si="644"/>
        <v>3000000</v>
      </c>
      <c r="SGU1385" s="84" t="s">
        <v>5397</v>
      </c>
      <c r="SGV1385" s="84">
        <f>SUM(SGV1383:SGV1384)</f>
        <v>1000000</v>
      </c>
      <c r="SGW1385" s="84">
        <f>SUM(SGW1383:SGW1384)</f>
        <v>0</v>
      </c>
      <c r="SGX1385" s="84">
        <f>SGW1385/SGV1385</f>
        <v>0</v>
      </c>
      <c r="SGY1385" s="84">
        <f>SUM(SGY1383)</f>
        <v>1000000</v>
      </c>
      <c r="SGZ1385" s="84">
        <f>SUM(SGZ1383:SGZ1384)</f>
        <v>2000000</v>
      </c>
      <c r="SHA1385" s="84">
        <f>SUM(SHA1383:SHA1384)</f>
        <v>0</v>
      </c>
      <c r="SHB1385" s="84">
        <f>SHA1385/SGZ1385</f>
        <v>0</v>
      </c>
      <c r="SHC1385" s="84">
        <f>SGZ1385-SHA1385</f>
        <v>2000000</v>
      </c>
      <c r="SHD1385" s="84">
        <f t="shared" si="644"/>
        <v>3000000</v>
      </c>
      <c r="SHK1385" s="84" t="s">
        <v>5397</v>
      </c>
      <c r="SHL1385" s="84">
        <f>SUM(SHL1383:SHL1384)</f>
        <v>1000000</v>
      </c>
      <c r="SHM1385" s="84">
        <f>SUM(SHM1383:SHM1384)</f>
        <v>0</v>
      </c>
      <c r="SHN1385" s="84">
        <f>SHM1385/SHL1385</f>
        <v>0</v>
      </c>
      <c r="SHO1385" s="84">
        <f>SUM(SHO1383)</f>
        <v>1000000</v>
      </c>
      <c r="SHP1385" s="84">
        <f>SUM(SHP1383:SHP1384)</f>
        <v>2000000</v>
      </c>
      <c r="SHQ1385" s="84">
        <f>SUM(SHQ1383:SHQ1384)</f>
        <v>0</v>
      </c>
      <c r="SHR1385" s="84">
        <f>SHQ1385/SHP1385</f>
        <v>0</v>
      </c>
      <c r="SHS1385" s="84">
        <f>SHP1385-SHQ1385</f>
        <v>2000000</v>
      </c>
      <c r="SHT1385" s="84">
        <f t="shared" si="645"/>
        <v>3000000</v>
      </c>
      <c r="SIA1385" s="84" t="s">
        <v>5397</v>
      </c>
      <c r="SIB1385" s="84">
        <f>SUM(SIB1383:SIB1384)</f>
        <v>1000000</v>
      </c>
      <c r="SIC1385" s="84">
        <f>SUM(SIC1383:SIC1384)</f>
        <v>0</v>
      </c>
      <c r="SID1385" s="84">
        <f>SIC1385/SIB1385</f>
        <v>0</v>
      </c>
      <c r="SIE1385" s="84">
        <f>SUM(SIE1383)</f>
        <v>1000000</v>
      </c>
      <c r="SIF1385" s="84">
        <f>SUM(SIF1383:SIF1384)</f>
        <v>2000000</v>
      </c>
      <c r="SIG1385" s="84">
        <f>SUM(SIG1383:SIG1384)</f>
        <v>0</v>
      </c>
      <c r="SIH1385" s="84">
        <f>SIG1385/SIF1385</f>
        <v>0</v>
      </c>
      <c r="SII1385" s="84">
        <f>SIF1385-SIG1385</f>
        <v>2000000</v>
      </c>
      <c r="SIJ1385" s="84">
        <f t="shared" si="645"/>
        <v>3000000</v>
      </c>
      <c r="SIQ1385" s="84" t="s">
        <v>5397</v>
      </c>
      <c r="SIR1385" s="84">
        <f>SUM(SIR1383:SIR1384)</f>
        <v>1000000</v>
      </c>
      <c r="SIS1385" s="84">
        <f>SUM(SIS1383:SIS1384)</f>
        <v>0</v>
      </c>
      <c r="SIT1385" s="84">
        <f>SIS1385/SIR1385</f>
        <v>0</v>
      </c>
      <c r="SIU1385" s="84">
        <f>SUM(SIU1383)</f>
        <v>1000000</v>
      </c>
      <c r="SIV1385" s="84">
        <f>SUM(SIV1383:SIV1384)</f>
        <v>2000000</v>
      </c>
      <c r="SIW1385" s="84">
        <f>SUM(SIW1383:SIW1384)</f>
        <v>0</v>
      </c>
      <c r="SIX1385" s="84">
        <f>SIW1385/SIV1385</f>
        <v>0</v>
      </c>
      <c r="SIY1385" s="84">
        <f>SIV1385-SIW1385</f>
        <v>2000000</v>
      </c>
      <c r="SIZ1385" s="84">
        <f t="shared" si="646"/>
        <v>3000000</v>
      </c>
      <c r="SJG1385" s="84" t="s">
        <v>5397</v>
      </c>
      <c r="SJH1385" s="84">
        <f>SUM(SJH1383:SJH1384)</f>
        <v>1000000</v>
      </c>
      <c r="SJI1385" s="84">
        <f>SUM(SJI1383:SJI1384)</f>
        <v>0</v>
      </c>
      <c r="SJJ1385" s="84">
        <f>SJI1385/SJH1385</f>
        <v>0</v>
      </c>
      <c r="SJK1385" s="84">
        <f>SUM(SJK1383)</f>
        <v>1000000</v>
      </c>
      <c r="SJL1385" s="84">
        <f>SUM(SJL1383:SJL1384)</f>
        <v>2000000</v>
      </c>
      <c r="SJM1385" s="84">
        <f>SUM(SJM1383:SJM1384)</f>
        <v>0</v>
      </c>
      <c r="SJN1385" s="84">
        <f>SJM1385/SJL1385</f>
        <v>0</v>
      </c>
      <c r="SJO1385" s="84">
        <f>SJL1385-SJM1385</f>
        <v>2000000</v>
      </c>
      <c r="SJP1385" s="84">
        <f t="shared" si="646"/>
        <v>3000000</v>
      </c>
      <c r="SJW1385" s="84" t="s">
        <v>5397</v>
      </c>
      <c r="SJX1385" s="84">
        <f>SUM(SJX1383:SJX1384)</f>
        <v>1000000</v>
      </c>
      <c r="SJY1385" s="84">
        <f>SUM(SJY1383:SJY1384)</f>
        <v>0</v>
      </c>
      <c r="SJZ1385" s="84">
        <f>SJY1385/SJX1385</f>
        <v>0</v>
      </c>
      <c r="SKA1385" s="84">
        <f>SUM(SKA1383)</f>
        <v>1000000</v>
      </c>
      <c r="SKB1385" s="84">
        <f>SUM(SKB1383:SKB1384)</f>
        <v>2000000</v>
      </c>
      <c r="SKC1385" s="84">
        <f>SUM(SKC1383:SKC1384)</f>
        <v>0</v>
      </c>
      <c r="SKD1385" s="84">
        <f>SKC1385/SKB1385</f>
        <v>0</v>
      </c>
      <c r="SKE1385" s="84">
        <f>SKB1385-SKC1385</f>
        <v>2000000</v>
      </c>
      <c r="SKF1385" s="84">
        <f t="shared" si="647"/>
        <v>3000000</v>
      </c>
      <c r="SKM1385" s="84" t="s">
        <v>5397</v>
      </c>
      <c r="SKN1385" s="84">
        <f>SUM(SKN1383:SKN1384)</f>
        <v>1000000</v>
      </c>
      <c r="SKO1385" s="84">
        <f>SUM(SKO1383:SKO1384)</f>
        <v>0</v>
      </c>
      <c r="SKP1385" s="84">
        <f>SKO1385/SKN1385</f>
        <v>0</v>
      </c>
      <c r="SKQ1385" s="84">
        <f>SUM(SKQ1383)</f>
        <v>1000000</v>
      </c>
      <c r="SKR1385" s="84">
        <f>SUM(SKR1383:SKR1384)</f>
        <v>2000000</v>
      </c>
      <c r="SKS1385" s="84">
        <f>SUM(SKS1383:SKS1384)</f>
        <v>0</v>
      </c>
      <c r="SKT1385" s="84">
        <f>SKS1385/SKR1385</f>
        <v>0</v>
      </c>
      <c r="SKU1385" s="84">
        <f>SKR1385-SKS1385</f>
        <v>2000000</v>
      </c>
      <c r="SKV1385" s="84">
        <f t="shared" si="647"/>
        <v>3000000</v>
      </c>
      <c r="SLC1385" s="84" t="s">
        <v>5397</v>
      </c>
      <c r="SLD1385" s="84">
        <f>SUM(SLD1383:SLD1384)</f>
        <v>1000000</v>
      </c>
      <c r="SLE1385" s="84">
        <f>SUM(SLE1383:SLE1384)</f>
        <v>0</v>
      </c>
      <c r="SLF1385" s="84">
        <f>SLE1385/SLD1385</f>
        <v>0</v>
      </c>
      <c r="SLG1385" s="84">
        <f>SUM(SLG1383)</f>
        <v>1000000</v>
      </c>
      <c r="SLH1385" s="84">
        <f>SUM(SLH1383:SLH1384)</f>
        <v>2000000</v>
      </c>
      <c r="SLI1385" s="84">
        <f>SUM(SLI1383:SLI1384)</f>
        <v>0</v>
      </c>
      <c r="SLJ1385" s="84">
        <f>SLI1385/SLH1385</f>
        <v>0</v>
      </c>
      <c r="SLK1385" s="84">
        <f>SLH1385-SLI1385</f>
        <v>2000000</v>
      </c>
      <c r="SLL1385" s="84">
        <f t="shared" si="648"/>
        <v>3000000</v>
      </c>
      <c r="SLS1385" s="84" t="s">
        <v>5397</v>
      </c>
      <c r="SLT1385" s="84">
        <f>SUM(SLT1383:SLT1384)</f>
        <v>1000000</v>
      </c>
      <c r="SLU1385" s="84">
        <f>SUM(SLU1383:SLU1384)</f>
        <v>0</v>
      </c>
      <c r="SLV1385" s="84">
        <f>SLU1385/SLT1385</f>
        <v>0</v>
      </c>
      <c r="SLW1385" s="84">
        <f>SUM(SLW1383)</f>
        <v>1000000</v>
      </c>
      <c r="SLX1385" s="84">
        <f>SUM(SLX1383:SLX1384)</f>
        <v>2000000</v>
      </c>
      <c r="SLY1385" s="84">
        <f>SUM(SLY1383:SLY1384)</f>
        <v>0</v>
      </c>
      <c r="SLZ1385" s="84">
        <f>SLY1385/SLX1385</f>
        <v>0</v>
      </c>
      <c r="SMA1385" s="84">
        <f>SLX1385-SLY1385</f>
        <v>2000000</v>
      </c>
      <c r="SMB1385" s="84">
        <f t="shared" si="648"/>
        <v>3000000</v>
      </c>
      <c r="SMI1385" s="84" t="s">
        <v>5397</v>
      </c>
      <c r="SMJ1385" s="84">
        <f>SUM(SMJ1383:SMJ1384)</f>
        <v>1000000</v>
      </c>
      <c r="SMK1385" s="84">
        <f>SUM(SMK1383:SMK1384)</f>
        <v>0</v>
      </c>
      <c r="SML1385" s="84">
        <f>SMK1385/SMJ1385</f>
        <v>0</v>
      </c>
      <c r="SMM1385" s="84">
        <f>SUM(SMM1383)</f>
        <v>1000000</v>
      </c>
      <c r="SMN1385" s="84">
        <f>SUM(SMN1383:SMN1384)</f>
        <v>2000000</v>
      </c>
      <c r="SMO1385" s="84">
        <f>SUM(SMO1383:SMO1384)</f>
        <v>0</v>
      </c>
      <c r="SMP1385" s="84">
        <f>SMO1385/SMN1385</f>
        <v>0</v>
      </c>
      <c r="SMQ1385" s="84">
        <f>SMN1385-SMO1385</f>
        <v>2000000</v>
      </c>
      <c r="SMR1385" s="84">
        <f t="shared" si="649"/>
        <v>3000000</v>
      </c>
      <c r="SMY1385" s="84" t="s">
        <v>5397</v>
      </c>
      <c r="SMZ1385" s="84">
        <f>SUM(SMZ1383:SMZ1384)</f>
        <v>1000000</v>
      </c>
      <c r="SNA1385" s="84">
        <f>SUM(SNA1383:SNA1384)</f>
        <v>0</v>
      </c>
      <c r="SNB1385" s="84">
        <f>SNA1385/SMZ1385</f>
        <v>0</v>
      </c>
      <c r="SNC1385" s="84">
        <f>SUM(SNC1383)</f>
        <v>1000000</v>
      </c>
      <c r="SND1385" s="84">
        <f>SUM(SND1383:SND1384)</f>
        <v>2000000</v>
      </c>
      <c r="SNE1385" s="84">
        <f>SUM(SNE1383:SNE1384)</f>
        <v>0</v>
      </c>
      <c r="SNF1385" s="84">
        <f>SNE1385/SND1385</f>
        <v>0</v>
      </c>
      <c r="SNG1385" s="84">
        <f>SND1385-SNE1385</f>
        <v>2000000</v>
      </c>
      <c r="SNH1385" s="84">
        <f t="shared" si="649"/>
        <v>3000000</v>
      </c>
      <c r="SNO1385" s="84" t="s">
        <v>5397</v>
      </c>
      <c r="SNP1385" s="84">
        <f>SUM(SNP1383:SNP1384)</f>
        <v>1000000</v>
      </c>
      <c r="SNQ1385" s="84">
        <f>SUM(SNQ1383:SNQ1384)</f>
        <v>0</v>
      </c>
      <c r="SNR1385" s="84">
        <f>SNQ1385/SNP1385</f>
        <v>0</v>
      </c>
      <c r="SNS1385" s="84">
        <f>SUM(SNS1383)</f>
        <v>1000000</v>
      </c>
      <c r="SNT1385" s="84">
        <f>SUM(SNT1383:SNT1384)</f>
        <v>2000000</v>
      </c>
      <c r="SNU1385" s="84">
        <f>SUM(SNU1383:SNU1384)</f>
        <v>0</v>
      </c>
      <c r="SNV1385" s="84">
        <f>SNU1385/SNT1385</f>
        <v>0</v>
      </c>
      <c r="SNW1385" s="84">
        <f>SNT1385-SNU1385</f>
        <v>2000000</v>
      </c>
      <c r="SNX1385" s="84">
        <f t="shared" si="650"/>
        <v>3000000</v>
      </c>
      <c r="SOE1385" s="84" t="s">
        <v>5397</v>
      </c>
      <c r="SOF1385" s="84">
        <f>SUM(SOF1383:SOF1384)</f>
        <v>1000000</v>
      </c>
      <c r="SOG1385" s="84">
        <f>SUM(SOG1383:SOG1384)</f>
        <v>0</v>
      </c>
      <c r="SOH1385" s="84">
        <f>SOG1385/SOF1385</f>
        <v>0</v>
      </c>
      <c r="SOI1385" s="84">
        <f>SUM(SOI1383)</f>
        <v>1000000</v>
      </c>
      <c r="SOJ1385" s="84">
        <f>SUM(SOJ1383:SOJ1384)</f>
        <v>2000000</v>
      </c>
      <c r="SOK1385" s="84">
        <f>SUM(SOK1383:SOK1384)</f>
        <v>0</v>
      </c>
      <c r="SOL1385" s="84">
        <f>SOK1385/SOJ1385</f>
        <v>0</v>
      </c>
      <c r="SOM1385" s="84">
        <f>SOJ1385-SOK1385</f>
        <v>2000000</v>
      </c>
      <c r="SON1385" s="84">
        <f t="shared" si="650"/>
        <v>3000000</v>
      </c>
      <c r="SOU1385" s="84" t="s">
        <v>5397</v>
      </c>
      <c r="SOV1385" s="84">
        <f>SUM(SOV1383:SOV1384)</f>
        <v>1000000</v>
      </c>
      <c r="SOW1385" s="84">
        <f>SUM(SOW1383:SOW1384)</f>
        <v>0</v>
      </c>
      <c r="SOX1385" s="84">
        <f>SOW1385/SOV1385</f>
        <v>0</v>
      </c>
      <c r="SOY1385" s="84">
        <f>SUM(SOY1383)</f>
        <v>1000000</v>
      </c>
      <c r="SOZ1385" s="84">
        <f>SUM(SOZ1383:SOZ1384)</f>
        <v>2000000</v>
      </c>
      <c r="SPA1385" s="84">
        <f>SUM(SPA1383:SPA1384)</f>
        <v>0</v>
      </c>
      <c r="SPB1385" s="84">
        <f>SPA1385/SOZ1385</f>
        <v>0</v>
      </c>
      <c r="SPC1385" s="84">
        <f>SOZ1385-SPA1385</f>
        <v>2000000</v>
      </c>
      <c r="SPD1385" s="84">
        <f t="shared" si="651"/>
        <v>3000000</v>
      </c>
      <c r="SPK1385" s="84" t="s">
        <v>5397</v>
      </c>
      <c r="SPL1385" s="84">
        <f>SUM(SPL1383:SPL1384)</f>
        <v>1000000</v>
      </c>
      <c r="SPM1385" s="84">
        <f>SUM(SPM1383:SPM1384)</f>
        <v>0</v>
      </c>
      <c r="SPN1385" s="84">
        <f>SPM1385/SPL1385</f>
        <v>0</v>
      </c>
      <c r="SPO1385" s="84">
        <f>SUM(SPO1383)</f>
        <v>1000000</v>
      </c>
      <c r="SPP1385" s="84">
        <f>SUM(SPP1383:SPP1384)</f>
        <v>2000000</v>
      </c>
      <c r="SPQ1385" s="84">
        <f>SUM(SPQ1383:SPQ1384)</f>
        <v>0</v>
      </c>
      <c r="SPR1385" s="84">
        <f>SPQ1385/SPP1385</f>
        <v>0</v>
      </c>
      <c r="SPS1385" s="84">
        <f>SPP1385-SPQ1385</f>
        <v>2000000</v>
      </c>
      <c r="SPT1385" s="84">
        <f t="shared" si="651"/>
        <v>3000000</v>
      </c>
      <c r="SQA1385" s="84" t="s">
        <v>5397</v>
      </c>
      <c r="SQB1385" s="84">
        <f>SUM(SQB1383:SQB1384)</f>
        <v>1000000</v>
      </c>
      <c r="SQC1385" s="84">
        <f>SUM(SQC1383:SQC1384)</f>
        <v>0</v>
      </c>
      <c r="SQD1385" s="84">
        <f>SQC1385/SQB1385</f>
        <v>0</v>
      </c>
      <c r="SQE1385" s="84">
        <f>SUM(SQE1383)</f>
        <v>1000000</v>
      </c>
      <c r="SQF1385" s="84">
        <f>SUM(SQF1383:SQF1384)</f>
        <v>2000000</v>
      </c>
      <c r="SQG1385" s="84">
        <f>SUM(SQG1383:SQG1384)</f>
        <v>0</v>
      </c>
      <c r="SQH1385" s="84">
        <f>SQG1385/SQF1385</f>
        <v>0</v>
      </c>
      <c r="SQI1385" s="84">
        <f>SQF1385-SQG1385</f>
        <v>2000000</v>
      </c>
      <c r="SQJ1385" s="84">
        <f t="shared" si="652"/>
        <v>3000000</v>
      </c>
      <c r="SQQ1385" s="84" t="s">
        <v>5397</v>
      </c>
      <c r="SQR1385" s="84">
        <f>SUM(SQR1383:SQR1384)</f>
        <v>1000000</v>
      </c>
      <c r="SQS1385" s="84">
        <f>SUM(SQS1383:SQS1384)</f>
        <v>0</v>
      </c>
      <c r="SQT1385" s="84">
        <f>SQS1385/SQR1385</f>
        <v>0</v>
      </c>
      <c r="SQU1385" s="84">
        <f>SUM(SQU1383)</f>
        <v>1000000</v>
      </c>
      <c r="SQV1385" s="84">
        <f>SUM(SQV1383:SQV1384)</f>
        <v>2000000</v>
      </c>
      <c r="SQW1385" s="84">
        <f>SUM(SQW1383:SQW1384)</f>
        <v>0</v>
      </c>
      <c r="SQX1385" s="84">
        <f>SQW1385/SQV1385</f>
        <v>0</v>
      </c>
      <c r="SQY1385" s="84">
        <f>SQV1385-SQW1385</f>
        <v>2000000</v>
      </c>
      <c r="SQZ1385" s="84">
        <f t="shared" si="652"/>
        <v>3000000</v>
      </c>
      <c r="SRG1385" s="84" t="s">
        <v>5397</v>
      </c>
      <c r="SRH1385" s="84">
        <f>SUM(SRH1383:SRH1384)</f>
        <v>1000000</v>
      </c>
      <c r="SRI1385" s="84">
        <f>SUM(SRI1383:SRI1384)</f>
        <v>0</v>
      </c>
      <c r="SRJ1385" s="84">
        <f>SRI1385/SRH1385</f>
        <v>0</v>
      </c>
      <c r="SRK1385" s="84">
        <f>SUM(SRK1383)</f>
        <v>1000000</v>
      </c>
      <c r="SRL1385" s="84">
        <f>SUM(SRL1383:SRL1384)</f>
        <v>2000000</v>
      </c>
      <c r="SRM1385" s="84">
        <f>SUM(SRM1383:SRM1384)</f>
        <v>0</v>
      </c>
      <c r="SRN1385" s="84">
        <f>SRM1385/SRL1385</f>
        <v>0</v>
      </c>
      <c r="SRO1385" s="84">
        <f>SRL1385-SRM1385</f>
        <v>2000000</v>
      </c>
      <c r="SRP1385" s="84">
        <f t="shared" si="653"/>
        <v>3000000</v>
      </c>
      <c r="SRW1385" s="84" t="s">
        <v>5397</v>
      </c>
      <c r="SRX1385" s="84">
        <f>SUM(SRX1383:SRX1384)</f>
        <v>1000000</v>
      </c>
      <c r="SRY1385" s="84">
        <f>SUM(SRY1383:SRY1384)</f>
        <v>0</v>
      </c>
      <c r="SRZ1385" s="84">
        <f>SRY1385/SRX1385</f>
        <v>0</v>
      </c>
      <c r="SSA1385" s="84">
        <f>SUM(SSA1383)</f>
        <v>1000000</v>
      </c>
      <c r="SSB1385" s="84">
        <f>SUM(SSB1383:SSB1384)</f>
        <v>2000000</v>
      </c>
      <c r="SSC1385" s="84">
        <f>SUM(SSC1383:SSC1384)</f>
        <v>0</v>
      </c>
      <c r="SSD1385" s="84">
        <f>SSC1385/SSB1385</f>
        <v>0</v>
      </c>
      <c r="SSE1385" s="84">
        <f>SSB1385-SSC1385</f>
        <v>2000000</v>
      </c>
      <c r="SSF1385" s="84">
        <f t="shared" si="653"/>
        <v>3000000</v>
      </c>
      <c r="SSM1385" s="84" t="s">
        <v>5397</v>
      </c>
      <c r="SSN1385" s="84">
        <f>SUM(SSN1383:SSN1384)</f>
        <v>1000000</v>
      </c>
      <c r="SSO1385" s="84">
        <f>SUM(SSO1383:SSO1384)</f>
        <v>0</v>
      </c>
      <c r="SSP1385" s="84">
        <f>SSO1385/SSN1385</f>
        <v>0</v>
      </c>
      <c r="SSQ1385" s="84">
        <f>SUM(SSQ1383)</f>
        <v>1000000</v>
      </c>
      <c r="SSR1385" s="84">
        <f>SUM(SSR1383:SSR1384)</f>
        <v>2000000</v>
      </c>
      <c r="SSS1385" s="84">
        <f>SUM(SSS1383:SSS1384)</f>
        <v>0</v>
      </c>
      <c r="SST1385" s="84">
        <f>SSS1385/SSR1385</f>
        <v>0</v>
      </c>
      <c r="SSU1385" s="84">
        <f>SSR1385-SSS1385</f>
        <v>2000000</v>
      </c>
      <c r="SSV1385" s="84">
        <f t="shared" si="654"/>
        <v>3000000</v>
      </c>
      <c r="STC1385" s="84" t="s">
        <v>5397</v>
      </c>
      <c r="STD1385" s="84">
        <f>SUM(STD1383:STD1384)</f>
        <v>1000000</v>
      </c>
      <c r="STE1385" s="84">
        <f>SUM(STE1383:STE1384)</f>
        <v>0</v>
      </c>
      <c r="STF1385" s="84">
        <f>STE1385/STD1385</f>
        <v>0</v>
      </c>
      <c r="STG1385" s="84">
        <f>SUM(STG1383)</f>
        <v>1000000</v>
      </c>
      <c r="STH1385" s="84">
        <f>SUM(STH1383:STH1384)</f>
        <v>2000000</v>
      </c>
      <c r="STI1385" s="84">
        <f>SUM(STI1383:STI1384)</f>
        <v>0</v>
      </c>
      <c r="STJ1385" s="84">
        <f>STI1385/STH1385</f>
        <v>0</v>
      </c>
      <c r="STK1385" s="84">
        <f>STH1385-STI1385</f>
        <v>2000000</v>
      </c>
      <c r="STL1385" s="84">
        <f t="shared" si="654"/>
        <v>3000000</v>
      </c>
      <c r="STS1385" s="84" t="s">
        <v>5397</v>
      </c>
      <c r="STT1385" s="84">
        <f>SUM(STT1383:STT1384)</f>
        <v>1000000</v>
      </c>
      <c r="STU1385" s="84">
        <f>SUM(STU1383:STU1384)</f>
        <v>0</v>
      </c>
      <c r="STV1385" s="84">
        <f>STU1385/STT1385</f>
        <v>0</v>
      </c>
      <c r="STW1385" s="84">
        <f>SUM(STW1383)</f>
        <v>1000000</v>
      </c>
      <c r="STX1385" s="84">
        <f>SUM(STX1383:STX1384)</f>
        <v>2000000</v>
      </c>
      <c r="STY1385" s="84">
        <f>SUM(STY1383:STY1384)</f>
        <v>0</v>
      </c>
      <c r="STZ1385" s="84">
        <f>STY1385/STX1385</f>
        <v>0</v>
      </c>
      <c r="SUA1385" s="84">
        <f>STX1385-STY1385</f>
        <v>2000000</v>
      </c>
      <c r="SUB1385" s="84">
        <f t="shared" si="655"/>
        <v>3000000</v>
      </c>
      <c r="SUI1385" s="84" t="s">
        <v>5397</v>
      </c>
      <c r="SUJ1385" s="84">
        <f>SUM(SUJ1383:SUJ1384)</f>
        <v>1000000</v>
      </c>
      <c r="SUK1385" s="84">
        <f>SUM(SUK1383:SUK1384)</f>
        <v>0</v>
      </c>
      <c r="SUL1385" s="84">
        <f>SUK1385/SUJ1385</f>
        <v>0</v>
      </c>
      <c r="SUM1385" s="84">
        <f>SUM(SUM1383)</f>
        <v>1000000</v>
      </c>
      <c r="SUN1385" s="84">
        <f>SUM(SUN1383:SUN1384)</f>
        <v>2000000</v>
      </c>
      <c r="SUO1385" s="84">
        <f>SUM(SUO1383:SUO1384)</f>
        <v>0</v>
      </c>
      <c r="SUP1385" s="84">
        <f>SUO1385/SUN1385</f>
        <v>0</v>
      </c>
      <c r="SUQ1385" s="84">
        <f>SUN1385-SUO1385</f>
        <v>2000000</v>
      </c>
      <c r="SUR1385" s="84">
        <f t="shared" si="655"/>
        <v>3000000</v>
      </c>
      <c r="SUY1385" s="84" t="s">
        <v>5397</v>
      </c>
      <c r="SUZ1385" s="84">
        <f>SUM(SUZ1383:SUZ1384)</f>
        <v>1000000</v>
      </c>
      <c r="SVA1385" s="84">
        <f>SUM(SVA1383:SVA1384)</f>
        <v>0</v>
      </c>
      <c r="SVB1385" s="84">
        <f>SVA1385/SUZ1385</f>
        <v>0</v>
      </c>
      <c r="SVC1385" s="84">
        <f>SUM(SVC1383)</f>
        <v>1000000</v>
      </c>
      <c r="SVD1385" s="84">
        <f>SUM(SVD1383:SVD1384)</f>
        <v>2000000</v>
      </c>
      <c r="SVE1385" s="84">
        <f>SUM(SVE1383:SVE1384)</f>
        <v>0</v>
      </c>
      <c r="SVF1385" s="84">
        <f>SVE1385/SVD1385</f>
        <v>0</v>
      </c>
      <c r="SVG1385" s="84">
        <f>SVD1385-SVE1385</f>
        <v>2000000</v>
      </c>
      <c r="SVH1385" s="84">
        <f t="shared" si="656"/>
        <v>3000000</v>
      </c>
      <c r="SVO1385" s="84" t="s">
        <v>5397</v>
      </c>
      <c r="SVP1385" s="84">
        <f>SUM(SVP1383:SVP1384)</f>
        <v>1000000</v>
      </c>
      <c r="SVQ1385" s="84">
        <f>SUM(SVQ1383:SVQ1384)</f>
        <v>0</v>
      </c>
      <c r="SVR1385" s="84">
        <f>SVQ1385/SVP1385</f>
        <v>0</v>
      </c>
      <c r="SVS1385" s="84">
        <f>SUM(SVS1383)</f>
        <v>1000000</v>
      </c>
      <c r="SVT1385" s="84">
        <f>SUM(SVT1383:SVT1384)</f>
        <v>2000000</v>
      </c>
      <c r="SVU1385" s="84">
        <f>SUM(SVU1383:SVU1384)</f>
        <v>0</v>
      </c>
      <c r="SVV1385" s="84">
        <f>SVU1385/SVT1385</f>
        <v>0</v>
      </c>
      <c r="SVW1385" s="84">
        <f>SVT1385-SVU1385</f>
        <v>2000000</v>
      </c>
      <c r="SVX1385" s="84">
        <f t="shared" si="656"/>
        <v>3000000</v>
      </c>
      <c r="SWE1385" s="84" t="s">
        <v>5397</v>
      </c>
      <c r="SWF1385" s="84">
        <f>SUM(SWF1383:SWF1384)</f>
        <v>1000000</v>
      </c>
      <c r="SWG1385" s="84">
        <f>SUM(SWG1383:SWG1384)</f>
        <v>0</v>
      </c>
      <c r="SWH1385" s="84">
        <f>SWG1385/SWF1385</f>
        <v>0</v>
      </c>
      <c r="SWI1385" s="84">
        <f>SUM(SWI1383)</f>
        <v>1000000</v>
      </c>
      <c r="SWJ1385" s="84">
        <f>SUM(SWJ1383:SWJ1384)</f>
        <v>2000000</v>
      </c>
      <c r="SWK1385" s="84">
        <f>SUM(SWK1383:SWK1384)</f>
        <v>0</v>
      </c>
      <c r="SWL1385" s="84">
        <f>SWK1385/SWJ1385</f>
        <v>0</v>
      </c>
      <c r="SWM1385" s="84">
        <f>SWJ1385-SWK1385</f>
        <v>2000000</v>
      </c>
      <c r="SWN1385" s="84">
        <f t="shared" si="657"/>
        <v>3000000</v>
      </c>
      <c r="SWU1385" s="84" t="s">
        <v>5397</v>
      </c>
      <c r="SWV1385" s="84">
        <f>SUM(SWV1383:SWV1384)</f>
        <v>1000000</v>
      </c>
      <c r="SWW1385" s="84">
        <f>SUM(SWW1383:SWW1384)</f>
        <v>0</v>
      </c>
      <c r="SWX1385" s="84">
        <f>SWW1385/SWV1385</f>
        <v>0</v>
      </c>
      <c r="SWY1385" s="84">
        <f>SUM(SWY1383)</f>
        <v>1000000</v>
      </c>
      <c r="SWZ1385" s="84">
        <f>SUM(SWZ1383:SWZ1384)</f>
        <v>2000000</v>
      </c>
      <c r="SXA1385" s="84">
        <f>SUM(SXA1383:SXA1384)</f>
        <v>0</v>
      </c>
      <c r="SXB1385" s="84">
        <f>SXA1385/SWZ1385</f>
        <v>0</v>
      </c>
      <c r="SXC1385" s="84">
        <f>SWZ1385-SXA1385</f>
        <v>2000000</v>
      </c>
      <c r="SXD1385" s="84">
        <f t="shared" si="657"/>
        <v>3000000</v>
      </c>
      <c r="SXK1385" s="84" t="s">
        <v>5397</v>
      </c>
      <c r="SXL1385" s="84">
        <f>SUM(SXL1383:SXL1384)</f>
        <v>1000000</v>
      </c>
      <c r="SXM1385" s="84">
        <f>SUM(SXM1383:SXM1384)</f>
        <v>0</v>
      </c>
      <c r="SXN1385" s="84">
        <f>SXM1385/SXL1385</f>
        <v>0</v>
      </c>
      <c r="SXO1385" s="84">
        <f>SUM(SXO1383)</f>
        <v>1000000</v>
      </c>
      <c r="SXP1385" s="84">
        <f>SUM(SXP1383:SXP1384)</f>
        <v>2000000</v>
      </c>
      <c r="SXQ1385" s="84">
        <f>SUM(SXQ1383:SXQ1384)</f>
        <v>0</v>
      </c>
      <c r="SXR1385" s="84">
        <f>SXQ1385/SXP1385</f>
        <v>0</v>
      </c>
      <c r="SXS1385" s="84">
        <f>SXP1385-SXQ1385</f>
        <v>2000000</v>
      </c>
      <c r="SXT1385" s="84">
        <f t="shared" si="658"/>
        <v>3000000</v>
      </c>
      <c r="SYA1385" s="84" t="s">
        <v>5397</v>
      </c>
      <c r="SYB1385" s="84">
        <f>SUM(SYB1383:SYB1384)</f>
        <v>1000000</v>
      </c>
      <c r="SYC1385" s="84">
        <f>SUM(SYC1383:SYC1384)</f>
        <v>0</v>
      </c>
      <c r="SYD1385" s="84">
        <f>SYC1385/SYB1385</f>
        <v>0</v>
      </c>
      <c r="SYE1385" s="84">
        <f>SUM(SYE1383)</f>
        <v>1000000</v>
      </c>
      <c r="SYF1385" s="84">
        <f>SUM(SYF1383:SYF1384)</f>
        <v>2000000</v>
      </c>
      <c r="SYG1385" s="84">
        <f>SUM(SYG1383:SYG1384)</f>
        <v>0</v>
      </c>
      <c r="SYH1385" s="84">
        <f>SYG1385/SYF1385</f>
        <v>0</v>
      </c>
      <c r="SYI1385" s="84">
        <f>SYF1385-SYG1385</f>
        <v>2000000</v>
      </c>
      <c r="SYJ1385" s="84">
        <f t="shared" si="658"/>
        <v>3000000</v>
      </c>
      <c r="SYQ1385" s="84" t="s">
        <v>5397</v>
      </c>
      <c r="SYR1385" s="84">
        <f>SUM(SYR1383:SYR1384)</f>
        <v>1000000</v>
      </c>
      <c r="SYS1385" s="84">
        <f>SUM(SYS1383:SYS1384)</f>
        <v>0</v>
      </c>
      <c r="SYT1385" s="84">
        <f>SYS1385/SYR1385</f>
        <v>0</v>
      </c>
      <c r="SYU1385" s="84">
        <f>SUM(SYU1383)</f>
        <v>1000000</v>
      </c>
      <c r="SYV1385" s="84">
        <f>SUM(SYV1383:SYV1384)</f>
        <v>2000000</v>
      </c>
      <c r="SYW1385" s="84">
        <f>SUM(SYW1383:SYW1384)</f>
        <v>0</v>
      </c>
      <c r="SYX1385" s="84">
        <f>SYW1385/SYV1385</f>
        <v>0</v>
      </c>
      <c r="SYY1385" s="84">
        <f>SYV1385-SYW1385</f>
        <v>2000000</v>
      </c>
      <c r="SYZ1385" s="84">
        <f t="shared" si="659"/>
        <v>3000000</v>
      </c>
      <c r="SZG1385" s="84" t="s">
        <v>5397</v>
      </c>
      <c r="SZH1385" s="84">
        <f>SUM(SZH1383:SZH1384)</f>
        <v>1000000</v>
      </c>
      <c r="SZI1385" s="84">
        <f>SUM(SZI1383:SZI1384)</f>
        <v>0</v>
      </c>
      <c r="SZJ1385" s="84">
        <f>SZI1385/SZH1385</f>
        <v>0</v>
      </c>
      <c r="SZK1385" s="84">
        <f>SUM(SZK1383)</f>
        <v>1000000</v>
      </c>
      <c r="SZL1385" s="84">
        <f>SUM(SZL1383:SZL1384)</f>
        <v>2000000</v>
      </c>
      <c r="SZM1385" s="84">
        <f>SUM(SZM1383:SZM1384)</f>
        <v>0</v>
      </c>
      <c r="SZN1385" s="84">
        <f>SZM1385/SZL1385</f>
        <v>0</v>
      </c>
      <c r="SZO1385" s="84">
        <f>SZL1385-SZM1385</f>
        <v>2000000</v>
      </c>
      <c r="SZP1385" s="84">
        <f t="shared" si="659"/>
        <v>3000000</v>
      </c>
      <c r="SZW1385" s="84" t="s">
        <v>5397</v>
      </c>
      <c r="SZX1385" s="84">
        <f>SUM(SZX1383:SZX1384)</f>
        <v>1000000</v>
      </c>
      <c r="SZY1385" s="84">
        <f>SUM(SZY1383:SZY1384)</f>
        <v>0</v>
      </c>
      <c r="SZZ1385" s="84">
        <f>SZY1385/SZX1385</f>
        <v>0</v>
      </c>
      <c r="TAA1385" s="84">
        <f>SUM(TAA1383)</f>
        <v>1000000</v>
      </c>
      <c r="TAB1385" s="84">
        <f>SUM(TAB1383:TAB1384)</f>
        <v>2000000</v>
      </c>
      <c r="TAC1385" s="84">
        <f>SUM(TAC1383:TAC1384)</f>
        <v>0</v>
      </c>
      <c r="TAD1385" s="84">
        <f>TAC1385/TAB1385</f>
        <v>0</v>
      </c>
      <c r="TAE1385" s="84">
        <f>TAB1385-TAC1385</f>
        <v>2000000</v>
      </c>
      <c r="TAF1385" s="84">
        <f t="shared" si="660"/>
        <v>3000000</v>
      </c>
      <c r="TAM1385" s="84" t="s">
        <v>5397</v>
      </c>
      <c r="TAN1385" s="84">
        <f>SUM(TAN1383:TAN1384)</f>
        <v>1000000</v>
      </c>
      <c r="TAO1385" s="84">
        <f>SUM(TAO1383:TAO1384)</f>
        <v>0</v>
      </c>
      <c r="TAP1385" s="84">
        <f>TAO1385/TAN1385</f>
        <v>0</v>
      </c>
      <c r="TAQ1385" s="84">
        <f>SUM(TAQ1383)</f>
        <v>1000000</v>
      </c>
      <c r="TAR1385" s="84">
        <f>SUM(TAR1383:TAR1384)</f>
        <v>2000000</v>
      </c>
      <c r="TAS1385" s="84">
        <f>SUM(TAS1383:TAS1384)</f>
        <v>0</v>
      </c>
      <c r="TAT1385" s="84">
        <f>TAS1385/TAR1385</f>
        <v>0</v>
      </c>
      <c r="TAU1385" s="84">
        <f>TAR1385-TAS1385</f>
        <v>2000000</v>
      </c>
      <c r="TAV1385" s="84">
        <f t="shared" si="660"/>
        <v>3000000</v>
      </c>
      <c r="TBC1385" s="84" t="s">
        <v>5397</v>
      </c>
      <c r="TBD1385" s="84">
        <f>SUM(TBD1383:TBD1384)</f>
        <v>1000000</v>
      </c>
      <c r="TBE1385" s="84">
        <f>SUM(TBE1383:TBE1384)</f>
        <v>0</v>
      </c>
      <c r="TBF1385" s="84">
        <f>TBE1385/TBD1385</f>
        <v>0</v>
      </c>
      <c r="TBG1385" s="84">
        <f>SUM(TBG1383)</f>
        <v>1000000</v>
      </c>
      <c r="TBH1385" s="84">
        <f>SUM(TBH1383:TBH1384)</f>
        <v>2000000</v>
      </c>
      <c r="TBI1385" s="84">
        <f>SUM(TBI1383:TBI1384)</f>
        <v>0</v>
      </c>
      <c r="TBJ1385" s="84">
        <f>TBI1385/TBH1385</f>
        <v>0</v>
      </c>
      <c r="TBK1385" s="84">
        <f>TBH1385-TBI1385</f>
        <v>2000000</v>
      </c>
      <c r="TBL1385" s="84">
        <f t="shared" si="661"/>
        <v>3000000</v>
      </c>
      <c r="TBS1385" s="84" t="s">
        <v>5397</v>
      </c>
      <c r="TBT1385" s="84">
        <f>SUM(TBT1383:TBT1384)</f>
        <v>1000000</v>
      </c>
      <c r="TBU1385" s="84">
        <f>SUM(TBU1383:TBU1384)</f>
        <v>0</v>
      </c>
      <c r="TBV1385" s="84">
        <f>TBU1385/TBT1385</f>
        <v>0</v>
      </c>
      <c r="TBW1385" s="84">
        <f>SUM(TBW1383)</f>
        <v>1000000</v>
      </c>
      <c r="TBX1385" s="84">
        <f>SUM(TBX1383:TBX1384)</f>
        <v>2000000</v>
      </c>
      <c r="TBY1385" s="84">
        <f>SUM(TBY1383:TBY1384)</f>
        <v>0</v>
      </c>
      <c r="TBZ1385" s="84">
        <f>TBY1385/TBX1385</f>
        <v>0</v>
      </c>
      <c r="TCA1385" s="84">
        <f>TBX1385-TBY1385</f>
        <v>2000000</v>
      </c>
      <c r="TCB1385" s="84">
        <f t="shared" si="661"/>
        <v>3000000</v>
      </c>
      <c r="TCI1385" s="84" t="s">
        <v>5397</v>
      </c>
      <c r="TCJ1385" s="84">
        <f>SUM(TCJ1383:TCJ1384)</f>
        <v>1000000</v>
      </c>
      <c r="TCK1385" s="84">
        <f>SUM(TCK1383:TCK1384)</f>
        <v>0</v>
      </c>
      <c r="TCL1385" s="84">
        <f>TCK1385/TCJ1385</f>
        <v>0</v>
      </c>
      <c r="TCM1385" s="84">
        <f>SUM(TCM1383)</f>
        <v>1000000</v>
      </c>
      <c r="TCN1385" s="84">
        <f>SUM(TCN1383:TCN1384)</f>
        <v>2000000</v>
      </c>
      <c r="TCO1385" s="84">
        <f>SUM(TCO1383:TCO1384)</f>
        <v>0</v>
      </c>
      <c r="TCP1385" s="84">
        <f>TCO1385/TCN1385</f>
        <v>0</v>
      </c>
      <c r="TCQ1385" s="84">
        <f>TCN1385-TCO1385</f>
        <v>2000000</v>
      </c>
      <c r="TCR1385" s="84">
        <f t="shared" si="662"/>
        <v>3000000</v>
      </c>
      <c r="TCY1385" s="84" t="s">
        <v>5397</v>
      </c>
      <c r="TCZ1385" s="84">
        <f>SUM(TCZ1383:TCZ1384)</f>
        <v>1000000</v>
      </c>
      <c r="TDA1385" s="84">
        <f>SUM(TDA1383:TDA1384)</f>
        <v>0</v>
      </c>
      <c r="TDB1385" s="84">
        <f>TDA1385/TCZ1385</f>
        <v>0</v>
      </c>
      <c r="TDC1385" s="84">
        <f>SUM(TDC1383)</f>
        <v>1000000</v>
      </c>
      <c r="TDD1385" s="84">
        <f>SUM(TDD1383:TDD1384)</f>
        <v>2000000</v>
      </c>
      <c r="TDE1385" s="84">
        <f>SUM(TDE1383:TDE1384)</f>
        <v>0</v>
      </c>
      <c r="TDF1385" s="84">
        <f>TDE1385/TDD1385</f>
        <v>0</v>
      </c>
      <c r="TDG1385" s="84">
        <f>TDD1385-TDE1385</f>
        <v>2000000</v>
      </c>
      <c r="TDH1385" s="84">
        <f t="shared" si="662"/>
        <v>3000000</v>
      </c>
      <c r="TDO1385" s="84" t="s">
        <v>5397</v>
      </c>
      <c r="TDP1385" s="84">
        <f>SUM(TDP1383:TDP1384)</f>
        <v>1000000</v>
      </c>
      <c r="TDQ1385" s="84">
        <f>SUM(TDQ1383:TDQ1384)</f>
        <v>0</v>
      </c>
      <c r="TDR1385" s="84">
        <f>TDQ1385/TDP1385</f>
        <v>0</v>
      </c>
      <c r="TDS1385" s="84">
        <f>SUM(TDS1383)</f>
        <v>1000000</v>
      </c>
      <c r="TDT1385" s="84">
        <f>SUM(TDT1383:TDT1384)</f>
        <v>2000000</v>
      </c>
      <c r="TDU1385" s="84">
        <f>SUM(TDU1383:TDU1384)</f>
        <v>0</v>
      </c>
      <c r="TDV1385" s="84">
        <f>TDU1385/TDT1385</f>
        <v>0</v>
      </c>
      <c r="TDW1385" s="84">
        <f>TDT1385-TDU1385</f>
        <v>2000000</v>
      </c>
      <c r="TDX1385" s="84">
        <f t="shared" si="663"/>
        <v>3000000</v>
      </c>
      <c r="TEE1385" s="84" t="s">
        <v>5397</v>
      </c>
      <c r="TEF1385" s="84">
        <f>SUM(TEF1383:TEF1384)</f>
        <v>1000000</v>
      </c>
      <c r="TEG1385" s="84">
        <f>SUM(TEG1383:TEG1384)</f>
        <v>0</v>
      </c>
      <c r="TEH1385" s="84">
        <f>TEG1385/TEF1385</f>
        <v>0</v>
      </c>
      <c r="TEI1385" s="84">
        <f>SUM(TEI1383)</f>
        <v>1000000</v>
      </c>
      <c r="TEJ1385" s="84">
        <f>SUM(TEJ1383:TEJ1384)</f>
        <v>2000000</v>
      </c>
      <c r="TEK1385" s="84">
        <f>SUM(TEK1383:TEK1384)</f>
        <v>0</v>
      </c>
      <c r="TEL1385" s="84">
        <f>TEK1385/TEJ1385</f>
        <v>0</v>
      </c>
      <c r="TEM1385" s="84">
        <f>TEJ1385-TEK1385</f>
        <v>2000000</v>
      </c>
      <c r="TEN1385" s="84">
        <f t="shared" si="663"/>
        <v>3000000</v>
      </c>
      <c r="TEU1385" s="84" t="s">
        <v>5397</v>
      </c>
      <c r="TEV1385" s="84">
        <f>SUM(TEV1383:TEV1384)</f>
        <v>1000000</v>
      </c>
      <c r="TEW1385" s="84">
        <f>SUM(TEW1383:TEW1384)</f>
        <v>0</v>
      </c>
      <c r="TEX1385" s="84">
        <f>TEW1385/TEV1385</f>
        <v>0</v>
      </c>
      <c r="TEY1385" s="84">
        <f>SUM(TEY1383)</f>
        <v>1000000</v>
      </c>
      <c r="TEZ1385" s="84">
        <f>SUM(TEZ1383:TEZ1384)</f>
        <v>2000000</v>
      </c>
      <c r="TFA1385" s="84">
        <f>SUM(TFA1383:TFA1384)</f>
        <v>0</v>
      </c>
      <c r="TFB1385" s="84">
        <f>TFA1385/TEZ1385</f>
        <v>0</v>
      </c>
      <c r="TFC1385" s="84">
        <f>TEZ1385-TFA1385</f>
        <v>2000000</v>
      </c>
      <c r="TFD1385" s="84">
        <f t="shared" si="664"/>
        <v>3000000</v>
      </c>
      <c r="TFK1385" s="84" t="s">
        <v>5397</v>
      </c>
      <c r="TFL1385" s="84">
        <f>SUM(TFL1383:TFL1384)</f>
        <v>1000000</v>
      </c>
      <c r="TFM1385" s="84">
        <f>SUM(TFM1383:TFM1384)</f>
        <v>0</v>
      </c>
      <c r="TFN1385" s="84">
        <f>TFM1385/TFL1385</f>
        <v>0</v>
      </c>
      <c r="TFO1385" s="84">
        <f>SUM(TFO1383)</f>
        <v>1000000</v>
      </c>
      <c r="TFP1385" s="84">
        <f>SUM(TFP1383:TFP1384)</f>
        <v>2000000</v>
      </c>
      <c r="TFQ1385" s="84">
        <f>SUM(TFQ1383:TFQ1384)</f>
        <v>0</v>
      </c>
      <c r="TFR1385" s="84">
        <f>TFQ1385/TFP1385</f>
        <v>0</v>
      </c>
      <c r="TFS1385" s="84">
        <f>TFP1385-TFQ1385</f>
        <v>2000000</v>
      </c>
      <c r="TFT1385" s="84">
        <f t="shared" si="664"/>
        <v>3000000</v>
      </c>
      <c r="TGA1385" s="84" t="s">
        <v>5397</v>
      </c>
      <c r="TGB1385" s="84">
        <f>SUM(TGB1383:TGB1384)</f>
        <v>1000000</v>
      </c>
      <c r="TGC1385" s="84">
        <f>SUM(TGC1383:TGC1384)</f>
        <v>0</v>
      </c>
      <c r="TGD1385" s="84">
        <f>TGC1385/TGB1385</f>
        <v>0</v>
      </c>
      <c r="TGE1385" s="84">
        <f>SUM(TGE1383)</f>
        <v>1000000</v>
      </c>
      <c r="TGF1385" s="84">
        <f>SUM(TGF1383:TGF1384)</f>
        <v>2000000</v>
      </c>
      <c r="TGG1385" s="84">
        <f>SUM(TGG1383:TGG1384)</f>
        <v>0</v>
      </c>
      <c r="TGH1385" s="84">
        <f>TGG1385/TGF1385</f>
        <v>0</v>
      </c>
      <c r="TGI1385" s="84">
        <f>TGF1385-TGG1385</f>
        <v>2000000</v>
      </c>
      <c r="TGJ1385" s="84">
        <f t="shared" si="665"/>
        <v>3000000</v>
      </c>
      <c r="TGQ1385" s="84" t="s">
        <v>5397</v>
      </c>
      <c r="TGR1385" s="84">
        <f>SUM(TGR1383:TGR1384)</f>
        <v>1000000</v>
      </c>
      <c r="TGS1385" s="84">
        <f>SUM(TGS1383:TGS1384)</f>
        <v>0</v>
      </c>
      <c r="TGT1385" s="84">
        <f>TGS1385/TGR1385</f>
        <v>0</v>
      </c>
      <c r="TGU1385" s="84">
        <f>SUM(TGU1383)</f>
        <v>1000000</v>
      </c>
      <c r="TGV1385" s="84">
        <f>SUM(TGV1383:TGV1384)</f>
        <v>2000000</v>
      </c>
      <c r="TGW1385" s="84">
        <f>SUM(TGW1383:TGW1384)</f>
        <v>0</v>
      </c>
      <c r="TGX1385" s="84">
        <f>TGW1385/TGV1385</f>
        <v>0</v>
      </c>
      <c r="TGY1385" s="84">
        <f>TGV1385-TGW1385</f>
        <v>2000000</v>
      </c>
      <c r="TGZ1385" s="84">
        <f t="shared" si="665"/>
        <v>3000000</v>
      </c>
      <c r="THG1385" s="84" t="s">
        <v>5397</v>
      </c>
      <c r="THH1385" s="84">
        <f>SUM(THH1383:THH1384)</f>
        <v>1000000</v>
      </c>
      <c r="THI1385" s="84">
        <f>SUM(THI1383:THI1384)</f>
        <v>0</v>
      </c>
      <c r="THJ1385" s="84">
        <f>THI1385/THH1385</f>
        <v>0</v>
      </c>
      <c r="THK1385" s="84">
        <f>SUM(THK1383)</f>
        <v>1000000</v>
      </c>
      <c r="THL1385" s="84">
        <f>SUM(THL1383:THL1384)</f>
        <v>2000000</v>
      </c>
      <c r="THM1385" s="84">
        <f>SUM(THM1383:THM1384)</f>
        <v>0</v>
      </c>
      <c r="THN1385" s="84">
        <f>THM1385/THL1385</f>
        <v>0</v>
      </c>
      <c r="THO1385" s="84">
        <f>THL1385-THM1385</f>
        <v>2000000</v>
      </c>
      <c r="THP1385" s="84">
        <f t="shared" si="666"/>
        <v>3000000</v>
      </c>
      <c r="THW1385" s="84" t="s">
        <v>5397</v>
      </c>
      <c r="THX1385" s="84">
        <f>SUM(THX1383:THX1384)</f>
        <v>1000000</v>
      </c>
      <c r="THY1385" s="84">
        <f>SUM(THY1383:THY1384)</f>
        <v>0</v>
      </c>
      <c r="THZ1385" s="84">
        <f>THY1385/THX1385</f>
        <v>0</v>
      </c>
      <c r="TIA1385" s="84">
        <f>SUM(TIA1383)</f>
        <v>1000000</v>
      </c>
      <c r="TIB1385" s="84">
        <f>SUM(TIB1383:TIB1384)</f>
        <v>2000000</v>
      </c>
      <c r="TIC1385" s="84">
        <f>SUM(TIC1383:TIC1384)</f>
        <v>0</v>
      </c>
      <c r="TID1385" s="84">
        <f>TIC1385/TIB1385</f>
        <v>0</v>
      </c>
      <c r="TIE1385" s="84">
        <f>TIB1385-TIC1385</f>
        <v>2000000</v>
      </c>
      <c r="TIF1385" s="84">
        <f t="shared" si="666"/>
        <v>3000000</v>
      </c>
      <c r="TIM1385" s="84" t="s">
        <v>5397</v>
      </c>
      <c r="TIN1385" s="84">
        <f>SUM(TIN1383:TIN1384)</f>
        <v>1000000</v>
      </c>
      <c r="TIO1385" s="84">
        <f>SUM(TIO1383:TIO1384)</f>
        <v>0</v>
      </c>
      <c r="TIP1385" s="84">
        <f>TIO1385/TIN1385</f>
        <v>0</v>
      </c>
      <c r="TIQ1385" s="84">
        <f>SUM(TIQ1383)</f>
        <v>1000000</v>
      </c>
      <c r="TIR1385" s="84">
        <f>SUM(TIR1383:TIR1384)</f>
        <v>2000000</v>
      </c>
      <c r="TIS1385" s="84">
        <f>SUM(TIS1383:TIS1384)</f>
        <v>0</v>
      </c>
      <c r="TIT1385" s="84">
        <f>TIS1385/TIR1385</f>
        <v>0</v>
      </c>
      <c r="TIU1385" s="84">
        <f>TIR1385-TIS1385</f>
        <v>2000000</v>
      </c>
      <c r="TIV1385" s="84">
        <f t="shared" si="667"/>
        <v>3000000</v>
      </c>
      <c r="TJC1385" s="84" t="s">
        <v>5397</v>
      </c>
      <c r="TJD1385" s="84">
        <f>SUM(TJD1383:TJD1384)</f>
        <v>1000000</v>
      </c>
      <c r="TJE1385" s="84">
        <f>SUM(TJE1383:TJE1384)</f>
        <v>0</v>
      </c>
      <c r="TJF1385" s="84">
        <f>TJE1385/TJD1385</f>
        <v>0</v>
      </c>
      <c r="TJG1385" s="84">
        <f>SUM(TJG1383)</f>
        <v>1000000</v>
      </c>
      <c r="TJH1385" s="84">
        <f>SUM(TJH1383:TJH1384)</f>
        <v>2000000</v>
      </c>
      <c r="TJI1385" s="84">
        <f>SUM(TJI1383:TJI1384)</f>
        <v>0</v>
      </c>
      <c r="TJJ1385" s="84">
        <f>TJI1385/TJH1385</f>
        <v>0</v>
      </c>
      <c r="TJK1385" s="84">
        <f>TJH1385-TJI1385</f>
        <v>2000000</v>
      </c>
      <c r="TJL1385" s="84">
        <f t="shared" si="667"/>
        <v>3000000</v>
      </c>
      <c r="TJS1385" s="84" t="s">
        <v>5397</v>
      </c>
      <c r="TJT1385" s="84">
        <f>SUM(TJT1383:TJT1384)</f>
        <v>1000000</v>
      </c>
      <c r="TJU1385" s="84">
        <f>SUM(TJU1383:TJU1384)</f>
        <v>0</v>
      </c>
      <c r="TJV1385" s="84">
        <f>TJU1385/TJT1385</f>
        <v>0</v>
      </c>
      <c r="TJW1385" s="84">
        <f>SUM(TJW1383)</f>
        <v>1000000</v>
      </c>
      <c r="TJX1385" s="84">
        <f>SUM(TJX1383:TJX1384)</f>
        <v>2000000</v>
      </c>
      <c r="TJY1385" s="84">
        <f>SUM(TJY1383:TJY1384)</f>
        <v>0</v>
      </c>
      <c r="TJZ1385" s="84">
        <f>TJY1385/TJX1385</f>
        <v>0</v>
      </c>
      <c r="TKA1385" s="84">
        <f>TJX1385-TJY1385</f>
        <v>2000000</v>
      </c>
      <c r="TKB1385" s="84">
        <f t="shared" si="668"/>
        <v>3000000</v>
      </c>
      <c r="TKI1385" s="84" t="s">
        <v>5397</v>
      </c>
      <c r="TKJ1385" s="84">
        <f>SUM(TKJ1383:TKJ1384)</f>
        <v>1000000</v>
      </c>
      <c r="TKK1385" s="84">
        <f>SUM(TKK1383:TKK1384)</f>
        <v>0</v>
      </c>
      <c r="TKL1385" s="84">
        <f>TKK1385/TKJ1385</f>
        <v>0</v>
      </c>
      <c r="TKM1385" s="84">
        <f>SUM(TKM1383)</f>
        <v>1000000</v>
      </c>
      <c r="TKN1385" s="84">
        <f>SUM(TKN1383:TKN1384)</f>
        <v>2000000</v>
      </c>
      <c r="TKO1385" s="84">
        <f>SUM(TKO1383:TKO1384)</f>
        <v>0</v>
      </c>
      <c r="TKP1385" s="84">
        <f>TKO1385/TKN1385</f>
        <v>0</v>
      </c>
      <c r="TKQ1385" s="84">
        <f>TKN1385-TKO1385</f>
        <v>2000000</v>
      </c>
      <c r="TKR1385" s="84">
        <f t="shared" si="668"/>
        <v>3000000</v>
      </c>
      <c r="TKY1385" s="84" t="s">
        <v>5397</v>
      </c>
      <c r="TKZ1385" s="84">
        <f>SUM(TKZ1383:TKZ1384)</f>
        <v>1000000</v>
      </c>
      <c r="TLA1385" s="84">
        <f>SUM(TLA1383:TLA1384)</f>
        <v>0</v>
      </c>
      <c r="TLB1385" s="84">
        <f>TLA1385/TKZ1385</f>
        <v>0</v>
      </c>
      <c r="TLC1385" s="84">
        <f>SUM(TLC1383)</f>
        <v>1000000</v>
      </c>
      <c r="TLD1385" s="84">
        <f>SUM(TLD1383:TLD1384)</f>
        <v>2000000</v>
      </c>
      <c r="TLE1385" s="84">
        <f>SUM(TLE1383:TLE1384)</f>
        <v>0</v>
      </c>
      <c r="TLF1385" s="84">
        <f>TLE1385/TLD1385</f>
        <v>0</v>
      </c>
      <c r="TLG1385" s="84">
        <f>TLD1385-TLE1385</f>
        <v>2000000</v>
      </c>
      <c r="TLH1385" s="84">
        <f t="shared" si="669"/>
        <v>3000000</v>
      </c>
      <c r="TLO1385" s="84" t="s">
        <v>5397</v>
      </c>
      <c r="TLP1385" s="84">
        <f>SUM(TLP1383:TLP1384)</f>
        <v>1000000</v>
      </c>
      <c r="TLQ1385" s="84">
        <f>SUM(TLQ1383:TLQ1384)</f>
        <v>0</v>
      </c>
      <c r="TLR1385" s="84">
        <f>TLQ1385/TLP1385</f>
        <v>0</v>
      </c>
      <c r="TLS1385" s="84">
        <f>SUM(TLS1383)</f>
        <v>1000000</v>
      </c>
      <c r="TLT1385" s="84">
        <f>SUM(TLT1383:TLT1384)</f>
        <v>2000000</v>
      </c>
      <c r="TLU1385" s="84">
        <f>SUM(TLU1383:TLU1384)</f>
        <v>0</v>
      </c>
      <c r="TLV1385" s="84">
        <f>TLU1385/TLT1385</f>
        <v>0</v>
      </c>
      <c r="TLW1385" s="84">
        <f>TLT1385-TLU1385</f>
        <v>2000000</v>
      </c>
      <c r="TLX1385" s="84">
        <f t="shared" si="669"/>
        <v>3000000</v>
      </c>
      <c r="TME1385" s="84" t="s">
        <v>5397</v>
      </c>
      <c r="TMF1385" s="84">
        <f>SUM(TMF1383:TMF1384)</f>
        <v>1000000</v>
      </c>
      <c r="TMG1385" s="84">
        <f>SUM(TMG1383:TMG1384)</f>
        <v>0</v>
      </c>
      <c r="TMH1385" s="84">
        <f>TMG1385/TMF1385</f>
        <v>0</v>
      </c>
      <c r="TMI1385" s="84">
        <f>SUM(TMI1383)</f>
        <v>1000000</v>
      </c>
      <c r="TMJ1385" s="84">
        <f>SUM(TMJ1383:TMJ1384)</f>
        <v>2000000</v>
      </c>
      <c r="TMK1385" s="84">
        <f>SUM(TMK1383:TMK1384)</f>
        <v>0</v>
      </c>
      <c r="TML1385" s="84">
        <f>TMK1385/TMJ1385</f>
        <v>0</v>
      </c>
      <c r="TMM1385" s="84">
        <f>TMJ1385-TMK1385</f>
        <v>2000000</v>
      </c>
      <c r="TMN1385" s="84">
        <f t="shared" si="670"/>
        <v>3000000</v>
      </c>
      <c r="TMU1385" s="84" t="s">
        <v>5397</v>
      </c>
      <c r="TMV1385" s="84">
        <f>SUM(TMV1383:TMV1384)</f>
        <v>1000000</v>
      </c>
      <c r="TMW1385" s="84">
        <f>SUM(TMW1383:TMW1384)</f>
        <v>0</v>
      </c>
      <c r="TMX1385" s="84">
        <f>TMW1385/TMV1385</f>
        <v>0</v>
      </c>
      <c r="TMY1385" s="84">
        <f>SUM(TMY1383)</f>
        <v>1000000</v>
      </c>
      <c r="TMZ1385" s="84">
        <f>SUM(TMZ1383:TMZ1384)</f>
        <v>2000000</v>
      </c>
      <c r="TNA1385" s="84">
        <f>SUM(TNA1383:TNA1384)</f>
        <v>0</v>
      </c>
      <c r="TNB1385" s="84">
        <f>TNA1385/TMZ1385</f>
        <v>0</v>
      </c>
      <c r="TNC1385" s="84">
        <f>TMZ1385-TNA1385</f>
        <v>2000000</v>
      </c>
      <c r="TND1385" s="84">
        <f t="shared" si="670"/>
        <v>3000000</v>
      </c>
      <c r="TNK1385" s="84" t="s">
        <v>5397</v>
      </c>
      <c r="TNL1385" s="84">
        <f>SUM(TNL1383:TNL1384)</f>
        <v>1000000</v>
      </c>
      <c r="TNM1385" s="84">
        <f>SUM(TNM1383:TNM1384)</f>
        <v>0</v>
      </c>
      <c r="TNN1385" s="84">
        <f>TNM1385/TNL1385</f>
        <v>0</v>
      </c>
      <c r="TNO1385" s="84">
        <f>SUM(TNO1383)</f>
        <v>1000000</v>
      </c>
      <c r="TNP1385" s="84">
        <f>SUM(TNP1383:TNP1384)</f>
        <v>2000000</v>
      </c>
      <c r="TNQ1385" s="84">
        <f>SUM(TNQ1383:TNQ1384)</f>
        <v>0</v>
      </c>
      <c r="TNR1385" s="84">
        <f>TNQ1385/TNP1385</f>
        <v>0</v>
      </c>
      <c r="TNS1385" s="84">
        <f>TNP1385-TNQ1385</f>
        <v>2000000</v>
      </c>
      <c r="TNT1385" s="84">
        <f t="shared" si="671"/>
        <v>3000000</v>
      </c>
      <c r="TOA1385" s="84" t="s">
        <v>5397</v>
      </c>
      <c r="TOB1385" s="84">
        <f>SUM(TOB1383:TOB1384)</f>
        <v>1000000</v>
      </c>
      <c r="TOC1385" s="84">
        <f>SUM(TOC1383:TOC1384)</f>
        <v>0</v>
      </c>
      <c r="TOD1385" s="84">
        <f>TOC1385/TOB1385</f>
        <v>0</v>
      </c>
      <c r="TOE1385" s="84">
        <f>SUM(TOE1383)</f>
        <v>1000000</v>
      </c>
      <c r="TOF1385" s="84">
        <f>SUM(TOF1383:TOF1384)</f>
        <v>2000000</v>
      </c>
      <c r="TOG1385" s="84">
        <f>SUM(TOG1383:TOG1384)</f>
        <v>0</v>
      </c>
      <c r="TOH1385" s="84">
        <f>TOG1385/TOF1385</f>
        <v>0</v>
      </c>
      <c r="TOI1385" s="84">
        <f>TOF1385-TOG1385</f>
        <v>2000000</v>
      </c>
      <c r="TOJ1385" s="84">
        <f t="shared" si="671"/>
        <v>3000000</v>
      </c>
      <c r="TOQ1385" s="84" t="s">
        <v>5397</v>
      </c>
      <c r="TOR1385" s="84">
        <f>SUM(TOR1383:TOR1384)</f>
        <v>1000000</v>
      </c>
      <c r="TOS1385" s="84">
        <f>SUM(TOS1383:TOS1384)</f>
        <v>0</v>
      </c>
      <c r="TOT1385" s="84">
        <f>TOS1385/TOR1385</f>
        <v>0</v>
      </c>
      <c r="TOU1385" s="84">
        <f>SUM(TOU1383)</f>
        <v>1000000</v>
      </c>
      <c r="TOV1385" s="84">
        <f>SUM(TOV1383:TOV1384)</f>
        <v>2000000</v>
      </c>
      <c r="TOW1385" s="84">
        <f>SUM(TOW1383:TOW1384)</f>
        <v>0</v>
      </c>
      <c r="TOX1385" s="84">
        <f>TOW1385/TOV1385</f>
        <v>0</v>
      </c>
      <c r="TOY1385" s="84">
        <f>TOV1385-TOW1385</f>
        <v>2000000</v>
      </c>
      <c r="TOZ1385" s="84">
        <f t="shared" si="672"/>
        <v>3000000</v>
      </c>
      <c r="TPG1385" s="84" t="s">
        <v>5397</v>
      </c>
      <c r="TPH1385" s="84">
        <f>SUM(TPH1383:TPH1384)</f>
        <v>1000000</v>
      </c>
      <c r="TPI1385" s="84">
        <f>SUM(TPI1383:TPI1384)</f>
        <v>0</v>
      </c>
      <c r="TPJ1385" s="84">
        <f>TPI1385/TPH1385</f>
        <v>0</v>
      </c>
      <c r="TPK1385" s="84">
        <f>SUM(TPK1383)</f>
        <v>1000000</v>
      </c>
      <c r="TPL1385" s="84">
        <f>SUM(TPL1383:TPL1384)</f>
        <v>2000000</v>
      </c>
      <c r="TPM1385" s="84">
        <f>SUM(TPM1383:TPM1384)</f>
        <v>0</v>
      </c>
      <c r="TPN1385" s="84">
        <f>TPM1385/TPL1385</f>
        <v>0</v>
      </c>
      <c r="TPO1385" s="84">
        <f>TPL1385-TPM1385</f>
        <v>2000000</v>
      </c>
      <c r="TPP1385" s="84">
        <f t="shared" si="672"/>
        <v>3000000</v>
      </c>
      <c r="TPW1385" s="84" t="s">
        <v>5397</v>
      </c>
      <c r="TPX1385" s="84">
        <f>SUM(TPX1383:TPX1384)</f>
        <v>1000000</v>
      </c>
      <c r="TPY1385" s="84">
        <f>SUM(TPY1383:TPY1384)</f>
        <v>0</v>
      </c>
      <c r="TPZ1385" s="84">
        <f>TPY1385/TPX1385</f>
        <v>0</v>
      </c>
      <c r="TQA1385" s="84">
        <f>SUM(TQA1383)</f>
        <v>1000000</v>
      </c>
      <c r="TQB1385" s="84">
        <f>SUM(TQB1383:TQB1384)</f>
        <v>2000000</v>
      </c>
      <c r="TQC1385" s="84">
        <f>SUM(TQC1383:TQC1384)</f>
        <v>0</v>
      </c>
      <c r="TQD1385" s="84">
        <f>TQC1385/TQB1385</f>
        <v>0</v>
      </c>
      <c r="TQE1385" s="84">
        <f>TQB1385-TQC1385</f>
        <v>2000000</v>
      </c>
      <c r="TQF1385" s="84">
        <f t="shared" si="673"/>
        <v>3000000</v>
      </c>
      <c r="TQM1385" s="84" t="s">
        <v>5397</v>
      </c>
      <c r="TQN1385" s="84">
        <f>SUM(TQN1383:TQN1384)</f>
        <v>1000000</v>
      </c>
      <c r="TQO1385" s="84">
        <f>SUM(TQO1383:TQO1384)</f>
        <v>0</v>
      </c>
      <c r="TQP1385" s="84">
        <f>TQO1385/TQN1385</f>
        <v>0</v>
      </c>
      <c r="TQQ1385" s="84">
        <f>SUM(TQQ1383)</f>
        <v>1000000</v>
      </c>
      <c r="TQR1385" s="84">
        <f>SUM(TQR1383:TQR1384)</f>
        <v>2000000</v>
      </c>
      <c r="TQS1385" s="84">
        <f>SUM(TQS1383:TQS1384)</f>
        <v>0</v>
      </c>
      <c r="TQT1385" s="84">
        <f>TQS1385/TQR1385</f>
        <v>0</v>
      </c>
      <c r="TQU1385" s="84">
        <f>TQR1385-TQS1385</f>
        <v>2000000</v>
      </c>
      <c r="TQV1385" s="84">
        <f t="shared" si="673"/>
        <v>3000000</v>
      </c>
      <c r="TRC1385" s="84" t="s">
        <v>5397</v>
      </c>
      <c r="TRD1385" s="84">
        <f>SUM(TRD1383:TRD1384)</f>
        <v>1000000</v>
      </c>
      <c r="TRE1385" s="84">
        <f>SUM(TRE1383:TRE1384)</f>
        <v>0</v>
      </c>
      <c r="TRF1385" s="84">
        <f>TRE1385/TRD1385</f>
        <v>0</v>
      </c>
      <c r="TRG1385" s="84">
        <f>SUM(TRG1383)</f>
        <v>1000000</v>
      </c>
      <c r="TRH1385" s="84">
        <f>SUM(TRH1383:TRH1384)</f>
        <v>2000000</v>
      </c>
      <c r="TRI1385" s="84">
        <f>SUM(TRI1383:TRI1384)</f>
        <v>0</v>
      </c>
      <c r="TRJ1385" s="84">
        <f>TRI1385/TRH1385</f>
        <v>0</v>
      </c>
      <c r="TRK1385" s="84">
        <f>TRH1385-TRI1385</f>
        <v>2000000</v>
      </c>
      <c r="TRL1385" s="84">
        <f t="shared" si="674"/>
        <v>3000000</v>
      </c>
      <c r="TRS1385" s="84" t="s">
        <v>5397</v>
      </c>
      <c r="TRT1385" s="84">
        <f>SUM(TRT1383:TRT1384)</f>
        <v>1000000</v>
      </c>
      <c r="TRU1385" s="84">
        <f>SUM(TRU1383:TRU1384)</f>
        <v>0</v>
      </c>
      <c r="TRV1385" s="84">
        <f>TRU1385/TRT1385</f>
        <v>0</v>
      </c>
      <c r="TRW1385" s="84">
        <f>SUM(TRW1383)</f>
        <v>1000000</v>
      </c>
      <c r="TRX1385" s="84">
        <f>SUM(TRX1383:TRX1384)</f>
        <v>2000000</v>
      </c>
      <c r="TRY1385" s="84">
        <f>SUM(TRY1383:TRY1384)</f>
        <v>0</v>
      </c>
      <c r="TRZ1385" s="84">
        <f>TRY1385/TRX1385</f>
        <v>0</v>
      </c>
      <c r="TSA1385" s="84">
        <f>TRX1385-TRY1385</f>
        <v>2000000</v>
      </c>
      <c r="TSB1385" s="84">
        <f t="shared" si="674"/>
        <v>3000000</v>
      </c>
      <c r="TSI1385" s="84" t="s">
        <v>5397</v>
      </c>
      <c r="TSJ1385" s="84">
        <f>SUM(TSJ1383:TSJ1384)</f>
        <v>1000000</v>
      </c>
      <c r="TSK1385" s="84">
        <f>SUM(TSK1383:TSK1384)</f>
        <v>0</v>
      </c>
      <c r="TSL1385" s="84">
        <f>TSK1385/TSJ1385</f>
        <v>0</v>
      </c>
      <c r="TSM1385" s="84">
        <f>SUM(TSM1383)</f>
        <v>1000000</v>
      </c>
      <c r="TSN1385" s="84">
        <f>SUM(TSN1383:TSN1384)</f>
        <v>2000000</v>
      </c>
      <c r="TSO1385" s="84">
        <f>SUM(TSO1383:TSO1384)</f>
        <v>0</v>
      </c>
      <c r="TSP1385" s="84">
        <f>TSO1385/TSN1385</f>
        <v>0</v>
      </c>
      <c r="TSQ1385" s="84">
        <f>TSN1385-TSO1385</f>
        <v>2000000</v>
      </c>
      <c r="TSR1385" s="84">
        <f t="shared" si="675"/>
        <v>3000000</v>
      </c>
      <c r="TSY1385" s="84" t="s">
        <v>5397</v>
      </c>
      <c r="TSZ1385" s="84">
        <f>SUM(TSZ1383:TSZ1384)</f>
        <v>1000000</v>
      </c>
      <c r="TTA1385" s="84">
        <f>SUM(TTA1383:TTA1384)</f>
        <v>0</v>
      </c>
      <c r="TTB1385" s="84">
        <f>TTA1385/TSZ1385</f>
        <v>0</v>
      </c>
      <c r="TTC1385" s="84">
        <f>SUM(TTC1383)</f>
        <v>1000000</v>
      </c>
      <c r="TTD1385" s="84">
        <f>SUM(TTD1383:TTD1384)</f>
        <v>2000000</v>
      </c>
      <c r="TTE1385" s="84">
        <f>SUM(TTE1383:TTE1384)</f>
        <v>0</v>
      </c>
      <c r="TTF1385" s="84">
        <f>TTE1385/TTD1385</f>
        <v>0</v>
      </c>
      <c r="TTG1385" s="84">
        <f>TTD1385-TTE1385</f>
        <v>2000000</v>
      </c>
      <c r="TTH1385" s="84">
        <f t="shared" si="675"/>
        <v>3000000</v>
      </c>
      <c r="TTO1385" s="84" t="s">
        <v>5397</v>
      </c>
      <c r="TTP1385" s="84">
        <f>SUM(TTP1383:TTP1384)</f>
        <v>1000000</v>
      </c>
      <c r="TTQ1385" s="84">
        <f>SUM(TTQ1383:TTQ1384)</f>
        <v>0</v>
      </c>
      <c r="TTR1385" s="84">
        <f>TTQ1385/TTP1385</f>
        <v>0</v>
      </c>
      <c r="TTS1385" s="84">
        <f>SUM(TTS1383)</f>
        <v>1000000</v>
      </c>
      <c r="TTT1385" s="84">
        <f>SUM(TTT1383:TTT1384)</f>
        <v>2000000</v>
      </c>
      <c r="TTU1385" s="84">
        <f>SUM(TTU1383:TTU1384)</f>
        <v>0</v>
      </c>
      <c r="TTV1385" s="84">
        <f>TTU1385/TTT1385</f>
        <v>0</v>
      </c>
      <c r="TTW1385" s="84">
        <f>TTT1385-TTU1385</f>
        <v>2000000</v>
      </c>
      <c r="TTX1385" s="84">
        <f t="shared" si="676"/>
        <v>3000000</v>
      </c>
      <c r="TUE1385" s="84" t="s">
        <v>5397</v>
      </c>
      <c r="TUF1385" s="84">
        <f>SUM(TUF1383:TUF1384)</f>
        <v>1000000</v>
      </c>
      <c r="TUG1385" s="84">
        <f>SUM(TUG1383:TUG1384)</f>
        <v>0</v>
      </c>
      <c r="TUH1385" s="84">
        <f>TUG1385/TUF1385</f>
        <v>0</v>
      </c>
      <c r="TUI1385" s="84">
        <f>SUM(TUI1383)</f>
        <v>1000000</v>
      </c>
      <c r="TUJ1385" s="84">
        <f>SUM(TUJ1383:TUJ1384)</f>
        <v>2000000</v>
      </c>
      <c r="TUK1385" s="84">
        <f>SUM(TUK1383:TUK1384)</f>
        <v>0</v>
      </c>
      <c r="TUL1385" s="84">
        <f>TUK1385/TUJ1385</f>
        <v>0</v>
      </c>
      <c r="TUM1385" s="84">
        <f>TUJ1385-TUK1385</f>
        <v>2000000</v>
      </c>
      <c r="TUN1385" s="84">
        <f t="shared" si="676"/>
        <v>3000000</v>
      </c>
      <c r="TUU1385" s="84" t="s">
        <v>5397</v>
      </c>
      <c r="TUV1385" s="84">
        <f>SUM(TUV1383:TUV1384)</f>
        <v>1000000</v>
      </c>
      <c r="TUW1385" s="84">
        <f>SUM(TUW1383:TUW1384)</f>
        <v>0</v>
      </c>
      <c r="TUX1385" s="84">
        <f>TUW1385/TUV1385</f>
        <v>0</v>
      </c>
      <c r="TUY1385" s="84">
        <f>SUM(TUY1383)</f>
        <v>1000000</v>
      </c>
      <c r="TUZ1385" s="84">
        <f>SUM(TUZ1383:TUZ1384)</f>
        <v>2000000</v>
      </c>
      <c r="TVA1385" s="84">
        <f>SUM(TVA1383:TVA1384)</f>
        <v>0</v>
      </c>
      <c r="TVB1385" s="84">
        <f>TVA1385/TUZ1385</f>
        <v>0</v>
      </c>
      <c r="TVC1385" s="84">
        <f>TUZ1385-TVA1385</f>
        <v>2000000</v>
      </c>
      <c r="TVD1385" s="84">
        <f t="shared" si="677"/>
        <v>3000000</v>
      </c>
      <c r="TVK1385" s="84" t="s">
        <v>5397</v>
      </c>
      <c r="TVL1385" s="84">
        <f>SUM(TVL1383:TVL1384)</f>
        <v>1000000</v>
      </c>
      <c r="TVM1385" s="84">
        <f>SUM(TVM1383:TVM1384)</f>
        <v>0</v>
      </c>
      <c r="TVN1385" s="84">
        <f>TVM1385/TVL1385</f>
        <v>0</v>
      </c>
      <c r="TVO1385" s="84">
        <f>SUM(TVO1383)</f>
        <v>1000000</v>
      </c>
      <c r="TVP1385" s="84">
        <f>SUM(TVP1383:TVP1384)</f>
        <v>2000000</v>
      </c>
      <c r="TVQ1385" s="84">
        <f>SUM(TVQ1383:TVQ1384)</f>
        <v>0</v>
      </c>
      <c r="TVR1385" s="84">
        <f>TVQ1385/TVP1385</f>
        <v>0</v>
      </c>
      <c r="TVS1385" s="84">
        <f>TVP1385-TVQ1385</f>
        <v>2000000</v>
      </c>
      <c r="TVT1385" s="84">
        <f t="shared" si="677"/>
        <v>3000000</v>
      </c>
      <c r="TWA1385" s="84" t="s">
        <v>5397</v>
      </c>
      <c r="TWB1385" s="84">
        <f>SUM(TWB1383:TWB1384)</f>
        <v>1000000</v>
      </c>
      <c r="TWC1385" s="84">
        <f>SUM(TWC1383:TWC1384)</f>
        <v>0</v>
      </c>
      <c r="TWD1385" s="84">
        <f>TWC1385/TWB1385</f>
        <v>0</v>
      </c>
      <c r="TWE1385" s="84">
        <f>SUM(TWE1383)</f>
        <v>1000000</v>
      </c>
      <c r="TWF1385" s="84">
        <f>SUM(TWF1383:TWF1384)</f>
        <v>2000000</v>
      </c>
      <c r="TWG1385" s="84">
        <f>SUM(TWG1383:TWG1384)</f>
        <v>0</v>
      </c>
      <c r="TWH1385" s="84">
        <f>TWG1385/TWF1385</f>
        <v>0</v>
      </c>
      <c r="TWI1385" s="84">
        <f>TWF1385-TWG1385</f>
        <v>2000000</v>
      </c>
      <c r="TWJ1385" s="84">
        <f t="shared" si="678"/>
        <v>3000000</v>
      </c>
      <c r="TWQ1385" s="84" t="s">
        <v>5397</v>
      </c>
      <c r="TWR1385" s="84">
        <f>SUM(TWR1383:TWR1384)</f>
        <v>1000000</v>
      </c>
      <c r="TWS1385" s="84">
        <f>SUM(TWS1383:TWS1384)</f>
        <v>0</v>
      </c>
      <c r="TWT1385" s="84">
        <f>TWS1385/TWR1385</f>
        <v>0</v>
      </c>
      <c r="TWU1385" s="84">
        <f>SUM(TWU1383)</f>
        <v>1000000</v>
      </c>
      <c r="TWV1385" s="84">
        <f>SUM(TWV1383:TWV1384)</f>
        <v>2000000</v>
      </c>
      <c r="TWW1385" s="84">
        <f>SUM(TWW1383:TWW1384)</f>
        <v>0</v>
      </c>
      <c r="TWX1385" s="84">
        <f>TWW1385/TWV1385</f>
        <v>0</v>
      </c>
      <c r="TWY1385" s="84">
        <f>TWV1385-TWW1385</f>
        <v>2000000</v>
      </c>
      <c r="TWZ1385" s="84">
        <f t="shared" si="678"/>
        <v>3000000</v>
      </c>
      <c r="TXG1385" s="84" t="s">
        <v>5397</v>
      </c>
      <c r="TXH1385" s="84">
        <f>SUM(TXH1383:TXH1384)</f>
        <v>1000000</v>
      </c>
      <c r="TXI1385" s="84">
        <f>SUM(TXI1383:TXI1384)</f>
        <v>0</v>
      </c>
      <c r="TXJ1385" s="84">
        <f>TXI1385/TXH1385</f>
        <v>0</v>
      </c>
      <c r="TXK1385" s="84">
        <f>SUM(TXK1383)</f>
        <v>1000000</v>
      </c>
      <c r="TXL1385" s="84">
        <f>SUM(TXL1383:TXL1384)</f>
        <v>2000000</v>
      </c>
      <c r="TXM1385" s="84">
        <f>SUM(TXM1383:TXM1384)</f>
        <v>0</v>
      </c>
      <c r="TXN1385" s="84">
        <f>TXM1385/TXL1385</f>
        <v>0</v>
      </c>
      <c r="TXO1385" s="84">
        <f>TXL1385-TXM1385</f>
        <v>2000000</v>
      </c>
      <c r="TXP1385" s="84">
        <f t="shared" si="679"/>
        <v>3000000</v>
      </c>
      <c r="TXW1385" s="84" t="s">
        <v>5397</v>
      </c>
      <c r="TXX1385" s="84">
        <f>SUM(TXX1383:TXX1384)</f>
        <v>1000000</v>
      </c>
      <c r="TXY1385" s="84">
        <f>SUM(TXY1383:TXY1384)</f>
        <v>0</v>
      </c>
      <c r="TXZ1385" s="84">
        <f>TXY1385/TXX1385</f>
        <v>0</v>
      </c>
      <c r="TYA1385" s="84">
        <f>SUM(TYA1383)</f>
        <v>1000000</v>
      </c>
      <c r="TYB1385" s="84">
        <f>SUM(TYB1383:TYB1384)</f>
        <v>2000000</v>
      </c>
      <c r="TYC1385" s="84">
        <f>SUM(TYC1383:TYC1384)</f>
        <v>0</v>
      </c>
      <c r="TYD1385" s="84">
        <f>TYC1385/TYB1385</f>
        <v>0</v>
      </c>
      <c r="TYE1385" s="84">
        <f>TYB1385-TYC1385</f>
        <v>2000000</v>
      </c>
      <c r="TYF1385" s="84">
        <f t="shared" si="679"/>
        <v>3000000</v>
      </c>
      <c r="TYM1385" s="84" t="s">
        <v>5397</v>
      </c>
      <c r="TYN1385" s="84">
        <f>SUM(TYN1383:TYN1384)</f>
        <v>1000000</v>
      </c>
      <c r="TYO1385" s="84">
        <f>SUM(TYO1383:TYO1384)</f>
        <v>0</v>
      </c>
      <c r="TYP1385" s="84">
        <f>TYO1385/TYN1385</f>
        <v>0</v>
      </c>
      <c r="TYQ1385" s="84">
        <f>SUM(TYQ1383)</f>
        <v>1000000</v>
      </c>
      <c r="TYR1385" s="84">
        <f>SUM(TYR1383:TYR1384)</f>
        <v>2000000</v>
      </c>
      <c r="TYS1385" s="84">
        <f>SUM(TYS1383:TYS1384)</f>
        <v>0</v>
      </c>
      <c r="TYT1385" s="84">
        <f>TYS1385/TYR1385</f>
        <v>0</v>
      </c>
      <c r="TYU1385" s="84">
        <f>TYR1385-TYS1385</f>
        <v>2000000</v>
      </c>
      <c r="TYV1385" s="84">
        <f t="shared" si="680"/>
        <v>3000000</v>
      </c>
      <c r="TZC1385" s="84" t="s">
        <v>5397</v>
      </c>
      <c r="TZD1385" s="84">
        <f>SUM(TZD1383:TZD1384)</f>
        <v>1000000</v>
      </c>
      <c r="TZE1385" s="84">
        <f>SUM(TZE1383:TZE1384)</f>
        <v>0</v>
      </c>
      <c r="TZF1385" s="84">
        <f>TZE1385/TZD1385</f>
        <v>0</v>
      </c>
      <c r="TZG1385" s="84">
        <f>SUM(TZG1383)</f>
        <v>1000000</v>
      </c>
      <c r="TZH1385" s="84">
        <f>SUM(TZH1383:TZH1384)</f>
        <v>2000000</v>
      </c>
      <c r="TZI1385" s="84">
        <f>SUM(TZI1383:TZI1384)</f>
        <v>0</v>
      </c>
      <c r="TZJ1385" s="84">
        <f>TZI1385/TZH1385</f>
        <v>0</v>
      </c>
      <c r="TZK1385" s="84">
        <f>TZH1385-TZI1385</f>
        <v>2000000</v>
      </c>
      <c r="TZL1385" s="84">
        <f t="shared" si="680"/>
        <v>3000000</v>
      </c>
      <c r="TZS1385" s="84" t="s">
        <v>5397</v>
      </c>
      <c r="TZT1385" s="84">
        <f>SUM(TZT1383:TZT1384)</f>
        <v>1000000</v>
      </c>
      <c r="TZU1385" s="84">
        <f>SUM(TZU1383:TZU1384)</f>
        <v>0</v>
      </c>
      <c r="TZV1385" s="84">
        <f>TZU1385/TZT1385</f>
        <v>0</v>
      </c>
      <c r="TZW1385" s="84">
        <f>SUM(TZW1383)</f>
        <v>1000000</v>
      </c>
      <c r="TZX1385" s="84">
        <f>SUM(TZX1383:TZX1384)</f>
        <v>2000000</v>
      </c>
      <c r="TZY1385" s="84">
        <f>SUM(TZY1383:TZY1384)</f>
        <v>0</v>
      </c>
      <c r="TZZ1385" s="84">
        <f>TZY1385/TZX1385</f>
        <v>0</v>
      </c>
      <c r="UAA1385" s="84">
        <f>TZX1385-TZY1385</f>
        <v>2000000</v>
      </c>
      <c r="UAB1385" s="84">
        <f t="shared" si="681"/>
        <v>3000000</v>
      </c>
      <c r="UAI1385" s="84" t="s">
        <v>5397</v>
      </c>
      <c r="UAJ1385" s="84">
        <f>SUM(UAJ1383:UAJ1384)</f>
        <v>1000000</v>
      </c>
      <c r="UAK1385" s="84">
        <f>SUM(UAK1383:UAK1384)</f>
        <v>0</v>
      </c>
      <c r="UAL1385" s="84">
        <f>UAK1385/UAJ1385</f>
        <v>0</v>
      </c>
      <c r="UAM1385" s="84">
        <f>SUM(UAM1383)</f>
        <v>1000000</v>
      </c>
      <c r="UAN1385" s="84">
        <f>SUM(UAN1383:UAN1384)</f>
        <v>2000000</v>
      </c>
      <c r="UAO1385" s="84">
        <f>SUM(UAO1383:UAO1384)</f>
        <v>0</v>
      </c>
      <c r="UAP1385" s="84">
        <f>UAO1385/UAN1385</f>
        <v>0</v>
      </c>
      <c r="UAQ1385" s="84">
        <f>UAN1385-UAO1385</f>
        <v>2000000</v>
      </c>
      <c r="UAR1385" s="84">
        <f t="shared" si="681"/>
        <v>3000000</v>
      </c>
      <c r="UAY1385" s="84" t="s">
        <v>5397</v>
      </c>
      <c r="UAZ1385" s="84">
        <f>SUM(UAZ1383:UAZ1384)</f>
        <v>1000000</v>
      </c>
      <c r="UBA1385" s="84">
        <f>SUM(UBA1383:UBA1384)</f>
        <v>0</v>
      </c>
      <c r="UBB1385" s="84">
        <f>UBA1385/UAZ1385</f>
        <v>0</v>
      </c>
      <c r="UBC1385" s="84">
        <f>SUM(UBC1383)</f>
        <v>1000000</v>
      </c>
      <c r="UBD1385" s="84">
        <f>SUM(UBD1383:UBD1384)</f>
        <v>2000000</v>
      </c>
      <c r="UBE1385" s="84">
        <f>SUM(UBE1383:UBE1384)</f>
        <v>0</v>
      </c>
      <c r="UBF1385" s="84">
        <f>UBE1385/UBD1385</f>
        <v>0</v>
      </c>
      <c r="UBG1385" s="84">
        <f>UBD1385-UBE1385</f>
        <v>2000000</v>
      </c>
      <c r="UBH1385" s="84">
        <f t="shared" si="682"/>
        <v>3000000</v>
      </c>
      <c r="UBO1385" s="84" t="s">
        <v>5397</v>
      </c>
      <c r="UBP1385" s="84">
        <f>SUM(UBP1383:UBP1384)</f>
        <v>1000000</v>
      </c>
      <c r="UBQ1385" s="84">
        <f>SUM(UBQ1383:UBQ1384)</f>
        <v>0</v>
      </c>
      <c r="UBR1385" s="84">
        <f>UBQ1385/UBP1385</f>
        <v>0</v>
      </c>
      <c r="UBS1385" s="84">
        <f>SUM(UBS1383)</f>
        <v>1000000</v>
      </c>
      <c r="UBT1385" s="84">
        <f>SUM(UBT1383:UBT1384)</f>
        <v>2000000</v>
      </c>
      <c r="UBU1385" s="84">
        <f>SUM(UBU1383:UBU1384)</f>
        <v>0</v>
      </c>
      <c r="UBV1385" s="84">
        <f>UBU1385/UBT1385</f>
        <v>0</v>
      </c>
      <c r="UBW1385" s="84">
        <f>UBT1385-UBU1385</f>
        <v>2000000</v>
      </c>
      <c r="UBX1385" s="84">
        <f t="shared" si="682"/>
        <v>3000000</v>
      </c>
      <c r="UCE1385" s="84" t="s">
        <v>5397</v>
      </c>
      <c r="UCF1385" s="84">
        <f>SUM(UCF1383:UCF1384)</f>
        <v>1000000</v>
      </c>
      <c r="UCG1385" s="84">
        <f>SUM(UCG1383:UCG1384)</f>
        <v>0</v>
      </c>
      <c r="UCH1385" s="84">
        <f>UCG1385/UCF1385</f>
        <v>0</v>
      </c>
      <c r="UCI1385" s="84">
        <f>SUM(UCI1383)</f>
        <v>1000000</v>
      </c>
      <c r="UCJ1385" s="84">
        <f>SUM(UCJ1383:UCJ1384)</f>
        <v>2000000</v>
      </c>
      <c r="UCK1385" s="84">
        <f>SUM(UCK1383:UCK1384)</f>
        <v>0</v>
      </c>
      <c r="UCL1385" s="84">
        <f>UCK1385/UCJ1385</f>
        <v>0</v>
      </c>
      <c r="UCM1385" s="84">
        <f>UCJ1385-UCK1385</f>
        <v>2000000</v>
      </c>
      <c r="UCN1385" s="84">
        <f t="shared" si="683"/>
        <v>3000000</v>
      </c>
      <c r="UCU1385" s="84" t="s">
        <v>5397</v>
      </c>
      <c r="UCV1385" s="84">
        <f>SUM(UCV1383:UCV1384)</f>
        <v>1000000</v>
      </c>
      <c r="UCW1385" s="84">
        <f>SUM(UCW1383:UCW1384)</f>
        <v>0</v>
      </c>
      <c r="UCX1385" s="84">
        <f>UCW1385/UCV1385</f>
        <v>0</v>
      </c>
      <c r="UCY1385" s="84">
        <f>SUM(UCY1383)</f>
        <v>1000000</v>
      </c>
      <c r="UCZ1385" s="84">
        <f>SUM(UCZ1383:UCZ1384)</f>
        <v>2000000</v>
      </c>
      <c r="UDA1385" s="84">
        <f>SUM(UDA1383:UDA1384)</f>
        <v>0</v>
      </c>
      <c r="UDB1385" s="84">
        <f>UDA1385/UCZ1385</f>
        <v>0</v>
      </c>
      <c r="UDC1385" s="84">
        <f>UCZ1385-UDA1385</f>
        <v>2000000</v>
      </c>
      <c r="UDD1385" s="84">
        <f t="shared" si="683"/>
        <v>3000000</v>
      </c>
      <c r="UDK1385" s="84" t="s">
        <v>5397</v>
      </c>
      <c r="UDL1385" s="84">
        <f>SUM(UDL1383:UDL1384)</f>
        <v>1000000</v>
      </c>
      <c r="UDM1385" s="84">
        <f>SUM(UDM1383:UDM1384)</f>
        <v>0</v>
      </c>
      <c r="UDN1385" s="84">
        <f>UDM1385/UDL1385</f>
        <v>0</v>
      </c>
      <c r="UDO1385" s="84">
        <f>SUM(UDO1383)</f>
        <v>1000000</v>
      </c>
      <c r="UDP1385" s="84">
        <f>SUM(UDP1383:UDP1384)</f>
        <v>2000000</v>
      </c>
      <c r="UDQ1385" s="84">
        <f>SUM(UDQ1383:UDQ1384)</f>
        <v>0</v>
      </c>
      <c r="UDR1385" s="84">
        <f>UDQ1385/UDP1385</f>
        <v>0</v>
      </c>
      <c r="UDS1385" s="84">
        <f>UDP1385-UDQ1385</f>
        <v>2000000</v>
      </c>
      <c r="UDT1385" s="84">
        <f t="shared" si="684"/>
        <v>3000000</v>
      </c>
      <c r="UEA1385" s="84" t="s">
        <v>5397</v>
      </c>
      <c r="UEB1385" s="84">
        <f>SUM(UEB1383:UEB1384)</f>
        <v>1000000</v>
      </c>
      <c r="UEC1385" s="84">
        <f>SUM(UEC1383:UEC1384)</f>
        <v>0</v>
      </c>
      <c r="UED1385" s="84">
        <f>UEC1385/UEB1385</f>
        <v>0</v>
      </c>
      <c r="UEE1385" s="84">
        <f>SUM(UEE1383)</f>
        <v>1000000</v>
      </c>
      <c r="UEF1385" s="84">
        <f>SUM(UEF1383:UEF1384)</f>
        <v>2000000</v>
      </c>
      <c r="UEG1385" s="84">
        <f>SUM(UEG1383:UEG1384)</f>
        <v>0</v>
      </c>
      <c r="UEH1385" s="84">
        <f>UEG1385/UEF1385</f>
        <v>0</v>
      </c>
      <c r="UEI1385" s="84">
        <f>UEF1385-UEG1385</f>
        <v>2000000</v>
      </c>
      <c r="UEJ1385" s="84">
        <f t="shared" si="684"/>
        <v>3000000</v>
      </c>
      <c r="UEQ1385" s="84" t="s">
        <v>5397</v>
      </c>
      <c r="UER1385" s="84">
        <f>SUM(UER1383:UER1384)</f>
        <v>1000000</v>
      </c>
      <c r="UES1385" s="84">
        <f>SUM(UES1383:UES1384)</f>
        <v>0</v>
      </c>
      <c r="UET1385" s="84">
        <f>UES1385/UER1385</f>
        <v>0</v>
      </c>
      <c r="UEU1385" s="84">
        <f>SUM(UEU1383)</f>
        <v>1000000</v>
      </c>
      <c r="UEV1385" s="84">
        <f>SUM(UEV1383:UEV1384)</f>
        <v>2000000</v>
      </c>
      <c r="UEW1385" s="84">
        <f>SUM(UEW1383:UEW1384)</f>
        <v>0</v>
      </c>
      <c r="UEX1385" s="84">
        <f>UEW1385/UEV1385</f>
        <v>0</v>
      </c>
      <c r="UEY1385" s="84">
        <f>UEV1385-UEW1385</f>
        <v>2000000</v>
      </c>
      <c r="UEZ1385" s="84">
        <f t="shared" si="685"/>
        <v>3000000</v>
      </c>
      <c r="UFG1385" s="84" t="s">
        <v>5397</v>
      </c>
      <c r="UFH1385" s="84">
        <f>SUM(UFH1383:UFH1384)</f>
        <v>1000000</v>
      </c>
      <c r="UFI1385" s="84">
        <f>SUM(UFI1383:UFI1384)</f>
        <v>0</v>
      </c>
      <c r="UFJ1385" s="84">
        <f>UFI1385/UFH1385</f>
        <v>0</v>
      </c>
      <c r="UFK1385" s="84">
        <f>SUM(UFK1383)</f>
        <v>1000000</v>
      </c>
      <c r="UFL1385" s="84">
        <f>SUM(UFL1383:UFL1384)</f>
        <v>2000000</v>
      </c>
      <c r="UFM1385" s="84">
        <f>SUM(UFM1383:UFM1384)</f>
        <v>0</v>
      </c>
      <c r="UFN1385" s="84">
        <f>UFM1385/UFL1385</f>
        <v>0</v>
      </c>
      <c r="UFO1385" s="84">
        <f>UFL1385-UFM1385</f>
        <v>2000000</v>
      </c>
      <c r="UFP1385" s="84">
        <f t="shared" si="685"/>
        <v>3000000</v>
      </c>
      <c r="UFW1385" s="84" t="s">
        <v>5397</v>
      </c>
      <c r="UFX1385" s="84">
        <f>SUM(UFX1383:UFX1384)</f>
        <v>1000000</v>
      </c>
      <c r="UFY1385" s="84">
        <f>SUM(UFY1383:UFY1384)</f>
        <v>0</v>
      </c>
      <c r="UFZ1385" s="84">
        <f>UFY1385/UFX1385</f>
        <v>0</v>
      </c>
      <c r="UGA1385" s="84">
        <f>SUM(UGA1383)</f>
        <v>1000000</v>
      </c>
      <c r="UGB1385" s="84">
        <f>SUM(UGB1383:UGB1384)</f>
        <v>2000000</v>
      </c>
      <c r="UGC1385" s="84">
        <f>SUM(UGC1383:UGC1384)</f>
        <v>0</v>
      </c>
      <c r="UGD1385" s="84">
        <f>UGC1385/UGB1385</f>
        <v>0</v>
      </c>
      <c r="UGE1385" s="84">
        <f>UGB1385-UGC1385</f>
        <v>2000000</v>
      </c>
      <c r="UGF1385" s="84">
        <f t="shared" si="686"/>
        <v>3000000</v>
      </c>
      <c r="UGM1385" s="84" t="s">
        <v>5397</v>
      </c>
      <c r="UGN1385" s="84">
        <f>SUM(UGN1383:UGN1384)</f>
        <v>1000000</v>
      </c>
      <c r="UGO1385" s="84">
        <f>SUM(UGO1383:UGO1384)</f>
        <v>0</v>
      </c>
      <c r="UGP1385" s="84">
        <f>UGO1385/UGN1385</f>
        <v>0</v>
      </c>
      <c r="UGQ1385" s="84">
        <f>SUM(UGQ1383)</f>
        <v>1000000</v>
      </c>
      <c r="UGR1385" s="84">
        <f>SUM(UGR1383:UGR1384)</f>
        <v>2000000</v>
      </c>
      <c r="UGS1385" s="84">
        <f>SUM(UGS1383:UGS1384)</f>
        <v>0</v>
      </c>
      <c r="UGT1385" s="84">
        <f>UGS1385/UGR1385</f>
        <v>0</v>
      </c>
      <c r="UGU1385" s="84">
        <f>UGR1385-UGS1385</f>
        <v>2000000</v>
      </c>
      <c r="UGV1385" s="84">
        <f t="shared" si="686"/>
        <v>3000000</v>
      </c>
      <c r="UHC1385" s="84" t="s">
        <v>5397</v>
      </c>
      <c r="UHD1385" s="84">
        <f>SUM(UHD1383:UHD1384)</f>
        <v>1000000</v>
      </c>
      <c r="UHE1385" s="84">
        <f>SUM(UHE1383:UHE1384)</f>
        <v>0</v>
      </c>
      <c r="UHF1385" s="84">
        <f>UHE1385/UHD1385</f>
        <v>0</v>
      </c>
      <c r="UHG1385" s="84">
        <f>SUM(UHG1383)</f>
        <v>1000000</v>
      </c>
      <c r="UHH1385" s="84">
        <f>SUM(UHH1383:UHH1384)</f>
        <v>2000000</v>
      </c>
      <c r="UHI1385" s="84">
        <f>SUM(UHI1383:UHI1384)</f>
        <v>0</v>
      </c>
      <c r="UHJ1385" s="84">
        <f>UHI1385/UHH1385</f>
        <v>0</v>
      </c>
      <c r="UHK1385" s="84">
        <f>UHH1385-UHI1385</f>
        <v>2000000</v>
      </c>
      <c r="UHL1385" s="84">
        <f t="shared" si="687"/>
        <v>3000000</v>
      </c>
      <c r="UHS1385" s="84" t="s">
        <v>5397</v>
      </c>
      <c r="UHT1385" s="84">
        <f>SUM(UHT1383:UHT1384)</f>
        <v>1000000</v>
      </c>
      <c r="UHU1385" s="84">
        <f>SUM(UHU1383:UHU1384)</f>
        <v>0</v>
      </c>
      <c r="UHV1385" s="84">
        <f>UHU1385/UHT1385</f>
        <v>0</v>
      </c>
      <c r="UHW1385" s="84">
        <f>SUM(UHW1383)</f>
        <v>1000000</v>
      </c>
      <c r="UHX1385" s="84">
        <f>SUM(UHX1383:UHX1384)</f>
        <v>2000000</v>
      </c>
      <c r="UHY1385" s="84">
        <f>SUM(UHY1383:UHY1384)</f>
        <v>0</v>
      </c>
      <c r="UHZ1385" s="84">
        <f>UHY1385/UHX1385</f>
        <v>0</v>
      </c>
      <c r="UIA1385" s="84">
        <f>UHX1385-UHY1385</f>
        <v>2000000</v>
      </c>
      <c r="UIB1385" s="84">
        <f t="shared" si="687"/>
        <v>3000000</v>
      </c>
      <c r="UII1385" s="84" t="s">
        <v>5397</v>
      </c>
      <c r="UIJ1385" s="84">
        <f>SUM(UIJ1383:UIJ1384)</f>
        <v>1000000</v>
      </c>
      <c r="UIK1385" s="84">
        <f>SUM(UIK1383:UIK1384)</f>
        <v>0</v>
      </c>
      <c r="UIL1385" s="84">
        <f>UIK1385/UIJ1385</f>
        <v>0</v>
      </c>
      <c r="UIM1385" s="84">
        <f>SUM(UIM1383)</f>
        <v>1000000</v>
      </c>
      <c r="UIN1385" s="84">
        <f>SUM(UIN1383:UIN1384)</f>
        <v>2000000</v>
      </c>
      <c r="UIO1385" s="84">
        <f>SUM(UIO1383:UIO1384)</f>
        <v>0</v>
      </c>
      <c r="UIP1385" s="84">
        <f>UIO1385/UIN1385</f>
        <v>0</v>
      </c>
      <c r="UIQ1385" s="84">
        <f>UIN1385-UIO1385</f>
        <v>2000000</v>
      </c>
      <c r="UIR1385" s="84">
        <f t="shared" si="688"/>
        <v>3000000</v>
      </c>
      <c r="UIY1385" s="84" t="s">
        <v>5397</v>
      </c>
      <c r="UIZ1385" s="84">
        <f>SUM(UIZ1383:UIZ1384)</f>
        <v>1000000</v>
      </c>
      <c r="UJA1385" s="84">
        <f>SUM(UJA1383:UJA1384)</f>
        <v>0</v>
      </c>
      <c r="UJB1385" s="84">
        <f>UJA1385/UIZ1385</f>
        <v>0</v>
      </c>
      <c r="UJC1385" s="84">
        <f>SUM(UJC1383)</f>
        <v>1000000</v>
      </c>
      <c r="UJD1385" s="84">
        <f>SUM(UJD1383:UJD1384)</f>
        <v>2000000</v>
      </c>
      <c r="UJE1385" s="84">
        <f>SUM(UJE1383:UJE1384)</f>
        <v>0</v>
      </c>
      <c r="UJF1385" s="84">
        <f>UJE1385/UJD1385</f>
        <v>0</v>
      </c>
      <c r="UJG1385" s="84">
        <f>UJD1385-UJE1385</f>
        <v>2000000</v>
      </c>
      <c r="UJH1385" s="84">
        <f t="shared" si="688"/>
        <v>3000000</v>
      </c>
      <c r="UJO1385" s="84" t="s">
        <v>5397</v>
      </c>
      <c r="UJP1385" s="84">
        <f>SUM(UJP1383:UJP1384)</f>
        <v>1000000</v>
      </c>
      <c r="UJQ1385" s="84">
        <f>SUM(UJQ1383:UJQ1384)</f>
        <v>0</v>
      </c>
      <c r="UJR1385" s="84">
        <f>UJQ1385/UJP1385</f>
        <v>0</v>
      </c>
      <c r="UJS1385" s="84">
        <f>SUM(UJS1383)</f>
        <v>1000000</v>
      </c>
      <c r="UJT1385" s="84">
        <f>SUM(UJT1383:UJT1384)</f>
        <v>2000000</v>
      </c>
      <c r="UJU1385" s="84">
        <f>SUM(UJU1383:UJU1384)</f>
        <v>0</v>
      </c>
      <c r="UJV1385" s="84">
        <f>UJU1385/UJT1385</f>
        <v>0</v>
      </c>
      <c r="UJW1385" s="84">
        <f>UJT1385-UJU1385</f>
        <v>2000000</v>
      </c>
      <c r="UJX1385" s="84">
        <f t="shared" si="689"/>
        <v>3000000</v>
      </c>
      <c r="UKE1385" s="84" t="s">
        <v>5397</v>
      </c>
      <c r="UKF1385" s="84">
        <f>SUM(UKF1383:UKF1384)</f>
        <v>1000000</v>
      </c>
      <c r="UKG1385" s="84">
        <f>SUM(UKG1383:UKG1384)</f>
        <v>0</v>
      </c>
      <c r="UKH1385" s="84">
        <f>UKG1385/UKF1385</f>
        <v>0</v>
      </c>
      <c r="UKI1385" s="84">
        <f>SUM(UKI1383)</f>
        <v>1000000</v>
      </c>
      <c r="UKJ1385" s="84">
        <f>SUM(UKJ1383:UKJ1384)</f>
        <v>2000000</v>
      </c>
      <c r="UKK1385" s="84">
        <f>SUM(UKK1383:UKK1384)</f>
        <v>0</v>
      </c>
      <c r="UKL1385" s="84">
        <f>UKK1385/UKJ1385</f>
        <v>0</v>
      </c>
      <c r="UKM1385" s="84">
        <f>UKJ1385-UKK1385</f>
        <v>2000000</v>
      </c>
      <c r="UKN1385" s="84">
        <f t="shared" si="689"/>
        <v>3000000</v>
      </c>
      <c r="UKU1385" s="84" t="s">
        <v>5397</v>
      </c>
      <c r="UKV1385" s="84">
        <f>SUM(UKV1383:UKV1384)</f>
        <v>1000000</v>
      </c>
      <c r="UKW1385" s="84">
        <f>SUM(UKW1383:UKW1384)</f>
        <v>0</v>
      </c>
      <c r="UKX1385" s="84">
        <f>UKW1385/UKV1385</f>
        <v>0</v>
      </c>
      <c r="UKY1385" s="84">
        <f>SUM(UKY1383)</f>
        <v>1000000</v>
      </c>
      <c r="UKZ1385" s="84">
        <f>SUM(UKZ1383:UKZ1384)</f>
        <v>2000000</v>
      </c>
      <c r="ULA1385" s="84">
        <f>SUM(ULA1383:ULA1384)</f>
        <v>0</v>
      </c>
      <c r="ULB1385" s="84">
        <f>ULA1385/UKZ1385</f>
        <v>0</v>
      </c>
      <c r="ULC1385" s="84">
        <f>UKZ1385-ULA1385</f>
        <v>2000000</v>
      </c>
      <c r="ULD1385" s="84">
        <f t="shared" si="690"/>
        <v>3000000</v>
      </c>
      <c r="ULK1385" s="84" t="s">
        <v>5397</v>
      </c>
      <c r="ULL1385" s="84">
        <f>SUM(ULL1383:ULL1384)</f>
        <v>1000000</v>
      </c>
      <c r="ULM1385" s="84">
        <f>SUM(ULM1383:ULM1384)</f>
        <v>0</v>
      </c>
      <c r="ULN1385" s="84">
        <f>ULM1385/ULL1385</f>
        <v>0</v>
      </c>
      <c r="ULO1385" s="84">
        <f>SUM(ULO1383)</f>
        <v>1000000</v>
      </c>
      <c r="ULP1385" s="84">
        <f>SUM(ULP1383:ULP1384)</f>
        <v>2000000</v>
      </c>
      <c r="ULQ1385" s="84">
        <f>SUM(ULQ1383:ULQ1384)</f>
        <v>0</v>
      </c>
      <c r="ULR1385" s="84">
        <f>ULQ1385/ULP1385</f>
        <v>0</v>
      </c>
      <c r="ULS1385" s="84">
        <f>ULP1385-ULQ1385</f>
        <v>2000000</v>
      </c>
      <c r="ULT1385" s="84">
        <f t="shared" si="690"/>
        <v>3000000</v>
      </c>
      <c r="UMA1385" s="84" t="s">
        <v>5397</v>
      </c>
      <c r="UMB1385" s="84">
        <f>SUM(UMB1383:UMB1384)</f>
        <v>1000000</v>
      </c>
      <c r="UMC1385" s="84">
        <f>SUM(UMC1383:UMC1384)</f>
        <v>0</v>
      </c>
      <c r="UMD1385" s="84">
        <f>UMC1385/UMB1385</f>
        <v>0</v>
      </c>
      <c r="UME1385" s="84">
        <f>SUM(UME1383)</f>
        <v>1000000</v>
      </c>
      <c r="UMF1385" s="84">
        <f>SUM(UMF1383:UMF1384)</f>
        <v>2000000</v>
      </c>
      <c r="UMG1385" s="84">
        <f>SUM(UMG1383:UMG1384)</f>
        <v>0</v>
      </c>
      <c r="UMH1385" s="84">
        <f>UMG1385/UMF1385</f>
        <v>0</v>
      </c>
      <c r="UMI1385" s="84">
        <f>UMF1385-UMG1385</f>
        <v>2000000</v>
      </c>
      <c r="UMJ1385" s="84">
        <f t="shared" si="691"/>
        <v>3000000</v>
      </c>
      <c r="UMQ1385" s="84" t="s">
        <v>5397</v>
      </c>
      <c r="UMR1385" s="84">
        <f>SUM(UMR1383:UMR1384)</f>
        <v>1000000</v>
      </c>
      <c r="UMS1385" s="84">
        <f>SUM(UMS1383:UMS1384)</f>
        <v>0</v>
      </c>
      <c r="UMT1385" s="84">
        <f>UMS1385/UMR1385</f>
        <v>0</v>
      </c>
      <c r="UMU1385" s="84">
        <f>SUM(UMU1383)</f>
        <v>1000000</v>
      </c>
      <c r="UMV1385" s="84">
        <f>SUM(UMV1383:UMV1384)</f>
        <v>2000000</v>
      </c>
      <c r="UMW1385" s="84">
        <f>SUM(UMW1383:UMW1384)</f>
        <v>0</v>
      </c>
      <c r="UMX1385" s="84">
        <f>UMW1385/UMV1385</f>
        <v>0</v>
      </c>
      <c r="UMY1385" s="84">
        <f>UMV1385-UMW1385</f>
        <v>2000000</v>
      </c>
      <c r="UMZ1385" s="84">
        <f t="shared" si="691"/>
        <v>3000000</v>
      </c>
      <c r="UNG1385" s="84" t="s">
        <v>5397</v>
      </c>
      <c r="UNH1385" s="84">
        <f>SUM(UNH1383:UNH1384)</f>
        <v>1000000</v>
      </c>
      <c r="UNI1385" s="84">
        <f>SUM(UNI1383:UNI1384)</f>
        <v>0</v>
      </c>
      <c r="UNJ1385" s="84">
        <f>UNI1385/UNH1385</f>
        <v>0</v>
      </c>
      <c r="UNK1385" s="84">
        <f>SUM(UNK1383)</f>
        <v>1000000</v>
      </c>
      <c r="UNL1385" s="84">
        <f>SUM(UNL1383:UNL1384)</f>
        <v>2000000</v>
      </c>
      <c r="UNM1385" s="84">
        <f>SUM(UNM1383:UNM1384)</f>
        <v>0</v>
      </c>
      <c r="UNN1385" s="84">
        <f>UNM1385/UNL1385</f>
        <v>0</v>
      </c>
      <c r="UNO1385" s="84">
        <f>UNL1385-UNM1385</f>
        <v>2000000</v>
      </c>
      <c r="UNP1385" s="84">
        <f t="shared" si="692"/>
        <v>3000000</v>
      </c>
      <c r="UNW1385" s="84" t="s">
        <v>5397</v>
      </c>
      <c r="UNX1385" s="84">
        <f>SUM(UNX1383:UNX1384)</f>
        <v>1000000</v>
      </c>
      <c r="UNY1385" s="84">
        <f>SUM(UNY1383:UNY1384)</f>
        <v>0</v>
      </c>
      <c r="UNZ1385" s="84">
        <f>UNY1385/UNX1385</f>
        <v>0</v>
      </c>
      <c r="UOA1385" s="84">
        <f>SUM(UOA1383)</f>
        <v>1000000</v>
      </c>
      <c r="UOB1385" s="84">
        <f>SUM(UOB1383:UOB1384)</f>
        <v>2000000</v>
      </c>
      <c r="UOC1385" s="84">
        <f>SUM(UOC1383:UOC1384)</f>
        <v>0</v>
      </c>
      <c r="UOD1385" s="84">
        <f>UOC1385/UOB1385</f>
        <v>0</v>
      </c>
      <c r="UOE1385" s="84">
        <f>UOB1385-UOC1385</f>
        <v>2000000</v>
      </c>
      <c r="UOF1385" s="84">
        <f t="shared" si="692"/>
        <v>3000000</v>
      </c>
      <c r="UOM1385" s="84" t="s">
        <v>5397</v>
      </c>
      <c r="UON1385" s="84">
        <f>SUM(UON1383:UON1384)</f>
        <v>1000000</v>
      </c>
      <c r="UOO1385" s="84">
        <f>SUM(UOO1383:UOO1384)</f>
        <v>0</v>
      </c>
      <c r="UOP1385" s="84">
        <f>UOO1385/UON1385</f>
        <v>0</v>
      </c>
      <c r="UOQ1385" s="84">
        <f>SUM(UOQ1383)</f>
        <v>1000000</v>
      </c>
      <c r="UOR1385" s="84">
        <f>SUM(UOR1383:UOR1384)</f>
        <v>2000000</v>
      </c>
      <c r="UOS1385" s="84">
        <f>SUM(UOS1383:UOS1384)</f>
        <v>0</v>
      </c>
      <c r="UOT1385" s="84">
        <f>UOS1385/UOR1385</f>
        <v>0</v>
      </c>
      <c r="UOU1385" s="84">
        <f>UOR1385-UOS1385</f>
        <v>2000000</v>
      </c>
      <c r="UOV1385" s="84">
        <f t="shared" si="693"/>
        <v>3000000</v>
      </c>
      <c r="UPC1385" s="84" t="s">
        <v>5397</v>
      </c>
      <c r="UPD1385" s="84">
        <f>SUM(UPD1383:UPD1384)</f>
        <v>1000000</v>
      </c>
      <c r="UPE1385" s="84">
        <f>SUM(UPE1383:UPE1384)</f>
        <v>0</v>
      </c>
      <c r="UPF1385" s="84">
        <f>UPE1385/UPD1385</f>
        <v>0</v>
      </c>
      <c r="UPG1385" s="84">
        <f>SUM(UPG1383)</f>
        <v>1000000</v>
      </c>
      <c r="UPH1385" s="84">
        <f>SUM(UPH1383:UPH1384)</f>
        <v>2000000</v>
      </c>
      <c r="UPI1385" s="84">
        <f>SUM(UPI1383:UPI1384)</f>
        <v>0</v>
      </c>
      <c r="UPJ1385" s="84">
        <f>UPI1385/UPH1385</f>
        <v>0</v>
      </c>
      <c r="UPK1385" s="84">
        <f>UPH1385-UPI1385</f>
        <v>2000000</v>
      </c>
      <c r="UPL1385" s="84">
        <f t="shared" si="693"/>
        <v>3000000</v>
      </c>
      <c r="UPS1385" s="84" t="s">
        <v>5397</v>
      </c>
      <c r="UPT1385" s="84">
        <f>SUM(UPT1383:UPT1384)</f>
        <v>1000000</v>
      </c>
      <c r="UPU1385" s="84">
        <f>SUM(UPU1383:UPU1384)</f>
        <v>0</v>
      </c>
      <c r="UPV1385" s="84">
        <f>UPU1385/UPT1385</f>
        <v>0</v>
      </c>
      <c r="UPW1385" s="84">
        <f>SUM(UPW1383)</f>
        <v>1000000</v>
      </c>
      <c r="UPX1385" s="84">
        <f>SUM(UPX1383:UPX1384)</f>
        <v>2000000</v>
      </c>
      <c r="UPY1385" s="84">
        <f>SUM(UPY1383:UPY1384)</f>
        <v>0</v>
      </c>
      <c r="UPZ1385" s="84">
        <f>UPY1385/UPX1385</f>
        <v>0</v>
      </c>
      <c r="UQA1385" s="84">
        <f>UPX1385-UPY1385</f>
        <v>2000000</v>
      </c>
      <c r="UQB1385" s="84">
        <f t="shared" si="694"/>
        <v>3000000</v>
      </c>
      <c r="UQI1385" s="84" t="s">
        <v>5397</v>
      </c>
      <c r="UQJ1385" s="84">
        <f>SUM(UQJ1383:UQJ1384)</f>
        <v>1000000</v>
      </c>
      <c r="UQK1385" s="84">
        <f>SUM(UQK1383:UQK1384)</f>
        <v>0</v>
      </c>
      <c r="UQL1385" s="84">
        <f>UQK1385/UQJ1385</f>
        <v>0</v>
      </c>
      <c r="UQM1385" s="84">
        <f>SUM(UQM1383)</f>
        <v>1000000</v>
      </c>
      <c r="UQN1385" s="84">
        <f>SUM(UQN1383:UQN1384)</f>
        <v>2000000</v>
      </c>
      <c r="UQO1385" s="84">
        <f>SUM(UQO1383:UQO1384)</f>
        <v>0</v>
      </c>
      <c r="UQP1385" s="84">
        <f>UQO1385/UQN1385</f>
        <v>0</v>
      </c>
      <c r="UQQ1385" s="84">
        <f>UQN1385-UQO1385</f>
        <v>2000000</v>
      </c>
      <c r="UQR1385" s="84">
        <f t="shared" si="694"/>
        <v>3000000</v>
      </c>
      <c r="UQY1385" s="84" t="s">
        <v>5397</v>
      </c>
      <c r="UQZ1385" s="84">
        <f>SUM(UQZ1383:UQZ1384)</f>
        <v>1000000</v>
      </c>
      <c r="URA1385" s="84">
        <f>SUM(URA1383:URA1384)</f>
        <v>0</v>
      </c>
      <c r="URB1385" s="84">
        <f>URA1385/UQZ1385</f>
        <v>0</v>
      </c>
      <c r="URC1385" s="84">
        <f>SUM(URC1383)</f>
        <v>1000000</v>
      </c>
      <c r="URD1385" s="84">
        <f>SUM(URD1383:URD1384)</f>
        <v>2000000</v>
      </c>
      <c r="URE1385" s="84">
        <f>SUM(URE1383:URE1384)</f>
        <v>0</v>
      </c>
      <c r="URF1385" s="84">
        <f>URE1385/URD1385</f>
        <v>0</v>
      </c>
      <c r="URG1385" s="84">
        <f>URD1385-URE1385</f>
        <v>2000000</v>
      </c>
      <c r="URH1385" s="84">
        <f t="shared" si="695"/>
        <v>3000000</v>
      </c>
      <c r="URO1385" s="84" t="s">
        <v>5397</v>
      </c>
      <c r="URP1385" s="84">
        <f>SUM(URP1383:URP1384)</f>
        <v>1000000</v>
      </c>
      <c r="URQ1385" s="84">
        <f>SUM(URQ1383:URQ1384)</f>
        <v>0</v>
      </c>
      <c r="URR1385" s="84">
        <f>URQ1385/URP1385</f>
        <v>0</v>
      </c>
      <c r="URS1385" s="84">
        <f>SUM(URS1383)</f>
        <v>1000000</v>
      </c>
      <c r="URT1385" s="84">
        <f>SUM(URT1383:URT1384)</f>
        <v>2000000</v>
      </c>
      <c r="URU1385" s="84">
        <f>SUM(URU1383:URU1384)</f>
        <v>0</v>
      </c>
      <c r="URV1385" s="84">
        <f>URU1385/URT1385</f>
        <v>0</v>
      </c>
      <c r="URW1385" s="84">
        <f>URT1385-URU1385</f>
        <v>2000000</v>
      </c>
      <c r="URX1385" s="84">
        <f t="shared" si="695"/>
        <v>3000000</v>
      </c>
      <c r="USE1385" s="84" t="s">
        <v>5397</v>
      </c>
      <c r="USF1385" s="84">
        <f>SUM(USF1383:USF1384)</f>
        <v>1000000</v>
      </c>
      <c r="USG1385" s="84">
        <f>SUM(USG1383:USG1384)</f>
        <v>0</v>
      </c>
      <c r="USH1385" s="84">
        <f>USG1385/USF1385</f>
        <v>0</v>
      </c>
      <c r="USI1385" s="84">
        <f>SUM(USI1383)</f>
        <v>1000000</v>
      </c>
      <c r="USJ1385" s="84">
        <f>SUM(USJ1383:USJ1384)</f>
        <v>2000000</v>
      </c>
      <c r="USK1385" s="84">
        <f>SUM(USK1383:USK1384)</f>
        <v>0</v>
      </c>
      <c r="USL1385" s="84">
        <f>USK1385/USJ1385</f>
        <v>0</v>
      </c>
      <c r="USM1385" s="84">
        <f>USJ1385-USK1385</f>
        <v>2000000</v>
      </c>
      <c r="USN1385" s="84">
        <f t="shared" si="696"/>
        <v>3000000</v>
      </c>
      <c r="USU1385" s="84" t="s">
        <v>5397</v>
      </c>
      <c r="USV1385" s="84">
        <f>SUM(USV1383:USV1384)</f>
        <v>1000000</v>
      </c>
      <c r="USW1385" s="84">
        <f>SUM(USW1383:USW1384)</f>
        <v>0</v>
      </c>
      <c r="USX1385" s="84">
        <f>USW1385/USV1385</f>
        <v>0</v>
      </c>
      <c r="USY1385" s="84">
        <f>SUM(USY1383)</f>
        <v>1000000</v>
      </c>
      <c r="USZ1385" s="84">
        <f>SUM(USZ1383:USZ1384)</f>
        <v>2000000</v>
      </c>
      <c r="UTA1385" s="84">
        <f>SUM(UTA1383:UTA1384)</f>
        <v>0</v>
      </c>
      <c r="UTB1385" s="84">
        <f>UTA1385/USZ1385</f>
        <v>0</v>
      </c>
      <c r="UTC1385" s="84">
        <f>USZ1385-UTA1385</f>
        <v>2000000</v>
      </c>
      <c r="UTD1385" s="84">
        <f t="shared" si="696"/>
        <v>3000000</v>
      </c>
      <c r="UTK1385" s="84" t="s">
        <v>5397</v>
      </c>
      <c r="UTL1385" s="84">
        <f>SUM(UTL1383:UTL1384)</f>
        <v>1000000</v>
      </c>
      <c r="UTM1385" s="84">
        <f>SUM(UTM1383:UTM1384)</f>
        <v>0</v>
      </c>
      <c r="UTN1385" s="84">
        <f>UTM1385/UTL1385</f>
        <v>0</v>
      </c>
      <c r="UTO1385" s="84">
        <f>SUM(UTO1383)</f>
        <v>1000000</v>
      </c>
      <c r="UTP1385" s="84">
        <f>SUM(UTP1383:UTP1384)</f>
        <v>2000000</v>
      </c>
      <c r="UTQ1385" s="84">
        <f>SUM(UTQ1383:UTQ1384)</f>
        <v>0</v>
      </c>
      <c r="UTR1385" s="84">
        <f>UTQ1385/UTP1385</f>
        <v>0</v>
      </c>
      <c r="UTS1385" s="84">
        <f>UTP1385-UTQ1385</f>
        <v>2000000</v>
      </c>
      <c r="UTT1385" s="84">
        <f t="shared" si="697"/>
        <v>3000000</v>
      </c>
      <c r="UUA1385" s="84" t="s">
        <v>5397</v>
      </c>
      <c r="UUB1385" s="84">
        <f>SUM(UUB1383:UUB1384)</f>
        <v>1000000</v>
      </c>
      <c r="UUC1385" s="84">
        <f>SUM(UUC1383:UUC1384)</f>
        <v>0</v>
      </c>
      <c r="UUD1385" s="84">
        <f>UUC1385/UUB1385</f>
        <v>0</v>
      </c>
      <c r="UUE1385" s="84">
        <f>SUM(UUE1383)</f>
        <v>1000000</v>
      </c>
      <c r="UUF1385" s="84">
        <f>SUM(UUF1383:UUF1384)</f>
        <v>2000000</v>
      </c>
      <c r="UUG1385" s="84">
        <f>SUM(UUG1383:UUG1384)</f>
        <v>0</v>
      </c>
      <c r="UUH1385" s="84">
        <f>UUG1385/UUF1385</f>
        <v>0</v>
      </c>
      <c r="UUI1385" s="84">
        <f>UUF1385-UUG1385</f>
        <v>2000000</v>
      </c>
      <c r="UUJ1385" s="84">
        <f t="shared" si="697"/>
        <v>3000000</v>
      </c>
      <c r="UUQ1385" s="84" t="s">
        <v>5397</v>
      </c>
      <c r="UUR1385" s="84">
        <f>SUM(UUR1383:UUR1384)</f>
        <v>1000000</v>
      </c>
      <c r="UUS1385" s="84">
        <f>SUM(UUS1383:UUS1384)</f>
        <v>0</v>
      </c>
      <c r="UUT1385" s="84">
        <f>UUS1385/UUR1385</f>
        <v>0</v>
      </c>
      <c r="UUU1385" s="84">
        <f>SUM(UUU1383)</f>
        <v>1000000</v>
      </c>
      <c r="UUV1385" s="84">
        <f>SUM(UUV1383:UUV1384)</f>
        <v>2000000</v>
      </c>
      <c r="UUW1385" s="84">
        <f>SUM(UUW1383:UUW1384)</f>
        <v>0</v>
      </c>
      <c r="UUX1385" s="84">
        <f>UUW1385/UUV1385</f>
        <v>0</v>
      </c>
      <c r="UUY1385" s="84">
        <f>UUV1385-UUW1385</f>
        <v>2000000</v>
      </c>
      <c r="UUZ1385" s="84">
        <f t="shared" si="698"/>
        <v>3000000</v>
      </c>
      <c r="UVG1385" s="84" t="s">
        <v>5397</v>
      </c>
      <c r="UVH1385" s="84">
        <f>SUM(UVH1383:UVH1384)</f>
        <v>1000000</v>
      </c>
      <c r="UVI1385" s="84">
        <f>SUM(UVI1383:UVI1384)</f>
        <v>0</v>
      </c>
      <c r="UVJ1385" s="84">
        <f>UVI1385/UVH1385</f>
        <v>0</v>
      </c>
      <c r="UVK1385" s="84">
        <f>SUM(UVK1383)</f>
        <v>1000000</v>
      </c>
      <c r="UVL1385" s="84">
        <f>SUM(UVL1383:UVL1384)</f>
        <v>2000000</v>
      </c>
      <c r="UVM1385" s="84">
        <f>SUM(UVM1383:UVM1384)</f>
        <v>0</v>
      </c>
      <c r="UVN1385" s="84">
        <f>UVM1385/UVL1385</f>
        <v>0</v>
      </c>
      <c r="UVO1385" s="84">
        <f>UVL1385-UVM1385</f>
        <v>2000000</v>
      </c>
      <c r="UVP1385" s="84">
        <f t="shared" si="698"/>
        <v>3000000</v>
      </c>
      <c r="UVW1385" s="84" t="s">
        <v>5397</v>
      </c>
      <c r="UVX1385" s="84">
        <f>SUM(UVX1383:UVX1384)</f>
        <v>1000000</v>
      </c>
      <c r="UVY1385" s="84">
        <f>SUM(UVY1383:UVY1384)</f>
        <v>0</v>
      </c>
      <c r="UVZ1385" s="84">
        <f>UVY1385/UVX1385</f>
        <v>0</v>
      </c>
      <c r="UWA1385" s="84">
        <f>SUM(UWA1383)</f>
        <v>1000000</v>
      </c>
      <c r="UWB1385" s="84">
        <f>SUM(UWB1383:UWB1384)</f>
        <v>2000000</v>
      </c>
      <c r="UWC1385" s="84">
        <f>SUM(UWC1383:UWC1384)</f>
        <v>0</v>
      </c>
      <c r="UWD1385" s="84">
        <f>UWC1385/UWB1385</f>
        <v>0</v>
      </c>
      <c r="UWE1385" s="84">
        <f>UWB1385-UWC1385</f>
        <v>2000000</v>
      </c>
      <c r="UWF1385" s="84">
        <f t="shared" si="699"/>
        <v>3000000</v>
      </c>
      <c r="UWM1385" s="84" t="s">
        <v>5397</v>
      </c>
      <c r="UWN1385" s="84">
        <f>SUM(UWN1383:UWN1384)</f>
        <v>1000000</v>
      </c>
      <c r="UWO1385" s="84">
        <f>SUM(UWO1383:UWO1384)</f>
        <v>0</v>
      </c>
      <c r="UWP1385" s="84">
        <f>UWO1385/UWN1385</f>
        <v>0</v>
      </c>
      <c r="UWQ1385" s="84">
        <f>SUM(UWQ1383)</f>
        <v>1000000</v>
      </c>
      <c r="UWR1385" s="84">
        <f>SUM(UWR1383:UWR1384)</f>
        <v>2000000</v>
      </c>
      <c r="UWS1385" s="84">
        <f>SUM(UWS1383:UWS1384)</f>
        <v>0</v>
      </c>
      <c r="UWT1385" s="84">
        <f>UWS1385/UWR1385</f>
        <v>0</v>
      </c>
      <c r="UWU1385" s="84">
        <f>UWR1385-UWS1385</f>
        <v>2000000</v>
      </c>
      <c r="UWV1385" s="84">
        <f t="shared" si="699"/>
        <v>3000000</v>
      </c>
      <c r="UXC1385" s="84" t="s">
        <v>5397</v>
      </c>
      <c r="UXD1385" s="84">
        <f>SUM(UXD1383:UXD1384)</f>
        <v>1000000</v>
      </c>
      <c r="UXE1385" s="84">
        <f>SUM(UXE1383:UXE1384)</f>
        <v>0</v>
      </c>
      <c r="UXF1385" s="84">
        <f>UXE1385/UXD1385</f>
        <v>0</v>
      </c>
      <c r="UXG1385" s="84">
        <f>SUM(UXG1383)</f>
        <v>1000000</v>
      </c>
      <c r="UXH1385" s="84">
        <f>SUM(UXH1383:UXH1384)</f>
        <v>2000000</v>
      </c>
      <c r="UXI1385" s="84">
        <f>SUM(UXI1383:UXI1384)</f>
        <v>0</v>
      </c>
      <c r="UXJ1385" s="84">
        <f>UXI1385/UXH1385</f>
        <v>0</v>
      </c>
      <c r="UXK1385" s="84">
        <f>UXH1385-UXI1385</f>
        <v>2000000</v>
      </c>
      <c r="UXL1385" s="84">
        <f t="shared" si="700"/>
        <v>3000000</v>
      </c>
      <c r="UXS1385" s="84" t="s">
        <v>5397</v>
      </c>
      <c r="UXT1385" s="84">
        <f>SUM(UXT1383:UXT1384)</f>
        <v>1000000</v>
      </c>
      <c r="UXU1385" s="84">
        <f>SUM(UXU1383:UXU1384)</f>
        <v>0</v>
      </c>
      <c r="UXV1385" s="84">
        <f>UXU1385/UXT1385</f>
        <v>0</v>
      </c>
      <c r="UXW1385" s="84">
        <f>SUM(UXW1383)</f>
        <v>1000000</v>
      </c>
      <c r="UXX1385" s="84">
        <f>SUM(UXX1383:UXX1384)</f>
        <v>2000000</v>
      </c>
      <c r="UXY1385" s="84">
        <f>SUM(UXY1383:UXY1384)</f>
        <v>0</v>
      </c>
      <c r="UXZ1385" s="84">
        <f>UXY1385/UXX1385</f>
        <v>0</v>
      </c>
      <c r="UYA1385" s="84">
        <f>UXX1385-UXY1385</f>
        <v>2000000</v>
      </c>
      <c r="UYB1385" s="84">
        <f t="shared" si="700"/>
        <v>3000000</v>
      </c>
      <c r="UYI1385" s="84" t="s">
        <v>5397</v>
      </c>
      <c r="UYJ1385" s="84">
        <f>SUM(UYJ1383:UYJ1384)</f>
        <v>1000000</v>
      </c>
      <c r="UYK1385" s="84">
        <f>SUM(UYK1383:UYK1384)</f>
        <v>0</v>
      </c>
      <c r="UYL1385" s="84">
        <f>UYK1385/UYJ1385</f>
        <v>0</v>
      </c>
      <c r="UYM1385" s="84">
        <f>SUM(UYM1383)</f>
        <v>1000000</v>
      </c>
      <c r="UYN1385" s="84">
        <f>SUM(UYN1383:UYN1384)</f>
        <v>2000000</v>
      </c>
      <c r="UYO1385" s="84">
        <f>SUM(UYO1383:UYO1384)</f>
        <v>0</v>
      </c>
      <c r="UYP1385" s="84">
        <f>UYO1385/UYN1385</f>
        <v>0</v>
      </c>
      <c r="UYQ1385" s="84">
        <f>UYN1385-UYO1385</f>
        <v>2000000</v>
      </c>
      <c r="UYR1385" s="84">
        <f t="shared" si="701"/>
        <v>3000000</v>
      </c>
      <c r="UYY1385" s="84" t="s">
        <v>5397</v>
      </c>
      <c r="UYZ1385" s="84">
        <f>SUM(UYZ1383:UYZ1384)</f>
        <v>1000000</v>
      </c>
      <c r="UZA1385" s="84">
        <f>SUM(UZA1383:UZA1384)</f>
        <v>0</v>
      </c>
      <c r="UZB1385" s="84">
        <f>UZA1385/UYZ1385</f>
        <v>0</v>
      </c>
      <c r="UZC1385" s="84">
        <f>SUM(UZC1383)</f>
        <v>1000000</v>
      </c>
      <c r="UZD1385" s="84">
        <f>SUM(UZD1383:UZD1384)</f>
        <v>2000000</v>
      </c>
      <c r="UZE1385" s="84">
        <f>SUM(UZE1383:UZE1384)</f>
        <v>0</v>
      </c>
      <c r="UZF1385" s="84">
        <f>UZE1385/UZD1385</f>
        <v>0</v>
      </c>
      <c r="UZG1385" s="84">
        <f>UZD1385-UZE1385</f>
        <v>2000000</v>
      </c>
      <c r="UZH1385" s="84">
        <f t="shared" si="701"/>
        <v>3000000</v>
      </c>
      <c r="UZO1385" s="84" t="s">
        <v>5397</v>
      </c>
      <c r="UZP1385" s="84">
        <f>SUM(UZP1383:UZP1384)</f>
        <v>1000000</v>
      </c>
      <c r="UZQ1385" s="84">
        <f>SUM(UZQ1383:UZQ1384)</f>
        <v>0</v>
      </c>
      <c r="UZR1385" s="84">
        <f>UZQ1385/UZP1385</f>
        <v>0</v>
      </c>
      <c r="UZS1385" s="84">
        <f>SUM(UZS1383)</f>
        <v>1000000</v>
      </c>
      <c r="UZT1385" s="84">
        <f>SUM(UZT1383:UZT1384)</f>
        <v>2000000</v>
      </c>
      <c r="UZU1385" s="84">
        <f>SUM(UZU1383:UZU1384)</f>
        <v>0</v>
      </c>
      <c r="UZV1385" s="84">
        <f>UZU1385/UZT1385</f>
        <v>0</v>
      </c>
      <c r="UZW1385" s="84">
        <f>UZT1385-UZU1385</f>
        <v>2000000</v>
      </c>
      <c r="UZX1385" s="84">
        <f t="shared" si="702"/>
        <v>3000000</v>
      </c>
      <c r="VAE1385" s="84" t="s">
        <v>5397</v>
      </c>
      <c r="VAF1385" s="84">
        <f>SUM(VAF1383:VAF1384)</f>
        <v>1000000</v>
      </c>
      <c r="VAG1385" s="84">
        <f>SUM(VAG1383:VAG1384)</f>
        <v>0</v>
      </c>
      <c r="VAH1385" s="84">
        <f>VAG1385/VAF1385</f>
        <v>0</v>
      </c>
      <c r="VAI1385" s="84">
        <f>SUM(VAI1383)</f>
        <v>1000000</v>
      </c>
      <c r="VAJ1385" s="84">
        <f>SUM(VAJ1383:VAJ1384)</f>
        <v>2000000</v>
      </c>
      <c r="VAK1385" s="84">
        <f>SUM(VAK1383:VAK1384)</f>
        <v>0</v>
      </c>
      <c r="VAL1385" s="84">
        <f>VAK1385/VAJ1385</f>
        <v>0</v>
      </c>
      <c r="VAM1385" s="84">
        <f>VAJ1385-VAK1385</f>
        <v>2000000</v>
      </c>
      <c r="VAN1385" s="84">
        <f t="shared" si="702"/>
        <v>3000000</v>
      </c>
      <c r="VAU1385" s="84" t="s">
        <v>5397</v>
      </c>
      <c r="VAV1385" s="84">
        <f>SUM(VAV1383:VAV1384)</f>
        <v>1000000</v>
      </c>
      <c r="VAW1385" s="84">
        <f>SUM(VAW1383:VAW1384)</f>
        <v>0</v>
      </c>
      <c r="VAX1385" s="84">
        <f>VAW1385/VAV1385</f>
        <v>0</v>
      </c>
      <c r="VAY1385" s="84">
        <f>SUM(VAY1383)</f>
        <v>1000000</v>
      </c>
      <c r="VAZ1385" s="84">
        <f>SUM(VAZ1383:VAZ1384)</f>
        <v>2000000</v>
      </c>
      <c r="VBA1385" s="84">
        <f>SUM(VBA1383:VBA1384)</f>
        <v>0</v>
      </c>
      <c r="VBB1385" s="84">
        <f>VBA1385/VAZ1385</f>
        <v>0</v>
      </c>
      <c r="VBC1385" s="84">
        <f>VAZ1385-VBA1385</f>
        <v>2000000</v>
      </c>
      <c r="VBD1385" s="84">
        <f t="shared" si="703"/>
        <v>3000000</v>
      </c>
      <c r="VBK1385" s="84" t="s">
        <v>5397</v>
      </c>
      <c r="VBL1385" s="84">
        <f>SUM(VBL1383:VBL1384)</f>
        <v>1000000</v>
      </c>
      <c r="VBM1385" s="84">
        <f>SUM(VBM1383:VBM1384)</f>
        <v>0</v>
      </c>
      <c r="VBN1385" s="84">
        <f>VBM1385/VBL1385</f>
        <v>0</v>
      </c>
      <c r="VBO1385" s="84">
        <f>SUM(VBO1383)</f>
        <v>1000000</v>
      </c>
      <c r="VBP1385" s="84">
        <f>SUM(VBP1383:VBP1384)</f>
        <v>2000000</v>
      </c>
      <c r="VBQ1385" s="84">
        <f>SUM(VBQ1383:VBQ1384)</f>
        <v>0</v>
      </c>
      <c r="VBR1385" s="84">
        <f>VBQ1385/VBP1385</f>
        <v>0</v>
      </c>
      <c r="VBS1385" s="84">
        <f>VBP1385-VBQ1385</f>
        <v>2000000</v>
      </c>
      <c r="VBT1385" s="84">
        <f t="shared" si="703"/>
        <v>3000000</v>
      </c>
      <c r="VCA1385" s="84" t="s">
        <v>5397</v>
      </c>
      <c r="VCB1385" s="84">
        <f>SUM(VCB1383:VCB1384)</f>
        <v>1000000</v>
      </c>
      <c r="VCC1385" s="84">
        <f>SUM(VCC1383:VCC1384)</f>
        <v>0</v>
      </c>
      <c r="VCD1385" s="84">
        <f>VCC1385/VCB1385</f>
        <v>0</v>
      </c>
      <c r="VCE1385" s="84">
        <f>SUM(VCE1383)</f>
        <v>1000000</v>
      </c>
      <c r="VCF1385" s="84">
        <f>SUM(VCF1383:VCF1384)</f>
        <v>2000000</v>
      </c>
      <c r="VCG1385" s="84">
        <f>SUM(VCG1383:VCG1384)</f>
        <v>0</v>
      </c>
      <c r="VCH1385" s="84">
        <f>VCG1385/VCF1385</f>
        <v>0</v>
      </c>
      <c r="VCI1385" s="84">
        <f>VCF1385-VCG1385</f>
        <v>2000000</v>
      </c>
      <c r="VCJ1385" s="84">
        <f t="shared" si="704"/>
        <v>3000000</v>
      </c>
      <c r="VCQ1385" s="84" t="s">
        <v>5397</v>
      </c>
      <c r="VCR1385" s="84">
        <f>SUM(VCR1383:VCR1384)</f>
        <v>1000000</v>
      </c>
      <c r="VCS1385" s="84">
        <f>SUM(VCS1383:VCS1384)</f>
        <v>0</v>
      </c>
      <c r="VCT1385" s="84">
        <f>VCS1385/VCR1385</f>
        <v>0</v>
      </c>
      <c r="VCU1385" s="84">
        <f>SUM(VCU1383)</f>
        <v>1000000</v>
      </c>
      <c r="VCV1385" s="84">
        <f>SUM(VCV1383:VCV1384)</f>
        <v>2000000</v>
      </c>
      <c r="VCW1385" s="84">
        <f>SUM(VCW1383:VCW1384)</f>
        <v>0</v>
      </c>
      <c r="VCX1385" s="84">
        <f>VCW1385/VCV1385</f>
        <v>0</v>
      </c>
      <c r="VCY1385" s="84">
        <f>VCV1385-VCW1385</f>
        <v>2000000</v>
      </c>
      <c r="VCZ1385" s="84">
        <f t="shared" si="704"/>
        <v>3000000</v>
      </c>
      <c r="VDG1385" s="84" t="s">
        <v>5397</v>
      </c>
      <c r="VDH1385" s="84">
        <f>SUM(VDH1383:VDH1384)</f>
        <v>1000000</v>
      </c>
      <c r="VDI1385" s="84">
        <f>SUM(VDI1383:VDI1384)</f>
        <v>0</v>
      </c>
      <c r="VDJ1385" s="84">
        <f>VDI1385/VDH1385</f>
        <v>0</v>
      </c>
      <c r="VDK1385" s="84">
        <f>SUM(VDK1383)</f>
        <v>1000000</v>
      </c>
      <c r="VDL1385" s="84">
        <f>SUM(VDL1383:VDL1384)</f>
        <v>2000000</v>
      </c>
      <c r="VDM1385" s="84">
        <f>SUM(VDM1383:VDM1384)</f>
        <v>0</v>
      </c>
      <c r="VDN1385" s="84">
        <f>VDM1385/VDL1385</f>
        <v>0</v>
      </c>
      <c r="VDO1385" s="84">
        <f>VDL1385-VDM1385</f>
        <v>2000000</v>
      </c>
      <c r="VDP1385" s="84">
        <f t="shared" si="705"/>
        <v>3000000</v>
      </c>
      <c r="VDW1385" s="84" t="s">
        <v>5397</v>
      </c>
      <c r="VDX1385" s="84">
        <f>SUM(VDX1383:VDX1384)</f>
        <v>1000000</v>
      </c>
      <c r="VDY1385" s="84">
        <f>SUM(VDY1383:VDY1384)</f>
        <v>0</v>
      </c>
      <c r="VDZ1385" s="84">
        <f>VDY1385/VDX1385</f>
        <v>0</v>
      </c>
      <c r="VEA1385" s="84">
        <f>SUM(VEA1383)</f>
        <v>1000000</v>
      </c>
      <c r="VEB1385" s="84">
        <f>SUM(VEB1383:VEB1384)</f>
        <v>2000000</v>
      </c>
      <c r="VEC1385" s="84">
        <f>SUM(VEC1383:VEC1384)</f>
        <v>0</v>
      </c>
      <c r="VED1385" s="84">
        <f>VEC1385/VEB1385</f>
        <v>0</v>
      </c>
      <c r="VEE1385" s="84">
        <f>VEB1385-VEC1385</f>
        <v>2000000</v>
      </c>
      <c r="VEF1385" s="84">
        <f t="shared" si="705"/>
        <v>3000000</v>
      </c>
      <c r="VEM1385" s="84" t="s">
        <v>5397</v>
      </c>
      <c r="VEN1385" s="84">
        <f>SUM(VEN1383:VEN1384)</f>
        <v>1000000</v>
      </c>
      <c r="VEO1385" s="84">
        <f>SUM(VEO1383:VEO1384)</f>
        <v>0</v>
      </c>
      <c r="VEP1385" s="84">
        <f>VEO1385/VEN1385</f>
        <v>0</v>
      </c>
      <c r="VEQ1385" s="84">
        <f>SUM(VEQ1383)</f>
        <v>1000000</v>
      </c>
      <c r="VER1385" s="84">
        <f>SUM(VER1383:VER1384)</f>
        <v>2000000</v>
      </c>
      <c r="VES1385" s="84">
        <f>SUM(VES1383:VES1384)</f>
        <v>0</v>
      </c>
      <c r="VET1385" s="84">
        <f>VES1385/VER1385</f>
        <v>0</v>
      </c>
      <c r="VEU1385" s="84">
        <f>VER1385-VES1385</f>
        <v>2000000</v>
      </c>
      <c r="VEV1385" s="84">
        <f t="shared" si="706"/>
        <v>3000000</v>
      </c>
      <c r="VFC1385" s="84" t="s">
        <v>5397</v>
      </c>
      <c r="VFD1385" s="84">
        <f>SUM(VFD1383:VFD1384)</f>
        <v>1000000</v>
      </c>
      <c r="VFE1385" s="84">
        <f>SUM(VFE1383:VFE1384)</f>
        <v>0</v>
      </c>
      <c r="VFF1385" s="84">
        <f>VFE1385/VFD1385</f>
        <v>0</v>
      </c>
      <c r="VFG1385" s="84">
        <f>SUM(VFG1383)</f>
        <v>1000000</v>
      </c>
      <c r="VFH1385" s="84">
        <f>SUM(VFH1383:VFH1384)</f>
        <v>2000000</v>
      </c>
      <c r="VFI1385" s="84">
        <f>SUM(VFI1383:VFI1384)</f>
        <v>0</v>
      </c>
      <c r="VFJ1385" s="84">
        <f>VFI1385/VFH1385</f>
        <v>0</v>
      </c>
      <c r="VFK1385" s="84">
        <f>VFH1385-VFI1385</f>
        <v>2000000</v>
      </c>
      <c r="VFL1385" s="84">
        <f t="shared" si="706"/>
        <v>3000000</v>
      </c>
      <c r="VFS1385" s="84" t="s">
        <v>5397</v>
      </c>
      <c r="VFT1385" s="84">
        <f>SUM(VFT1383:VFT1384)</f>
        <v>1000000</v>
      </c>
      <c r="VFU1385" s="84">
        <f>SUM(VFU1383:VFU1384)</f>
        <v>0</v>
      </c>
      <c r="VFV1385" s="84">
        <f>VFU1385/VFT1385</f>
        <v>0</v>
      </c>
      <c r="VFW1385" s="84">
        <f>SUM(VFW1383)</f>
        <v>1000000</v>
      </c>
      <c r="VFX1385" s="84">
        <f>SUM(VFX1383:VFX1384)</f>
        <v>2000000</v>
      </c>
      <c r="VFY1385" s="84">
        <f>SUM(VFY1383:VFY1384)</f>
        <v>0</v>
      </c>
      <c r="VFZ1385" s="84">
        <f>VFY1385/VFX1385</f>
        <v>0</v>
      </c>
      <c r="VGA1385" s="84">
        <f>VFX1385-VFY1385</f>
        <v>2000000</v>
      </c>
      <c r="VGB1385" s="84">
        <f t="shared" si="707"/>
        <v>3000000</v>
      </c>
      <c r="VGI1385" s="84" t="s">
        <v>5397</v>
      </c>
      <c r="VGJ1385" s="84">
        <f>SUM(VGJ1383:VGJ1384)</f>
        <v>1000000</v>
      </c>
      <c r="VGK1385" s="84">
        <f>SUM(VGK1383:VGK1384)</f>
        <v>0</v>
      </c>
      <c r="VGL1385" s="84">
        <f>VGK1385/VGJ1385</f>
        <v>0</v>
      </c>
      <c r="VGM1385" s="84">
        <f>SUM(VGM1383)</f>
        <v>1000000</v>
      </c>
      <c r="VGN1385" s="84">
        <f>SUM(VGN1383:VGN1384)</f>
        <v>2000000</v>
      </c>
      <c r="VGO1385" s="84">
        <f>SUM(VGO1383:VGO1384)</f>
        <v>0</v>
      </c>
      <c r="VGP1385" s="84">
        <f>VGO1385/VGN1385</f>
        <v>0</v>
      </c>
      <c r="VGQ1385" s="84">
        <f>VGN1385-VGO1385</f>
        <v>2000000</v>
      </c>
      <c r="VGR1385" s="84">
        <f t="shared" si="707"/>
        <v>3000000</v>
      </c>
      <c r="VGY1385" s="84" t="s">
        <v>5397</v>
      </c>
      <c r="VGZ1385" s="84">
        <f>SUM(VGZ1383:VGZ1384)</f>
        <v>1000000</v>
      </c>
      <c r="VHA1385" s="84">
        <f>SUM(VHA1383:VHA1384)</f>
        <v>0</v>
      </c>
      <c r="VHB1385" s="84">
        <f>VHA1385/VGZ1385</f>
        <v>0</v>
      </c>
      <c r="VHC1385" s="84">
        <f>SUM(VHC1383)</f>
        <v>1000000</v>
      </c>
      <c r="VHD1385" s="84">
        <f>SUM(VHD1383:VHD1384)</f>
        <v>2000000</v>
      </c>
      <c r="VHE1385" s="84">
        <f>SUM(VHE1383:VHE1384)</f>
        <v>0</v>
      </c>
      <c r="VHF1385" s="84">
        <f>VHE1385/VHD1385</f>
        <v>0</v>
      </c>
      <c r="VHG1385" s="84">
        <f>VHD1385-VHE1385</f>
        <v>2000000</v>
      </c>
      <c r="VHH1385" s="84">
        <f t="shared" si="708"/>
        <v>3000000</v>
      </c>
      <c r="VHO1385" s="84" t="s">
        <v>5397</v>
      </c>
      <c r="VHP1385" s="84">
        <f>SUM(VHP1383:VHP1384)</f>
        <v>1000000</v>
      </c>
      <c r="VHQ1385" s="84">
        <f>SUM(VHQ1383:VHQ1384)</f>
        <v>0</v>
      </c>
      <c r="VHR1385" s="84">
        <f>VHQ1385/VHP1385</f>
        <v>0</v>
      </c>
      <c r="VHS1385" s="84">
        <f>SUM(VHS1383)</f>
        <v>1000000</v>
      </c>
      <c r="VHT1385" s="84">
        <f>SUM(VHT1383:VHT1384)</f>
        <v>2000000</v>
      </c>
      <c r="VHU1385" s="84">
        <f>SUM(VHU1383:VHU1384)</f>
        <v>0</v>
      </c>
      <c r="VHV1385" s="84">
        <f>VHU1385/VHT1385</f>
        <v>0</v>
      </c>
      <c r="VHW1385" s="84">
        <f>VHT1385-VHU1385</f>
        <v>2000000</v>
      </c>
      <c r="VHX1385" s="84">
        <f t="shared" si="708"/>
        <v>3000000</v>
      </c>
      <c r="VIE1385" s="84" t="s">
        <v>5397</v>
      </c>
      <c r="VIF1385" s="84">
        <f>SUM(VIF1383:VIF1384)</f>
        <v>1000000</v>
      </c>
      <c r="VIG1385" s="84">
        <f>SUM(VIG1383:VIG1384)</f>
        <v>0</v>
      </c>
      <c r="VIH1385" s="84">
        <f>VIG1385/VIF1385</f>
        <v>0</v>
      </c>
      <c r="VII1385" s="84">
        <f>SUM(VII1383)</f>
        <v>1000000</v>
      </c>
      <c r="VIJ1385" s="84">
        <f>SUM(VIJ1383:VIJ1384)</f>
        <v>2000000</v>
      </c>
      <c r="VIK1385" s="84">
        <f>SUM(VIK1383:VIK1384)</f>
        <v>0</v>
      </c>
      <c r="VIL1385" s="84">
        <f>VIK1385/VIJ1385</f>
        <v>0</v>
      </c>
      <c r="VIM1385" s="84">
        <f>VIJ1385-VIK1385</f>
        <v>2000000</v>
      </c>
      <c r="VIN1385" s="84">
        <f t="shared" si="709"/>
        <v>3000000</v>
      </c>
      <c r="VIU1385" s="84" t="s">
        <v>5397</v>
      </c>
      <c r="VIV1385" s="84">
        <f>SUM(VIV1383:VIV1384)</f>
        <v>1000000</v>
      </c>
      <c r="VIW1385" s="84">
        <f>SUM(VIW1383:VIW1384)</f>
        <v>0</v>
      </c>
      <c r="VIX1385" s="84">
        <f>VIW1385/VIV1385</f>
        <v>0</v>
      </c>
      <c r="VIY1385" s="84">
        <f>SUM(VIY1383)</f>
        <v>1000000</v>
      </c>
      <c r="VIZ1385" s="84">
        <f>SUM(VIZ1383:VIZ1384)</f>
        <v>2000000</v>
      </c>
      <c r="VJA1385" s="84">
        <f>SUM(VJA1383:VJA1384)</f>
        <v>0</v>
      </c>
      <c r="VJB1385" s="84">
        <f>VJA1385/VIZ1385</f>
        <v>0</v>
      </c>
      <c r="VJC1385" s="84">
        <f>VIZ1385-VJA1385</f>
        <v>2000000</v>
      </c>
      <c r="VJD1385" s="84">
        <f t="shared" si="709"/>
        <v>3000000</v>
      </c>
      <c r="VJK1385" s="84" t="s">
        <v>5397</v>
      </c>
      <c r="VJL1385" s="84">
        <f>SUM(VJL1383:VJL1384)</f>
        <v>1000000</v>
      </c>
      <c r="VJM1385" s="84">
        <f>SUM(VJM1383:VJM1384)</f>
        <v>0</v>
      </c>
      <c r="VJN1385" s="84">
        <f>VJM1385/VJL1385</f>
        <v>0</v>
      </c>
      <c r="VJO1385" s="84">
        <f>SUM(VJO1383)</f>
        <v>1000000</v>
      </c>
      <c r="VJP1385" s="84">
        <f>SUM(VJP1383:VJP1384)</f>
        <v>2000000</v>
      </c>
      <c r="VJQ1385" s="84">
        <f>SUM(VJQ1383:VJQ1384)</f>
        <v>0</v>
      </c>
      <c r="VJR1385" s="84">
        <f>VJQ1385/VJP1385</f>
        <v>0</v>
      </c>
      <c r="VJS1385" s="84">
        <f>VJP1385-VJQ1385</f>
        <v>2000000</v>
      </c>
      <c r="VJT1385" s="84">
        <f t="shared" si="710"/>
        <v>3000000</v>
      </c>
      <c r="VKA1385" s="84" t="s">
        <v>5397</v>
      </c>
      <c r="VKB1385" s="84">
        <f>SUM(VKB1383:VKB1384)</f>
        <v>1000000</v>
      </c>
      <c r="VKC1385" s="84">
        <f>SUM(VKC1383:VKC1384)</f>
        <v>0</v>
      </c>
      <c r="VKD1385" s="84">
        <f>VKC1385/VKB1385</f>
        <v>0</v>
      </c>
      <c r="VKE1385" s="84">
        <f>SUM(VKE1383)</f>
        <v>1000000</v>
      </c>
      <c r="VKF1385" s="84">
        <f>SUM(VKF1383:VKF1384)</f>
        <v>2000000</v>
      </c>
      <c r="VKG1385" s="84">
        <f>SUM(VKG1383:VKG1384)</f>
        <v>0</v>
      </c>
      <c r="VKH1385" s="84">
        <f>VKG1385/VKF1385</f>
        <v>0</v>
      </c>
      <c r="VKI1385" s="84">
        <f>VKF1385-VKG1385</f>
        <v>2000000</v>
      </c>
      <c r="VKJ1385" s="84">
        <f t="shared" si="710"/>
        <v>3000000</v>
      </c>
      <c r="VKQ1385" s="84" t="s">
        <v>5397</v>
      </c>
      <c r="VKR1385" s="84">
        <f>SUM(VKR1383:VKR1384)</f>
        <v>1000000</v>
      </c>
      <c r="VKS1385" s="84">
        <f>SUM(VKS1383:VKS1384)</f>
        <v>0</v>
      </c>
      <c r="VKT1385" s="84">
        <f>VKS1385/VKR1385</f>
        <v>0</v>
      </c>
      <c r="VKU1385" s="84">
        <f>SUM(VKU1383)</f>
        <v>1000000</v>
      </c>
      <c r="VKV1385" s="84">
        <f>SUM(VKV1383:VKV1384)</f>
        <v>2000000</v>
      </c>
      <c r="VKW1385" s="84">
        <f>SUM(VKW1383:VKW1384)</f>
        <v>0</v>
      </c>
      <c r="VKX1385" s="84">
        <f>VKW1385/VKV1385</f>
        <v>0</v>
      </c>
      <c r="VKY1385" s="84">
        <f>VKV1385-VKW1385</f>
        <v>2000000</v>
      </c>
      <c r="VKZ1385" s="84">
        <f t="shared" si="711"/>
        <v>3000000</v>
      </c>
      <c r="VLG1385" s="84" t="s">
        <v>5397</v>
      </c>
      <c r="VLH1385" s="84">
        <f>SUM(VLH1383:VLH1384)</f>
        <v>1000000</v>
      </c>
      <c r="VLI1385" s="84">
        <f>SUM(VLI1383:VLI1384)</f>
        <v>0</v>
      </c>
      <c r="VLJ1385" s="84">
        <f>VLI1385/VLH1385</f>
        <v>0</v>
      </c>
      <c r="VLK1385" s="84">
        <f>SUM(VLK1383)</f>
        <v>1000000</v>
      </c>
      <c r="VLL1385" s="84">
        <f>SUM(VLL1383:VLL1384)</f>
        <v>2000000</v>
      </c>
      <c r="VLM1385" s="84">
        <f>SUM(VLM1383:VLM1384)</f>
        <v>0</v>
      </c>
      <c r="VLN1385" s="84">
        <f>VLM1385/VLL1385</f>
        <v>0</v>
      </c>
      <c r="VLO1385" s="84">
        <f>VLL1385-VLM1385</f>
        <v>2000000</v>
      </c>
      <c r="VLP1385" s="84">
        <f t="shared" si="711"/>
        <v>3000000</v>
      </c>
      <c r="VLW1385" s="84" t="s">
        <v>5397</v>
      </c>
      <c r="VLX1385" s="84">
        <f>SUM(VLX1383:VLX1384)</f>
        <v>1000000</v>
      </c>
      <c r="VLY1385" s="84">
        <f>SUM(VLY1383:VLY1384)</f>
        <v>0</v>
      </c>
      <c r="VLZ1385" s="84">
        <f>VLY1385/VLX1385</f>
        <v>0</v>
      </c>
      <c r="VMA1385" s="84">
        <f>SUM(VMA1383)</f>
        <v>1000000</v>
      </c>
      <c r="VMB1385" s="84">
        <f>SUM(VMB1383:VMB1384)</f>
        <v>2000000</v>
      </c>
      <c r="VMC1385" s="84">
        <f>SUM(VMC1383:VMC1384)</f>
        <v>0</v>
      </c>
      <c r="VMD1385" s="84">
        <f>VMC1385/VMB1385</f>
        <v>0</v>
      </c>
      <c r="VME1385" s="84">
        <f>VMB1385-VMC1385</f>
        <v>2000000</v>
      </c>
      <c r="VMF1385" s="84">
        <f t="shared" si="712"/>
        <v>3000000</v>
      </c>
      <c r="VMM1385" s="84" t="s">
        <v>5397</v>
      </c>
      <c r="VMN1385" s="84">
        <f>SUM(VMN1383:VMN1384)</f>
        <v>1000000</v>
      </c>
      <c r="VMO1385" s="84">
        <f>SUM(VMO1383:VMO1384)</f>
        <v>0</v>
      </c>
      <c r="VMP1385" s="84">
        <f>VMO1385/VMN1385</f>
        <v>0</v>
      </c>
      <c r="VMQ1385" s="84">
        <f>SUM(VMQ1383)</f>
        <v>1000000</v>
      </c>
      <c r="VMR1385" s="84">
        <f>SUM(VMR1383:VMR1384)</f>
        <v>2000000</v>
      </c>
      <c r="VMS1385" s="84">
        <f>SUM(VMS1383:VMS1384)</f>
        <v>0</v>
      </c>
      <c r="VMT1385" s="84">
        <f>VMS1385/VMR1385</f>
        <v>0</v>
      </c>
      <c r="VMU1385" s="84">
        <f>VMR1385-VMS1385</f>
        <v>2000000</v>
      </c>
      <c r="VMV1385" s="84">
        <f t="shared" si="712"/>
        <v>3000000</v>
      </c>
      <c r="VNC1385" s="84" t="s">
        <v>5397</v>
      </c>
      <c r="VND1385" s="84">
        <f>SUM(VND1383:VND1384)</f>
        <v>1000000</v>
      </c>
      <c r="VNE1385" s="84">
        <f>SUM(VNE1383:VNE1384)</f>
        <v>0</v>
      </c>
      <c r="VNF1385" s="84">
        <f>VNE1385/VND1385</f>
        <v>0</v>
      </c>
      <c r="VNG1385" s="84">
        <f>SUM(VNG1383)</f>
        <v>1000000</v>
      </c>
      <c r="VNH1385" s="84">
        <f>SUM(VNH1383:VNH1384)</f>
        <v>2000000</v>
      </c>
      <c r="VNI1385" s="84">
        <f>SUM(VNI1383:VNI1384)</f>
        <v>0</v>
      </c>
      <c r="VNJ1385" s="84">
        <f>VNI1385/VNH1385</f>
        <v>0</v>
      </c>
      <c r="VNK1385" s="84">
        <f>VNH1385-VNI1385</f>
        <v>2000000</v>
      </c>
      <c r="VNL1385" s="84">
        <f t="shared" si="713"/>
        <v>3000000</v>
      </c>
      <c r="VNS1385" s="84" t="s">
        <v>5397</v>
      </c>
      <c r="VNT1385" s="84">
        <f>SUM(VNT1383:VNT1384)</f>
        <v>1000000</v>
      </c>
      <c r="VNU1385" s="84">
        <f>SUM(VNU1383:VNU1384)</f>
        <v>0</v>
      </c>
      <c r="VNV1385" s="84">
        <f>VNU1385/VNT1385</f>
        <v>0</v>
      </c>
      <c r="VNW1385" s="84">
        <f>SUM(VNW1383)</f>
        <v>1000000</v>
      </c>
      <c r="VNX1385" s="84">
        <f>SUM(VNX1383:VNX1384)</f>
        <v>2000000</v>
      </c>
      <c r="VNY1385" s="84">
        <f>SUM(VNY1383:VNY1384)</f>
        <v>0</v>
      </c>
      <c r="VNZ1385" s="84">
        <f>VNY1385/VNX1385</f>
        <v>0</v>
      </c>
      <c r="VOA1385" s="84">
        <f>VNX1385-VNY1385</f>
        <v>2000000</v>
      </c>
      <c r="VOB1385" s="84">
        <f t="shared" si="713"/>
        <v>3000000</v>
      </c>
      <c r="VOI1385" s="84" t="s">
        <v>5397</v>
      </c>
      <c r="VOJ1385" s="84">
        <f>SUM(VOJ1383:VOJ1384)</f>
        <v>1000000</v>
      </c>
      <c r="VOK1385" s="84">
        <f>SUM(VOK1383:VOK1384)</f>
        <v>0</v>
      </c>
      <c r="VOL1385" s="84">
        <f>VOK1385/VOJ1385</f>
        <v>0</v>
      </c>
      <c r="VOM1385" s="84">
        <f>SUM(VOM1383)</f>
        <v>1000000</v>
      </c>
      <c r="VON1385" s="84">
        <f>SUM(VON1383:VON1384)</f>
        <v>2000000</v>
      </c>
      <c r="VOO1385" s="84">
        <f>SUM(VOO1383:VOO1384)</f>
        <v>0</v>
      </c>
      <c r="VOP1385" s="84">
        <f>VOO1385/VON1385</f>
        <v>0</v>
      </c>
      <c r="VOQ1385" s="84">
        <f>VON1385-VOO1385</f>
        <v>2000000</v>
      </c>
      <c r="VOR1385" s="84">
        <f t="shared" si="714"/>
        <v>3000000</v>
      </c>
      <c r="VOY1385" s="84" t="s">
        <v>5397</v>
      </c>
      <c r="VOZ1385" s="84">
        <f>SUM(VOZ1383:VOZ1384)</f>
        <v>1000000</v>
      </c>
      <c r="VPA1385" s="84">
        <f>SUM(VPA1383:VPA1384)</f>
        <v>0</v>
      </c>
      <c r="VPB1385" s="84">
        <f>VPA1385/VOZ1385</f>
        <v>0</v>
      </c>
      <c r="VPC1385" s="84">
        <f>SUM(VPC1383)</f>
        <v>1000000</v>
      </c>
      <c r="VPD1385" s="84">
        <f>SUM(VPD1383:VPD1384)</f>
        <v>2000000</v>
      </c>
      <c r="VPE1385" s="84">
        <f>SUM(VPE1383:VPE1384)</f>
        <v>0</v>
      </c>
      <c r="VPF1385" s="84">
        <f>VPE1385/VPD1385</f>
        <v>0</v>
      </c>
      <c r="VPG1385" s="84">
        <f>VPD1385-VPE1385</f>
        <v>2000000</v>
      </c>
      <c r="VPH1385" s="84">
        <f t="shared" si="714"/>
        <v>3000000</v>
      </c>
      <c r="VPO1385" s="84" t="s">
        <v>5397</v>
      </c>
      <c r="VPP1385" s="84">
        <f>SUM(VPP1383:VPP1384)</f>
        <v>1000000</v>
      </c>
      <c r="VPQ1385" s="84">
        <f>SUM(VPQ1383:VPQ1384)</f>
        <v>0</v>
      </c>
      <c r="VPR1385" s="84">
        <f>VPQ1385/VPP1385</f>
        <v>0</v>
      </c>
      <c r="VPS1385" s="84">
        <f>SUM(VPS1383)</f>
        <v>1000000</v>
      </c>
      <c r="VPT1385" s="84">
        <f>SUM(VPT1383:VPT1384)</f>
        <v>2000000</v>
      </c>
      <c r="VPU1385" s="84">
        <f>SUM(VPU1383:VPU1384)</f>
        <v>0</v>
      </c>
      <c r="VPV1385" s="84">
        <f>VPU1385/VPT1385</f>
        <v>0</v>
      </c>
      <c r="VPW1385" s="84">
        <f>VPT1385-VPU1385</f>
        <v>2000000</v>
      </c>
      <c r="VPX1385" s="84">
        <f t="shared" si="715"/>
        <v>3000000</v>
      </c>
      <c r="VQE1385" s="84" t="s">
        <v>5397</v>
      </c>
      <c r="VQF1385" s="84">
        <f>SUM(VQF1383:VQF1384)</f>
        <v>1000000</v>
      </c>
      <c r="VQG1385" s="84">
        <f>SUM(VQG1383:VQG1384)</f>
        <v>0</v>
      </c>
      <c r="VQH1385" s="84">
        <f>VQG1385/VQF1385</f>
        <v>0</v>
      </c>
      <c r="VQI1385" s="84">
        <f>SUM(VQI1383)</f>
        <v>1000000</v>
      </c>
      <c r="VQJ1385" s="84">
        <f>SUM(VQJ1383:VQJ1384)</f>
        <v>2000000</v>
      </c>
      <c r="VQK1385" s="84">
        <f>SUM(VQK1383:VQK1384)</f>
        <v>0</v>
      </c>
      <c r="VQL1385" s="84">
        <f>VQK1385/VQJ1385</f>
        <v>0</v>
      </c>
      <c r="VQM1385" s="84">
        <f>VQJ1385-VQK1385</f>
        <v>2000000</v>
      </c>
      <c r="VQN1385" s="84">
        <f t="shared" si="715"/>
        <v>3000000</v>
      </c>
      <c r="VQU1385" s="84" t="s">
        <v>5397</v>
      </c>
      <c r="VQV1385" s="84">
        <f>SUM(VQV1383:VQV1384)</f>
        <v>1000000</v>
      </c>
      <c r="VQW1385" s="84">
        <f>SUM(VQW1383:VQW1384)</f>
        <v>0</v>
      </c>
      <c r="VQX1385" s="84">
        <f>VQW1385/VQV1385</f>
        <v>0</v>
      </c>
      <c r="VQY1385" s="84">
        <f>SUM(VQY1383)</f>
        <v>1000000</v>
      </c>
      <c r="VQZ1385" s="84">
        <f>SUM(VQZ1383:VQZ1384)</f>
        <v>2000000</v>
      </c>
      <c r="VRA1385" s="84">
        <f>SUM(VRA1383:VRA1384)</f>
        <v>0</v>
      </c>
      <c r="VRB1385" s="84">
        <f>VRA1385/VQZ1385</f>
        <v>0</v>
      </c>
      <c r="VRC1385" s="84">
        <f>VQZ1385-VRA1385</f>
        <v>2000000</v>
      </c>
      <c r="VRD1385" s="84">
        <f t="shared" si="716"/>
        <v>3000000</v>
      </c>
      <c r="VRK1385" s="84" t="s">
        <v>5397</v>
      </c>
      <c r="VRL1385" s="84">
        <f>SUM(VRL1383:VRL1384)</f>
        <v>1000000</v>
      </c>
      <c r="VRM1385" s="84">
        <f>SUM(VRM1383:VRM1384)</f>
        <v>0</v>
      </c>
      <c r="VRN1385" s="84">
        <f>VRM1385/VRL1385</f>
        <v>0</v>
      </c>
      <c r="VRO1385" s="84">
        <f>SUM(VRO1383)</f>
        <v>1000000</v>
      </c>
      <c r="VRP1385" s="84">
        <f>SUM(VRP1383:VRP1384)</f>
        <v>2000000</v>
      </c>
      <c r="VRQ1385" s="84">
        <f>SUM(VRQ1383:VRQ1384)</f>
        <v>0</v>
      </c>
      <c r="VRR1385" s="84">
        <f>VRQ1385/VRP1385</f>
        <v>0</v>
      </c>
      <c r="VRS1385" s="84">
        <f>VRP1385-VRQ1385</f>
        <v>2000000</v>
      </c>
      <c r="VRT1385" s="84">
        <f t="shared" si="716"/>
        <v>3000000</v>
      </c>
      <c r="VSA1385" s="84" t="s">
        <v>5397</v>
      </c>
      <c r="VSB1385" s="84">
        <f>SUM(VSB1383:VSB1384)</f>
        <v>1000000</v>
      </c>
      <c r="VSC1385" s="84">
        <f>SUM(VSC1383:VSC1384)</f>
        <v>0</v>
      </c>
      <c r="VSD1385" s="84">
        <f>VSC1385/VSB1385</f>
        <v>0</v>
      </c>
      <c r="VSE1385" s="84">
        <f>SUM(VSE1383)</f>
        <v>1000000</v>
      </c>
      <c r="VSF1385" s="84">
        <f>SUM(VSF1383:VSF1384)</f>
        <v>2000000</v>
      </c>
      <c r="VSG1385" s="84">
        <f>SUM(VSG1383:VSG1384)</f>
        <v>0</v>
      </c>
      <c r="VSH1385" s="84">
        <f>VSG1385/VSF1385</f>
        <v>0</v>
      </c>
      <c r="VSI1385" s="84">
        <f>VSF1385-VSG1385</f>
        <v>2000000</v>
      </c>
      <c r="VSJ1385" s="84">
        <f t="shared" si="717"/>
        <v>3000000</v>
      </c>
      <c r="VSQ1385" s="84" t="s">
        <v>5397</v>
      </c>
      <c r="VSR1385" s="84">
        <f>SUM(VSR1383:VSR1384)</f>
        <v>1000000</v>
      </c>
      <c r="VSS1385" s="84">
        <f>SUM(VSS1383:VSS1384)</f>
        <v>0</v>
      </c>
      <c r="VST1385" s="84">
        <f>VSS1385/VSR1385</f>
        <v>0</v>
      </c>
      <c r="VSU1385" s="84">
        <f>SUM(VSU1383)</f>
        <v>1000000</v>
      </c>
      <c r="VSV1385" s="84">
        <f>SUM(VSV1383:VSV1384)</f>
        <v>2000000</v>
      </c>
      <c r="VSW1385" s="84">
        <f>SUM(VSW1383:VSW1384)</f>
        <v>0</v>
      </c>
      <c r="VSX1385" s="84">
        <f>VSW1385/VSV1385</f>
        <v>0</v>
      </c>
      <c r="VSY1385" s="84">
        <f>VSV1385-VSW1385</f>
        <v>2000000</v>
      </c>
      <c r="VSZ1385" s="84">
        <f t="shared" si="717"/>
        <v>3000000</v>
      </c>
      <c r="VTG1385" s="84" t="s">
        <v>5397</v>
      </c>
      <c r="VTH1385" s="84">
        <f>SUM(VTH1383:VTH1384)</f>
        <v>1000000</v>
      </c>
      <c r="VTI1385" s="84">
        <f>SUM(VTI1383:VTI1384)</f>
        <v>0</v>
      </c>
      <c r="VTJ1385" s="84">
        <f>VTI1385/VTH1385</f>
        <v>0</v>
      </c>
      <c r="VTK1385" s="84">
        <f>SUM(VTK1383)</f>
        <v>1000000</v>
      </c>
      <c r="VTL1385" s="84">
        <f>SUM(VTL1383:VTL1384)</f>
        <v>2000000</v>
      </c>
      <c r="VTM1385" s="84">
        <f>SUM(VTM1383:VTM1384)</f>
        <v>0</v>
      </c>
      <c r="VTN1385" s="84">
        <f>VTM1385/VTL1385</f>
        <v>0</v>
      </c>
      <c r="VTO1385" s="84">
        <f>VTL1385-VTM1385</f>
        <v>2000000</v>
      </c>
      <c r="VTP1385" s="84">
        <f t="shared" si="718"/>
        <v>3000000</v>
      </c>
      <c r="VTW1385" s="84" t="s">
        <v>5397</v>
      </c>
      <c r="VTX1385" s="84">
        <f>SUM(VTX1383:VTX1384)</f>
        <v>1000000</v>
      </c>
      <c r="VTY1385" s="84">
        <f>SUM(VTY1383:VTY1384)</f>
        <v>0</v>
      </c>
      <c r="VTZ1385" s="84">
        <f>VTY1385/VTX1385</f>
        <v>0</v>
      </c>
      <c r="VUA1385" s="84">
        <f>SUM(VUA1383)</f>
        <v>1000000</v>
      </c>
      <c r="VUB1385" s="84">
        <f>SUM(VUB1383:VUB1384)</f>
        <v>2000000</v>
      </c>
      <c r="VUC1385" s="84">
        <f>SUM(VUC1383:VUC1384)</f>
        <v>0</v>
      </c>
      <c r="VUD1385" s="84">
        <f>VUC1385/VUB1385</f>
        <v>0</v>
      </c>
      <c r="VUE1385" s="84">
        <f>VUB1385-VUC1385</f>
        <v>2000000</v>
      </c>
      <c r="VUF1385" s="84">
        <f t="shared" si="718"/>
        <v>3000000</v>
      </c>
      <c r="VUM1385" s="84" t="s">
        <v>5397</v>
      </c>
      <c r="VUN1385" s="84">
        <f>SUM(VUN1383:VUN1384)</f>
        <v>1000000</v>
      </c>
      <c r="VUO1385" s="84">
        <f>SUM(VUO1383:VUO1384)</f>
        <v>0</v>
      </c>
      <c r="VUP1385" s="84">
        <f>VUO1385/VUN1385</f>
        <v>0</v>
      </c>
      <c r="VUQ1385" s="84">
        <f>SUM(VUQ1383)</f>
        <v>1000000</v>
      </c>
      <c r="VUR1385" s="84">
        <f>SUM(VUR1383:VUR1384)</f>
        <v>2000000</v>
      </c>
      <c r="VUS1385" s="84">
        <f>SUM(VUS1383:VUS1384)</f>
        <v>0</v>
      </c>
      <c r="VUT1385" s="84">
        <f>VUS1385/VUR1385</f>
        <v>0</v>
      </c>
      <c r="VUU1385" s="84">
        <f>VUR1385-VUS1385</f>
        <v>2000000</v>
      </c>
      <c r="VUV1385" s="84">
        <f t="shared" si="719"/>
        <v>3000000</v>
      </c>
      <c r="VVC1385" s="84" t="s">
        <v>5397</v>
      </c>
      <c r="VVD1385" s="84">
        <f>SUM(VVD1383:VVD1384)</f>
        <v>1000000</v>
      </c>
      <c r="VVE1385" s="84">
        <f>SUM(VVE1383:VVE1384)</f>
        <v>0</v>
      </c>
      <c r="VVF1385" s="84">
        <f>VVE1385/VVD1385</f>
        <v>0</v>
      </c>
      <c r="VVG1385" s="84">
        <f>SUM(VVG1383)</f>
        <v>1000000</v>
      </c>
      <c r="VVH1385" s="84">
        <f>SUM(VVH1383:VVH1384)</f>
        <v>2000000</v>
      </c>
      <c r="VVI1385" s="84">
        <f>SUM(VVI1383:VVI1384)</f>
        <v>0</v>
      </c>
      <c r="VVJ1385" s="84">
        <f>VVI1385/VVH1385</f>
        <v>0</v>
      </c>
      <c r="VVK1385" s="84">
        <f>VVH1385-VVI1385</f>
        <v>2000000</v>
      </c>
      <c r="VVL1385" s="84">
        <f t="shared" si="719"/>
        <v>3000000</v>
      </c>
      <c r="VVS1385" s="84" t="s">
        <v>5397</v>
      </c>
      <c r="VVT1385" s="84">
        <f>SUM(VVT1383:VVT1384)</f>
        <v>1000000</v>
      </c>
      <c r="VVU1385" s="84">
        <f>SUM(VVU1383:VVU1384)</f>
        <v>0</v>
      </c>
      <c r="VVV1385" s="84">
        <f>VVU1385/VVT1385</f>
        <v>0</v>
      </c>
      <c r="VVW1385" s="84">
        <f>SUM(VVW1383)</f>
        <v>1000000</v>
      </c>
      <c r="VVX1385" s="84">
        <f>SUM(VVX1383:VVX1384)</f>
        <v>2000000</v>
      </c>
      <c r="VVY1385" s="84">
        <f>SUM(VVY1383:VVY1384)</f>
        <v>0</v>
      </c>
      <c r="VVZ1385" s="84">
        <f>VVY1385/VVX1385</f>
        <v>0</v>
      </c>
      <c r="VWA1385" s="84">
        <f>VVX1385-VVY1385</f>
        <v>2000000</v>
      </c>
      <c r="VWB1385" s="84">
        <f t="shared" si="720"/>
        <v>3000000</v>
      </c>
      <c r="VWI1385" s="84" t="s">
        <v>5397</v>
      </c>
      <c r="VWJ1385" s="84">
        <f>SUM(VWJ1383:VWJ1384)</f>
        <v>1000000</v>
      </c>
      <c r="VWK1385" s="84">
        <f>SUM(VWK1383:VWK1384)</f>
        <v>0</v>
      </c>
      <c r="VWL1385" s="84">
        <f>VWK1385/VWJ1385</f>
        <v>0</v>
      </c>
      <c r="VWM1385" s="84">
        <f>SUM(VWM1383)</f>
        <v>1000000</v>
      </c>
      <c r="VWN1385" s="84">
        <f>SUM(VWN1383:VWN1384)</f>
        <v>2000000</v>
      </c>
      <c r="VWO1385" s="84">
        <f>SUM(VWO1383:VWO1384)</f>
        <v>0</v>
      </c>
      <c r="VWP1385" s="84">
        <f>VWO1385/VWN1385</f>
        <v>0</v>
      </c>
      <c r="VWQ1385" s="84">
        <f>VWN1385-VWO1385</f>
        <v>2000000</v>
      </c>
      <c r="VWR1385" s="84">
        <f t="shared" si="720"/>
        <v>3000000</v>
      </c>
      <c r="VWY1385" s="84" t="s">
        <v>5397</v>
      </c>
      <c r="VWZ1385" s="84">
        <f>SUM(VWZ1383:VWZ1384)</f>
        <v>1000000</v>
      </c>
      <c r="VXA1385" s="84">
        <f>SUM(VXA1383:VXA1384)</f>
        <v>0</v>
      </c>
      <c r="VXB1385" s="84">
        <f>VXA1385/VWZ1385</f>
        <v>0</v>
      </c>
      <c r="VXC1385" s="84">
        <f>SUM(VXC1383)</f>
        <v>1000000</v>
      </c>
      <c r="VXD1385" s="84">
        <f>SUM(VXD1383:VXD1384)</f>
        <v>2000000</v>
      </c>
      <c r="VXE1385" s="84">
        <f>SUM(VXE1383:VXE1384)</f>
        <v>0</v>
      </c>
      <c r="VXF1385" s="84">
        <f>VXE1385/VXD1385</f>
        <v>0</v>
      </c>
      <c r="VXG1385" s="84">
        <f>VXD1385-VXE1385</f>
        <v>2000000</v>
      </c>
      <c r="VXH1385" s="84">
        <f t="shared" si="721"/>
        <v>3000000</v>
      </c>
      <c r="VXO1385" s="84" t="s">
        <v>5397</v>
      </c>
      <c r="VXP1385" s="84">
        <f>SUM(VXP1383:VXP1384)</f>
        <v>1000000</v>
      </c>
      <c r="VXQ1385" s="84">
        <f>SUM(VXQ1383:VXQ1384)</f>
        <v>0</v>
      </c>
      <c r="VXR1385" s="84">
        <f>VXQ1385/VXP1385</f>
        <v>0</v>
      </c>
      <c r="VXS1385" s="84">
        <f>SUM(VXS1383)</f>
        <v>1000000</v>
      </c>
      <c r="VXT1385" s="84">
        <f>SUM(VXT1383:VXT1384)</f>
        <v>2000000</v>
      </c>
      <c r="VXU1385" s="84">
        <f>SUM(VXU1383:VXU1384)</f>
        <v>0</v>
      </c>
      <c r="VXV1385" s="84">
        <f>VXU1385/VXT1385</f>
        <v>0</v>
      </c>
      <c r="VXW1385" s="84">
        <f>VXT1385-VXU1385</f>
        <v>2000000</v>
      </c>
      <c r="VXX1385" s="84">
        <f t="shared" si="721"/>
        <v>3000000</v>
      </c>
      <c r="VYE1385" s="84" t="s">
        <v>5397</v>
      </c>
      <c r="VYF1385" s="84">
        <f>SUM(VYF1383:VYF1384)</f>
        <v>1000000</v>
      </c>
      <c r="VYG1385" s="84">
        <f>SUM(VYG1383:VYG1384)</f>
        <v>0</v>
      </c>
      <c r="VYH1385" s="84">
        <f>VYG1385/VYF1385</f>
        <v>0</v>
      </c>
      <c r="VYI1385" s="84">
        <f>SUM(VYI1383)</f>
        <v>1000000</v>
      </c>
      <c r="VYJ1385" s="84">
        <f>SUM(VYJ1383:VYJ1384)</f>
        <v>2000000</v>
      </c>
      <c r="VYK1385" s="84">
        <f>SUM(VYK1383:VYK1384)</f>
        <v>0</v>
      </c>
      <c r="VYL1385" s="84">
        <f>VYK1385/VYJ1385</f>
        <v>0</v>
      </c>
      <c r="VYM1385" s="84">
        <f>VYJ1385-VYK1385</f>
        <v>2000000</v>
      </c>
      <c r="VYN1385" s="84">
        <f t="shared" si="722"/>
        <v>3000000</v>
      </c>
      <c r="VYU1385" s="84" t="s">
        <v>5397</v>
      </c>
      <c r="VYV1385" s="84">
        <f>SUM(VYV1383:VYV1384)</f>
        <v>1000000</v>
      </c>
      <c r="VYW1385" s="84">
        <f>SUM(VYW1383:VYW1384)</f>
        <v>0</v>
      </c>
      <c r="VYX1385" s="84">
        <f>VYW1385/VYV1385</f>
        <v>0</v>
      </c>
      <c r="VYY1385" s="84">
        <f>SUM(VYY1383)</f>
        <v>1000000</v>
      </c>
      <c r="VYZ1385" s="84">
        <f>SUM(VYZ1383:VYZ1384)</f>
        <v>2000000</v>
      </c>
      <c r="VZA1385" s="84">
        <f>SUM(VZA1383:VZA1384)</f>
        <v>0</v>
      </c>
      <c r="VZB1385" s="84">
        <f>VZA1385/VYZ1385</f>
        <v>0</v>
      </c>
      <c r="VZC1385" s="84">
        <f>VYZ1385-VZA1385</f>
        <v>2000000</v>
      </c>
      <c r="VZD1385" s="84">
        <f t="shared" si="722"/>
        <v>3000000</v>
      </c>
      <c r="VZK1385" s="84" t="s">
        <v>5397</v>
      </c>
      <c r="VZL1385" s="84">
        <f>SUM(VZL1383:VZL1384)</f>
        <v>1000000</v>
      </c>
      <c r="VZM1385" s="84">
        <f>SUM(VZM1383:VZM1384)</f>
        <v>0</v>
      </c>
      <c r="VZN1385" s="84">
        <f>VZM1385/VZL1385</f>
        <v>0</v>
      </c>
      <c r="VZO1385" s="84">
        <f>SUM(VZO1383)</f>
        <v>1000000</v>
      </c>
      <c r="VZP1385" s="84">
        <f>SUM(VZP1383:VZP1384)</f>
        <v>2000000</v>
      </c>
      <c r="VZQ1385" s="84">
        <f>SUM(VZQ1383:VZQ1384)</f>
        <v>0</v>
      </c>
      <c r="VZR1385" s="84">
        <f>VZQ1385/VZP1385</f>
        <v>0</v>
      </c>
      <c r="VZS1385" s="84">
        <f>VZP1385-VZQ1385</f>
        <v>2000000</v>
      </c>
      <c r="VZT1385" s="84">
        <f t="shared" si="723"/>
        <v>3000000</v>
      </c>
      <c r="WAA1385" s="84" t="s">
        <v>5397</v>
      </c>
      <c r="WAB1385" s="84">
        <f>SUM(WAB1383:WAB1384)</f>
        <v>1000000</v>
      </c>
      <c r="WAC1385" s="84">
        <f>SUM(WAC1383:WAC1384)</f>
        <v>0</v>
      </c>
      <c r="WAD1385" s="84">
        <f>WAC1385/WAB1385</f>
        <v>0</v>
      </c>
      <c r="WAE1385" s="84">
        <f>SUM(WAE1383)</f>
        <v>1000000</v>
      </c>
      <c r="WAF1385" s="84">
        <f>SUM(WAF1383:WAF1384)</f>
        <v>2000000</v>
      </c>
      <c r="WAG1385" s="84">
        <f>SUM(WAG1383:WAG1384)</f>
        <v>0</v>
      </c>
      <c r="WAH1385" s="84">
        <f>WAG1385/WAF1385</f>
        <v>0</v>
      </c>
      <c r="WAI1385" s="84">
        <f>WAF1385-WAG1385</f>
        <v>2000000</v>
      </c>
      <c r="WAJ1385" s="84">
        <f t="shared" si="723"/>
        <v>3000000</v>
      </c>
      <c r="WAQ1385" s="84" t="s">
        <v>5397</v>
      </c>
      <c r="WAR1385" s="84">
        <f>SUM(WAR1383:WAR1384)</f>
        <v>1000000</v>
      </c>
      <c r="WAS1385" s="84">
        <f>SUM(WAS1383:WAS1384)</f>
        <v>0</v>
      </c>
      <c r="WAT1385" s="84">
        <f>WAS1385/WAR1385</f>
        <v>0</v>
      </c>
      <c r="WAU1385" s="84">
        <f>SUM(WAU1383)</f>
        <v>1000000</v>
      </c>
      <c r="WAV1385" s="84">
        <f>SUM(WAV1383:WAV1384)</f>
        <v>2000000</v>
      </c>
      <c r="WAW1385" s="84">
        <f>SUM(WAW1383:WAW1384)</f>
        <v>0</v>
      </c>
      <c r="WAX1385" s="84">
        <f>WAW1385/WAV1385</f>
        <v>0</v>
      </c>
      <c r="WAY1385" s="84">
        <f>WAV1385-WAW1385</f>
        <v>2000000</v>
      </c>
      <c r="WAZ1385" s="84">
        <f t="shared" si="724"/>
        <v>3000000</v>
      </c>
      <c r="WBG1385" s="84" t="s">
        <v>5397</v>
      </c>
      <c r="WBH1385" s="84">
        <f>SUM(WBH1383:WBH1384)</f>
        <v>1000000</v>
      </c>
      <c r="WBI1385" s="84">
        <f>SUM(WBI1383:WBI1384)</f>
        <v>0</v>
      </c>
      <c r="WBJ1385" s="84">
        <f>WBI1385/WBH1385</f>
        <v>0</v>
      </c>
      <c r="WBK1385" s="84">
        <f>SUM(WBK1383)</f>
        <v>1000000</v>
      </c>
      <c r="WBL1385" s="84">
        <f>SUM(WBL1383:WBL1384)</f>
        <v>2000000</v>
      </c>
      <c r="WBM1385" s="84">
        <f>SUM(WBM1383:WBM1384)</f>
        <v>0</v>
      </c>
      <c r="WBN1385" s="84">
        <f>WBM1385/WBL1385</f>
        <v>0</v>
      </c>
      <c r="WBO1385" s="84">
        <f>WBL1385-WBM1385</f>
        <v>2000000</v>
      </c>
      <c r="WBP1385" s="84">
        <f t="shared" si="724"/>
        <v>3000000</v>
      </c>
      <c r="WBW1385" s="84" t="s">
        <v>5397</v>
      </c>
      <c r="WBX1385" s="84">
        <f>SUM(WBX1383:WBX1384)</f>
        <v>1000000</v>
      </c>
      <c r="WBY1385" s="84">
        <f>SUM(WBY1383:WBY1384)</f>
        <v>0</v>
      </c>
      <c r="WBZ1385" s="84">
        <f>WBY1385/WBX1385</f>
        <v>0</v>
      </c>
      <c r="WCA1385" s="84">
        <f>SUM(WCA1383)</f>
        <v>1000000</v>
      </c>
      <c r="WCB1385" s="84">
        <f>SUM(WCB1383:WCB1384)</f>
        <v>2000000</v>
      </c>
      <c r="WCC1385" s="84">
        <f>SUM(WCC1383:WCC1384)</f>
        <v>0</v>
      </c>
      <c r="WCD1385" s="84">
        <f>WCC1385/WCB1385</f>
        <v>0</v>
      </c>
      <c r="WCE1385" s="84">
        <f>WCB1385-WCC1385</f>
        <v>2000000</v>
      </c>
      <c r="WCF1385" s="84">
        <f t="shared" si="725"/>
        <v>3000000</v>
      </c>
      <c r="WCM1385" s="84" t="s">
        <v>5397</v>
      </c>
      <c r="WCN1385" s="84">
        <f>SUM(WCN1383:WCN1384)</f>
        <v>1000000</v>
      </c>
      <c r="WCO1385" s="84">
        <f>SUM(WCO1383:WCO1384)</f>
        <v>0</v>
      </c>
      <c r="WCP1385" s="84">
        <f>WCO1385/WCN1385</f>
        <v>0</v>
      </c>
      <c r="WCQ1385" s="84">
        <f>SUM(WCQ1383)</f>
        <v>1000000</v>
      </c>
      <c r="WCR1385" s="84">
        <f>SUM(WCR1383:WCR1384)</f>
        <v>2000000</v>
      </c>
      <c r="WCS1385" s="84">
        <f>SUM(WCS1383:WCS1384)</f>
        <v>0</v>
      </c>
      <c r="WCT1385" s="84">
        <f>WCS1385/WCR1385</f>
        <v>0</v>
      </c>
      <c r="WCU1385" s="84">
        <f>WCR1385-WCS1385</f>
        <v>2000000</v>
      </c>
      <c r="WCV1385" s="84">
        <f t="shared" si="725"/>
        <v>3000000</v>
      </c>
      <c r="WDC1385" s="84" t="s">
        <v>5397</v>
      </c>
      <c r="WDD1385" s="84">
        <f>SUM(WDD1383:WDD1384)</f>
        <v>1000000</v>
      </c>
      <c r="WDE1385" s="84">
        <f>SUM(WDE1383:WDE1384)</f>
        <v>0</v>
      </c>
      <c r="WDF1385" s="84">
        <f>WDE1385/WDD1385</f>
        <v>0</v>
      </c>
      <c r="WDG1385" s="84">
        <f>SUM(WDG1383)</f>
        <v>1000000</v>
      </c>
      <c r="WDH1385" s="84">
        <f>SUM(WDH1383:WDH1384)</f>
        <v>2000000</v>
      </c>
      <c r="WDI1385" s="84">
        <f>SUM(WDI1383:WDI1384)</f>
        <v>0</v>
      </c>
      <c r="WDJ1385" s="84">
        <f>WDI1385/WDH1385</f>
        <v>0</v>
      </c>
      <c r="WDK1385" s="84">
        <f>WDH1385-WDI1385</f>
        <v>2000000</v>
      </c>
      <c r="WDL1385" s="84">
        <f t="shared" si="726"/>
        <v>3000000</v>
      </c>
      <c r="WDS1385" s="84" t="s">
        <v>5397</v>
      </c>
      <c r="WDT1385" s="84">
        <f>SUM(WDT1383:WDT1384)</f>
        <v>1000000</v>
      </c>
      <c r="WDU1385" s="84">
        <f>SUM(WDU1383:WDU1384)</f>
        <v>0</v>
      </c>
      <c r="WDV1385" s="84">
        <f>WDU1385/WDT1385</f>
        <v>0</v>
      </c>
      <c r="WDW1385" s="84">
        <f>SUM(WDW1383)</f>
        <v>1000000</v>
      </c>
      <c r="WDX1385" s="84">
        <f>SUM(WDX1383:WDX1384)</f>
        <v>2000000</v>
      </c>
      <c r="WDY1385" s="84">
        <f>SUM(WDY1383:WDY1384)</f>
        <v>0</v>
      </c>
      <c r="WDZ1385" s="84">
        <f>WDY1385/WDX1385</f>
        <v>0</v>
      </c>
      <c r="WEA1385" s="84">
        <f>WDX1385-WDY1385</f>
        <v>2000000</v>
      </c>
      <c r="WEB1385" s="84">
        <f t="shared" si="726"/>
        <v>3000000</v>
      </c>
      <c r="WEI1385" s="84" t="s">
        <v>5397</v>
      </c>
      <c r="WEJ1385" s="84">
        <f>SUM(WEJ1383:WEJ1384)</f>
        <v>1000000</v>
      </c>
      <c r="WEK1385" s="84">
        <f>SUM(WEK1383:WEK1384)</f>
        <v>0</v>
      </c>
      <c r="WEL1385" s="84">
        <f>WEK1385/WEJ1385</f>
        <v>0</v>
      </c>
      <c r="WEM1385" s="84">
        <f>SUM(WEM1383)</f>
        <v>1000000</v>
      </c>
      <c r="WEN1385" s="84">
        <f>SUM(WEN1383:WEN1384)</f>
        <v>2000000</v>
      </c>
      <c r="WEO1385" s="84">
        <f>SUM(WEO1383:WEO1384)</f>
        <v>0</v>
      </c>
      <c r="WEP1385" s="84">
        <f>WEO1385/WEN1385</f>
        <v>0</v>
      </c>
      <c r="WEQ1385" s="84">
        <f>WEN1385-WEO1385</f>
        <v>2000000</v>
      </c>
      <c r="WER1385" s="84">
        <f t="shared" si="727"/>
        <v>3000000</v>
      </c>
      <c r="WEY1385" s="84" t="s">
        <v>5397</v>
      </c>
      <c r="WEZ1385" s="84">
        <f>SUM(WEZ1383:WEZ1384)</f>
        <v>1000000</v>
      </c>
      <c r="WFA1385" s="84">
        <f>SUM(WFA1383:WFA1384)</f>
        <v>0</v>
      </c>
      <c r="WFB1385" s="84">
        <f>WFA1385/WEZ1385</f>
        <v>0</v>
      </c>
      <c r="WFC1385" s="84">
        <f>SUM(WFC1383)</f>
        <v>1000000</v>
      </c>
      <c r="WFD1385" s="84">
        <f>SUM(WFD1383:WFD1384)</f>
        <v>2000000</v>
      </c>
      <c r="WFE1385" s="84">
        <f>SUM(WFE1383:WFE1384)</f>
        <v>0</v>
      </c>
      <c r="WFF1385" s="84">
        <f>WFE1385/WFD1385</f>
        <v>0</v>
      </c>
      <c r="WFG1385" s="84">
        <f>WFD1385-WFE1385</f>
        <v>2000000</v>
      </c>
      <c r="WFH1385" s="84">
        <f t="shared" si="727"/>
        <v>3000000</v>
      </c>
      <c r="WFO1385" s="84" t="s">
        <v>5397</v>
      </c>
      <c r="WFP1385" s="84">
        <f>SUM(WFP1383:WFP1384)</f>
        <v>1000000</v>
      </c>
      <c r="WFQ1385" s="84">
        <f>SUM(WFQ1383:WFQ1384)</f>
        <v>0</v>
      </c>
      <c r="WFR1385" s="84">
        <f>WFQ1385/WFP1385</f>
        <v>0</v>
      </c>
      <c r="WFS1385" s="84">
        <f>SUM(WFS1383)</f>
        <v>1000000</v>
      </c>
      <c r="WFT1385" s="84">
        <f>SUM(WFT1383:WFT1384)</f>
        <v>2000000</v>
      </c>
      <c r="WFU1385" s="84">
        <f>SUM(WFU1383:WFU1384)</f>
        <v>0</v>
      </c>
      <c r="WFV1385" s="84">
        <f>WFU1385/WFT1385</f>
        <v>0</v>
      </c>
      <c r="WFW1385" s="84">
        <f>WFT1385-WFU1385</f>
        <v>2000000</v>
      </c>
      <c r="WFX1385" s="84">
        <f t="shared" si="728"/>
        <v>3000000</v>
      </c>
      <c r="WGE1385" s="84" t="s">
        <v>5397</v>
      </c>
      <c r="WGF1385" s="84">
        <f>SUM(WGF1383:WGF1384)</f>
        <v>1000000</v>
      </c>
      <c r="WGG1385" s="84">
        <f>SUM(WGG1383:WGG1384)</f>
        <v>0</v>
      </c>
      <c r="WGH1385" s="84">
        <f>WGG1385/WGF1385</f>
        <v>0</v>
      </c>
      <c r="WGI1385" s="84">
        <f>SUM(WGI1383)</f>
        <v>1000000</v>
      </c>
      <c r="WGJ1385" s="84">
        <f>SUM(WGJ1383:WGJ1384)</f>
        <v>2000000</v>
      </c>
      <c r="WGK1385" s="84">
        <f>SUM(WGK1383:WGK1384)</f>
        <v>0</v>
      </c>
      <c r="WGL1385" s="84">
        <f>WGK1385/WGJ1385</f>
        <v>0</v>
      </c>
      <c r="WGM1385" s="84">
        <f>WGJ1385-WGK1385</f>
        <v>2000000</v>
      </c>
      <c r="WGN1385" s="84">
        <f t="shared" si="728"/>
        <v>3000000</v>
      </c>
      <c r="WGU1385" s="84" t="s">
        <v>5397</v>
      </c>
      <c r="WGV1385" s="84">
        <f>SUM(WGV1383:WGV1384)</f>
        <v>1000000</v>
      </c>
      <c r="WGW1385" s="84">
        <f>SUM(WGW1383:WGW1384)</f>
        <v>0</v>
      </c>
      <c r="WGX1385" s="84">
        <f>WGW1385/WGV1385</f>
        <v>0</v>
      </c>
      <c r="WGY1385" s="84">
        <f>SUM(WGY1383)</f>
        <v>1000000</v>
      </c>
      <c r="WGZ1385" s="84">
        <f>SUM(WGZ1383:WGZ1384)</f>
        <v>2000000</v>
      </c>
      <c r="WHA1385" s="84">
        <f>SUM(WHA1383:WHA1384)</f>
        <v>0</v>
      </c>
      <c r="WHB1385" s="84">
        <f>WHA1385/WGZ1385</f>
        <v>0</v>
      </c>
      <c r="WHC1385" s="84">
        <f>WGZ1385-WHA1385</f>
        <v>2000000</v>
      </c>
      <c r="WHD1385" s="84">
        <f t="shared" si="729"/>
        <v>3000000</v>
      </c>
      <c r="WHK1385" s="84" t="s">
        <v>5397</v>
      </c>
      <c r="WHL1385" s="84">
        <f>SUM(WHL1383:WHL1384)</f>
        <v>1000000</v>
      </c>
      <c r="WHM1385" s="84">
        <f>SUM(WHM1383:WHM1384)</f>
        <v>0</v>
      </c>
      <c r="WHN1385" s="84">
        <f>WHM1385/WHL1385</f>
        <v>0</v>
      </c>
      <c r="WHO1385" s="84">
        <f>SUM(WHO1383)</f>
        <v>1000000</v>
      </c>
      <c r="WHP1385" s="84">
        <f>SUM(WHP1383:WHP1384)</f>
        <v>2000000</v>
      </c>
      <c r="WHQ1385" s="84">
        <f>SUM(WHQ1383:WHQ1384)</f>
        <v>0</v>
      </c>
      <c r="WHR1385" s="84">
        <f>WHQ1385/WHP1385</f>
        <v>0</v>
      </c>
      <c r="WHS1385" s="84">
        <f>WHP1385-WHQ1385</f>
        <v>2000000</v>
      </c>
      <c r="WHT1385" s="84">
        <f t="shared" si="729"/>
        <v>3000000</v>
      </c>
      <c r="WIA1385" s="84" t="s">
        <v>5397</v>
      </c>
      <c r="WIB1385" s="84">
        <f>SUM(WIB1383:WIB1384)</f>
        <v>1000000</v>
      </c>
      <c r="WIC1385" s="84">
        <f>SUM(WIC1383:WIC1384)</f>
        <v>0</v>
      </c>
      <c r="WID1385" s="84">
        <f>WIC1385/WIB1385</f>
        <v>0</v>
      </c>
      <c r="WIE1385" s="84">
        <f>SUM(WIE1383)</f>
        <v>1000000</v>
      </c>
      <c r="WIF1385" s="84">
        <f>SUM(WIF1383:WIF1384)</f>
        <v>2000000</v>
      </c>
      <c r="WIG1385" s="84">
        <f>SUM(WIG1383:WIG1384)</f>
        <v>0</v>
      </c>
      <c r="WIH1385" s="84">
        <f>WIG1385/WIF1385</f>
        <v>0</v>
      </c>
      <c r="WII1385" s="84">
        <f>WIF1385-WIG1385</f>
        <v>2000000</v>
      </c>
      <c r="WIJ1385" s="84">
        <f t="shared" si="730"/>
        <v>3000000</v>
      </c>
      <c r="WIQ1385" s="84" t="s">
        <v>5397</v>
      </c>
      <c r="WIR1385" s="84">
        <f>SUM(WIR1383:WIR1384)</f>
        <v>1000000</v>
      </c>
      <c r="WIS1385" s="84">
        <f>SUM(WIS1383:WIS1384)</f>
        <v>0</v>
      </c>
      <c r="WIT1385" s="84">
        <f>WIS1385/WIR1385</f>
        <v>0</v>
      </c>
      <c r="WIU1385" s="84">
        <f>SUM(WIU1383)</f>
        <v>1000000</v>
      </c>
      <c r="WIV1385" s="84">
        <f>SUM(WIV1383:WIV1384)</f>
        <v>2000000</v>
      </c>
      <c r="WIW1385" s="84">
        <f>SUM(WIW1383:WIW1384)</f>
        <v>0</v>
      </c>
      <c r="WIX1385" s="84">
        <f>WIW1385/WIV1385</f>
        <v>0</v>
      </c>
      <c r="WIY1385" s="84">
        <f>WIV1385-WIW1385</f>
        <v>2000000</v>
      </c>
      <c r="WIZ1385" s="84">
        <f t="shared" si="730"/>
        <v>3000000</v>
      </c>
      <c r="WJG1385" s="84" t="s">
        <v>5397</v>
      </c>
      <c r="WJH1385" s="84">
        <f>SUM(WJH1383:WJH1384)</f>
        <v>1000000</v>
      </c>
      <c r="WJI1385" s="84">
        <f>SUM(WJI1383:WJI1384)</f>
        <v>0</v>
      </c>
      <c r="WJJ1385" s="84">
        <f>WJI1385/WJH1385</f>
        <v>0</v>
      </c>
      <c r="WJK1385" s="84">
        <f>SUM(WJK1383)</f>
        <v>1000000</v>
      </c>
      <c r="WJL1385" s="84">
        <f>SUM(WJL1383:WJL1384)</f>
        <v>2000000</v>
      </c>
      <c r="WJM1385" s="84">
        <f>SUM(WJM1383:WJM1384)</f>
        <v>0</v>
      </c>
      <c r="WJN1385" s="84">
        <f>WJM1385/WJL1385</f>
        <v>0</v>
      </c>
      <c r="WJO1385" s="84">
        <f>WJL1385-WJM1385</f>
        <v>2000000</v>
      </c>
      <c r="WJP1385" s="84">
        <f t="shared" si="731"/>
        <v>3000000</v>
      </c>
      <c r="WJW1385" s="84" t="s">
        <v>5397</v>
      </c>
      <c r="WJX1385" s="84">
        <f>SUM(WJX1383:WJX1384)</f>
        <v>1000000</v>
      </c>
      <c r="WJY1385" s="84">
        <f>SUM(WJY1383:WJY1384)</f>
        <v>0</v>
      </c>
      <c r="WJZ1385" s="84">
        <f>WJY1385/WJX1385</f>
        <v>0</v>
      </c>
      <c r="WKA1385" s="84">
        <f>SUM(WKA1383)</f>
        <v>1000000</v>
      </c>
      <c r="WKB1385" s="84">
        <f>SUM(WKB1383:WKB1384)</f>
        <v>2000000</v>
      </c>
      <c r="WKC1385" s="84">
        <f>SUM(WKC1383:WKC1384)</f>
        <v>0</v>
      </c>
      <c r="WKD1385" s="84">
        <f>WKC1385/WKB1385</f>
        <v>0</v>
      </c>
      <c r="WKE1385" s="84">
        <f>WKB1385-WKC1385</f>
        <v>2000000</v>
      </c>
      <c r="WKF1385" s="84">
        <f t="shared" si="731"/>
        <v>3000000</v>
      </c>
      <c r="WKM1385" s="84" t="s">
        <v>5397</v>
      </c>
      <c r="WKN1385" s="84">
        <f>SUM(WKN1383:WKN1384)</f>
        <v>1000000</v>
      </c>
      <c r="WKO1385" s="84">
        <f>SUM(WKO1383:WKO1384)</f>
        <v>0</v>
      </c>
      <c r="WKP1385" s="84">
        <f>WKO1385/WKN1385</f>
        <v>0</v>
      </c>
      <c r="WKQ1385" s="84">
        <f>SUM(WKQ1383)</f>
        <v>1000000</v>
      </c>
      <c r="WKR1385" s="84">
        <f>SUM(WKR1383:WKR1384)</f>
        <v>2000000</v>
      </c>
      <c r="WKS1385" s="84">
        <f>SUM(WKS1383:WKS1384)</f>
        <v>0</v>
      </c>
      <c r="WKT1385" s="84">
        <f>WKS1385/WKR1385</f>
        <v>0</v>
      </c>
      <c r="WKU1385" s="84">
        <f>WKR1385-WKS1385</f>
        <v>2000000</v>
      </c>
      <c r="WKV1385" s="84">
        <f t="shared" si="732"/>
        <v>3000000</v>
      </c>
      <c r="WLC1385" s="84" t="s">
        <v>5397</v>
      </c>
      <c r="WLD1385" s="84">
        <f>SUM(WLD1383:WLD1384)</f>
        <v>1000000</v>
      </c>
      <c r="WLE1385" s="84">
        <f>SUM(WLE1383:WLE1384)</f>
        <v>0</v>
      </c>
      <c r="WLF1385" s="84">
        <f>WLE1385/WLD1385</f>
        <v>0</v>
      </c>
      <c r="WLG1385" s="84">
        <f>SUM(WLG1383)</f>
        <v>1000000</v>
      </c>
      <c r="WLH1385" s="84">
        <f>SUM(WLH1383:WLH1384)</f>
        <v>2000000</v>
      </c>
      <c r="WLI1385" s="84">
        <f>SUM(WLI1383:WLI1384)</f>
        <v>0</v>
      </c>
      <c r="WLJ1385" s="84">
        <f>WLI1385/WLH1385</f>
        <v>0</v>
      </c>
      <c r="WLK1385" s="84">
        <f>WLH1385-WLI1385</f>
        <v>2000000</v>
      </c>
      <c r="WLL1385" s="84">
        <f t="shared" si="732"/>
        <v>3000000</v>
      </c>
      <c r="WLS1385" s="84" t="s">
        <v>5397</v>
      </c>
      <c r="WLT1385" s="84">
        <f>SUM(WLT1383:WLT1384)</f>
        <v>1000000</v>
      </c>
      <c r="WLU1385" s="84">
        <f>SUM(WLU1383:WLU1384)</f>
        <v>0</v>
      </c>
      <c r="WLV1385" s="84">
        <f>WLU1385/WLT1385</f>
        <v>0</v>
      </c>
      <c r="WLW1385" s="84">
        <f>SUM(WLW1383)</f>
        <v>1000000</v>
      </c>
      <c r="WLX1385" s="84">
        <f>SUM(WLX1383:WLX1384)</f>
        <v>2000000</v>
      </c>
      <c r="WLY1385" s="84">
        <f>SUM(WLY1383:WLY1384)</f>
        <v>0</v>
      </c>
      <c r="WLZ1385" s="84">
        <f>WLY1385/WLX1385</f>
        <v>0</v>
      </c>
      <c r="WMA1385" s="84">
        <f>WLX1385-WLY1385</f>
        <v>2000000</v>
      </c>
      <c r="WMB1385" s="84">
        <f t="shared" si="733"/>
        <v>3000000</v>
      </c>
      <c r="WMI1385" s="84" t="s">
        <v>5397</v>
      </c>
      <c r="WMJ1385" s="84">
        <f>SUM(WMJ1383:WMJ1384)</f>
        <v>1000000</v>
      </c>
      <c r="WMK1385" s="84">
        <f>SUM(WMK1383:WMK1384)</f>
        <v>0</v>
      </c>
      <c r="WML1385" s="84">
        <f>WMK1385/WMJ1385</f>
        <v>0</v>
      </c>
      <c r="WMM1385" s="84">
        <f>SUM(WMM1383)</f>
        <v>1000000</v>
      </c>
      <c r="WMN1385" s="84">
        <f>SUM(WMN1383:WMN1384)</f>
        <v>2000000</v>
      </c>
      <c r="WMO1385" s="84">
        <f>SUM(WMO1383:WMO1384)</f>
        <v>0</v>
      </c>
      <c r="WMP1385" s="84">
        <f>WMO1385/WMN1385</f>
        <v>0</v>
      </c>
      <c r="WMQ1385" s="84">
        <f>WMN1385-WMO1385</f>
        <v>2000000</v>
      </c>
      <c r="WMR1385" s="84">
        <f t="shared" si="733"/>
        <v>3000000</v>
      </c>
      <c r="WMY1385" s="84" t="s">
        <v>5397</v>
      </c>
      <c r="WMZ1385" s="84">
        <f>SUM(WMZ1383:WMZ1384)</f>
        <v>1000000</v>
      </c>
      <c r="WNA1385" s="84">
        <f>SUM(WNA1383:WNA1384)</f>
        <v>0</v>
      </c>
      <c r="WNB1385" s="84">
        <f>WNA1385/WMZ1385</f>
        <v>0</v>
      </c>
      <c r="WNC1385" s="84">
        <f>SUM(WNC1383)</f>
        <v>1000000</v>
      </c>
      <c r="WND1385" s="84">
        <f>SUM(WND1383:WND1384)</f>
        <v>2000000</v>
      </c>
      <c r="WNE1385" s="84">
        <f>SUM(WNE1383:WNE1384)</f>
        <v>0</v>
      </c>
      <c r="WNF1385" s="84">
        <f>WNE1385/WND1385</f>
        <v>0</v>
      </c>
      <c r="WNG1385" s="84">
        <f>WND1385-WNE1385</f>
        <v>2000000</v>
      </c>
      <c r="WNH1385" s="84">
        <f t="shared" si="734"/>
        <v>3000000</v>
      </c>
      <c r="WNO1385" s="84" t="s">
        <v>5397</v>
      </c>
      <c r="WNP1385" s="84">
        <f>SUM(WNP1383:WNP1384)</f>
        <v>1000000</v>
      </c>
      <c r="WNQ1385" s="84">
        <f>SUM(WNQ1383:WNQ1384)</f>
        <v>0</v>
      </c>
      <c r="WNR1385" s="84">
        <f>WNQ1385/WNP1385</f>
        <v>0</v>
      </c>
      <c r="WNS1385" s="84">
        <f>SUM(WNS1383)</f>
        <v>1000000</v>
      </c>
      <c r="WNT1385" s="84">
        <f>SUM(WNT1383:WNT1384)</f>
        <v>2000000</v>
      </c>
      <c r="WNU1385" s="84">
        <f>SUM(WNU1383:WNU1384)</f>
        <v>0</v>
      </c>
      <c r="WNV1385" s="84">
        <f>WNU1385/WNT1385</f>
        <v>0</v>
      </c>
      <c r="WNW1385" s="84">
        <f>WNT1385-WNU1385</f>
        <v>2000000</v>
      </c>
      <c r="WNX1385" s="84">
        <f t="shared" si="734"/>
        <v>3000000</v>
      </c>
      <c r="WOE1385" s="84" t="s">
        <v>5397</v>
      </c>
      <c r="WOF1385" s="84">
        <f>SUM(WOF1383:WOF1384)</f>
        <v>1000000</v>
      </c>
      <c r="WOG1385" s="84">
        <f>SUM(WOG1383:WOG1384)</f>
        <v>0</v>
      </c>
      <c r="WOH1385" s="84">
        <f>WOG1385/WOF1385</f>
        <v>0</v>
      </c>
      <c r="WOI1385" s="84">
        <f>SUM(WOI1383)</f>
        <v>1000000</v>
      </c>
      <c r="WOJ1385" s="84">
        <f>SUM(WOJ1383:WOJ1384)</f>
        <v>2000000</v>
      </c>
      <c r="WOK1385" s="84">
        <f>SUM(WOK1383:WOK1384)</f>
        <v>0</v>
      </c>
      <c r="WOL1385" s="84">
        <f>WOK1385/WOJ1385</f>
        <v>0</v>
      </c>
      <c r="WOM1385" s="84">
        <f>WOJ1385-WOK1385</f>
        <v>2000000</v>
      </c>
      <c r="WON1385" s="84">
        <f t="shared" si="735"/>
        <v>3000000</v>
      </c>
      <c r="WOU1385" s="84" t="s">
        <v>5397</v>
      </c>
      <c r="WOV1385" s="84">
        <f>SUM(WOV1383:WOV1384)</f>
        <v>1000000</v>
      </c>
      <c r="WOW1385" s="84">
        <f>SUM(WOW1383:WOW1384)</f>
        <v>0</v>
      </c>
      <c r="WOX1385" s="84">
        <f>WOW1385/WOV1385</f>
        <v>0</v>
      </c>
      <c r="WOY1385" s="84">
        <f>SUM(WOY1383)</f>
        <v>1000000</v>
      </c>
      <c r="WOZ1385" s="84">
        <f>SUM(WOZ1383:WOZ1384)</f>
        <v>2000000</v>
      </c>
      <c r="WPA1385" s="84">
        <f>SUM(WPA1383:WPA1384)</f>
        <v>0</v>
      </c>
      <c r="WPB1385" s="84">
        <f>WPA1385/WOZ1385</f>
        <v>0</v>
      </c>
      <c r="WPC1385" s="84">
        <f>WOZ1385-WPA1385</f>
        <v>2000000</v>
      </c>
      <c r="WPD1385" s="84">
        <f t="shared" si="735"/>
        <v>3000000</v>
      </c>
      <c r="WPK1385" s="84" t="s">
        <v>5397</v>
      </c>
      <c r="WPL1385" s="84">
        <f>SUM(WPL1383:WPL1384)</f>
        <v>1000000</v>
      </c>
      <c r="WPM1385" s="84">
        <f>SUM(WPM1383:WPM1384)</f>
        <v>0</v>
      </c>
      <c r="WPN1385" s="84">
        <f>WPM1385/WPL1385</f>
        <v>0</v>
      </c>
      <c r="WPO1385" s="84">
        <f>SUM(WPO1383)</f>
        <v>1000000</v>
      </c>
      <c r="WPP1385" s="84">
        <f>SUM(WPP1383:WPP1384)</f>
        <v>2000000</v>
      </c>
      <c r="WPQ1385" s="84">
        <f>SUM(WPQ1383:WPQ1384)</f>
        <v>0</v>
      </c>
      <c r="WPR1385" s="84">
        <f>WPQ1385/WPP1385</f>
        <v>0</v>
      </c>
      <c r="WPS1385" s="84">
        <f>WPP1385-WPQ1385</f>
        <v>2000000</v>
      </c>
      <c r="WPT1385" s="84">
        <f t="shared" si="736"/>
        <v>3000000</v>
      </c>
      <c r="WQA1385" s="84" t="s">
        <v>5397</v>
      </c>
      <c r="WQB1385" s="84">
        <f>SUM(WQB1383:WQB1384)</f>
        <v>1000000</v>
      </c>
      <c r="WQC1385" s="84">
        <f>SUM(WQC1383:WQC1384)</f>
        <v>0</v>
      </c>
      <c r="WQD1385" s="84">
        <f>WQC1385/WQB1385</f>
        <v>0</v>
      </c>
      <c r="WQE1385" s="84">
        <f>SUM(WQE1383)</f>
        <v>1000000</v>
      </c>
      <c r="WQF1385" s="84">
        <f>SUM(WQF1383:WQF1384)</f>
        <v>2000000</v>
      </c>
      <c r="WQG1385" s="84">
        <f>SUM(WQG1383:WQG1384)</f>
        <v>0</v>
      </c>
      <c r="WQH1385" s="84">
        <f>WQG1385/WQF1385</f>
        <v>0</v>
      </c>
      <c r="WQI1385" s="84">
        <f>WQF1385-WQG1385</f>
        <v>2000000</v>
      </c>
      <c r="WQJ1385" s="84">
        <f t="shared" si="736"/>
        <v>3000000</v>
      </c>
      <c r="WQQ1385" s="84" t="s">
        <v>5397</v>
      </c>
      <c r="WQR1385" s="84">
        <f>SUM(WQR1383:WQR1384)</f>
        <v>1000000</v>
      </c>
      <c r="WQS1385" s="84">
        <f>SUM(WQS1383:WQS1384)</f>
        <v>0</v>
      </c>
      <c r="WQT1385" s="84">
        <f>WQS1385/WQR1385</f>
        <v>0</v>
      </c>
      <c r="WQU1385" s="84">
        <f>SUM(WQU1383)</f>
        <v>1000000</v>
      </c>
      <c r="WQV1385" s="84">
        <f>SUM(WQV1383:WQV1384)</f>
        <v>2000000</v>
      </c>
      <c r="WQW1385" s="84">
        <f>SUM(WQW1383:WQW1384)</f>
        <v>0</v>
      </c>
      <c r="WQX1385" s="84">
        <f>WQW1385/WQV1385</f>
        <v>0</v>
      </c>
      <c r="WQY1385" s="84">
        <f>WQV1385-WQW1385</f>
        <v>2000000</v>
      </c>
      <c r="WQZ1385" s="84">
        <f t="shared" si="737"/>
        <v>3000000</v>
      </c>
      <c r="WRG1385" s="84" t="s">
        <v>5397</v>
      </c>
      <c r="WRH1385" s="84">
        <f>SUM(WRH1383:WRH1384)</f>
        <v>1000000</v>
      </c>
      <c r="WRI1385" s="84">
        <f>SUM(WRI1383:WRI1384)</f>
        <v>0</v>
      </c>
      <c r="WRJ1385" s="84">
        <f>WRI1385/WRH1385</f>
        <v>0</v>
      </c>
      <c r="WRK1385" s="84">
        <f>SUM(WRK1383)</f>
        <v>1000000</v>
      </c>
      <c r="WRL1385" s="84">
        <f>SUM(WRL1383:WRL1384)</f>
        <v>2000000</v>
      </c>
      <c r="WRM1385" s="84">
        <f>SUM(WRM1383:WRM1384)</f>
        <v>0</v>
      </c>
      <c r="WRN1385" s="84">
        <f>WRM1385/WRL1385</f>
        <v>0</v>
      </c>
      <c r="WRO1385" s="84">
        <f>WRL1385-WRM1385</f>
        <v>2000000</v>
      </c>
      <c r="WRP1385" s="84">
        <f t="shared" si="737"/>
        <v>3000000</v>
      </c>
      <c r="WRW1385" s="84" t="s">
        <v>5397</v>
      </c>
      <c r="WRX1385" s="84">
        <f>SUM(WRX1383:WRX1384)</f>
        <v>1000000</v>
      </c>
      <c r="WRY1385" s="84">
        <f>SUM(WRY1383:WRY1384)</f>
        <v>0</v>
      </c>
      <c r="WRZ1385" s="84">
        <f>WRY1385/WRX1385</f>
        <v>0</v>
      </c>
      <c r="WSA1385" s="84">
        <f>SUM(WSA1383)</f>
        <v>1000000</v>
      </c>
      <c r="WSB1385" s="84">
        <f>SUM(WSB1383:WSB1384)</f>
        <v>2000000</v>
      </c>
      <c r="WSC1385" s="84">
        <f>SUM(WSC1383:WSC1384)</f>
        <v>0</v>
      </c>
      <c r="WSD1385" s="84">
        <f>WSC1385/WSB1385</f>
        <v>0</v>
      </c>
      <c r="WSE1385" s="84">
        <f>WSB1385-WSC1385</f>
        <v>2000000</v>
      </c>
      <c r="WSF1385" s="84">
        <f t="shared" si="738"/>
        <v>3000000</v>
      </c>
      <c r="WSM1385" s="84" t="s">
        <v>5397</v>
      </c>
      <c r="WSN1385" s="84">
        <f>SUM(WSN1383:WSN1384)</f>
        <v>1000000</v>
      </c>
      <c r="WSO1385" s="84">
        <f>SUM(WSO1383:WSO1384)</f>
        <v>0</v>
      </c>
      <c r="WSP1385" s="84">
        <f>WSO1385/WSN1385</f>
        <v>0</v>
      </c>
      <c r="WSQ1385" s="84">
        <f>SUM(WSQ1383)</f>
        <v>1000000</v>
      </c>
      <c r="WSR1385" s="84">
        <f>SUM(WSR1383:WSR1384)</f>
        <v>2000000</v>
      </c>
      <c r="WSS1385" s="84">
        <f>SUM(WSS1383:WSS1384)</f>
        <v>0</v>
      </c>
      <c r="WST1385" s="84">
        <f>WSS1385/WSR1385</f>
        <v>0</v>
      </c>
      <c r="WSU1385" s="84">
        <f>WSR1385-WSS1385</f>
        <v>2000000</v>
      </c>
      <c r="WSV1385" s="84">
        <f t="shared" si="738"/>
        <v>3000000</v>
      </c>
      <c r="WTC1385" s="84" t="s">
        <v>5397</v>
      </c>
      <c r="WTD1385" s="84">
        <f>SUM(WTD1383:WTD1384)</f>
        <v>1000000</v>
      </c>
      <c r="WTE1385" s="84">
        <f>SUM(WTE1383:WTE1384)</f>
        <v>0</v>
      </c>
      <c r="WTF1385" s="84">
        <f>WTE1385/WTD1385</f>
        <v>0</v>
      </c>
      <c r="WTG1385" s="84">
        <f>SUM(WTG1383)</f>
        <v>1000000</v>
      </c>
      <c r="WTH1385" s="84">
        <f>SUM(WTH1383:WTH1384)</f>
        <v>2000000</v>
      </c>
      <c r="WTI1385" s="84">
        <f>SUM(WTI1383:WTI1384)</f>
        <v>0</v>
      </c>
      <c r="WTJ1385" s="84">
        <f>WTI1385/WTH1385</f>
        <v>0</v>
      </c>
      <c r="WTK1385" s="84">
        <f>WTH1385-WTI1385</f>
        <v>2000000</v>
      </c>
      <c r="WTL1385" s="84">
        <f t="shared" si="739"/>
        <v>3000000</v>
      </c>
      <c r="WTS1385" s="84" t="s">
        <v>5397</v>
      </c>
      <c r="WTT1385" s="84">
        <f>SUM(WTT1383:WTT1384)</f>
        <v>1000000</v>
      </c>
      <c r="WTU1385" s="84">
        <f>SUM(WTU1383:WTU1384)</f>
        <v>0</v>
      </c>
      <c r="WTV1385" s="84">
        <f>WTU1385/WTT1385</f>
        <v>0</v>
      </c>
      <c r="WTW1385" s="84">
        <f>SUM(WTW1383)</f>
        <v>1000000</v>
      </c>
      <c r="WTX1385" s="84">
        <f>SUM(WTX1383:WTX1384)</f>
        <v>2000000</v>
      </c>
      <c r="WTY1385" s="84">
        <f>SUM(WTY1383:WTY1384)</f>
        <v>0</v>
      </c>
      <c r="WTZ1385" s="84">
        <f>WTY1385/WTX1385</f>
        <v>0</v>
      </c>
      <c r="WUA1385" s="84">
        <f>WTX1385-WTY1385</f>
        <v>2000000</v>
      </c>
      <c r="WUB1385" s="84">
        <f t="shared" si="739"/>
        <v>3000000</v>
      </c>
      <c r="WUI1385" s="84" t="s">
        <v>5397</v>
      </c>
      <c r="WUJ1385" s="84">
        <f>SUM(WUJ1383:WUJ1384)</f>
        <v>1000000</v>
      </c>
      <c r="WUK1385" s="84">
        <f>SUM(WUK1383:WUK1384)</f>
        <v>0</v>
      </c>
      <c r="WUL1385" s="84">
        <f>WUK1385/WUJ1385</f>
        <v>0</v>
      </c>
      <c r="WUM1385" s="84">
        <f>SUM(WUM1383)</f>
        <v>1000000</v>
      </c>
      <c r="WUN1385" s="84">
        <f>SUM(WUN1383:WUN1384)</f>
        <v>2000000</v>
      </c>
      <c r="WUO1385" s="84">
        <f>SUM(WUO1383:WUO1384)</f>
        <v>0</v>
      </c>
      <c r="WUP1385" s="84">
        <f>WUO1385/WUN1385</f>
        <v>0</v>
      </c>
      <c r="WUQ1385" s="84">
        <f>WUN1385-WUO1385</f>
        <v>2000000</v>
      </c>
      <c r="WUR1385" s="84">
        <f t="shared" si="740"/>
        <v>3000000</v>
      </c>
      <c r="WUY1385" s="84" t="s">
        <v>5397</v>
      </c>
      <c r="WUZ1385" s="84">
        <f>SUM(WUZ1383:WUZ1384)</f>
        <v>1000000</v>
      </c>
      <c r="WVA1385" s="84">
        <f>SUM(WVA1383:WVA1384)</f>
        <v>0</v>
      </c>
      <c r="WVB1385" s="84">
        <f>WVA1385/WUZ1385</f>
        <v>0</v>
      </c>
      <c r="WVC1385" s="84">
        <f>SUM(WVC1383)</f>
        <v>1000000</v>
      </c>
      <c r="WVD1385" s="84">
        <f>SUM(WVD1383:WVD1384)</f>
        <v>2000000</v>
      </c>
      <c r="WVE1385" s="84">
        <f>SUM(WVE1383:WVE1384)</f>
        <v>0</v>
      </c>
      <c r="WVF1385" s="84">
        <f>WVE1385/WVD1385</f>
        <v>0</v>
      </c>
      <c r="WVG1385" s="84">
        <f>WVD1385-WVE1385</f>
        <v>2000000</v>
      </c>
      <c r="WVH1385" s="84">
        <f t="shared" si="740"/>
        <v>3000000</v>
      </c>
      <c r="WVO1385" s="84" t="s">
        <v>5397</v>
      </c>
      <c r="WVP1385" s="84">
        <f>SUM(WVP1383:WVP1384)</f>
        <v>1000000</v>
      </c>
      <c r="WVQ1385" s="84">
        <f>SUM(WVQ1383:WVQ1384)</f>
        <v>0</v>
      </c>
      <c r="WVR1385" s="84">
        <f>WVQ1385/WVP1385</f>
        <v>0</v>
      </c>
      <c r="WVS1385" s="84">
        <f>SUM(WVS1383)</f>
        <v>1000000</v>
      </c>
      <c r="WVT1385" s="84">
        <f>SUM(WVT1383:WVT1384)</f>
        <v>2000000</v>
      </c>
      <c r="WVU1385" s="84">
        <f>SUM(WVU1383:WVU1384)</f>
        <v>0</v>
      </c>
      <c r="WVV1385" s="84">
        <f>WVU1385/WVT1385</f>
        <v>0</v>
      </c>
      <c r="WVW1385" s="84">
        <f>WVT1385-WVU1385</f>
        <v>2000000</v>
      </c>
      <c r="WVX1385" s="84">
        <f t="shared" si="741"/>
        <v>3000000</v>
      </c>
      <c r="WWE1385" s="84" t="s">
        <v>5397</v>
      </c>
      <c r="WWF1385" s="84">
        <f>SUM(WWF1383:WWF1384)</f>
        <v>1000000</v>
      </c>
      <c r="WWG1385" s="84">
        <f>SUM(WWG1383:WWG1384)</f>
        <v>0</v>
      </c>
      <c r="WWH1385" s="84">
        <f>WWG1385/WWF1385</f>
        <v>0</v>
      </c>
      <c r="WWI1385" s="84">
        <f>SUM(WWI1383)</f>
        <v>1000000</v>
      </c>
      <c r="WWJ1385" s="84">
        <f>SUM(WWJ1383:WWJ1384)</f>
        <v>2000000</v>
      </c>
      <c r="WWK1385" s="84">
        <f>SUM(WWK1383:WWK1384)</f>
        <v>0</v>
      </c>
      <c r="WWL1385" s="84">
        <f>WWK1385/WWJ1385</f>
        <v>0</v>
      </c>
      <c r="WWM1385" s="84">
        <f>WWJ1385-WWK1385</f>
        <v>2000000</v>
      </c>
      <c r="WWN1385" s="84">
        <f t="shared" si="741"/>
        <v>3000000</v>
      </c>
      <c r="WWU1385" s="84" t="s">
        <v>5397</v>
      </c>
      <c r="WWV1385" s="84">
        <f>SUM(WWV1383:WWV1384)</f>
        <v>1000000</v>
      </c>
      <c r="WWW1385" s="84">
        <f>SUM(WWW1383:WWW1384)</f>
        <v>0</v>
      </c>
      <c r="WWX1385" s="84">
        <f>WWW1385/WWV1385</f>
        <v>0</v>
      </c>
      <c r="WWY1385" s="84">
        <f>SUM(WWY1383)</f>
        <v>1000000</v>
      </c>
      <c r="WWZ1385" s="84">
        <f>SUM(WWZ1383:WWZ1384)</f>
        <v>2000000</v>
      </c>
      <c r="WXA1385" s="84">
        <f>SUM(WXA1383:WXA1384)</f>
        <v>0</v>
      </c>
      <c r="WXB1385" s="84">
        <f>WXA1385/WWZ1385</f>
        <v>0</v>
      </c>
      <c r="WXC1385" s="84">
        <f>WWZ1385-WXA1385</f>
        <v>2000000</v>
      </c>
      <c r="WXD1385" s="84">
        <f t="shared" si="742"/>
        <v>3000000</v>
      </c>
      <c r="WXK1385" s="84" t="s">
        <v>5397</v>
      </c>
      <c r="WXL1385" s="84">
        <f>SUM(WXL1383:WXL1384)</f>
        <v>1000000</v>
      </c>
      <c r="WXM1385" s="84">
        <f>SUM(WXM1383:WXM1384)</f>
        <v>0</v>
      </c>
      <c r="WXN1385" s="84">
        <f>WXM1385/WXL1385</f>
        <v>0</v>
      </c>
      <c r="WXO1385" s="84">
        <f>SUM(WXO1383)</f>
        <v>1000000</v>
      </c>
      <c r="WXP1385" s="84">
        <f>SUM(WXP1383:WXP1384)</f>
        <v>2000000</v>
      </c>
      <c r="WXQ1385" s="84">
        <f>SUM(WXQ1383:WXQ1384)</f>
        <v>0</v>
      </c>
      <c r="WXR1385" s="84">
        <f>WXQ1385/WXP1385</f>
        <v>0</v>
      </c>
      <c r="WXS1385" s="84">
        <f>WXP1385-WXQ1385</f>
        <v>2000000</v>
      </c>
      <c r="WXT1385" s="84">
        <f t="shared" si="742"/>
        <v>3000000</v>
      </c>
      <c r="WYA1385" s="84" t="s">
        <v>5397</v>
      </c>
      <c r="WYB1385" s="84">
        <f>SUM(WYB1383:WYB1384)</f>
        <v>1000000</v>
      </c>
      <c r="WYC1385" s="84">
        <f>SUM(WYC1383:WYC1384)</f>
        <v>0</v>
      </c>
      <c r="WYD1385" s="84">
        <f>WYC1385/WYB1385</f>
        <v>0</v>
      </c>
      <c r="WYE1385" s="84">
        <f>SUM(WYE1383)</f>
        <v>1000000</v>
      </c>
      <c r="WYF1385" s="84">
        <f>SUM(WYF1383:WYF1384)</f>
        <v>2000000</v>
      </c>
      <c r="WYG1385" s="84">
        <f>SUM(WYG1383:WYG1384)</f>
        <v>0</v>
      </c>
      <c r="WYH1385" s="84">
        <f>WYG1385/WYF1385</f>
        <v>0</v>
      </c>
      <c r="WYI1385" s="84">
        <f>WYF1385-WYG1385</f>
        <v>2000000</v>
      </c>
      <c r="WYJ1385" s="84">
        <f t="shared" si="743"/>
        <v>3000000</v>
      </c>
      <c r="WYQ1385" s="84" t="s">
        <v>5397</v>
      </c>
      <c r="WYR1385" s="84">
        <f>SUM(WYR1383:WYR1384)</f>
        <v>1000000</v>
      </c>
      <c r="WYS1385" s="84">
        <f>SUM(WYS1383:WYS1384)</f>
        <v>0</v>
      </c>
      <c r="WYT1385" s="84">
        <f>WYS1385/WYR1385</f>
        <v>0</v>
      </c>
      <c r="WYU1385" s="84">
        <f>SUM(WYU1383)</f>
        <v>1000000</v>
      </c>
      <c r="WYV1385" s="84">
        <f>SUM(WYV1383:WYV1384)</f>
        <v>2000000</v>
      </c>
      <c r="WYW1385" s="84">
        <f>SUM(WYW1383:WYW1384)</f>
        <v>0</v>
      </c>
      <c r="WYX1385" s="84">
        <f>WYW1385/WYV1385</f>
        <v>0</v>
      </c>
      <c r="WYY1385" s="84">
        <f>WYV1385-WYW1385</f>
        <v>2000000</v>
      </c>
      <c r="WYZ1385" s="84">
        <f t="shared" si="743"/>
        <v>3000000</v>
      </c>
      <c r="WZG1385" s="84" t="s">
        <v>5397</v>
      </c>
      <c r="WZH1385" s="84">
        <f>SUM(WZH1383:WZH1384)</f>
        <v>1000000</v>
      </c>
      <c r="WZI1385" s="84">
        <f>SUM(WZI1383:WZI1384)</f>
        <v>0</v>
      </c>
      <c r="WZJ1385" s="84">
        <f>WZI1385/WZH1385</f>
        <v>0</v>
      </c>
      <c r="WZK1385" s="84">
        <f>SUM(WZK1383)</f>
        <v>1000000</v>
      </c>
      <c r="WZL1385" s="84">
        <f>SUM(WZL1383:WZL1384)</f>
        <v>2000000</v>
      </c>
      <c r="WZM1385" s="84">
        <f>SUM(WZM1383:WZM1384)</f>
        <v>0</v>
      </c>
      <c r="WZN1385" s="84">
        <f>WZM1385/WZL1385</f>
        <v>0</v>
      </c>
      <c r="WZO1385" s="84">
        <f>WZL1385-WZM1385</f>
        <v>2000000</v>
      </c>
      <c r="WZP1385" s="84">
        <f t="shared" si="744"/>
        <v>3000000</v>
      </c>
      <c r="WZW1385" s="84" t="s">
        <v>5397</v>
      </c>
      <c r="WZX1385" s="84">
        <f>SUM(WZX1383:WZX1384)</f>
        <v>1000000</v>
      </c>
      <c r="WZY1385" s="84">
        <f>SUM(WZY1383:WZY1384)</f>
        <v>0</v>
      </c>
      <c r="WZZ1385" s="84">
        <f>WZY1385/WZX1385</f>
        <v>0</v>
      </c>
      <c r="XAA1385" s="84">
        <f>SUM(XAA1383)</f>
        <v>1000000</v>
      </c>
      <c r="XAB1385" s="84">
        <f>SUM(XAB1383:XAB1384)</f>
        <v>2000000</v>
      </c>
      <c r="XAC1385" s="84">
        <f>SUM(XAC1383:XAC1384)</f>
        <v>0</v>
      </c>
      <c r="XAD1385" s="84">
        <f>XAC1385/XAB1385</f>
        <v>0</v>
      </c>
      <c r="XAE1385" s="84">
        <f>XAB1385-XAC1385</f>
        <v>2000000</v>
      </c>
      <c r="XAF1385" s="84">
        <f t="shared" si="744"/>
        <v>3000000</v>
      </c>
      <c r="XAM1385" s="84" t="s">
        <v>5397</v>
      </c>
      <c r="XAN1385" s="84">
        <f>SUM(XAN1383:XAN1384)</f>
        <v>1000000</v>
      </c>
      <c r="XAO1385" s="84">
        <f>SUM(XAO1383:XAO1384)</f>
        <v>0</v>
      </c>
      <c r="XAP1385" s="84">
        <f>XAO1385/XAN1385</f>
        <v>0</v>
      </c>
      <c r="XAQ1385" s="84">
        <f>SUM(XAQ1383)</f>
        <v>1000000</v>
      </c>
      <c r="XAR1385" s="84">
        <f>SUM(XAR1383:XAR1384)</f>
        <v>2000000</v>
      </c>
      <c r="XAS1385" s="84">
        <f>SUM(XAS1383:XAS1384)</f>
        <v>0</v>
      </c>
      <c r="XAT1385" s="84">
        <f>XAS1385/XAR1385</f>
        <v>0</v>
      </c>
      <c r="XAU1385" s="84">
        <f>XAR1385-XAS1385</f>
        <v>2000000</v>
      </c>
      <c r="XAV1385" s="84">
        <f t="shared" si="745"/>
        <v>3000000</v>
      </c>
      <c r="XBC1385" s="84" t="s">
        <v>5397</v>
      </c>
      <c r="XBD1385" s="84">
        <f>SUM(XBD1383:XBD1384)</f>
        <v>1000000</v>
      </c>
      <c r="XBE1385" s="84">
        <f>SUM(XBE1383:XBE1384)</f>
        <v>0</v>
      </c>
      <c r="XBF1385" s="84">
        <f>XBE1385/XBD1385</f>
        <v>0</v>
      </c>
      <c r="XBG1385" s="84">
        <f>SUM(XBG1383)</f>
        <v>1000000</v>
      </c>
      <c r="XBH1385" s="84">
        <f>SUM(XBH1383:XBH1384)</f>
        <v>2000000</v>
      </c>
      <c r="XBI1385" s="84">
        <f>SUM(XBI1383:XBI1384)</f>
        <v>0</v>
      </c>
      <c r="XBJ1385" s="84">
        <f>XBI1385/XBH1385</f>
        <v>0</v>
      </c>
      <c r="XBK1385" s="84">
        <f>XBH1385-XBI1385</f>
        <v>2000000</v>
      </c>
      <c r="XBL1385" s="84">
        <f t="shared" si="745"/>
        <v>3000000</v>
      </c>
      <c r="XBS1385" s="84" t="s">
        <v>5397</v>
      </c>
      <c r="XBT1385" s="84">
        <f>SUM(XBT1383:XBT1384)</f>
        <v>1000000</v>
      </c>
      <c r="XBU1385" s="84">
        <f>SUM(XBU1383:XBU1384)</f>
        <v>0</v>
      </c>
      <c r="XBV1385" s="84">
        <f>XBU1385/XBT1385</f>
        <v>0</v>
      </c>
      <c r="XBW1385" s="84">
        <f>SUM(XBW1383)</f>
        <v>1000000</v>
      </c>
      <c r="XBX1385" s="84">
        <f>SUM(XBX1383:XBX1384)</f>
        <v>2000000</v>
      </c>
      <c r="XBY1385" s="84">
        <f>SUM(XBY1383:XBY1384)</f>
        <v>0</v>
      </c>
      <c r="XBZ1385" s="84">
        <f>XBY1385/XBX1385</f>
        <v>0</v>
      </c>
      <c r="XCA1385" s="84">
        <f>XBX1385-XBY1385</f>
        <v>2000000</v>
      </c>
      <c r="XCB1385" s="84">
        <f t="shared" si="746"/>
        <v>3000000</v>
      </c>
      <c r="XCI1385" s="84" t="s">
        <v>5397</v>
      </c>
      <c r="XCJ1385" s="84">
        <f>SUM(XCJ1383:XCJ1384)</f>
        <v>1000000</v>
      </c>
      <c r="XCK1385" s="84">
        <f>SUM(XCK1383:XCK1384)</f>
        <v>0</v>
      </c>
      <c r="XCL1385" s="84">
        <f>XCK1385/XCJ1385</f>
        <v>0</v>
      </c>
      <c r="XCM1385" s="84">
        <f>SUM(XCM1383)</f>
        <v>1000000</v>
      </c>
      <c r="XCN1385" s="84">
        <f>SUM(XCN1383:XCN1384)</f>
        <v>2000000</v>
      </c>
      <c r="XCO1385" s="84">
        <f>SUM(XCO1383:XCO1384)</f>
        <v>0</v>
      </c>
      <c r="XCP1385" s="84">
        <f>XCO1385/XCN1385</f>
        <v>0</v>
      </c>
      <c r="XCQ1385" s="84">
        <f>XCN1385-XCO1385</f>
        <v>2000000</v>
      </c>
      <c r="XCR1385" s="84">
        <f t="shared" si="746"/>
        <v>3000000</v>
      </c>
      <c r="XCY1385" s="84" t="s">
        <v>5397</v>
      </c>
      <c r="XCZ1385" s="84">
        <f>SUM(XCZ1383:XCZ1384)</f>
        <v>1000000</v>
      </c>
      <c r="XDA1385" s="84">
        <f>SUM(XDA1383:XDA1384)</f>
        <v>0</v>
      </c>
      <c r="XDB1385" s="84">
        <f>XDA1385/XCZ1385</f>
        <v>0</v>
      </c>
      <c r="XDC1385" s="84">
        <f>SUM(XDC1383)</f>
        <v>1000000</v>
      </c>
      <c r="XDD1385" s="84">
        <f>SUM(XDD1383:XDD1384)</f>
        <v>2000000</v>
      </c>
      <c r="XDE1385" s="84">
        <f>SUM(XDE1383:XDE1384)</f>
        <v>0</v>
      </c>
      <c r="XDF1385" s="84">
        <f>XDE1385/XDD1385</f>
        <v>0</v>
      </c>
      <c r="XDG1385" s="84">
        <f>XDD1385-XDE1385</f>
        <v>2000000</v>
      </c>
      <c r="XDH1385" s="84">
        <f t="shared" si="747"/>
        <v>3000000</v>
      </c>
      <c r="XDO1385" s="84" t="s">
        <v>5397</v>
      </c>
      <c r="XDP1385" s="84">
        <f>SUM(XDP1383:XDP1384)</f>
        <v>1000000</v>
      </c>
      <c r="XDQ1385" s="84">
        <f>SUM(XDQ1383:XDQ1384)</f>
        <v>0</v>
      </c>
      <c r="XDR1385" s="84">
        <f>XDQ1385/XDP1385</f>
        <v>0</v>
      </c>
      <c r="XDS1385" s="84">
        <f>SUM(XDS1383)</f>
        <v>1000000</v>
      </c>
      <c r="XDT1385" s="84">
        <f>SUM(XDT1383:XDT1384)</f>
        <v>2000000</v>
      </c>
      <c r="XDU1385" s="84">
        <f>SUM(XDU1383:XDU1384)</f>
        <v>0</v>
      </c>
      <c r="XDV1385" s="84">
        <f>XDU1385/XDT1385</f>
        <v>0</v>
      </c>
      <c r="XDW1385" s="84">
        <f>XDT1385-XDU1385</f>
        <v>2000000</v>
      </c>
      <c r="XDX1385" s="84">
        <f t="shared" si="747"/>
        <v>3000000</v>
      </c>
      <c r="XEE1385" s="84" t="s">
        <v>5397</v>
      </c>
      <c r="XEF1385" s="84">
        <f>SUM(XEF1383:XEF1384)</f>
        <v>1000000</v>
      </c>
      <c r="XEG1385" s="84">
        <f>SUM(XEG1383:XEG1384)</f>
        <v>0</v>
      </c>
      <c r="XEH1385" s="84">
        <f>XEG1385/XEF1385</f>
        <v>0</v>
      </c>
      <c r="XEI1385" s="84">
        <f>SUM(XEI1383)</f>
        <v>1000000</v>
      </c>
      <c r="XEJ1385" s="84">
        <f>SUM(XEJ1383:XEJ1384)</f>
        <v>2000000</v>
      </c>
      <c r="XEK1385" s="84">
        <f>SUM(XEK1383:XEK1384)</f>
        <v>0</v>
      </c>
      <c r="XEL1385" s="84">
        <f>XEK1385/XEJ1385</f>
        <v>0</v>
      </c>
      <c r="XEM1385" s="84">
        <f>XEJ1385-XEK1385</f>
        <v>2000000</v>
      </c>
      <c r="XEN1385" s="84">
        <f t="shared" si="748"/>
        <v>3000000</v>
      </c>
      <c r="XEU1385" s="84" t="s">
        <v>5397</v>
      </c>
      <c r="XEV1385" s="84">
        <f>SUM(XEV1383:XEV1384)</f>
        <v>1000000</v>
      </c>
      <c r="XEW1385" s="84">
        <f>SUM(XEW1383:XEW1384)</f>
        <v>0</v>
      </c>
      <c r="XEX1385" s="84">
        <f>XEW1385/XEV1385</f>
        <v>0</v>
      </c>
      <c r="XEY1385" s="84">
        <f>SUM(XEY1383)</f>
        <v>1000000</v>
      </c>
      <c r="XEZ1385" s="84">
        <f>SUM(XEZ1383:XEZ1384)</f>
        <v>2000000</v>
      </c>
      <c r="XFA1385" s="84">
        <f>SUM(XFA1383:XFA1384)</f>
        <v>0</v>
      </c>
      <c r="XFB1385" s="84">
        <f>XFA1385/XEZ1385</f>
        <v>0</v>
      </c>
      <c r="XFC1385" s="84">
        <f>XEZ1385-XFA1385</f>
        <v>2000000</v>
      </c>
      <c r="XFD1385" s="84">
        <f t="shared" si="748"/>
        <v>3000000</v>
      </c>
    </row>
    <row r="1386" spans="1:1024 1027:2048 2051:3072 3075:4096 4099:5120 5123:6144 6147:7168 7171:8192 8195:9216 9219:10240 10243:11264 11267:12288 12291:13312 13315:14336 14339:15360 15363:16384">
      <c r="A1386" s="84"/>
      <c r="B1386" s="84"/>
      <c r="G1386" s="797" t="s">
        <v>5398</v>
      </c>
      <c r="H1386" s="780"/>
      <c r="I1386" s="780"/>
      <c r="J1386" s="781"/>
      <c r="K1386" s="780"/>
      <c r="L1386" s="782"/>
      <c r="M1386" s="782"/>
      <c r="N1386" s="783"/>
      <c r="O1386" s="782"/>
      <c r="P1386" s="782"/>
      <c r="Q1386" s="800"/>
      <c r="R1386" s="801"/>
      <c r="S1386" s="800"/>
      <c r="T1386" s="84"/>
      <c r="V1386" s="84"/>
      <c r="W1386" s="84" t="s">
        <v>5398</v>
      </c>
      <c r="AM1386" s="84" t="s">
        <v>5398</v>
      </c>
      <c r="BC1386" s="84" t="s">
        <v>5398</v>
      </c>
      <c r="BS1386" s="84" t="s">
        <v>5398</v>
      </c>
      <c r="CI1386" s="84" t="s">
        <v>5398</v>
      </c>
      <c r="CY1386" s="84" t="s">
        <v>5398</v>
      </c>
      <c r="DO1386" s="84" t="s">
        <v>5398</v>
      </c>
      <c r="EE1386" s="84" t="s">
        <v>5398</v>
      </c>
      <c r="EU1386" s="84" t="s">
        <v>5398</v>
      </c>
      <c r="FK1386" s="84" t="s">
        <v>5398</v>
      </c>
      <c r="GA1386" s="84" t="s">
        <v>5398</v>
      </c>
      <c r="GQ1386" s="84" t="s">
        <v>5398</v>
      </c>
      <c r="HG1386" s="84" t="s">
        <v>5398</v>
      </c>
      <c r="HW1386" s="84" t="s">
        <v>5398</v>
      </c>
      <c r="IM1386" s="84" t="s">
        <v>5398</v>
      </c>
      <c r="JC1386" s="84" t="s">
        <v>5398</v>
      </c>
      <c r="JS1386" s="84" t="s">
        <v>5398</v>
      </c>
      <c r="KI1386" s="84" t="s">
        <v>5398</v>
      </c>
      <c r="KY1386" s="84" t="s">
        <v>5398</v>
      </c>
      <c r="LO1386" s="84" t="s">
        <v>5398</v>
      </c>
      <c r="ME1386" s="84" t="s">
        <v>5398</v>
      </c>
      <c r="MU1386" s="84" t="s">
        <v>5398</v>
      </c>
      <c r="NK1386" s="84" t="s">
        <v>5398</v>
      </c>
      <c r="OA1386" s="84" t="s">
        <v>5398</v>
      </c>
      <c r="OQ1386" s="84" t="s">
        <v>5398</v>
      </c>
      <c r="PG1386" s="84" t="s">
        <v>5398</v>
      </c>
      <c r="PW1386" s="84" t="s">
        <v>5398</v>
      </c>
      <c r="QM1386" s="84" t="s">
        <v>5398</v>
      </c>
      <c r="RC1386" s="84" t="s">
        <v>5398</v>
      </c>
      <c r="RS1386" s="84" t="s">
        <v>5398</v>
      </c>
      <c r="SI1386" s="84" t="s">
        <v>5398</v>
      </c>
      <c r="SY1386" s="84" t="s">
        <v>5398</v>
      </c>
      <c r="TO1386" s="84" t="s">
        <v>5398</v>
      </c>
      <c r="UE1386" s="84" t="s">
        <v>5398</v>
      </c>
      <c r="UU1386" s="84" t="s">
        <v>5398</v>
      </c>
      <c r="VK1386" s="84" t="s">
        <v>5398</v>
      </c>
      <c r="WA1386" s="84" t="s">
        <v>5398</v>
      </c>
      <c r="WQ1386" s="84" t="s">
        <v>5398</v>
      </c>
      <c r="XG1386" s="84" t="s">
        <v>5398</v>
      </c>
      <c r="XW1386" s="84" t="s">
        <v>5398</v>
      </c>
      <c r="YM1386" s="84" t="s">
        <v>5398</v>
      </c>
      <c r="ZC1386" s="84" t="s">
        <v>5398</v>
      </c>
      <c r="ZS1386" s="84" t="s">
        <v>5398</v>
      </c>
      <c r="AAI1386" s="84" t="s">
        <v>5398</v>
      </c>
      <c r="AAY1386" s="84" t="s">
        <v>5398</v>
      </c>
      <c r="ABO1386" s="84" t="s">
        <v>5398</v>
      </c>
      <c r="ACE1386" s="84" t="s">
        <v>5398</v>
      </c>
      <c r="ACU1386" s="84" t="s">
        <v>5398</v>
      </c>
      <c r="ADK1386" s="84" t="s">
        <v>5398</v>
      </c>
      <c r="AEA1386" s="84" t="s">
        <v>5398</v>
      </c>
      <c r="AEQ1386" s="84" t="s">
        <v>5398</v>
      </c>
      <c r="AFG1386" s="84" t="s">
        <v>5398</v>
      </c>
      <c r="AFW1386" s="84" t="s">
        <v>5398</v>
      </c>
      <c r="AGM1386" s="84" t="s">
        <v>5398</v>
      </c>
      <c r="AHC1386" s="84" t="s">
        <v>5398</v>
      </c>
      <c r="AHS1386" s="84" t="s">
        <v>5398</v>
      </c>
      <c r="AII1386" s="84" t="s">
        <v>5398</v>
      </c>
      <c r="AIY1386" s="84" t="s">
        <v>5398</v>
      </c>
      <c r="AJO1386" s="84" t="s">
        <v>5398</v>
      </c>
      <c r="AKE1386" s="84" t="s">
        <v>5398</v>
      </c>
      <c r="AKU1386" s="84" t="s">
        <v>5398</v>
      </c>
      <c r="ALK1386" s="84" t="s">
        <v>5398</v>
      </c>
      <c r="AMA1386" s="84" t="s">
        <v>5398</v>
      </c>
      <c r="AMQ1386" s="84" t="s">
        <v>5398</v>
      </c>
      <c r="ANG1386" s="84" t="s">
        <v>5398</v>
      </c>
      <c r="ANW1386" s="84" t="s">
        <v>5398</v>
      </c>
      <c r="AOM1386" s="84" t="s">
        <v>5398</v>
      </c>
      <c r="APC1386" s="84" t="s">
        <v>5398</v>
      </c>
      <c r="APS1386" s="84" t="s">
        <v>5398</v>
      </c>
      <c r="AQI1386" s="84" t="s">
        <v>5398</v>
      </c>
      <c r="AQY1386" s="84" t="s">
        <v>5398</v>
      </c>
      <c r="ARO1386" s="84" t="s">
        <v>5398</v>
      </c>
      <c r="ASE1386" s="84" t="s">
        <v>5398</v>
      </c>
      <c r="ASU1386" s="84" t="s">
        <v>5398</v>
      </c>
      <c r="ATK1386" s="84" t="s">
        <v>5398</v>
      </c>
      <c r="AUA1386" s="84" t="s">
        <v>5398</v>
      </c>
      <c r="AUQ1386" s="84" t="s">
        <v>5398</v>
      </c>
      <c r="AVG1386" s="84" t="s">
        <v>5398</v>
      </c>
      <c r="AVW1386" s="84" t="s">
        <v>5398</v>
      </c>
      <c r="AWM1386" s="84" t="s">
        <v>5398</v>
      </c>
      <c r="AXC1386" s="84" t="s">
        <v>5398</v>
      </c>
      <c r="AXS1386" s="84" t="s">
        <v>5398</v>
      </c>
      <c r="AYI1386" s="84" t="s">
        <v>5398</v>
      </c>
      <c r="AYY1386" s="84" t="s">
        <v>5398</v>
      </c>
      <c r="AZO1386" s="84" t="s">
        <v>5398</v>
      </c>
      <c r="BAE1386" s="84" t="s">
        <v>5398</v>
      </c>
      <c r="BAU1386" s="84" t="s">
        <v>5398</v>
      </c>
      <c r="BBK1386" s="84" t="s">
        <v>5398</v>
      </c>
      <c r="BCA1386" s="84" t="s">
        <v>5398</v>
      </c>
      <c r="BCQ1386" s="84" t="s">
        <v>5398</v>
      </c>
      <c r="BDG1386" s="84" t="s">
        <v>5398</v>
      </c>
      <c r="BDW1386" s="84" t="s">
        <v>5398</v>
      </c>
      <c r="BEM1386" s="84" t="s">
        <v>5398</v>
      </c>
      <c r="BFC1386" s="84" t="s">
        <v>5398</v>
      </c>
      <c r="BFS1386" s="84" t="s">
        <v>5398</v>
      </c>
      <c r="BGI1386" s="84" t="s">
        <v>5398</v>
      </c>
      <c r="BGY1386" s="84" t="s">
        <v>5398</v>
      </c>
      <c r="BHO1386" s="84" t="s">
        <v>5398</v>
      </c>
      <c r="BIE1386" s="84" t="s">
        <v>5398</v>
      </c>
      <c r="BIU1386" s="84" t="s">
        <v>5398</v>
      </c>
      <c r="BJK1386" s="84" t="s">
        <v>5398</v>
      </c>
      <c r="BKA1386" s="84" t="s">
        <v>5398</v>
      </c>
      <c r="BKQ1386" s="84" t="s">
        <v>5398</v>
      </c>
      <c r="BLG1386" s="84" t="s">
        <v>5398</v>
      </c>
      <c r="BLW1386" s="84" t="s">
        <v>5398</v>
      </c>
      <c r="BMM1386" s="84" t="s">
        <v>5398</v>
      </c>
      <c r="BNC1386" s="84" t="s">
        <v>5398</v>
      </c>
      <c r="BNS1386" s="84" t="s">
        <v>5398</v>
      </c>
      <c r="BOI1386" s="84" t="s">
        <v>5398</v>
      </c>
      <c r="BOY1386" s="84" t="s">
        <v>5398</v>
      </c>
      <c r="BPO1386" s="84" t="s">
        <v>5398</v>
      </c>
      <c r="BQE1386" s="84" t="s">
        <v>5398</v>
      </c>
      <c r="BQU1386" s="84" t="s">
        <v>5398</v>
      </c>
      <c r="BRK1386" s="84" t="s">
        <v>5398</v>
      </c>
      <c r="BSA1386" s="84" t="s">
        <v>5398</v>
      </c>
      <c r="BSQ1386" s="84" t="s">
        <v>5398</v>
      </c>
      <c r="BTG1386" s="84" t="s">
        <v>5398</v>
      </c>
      <c r="BTW1386" s="84" t="s">
        <v>5398</v>
      </c>
      <c r="BUM1386" s="84" t="s">
        <v>5398</v>
      </c>
      <c r="BVC1386" s="84" t="s">
        <v>5398</v>
      </c>
      <c r="BVS1386" s="84" t="s">
        <v>5398</v>
      </c>
      <c r="BWI1386" s="84" t="s">
        <v>5398</v>
      </c>
      <c r="BWY1386" s="84" t="s">
        <v>5398</v>
      </c>
      <c r="BXO1386" s="84" t="s">
        <v>5398</v>
      </c>
      <c r="BYE1386" s="84" t="s">
        <v>5398</v>
      </c>
      <c r="BYU1386" s="84" t="s">
        <v>5398</v>
      </c>
      <c r="BZK1386" s="84" t="s">
        <v>5398</v>
      </c>
      <c r="CAA1386" s="84" t="s">
        <v>5398</v>
      </c>
      <c r="CAQ1386" s="84" t="s">
        <v>5398</v>
      </c>
      <c r="CBG1386" s="84" t="s">
        <v>5398</v>
      </c>
      <c r="CBW1386" s="84" t="s">
        <v>5398</v>
      </c>
      <c r="CCM1386" s="84" t="s">
        <v>5398</v>
      </c>
      <c r="CDC1386" s="84" t="s">
        <v>5398</v>
      </c>
      <c r="CDS1386" s="84" t="s">
        <v>5398</v>
      </c>
      <c r="CEI1386" s="84" t="s">
        <v>5398</v>
      </c>
      <c r="CEY1386" s="84" t="s">
        <v>5398</v>
      </c>
      <c r="CFO1386" s="84" t="s">
        <v>5398</v>
      </c>
      <c r="CGE1386" s="84" t="s">
        <v>5398</v>
      </c>
      <c r="CGU1386" s="84" t="s">
        <v>5398</v>
      </c>
      <c r="CHK1386" s="84" t="s">
        <v>5398</v>
      </c>
      <c r="CIA1386" s="84" t="s">
        <v>5398</v>
      </c>
      <c r="CIQ1386" s="84" t="s">
        <v>5398</v>
      </c>
      <c r="CJG1386" s="84" t="s">
        <v>5398</v>
      </c>
      <c r="CJW1386" s="84" t="s">
        <v>5398</v>
      </c>
      <c r="CKM1386" s="84" t="s">
        <v>5398</v>
      </c>
      <c r="CLC1386" s="84" t="s">
        <v>5398</v>
      </c>
      <c r="CLS1386" s="84" t="s">
        <v>5398</v>
      </c>
      <c r="CMI1386" s="84" t="s">
        <v>5398</v>
      </c>
      <c r="CMY1386" s="84" t="s">
        <v>5398</v>
      </c>
      <c r="CNO1386" s="84" t="s">
        <v>5398</v>
      </c>
      <c r="COE1386" s="84" t="s">
        <v>5398</v>
      </c>
      <c r="COU1386" s="84" t="s">
        <v>5398</v>
      </c>
      <c r="CPK1386" s="84" t="s">
        <v>5398</v>
      </c>
      <c r="CQA1386" s="84" t="s">
        <v>5398</v>
      </c>
      <c r="CQQ1386" s="84" t="s">
        <v>5398</v>
      </c>
      <c r="CRG1386" s="84" t="s">
        <v>5398</v>
      </c>
      <c r="CRW1386" s="84" t="s">
        <v>5398</v>
      </c>
      <c r="CSM1386" s="84" t="s">
        <v>5398</v>
      </c>
      <c r="CTC1386" s="84" t="s">
        <v>5398</v>
      </c>
      <c r="CTS1386" s="84" t="s">
        <v>5398</v>
      </c>
      <c r="CUI1386" s="84" t="s">
        <v>5398</v>
      </c>
      <c r="CUY1386" s="84" t="s">
        <v>5398</v>
      </c>
      <c r="CVO1386" s="84" t="s">
        <v>5398</v>
      </c>
      <c r="CWE1386" s="84" t="s">
        <v>5398</v>
      </c>
      <c r="CWU1386" s="84" t="s">
        <v>5398</v>
      </c>
      <c r="CXK1386" s="84" t="s">
        <v>5398</v>
      </c>
      <c r="CYA1386" s="84" t="s">
        <v>5398</v>
      </c>
      <c r="CYQ1386" s="84" t="s">
        <v>5398</v>
      </c>
      <c r="CZG1386" s="84" t="s">
        <v>5398</v>
      </c>
      <c r="CZW1386" s="84" t="s">
        <v>5398</v>
      </c>
      <c r="DAM1386" s="84" t="s">
        <v>5398</v>
      </c>
      <c r="DBC1386" s="84" t="s">
        <v>5398</v>
      </c>
      <c r="DBS1386" s="84" t="s">
        <v>5398</v>
      </c>
      <c r="DCI1386" s="84" t="s">
        <v>5398</v>
      </c>
      <c r="DCY1386" s="84" t="s">
        <v>5398</v>
      </c>
      <c r="DDO1386" s="84" t="s">
        <v>5398</v>
      </c>
      <c r="DEE1386" s="84" t="s">
        <v>5398</v>
      </c>
      <c r="DEU1386" s="84" t="s">
        <v>5398</v>
      </c>
      <c r="DFK1386" s="84" t="s">
        <v>5398</v>
      </c>
      <c r="DGA1386" s="84" t="s">
        <v>5398</v>
      </c>
      <c r="DGQ1386" s="84" t="s">
        <v>5398</v>
      </c>
      <c r="DHG1386" s="84" t="s">
        <v>5398</v>
      </c>
      <c r="DHW1386" s="84" t="s">
        <v>5398</v>
      </c>
      <c r="DIM1386" s="84" t="s">
        <v>5398</v>
      </c>
      <c r="DJC1386" s="84" t="s">
        <v>5398</v>
      </c>
      <c r="DJS1386" s="84" t="s">
        <v>5398</v>
      </c>
      <c r="DKI1386" s="84" t="s">
        <v>5398</v>
      </c>
      <c r="DKY1386" s="84" t="s">
        <v>5398</v>
      </c>
      <c r="DLO1386" s="84" t="s">
        <v>5398</v>
      </c>
      <c r="DME1386" s="84" t="s">
        <v>5398</v>
      </c>
      <c r="DMU1386" s="84" t="s">
        <v>5398</v>
      </c>
      <c r="DNK1386" s="84" t="s">
        <v>5398</v>
      </c>
      <c r="DOA1386" s="84" t="s">
        <v>5398</v>
      </c>
      <c r="DOQ1386" s="84" t="s">
        <v>5398</v>
      </c>
      <c r="DPG1386" s="84" t="s">
        <v>5398</v>
      </c>
      <c r="DPW1386" s="84" t="s">
        <v>5398</v>
      </c>
      <c r="DQM1386" s="84" t="s">
        <v>5398</v>
      </c>
      <c r="DRC1386" s="84" t="s">
        <v>5398</v>
      </c>
      <c r="DRS1386" s="84" t="s">
        <v>5398</v>
      </c>
      <c r="DSI1386" s="84" t="s">
        <v>5398</v>
      </c>
      <c r="DSY1386" s="84" t="s">
        <v>5398</v>
      </c>
      <c r="DTO1386" s="84" t="s">
        <v>5398</v>
      </c>
      <c r="DUE1386" s="84" t="s">
        <v>5398</v>
      </c>
      <c r="DUU1386" s="84" t="s">
        <v>5398</v>
      </c>
      <c r="DVK1386" s="84" t="s">
        <v>5398</v>
      </c>
      <c r="DWA1386" s="84" t="s">
        <v>5398</v>
      </c>
      <c r="DWQ1386" s="84" t="s">
        <v>5398</v>
      </c>
      <c r="DXG1386" s="84" t="s">
        <v>5398</v>
      </c>
      <c r="DXW1386" s="84" t="s">
        <v>5398</v>
      </c>
      <c r="DYM1386" s="84" t="s">
        <v>5398</v>
      </c>
      <c r="DZC1386" s="84" t="s">
        <v>5398</v>
      </c>
      <c r="DZS1386" s="84" t="s">
        <v>5398</v>
      </c>
      <c r="EAI1386" s="84" t="s">
        <v>5398</v>
      </c>
      <c r="EAY1386" s="84" t="s">
        <v>5398</v>
      </c>
      <c r="EBO1386" s="84" t="s">
        <v>5398</v>
      </c>
      <c r="ECE1386" s="84" t="s">
        <v>5398</v>
      </c>
      <c r="ECU1386" s="84" t="s">
        <v>5398</v>
      </c>
      <c r="EDK1386" s="84" t="s">
        <v>5398</v>
      </c>
      <c r="EEA1386" s="84" t="s">
        <v>5398</v>
      </c>
      <c r="EEQ1386" s="84" t="s">
        <v>5398</v>
      </c>
      <c r="EFG1386" s="84" t="s">
        <v>5398</v>
      </c>
      <c r="EFW1386" s="84" t="s">
        <v>5398</v>
      </c>
      <c r="EGM1386" s="84" t="s">
        <v>5398</v>
      </c>
      <c r="EHC1386" s="84" t="s">
        <v>5398</v>
      </c>
      <c r="EHS1386" s="84" t="s">
        <v>5398</v>
      </c>
      <c r="EII1386" s="84" t="s">
        <v>5398</v>
      </c>
      <c r="EIY1386" s="84" t="s">
        <v>5398</v>
      </c>
      <c r="EJO1386" s="84" t="s">
        <v>5398</v>
      </c>
      <c r="EKE1386" s="84" t="s">
        <v>5398</v>
      </c>
      <c r="EKU1386" s="84" t="s">
        <v>5398</v>
      </c>
      <c r="ELK1386" s="84" t="s">
        <v>5398</v>
      </c>
      <c r="EMA1386" s="84" t="s">
        <v>5398</v>
      </c>
      <c r="EMQ1386" s="84" t="s">
        <v>5398</v>
      </c>
      <c r="ENG1386" s="84" t="s">
        <v>5398</v>
      </c>
      <c r="ENW1386" s="84" t="s">
        <v>5398</v>
      </c>
      <c r="EOM1386" s="84" t="s">
        <v>5398</v>
      </c>
      <c r="EPC1386" s="84" t="s">
        <v>5398</v>
      </c>
      <c r="EPS1386" s="84" t="s">
        <v>5398</v>
      </c>
      <c r="EQI1386" s="84" t="s">
        <v>5398</v>
      </c>
      <c r="EQY1386" s="84" t="s">
        <v>5398</v>
      </c>
      <c r="ERO1386" s="84" t="s">
        <v>5398</v>
      </c>
      <c r="ESE1386" s="84" t="s">
        <v>5398</v>
      </c>
      <c r="ESU1386" s="84" t="s">
        <v>5398</v>
      </c>
      <c r="ETK1386" s="84" t="s">
        <v>5398</v>
      </c>
      <c r="EUA1386" s="84" t="s">
        <v>5398</v>
      </c>
      <c r="EUQ1386" s="84" t="s">
        <v>5398</v>
      </c>
      <c r="EVG1386" s="84" t="s">
        <v>5398</v>
      </c>
      <c r="EVW1386" s="84" t="s">
        <v>5398</v>
      </c>
      <c r="EWM1386" s="84" t="s">
        <v>5398</v>
      </c>
      <c r="EXC1386" s="84" t="s">
        <v>5398</v>
      </c>
      <c r="EXS1386" s="84" t="s">
        <v>5398</v>
      </c>
      <c r="EYI1386" s="84" t="s">
        <v>5398</v>
      </c>
      <c r="EYY1386" s="84" t="s">
        <v>5398</v>
      </c>
      <c r="EZO1386" s="84" t="s">
        <v>5398</v>
      </c>
      <c r="FAE1386" s="84" t="s">
        <v>5398</v>
      </c>
      <c r="FAU1386" s="84" t="s">
        <v>5398</v>
      </c>
      <c r="FBK1386" s="84" t="s">
        <v>5398</v>
      </c>
      <c r="FCA1386" s="84" t="s">
        <v>5398</v>
      </c>
      <c r="FCQ1386" s="84" t="s">
        <v>5398</v>
      </c>
      <c r="FDG1386" s="84" t="s">
        <v>5398</v>
      </c>
      <c r="FDW1386" s="84" t="s">
        <v>5398</v>
      </c>
      <c r="FEM1386" s="84" t="s">
        <v>5398</v>
      </c>
      <c r="FFC1386" s="84" t="s">
        <v>5398</v>
      </c>
      <c r="FFS1386" s="84" t="s">
        <v>5398</v>
      </c>
      <c r="FGI1386" s="84" t="s">
        <v>5398</v>
      </c>
      <c r="FGY1386" s="84" t="s">
        <v>5398</v>
      </c>
      <c r="FHO1386" s="84" t="s">
        <v>5398</v>
      </c>
      <c r="FIE1386" s="84" t="s">
        <v>5398</v>
      </c>
      <c r="FIU1386" s="84" t="s">
        <v>5398</v>
      </c>
      <c r="FJK1386" s="84" t="s">
        <v>5398</v>
      </c>
      <c r="FKA1386" s="84" t="s">
        <v>5398</v>
      </c>
      <c r="FKQ1386" s="84" t="s">
        <v>5398</v>
      </c>
      <c r="FLG1386" s="84" t="s">
        <v>5398</v>
      </c>
      <c r="FLW1386" s="84" t="s">
        <v>5398</v>
      </c>
      <c r="FMM1386" s="84" t="s">
        <v>5398</v>
      </c>
      <c r="FNC1386" s="84" t="s">
        <v>5398</v>
      </c>
      <c r="FNS1386" s="84" t="s">
        <v>5398</v>
      </c>
      <c r="FOI1386" s="84" t="s">
        <v>5398</v>
      </c>
      <c r="FOY1386" s="84" t="s">
        <v>5398</v>
      </c>
      <c r="FPO1386" s="84" t="s">
        <v>5398</v>
      </c>
      <c r="FQE1386" s="84" t="s">
        <v>5398</v>
      </c>
      <c r="FQU1386" s="84" t="s">
        <v>5398</v>
      </c>
      <c r="FRK1386" s="84" t="s">
        <v>5398</v>
      </c>
      <c r="FSA1386" s="84" t="s">
        <v>5398</v>
      </c>
      <c r="FSQ1386" s="84" t="s">
        <v>5398</v>
      </c>
      <c r="FTG1386" s="84" t="s">
        <v>5398</v>
      </c>
      <c r="FTW1386" s="84" t="s">
        <v>5398</v>
      </c>
      <c r="FUM1386" s="84" t="s">
        <v>5398</v>
      </c>
      <c r="FVC1386" s="84" t="s">
        <v>5398</v>
      </c>
      <c r="FVS1386" s="84" t="s">
        <v>5398</v>
      </c>
      <c r="FWI1386" s="84" t="s">
        <v>5398</v>
      </c>
      <c r="FWY1386" s="84" t="s">
        <v>5398</v>
      </c>
      <c r="FXO1386" s="84" t="s">
        <v>5398</v>
      </c>
      <c r="FYE1386" s="84" t="s">
        <v>5398</v>
      </c>
      <c r="FYU1386" s="84" t="s">
        <v>5398</v>
      </c>
      <c r="FZK1386" s="84" t="s">
        <v>5398</v>
      </c>
      <c r="GAA1386" s="84" t="s">
        <v>5398</v>
      </c>
      <c r="GAQ1386" s="84" t="s">
        <v>5398</v>
      </c>
      <c r="GBG1386" s="84" t="s">
        <v>5398</v>
      </c>
      <c r="GBW1386" s="84" t="s">
        <v>5398</v>
      </c>
      <c r="GCM1386" s="84" t="s">
        <v>5398</v>
      </c>
      <c r="GDC1386" s="84" t="s">
        <v>5398</v>
      </c>
      <c r="GDS1386" s="84" t="s">
        <v>5398</v>
      </c>
      <c r="GEI1386" s="84" t="s">
        <v>5398</v>
      </c>
      <c r="GEY1386" s="84" t="s">
        <v>5398</v>
      </c>
      <c r="GFO1386" s="84" t="s">
        <v>5398</v>
      </c>
      <c r="GGE1386" s="84" t="s">
        <v>5398</v>
      </c>
      <c r="GGU1386" s="84" t="s">
        <v>5398</v>
      </c>
      <c r="GHK1386" s="84" t="s">
        <v>5398</v>
      </c>
      <c r="GIA1386" s="84" t="s">
        <v>5398</v>
      </c>
      <c r="GIQ1386" s="84" t="s">
        <v>5398</v>
      </c>
      <c r="GJG1386" s="84" t="s">
        <v>5398</v>
      </c>
      <c r="GJW1386" s="84" t="s">
        <v>5398</v>
      </c>
      <c r="GKM1386" s="84" t="s">
        <v>5398</v>
      </c>
      <c r="GLC1386" s="84" t="s">
        <v>5398</v>
      </c>
      <c r="GLS1386" s="84" t="s">
        <v>5398</v>
      </c>
      <c r="GMI1386" s="84" t="s">
        <v>5398</v>
      </c>
      <c r="GMY1386" s="84" t="s">
        <v>5398</v>
      </c>
      <c r="GNO1386" s="84" t="s">
        <v>5398</v>
      </c>
      <c r="GOE1386" s="84" t="s">
        <v>5398</v>
      </c>
      <c r="GOU1386" s="84" t="s">
        <v>5398</v>
      </c>
      <c r="GPK1386" s="84" t="s">
        <v>5398</v>
      </c>
      <c r="GQA1386" s="84" t="s">
        <v>5398</v>
      </c>
      <c r="GQQ1386" s="84" t="s">
        <v>5398</v>
      </c>
      <c r="GRG1386" s="84" t="s">
        <v>5398</v>
      </c>
      <c r="GRW1386" s="84" t="s">
        <v>5398</v>
      </c>
      <c r="GSM1386" s="84" t="s">
        <v>5398</v>
      </c>
      <c r="GTC1386" s="84" t="s">
        <v>5398</v>
      </c>
      <c r="GTS1386" s="84" t="s">
        <v>5398</v>
      </c>
      <c r="GUI1386" s="84" t="s">
        <v>5398</v>
      </c>
      <c r="GUY1386" s="84" t="s">
        <v>5398</v>
      </c>
      <c r="GVO1386" s="84" t="s">
        <v>5398</v>
      </c>
      <c r="GWE1386" s="84" t="s">
        <v>5398</v>
      </c>
      <c r="GWU1386" s="84" t="s">
        <v>5398</v>
      </c>
      <c r="GXK1386" s="84" t="s">
        <v>5398</v>
      </c>
      <c r="GYA1386" s="84" t="s">
        <v>5398</v>
      </c>
      <c r="GYQ1386" s="84" t="s">
        <v>5398</v>
      </c>
      <c r="GZG1386" s="84" t="s">
        <v>5398</v>
      </c>
      <c r="GZW1386" s="84" t="s">
        <v>5398</v>
      </c>
      <c r="HAM1386" s="84" t="s">
        <v>5398</v>
      </c>
      <c r="HBC1386" s="84" t="s">
        <v>5398</v>
      </c>
      <c r="HBS1386" s="84" t="s">
        <v>5398</v>
      </c>
      <c r="HCI1386" s="84" t="s">
        <v>5398</v>
      </c>
      <c r="HCY1386" s="84" t="s">
        <v>5398</v>
      </c>
      <c r="HDO1386" s="84" t="s">
        <v>5398</v>
      </c>
      <c r="HEE1386" s="84" t="s">
        <v>5398</v>
      </c>
      <c r="HEU1386" s="84" t="s">
        <v>5398</v>
      </c>
      <c r="HFK1386" s="84" t="s">
        <v>5398</v>
      </c>
      <c r="HGA1386" s="84" t="s">
        <v>5398</v>
      </c>
      <c r="HGQ1386" s="84" t="s">
        <v>5398</v>
      </c>
      <c r="HHG1386" s="84" t="s">
        <v>5398</v>
      </c>
      <c r="HHW1386" s="84" t="s">
        <v>5398</v>
      </c>
      <c r="HIM1386" s="84" t="s">
        <v>5398</v>
      </c>
      <c r="HJC1386" s="84" t="s">
        <v>5398</v>
      </c>
      <c r="HJS1386" s="84" t="s">
        <v>5398</v>
      </c>
      <c r="HKI1386" s="84" t="s">
        <v>5398</v>
      </c>
      <c r="HKY1386" s="84" t="s">
        <v>5398</v>
      </c>
      <c r="HLO1386" s="84" t="s">
        <v>5398</v>
      </c>
      <c r="HME1386" s="84" t="s">
        <v>5398</v>
      </c>
      <c r="HMU1386" s="84" t="s">
        <v>5398</v>
      </c>
      <c r="HNK1386" s="84" t="s">
        <v>5398</v>
      </c>
      <c r="HOA1386" s="84" t="s">
        <v>5398</v>
      </c>
      <c r="HOQ1386" s="84" t="s">
        <v>5398</v>
      </c>
      <c r="HPG1386" s="84" t="s">
        <v>5398</v>
      </c>
      <c r="HPW1386" s="84" t="s">
        <v>5398</v>
      </c>
      <c r="HQM1386" s="84" t="s">
        <v>5398</v>
      </c>
      <c r="HRC1386" s="84" t="s">
        <v>5398</v>
      </c>
      <c r="HRS1386" s="84" t="s">
        <v>5398</v>
      </c>
      <c r="HSI1386" s="84" t="s">
        <v>5398</v>
      </c>
      <c r="HSY1386" s="84" t="s">
        <v>5398</v>
      </c>
      <c r="HTO1386" s="84" t="s">
        <v>5398</v>
      </c>
      <c r="HUE1386" s="84" t="s">
        <v>5398</v>
      </c>
      <c r="HUU1386" s="84" t="s">
        <v>5398</v>
      </c>
      <c r="HVK1386" s="84" t="s">
        <v>5398</v>
      </c>
      <c r="HWA1386" s="84" t="s">
        <v>5398</v>
      </c>
      <c r="HWQ1386" s="84" t="s">
        <v>5398</v>
      </c>
      <c r="HXG1386" s="84" t="s">
        <v>5398</v>
      </c>
      <c r="HXW1386" s="84" t="s">
        <v>5398</v>
      </c>
      <c r="HYM1386" s="84" t="s">
        <v>5398</v>
      </c>
      <c r="HZC1386" s="84" t="s">
        <v>5398</v>
      </c>
      <c r="HZS1386" s="84" t="s">
        <v>5398</v>
      </c>
      <c r="IAI1386" s="84" t="s">
        <v>5398</v>
      </c>
      <c r="IAY1386" s="84" t="s">
        <v>5398</v>
      </c>
      <c r="IBO1386" s="84" t="s">
        <v>5398</v>
      </c>
      <c r="ICE1386" s="84" t="s">
        <v>5398</v>
      </c>
      <c r="ICU1386" s="84" t="s">
        <v>5398</v>
      </c>
      <c r="IDK1386" s="84" t="s">
        <v>5398</v>
      </c>
      <c r="IEA1386" s="84" t="s">
        <v>5398</v>
      </c>
      <c r="IEQ1386" s="84" t="s">
        <v>5398</v>
      </c>
      <c r="IFG1386" s="84" t="s">
        <v>5398</v>
      </c>
      <c r="IFW1386" s="84" t="s">
        <v>5398</v>
      </c>
      <c r="IGM1386" s="84" t="s">
        <v>5398</v>
      </c>
      <c r="IHC1386" s="84" t="s">
        <v>5398</v>
      </c>
      <c r="IHS1386" s="84" t="s">
        <v>5398</v>
      </c>
      <c r="III1386" s="84" t="s">
        <v>5398</v>
      </c>
      <c r="IIY1386" s="84" t="s">
        <v>5398</v>
      </c>
      <c r="IJO1386" s="84" t="s">
        <v>5398</v>
      </c>
      <c r="IKE1386" s="84" t="s">
        <v>5398</v>
      </c>
      <c r="IKU1386" s="84" t="s">
        <v>5398</v>
      </c>
      <c r="ILK1386" s="84" t="s">
        <v>5398</v>
      </c>
      <c r="IMA1386" s="84" t="s">
        <v>5398</v>
      </c>
      <c r="IMQ1386" s="84" t="s">
        <v>5398</v>
      </c>
      <c r="ING1386" s="84" t="s">
        <v>5398</v>
      </c>
      <c r="INW1386" s="84" t="s">
        <v>5398</v>
      </c>
      <c r="IOM1386" s="84" t="s">
        <v>5398</v>
      </c>
      <c r="IPC1386" s="84" t="s">
        <v>5398</v>
      </c>
      <c r="IPS1386" s="84" t="s">
        <v>5398</v>
      </c>
      <c r="IQI1386" s="84" t="s">
        <v>5398</v>
      </c>
      <c r="IQY1386" s="84" t="s">
        <v>5398</v>
      </c>
      <c r="IRO1386" s="84" t="s">
        <v>5398</v>
      </c>
      <c r="ISE1386" s="84" t="s">
        <v>5398</v>
      </c>
      <c r="ISU1386" s="84" t="s">
        <v>5398</v>
      </c>
      <c r="ITK1386" s="84" t="s">
        <v>5398</v>
      </c>
      <c r="IUA1386" s="84" t="s">
        <v>5398</v>
      </c>
      <c r="IUQ1386" s="84" t="s">
        <v>5398</v>
      </c>
      <c r="IVG1386" s="84" t="s">
        <v>5398</v>
      </c>
      <c r="IVW1386" s="84" t="s">
        <v>5398</v>
      </c>
      <c r="IWM1386" s="84" t="s">
        <v>5398</v>
      </c>
      <c r="IXC1386" s="84" t="s">
        <v>5398</v>
      </c>
      <c r="IXS1386" s="84" t="s">
        <v>5398</v>
      </c>
      <c r="IYI1386" s="84" t="s">
        <v>5398</v>
      </c>
      <c r="IYY1386" s="84" t="s">
        <v>5398</v>
      </c>
      <c r="IZO1386" s="84" t="s">
        <v>5398</v>
      </c>
      <c r="JAE1386" s="84" t="s">
        <v>5398</v>
      </c>
      <c r="JAU1386" s="84" t="s">
        <v>5398</v>
      </c>
      <c r="JBK1386" s="84" t="s">
        <v>5398</v>
      </c>
      <c r="JCA1386" s="84" t="s">
        <v>5398</v>
      </c>
      <c r="JCQ1386" s="84" t="s">
        <v>5398</v>
      </c>
      <c r="JDG1386" s="84" t="s">
        <v>5398</v>
      </c>
      <c r="JDW1386" s="84" t="s">
        <v>5398</v>
      </c>
      <c r="JEM1386" s="84" t="s">
        <v>5398</v>
      </c>
      <c r="JFC1386" s="84" t="s">
        <v>5398</v>
      </c>
      <c r="JFS1386" s="84" t="s">
        <v>5398</v>
      </c>
      <c r="JGI1386" s="84" t="s">
        <v>5398</v>
      </c>
      <c r="JGY1386" s="84" t="s">
        <v>5398</v>
      </c>
      <c r="JHO1386" s="84" t="s">
        <v>5398</v>
      </c>
      <c r="JIE1386" s="84" t="s">
        <v>5398</v>
      </c>
      <c r="JIU1386" s="84" t="s">
        <v>5398</v>
      </c>
      <c r="JJK1386" s="84" t="s">
        <v>5398</v>
      </c>
      <c r="JKA1386" s="84" t="s">
        <v>5398</v>
      </c>
      <c r="JKQ1386" s="84" t="s">
        <v>5398</v>
      </c>
      <c r="JLG1386" s="84" t="s">
        <v>5398</v>
      </c>
      <c r="JLW1386" s="84" t="s">
        <v>5398</v>
      </c>
      <c r="JMM1386" s="84" t="s">
        <v>5398</v>
      </c>
      <c r="JNC1386" s="84" t="s">
        <v>5398</v>
      </c>
      <c r="JNS1386" s="84" t="s">
        <v>5398</v>
      </c>
      <c r="JOI1386" s="84" t="s">
        <v>5398</v>
      </c>
      <c r="JOY1386" s="84" t="s">
        <v>5398</v>
      </c>
      <c r="JPO1386" s="84" t="s">
        <v>5398</v>
      </c>
      <c r="JQE1386" s="84" t="s">
        <v>5398</v>
      </c>
      <c r="JQU1386" s="84" t="s">
        <v>5398</v>
      </c>
      <c r="JRK1386" s="84" t="s">
        <v>5398</v>
      </c>
      <c r="JSA1386" s="84" t="s">
        <v>5398</v>
      </c>
      <c r="JSQ1386" s="84" t="s">
        <v>5398</v>
      </c>
      <c r="JTG1386" s="84" t="s">
        <v>5398</v>
      </c>
      <c r="JTW1386" s="84" t="s">
        <v>5398</v>
      </c>
      <c r="JUM1386" s="84" t="s">
        <v>5398</v>
      </c>
      <c r="JVC1386" s="84" t="s">
        <v>5398</v>
      </c>
      <c r="JVS1386" s="84" t="s">
        <v>5398</v>
      </c>
      <c r="JWI1386" s="84" t="s">
        <v>5398</v>
      </c>
      <c r="JWY1386" s="84" t="s">
        <v>5398</v>
      </c>
      <c r="JXO1386" s="84" t="s">
        <v>5398</v>
      </c>
      <c r="JYE1386" s="84" t="s">
        <v>5398</v>
      </c>
      <c r="JYU1386" s="84" t="s">
        <v>5398</v>
      </c>
      <c r="JZK1386" s="84" t="s">
        <v>5398</v>
      </c>
      <c r="KAA1386" s="84" t="s">
        <v>5398</v>
      </c>
      <c r="KAQ1386" s="84" t="s">
        <v>5398</v>
      </c>
      <c r="KBG1386" s="84" t="s">
        <v>5398</v>
      </c>
      <c r="KBW1386" s="84" t="s">
        <v>5398</v>
      </c>
      <c r="KCM1386" s="84" t="s">
        <v>5398</v>
      </c>
      <c r="KDC1386" s="84" t="s">
        <v>5398</v>
      </c>
      <c r="KDS1386" s="84" t="s">
        <v>5398</v>
      </c>
      <c r="KEI1386" s="84" t="s">
        <v>5398</v>
      </c>
      <c r="KEY1386" s="84" t="s">
        <v>5398</v>
      </c>
      <c r="KFO1386" s="84" t="s">
        <v>5398</v>
      </c>
      <c r="KGE1386" s="84" t="s">
        <v>5398</v>
      </c>
      <c r="KGU1386" s="84" t="s">
        <v>5398</v>
      </c>
      <c r="KHK1386" s="84" t="s">
        <v>5398</v>
      </c>
      <c r="KIA1386" s="84" t="s">
        <v>5398</v>
      </c>
      <c r="KIQ1386" s="84" t="s">
        <v>5398</v>
      </c>
      <c r="KJG1386" s="84" t="s">
        <v>5398</v>
      </c>
      <c r="KJW1386" s="84" t="s">
        <v>5398</v>
      </c>
      <c r="KKM1386" s="84" t="s">
        <v>5398</v>
      </c>
      <c r="KLC1386" s="84" t="s">
        <v>5398</v>
      </c>
      <c r="KLS1386" s="84" t="s">
        <v>5398</v>
      </c>
      <c r="KMI1386" s="84" t="s">
        <v>5398</v>
      </c>
      <c r="KMY1386" s="84" t="s">
        <v>5398</v>
      </c>
      <c r="KNO1386" s="84" t="s">
        <v>5398</v>
      </c>
      <c r="KOE1386" s="84" t="s">
        <v>5398</v>
      </c>
      <c r="KOU1386" s="84" t="s">
        <v>5398</v>
      </c>
      <c r="KPK1386" s="84" t="s">
        <v>5398</v>
      </c>
      <c r="KQA1386" s="84" t="s">
        <v>5398</v>
      </c>
      <c r="KQQ1386" s="84" t="s">
        <v>5398</v>
      </c>
      <c r="KRG1386" s="84" t="s">
        <v>5398</v>
      </c>
      <c r="KRW1386" s="84" t="s">
        <v>5398</v>
      </c>
      <c r="KSM1386" s="84" t="s">
        <v>5398</v>
      </c>
      <c r="KTC1386" s="84" t="s">
        <v>5398</v>
      </c>
      <c r="KTS1386" s="84" t="s">
        <v>5398</v>
      </c>
      <c r="KUI1386" s="84" t="s">
        <v>5398</v>
      </c>
      <c r="KUY1386" s="84" t="s">
        <v>5398</v>
      </c>
      <c r="KVO1386" s="84" t="s">
        <v>5398</v>
      </c>
      <c r="KWE1386" s="84" t="s">
        <v>5398</v>
      </c>
      <c r="KWU1386" s="84" t="s">
        <v>5398</v>
      </c>
      <c r="KXK1386" s="84" t="s">
        <v>5398</v>
      </c>
      <c r="KYA1386" s="84" t="s">
        <v>5398</v>
      </c>
      <c r="KYQ1386" s="84" t="s">
        <v>5398</v>
      </c>
      <c r="KZG1386" s="84" t="s">
        <v>5398</v>
      </c>
      <c r="KZW1386" s="84" t="s">
        <v>5398</v>
      </c>
      <c r="LAM1386" s="84" t="s">
        <v>5398</v>
      </c>
      <c r="LBC1386" s="84" t="s">
        <v>5398</v>
      </c>
      <c r="LBS1386" s="84" t="s">
        <v>5398</v>
      </c>
      <c r="LCI1386" s="84" t="s">
        <v>5398</v>
      </c>
      <c r="LCY1386" s="84" t="s">
        <v>5398</v>
      </c>
      <c r="LDO1386" s="84" t="s">
        <v>5398</v>
      </c>
      <c r="LEE1386" s="84" t="s">
        <v>5398</v>
      </c>
      <c r="LEU1386" s="84" t="s">
        <v>5398</v>
      </c>
      <c r="LFK1386" s="84" t="s">
        <v>5398</v>
      </c>
      <c r="LGA1386" s="84" t="s">
        <v>5398</v>
      </c>
      <c r="LGQ1386" s="84" t="s">
        <v>5398</v>
      </c>
      <c r="LHG1386" s="84" t="s">
        <v>5398</v>
      </c>
      <c r="LHW1386" s="84" t="s">
        <v>5398</v>
      </c>
      <c r="LIM1386" s="84" t="s">
        <v>5398</v>
      </c>
      <c r="LJC1386" s="84" t="s">
        <v>5398</v>
      </c>
      <c r="LJS1386" s="84" t="s">
        <v>5398</v>
      </c>
      <c r="LKI1386" s="84" t="s">
        <v>5398</v>
      </c>
      <c r="LKY1386" s="84" t="s">
        <v>5398</v>
      </c>
      <c r="LLO1386" s="84" t="s">
        <v>5398</v>
      </c>
      <c r="LME1386" s="84" t="s">
        <v>5398</v>
      </c>
      <c r="LMU1386" s="84" t="s">
        <v>5398</v>
      </c>
      <c r="LNK1386" s="84" t="s">
        <v>5398</v>
      </c>
      <c r="LOA1386" s="84" t="s">
        <v>5398</v>
      </c>
      <c r="LOQ1386" s="84" t="s">
        <v>5398</v>
      </c>
      <c r="LPG1386" s="84" t="s">
        <v>5398</v>
      </c>
      <c r="LPW1386" s="84" t="s">
        <v>5398</v>
      </c>
      <c r="LQM1386" s="84" t="s">
        <v>5398</v>
      </c>
      <c r="LRC1386" s="84" t="s">
        <v>5398</v>
      </c>
      <c r="LRS1386" s="84" t="s">
        <v>5398</v>
      </c>
      <c r="LSI1386" s="84" t="s">
        <v>5398</v>
      </c>
      <c r="LSY1386" s="84" t="s">
        <v>5398</v>
      </c>
      <c r="LTO1386" s="84" t="s">
        <v>5398</v>
      </c>
      <c r="LUE1386" s="84" t="s">
        <v>5398</v>
      </c>
      <c r="LUU1386" s="84" t="s">
        <v>5398</v>
      </c>
      <c r="LVK1386" s="84" t="s">
        <v>5398</v>
      </c>
      <c r="LWA1386" s="84" t="s">
        <v>5398</v>
      </c>
      <c r="LWQ1386" s="84" t="s">
        <v>5398</v>
      </c>
      <c r="LXG1386" s="84" t="s">
        <v>5398</v>
      </c>
      <c r="LXW1386" s="84" t="s">
        <v>5398</v>
      </c>
      <c r="LYM1386" s="84" t="s">
        <v>5398</v>
      </c>
      <c r="LZC1386" s="84" t="s">
        <v>5398</v>
      </c>
      <c r="LZS1386" s="84" t="s">
        <v>5398</v>
      </c>
      <c r="MAI1386" s="84" t="s">
        <v>5398</v>
      </c>
      <c r="MAY1386" s="84" t="s">
        <v>5398</v>
      </c>
      <c r="MBO1386" s="84" t="s">
        <v>5398</v>
      </c>
      <c r="MCE1386" s="84" t="s">
        <v>5398</v>
      </c>
      <c r="MCU1386" s="84" t="s">
        <v>5398</v>
      </c>
      <c r="MDK1386" s="84" t="s">
        <v>5398</v>
      </c>
      <c r="MEA1386" s="84" t="s">
        <v>5398</v>
      </c>
      <c r="MEQ1386" s="84" t="s">
        <v>5398</v>
      </c>
      <c r="MFG1386" s="84" t="s">
        <v>5398</v>
      </c>
      <c r="MFW1386" s="84" t="s">
        <v>5398</v>
      </c>
      <c r="MGM1386" s="84" t="s">
        <v>5398</v>
      </c>
      <c r="MHC1386" s="84" t="s">
        <v>5398</v>
      </c>
      <c r="MHS1386" s="84" t="s">
        <v>5398</v>
      </c>
      <c r="MII1386" s="84" t="s">
        <v>5398</v>
      </c>
      <c r="MIY1386" s="84" t="s">
        <v>5398</v>
      </c>
      <c r="MJO1386" s="84" t="s">
        <v>5398</v>
      </c>
      <c r="MKE1386" s="84" t="s">
        <v>5398</v>
      </c>
      <c r="MKU1386" s="84" t="s">
        <v>5398</v>
      </c>
      <c r="MLK1386" s="84" t="s">
        <v>5398</v>
      </c>
      <c r="MMA1386" s="84" t="s">
        <v>5398</v>
      </c>
      <c r="MMQ1386" s="84" t="s">
        <v>5398</v>
      </c>
      <c r="MNG1386" s="84" t="s">
        <v>5398</v>
      </c>
      <c r="MNW1386" s="84" t="s">
        <v>5398</v>
      </c>
      <c r="MOM1386" s="84" t="s">
        <v>5398</v>
      </c>
      <c r="MPC1386" s="84" t="s">
        <v>5398</v>
      </c>
      <c r="MPS1386" s="84" t="s">
        <v>5398</v>
      </c>
      <c r="MQI1386" s="84" t="s">
        <v>5398</v>
      </c>
      <c r="MQY1386" s="84" t="s">
        <v>5398</v>
      </c>
      <c r="MRO1386" s="84" t="s">
        <v>5398</v>
      </c>
      <c r="MSE1386" s="84" t="s">
        <v>5398</v>
      </c>
      <c r="MSU1386" s="84" t="s">
        <v>5398</v>
      </c>
      <c r="MTK1386" s="84" t="s">
        <v>5398</v>
      </c>
      <c r="MUA1386" s="84" t="s">
        <v>5398</v>
      </c>
      <c r="MUQ1386" s="84" t="s">
        <v>5398</v>
      </c>
      <c r="MVG1386" s="84" t="s">
        <v>5398</v>
      </c>
      <c r="MVW1386" s="84" t="s">
        <v>5398</v>
      </c>
      <c r="MWM1386" s="84" t="s">
        <v>5398</v>
      </c>
      <c r="MXC1386" s="84" t="s">
        <v>5398</v>
      </c>
      <c r="MXS1386" s="84" t="s">
        <v>5398</v>
      </c>
      <c r="MYI1386" s="84" t="s">
        <v>5398</v>
      </c>
      <c r="MYY1386" s="84" t="s">
        <v>5398</v>
      </c>
      <c r="MZO1386" s="84" t="s">
        <v>5398</v>
      </c>
      <c r="NAE1386" s="84" t="s">
        <v>5398</v>
      </c>
      <c r="NAU1386" s="84" t="s">
        <v>5398</v>
      </c>
      <c r="NBK1386" s="84" t="s">
        <v>5398</v>
      </c>
      <c r="NCA1386" s="84" t="s">
        <v>5398</v>
      </c>
      <c r="NCQ1386" s="84" t="s">
        <v>5398</v>
      </c>
      <c r="NDG1386" s="84" t="s">
        <v>5398</v>
      </c>
      <c r="NDW1386" s="84" t="s">
        <v>5398</v>
      </c>
      <c r="NEM1386" s="84" t="s">
        <v>5398</v>
      </c>
      <c r="NFC1386" s="84" t="s">
        <v>5398</v>
      </c>
      <c r="NFS1386" s="84" t="s">
        <v>5398</v>
      </c>
      <c r="NGI1386" s="84" t="s">
        <v>5398</v>
      </c>
      <c r="NGY1386" s="84" t="s">
        <v>5398</v>
      </c>
      <c r="NHO1386" s="84" t="s">
        <v>5398</v>
      </c>
      <c r="NIE1386" s="84" t="s">
        <v>5398</v>
      </c>
      <c r="NIU1386" s="84" t="s">
        <v>5398</v>
      </c>
      <c r="NJK1386" s="84" t="s">
        <v>5398</v>
      </c>
      <c r="NKA1386" s="84" t="s">
        <v>5398</v>
      </c>
      <c r="NKQ1386" s="84" t="s">
        <v>5398</v>
      </c>
      <c r="NLG1386" s="84" t="s">
        <v>5398</v>
      </c>
      <c r="NLW1386" s="84" t="s">
        <v>5398</v>
      </c>
      <c r="NMM1386" s="84" t="s">
        <v>5398</v>
      </c>
      <c r="NNC1386" s="84" t="s">
        <v>5398</v>
      </c>
      <c r="NNS1386" s="84" t="s">
        <v>5398</v>
      </c>
      <c r="NOI1386" s="84" t="s">
        <v>5398</v>
      </c>
      <c r="NOY1386" s="84" t="s">
        <v>5398</v>
      </c>
      <c r="NPO1386" s="84" t="s">
        <v>5398</v>
      </c>
      <c r="NQE1386" s="84" t="s">
        <v>5398</v>
      </c>
      <c r="NQU1386" s="84" t="s">
        <v>5398</v>
      </c>
      <c r="NRK1386" s="84" t="s">
        <v>5398</v>
      </c>
      <c r="NSA1386" s="84" t="s">
        <v>5398</v>
      </c>
      <c r="NSQ1386" s="84" t="s">
        <v>5398</v>
      </c>
      <c r="NTG1386" s="84" t="s">
        <v>5398</v>
      </c>
      <c r="NTW1386" s="84" t="s">
        <v>5398</v>
      </c>
      <c r="NUM1386" s="84" t="s">
        <v>5398</v>
      </c>
      <c r="NVC1386" s="84" t="s">
        <v>5398</v>
      </c>
      <c r="NVS1386" s="84" t="s">
        <v>5398</v>
      </c>
      <c r="NWI1386" s="84" t="s">
        <v>5398</v>
      </c>
      <c r="NWY1386" s="84" t="s">
        <v>5398</v>
      </c>
      <c r="NXO1386" s="84" t="s">
        <v>5398</v>
      </c>
      <c r="NYE1386" s="84" t="s">
        <v>5398</v>
      </c>
      <c r="NYU1386" s="84" t="s">
        <v>5398</v>
      </c>
      <c r="NZK1386" s="84" t="s">
        <v>5398</v>
      </c>
      <c r="OAA1386" s="84" t="s">
        <v>5398</v>
      </c>
      <c r="OAQ1386" s="84" t="s">
        <v>5398</v>
      </c>
      <c r="OBG1386" s="84" t="s">
        <v>5398</v>
      </c>
      <c r="OBW1386" s="84" t="s">
        <v>5398</v>
      </c>
      <c r="OCM1386" s="84" t="s">
        <v>5398</v>
      </c>
      <c r="ODC1386" s="84" t="s">
        <v>5398</v>
      </c>
      <c r="ODS1386" s="84" t="s">
        <v>5398</v>
      </c>
      <c r="OEI1386" s="84" t="s">
        <v>5398</v>
      </c>
      <c r="OEY1386" s="84" t="s">
        <v>5398</v>
      </c>
      <c r="OFO1386" s="84" t="s">
        <v>5398</v>
      </c>
      <c r="OGE1386" s="84" t="s">
        <v>5398</v>
      </c>
      <c r="OGU1386" s="84" t="s">
        <v>5398</v>
      </c>
      <c r="OHK1386" s="84" t="s">
        <v>5398</v>
      </c>
      <c r="OIA1386" s="84" t="s">
        <v>5398</v>
      </c>
      <c r="OIQ1386" s="84" t="s">
        <v>5398</v>
      </c>
      <c r="OJG1386" s="84" t="s">
        <v>5398</v>
      </c>
      <c r="OJW1386" s="84" t="s">
        <v>5398</v>
      </c>
      <c r="OKM1386" s="84" t="s">
        <v>5398</v>
      </c>
      <c r="OLC1386" s="84" t="s">
        <v>5398</v>
      </c>
      <c r="OLS1386" s="84" t="s">
        <v>5398</v>
      </c>
      <c r="OMI1386" s="84" t="s">
        <v>5398</v>
      </c>
      <c r="OMY1386" s="84" t="s">
        <v>5398</v>
      </c>
      <c r="ONO1386" s="84" t="s">
        <v>5398</v>
      </c>
      <c r="OOE1386" s="84" t="s">
        <v>5398</v>
      </c>
      <c r="OOU1386" s="84" t="s">
        <v>5398</v>
      </c>
      <c r="OPK1386" s="84" t="s">
        <v>5398</v>
      </c>
      <c r="OQA1386" s="84" t="s">
        <v>5398</v>
      </c>
      <c r="OQQ1386" s="84" t="s">
        <v>5398</v>
      </c>
      <c r="ORG1386" s="84" t="s">
        <v>5398</v>
      </c>
      <c r="ORW1386" s="84" t="s">
        <v>5398</v>
      </c>
      <c r="OSM1386" s="84" t="s">
        <v>5398</v>
      </c>
      <c r="OTC1386" s="84" t="s">
        <v>5398</v>
      </c>
      <c r="OTS1386" s="84" t="s">
        <v>5398</v>
      </c>
      <c r="OUI1386" s="84" t="s">
        <v>5398</v>
      </c>
      <c r="OUY1386" s="84" t="s">
        <v>5398</v>
      </c>
      <c r="OVO1386" s="84" t="s">
        <v>5398</v>
      </c>
      <c r="OWE1386" s="84" t="s">
        <v>5398</v>
      </c>
      <c r="OWU1386" s="84" t="s">
        <v>5398</v>
      </c>
      <c r="OXK1386" s="84" t="s">
        <v>5398</v>
      </c>
      <c r="OYA1386" s="84" t="s">
        <v>5398</v>
      </c>
      <c r="OYQ1386" s="84" t="s">
        <v>5398</v>
      </c>
      <c r="OZG1386" s="84" t="s">
        <v>5398</v>
      </c>
      <c r="OZW1386" s="84" t="s">
        <v>5398</v>
      </c>
      <c r="PAM1386" s="84" t="s">
        <v>5398</v>
      </c>
      <c r="PBC1386" s="84" t="s">
        <v>5398</v>
      </c>
      <c r="PBS1386" s="84" t="s">
        <v>5398</v>
      </c>
      <c r="PCI1386" s="84" t="s">
        <v>5398</v>
      </c>
      <c r="PCY1386" s="84" t="s">
        <v>5398</v>
      </c>
      <c r="PDO1386" s="84" t="s">
        <v>5398</v>
      </c>
      <c r="PEE1386" s="84" t="s">
        <v>5398</v>
      </c>
      <c r="PEU1386" s="84" t="s">
        <v>5398</v>
      </c>
      <c r="PFK1386" s="84" t="s">
        <v>5398</v>
      </c>
      <c r="PGA1386" s="84" t="s">
        <v>5398</v>
      </c>
      <c r="PGQ1386" s="84" t="s">
        <v>5398</v>
      </c>
      <c r="PHG1386" s="84" t="s">
        <v>5398</v>
      </c>
      <c r="PHW1386" s="84" t="s">
        <v>5398</v>
      </c>
      <c r="PIM1386" s="84" t="s">
        <v>5398</v>
      </c>
      <c r="PJC1386" s="84" t="s">
        <v>5398</v>
      </c>
      <c r="PJS1386" s="84" t="s">
        <v>5398</v>
      </c>
      <c r="PKI1386" s="84" t="s">
        <v>5398</v>
      </c>
      <c r="PKY1386" s="84" t="s">
        <v>5398</v>
      </c>
      <c r="PLO1386" s="84" t="s">
        <v>5398</v>
      </c>
      <c r="PME1386" s="84" t="s">
        <v>5398</v>
      </c>
      <c r="PMU1386" s="84" t="s">
        <v>5398</v>
      </c>
      <c r="PNK1386" s="84" t="s">
        <v>5398</v>
      </c>
      <c r="POA1386" s="84" t="s">
        <v>5398</v>
      </c>
      <c r="POQ1386" s="84" t="s">
        <v>5398</v>
      </c>
      <c r="PPG1386" s="84" t="s">
        <v>5398</v>
      </c>
      <c r="PPW1386" s="84" t="s">
        <v>5398</v>
      </c>
      <c r="PQM1386" s="84" t="s">
        <v>5398</v>
      </c>
      <c r="PRC1386" s="84" t="s">
        <v>5398</v>
      </c>
      <c r="PRS1386" s="84" t="s">
        <v>5398</v>
      </c>
      <c r="PSI1386" s="84" t="s">
        <v>5398</v>
      </c>
      <c r="PSY1386" s="84" t="s">
        <v>5398</v>
      </c>
      <c r="PTO1386" s="84" t="s">
        <v>5398</v>
      </c>
      <c r="PUE1386" s="84" t="s">
        <v>5398</v>
      </c>
      <c r="PUU1386" s="84" t="s">
        <v>5398</v>
      </c>
      <c r="PVK1386" s="84" t="s">
        <v>5398</v>
      </c>
      <c r="PWA1386" s="84" t="s">
        <v>5398</v>
      </c>
      <c r="PWQ1386" s="84" t="s">
        <v>5398</v>
      </c>
      <c r="PXG1386" s="84" t="s">
        <v>5398</v>
      </c>
      <c r="PXW1386" s="84" t="s">
        <v>5398</v>
      </c>
      <c r="PYM1386" s="84" t="s">
        <v>5398</v>
      </c>
      <c r="PZC1386" s="84" t="s">
        <v>5398</v>
      </c>
      <c r="PZS1386" s="84" t="s">
        <v>5398</v>
      </c>
      <c r="QAI1386" s="84" t="s">
        <v>5398</v>
      </c>
      <c r="QAY1386" s="84" t="s">
        <v>5398</v>
      </c>
      <c r="QBO1386" s="84" t="s">
        <v>5398</v>
      </c>
      <c r="QCE1386" s="84" t="s">
        <v>5398</v>
      </c>
      <c r="QCU1386" s="84" t="s">
        <v>5398</v>
      </c>
      <c r="QDK1386" s="84" t="s">
        <v>5398</v>
      </c>
      <c r="QEA1386" s="84" t="s">
        <v>5398</v>
      </c>
      <c r="QEQ1386" s="84" t="s">
        <v>5398</v>
      </c>
      <c r="QFG1386" s="84" t="s">
        <v>5398</v>
      </c>
      <c r="QFW1386" s="84" t="s">
        <v>5398</v>
      </c>
      <c r="QGM1386" s="84" t="s">
        <v>5398</v>
      </c>
      <c r="QHC1386" s="84" t="s">
        <v>5398</v>
      </c>
      <c r="QHS1386" s="84" t="s">
        <v>5398</v>
      </c>
      <c r="QII1386" s="84" t="s">
        <v>5398</v>
      </c>
      <c r="QIY1386" s="84" t="s">
        <v>5398</v>
      </c>
      <c r="QJO1386" s="84" t="s">
        <v>5398</v>
      </c>
      <c r="QKE1386" s="84" t="s">
        <v>5398</v>
      </c>
      <c r="QKU1386" s="84" t="s">
        <v>5398</v>
      </c>
      <c r="QLK1386" s="84" t="s">
        <v>5398</v>
      </c>
      <c r="QMA1386" s="84" t="s">
        <v>5398</v>
      </c>
      <c r="QMQ1386" s="84" t="s">
        <v>5398</v>
      </c>
      <c r="QNG1386" s="84" t="s">
        <v>5398</v>
      </c>
      <c r="QNW1386" s="84" t="s">
        <v>5398</v>
      </c>
      <c r="QOM1386" s="84" t="s">
        <v>5398</v>
      </c>
      <c r="QPC1386" s="84" t="s">
        <v>5398</v>
      </c>
      <c r="QPS1386" s="84" t="s">
        <v>5398</v>
      </c>
      <c r="QQI1386" s="84" t="s">
        <v>5398</v>
      </c>
      <c r="QQY1386" s="84" t="s">
        <v>5398</v>
      </c>
      <c r="QRO1386" s="84" t="s">
        <v>5398</v>
      </c>
      <c r="QSE1386" s="84" t="s">
        <v>5398</v>
      </c>
      <c r="QSU1386" s="84" t="s">
        <v>5398</v>
      </c>
      <c r="QTK1386" s="84" t="s">
        <v>5398</v>
      </c>
      <c r="QUA1386" s="84" t="s">
        <v>5398</v>
      </c>
      <c r="QUQ1386" s="84" t="s">
        <v>5398</v>
      </c>
      <c r="QVG1386" s="84" t="s">
        <v>5398</v>
      </c>
      <c r="QVW1386" s="84" t="s">
        <v>5398</v>
      </c>
      <c r="QWM1386" s="84" t="s">
        <v>5398</v>
      </c>
      <c r="QXC1386" s="84" t="s">
        <v>5398</v>
      </c>
      <c r="QXS1386" s="84" t="s">
        <v>5398</v>
      </c>
      <c r="QYI1386" s="84" t="s">
        <v>5398</v>
      </c>
      <c r="QYY1386" s="84" t="s">
        <v>5398</v>
      </c>
      <c r="QZO1386" s="84" t="s">
        <v>5398</v>
      </c>
      <c r="RAE1386" s="84" t="s">
        <v>5398</v>
      </c>
      <c r="RAU1386" s="84" t="s">
        <v>5398</v>
      </c>
      <c r="RBK1386" s="84" t="s">
        <v>5398</v>
      </c>
      <c r="RCA1386" s="84" t="s">
        <v>5398</v>
      </c>
      <c r="RCQ1386" s="84" t="s">
        <v>5398</v>
      </c>
      <c r="RDG1386" s="84" t="s">
        <v>5398</v>
      </c>
      <c r="RDW1386" s="84" t="s">
        <v>5398</v>
      </c>
      <c r="REM1386" s="84" t="s">
        <v>5398</v>
      </c>
      <c r="RFC1386" s="84" t="s">
        <v>5398</v>
      </c>
      <c r="RFS1386" s="84" t="s">
        <v>5398</v>
      </c>
      <c r="RGI1386" s="84" t="s">
        <v>5398</v>
      </c>
      <c r="RGY1386" s="84" t="s">
        <v>5398</v>
      </c>
      <c r="RHO1386" s="84" t="s">
        <v>5398</v>
      </c>
      <c r="RIE1386" s="84" t="s">
        <v>5398</v>
      </c>
      <c r="RIU1386" s="84" t="s">
        <v>5398</v>
      </c>
      <c r="RJK1386" s="84" t="s">
        <v>5398</v>
      </c>
      <c r="RKA1386" s="84" t="s">
        <v>5398</v>
      </c>
      <c r="RKQ1386" s="84" t="s">
        <v>5398</v>
      </c>
      <c r="RLG1386" s="84" t="s">
        <v>5398</v>
      </c>
      <c r="RLW1386" s="84" t="s">
        <v>5398</v>
      </c>
      <c r="RMM1386" s="84" t="s">
        <v>5398</v>
      </c>
      <c r="RNC1386" s="84" t="s">
        <v>5398</v>
      </c>
      <c r="RNS1386" s="84" t="s">
        <v>5398</v>
      </c>
      <c r="ROI1386" s="84" t="s">
        <v>5398</v>
      </c>
      <c r="ROY1386" s="84" t="s">
        <v>5398</v>
      </c>
      <c r="RPO1386" s="84" t="s">
        <v>5398</v>
      </c>
      <c r="RQE1386" s="84" t="s">
        <v>5398</v>
      </c>
      <c r="RQU1386" s="84" t="s">
        <v>5398</v>
      </c>
      <c r="RRK1386" s="84" t="s">
        <v>5398</v>
      </c>
      <c r="RSA1386" s="84" t="s">
        <v>5398</v>
      </c>
      <c r="RSQ1386" s="84" t="s">
        <v>5398</v>
      </c>
      <c r="RTG1386" s="84" t="s">
        <v>5398</v>
      </c>
      <c r="RTW1386" s="84" t="s">
        <v>5398</v>
      </c>
      <c r="RUM1386" s="84" t="s">
        <v>5398</v>
      </c>
      <c r="RVC1386" s="84" t="s">
        <v>5398</v>
      </c>
      <c r="RVS1386" s="84" t="s">
        <v>5398</v>
      </c>
      <c r="RWI1386" s="84" t="s">
        <v>5398</v>
      </c>
      <c r="RWY1386" s="84" t="s">
        <v>5398</v>
      </c>
      <c r="RXO1386" s="84" t="s">
        <v>5398</v>
      </c>
      <c r="RYE1386" s="84" t="s">
        <v>5398</v>
      </c>
      <c r="RYU1386" s="84" t="s">
        <v>5398</v>
      </c>
      <c r="RZK1386" s="84" t="s">
        <v>5398</v>
      </c>
      <c r="SAA1386" s="84" t="s">
        <v>5398</v>
      </c>
      <c r="SAQ1386" s="84" t="s">
        <v>5398</v>
      </c>
      <c r="SBG1386" s="84" t="s">
        <v>5398</v>
      </c>
      <c r="SBW1386" s="84" t="s">
        <v>5398</v>
      </c>
      <c r="SCM1386" s="84" t="s">
        <v>5398</v>
      </c>
      <c r="SDC1386" s="84" t="s">
        <v>5398</v>
      </c>
      <c r="SDS1386" s="84" t="s">
        <v>5398</v>
      </c>
      <c r="SEI1386" s="84" t="s">
        <v>5398</v>
      </c>
      <c r="SEY1386" s="84" t="s">
        <v>5398</v>
      </c>
      <c r="SFO1386" s="84" t="s">
        <v>5398</v>
      </c>
      <c r="SGE1386" s="84" t="s">
        <v>5398</v>
      </c>
      <c r="SGU1386" s="84" t="s">
        <v>5398</v>
      </c>
      <c r="SHK1386" s="84" t="s">
        <v>5398</v>
      </c>
      <c r="SIA1386" s="84" t="s">
        <v>5398</v>
      </c>
      <c r="SIQ1386" s="84" t="s">
        <v>5398</v>
      </c>
      <c r="SJG1386" s="84" t="s">
        <v>5398</v>
      </c>
      <c r="SJW1386" s="84" t="s">
        <v>5398</v>
      </c>
      <c r="SKM1386" s="84" t="s">
        <v>5398</v>
      </c>
      <c r="SLC1386" s="84" t="s">
        <v>5398</v>
      </c>
      <c r="SLS1386" s="84" t="s">
        <v>5398</v>
      </c>
      <c r="SMI1386" s="84" t="s">
        <v>5398</v>
      </c>
      <c r="SMY1386" s="84" t="s">
        <v>5398</v>
      </c>
      <c r="SNO1386" s="84" t="s">
        <v>5398</v>
      </c>
      <c r="SOE1386" s="84" t="s">
        <v>5398</v>
      </c>
      <c r="SOU1386" s="84" t="s">
        <v>5398</v>
      </c>
      <c r="SPK1386" s="84" t="s">
        <v>5398</v>
      </c>
      <c r="SQA1386" s="84" t="s">
        <v>5398</v>
      </c>
      <c r="SQQ1386" s="84" t="s">
        <v>5398</v>
      </c>
      <c r="SRG1386" s="84" t="s">
        <v>5398</v>
      </c>
      <c r="SRW1386" s="84" t="s">
        <v>5398</v>
      </c>
      <c r="SSM1386" s="84" t="s">
        <v>5398</v>
      </c>
      <c r="STC1386" s="84" t="s">
        <v>5398</v>
      </c>
      <c r="STS1386" s="84" t="s">
        <v>5398</v>
      </c>
      <c r="SUI1386" s="84" t="s">
        <v>5398</v>
      </c>
      <c r="SUY1386" s="84" t="s">
        <v>5398</v>
      </c>
      <c r="SVO1386" s="84" t="s">
        <v>5398</v>
      </c>
      <c r="SWE1386" s="84" t="s">
        <v>5398</v>
      </c>
      <c r="SWU1386" s="84" t="s">
        <v>5398</v>
      </c>
      <c r="SXK1386" s="84" t="s">
        <v>5398</v>
      </c>
      <c r="SYA1386" s="84" t="s">
        <v>5398</v>
      </c>
      <c r="SYQ1386" s="84" t="s">
        <v>5398</v>
      </c>
      <c r="SZG1386" s="84" t="s">
        <v>5398</v>
      </c>
      <c r="SZW1386" s="84" t="s">
        <v>5398</v>
      </c>
      <c r="TAM1386" s="84" t="s">
        <v>5398</v>
      </c>
      <c r="TBC1386" s="84" t="s">
        <v>5398</v>
      </c>
      <c r="TBS1386" s="84" t="s">
        <v>5398</v>
      </c>
      <c r="TCI1386" s="84" t="s">
        <v>5398</v>
      </c>
      <c r="TCY1386" s="84" t="s">
        <v>5398</v>
      </c>
      <c r="TDO1386" s="84" t="s">
        <v>5398</v>
      </c>
      <c r="TEE1386" s="84" t="s">
        <v>5398</v>
      </c>
      <c r="TEU1386" s="84" t="s">
        <v>5398</v>
      </c>
      <c r="TFK1386" s="84" t="s">
        <v>5398</v>
      </c>
      <c r="TGA1386" s="84" t="s">
        <v>5398</v>
      </c>
      <c r="TGQ1386" s="84" t="s">
        <v>5398</v>
      </c>
      <c r="THG1386" s="84" t="s">
        <v>5398</v>
      </c>
      <c r="THW1386" s="84" t="s">
        <v>5398</v>
      </c>
      <c r="TIM1386" s="84" t="s">
        <v>5398</v>
      </c>
      <c r="TJC1386" s="84" t="s">
        <v>5398</v>
      </c>
      <c r="TJS1386" s="84" t="s">
        <v>5398</v>
      </c>
      <c r="TKI1386" s="84" t="s">
        <v>5398</v>
      </c>
      <c r="TKY1386" s="84" t="s">
        <v>5398</v>
      </c>
      <c r="TLO1386" s="84" t="s">
        <v>5398</v>
      </c>
      <c r="TME1386" s="84" t="s">
        <v>5398</v>
      </c>
      <c r="TMU1386" s="84" t="s">
        <v>5398</v>
      </c>
      <c r="TNK1386" s="84" t="s">
        <v>5398</v>
      </c>
      <c r="TOA1386" s="84" t="s">
        <v>5398</v>
      </c>
      <c r="TOQ1386" s="84" t="s">
        <v>5398</v>
      </c>
      <c r="TPG1386" s="84" t="s">
        <v>5398</v>
      </c>
      <c r="TPW1386" s="84" t="s">
        <v>5398</v>
      </c>
      <c r="TQM1386" s="84" t="s">
        <v>5398</v>
      </c>
      <c r="TRC1386" s="84" t="s">
        <v>5398</v>
      </c>
      <c r="TRS1386" s="84" t="s">
        <v>5398</v>
      </c>
      <c r="TSI1386" s="84" t="s">
        <v>5398</v>
      </c>
      <c r="TSY1386" s="84" t="s">
        <v>5398</v>
      </c>
      <c r="TTO1386" s="84" t="s">
        <v>5398</v>
      </c>
      <c r="TUE1386" s="84" t="s">
        <v>5398</v>
      </c>
      <c r="TUU1386" s="84" t="s">
        <v>5398</v>
      </c>
      <c r="TVK1386" s="84" t="s">
        <v>5398</v>
      </c>
      <c r="TWA1386" s="84" t="s">
        <v>5398</v>
      </c>
      <c r="TWQ1386" s="84" t="s">
        <v>5398</v>
      </c>
      <c r="TXG1386" s="84" t="s">
        <v>5398</v>
      </c>
      <c r="TXW1386" s="84" t="s">
        <v>5398</v>
      </c>
      <c r="TYM1386" s="84" t="s">
        <v>5398</v>
      </c>
      <c r="TZC1386" s="84" t="s">
        <v>5398</v>
      </c>
      <c r="TZS1386" s="84" t="s">
        <v>5398</v>
      </c>
      <c r="UAI1386" s="84" t="s">
        <v>5398</v>
      </c>
      <c r="UAY1386" s="84" t="s">
        <v>5398</v>
      </c>
      <c r="UBO1386" s="84" t="s">
        <v>5398</v>
      </c>
      <c r="UCE1386" s="84" t="s">
        <v>5398</v>
      </c>
      <c r="UCU1386" s="84" t="s">
        <v>5398</v>
      </c>
      <c r="UDK1386" s="84" t="s">
        <v>5398</v>
      </c>
      <c r="UEA1386" s="84" t="s">
        <v>5398</v>
      </c>
      <c r="UEQ1386" s="84" t="s">
        <v>5398</v>
      </c>
      <c r="UFG1386" s="84" t="s">
        <v>5398</v>
      </c>
      <c r="UFW1386" s="84" t="s">
        <v>5398</v>
      </c>
      <c r="UGM1386" s="84" t="s">
        <v>5398</v>
      </c>
      <c r="UHC1386" s="84" t="s">
        <v>5398</v>
      </c>
      <c r="UHS1386" s="84" t="s">
        <v>5398</v>
      </c>
      <c r="UII1386" s="84" t="s">
        <v>5398</v>
      </c>
      <c r="UIY1386" s="84" t="s">
        <v>5398</v>
      </c>
      <c r="UJO1386" s="84" t="s">
        <v>5398</v>
      </c>
      <c r="UKE1386" s="84" t="s">
        <v>5398</v>
      </c>
      <c r="UKU1386" s="84" t="s">
        <v>5398</v>
      </c>
      <c r="ULK1386" s="84" t="s">
        <v>5398</v>
      </c>
      <c r="UMA1386" s="84" t="s">
        <v>5398</v>
      </c>
      <c r="UMQ1386" s="84" t="s">
        <v>5398</v>
      </c>
      <c r="UNG1386" s="84" t="s">
        <v>5398</v>
      </c>
      <c r="UNW1386" s="84" t="s">
        <v>5398</v>
      </c>
      <c r="UOM1386" s="84" t="s">
        <v>5398</v>
      </c>
      <c r="UPC1386" s="84" t="s">
        <v>5398</v>
      </c>
      <c r="UPS1386" s="84" t="s">
        <v>5398</v>
      </c>
      <c r="UQI1386" s="84" t="s">
        <v>5398</v>
      </c>
      <c r="UQY1386" s="84" t="s">
        <v>5398</v>
      </c>
      <c r="URO1386" s="84" t="s">
        <v>5398</v>
      </c>
      <c r="USE1386" s="84" t="s">
        <v>5398</v>
      </c>
      <c r="USU1386" s="84" t="s">
        <v>5398</v>
      </c>
      <c r="UTK1386" s="84" t="s">
        <v>5398</v>
      </c>
      <c r="UUA1386" s="84" t="s">
        <v>5398</v>
      </c>
      <c r="UUQ1386" s="84" t="s">
        <v>5398</v>
      </c>
      <c r="UVG1386" s="84" t="s">
        <v>5398</v>
      </c>
      <c r="UVW1386" s="84" t="s">
        <v>5398</v>
      </c>
      <c r="UWM1386" s="84" t="s">
        <v>5398</v>
      </c>
      <c r="UXC1386" s="84" t="s">
        <v>5398</v>
      </c>
      <c r="UXS1386" s="84" t="s">
        <v>5398</v>
      </c>
      <c r="UYI1386" s="84" t="s">
        <v>5398</v>
      </c>
      <c r="UYY1386" s="84" t="s">
        <v>5398</v>
      </c>
      <c r="UZO1386" s="84" t="s">
        <v>5398</v>
      </c>
      <c r="VAE1386" s="84" t="s">
        <v>5398</v>
      </c>
      <c r="VAU1386" s="84" t="s">
        <v>5398</v>
      </c>
      <c r="VBK1386" s="84" t="s">
        <v>5398</v>
      </c>
      <c r="VCA1386" s="84" t="s">
        <v>5398</v>
      </c>
      <c r="VCQ1386" s="84" t="s">
        <v>5398</v>
      </c>
      <c r="VDG1386" s="84" t="s">
        <v>5398</v>
      </c>
      <c r="VDW1386" s="84" t="s">
        <v>5398</v>
      </c>
      <c r="VEM1386" s="84" t="s">
        <v>5398</v>
      </c>
      <c r="VFC1386" s="84" t="s">
        <v>5398</v>
      </c>
      <c r="VFS1386" s="84" t="s">
        <v>5398</v>
      </c>
      <c r="VGI1386" s="84" t="s">
        <v>5398</v>
      </c>
      <c r="VGY1386" s="84" t="s">
        <v>5398</v>
      </c>
      <c r="VHO1386" s="84" t="s">
        <v>5398</v>
      </c>
      <c r="VIE1386" s="84" t="s">
        <v>5398</v>
      </c>
      <c r="VIU1386" s="84" t="s">
        <v>5398</v>
      </c>
      <c r="VJK1386" s="84" t="s">
        <v>5398</v>
      </c>
      <c r="VKA1386" s="84" t="s">
        <v>5398</v>
      </c>
      <c r="VKQ1386" s="84" t="s">
        <v>5398</v>
      </c>
      <c r="VLG1386" s="84" t="s">
        <v>5398</v>
      </c>
      <c r="VLW1386" s="84" t="s">
        <v>5398</v>
      </c>
      <c r="VMM1386" s="84" t="s">
        <v>5398</v>
      </c>
      <c r="VNC1386" s="84" t="s">
        <v>5398</v>
      </c>
      <c r="VNS1386" s="84" t="s">
        <v>5398</v>
      </c>
      <c r="VOI1386" s="84" t="s">
        <v>5398</v>
      </c>
      <c r="VOY1386" s="84" t="s">
        <v>5398</v>
      </c>
      <c r="VPO1386" s="84" t="s">
        <v>5398</v>
      </c>
      <c r="VQE1386" s="84" t="s">
        <v>5398</v>
      </c>
      <c r="VQU1386" s="84" t="s">
        <v>5398</v>
      </c>
      <c r="VRK1386" s="84" t="s">
        <v>5398</v>
      </c>
      <c r="VSA1386" s="84" t="s">
        <v>5398</v>
      </c>
      <c r="VSQ1386" s="84" t="s">
        <v>5398</v>
      </c>
      <c r="VTG1386" s="84" t="s">
        <v>5398</v>
      </c>
      <c r="VTW1386" s="84" t="s">
        <v>5398</v>
      </c>
      <c r="VUM1386" s="84" t="s">
        <v>5398</v>
      </c>
      <c r="VVC1386" s="84" t="s">
        <v>5398</v>
      </c>
      <c r="VVS1386" s="84" t="s">
        <v>5398</v>
      </c>
      <c r="VWI1386" s="84" t="s">
        <v>5398</v>
      </c>
      <c r="VWY1386" s="84" t="s">
        <v>5398</v>
      </c>
      <c r="VXO1386" s="84" t="s">
        <v>5398</v>
      </c>
      <c r="VYE1386" s="84" t="s">
        <v>5398</v>
      </c>
      <c r="VYU1386" s="84" t="s">
        <v>5398</v>
      </c>
      <c r="VZK1386" s="84" t="s">
        <v>5398</v>
      </c>
      <c r="WAA1386" s="84" t="s">
        <v>5398</v>
      </c>
      <c r="WAQ1386" s="84" t="s">
        <v>5398</v>
      </c>
      <c r="WBG1386" s="84" t="s">
        <v>5398</v>
      </c>
      <c r="WBW1386" s="84" t="s">
        <v>5398</v>
      </c>
      <c r="WCM1386" s="84" t="s">
        <v>5398</v>
      </c>
      <c r="WDC1386" s="84" t="s">
        <v>5398</v>
      </c>
      <c r="WDS1386" s="84" t="s">
        <v>5398</v>
      </c>
      <c r="WEI1386" s="84" t="s">
        <v>5398</v>
      </c>
      <c r="WEY1386" s="84" t="s">
        <v>5398</v>
      </c>
      <c r="WFO1386" s="84" t="s">
        <v>5398</v>
      </c>
      <c r="WGE1386" s="84" t="s">
        <v>5398</v>
      </c>
      <c r="WGU1386" s="84" t="s">
        <v>5398</v>
      </c>
      <c r="WHK1386" s="84" t="s">
        <v>5398</v>
      </c>
      <c r="WIA1386" s="84" t="s">
        <v>5398</v>
      </c>
      <c r="WIQ1386" s="84" t="s">
        <v>5398</v>
      </c>
      <c r="WJG1386" s="84" t="s">
        <v>5398</v>
      </c>
      <c r="WJW1386" s="84" t="s">
        <v>5398</v>
      </c>
      <c r="WKM1386" s="84" t="s">
        <v>5398</v>
      </c>
      <c r="WLC1386" s="84" t="s">
        <v>5398</v>
      </c>
      <c r="WLS1386" s="84" t="s">
        <v>5398</v>
      </c>
      <c r="WMI1386" s="84" t="s">
        <v>5398</v>
      </c>
      <c r="WMY1386" s="84" t="s">
        <v>5398</v>
      </c>
      <c r="WNO1386" s="84" t="s">
        <v>5398</v>
      </c>
      <c r="WOE1386" s="84" t="s">
        <v>5398</v>
      </c>
      <c r="WOU1386" s="84" t="s">
        <v>5398</v>
      </c>
      <c r="WPK1386" s="84" t="s">
        <v>5398</v>
      </c>
      <c r="WQA1386" s="84" t="s">
        <v>5398</v>
      </c>
      <c r="WQQ1386" s="84" t="s">
        <v>5398</v>
      </c>
      <c r="WRG1386" s="84" t="s">
        <v>5398</v>
      </c>
      <c r="WRW1386" s="84" t="s">
        <v>5398</v>
      </c>
      <c r="WSM1386" s="84" t="s">
        <v>5398</v>
      </c>
      <c r="WTC1386" s="84" t="s">
        <v>5398</v>
      </c>
      <c r="WTS1386" s="84" t="s">
        <v>5398</v>
      </c>
      <c r="WUI1386" s="84" t="s">
        <v>5398</v>
      </c>
      <c r="WUY1386" s="84" t="s">
        <v>5398</v>
      </c>
      <c r="WVO1386" s="84" t="s">
        <v>5398</v>
      </c>
      <c r="WWE1386" s="84" t="s">
        <v>5398</v>
      </c>
      <c r="WWU1386" s="84" t="s">
        <v>5398</v>
      </c>
      <c r="WXK1386" s="84" t="s">
        <v>5398</v>
      </c>
      <c r="WYA1386" s="84" t="s">
        <v>5398</v>
      </c>
      <c r="WYQ1386" s="84" t="s">
        <v>5398</v>
      </c>
      <c r="WZG1386" s="84" t="s">
        <v>5398</v>
      </c>
      <c r="WZW1386" s="84" t="s">
        <v>5398</v>
      </c>
      <c r="XAM1386" s="84" t="s">
        <v>5398</v>
      </c>
      <c r="XBC1386" s="84" t="s">
        <v>5398</v>
      </c>
      <c r="XBS1386" s="84" t="s">
        <v>5398</v>
      </c>
      <c r="XCI1386" s="84" t="s">
        <v>5398</v>
      </c>
      <c r="XCY1386" s="84" t="s">
        <v>5398</v>
      </c>
      <c r="XDO1386" s="84" t="s">
        <v>5398</v>
      </c>
      <c r="XEE1386" s="84" t="s">
        <v>5398</v>
      </c>
      <c r="XEU1386" s="84" t="s">
        <v>5398</v>
      </c>
    </row>
    <row r="1387" spans="1:1024 1027:2048 2051:3072 3075:4096 4099:5120 5123:6144 6147:7168 7171:8192 8195:9216 9219:10240 10243:11264 11267:12288 12291:13312 13315:14336 14339:15360 15363:16384">
      <c r="A1387" s="84"/>
      <c r="B1387" s="84"/>
      <c r="F1387" s="745" t="s">
        <v>235</v>
      </c>
      <c r="G1387" s="1130" t="s">
        <v>236</v>
      </c>
      <c r="H1387" s="780">
        <f>H1383</f>
        <v>3000000</v>
      </c>
      <c r="I1387" s="780">
        <f t="shared" ref="I1387:BL1388" si="749">I1383</f>
        <v>0</v>
      </c>
      <c r="J1387" s="781">
        <f t="shared" si="749"/>
        <v>0</v>
      </c>
      <c r="K1387" s="780">
        <f t="shared" si="749"/>
        <v>3000000</v>
      </c>
      <c r="L1387" s="782">
        <f t="shared" si="749"/>
        <v>0</v>
      </c>
      <c r="M1387" s="782">
        <f t="shared" si="749"/>
        <v>0</v>
      </c>
      <c r="N1387" s="783">
        <f t="shared" si="749"/>
        <v>0</v>
      </c>
      <c r="O1387" s="782">
        <f t="shared" si="749"/>
        <v>0</v>
      </c>
      <c r="P1387" s="782">
        <f t="shared" si="749"/>
        <v>3000000</v>
      </c>
      <c r="Q1387" s="800"/>
      <c r="R1387" s="801"/>
      <c r="S1387" s="800"/>
      <c r="T1387" s="84"/>
      <c r="V1387" s="84" t="s">
        <v>235</v>
      </c>
      <c r="W1387" s="84" t="s">
        <v>236</v>
      </c>
      <c r="X1387" s="815">
        <f>X1383</f>
        <v>1000000</v>
      </c>
      <c r="Y1387" s="816">
        <f t="shared" si="749"/>
        <v>0</v>
      </c>
      <c r="Z1387" s="812">
        <f t="shared" si="749"/>
        <v>0</v>
      </c>
      <c r="AA1387" s="813">
        <f t="shared" si="749"/>
        <v>1000000</v>
      </c>
      <c r="AB1387" s="84">
        <f t="shared" si="749"/>
        <v>0</v>
      </c>
      <c r="AC1387" s="84">
        <f t="shared" si="749"/>
        <v>0</v>
      </c>
      <c r="AD1387" s="84">
        <f t="shared" si="749"/>
        <v>0</v>
      </c>
      <c r="AE1387" s="84">
        <f t="shared" si="749"/>
        <v>0</v>
      </c>
      <c r="AF1387" s="84">
        <f t="shared" si="749"/>
        <v>1000000</v>
      </c>
      <c r="AL1387" s="84" t="s">
        <v>235</v>
      </c>
      <c r="AM1387" s="84" t="s">
        <v>236</v>
      </c>
      <c r="AN1387" s="84">
        <f>AN1383</f>
        <v>1000000</v>
      </c>
      <c r="AO1387" s="84">
        <f t="shared" si="749"/>
        <v>0</v>
      </c>
      <c r="AP1387" s="84">
        <f t="shared" si="749"/>
        <v>0</v>
      </c>
      <c r="AQ1387" s="84">
        <f t="shared" si="749"/>
        <v>1000000</v>
      </c>
      <c r="AR1387" s="84">
        <f t="shared" si="749"/>
        <v>0</v>
      </c>
      <c r="AS1387" s="84">
        <f t="shared" si="749"/>
        <v>0</v>
      </c>
      <c r="AT1387" s="84">
        <f t="shared" si="749"/>
        <v>0</v>
      </c>
      <c r="AU1387" s="84">
        <f t="shared" si="749"/>
        <v>0</v>
      </c>
      <c r="AV1387" s="84">
        <f t="shared" si="749"/>
        <v>1000000</v>
      </c>
      <c r="BB1387" s="84" t="s">
        <v>235</v>
      </c>
      <c r="BC1387" s="84" t="s">
        <v>236</v>
      </c>
      <c r="BD1387" s="84">
        <f>BD1383</f>
        <v>1000000</v>
      </c>
      <c r="BE1387" s="84">
        <f t="shared" si="749"/>
        <v>0</v>
      </c>
      <c r="BF1387" s="84">
        <f t="shared" si="749"/>
        <v>0</v>
      </c>
      <c r="BG1387" s="84">
        <f t="shared" si="749"/>
        <v>1000000</v>
      </c>
      <c r="BH1387" s="84">
        <f t="shared" si="749"/>
        <v>0</v>
      </c>
      <c r="BI1387" s="84">
        <f t="shared" si="749"/>
        <v>0</v>
      </c>
      <c r="BJ1387" s="84">
        <f t="shared" si="749"/>
        <v>0</v>
      </c>
      <c r="BK1387" s="84">
        <f t="shared" si="749"/>
        <v>0</v>
      </c>
      <c r="BL1387" s="84">
        <f t="shared" si="749"/>
        <v>1000000</v>
      </c>
      <c r="BR1387" s="84" t="s">
        <v>235</v>
      </c>
      <c r="BS1387" s="84" t="s">
        <v>236</v>
      </c>
      <c r="BT1387" s="84">
        <f>BT1383</f>
        <v>1000000</v>
      </c>
      <c r="BU1387" s="84">
        <f t="shared" ref="BU1387:DX1388" si="750">BU1383</f>
        <v>0</v>
      </c>
      <c r="BV1387" s="84">
        <f t="shared" si="750"/>
        <v>0</v>
      </c>
      <c r="BW1387" s="84">
        <f t="shared" si="750"/>
        <v>1000000</v>
      </c>
      <c r="BX1387" s="84">
        <f t="shared" si="750"/>
        <v>0</v>
      </c>
      <c r="BY1387" s="84">
        <f t="shared" si="750"/>
        <v>0</v>
      </c>
      <c r="BZ1387" s="84">
        <f t="shared" si="750"/>
        <v>0</v>
      </c>
      <c r="CA1387" s="84">
        <f t="shared" si="750"/>
        <v>0</v>
      </c>
      <c r="CB1387" s="84">
        <f t="shared" si="750"/>
        <v>1000000</v>
      </c>
      <c r="CH1387" s="84" t="s">
        <v>235</v>
      </c>
      <c r="CI1387" s="84" t="s">
        <v>236</v>
      </c>
      <c r="CJ1387" s="84">
        <f>CJ1383</f>
        <v>1000000</v>
      </c>
      <c r="CK1387" s="84">
        <f t="shared" si="750"/>
        <v>0</v>
      </c>
      <c r="CL1387" s="84">
        <f t="shared" si="750"/>
        <v>0</v>
      </c>
      <c r="CM1387" s="84">
        <f t="shared" si="750"/>
        <v>1000000</v>
      </c>
      <c r="CN1387" s="84">
        <f t="shared" si="750"/>
        <v>0</v>
      </c>
      <c r="CO1387" s="84">
        <f t="shared" si="750"/>
        <v>0</v>
      </c>
      <c r="CP1387" s="84">
        <f t="shared" si="750"/>
        <v>0</v>
      </c>
      <c r="CQ1387" s="84">
        <f t="shared" si="750"/>
        <v>0</v>
      </c>
      <c r="CR1387" s="84">
        <f t="shared" si="750"/>
        <v>1000000</v>
      </c>
      <c r="CX1387" s="84" t="s">
        <v>235</v>
      </c>
      <c r="CY1387" s="84" t="s">
        <v>236</v>
      </c>
      <c r="CZ1387" s="84">
        <f>CZ1383</f>
        <v>1000000</v>
      </c>
      <c r="DA1387" s="84">
        <f t="shared" si="750"/>
        <v>0</v>
      </c>
      <c r="DB1387" s="84">
        <f t="shared" si="750"/>
        <v>0</v>
      </c>
      <c r="DC1387" s="84">
        <f t="shared" si="750"/>
        <v>1000000</v>
      </c>
      <c r="DD1387" s="84">
        <f t="shared" si="750"/>
        <v>0</v>
      </c>
      <c r="DE1387" s="84">
        <f t="shared" si="750"/>
        <v>0</v>
      </c>
      <c r="DF1387" s="84">
        <f t="shared" si="750"/>
        <v>0</v>
      </c>
      <c r="DG1387" s="84">
        <f t="shared" si="750"/>
        <v>0</v>
      </c>
      <c r="DH1387" s="84">
        <f t="shared" si="750"/>
        <v>1000000</v>
      </c>
      <c r="DN1387" s="84" t="s">
        <v>235</v>
      </c>
      <c r="DO1387" s="84" t="s">
        <v>236</v>
      </c>
      <c r="DP1387" s="84">
        <f>DP1383</f>
        <v>1000000</v>
      </c>
      <c r="DQ1387" s="84">
        <f t="shared" si="750"/>
        <v>0</v>
      </c>
      <c r="DR1387" s="84">
        <f t="shared" si="750"/>
        <v>0</v>
      </c>
      <c r="DS1387" s="84">
        <f t="shared" si="750"/>
        <v>1000000</v>
      </c>
      <c r="DT1387" s="84">
        <f t="shared" si="750"/>
        <v>0</v>
      </c>
      <c r="DU1387" s="84">
        <f t="shared" si="750"/>
        <v>0</v>
      </c>
      <c r="DV1387" s="84">
        <f t="shared" si="750"/>
        <v>0</v>
      </c>
      <c r="DW1387" s="84">
        <f t="shared" si="750"/>
        <v>0</v>
      </c>
      <c r="DX1387" s="84">
        <f t="shared" si="750"/>
        <v>1000000</v>
      </c>
      <c r="ED1387" s="84" t="s">
        <v>235</v>
      </c>
      <c r="EE1387" s="84" t="s">
        <v>236</v>
      </c>
      <c r="EF1387" s="84">
        <f>EF1383</f>
        <v>1000000</v>
      </c>
      <c r="EG1387" s="84">
        <f t="shared" ref="EG1387:GJ1388" si="751">EG1383</f>
        <v>0</v>
      </c>
      <c r="EH1387" s="84">
        <f t="shared" si="751"/>
        <v>0</v>
      </c>
      <c r="EI1387" s="84">
        <f t="shared" si="751"/>
        <v>1000000</v>
      </c>
      <c r="EJ1387" s="84">
        <f t="shared" si="751"/>
        <v>0</v>
      </c>
      <c r="EK1387" s="84">
        <f t="shared" si="751"/>
        <v>0</v>
      </c>
      <c r="EL1387" s="84">
        <f t="shared" si="751"/>
        <v>0</v>
      </c>
      <c r="EM1387" s="84">
        <f t="shared" si="751"/>
        <v>0</v>
      </c>
      <c r="EN1387" s="84">
        <f t="shared" si="751"/>
        <v>1000000</v>
      </c>
      <c r="ET1387" s="84" t="s">
        <v>235</v>
      </c>
      <c r="EU1387" s="84" t="s">
        <v>236</v>
      </c>
      <c r="EV1387" s="84">
        <f>EV1383</f>
        <v>1000000</v>
      </c>
      <c r="EW1387" s="84">
        <f t="shared" si="751"/>
        <v>0</v>
      </c>
      <c r="EX1387" s="84">
        <f t="shared" si="751"/>
        <v>0</v>
      </c>
      <c r="EY1387" s="84">
        <f t="shared" si="751"/>
        <v>1000000</v>
      </c>
      <c r="EZ1387" s="84">
        <f t="shared" si="751"/>
        <v>0</v>
      </c>
      <c r="FA1387" s="84">
        <f t="shared" si="751"/>
        <v>0</v>
      </c>
      <c r="FB1387" s="84">
        <f t="shared" si="751"/>
        <v>0</v>
      </c>
      <c r="FC1387" s="84">
        <f t="shared" si="751"/>
        <v>0</v>
      </c>
      <c r="FD1387" s="84">
        <f t="shared" si="751"/>
        <v>1000000</v>
      </c>
      <c r="FJ1387" s="84" t="s">
        <v>235</v>
      </c>
      <c r="FK1387" s="84" t="s">
        <v>236</v>
      </c>
      <c r="FL1387" s="84">
        <f>FL1383</f>
        <v>1000000</v>
      </c>
      <c r="FM1387" s="84">
        <f t="shared" si="751"/>
        <v>0</v>
      </c>
      <c r="FN1387" s="84">
        <f t="shared" si="751"/>
        <v>0</v>
      </c>
      <c r="FO1387" s="84">
        <f t="shared" si="751"/>
        <v>1000000</v>
      </c>
      <c r="FP1387" s="84">
        <f t="shared" si="751"/>
        <v>0</v>
      </c>
      <c r="FQ1387" s="84">
        <f t="shared" si="751"/>
        <v>0</v>
      </c>
      <c r="FR1387" s="84">
        <f t="shared" si="751"/>
        <v>0</v>
      </c>
      <c r="FS1387" s="84">
        <f t="shared" si="751"/>
        <v>0</v>
      </c>
      <c r="FT1387" s="84">
        <f t="shared" si="751"/>
        <v>1000000</v>
      </c>
      <c r="FZ1387" s="84" t="s">
        <v>235</v>
      </c>
      <c r="GA1387" s="84" t="s">
        <v>236</v>
      </c>
      <c r="GB1387" s="84">
        <f>GB1383</f>
        <v>1000000</v>
      </c>
      <c r="GC1387" s="84">
        <f t="shared" si="751"/>
        <v>0</v>
      </c>
      <c r="GD1387" s="84">
        <f t="shared" si="751"/>
        <v>0</v>
      </c>
      <c r="GE1387" s="84">
        <f t="shared" si="751"/>
        <v>1000000</v>
      </c>
      <c r="GF1387" s="84">
        <f t="shared" si="751"/>
        <v>0</v>
      </c>
      <c r="GG1387" s="84">
        <f t="shared" si="751"/>
        <v>0</v>
      </c>
      <c r="GH1387" s="84">
        <f t="shared" si="751"/>
        <v>0</v>
      </c>
      <c r="GI1387" s="84">
        <f t="shared" si="751"/>
        <v>0</v>
      </c>
      <c r="GJ1387" s="84">
        <f t="shared" si="751"/>
        <v>1000000</v>
      </c>
      <c r="GP1387" s="84" t="s">
        <v>235</v>
      </c>
      <c r="GQ1387" s="84" t="s">
        <v>236</v>
      </c>
      <c r="GR1387" s="84">
        <f>GR1383</f>
        <v>1000000</v>
      </c>
      <c r="GS1387" s="84">
        <f t="shared" ref="GS1387:IV1388" si="752">GS1383</f>
        <v>0</v>
      </c>
      <c r="GT1387" s="84">
        <f t="shared" si="752"/>
        <v>0</v>
      </c>
      <c r="GU1387" s="84">
        <f t="shared" si="752"/>
        <v>1000000</v>
      </c>
      <c r="GV1387" s="84">
        <f t="shared" si="752"/>
        <v>0</v>
      </c>
      <c r="GW1387" s="84">
        <f t="shared" si="752"/>
        <v>0</v>
      </c>
      <c r="GX1387" s="84">
        <f t="shared" si="752"/>
        <v>0</v>
      </c>
      <c r="GY1387" s="84">
        <f t="shared" si="752"/>
        <v>0</v>
      </c>
      <c r="GZ1387" s="84">
        <f t="shared" si="752"/>
        <v>1000000</v>
      </c>
      <c r="HF1387" s="84" t="s">
        <v>235</v>
      </c>
      <c r="HG1387" s="84" t="s">
        <v>236</v>
      </c>
      <c r="HH1387" s="84">
        <f>HH1383</f>
        <v>1000000</v>
      </c>
      <c r="HI1387" s="84">
        <f t="shared" si="752"/>
        <v>0</v>
      </c>
      <c r="HJ1387" s="84">
        <f t="shared" si="752"/>
        <v>0</v>
      </c>
      <c r="HK1387" s="84">
        <f t="shared" si="752"/>
        <v>1000000</v>
      </c>
      <c r="HL1387" s="84">
        <f t="shared" si="752"/>
        <v>0</v>
      </c>
      <c r="HM1387" s="84">
        <f t="shared" si="752"/>
        <v>0</v>
      </c>
      <c r="HN1387" s="84">
        <f t="shared" si="752"/>
        <v>0</v>
      </c>
      <c r="HO1387" s="84">
        <f t="shared" si="752"/>
        <v>0</v>
      </c>
      <c r="HP1387" s="84">
        <f t="shared" si="752"/>
        <v>1000000</v>
      </c>
      <c r="HV1387" s="84" t="s">
        <v>235</v>
      </c>
      <c r="HW1387" s="84" t="s">
        <v>236</v>
      </c>
      <c r="HX1387" s="84">
        <f>HX1383</f>
        <v>1000000</v>
      </c>
      <c r="HY1387" s="84">
        <f t="shared" si="752"/>
        <v>0</v>
      </c>
      <c r="HZ1387" s="84">
        <f t="shared" si="752"/>
        <v>0</v>
      </c>
      <c r="IA1387" s="84">
        <f t="shared" si="752"/>
        <v>1000000</v>
      </c>
      <c r="IB1387" s="84">
        <f t="shared" si="752"/>
        <v>0</v>
      </c>
      <c r="IC1387" s="84">
        <f t="shared" si="752"/>
        <v>0</v>
      </c>
      <c r="ID1387" s="84">
        <f t="shared" si="752"/>
        <v>0</v>
      </c>
      <c r="IE1387" s="84">
        <f t="shared" si="752"/>
        <v>0</v>
      </c>
      <c r="IF1387" s="84">
        <f t="shared" si="752"/>
        <v>1000000</v>
      </c>
      <c r="IL1387" s="84" t="s">
        <v>235</v>
      </c>
      <c r="IM1387" s="84" t="s">
        <v>236</v>
      </c>
      <c r="IN1387" s="84">
        <f>IN1383</f>
        <v>1000000</v>
      </c>
      <c r="IO1387" s="84">
        <f t="shared" si="752"/>
        <v>0</v>
      </c>
      <c r="IP1387" s="84">
        <f t="shared" si="752"/>
        <v>0</v>
      </c>
      <c r="IQ1387" s="84">
        <f t="shared" si="752"/>
        <v>1000000</v>
      </c>
      <c r="IR1387" s="84">
        <f t="shared" si="752"/>
        <v>0</v>
      </c>
      <c r="IS1387" s="84">
        <f t="shared" si="752"/>
        <v>0</v>
      </c>
      <c r="IT1387" s="84">
        <f t="shared" si="752"/>
        <v>0</v>
      </c>
      <c r="IU1387" s="84">
        <f t="shared" si="752"/>
        <v>0</v>
      </c>
      <c r="IV1387" s="84">
        <f t="shared" si="752"/>
        <v>1000000</v>
      </c>
      <c r="JB1387" s="84" t="s">
        <v>235</v>
      </c>
      <c r="JC1387" s="84" t="s">
        <v>236</v>
      </c>
      <c r="JD1387" s="84">
        <f>JD1383</f>
        <v>1000000</v>
      </c>
      <c r="JE1387" s="84">
        <f t="shared" ref="JE1387:LH1388" si="753">JE1383</f>
        <v>0</v>
      </c>
      <c r="JF1387" s="84">
        <f t="shared" si="753"/>
        <v>0</v>
      </c>
      <c r="JG1387" s="84">
        <f t="shared" si="753"/>
        <v>1000000</v>
      </c>
      <c r="JH1387" s="84">
        <f t="shared" si="753"/>
        <v>0</v>
      </c>
      <c r="JI1387" s="84">
        <f t="shared" si="753"/>
        <v>0</v>
      </c>
      <c r="JJ1387" s="84">
        <f t="shared" si="753"/>
        <v>0</v>
      </c>
      <c r="JK1387" s="84">
        <f t="shared" si="753"/>
        <v>0</v>
      </c>
      <c r="JL1387" s="84">
        <f t="shared" si="753"/>
        <v>1000000</v>
      </c>
      <c r="JR1387" s="84" t="s">
        <v>235</v>
      </c>
      <c r="JS1387" s="84" t="s">
        <v>236</v>
      </c>
      <c r="JT1387" s="84">
        <f>JT1383</f>
        <v>1000000</v>
      </c>
      <c r="JU1387" s="84">
        <f t="shared" si="753"/>
        <v>0</v>
      </c>
      <c r="JV1387" s="84">
        <f t="shared" si="753"/>
        <v>0</v>
      </c>
      <c r="JW1387" s="84">
        <f t="shared" si="753"/>
        <v>1000000</v>
      </c>
      <c r="JX1387" s="84">
        <f t="shared" si="753"/>
        <v>0</v>
      </c>
      <c r="JY1387" s="84">
        <f t="shared" si="753"/>
        <v>0</v>
      </c>
      <c r="JZ1387" s="84">
        <f t="shared" si="753"/>
        <v>0</v>
      </c>
      <c r="KA1387" s="84">
        <f t="shared" si="753"/>
        <v>0</v>
      </c>
      <c r="KB1387" s="84">
        <f t="shared" si="753"/>
        <v>1000000</v>
      </c>
      <c r="KH1387" s="84" t="s">
        <v>235</v>
      </c>
      <c r="KI1387" s="84" t="s">
        <v>236</v>
      </c>
      <c r="KJ1387" s="84">
        <f>KJ1383</f>
        <v>1000000</v>
      </c>
      <c r="KK1387" s="84">
        <f t="shared" si="753"/>
        <v>0</v>
      </c>
      <c r="KL1387" s="84">
        <f t="shared" si="753"/>
        <v>0</v>
      </c>
      <c r="KM1387" s="84">
        <f t="shared" si="753"/>
        <v>1000000</v>
      </c>
      <c r="KN1387" s="84">
        <f t="shared" si="753"/>
        <v>0</v>
      </c>
      <c r="KO1387" s="84">
        <f t="shared" si="753"/>
        <v>0</v>
      </c>
      <c r="KP1387" s="84">
        <f t="shared" si="753"/>
        <v>0</v>
      </c>
      <c r="KQ1387" s="84">
        <f t="shared" si="753"/>
        <v>0</v>
      </c>
      <c r="KR1387" s="84">
        <f t="shared" si="753"/>
        <v>1000000</v>
      </c>
      <c r="KX1387" s="84" t="s">
        <v>235</v>
      </c>
      <c r="KY1387" s="84" t="s">
        <v>236</v>
      </c>
      <c r="KZ1387" s="84">
        <f>KZ1383</f>
        <v>1000000</v>
      </c>
      <c r="LA1387" s="84">
        <f t="shared" si="753"/>
        <v>0</v>
      </c>
      <c r="LB1387" s="84">
        <f t="shared" si="753"/>
        <v>0</v>
      </c>
      <c r="LC1387" s="84">
        <f t="shared" si="753"/>
        <v>1000000</v>
      </c>
      <c r="LD1387" s="84">
        <f t="shared" si="753"/>
        <v>0</v>
      </c>
      <c r="LE1387" s="84">
        <f t="shared" si="753"/>
        <v>0</v>
      </c>
      <c r="LF1387" s="84">
        <f t="shared" si="753"/>
        <v>0</v>
      </c>
      <c r="LG1387" s="84">
        <f t="shared" si="753"/>
        <v>0</v>
      </c>
      <c r="LH1387" s="84">
        <f t="shared" si="753"/>
        <v>1000000</v>
      </c>
      <c r="LN1387" s="84" t="s">
        <v>235</v>
      </c>
      <c r="LO1387" s="84" t="s">
        <v>236</v>
      </c>
      <c r="LP1387" s="84">
        <f>LP1383</f>
        <v>1000000</v>
      </c>
      <c r="LQ1387" s="84">
        <f t="shared" ref="LQ1387:NT1388" si="754">LQ1383</f>
        <v>0</v>
      </c>
      <c r="LR1387" s="84">
        <f t="shared" si="754"/>
        <v>0</v>
      </c>
      <c r="LS1387" s="84">
        <f t="shared" si="754"/>
        <v>1000000</v>
      </c>
      <c r="LT1387" s="84">
        <f t="shared" si="754"/>
        <v>0</v>
      </c>
      <c r="LU1387" s="84">
        <f t="shared" si="754"/>
        <v>0</v>
      </c>
      <c r="LV1387" s="84">
        <f t="shared" si="754"/>
        <v>0</v>
      </c>
      <c r="LW1387" s="84">
        <f t="shared" si="754"/>
        <v>0</v>
      </c>
      <c r="LX1387" s="84">
        <f t="shared" si="754"/>
        <v>1000000</v>
      </c>
      <c r="MD1387" s="84" t="s">
        <v>235</v>
      </c>
      <c r="ME1387" s="84" t="s">
        <v>236</v>
      </c>
      <c r="MF1387" s="84">
        <f>MF1383</f>
        <v>1000000</v>
      </c>
      <c r="MG1387" s="84">
        <f t="shared" si="754"/>
        <v>0</v>
      </c>
      <c r="MH1387" s="84">
        <f t="shared" si="754"/>
        <v>0</v>
      </c>
      <c r="MI1387" s="84">
        <f t="shared" si="754"/>
        <v>1000000</v>
      </c>
      <c r="MJ1387" s="84">
        <f t="shared" si="754"/>
        <v>0</v>
      </c>
      <c r="MK1387" s="84">
        <f t="shared" si="754"/>
        <v>0</v>
      </c>
      <c r="ML1387" s="84">
        <f t="shared" si="754"/>
        <v>0</v>
      </c>
      <c r="MM1387" s="84">
        <f t="shared" si="754"/>
        <v>0</v>
      </c>
      <c r="MN1387" s="84">
        <f t="shared" si="754"/>
        <v>1000000</v>
      </c>
      <c r="MT1387" s="84" t="s">
        <v>235</v>
      </c>
      <c r="MU1387" s="84" t="s">
        <v>236</v>
      </c>
      <c r="MV1387" s="84">
        <f>MV1383</f>
        <v>1000000</v>
      </c>
      <c r="MW1387" s="84">
        <f t="shared" si="754"/>
        <v>0</v>
      </c>
      <c r="MX1387" s="84">
        <f t="shared" si="754"/>
        <v>0</v>
      </c>
      <c r="MY1387" s="84">
        <f t="shared" si="754"/>
        <v>1000000</v>
      </c>
      <c r="MZ1387" s="84">
        <f t="shared" si="754"/>
        <v>0</v>
      </c>
      <c r="NA1387" s="84">
        <f t="shared" si="754"/>
        <v>0</v>
      </c>
      <c r="NB1387" s="84">
        <f t="shared" si="754"/>
        <v>0</v>
      </c>
      <c r="NC1387" s="84">
        <f t="shared" si="754"/>
        <v>0</v>
      </c>
      <c r="ND1387" s="84">
        <f t="shared" si="754"/>
        <v>1000000</v>
      </c>
      <c r="NJ1387" s="84" t="s">
        <v>235</v>
      </c>
      <c r="NK1387" s="84" t="s">
        <v>236</v>
      </c>
      <c r="NL1387" s="84">
        <f>NL1383</f>
        <v>1000000</v>
      </c>
      <c r="NM1387" s="84">
        <f t="shared" si="754"/>
        <v>0</v>
      </c>
      <c r="NN1387" s="84">
        <f t="shared" si="754"/>
        <v>0</v>
      </c>
      <c r="NO1387" s="84">
        <f t="shared" si="754"/>
        <v>1000000</v>
      </c>
      <c r="NP1387" s="84">
        <f t="shared" si="754"/>
        <v>0</v>
      </c>
      <c r="NQ1387" s="84">
        <f t="shared" si="754"/>
        <v>0</v>
      </c>
      <c r="NR1387" s="84">
        <f t="shared" si="754"/>
        <v>0</v>
      </c>
      <c r="NS1387" s="84">
        <f t="shared" si="754"/>
        <v>0</v>
      </c>
      <c r="NT1387" s="84">
        <f t="shared" si="754"/>
        <v>1000000</v>
      </c>
      <c r="NZ1387" s="84" t="s">
        <v>235</v>
      </c>
      <c r="OA1387" s="84" t="s">
        <v>236</v>
      </c>
      <c r="OB1387" s="84">
        <f>OB1383</f>
        <v>1000000</v>
      </c>
      <c r="OC1387" s="84">
        <f t="shared" ref="OC1387:QF1388" si="755">OC1383</f>
        <v>0</v>
      </c>
      <c r="OD1387" s="84">
        <f t="shared" si="755"/>
        <v>0</v>
      </c>
      <c r="OE1387" s="84">
        <f t="shared" si="755"/>
        <v>1000000</v>
      </c>
      <c r="OF1387" s="84">
        <f t="shared" si="755"/>
        <v>0</v>
      </c>
      <c r="OG1387" s="84">
        <f t="shared" si="755"/>
        <v>0</v>
      </c>
      <c r="OH1387" s="84">
        <f t="shared" si="755"/>
        <v>0</v>
      </c>
      <c r="OI1387" s="84">
        <f t="shared" si="755"/>
        <v>0</v>
      </c>
      <c r="OJ1387" s="84">
        <f t="shared" si="755"/>
        <v>1000000</v>
      </c>
      <c r="OP1387" s="84" t="s">
        <v>235</v>
      </c>
      <c r="OQ1387" s="84" t="s">
        <v>236</v>
      </c>
      <c r="OR1387" s="84">
        <f>OR1383</f>
        <v>1000000</v>
      </c>
      <c r="OS1387" s="84">
        <f t="shared" si="755"/>
        <v>0</v>
      </c>
      <c r="OT1387" s="84">
        <f t="shared" si="755"/>
        <v>0</v>
      </c>
      <c r="OU1387" s="84">
        <f t="shared" si="755"/>
        <v>1000000</v>
      </c>
      <c r="OV1387" s="84">
        <f t="shared" si="755"/>
        <v>0</v>
      </c>
      <c r="OW1387" s="84">
        <f t="shared" si="755"/>
        <v>0</v>
      </c>
      <c r="OX1387" s="84">
        <f t="shared" si="755"/>
        <v>0</v>
      </c>
      <c r="OY1387" s="84">
        <f t="shared" si="755"/>
        <v>0</v>
      </c>
      <c r="OZ1387" s="84">
        <f t="shared" si="755"/>
        <v>1000000</v>
      </c>
      <c r="PF1387" s="84" t="s">
        <v>235</v>
      </c>
      <c r="PG1387" s="84" t="s">
        <v>236</v>
      </c>
      <c r="PH1387" s="84">
        <f>PH1383</f>
        <v>1000000</v>
      </c>
      <c r="PI1387" s="84">
        <f t="shared" si="755"/>
        <v>0</v>
      </c>
      <c r="PJ1387" s="84">
        <f t="shared" si="755"/>
        <v>0</v>
      </c>
      <c r="PK1387" s="84">
        <f t="shared" si="755"/>
        <v>1000000</v>
      </c>
      <c r="PL1387" s="84">
        <f t="shared" si="755"/>
        <v>0</v>
      </c>
      <c r="PM1387" s="84">
        <f t="shared" si="755"/>
        <v>0</v>
      </c>
      <c r="PN1387" s="84">
        <f t="shared" si="755"/>
        <v>0</v>
      </c>
      <c r="PO1387" s="84">
        <f t="shared" si="755"/>
        <v>0</v>
      </c>
      <c r="PP1387" s="84">
        <f t="shared" si="755"/>
        <v>1000000</v>
      </c>
      <c r="PV1387" s="84" t="s">
        <v>235</v>
      </c>
      <c r="PW1387" s="84" t="s">
        <v>236</v>
      </c>
      <c r="PX1387" s="84">
        <f>PX1383</f>
        <v>1000000</v>
      </c>
      <c r="PY1387" s="84">
        <f t="shared" si="755"/>
        <v>0</v>
      </c>
      <c r="PZ1387" s="84">
        <f t="shared" si="755"/>
        <v>0</v>
      </c>
      <c r="QA1387" s="84">
        <f t="shared" si="755"/>
        <v>1000000</v>
      </c>
      <c r="QB1387" s="84">
        <f t="shared" si="755"/>
        <v>0</v>
      </c>
      <c r="QC1387" s="84">
        <f t="shared" si="755"/>
        <v>0</v>
      </c>
      <c r="QD1387" s="84">
        <f t="shared" si="755"/>
        <v>0</v>
      </c>
      <c r="QE1387" s="84">
        <f t="shared" si="755"/>
        <v>0</v>
      </c>
      <c r="QF1387" s="84">
        <f t="shared" si="755"/>
        <v>1000000</v>
      </c>
      <c r="QL1387" s="84" t="s">
        <v>235</v>
      </c>
      <c r="QM1387" s="84" t="s">
        <v>236</v>
      </c>
      <c r="QN1387" s="84">
        <f>QN1383</f>
        <v>1000000</v>
      </c>
      <c r="QO1387" s="84">
        <f t="shared" ref="QO1387:SR1388" si="756">QO1383</f>
        <v>0</v>
      </c>
      <c r="QP1387" s="84">
        <f t="shared" si="756"/>
        <v>0</v>
      </c>
      <c r="QQ1387" s="84">
        <f t="shared" si="756"/>
        <v>1000000</v>
      </c>
      <c r="QR1387" s="84">
        <f t="shared" si="756"/>
        <v>0</v>
      </c>
      <c r="QS1387" s="84">
        <f t="shared" si="756"/>
        <v>0</v>
      </c>
      <c r="QT1387" s="84">
        <f t="shared" si="756"/>
        <v>0</v>
      </c>
      <c r="QU1387" s="84">
        <f t="shared" si="756"/>
        <v>0</v>
      </c>
      <c r="QV1387" s="84">
        <f t="shared" si="756"/>
        <v>1000000</v>
      </c>
      <c r="RB1387" s="84" t="s">
        <v>235</v>
      </c>
      <c r="RC1387" s="84" t="s">
        <v>236</v>
      </c>
      <c r="RD1387" s="84">
        <f>RD1383</f>
        <v>1000000</v>
      </c>
      <c r="RE1387" s="84">
        <f t="shared" si="756"/>
        <v>0</v>
      </c>
      <c r="RF1387" s="84">
        <f t="shared" si="756"/>
        <v>0</v>
      </c>
      <c r="RG1387" s="84">
        <f t="shared" si="756"/>
        <v>1000000</v>
      </c>
      <c r="RH1387" s="84">
        <f t="shared" si="756"/>
        <v>0</v>
      </c>
      <c r="RI1387" s="84">
        <f t="shared" si="756"/>
        <v>0</v>
      </c>
      <c r="RJ1387" s="84">
        <f t="shared" si="756"/>
        <v>0</v>
      </c>
      <c r="RK1387" s="84">
        <f t="shared" si="756"/>
        <v>0</v>
      </c>
      <c r="RL1387" s="84">
        <f t="shared" si="756"/>
        <v>1000000</v>
      </c>
      <c r="RR1387" s="84" t="s">
        <v>235</v>
      </c>
      <c r="RS1387" s="84" t="s">
        <v>236</v>
      </c>
      <c r="RT1387" s="84">
        <f>RT1383</f>
        <v>1000000</v>
      </c>
      <c r="RU1387" s="84">
        <f t="shared" si="756"/>
        <v>0</v>
      </c>
      <c r="RV1387" s="84">
        <f t="shared" si="756"/>
        <v>0</v>
      </c>
      <c r="RW1387" s="84">
        <f t="shared" si="756"/>
        <v>1000000</v>
      </c>
      <c r="RX1387" s="84">
        <f t="shared" si="756"/>
        <v>0</v>
      </c>
      <c r="RY1387" s="84">
        <f t="shared" si="756"/>
        <v>0</v>
      </c>
      <c r="RZ1387" s="84">
        <f t="shared" si="756"/>
        <v>0</v>
      </c>
      <c r="SA1387" s="84">
        <f t="shared" si="756"/>
        <v>0</v>
      </c>
      <c r="SB1387" s="84">
        <f t="shared" si="756"/>
        <v>1000000</v>
      </c>
      <c r="SH1387" s="84" t="s">
        <v>235</v>
      </c>
      <c r="SI1387" s="84" t="s">
        <v>236</v>
      </c>
      <c r="SJ1387" s="84">
        <f>SJ1383</f>
        <v>1000000</v>
      </c>
      <c r="SK1387" s="84">
        <f t="shared" si="756"/>
        <v>0</v>
      </c>
      <c r="SL1387" s="84">
        <f t="shared" si="756"/>
        <v>0</v>
      </c>
      <c r="SM1387" s="84">
        <f t="shared" si="756"/>
        <v>1000000</v>
      </c>
      <c r="SN1387" s="84">
        <f t="shared" si="756"/>
        <v>0</v>
      </c>
      <c r="SO1387" s="84">
        <f t="shared" si="756"/>
        <v>0</v>
      </c>
      <c r="SP1387" s="84">
        <f t="shared" si="756"/>
        <v>0</v>
      </c>
      <c r="SQ1387" s="84">
        <f t="shared" si="756"/>
        <v>0</v>
      </c>
      <c r="SR1387" s="84">
        <f t="shared" si="756"/>
        <v>1000000</v>
      </c>
      <c r="SX1387" s="84" t="s">
        <v>235</v>
      </c>
      <c r="SY1387" s="84" t="s">
        <v>236</v>
      </c>
      <c r="SZ1387" s="84">
        <f>SZ1383</f>
        <v>1000000</v>
      </c>
      <c r="TA1387" s="84">
        <f t="shared" ref="TA1387:VD1388" si="757">TA1383</f>
        <v>0</v>
      </c>
      <c r="TB1387" s="84">
        <f t="shared" si="757"/>
        <v>0</v>
      </c>
      <c r="TC1387" s="84">
        <f t="shared" si="757"/>
        <v>1000000</v>
      </c>
      <c r="TD1387" s="84">
        <f t="shared" si="757"/>
        <v>0</v>
      </c>
      <c r="TE1387" s="84">
        <f t="shared" si="757"/>
        <v>0</v>
      </c>
      <c r="TF1387" s="84">
        <f t="shared" si="757"/>
        <v>0</v>
      </c>
      <c r="TG1387" s="84">
        <f t="shared" si="757"/>
        <v>0</v>
      </c>
      <c r="TH1387" s="84">
        <f t="shared" si="757"/>
        <v>1000000</v>
      </c>
      <c r="TN1387" s="84" t="s">
        <v>235</v>
      </c>
      <c r="TO1387" s="84" t="s">
        <v>236</v>
      </c>
      <c r="TP1387" s="84">
        <f>TP1383</f>
        <v>1000000</v>
      </c>
      <c r="TQ1387" s="84">
        <f t="shared" si="757"/>
        <v>0</v>
      </c>
      <c r="TR1387" s="84">
        <f t="shared" si="757"/>
        <v>0</v>
      </c>
      <c r="TS1387" s="84">
        <f t="shared" si="757"/>
        <v>1000000</v>
      </c>
      <c r="TT1387" s="84">
        <f t="shared" si="757"/>
        <v>0</v>
      </c>
      <c r="TU1387" s="84">
        <f t="shared" si="757"/>
        <v>0</v>
      </c>
      <c r="TV1387" s="84">
        <f t="shared" si="757"/>
        <v>0</v>
      </c>
      <c r="TW1387" s="84">
        <f t="shared" si="757"/>
        <v>0</v>
      </c>
      <c r="TX1387" s="84">
        <f t="shared" si="757"/>
        <v>1000000</v>
      </c>
      <c r="UD1387" s="84" t="s">
        <v>235</v>
      </c>
      <c r="UE1387" s="84" t="s">
        <v>236</v>
      </c>
      <c r="UF1387" s="84">
        <f>UF1383</f>
        <v>1000000</v>
      </c>
      <c r="UG1387" s="84">
        <f t="shared" si="757"/>
        <v>0</v>
      </c>
      <c r="UH1387" s="84">
        <f t="shared" si="757"/>
        <v>0</v>
      </c>
      <c r="UI1387" s="84">
        <f t="shared" si="757"/>
        <v>1000000</v>
      </c>
      <c r="UJ1387" s="84">
        <f t="shared" si="757"/>
        <v>0</v>
      </c>
      <c r="UK1387" s="84">
        <f t="shared" si="757"/>
        <v>0</v>
      </c>
      <c r="UL1387" s="84">
        <f t="shared" si="757"/>
        <v>0</v>
      </c>
      <c r="UM1387" s="84">
        <f t="shared" si="757"/>
        <v>0</v>
      </c>
      <c r="UN1387" s="84">
        <f t="shared" si="757"/>
        <v>1000000</v>
      </c>
      <c r="UT1387" s="84" t="s">
        <v>235</v>
      </c>
      <c r="UU1387" s="84" t="s">
        <v>236</v>
      </c>
      <c r="UV1387" s="84">
        <f>UV1383</f>
        <v>1000000</v>
      </c>
      <c r="UW1387" s="84">
        <f t="shared" si="757"/>
        <v>0</v>
      </c>
      <c r="UX1387" s="84">
        <f t="shared" si="757"/>
        <v>0</v>
      </c>
      <c r="UY1387" s="84">
        <f t="shared" si="757"/>
        <v>1000000</v>
      </c>
      <c r="UZ1387" s="84">
        <f t="shared" si="757"/>
        <v>0</v>
      </c>
      <c r="VA1387" s="84">
        <f t="shared" si="757"/>
        <v>0</v>
      </c>
      <c r="VB1387" s="84">
        <f t="shared" si="757"/>
        <v>0</v>
      </c>
      <c r="VC1387" s="84">
        <f t="shared" si="757"/>
        <v>0</v>
      </c>
      <c r="VD1387" s="84">
        <f t="shared" si="757"/>
        <v>1000000</v>
      </c>
      <c r="VJ1387" s="84" t="s">
        <v>235</v>
      </c>
      <c r="VK1387" s="84" t="s">
        <v>236</v>
      </c>
      <c r="VL1387" s="84">
        <f>VL1383</f>
        <v>1000000</v>
      </c>
      <c r="VM1387" s="84">
        <f t="shared" ref="VM1387:XP1388" si="758">VM1383</f>
        <v>0</v>
      </c>
      <c r="VN1387" s="84">
        <f t="shared" si="758"/>
        <v>0</v>
      </c>
      <c r="VO1387" s="84">
        <f t="shared" si="758"/>
        <v>1000000</v>
      </c>
      <c r="VP1387" s="84">
        <f t="shared" si="758"/>
        <v>0</v>
      </c>
      <c r="VQ1387" s="84">
        <f t="shared" si="758"/>
        <v>0</v>
      </c>
      <c r="VR1387" s="84">
        <f t="shared" si="758"/>
        <v>0</v>
      </c>
      <c r="VS1387" s="84">
        <f t="shared" si="758"/>
        <v>0</v>
      </c>
      <c r="VT1387" s="84">
        <f t="shared" si="758"/>
        <v>1000000</v>
      </c>
      <c r="VZ1387" s="84" t="s">
        <v>235</v>
      </c>
      <c r="WA1387" s="84" t="s">
        <v>236</v>
      </c>
      <c r="WB1387" s="84">
        <f>WB1383</f>
        <v>1000000</v>
      </c>
      <c r="WC1387" s="84">
        <f t="shared" si="758"/>
        <v>0</v>
      </c>
      <c r="WD1387" s="84">
        <f t="shared" si="758"/>
        <v>0</v>
      </c>
      <c r="WE1387" s="84">
        <f t="shared" si="758"/>
        <v>1000000</v>
      </c>
      <c r="WF1387" s="84">
        <f t="shared" si="758"/>
        <v>0</v>
      </c>
      <c r="WG1387" s="84">
        <f t="shared" si="758"/>
        <v>0</v>
      </c>
      <c r="WH1387" s="84">
        <f t="shared" si="758"/>
        <v>0</v>
      </c>
      <c r="WI1387" s="84">
        <f t="shared" si="758"/>
        <v>0</v>
      </c>
      <c r="WJ1387" s="84">
        <f t="shared" si="758"/>
        <v>1000000</v>
      </c>
      <c r="WP1387" s="84" t="s">
        <v>235</v>
      </c>
      <c r="WQ1387" s="84" t="s">
        <v>236</v>
      </c>
      <c r="WR1387" s="84">
        <f>WR1383</f>
        <v>1000000</v>
      </c>
      <c r="WS1387" s="84">
        <f t="shared" si="758"/>
        <v>0</v>
      </c>
      <c r="WT1387" s="84">
        <f t="shared" si="758"/>
        <v>0</v>
      </c>
      <c r="WU1387" s="84">
        <f t="shared" si="758"/>
        <v>1000000</v>
      </c>
      <c r="WV1387" s="84">
        <f t="shared" si="758"/>
        <v>0</v>
      </c>
      <c r="WW1387" s="84">
        <f t="shared" si="758"/>
        <v>0</v>
      </c>
      <c r="WX1387" s="84">
        <f t="shared" si="758"/>
        <v>0</v>
      </c>
      <c r="WY1387" s="84">
        <f t="shared" si="758"/>
        <v>0</v>
      </c>
      <c r="WZ1387" s="84">
        <f t="shared" si="758"/>
        <v>1000000</v>
      </c>
      <c r="XF1387" s="84" t="s">
        <v>235</v>
      </c>
      <c r="XG1387" s="84" t="s">
        <v>236</v>
      </c>
      <c r="XH1387" s="84">
        <f>XH1383</f>
        <v>1000000</v>
      </c>
      <c r="XI1387" s="84">
        <f t="shared" si="758"/>
        <v>0</v>
      </c>
      <c r="XJ1387" s="84">
        <f t="shared" si="758"/>
        <v>0</v>
      </c>
      <c r="XK1387" s="84">
        <f t="shared" si="758"/>
        <v>1000000</v>
      </c>
      <c r="XL1387" s="84">
        <f t="shared" si="758"/>
        <v>0</v>
      </c>
      <c r="XM1387" s="84">
        <f t="shared" si="758"/>
        <v>0</v>
      </c>
      <c r="XN1387" s="84">
        <f t="shared" si="758"/>
        <v>0</v>
      </c>
      <c r="XO1387" s="84">
        <f t="shared" si="758"/>
        <v>0</v>
      </c>
      <c r="XP1387" s="84">
        <f t="shared" si="758"/>
        <v>1000000</v>
      </c>
      <c r="XV1387" s="84" t="s">
        <v>235</v>
      </c>
      <c r="XW1387" s="84" t="s">
        <v>236</v>
      </c>
      <c r="XX1387" s="84">
        <f>XX1383</f>
        <v>1000000</v>
      </c>
      <c r="XY1387" s="84">
        <f t="shared" ref="XY1387:AAB1388" si="759">XY1383</f>
        <v>0</v>
      </c>
      <c r="XZ1387" s="84">
        <f t="shared" si="759"/>
        <v>0</v>
      </c>
      <c r="YA1387" s="84">
        <f t="shared" si="759"/>
        <v>1000000</v>
      </c>
      <c r="YB1387" s="84">
        <f t="shared" si="759"/>
        <v>0</v>
      </c>
      <c r="YC1387" s="84">
        <f t="shared" si="759"/>
        <v>0</v>
      </c>
      <c r="YD1387" s="84">
        <f t="shared" si="759"/>
        <v>0</v>
      </c>
      <c r="YE1387" s="84">
        <f t="shared" si="759"/>
        <v>0</v>
      </c>
      <c r="YF1387" s="84">
        <f t="shared" si="759"/>
        <v>1000000</v>
      </c>
      <c r="YL1387" s="84" t="s">
        <v>235</v>
      </c>
      <c r="YM1387" s="84" t="s">
        <v>236</v>
      </c>
      <c r="YN1387" s="84">
        <f>YN1383</f>
        <v>1000000</v>
      </c>
      <c r="YO1387" s="84">
        <f t="shared" si="759"/>
        <v>0</v>
      </c>
      <c r="YP1387" s="84">
        <f t="shared" si="759"/>
        <v>0</v>
      </c>
      <c r="YQ1387" s="84">
        <f t="shared" si="759"/>
        <v>1000000</v>
      </c>
      <c r="YR1387" s="84">
        <f t="shared" si="759"/>
        <v>0</v>
      </c>
      <c r="YS1387" s="84">
        <f t="shared" si="759"/>
        <v>0</v>
      </c>
      <c r="YT1387" s="84">
        <f t="shared" si="759"/>
        <v>0</v>
      </c>
      <c r="YU1387" s="84">
        <f t="shared" si="759"/>
        <v>0</v>
      </c>
      <c r="YV1387" s="84">
        <f t="shared" si="759"/>
        <v>1000000</v>
      </c>
      <c r="ZB1387" s="84" t="s">
        <v>235</v>
      </c>
      <c r="ZC1387" s="84" t="s">
        <v>236</v>
      </c>
      <c r="ZD1387" s="84">
        <f>ZD1383</f>
        <v>1000000</v>
      </c>
      <c r="ZE1387" s="84">
        <f t="shared" si="759"/>
        <v>0</v>
      </c>
      <c r="ZF1387" s="84">
        <f t="shared" si="759"/>
        <v>0</v>
      </c>
      <c r="ZG1387" s="84">
        <f t="shared" si="759"/>
        <v>1000000</v>
      </c>
      <c r="ZH1387" s="84">
        <f t="shared" si="759"/>
        <v>0</v>
      </c>
      <c r="ZI1387" s="84">
        <f t="shared" si="759"/>
        <v>0</v>
      </c>
      <c r="ZJ1387" s="84">
        <f t="shared" si="759"/>
        <v>0</v>
      </c>
      <c r="ZK1387" s="84">
        <f t="shared" si="759"/>
        <v>0</v>
      </c>
      <c r="ZL1387" s="84">
        <f t="shared" si="759"/>
        <v>1000000</v>
      </c>
      <c r="ZR1387" s="84" t="s">
        <v>235</v>
      </c>
      <c r="ZS1387" s="84" t="s">
        <v>236</v>
      </c>
      <c r="ZT1387" s="84">
        <f>ZT1383</f>
        <v>1000000</v>
      </c>
      <c r="ZU1387" s="84">
        <f t="shared" si="759"/>
        <v>0</v>
      </c>
      <c r="ZV1387" s="84">
        <f t="shared" si="759"/>
        <v>0</v>
      </c>
      <c r="ZW1387" s="84">
        <f t="shared" si="759"/>
        <v>1000000</v>
      </c>
      <c r="ZX1387" s="84">
        <f t="shared" si="759"/>
        <v>0</v>
      </c>
      <c r="ZY1387" s="84">
        <f t="shared" si="759"/>
        <v>0</v>
      </c>
      <c r="ZZ1387" s="84">
        <f t="shared" si="759"/>
        <v>0</v>
      </c>
      <c r="AAA1387" s="84">
        <f t="shared" si="759"/>
        <v>0</v>
      </c>
      <c r="AAB1387" s="84">
        <f t="shared" si="759"/>
        <v>1000000</v>
      </c>
      <c r="AAH1387" s="84" t="s">
        <v>235</v>
      </c>
      <c r="AAI1387" s="84" t="s">
        <v>236</v>
      </c>
      <c r="AAJ1387" s="84">
        <f>AAJ1383</f>
        <v>1000000</v>
      </c>
      <c r="AAK1387" s="84">
        <f t="shared" ref="AAK1387:ACN1388" si="760">AAK1383</f>
        <v>0</v>
      </c>
      <c r="AAL1387" s="84">
        <f t="shared" si="760"/>
        <v>0</v>
      </c>
      <c r="AAM1387" s="84">
        <f t="shared" si="760"/>
        <v>1000000</v>
      </c>
      <c r="AAN1387" s="84">
        <f t="shared" si="760"/>
        <v>0</v>
      </c>
      <c r="AAO1387" s="84">
        <f t="shared" si="760"/>
        <v>0</v>
      </c>
      <c r="AAP1387" s="84">
        <f t="shared" si="760"/>
        <v>0</v>
      </c>
      <c r="AAQ1387" s="84">
        <f t="shared" si="760"/>
        <v>0</v>
      </c>
      <c r="AAR1387" s="84">
        <f t="shared" si="760"/>
        <v>1000000</v>
      </c>
      <c r="AAX1387" s="84" t="s">
        <v>235</v>
      </c>
      <c r="AAY1387" s="84" t="s">
        <v>236</v>
      </c>
      <c r="AAZ1387" s="84">
        <f>AAZ1383</f>
        <v>1000000</v>
      </c>
      <c r="ABA1387" s="84">
        <f t="shared" si="760"/>
        <v>0</v>
      </c>
      <c r="ABB1387" s="84">
        <f t="shared" si="760"/>
        <v>0</v>
      </c>
      <c r="ABC1387" s="84">
        <f t="shared" si="760"/>
        <v>1000000</v>
      </c>
      <c r="ABD1387" s="84">
        <f t="shared" si="760"/>
        <v>0</v>
      </c>
      <c r="ABE1387" s="84">
        <f t="shared" si="760"/>
        <v>0</v>
      </c>
      <c r="ABF1387" s="84">
        <f t="shared" si="760"/>
        <v>0</v>
      </c>
      <c r="ABG1387" s="84">
        <f t="shared" si="760"/>
        <v>0</v>
      </c>
      <c r="ABH1387" s="84">
        <f t="shared" si="760"/>
        <v>1000000</v>
      </c>
      <c r="ABN1387" s="84" t="s">
        <v>235</v>
      </c>
      <c r="ABO1387" s="84" t="s">
        <v>236</v>
      </c>
      <c r="ABP1387" s="84">
        <f>ABP1383</f>
        <v>1000000</v>
      </c>
      <c r="ABQ1387" s="84">
        <f t="shared" si="760"/>
        <v>0</v>
      </c>
      <c r="ABR1387" s="84">
        <f t="shared" si="760"/>
        <v>0</v>
      </c>
      <c r="ABS1387" s="84">
        <f t="shared" si="760"/>
        <v>1000000</v>
      </c>
      <c r="ABT1387" s="84">
        <f t="shared" si="760"/>
        <v>0</v>
      </c>
      <c r="ABU1387" s="84">
        <f t="shared" si="760"/>
        <v>0</v>
      </c>
      <c r="ABV1387" s="84">
        <f t="shared" si="760"/>
        <v>0</v>
      </c>
      <c r="ABW1387" s="84">
        <f t="shared" si="760"/>
        <v>0</v>
      </c>
      <c r="ABX1387" s="84">
        <f t="shared" si="760"/>
        <v>1000000</v>
      </c>
      <c r="ACD1387" s="84" t="s">
        <v>235</v>
      </c>
      <c r="ACE1387" s="84" t="s">
        <v>236</v>
      </c>
      <c r="ACF1387" s="84">
        <f>ACF1383</f>
        <v>1000000</v>
      </c>
      <c r="ACG1387" s="84">
        <f t="shared" si="760"/>
        <v>0</v>
      </c>
      <c r="ACH1387" s="84">
        <f t="shared" si="760"/>
        <v>0</v>
      </c>
      <c r="ACI1387" s="84">
        <f t="shared" si="760"/>
        <v>1000000</v>
      </c>
      <c r="ACJ1387" s="84">
        <f t="shared" si="760"/>
        <v>0</v>
      </c>
      <c r="ACK1387" s="84">
        <f t="shared" si="760"/>
        <v>0</v>
      </c>
      <c r="ACL1387" s="84">
        <f t="shared" si="760"/>
        <v>0</v>
      </c>
      <c r="ACM1387" s="84">
        <f t="shared" si="760"/>
        <v>0</v>
      </c>
      <c r="ACN1387" s="84">
        <f t="shared" si="760"/>
        <v>1000000</v>
      </c>
      <c r="ACT1387" s="84" t="s">
        <v>235</v>
      </c>
      <c r="ACU1387" s="84" t="s">
        <v>236</v>
      </c>
      <c r="ACV1387" s="84">
        <f>ACV1383</f>
        <v>1000000</v>
      </c>
      <c r="ACW1387" s="84">
        <f t="shared" ref="ACW1387:AEZ1388" si="761">ACW1383</f>
        <v>0</v>
      </c>
      <c r="ACX1387" s="84">
        <f t="shared" si="761"/>
        <v>0</v>
      </c>
      <c r="ACY1387" s="84">
        <f t="shared" si="761"/>
        <v>1000000</v>
      </c>
      <c r="ACZ1387" s="84">
        <f t="shared" si="761"/>
        <v>0</v>
      </c>
      <c r="ADA1387" s="84">
        <f t="shared" si="761"/>
        <v>0</v>
      </c>
      <c r="ADB1387" s="84">
        <f t="shared" si="761"/>
        <v>0</v>
      </c>
      <c r="ADC1387" s="84">
        <f t="shared" si="761"/>
        <v>0</v>
      </c>
      <c r="ADD1387" s="84">
        <f t="shared" si="761"/>
        <v>1000000</v>
      </c>
      <c r="ADJ1387" s="84" t="s">
        <v>235</v>
      </c>
      <c r="ADK1387" s="84" t="s">
        <v>236</v>
      </c>
      <c r="ADL1387" s="84">
        <f>ADL1383</f>
        <v>1000000</v>
      </c>
      <c r="ADM1387" s="84">
        <f t="shared" si="761"/>
        <v>0</v>
      </c>
      <c r="ADN1387" s="84">
        <f t="shared" si="761"/>
        <v>0</v>
      </c>
      <c r="ADO1387" s="84">
        <f t="shared" si="761"/>
        <v>1000000</v>
      </c>
      <c r="ADP1387" s="84">
        <f t="shared" si="761"/>
        <v>0</v>
      </c>
      <c r="ADQ1387" s="84">
        <f t="shared" si="761"/>
        <v>0</v>
      </c>
      <c r="ADR1387" s="84">
        <f t="shared" si="761"/>
        <v>0</v>
      </c>
      <c r="ADS1387" s="84">
        <f t="shared" si="761"/>
        <v>0</v>
      </c>
      <c r="ADT1387" s="84">
        <f t="shared" si="761"/>
        <v>1000000</v>
      </c>
      <c r="ADZ1387" s="84" t="s">
        <v>235</v>
      </c>
      <c r="AEA1387" s="84" t="s">
        <v>236</v>
      </c>
      <c r="AEB1387" s="84">
        <f>AEB1383</f>
        <v>1000000</v>
      </c>
      <c r="AEC1387" s="84">
        <f t="shared" si="761"/>
        <v>0</v>
      </c>
      <c r="AED1387" s="84">
        <f t="shared" si="761"/>
        <v>0</v>
      </c>
      <c r="AEE1387" s="84">
        <f t="shared" si="761"/>
        <v>1000000</v>
      </c>
      <c r="AEF1387" s="84">
        <f t="shared" si="761"/>
        <v>0</v>
      </c>
      <c r="AEG1387" s="84">
        <f t="shared" si="761"/>
        <v>0</v>
      </c>
      <c r="AEH1387" s="84">
        <f t="shared" si="761"/>
        <v>0</v>
      </c>
      <c r="AEI1387" s="84">
        <f t="shared" si="761"/>
        <v>0</v>
      </c>
      <c r="AEJ1387" s="84">
        <f t="shared" si="761"/>
        <v>1000000</v>
      </c>
      <c r="AEP1387" s="84" t="s">
        <v>235</v>
      </c>
      <c r="AEQ1387" s="84" t="s">
        <v>236</v>
      </c>
      <c r="AER1387" s="84">
        <f>AER1383</f>
        <v>1000000</v>
      </c>
      <c r="AES1387" s="84">
        <f t="shared" si="761"/>
        <v>0</v>
      </c>
      <c r="AET1387" s="84">
        <f t="shared" si="761"/>
        <v>0</v>
      </c>
      <c r="AEU1387" s="84">
        <f t="shared" si="761"/>
        <v>1000000</v>
      </c>
      <c r="AEV1387" s="84">
        <f t="shared" si="761"/>
        <v>0</v>
      </c>
      <c r="AEW1387" s="84">
        <f t="shared" si="761"/>
        <v>0</v>
      </c>
      <c r="AEX1387" s="84">
        <f t="shared" si="761"/>
        <v>0</v>
      </c>
      <c r="AEY1387" s="84">
        <f t="shared" si="761"/>
        <v>0</v>
      </c>
      <c r="AEZ1387" s="84">
        <f t="shared" si="761"/>
        <v>1000000</v>
      </c>
      <c r="AFF1387" s="84" t="s">
        <v>235</v>
      </c>
      <c r="AFG1387" s="84" t="s">
        <v>236</v>
      </c>
      <c r="AFH1387" s="84">
        <f>AFH1383</f>
        <v>1000000</v>
      </c>
      <c r="AFI1387" s="84">
        <f t="shared" ref="AFI1387:AHL1388" si="762">AFI1383</f>
        <v>0</v>
      </c>
      <c r="AFJ1387" s="84">
        <f t="shared" si="762"/>
        <v>0</v>
      </c>
      <c r="AFK1387" s="84">
        <f t="shared" si="762"/>
        <v>1000000</v>
      </c>
      <c r="AFL1387" s="84">
        <f t="shared" si="762"/>
        <v>0</v>
      </c>
      <c r="AFM1387" s="84">
        <f t="shared" si="762"/>
        <v>0</v>
      </c>
      <c r="AFN1387" s="84">
        <f t="shared" si="762"/>
        <v>0</v>
      </c>
      <c r="AFO1387" s="84">
        <f t="shared" si="762"/>
        <v>0</v>
      </c>
      <c r="AFP1387" s="84">
        <f t="shared" si="762"/>
        <v>1000000</v>
      </c>
      <c r="AFV1387" s="84" t="s">
        <v>235</v>
      </c>
      <c r="AFW1387" s="84" t="s">
        <v>236</v>
      </c>
      <c r="AFX1387" s="84">
        <f>AFX1383</f>
        <v>1000000</v>
      </c>
      <c r="AFY1387" s="84">
        <f t="shared" si="762"/>
        <v>0</v>
      </c>
      <c r="AFZ1387" s="84">
        <f t="shared" si="762"/>
        <v>0</v>
      </c>
      <c r="AGA1387" s="84">
        <f t="shared" si="762"/>
        <v>1000000</v>
      </c>
      <c r="AGB1387" s="84">
        <f t="shared" si="762"/>
        <v>0</v>
      </c>
      <c r="AGC1387" s="84">
        <f t="shared" si="762"/>
        <v>0</v>
      </c>
      <c r="AGD1387" s="84">
        <f t="shared" si="762"/>
        <v>0</v>
      </c>
      <c r="AGE1387" s="84">
        <f t="shared" si="762"/>
        <v>0</v>
      </c>
      <c r="AGF1387" s="84">
        <f t="shared" si="762"/>
        <v>1000000</v>
      </c>
      <c r="AGL1387" s="84" t="s">
        <v>235</v>
      </c>
      <c r="AGM1387" s="84" t="s">
        <v>236</v>
      </c>
      <c r="AGN1387" s="84">
        <f>AGN1383</f>
        <v>1000000</v>
      </c>
      <c r="AGO1387" s="84">
        <f t="shared" si="762"/>
        <v>0</v>
      </c>
      <c r="AGP1387" s="84">
        <f t="shared" si="762"/>
        <v>0</v>
      </c>
      <c r="AGQ1387" s="84">
        <f t="shared" si="762"/>
        <v>1000000</v>
      </c>
      <c r="AGR1387" s="84">
        <f t="shared" si="762"/>
        <v>0</v>
      </c>
      <c r="AGS1387" s="84">
        <f t="shared" si="762"/>
        <v>0</v>
      </c>
      <c r="AGT1387" s="84">
        <f t="shared" si="762"/>
        <v>0</v>
      </c>
      <c r="AGU1387" s="84">
        <f t="shared" si="762"/>
        <v>0</v>
      </c>
      <c r="AGV1387" s="84">
        <f t="shared" si="762"/>
        <v>1000000</v>
      </c>
      <c r="AHB1387" s="84" t="s">
        <v>235</v>
      </c>
      <c r="AHC1387" s="84" t="s">
        <v>236</v>
      </c>
      <c r="AHD1387" s="84">
        <f>AHD1383</f>
        <v>1000000</v>
      </c>
      <c r="AHE1387" s="84">
        <f t="shared" si="762"/>
        <v>0</v>
      </c>
      <c r="AHF1387" s="84">
        <f t="shared" si="762"/>
        <v>0</v>
      </c>
      <c r="AHG1387" s="84">
        <f t="shared" si="762"/>
        <v>1000000</v>
      </c>
      <c r="AHH1387" s="84">
        <f t="shared" si="762"/>
        <v>0</v>
      </c>
      <c r="AHI1387" s="84">
        <f t="shared" si="762"/>
        <v>0</v>
      </c>
      <c r="AHJ1387" s="84">
        <f t="shared" si="762"/>
        <v>0</v>
      </c>
      <c r="AHK1387" s="84">
        <f t="shared" si="762"/>
        <v>0</v>
      </c>
      <c r="AHL1387" s="84">
        <f t="shared" si="762"/>
        <v>1000000</v>
      </c>
      <c r="AHR1387" s="84" t="s">
        <v>235</v>
      </c>
      <c r="AHS1387" s="84" t="s">
        <v>236</v>
      </c>
      <c r="AHT1387" s="84">
        <f>AHT1383</f>
        <v>1000000</v>
      </c>
      <c r="AHU1387" s="84">
        <f t="shared" ref="AHU1387:AJX1388" si="763">AHU1383</f>
        <v>0</v>
      </c>
      <c r="AHV1387" s="84">
        <f t="shared" si="763"/>
        <v>0</v>
      </c>
      <c r="AHW1387" s="84">
        <f t="shared" si="763"/>
        <v>1000000</v>
      </c>
      <c r="AHX1387" s="84">
        <f t="shared" si="763"/>
        <v>0</v>
      </c>
      <c r="AHY1387" s="84">
        <f t="shared" si="763"/>
        <v>0</v>
      </c>
      <c r="AHZ1387" s="84">
        <f t="shared" si="763"/>
        <v>0</v>
      </c>
      <c r="AIA1387" s="84">
        <f t="shared" si="763"/>
        <v>0</v>
      </c>
      <c r="AIB1387" s="84">
        <f t="shared" si="763"/>
        <v>1000000</v>
      </c>
      <c r="AIH1387" s="84" t="s">
        <v>235</v>
      </c>
      <c r="AII1387" s="84" t="s">
        <v>236</v>
      </c>
      <c r="AIJ1387" s="84">
        <f>AIJ1383</f>
        <v>1000000</v>
      </c>
      <c r="AIK1387" s="84">
        <f t="shared" si="763"/>
        <v>0</v>
      </c>
      <c r="AIL1387" s="84">
        <f t="shared" si="763"/>
        <v>0</v>
      </c>
      <c r="AIM1387" s="84">
        <f t="shared" si="763"/>
        <v>1000000</v>
      </c>
      <c r="AIN1387" s="84">
        <f t="shared" si="763"/>
        <v>0</v>
      </c>
      <c r="AIO1387" s="84">
        <f t="shared" si="763"/>
        <v>0</v>
      </c>
      <c r="AIP1387" s="84">
        <f t="shared" si="763"/>
        <v>0</v>
      </c>
      <c r="AIQ1387" s="84">
        <f t="shared" si="763"/>
        <v>0</v>
      </c>
      <c r="AIR1387" s="84">
        <f t="shared" si="763"/>
        <v>1000000</v>
      </c>
      <c r="AIX1387" s="84" t="s">
        <v>235</v>
      </c>
      <c r="AIY1387" s="84" t="s">
        <v>236</v>
      </c>
      <c r="AIZ1387" s="84">
        <f>AIZ1383</f>
        <v>1000000</v>
      </c>
      <c r="AJA1387" s="84">
        <f t="shared" si="763"/>
        <v>0</v>
      </c>
      <c r="AJB1387" s="84">
        <f t="shared" si="763"/>
        <v>0</v>
      </c>
      <c r="AJC1387" s="84">
        <f t="shared" si="763"/>
        <v>1000000</v>
      </c>
      <c r="AJD1387" s="84">
        <f t="shared" si="763"/>
        <v>0</v>
      </c>
      <c r="AJE1387" s="84">
        <f t="shared" si="763"/>
        <v>0</v>
      </c>
      <c r="AJF1387" s="84">
        <f t="shared" si="763"/>
        <v>0</v>
      </c>
      <c r="AJG1387" s="84">
        <f t="shared" si="763"/>
        <v>0</v>
      </c>
      <c r="AJH1387" s="84">
        <f t="shared" si="763"/>
        <v>1000000</v>
      </c>
      <c r="AJN1387" s="84" t="s">
        <v>235</v>
      </c>
      <c r="AJO1387" s="84" t="s">
        <v>236</v>
      </c>
      <c r="AJP1387" s="84">
        <f>AJP1383</f>
        <v>1000000</v>
      </c>
      <c r="AJQ1387" s="84">
        <f t="shared" si="763"/>
        <v>0</v>
      </c>
      <c r="AJR1387" s="84">
        <f t="shared" si="763"/>
        <v>0</v>
      </c>
      <c r="AJS1387" s="84">
        <f t="shared" si="763"/>
        <v>1000000</v>
      </c>
      <c r="AJT1387" s="84">
        <f t="shared" si="763"/>
        <v>0</v>
      </c>
      <c r="AJU1387" s="84">
        <f t="shared" si="763"/>
        <v>0</v>
      </c>
      <c r="AJV1387" s="84">
        <f t="shared" si="763"/>
        <v>0</v>
      </c>
      <c r="AJW1387" s="84">
        <f t="shared" si="763"/>
        <v>0</v>
      </c>
      <c r="AJX1387" s="84">
        <f t="shared" si="763"/>
        <v>1000000</v>
      </c>
      <c r="AKD1387" s="84" t="s">
        <v>235</v>
      </c>
      <c r="AKE1387" s="84" t="s">
        <v>236</v>
      </c>
      <c r="AKF1387" s="84">
        <f>AKF1383</f>
        <v>1000000</v>
      </c>
      <c r="AKG1387" s="84">
        <f t="shared" ref="AKG1387:AMJ1388" si="764">AKG1383</f>
        <v>0</v>
      </c>
      <c r="AKH1387" s="84">
        <f t="shared" si="764"/>
        <v>0</v>
      </c>
      <c r="AKI1387" s="84">
        <f t="shared" si="764"/>
        <v>1000000</v>
      </c>
      <c r="AKJ1387" s="84">
        <f t="shared" si="764"/>
        <v>0</v>
      </c>
      <c r="AKK1387" s="84">
        <f t="shared" si="764"/>
        <v>0</v>
      </c>
      <c r="AKL1387" s="84">
        <f t="shared" si="764"/>
        <v>0</v>
      </c>
      <c r="AKM1387" s="84">
        <f t="shared" si="764"/>
        <v>0</v>
      </c>
      <c r="AKN1387" s="84">
        <f t="shared" si="764"/>
        <v>1000000</v>
      </c>
      <c r="AKT1387" s="84" t="s">
        <v>235</v>
      </c>
      <c r="AKU1387" s="84" t="s">
        <v>236</v>
      </c>
      <c r="AKV1387" s="84">
        <f>AKV1383</f>
        <v>1000000</v>
      </c>
      <c r="AKW1387" s="84">
        <f t="shared" si="764"/>
        <v>0</v>
      </c>
      <c r="AKX1387" s="84">
        <f t="shared" si="764"/>
        <v>0</v>
      </c>
      <c r="AKY1387" s="84">
        <f t="shared" si="764"/>
        <v>1000000</v>
      </c>
      <c r="AKZ1387" s="84">
        <f t="shared" si="764"/>
        <v>0</v>
      </c>
      <c r="ALA1387" s="84">
        <f t="shared" si="764"/>
        <v>0</v>
      </c>
      <c r="ALB1387" s="84">
        <f t="shared" si="764"/>
        <v>0</v>
      </c>
      <c r="ALC1387" s="84">
        <f t="shared" si="764"/>
        <v>0</v>
      </c>
      <c r="ALD1387" s="84">
        <f t="shared" si="764"/>
        <v>1000000</v>
      </c>
      <c r="ALJ1387" s="84" t="s">
        <v>235</v>
      </c>
      <c r="ALK1387" s="84" t="s">
        <v>236</v>
      </c>
      <c r="ALL1387" s="84">
        <f>ALL1383</f>
        <v>1000000</v>
      </c>
      <c r="ALM1387" s="84">
        <f t="shared" si="764"/>
        <v>0</v>
      </c>
      <c r="ALN1387" s="84">
        <f t="shared" si="764"/>
        <v>0</v>
      </c>
      <c r="ALO1387" s="84">
        <f t="shared" si="764"/>
        <v>1000000</v>
      </c>
      <c r="ALP1387" s="84">
        <f t="shared" si="764"/>
        <v>0</v>
      </c>
      <c r="ALQ1387" s="84">
        <f t="shared" si="764"/>
        <v>0</v>
      </c>
      <c r="ALR1387" s="84">
        <f t="shared" si="764"/>
        <v>0</v>
      </c>
      <c r="ALS1387" s="84">
        <f t="shared" si="764"/>
        <v>0</v>
      </c>
      <c r="ALT1387" s="84">
        <f t="shared" si="764"/>
        <v>1000000</v>
      </c>
      <c r="ALZ1387" s="84" t="s">
        <v>235</v>
      </c>
      <c r="AMA1387" s="84" t="s">
        <v>236</v>
      </c>
      <c r="AMB1387" s="84">
        <f>AMB1383</f>
        <v>1000000</v>
      </c>
      <c r="AMC1387" s="84">
        <f t="shared" si="764"/>
        <v>0</v>
      </c>
      <c r="AMD1387" s="84">
        <f t="shared" si="764"/>
        <v>0</v>
      </c>
      <c r="AME1387" s="84">
        <f t="shared" si="764"/>
        <v>1000000</v>
      </c>
      <c r="AMF1387" s="84">
        <f t="shared" si="764"/>
        <v>0</v>
      </c>
      <c r="AMG1387" s="84">
        <f t="shared" si="764"/>
        <v>0</v>
      </c>
      <c r="AMH1387" s="84">
        <f t="shared" si="764"/>
        <v>0</v>
      </c>
      <c r="AMI1387" s="84">
        <f t="shared" si="764"/>
        <v>0</v>
      </c>
      <c r="AMJ1387" s="84">
        <f t="shared" si="764"/>
        <v>1000000</v>
      </c>
      <c r="AMP1387" s="84" t="s">
        <v>235</v>
      </c>
      <c r="AMQ1387" s="84" t="s">
        <v>236</v>
      </c>
      <c r="AMR1387" s="84">
        <f>AMR1383</f>
        <v>1000000</v>
      </c>
      <c r="AMS1387" s="84">
        <f t="shared" ref="AMS1387:AOV1388" si="765">AMS1383</f>
        <v>0</v>
      </c>
      <c r="AMT1387" s="84">
        <f t="shared" si="765"/>
        <v>0</v>
      </c>
      <c r="AMU1387" s="84">
        <f t="shared" si="765"/>
        <v>1000000</v>
      </c>
      <c r="AMV1387" s="84">
        <f t="shared" si="765"/>
        <v>0</v>
      </c>
      <c r="AMW1387" s="84">
        <f t="shared" si="765"/>
        <v>0</v>
      </c>
      <c r="AMX1387" s="84">
        <f t="shared" si="765"/>
        <v>0</v>
      </c>
      <c r="AMY1387" s="84">
        <f t="shared" si="765"/>
        <v>0</v>
      </c>
      <c r="AMZ1387" s="84">
        <f t="shared" si="765"/>
        <v>1000000</v>
      </c>
      <c r="ANF1387" s="84" t="s">
        <v>235</v>
      </c>
      <c r="ANG1387" s="84" t="s">
        <v>236</v>
      </c>
      <c r="ANH1387" s="84">
        <f>ANH1383</f>
        <v>1000000</v>
      </c>
      <c r="ANI1387" s="84">
        <f t="shared" si="765"/>
        <v>0</v>
      </c>
      <c r="ANJ1387" s="84">
        <f t="shared" si="765"/>
        <v>0</v>
      </c>
      <c r="ANK1387" s="84">
        <f t="shared" si="765"/>
        <v>1000000</v>
      </c>
      <c r="ANL1387" s="84">
        <f t="shared" si="765"/>
        <v>0</v>
      </c>
      <c r="ANM1387" s="84">
        <f t="shared" si="765"/>
        <v>0</v>
      </c>
      <c r="ANN1387" s="84">
        <f t="shared" si="765"/>
        <v>0</v>
      </c>
      <c r="ANO1387" s="84">
        <f t="shared" si="765"/>
        <v>0</v>
      </c>
      <c r="ANP1387" s="84">
        <f t="shared" si="765"/>
        <v>1000000</v>
      </c>
      <c r="ANV1387" s="84" t="s">
        <v>235</v>
      </c>
      <c r="ANW1387" s="84" t="s">
        <v>236</v>
      </c>
      <c r="ANX1387" s="84">
        <f>ANX1383</f>
        <v>1000000</v>
      </c>
      <c r="ANY1387" s="84">
        <f t="shared" si="765"/>
        <v>0</v>
      </c>
      <c r="ANZ1387" s="84">
        <f t="shared" si="765"/>
        <v>0</v>
      </c>
      <c r="AOA1387" s="84">
        <f t="shared" si="765"/>
        <v>1000000</v>
      </c>
      <c r="AOB1387" s="84">
        <f t="shared" si="765"/>
        <v>0</v>
      </c>
      <c r="AOC1387" s="84">
        <f t="shared" si="765"/>
        <v>0</v>
      </c>
      <c r="AOD1387" s="84">
        <f t="shared" si="765"/>
        <v>0</v>
      </c>
      <c r="AOE1387" s="84">
        <f t="shared" si="765"/>
        <v>0</v>
      </c>
      <c r="AOF1387" s="84">
        <f t="shared" si="765"/>
        <v>1000000</v>
      </c>
      <c r="AOL1387" s="84" t="s">
        <v>235</v>
      </c>
      <c r="AOM1387" s="84" t="s">
        <v>236</v>
      </c>
      <c r="AON1387" s="84">
        <f>AON1383</f>
        <v>1000000</v>
      </c>
      <c r="AOO1387" s="84">
        <f t="shared" si="765"/>
        <v>0</v>
      </c>
      <c r="AOP1387" s="84">
        <f t="shared" si="765"/>
        <v>0</v>
      </c>
      <c r="AOQ1387" s="84">
        <f t="shared" si="765"/>
        <v>1000000</v>
      </c>
      <c r="AOR1387" s="84">
        <f t="shared" si="765"/>
        <v>0</v>
      </c>
      <c r="AOS1387" s="84">
        <f t="shared" si="765"/>
        <v>0</v>
      </c>
      <c r="AOT1387" s="84">
        <f t="shared" si="765"/>
        <v>0</v>
      </c>
      <c r="AOU1387" s="84">
        <f t="shared" si="765"/>
        <v>0</v>
      </c>
      <c r="AOV1387" s="84">
        <f t="shared" si="765"/>
        <v>1000000</v>
      </c>
      <c r="APB1387" s="84" t="s">
        <v>235</v>
      </c>
      <c r="APC1387" s="84" t="s">
        <v>236</v>
      </c>
      <c r="APD1387" s="84">
        <f>APD1383</f>
        <v>1000000</v>
      </c>
      <c r="APE1387" s="84">
        <f t="shared" ref="APE1387:ARH1388" si="766">APE1383</f>
        <v>0</v>
      </c>
      <c r="APF1387" s="84">
        <f t="shared" si="766"/>
        <v>0</v>
      </c>
      <c r="APG1387" s="84">
        <f t="shared" si="766"/>
        <v>1000000</v>
      </c>
      <c r="APH1387" s="84">
        <f t="shared" si="766"/>
        <v>0</v>
      </c>
      <c r="API1387" s="84">
        <f t="shared" si="766"/>
        <v>0</v>
      </c>
      <c r="APJ1387" s="84">
        <f t="shared" si="766"/>
        <v>0</v>
      </c>
      <c r="APK1387" s="84">
        <f t="shared" si="766"/>
        <v>0</v>
      </c>
      <c r="APL1387" s="84">
        <f t="shared" si="766"/>
        <v>1000000</v>
      </c>
      <c r="APR1387" s="84" t="s">
        <v>235</v>
      </c>
      <c r="APS1387" s="84" t="s">
        <v>236</v>
      </c>
      <c r="APT1387" s="84">
        <f>APT1383</f>
        <v>1000000</v>
      </c>
      <c r="APU1387" s="84">
        <f t="shared" si="766"/>
        <v>0</v>
      </c>
      <c r="APV1387" s="84">
        <f t="shared" si="766"/>
        <v>0</v>
      </c>
      <c r="APW1387" s="84">
        <f t="shared" si="766"/>
        <v>1000000</v>
      </c>
      <c r="APX1387" s="84">
        <f t="shared" si="766"/>
        <v>0</v>
      </c>
      <c r="APY1387" s="84">
        <f t="shared" si="766"/>
        <v>0</v>
      </c>
      <c r="APZ1387" s="84">
        <f t="shared" si="766"/>
        <v>0</v>
      </c>
      <c r="AQA1387" s="84">
        <f t="shared" si="766"/>
        <v>0</v>
      </c>
      <c r="AQB1387" s="84">
        <f t="shared" si="766"/>
        <v>1000000</v>
      </c>
      <c r="AQH1387" s="84" t="s">
        <v>235</v>
      </c>
      <c r="AQI1387" s="84" t="s">
        <v>236</v>
      </c>
      <c r="AQJ1387" s="84">
        <f>AQJ1383</f>
        <v>1000000</v>
      </c>
      <c r="AQK1387" s="84">
        <f t="shared" si="766"/>
        <v>0</v>
      </c>
      <c r="AQL1387" s="84">
        <f t="shared" si="766"/>
        <v>0</v>
      </c>
      <c r="AQM1387" s="84">
        <f t="shared" si="766"/>
        <v>1000000</v>
      </c>
      <c r="AQN1387" s="84">
        <f t="shared" si="766"/>
        <v>0</v>
      </c>
      <c r="AQO1387" s="84">
        <f t="shared" si="766"/>
        <v>0</v>
      </c>
      <c r="AQP1387" s="84">
        <f t="shared" si="766"/>
        <v>0</v>
      </c>
      <c r="AQQ1387" s="84">
        <f t="shared" si="766"/>
        <v>0</v>
      </c>
      <c r="AQR1387" s="84">
        <f t="shared" si="766"/>
        <v>1000000</v>
      </c>
      <c r="AQX1387" s="84" t="s">
        <v>235</v>
      </c>
      <c r="AQY1387" s="84" t="s">
        <v>236</v>
      </c>
      <c r="AQZ1387" s="84">
        <f>AQZ1383</f>
        <v>1000000</v>
      </c>
      <c r="ARA1387" s="84">
        <f t="shared" si="766"/>
        <v>0</v>
      </c>
      <c r="ARB1387" s="84">
        <f t="shared" si="766"/>
        <v>0</v>
      </c>
      <c r="ARC1387" s="84">
        <f t="shared" si="766"/>
        <v>1000000</v>
      </c>
      <c r="ARD1387" s="84">
        <f t="shared" si="766"/>
        <v>0</v>
      </c>
      <c r="ARE1387" s="84">
        <f t="shared" si="766"/>
        <v>0</v>
      </c>
      <c r="ARF1387" s="84">
        <f t="shared" si="766"/>
        <v>0</v>
      </c>
      <c r="ARG1387" s="84">
        <f t="shared" si="766"/>
        <v>0</v>
      </c>
      <c r="ARH1387" s="84">
        <f t="shared" si="766"/>
        <v>1000000</v>
      </c>
      <c r="ARN1387" s="84" t="s">
        <v>235</v>
      </c>
      <c r="ARO1387" s="84" t="s">
        <v>236</v>
      </c>
      <c r="ARP1387" s="84">
        <f>ARP1383</f>
        <v>1000000</v>
      </c>
      <c r="ARQ1387" s="84">
        <f t="shared" ref="ARQ1387:ATT1388" si="767">ARQ1383</f>
        <v>0</v>
      </c>
      <c r="ARR1387" s="84">
        <f t="shared" si="767"/>
        <v>0</v>
      </c>
      <c r="ARS1387" s="84">
        <f t="shared" si="767"/>
        <v>1000000</v>
      </c>
      <c r="ART1387" s="84">
        <f t="shared" si="767"/>
        <v>0</v>
      </c>
      <c r="ARU1387" s="84">
        <f t="shared" si="767"/>
        <v>0</v>
      </c>
      <c r="ARV1387" s="84">
        <f t="shared" si="767"/>
        <v>0</v>
      </c>
      <c r="ARW1387" s="84">
        <f t="shared" si="767"/>
        <v>0</v>
      </c>
      <c r="ARX1387" s="84">
        <f t="shared" si="767"/>
        <v>1000000</v>
      </c>
      <c r="ASD1387" s="84" t="s">
        <v>235</v>
      </c>
      <c r="ASE1387" s="84" t="s">
        <v>236</v>
      </c>
      <c r="ASF1387" s="84">
        <f>ASF1383</f>
        <v>1000000</v>
      </c>
      <c r="ASG1387" s="84">
        <f t="shared" si="767"/>
        <v>0</v>
      </c>
      <c r="ASH1387" s="84">
        <f t="shared" si="767"/>
        <v>0</v>
      </c>
      <c r="ASI1387" s="84">
        <f t="shared" si="767"/>
        <v>1000000</v>
      </c>
      <c r="ASJ1387" s="84">
        <f t="shared" si="767"/>
        <v>0</v>
      </c>
      <c r="ASK1387" s="84">
        <f t="shared" si="767"/>
        <v>0</v>
      </c>
      <c r="ASL1387" s="84">
        <f t="shared" si="767"/>
        <v>0</v>
      </c>
      <c r="ASM1387" s="84">
        <f t="shared" si="767"/>
        <v>0</v>
      </c>
      <c r="ASN1387" s="84">
        <f t="shared" si="767"/>
        <v>1000000</v>
      </c>
      <c r="AST1387" s="84" t="s">
        <v>235</v>
      </c>
      <c r="ASU1387" s="84" t="s">
        <v>236</v>
      </c>
      <c r="ASV1387" s="84">
        <f>ASV1383</f>
        <v>1000000</v>
      </c>
      <c r="ASW1387" s="84">
        <f t="shared" si="767"/>
        <v>0</v>
      </c>
      <c r="ASX1387" s="84">
        <f t="shared" si="767"/>
        <v>0</v>
      </c>
      <c r="ASY1387" s="84">
        <f t="shared" si="767"/>
        <v>1000000</v>
      </c>
      <c r="ASZ1387" s="84">
        <f t="shared" si="767"/>
        <v>0</v>
      </c>
      <c r="ATA1387" s="84">
        <f t="shared" si="767"/>
        <v>0</v>
      </c>
      <c r="ATB1387" s="84">
        <f t="shared" si="767"/>
        <v>0</v>
      </c>
      <c r="ATC1387" s="84">
        <f t="shared" si="767"/>
        <v>0</v>
      </c>
      <c r="ATD1387" s="84">
        <f t="shared" si="767"/>
        <v>1000000</v>
      </c>
      <c r="ATJ1387" s="84" t="s">
        <v>235</v>
      </c>
      <c r="ATK1387" s="84" t="s">
        <v>236</v>
      </c>
      <c r="ATL1387" s="84">
        <f>ATL1383</f>
        <v>1000000</v>
      </c>
      <c r="ATM1387" s="84">
        <f t="shared" si="767"/>
        <v>0</v>
      </c>
      <c r="ATN1387" s="84">
        <f t="shared" si="767"/>
        <v>0</v>
      </c>
      <c r="ATO1387" s="84">
        <f t="shared" si="767"/>
        <v>1000000</v>
      </c>
      <c r="ATP1387" s="84">
        <f t="shared" si="767"/>
        <v>0</v>
      </c>
      <c r="ATQ1387" s="84">
        <f t="shared" si="767"/>
        <v>0</v>
      </c>
      <c r="ATR1387" s="84">
        <f t="shared" si="767"/>
        <v>0</v>
      </c>
      <c r="ATS1387" s="84">
        <f t="shared" si="767"/>
        <v>0</v>
      </c>
      <c r="ATT1387" s="84">
        <f t="shared" si="767"/>
        <v>1000000</v>
      </c>
      <c r="ATZ1387" s="84" t="s">
        <v>235</v>
      </c>
      <c r="AUA1387" s="84" t="s">
        <v>236</v>
      </c>
      <c r="AUB1387" s="84">
        <f>AUB1383</f>
        <v>1000000</v>
      </c>
      <c r="AUC1387" s="84">
        <f t="shared" ref="AUC1387:AWF1388" si="768">AUC1383</f>
        <v>0</v>
      </c>
      <c r="AUD1387" s="84">
        <f t="shared" si="768"/>
        <v>0</v>
      </c>
      <c r="AUE1387" s="84">
        <f t="shared" si="768"/>
        <v>1000000</v>
      </c>
      <c r="AUF1387" s="84">
        <f t="shared" si="768"/>
        <v>0</v>
      </c>
      <c r="AUG1387" s="84">
        <f t="shared" si="768"/>
        <v>0</v>
      </c>
      <c r="AUH1387" s="84">
        <f t="shared" si="768"/>
        <v>0</v>
      </c>
      <c r="AUI1387" s="84">
        <f t="shared" si="768"/>
        <v>0</v>
      </c>
      <c r="AUJ1387" s="84">
        <f t="shared" si="768"/>
        <v>1000000</v>
      </c>
      <c r="AUP1387" s="84" t="s">
        <v>235</v>
      </c>
      <c r="AUQ1387" s="84" t="s">
        <v>236</v>
      </c>
      <c r="AUR1387" s="84">
        <f>AUR1383</f>
        <v>1000000</v>
      </c>
      <c r="AUS1387" s="84">
        <f t="shared" si="768"/>
        <v>0</v>
      </c>
      <c r="AUT1387" s="84">
        <f t="shared" si="768"/>
        <v>0</v>
      </c>
      <c r="AUU1387" s="84">
        <f t="shared" si="768"/>
        <v>1000000</v>
      </c>
      <c r="AUV1387" s="84">
        <f t="shared" si="768"/>
        <v>0</v>
      </c>
      <c r="AUW1387" s="84">
        <f t="shared" si="768"/>
        <v>0</v>
      </c>
      <c r="AUX1387" s="84">
        <f t="shared" si="768"/>
        <v>0</v>
      </c>
      <c r="AUY1387" s="84">
        <f t="shared" si="768"/>
        <v>0</v>
      </c>
      <c r="AUZ1387" s="84">
        <f t="shared" si="768"/>
        <v>1000000</v>
      </c>
      <c r="AVF1387" s="84" t="s">
        <v>235</v>
      </c>
      <c r="AVG1387" s="84" t="s">
        <v>236</v>
      </c>
      <c r="AVH1387" s="84">
        <f>AVH1383</f>
        <v>1000000</v>
      </c>
      <c r="AVI1387" s="84">
        <f t="shared" si="768"/>
        <v>0</v>
      </c>
      <c r="AVJ1387" s="84">
        <f t="shared" si="768"/>
        <v>0</v>
      </c>
      <c r="AVK1387" s="84">
        <f t="shared" si="768"/>
        <v>1000000</v>
      </c>
      <c r="AVL1387" s="84">
        <f t="shared" si="768"/>
        <v>0</v>
      </c>
      <c r="AVM1387" s="84">
        <f t="shared" si="768"/>
        <v>0</v>
      </c>
      <c r="AVN1387" s="84">
        <f t="shared" si="768"/>
        <v>0</v>
      </c>
      <c r="AVO1387" s="84">
        <f t="shared" si="768"/>
        <v>0</v>
      </c>
      <c r="AVP1387" s="84">
        <f t="shared" si="768"/>
        <v>1000000</v>
      </c>
      <c r="AVV1387" s="84" t="s">
        <v>235</v>
      </c>
      <c r="AVW1387" s="84" t="s">
        <v>236</v>
      </c>
      <c r="AVX1387" s="84">
        <f>AVX1383</f>
        <v>1000000</v>
      </c>
      <c r="AVY1387" s="84">
        <f t="shared" si="768"/>
        <v>0</v>
      </c>
      <c r="AVZ1387" s="84">
        <f t="shared" si="768"/>
        <v>0</v>
      </c>
      <c r="AWA1387" s="84">
        <f t="shared" si="768"/>
        <v>1000000</v>
      </c>
      <c r="AWB1387" s="84">
        <f t="shared" si="768"/>
        <v>0</v>
      </c>
      <c r="AWC1387" s="84">
        <f t="shared" si="768"/>
        <v>0</v>
      </c>
      <c r="AWD1387" s="84">
        <f t="shared" si="768"/>
        <v>0</v>
      </c>
      <c r="AWE1387" s="84">
        <f t="shared" si="768"/>
        <v>0</v>
      </c>
      <c r="AWF1387" s="84">
        <f t="shared" si="768"/>
        <v>1000000</v>
      </c>
      <c r="AWL1387" s="84" t="s">
        <v>235</v>
      </c>
      <c r="AWM1387" s="84" t="s">
        <v>236</v>
      </c>
      <c r="AWN1387" s="84">
        <f>AWN1383</f>
        <v>1000000</v>
      </c>
      <c r="AWO1387" s="84">
        <f t="shared" ref="AWO1387:AYR1388" si="769">AWO1383</f>
        <v>0</v>
      </c>
      <c r="AWP1387" s="84">
        <f t="shared" si="769"/>
        <v>0</v>
      </c>
      <c r="AWQ1387" s="84">
        <f t="shared" si="769"/>
        <v>1000000</v>
      </c>
      <c r="AWR1387" s="84">
        <f t="shared" si="769"/>
        <v>0</v>
      </c>
      <c r="AWS1387" s="84">
        <f t="shared" si="769"/>
        <v>0</v>
      </c>
      <c r="AWT1387" s="84">
        <f t="shared" si="769"/>
        <v>0</v>
      </c>
      <c r="AWU1387" s="84">
        <f t="shared" si="769"/>
        <v>0</v>
      </c>
      <c r="AWV1387" s="84">
        <f t="shared" si="769"/>
        <v>1000000</v>
      </c>
      <c r="AXB1387" s="84" t="s">
        <v>235</v>
      </c>
      <c r="AXC1387" s="84" t="s">
        <v>236</v>
      </c>
      <c r="AXD1387" s="84">
        <f>AXD1383</f>
        <v>1000000</v>
      </c>
      <c r="AXE1387" s="84">
        <f t="shared" si="769"/>
        <v>0</v>
      </c>
      <c r="AXF1387" s="84">
        <f t="shared" si="769"/>
        <v>0</v>
      </c>
      <c r="AXG1387" s="84">
        <f t="shared" si="769"/>
        <v>1000000</v>
      </c>
      <c r="AXH1387" s="84">
        <f t="shared" si="769"/>
        <v>0</v>
      </c>
      <c r="AXI1387" s="84">
        <f t="shared" si="769"/>
        <v>0</v>
      </c>
      <c r="AXJ1387" s="84">
        <f t="shared" si="769"/>
        <v>0</v>
      </c>
      <c r="AXK1387" s="84">
        <f t="shared" si="769"/>
        <v>0</v>
      </c>
      <c r="AXL1387" s="84">
        <f t="shared" si="769"/>
        <v>1000000</v>
      </c>
      <c r="AXR1387" s="84" t="s">
        <v>235</v>
      </c>
      <c r="AXS1387" s="84" t="s">
        <v>236</v>
      </c>
      <c r="AXT1387" s="84">
        <f>AXT1383</f>
        <v>1000000</v>
      </c>
      <c r="AXU1387" s="84">
        <f t="shared" si="769"/>
        <v>0</v>
      </c>
      <c r="AXV1387" s="84">
        <f t="shared" si="769"/>
        <v>0</v>
      </c>
      <c r="AXW1387" s="84">
        <f t="shared" si="769"/>
        <v>1000000</v>
      </c>
      <c r="AXX1387" s="84">
        <f t="shared" si="769"/>
        <v>0</v>
      </c>
      <c r="AXY1387" s="84">
        <f t="shared" si="769"/>
        <v>0</v>
      </c>
      <c r="AXZ1387" s="84">
        <f t="shared" si="769"/>
        <v>0</v>
      </c>
      <c r="AYA1387" s="84">
        <f t="shared" si="769"/>
        <v>0</v>
      </c>
      <c r="AYB1387" s="84">
        <f t="shared" si="769"/>
        <v>1000000</v>
      </c>
      <c r="AYH1387" s="84" t="s">
        <v>235</v>
      </c>
      <c r="AYI1387" s="84" t="s">
        <v>236</v>
      </c>
      <c r="AYJ1387" s="84">
        <f>AYJ1383</f>
        <v>1000000</v>
      </c>
      <c r="AYK1387" s="84">
        <f t="shared" si="769"/>
        <v>0</v>
      </c>
      <c r="AYL1387" s="84">
        <f t="shared" si="769"/>
        <v>0</v>
      </c>
      <c r="AYM1387" s="84">
        <f t="shared" si="769"/>
        <v>1000000</v>
      </c>
      <c r="AYN1387" s="84">
        <f t="shared" si="769"/>
        <v>0</v>
      </c>
      <c r="AYO1387" s="84">
        <f t="shared" si="769"/>
        <v>0</v>
      </c>
      <c r="AYP1387" s="84">
        <f t="shared" si="769"/>
        <v>0</v>
      </c>
      <c r="AYQ1387" s="84">
        <f t="shared" si="769"/>
        <v>0</v>
      </c>
      <c r="AYR1387" s="84">
        <f t="shared" si="769"/>
        <v>1000000</v>
      </c>
      <c r="AYX1387" s="84" t="s">
        <v>235</v>
      </c>
      <c r="AYY1387" s="84" t="s">
        <v>236</v>
      </c>
      <c r="AYZ1387" s="84">
        <f>AYZ1383</f>
        <v>1000000</v>
      </c>
      <c r="AZA1387" s="84">
        <f t="shared" ref="AZA1387:BBD1388" si="770">AZA1383</f>
        <v>0</v>
      </c>
      <c r="AZB1387" s="84">
        <f t="shared" si="770"/>
        <v>0</v>
      </c>
      <c r="AZC1387" s="84">
        <f t="shared" si="770"/>
        <v>1000000</v>
      </c>
      <c r="AZD1387" s="84">
        <f t="shared" si="770"/>
        <v>0</v>
      </c>
      <c r="AZE1387" s="84">
        <f t="shared" si="770"/>
        <v>0</v>
      </c>
      <c r="AZF1387" s="84">
        <f t="shared" si="770"/>
        <v>0</v>
      </c>
      <c r="AZG1387" s="84">
        <f t="shared" si="770"/>
        <v>0</v>
      </c>
      <c r="AZH1387" s="84">
        <f t="shared" si="770"/>
        <v>1000000</v>
      </c>
      <c r="AZN1387" s="84" t="s">
        <v>235</v>
      </c>
      <c r="AZO1387" s="84" t="s">
        <v>236</v>
      </c>
      <c r="AZP1387" s="84">
        <f>AZP1383</f>
        <v>1000000</v>
      </c>
      <c r="AZQ1387" s="84">
        <f t="shared" si="770"/>
        <v>0</v>
      </c>
      <c r="AZR1387" s="84">
        <f t="shared" si="770"/>
        <v>0</v>
      </c>
      <c r="AZS1387" s="84">
        <f t="shared" si="770"/>
        <v>1000000</v>
      </c>
      <c r="AZT1387" s="84">
        <f t="shared" si="770"/>
        <v>0</v>
      </c>
      <c r="AZU1387" s="84">
        <f t="shared" si="770"/>
        <v>0</v>
      </c>
      <c r="AZV1387" s="84">
        <f t="shared" si="770"/>
        <v>0</v>
      </c>
      <c r="AZW1387" s="84">
        <f t="shared" si="770"/>
        <v>0</v>
      </c>
      <c r="AZX1387" s="84">
        <f t="shared" si="770"/>
        <v>1000000</v>
      </c>
      <c r="BAD1387" s="84" t="s">
        <v>235</v>
      </c>
      <c r="BAE1387" s="84" t="s">
        <v>236</v>
      </c>
      <c r="BAF1387" s="84">
        <f>BAF1383</f>
        <v>1000000</v>
      </c>
      <c r="BAG1387" s="84">
        <f t="shared" si="770"/>
        <v>0</v>
      </c>
      <c r="BAH1387" s="84">
        <f t="shared" si="770"/>
        <v>0</v>
      </c>
      <c r="BAI1387" s="84">
        <f t="shared" si="770"/>
        <v>1000000</v>
      </c>
      <c r="BAJ1387" s="84">
        <f t="shared" si="770"/>
        <v>0</v>
      </c>
      <c r="BAK1387" s="84">
        <f t="shared" si="770"/>
        <v>0</v>
      </c>
      <c r="BAL1387" s="84">
        <f t="shared" si="770"/>
        <v>0</v>
      </c>
      <c r="BAM1387" s="84">
        <f t="shared" si="770"/>
        <v>0</v>
      </c>
      <c r="BAN1387" s="84">
        <f t="shared" si="770"/>
        <v>1000000</v>
      </c>
      <c r="BAT1387" s="84" t="s">
        <v>235</v>
      </c>
      <c r="BAU1387" s="84" t="s">
        <v>236</v>
      </c>
      <c r="BAV1387" s="84">
        <f>BAV1383</f>
        <v>1000000</v>
      </c>
      <c r="BAW1387" s="84">
        <f t="shared" si="770"/>
        <v>0</v>
      </c>
      <c r="BAX1387" s="84">
        <f t="shared" si="770"/>
        <v>0</v>
      </c>
      <c r="BAY1387" s="84">
        <f t="shared" si="770"/>
        <v>1000000</v>
      </c>
      <c r="BAZ1387" s="84">
        <f t="shared" si="770"/>
        <v>0</v>
      </c>
      <c r="BBA1387" s="84">
        <f t="shared" si="770"/>
        <v>0</v>
      </c>
      <c r="BBB1387" s="84">
        <f t="shared" si="770"/>
        <v>0</v>
      </c>
      <c r="BBC1387" s="84">
        <f t="shared" si="770"/>
        <v>0</v>
      </c>
      <c r="BBD1387" s="84">
        <f t="shared" si="770"/>
        <v>1000000</v>
      </c>
      <c r="BBJ1387" s="84" t="s">
        <v>235</v>
      </c>
      <c r="BBK1387" s="84" t="s">
        <v>236</v>
      </c>
      <c r="BBL1387" s="84">
        <f>BBL1383</f>
        <v>1000000</v>
      </c>
      <c r="BBM1387" s="84">
        <f t="shared" ref="BBM1387:BDP1388" si="771">BBM1383</f>
        <v>0</v>
      </c>
      <c r="BBN1387" s="84">
        <f t="shared" si="771"/>
        <v>0</v>
      </c>
      <c r="BBO1387" s="84">
        <f t="shared" si="771"/>
        <v>1000000</v>
      </c>
      <c r="BBP1387" s="84">
        <f t="shared" si="771"/>
        <v>0</v>
      </c>
      <c r="BBQ1387" s="84">
        <f t="shared" si="771"/>
        <v>0</v>
      </c>
      <c r="BBR1387" s="84">
        <f t="shared" si="771"/>
        <v>0</v>
      </c>
      <c r="BBS1387" s="84">
        <f t="shared" si="771"/>
        <v>0</v>
      </c>
      <c r="BBT1387" s="84">
        <f t="shared" si="771"/>
        <v>1000000</v>
      </c>
      <c r="BBZ1387" s="84" t="s">
        <v>235</v>
      </c>
      <c r="BCA1387" s="84" t="s">
        <v>236</v>
      </c>
      <c r="BCB1387" s="84">
        <f>BCB1383</f>
        <v>1000000</v>
      </c>
      <c r="BCC1387" s="84">
        <f t="shared" si="771"/>
        <v>0</v>
      </c>
      <c r="BCD1387" s="84">
        <f t="shared" si="771"/>
        <v>0</v>
      </c>
      <c r="BCE1387" s="84">
        <f t="shared" si="771"/>
        <v>1000000</v>
      </c>
      <c r="BCF1387" s="84">
        <f t="shared" si="771"/>
        <v>0</v>
      </c>
      <c r="BCG1387" s="84">
        <f t="shared" si="771"/>
        <v>0</v>
      </c>
      <c r="BCH1387" s="84">
        <f t="shared" si="771"/>
        <v>0</v>
      </c>
      <c r="BCI1387" s="84">
        <f t="shared" si="771"/>
        <v>0</v>
      </c>
      <c r="BCJ1387" s="84">
        <f t="shared" si="771"/>
        <v>1000000</v>
      </c>
      <c r="BCP1387" s="84" t="s">
        <v>235</v>
      </c>
      <c r="BCQ1387" s="84" t="s">
        <v>236</v>
      </c>
      <c r="BCR1387" s="84">
        <f>BCR1383</f>
        <v>1000000</v>
      </c>
      <c r="BCS1387" s="84">
        <f t="shared" si="771"/>
        <v>0</v>
      </c>
      <c r="BCT1387" s="84">
        <f t="shared" si="771"/>
        <v>0</v>
      </c>
      <c r="BCU1387" s="84">
        <f t="shared" si="771"/>
        <v>1000000</v>
      </c>
      <c r="BCV1387" s="84">
        <f t="shared" si="771"/>
        <v>0</v>
      </c>
      <c r="BCW1387" s="84">
        <f t="shared" si="771"/>
        <v>0</v>
      </c>
      <c r="BCX1387" s="84">
        <f t="shared" si="771"/>
        <v>0</v>
      </c>
      <c r="BCY1387" s="84">
        <f t="shared" si="771"/>
        <v>0</v>
      </c>
      <c r="BCZ1387" s="84">
        <f t="shared" si="771"/>
        <v>1000000</v>
      </c>
      <c r="BDF1387" s="84" t="s">
        <v>235</v>
      </c>
      <c r="BDG1387" s="84" t="s">
        <v>236</v>
      </c>
      <c r="BDH1387" s="84">
        <f>BDH1383</f>
        <v>1000000</v>
      </c>
      <c r="BDI1387" s="84">
        <f t="shared" si="771"/>
        <v>0</v>
      </c>
      <c r="BDJ1387" s="84">
        <f t="shared" si="771"/>
        <v>0</v>
      </c>
      <c r="BDK1387" s="84">
        <f t="shared" si="771"/>
        <v>1000000</v>
      </c>
      <c r="BDL1387" s="84">
        <f t="shared" si="771"/>
        <v>0</v>
      </c>
      <c r="BDM1387" s="84">
        <f t="shared" si="771"/>
        <v>0</v>
      </c>
      <c r="BDN1387" s="84">
        <f t="shared" si="771"/>
        <v>0</v>
      </c>
      <c r="BDO1387" s="84">
        <f t="shared" si="771"/>
        <v>0</v>
      </c>
      <c r="BDP1387" s="84">
        <f t="shared" si="771"/>
        <v>1000000</v>
      </c>
      <c r="BDV1387" s="84" t="s">
        <v>235</v>
      </c>
      <c r="BDW1387" s="84" t="s">
        <v>236</v>
      </c>
      <c r="BDX1387" s="84">
        <f>BDX1383</f>
        <v>1000000</v>
      </c>
      <c r="BDY1387" s="84">
        <f t="shared" ref="BDY1387:BGB1388" si="772">BDY1383</f>
        <v>0</v>
      </c>
      <c r="BDZ1387" s="84">
        <f t="shared" si="772"/>
        <v>0</v>
      </c>
      <c r="BEA1387" s="84">
        <f t="shared" si="772"/>
        <v>1000000</v>
      </c>
      <c r="BEB1387" s="84">
        <f t="shared" si="772"/>
        <v>0</v>
      </c>
      <c r="BEC1387" s="84">
        <f t="shared" si="772"/>
        <v>0</v>
      </c>
      <c r="BED1387" s="84">
        <f t="shared" si="772"/>
        <v>0</v>
      </c>
      <c r="BEE1387" s="84">
        <f t="shared" si="772"/>
        <v>0</v>
      </c>
      <c r="BEF1387" s="84">
        <f t="shared" si="772"/>
        <v>1000000</v>
      </c>
      <c r="BEL1387" s="84" t="s">
        <v>235</v>
      </c>
      <c r="BEM1387" s="84" t="s">
        <v>236</v>
      </c>
      <c r="BEN1387" s="84">
        <f>BEN1383</f>
        <v>1000000</v>
      </c>
      <c r="BEO1387" s="84">
        <f t="shared" si="772"/>
        <v>0</v>
      </c>
      <c r="BEP1387" s="84">
        <f t="shared" si="772"/>
        <v>0</v>
      </c>
      <c r="BEQ1387" s="84">
        <f t="shared" si="772"/>
        <v>1000000</v>
      </c>
      <c r="BER1387" s="84">
        <f t="shared" si="772"/>
        <v>0</v>
      </c>
      <c r="BES1387" s="84">
        <f t="shared" si="772"/>
        <v>0</v>
      </c>
      <c r="BET1387" s="84">
        <f t="shared" si="772"/>
        <v>0</v>
      </c>
      <c r="BEU1387" s="84">
        <f t="shared" si="772"/>
        <v>0</v>
      </c>
      <c r="BEV1387" s="84">
        <f t="shared" si="772"/>
        <v>1000000</v>
      </c>
      <c r="BFB1387" s="84" t="s">
        <v>235</v>
      </c>
      <c r="BFC1387" s="84" t="s">
        <v>236</v>
      </c>
      <c r="BFD1387" s="84">
        <f>BFD1383</f>
        <v>1000000</v>
      </c>
      <c r="BFE1387" s="84">
        <f t="shared" si="772"/>
        <v>0</v>
      </c>
      <c r="BFF1387" s="84">
        <f t="shared" si="772"/>
        <v>0</v>
      </c>
      <c r="BFG1387" s="84">
        <f t="shared" si="772"/>
        <v>1000000</v>
      </c>
      <c r="BFH1387" s="84">
        <f t="shared" si="772"/>
        <v>0</v>
      </c>
      <c r="BFI1387" s="84">
        <f t="shared" si="772"/>
        <v>0</v>
      </c>
      <c r="BFJ1387" s="84">
        <f t="shared" si="772"/>
        <v>0</v>
      </c>
      <c r="BFK1387" s="84">
        <f t="shared" si="772"/>
        <v>0</v>
      </c>
      <c r="BFL1387" s="84">
        <f t="shared" si="772"/>
        <v>1000000</v>
      </c>
      <c r="BFR1387" s="84" t="s">
        <v>235</v>
      </c>
      <c r="BFS1387" s="84" t="s">
        <v>236</v>
      </c>
      <c r="BFT1387" s="84">
        <f>BFT1383</f>
        <v>1000000</v>
      </c>
      <c r="BFU1387" s="84">
        <f t="shared" si="772"/>
        <v>0</v>
      </c>
      <c r="BFV1387" s="84">
        <f t="shared" si="772"/>
        <v>0</v>
      </c>
      <c r="BFW1387" s="84">
        <f t="shared" si="772"/>
        <v>1000000</v>
      </c>
      <c r="BFX1387" s="84">
        <f t="shared" si="772"/>
        <v>0</v>
      </c>
      <c r="BFY1387" s="84">
        <f t="shared" si="772"/>
        <v>0</v>
      </c>
      <c r="BFZ1387" s="84">
        <f t="shared" si="772"/>
        <v>0</v>
      </c>
      <c r="BGA1387" s="84">
        <f t="shared" si="772"/>
        <v>0</v>
      </c>
      <c r="BGB1387" s="84">
        <f t="shared" si="772"/>
        <v>1000000</v>
      </c>
      <c r="BGH1387" s="84" t="s">
        <v>235</v>
      </c>
      <c r="BGI1387" s="84" t="s">
        <v>236</v>
      </c>
      <c r="BGJ1387" s="84">
        <f>BGJ1383</f>
        <v>1000000</v>
      </c>
      <c r="BGK1387" s="84">
        <f t="shared" ref="BGK1387:BIN1388" si="773">BGK1383</f>
        <v>0</v>
      </c>
      <c r="BGL1387" s="84">
        <f t="shared" si="773"/>
        <v>0</v>
      </c>
      <c r="BGM1387" s="84">
        <f t="shared" si="773"/>
        <v>1000000</v>
      </c>
      <c r="BGN1387" s="84">
        <f t="shared" si="773"/>
        <v>0</v>
      </c>
      <c r="BGO1387" s="84">
        <f t="shared" si="773"/>
        <v>0</v>
      </c>
      <c r="BGP1387" s="84">
        <f t="shared" si="773"/>
        <v>0</v>
      </c>
      <c r="BGQ1387" s="84">
        <f t="shared" si="773"/>
        <v>0</v>
      </c>
      <c r="BGR1387" s="84">
        <f t="shared" si="773"/>
        <v>1000000</v>
      </c>
      <c r="BGX1387" s="84" t="s">
        <v>235</v>
      </c>
      <c r="BGY1387" s="84" t="s">
        <v>236</v>
      </c>
      <c r="BGZ1387" s="84">
        <f>BGZ1383</f>
        <v>1000000</v>
      </c>
      <c r="BHA1387" s="84">
        <f t="shared" si="773"/>
        <v>0</v>
      </c>
      <c r="BHB1387" s="84">
        <f t="shared" si="773"/>
        <v>0</v>
      </c>
      <c r="BHC1387" s="84">
        <f t="shared" si="773"/>
        <v>1000000</v>
      </c>
      <c r="BHD1387" s="84">
        <f t="shared" si="773"/>
        <v>0</v>
      </c>
      <c r="BHE1387" s="84">
        <f t="shared" si="773"/>
        <v>0</v>
      </c>
      <c r="BHF1387" s="84">
        <f t="shared" si="773"/>
        <v>0</v>
      </c>
      <c r="BHG1387" s="84">
        <f t="shared" si="773"/>
        <v>0</v>
      </c>
      <c r="BHH1387" s="84">
        <f t="shared" si="773"/>
        <v>1000000</v>
      </c>
      <c r="BHN1387" s="84" t="s">
        <v>235</v>
      </c>
      <c r="BHO1387" s="84" t="s">
        <v>236</v>
      </c>
      <c r="BHP1387" s="84">
        <f>BHP1383</f>
        <v>1000000</v>
      </c>
      <c r="BHQ1387" s="84">
        <f t="shared" si="773"/>
        <v>0</v>
      </c>
      <c r="BHR1387" s="84">
        <f t="shared" si="773"/>
        <v>0</v>
      </c>
      <c r="BHS1387" s="84">
        <f t="shared" si="773"/>
        <v>1000000</v>
      </c>
      <c r="BHT1387" s="84">
        <f t="shared" si="773"/>
        <v>0</v>
      </c>
      <c r="BHU1387" s="84">
        <f t="shared" si="773"/>
        <v>0</v>
      </c>
      <c r="BHV1387" s="84">
        <f t="shared" si="773"/>
        <v>0</v>
      </c>
      <c r="BHW1387" s="84">
        <f t="shared" si="773"/>
        <v>0</v>
      </c>
      <c r="BHX1387" s="84">
        <f t="shared" si="773"/>
        <v>1000000</v>
      </c>
      <c r="BID1387" s="84" t="s">
        <v>235</v>
      </c>
      <c r="BIE1387" s="84" t="s">
        <v>236</v>
      </c>
      <c r="BIF1387" s="84">
        <f>BIF1383</f>
        <v>1000000</v>
      </c>
      <c r="BIG1387" s="84">
        <f t="shared" si="773"/>
        <v>0</v>
      </c>
      <c r="BIH1387" s="84">
        <f t="shared" si="773"/>
        <v>0</v>
      </c>
      <c r="BII1387" s="84">
        <f t="shared" si="773"/>
        <v>1000000</v>
      </c>
      <c r="BIJ1387" s="84">
        <f t="shared" si="773"/>
        <v>0</v>
      </c>
      <c r="BIK1387" s="84">
        <f t="shared" si="773"/>
        <v>0</v>
      </c>
      <c r="BIL1387" s="84">
        <f t="shared" si="773"/>
        <v>0</v>
      </c>
      <c r="BIM1387" s="84">
        <f t="shared" si="773"/>
        <v>0</v>
      </c>
      <c r="BIN1387" s="84">
        <f t="shared" si="773"/>
        <v>1000000</v>
      </c>
      <c r="BIT1387" s="84" t="s">
        <v>235</v>
      </c>
      <c r="BIU1387" s="84" t="s">
        <v>236</v>
      </c>
      <c r="BIV1387" s="84">
        <f>BIV1383</f>
        <v>1000000</v>
      </c>
      <c r="BIW1387" s="84">
        <f t="shared" ref="BIW1387:BKZ1388" si="774">BIW1383</f>
        <v>0</v>
      </c>
      <c r="BIX1387" s="84">
        <f t="shared" si="774"/>
        <v>0</v>
      </c>
      <c r="BIY1387" s="84">
        <f t="shared" si="774"/>
        <v>1000000</v>
      </c>
      <c r="BIZ1387" s="84">
        <f t="shared" si="774"/>
        <v>0</v>
      </c>
      <c r="BJA1387" s="84">
        <f t="shared" si="774"/>
        <v>0</v>
      </c>
      <c r="BJB1387" s="84">
        <f t="shared" si="774"/>
        <v>0</v>
      </c>
      <c r="BJC1387" s="84">
        <f t="shared" si="774"/>
        <v>0</v>
      </c>
      <c r="BJD1387" s="84">
        <f t="shared" si="774"/>
        <v>1000000</v>
      </c>
      <c r="BJJ1387" s="84" t="s">
        <v>235</v>
      </c>
      <c r="BJK1387" s="84" t="s">
        <v>236</v>
      </c>
      <c r="BJL1387" s="84">
        <f>BJL1383</f>
        <v>1000000</v>
      </c>
      <c r="BJM1387" s="84">
        <f t="shared" si="774"/>
        <v>0</v>
      </c>
      <c r="BJN1387" s="84">
        <f t="shared" si="774"/>
        <v>0</v>
      </c>
      <c r="BJO1387" s="84">
        <f t="shared" si="774"/>
        <v>1000000</v>
      </c>
      <c r="BJP1387" s="84">
        <f t="shared" si="774"/>
        <v>0</v>
      </c>
      <c r="BJQ1387" s="84">
        <f t="shared" si="774"/>
        <v>0</v>
      </c>
      <c r="BJR1387" s="84">
        <f t="shared" si="774"/>
        <v>0</v>
      </c>
      <c r="BJS1387" s="84">
        <f t="shared" si="774"/>
        <v>0</v>
      </c>
      <c r="BJT1387" s="84">
        <f t="shared" si="774"/>
        <v>1000000</v>
      </c>
      <c r="BJZ1387" s="84" t="s">
        <v>235</v>
      </c>
      <c r="BKA1387" s="84" t="s">
        <v>236</v>
      </c>
      <c r="BKB1387" s="84">
        <f>BKB1383</f>
        <v>1000000</v>
      </c>
      <c r="BKC1387" s="84">
        <f t="shared" si="774"/>
        <v>0</v>
      </c>
      <c r="BKD1387" s="84">
        <f t="shared" si="774"/>
        <v>0</v>
      </c>
      <c r="BKE1387" s="84">
        <f t="shared" si="774"/>
        <v>1000000</v>
      </c>
      <c r="BKF1387" s="84">
        <f t="shared" si="774"/>
        <v>0</v>
      </c>
      <c r="BKG1387" s="84">
        <f t="shared" si="774"/>
        <v>0</v>
      </c>
      <c r="BKH1387" s="84">
        <f t="shared" si="774"/>
        <v>0</v>
      </c>
      <c r="BKI1387" s="84">
        <f t="shared" si="774"/>
        <v>0</v>
      </c>
      <c r="BKJ1387" s="84">
        <f t="shared" si="774"/>
        <v>1000000</v>
      </c>
      <c r="BKP1387" s="84" t="s">
        <v>235</v>
      </c>
      <c r="BKQ1387" s="84" t="s">
        <v>236</v>
      </c>
      <c r="BKR1387" s="84">
        <f>BKR1383</f>
        <v>1000000</v>
      </c>
      <c r="BKS1387" s="84">
        <f t="shared" si="774"/>
        <v>0</v>
      </c>
      <c r="BKT1387" s="84">
        <f t="shared" si="774"/>
        <v>0</v>
      </c>
      <c r="BKU1387" s="84">
        <f t="shared" si="774"/>
        <v>1000000</v>
      </c>
      <c r="BKV1387" s="84">
        <f t="shared" si="774"/>
        <v>0</v>
      </c>
      <c r="BKW1387" s="84">
        <f t="shared" si="774"/>
        <v>0</v>
      </c>
      <c r="BKX1387" s="84">
        <f t="shared" si="774"/>
        <v>0</v>
      </c>
      <c r="BKY1387" s="84">
        <f t="shared" si="774"/>
        <v>0</v>
      </c>
      <c r="BKZ1387" s="84">
        <f t="shared" si="774"/>
        <v>1000000</v>
      </c>
      <c r="BLF1387" s="84" t="s">
        <v>235</v>
      </c>
      <c r="BLG1387" s="84" t="s">
        <v>236</v>
      </c>
      <c r="BLH1387" s="84">
        <f>BLH1383</f>
        <v>1000000</v>
      </c>
      <c r="BLI1387" s="84">
        <f t="shared" ref="BLI1387:BNL1388" si="775">BLI1383</f>
        <v>0</v>
      </c>
      <c r="BLJ1387" s="84">
        <f t="shared" si="775"/>
        <v>0</v>
      </c>
      <c r="BLK1387" s="84">
        <f t="shared" si="775"/>
        <v>1000000</v>
      </c>
      <c r="BLL1387" s="84">
        <f t="shared" si="775"/>
        <v>0</v>
      </c>
      <c r="BLM1387" s="84">
        <f t="shared" si="775"/>
        <v>0</v>
      </c>
      <c r="BLN1387" s="84">
        <f t="shared" si="775"/>
        <v>0</v>
      </c>
      <c r="BLO1387" s="84">
        <f t="shared" si="775"/>
        <v>0</v>
      </c>
      <c r="BLP1387" s="84">
        <f t="shared" si="775"/>
        <v>1000000</v>
      </c>
      <c r="BLV1387" s="84" t="s">
        <v>235</v>
      </c>
      <c r="BLW1387" s="84" t="s">
        <v>236</v>
      </c>
      <c r="BLX1387" s="84">
        <f>BLX1383</f>
        <v>1000000</v>
      </c>
      <c r="BLY1387" s="84">
        <f t="shared" si="775"/>
        <v>0</v>
      </c>
      <c r="BLZ1387" s="84">
        <f t="shared" si="775"/>
        <v>0</v>
      </c>
      <c r="BMA1387" s="84">
        <f t="shared" si="775"/>
        <v>1000000</v>
      </c>
      <c r="BMB1387" s="84">
        <f t="shared" si="775"/>
        <v>0</v>
      </c>
      <c r="BMC1387" s="84">
        <f t="shared" si="775"/>
        <v>0</v>
      </c>
      <c r="BMD1387" s="84">
        <f t="shared" si="775"/>
        <v>0</v>
      </c>
      <c r="BME1387" s="84">
        <f t="shared" si="775"/>
        <v>0</v>
      </c>
      <c r="BMF1387" s="84">
        <f t="shared" si="775"/>
        <v>1000000</v>
      </c>
      <c r="BML1387" s="84" t="s">
        <v>235</v>
      </c>
      <c r="BMM1387" s="84" t="s">
        <v>236</v>
      </c>
      <c r="BMN1387" s="84">
        <f>BMN1383</f>
        <v>1000000</v>
      </c>
      <c r="BMO1387" s="84">
        <f t="shared" si="775"/>
        <v>0</v>
      </c>
      <c r="BMP1387" s="84">
        <f t="shared" si="775"/>
        <v>0</v>
      </c>
      <c r="BMQ1387" s="84">
        <f t="shared" si="775"/>
        <v>1000000</v>
      </c>
      <c r="BMR1387" s="84">
        <f t="shared" si="775"/>
        <v>0</v>
      </c>
      <c r="BMS1387" s="84">
        <f t="shared" si="775"/>
        <v>0</v>
      </c>
      <c r="BMT1387" s="84">
        <f t="shared" si="775"/>
        <v>0</v>
      </c>
      <c r="BMU1387" s="84">
        <f t="shared" si="775"/>
        <v>0</v>
      </c>
      <c r="BMV1387" s="84">
        <f t="shared" si="775"/>
        <v>1000000</v>
      </c>
      <c r="BNB1387" s="84" t="s">
        <v>235</v>
      </c>
      <c r="BNC1387" s="84" t="s">
        <v>236</v>
      </c>
      <c r="BND1387" s="84">
        <f>BND1383</f>
        <v>1000000</v>
      </c>
      <c r="BNE1387" s="84">
        <f t="shared" si="775"/>
        <v>0</v>
      </c>
      <c r="BNF1387" s="84">
        <f t="shared" si="775"/>
        <v>0</v>
      </c>
      <c r="BNG1387" s="84">
        <f t="shared" si="775"/>
        <v>1000000</v>
      </c>
      <c r="BNH1387" s="84">
        <f t="shared" si="775"/>
        <v>0</v>
      </c>
      <c r="BNI1387" s="84">
        <f t="shared" si="775"/>
        <v>0</v>
      </c>
      <c r="BNJ1387" s="84">
        <f t="shared" si="775"/>
        <v>0</v>
      </c>
      <c r="BNK1387" s="84">
        <f t="shared" si="775"/>
        <v>0</v>
      </c>
      <c r="BNL1387" s="84">
        <f t="shared" si="775"/>
        <v>1000000</v>
      </c>
      <c r="BNR1387" s="84" t="s">
        <v>235</v>
      </c>
      <c r="BNS1387" s="84" t="s">
        <v>236</v>
      </c>
      <c r="BNT1387" s="84">
        <f>BNT1383</f>
        <v>1000000</v>
      </c>
      <c r="BNU1387" s="84">
        <f t="shared" ref="BNU1387:BPX1388" si="776">BNU1383</f>
        <v>0</v>
      </c>
      <c r="BNV1387" s="84">
        <f t="shared" si="776"/>
        <v>0</v>
      </c>
      <c r="BNW1387" s="84">
        <f t="shared" si="776"/>
        <v>1000000</v>
      </c>
      <c r="BNX1387" s="84">
        <f t="shared" si="776"/>
        <v>0</v>
      </c>
      <c r="BNY1387" s="84">
        <f t="shared" si="776"/>
        <v>0</v>
      </c>
      <c r="BNZ1387" s="84">
        <f t="shared" si="776"/>
        <v>0</v>
      </c>
      <c r="BOA1387" s="84">
        <f t="shared" si="776"/>
        <v>0</v>
      </c>
      <c r="BOB1387" s="84">
        <f t="shared" si="776"/>
        <v>1000000</v>
      </c>
      <c r="BOH1387" s="84" t="s">
        <v>235</v>
      </c>
      <c r="BOI1387" s="84" t="s">
        <v>236</v>
      </c>
      <c r="BOJ1387" s="84">
        <f>BOJ1383</f>
        <v>1000000</v>
      </c>
      <c r="BOK1387" s="84">
        <f t="shared" si="776"/>
        <v>0</v>
      </c>
      <c r="BOL1387" s="84">
        <f t="shared" si="776"/>
        <v>0</v>
      </c>
      <c r="BOM1387" s="84">
        <f t="shared" si="776"/>
        <v>1000000</v>
      </c>
      <c r="BON1387" s="84">
        <f t="shared" si="776"/>
        <v>0</v>
      </c>
      <c r="BOO1387" s="84">
        <f t="shared" si="776"/>
        <v>0</v>
      </c>
      <c r="BOP1387" s="84">
        <f t="shared" si="776"/>
        <v>0</v>
      </c>
      <c r="BOQ1387" s="84">
        <f t="shared" si="776"/>
        <v>0</v>
      </c>
      <c r="BOR1387" s="84">
        <f t="shared" si="776"/>
        <v>1000000</v>
      </c>
      <c r="BOX1387" s="84" t="s">
        <v>235</v>
      </c>
      <c r="BOY1387" s="84" t="s">
        <v>236</v>
      </c>
      <c r="BOZ1387" s="84">
        <f>BOZ1383</f>
        <v>1000000</v>
      </c>
      <c r="BPA1387" s="84">
        <f t="shared" si="776"/>
        <v>0</v>
      </c>
      <c r="BPB1387" s="84">
        <f t="shared" si="776"/>
        <v>0</v>
      </c>
      <c r="BPC1387" s="84">
        <f t="shared" si="776"/>
        <v>1000000</v>
      </c>
      <c r="BPD1387" s="84">
        <f t="shared" si="776"/>
        <v>0</v>
      </c>
      <c r="BPE1387" s="84">
        <f t="shared" si="776"/>
        <v>0</v>
      </c>
      <c r="BPF1387" s="84">
        <f t="shared" si="776"/>
        <v>0</v>
      </c>
      <c r="BPG1387" s="84">
        <f t="shared" si="776"/>
        <v>0</v>
      </c>
      <c r="BPH1387" s="84">
        <f t="shared" si="776"/>
        <v>1000000</v>
      </c>
      <c r="BPN1387" s="84" t="s">
        <v>235</v>
      </c>
      <c r="BPO1387" s="84" t="s">
        <v>236</v>
      </c>
      <c r="BPP1387" s="84">
        <f>BPP1383</f>
        <v>1000000</v>
      </c>
      <c r="BPQ1387" s="84">
        <f t="shared" si="776"/>
        <v>0</v>
      </c>
      <c r="BPR1387" s="84">
        <f t="shared" si="776"/>
        <v>0</v>
      </c>
      <c r="BPS1387" s="84">
        <f t="shared" si="776"/>
        <v>1000000</v>
      </c>
      <c r="BPT1387" s="84">
        <f t="shared" si="776"/>
        <v>0</v>
      </c>
      <c r="BPU1387" s="84">
        <f t="shared" si="776"/>
        <v>0</v>
      </c>
      <c r="BPV1387" s="84">
        <f t="shared" si="776"/>
        <v>0</v>
      </c>
      <c r="BPW1387" s="84">
        <f t="shared" si="776"/>
        <v>0</v>
      </c>
      <c r="BPX1387" s="84">
        <f t="shared" si="776"/>
        <v>1000000</v>
      </c>
      <c r="BQD1387" s="84" t="s">
        <v>235</v>
      </c>
      <c r="BQE1387" s="84" t="s">
        <v>236</v>
      </c>
      <c r="BQF1387" s="84">
        <f>BQF1383</f>
        <v>1000000</v>
      </c>
      <c r="BQG1387" s="84">
        <f t="shared" ref="BQG1387:BSJ1388" si="777">BQG1383</f>
        <v>0</v>
      </c>
      <c r="BQH1387" s="84">
        <f t="shared" si="777"/>
        <v>0</v>
      </c>
      <c r="BQI1387" s="84">
        <f t="shared" si="777"/>
        <v>1000000</v>
      </c>
      <c r="BQJ1387" s="84">
        <f t="shared" si="777"/>
        <v>0</v>
      </c>
      <c r="BQK1387" s="84">
        <f t="shared" si="777"/>
        <v>0</v>
      </c>
      <c r="BQL1387" s="84">
        <f t="shared" si="777"/>
        <v>0</v>
      </c>
      <c r="BQM1387" s="84">
        <f t="shared" si="777"/>
        <v>0</v>
      </c>
      <c r="BQN1387" s="84">
        <f t="shared" si="777"/>
        <v>1000000</v>
      </c>
      <c r="BQT1387" s="84" t="s">
        <v>235</v>
      </c>
      <c r="BQU1387" s="84" t="s">
        <v>236</v>
      </c>
      <c r="BQV1387" s="84">
        <f>BQV1383</f>
        <v>1000000</v>
      </c>
      <c r="BQW1387" s="84">
        <f t="shared" si="777"/>
        <v>0</v>
      </c>
      <c r="BQX1387" s="84">
        <f t="shared" si="777"/>
        <v>0</v>
      </c>
      <c r="BQY1387" s="84">
        <f t="shared" si="777"/>
        <v>1000000</v>
      </c>
      <c r="BQZ1387" s="84">
        <f t="shared" si="777"/>
        <v>0</v>
      </c>
      <c r="BRA1387" s="84">
        <f t="shared" si="777"/>
        <v>0</v>
      </c>
      <c r="BRB1387" s="84">
        <f t="shared" si="777"/>
        <v>0</v>
      </c>
      <c r="BRC1387" s="84">
        <f t="shared" si="777"/>
        <v>0</v>
      </c>
      <c r="BRD1387" s="84">
        <f t="shared" si="777"/>
        <v>1000000</v>
      </c>
      <c r="BRJ1387" s="84" t="s">
        <v>235</v>
      </c>
      <c r="BRK1387" s="84" t="s">
        <v>236</v>
      </c>
      <c r="BRL1387" s="84">
        <f>BRL1383</f>
        <v>1000000</v>
      </c>
      <c r="BRM1387" s="84">
        <f t="shared" si="777"/>
        <v>0</v>
      </c>
      <c r="BRN1387" s="84">
        <f t="shared" si="777"/>
        <v>0</v>
      </c>
      <c r="BRO1387" s="84">
        <f t="shared" si="777"/>
        <v>1000000</v>
      </c>
      <c r="BRP1387" s="84">
        <f t="shared" si="777"/>
        <v>0</v>
      </c>
      <c r="BRQ1387" s="84">
        <f t="shared" si="777"/>
        <v>0</v>
      </c>
      <c r="BRR1387" s="84">
        <f t="shared" si="777"/>
        <v>0</v>
      </c>
      <c r="BRS1387" s="84">
        <f t="shared" si="777"/>
        <v>0</v>
      </c>
      <c r="BRT1387" s="84">
        <f t="shared" si="777"/>
        <v>1000000</v>
      </c>
      <c r="BRZ1387" s="84" t="s">
        <v>235</v>
      </c>
      <c r="BSA1387" s="84" t="s">
        <v>236</v>
      </c>
      <c r="BSB1387" s="84">
        <f>BSB1383</f>
        <v>1000000</v>
      </c>
      <c r="BSC1387" s="84">
        <f t="shared" si="777"/>
        <v>0</v>
      </c>
      <c r="BSD1387" s="84">
        <f t="shared" si="777"/>
        <v>0</v>
      </c>
      <c r="BSE1387" s="84">
        <f t="shared" si="777"/>
        <v>1000000</v>
      </c>
      <c r="BSF1387" s="84">
        <f t="shared" si="777"/>
        <v>0</v>
      </c>
      <c r="BSG1387" s="84">
        <f t="shared" si="777"/>
        <v>0</v>
      </c>
      <c r="BSH1387" s="84">
        <f t="shared" si="777"/>
        <v>0</v>
      </c>
      <c r="BSI1387" s="84">
        <f t="shared" si="777"/>
        <v>0</v>
      </c>
      <c r="BSJ1387" s="84">
        <f t="shared" si="777"/>
        <v>1000000</v>
      </c>
      <c r="BSP1387" s="84" t="s">
        <v>235</v>
      </c>
      <c r="BSQ1387" s="84" t="s">
        <v>236</v>
      </c>
      <c r="BSR1387" s="84">
        <f>BSR1383</f>
        <v>1000000</v>
      </c>
      <c r="BSS1387" s="84">
        <f t="shared" ref="BSS1387:BUV1388" si="778">BSS1383</f>
        <v>0</v>
      </c>
      <c r="BST1387" s="84">
        <f t="shared" si="778"/>
        <v>0</v>
      </c>
      <c r="BSU1387" s="84">
        <f t="shared" si="778"/>
        <v>1000000</v>
      </c>
      <c r="BSV1387" s="84">
        <f t="shared" si="778"/>
        <v>0</v>
      </c>
      <c r="BSW1387" s="84">
        <f t="shared" si="778"/>
        <v>0</v>
      </c>
      <c r="BSX1387" s="84">
        <f t="shared" si="778"/>
        <v>0</v>
      </c>
      <c r="BSY1387" s="84">
        <f t="shared" si="778"/>
        <v>0</v>
      </c>
      <c r="BSZ1387" s="84">
        <f t="shared" si="778"/>
        <v>1000000</v>
      </c>
      <c r="BTF1387" s="84" t="s">
        <v>235</v>
      </c>
      <c r="BTG1387" s="84" t="s">
        <v>236</v>
      </c>
      <c r="BTH1387" s="84">
        <f>BTH1383</f>
        <v>1000000</v>
      </c>
      <c r="BTI1387" s="84">
        <f t="shared" si="778"/>
        <v>0</v>
      </c>
      <c r="BTJ1387" s="84">
        <f t="shared" si="778"/>
        <v>0</v>
      </c>
      <c r="BTK1387" s="84">
        <f t="shared" si="778"/>
        <v>1000000</v>
      </c>
      <c r="BTL1387" s="84">
        <f t="shared" si="778"/>
        <v>0</v>
      </c>
      <c r="BTM1387" s="84">
        <f t="shared" si="778"/>
        <v>0</v>
      </c>
      <c r="BTN1387" s="84">
        <f t="shared" si="778"/>
        <v>0</v>
      </c>
      <c r="BTO1387" s="84">
        <f t="shared" si="778"/>
        <v>0</v>
      </c>
      <c r="BTP1387" s="84">
        <f t="shared" si="778"/>
        <v>1000000</v>
      </c>
      <c r="BTV1387" s="84" t="s">
        <v>235</v>
      </c>
      <c r="BTW1387" s="84" t="s">
        <v>236</v>
      </c>
      <c r="BTX1387" s="84">
        <f>BTX1383</f>
        <v>1000000</v>
      </c>
      <c r="BTY1387" s="84">
        <f t="shared" si="778"/>
        <v>0</v>
      </c>
      <c r="BTZ1387" s="84">
        <f t="shared" si="778"/>
        <v>0</v>
      </c>
      <c r="BUA1387" s="84">
        <f t="shared" si="778"/>
        <v>1000000</v>
      </c>
      <c r="BUB1387" s="84">
        <f t="shared" si="778"/>
        <v>0</v>
      </c>
      <c r="BUC1387" s="84">
        <f t="shared" si="778"/>
        <v>0</v>
      </c>
      <c r="BUD1387" s="84">
        <f t="shared" si="778"/>
        <v>0</v>
      </c>
      <c r="BUE1387" s="84">
        <f t="shared" si="778"/>
        <v>0</v>
      </c>
      <c r="BUF1387" s="84">
        <f t="shared" si="778"/>
        <v>1000000</v>
      </c>
      <c r="BUL1387" s="84" t="s">
        <v>235</v>
      </c>
      <c r="BUM1387" s="84" t="s">
        <v>236</v>
      </c>
      <c r="BUN1387" s="84">
        <f>BUN1383</f>
        <v>1000000</v>
      </c>
      <c r="BUO1387" s="84">
        <f t="shared" si="778"/>
        <v>0</v>
      </c>
      <c r="BUP1387" s="84">
        <f t="shared" si="778"/>
        <v>0</v>
      </c>
      <c r="BUQ1387" s="84">
        <f t="shared" si="778"/>
        <v>1000000</v>
      </c>
      <c r="BUR1387" s="84">
        <f t="shared" si="778"/>
        <v>0</v>
      </c>
      <c r="BUS1387" s="84">
        <f t="shared" si="778"/>
        <v>0</v>
      </c>
      <c r="BUT1387" s="84">
        <f t="shared" si="778"/>
        <v>0</v>
      </c>
      <c r="BUU1387" s="84">
        <f t="shared" si="778"/>
        <v>0</v>
      </c>
      <c r="BUV1387" s="84">
        <f t="shared" si="778"/>
        <v>1000000</v>
      </c>
      <c r="BVB1387" s="84" t="s">
        <v>235</v>
      </c>
      <c r="BVC1387" s="84" t="s">
        <v>236</v>
      </c>
      <c r="BVD1387" s="84">
        <f>BVD1383</f>
        <v>1000000</v>
      </c>
      <c r="BVE1387" s="84">
        <f t="shared" ref="BVE1387:BXH1388" si="779">BVE1383</f>
        <v>0</v>
      </c>
      <c r="BVF1387" s="84">
        <f t="shared" si="779"/>
        <v>0</v>
      </c>
      <c r="BVG1387" s="84">
        <f t="shared" si="779"/>
        <v>1000000</v>
      </c>
      <c r="BVH1387" s="84">
        <f t="shared" si="779"/>
        <v>0</v>
      </c>
      <c r="BVI1387" s="84">
        <f t="shared" si="779"/>
        <v>0</v>
      </c>
      <c r="BVJ1387" s="84">
        <f t="shared" si="779"/>
        <v>0</v>
      </c>
      <c r="BVK1387" s="84">
        <f t="shared" si="779"/>
        <v>0</v>
      </c>
      <c r="BVL1387" s="84">
        <f t="shared" si="779"/>
        <v>1000000</v>
      </c>
      <c r="BVR1387" s="84" t="s">
        <v>235</v>
      </c>
      <c r="BVS1387" s="84" t="s">
        <v>236</v>
      </c>
      <c r="BVT1387" s="84">
        <f>BVT1383</f>
        <v>1000000</v>
      </c>
      <c r="BVU1387" s="84">
        <f t="shared" si="779"/>
        <v>0</v>
      </c>
      <c r="BVV1387" s="84">
        <f t="shared" si="779"/>
        <v>0</v>
      </c>
      <c r="BVW1387" s="84">
        <f t="shared" si="779"/>
        <v>1000000</v>
      </c>
      <c r="BVX1387" s="84">
        <f t="shared" si="779"/>
        <v>0</v>
      </c>
      <c r="BVY1387" s="84">
        <f t="shared" si="779"/>
        <v>0</v>
      </c>
      <c r="BVZ1387" s="84">
        <f t="shared" si="779"/>
        <v>0</v>
      </c>
      <c r="BWA1387" s="84">
        <f t="shared" si="779"/>
        <v>0</v>
      </c>
      <c r="BWB1387" s="84">
        <f t="shared" si="779"/>
        <v>1000000</v>
      </c>
      <c r="BWH1387" s="84" t="s">
        <v>235</v>
      </c>
      <c r="BWI1387" s="84" t="s">
        <v>236</v>
      </c>
      <c r="BWJ1387" s="84">
        <f>BWJ1383</f>
        <v>1000000</v>
      </c>
      <c r="BWK1387" s="84">
        <f t="shared" si="779"/>
        <v>0</v>
      </c>
      <c r="BWL1387" s="84">
        <f t="shared" si="779"/>
        <v>0</v>
      </c>
      <c r="BWM1387" s="84">
        <f t="shared" si="779"/>
        <v>1000000</v>
      </c>
      <c r="BWN1387" s="84">
        <f t="shared" si="779"/>
        <v>0</v>
      </c>
      <c r="BWO1387" s="84">
        <f t="shared" si="779"/>
        <v>0</v>
      </c>
      <c r="BWP1387" s="84">
        <f t="shared" si="779"/>
        <v>0</v>
      </c>
      <c r="BWQ1387" s="84">
        <f t="shared" si="779"/>
        <v>0</v>
      </c>
      <c r="BWR1387" s="84">
        <f t="shared" si="779"/>
        <v>1000000</v>
      </c>
      <c r="BWX1387" s="84" t="s">
        <v>235</v>
      </c>
      <c r="BWY1387" s="84" t="s">
        <v>236</v>
      </c>
      <c r="BWZ1387" s="84">
        <f>BWZ1383</f>
        <v>1000000</v>
      </c>
      <c r="BXA1387" s="84">
        <f t="shared" si="779"/>
        <v>0</v>
      </c>
      <c r="BXB1387" s="84">
        <f t="shared" si="779"/>
        <v>0</v>
      </c>
      <c r="BXC1387" s="84">
        <f t="shared" si="779"/>
        <v>1000000</v>
      </c>
      <c r="BXD1387" s="84">
        <f t="shared" si="779"/>
        <v>0</v>
      </c>
      <c r="BXE1387" s="84">
        <f t="shared" si="779"/>
        <v>0</v>
      </c>
      <c r="BXF1387" s="84">
        <f t="shared" si="779"/>
        <v>0</v>
      </c>
      <c r="BXG1387" s="84">
        <f t="shared" si="779"/>
        <v>0</v>
      </c>
      <c r="BXH1387" s="84">
        <f t="shared" si="779"/>
        <v>1000000</v>
      </c>
      <c r="BXN1387" s="84" t="s">
        <v>235</v>
      </c>
      <c r="BXO1387" s="84" t="s">
        <v>236</v>
      </c>
      <c r="BXP1387" s="84">
        <f>BXP1383</f>
        <v>1000000</v>
      </c>
      <c r="BXQ1387" s="84">
        <f t="shared" ref="BXQ1387:BZT1388" si="780">BXQ1383</f>
        <v>0</v>
      </c>
      <c r="BXR1387" s="84">
        <f t="shared" si="780"/>
        <v>0</v>
      </c>
      <c r="BXS1387" s="84">
        <f t="shared" si="780"/>
        <v>1000000</v>
      </c>
      <c r="BXT1387" s="84">
        <f t="shared" si="780"/>
        <v>0</v>
      </c>
      <c r="BXU1387" s="84">
        <f t="shared" si="780"/>
        <v>0</v>
      </c>
      <c r="BXV1387" s="84">
        <f t="shared" si="780"/>
        <v>0</v>
      </c>
      <c r="BXW1387" s="84">
        <f t="shared" si="780"/>
        <v>0</v>
      </c>
      <c r="BXX1387" s="84">
        <f t="shared" si="780"/>
        <v>1000000</v>
      </c>
      <c r="BYD1387" s="84" t="s">
        <v>235</v>
      </c>
      <c r="BYE1387" s="84" t="s">
        <v>236</v>
      </c>
      <c r="BYF1387" s="84">
        <f>BYF1383</f>
        <v>1000000</v>
      </c>
      <c r="BYG1387" s="84">
        <f t="shared" si="780"/>
        <v>0</v>
      </c>
      <c r="BYH1387" s="84">
        <f t="shared" si="780"/>
        <v>0</v>
      </c>
      <c r="BYI1387" s="84">
        <f t="shared" si="780"/>
        <v>1000000</v>
      </c>
      <c r="BYJ1387" s="84">
        <f t="shared" si="780"/>
        <v>0</v>
      </c>
      <c r="BYK1387" s="84">
        <f t="shared" si="780"/>
        <v>0</v>
      </c>
      <c r="BYL1387" s="84">
        <f t="shared" si="780"/>
        <v>0</v>
      </c>
      <c r="BYM1387" s="84">
        <f t="shared" si="780"/>
        <v>0</v>
      </c>
      <c r="BYN1387" s="84">
        <f t="shared" si="780"/>
        <v>1000000</v>
      </c>
      <c r="BYT1387" s="84" t="s">
        <v>235</v>
      </c>
      <c r="BYU1387" s="84" t="s">
        <v>236</v>
      </c>
      <c r="BYV1387" s="84">
        <f>BYV1383</f>
        <v>1000000</v>
      </c>
      <c r="BYW1387" s="84">
        <f t="shared" si="780"/>
        <v>0</v>
      </c>
      <c r="BYX1387" s="84">
        <f t="shared" si="780"/>
        <v>0</v>
      </c>
      <c r="BYY1387" s="84">
        <f t="shared" si="780"/>
        <v>1000000</v>
      </c>
      <c r="BYZ1387" s="84">
        <f t="shared" si="780"/>
        <v>0</v>
      </c>
      <c r="BZA1387" s="84">
        <f t="shared" si="780"/>
        <v>0</v>
      </c>
      <c r="BZB1387" s="84">
        <f t="shared" si="780"/>
        <v>0</v>
      </c>
      <c r="BZC1387" s="84">
        <f t="shared" si="780"/>
        <v>0</v>
      </c>
      <c r="BZD1387" s="84">
        <f t="shared" si="780"/>
        <v>1000000</v>
      </c>
      <c r="BZJ1387" s="84" t="s">
        <v>235</v>
      </c>
      <c r="BZK1387" s="84" t="s">
        <v>236</v>
      </c>
      <c r="BZL1387" s="84">
        <f>BZL1383</f>
        <v>1000000</v>
      </c>
      <c r="BZM1387" s="84">
        <f t="shared" si="780"/>
        <v>0</v>
      </c>
      <c r="BZN1387" s="84">
        <f t="shared" si="780"/>
        <v>0</v>
      </c>
      <c r="BZO1387" s="84">
        <f t="shared" si="780"/>
        <v>1000000</v>
      </c>
      <c r="BZP1387" s="84">
        <f t="shared" si="780"/>
        <v>0</v>
      </c>
      <c r="BZQ1387" s="84">
        <f t="shared" si="780"/>
        <v>0</v>
      </c>
      <c r="BZR1387" s="84">
        <f t="shared" si="780"/>
        <v>0</v>
      </c>
      <c r="BZS1387" s="84">
        <f t="shared" si="780"/>
        <v>0</v>
      </c>
      <c r="BZT1387" s="84">
        <f t="shared" si="780"/>
        <v>1000000</v>
      </c>
      <c r="BZZ1387" s="84" t="s">
        <v>235</v>
      </c>
      <c r="CAA1387" s="84" t="s">
        <v>236</v>
      </c>
      <c r="CAB1387" s="84">
        <f>CAB1383</f>
        <v>1000000</v>
      </c>
      <c r="CAC1387" s="84">
        <f t="shared" ref="CAC1387:CCF1388" si="781">CAC1383</f>
        <v>0</v>
      </c>
      <c r="CAD1387" s="84">
        <f t="shared" si="781"/>
        <v>0</v>
      </c>
      <c r="CAE1387" s="84">
        <f t="shared" si="781"/>
        <v>1000000</v>
      </c>
      <c r="CAF1387" s="84">
        <f t="shared" si="781"/>
        <v>0</v>
      </c>
      <c r="CAG1387" s="84">
        <f t="shared" si="781"/>
        <v>0</v>
      </c>
      <c r="CAH1387" s="84">
        <f t="shared" si="781"/>
        <v>0</v>
      </c>
      <c r="CAI1387" s="84">
        <f t="shared" si="781"/>
        <v>0</v>
      </c>
      <c r="CAJ1387" s="84">
        <f t="shared" si="781"/>
        <v>1000000</v>
      </c>
      <c r="CAP1387" s="84" t="s">
        <v>235</v>
      </c>
      <c r="CAQ1387" s="84" t="s">
        <v>236</v>
      </c>
      <c r="CAR1387" s="84">
        <f>CAR1383</f>
        <v>1000000</v>
      </c>
      <c r="CAS1387" s="84">
        <f t="shared" si="781"/>
        <v>0</v>
      </c>
      <c r="CAT1387" s="84">
        <f t="shared" si="781"/>
        <v>0</v>
      </c>
      <c r="CAU1387" s="84">
        <f t="shared" si="781"/>
        <v>1000000</v>
      </c>
      <c r="CAV1387" s="84">
        <f t="shared" si="781"/>
        <v>0</v>
      </c>
      <c r="CAW1387" s="84">
        <f t="shared" si="781"/>
        <v>0</v>
      </c>
      <c r="CAX1387" s="84">
        <f t="shared" si="781"/>
        <v>0</v>
      </c>
      <c r="CAY1387" s="84">
        <f t="shared" si="781"/>
        <v>0</v>
      </c>
      <c r="CAZ1387" s="84">
        <f t="shared" si="781"/>
        <v>1000000</v>
      </c>
      <c r="CBF1387" s="84" t="s">
        <v>235</v>
      </c>
      <c r="CBG1387" s="84" t="s">
        <v>236</v>
      </c>
      <c r="CBH1387" s="84">
        <f>CBH1383</f>
        <v>1000000</v>
      </c>
      <c r="CBI1387" s="84">
        <f t="shared" si="781"/>
        <v>0</v>
      </c>
      <c r="CBJ1387" s="84">
        <f t="shared" si="781"/>
        <v>0</v>
      </c>
      <c r="CBK1387" s="84">
        <f t="shared" si="781"/>
        <v>1000000</v>
      </c>
      <c r="CBL1387" s="84">
        <f t="shared" si="781"/>
        <v>0</v>
      </c>
      <c r="CBM1387" s="84">
        <f t="shared" si="781"/>
        <v>0</v>
      </c>
      <c r="CBN1387" s="84">
        <f t="shared" si="781"/>
        <v>0</v>
      </c>
      <c r="CBO1387" s="84">
        <f t="shared" si="781"/>
        <v>0</v>
      </c>
      <c r="CBP1387" s="84">
        <f t="shared" si="781"/>
        <v>1000000</v>
      </c>
      <c r="CBV1387" s="84" t="s">
        <v>235</v>
      </c>
      <c r="CBW1387" s="84" t="s">
        <v>236</v>
      </c>
      <c r="CBX1387" s="84">
        <f>CBX1383</f>
        <v>1000000</v>
      </c>
      <c r="CBY1387" s="84">
        <f t="shared" si="781"/>
        <v>0</v>
      </c>
      <c r="CBZ1387" s="84">
        <f t="shared" si="781"/>
        <v>0</v>
      </c>
      <c r="CCA1387" s="84">
        <f t="shared" si="781"/>
        <v>1000000</v>
      </c>
      <c r="CCB1387" s="84">
        <f t="shared" si="781"/>
        <v>0</v>
      </c>
      <c r="CCC1387" s="84">
        <f t="shared" si="781"/>
        <v>0</v>
      </c>
      <c r="CCD1387" s="84">
        <f t="shared" si="781"/>
        <v>0</v>
      </c>
      <c r="CCE1387" s="84">
        <f t="shared" si="781"/>
        <v>0</v>
      </c>
      <c r="CCF1387" s="84">
        <f t="shared" si="781"/>
        <v>1000000</v>
      </c>
      <c r="CCL1387" s="84" t="s">
        <v>235</v>
      </c>
      <c r="CCM1387" s="84" t="s">
        <v>236</v>
      </c>
      <c r="CCN1387" s="84">
        <f>CCN1383</f>
        <v>1000000</v>
      </c>
      <c r="CCO1387" s="84">
        <f t="shared" ref="CCO1387:CER1388" si="782">CCO1383</f>
        <v>0</v>
      </c>
      <c r="CCP1387" s="84">
        <f t="shared" si="782"/>
        <v>0</v>
      </c>
      <c r="CCQ1387" s="84">
        <f t="shared" si="782"/>
        <v>1000000</v>
      </c>
      <c r="CCR1387" s="84">
        <f t="shared" si="782"/>
        <v>0</v>
      </c>
      <c r="CCS1387" s="84">
        <f t="shared" si="782"/>
        <v>0</v>
      </c>
      <c r="CCT1387" s="84">
        <f t="shared" si="782"/>
        <v>0</v>
      </c>
      <c r="CCU1387" s="84">
        <f t="shared" si="782"/>
        <v>0</v>
      </c>
      <c r="CCV1387" s="84">
        <f t="shared" si="782"/>
        <v>1000000</v>
      </c>
      <c r="CDB1387" s="84" t="s">
        <v>235</v>
      </c>
      <c r="CDC1387" s="84" t="s">
        <v>236</v>
      </c>
      <c r="CDD1387" s="84">
        <f>CDD1383</f>
        <v>1000000</v>
      </c>
      <c r="CDE1387" s="84">
        <f t="shared" si="782"/>
        <v>0</v>
      </c>
      <c r="CDF1387" s="84">
        <f t="shared" si="782"/>
        <v>0</v>
      </c>
      <c r="CDG1387" s="84">
        <f t="shared" si="782"/>
        <v>1000000</v>
      </c>
      <c r="CDH1387" s="84">
        <f t="shared" si="782"/>
        <v>0</v>
      </c>
      <c r="CDI1387" s="84">
        <f t="shared" si="782"/>
        <v>0</v>
      </c>
      <c r="CDJ1387" s="84">
        <f t="shared" si="782"/>
        <v>0</v>
      </c>
      <c r="CDK1387" s="84">
        <f t="shared" si="782"/>
        <v>0</v>
      </c>
      <c r="CDL1387" s="84">
        <f t="shared" si="782"/>
        <v>1000000</v>
      </c>
      <c r="CDR1387" s="84" t="s">
        <v>235</v>
      </c>
      <c r="CDS1387" s="84" t="s">
        <v>236</v>
      </c>
      <c r="CDT1387" s="84">
        <f>CDT1383</f>
        <v>1000000</v>
      </c>
      <c r="CDU1387" s="84">
        <f t="shared" si="782"/>
        <v>0</v>
      </c>
      <c r="CDV1387" s="84">
        <f t="shared" si="782"/>
        <v>0</v>
      </c>
      <c r="CDW1387" s="84">
        <f t="shared" si="782"/>
        <v>1000000</v>
      </c>
      <c r="CDX1387" s="84">
        <f t="shared" si="782"/>
        <v>0</v>
      </c>
      <c r="CDY1387" s="84">
        <f t="shared" si="782"/>
        <v>0</v>
      </c>
      <c r="CDZ1387" s="84">
        <f t="shared" si="782"/>
        <v>0</v>
      </c>
      <c r="CEA1387" s="84">
        <f t="shared" si="782"/>
        <v>0</v>
      </c>
      <c r="CEB1387" s="84">
        <f t="shared" si="782"/>
        <v>1000000</v>
      </c>
      <c r="CEH1387" s="84" t="s">
        <v>235</v>
      </c>
      <c r="CEI1387" s="84" t="s">
        <v>236</v>
      </c>
      <c r="CEJ1387" s="84">
        <f>CEJ1383</f>
        <v>1000000</v>
      </c>
      <c r="CEK1387" s="84">
        <f t="shared" si="782"/>
        <v>0</v>
      </c>
      <c r="CEL1387" s="84">
        <f t="shared" si="782"/>
        <v>0</v>
      </c>
      <c r="CEM1387" s="84">
        <f t="shared" si="782"/>
        <v>1000000</v>
      </c>
      <c r="CEN1387" s="84">
        <f t="shared" si="782"/>
        <v>0</v>
      </c>
      <c r="CEO1387" s="84">
        <f t="shared" si="782"/>
        <v>0</v>
      </c>
      <c r="CEP1387" s="84">
        <f t="shared" si="782"/>
        <v>0</v>
      </c>
      <c r="CEQ1387" s="84">
        <f t="shared" si="782"/>
        <v>0</v>
      </c>
      <c r="CER1387" s="84">
        <f t="shared" si="782"/>
        <v>1000000</v>
      </c>
      <c r="CEX1387" s="84" t="s">
        <v>235</v>
      </c>
      <c r="CEY1387" s="84" t="s">
        <v>236</v>
      </c>
      <c r="CEZ1387" s="84">
        <f>CEZ1383</f>
        <v>1000000</v>
      </c>
      <c r="CFA1387" s="84">
        <f t="shared" ref="CFA1387:CHD1388" si="783">CFA1383</f>
        <v>0</v>
      </c>
      <c r="CFB1387" s="84">
        <f t="shared" si="783"/>
        <v>0</v>
      </c>
      <c r="CFC1387" s="84">
        <f t="shared" si="783"/>
        <v>1000000</v>
      </c>
      <c r="CFD1387" s="84">
        <f t="shared" si="783"/>
        <v>0</v>
      </c>
      <c r="CFE1387" s="84">
        <f t="shared" si="783"/>
        <v>0</v>
      </c>
      <c r="CFF1387" s="84">
        <f t="shared" si="783"/>
        <v>0</v>
      </c>
      <c r="CFG1387" s="84">
        <f t="shared" si="783"/>
        <v>0</v>
      </c>
      <c r="CFH1387" s="84">
        <f t="shared" si="783"/>
        <v>1000000</v>
      </c>
      <c r="CFN1387" s="84" t="s">
        <v>235</v>
      </c>
      <c r="CFO1387" s="84" t="s">
        <v>236</v>
      </c>
      <c r="CFP1387" s="84">
        <f>CFP1383</f>
        <v>1000000</v>
      </c>
      <c r="CFQ1387" s="84">
        <f t="shared" si="783"/>
        <v>0</v>
      </c>
      <c r="CFR1387" s="84">
        <f t="shared" si="783"/>
        <v>0</v>
      </c>
      <c r="CFS1387" s="84">
        <f t="shared" si="783"/>
        <v>1000000</v>
      </c>
      <c r="CFT1387" s="84">
        <f t="shared" si="783"/>
        <v>0</v>
      </c>
      <c r="CFU1387" s="84">
        <f t="shared" si="783"/>
        <v>0</v>
      </c>
      <c r="CFV1387" s="84">
        <f t="shared" si="783"/>
        <v>0</v>
      </c>
      <c r="CFW1387" s="84">
        <f t="shared" si="783"/>
        <v>0</v>
      </c>
      <c r="CFX1387" s="84">
        <f t="shared" si="783"/>
        <v>1000000</v>
      </c>
      <c r="CGD1387" s="84" t="s">
        <v>235</v>
      </c>
      <c r="CGE1387" s="84" t="s">
        <v>236</v>
      </c>
      <c r="CGF1387" s="84">
        <f>CGF1383</f>
        <v>1000000</v>
      </c>
      <c r="CGG1387" s="84">
        <f t="shared" si="783"/>
        <v>0</v>
      </c>
      <c r="CGH1387" s="84">
        <f t="shared" si="783"/>
        <v>0</v>
      </c>
      <c r="CGI1387" s="84">
        <f t="shared" si="783"/>
        <v>1000000</v>
      </c>
      <c r="CGJ1387" s="84">
        <f t="shared" si="783"/>
        <v>0</v>
      </c>
      <c r="CGK1387" s="84">
        <f t="shared" si="783"/>
        <v>0</v>
      </c>
      <c r="CGL1387" s="84">
        <f t="shared" si="783"/>
        <v>0</v>
      </c>
      <c r="CGM1387" s="84">
        <f t="shared" si="783"/>
        <v>0</v>
      </c>
      <c r="CGN1387" s="84">
        <f t="shared" si="783"/>
        <v>1000000</v>
      </c>
      <c r="CGT1387" s="84" t="s">
        <v>235</v>
      </c>
      <c r="CGU1387" s="84" t="s">
        <v>236</v>
      </c>
      <c r="CGV1387" s="84">
        <f>CGV1383</f>
        <v>1000000</v>
      </c>
      <c r="CGW1387" s="84">
        <f t="shared" si="783"/>
        <v>0</v>
      </c>
      <c r="CGX1387" s="84">
        <f t="shared" si="783"/>
        <v>0</v>
      </c>
      <c r="CGY1387" s="84">
        <f t="shared" si="783"/>
        <v>1000000</v>
      </c>
      <c r="CGZ1387" s="84">
        <f t="shared" si="783"/>
        <v>0</v>
      </c>
      <c r="CHA1387" s="84">
        <f t="shared" si="783"/>
        <v>0</v>
      </c>
      <c r="CHB1387" s="84">
        <f t="shared" si="783"/>
        <v>0</v>
      </c>
      <c r="CHC1387" s="84">
        <f t="shared" si="783"/>
        <v>0</v>
      </c>
      <c r="CHD1387" s="84">
        <f t="shared" si="783"/>
        <v>1000000</v>
      </c>
      <c r="CHJ1387" s="84" t="s">
        <v>235</v>
      </c>
      <c r="CHK1387" s="84" t="s">
        <v>236</v>
      </c>
      <c r="CHL1387" s="84">
        <f>CHL1383</f>
        <v>1000000</v>
      </c>
      <c r="CHM1387" s="84">
        <f t="shared" ref="CHM1387:CJP1388" si="784">CHM1383</f>
        <v>0</v>
      </c>
      <c r="CHN1387" s="84">
        <f t="shared" si="784"/>
        <v>0</v>
      </c>
      <c r="CHO1387" s="84">
        <f t="shared" si="784"/>
        <v>1000000</v>
      </c>
      <c r="CHP1387" s="84">
        <f t="shared" si="784"/>
        <v>0</v>
      </c>
      <c r="CHQ1387" s="84">
        <f t="shared" si="784"/>
        <v>0</v>
      </c>
      <c r="CHR1387" s="84">
        <f t="shared" si="784"/>
        <v>0</v>
      </c>
      <c r="CHS1387" s="84">
        <f t="shared" si="784"/>
        <v>0</v>
      </c>
      <c r="CHT1387" s="84">
        <f t="shared" si="784"/>
        <v>1000000</v>
      </c>
      <c r="CHZ1387" s="84" t="s">
        <v>235</v>
      </c>
      <c r="CIA1387" s="84" t="s">
        <v>236</v>
      </c>
      <c r="CIB1387" s="84">
        <f>CIB1383</f>
        <v>1000000</v>
      </c>
      <c r="CIC1387" s="84">
        <f t="shared" si="784"/>
        <v>0</v>
      </c>
      <c r="CID1387" s="84">
        <f t="shared" si="784"/>
        <v>0</v>
      </c>
      <c r="CIE1387" s="84">
        <f t="shared" si="784"/>
        <v>1000000</v>
      </c>
      <c r="CIF1387" s="84">
        <f t="shared" si="784"/>
        <v>0</v>
      </c>
      <c r="CIG1387" s="84">
        <f t="shared" si="784"/>
        <v>0</v>
      </c>
      <c r="CIH1387" s="84">
        <f t="shared" si="784"/>
        <v>0</v>
      </c>
      <c r="CII1387" s="84">
        <f t="shared" si="784"/>
        <v>0</v>
      </c>
      <c r="CIJ1387" s="84">
        <f t="shared" si="784"/>
        <v>1000000</v>
      </c>
      <c r="CIP1387" s="84" t="s">
        <v>235</v>
      </c>
      <c r="CIQ1387" s="84" t="s">
        <v>236</v>
      </c>
      <c r="CIR1387" s="84">
        <f>CIR1383</f>
        <v>1000000</v>
      </c>
      <c r="CIS1387" s="84">
        <f t="shared" si="784"/>
        <v>0</v>
      </c>
      <c r="CIT1387" s="84">
        <f t="shared" si="784"/>
        <v>0</v>
      </c>
      <c r="CIU1387" s="84">
        <f t="shared" si="784"/>
        <v>1000000</v>
      </c>
      <c r="CIV1387" s="84">
        <f t="shared" si="784"/>
        <v>0</v>
      </c>
      <c r="CIW1387" s="84">
        <f t="shared" si="784"/>
        <v>0</v>
      </c>
      <c r="CIX1387" s="84">
        <f t="shared" si="784"/>
        <v>0</v>
      </c>
      <c r="CIY1387" s="84">
        <f t="shared" si="784"/>
        <v>0</v>
      </c>
      <c r="CIZ1387" s="84">
        <f t="shared" si="784"/>
        <v>1000000</v>
      </c>
      <c r="CJF1387" s="84" t="s">
        <v>235</v>
      </c>
      <c r="CJG1387" s="84" t="s">
        <v>236</v>
      </c>
      <c r="CJH1387" s="84">
        <f>CJH1383</f>
        <v>1000000</v>
      </c>
      <c r="CJI1387" s="84">
        <f t="shared" si="784"/>
        <v>0</v>
      </c>
      <c r="CJJ1387" s="84">
        <f t="shared" si="784"/>
        <v>0</v>
      </c>
      <c r="CJK1387" s="84">
        <f t="shared" si="784"/>
        <v>1000000</v>
      </c>
      <c r="CJL1387" s="84">
        <f t="shared" si="784"/>
        <v>0</v>
      </c>
      <c r="CJM1387" s="84">
        <f t="shared" si="784"/>
        <v>0</v>
      </c>
      <c r="CJN1387" s="84">
        <f t="shared" si="784"/>
        <v>0</v>
      </c>
      <c r="CJO1387" s="84">
        <f t="shared" si="784"/>
        <v>0</v>
      </c>
      <c r="CJP1387" s="84">
        <f t="shared" si="784"/>
        <v>1000000</v>
      </c>
      <c r="CJV1387" s="84" t="s">
        <v>235</v>
      </c>
      <c r="CJW1387" s="84" t="s">
        <v>236</v>
      </c>
      <c r="CJX1387" s="84">
        <f>CJX1383</f>
        <v>1000000</v>
      </c>
      <c r="CJY1387" s="84">
        <f t="shared" ref="CJY1387:CMB1388" si="785">CJY1383</f>
        <v>0</v>
      </c>
      <c r="CJZ1387" s="84">
        <f t="shared" si="785"/>
        <v>0</v>
      </c>
      <c r="CKA1387" s="84">
        <f t="shared" si="785"/>
        <v>1000000</v>
      </c>
      <c r="CKB1387" s="84">
        <f t="shared" si="785"/>
        <v>0</v>
      </c>
      <c r="CKC1387" s="84">
        <f t="shared" si="785"/>
        <v>0</v>
      </c>
      <c r="CKD1387" s="84">
        <f t="shared" si="785"/>
        <v>0</v>
      </c>
      <c r="CKE1387" s="84">
        <f t="shared" si="785"/>
        <v>0</v>
      </c>
      <c r="CKF1387" s="84">
        <f t="shared" si="785"/>
        <v>1000000</v>
      </c>
      <c r="CKL1387" s="84" t="s">
        <v>235</v>
      </c>
      <c r="CKM1387" s="84" t="s">
        <v>236</v>
      </c>
      <c r="CKN1387" s="84">
        <f>CKN1383</f>
        <v>1000000</v>
      </c>
      <c r="CKO1387" s="84">
        <f t="shared" si="785"/>
        <v>0</v>
      </c>
      <c r="CKP1387" s="84">
        <f t="shared" si="785"/>
        <v>0</v>
      </c>
      <c r="CKQ1387" s="84">
        <f t="shared" si="785"/>
        <v>1000000</v>
      </c>
      <c r="CKR1387" s="84">
        <f t="shared" si="785"/>
        <v>0</v>
      </c>
      <c r="CKS1387" s="84">
        <f t="shared" si="785"/>
        <v>0</v>
      </c>
      <c r="CKT1387" s="84">
        <f t="shared" si="785"/>
        <v>0</v>
      </c>
      <c r="CKU1387" s="84">
        <f t="shared" si="785"/>
        <v>0</v>
      </c>
      <c r="CKV1387" s="84">
        <f t="shared" si="785"/>
        <v>1000000</v>
      </c>
      <c r="CLB1387" s="84" t="s">
        <v>235</v>
      </c>
      <c r="CLC1387" s="84" t="s">
        <v>236</v>
      </c>
      <c r="CLD1387" s="84">
        <f>CLD1383</f>
        <v>1000000</v>
      </c>
      <c r="CLE1387" s="84">
        <f t="shared" si="785"/>
        <v>0</v>
      </c>
      <c r="CLF1387" s="84">
        <f t="shared" si="785"/>
        <v>0</v>
      </c>
      <c r="CLG1387" s="84">
        <f t="shared" si="785"/>
        <v>1000000</v>
      </c>
      <c r="CLH1387" s="84">
        <f t="shared" si="785"/>
        <v>0</v>
      </c>
      <c r="CLI1387" s="84">
        <f t="shared" si="785"/>
        <v>0</v>
      </c>
      <c r="CLJ1387" s="84">
        <f t="shared" si="785"/>
        <v>0</v>
      </c>
      <c r="CLK1387" s="84">
        <f t="shared" si="785"/>
        <v>0</v>
      </c>
      <c r="CLL1387" s="84">
        <f t="shared" si="785"/>
        <v>1000000</v>
      </c>
      <c r="CLR1387" s="84" t="s">
        <v>235</v>
      </c>
      <c r="CLS1387" s="84" t="s">
        <v>236</v>
      </c>
      <c r="CLT1387" s="84">
        <f>CLT1383</f>
        <v>1000000</v>
      </c>
      <c r="CLU1387" s="84">
        <f t="shared" si="785"/>
        <v>0</v>
      </c>
      <c r="CLV1387" s="84">
        <f t="shared" si="785"/>
        <v>0</v>
      </c>
      <c r="CLW1387" s="84">
        <f t="shared" si="785"/>
        <v>1000000</v>
      </c>
      <c r="CLX1387" s="84">
        <f t="shared" si="785"/>
        <v>0</v>
      </c>
      <c r="CLY1387" s="84">
        <f t="shared" si="785"/>
        <v>0</v>
      </c>
      <c r="CLZ1387" s="84">
        <f t="shared" si="785"/>
        <v>0</v>
      </c>
      <c r="CMA1387" s="84">
        <f t="shared" si="785"/>
        <v>0</v>
      </c>
      <c r="CMB1387" s="84">
        <f t="shared" si="785"/>
        <v>1000000</v>
      </c>
      <c r="CMH1387" s="84" t="s">
        <v>235</v>
      </c>
      <c r="CMI1387" s="84" t="s">
        <v>236</v>
      </c>
      <c r="CMJ1387" s="84">
        <f>CMJ1383</f>
        <v>1000000</v>
      </c>
      <c r="CMK1387" s="84">
        <f t="shared" ref="CMK1387:CON1388" si="786">CMK1383</f>
        <v>0</v>
      </c>
      <c r="CML1387" s="84">
        <f t="shared" si="786"/>
        <v>0</v>
      </c>
      <c r="CMM1387" s="84">
        <f t="shared" si="786"/>
        <v>1000000</v>
      </c>
      <c r="CMN1387" s="84">
        <f t="shared" si="786"/>
        <v>0</v>
      </c>
      <c r="CMO1387" s="84">
        <f t="shared" si="786"/>
        <v>0</v>
      </c>
      <c r="CMP1387" s="84">
        <f t="shared" si="786"/>
        <v>0</v>
      </c>
      <c r="CMQ1387" s="84">
        <f t="shared" si="786"/>
        <v>0</v>
      </c>
      <c r="CMR1387" s="84">
        <f t="shared" si="786"/>
        <v>1000000</v>
      </c>
      <c r="CMX1387" s="84" t="s">
        <v>235</v>
      </c>
      <c r="CMY1387" s="84" t="s">
        <v>236</v>
      </c>
      <c r="CMZ1387" s="84">
        <f>CMZ1383</f>
        <v>1000000</v>
      </c>
      <c r="CNA1387" s="84">
        <f t="shared" si="786"/>
        <v>0</v>
      </c>
      <c r="CNB1387" s="84">
        <f t="shared" si="786"/>
        <v>0</v>
      </c>
      <c r="CNC1387" s="84">
        <f t="shared" si="786"/>
        <v>1000000</v>
      </c>
      <c r="CND1387" s="84">
        <f t="shared" si="786"/>
        <v>0</v>
      </c>
      <c r="CNE1387" s="84">
        <f t="shared" si="786"/>
        <v>0</v>
      </c>
      <c r="CNF1387" s="84">
        <f t="shared" si="786"/>
        <v>0</v>
      </c>
      <c r="CNG1387" s="84">
        <f t="shared" si="786"/>
        <v>0</v>
      </c>
      <c r="CNH1387" s="84">
        <f t="shared" si="786"/>
        <v>1000000</v>
      </c>
      <c r="CNN1387" s="84" t="s">
        <v>235</v>
      </c>
      <c r="CNO1387" s="84" t="s">
        <v>236</v>
      </c>
      <c r="CNP1387" s="84">
        <f>CNP1383</f>
        <v>1000000</v>
      </c>
      <c r="CNQ1387" s="84">
        <f t="shared" si="786"/>
        <v>0</v>
      </c>
      <c r="CNR1387" s="84">
        <f t="shared" si="786"/>
        <v>0</v>
      </c>
      <c r="CNS1387" s="84">
        <f t="shared" si="786"/>
        <v>1000000</v>
      </c>
      <c r="CNT1387" s="84">
        <f t="shared" si="786"/>
        <v>0</v>
      </c>
      <c r="CNU1387" s="84">
        <f t="shared" si="786"/>
        <v>0</v>
      </c>
      <c r="CNV1387" s="84">
        <f t="shared" si="786"/>
        <v>0</v>
      </c>
      <c r="CNW1387" s="84">
        <f t="shared" si="786"/>
        <v>0</v>
      </c>
      <c r="CNX1387" s="84">
        <f t="shared" si="786"/>
        <v>1000000</v>
      </c>
      <c r="COD1387" s="84" t="s">
        <v>235</v>
      </c>
      <c r="COE1387" s="84" t="s">
        <v>236</v>
      </c>
      <c r="COF1387" s="84">
        <f>COF1383</f>
        <v>1000000</v>
      </c>
      <c r="COG1387" s="84">
        <f t="shared" si="786"/>
        <v>0</v>
      </c>
      <c r="COH1387" s="84">
        <f t="shared" si="786"/>
        <v>0</v>
      </c>
      <c r="COI1387" s="84">
        <f t="shared" si="786"/>
        <v>1000000</v>
      </c>
      <c r="COJ1387" s="84">
        <f t="shared" si="786"/>
        <v>0</v>
      </c>
      <c r="COK1387" s="84">
        <f t="shared" si="786"/>
        <v>0</v>
      </c>
      <c r="COL1387" s="84">
        <f t="shared" si="786"/>
        <v>0</v>
      </c>
      <c r="COM1387" s="84">
        <f t="shared" si="786"/>
        <v>0</v>
      </c>
      <c r="CON1387" s="84">
        <f t="shared" si="786"/>
        <v>1000000</v>
      </c>
      <c r="COT1387" s="84" t="s">
        <v>235</v>
      </c>
      <c r="COU1387" s="84" t="s">
        <v>236</v>
      </c>
      <c r="COV1387" s="84">
        <f>COV1383</f>
        <v>1000000</v>
      </c>
      <c r="COW1387" s="84">
        <f t="shared" ref="COW1387:CQZ1388" si="787">COW1383</f>
        <v>0</v>
      </c>
      <c r="COX1387" s="84">
        <f t="shared" si="787"/>
        <v>0</v>
      </c>
      <c r="COY1387" s="84">
        <f t="shared" si="787"/>
        <v>1000000</v>
      </c>
      <c r="COZ1387" s="84">
        <f t="shared" si="787"/>
        <v>0</v>
      </c>
      <c r="CPA1387" s="84">
        <f t="shared" si="787"/>
        <v>0</v>
      </c>
      <c r="CPB1387" s="84">
        <f t="shared" si="787"/>
        <v>0</v>
      </c>
      <c r="CPC1387" s="84">
        <f t="shared" si="787"/>
        <v>0</v>
      </c>
      <c r="CPD1387" s="84">
        <f t="shared" si="787"/>
        <v>1000000</v>
      </c>
      <c r="CPJ1387" s="84" t="s">
        <v>235</v>
      </c>
      <c r="CPK1387" s="84" t="s">
        <v>236</v>
      </c>
      <c r="CPL1387" s="84">
        <f>CPL1383</f>
        <v>1000000</v>
      </c>
      <c r="CPM1387" s="84">
        <f t="shared" si="787"/>
        <v>0</v>
      </c>
      <c r="CPN1387" s="84">
        <f t="shared" si="787"/>
        <v>0</v>
      </c>
      <c r="CPO1387" s="84">
        <f t="shared" si="787"/>
        <v>1000000</v>
      </c>
      <c r="CPP1387" s="84">
        <f t="shared" si="787"/>
        <v>0</v>
      </c>
      <c r="CPQ1387" s="84">
        <f t="shared" si="787"/>
        <v>0</v>
      </c>
      <c r="CPR1387" s="84">
        <f t="shared" si="787"/>
        <v>0</v>
      </c>
      <c r="CPS1387" s="84">
        <f t="shared" si="787"/>
        <v>0</v>
      </c>
      <c r="CPT1387" s="84">
        <f t="shared" si="787"/>
        <v>1000000</v>
      </c>
      <c r="CPZ1387" s="84" t="s">
        <v>235</v>
      </c>
      <c r="CQA1387" s="84" t="s">
        <v>236</v>
      </c>
      <c r="CQB1387" s="84">
        <f>CQB1383</f>
        <v>1000000</v>
      </c>
      <c r="CQC1387" s="84">
        <f t="shared" si="787"/>
        <v>0</v>
      </c>
      <c r="CQD1387" s="84">
        <f t="shared" si="787"/>
        <v>0</v>
      </c>
      <c r="CQE1387" s="84">
        <f t="shared" si="787"/>
        <v>1000000</v>
      </c>
      <c r="CQF1387" s="84">
        <f t="shared" si="787"/>
        <v>0</v>
      </c>
      <c r="CQG1387" s="84">
        <f t="shared" si="787"/>
        <v>0</v>
      </c>
      <c r="CQH1387" s="84">
        <f t="shared" si="787"/>
        <v>0</v>
      </c>
      <c r="CQI1387" s="84">
        <f t="shared" si="787"/>
        <v>0</v>
      </c>
      <c r="CQJ1387" s="84">
        <f t="shared" si="787"/>
        <v>1000000</v>
      </c>
      <c r="CQP1387" s="84" t="s">
        <v>235</v>
      </c>
      <c r="CQQ1387" s="84" t="s">
        <v>236</v>
      </c>
      <c r="CQR1387" s="84">
        <f>CQR1383</f>
        <v>1000000</v>
      </c>
      <c r="CQS1387" s="84">
        <f t="shared" si="787"/>
        <v>0</v>
      </c>
      <c r="CQT1387" s="84">
        <f t="shared" si="787"/>
        <v>0</v>
      </c>
      <c r="CQU1387" s="84">
        <f t="shared" si="787"/>
        <v>1000000</v>
      </c>
      <c r="CQV1387" s="84">
        <f t="shared" si="787"/>
        <v>0</v>
      </c>
      <c r="CQW1387" s="84">
        <f t="shared" si="787"/>
        <v>0</v>
      </c>
      <c r="CQX1387" s="84">
        <f t="shared" si="787"/>
        <v>0</v>
      </c>
      <c r="CQY1387" s="84">
        <f t="shared" si="787"/>
        <v>0</v>
      </c>
      <c r="CQZ1387" s="84">
        <f t="shared" si="787"/>
        <v>1000000</v>
      </c>
      <c r="CRF1387" s="84" t="s">
        <v>235</v>
      </c>
      <c r="CRG1387" s="84" t="s">
        <v>236</v>
      </c>
      <c r="CRH1387" s="84">
        <f>CRH1383</f>
        <v>1000000</v>
      </c>
      <c r="CRI1387" s="84">
        <f t="shared" ref="CRI1387:CTL1388" si="788">CRI1383</f>
        <v>0</v>
      </c>
      <c r="CRJ1387" s="84">
        <f t="shared" si="788"/>
        <v>0</v>
      </c>
      <c r="CRK1387" s="84">
        <f t="shared" si="788"/>
        <v>1000000</v>
      </c>
      <c r="CRL1387" s="84">
        <f t="shared" si="788"/>
        <v>0</v>
      </c>
      <c r="CRM1387" s="84">
        <f t="shared" si="788"/>
        <v>0</v>
      </c>
      <c r="CRN1387" s="84">
        <f t="shared" si="788"/>
        <v>0</v>
      </c>
      <c r="CRO1387" s="84">
        <f t="shared" si="788"/>
        <v>0</v>
      </c>
      <c r="CRP1387" s="84">
        <f t="shared" si="788"/>
        <v>1000000</v>
      </c>
      <c r="CRV1387" s="84" t="s">
        <v>235</v>
      </c>
      <c r="CRW1387" s="84" t="s">
        <v>236</v>
      </c>
      <c r="CRX1387" s="84">
        <f>CRX1383</f>
        <v>1000000</v>
      </c>
      <c r="CRY1387" s="84">
        <f t="shared" si="788"/>
        <v>0</v>
      </c>
      <c r="CRZ1387" s="84">
        <f t="shared" si="788"/>
        <v>0</v>
      </c>
      <c r="CSA1387" s="84">
        <f t="shared" si="788"/>
        <v>1000000</v>
      </c>
      <c r="CSB1387" s="84">
        <f t="shared" si="788"/>
        <v>0</v>
      </c>
      <c r="CSC1387" s="84">
        <f t="shared" si="788"/>
        <v>0</v>
      </c>
      <c r="CSD1387" s="84">
        <f t="shared" si="788"/>
        <v>0</v>
      </c>
      <c r="CSE1387" s="84">
        <f t="shared" si="788"/>
        <v>0</v>
      </c>
      <c r="CSF1387" s="84">
        <f t="shared" si="788"/>
        <v>1000000</v>
      </c>
      <c r="CSL1387" s="84" t="s">
        <v>235</v>
      </c>
      <c r="CSM1387" s="84" t="s">
        <v>236</v>
      </c>
      <c r="CSN1387" s="84">
        <f>CSN1383</f>
        <v>1000000</v>
      </c>
      <c r="CSO1387" s="84">
        <f t="shared" si="788"/>
        <v>0</v>
      </c>
      <c r="CSP1387" s="84">
        <f t="shared" si="788"/>
        <v>0</v>
      </c>
      <c r="CSQ1387" s="84">
        <f t="shared" si="788"/>
        <v>1000000</v>
      </c>
      <c r="CSR1387" s="84">
        <f t="shared" si="788"/>
        <v>0</v>
      </c>
      <c r="CSS1387" s="84">
        <f t="shared" si="788"/>
        <v>0</v>
      </c>
      <c r="CST1387" s="84">
        <f t="shared" si="788"/>
        <v>0</v>
      </c>
      <c r="CSU1387" s="84">
        <f t="shared" si="788"/>
        <v>0</v>
      </c>
      <c r="CSV1387" s="84">
        <f t="shared" si="788"/>
        <v>1000000</v>
      </c>
      <c r="CTB1387" s="84" t="s">
        <v>235</v>
      </c>
      <c r="CTC1387" s="84" t="s">
        <v>236</v>
      </c>
      <c r="CTD1387" s="84">
        <f>CTD1383</f>
        <v>1000000</v>
      </c>
      <c r="CTE1387" s="84">
        <f t="shared" si="788"/>
        <v>0</v>
      </c>
      <c r="CTF1387" s="84">
        <f t="shared" si="788"/>
        <v>0</v>
      </c>
      <c r="CTG1387" s="84">
        <f t="shared" si="788"/>
        <v>1000000</v>
      </c>
      <c r="CTH1387" s="84">
        <f t="shared" si="788"/>
        <v>0</v>
      </c>
      <c r="CTI1387" s="84">
        <f t="shared" si="788"/>
        <v>0</v>
      </c>
      <c r="CTJ1387" s="84">
        <f t="shared" si="788"/>
        <v>0</v>
      </c>
      <c r="CTK1387" s="84">
        <f t="shared" si="788"/>
        <v>0</v>
      </c>
      <c r="CTL1387" s="84">
        <f t="shared" si="788"/>
        <v>1000000</v>
      </c>
      <c r="CTR1387" s="84" t="s">
        <v>235</v>
      </c>
      <c r="CTS1387" s="84" t="s">
        <v>236</v>
      </c>
      <c r="CTT1387" s="84">
        <f>CTT1383</f>
        <v>1000000</v>
      </c>
      <c r="CTU1387" s="84">
        <f t="shared" ref="CTU1387:CVX1388" si="789">CTU1383</f>
        <v>0</v>
      </c>
      <c r="CTV1387" s="84">
        <f t="shared" si="789"/>
        <v>0</v>
      </c>
      <c r="CTW1387" s="84">
        <f t="shared" si="789"/>
        <v>1000000</v>
      </c>
      <c r="CTX1387" s="84">
        <f t="shared" si="789"/>
        <v>0</v>
      </c>
      <c r="CTY1387" s="84">
        <f t="shared" si="789"/>
        <v>0</v>
      </c>
      <c r="CTZ1387" s="84">
        <f t="shared" si="789"/>
        <v>0</v>
      </c>
      <c r="CUA1387" s="84">
        <f t="shared" si="789"/>
        <v>0</v>
      </c>
      <c r="CUB1387" s="84">
        <f t="shared" si="789"/>
        <v>1000000</v>
      </c>
      <c r="CUH1387" s="84" t="s">
        <v>235</v>
      </c>
      <c r="CUI1387" s="84" t="s">
        <v>236</v>
      </c>
      <c r="CUJ1387" s="84">
        <f>CUJ1383</f>
        <v>1000000</v>
      </c>
      <c r="CUK1387" s="84">
        <f t="shared" si="789"/>
        <v>0</v>
      </c>
      <c r="CUL1387" s="84">
        <f t="shared" si="789"/>
        <v>0</v>
      </c>
      <c r="CUM1387" s="84">
        <f t="shared" si="789"/>
        <v>1000000</v>
      </c>
      <c r="CUN1387" s="84">
        <f t="shared" si="789"/>
        <v>0</v>
      </c>
      <c r="CUO1387" s="84">
        <f t="shared" si="789"/>
        <v>0</v>
      </c>
      <c r="CUP1387" s="84">
        <f t="shared" si="789"/>
        <v>0</v>
      </c>
      <c r="CUQ1387" s="84">
        <f t="shared" si="789"/>
        <v>0</v>
      </c>
      <c r="CUR1387" s="84">
        <f t="shared" si="789"/>
        <v>1000000</v>
      </c>
      <c r="CUX1387" s="84" t="s">
        <v>235</v>
      </c>
      <c r="CUY1387" s="84" t="s">
        <v>236</v>
      </c>
      <c r="CUZ1387" s="84">
        <f>CUZ1383</f>
        <v>1000000</v>
      </c>
      <c r="CVA1387" s="84">
        <f t="shared" si="789"/>
        <v>0</v>
      </c>
      <c r="CVB1387" s="84">
        <f t="shared" si="789"/>
        <v>0</v>
      </c>
      <c r="CVC1387" s="84">
        <f t="shared" si="789"/>
        <v>1000000</v>
      </c>
      <c r="CVD1387" s="84">
        <f t="shared" si="789"/>
        <v>0</v>
      </c>
      <c r="CVE1387" s="84">
        <f t="shared" si="789"/>
        <v>0</v>
      </c>
      <c r="CVF1387" s="84">
        <f t="shared" si="789"/>
        <v>0</v>
      </c>
      <c r="CVG1387" s="84">
        <f t="shared" si="789"/>
        <v>0</v>
      </c>
      <c r="CVH1387" s="84">
        <f t="shared" si="789"/>
        <v>1000000</v>
      </c>
      <c r="CVN1387" s="84" t="s">
        <v>235</v>
      </c>
      <c r="CVO1387" s="84" t="s">
        <v>236</v>
      </c>
      <c r="CVP1387" s="84">
        <f>CVP1383</f>
        <v>1000000</v>
      </c>
      <c r="CVQ1387" s="84">
        <f t="shared" si="789"/>
        <v>0</v>
      </c>
      <c r="CVR1387" s="84">
        <f t="shared" si="789"/>
        <v>0</v>
      </c>
      <c r="CVS1387" s="84">
        <f t="shared" si="789"/>
        <v>1000000</v>
      </c>
      <c r="CVT1387" s="84">
        <f t="shared" si="789"/>
        <v>0</v>
      </c>
      <c r="CVU1387" s="84">
        <f t="shared" si="789"/>
        <v>0</v>
      </c>
      <c r="CVV1387" s="84">
        <f t="shared" si="789"/>
        <v>0</v>
      </c>
      <c r="CVW1387" s="84">
        <f t="shared" si="789"/>
        <v>0</v>
      </c>
      <c r="CVX1387" s="84">
        <f t="shared" si="789"/>
        <v>1000000</v>
      </c>
      <c r="CWD1387" s="84" t="s">
        <v>235</v>
      </c>
      <c r="CWE1387" s="84" t="s">
        <v>236</v>
      </c>
      <c r="CWF1387" s="84">
        <f>CWF1383</f>
        <v>1000000</v>
      </c>
      <c r="CWG1387" s="84">
        <f t="shared" ref="CWG1387:CYJ1388" si="790">CWG1383</f>
        <v>0</v>
      </c>
      <c r="CWH1387" s="84">
        <f t="shared" si="790"/>
        <v>0</v>
      </c>
      <c r="CWI1387" s="84">
        <f t="shared" si="790"/>
        <v>1000000</v>
      </c>
      <c r="CWJ1387" s="84">
        <f t="shared" si="790"/>
        <v>0</v>
      </c>
      <c r="CWK1387" s="84">
        <f t="shared" si="790"/>
        <v>0</v>
      </c>
      <c r="CWL1387" s="84">
        <f t="shared" si="790"/>
        <v>0</v>
      </c>
      <c r="CWM1387" s="84">
        <f t="shared" si="790"/>
        <v>0</v>
      </c>
      <c r="CWN1387" s="84">
        <f t="shared" si="790"/>
        <v>1000000</v>
      </c>
      <c r="CWT1387" s="84" t="s">
        <v>235</v>
      </c>
      <c r="CWU1387" s="84" t="s">
        <v>236</v>
      </c>
      <c r="CWV1387" s="84">
        <f>CWV1383</f>
        <v>1000000</v>
      </c>
      <c r="CWW1387" s="84">
        <f t="shared" si="790"/>
        <v>0</v>
      </c>
      <c r="CWX1387" s="84">
        <f t="shared" si="790"/>
        <v>0</v>
      </c>
      <c r="CWY1387" s="84">
        <f t="shared" si="790"/>
        <v>1000000</v>
      </c>
      <c r="CWZ1387" s="84">
        <f t="shared" si="790"/>
        <v>0</v>
      </c>
      <c r="CXA1387" s="84">
        <f t="shared" si="790"/>
        <v>0</v>
      </c>
      <c r="CXB1387" s="84">
        <f t="shared" si="790"/>
        <v>0</v>
      </c>
      <c r="CXC1387" s="84">
        <f t="shared" si="790"/>
        <v>0</v>
      </c>
      <c r="CXD1387" s="84">
        <f t="shared" si="790"/>
        <v>1000000</v>
      </c>
      <c r="CXJ1387" s="84" t="s">
        <v>235</v>
      </c>
      <c r="CXK1387" s="84" t="s">
        <v>236</v>
      </c>
      <c r="CXL1387" s="84">
        <f>CXL1383</f>
        <v>1000000</v>
      </c>
      <c r="CXM1387" s="84">
        <f t="shared" si="790"/>
        <v>0</v>
      </c>
      <c r="CXN1387" s="84">
        <f t="shared" si="790"/>
        <v>0</v>
      </c>
      <c r="CXO1387" s="84">
        <f t="shared" si="790"/>
        <v>1000000</v>
      </c>
      <c r="CXP1387" s="84">
        <f t="shared" si="790"/>
        <v>0</v>
      </c>
      <c r="CXQ1387" s="84">
        <f t="shared" si="790"/>
        <v>0</v>
      </c>
      <c r="CXR1387" s="84">
        <f t="shared" si="790"/>
        <v>0</v>
      </c>
      <c r="CXS1387" s="84">
        <f t="shared" si="790"/>
        <v>0</v>
      </c>
      <c r="CXT1387" s="84">
        <f t="shared" si="790"/>
        <v>1000000</v>
      </c>
      <c r="CXZ1387" s="84" t="s">
        <v>235</v>
      </c>
      <c r="CYA1387" s="84" t="s">
        <v>236</v>
      </c>
      <c r="CYB1387" s="84">
        <f>CYB1383</f>
        <v>1000000</v>
      </c>
      <c r="CYC1387" s="84">
        <f t="shared" si="790"/>
        <v>0</v>
      </c>
      <c r="CYD1387" s="84">
        <f t="shared" si="790"/>
        <v>0</v>
      </c>
      <c r="CYE1387" s="84">
        <f t="shared" si="790"/>
        <v>1000000</v>
      </c>
      <c r="CYF1387" s="84">
        <f t="shared" si="790"/>
        <v>0</v>
      </c>
      <c r="CYG1387" s="84">
        <f t="shared" si="790"/>
        <v>0</v>
      </c>
      <c r="CYH1387" s="84">
        <f t="shared" si="790"/>
        <v>0</v>
      </c>
      <c r="CYI1387" s="84">
        <f t="shared" si="790"/>
        <v>0</v>
      </c>
      <c r="CYJ1387" s="84">
        <f t="shared" si="790"/>
        <v>1000000</v>
      </c>
      <c r="CYP1387" s="84" t="s">
        <v>235</v>
      </c>
      <c r="CYQ1387" s="84" t="s">
        <v>236</v>
      </c>
      <c r="CYR1387" s="84">
        <f>CYR1383</f>
        <v>1000000</v>
      </c>
      <c r="CYS1387" s="84">
        <f t="shared" ref="CYS1387:DAV1388" si="791">CYS1383</f>
        <v>0</v>
      </c>
      <c r="CYT1387" s="84">
        <f t="shared" si="791"/>
        <v>0</v>
      </c>
      <c r="CYU1387" s="84">
        <f t="shared" si="791"/>
        <v>1000000</v>
      </c>
      <c r="CYV1387" s="84">
        <f t="shared" si="791"/>
        <v>0</v>
      </c>
      <c r="CYW1387" s="84">
        <f t="shared" si="791"/>
        <v>0</v>
      </c>
      <c r="CYX1387" s="84">
        <f t="shared" si="791"/>
        <v>0</v>
      </c>
      <c r="CYY1387" s="84">
        <f t="shared" si="791"/>
        <v>0</v>
      </c>
      <c r="CYZ1387" s="84">
        <f t="shared" si="791"/>
        <v>1000000</v>
      </c>
      <c r="CZF1387" s="84" t="s">
        <v>235</v>
      </c>
      <c r="CZG1387" s="84" t="s">
        <v>236</v>
      </c>
      <c r="CZH1387" s="84">
        <f>CZH1383</f>
        <v>1000000</v>
      </c>
      <c r="CZI1387" s="84">
        <f t="shared" si="791"/>
        <v>0</v>
      </c>
      <c r="CZJ1387" s="84">
        <f t="shared" si="791"/>
        <v>0</v>
      </c>
      <c r="CZK1387" s="84">
        <f t="shared" si="791"/>
        <v>1000000</v>
      </c>
      <c r="CZL1387" s="84">
        <f t="shared" si="791"/>
        <v>0</v>
      </c>
      <c r="CZM1387" s="84">
        <f t="shared" si="791"/>
        <v>0</v>
      </c>
      <c r="CZN1387" s="84">
        <f t="shared" si="791"/>
        <v>0</v>
      </c>
      <c r="CZO1387" s="84">
        <f t="shared" si="791"/>
        <v>0</v>
      </c>
      <c r="CZP1387" s="84">
        <f t="shared" si="791"/>
        <v>1000000</v>
      </c>
      <c r="CZV1387" s="84" t="s">
        <v>235</v>
      </c>
      <c r="CZW1387" s="84" t="s">
        <v>236</v>
      </c>
      <c r="CZX1387" s="84">
        <f>CZX1383</f>
        <v>1000000</v>
      </c>
      <c r="CZY1387" s="84">
        <f t="shared" si="791"/>
        <v>0</v>
      </c>
      <c r="CZZ1387" s="84">
        <f t="shared" si="791"/>
        <v>0</v>
      </c>
      <c r="DAA1387" s="84">
        <f t="shared" si="791"/>
        <v>1000000</v>
      </c>
      <c r="DAB1387" s="84">
        <f t="shared" si="791"/>
        <v>0</v>
      </c>
      <c r="DAC1387" s="84">
        <f t="shared" si="791"/>
        <v>0</v>
      </c>
      <c r="DAD1387" s="84">
        <f t="shared" si="791"/>
        <v>0</v>
      </c>
      <c r="DAE1387" s="84">
        <f t="shared" si="791"/>
        <v>0</v>
      </c>
      <c r="DAF1387" s="84">
        <f t="shared" si="791"/>
        <v>1000000</v>
      </c>
      <c r="DAL1387" s="84" t="s">
        <v>235</v>
      </c>
      <c r="DAM1387" s="84" t="s">
        <v>236</v>
      </c>
      <c r="DAN1387" s="84">
        <f>DAN1383</f>
        <v>1000000</v>
      </c>
      <c r="DAO1387" s="84">
        <f t="shared" si="791"/>
        <v>0</v>
      </c>
      <c r="DAP1387" s="84">
        <f t="shared" si="791"/>
        <v>0</v>
      </c>
      <c r="DAQ1387" s="84">
        <f t="shared" si="791"/>
        <v>1000000</v>
      </c>
      <c r="DAR1387" s="84">
        <f t="shared" si="791"/>
        <v>0</v>
      </c>
      <c r="DAS1387" s="84">
        <f t="shared" si="791"/>
        <v>0</v>
      </c>
      <c r="DAT1387" s="84">
        <f t="shared" si="791"/>
        <v>0</v>
      </c>
      <c r="DAU1387" s="84">
        <f t="shared" si="791"/>
        <v>0</v>
      </c>
      <c r="DAV1387" s="84">
        <f t="shared" si="791"/>
        <v>1000000</v>
      </c>
      <c r="DBB1387" s="84" t="s">
        <v>235</v>
      </c>
      <c r="DBC1387" s="84" t="s">
        <v>236</v>
      </c>
      <c r="DBD1387" s="84">
        <f>DBD1383</f>
        <v>1000000</v>
      </c>
      <c r="DBE1387" s="84">
        <f t="shared" ref="DBE1387:DDH1388" si="792">DBE1383</f>
        <v>0</v>
      </c>
      <c r="DBF1387" s="84">
        <f t="shared" si="792"/>
        <v>0</v>
      </c>
      <c r="DBG1387" s="84">
        <f t="shared" si="792"/>
        <v>1000000</v>
      </c>
      <c r="DBH1387" s="84">
        <f t="shared" si="792"/>
        <v>0</v>
      </c>
      <c r="DBI1387" s="84">
        <f t="shared" si="792"/>
        <v>0</v>
      </c>
      <c r="DBJ1387" s="84">
        <f t="shared" si="792"/>
        <v>0</v>
      </c>
      <c r="DBK1387" s="84">
        <f t="shared" si="792"/>
        <v>0</v>
      </c>
      <c r="DBL1387" s="84">
        <f t="shared" si="792"/>
        <v>1000000</v>
      </c>
      <c r="DBR1387" s="84" t="s">
        <v>235</v>
      </c>
      <c r="DBS1387" s="84" t="s">
        <v>236</v>
      </c>
      <c r="DBT1387" s="84">
        <f>DBT1383</f>
        <v>1000000</v>
      </c>
      <c r="DBU1387" s="84">
        <f t="shared" si="792"/>
        <v>0</v>
      </c>
      <c r="DBV1387" s="84">
        <f t="shared" si="792"/>
        <v>0</v>
      </c>
      <c r="DBW1387" s="84">
        <f t="shared" si="792"/>
        <v>1000000</v>
      </c>
      <c r="DBX1387" s="84">
        <f t="shared" si="792"/>
        <v>0</v>
      </c>
      <c r="DBY1387" s="84">
        <f t="shared" si="792"/>
        <v>0</v>
      </c>
      <c r="DBZ1387" s="84">
        <f t="shared" si="792"/>
        <v>0</v>
      </c>
      <c r="DCA1387" s="84">
        <f t="shared" si="792"/>
        <v>0</v>
      </c>
      <c r="DCB1387" s="84">
        <f t="shared" si="792"/>
        <v>1000000</v>
      </c>
      <c r="DCH1387" s="84" t="s">
        <v>235</v>
      </c>
      <c r="DCI1387" s="84" t="s">
        <v>236</v>
      </c>
      <c r="DCJ1387" s="84">
        <f>DCJ1383</f>
        <v>1000000</v>
      </c>
      <c r="DCK1387" s="84">
        <f t="shared" si="792"/>
        <v>0</v>
      </c>
      <c r="DCL1387" s="84">
        <f t="shared" si="792"/>
        <v>0</v>
      </c>
      <c r="DCM1387" s="84">
        <f t="shared" si="792"/>
        <v>1000000</v>
      </c>
      <c r="DCN1387" s="84">
        <f t="shared" si="792"/>
        <v>0</v>
      </c>
      <c r="DCO1387" s="84">
        <f t="shared" si="792"/>
        <v>0</v>
      </c>
      <c r="DCP1387" s="84">
        <f t="shared" si="792"/>
        <v>0</v>
      </c>
      <c r="DCQ1387" s="84">
        <f t="shared" si="792"/>
        <v>0</v>
      </c>
      <c r="DCR1387" s="84">
        <f t="shared" si="792"/>
        <v>1000000</v>
      </c>
      <c r="DCX1387" s="84" t="s">
        <v>235</v>
      </c>
      <c r="DCY1387" s="84" t="s">
        <v>236</v>
      </c>
      <c r="DCZ1387" s="84">
        <f>DCZ1383</f>
        <v>1000000</v>
      </c>
      <c r="DDA1387" s="84">
        <f t="shared" si="792"/>
        <v>0</v>
      </c>
      <c r="DDB1387" s="84">
        <f t="shared" si="792"/>
        <v>0</v>
      </c>
      <c r="DDC1387" s="84">
        <f t="shared" si="792"/>
        <v>1000000</v>
      </c>
      <c r="DDD1387" s="84">
        <f t="shared" si="792"/>
        <v>0</v>
      </c>
      <c r="DDE1387" s="84">
        <f t="shared" si="792"/>
        <v>0</v>
      </c>
      <c r="DDF1387" s="84">
        <f t="shared" si="792"/>
        <v>0</v>
      </c>
      <c r="DDG1387" s="84">
        <f t="shared" si="792"/>
        <v>0</v>
      </c>
      <c r="DDH1387" s="84">
        <f t="shared" si="792"/>
        <v>1000000</v>
      </c>
      <c r="DDN1387" s="84" t="s">
        <v>235</v>
      </c>
      <c r="DDO1387" s="84" t="s">
        <v>236</v>
      </c>
      <c r="DDP1387" s="84">
        <f>DDP1383</f>
        <v>1000000</v>
      </c>
      <c r="DDQ1387" s="84">
        <f t="shared" ref="DDQ1387:DFT1388" si="793">DDQ1383</f>
        <v>0</v>
      </c>
      <c r="DDR1387" s="84">
        <f t="shared" si="793"/>
        <v>0</v>
      </c>
      <c r="DDS1387" s="84">
        <f t="shared" si="793"/>
        <v>1000000</v>
      </c>
      <c r="DDT1387" s="84">
        <f t="shared" si="793"/>
        <v>0</v>
      </c>
      <c r="DDU1387" s="84">
        <f t="shared" si="793"/>
        <v>0</v>
      </c>
      <c r="DDV1387" s="84">
        <f t="shared" si="793"/>
        <v>0</v>
      </c>
      <c r="DDW1387" s="84">
        <f t="shared" si="793"/>
        <v>0</v>
      </c>
      <c r="DDX1387" s="84">
        <f t="shared" si="793"/>
        <v>1000000</v>
      </c>
      <c r="DED1387" s="84" t="s">
        <v>235</v>
      </c>
      <c r="DEE1387" s="84" t="s">
        <v>236</v>
      </c>
      <c r="DEF1387" s="84">
        <f>DEF1383</f>
        <v>1000000</v>
      </c>
      <c r="DEG1387" s="84">
        <f t="shared" si="793"/>
        <v>0</v>
      </c>
      <c r="DEH1387" s="84">
        <f t="shared" si="793"/>
        <v>0</v>
      </c>
      <c r="DEI1387" s="84">
        <f t="shared" si="793"/>
        <v>1000000</v>
      </c>
      <c r="DEJ1387" s="84">
        <f t="shared" si="793"/>
        <v>0</v>
      </c>
      <c r="DEK1387" s="84">
        <f t="shared" si="793"/>
        <v>0</v>
      </c>
      <c r="DEL1387" s="84">
        <f t="shared" si="793"/>
        <v>0</v>
      </c>
      <c r="DEM1387" s="84">
        <f t="shared" si="793"/>
        <v>0</v>
      </c>
      <c r="DEN1387" s="84">
        <f t="shared" si="793"/>
        <v>1000000</v>
      </c>
      <c r="DET1387" s="84" t="s">
        <v>235</v>
      </c>
      <c r="DEU1387" s="84" t="s">
        <v>236</v>
      </c>
      <c r="DEV1387" s="84">
        <f>DEV1383</f>
        <v>1000000</v>
      </c>
      <c r="DEW1387" s="84">
        <f t="shared" si="793"/>
        <v>0</v>
      </c>
      <c r="DEX1387" s="84">
        <f t="shared" si="793"/>
        <v>0</v>
      </c>
      <c r="DEY1387" s="84">
        <f t="shared" si="793"/>
        <v>1000000</v>
      </c>
      <c r="DEZ1387" s="84">
        <f t="shared" si="793"/>
        <v>0</v>
      </c>
      <c r="DFA1387" s="84">
        <f t="shared" si="793"/>
        <v>0</v>
      </c>
      <c r="DFB1387" s="84">
        <f t="shared" si="793"/>
        <v>0</v>
      </c>
      <c r="DFC1387" s="84">
        <f t="shared" si="793"/>
        <v>0</v>
      </c>
      <c r="DFD1387" s="84">
        <f t="shared" si="793"/>
        <v>1000000</v>
      </c>
      <c r="DFJ1387" s="84" t="s">
        <v>235</v>
      </c>
      <c r="DFK1387" s="84" t="s">
        <v>236</v>
      </c>
      <c r="DFL1387" s="84">
        <f>DFL1383</f>
        <v>1000000</v>
      </c>
      <c r="DFM1387" s="84">
        <f t="shared" si="793"/>
        <v>0</v>
      </c>
      <c r="DFN1387" s="84">
        <f t="shared" si="793"/>
        <v>0</v>
      </c>
      <c r="DFO1387" s="84">
        <f t="shared" si="793"/>
        <v>1000000</v>
      </c>
      <c r="DFP1387" s="84">
        <f t="shared" si="793"/>
        <v>0</v>
      </c>
      <c r="DFQ1387" s="84">
        <f t="shared" si="793"/>
        <v>0</v>
      </c>
      <c r="DFR1387" s="84">
        <f t="shared" si="793"/>
        <v>0</v>
      </c>
      <c r="DFS1387" s="84">
        <f t="shared" si="793"/>
        <v>0</v>
      </c>
      <c r="DFT1387" s="84">
        <f t="shared" si="793"/>
        <v>1000000</v>
      </c>
      <c r="DFZ1387" s="84" t="s">
        <v>235</v>
      </c>
      <c r="DGA1387" s="84" t="s">
        <v>236</v>
      </c>
      <c r="DGB1387" s="84">
        <f>DGB1383</f>
        <v>1000000</v>
      </c>
      <c r="DGC1387" s="84">
        <f t="shared" ref="DGC1387:DIF1388" si="794">DGC1383</f>
        <v>0</v>
      </c>
      <c r="DGD1387" s="84">
        <f t="shared" si="794"/>
        <v>0</v>
      </c>
      <c r="DGE1387" s="84">
        <f t="shared" si="794"/>
        <v>1000000</v>
      </c>
      <c r="DGF1387" s="84">
        <f t="shared" si="794"/>
        <v>0</v>
      </c>
      <c r="DGG1387" s="84">
        <f t="shared" si="794"/>
        <v>0</v>
      </c>
      <c r="DGH1387" s="84">
        <f t="shared" si="794"/>
        <v>0</v>
      </c>
      <c r="DGI1387" s="84">
        <f t="shared" si="794"/>
        <v>0</v>
      </c>
      <c r="DGJ1387" s="84">
        <f t="shared" si="794"/>
        <v>1000000</v>
      </c>
      <c r="DGP1387" s="84" t="s">
        <v>235</v>
      </c>
      <c r="DGQ1387" s="84" t="s">
        <v>236</v>
      </c>
      <c r="DGR1387" s="84">
        <f>DGR1383</f>
        <v>1000000</v>
      </c>
      <c r="DGS1387" s="84">
        <f t="shared" si="794"/>
        <v>0</v>
      </c>
      <c r="DGT1387" s="84">
        <f t="shared" si="794"/>
        <v>0</v>
      </c>
      <c r="DGU1387" s="84">
        <f t="shared" si="794"/>
        <v>1000000</v>
      </c>
      <c r="DGV1387" s="84">
        <f t="shared" si="794"/>
        <v>0</v>
      </c>
      <c r="DGW1387" s="84">
        <f t="shared" si="794"/>
        <v>0</v>
      </c>
      <c r="DGX1387" s="84">
        <f t="shared" si="794"/>
        <v>0</v>
      </c>
      <c r="DGY1387" s="84">
        <f t="shared" si="794"/>
        <v>0</v>
      </c>
      <c r="DGZ1387" s="84">
        <f t="shared" si="794"/>
        <v>1000000</v>
      </c>
      <c r="DHF1387" s="84" t="s">
        <v>235</v>
      </c>
      <c r="DHG1387" s="84" t="s">
        <v>236</v>
      </c>
      <c r="DHH1387" s="84">
        <f>DHH1383</f>
        <v>1000000</v>
      </c>
      <c r="DHI1387" s="84">
        <f t="shared" si="794"/>
        <v>0</v>
      </c>
      <c r="DHJ1387" s="84">
        <f t="shared" si="794"/>
        <v>0</v>
      </c>
      <c r="DHK1387" s="84">
        <f t="shared" si="794"/>
        <v>1000000</v>
      </c>
      <c r="DHL1387" s="84">
        <f t="shared" si="794"/>
        <v>0</v>
      </c>
      <c r="DHM1387" s="84">
        <f t="shared" si="794"/>
        <v>0</v>
      </c>
      <c r="DHN1387" s="84">
        <f t="shared" si="794"/>
        <v>0</v>
      </c>
      <c r="DHO1387" s="84">
        <f t="shared" si="794"/>
        <v>0</v>
      </c>
      <c r="DHP1387" s="84">
        <f t="shared" si="794"/>
        <v>1000000</v>
      </c>
      <c r="DHV1387" s="84" t="s">
        <v>235</v>
      </c>
      <c r="DHW1387" s="84" t="s">
        <v>236</v>
      </c>
      <c r="DHX1387" s="84">
        <f>DHX1383</f>
        <v>1000000</v>
      </c>
      <c r="DHY1387" s="84">
        <f t="shared" si="794"/>
        <v>0</v>
      </c>
      <c r="DHZ1387" s="84">
        <f t="shared" si="794"/>
        <v>0</v>
      </c>
      <c r="DIA1387" s="84">
        <f t="shared" si="794"/>
        <v>1000000</v>
      </c>
      <c r="DIB1387" s="84">
        <f t="shared" si="794"/>
        <v>0</v>
      </c>
      <c r="DIC1387" s="84">
        <f t="shared" si="794"/>
        <v>0</v>
      </c>
      <c r="DID1387" s="84">
        <f t="shared" si="794"/>
        <v>0</v>
      </c>
      <c r="DIE1387" s="84">
        <f t="shared" si="794"/>
        <v>0</v>
      </c>
      <c r="DIF1387" s="84">
        <f t="shared" si="794"/>
        <v>1000000</v>
      </c>
      <c r="DIL1387" s="84" t="s">
        <v>235</v>
      </c>
      <c r="DIM1387" s="84" t="s">
        <v>236</v>
      </c>
      <c r="DIN1387" s="84">
        <f>DIN1383</f>
        <v>1000000</v>
      </c>
      <c r="DIO1387" s="84">
        <f t="shared" ref="DIO1387:DKR1388" si="795">DIO1383</f>
        <v>0</v>
      </c>
      <c r="DIP1387" s="84">
        <f t="shared" si="795"/>
        <v>0</v>
      </c>
      <c r="DIQ1387" s="84">
        <f t="shared" si="795"/>
        <v>1000000</v>
      </c>
      <c r="DIR1387" s="84">
        <f t="shared" si="795"/>
        <v>0</v>
      </c>
      <c r="DIS1387" s="84">
        <f t="shared" si="795"/>
        <v>0</v>
      </c>
      <c r="DIT1387" s="84">
        <f t="shared" si="795"/>
        <v>0</v>
      </c>
      <c r="DIU1387" s="84">
        <f t="shared" si="795"/>
        <v>0</v>
      </c>
      <c r="DIV1387" s="84">
        <f t="shared" si="795"/>
        <v>1000000</v>
      </c>
      <c r="DJB1387" s="84" t="s">
        <v>235</v>
      </c>
      <c r="DJC1387" s="84" t="s">
        <v>236</v>
      </c>
      <c r="DJD1387" s="84">
        <f>DJD1383</f>
        <v>1000000</v>
      </c>
      <c r="DJE1387" s="84">
        <f t="shared" si="795"/>
        <v>0</v>
      </c>
      <c r="DJF1387" s="84">
        <f t="shared" si="795"/>
        <v>0</v>
      </c>
      <c r="DJG1387" s="84">
        <f t="shared" si="795"/>
        <v>1000000</v>
      </c>
      <c r="DJH1387" s="84">
        <f t="shared" si="795"/>
        <v>0</v>
      </c>
      <c r="DJI1387" s="84">
        <f t="shared" si="795"/>
        <v>0</v>
      </c>
      <c r="DJJ1387" s="84">
        <f t="shared" si="795"/>
        <v>0</v>
      </c>
      <c r="DJK1387" s="84">
        <f t="shared" si="795"/>
        <v>0</v>
      </c>
      <c r="DJL1387" s="84">
        <f t="shared" si="795"/>
        <v>1000000</v>
      </c>
      <c r="DJR1387" s="84" t="s">
        <v>235</v>
      </c>
      <c r="DJS1387" s="84" t="s">
        <v>236</v>
      </c>
      <c r="DJT1387" s="84">
        <f>DJT1383</f>
        <v>1000000</v>
      </c>
      <c r="DJU1387" s="84">
        <f t="shared" si="795"/>
        <v>0</v>
      </c>
      <c r="DJV1387" s="84">
        <f t="shared" si="795"/>
        <v>0</v>
      </c>
      <c r="DJW1387" s="84">
        <f t="shared" si="795"/>
        <v>1000000</v>
      </c>
      <c r="DJX1387" s="84">
        <f t="shared" si="795"/>
        <v>0</v>
      </c>
      <c r="DJY1387" s="84">
        <f t="shared" si="795"/>
        <v>0</v>
      </c>
      <c r="DJZ1387" s="84">
        <f t="shared" si="795"/>
        <v>0</v>
      </c>
      <c r="DKA1387" s="84">
        <f t="shared" si="795"/>
        <v>0</v>
      </c>
      <c r="DKB1387" s="84">
        <f t="shared" si="795"/>
        <v>1000000</v>
      </c>
      <c r="DKH1387" s="84" t="s">
        <v>235</v>
      </c>
      <c r="DKI1387" s="84" t="s">
        <v>236</v>
      </c>
      <c r="DKJ1387" s="84">
        <f>DKJ1383</f>
        <v>1000000</v>
      </c>
      <c r="DKK1387" s="84">
        <f t="shared" si="795"/>
        <v>0</v>
      </c>
      <c r="DKL1387" s="84">
        <f t="shared" si="795"/>
        <v>0</v>
      </c>
      <c r="DKM1387" s="84">
        <f t="shared" si="795"/>
        <v>1000000</v>
      </c>
      <c r="DKN1387" s="84">
        <f t="shared" si="795"/>
        <v>0</v>
      </c>
      <c r="DKO1387" s="84">
        <f t="shared" si="795"/>
        <v>0</v>
      </c>
      <c r="DKP1387" s="84">
        <f t="shared" si="795"/>
        <v>0</v>
      </c>
      <c r="DKQ1387" s="84">
        <f t="shared" si="795"/>
        <v>0</v>
      </c>
      <c r="DKR1387" s="84">
        <f t="shared" si="795"/>
        <v>1000000</v>
      </c>
      <c r="DKX1387" s="84" t="s">
        <v>235</v>
      </c>
      <c r="DKY1387" s="84" t="s">
        <v>236</v>
      </c>
      <c r="DKZ1387" s="84">
        <f>DKZ1383</f>
        <v>1000000</v>
      </c>
      <c r="DLA1387" s="84">
        <f t="shared" ref="DLA1387:DND1388" si="796">DLA1383</f>
        <v>0</v>
      </c>
      <c r="DLB1387" s="84">
        <f t="shared" si="796"/>
        <v>0</v>
      </c>
      <c r="DLC1387" s="84">
        <f t="shared" si="796"/>
        <v>1000000</v>
      </c>
      <c r="DLD1387" s="84">
        <f t="shared" si="796"/>
        <v>0</v>
      </c>
      <c r="DLE1387" s="84">
        <f t="shared" si="796"/>
        <v>0</v>
      </c>
      <c r="DLF1387" s="84">
        <f t="shared" si="796"/>
        <v>0</v>
      </c>
      <c r="DLG1387" s="84">
        <f t="shared" si="796"/>
        <v>0</v>
      </c>
      <c r="DLH1387" s="84">
        <f t="shared" si="796"/>
        <v>1000000</v>
      </c>
      <c r="DLN1387" s="84" t="s">
        <v>235</v>
      </c>
      <c r="DLO1387" s="84" t="s">
        <v>236</v>
      </c>
      <c r="DLP1387" s="84">
        <f>DLP1383</f>
        <v>1000000</v>
      </c>
      <c r="DLQ1387" s="84">
        <f t="shared" si="796"/>
        <v>0</v>
      </c>
      <c r="DLR1387" s="84">
        <f t="shared" si="796"/>
        <v>0</v>
      </c>
      <c r="DLS1387" s="84">
        <f t="shared" si="796"/>
        <v>1000000</v>
      </c>
      <c r="DLT1387" s="84">
        <f t="shared" si="796"/>
        <v>0</v>
      </c>
      <c r="DLU1387" s="84">
        <f t="shared" si="796"/>
        <v>0</v>
      </c>
      <c r="DLV1387" s="84">
        <f t="shared" si="796"/>
        <v>0</v>
      </c>
      <c r="DLW1387" s="84">
        <f t="shared" si="796"/>
        <v>0</v>
      </c>
      <c r="DLX1387" s="84">
        <f t="shared" si="796"/>
        <v>1000000</v>
      </c>
      <c r="DMD1387" s="84" t="s">
        <v>235</v>
      </c>
      <c r="DME1387" s="84" t="s">
        <v>236</v>
      </c>
      <c r="DMF1387" s="84">
        <f>DMF1383</f>
        <v>1000000</v>
      </c>
      <c r="DMG1387" s="84">
        <f t="shared" si="796"/>
        <v>0</v>
      </c>
      <c r="DMH1387" s="84">
        <f t="shared" si="796"/>
        <v>0</v>
      </c>
      <c r="DMI1387" s="84">
        <f t="shared" si="796"/>
        <v>1000000</v>
      </c>
      <c r="DMJ1387" s="84">
        <f t="shared" si="796"/>
        <v>0</v>
      </c>
      <c r="DMK1387" s="84">
        <f t="shared" si="796"/>
        <v>0</v>
      </c>
      <c r="DML1387" s="84">
        <f t="shared" si="796"/>
        <v>0</v>
      </c>
      <c r="DMM1387" s="84">
        <f t="shared" si="796"/>
        <v>0</v>
      </c>
      <c r="DMN1387" s="84">
        <f t="shared" si="796"/>
        <v>1000000</v>
      </c>
      <c r="DMT1387" s="84" t="s">
        <v>235</v>
      </c>
      <c r="DMU1387" s="84" t="s">
        <v>236</v>
      </c>
      <c r="DMV1387" s="84">
        <f>DMV1383</f>
        <v>1000000</v>
      </c>
      <c r="DMW1387" s="84">
        <f t="shared" si="796"/>
        <v>0</v>
      </c>
      <c r="DMX1387" s="84">
        <f t="shared" si="796"/>
        <v>0</v>
      </c>
      <c r="DMY1387" s="84">
        <f t="shared" si="796"/>
        <v>1000000</v>
      </c>
      <c r="DMZ1387" s="84">
        <f t="shared" si="796"/>
        <v>0</v>
      </c>
      <c r="DNA1387" s="84">
        <f t="shared" si="796"/>
        <v>0</v>
      </c>
      <c r="DNB1387" s="84">
        <f t="shared" si="796"/>
        <v>0</v>
      </c>
      <c r="DNC1387" s="84">
        <f t="shared" si="796"/>
        <v>0</v>
      </c>
      <c r="DND1387" s="84">
        <f t="shared" si="796"/>
        <v>1000000</v>
      </c>
      <c r="DNJ1387" s="84" t="s">
        <v>235</v>
      </c>
      <c r="DNK1387" s="84" t="s">
        <v>236</v>
      </c>
      <c r="DNL1387" s="84">
        <f>DNL1383</f>
        <v>1000000</v>
      </c>
      <c r="DNM1387" s="84">
        <f t="shared" ref="DNM1387:DPP1388" si="797">DNM1383</f>
        <v>0</v>
      </c>
      <c r="DNN1387" s="84">
        <f t="shared" si="797"/>
        <v>0</v>
      </c>
      <c r="DNO1387" s="84">
        <f t="shared" si="797"/>
        <v>1000000</v>
      </c>
      <c r="DNP1387" s="84">
        <f t="shared" si="797"/>
        <v>0</v>
      </c>
      <c r="DNQ1387" s="84">
        <f t="shared" si="797"/>
        <v>0</v>
      </c>
      <c r="DNR1387" s="84">
        <f t="shared" si="797"/>
        <v>0</v>
      </c>
      <c r="DNS1387" s="84">
        <f t="shared" si="797"/>
        <v>0</v>
      </c>
      <c r="DNT1387" s="84">
        <f t="shared" si="797"/>
        <v>1000000</v>
      </c>
      <c r="DNZ1387" s="84" t="s">
        <v>235</v>
      </c>
      <c r="DOA1387" s="84" t="s">
        <v>236</v>
      </c>
      <c r="DOB1387" s="84">
        <f>DOB1383</f>
        <v>1000000</v>
      </c>
      <c r="DOC1387" s="84">
        <f t="shared" si="797"/>
        <v>0</v>
      </c>
      <c r="DOD1387" s="84">
        <f t="shared" si="797"/>
        <v>0</v>
      </c>
      <c r="DOE1387" s="84">
        <f t="shared" si="797"/>
        <v>1000000</v>
      </c>
      <c r="DOF1387" s="84">
        <f t="shared" si="797"/>
        <v>0</v>
      </c>
      <c r="DOG1387" s="84">
        <f t="shared" si="797"/>
        <v>0</v>
      </c>
      <c r="DOH1387" s="84">
        <f t="shared" si="797"/>
        <v>0</v>
      </c>
      <c r="DOI1387" s="84">
        <f t="shared" si="797"/>
        <v>0</v>
      </c>
      <c r="DOJ1387" s="84">
        <f t="shared" si="797"/>
        <v>1000000</v>
      </c>
      <c r="DOP1387" s="84" t="s">
        <v>235</v>
      </c>
      <c r="DOQ1387" s="84" t="s">
        <v>236</v>
      </c>
      <c r="DOR1387" s="84">
        <f>DOR1383</f>
        <v>1000000</v>
      </c>
      <c r="DOS1387" s="84">
        <f t="shared" si="797"/>
        <v>0</v>
      </c>
      <c r="DOT1387" s="84">
        <f t="shared" si="797"/>
        <v>0</v>
      </c>
      <c r="DOU1387" s="84">
        <f t="shared" si="797"/>
        <v>1000000</v>
      </c>
      <c r="DOV1387" s="84">
        <f t="shared" si="797"/>
        <v>0</v>
      </c>
      <c r="DOW1387" s="84">
        <f t="shared" si="797"/>
        <v>0</v>
      </c>
      <c r="DOX1387" s="84">
        <f t="shared" si="797"/>
        <v>0</v>
      </c>
      <c r="DOY1387" s="84">
        <f t="shared" si="797"/>
        <v>0</v>
      </c>
      <c r="DOZ1387" s="84">
        <f t="shared" si="797"/>
        <v>1000000</v>
      </c>
      <c r="DPF1387" s="84" t="s">
        <v>235</v>
      </c>
      <c r="DPG1387" s="84" t="s">
        <v>236</v>
      </c>
      <c r="DPH1387" s="84">
        <f>DPH1383</f>
        <v>1000000</v>
      </c>
      <c r="DPI1387" s="84">
        <f t="shared" si="797"/>
        <v>0</v>
      </c>
      <c r="DPJ1387" s="84">
        <f t="shared" si="797"/>
        <v>0</v>
      </c>
      <c r="DPK1387" s="84">
        <f t="shared" si="797"/>
        <v>1000000</v>
      </c>
      <c r="DPL1387" s="84">
        <f t="shared" si="797"/>
        <v>0</v>
      </c>
      <c r="DPM1387" s="84">
        <f t="shared" si="797"/>
        <v>0</v>
      </c>
      <c r="DPN1387" s="84">
        <f t="shared" si="797"/>
        <v>0</v>
      </c>
      <c r="DPO1387" s="84">
        <f t="shared" si="797"/>
        <v>0</v>
      </c>
      <c r="DPP1387" s="84">
        <f t="shared" si="797"/>
        <v>1000000</v>
      </c>
      <c r="DPV1387" s="84" t="s">
        <v>235</v>
      </c>
      <c r="DPW1387" s="84" t="s">
        <v>236</v>
      </c>
      <c r="DPX1387" s="84">
        <f>DPX1383</f>
        <v>1000000</v>
      </c>
      <c r="DPY1387" s="84">
        <f t="shared" ref="DPY1387:DSB1388" si="798">DPY1383</f>
        <v>0</v>
      </c>
      <c r="DPZ1387" s="84">
        <f t="shared" si="798"/>
        <v>0</v>
      </c>
      <c r="DQA1387" s="84">
        <f t="shared" si="798"/>
        <v>1000000</v>
      </c>
      <c r="DQB1387" s="84">
        <f t="shared" si="798"/>
        <v>0</v>
      </c>
      <c r="DQC1387" s="84">
        <f t="shared" si="798"/>
        <v>0</v>
      </c>
      <c r="DQD1387" s="84">
        <f t="shared" si="798"/>
        <v>0</v>
      </c>
      <c r="DQE1387" s="84">
        <f t="shared" si="798"/>
        <v>0</v>
      </c>
      <c r="DQF1387" s="84">
        <f t="shared" si="798"/>
        <v>1000000</v>
      </c>
      <c r="DQL1387" s="84" t="s">
        <v>235</v>
      </c>
      <c r="DQM1387" s="84" t="s">
        <v>236</v>
      </c>
      <c r="DQN1387" s="84">
        <f>DQN1383</f>
        <v>1000000</v>
      </c>
      <c r="DQO1387" s="84">
        <f t="shared" si="798"/>
        <v>0</v>
      </c>
      <c r="DQP1387" s="84">
        <f t="shared" si="798"/>
        <v>0</v>
      </c>
      <c r="DQQ1387" s="84">
        <f t="shared" si="798"/>
        <v>1000000</v>
      </c>
      <c r="DQR1387" s="84">
        <f t="shared" si="798"/>
        <v>0</v>
      </c>
      <c r="DQS1387" s="84">
        <f t="shared" si="798"/>
        <v>0</v>
      </c>
      <c r="DQT1387" s="84">
        <f t="shared" si="798"/>
        <v>0</v>
      </c>
      <c r="DQU1387" s="84">
        <f t="shared" si="798"/>
        <v>0</v>
      </c>
      <c r="DQV1387" s="84">
        <f t="shared" si="798"/>
        <v>1000000</v>
      </c>
      <c r="DRB1387" s="84" t="s">
        <v>235</v>
      </c>
      <c r="DRC1387" s="84" t="s">
        <v>236</v>
      </c>
      <c r="DRD1387" s="84">
        <f>DRD1383</f>
        <v>1000000</v>
      </c>
      <c r="DRE1387" s="84">
        <f t="shared" si="798"/>
        <v>0</v>
      </c>
      <c r="DRF1387" s="84">
        <f t="shared" si="798"/>
        <v>0</v>
      </c>
      <c r="DRG1387" s="84">
        <f t="shared" si="798"/>
        <v>1000000</v>
      </c>
      <c r="DRH1387" s="84">
        <f t="shared" si="798"/>
        <v>0</v>
      </c>
      <c r="DRI1387" s="84">
        <f t="shared" si="798"/>
        <v>0</v>
      </c>
      <c r="DRJ1387" s="84">
        <f t="shared" si="798"/>
        <v>0</v>
      </c>
      <c r="DRK1387" s="84">
        <f t="shared" si="798"/>
        <v>0</v>
      </c>
      <c r="DRL1387" s="84">
        <f t="shared" si="798"/>
        <v>1000000</v>
      </c>
      <c r="DRR1387" s="84" t="s">
        <v>235</v>
      </c>
      <c r="DRS1387" s="84" t="s">
        <v>236</v>
      </c>
      <c r="DRT1387" s="84">
        <f>DRT1383</f>
        <v>1000000</v>
      </c>
      <c r="DRU1387" s="84">
        <f t="shared" si="798"/>
        <v>0</v>
      </c>
      <c r="DRV1387" s="84">
        <f t="shared" si="798"/>
        <v>0</v>
      </c>
      <c r="DRW1387" s="84">
        <f t="shared" si="798"/>
        <v>1000000</v>
      </c>
      <c r="DRX1387" s="84">
        <f t="shared" si="798"/>
        <v>0</v>
      </c>
      <c r="DRY1387" s="84">
        <f t="shared" si="798"/>
        <v>0</v>
      </c>
      <c r="DRZ1387" s="84">
        <f t="shared" si="798"/>
        <v>0</v>
      </c>
      <c r="DSA1387" s="84">
        <f t="shared" si="798"/>
        <v>0</v>
      </c>
      <c r="DSB1387" s="84">
        <f t="shared" si="798"/>
        <v>1000000</v>
      </c>
      <c r="DSH1387" s="84" t="s">
        <v>235</v>
      </c>
      <c r="DSI1387" s="84" t="s">
        <v>236</v>
      </c>
      <c r="DSJ1387" s="84">
        <f>DSJ1383</f>
        <v>1000000</v>
      </c>
      <c r="DSK1387" s="84">
        <f t="shared" ref="DSK1387:DUN1388" si="799">DSK1383</f>
        <v>0</v>
      </c>
      <c r="DSL1387" s="84">
        <f t="shared" si="799"/>
        <v>0</v>
      </c>
      <c r="DSM1387" s="84">
        <f t="shared" si="799"/>
        <v>1000000</v>
      </c>
      <c r="DSN1387" s="84">
        <f t="shared" si="799"/>
        <v>0</v>
      </c>
      <c r="DSO1387" s="84">
        <f t="shared" si="799"/>
        <v>0</v>
      </c>
      <c r="DSP1387" s="84">
        <f t="shared" si="799"/>
        <v>0</v>
      </c>
      <c r="DSQ1387" s="84">
        <f t="shared" si="799"/>
        <v>0</v>
      </c>
      <c r="DSR1387" s="84">
        <f t="shared" si="799"/>
        <v>1000000</v>
      </c>
      <c r="DSX1387" s="84" t="s">
        <v>235</v>
      </c>
      <c r="DSY1387" s="84" t="s">
        <v>236</v>
      </c>
      <c r="DSZ1387" s="84">
        <f>DSZ1383</f>
        <v>1000000</v>
      </c>
      <c r="DTA1387" s="84">
        <f t="shared" si="799"/>
        <v>0</v>
      </c>
      <c r="DTB1387" s="84">
        <f t="shared" si="799"/>
        <v>0</v>
      </c>
      <c r="DTC1387" s="84">
        <f t="shared" si="799"/>
        <v>1000000</v>
      </c>
      <c r="DTD1387" s="84">
        <f t="shared" si="799"/>
        <v>0</v>
      </c>
      <c r="DTE1387" s="84">
        <f t="shared" si="799"/>
        <v>0</v>
      </c>
      <c r="DTF1387" s="84">
        <f t="shared" si="799"/>
        <v>0</v>
      </c>
      <c r="DTG1387" s="84">
        <f t="shared" si="799"/>
        <v>0</v>
      </c>
      <c r="DTH1387" s="84">
        <f t="shared" si="799"/>
        <v>1000000</v>
      </c>
      <c r="DTN1387" s="84" t="s">
        <v>235</v>
      </c>
      <c r="DTO1387" s="84" t="s">
        <v>236</v>
      </c>
      <c r="DTP1387" s="84">
        <f>DTP1383</f>
        <v>1000000</v>
      </c>
      <c r="DTQ1387" s="84">
        <f t="shared" si="799"/>
        <v>0</v>
      </c>
      <c r="DTR1387" s="84">
        <f t="shared" si="799"/>
        <v>0</v>
      </c>
      <c r="DTS1387" s="84">
        <f t="shared" si="799"/>
        <v>1000000</v>
      </c>
      <c r="DTT1387" s="84">
        <f t="shared" si="799"/>
        <v>0</v>
      </c>
      <c r="DTU1387" s="84">
        <f t="shared" si="799"/>
        <v>0</v>
      </c>
      <c r="DTV1387" s="84">
        <f t="shared" si="799"/>
        <v>0</v>
      </c>
      <c r="DTW1387" s="84">
        <f t="shared" si="799"/>
        <v>0</v>
      </c>
      <c r="DTX1387" s="84">
        <f t="shared" si="799"/>
        <v>1000000</v>
      </c>
      <c r="DUD1387" s="84" t="s">
        <v>235</v>
      </c>
      <c r="DUE1387" s="84" t="s">
        <v>236</v>
      </c>
      <c r="DUF1387" s="84">
        <f>DUF1383</f>
        <v>1000000</v>
      </c>
      <c r="DUG1387" s="84">
        <f t="shared" si="799"/>
        <v>0</v>
      </c>
      <c r="DUH1387" s="84">
        <f t="shared" si="799"/>
        <v>0</v>
      </c>
      <c r="DUI1387" s="84">
        <f t="shared" si="799"/>
        <v>1000000</v>
      </c>
      <c r="DUJ1387" s="84">
        <f t="shared" si="799"/>
        <v>0</v>
      </c>
      <c r="DUK1387" s="84">
        <f t="shared" si="799"/>
        <v>0</v>
      </c>
      <c r="DUL1387" s="84">
        <f t="shared" si="799"/>
        <v>0</v>
      </c>
      <c r="DUM1387" s="84">
        <f t="shared" si="799"/>
        <v>0</v>
      </c>
      <c r="DUN1387" s="84">
        <f t="shared" si="799"/>
        <v>1000000</v>
      </c>
      <c r="DUT1387" s="84" t="s">
        <v>235</v>
      </c>
      <c r="DUU1387" s="84" t="s">
        <v>236</v>
      </c>
      <c r="DUV1387" s="84">
        <f>DUV1383</f>
        <v>1000000</v>
      </c>
      <c r="DUW1387" s="84">
        <f t="shared" ref="DUW1387:DWZ1388" si="800">DUW1383</f>
        <v>0</v>
      </c>
      <c r="DUX1387" s="84">
        <f t="shared" si="800"/>
        <v>0</v>
      </c>
      <c r="DUY1387" s="84">
        <f t="shared" si="800"/>
        <v>1000000</v>
      </c>
      <c r="DUZ1387" s="84">
        <f t="shared" si="800"/>
        <v>0</v>
      </c>
      <c r="DVA1387" s="84">
        <f t="shared" si="800"/>
        <v>0</v>
      </c>
      <c r="DVB1387" s="84">
        <f t="shared" si="800"/>
        <v>0</v>
      </c>
      <c r="DVC1387" s="84">
        <f t="shared" si="800"/>
        <v>0</v>
      </c>
      <c r="DVD1387" s="84">
        <f t="shared" si="800"/>
        <v>1000000</v>
      </c>
      <c r="DVJ1387" s="84" t="s">
        <v>235</v>
      </c>
      <c r="DVK1387" s="84" t="s">
        <v>236</v>
      </c>
      <c r="DVL1387" s="84">
        <f>DVL1383</f>
        <v>1000000</v>
      </c>
      <c r="DVM1387" s="84">
        <f t="shared" si="800"/>
        <v>0</v>
      </c>
      <c r="DVN1387" s="84">
        <f t="shared" si="800"/>
        <v>0</v>
      </c>
      <c r="DVO1387" s="84">
        <f t="shared" si="800"/>
        <v>1000000</v>
      </c>
      <c r="DVP1387" s="84">
        <f t="shared" si="800"/>
        <v>0</v>
      </c>
      <c r="DVQ1387" s="84">
        <f t="shared" si="800"/>
        <v>0</v>
      </c>
      <c r="DVR1387" s="84">
        <f t="shared" si="800"/>
        <v>0</v>
      </c>
      <c r="DVS1387" s="84">
        <f t="shared" si="800"/>
        <v>0</v>
      </c>
      <c r="DVT1387" s="84">
        <f t="shared" si="800"/>
        <v>1000000</v>
      </c>
      <c r="DVZ1387" s="84" t="s">
        <v>235</v>
      </c>
      <c r="DWA1387" s="84" t="s">
        <v>236</v>
      </c>
      <c r="DWB1387" s="84">
        <f>DWB1383</f>
        <v>1000000</v>
      </c>
      <c r="DWC1387" s="84">
        <f t="shared" si="800"/>
        <v>0</v>
      </c>
      <c r="DWD1387" s="84">
        <f t="shared" si="800"/>
        <v>0</v>
      </c>
      <c r="DWE1387" s="84">
        <f t="shared" si="800"/>
        <v>1000000</v>
      </c>
      <c r="DWF1387" s="84">
        <f t="shared" si="800"/>
        <v>0</v>
      </c>
      <c r="DWG1387" s="84">
        <f t="shared" si="800"/>
        <v>0</v>
      </c>
      <c r="DWH1387" s="84">
        <f t="shared" si="800"/>
        <v>0</v>
      </c>
      <c r="DWI1387" s="84">
        <f t="shared" si="800"/>
        <v>0</v>
      </c>
      <c r="DWJ1387" s="84">
        <f t="shared" si="800"/>
        <v>1000000</v>
      </c>
      <c r="DWP1387" s="84" t="s">
        <v>235</v>
      </c>
      <c r="DWQ1387" s="84" t="s">
        <v>236</v>
      </c>
      <c r="DWR1387" s="84">
        <f>DWR1383</f>
        <v>1000000</v>
      </c>
      <c r="DWS1387" s="84">
        <f t="shared" si="800"/>
        <v>0</v>
      </c>
      <c r="DWT1387" s="84">
        <f t="shared" si="800"/>
        <v>0</v>
      </c>
      <c r="DWU1387" s="84">
        <f t="shared" si="800"/>
        <v>1000000</v>
      </c>
      <c r="DWV1387" s="84">
        <f t="shared" si="800"/>
        <v>0</v>
      </c>
      <c r="DWW1387" s="84">
        <f t="shared" si="800"/>
        <v>0</v>
      </c>
      <c r="DWX1387" s="84">
        <f t="shared" si="800"/>
        <v>0</v>
      </c>
      <c r="DWY1387" s="84">
        <f t="shared" si="800"/>
        <v>0</v>
      </c>
      <c r="DWZ1387" s="84">
        <f t="shared" si="800"/>
        <v>1000000</v>
      </c>
      <c r="DXF1387" s="84" t="s">
        <v>235</v>
      </c>
      <c r="DXG1387" s="84" t="s">
        <v>236</v>
      </c>
      <c r="DXH1387" s="84">
        <f>DXH1383</f>
        <v>1000000</v>
      </c>
      <c r="DXI1387" s="84">
        <f t="shared" ref="DXI1387:DZL1388" si="801">DXI1383</f>
        <v>0</v>
      </c>
      <c r="DXJ1387" s="84">
        <f t="shared" si="801"/>
        <v>0</v>
      </c>
      <c r="DXK1387" s="84">
        <f t="shared" si="801"/>
        <v>1000000</v>
      </c>
      <c r="DXL1387" s="84">
        <f t="shared" si="801"/>
        <v>0</v>
      </c>
      <c r="DXM1387" s="84">
        <f t="shared" si="801"/>
        <v>0</v>
      </c>
      <c r="DXN1387" s="84">
        <f t="shared" si="801"/>
        <v>0</v>
      </c>
      <c r="DXO1387" s="84">
        <f t="shared" si="801"/>
        <v>0</v>
      </c>
      <c r="DXP1387" s="84">
        <f t="shared" si="801"/>
        <v>1000000</v>
      </c>
      <c r="DXV1387" s="84" t="s">
        <v>235</v>
      </c>
      <c r="DXW1387" s="84" t="s">
        <v>236</v>
      </c>
      <c r="DXX1387" s="84">
        <f>DXX1383</f>
        <v>1000000</v>
      </c>
      <c r="DXY1387" s="84">
        <f t="shared" si="801"/>
        <v>0</v>
      </c>
      <c r="DXZ1387" s="84">
        <f t="shared" si="801"/>
        <v>0</v>
      </c>
      <c r="DYA1387" s="84">
        <f t="shared" si="801"/>
        <v>1000000</v>
      </c>
      <c r="DYB1387" s="84">
        <f t="shared" si="801"/>
        <v>0</v>
      </c>
      <c r="DYC1387" s="84">
        <f t="shared" si="801"/>
        <v>0</v>
      </c>
      <c r="DYD1387" s="84">
        <f t="shared" si="801"/>
        <v>0</v>
      </c>
      <c r="DYE1387" s="84">
        <f t="shared" si="801"/>
        <v>0</v>
      </c>
      <c r="DYF1387" s="84">
        <f t="shared" si="801"/>
        <v>1000000</v>
      </c>
      <c r="DYL1387" s="84" t="s">
        <v>235</v>
      </c>
      <c r="DYM1387" s="84" t="s">
        <v>236</v>
      </c>
      <c r="DYN1387" s="84">
        <f>DYN1383</f>
        <v>1000000</v>
      </c>
      <c r="DYO1387" s="84">
        <f t="shared" si="801"/>
        <v>0</v>
      </c>
      <c r="DYP1387" s="84">
        <f t="shared" si="801"/>
        <v>0</v>
      </c>
      <c r="DYQ1387" s="84">
        <f t="shared" si="801"/>
        <v>1000000</v>
      </c>
      <c r="DYR1387" s="84">
        <f t="shared" si="801"/>
        <v>0</v>
      </c>
      <c r="DYS1387" s="84">
        <f t="shared" si="801"/>
        <v>0</v>
      </c>
      <c r="DYT1387" s="84">
        <f t="shared" si="801"/>
        <v>0</v>
      </c>
      <c r="DYU1387" s="84">
        <f t="shared" si="801"/>
        <v>0</v>
      </c>
      <c r="DYV1387" s="84">
        <f t="shared" si="801"/>
        <v>1000000</v>
      </c>
      <c r="DZB1387" s="84" t="s">
        <v>235</v>
      </c>
      <c r="DZC1387" s="84" t="s">
        <v>236</v>
      </c>
      <c r="DZD1387" s="84">
        <f>DZD1383</f>
        <v>1000000</v>
      </c>
      <c r="DZE1387" s="84">
        <f t="shared" si="801"/>
        <v>0</v>
      </c>
      <c r="DZF1387" s="84">
        <f t="shared" si="801"/>
        <v>0</v>
      </c>
      <c r="DZG1387" s="84">
        <f t="shared" si="801"/>
        <v>1000000</v>
      </c>
      <c r="DZH1387" s="84">
        <f t="shared" si="801"/>
        <v>0</v>
      </c>
      <c r="DZI1387" s="84">
        <f t="shared" si="801"/>
        <v>0</v>
      </c>
      <c r="DZJ1387" s="84">
        <f t="shared" si="801"/>
        <v>0</v>
      </c>
      <c r="DZK1387" s="84">
        <f t="shared" si="801"/>
        <v>0</v>
      </c>
      <c r="DZL1387" s="84">
        <f t="shared" si="801"/>
        <v>1000000</v>
      </c>
      <c r="DZR1387" s="84" t="s">
        <v>235</v>
      </c>
      <c r="DZS1387" s="84" t="s">
        <v>236</v>
      </c>
      <c r="DZT1387" s="84">
        <f>DZT1383</f>
        <v>1000000</v>
      </c>
      <c r="DZU1387" s="84">
        <f t="shared" ref="DZU1387:EBX1388" si="802">DZU1383</f>
        <v>0</v>
      </c>
      <c r="DZV1387" s="84">
        <f t="shared" si="802"/>
        <v>0</v>
      </c>
      <c r="DZW1387" s="84">
        <f t="shared" si="802"/>
        <v>1000000</v>
      </c>
      <c r="DZX1387" s="84">
        <f t="shared" si="802"/>
        <v>0</v>
      </c>
      <c r="DZY1387" s="84">
        <f t="shared" si="802"/>
        <v>0</v>
      </c>
      <c r="DZZ1387" s="84">
        <f t="shared" si="802"/>
        <v>0</v>
      </c>
      <c r="EAA1387" s="84">
        <f t="shared" si="802"/>
        <v>0</v>
      </c>
      <c r="EAB1387" s="84">
        <f t="shared" si="802"/>
        <v>1000000</v>
      </c>
      <c r="EAH1387" s="84" t="s">
        <v>235</v>
      </c>
      <c r="EAI1387" s="84" t="s">
        <v>236</v>
      </c>
      <c r="EAJ1387" s="84">
        <f>EAJ1383</f>
        <v>1000000</v>
      </c>
      <c r="EAK1387" s="84">
        <f t="shared" si="802"/>
        <v>0</v>
      </c>
      <c r="EAL1387" s="84">
        <f t="shared" si="802"/>
        <v>0</v>
      </c>
      <c r="EAM1387" s="84">
        <f t="shared" si="802"/>
        <v>1000000</v>
      </c>
      <c r="EAN1387" s="84">
        <f t="shared" si="802"/>
        <v>0</v>
      </c>
      <c r="EAO1387" s="84">
        <f t="shared" si="802"/>
        <v>0</v>
      </c>
      <c r="EAP1387" s="84">
        <f t="shared" si="802"/>
        <v>0</v>
      </c>
      <c r="EAQ1387" s="84">
        <f t="shared" si="802"/>
        <v>0</v>
      </c>
      <c r="EAR1387" s="84">
        <f t="shared" si="802"/>
        <v>1000000</v>
      </c>
      <c r="EAX1387" s="84" t="s">
        <v>235</v>
      </c>
      <c r="EAY1387" s="84" t="s">
        <v>236</v>
      </c>
      <c r="EAZ1387" s="84">
        <f>EAZ1383</f>
        <v>1000000</v>
      </c>
      <c r="EBA1387" s="84">
        <f t="shared" si="802"/>
        <v>0</v>
      </c>
      <c r="EBB1387" s="84">
        <f t="shared" si="802"/>
        <v>0</v>
      </c>
      <c r="EBC1387" s="84">
        <f t="shared" si="802"/>
        <v>1000000</v>
      </c>
      <c r="EBD1387" s="84">
        <f t="shared" si="802"/>
        <v>0</v>
      </c>
      <c r="EBE1387" s="84">
        <f t="shared" si="802"/>
        <v>0</v>
      </c>
      <c r="EBF1387" s="84">
        <f t="shared" si="802"/>
        <v>0</v>
      </c>
      <c r="EBG1387" s="84">
        <f t="shared" si="802"/>
        <v>0</v>
      </c>
      <c r="EBH1387" s="84">
        <f t="shared" si="802"/>
        <v>1000000</v>
      </c>
      <c r="EBN1387" s="84" t="s">
        <v>235</v>
      </c>
      <c r="EBO1387" s="84" t="s">
        <v>236</v>
      </c>
      <c r="EBP1387" s="84">
        <f>EBP1383</f>
        <v>1000000</v>
      </c>
      <c r="EBQ1387" s="84">
        <f t="shared" si="802"/>
        <v>0</v>
      </c>
      <c r="EBR1387" s="84">
        <f t="shared" si="802"/>
        <v>0</v>
      </c>
      <c r="EBS1387" s="84">
        <f t="shared" si="802"/>
        <v>1000000</v>
      </c>
      <c r="EBT1387" s="84">
        <f t="shared" si="802"/>
        <v>0</v>
      </c>
      <c r="EBU1387" s="84">
        <f t="shared" si="802"/>
        <v>0</v>
      </c>
      <c r="EBV1387" s="84">
        <f t="shared" si="802"/>
        <v>0</v>
      </c>
      <c r="EBW1387" s="84">
        <f t="shared" si="802"/>
        <v>0</v>
      </c>
      <c r="EBX1387" s="84">
        <f t="shared" si="802"/>
        <v>1000000</v>
      </c>
      <c r="ECD1387" s="84" t="s">
        <v>235</v>
      </c>
      <c r="ECE1387" s="84" t="s">
        <v>236</v>
      </c>
      <c r="ECF1387" s="84">
        <f>ECF1383</f>
        <v>1000000</v>
      </c>
      <c r="ECG1387" s="84">
        <f t="shared" ref="ECG1387:EEJ1388" si="803">ECG1383</f>
        <v>0</v>
      </c>
      <c r="ECH1387" s="84">
        <f t="shared" si="803"/>
        <v>0</v>
      </c>
      <c r="ECI1387" s="84">
        <f t="shared" si="803"/>
        <v>1000000</v>
      </c>
      <c r="ECJ1387" s="84">
        <f t="shared" si="803"/>
        <v>0</v>
      </c>
      <c r="ECK1387" s="84">
        <f t="shared" si="803"/>
        <v>0</v>
      </c>
      <c r="ECL1387" s="84">
        <f t="shared" si="803"/>
        <v>0</v>
      </c>
      <c r="ECM1387" s="84">
        <f t="shared" si="803"/>
        <v>0</v>
      </c>
      <c r="ECN1387" s="84">
        <f t="shared" si="803"/>
        <v>1000000</v>
      </c>
      <c r="ECT1387" s="84" t="s">
        <v>235</v>
      </c>
      <c r="ECU1387" s="84" t="s">
        <v>236</v>
      </c>
      <c r="ECV1387" s="84">
        <f>ECV1383</f>
        <v>1000000</v>
      </c>
      <c r="ECW1387" s="84">
        <f t="shared" si="803"/>
        <v>0</v>
      </c>
      <c r="ECX1387" s="84">
        <f t="shared" si="803"/>
        <v>0</v>
      </c>
      <c r="ECY1387" s="84">
        <f t="shared" si="803"/>
        <v>1000000</v>
      </c>
      <c r="ECZ1387" s="84">
        <f t="shared" si="803"/>
        <v>0</v>
      </c>
      <c r="EDA1387" s="84">
        <f t="shared" si="803"/>
        <v>0</v>
      </c>
      <c r="EDB1387" s="84">
        <f t="shared" si="803"/>
        <v>0</v>
      </c>
      <c r="EDC1387" s="84">
        <f t="shared" si="803"/>
        <v>0</v>
      </c>
      <c r="EDD1387" s="84">
        <f t="shared" si="803"/>
        <v>1000000</v>
      </c>
      <c r="EDJ1387" s="84" t="s">
        <v>235</v>
      </c>
      <c r="EDK1387" s="84" t="s">
        <v>236</v>
      </c>
      <c r="EDL1387" s="84">
        <f>EDL1383</f>
        <v>1000000</v>
      </c>
      <c r="EDM1387" s="84">
        <f t="shared" si="803"/>
        <v>0</v>
      </c>
      <c r="EDN1387" s="84">
        <f t="shared" si="803"/>
        <v>0</v>
      </c>
      <c r="EDO1387" s="84">
        <f t="shared" si="803"/>
        <v>1000000</v>
      </c>
      <c r="EDP1387" s="84">
        <f t="shared" si="803"/>
        <v>0</v>
      </c>
      <c r="EDQ1387" s="84">
        <f t="shared" si="803"/>
        <v>0</v>
      </c>
      <c r="EDR1387" s="84">
        <f t="shared" si="803"/>
        <v>0</v>
      </c>
      <c r="EDS1387" s="84">
        <f t="shared" si="803"/>
        <v>0</v>
      </c>
      <c r="EDT1387" s="84">
        <f t="shared" si="803"/>
        <v>1000000</v>
      </c>
      <c r="EDZ1387" s="84" t="s">
        <v>235</v>
      </c>
      <c r="EEA1387" s="84" t="s">
        <v>236</v>
      </c>
      <c r="EEB1387" s="84">
        <f>EEB1383</f>
        <v>1000000</v>
      </c>
      <c r="EEC1387" s="84">
        <f t="shared" si="803"/>
        <v>0</v>
      </c>
      <c r="EED1387" s="84">
        <f t="shared" si="803"/>
        <v>0</v>
      </c>
      <c r="EEE1387" s="84">
        <f t="shared" si="803"/>
        <v>1000000</v>
      </c>
      <c r="EEF1387" s="84">
        <f t="shared" si="803"/>
        <v>0</v>
      </c>
      <c r="EEG1387" s="84">
        <f t="shared" si="803"/>
        <v>0</v>
      </c>
      <c r="EEH1387" s="84">
        <f t="shared" si="803"/>
        <v>0</v>
      </c>
      <c r="EEI1387" s="84">
        <f t="shared" si="803"/>
        <v>0</v>
      </c>
      <c r="EEJ1387" s="84">
        <f t="shared" si="803"/>
        <v>1000000</v>
      </c>
      <c r="EEP1387" s="84" t="s">
        <v>235</v>
      </c>
      <c r="EEQ1387" s="84" t="s">
        <v>236</v>
      </c>
      <c r="EER1387" s="84">
        <f>EER1383</f>
        <v>1000000</v>
      </c>
      <c r="EES1387" s="84">
        <f t="shared" ref="EES1387:EGV1388" si="804">EES1383</f>
        <v>0</v>
      </c>
      <c r="EET1387" s="84">
        <f t="shared" si="804"/>
        <v>0</v>
      </c>
      <c r="EEU1387" s="84">
        <f t="shared" si="804"/>
        <v>1000000</v>
      </c>
      <c r="EEV1387" s="84">
        <f t="shared" si="804"/>
        <v>0</v>
      </c>
      <c r="EEW1387" s="84">
        <f t="shared" si="804"/>
        <v>0</v>
      </c>
      <c r="EEX1387" s="84">
        <f t="shared" si="804"/>
        <v>0</v>
      </c>
      <c r="EEY1387" s="84">
        <f t="shared" si="804"/>
        <v>0</v>
      </c>
      <c r="EEZ1387" s="84">
        <f t="shared" si="804"/>
        <v>1000000</v>
      </c>
      <c r="EFF1387" s="84" t="s">
        <v>235</v>
      </c>
      <c r="EFG1387" s="84" t="s">
        <v>236</v>
      </c>
      <c r="EFH1387" s="84">
        <f>EFH1383</f>
        <v>1000000</v>
      </c>
      <c r="EFI1387" s="84">
        <f t="shared" si="804"/>
        <v>0</v>
      </c>
      <c r="EFJ1387" s="84">
        <f t="shared" si="804"/>
        <v>0</v>
      </c>
      <c r="EFK1387" s="84">
        <f t="shared" si="804"/>
        <v>1000000</v>
      </c>
      <c r="EFL1387" s="84">
        <f t="shared" si="804"/>
        <v>0</v>
      </c>
      <c r="EFM1387" s="84">
        <f t="shared" si="804"/>
        <v>0</v>
      </c>
      <c r="EFN1387" s="84">
        <f t="shared" si="804"/>
        <v>0</v>
      </c>
      <c r="EFO1387" s="84">
        <f t="shared" si="804"/>
        <v>0</v>
      </c>
      <c r="EFP1387" s="84">
        <f t="shared" si="804"/>
        <v>1000000</v>
      </c>
      <c r="EFV1387" s="84" t="s">
        <v>235</v>
      </c>
      <c r="EFW1387" s="84" t="s">
        <v>236</v>
      </c>
      <c r="EFX1387" s="84">
        <f>EFX1383</f>
        <v>1000000</v>
      </c>
      <c r="EFY1387" s="84">
        <f t="shared" si="804"/>
        <v>0</v>
      </c>
      <c r="EFZ1387" s="84">
        <f t="shared" si="804"/>
        <v>0</v>
      </c>
      <c r="EGA1387" s="84">
        <f t="shared" si="804"/>
        <v>1000000</v>
      </c>
      <c r="EGB1387" s="84">
        <f t="shared" si="804"/>
        <v>0</v>
      </c>
      <c r="EGC1387" s="84">
        <f t="shared" si="804"/>
        <v>0</v>
      </c>
      <c r="EGD1387" s="84">
        <f t="shared" si="804"/>
        <v>0</v>
      </c>
      <c r="EGE1387" s="84">
        <f t="shared" si="804"/>
        <v>0</v>
      </c>
      <c r="EGF1387" s="84">
        <f t="shared" si="804"/>
        <v>1000000</v>
      </c>
      <c r="EGL1387" s="84" t="s">
        <v>235</v>
      </c>
      <c r="EGM1387" s="84" t="s">
        <v>236</v>
      </c>
      <c r="EGN1387" s="84">
        <f>EGN1383</f>
        <v>1000000</v>
      </c>
      <c r="EGO1387" s="84">
        <f t="shared" si="804"/>
        <v>0</v>
      </c>
      <c r="EGP1387" s="84">
        <f t="shared" si="804"/>
        <v>0</v>
      </c>
      <c r="EGQ1387" s="84">
        <f t="shared" si="804"/>
        <v>1000000</v>
      </c>
      <c r="EGR1387" s="84">
        <f t="shared" si="804"/>
        <v>0</v>
      </c>
      <c r="EGS1387" s="84">
        <f t="shared" si="804"/>
        <v>0</v>
      </c>
      <c r="EGT1387" s="84">
        <f t="shared" si="804"/>
        <v>0</v>
      </c>
      <c r="EGU1387" s="84">
        <f t="shared" si="804"/>
        <v>0</v>
      </c>
      <c r="EGV1387" s="84">
        <f t="shared" si="804"/>
        <v>1000000</v>
      </c>
      <c r="EHB1387" s="84" t="s">
        <v>235</v>
      </c>
      <c r="EHC1387" s="84" t="s">
        <v>236</v>
      </c>
      <c r="EHD1387" s="84">
        <f>EHD1383</f>
        <v>1000000</v>
      </c>
      <c r="EHE1387" s="84">
        <f t="shared" ref="EHE1387:EJH1388" si="805">EHE1383</f>
        <v>0</v>
      </c>
      <c r="EHF1387" s="84">
        <f t="shared" si="805"/>
        <v>0</v>
      </c>
      <c r="EHG1387" s="84">
        <f t="shared" si="805"/>
        <v>1000000</v>
      </c>
      <c r="EHH1387" s="84">
        <f t="shared" si="805"/>
        <v>0</v>
      </c>
      <c r="EHI1387" s="84">
        <f t="shared" si="805"/>
        <v>0</v>
      </c>
      <c r="EHJ1387" s="84">
        <f t="shared" si="805"/>
        <v>0</v>
      </c>
      <c r="EHK1387" s="84">
        <f t="shared" si="805"/>
        <v>0</v>
      </c>
      <c r="EHL1387" s="84">
        <f t="shared" si="805"/>
        <v>1000000</v>
      </c>
      <c r="EHR1387" s="84" t="s">
        <v>235</v>
      </c>
      <c r="EHS1387" s="84" t="s">
        <v>236</v>
      </c>
      <c r="EHT1387" s="84">
        <f>EHT1383</f>
        <v>1000000</v>
      </c>
      <c r="EHU1387" s="84">
        <f t="shared" si="805"/>
        <v>0</v>
      </c>
      <c r="EHV1387" s="84">
        <f t="shared" si="805"/>
        <v>0</v>
      </c>
      <c r="EHW1387" s="84">
        <f t="shared" si="805"/>
        <v>1000000</v>
      </c>
      <c r="EHX1387" s="84">
        <f t="shared" si="805"/>
        <v>0</v>
      </c>
      <c r="EHY1387" s="84">
        <f t="shared" si="805"/>
        <v>0</v>
      </c>
      <c r="EHZ1387" s="84">
        <f t="shared" si="805"/>
        <v>0</v>
      </c>
      <c r="EIA1387" s="84">
        <f t="shared" si="805"/>
        <v>0</v>
      </c>
      <c r="EIB1387" s="84">
        <f t="shared" si="805"/>
        <v>1000000</v>
      </c>
      <c r="EIH1387" s="84" t="s">
        <v>235</v>
      </c>
      <c r="EII1387" s="84" t="s">
        <v>236</v>
      </c>
      <c r="EIJ1387" s="84">
        <f>EIJ1383</f>
        <v>1000000</v>
      </c>
      <c r="EIK1387" s="84">
        <f t="shared" si="805"/>
        <v>0</v>
      </c>
      <c r="EIL1387" s="84">
        <f t="shared" si="805"/>
        <v>0</v>
      </c>
      <c r="EIM1387" s="84">
        <f t="shared" si="805"/>
        <v>1000000</v>
      </c>
      <c r="EIN1387" s="84">
        <f t="shared" si="805"/>
        <v>0</v>
      </c>
      <c r="EIO1387" s="84">
        <f t="shared" si="805"/>
        <v>0</v>
      </c>
      <c r="EIP1387" s="84">
        <f t="shared" si="805"/>
        <v>0</v>
      </c>
      <c r="EIQ1387" s="84">
        <f t="shared" si="805"/>
        <v>0</v>
      </c>
      <c r="EIR1387" s="84">
        <f t="shared" si="805"/>
        <v>1000000</v>
      </c>
      <c r="EIX1387" s="84" t="s">
        <v>235</v>
      </c>
      <c r="EIY1387" s="84" t="s">
        <v>236</v>
      </c>
      <c r="EIZ1387" s="84">
        <f>EIZ1383</f>
        <v>1000000</v>
      </c>
      <c r="EJA1387" s="84">
        <f t="shared" si="805"/>
        <v>0</v>
      </c>
      <c r="EJB1387" s="84">
        <f t="shared" si="805"/>
        <v>0</v>
      </c>
      <c r="EJC1387" s="84">
        <f t="shared" si="805"/>
        <v>1000000</v>
      </c>
      <c r="EJD1387" s="84">
        <f t="shared" si="805"/>
        <v>0</v>
      </c>
      <c r="EJE1387" s="84">
        <f t="shared" si="805"/>
        <v>0</v>
      </c>
      <c r="EJF1387" s="84">
        <f t="shared" si="805"/>
        <v>0</v>
      </c>
      <c r="EJG1387" s="84">
        <f t="shared" si="805"/>
        <v>0</v>
      </c>
      <c r="EJH1387" s="84">
        <f t="shared" si="805"/>
        <v>1000000</v>
      </c>
      <c r="EJN1387" s="84" t="s">
        <v>235</v>
      </c>
      <c r="EJO1387" s="84" t="s">
        <v>236</v>
      </c>
      <c r="EJP1387" s="84">
        <f>EJP1383</f>
        <v>1000000</v>
      </c>
      <c r="EJQ1387" s="84">
        <f t="shared" ref="EJQ1387:ELT1388" si="806">EJQ1383</f>
        <v>0</v>
      </c>
      <c r="EJR1387" s="84">
        <f t="shared" si="806"/>
        <v>0</v>
      </c>
      <c r="EJS1387" s="84">
        <f t="shared" si="806"/>
        <v>1000000</v>
      </c>
      <c r="EJT1387" s="84">
        <f t="shared" si="806"/>
        <v>0</v>
      </c>
      <c r="EJU1387" s="84">
        <f t="shared" si="806"/>
        <v>0</v>
      </c>
      <c r="EJV1387" s="84">
        <f t="shared" si="806"/>
        <v>0</v>
      </c>
      <c r="EJW1387" s="84">
        <f t="shared" si="806"/>
        <v>0</v>
      </c>
      <c r="EJX1387" s="84">
        <f t="shared" si="806"/>
        <v>1000000</v>
      </c>
      <c r="EKD1387" s="84" t="s">
        <v>235</v>
      </c>
      <c r="EKE1387" s="84" t="s">
        <v>236</v>
      </c>
      <c r="EKF1387" s="84">
        <f>EKF1383</f>
        <v>1000000</v>
      </c>
      <c r="EKG1387" s="84">
        <f t="shared" si="806"/>
        <v>0</v>
      </c>
      <c r="EKH1387" s="84">
        <f t="shared" si="806"/>
        <v>0</v>
      </c>
      <c r="EKI1387" s="84">
        <f t="shared" si="806"/>
        <v>1000000</v>
      </c>
      <c r="EKJ1387" s="84">
        <f t="shared" si="806"/>
        <v>0</v>
      </c>
      <c r="EKK1387" s="84">
        <f t="shared" si="806"/>
        <v>0</v>
      </c>
      <c r="EKL1387" s="84">
        <f t="shared" si="806"/>
        <v>0</v>
      </c>
      <c r="EKM1387" s="84">
        <f t="shared" si="806"/>
        <v>0</v>
      </c>
      <c r="EKN1387" s="84">
        <f t="shared" si="806"/>
        <v>1000000</v>
      </c>
      <c r="EKT1387" s="84" t="s">
        <v>235</v>
      </c>
      <c r="EKU1387" s="84" t="s">
        <v>236</v>
      </c>
      <c r="EKV1387" s="84">
        <f>EKV1383</f>
        <v>1000000</v>
      </c>
      <c r="EKW1387" s="84">
        <f t="shared" si="806"/>
        <v>0</v>
      </c>
      <c r="EKX1387" s="84">
        <f t="shared" si="806"/>
        <v>0</v>
      </c>
      <c r="EKY1387" s="84">
        <f t="shared" si="806"/>
        <v>1000000</v>
      </c>
      <c r="EKZ1387" s="84">
        <f t="shared" si="806"/>
        <v>0</v>
      </c>
      <c r="ELA1387" s="84">
        <f t="shared" si="806"/>
        <v>0</v>
      </c>
      <c r="ELB1387" s="84">
        <f t="shared" si="806"/>
        <v>0</v>
      </c>
      <c r="ELC1387" s="84">
        <f t="shared" si="806"/>
        <v>0</v>
      </c>
      <c r="ELD1387" s="84">
        <f t="shared" si="806"/>
        <v>1000000</v>
      </c>
      <c r="ELJ1387" s="84" t="s">
        <v>235</v>
      </c>
      <c r="ELK1387" s="84" t="s">
        <v>236</v>
      </c>
      <c r="ELL1387" s="84">
        <f>ELL1383</f>
        <v>1000000</v>
      </c>
      <c r="ELM1387" s="84">
        <f t="shared" si="806"/>
        <v>0</v>
      </c>
      <c r="ELN1387" s="84">
        <f t="shared" si="806"/>
        <v>0</v>
      </c>
      <c r="ELO1387" s="84">
        <f t="shared" si="806"/>
        <v>1000000</v>
      </c>
      <c r="ELP1387" s="84">
        <f t="shared" si="806"/>
        <v>0</v>
      </c>
      <c r="ELQ1387" s="84">
        <f t="shared" si="806"/>
        <v>0</v>
      </c>
      <c r="ELR1387" s="84">
        <f t="shared" si="806"/>
        <v>0</v>
      </c>
      <c r="ELS1387" s="84">
        <f t="shared" si="806"/>
        <v>0</v>
      </c>
      <c r="ELT1387" s="84">
        <f t="shared" si="806"/>
        <v>1000000</v>
      </c>
      <c r="ELZ1387" s="84" t="s">
        <v>235</v>
      </c>
      <c r="EMA1387" s="84" t="s">
        <v>236</v>
      </c>
      <c r="EMB1387" s="84">
        <f>EMB1383</f>
        <v>1000000</v>
      </c>
      <c r="EMC1387" s="84">
        <f t="shared" ref="EMC1387:EOF1388" si="807">EMC1383</f>
        <v>0</v>
      </c>
      <c r="EMD1387" s="84">
        <f t="shared" si="807"/>
        <v>0</v>
      </c>
      <c r="EME1387" s="84">
        <f t="shared" si="807"/>
        <v>1000000</v>
      </c>
      <c r="EMF1387" s="84">
        <f t="shared" si="807"/>
        <v>0</v>
      </c>
      <c r="EMG1387" s="84">
        <f t="shared" si="807"/>
        <v>0</v>
      </c>
      <c r="EMH1387" s="84">
        <f t="shared" si="807"/>
        <v>0</v>
      </c>
      <c r="EMI1387" s="84">
        <f t="shared" si="807"/>
        <v>0</v>
      </c>
      <c r="EMJ1387" s="84">
        <f t="shared" si="807"/>
        <v>1000000</v>
      </c>
      <c r="EMP1387" s="84" t="s">
        <v>235</v>
      </c>
      <c r="EMQ1387" s="84" t="s">
        <v>236</v>
      </c>
      <c r="EMR1387" s="84">
        <f>EMR1383</f>
        <v>1000000</v>
      </c>
      <c r="EMS1387" s="84">
        <f t="shared" si="807"/>
        <v>0</v>
      </c>
      <c r="EMT1387" s="84">
        <f t="shared" si="807"/>
        <v>0</v>
      </c>
      <c r="EMU1387" s="84">
        <f t="shared" si="807"/>
        <v>1000000</v>
      </c>
      <c r="EMV1387" s="84">
        <f t="shared" si="807"/>
        <v>0</v>
      </c>
      <c r="EMW1387" s="84">
        <f t="shared" si="807"/>
        <v>0</v>
      </c>
      <c r="EMX1387" s="84">
        <f t="shared" si="807"/>
        <v>0</v>
      </c>
      <c r="EMY1387" s="84">
        <f t="shared" si="807"/>
        <v>0</v>
      </c>
      <c r="EMZ1387" s="84">
        <f t="shared" si="807"/>
        <v>1000000</v>
      </c>
      <c r="ENF1387" s="84" t="s">
        <v>235</v>
      </c>
      <c r="ENG1387" s="84" t="s">
        <v>236</v>
      </c>
      <c r="ENH1387" s="84">
        <f>ENH1383</f>
        <v>1000000</v>
      </c>
      <c r="ENI1387" s="84">
        <f t="shared" si="807"/>
        <v>0</v>
      </c>
      <c r="ENJ1387" s="84">
        <f t="shared" si="807"/>
        <v>0</v>
      </c>
      <c r="ENK1387" s="84">
        <f t="shared" si="807"/>
        <v>1000000</v>
      </c>
      <c r="ENL1387" s="84">
        <f t="shared" si="807"/>
        <v>0</v>
      </c>
      <c r="ENM1387" s="84">
        <f t="shared" si="807"/>
        <v>0</v>
      </c>
      <c r="ENN1387" s="84">
        <f t="shared" si="807"/>
        <v>0</v>
      </c>
      <c r="ENO1387" s="84">
        <f t="shared" si="807"/>
        <v>0</v>
      </c>
      <c r="ENP1387" s="84">
        <f t="shared" si="807"/>
        <v>1000000</v>
      </c>
      <c r="ENV1387" s="84" t="s">
        <v>235</v>
      </c>
      <c r="ENW1387" s="84" t="s">
        <v>236</v>
      </c>
      <c r="ENX1387" s="84">
        <f>ENX1383</f>
        <v>1000000</v>
      </c>
      <c r="ENY1387" s="84">
        <f t="shared" si="807"/>
        <v>0</v>
      </c>
      <c r="ENZ1387" s="84">
        <f t="shared" si="807"/>
        <v>0</v>
      </c>
      <c r="EOA1387" s="84">
        <f t="shared" si="807"/>
        <v>1000000</v>
      </c>
      <c r="EOB1387" s="84">
        <f t="shared" si="807"/>
        <v>0</v>
      </c>
      <c r="EOC1387" s="84">
        <f t="shared" si="807"/>
        <v>0</v>
      </c>
      <c r="EOD1387" s="84">
        <f t="shared" si="807"/>
        <v>0</v>
      </c>
      <c r="EOE1387" s="84">
        <f t="shared" si="807"/>
        <v>0</v>
      </c>
      <c r="EOF1387" s="84">
        <f t="shared" si="807"/>
        <v>1000000</v>
      </c>
      <c r="EOL1387" s="84" t="s">
        <v>235</v>
      </c>
      <c r="EOM1387" s="84" t="s">
        <v>236</v>
      </c>
      <c r="EON1387" s="84">
        <f>EON1383</f>
        <v>1000000</v>
      </c>
      <c r="EOO1387" s="84">
        <f t="shared" ref="EOO1387:EQR1388" si="808">EOO1383</f>
        <v>0</v>
      </c>
      <c r="EOP1387" s="84">
        <f t="shared" si="808"/>
        <v>0</v>
      </c>
      <c r="EOQ1387" s="84">
        <f t="shared" si="808"/>
        <v>1000000</v>
      </c>
      <c r="EOR1387" s="84">
        <f t="shared" si="808"/>
        <v>0</v>
      </c>
      <c r="EOS1387" s="84">
        <f t="shared" si="808"/>
        <v>0</v>
      </c>
      <c r="EOT1387" s="84">
        <f t="shared" si="808"/>
        <v>0</v>
      </c>
      <c r="EOU1387" s="84">
        <f t="shared" si="808"/>
        <v>0</v>
      </c>
      <c r="EOV1387" s="84">
        <f t="shared" si="808"/>
        <v>1000000</v>
      </c>
      <c r="EPB1387" s="84" t="s">
        <v>235</v>
      </c>
      <c r="EPC1387" s="84" t="s">
        <v>236</v>
      </c>
      <c r="EPD1387" s="84">
        <f>EPD1383</f>
        <v>1000000</v>
      </c>
      <c r="EPE1387" s="84">
        <f t="shared" si="808"/>
        <v>0</v>
      </c>
      <c r="EPF1387" s="84">
        <f t="shared" si="808"/>
        <v>0</v>
      </c>
      <c r="EPG1387" s="84">
        <f t="shared" si="808"/>
        <v>1000000</v>
      </c>
      <c r="EPH1387" s="84">
        <f t="shared" si="808"/>
        <v>0</v>
      </c>
      <c r="EPI1387" s="84">
        <f t="shared" si="808"/>
        <v>0</v>
      </c>
      <c r="EPJ1387" s="84">
        <f t="shared" si="808"/>
        <v>0</v>
      </c>
      <c r="EPK1387" s="84">
        <f t="shared" si="808"/>
        <v>0</v>
      </c>
      <c r="EPL1387" s="84">
        <f t="shared" si="808"/>
        <v>1000000</v>
      </c>
      <c r="EPR1387" s="84" t="s">
        <v>235</v>
      </c>
      <c r="EPS1387" s="84" t="s">
        <v>236</v>
      </c>
      <c r="EPT1387" s="84">
        <f>EPT1383</f>
        <v>1000000</v>
      </c>
      <c r="EPU1387" s="84">
        <f t="shared" si="808"/>
        <v>0</v>
      </c>
      <c r="EPV1387" s="84">
        <f t="shared" si="808"/>
        <v>0</v>
      </c>
      <c r="EPW1387" s="84">
        <f t="shared" si="808"/>
        <v>1000000</v>
      </c>
      <c r="EPX1387" s="84">
        <f t="shared" si="808"/>
        <v>0</v>
      </c>
      <c r="EPY1387" s="84">
        <f t="shared" si="808"/>
        <v>0</v>
      </c>
      <c r="EPZ1387" s="84">
        <f t="shared" si="808"/>
        <v>0</v>
      </c>
      <c r="EQA1387" s="84">
        <f t="shared" si="808"/>
        <v>0</v>
      </c>
      <c r="EQB1387" s="84">
        <f t="shared" si="808"/>
        <v>1000000</v>
      </c>
      <c r="EQH1387" s="84" t="s">
        <v>235</v>
      </c>
      <c r="EQI1387" s="84" t="s">
        <v>236</v>
      </c>
      <c r="EQJ1387" s="84">
        <f>EQJ1383</f>
        <v>1000000</v>
      </c>
      <c r="EQK1387" s="84">
        <f t="shared" si="808"/>
        <v>0</v>
      </c>
      <c r="EQL1387" s="84">
        <f t="shared" si="808"/>
        <v>0</v>
      </c>
      <c r="EQM1387" s="84">
        <f t="shared" si="808"/>
        <v>1000000</v>
      </c>
      <c r="EQN1387" s="84">
        <f t="shared" si="808"/>
        <v>0</v>
      </c>
      <c r="EQO1387" s="84">
        <f t="shared" si="808"/>
        <v>0</v>
      </c>
      <c r="EQP1387" s="84">
        <f t="shared" si="808"/>
        <v>0</v>
      </c>
      <c r="EQQ1387" s="84">
        <f t="shared" si="808"/>
        <v>0</v>
      </c>
      <c r="EQR1387" s="84">
        <f t="shared" si="808"/>
        <v>1000000</v>
      </c>
      <c r="EQX1387" s="84" t="s">
        <v>235</v>
      </c>
      <c r="EQY1387" s="84" t="s">
        <v>236</v>
      </c>
      <c r="EQZ1387" s="84">
        <f>EQZ1383</f>
        <v>1000000</v>
      </c>
      <c r="ERA1387" s="84">
        <f t="shared" ref="ERA1387:ETD1388" si="809">ERA1383</f>
        <v>0</v>
      </c>
      <c r="ERB1387" s="84">
        <f t="shared" si="809"/>
        <v>0</v>
      </c>
      <c r="ERC1387" s="84">
        <f t="shared" si="809"/>
        <v>1000000</v>
      </c>
      <c r="ERD1387" s="84">
        <f t="shared" si="809"/>
        <v>0</v>
      </c>
      <c r="ERE1387" s="84">
        <f t="shared" si="809"/>
        <v>0</v>
      </c>
      <c r="ERF1387" s="84">
        <f t="shared" si="809"/>
        <v>0</v>
      </c>
      <c r="ERG1387" s="84">
        <f t="shared" si="809"/>
        <v>0</v>
      </c>
      <c r="ERH1387" s="84">
        <f t="shared" si="809"/>
        <v>1000000</v>
      </c>
      <c r="ERN1387" s="84" t="s">
        <v>235</v>
      </c>
      <c r="ERO1387" s="84" t="s">
        <v>236</v>
      </c>
      <c r="ERP1387" s="84">
        <f>ERP1383</f>
        <v>1000000</v>
      </c>
      <c r="ERQ1387" s="84">
        <f t="shared" si="809"/>
        <v>0</v>
      </c>
      <c r="ERR1387" s="84">
        <f t="shared" si="809"/>
        <v>0</v>
      </c>
      <c r="ERS1387" s="84">
        <f t="shared" si="809"/>
        <v>1000000</v>
      </c>
      <c r="ERT1387" s="84">
        <f t="shared" si="809"/>
        <v>0</v>
      </c>
      <c r="ERU1387" s="84">
        <f t="shared" si="809"/>
        <v>0</v>
      </c>
      <c r="ERV1387" s="84">
        <f t="shared" si="809"/>
        <v>0</v>
      </c>
      <c r="ERW1387" s="84">
        <f t="shared" si="809"/>
        <v>0</v>
      </c>
      <c r="ERX1387" s="84">
        <f t="shared" si="809"/>
        <v>1000000</v>
      </c>
      <c r="ESD1387" s="84" t="s">
        <v>235</v>
      </c>
      <c r="ESE1387" s="84" t="s">
        <v>236</v>
      </c>
      <c r="ESF1387" s="84">
        <f>ESF1383</f>
        <v>1000000</v>
      </c>
      <c r="ESG1387" s="84">
        <f t="shared" si="809"/>
        <v>0</v>
      </c>
      <c r="ESH1387" s="84">
        <f t="shared" si="809"/>
        <v>0</v>
      </c>
      <c r="ESI1387" s="84">
        <f t="shared" si="809"/>
        <v>1000000</v>
      </c>
      <c r="ESJ1387" s="84">
        <f t="shared" si="809"/>
        <v>0</v>
      </c>
      <c r="ESK1387" s="84">
        <f t="shared" si="809"/>
        <v>0</v>
      </c>
      <c r="ESL1387" s="84">
        <f t="shared" si="809"/>
        <v>0</v>
      </c>
      <c r="ESM1387" s="84">
        <f t="shared" si="809"/>
        <v>0</v>
      </c>
      <c r="ESN1387" s="84">
        <f t="shared" si="809"/>
        <v>1000000</v>
      </c>
      <c r="EST1387" s="84" t="s">
        <v>235</v>
      </c>
      <c r="ESU1387" s="84" t="s">
        <v>236</v>
      </c>
      <c r="ESV1387" s="84">
        <f>ESV1383</f>
        <v>1000000</v>
      </c>
      <c r="ESW1387" s="84">
        <f t="shared" si="809"/>
        <v>0</v>
      </c>
      <c r="ESX1387" s="84">
        <f t="shared" si="809"/>
        <v>0</v>
      </c>
      <c r="ESY1387" s="84">
        <f t="shared" si="809"/>
        <v>1000000</v>
      </c>
      <c r="ESZ1387" s="84">
        <f t="shared" si="809"/>
        <v>0</v>
      </c>
      <c r="ETA1387" s="84">
        <f t="shared" si="809"/>
        <v>0</v>
      </c>
      <c r="ETB1387" s="84">
        <f t="shared" si="809"/>
        <v>0</v>
      </c>
      <c r="ETC1387" s="84">
        <f t="shared" si="809"/>
        <v>0</v>
      </c>
      <c r="ETD1387" s="84">
        <f t="shared" si="809"/>
        <v>1000000</v>
      </c>
      <c r="ETJ1387" s="84" t="s">
        <v>235</v>
      </c>
      <c r="ETK1387" s="84" t="s">
        <v>236</v>
      </c>
      <c r="ETL1387" s="84">
        <f>ETL1383</f>
        <v>1000000</v>
      </c>
      <c r="ETM1387" s="84">
        <f t="shared" ref="ETM1387:EVP1388" si="810">ETM1383</f>
        <v>0</v>
      </c>
      <c r="ETN1387" s="84">
        <f t="shared" si="810"/>
        <v>0</v>
      </c>
      <c r="ETO1387" s="84">
        <f t="shared" si="810"/>
        <v>1000000</v>
      </c>
      <c r="ETP1387" s="84">
        <f t="shared" si="810"/>
        <v>0</v>
      </c>
      <c r="ETQ1387" s="84">
        <f t="shared" si="810"/>
        <v>0</v>
      </c>
      <c r="ETR1387" s="84">
        <f t="shared" si="810"/>
        <v>0</v>
      </c>
      <c r="ETS1387" s="84">
        <f t="shared" si="810"/>
        <v>0</v>
      </c>
      <c r="ETT1387" s="84">
        <f t="shared" si="810"/>
        <v>1000000</v>
      </c>
      <c r="ETZ1387" s="84" t="s">
        <v>235</v>
      </c>
      <c r="EUA1387" s="84" t="s">
        <v>236</v>
      </c>
      <c r="EUB1387" s="84">
        <f>EUB1383</f>
        <v>1000000</v>
      </c>
      <c r="EUC1387" s="84">
        <f t="shared" si="810"/>
        <v>0</v>
      </c>
      <c r="EUD1387" s="84">
        <f t="shared" si="810"/>
        <v>0</v>
      </c>
      <c r="EUE1387" s="84">
        <f t="shared" si="810"/>
        <v>1000000</v>
      </c>
      <c r="EUF1387" s="84">
        <f t="shared" si="810"/>
        <v>0</v>
      </c>
      <c r="EUG1387" s="84">
        <f t="shared" si="810"/>
        <v>0</v>
      </c>
      <c r="EUH1387" s="84">
        <f t="shared" si="810"/>
        <v>0</v>
      </c>
      <c r="EUI1387" s="84">
        <f t="shared" si="810"/>
        <v>0</v>
      </c>
      <c r="EUJ1387" s="84">
        <f t="shared" si="810"/>
        <v>1000000</v>
      </c>
      <c r="EUP1387" s="84" t="s">
        <v>235</v>
      </c>
      <c r="EUQ1387" s="84" t="s">
        <v>236</v>
      </c>
      <c r="EUR1387" s="84">
        <f>EUR1383</f>
        <v>1000000</v>
      </c>
      <c r="EUS1387" s="84">
        <f t="shared" si="810"/>
        <v>0</v>
      </c>
      <c r="EUT1387" s="84">
        <f t="shared" si="810"/>
        <v>0</v>
      </c>
      <c r="EUU1387" s="84">
        <f t="shared" si="810"/>
        <v>1000000</v>
      </c>
      <c r="EUV1387" s="84">
        <f t="shared" si="810"/>
        <v>0</v>
      </c>
      <c r="EUW1387" s="84">
        <f t="shared" si="810"/>
        <v>0</v>
      </c>
      <c r="EUX1387" s="84">
        <f t="shared" si="810"/>
        <v>0</v>
      </c>
      <c r="EUY1387" s="84">
        <f t="shared" si="810"/>
        <v>0</v>
      </c>
      <c r="EUZ1387" s="84">
        <f t="shared" si="810"/>
        <v>1000000</v>
      </c>
      <c r="EVF1387" s="84" t="s">
        <v>235</v>
      </c>
      <c r="EVG1387" s="84" t="s">
        <v>236</v>
      </c>
      <c r="EVH1387" s="84">
        <f>EVH1383</f>
        <v>1000000</v>
      </c>
      <c r="EVI1387" s="84">
        <f t="shared" si="810"/>
        <v>0</v>
      </c>
      <c r="EVJ1387" s="84">
        <f t="shared" si="810"/>
        <v>0</v>
      </c>
      <c r="EVK1387" s="84">
        <f t="shared" si="810"/>
        <v>1000000</v>
      </c>
      <c r="EVL1387" s="84">
        <f t="shared" si="810"/>
        <v>0</v>
      </c>
      <c r="EVM1387" s="84">
        <f t="shared" si="810"/>
        <v>0</v>
      </c>
      <c r="EVN1387" s="84">
        <f t="shared" si="810"/>
        <v>0</v>
      </c>
      <c r="EVO1387" s="84">
        <f t="shared" si="810"/>
        <v>0</v>
      </c>
      <c r="EVP1387" s="84">
        <f t="shared" si="810"/>
        <v>1000000</v>
      </c>
      <c r="EVV1387" s="84" t="s">
        <v>235</v>
      </c>
      <c r="EVW1387" s="84" t="s">
        <v>236</v>
      </c>
      <c r="EVX1387" s="84">
        <f>EVX1383</f>
        <v>1000000</v>
      </c>
      <c r="EVY1387" s="84">
        <f t="shared" ref="EVY1387:EYB1388" si="811">EVY1383</f>
        <v>0</v>
      </c>
      <c r="EVZ1387" s="84">
        <f t="shared" si="811"/>
        <v>0</v>
      </c>
      <c r="EWA1387" s="84">
        <f t="shared" si="811"/>
        <v>1000000</v>
      </c>
      <c r="EWB1387" s="84">
        <f t="shared" si="811"/>
        <v>0</v>
      </c>
      <c r="EWC1387" s="84">
        <f t="shared" si="811"/>
        <v>0</v>
      </c>
      <c r="EWD1387" s="84">
        <f t="shared" si="811"/>
        <v>0</v>
      </c>
      <c r="EWE1387" s="84">
        <f t="shared" si="811"/>
        <v>0</v>
      </c>
      <c r="EWF1387" s="84">
        <f t="shared" si="811"/>
        <v>1000000</v>
      </c>
      <c r="EWL1387" s="84" t="s">
        <v>235</v>
      </c>
      <c r="EWM1387" s="84" t="s">
        <v>236</v>
      </c>
      <c r="EWN1387" s="84">
        <f>EWN1383</f>
        <v>1000000</v>
      </c>
      <c r="EWO1387" s="84">
        <f t="shared" si="811"/>
        <v>0</v>
      </c>
      <c r="EWP1387" s="84">
        <f t="shared" si="811"/>
        <v>0</v>
      </c>
      <c r="EWQ1387" s="84">
        <f t="shared" si="811"/>
        <v>1000000</v>
      </c>
      <c r="EWR1387" s="84">
        <f t="shared" si="811"/>
        <v>0</v>
      </c>
      <c r="EWS1387" s="84">
        <f t="shared" si="811"/>
        <v>0</v>
      </c>
      <c r="EWT1387" s="84">
        <f t="shared" si="811"/>
        <v>0</v>
      </c>
      <c r="EWU1387" s="84">
        <f t="shared" si="811"/>
        <v>0</v>
      </c>
      <c r="EWV1387" s="84">
        <f t="shared" si="811"/>
        <v>1000000</v>
      </c>
      <c r="EXB1387" s="84" t="s">
        <v>235</v>
      </c>
      <c r="EXC1387" s="84" t="s">
        <v>236</v>
      </c>
      <c r="EXD1387" s="84">
        <f>EXD1383</f>
        <v>1000000</v>
      </c>
      <c r="EXE1387" s="84">
        <f t="shared" si="811"/>
        <v>0</v>
      </c>
      <c r="EXF1387" s="84">
        <f t="shared" si="811"/>
        <v>0</v>
      </c>
      <c r="EXG1387" s="84">
        <f t="shared" si="811"/>
        <v>1000000</v>
      </c>
      <c r="EXH1387" s="84">
        <f t="shared" si="811"/>
        <v>0</v>
      </c>
      <c r="EXI1387" s="84">
        <f t="shared" si="811"/>
        <v>0</v>
      </c>
      <c r="EXJ1387" s="84">
        <f t="shared" si="811"/>
        <v>0</v>
      </c>
      <c r="EXK1387" s="84">
        <f t="shared" si="811"/>
        <v>0</v>
      </c>
      <c r="EXL1387" s="84">
        <f t="shared" si="811"/>
        <v>1000000</v>
      </c>
      <c r="EXR1387" s="84" t="s">
        <v>235</v>
      </c>
      <c r="EXS1387" s="84" t="s">
        <v>236</v>
      </c>
      <c r="EXT1387" s="84">
        <f>EXT1383</f>
        <v>1000000</v>
      </c>
      <c r="EXU1387" s="84">
        <f t="shared" si="811"/>
        <v>0</v>
      </c>
      <c r="EXV1387" s="84">
        <f t="shared" si="811"/>
        <v>0</v>
      </c>
      <c r="EXW1387" s="84">
        <f t="shared" si="811"/>
        <v>1000000</v>
      </c>
      <c r="EXX1387" s="84">
        <f t="shared" si="811"/>
        <v>0</v>
      </c>
      <c r="EXY1387" s="84">
        <f t="shared" si="811"/>
        <v>0</v>
      </c>
      <c r="EXZ1387" s="84">
        <f t="shared" si="811"/>
        <v>0</v>
      </c>
      <c r="EYA1387" s="84">
        <f t="shared" si="811"/>
        <v>0</v>
      </c>
      <c r="EYB1387" s="84">
        <f t="shared" si="811"/>
        <v>1000000</v>
      </c>
      <c r="EYH1387" s="84" t="s">
        <v>235</v>
      </c>
      <c r="EYI1387" s="84" t="s">
        <v>236</v>
      </c>
      <c r="EYJ1387" s="84">
        <f>EYJ1383</f>
        <v>1000000</v>
      </c>
      <c r="EYK1387" s="84">
        <f t="shared" ref="EYK1387:FAN1388" si="812">EYK1383</f>
        <v>0</v>
      </c>
      <c r="EYL1387" s="84">
        <f t="shared" si="812"/>
        <v>0</v>
      </c>
      <c r="EYM1387" s="84">
        <f t="shared" si="812"/>
        <v>1000000</v>
      </c>
      <c r="EYN1387" s="84">
        <f t="shared" si="812"/>
        <v>0</v>
      </c>
      <c r="EYO1387" s="84">
        <f t="shared" si="812"/>
        <v>0</v>
      </c>
      <c r="EYP1387" s="84">
        <f t="shared" si="812"/>
        <v>0</v>
      </c>
      <c r="EYQ1387" s="84">
        <f t="shared" si="812"/>
        <v>0</v>
      </c>
      <c r="EYR1387" s="84">
        <f t="shared" si="812"/>
        <v>1000000</v>
      </c>
      <c r="EYX1387" s="84" t="s">
        <v>235</v>
      </c>
      <c r="EYY1387" s="84" t="s">
        <v>236</v>
      </c>
      <c r="EYZ1387" s="84">
        <f>EYZ1383</f>
        <v>1000000</v>
      </c>
      <c r="EZA1387" s="84">
        <f t="shared" si="812"/>
        <v>0</v>
      </c>
      <c r="EZB1387" s="84">
        <f t="shared" si="812"/>
        <v>0</v>
      </c>
      <c r="EZC1387" s="84">
        <f t="shared" si="812"/>
        <v>1000000</v>
      </c>
      <c r="EZD1387" s="84">
        <f t="shared" si="812"/>
        <v>0</v>
      </c>
      <c r="EZE1387" s="84">
        <f t="shared" si="812"/>
        <v>0</v>
      </c>
      <c r="EZF1387" s="84">
        <f t="shared" si="812"/>
        <v>0</v>
      </c>
      <c r="EZG1387" s="84">
        <f t="shared" si="812"/>
        <v>0</v>
      </c>
      <c r="EZH1387" s="84">
        <f t="shared" si="812"/>
        <v>1000000</v>
      </c>
      <c r="EZN1387" s="84" t="s">
        <v>235</v>
      </c>
      <c r="EZO1387" s="84" t="s">
        <v>236</v>
      </c>
      <c r="EZP1387" s="84">
        <f>EZP1383</f>
        <v>1000000</v>
      </c>
      <c r="EZQ1387" s="84">
        <f t="shared" si="812"/>
        <v>0</v>
      </c>
      <c r="EZR1387" s="84">
        <f t="shared" si="812"/>
        <v>0</v>
      </c>
      <c r="EZS1387" s="84">
        <f t="shared" si="812"/>
        <v>1000000</v>
      </c>
      <c r="EZT1387" s="84">
        <f t="shared" si="812"/>
        <v>0</v>
      </c>
      <c r="EZU1387" s="84">
        <f t="shared" si="812"/>
        <v>0</v>
      </c>
      <c r="EZV1387" s="84">
        <f t="shared" si="812"/>
        <v>0</v>
      </c>
      <c r="EZW1387" s="84">
        <f t="shared" si="812"/>
        <v>0</v>
      </c>
      <c r="EZX1387" s="84">
        <f t="shared" si="812"/>
        <v>1000000</v>
      </c>
      <c r="FAD1387" s="84" t="s">
        <v>235</v>
      </c>
      <c r="FAE1387" s="84" t="s">
        <v>236</v>
      </c>
      <c r="FAF1387" s="84">
        <f>FAF1383</f>
        <v>1000000</v>
      </c>
      <c r="FAG1387" s="84">
        <f t="shared" si="812"/>
        <v>0</v>
      </c>
      <c r="FAH1387" s="84">
        <f t="shared" si="812"/>
        <v>0</v>
      </c>
      <c r="FAI1387" s="84">
        <f t="shared" si="812"/>
        <v>1000000</v>
      </c>
      <c r="FAJ1387" s="84">
        <f t="shared" si="812"/>
        <v>0</v>
      </c>
      <c r="FAK1387" s="84">
        <f t="shared" si="812"/>
        <v>0</v>
      </c>
      <c r="FAL1387" s="84">
        <f t="shared" si="812"/>
        <v>0</v>
      </c>
      <c r="FAM1387" s="84">
        <f t="shared" si="812"/>
        <v>0</v>
      </c>
      <c r="FAN1387" s="84">
        <f t="shared" si="812"/>
        <v>1000000</v>
      </c>
      <c r="FAT1387" s="84" t="s">
        <v>235</v>
      </c>
      <c r="FAU1387" s="84" t="s">
        <v>236</v>
      </c>
      <c r="FAV1387" s="84">
        <f>FAV1383</f>
        <v>1000000</v>
      </c>
      <c r="FAW1387" s="84">
        <f t="shared" ref="FAW1387:FCZ1388" si="813">FAW1383</f>
        <v>0</v>
      </c>
      <c r="FAX1387" s="84">
        <f t="shared" si="813"/>
        <v>0</v>
      </c>
      <c r="FAY1387" s="84">
        <f t="shared" si="813"/>
        <v>1000000</v>
      </c>
      <c r="FAZ1387" s="84">
        <f t="shared" si="813"/>
        <v>0</v>
      </c>
      <c r="FBA1387" s="84">
        <f t="shared" si="813"/>
        <v>0</v>
      </c>
      <c r="FBB1387" s="84">
        <f t="shared" si="813"/>
        <v>0</v>
      </c>
      <c r="FBC1387" s="84">
        <f t="shared" si="813"/>
        <v>0</v>
      </c>
      <c r="FBD1387" s="84">
        <f t="shared" si="813"/>
        <v>1000000</v>
      </c>
      <c r="FBJ1387" s="84" t="s">
        <v>235</v>
      </c>
      <c r="FBK1387" s="84" t="s">
        <v>236</v>
      </c>
      <c r="FBL1387" s="84">
        <f>FBL1383</f>
        <v>1000000</v>
      </c>
      <c r="FBM1387" s="84">
        <f t="shared" si="813"/>
        <v>0</v>
      </c>
      <c r="FBN1387" s="84">
        <f t="shared" si="813"/>
        <v>0</v>
      </c>
      <c r="FBO1387" s="84">
        <f t="shared" si="813"/>
        <v>1000000</v>
      </c>
      <c r="FBP1387" s="84">
        <f t="shared" si="813"/>
        <v>0</v>
      </c>
      <c r="FBQ1387" s="84">
        <f t="shared" si="813"/>
        <v>0</v>
      </c>
      <c r="FBR1387" s="84">
        <f t="shared" si="813"/>
        <v>0</v>
      </c>
      <c r="FBS1387" s="84">
        <f t="shared" si="813"/>
        <v>0</v>
      </c>
      <c r="FBT1387" s="84">
        <f t="shared" si="813"/>
        <v>1000000</v>
      </c>
      <c r="FBZ1387" s="84" t="s">
        <v>235</v>
      </c>
      <c r="FCA1387" s="84" t="s">
        <v>236</v>
      </c>
      <c r="FCB1387" s="84">
        <f>FCB1383</f>
        <v>1000000</v>
      </c>
      <c r="FCC1387" s="84">
        <f t="shared" si="813"/>
        <v>0</v>
      </c>
      <c r="FCD1387" s="84">
        <f t="shared" si="813"/>
        <v>0</v>
      </c>
      <c r="FCE1387" s="84">
        <f t="shared" si="813"/>
        <v>1000000</v>
      </c>
      <c r="FCF1387" s="84">
        <f t="shared" si="813"/>
        <v>0</v>
      </c>
      <c r="FCG1387" s="84">
        <f t="shared" si="813"/>
        <v>0</v>
      </c>
      <c r="FCH1387" s="84">
        <f t="shared" si="813"/>
        <v>0</v>
      </c>
      <c r="FCI1387" s="84">
        <f t="shared" si="813"/>
        <v>0</v>
      </c>
      <c r="FCJ1387" s="84">
        <f t="shared" si="813"/>
        <v>1000000</v>
      </c>
      <c r="FCP1387" s="84" t="s">
        <v>235</v>
      </c>
      <c r="FCQ1387" s="84" t="s">
        <v>236</v>
      </c>
      <c r="FCR1387" s="84">
        <f>FCR1383</f>
        <v>1000000</v>
      </c>
      <c r="FCS1387" s="84">
        <f t="shared" si="813"/>
        <v>0</v>
      </c>
      <c r="FCT1387" s="84">
        <f t="shared" si="813"/>
        <v>0</v>
      </c>
      <c r="FCU1387" s="84">
        <f t="shared" si="813"/>
        <v>1000000</v>
      </c>
      <c r="FCV1387" s="84">
        <f t="shared" si="813"/>
        <v>0</v>
      </c>
      <c r="FCW1387" s="84">
        <f t="shared" si="813"/>
        <v>0</v>
      </c>
      <c r="FCX1387" s="84">
        <f t="shared" si="813"/>
        <v>0</v>
      </c>
      <c r="FCY1387" s="84">
        <f t="shared" si="813"/>
        <v>0</v>
      </c>
      <c r="FCZ1387" s="84">
        <f t="shared" si="813"/>
        <v>1000000</v>
      </c>
      <c r="FDF1387" s="84" t="s">
        <v>235</v>
      </c>
      <c r="FDG1387" s="84" t="s">
        <v>236</v>
      </c>
      <c r="FDH1387" s="84">
        <f>FDH1383</f>
        <v>1000000</v>
      </c>
      <c r="FDI1387" s="84">
        <f t="shared" ref="FDI1387:FFL1388" si="814">FDI1383</f>
        <v>0</v>
      </c>
      <c r="FDJ1387" s="84">
        <f t="shared" si="814"/>
        <v>0</v>
      </c>
      <c r="FDK1387" s="84">
        <f t="shared" si="814"/>
        <v>1000000</v>
      </c>
      <c r="FDL1387" s="84">
        <f t="shared" si="814"/>
        <v>0</v>
      </c>
      <c r="FDM1387" s="84">
        <f t="shared" si="814"/>
        <v>0</v>
      </c>
      <c r="FDN1387" s="84">
        <f t="shared" si="814"/>
        <v>0</v>
      </c>
      <c r="FDO1387" s="84">
        <f t="shared" si="814"/>
        <v>0</v>
      </c>
      <c r="FDP1387" s="84">
        <f t="shared" si="814"/>
        <v>1000000</v>
      </c>
      <c r="FDV1387" s="84" t="s">
        <v>235</v>
      </c>
      <c r="FDW1387" s="84" t="s">
        <v>236</v>
      </c>
      <c r="FDX1387" s="84">
        <f>FDX1383</f>
        <v>1000000</v>
      </c>
      <c r="FDY1387" s="84">
        <f t="shared" si="814"/>
        <v>0</v>
      </c>
      <c r="FDZ1387" s="84">
        <f t="shared" si="814"/>
        <v>0</v>
      </c>
      <c r="FEA1387" s="84">
        <f t="shared" si="814"/>
        <v>1000000</v>
      </c>
      <c r="FEB1387" s="84">
        <f t="shared" si="814"/>
        <v>0</v>
      </c>
      <c r="FEC1387" s="84">
        <f t="shared" si="814"/>
        <v>0</v>
      </c>
      <c r="FED1387" s="84">
        <f t="shared" si="814"/>
        <v>0</v>
      </c>
      <c r="FEE1387" s="84">
        <f t="shared" si="814"/>
        <v>0</v>
      </c>
      <c r="FEF1387" s="84">
        <f t="shared" si="814"/>
        <v>1000000</v>
      </c>
      <c r="FEL1387" s="84" t="s">
        <v>235</v>
      </c>
      <c r="FEM1387" s="84" t="s">
        <v>236</v>
      </c>
      <c r="FEN1387" s="84">
        <f>FEN1383</f>
        <v>1000000</v>
      </c>
      <c r="FEO1387" s="84">
        <f t="shared" si="814"/>
        <v>0</v>
      </c>
      <c r="FEP1387" s="84">
        <f t="shared" si="814"/>
        <v>0</v>
      </c>
      <c r="FEQ1387" s="84">
        <f t="shared" si="814"/>
        <v>1000000</v>
      </c>
      <c r="FER1387" s="84">
        <f t="shared" si="814"/>
        <v>0</v>
      </c>
      <c r="FES1387" s="84">
        <f t="shared" si="814"/>
        <v>0</v>
      </c>
      <c r="FET1387" s="84">
        <f t="shared" si="814"/>
        <v>0</v>
      </c>
      <c r="FEU1387" s="84">
        <f t="shared" si="814"/>
        <v>0</v>
      </c>
      <c r="FEV1387" s="84">
        <f t="shared" si="814"/>
        <v>1000000</v>
      </c>
      <c r="FFB1387" s="84" t="s">
        <v>235</v>
      </c>
      <c r="FFC1387" s="84" t="s">
        <v>236</v>
      </c>
      <c r="FFD1387" s="84">
        <f>FFD1383</f>
        <v>1000000</v>
      </c>
      <c r="FFE1387" s="84">
        <f t="shared" si="814"/>
        <v>0</v>
      </c>
      <c r="FFF1387" s="84">
        <f t="shared" si="814"/>
        <v>0</v>
      </c>
      <c r="FFG1387" s="84">
        <f t="shared" si="814"/>
        <v>1000000</v>
      </c>
      <c r="FFH1387" s="84">
        <f t="shared" si="814"/>
        <v>0</v>
      </c>
      <c r="FFI1387" s="84">
        <f t="shared" si="814"/>
        <v>0</v>
      </c>
      <c r="FFJ1387" s="84">
        <f t="shared" si="814"/>
        <v>0</v>
      </c>
      <c r="FFK1387" s="84">
        <f t="shared" si="814"/>
        <v>0</v>
      </c>
      <c r="FFL1387" s="84">
        <f t="shared" si="814"/>
        <v>1000000</v>
      </c>
      <c r="FFR1387" s="84" t="s">
        <v>235</v>
      </c>
      <c r="FFS1387" s="84" t="s">
        <v>236</v>
      </c>
      <c r="FFT1387" s="84">
        <f>FFT1383</f>
        <v>1000000</v>
      </c>
      <c r="FFU1387" s="84">
        <f t="shared" ref="FFU1387:FHX1388" si="815">FFU1383</f>
        <v>0</v>
      </c>
      <c r="FFV1387" s="84">
        <f t="shared" si="815"/>
        <v>0</v>
      </c>
      <c r="FFW1387" s="84">
        <f t="shared" si="815"/>
        <v>1000000</v>
      </c>
      <c r="FFX1387" s="84">
        <f t="shared" si="815"/>
        <v>0</v>
      </c>
      <c r="FFY1387" s="84">
        <f t="shared" si="815"/>
        <v>0</v>
      </c>
      <c r="FFZ1387" s="84">
        <f t="shared" si="815"/>
        <v>0</v>
      </c>
      <c r="FGA1387" s="84">
        <f t="shared" si="815"/>
        <v>0</v>
      </c>
      <c r="FGB1387" s="84">
        <f t="shared" si="815"/>
        <v>1000000</v>
      </c>
      <c r="FGH1387" s="84" t="s">
        <v>235</v>
      </c>
      <c r="FGI1387" s="84" t="s">
        <v>236</v>
      </c>
      <c r="FGJ1387" s="84">
        <f>FGJ1383</f>
        <v>1000000</v>
      </c>
      <c r="FGK1387" s="84">
        <f t="shared" si="815"/>
        <v>0</v>
      </c>
      <c r="FGL1387" s="84">
        <f t="shared" si="815"/>
        <v>0</v>
      </c>
      <c r="FGM1387" s="84">
        <f t="shared" si="815"/>
        <v>1000000</v>
      </c>
      <c r="FGN1387" s="84">
        <f t="shared" si="815"/>
        <v>0</v>
      </c>
      <c r="FGO1387" s="84">
        <f t="shared" si="815"/>
        <v>0</v>
      </c>
      <c r="FGP1387" s="84">
        <f t="shared" si="815"/>
        <v>0</v>
      </c>
      <c r="FGQ1387" s="84">
        <f t="shared" si="815"/>
        <v>0</v>
      </c>
      <c r="FGR1387" s="84">
        <f t="shared" si="815"/>
        <v>1000000</v>
      </c>
      <c r="FGX1387" s="84" t="s">
        <v>235</v>
      </c>
      <c r="FGY1387" s="84" t="s">
        <v>236</v>
      </c>
      <c r="FGZ1387" s="84">
        <f>FGZ1383</f>
        <v>1000000</v>
      </c>
      <c r="FHA1387" s="84">
        <f t="shared" si="815"/>
        <v>0</v>
      </c>
      <c r="FHB1387" s="84">
        <f t="shared" si="815"/>
        <v>0</v>
      </c>
      <c r="FHC1387" s="84">
        <f t="shared" si="815"/>
        <v>1000000</v>
      </c>
      <c r="FHD1387" s="84">
        <f t="shared" si="815"/>
        <v>0</v>
      </c>
      <c r="FHE1387" s="84">
        <f t="shared" si="815"/>
        <v>0</v>
      </c>
      <c r="FHF1387" s="84">
        <f t="shared" si="815"/>
        <v>0</v>
      </c>
      <c r="FHG1387" s="84">
        <f t="shared" si="815"/>
        <v>0</v>
      </c>
      <c r="FHH1387" s="84">
        <f t="shared" si="815"/>
        <v>1000000</v>
      </c>
      <c r="FHN1387" s="84" t="s">
        <v>235</v>
      </c>
      <c r="FHO1387" s="84" t="s">
        <v>236</v>
      </c>
      <c r="FHP1387" s="84">
        <f>FHP1383</f>
        <v>1000000</v>
      </c>
      <c r="FHQ1387" s="84">
        <f t="shared" si="815"/>
        <v>0</v>
      </c>
      <c r="FHR1387" s="84">
        <f t="shared" si="815"/>
        <v>0</v>
      </c>
      <c r="FHS1387" s="84">
        <f t="shared" si="815"/>
        <v>1000000</v>
      </c>
      <c r="FHT1387" s="84">
        <f t="shared" si="815"/>
        <v>0</v>
      </c>
      <c r="FHU1387" s="84">
        <f t="shared" si="815"/>
        <v>0</v>
      </c>
      <c r="FHV1387" s="84">
        <f t="shared" si="815"/>
        <v>0</v>
      </c>
      <c r="FHW1387" s="84">
        <f t="shared" si="815"/>
        <v>0</v>
      </c>
      <c r="FHX1387" s="84">
        <f t="shared" si="815"/>
        <v>1000000</v>
      </c>
      <c r="FID1387" s="84" t="s">
        <v>235</v>
      </c>
      <c r="FIE1387" s="84" t="s">
        <v>236</v>
      </c>
      <c r="FIF1387" s="84">
        <f>FIF1383</f>
        <v>1000000</v>
      </c>
      <c r="FIG1387" s="84">
        <f t="shared" ref="FIG1387:FKJ1388" si="816">FIG1383</f>
        <v>0</v>
      </c>
      <c r="FIH1387" s="84">
        <f t="shared" si="816"/>
        <v>0</v>
      </c>
      <c r="FII1387" s="84">
        <f t="shared" si="816"/>
        <v>1000000</v>
      </c>
      <c r="FIJ1387" s="84">
        <f t="shared" si="816"/>
        <v>0</v>
      </c>
      <c r="FIK1387" s="84">
        <f t="shared" si="816"/>
        <v>0</v>
      </c>
      <c r="FIL1387" s="84">
        <f t="shared" si="816"/>
        <v>0</v>
      </c>
      <c r="FIM1387" s="84">
        <f t="shared" si="816"/>
        <v>0</v>
      </c>
      <c r="FIN1387" s="84">
        <f t="shared" si="816"/>
        <v>1000000</v>
      </c>
      <c r="FIT1387" s="84" t="s">
        <v>235</v>
      </c>
      <c r="FIU1387" s="84" t="s">
        <v>236</v>
      </c>
      <c r="FIV1387" s="84">
        <f>FIV1383</f>
        <v>1000000</v>
      </c>
      <c r="FIW1387" s="84">
        <f t="shared" si="816"/>
        <v>0</v>
      </c>
      <c r="FIX1387" s="84">
        <f t="shared" si="816"/>
        <v>0</v>
      </c>
      <c r="FIY1387" s="84">
        <f t="shared" si="816"/>
        <v>1000000</v>
      </c>
      <c r="FIZ1387" s="84">
        <f t="shared" si="816"/>
        <v>0</v>
      </c>
      <c r="FJA1387" s="84">
        <f t="shared" si="816"/>
        <v>0</v>
      </c>
      <c r="FJB1387" s="84">
        <f t="shared" si="816"/>
        <v>0</v>
      </c>
      <c r="FJC1387" s="84">
        <f t="shared" si="816"/>
        <v>0</v>
      </c>
      <c r="FJD1387" s="84">
        <f t="shared" si="816"/>
        <v>1000000</v>
      </c>
      <c r="FJJ1387" s="84" t="s">
        <v>235</v>
      </c>
      <c r="FJK1387" s="84" t="s">
        <v>236</v>
      </c>
      <c r="FJL1387" s="84">
        <f>FJL1383</f>
        <v>1000000</v>
      </c>
      <c r="FJM1387" s="84">
        <f t="shared" si="816"/>
        <v>0</v>
      </c>
      <c r="FJN1387" s="84">
        <f t="shared" si="816"/>
        <v>0</v>
      </c>
      <c r="FJO1387" s="84">
        <f t="shared" si="816"/>
        <v>1000000</v>
      </c>
      <c r="FJP1387" s="84">
        <f t="shared" si="816"/>
        <v>0</v>
      </c>
      <c r="FJQ1387" s="84">
        <f t="shared" si="816"/>
        <v>0</v>
      </c>
      <c r="FJR1387" s="84">
        <f t="shared" si="816"/>
        <v>0</v>
      </c>
      <c r="FJS1387" s="84">
        <f t="shared" si="816"/>
        <v>0</v>
      </c>
      <c r="FJT1387" s="84">
        <f t="shared" si="816"/>
        <v>1000000</v>
      </c>
      <c r="FJZ1387" s="84" t="s">
        <v>235</v>
      </c>
      <c r="FKA1387" s="84" t="s">
        <v>236</v>
      </c>
      <c r="FKB1387" s="84">
        <f>FKB1383</f>
        <v>1000000</v>
      </c>
      <c r="FKC1387" s="84">
        <f t="shared" si="816"/>
        <v>0</v>
      </c>
      <c r="FKD1387" s="84">
        <f t="shared" si="816"/>
        <v>0</v>
      </c>
      <c r="FKE1387" s="84">
        <f t="shared" si="816"/>
        <v>1000000</v>
      </c>
      <c r="FKF1387" s="84">
        <f t="shared" si="816"/>
        <v>0</v>
      </c>
      <c r="FKG1387" s="84">
        <f t="shared" si="816"/>
        <v>0</v>
      </c>
      <c r="FKH1387" s="84">
        <f t="shared" si="816"/>
        <v>0</v>
      </c>
      <c r="FKI1387" s="84">
        <f t="shared" si="816"/>
        <v>0</v>
      </c>
      <c r="FKJ1387" s="84">
        <f t="shared" si="816"/>
        <v>1000000</v>
      </c>
      <c r="FKP1387" s="84" t="s">
        <v>235</v>
      </c>
      <c r="FKQ1387" s="84" t="s">
        <v>236</v>
      </c>
      <c r="FKR1387" s="84">
        <f>FKR1383</f>
        <v>1000000</v>
      </c>
      <c r="FKS1387" s="84">
        <f t="shared" ref="FKS1387:FMV1388" si="817">FKS1383</f>
        <v>0</v>
      </c>
      <c r="FKT1387" s="84">
        <f t="shared" si="817"/>
        <v>0</v>
      </c>
      <c r="FKU1387" s="84">
        <f t="shared" si="817"/>
        <v>1000000</v>
      </c>
      <c r="FKV1387" s="84">
        <f t="shared" si="817"/>
        <v>0</v>
      </c>
      <c r="FKW1387" s="84">
        <f t="shared" si="817"/>
        <v>0</v>
      </c>
      <c r="FKX1387" s="84">
        <f t="shared" si="817"/>
        <v>0</v>
      </c>
      <c r="FKY1387" s="84">
        <f t="shared" si="817"/>
        <v>0</v>
      </c>
      <c r="FKZ1387" s="84">
        <f t="shared" si="817"/>
        <v>1000000</v>
      </c>
      <c r="FLF1387" s="84" t="s">
        <v>235</v>
      </c>
      <c r="FLG1387" s="84" t="s">
        <v>236</v>
      </c>
      <c r="FLH1387" s="84">
        <f>FLH1383</f>
        <v>1000000</v>
      </c>
      <c r="FLI1387" s="84">
        <f t="shared" si="817"/>
        <v>0</v>
      </c>
      <c r="FLJ1387" s="84">
        <f t="shared" si="817"/>
        <v>0</v>
      </c>
      <c r="FLK1387" s="84">
        <f t="shared" si="817"/>
        <v>1000000</v>
      </c>
      <c r="FLL1387" s="84">
        <f t="shared" si="817"/>
        <v>0</v>
      </c>
      <c r="FLM1387" s="84">
        <f t="shared" si="817"/>
        <v>0</v>
      </c>
      <c r="FLN1387" s="84">
        <f t="shared" si="817"/>
        <v>0</v>
      </c>
      <c r="FLO1387" s="84">
        <f t="shared" si="817"/>
        <v>0</v>
      </c>
      <c r="FLP1387" s="84">
        <f t="shared" si="817"/>
        <v>1000000</v>
      </c>
      <c r="FLV1387" s="84" t="s">
        <v>235</v>
      </c>
      <c r="FLW1387" s="84" t="s">
        <v>236</v>
      </c>
      <c r="FLX1387" s="84">
        <f>FLX1383</f>
        <v>1000000</v>
      </c>
      <c r="FLY1387" s="84">
        <f t="shared" si="817"/>
        <v>0</v>
      </c>
      <c r="FLZ1387" s="84">
        <f t="shared" si="817"/>
        <v>0</v>
      </c>
      <c r="FMA1387" s="84">
        <f t="shared" si="817"/>
        <v>1000000</v>
      </c>
      <c r="FMB1387" s="84">
        <f t="shared" si="817"/>
        <v>0</v>
      </c>
      <c r="FMC1387" s="84">
        <f t="shared" si="817"/>
        <v>0</v>
      </c>
      <c r="FMD1387" s="84">
        <f t="shared" si="817"/>
        <v>0</v>
      </c>
      <c r="FME1387" s="84">
        <f t="shared" si="817"/>
        <v>0</v>
      </c>
      <c r="FMF1387" s="84">
        <f t="shared" si="817"/>
        <v>1000000</v>
      </c>
      <c r="FML1387" s="84" t="s">
        <v>235</v>
      </c>
      <c r="FMM1387" s="84" t="s">
        <v>236</v>
      </c>
      <c r="FMN1387" s="84">
        <f>FMN1383</f>
        <v>1000000</v>
      </c>
      <c r="FMO1387" s="84">
        <f t="shared" si="817"/>
        <v>0</v>
      </c>
      <c r="FMP1387" s="84">
        <f t="shared" si="817"/>
        <v>0</v>
      </c>
      <c r="FMQ1387" s="84">
        <f t="shared" si="817"/>
        <v>1000000</v>
      </c>
      <c r="FMR1387" s="84">
        <f t="shared" si="817"/>
        <v>0</v>
      </c>
      <c r="FMS1387" s="84">
        <f t="shared" si="817"/>
        <v>0</v>
      </c>
      <c r="FMT1387" s="84">
        <f t="shared" si="817"/>
        <v>0</v>
      </c>
      <c r="FMU1387" s="84">
        <f t="shared" si="817"/>
        <v>0</v>
      </c>
      <c r="FMV1387" s="84">
        <f t="shared" si="817"/>
        <v>1000000</v>
      </c>
      <c r="FNB1387" s="84" t="s">
        <v>235</v>
      </c>
      <c r="FNC1387" s="84" t="s">
        <v>236</v>
      </c>
      <c r="FND1387" s="84">
        <f>FND1383</f>
        <v>1000000</v>
      </c>
      <c r="FNE1387" s="84">
        <f t="shared" ref="FNE1387:FPH1388" si="818">FNE1383</f>
        <v>0</v>
      </c>
      <c r="FNF1387" s="84">
        <f t="shared" si="818"/>
        <v>0</v>
      </c>
      <c r="FNG1387" s="84">
        <f t="shared" si="818"/>
        <v>1000000</v>
      </c>
      <c r="FNH1387" s="84">
        <f t="shared" si="818"/>
        <v>0</v>
      </c>
      <c r="FNI1387" s="84">
        <f t="shared" si="818"/>
        <v>0</v>
      </c>
      <c r="FNJ1387" s="84">
        <f t="shared" si="818"/>
        <v>0</v>
      </c>
      <c r="FNK1387" s="84">
        <f t="shared" si="818"/>
        <v>0</v>
      </c>
      <c r="FNL1387" s="84">
        <f t="shared" si="818"/>
        <v>1000000</v>
      </c>
      <c r="FNR1387" s="84" t="s">
        <v>235</v>
      </c>
      <c r="FNS1387" s="84" t="s">
        <v>236</v>
      </c>
      <c r="FNT1387" s="84">
        <f>FNT1383</f>
        <v>1000000</v>
      </c>
      <c r="FNU1387" s="84">
        <f t="shared" si="818"/>
        <v>0</v>
      </c>
      <c r="FNV1387" s="84">
        <f t="shared" si="818"/>
        <v>0</v>
      </c>
      <c r="FNW1387" s="84">
        <f t="shared" si="818"/>
        <v>1000000</v>
      </c>
      <c r="FNX1387" s="84">
        <f t="shared" si="818"/>
        <v>0</v>
      </c>
      <c r="FNY1387" s="84">
        <f t="shared" si="818"/>
        <v>0</v>
      </c>
      <c r="FNZ1387" s="84">
        <f t="shared" si="818"/>
        <v>0</v>
      </c>
      <c r="FOA1387" s="84">
        <f t="shared" si="818"/>
        <v>0</v>
      </c>
      <c r="FOB1387" s="84">
        <f t="shared" si="818"/>
        <v>1000000</v>
      </c>
      <c r="FOH1387" s="84" t="s">
        <v>235</v>
      </c>
      <c r="FOI1387" s="84" t="s">
        <v>236</v>
      </c>
      <c r="FOJ1387" s="84">
        <f>FOJ1383</f>
        <v>1000000</v>
      </c>
      <c r="FOK1387" s="84">
        <f t="shared" si="818"/>
        <v>0</v>
      </c>
      <c r="FOL1387" s="84">
        <f t="shared" si="818"/>
        <v>0</v>
      </c>
      <c r="FOM1387" s="84">
        <f t="shared" si="818"/>
        <v>1000000</v>
      </c>
      <c r="FON1387" s="84">
        <f t="shared" si="818"/>
        <v>0</v>
      </c>
      <c r="FOO1387" s="84">
        <f t="shared" si="818"/>
        <v>0</v>
      </c>
      <c r="FOP1387" s="84">
        <f t="shared" si="818"/>
        <v>0</v>
      </c>
      <c r="FOQ1387" s="84">
        <f t="shared" si="818"/>
        <v>0</v>
      </c>
      <c r="FOR1387" s="84">
        <f t="shared" si="818"/>
        <v>1000000</v>
      </c>
      <c r="FOX1387" s="84" t="s">
        <v>235</v>
      </c>
      <c r="FOY1387" s="84" t="s">
        <v>236</v>
      </c>
      <c r="FOZ1387" s="84">
        <f>FOZ1383</f>
        <v>1000000</v>
      </c>
      <c r="FPA1387" s="84">
        <f t="shared" si="818"/>
        <v>0</v>
      </c>
      <c r="FPB1387" s="84">
        <f t="shared" si="818"/>
        <v>0</v>
      </c>
      <c r="FPC1387" s="84">
        <f t="shared" si="818"/>
        <v>1000000</v>
      </c>
      <c r="FPD1387" s="84">
        <f t="shared" si="818"/>
        <v>0</v>
      </c>
      <c r="FPE1387" s="84">
        <f t="shared" si="818"/>
        <v>0</v>
      </c>
      <c r="FPF1387" s="84">
        <f t="shared" si="818"/>
        <v>0</v>
      </c>
      <c r="FPG1387" s="84">
        <f t="shared" si="818"/>
        <v>0</v>
      </c>
      <c r="FPH1387" s="84">
        <f t="shared" si="818"/>
        <v>1000000</v>
      </c>
      <c r="FPN1387" s="84" t="s">
        <v>235</v>
      </c>
      <c r="FPO1387" s="84" t="s">
        <v>236</v>
      </c>
      <c r="FPP1387" s="84">
        <f>FPP1383</f>
        <v>1000000</v>
      </c>
      <c r="FPQ1387" s="84">
        <f t="shared" ref="FPQ1387:FRT1388" si="819">FPQ1383</f>
        <v>0</v>
      </c>
      <c r="FPR1387" s="84">
        <f t="shared" si="819"/>
        <v>0</v>
      </c>
      <c r="FPS1387" s="84">
        <f t="shared" si="819"/>
        <v>1000000</v>
      </c>
      <c r="FPT1387" s="84">
        <f t="shared" si="819"/>
        <v>0</v>
      </c>
      <c r="FPU1387" s="84">
        <f t="shared" si="819"/>
        <v>0</v>
      </c>
      <c r="FPV1387" s="84">
        <f t="shared" si="819"/>
        <v>0</v>
      </c>
      <c r="FPW1387" s="84">
        <f t="shared" si="819"/>
        <v>0</v>
      </c>
      <c r="FPX1387" s="84">
        <f t="shared" si="819"/>
        <v>1000000</v>
      </c>
      <c r="FQD1387" s="84" t="s">
        <v>235</v>
      </c>
      <c r="FQE1387" s="84" t="s">
        <v>236</v>
      </c>
      <c r="FQF1387" s="84">
        <f>FQF1383</f>
        <v>1000000</v>
      </c>
      <c r="FQG1387" s="84">
        <f t="shared" si="819"/>
        <v>0</v>
      </c>
      <c r="FQH1387" s="84">
        <f t="shared" si="819"/>
        <v>0</v>
      </c>
      <c r="FQI1387" s="84">
        <f t="shared" si="819"/>
        <v>1000000</v>
      </c>
      <c r="FQJ1387" s="84">
        <f t="shared" si="819"/>
        <v>0</v>
      </c>
      <c r="FQK1387" s="84">
        <f t="shared" si="819"/>
        <v>0</v>
      </c>
      <c r="FQL1387" s="84">
        <f t="shared" si="819"/>
        <v>0</v>
      </c>
      <c r="FQM1387" s="84">
        <f t="shared" si="819"/>
        <v>0</v>
      </c>
      <c r="FQN1387" s="84">
        <f t="shared" si="819"/>
        <v>1000000</v>
      </c>
      <c r="FQT1387" s="84" t="s">
        <v>235</v>
      </c>
      <c r="FQU1387" s="84" t="s">
        <v>236</v>
      </c>
      <c r="FQV1387" s="84">
        <f>FQV1383</f>
        <v>1000000</v>
      </c>
      <c r="FQW1387" s="84">
        <f t="shared" si="819"/>
        <v>0</v>
      </c>
      <c r="FQX1387" s="84">
        <f t="shared" si="819"/>
        <v>0</v>
      </c>
      <c r="FQY1387" s="84">
        <f t="shared" si="819"/>
        <v>1000000</v>
      </c>
      <c r="FQZ1387" s="84">
        <f t="shared" si="819"/>
        <v>0</v>
      </c>
      <c r="FRA1387" s="84">
        <f t="shared" si="819"/>
        <v>0</v>
      </c>
      <c r="FRB1387" s="84">
        <f t="shared" si="819"/>
        <v>0</v>
      </c>
      <c r="FRC1387" s="84">
        <f t="shared" si="819"/>
        <v>0</v>
      </c>
      <c r="FRD1387" s="84">
        <f t="shared" si="819"/>
        <v>1000000</v>
      </c>
      <c r="FRJ1387" s="84" t="s">
        <v>235</v>
      </c>
      <c r="FRK1387" s="84" t="s">
        <v>236</v>
      </c>
      <c r="FRL1387" s="84">
        <f>FRL1383</f>
        <v>1000000</v>
      </c>
      <c r="FRM1387" s="84">
        <f t="shared" si="819"/>
        <v>0</v>
      </c>
      <c r="FRN1387" s="84">
        <f t="shared" si="819"/>
        <v>0</v>
      </c>
      <c r="FRO1387" s="84">
        <f t="shared" si="819"/>
        <v>1000000</v>
      </c>
      <c r="FRP1387" s="84">
        <f t="shared" si="819"/>
        <v>0</v>
      </c>
      <c r="FRQ1387" s="84">
        <f t="shared" si="819"/>
        <v>0</v>
      </c>
      <c r="FRR1387" s="84">
        <f t="shared" si="819"/>
        <v>0</v>
      </c>
      <c r="FRS1387" s="84">
        <f t="shared" si="819"/>
        <v>0</v>
      </c>
      <c r="FRT1387" s="84">
        <f t="shared" si="819"/>
        <v>1000000</v>
      </c>
      <c r="FRZ1387" s="84" t="s">
        <v>235</v>
      </c>
      <c r="FSA1387" s="84" t="s">
        <v>236</v>
      </c>
      <c r="FSB1387" s="84">
        <f>FSB1383</f>
        <v>1000000</v>
      </c>
      <c r="FSC1387" s="84">
        <f t="shared" ref="FSC1387:FUF1388" si="820">FSC1383</f>
        <v>0</v>
      </c>
      <c r="FSD1387" s="84">
        <f t="shared" si="820"/>
        <v>0</v>
      </c>
      <c r="FSE1387" s="84">
        <f t="shared" si="820"/>
        <v>1000000</v>
      </c>
      <c r="FSF1387" s="84">
        <f t="shared" si="820"/>
        <v>0</v>
      </c>
      <c r="FSG1387" s="84">
        <f t="shared" si="820"/>
        <v>0</v>
      </c>
      <c r="FSH1387" s="84">
        <f t="shared" si="820"/>
        <v>0</v>
      </c>
      <c r="FSI1387" s="84">
        <f t="shared" si="820"/>
        <v>0</v>
      </c>
      <c r="FSJ1387" s="84">
        <f t="shared" si="820"/>
        <v>1000000</v>
      </c>
      <c r="FSP1387" s="84" t="s">
        <v>235</v>
      </c>
      <c r="FSQ1387" s="84" t="s">
        <v>236</v>
      </c>
      <c r="FSR1387" s="84">
        <f>FSR1383</f>
        <v>1000000</v>
      </c>
      <c r="FSS1387" s="84">
        <f t="shared" si="820"/>
        <v>0</v>
      </c>
      <c r="FST1387" s="84">
        <f t="shared" si="820"/>
        <v>0</v>
      </c>
      <c r="FSU1387" s="84">
        <f t="shared" si="820"/>
        <v>1000000</v>
      </c>
      <c r="FSV1387" s="84">
        <f t="shared" si="820"/>
        <v>0</v>
      </c>
      <c r="FSW1387" s="84">
        <f t="shared" si="820"/>
        <v>0</v>
      </c>
      <c r="FSX1387" s="84">
        <f t="shared" si="820"/>
        <v>0</v>
      </c>
      <c r="FSY1387" s="84">
        <f t="shared" si="820"/>
        <v>0</v>
      </c>
      <c r="FSZ1387" s="84">
        <f t="shared" si="820"/>
        <v>1000000</v>
      </c>
      <c r="FTF1387" s="84" t="s">
        <v>235</v>
      </c>
      <c r="FTG1387" s="84" t="s">
        <v>236</v>
      </c>
      <c r="FTH1387" s="84">
        <f>FTH1383</f>
        <v>1000000</v>
      </c>
      <c r="FTI1387" s="84">
        <f t="shared" si="820"/>
        <v>0</v>
      </c>
      <c r="FTJ1387" s="84">
        <f t="shared" si="820"/>
        <v>0</v>
      </c>
      <c r="FTK1387" s="84">
        <f t="shared" si="820"/>
        <v>1000000</v>
      </c>
      <c r="FTL1387" s="84">
        <f t="shared" si="820"/>
        <v>0</v>
      </c>
      <c r="FTM1387" s="84">
        <f t="shared" si="820"/>
        <v>0</v>
      </c>
      <c r="FTN1387" s="84">
        <f t="shared" si="820"/>
        <v>0</v>
      </c>
      <c r="FTO1387" s="84">
        <f t="shared" si="820"/>
        <v>0</v>
      </c>
      <c r="FTP1387" s="84">
        <f t="shared" si="820"/>
        <v>1000000</v>
      </c>
      <c r="FTV1387" s="84" t="s">
        <v>235</v>
      </c>
      <c r="FTW1387" s="84" t="s">
        <v>236</v>
      </c>
      <c r="FTX1387" s="84">
        <f>FTX1383</f>
        <v>1000000</v>
      </c>
      <c r="FTY1387" s="84">
        <f t="shared" si="820"/>
        <v>0</v>
      </c>
      <c r="FTZ1387" s="84">
        <f t="shared" si="820"/>
        <v>0</v>
      </c>
      <c r="FUA1387" s="84">
        <f t="shared" si="820"/>
        <v>1000000</v>
      </c>
      <c r="FUB1387" s="84">
        <f t="shared" si="820"/>
        <v>0</v>
      </c>
      <c r="FUC1387" s="84">
        <f t="shared" si="820"/>
        <v>0</v>
      </c>
      <c r="FUD1387" s="84">
        <f t="shared" si="820"/>
        <v>0</v>
      </c>
      <c r="FUE1387" s="84">
        <f t="shared" si="820"/>
        <v>0</v>
      </c>
      <c r="FUF1387" s="84">
        <f t="shared" si="820"/>
        <v>1000000</v>
      </c>
      <c r="FUL1387" s="84" t="s">
        <v>235</v>
      </c>
      <c r="FUM1387" s="84" t="s">
        <v>236</v>
      </c>
      <c r="FUN1387" s="84">
        <f>FUN1383</f>
        <v>1000000</v>
      </c>
      <c r="FUO1387" s="84">
        <f t="shared" ref="FUO1387:FWR1388" si="821">FUO1383</f>
        <v>0</v>
      </c>
      <c r="FUP1387" s="84">
        <f t="shared" si="821"/>
        <v>0</v>
      </c>
      <c r="FUQ1387" s="84">
        <f t="shared" si="821"/>
        <v>1000000</v>
      </c>
      <c r="FUR1387" s="84">
        <f t="shared" si="821"/>
        <v>0</v>
      </c>
      <c r="FUS1387" s="84">
        <f t="shared" si="821"/>
        <v>0</v>
      </c>
      <c r="FUT1387" s="84">
        <f t="shared" si="821"/>
        <v>0</v>
      </c>
      <c r="FUU1387" s="84">
        <f t="shared" si="821"/>
        <v>0</v>
      </c>
      <c r="FUV1387" s="84">
        <f t="shared" si="821"/>
        <v>1000000</v>
      </c>
      <c r="FVB1387" s="84" t="s">
        <v>235</v>
      </c>
      <c r="FVC1387" s="84" t="s">
        <v>236</v>
      </c>
      <c r="FVD1387" s="84">
        <f>FVD1383</f>
        <v>1000000</v>
      </c>
      <c r="FVE1387" s="84">
        <f t="shared" si="821"/>
        <v>0</v>
      </c>
      <c r="FVF1387" s="84">
        <f t="shared" si="821"/>
        <v>0</v>
      </c>
      <c r="FVG1387" s="84">
        <f t="shared" si="821"/>
        <v>1000000</v>
      </c>
      <c r="FVH1387" s="84">
        <f t="shared" si="821"/>
        <v>0</v>
      </c>
      <c r="FVI1387" s="84">
        <f t="shared" si="821"/>
        <v>0</v>
      </c>
      <c r="FVJ1387" s="84">
        <f t="shared" si="821"/>
        <v>0</v>
      </c>
      <c r="FVK1387" s="84">
        <f t="shared" si="821"/>
        <v>0</v>
      </c>
      <c r="FVL1387" s="84">
        <f t="shared" si="821"/>
        <v>1000000</v>
      </c>
      <c r="FVR1387" s="84" t="s">
        <v>235</v>
      </c>
      <c r="FVS1387" s="84" t="s">
        <v>236</v>
      </c>
      <c r="FVT1387" s="84">
        <f>FVT1383</f>
        <v>1000000</v>
      </c>
      <c r="FVU1387" s="84">
        <f t="shared" si="821"/>
        <v>0</v>
      </c>
      <c r="FVV1387" s="84">
        <f t="shared" si="821"/>
        <v>0</v>
      </c>
      <c r="FVW1387" s="84">
        <f t="shared" si="821"/>
        <v>1000000</v>
      </c>
      <c r="FVX1387" s="84">
        <f t="shared" si="821"/>
        <v>0</v>
      </c>
      <c r="FVY1387" s="84">
        <f t="shared" si="821"/>
        <v>0</v>
      </c>
      <c r="FVZ1387" s="84">
        <f t="shared" si="821"/>
        <v>0</v>
      </c>
      <c r="FWA1387" s="84">
        <f t="shared" si="821"/>
        <v>0</v>
      </c>
      <c r="FWB1387" s="84">
        <f t="shared" si="821"/>
        <v>1000000</v>
      </c>
      <c r="FWH1387" s="84" t="s">
        <v>235</v>
      </c>
      <c r="FWI1387" s="84" t="s">
        <v>236</v>
      </c>
      <c r="FWJ1387" s="84">
        <f>FWJ1383</f>
        <v>1000000</v>
      </c>
      <c r="FWK1387" s="84">
        <f t="shared" si="821"/>
        <v>0</v>
      </c>
      <c r="FWL1387" s="84">
        <f t="shared" si="821"/>
        <v>0</v>
      </c>
      <c r="FWM1387" s="84">
        <f t="shared" si="821"/>
        <v>1000000</v>
      </c>
      <c r="FWN1387" s="84">
        <f t="shared" si="821"/>
        <v>0</v>
      </c>
      <c r="FWO1387" s="84">
        <f t="shared" si="821"/>
        <v>0</v>
      </c>
      <c r="FWP1387" s="84">
        <f t="shared" si="821"/>
        <v>0</v>
      </c>
      <c r="FWQ1387" s="84">
        <f t="shared" si="821"/>
        <v>0</v>
      </c>
      <c r="FWR1387" s="84">
        <f t="shared" si="821"/>
        <v>1000000</v>
      </c>
      <c r="FWX1387" s="84" t="s">
        <v>235</v>
      </c>
      <c r="FWY1387" s="84" t="s">
        <v>236</v>
      </c>
      <c r="FWZ1387" s="84">
        <f>FWZ1383</f>
        <v>1000000</v>
      </c>
      <c r="FXA1387" s="84">
        <f t="shared" ref="FXA1387:FZD1388" si="822">FXA1383</f>
        <v>0</v>
      </c>
      <c r="FXB1387" s="84">
        <f t="shared" si="822"/>
        <v>0</v>
      </c>
      <c r="FXC1387" s="84">
        <f t="shared" si="822"/>
        <v>1000000</v>
      </c>
      <c r="FXD1387" s="84">
        <f t="shared" si="822"/>
        <v>0</v>
      </c>
      <c r="FXE1387" s="84">
        <f t="shared" si="822"/>
        <v>0</v>
      </c>
      <c r="FXF1387" s="84">
        <f t="shared" si="822"/>
        <v>0</v>
      </c>
      <c r="FXG1387" s="84">
        <f t="shared" si="822"/>
        <v>0</v>
      </c>
      <c r="FXH1387" s="84">
        <f t="shared" si="822"/>
        <v>1000000</v>
      </c>
      <c r="FXN1387" s="84" t="s">
        <v>235</v>
      </c>
      <c r="FXO1387" s="84" t="s">
        <v>236</v>
      </c>
      <c r="FXP1387" s="84">
        <f>FXP1383</f>
        <v>1000000</v>
      </c>
      <c r="FXQ1387" s="84">
        <f t="shared" si="822"/>
        <v>0</v>
      </c>
      <c r="FXR1387" s="84">
        <f t="shared" si="822"/>
        <v>0</v>
      </c>
      <c r="FXS1387" s="84">
        <f t="shared" si="822"/>
        <v>1000000</v>
      </c>
      <c r="FXT1387" s="84">
        <f t="shared" si="822"/>
        <v>0</v>
      </c>
      <c r="FXU1387" s="84">
        <f t="shared" si="822"/>
        <v>0</v>
      </c>
      <c r="FXV1387" s="84">
        <f t="shared" si="822"/>
        <v>0</v>
      </c>
      <c r="FXW1387" s="84">
        <f t="shared" si="822"/>
        <v>0</v>
      </c>
      <c r="FXX1387" s="84">
        <f t="shared" si="822"/>
        <v>1000000</v>
      </c>
      <c r="FYD1387" s="84" t="s">
        <v>235</v>
      </c>
      <c r="FYE1387" s="84" t="s">
        <v>236</v>
      </c>
      <c r="FYF1387" s="84">
        <f>FYF1383</f>
        <v>1000000</v>
      </c>
      <c r="FYG1387" s="84">
        <f t="shared" si="822"/>
        <v>0</v>
      </c>
      <c r="FYH1387" s="84">
        <f t="shared" si="822"/>
        <v>0</v>
      </c>
      <c r="FYI1387" s="84">
        <f t="shared" si="822"/>
        <v>1000000</v>
      </c>
      <c r="FYJ1387" s="84">
        <f t="shared" si="822"/>
        <v>0</v>
      </c>
      <c r="FYK1387" s="84">
        <f t="shared" si="822"/>
        <v>0</v>
      </c>
      <c r="FYL1387" s="84">
        <f t="shared" si="822"/>
        <v>0</v>
      </c>
      <c r="FYM1387" s="84">
        <f t="shared" si="822"/>
        <v>0</v>
      </c>
      <c r="FYN1387" s="84">
        <f t="shared" si="822"/>
        <v>1000000</v>
      </c>
      <c r="FYT1387" s="84" t="s">
        <v>235</v>
      </c>
      <c r="FYU1387" s="84" t="s">
        <v>236</v>
      </c>
      <c r="FYV1387" s="84">
        <f>FYV1383</f>
        <v>1000000</v>
      </c>
      <c r="FYW1387" s="84">
        <f t="shared" si="822"/>
        <v>0</v>
      </c>
      <c r="FYX1387" s="84">
        <f t="shared" si="822"/>
        <v>0</v>
      </c>
      <c r="FYY1387" s="84">
        <f t="shared" si="822"/>
        <v>1000000</v>
      </c>
      <c r="FYZ1387" s="84">
        <f t="shared" si="822"/>
        <v>0</v>
      </c>
      <c r="FZA1387" s="84">
        <f t="shared" si="822"/>
        <v>0</v>
      </c>
      <c r="FZB1387" s="84">
        <f t="shared" si="822"/>
        <v>0</v>
      </c>
      <c r="FZC1387" s="84">
        <f t="shared" si="822"/>
        <v>0</v>
      </c>
      <c r="FZD1387" s="84">
        <f t="shared" si="822"/>
        <v>1000000</v>
      </c>
      <c r="FZJ1387" s="84" t="s">
        <v>235</v>
      </c>
      <c r="FZK1387" s="84" t="s">
        <v>236</v>
      </c>
      <c r="FZL1387" s="84">
        <f>FZL1383</f>
        <v>1000000</v>
      </c>
      <c r="FZM1387" s="84">
        <f t="shared" ref="FZM1387:GBP1388" si="823">FZM1383</f>
        <v>0</v>
      </c>
      <c r="FZN1387" s="84">
        <f t="shared" si="823"/>
        <v>0</v>
      </c>
      <c r="FZO1387" s="84">
        <f t="shared" si="823"/>
        <v>1000000</v>
      </c>
      <c r="FZP1387" s="84">
        <f t="shared" si="823"/>
        <v>0</v>
      </c>
      <c r="FZQ1387" s="84">
        <f t="shared" si="823"/>
        <v>0</v>
      </c>
      <c r="FZR1387" s="84">
        <f t="shared" si="823"/>
        <v>0</v>
      </c>
      <c r="FZS1387" s="84">
        <f t="shared" si="823"/>
        <v>0</v>
      </c>
      <c r="FZT1387" s="84">
        <f t="shared" si="823"/>
        <v>1000000</v>
      </c>
      <c r="FZZ1387" s="84" t="s">
        <v>235</v>
      </c>
      <c r="GAA1387" s="84" t="s">
        <v>236</v>
      </c>
      <c r="GAB1387" s="84">
        <f>GAB1383</f>
        <v>1000000</v>
      </c>
      <c r="GAC1387" s="84">
        <f t="shared" si="823"/>
        <v>0</v>
      </c>
      <c r="GAD1387" s="84">
        <f t="shared" si="823"/>
        <v>0</v>
      </c>
      <c r="GAE1387" s="84">
        <f t="shared" si="823"/>
        <v>1000000</v>
      </c>
      <c r="GAF1387" s="84">
        <f t="shared" si="823"/>
        <v>0</v>
      </c>
      <c r="GAG1387" s="84">
        <f t="shared" si="823"/>
        <v>0</v>
      </c>
      <c r="GAH1387" s="84">
        <f t="shared" si="823"/>
        <v>0</v>
      </c>
      <c r="GAI1387" s="84">
        <f t="shared" si="823"/>
        <v>0</v>
      </c>
      <c r="GAJ1387" s="84">
        <f t="shared" si="823"/>
        <v>1000000</v>
      </c>
      <c r="GAP1387" s="84" t="s">
        <v>235</v>
      </c>
      <c r="GAQ1387" s="84" t="s">
        <v>236</v>
      </c>
      <c r="GAR1387" s="84">
        <f>GAR1383</f>
        <v>1000000</v>
      </c>
      <c r="GAS1387" s="84">
        <f t="shared" si="823"/>
        <v>0</v>
      </c>
      <c r="GAT1387" s="84">
        <f t="shared" si="823"/>
        <v>0</v>
      </c>
      <c r="GAU1387" s="84">
        <f t="shared" si="823"/>
        <v>1000000</v>
      </c>
      <c r="GAV1387" s="84">
        <f t="shared" si="823"/>
        <v>0</v>
      </c>
      <c r="GAW1387" s="84">
        <f t="shared" si="823"/>
        <v>0</v>
      </c>
      <c r="GAX1387" s="84">
        <f t="shared" si="823"/>
        <v>0</v>
      </c>
      <c r="GAY1387" s="84">
        <f t="shared" si="823"/>
        <v>0</v>
      </c>
      <c r="GAZ1387" s="84">
        <f t="shared" si="823"/>
        <v>1000000</v>
      </c>
      <c r="GBF1387" s="84" t="s">
        <v>235</v>
      </c>
      <c r="GBG1387" s="84" t="s">
        <v>236</v>
      </c>
      <c r="GBH1387" s="84">
        <f>GBH1383</f>
        <v>1000000</v>
      </c>
      <c r="GBI1387" s="84">
        <f t="shared" si="823"/>
        <v>0</v>
      </c>
      <c r="GBJ1387" s="84">
        <f t="shared" si="823"/>
        <v>0</v>
      </c>
      <c r="GBK1387" s="84">
        <f t="shared" si="823"/>
        <v>1000000</v>
      </c>
      <c r="GBL1387" s="84">
        <f t="shared" si="823"/>
        <v>0</v>
      </c>
      <c r="GBM1387" s="84">
        <f t="shared" si="823"/>
        <v>0</v>
      </c>
      <c r="GBN1387" s="84">
        <f t="shared" si="823"/>
        <v>0</v>
      </c>
      <c r="GBO1387" s="84">
        <f t="shared" si="823"/>
        <v>0</v>
      </c>
      <c r="GBP1387" s="84">
        <f t="shared" si="823"/>
        <v>1000000</v>
      </c>
      <c r="GBV1387" s="84" t="s">
        <v>235</v>
      </c>
      <c r="GBW1387" s="84" t="s">
        <v>236</v>
      </c>
      <c r="GBX1387" s="84">
        <f>GBX1383</f>
        <v>1000000</v>
      </c>
      <c r="GBY1387" s="84">
        <f t="shared" ref="GBY1387:GEB1388" si="824">GBY1383</f>
        <v>0</v>
      </c>
      <c r="GBZ1387" s="84">
        <f t="shared" si="824"/>
        <v>0</v>
      </c>
      <c r="GCA1387" s="84">
        <f t="shared" si="824"/>
        <v>1000000</v>
      </c>
      <c r="GCB1387" s="84">
        <f t="shared" si="824"/>
        <v>0</v>
      </c>
      <c r="GCC1387" s="84">
        <f t="shared" si="824"/>
        <v>0</v>
      </c>
      <c r="GCD1387" s="84">
        <f t="shared" si="824"/>
        <v>0</v>
      </c>
      <c r="GCE1387" s="84">
        <f t="shared" si="824"/>
        <v>0</v>
      </c>
      <c r="GCF1387" s="84">
        <f t="shared" si="824"/>
        <v>1000000</v>
      </c>
      <c r="GCL1387" s="84" t="s">
        <v>235</v>
      </c>
      <c r="GCM1387" s="84" t="s">
        <v>236</v>
      </c>
      <c r="GCN1387" s="84">
        <f>GCN1383</f>
        <v>1000000</v>
      </c>
      <c r="GCO1387" s="84">
        <f t="shared" si="824"/>
        <v>0</v>
      </c>
      <c r="GCP1387" s="84">
        <f t="shared" si="824"/>
        <v>0</v>
      </c>
      <c r="GCQ1387" s="84">
        <f t="shared" si="824"/>
        <v>1000000</v>
      </c>
      <c r="GCR1387" s="84">
        <f t="shared" si="824"/>
        <v>0</v>
      </c>
      <c r="GCS1387" s="84">
        <f t="shared" si="824"/>
        <v>0</v>
      </c>
      <c r="GCT1387" s="84">
        <f t="shared" si="824"/>
        <v>0</v>
      </c>
      <c r="GCU1387" s="84">
        <f t="shared" si="824"/>
        <v>0</v>
      </c>
      <c r="GCV1387" s="84">
        <f t="shared" si="824"/>
        <v>1000000</v>
      </c>
      <c r="GDB1387" s="84" t="s">
        <v>235</v>
      </c>
      <c r="GDC1387" s="84" t="s">
        <v>236</v>
      </c>
      <c r="GDD1387" s="84">
        <f>GDD1383</f>
        <v>1000000</v>
      </c>
      <c r="GDE1387" s="84">
        <f t="shared" si="824"/>
        <v>0</v>
      </c>
      <c r="GDF1387" s="84">
        <f t="shared" si="824"/>
        <v>0</v>
      </c>
      <c r="GDG1387" s="84">
        <f t="shared" si="824"/>
        <v>1000000</v>
      </c>
      <c r="GDH1387" s="84">
        <f t="shared" si="824"/>
        <v>0</v>
      </c>
      <c r="GDI1387" s="84">
        <f t="shared" si="824"/>
        <v>0</v>
      </c>
      <c r="GDJ1387" s="84">
        <f t="shared" si="824"/>
        <v>0</v>
      </c>
      <c r="GDK1387" s="84">
        <f t="shared" si="824"/>
        <v>0</v>
      </c>
      <c r="GDL1387" s="84">
        <f t="shared" si="824"/>
        <v>1000000</v>
      </c>
      <c r="GDR1387" s="84" t="s">
        <v>235</v>
      </c>
      <c r="GDS1387" s="84" t="s">
        <v>236</v>
      </c>
      <c r="GDT1387" s="84">
        <f>GDT1383</f>
        <v>1000000</v>
      </c>
      <c r="GDU1387" s="84">
        <f t="shared" si="824"/>
        <v>0</v>
      </c>
      <c r="GDV1387" s="84">
        <f t="shared" si="824"/>
        <v>0</v>
      </c>
      <c r="GDW1387" s="84">
        <f t="shared" si="824"/>
        <v>1000000</v>
      </c>
      <c r="GDX1387" s="84">
        <f t="shared" si="824"/>
        <v>0</v>
      </c>
      <c r="GDY1387" s="84">
        <f t="shared" si="824"/>
        <v>0</v>
      </c>
      <c r="GDZ1387" s="84">
        <f t="shared" si="824"/>
        <v>0</v>
      </c>
      <c r="GEA1387" s="84">
        <f t="shared" si="824"/>
        <v>0</v>
      </c>
      <c r="GEB1387" s="84">
        <f t="shared" si="824"/>
        <v>1000000</v>
      </c>
      <c r="GEH1387" s="84" t="s">
        <v>235</v>
      </c>
      <c r="GEI1387" s="84" t="s">
        <v>236</v>
      </c>
      <c r="GEJ1387" s="84">
        <f>GEJ1383</f>
        <v>1000000</v>
      </c>
      <c r="GEK1387" s="84">
        <f t="shared" ref="GEK1387:GGN1388" si="825">GEK1383</f>
        <v>0</v>
      </c>
      <c r="GEL1387" s="84">
        <f t="shared" si="825"/>
        <v>0</v>
      </c>
      <c r="GEM1387" s="84">
        <f t="shared" si="825"/>
        <v>1000000</v>
      </c>
      <c r="GEN1387" s="84">
        <f t="shared" si="825"/>
        <v>0</v>
      </c>
      <c r="GEO1387" s="84">
        <f t="shared" si="825"/>
        <v>0</v>
      </c>
      <c r="GEP1387" s="84">
        <f t="shared" si="825"/>
        <v>0</v>
      </c>
      <c r="GEQ1387" s="84">
        <f t="shared" si="825"/>
        <v>0</v>
      </c>
      <c r="GER1387" s="84">
        <f t="shared" si="825"/>
        <v>1000000</v>
      </c>
      <c r="GEX1387" s="84" t="s">
        <v>235</v>
      </c>
      <c r="GEY1387" s="84" t="s">
        <v>236</v>
      </c>
      <c r="GEZ1387" s="84">
        <f>GEZ1383</f>
        <v>1000000</v>
      </c>
      <c r="GFA1387" s="84">
        <f t="shared" si="825"/>
        <v>0</v>
      </c>
      <c r="GFB1387" s="84">
        <f t="shared" si="825"/>
        <v>0</v>
      </c>
      <c r="GFC1387" s="84">
        <f t="shared" si="825"/>
        <v>1000000</v>
      </c>
      <c r="GFD1387" s="84">
        <f t="shared" si="825"/>
        <v>0</v>
      </c>
      <c r="GFE1387" s="84">
        <f t="shared" si="825"/>
        <v>0</v>
      </c>
      <c r="GFF1387" s="84">
        <f t="shared" si="825"/>
        <v>0</v>
      </c>
      <c r="GFG1387" s="84">
        <f t="shared" si="825"/>
        <v>0</v>
      </c>
      <c r="GFH1387" s="84">
        <f t="shared" si="825"/>
        <v>1000000</v>
      </c>
      <c r="GFN1387" s="84" t="s">
        <v>235</v>
      </c>
      <c r="GFO1387" s="84" t="s">
        <v>236</v>
      </c>
      <c r="GFP1387" s="84">
        <f>GFP1383</f>
        <v>1000000</v>
      </c>
      <c r="GFQ1387" s="84">
        <f t="shared" si="825"/>
        <v>0</v>
      </c>
      <c r="GFR1387" s="84">
        <f t="shared" si="825"/>
        <v>0</v>
      </c>
      <c r="GFS1387" s="84">
        <f t="shared" si="825"/>
        <v>1000000</v>
      </c>
      <c r="GFT1387" s="84">
        <f t="shared" si="825"/>
        <v>0</v>
      </c>
      <c r="GFU1387" s="84">
        <f t="shared" si="825"/>
        <v>0</v>
      </c>
      <c r="GFV1387" s="84">
        <f t="shared" si="825"/>
        <v>0</v>
      </c>
      <c r="GFW1387" s="84">
        <f t="shared" si="825"/>
        <v>0</v>
      </c>
      <c r="GFX1387" s="84">
        <f t="shared" si="825"/>
        <v>1000000</v>
      </c>
      <c r="GGD1387" s="84" t="s">
        <v>235</v>
      </c>
      <c r="GGE1387" s="84" t="s">
        <v>236</v>
      </c>
      <c r="GGF1387" s="84">
        <f>GGF1383</f>
        <v>1000000</v>
      </c>
      <c r="GGG1387" s="84">
        <f t="shared" si="825"/>
        <v>0</v>
      </c>
      <c r="GGH1387" s="84">
        <f t="shared" si="825"/>
        <v>0</v>
      </c>
      <c r="GGI1387" s="84">
        <f t="shared" si="825"/>
        <v>1000000</v>
      </c>
      <c r="GGJ1387" s="84">
        <f t="shared" si="825"/>
        <v>0</v>
      </c>
      <c r="GGK1387" s="84">
        <f t="shared" si="825"/>
        <v>0</v>
      </c>
      <c r="GGL1387" s="84">
        <f t="shared" si="825"/>
        <v>0</v>
      </c>
      <c r="GGM1387" s="84">
        <f t="shared" si="825"/>
        <v>0</v>
      </c>
      <c r="GGN1387" s="84">
        <f t="shared" si="825"/>
        <v>1000000</v>
      </c>
      <c r="GGT1387" s="84" t="s">
        <v>235</v>
      </c>
      <c r="GGU1387" s="84" t="s">
        <v>236</v>
      </c>
      <c r="GGV1387" s="84">
        <f>GGV1383</f>
        <v>1000000</v>
      </c>
      <c r="GGW1387" s="84">
        <f t="shared" ref="GGW1387:GIZ1388" si="826">GGW1383</f>
        <v>0</v>
      </c>
      <c r="GGX1387" s="84">
        <f t="shared" si="826"/>
        <v>0</v>
      </c>
      <c r="GGY1387" s="84">
        <f t="shared" si="826"/>
        <v>1000000</v>
      </c>
      <c r="GGZ1387" s="84">
        <f t="shared" si="826"/>
        <v>0</v>
      </c>
      <c r="GHA1387" s="84">
        <f t="shared" si="826"/>
        <v>0</v>
      </c>
      <c r="GHB1387" s="84">
        <f t="shared" si="826"/>
        <v>0</v>
      </c>
      <c r="GHC1387" s="84">
        <f t="shared" si="826"/>
        <v>0</v>
      </c>
      <c r="GHD1387" s="84">
        <f t="shared" si="826"/>
        <v>1000000</v>
      </c>
      <c r="GHJ1387" s="84" t="s">
        <v>235</v>
      </c>
      <c r="GHK1387" s="84" t="s">
        <v>236</v>
      </c>
      <c r="GHL1387" s="84">
        <f>GHL1383</f>
        <v>1000000</v>
      </c>
      <c r="GHM1387" s="84">
        <f t="shared" si="826"/>
        <v>0</v>
      </c>
      <c r="GHN1387" s="84">
        <f t="shared" si="826"/>
        <v>0</v>
      </c>
      <c r="GHO1387" s="84">
        <f t="shared" si="826"/>
        <v>1000000</v>
      </c>
      <c r="GHP1387" s="84">
        <f t="shared" si="826"/>
        <v>0</v>
      </c>
      <c r="GHQ1387" s="84">
        <f t="shared" si="826"/>
        <v>0</v>
      </c>
      <c r="GHR1387" s="84">
        <f t="shared" si="826"/>
        <v>0</v>
      </c>
      <c r="GHS1387" s="84">
        <f t="shared" si="826"/>
        <v>0</v>
      </c>
      <c r="GHT1387" s="84">
        <f t="shared" si="826"/>
        <v>1000000</v>
      </c>
      <c r="GHZ1387" s="84" t="s">
        <v>235</v>
      </c>
      <c r="GIA1387" s="84" t="s">
        <v>236</v>
      </c>
      <c r="GIB1387" s="84">
        <f>GIB1383</f>
        <v>1000000</v>
      </c>
      <c r="GIC1387" s="84">
        <f t="shared" si="826"/>
        <v>0</v>
      </c>
      <c r="GID1387" s="84">
        <f t="shared" si="826"/>
        <v>0</v>
      </c>
      <c r="GIE1387" s="84">
        <f t="shared" si="826"/>
        <v>1000000</v>
      </c>
      <c r="GIF1387" s="84">
        <f t="shared" si="826"/>
        <v>0</v>
      </c>
      <c r="GIG1387" s="84">
        <f t="shared" si="826"/>
        <v>0</v>
      </c>
      <c r="GIH1387" s="84">
        <f t="shared" si="826"/>
        <v>0</v>
      </c>
      <c r="GII1387" s="84">
        <f t="shared" si="826"/>
        <v>0</v>
      </c>
      <c r="GIJ1387" s="84">
        <f t="shared" si="826"/>
        <v>1000000</v>
      </c>
      <c r="GIP1387" s="84" t="s">
        <v>235</v>
      </c>
      <c r="GIQ1387" s="84" t="s">
        <v>236</v>
      </c>
      <c r="GIR1387" s="84">
        <f>GIR1383</f>
        <v>1000000</v>
      </c>
      <c r="GIS1387" s="84">
        <f t="shared" si="826"/>
        <v>0</v>
      </c>
      <c r="GIT1387" s="84">
        <f t="shared" si="826"/>
        <v>0</v>
      </c>
      <c r="GIU1387" s="84">
        <f t="shared" si="826"/>
        <v>1000000</v>
      </c>
      <c r="GIV1387" s="84">
        <f t="shared" si="826"/>
        <v>0</v>
      </c>
      <c r="GIW1387" s="84">
        <f t="shared" si="826"/>
        <v>0</v>
      </c>
      <c r="GIX1387" s="84">
        <f t="shared" si="826"/>
        <v>0</v>
      </c>
      <c r="GIY1387" s="84">
        <f t="shared" si="826"/>
        <v>0</v>
      </c>
      <c r="GIZ1387" s="84">
        <f t="shared" si="826"/>
        <v>1000000</v>
      </c>
      <c r="GJF1387" s="84" t="s">
        <v>235</v>
      </c>
      <c r="GJG1387" s="84" t="s">
        <v>236</v>
      </c>
      <c r="GJH1387" s="84">
        <f>GJH1383</f>
        <v>1000000</v>
      </c>
      <c r="GJI1387" s="84">
        <f t="shared" ref="GJI1387:GLL1388" si="827">GJI1383</f>
        <v>0</v>
      </c>
      <c r="GJJ1387" s="84">
        <f t="shared" si="827"/>
        <v>0</v>
      </c>
      <c r="GJK1387" s="84">
        <f t="shared" si="827"/>
        <v>1000000</v>
      </c>
      <c r="GJL1387" s="84">
        <f t="shared" si="827"/>
        <v>0</v>
      </c>
      <c r="GJM1387" s="84">
        <f t="shared" si="827"/>
        <v>0</v>
      </c>
      <c r="GJN1387" s="84">
        <f t="shared" si="827"/>
        <v>0</v>
      </c>
      <c r="GJO1387" s="84">
        <f t="shared" si="827"/>
        <v>0</v>
      </c>
      <c r="GJP1387" s="84">
        <f t="shared" si="827"/>
        <v>1000000</v>
      </c>
      <c r="GJV1387" s="84" t="s">
        <v>235</v>
      </c>
      <c r="GJW1387" s="84" t="s">
        <v>236</v>
      </c>
      <c r="GJX1387" s="84">
        <f>GJX1383</f>
        <v>1000000</v>
      </c>
      <c r="GJY1387" s="84">
        <f t="shared" si="827"/>
        <v>0</v>
      </c>
      <c r="GJZ1387" s="84">
        <f t="shared" si="827"/>
        <v>0</v>
      </c>
      <c r="GKA1387" s="84">
        <f t="shared" si="827"/>
        <v>1000000</v>
      </c>
      <c r="GKB1387" s="84">
        <f t="shared" si="827"/>
        <v>0</v>
      </c>
      <c r="GKC1387" s="84">
        <f t="shared" si="827"/>
        <v>0</v>
      </c>
      <c r="GKD1387" s="84">
        <f t="shared" si="827"/>
        <v>0</v>
      </c>
      <c r="GKE1387" s="84">
        <f t="shared" si="827"/>
        <v>0</v>
      </c>
      <c r="GKF1387" s="84">
        <f t="shared" si="827"/>
        <v>1000000</v>
      </c>
      <c r="GKL1387" s="84" t="s">
        <v>235</v>
      </c>
      <c r="GKM1387" s="84" t="s">
        <v>236</v>
      </c>
      <c r="GKN1387" s="84">
        <f>GKN1383</f>
        <v>1000000</v>
      </c>
      <c r="GKO1387" s="84">
        <f t="shared" si="827"/>
        <v>0</v>
      </c>
      <c r="GKP1387" s="84">
        <f t="shared" si="827"/>
        <v>0</v>
      </c>
      <c r="GKQ1387" s="84">
        <f t="shared" si="827"/>
        <v>1000000</v>
      </c>
      <c r="GKR1387" s="84">
        <f t="shared" si="827"/>
        <v>0</v>
      </c>
      <c r="GKS1387" s="84">
        <f t="shared" si="827"/>
        <v>0</v>
      </c>
      <c r="GKT1387" s="84">
        <f t="shared" si="827"/>
        <v>0</v>
      </c>
      <c r="GKU1387" s="84">
        <f t="shared" si="827"/>
        <v>0</v>
      </c>
      <c r="GKV1387" s="84">
        <f t="shared" si="827"/>
        <v>1000000</v>
      </c>
      <c r="GLB1387" s="84" t="s">
        <v>235</v>
      </c>
      <c r="GLC1387" s="84" t="s">
        <v>236</v>
      </c>
      <c r="GLD1387" s="84">
        <f>GLD1383</f>
        <v>1000000</v>
      </c>
      <c r="GLE1387" s="84">
        <f t="shared" si="827"/>
        <v>0</v>
      </c>
      <c r="GLF1387" s="84">
        <f t="shared" si="827"/>
        <v>0</v>
      </c>
      <c r="GLG1387" s="84">
        <f t="shared" si="827"/>
        <v>1000000</v>
      </c>
      <c r="GLH1387" s="84">
        <f t="shared" si="827"/>
        <v>0</v>
      </c>
      <c r="GLI1387" s="84">
        <f t="shared" si="827"/>
        <v>0</v>
      </c>
      <c r="GLJ1387" s="84">
        <f t="shared" si="827"/>
        <v>0</v>
      </c>
      <c r="GLK1387" s="84">
        <f t="shared" si="827"/>
        <v>0</v>
      </c>
      <c r="GLL1387" s="84">
        <f t="shared" si="827"/>
        <v>1000000</v>
      </c>
      <c r="GLR1387" s="84" t="s">
        <v>235</v>
      </c>
      <c r="GLS1387" s="84" t="s">
        <v>236</v>
      </c>
      <c r="GLT1387" s="84">
        <f>GLT1383</f>
        <v>1000000</v>
      </c>
      <c r="GLU1387" s="84">
        <f t="shared" ref="GLU1387:GNX1388" si="828">GLU1383</f>
        <v>0</v>
      </c>
      <c r="GLV1387" s="84">
        <f t="shared" si="828"/>
        <v>0</v>
      </c>
      <c r="GLW1387" s="84">
        <f t="shared" si="828"/>
        <v>1000000</v>
      </c>
      <c r="GLX1387" s="84">
        <f t="shared" si="828"/>
        <v>0</v>
      </c>
      <c r="GLY1387" s="84">
        <f t="shared" si="828"/>
        <v>0</v>
      </c>
      <c r="GLZ1387" s="84">
        <f t="shared" si="828"/>
        <v>0</v>
      </c>
      <c r="GMA1387" s="84">
        <f t="shared" si="828"/>
        <v>0</v>
      </c>
      <c r="GMB1387" s="84">
        <f t="shared" si="828"/>
        <v>1000000</v>
      </c>
      <c r="GMH1387" s="84" t="s">
        <v>235</v>
      </c>
      <c r="GMI1387" s="84" t="s">
        <v>236</v>
      </c>
      <c r="GMJ1387" s="84">
        <f>GMJ1383</f>
        <v>1000000</v>
      </c>
      <c r="GMK1387" s="84">
        <f t="shared" si="828"/>
        <v>0</v>
      </c>
      <c r="GML1387" s="84">
        <f t="shared" si="828"/>
        <v>0</v>
      </c>
      <c r="GMM1387" s="84">
        <f t="shared" si="828"/>
        <v>1000000</v>
      </c>
      <c r="GMN1387" s="84">
        <f t="shared" si="828"/>
        <v>0</v>
      </c>
      <c r="GMO1387" s="84">
        <f t="shared" si="828"/>
        <v>0</v>
      </c>
      <c r="GMP1387" s="84">
        <f t="shared" si="828"/>
        <v>0</v>
      </c>
      <c r="GMQ1387" s="84">
        <f t="shared" si="828"/>
        <v>0</v>
      </c>
      <c r="GMR1387" s="84">
        <f t="shared" si="828"/>
        <v>1000000</v>
      </c>
      <c r="GMX1387" s="84" t="s">
        <v>235</v>
      </c>
      <c r="GMY1387" s="84" t="s">
        <v>236</v>
      </c>
      <c r="GMZ1387" s="84">
        <f>GMZ1383</f>
        <v>1000000</v>
      </c>
      <c r="GNA1387" s="84">
        <f t="shared" si="828"/>
        <v>0</v>
      </c>
      <c r="GNB1387" s="84">
        <f t="shared" si="828"/>
        <v>0</v>
      </c>
      <c r="GNC1387" s="84">
        <f t="shared" si="828"/>
        <v>1000000</v>
      </c>
      <c r="GND1387" s="84">
        <f t="shared" si="828"/>
        <v>0</v>
      </c>
      <c r="GNE1387" s="84">
        <f t="shared" si="828"/>
        <v>0</v>
      </c>
      <c r="GNF1387" s="84">
        <f t="shared" si="828"/>
        <v>0</v>
      </c>
      <c r="GNG1387" s="84">
        <f t="shared" si="828"/>
        <v>0</v>
      </c>
      <c r="GNH1387" s="84">
        <f t="shared" si="828"/>
        <v>1000000</v>
      </c>
      <c r="GNN1387" s="84" t="s">
        <v>235</v>
      </c>
      <c r="GNO1387" s="84" t="s">
        <v>236</v>
      </c>
      <c r="GNP1387" s="84">
        <f>GNP1383</f>
        <v>1000000</v>
      </c>
      <c r="GNQ1387" s="84">
        <f t="shared" si="828"/>
        <v>0</v>
      </c>
      <c r="GNR1387" s="84">
        <f t="shared" si="828"/>
        <v>0</v>
      </c>
      <c r="GNS1387" s="84">
        <f t="shared" si="828"/>
        <v>1000000</v>
      </c>
      <c r="GNT1387" s="84">
        <f t="shared" si="828"/>
        <v>0</v>
      </c>
      <c r="GNU1387" s="84">
        <f t="shared" si="828"/>
        <v>0</v>
      </c>
      <c r="GNV1387" s="84">
        <f t="shared" si="828"/>
        <v>0</v>
      </c>
      <c r="GNW1387" s="84">
        <f t="shared" si="828"/>
        <v>0</v>
      </c>
      <c r="GNX1387" s="84">
        <f t="shared" si="828"/>
        <v>1000000</v>
      </c>
      <c r="GOD1387" s="84" t="s">
        <v>235</v>
      </c>
      <c r="GOE1387" s="84" t="s">
        <v>236</v>
      </c>
      <c r="GOF1387" s="84">
        <f>GOF1383</f>
        <v>1000000</v>
      </c>
      <c r="GOG1387" s="84">
        <f t="shared" ref="GOG1387:GQJ1388" si="829">GOG1383</f>
        <v>0</v>
      </c>
      <c r="GOH1387" s="84">
        <f t="shared" si="829"/>
        <v>0</v>
      </c>
      <c r="GOI1387" s="84">
        <f t="shared" si="829"/>
        <v>1000000</v>
      </c>
      <c r="GOJ1387" s="84">
        <f t="shared" si="829"/>
        <v>0</v>
      </c>
      <c r="GOK1387" s="84">
        <f t="shared" si="829"/>
        <v>0</v>
      </c>
      <c r="GOL1387" s="84">
        <f t="shared" si="829"/>
        <v>0</v>
      </c>
      <c r="GOM1387" s="84">
        <f t="shared" si="829"/>
        <v>0</v>
      </c>
      <c r="GON1387" s="84">
        <f t="shared" si="829"/>
        <v>1000000</v>
      </c>
      <c r="GOT1387" s="84" t="s">
        <v>235</v>
      </c>
      <c r="GOU1387" s="84" t="s">
        <v>236</v>
      </c>
      <c r="GOV1387" s="84">
        <f>GOV1383</f>
        <v>1000000</v>
      </c>
      <c r="GOW1387" s="84">
        <f t="shared" si="829"/>
        <v>0</v>
      </c>
      <c r="GOX1387" s="84">
        <f t="shared" si="829"/>
        <v>0</v>
      </c>
      <c r="GOY1387" s="84">
        <f t="shared" si="829"/>
        <v>1000000</v>
      </c>
      <c r="GOZ1387" s="84">
        <f t="shared" si="829"/>
        <v>0</v>
      </c>
      <c r="GPA1387" s="84">
        <f t="shared" si="829"/>
        <v>0</v>
      </c>
      <c r="GPB1387" s="84">
        <f t="shared" si="829"/>
        <v>0</v>
      </c>
      <c r="GPC1387" s="84">
        <f t="shared" si="829"/>
        <v>0</v>
      </c>
      <c r="GPD1387" s="84">
        <f t="shared" si="829"/>
        <v>1000000</v>
      </c>
      <c r="GPJ1387" s="84" t="s">
        <v>235</v>
      </c>
      <c r="GPK1387" s="84" t="s">
        <v>236</v>
      </c>
      <c r="GPL1387" s="84">
        <f>GPL1383</f>
        <v>1000000</v>
      </c>
      <c r="GPM1387" s="84">
        <f t="shared" si="829"/>
        <v>0</v>
      </c>
      <c r="GPN1387" s="84">
        <f t="shared" si="829"/>
        <v>0</v>
      </c>
      <c r="GPO1387" s="84">
        <f t="shared" si="829"/>
        <v>1000000</v>
      </c>
      <c r="GPP1387" s="84">
        <f t="shared" si="829"/>
        <v>0</v>
      </c>
      <c r="GPQ1387" s="84">
        <f t="shared" si="829"/>
        <v>0</v>
      </c>
      <c r="GPR1387" s="84">
        <f t="shared" si="829"/>
        <v>0</v>
      </c>
      <c r="GPS1387" s="84">
        <f t="shared" si="829"/>
        <v>0</v>
      </c>
      <c r="GPT1387" s="84">
        <f t="shared" si="829"/>
        <v>1000000</v>
      </c>
      <c r="GPZ1387" s="84" t="s">
        <v>235</v>
      </c>
      <c r="GQA1387" s="84" t="s">
        <v>236</v>
      </c>
      <c r="GQB1387" s="84">
        <f>GQB1383</f>
        <v>1000000</v>
      </c>
      <c r="GQC1387" s="84">
        <f t="shared" si="829"/>
        <v>0</v>
      </c>
      <c r="GQD1387" s="84">
        <f t="shared" si="829"/>
        <v>0</v>
      </c>
      <c r="GQE1387" s="84">
        <f t="shared" si="829"/>
        <v>1000000</v>
      </c>
      <c r="GQF1387" s="84">
        <f t="shared" si="829"/>
        <v>0</v>
      </c>
      <c r="GQG1387" s="84">
        <f t="shared" si="829"/>
        <v>0</v>
      </c>
      <c r="GQH1387" s="84">
        <f t="shared" si="829"/>
        <v>0</v>
      </c>
      <c r="GQI1387" s="84">
        <f t="shared" si="829"/>
        <v>0</v>
      </c>
      <c r="GQJ1387" s="84">
        <f t="shared" si="829"/>
        <v>1000000</v>
      </c>
      <c r="GQP1387" s="84" t="s">
        <v>235</v>
      </c>
      <c r="GQQ1387" s="84" t="s">
        <v>236</v>
      </c>
      <c r="GQR1387" s="84">
        <f>GQR1383</f>
        <v>1000000</v>
      </c>
      <c r="GQS1387" s="84">
        <f t="shared" ref="GQS1387:GSV1388" si="830">GQS1383</f>
        <v>0</v>
      </c>
      <c r="GQT1387" s="84">
        <f t="shared" si="830"/>
        <v>0</v>
      </c>
      <c r="GQU1387" s="84">
        <f t="shared" si="830"/>
        <v>1000000</v>
      </c>
      <c r="GQV1387" s="84">
        <f t="shared" si="830"/>
        <v>0</v>
      </c>
      <c r="GQW1387" s="84">
        <f t="shared" si="830"/>
        <v>0</v>
      </c>
      <c r="GQX1387" s="84">
        <f t="shared" si="830"/>
        <v>0</v>
      </c>
      <c r="GQY1387" s="84">
        <f t="shared" si="830"/>
        <v>0</v>
      </c>
      <c r="GQZ1387" s="84">
        <f t="shared" si="830"/>
        <v>1000000</v>
      </c>
      <c r="GRF1387" s="84" t="s">
        <v>235</v>
      </c>
      <c r="GRG1387" s="84" t="s">
        <v>236</v>
      </c>
      <c r="GRH1387" s="84">
        <f>GRH1383</f>
        <v>1000000</v>
      </c>
      <c r="GRI1387" s="84">
        <f t="shared" si="830"/>
        <v>0</v>
      </c>
      <c r="GRJ1387" s="84">
        <f t="shared" si="830"/>
        <v>0</v>
      </c>
      <c r="GRK1387" s="84">
        <f t="shared" si="830"/>
        <v>1000000</v>
      </c>
      <c r="GRL1387" s="84">
        <f t="shared" si="830"/>
        <v>0</v>
      </c>
      <c r="GRM1387" s="84">
        <f t="shared" si="830"/>
        <v>0</v>
      </c>
      <c r="GRN1387" s="84">
        <f t="shared" si="830"/>
        <v>0</v>
      </c>
      <c r="GRO1387" s="84">
        <f t="shared" si="830"/>
        <v>0</v>
      </c>
      <c r="GRP1387" s="84">
        <f t="shared" si="830"/>
        <v>1000000</v>
      </c>
      <c r="GRV1387" s="84" t="s">
        <v>235</v>
      </c>
      <c r="GRW1387" s="84" t="s">
        <v>236</v>
      </c>
      <c r="GRX1387" s="84">
        <f>GRX1383</f>
        <v>1000000</v>
      </c>
      <c r="GRY1387" s="84">
        <f t="shared" si="830"/>
        <v>0</v>
      </c>
      <c r="GRZ1387" s="84">
        <f t="shared" si="830"/>
        <v>0</v>
      </c>
      <c r="GSA1387" s="84">
        <f t="shared" si="830"/>
        <v>1000000</v>
      </c>
      <c r="GSB1387" s="84">
        <f t="shared" si="830"/>
        <v>0</v>
      </c>
      <c r="GSC1387" s="84">
        <f t="shared" si="830"/>
        <v>0</v>
      </c>
      <c r="GSD1387" s="84">
        <f t="shared" si="830"/>
        <v>0</v>
      </c>
      <c r="GSE1387" s="84">
        <f t="shared" si="830"/>
        <v>0</v>
      </c>
      <c r="GSF1387" s="84">
        <f t="shared" si="830"/>
        <v>1000000</v>
      </c>
      <c r="GSL1387" s="84" t="s">
        <v>235</v>
      </c>
      <c r="GSM1387" s="84" t="s">
        <v>236</v>
      </c>
      <c r="GSN1387" s="84">
        <f>GSN1383</f>
        <v>1000000</v>
      </c>
      <c r="GSO1387" s="84">
        <f t="shared" si="830"/>
        <v>0</v>
      </c>
      <c r="GSP1387" s="84">
        <f t="shared" si="830"/>
        <v>0</v>
      </c>
      <c r="GSQ1387" s="84">
        <f t="shared" si="830"/>
        <v>1000000</v>
      </c>
      <c r="GSR1387" s="84">
        <f t="shared" si="830"/>
        <v>0</v>
      </c>
      <c r="GSS1387" s="84">
        <f t="shared" si="830"/>
        <v>0</v>
      </c>
      <c r="GST1387" s="84">
        <f t="shared" si="830"/>
        <v>0</v>
      </c>
      <c r="GSU1387" s="84">
        <f t="shared" si="830"/>
        <v>0</v>
      </c>
      <c r="GSV1387" s="84">
        <f t="shared" si="830"/>
        <v>1000000</v>
      </c>
      <c r="GTB1387" s="84" t="s">
        <v>235</v>
      </c>
      <c r="GTC1387" s="84" t="s">
        <v>236</v>
      </c>
      <c r="GTD1387" s="84">
        <f>GTD1383</f>
        <v>1000000</v>
      </c>
      <c r="GTE1387" s="84">
        <f t="shared" ref="GTE1387:GVH1388" si="831">GTE1383</f>
        <v>0</v>
      </c>
      <c r="GTF1387" s="84">
        <f t="shared" si="831"/>
        <v>0</v>
      </c>
      <c r="GTG1387" s="84">
        <f t="shared" si="831"/>
        <v>1000000</v>
      </c>
      <c r="GTH1387" s="84">
        <f t="shared" si="831"/>
        <v>0</v>
      </c>
      <c r="GTI1387" s="84">
        <f t="shared" si="831"/>
        <v>0</v>
      </c>
      <c r="GTJ1387" s="84">
        <f t="shared" si="831"/>
        <v>0</v>
      </c>
      <c r="GTK1387" s="84">
        <f t="shared" si="831"/>
        <v>0</v>
      </c>
      <c r="GTL1387" s="84">
        <f t="shared" si="831"/>
        <v>1000000</v>
      </c>
      <c r="GTR1387" s="84" t="s">
        <v>235</v>
      </c>
      <c r="GTS1387" s="84" t="s">
        <v>236</v>
      </c>
      <c r="GTT1387" s="84">
        <f>GTT1383</f>
        <v>1000000</v>
      </c>
      <c r="GTU1387" s="84">
        <f t="shared" si="831"/>
        <v>0</v>
      </c>
      <c r="GTV1387" s="84">
        <f t="shared" si="831"/>
        <v>0</v>
      </c>
      <c r="GTW1387" s="84">
        <f t="shared" si="831"/>
        <v>1000000</v>
      </c>
      <c r="GTX1387" s="84">
        <f t="shared" si="831"/>
        <v>0</v>
      </c>
      <c r="GTY1387" s="84">
        <f t="shared" si="831"/>
        <v>0</v>
      </c>
      <c r="GTZ1387" s="84">
        <f t="shared" si="831"/>
        <v>0</v>
      </c>
      <c r="GUA1387" s="84">
        <f t="shared" si="831"/>
        <v>0</v>
      </c>
      <c r="GUB1387" s="84">
        <f t="shared" si="831"/>
        <v>1000000</v>
      </c>
      <c r="GUH1387" s="84" t="s">
        <v>235</v>
      </c>
      <c r="GUI1387" s="84" t="s">
        <v>236</v>
      </c>
      <c r="GUJ1387" s="84">
        <f>GUJ1383</f>
        <v>1000000</v>
      </c>
      <c r="GUK1387" s="84">
        <f t="shared" si="831"/>
        <v>0</v>
      </c>
      <c r="GUL1387" s="84">
        <f t="shared" si="831"/>
        <v>0</v>
      </c>
      <c r="GUM1387" s="84">
        <f t="shared" si="831"/>
        <v>1000000</v>
      </c>
      <c r="GUN1387" s="84">
        <f t="shared" si="831"/>
        <v>0</v>
      </c>
      <c r="GUO1387" s="84">
        <f t="shared" si="831"/>
        <v>0</v>
      </c>
      <c r="GUP1387" s="84">
        <f t="shared" si="831"/>
        <v>0</v>
      </c>
      <c r="GUQ1387" s="84">
        <f t="shared" si="831"/>
        <v>0</v>
      </c>
      <c r="GUR1387" s="84">
        <f t="shared" si="831"/>
        <v>1000000</v>
      </c>
      <c r="GUX1387" s="84" t="s">
        <v>235</v>
      </c>
      <c r="GUY1387" s="84" t="s">
        <v>236</v>
      </c>
      <c r="GUZ1387" s="84">
        <f>GUZ1383</f>
        <v>1000000</v>
      </c>
      <c r="GVA1387" s="84">
        <f t="shared" si="831"/>
        <v>0</v>
      </c>
      <c r="GVB1387" s="84">
        <f t="shared" si="831"/>
        <v>0</v>
      </c>
      <c r="GVC1387" s="84">
        <f t="shared" si="831"/>
        <v>1000000</v>
      </c>
      <c r="GVD1387" s="84">
        <f t="shared" si="831"/>
        <v>0</v>
      </c>
      <c r="GVE1387" s="84">
        <f t="shared" si="831"/>
        <v>0</v>
      </c>
      <c r="GVF1387" s="84">
        <f t="shared" si="831"/>
        <v>0</v>
      </c>
      <c r="GVG1387" s="84">
        <f t="shared" si="831"/>
        <v>0</v>
      </c>
      <c r="GVH1387" s="84">
        <f t="shared" si="831"/>
        <v>1000000</v>
      </c>
      <c r="GVN1387" s="84" t="s">
        <v>235</v>
      </c>
      <c r="GVO1387" s="84" t="s">
        <v>236</v>
      </c>
      <c r="GVP1387" s="84">
        <f>GVP1383</f>
        <v>1000000</v>
      </c>
      <c r="GVQ1387" s="84">
        <f t="shared" ref="GVQ1387:GXT1388" si="832">GVQ1383</f>
        <v>0</v>
      </c>
      <c r="GVR1387" s="84">
        <f t="shared" si="832"/>
        <v>0</v>
      </c>
      <c r="GVS1387" s="84">
        <f t="shared" si="832"/>
        <v>1000000</v>
      </c>
      <c r="GVT1387" s="84">
        <f t="shared" si="832"/>
        <v>0</v>
      </c>
      <c r="GVU1387" s="84">
        <f t="shared" si="832"/>
        <v>0</v>
      </c>
      <c r="GVV1387" s="84">
        <f t="shared" si="832"/>
        <v>0</v>
      </c>
      <c r="GVW1387" s="84">
        <f t="shared" si="832"/>
        <v>0</v>
      </c>
      <c r="GVX1387" s="84">
        <f t="shared" si="832"/>
        <v>1000000</v>
      </c>
      <c r="GWD1387" s="84" t="s">
        <v>235</v>
      </c>
      <c r="GWE1387" s="84" t="s">
        <v>236</v>
      </c>
      <c r="GWF1387" s="84">
        <f>GWF1383</f>
        <v>1000000</v>
      </c>
      <c r="GWG1387" s="84">
        <f t="shared" si="832"/>
        <v>0</v>
      </c>
      <c r="GWH1387" s="84">
        <f t="shared" si="832"/>
        <v>0</v>
      </c>
      <c r="GWI1387" s="84">
        <f t="shared" si="832"/>
        <v>1000000</v>
      </c>
      <c r="GWJ1387" s="84">
        <f t="shared" si="832"/>
        <v>0</v>
      </c>
      <c r="GWK1387" s="84">
        <f t="shared" si="832"/>
        <v>0</v>
      </c>
      <c r="GWL1387" s="84">
        <f t="shared" si="832"/>
        <v>0</v>
      </c>
      <c r="GWM1387" s="84">
        <f t="shared" si="832"/>
        <v>0</v>
      </c>
      <c r="GWN1387" s="84">
        <f t="shared" si="832"/>
        <v>1000000</v>
      </c>
      <c r="GWT1387" s="84" t="s">
        <v>235</v>
      </c>
      <c r="GWU1387" s="84" t="s">
        <v>236</v>
      </c>
      <c r="GWV1387" s="84">
        <f>GWV1383</f>
        <v>1000000</v>
      </c>
      <c r="GWW1387" s="84">
        <f t="shared" si="832"/>
        <v>0</v>
      </c>
      <c r="GWX1387" s="84">
        <f t="shared" si="832"/>
        <v>0</v>
      </c>
      <c r="GWY1387" s="84">
        <f t="shared" si="832"/>
        <v>1000000</v>
      </c>
      <c r="GWZ1387" s="84">
        <f t="shared" si="832"/>
        <v>0</v>
      </c>
      <c r="GXA1387" s="84">
        <f t="shared" si="832"/>
        <v>0</v>
      </c>
      <c r="GXB1387" s="84">
        <f t="shared" si="832"/>
        <v>0</v>
      </c>
      <c r="GXC1387" s="84">
        <f t="shared" si="832"/>
        <v>0</v>
      </c>
      <c r="GXD1387" s="84">
        <f t="shared" si="832"/>
        <v>1000000</v>
      </c>
      <c r="GXJ1387" s="84" t="s">
        <v>235</v>
      </c>
      <c r="GXK1387" s="84" t="s">
        <v>236</v>
      </c>
      <c r="GXL1387" s="84">
        <f>GXL1383</f>
        <v>1000000</v>
      </c>
      <c r="GXM1387" s="84">
        <f t="shared" si="832"/>
        <v>0</v>
      </c>
      <c r="GXN1387" s="84">
        <f t="shared" si="832"/>
        <v>0</v>
      </c>
      <c r="GXO1387" s="84">
        <f t="shared" si="832"/>
        <v>1000000</v>
      </c>
      <c r="GXP1387" s="84">
        <f t="shared" si="832"/>
        <v>0</v>
      </c>
      <c r="GXQ1387" s="84">
        <f t="shared" si="832"/>
        <v>0</v>
      </c>
      <c r="GXR1387" s="84">
        <f t="shared" si="832"/>
        <v>0</v>
      </c>
      <c r="GXS1387" s="84">
        <f t="shared" si="832"/>
        <v>0</v>
      </c>
      <c r="GXT1387" s="84">
        <f t="shared" si="832"/>
        <v>1000000</v>
      </c>
      <c r="GXZ1387" s="84" t="s">
        <v>235</v>
      </c>
      <c r="GYA1387" s="84" t="s">
        <v>236</v>
      </c>
      <c r="GYB1387" s="84">
        <f>GYB1383</f>
        <v>1000000</v>
      </c>
      <c r="GYC1387" s="84">
        <f t="shared" ref="GYC1387:HAF1388" si="833">GYC1383</f>
        <v>0</v>
      </c>
      <c r="GYD1387" s="84">
        <f t="shared" si="833"/>
        <v>0</v>
      </c>
      <c r="GYE1387" s="84">
        <f t="shared" si="833"/>
        <v>1000000</v>
      </c>
      <c r="GYF1387" s="84">
        <f t="shared" si="833"/>
        <v>0</v>
      </c>
      <c r="GYG1387" s="84">
        <f t="shared" si="833"/>
        <v>0</v>
      </c>
      <c r="GYH1387" s="84">
        <f t="shared" si="833"/>
        <v>0</v>
      </c>
      <c r="GYI1387" s="84">
        <f t="shared" si="833"/>
        <v>0</v>
      </c>
      <c r="GYJ1387" s="84">
        <f t="shared" si="833"/>
        <v>1000000</v>
      </c>
      <c r="GYP1387" s="84" t="s">
        <v>235</v>
      </c>
      <c r="GYQ1387" s="84" t="s">
        <v>236</v>
      </c>
      <c r="GYR1387" s="84">
        <f>GYR1383</f>
        <v>1000000</v>
      </c>
      <c r="GYS1387" s="84">
        <f t="shared" si="833"/>
        <v>0</v>
      </c>
      <c r="GYT1387" s="84">
        <f t="shared" si="833"/>
        <v>0</v>
      </c>
      <c r="GYU1387" s="84">
        <f t="shared" si="833"/>
        <v>1000000</v>
      </c>
      <c r="GYV1387" s="84">
        <f t="shared" si="833"/>
        <v>0</v>
      </c>
      <c r="GYW1387" s="84">
        <f t="shared" si="833"/>
        <v>0</v>
      </c>
      <c r="GYX1387" s="84">
        <f t="shared" si="833"/>
        <v>0</v>
      </c>
      <c r="GYY1387" s="84">
        <f t="shared" si="833"/>
        <v>0</v>
      </c>
      <c r="GYZ1387" s="84">
        <f t="shared" si="833"/>
        <v>1000000</v>
      </c>
      <c r="GZF1387" s="84" t="s">
        <v>235</v>
      </c>
      <c r="GZG1387" s="84" t="s">
        <v>236</v>
      </c>
      <c r="GZH1387" s="84">
        <f>GZH1383</f>
        <v>1000000</v>
      </c>
      <c r="GZI1387" s="84">
        <f t="shared" si="833"/>
        <v>0</v>
      </c>
      <c r="GZJ1387" s="84">
        <f t="shared" si="833"/>
        <v>0</v>
      </c>
      <c r="GZK1387" s="84">
        <f t="shared" si="833"/>
        <v>1000000</v>
      </c>
      <c r="GZL1387" s="84">
        <f t="shared" si="833"/>
        <v>0</v>
      </c>
      <c r="GZM1387" s="84">
        <f t="shared" si="833"/>
        <v>0</v>
      </c>
      <c r="GZN1387" s="84">
        <f t="shared" si="833"/>
        <v>0</v>
      </c>
      <c r="GZO1387" s="84">
        <f t="shared" si="833"/>
        <v>0</v>
      </c>
      <c r="GZP1387" s="84">
        <f t="shared" si="833"/>
        <v>1000000</v>
      </c>
      <c r="GZV1387" s="84" t="s">
        <v>235</v>
      </c>
      <c r="GZW1387" s="84" t="s">
        <v>236</v>
      </c>
      <c r="GZX1387" s="84">
        <f>GZX1383</f>
        <v>1000000</v>
      </c>
      <c r="GZY1387" s="84">
        <f t="shared" si="833"/>
        <v>0</v>
      </c>
      <c r="GZZ1387" s="84">
        <f t="shared" si="833"/>
        <v>0</v>
      </c>
      <c r="HAA1387" s="84">
        <f t="shared" si="833"/>
        <v>1000000</v>
      </c>
      <c r="HAB1387" s="84">
        <f t="shared" si="833"/>
        <v>0</v>
      </c>
      <c r="HAC1387" s="84">
        <f t="shared" si="833"/>
        <v>0</v>
      </c>
      <c r="HAD1387" s="84">
        <f t="shared" si="833"/>
        <v>0</v>
      </c>
      <c r="HAE1387" s="84">
        <f t="shared" si="833"/>
        <v>0</v>
      </c>
      <c r="HAF1387" s="84">
        <f t="shared" si="833"/>
        <v>1000000</v>
      </c>
      <c r="HAL1387" s="84" t="s">
        <v>235</v>
      </c>
      <c r="HAM1387" s="84" t="s">
        <v>236</v>
      </c>
      <c r="HAN1387" s="84">
        <f>HAN1383</f>
        <v>1000000</v>
      </c>
      <c r="HAO1387" s="84">
        <f t="shared" ref="HAO1387:HCR1388" si="834">HAO1383</f>
        <v>0</v>
      </c>
      <c r="HAP1387" s="84">
        <f t="shared" si="834"/>
        <v>0</v>
      </c>
      <c r="HAQ1387" s="84">
        <f t="shared" si="834"/>
        <v>1000000</v>
      </c>
      <c r="HAR1387" s="84">
        <f t="shared" si="834"/>
        <v>0</v>
      </c>
      <c r="HAS1387" s="84">
        <f t="shared" si="834"/>
        <v>0</v>
      </c>
      <c r="HAT1387" s="84">
        <f t="shared" si="834"/>
        <v>0</v>
      </c>
      <c r="HAU1387" s="84">
        <f t="shared" si="834"/>
        <v>0</v>
      </c>
      <c r="HAV1387" s="84">
        <f t="shared" si="834"/>
        <v>1000000</v>
      </c>
      <c r="HBB1387" s="84" t="s">
        <v>235</v>
      </c>
      <c r="HBC1387" s="84" t="s">
        <v>236</v>
      </c>
      <c r="HBD1387" s="84">
        <f>HBD1383</f>
        <v>1000000</v>
      </c>
      <c r="HBE1387" s="84">
        <f t="shared" si="834"/>
        <v>0</v>
      </c>
      <c r="HBF1387" s="84">
        <f t="shared" si="834"/>
        <v>0</v>
      </c>
      <c r="HBG1387" s="84">
        <f t="shared" si="834"/>
        <v>1000000</v>
      </c>
      <c r="HBH1387" s="84">
        <f t="shared" si="834"/>
        <v>0</v>
      </c>
      <c r="HBI1387" s="84">
        <f t="shared" si="834"/>
        <v>0</v>
      </c>
      <c r="HBJ1387" s="84">
        <f t="shared" si="834"/>
        <v>0</v>
      </c>
      <c r="HBK1387" s="84">
        <f t="shared" si="834"/>
        <v>0</v>
      </c>
      <c r="HBL1387" s="84">
        <f t="shared" si="834"/>
        <v>1000000</v>
      </c>
      <c r="HBR1387" s="84" t="s">
        <v>235</v>
      </c>
      <c r="HBS1387" s="84" t="s">
        <v>236</v>
      </c>
      <c r="HBT1387" s="84">
        <f>HBT1383</f>
        <v>1000000</v>
      </c>
      <c r="HBU1387" s="84">
        <f t="shared" si="834"/>
        <v>0</v>
      </c>
      <c r="HBV1387" s="84">
        <f t="shared" si="834"/>
        <v>0</v>
      </c>
      <c r="HBW1387" s="84">
        <f t="shared" si="834"/>
        <v>1000000</v>
      </c>
      <c r="HBX1387" s="84">
        <f t="shared" si="834"/>
        <v>0</v>
      </c>
      <c r="HBY1387" s="84">
        <f t="shared" si="834"/>
        <v>0</v>
      </c>
      <c r="HBZ1387" s="84">
        <f t="shared" si="834"/>
        <v>0</v>
      </c>
      <c r="HCA1387" s="84">
        <f t="shared" si="834"/>
        <v>0</v>
      </c>
      <c r="HCB1387" s="84">
        <f t="shared" si="834"/>
        <v>1000000</v>
      </c>
      <c r="HCH1387" s="84" t="s">
        <v>235</v>
      </c>
      <c r="HCI1387" s="84" t="s">
        <v>236</v>
      </c>
      <c r="HCJ1387" s="84">
        <f>HCJ1383</f>
        <v>1000000</v>
      </c>
      <c r="HCK1387" s="84">
        <f t="shared" si="834"/>
        <v>0</v>
      </c>
      <c r="HCL1387" s="84">
        <f t="shared" si="834"/>
        <v>0</v>
      </c>
      <c r="HCM1387" s="84">
        <f t="shared" si="834"/>
        <v>1000000</v>
      </c>
      <c r="HCN1387" s="84">
        <f t="shared" si="834"/>
        <v>0</v>
      </c>
      <c r="HCO1387" s="84">
        <f t="shared" si="834"/>
        <v>0</v>
      </c>
      <c r="HCP1387" s="84">
        <f t="shared" si="834"/>
        <v>0</v>
      </c>
      <c r="HCQ1387" s="84">
        <f t="shared" si="834"/>
        <v>0</v>
      </c>
      <c r="HCR1387" s="84">
        <f t="shared" si="834"/>
        <v>1000000</v>
      </c>
      <c r="HCX1387" s="84" t="s">
        <v>235</v>
      </c>
      <c r="HCY1387" s="84" t="s">
        <v>236</v>
      </c>
      <c r="HCZ1387" s="84">
        <f>HCZ1383</f>
        <v>1000000</v>
      </c>
      <c r="HDA1387" s="84">
        <f t="shared" ref="HDA1387:HFD1388" si="835">HDA1383</f>
        <v>0</v>
      </c>
      <c r="HDB1387" s="84">
        <f t="shared" si="835"/>
        <v>0</v>
      </c>
      <c r="HDC1387" s="84">
        <f t="shared" si="835"/>
        <v>1000000</v>
      </c>
      <c r="HDD1387" s="84">
        <f t="shared" si="835"/>
        <v>0</v>
      </c>
      <c r="HDE1387" s="84">
        <f t="shared" si="835"/>
        <v>0</v>
      </c>
      <c r="HDF1387" s="84">
        <f t="shared" si="835"/>
        <v>0</v>
      </c>
      <c r="HDG1387" s="84">
        <f t="shared" si="835"/>
        <v>0</v>
      </c>
      <c r="HDH1387" s="84">
        <f t="shared" si="835"/>
        <v>1000000</v>
      </c>
      <c r="HDN1387" s="84" t="s">
        <v>235</v>
      </c>
      <c r="HDO1387" s="84" t="s">
        <v>236</v>
      </c>
      <c r="HDP1387" s="84">
        <f>HDP1383</f>
        <v>1000000</v>
      </c>
      <c r="HDQ1387" s="84">
        <f t="shared" si="835"/>
        <v>0</v>
      </c>
      <c r="HDR1387" s="84">
        <f t="shared" si="835"/>
        <v>0</v>
      </c>
      <c r="HDS1387" s="84">
        <f t="shared" si="835"/>
        <v>1000000</v>
      </c>
      <c r="HDT1387" s="84">
        <f t="shared" si="835"/>
        <v>0</v>
      </c>
      <c r="HDU1387" s="84">
        <f t="shared" si="835"/>
        <v>0</v>
      </c>
      <c r="HDV1387" s="84">
        <f t="shared" si="835"/>
        <v>0</v>
      </c>
      <c r="HDW1387" s="84">
        <f t="shared" si="835"/>
        <v>0</v>
      </c>
      <c r="HDX1387" s="84">
        <f t="shared" si="835"/>
        <v>1000000</v>
      </c>
      <c r="HED1387" s="84" t="s">
        <v>235</v>
      </c>
      <c r="HEE1387" s="84" t="s">
        <v>236</v>
      </c>
      <c r="HEF1387" s="84">
        <f>HEF1383</f>
        <v>1000000</v>
      </c>
      <c r="HEG1387" s="84">
        <f t="shared" si="835"/>
        <v>0</v>
      </c>
      <c r="HEH1387" s="84">
        <f t="shared" si="835"/>
        <v>0</v>
      </c>
      <c r="HEI1387" s="84">
        <f t="shared" si="835"/>
        <v>1000000</v>
      </c>
      <c r="HEJ1387" s="84">
        <f t="shared" si="835"/>
        <v>0</v>
      </c>
      <c r="HEK1387" s="84">
        <f t="shared" si="835"/>
        <v>0</v>
      </c>
      <c r="HEL1387" s="84">
        <f t="shared" si="835"/>
        <v>0</v>
      </c>
      <c r="HEM1387" s="84">
        <f t="shared" si="835"/>
        <v>0</v>
      </c>
      <c r="HEN1387" s="84">
        <f t="shared" si="835"/>
        <v>1000000</v>
      </c>
      <c r="HET1387" s="84" t="s">
        <v>235</v>
      </c>
      <c r="HEU1387" s="84" t="s">
        <v>236</v>
      </c>
      <c r="HEV1387" s="84">
        <f>HEV1383</f>
        <v>1000000</v>
      </c>
      <c r="HEW1387" s="84">
        <f t="shared" si="835"/>
        <v>0</v>
      </c>
      <c r="HEX1387" s="84">
        <f t="shared" si="835"/>
        <v>0</v>
      </c>
      <c r="HEY1387" s="84">
        <f t="shared" si="835"/>
        <v>1000000</v>
      </c>
      <c r="HEZ1387" s="84">
        <f t="shared" si="835"/>
        <v>0</v>
      </c>
      <c r="HFA1387" s="84">
        <f t="shared" si="835"/>
        <v>0</v>
      </c>
      <c r="HFB1387" s="84">
        <f t="shared" si="835"/>
        <v>0</v>
      </c>
      <c r="HFC1387" s="84">
        <f t="shared" si="835"/>
        <v>0</v>
      </c>
      <c r="HFD1387" s="84">
        <f t="shared" si="835"/>
        <v>1000000</v>
      </c>
      <c r="HFJ1387" s="84" t="s">
        <v>235</v>
      </c>
      <c r="HFK1387" s="84" t="s">
        <v>236</v>
      </c>
      <c r="HFL1387" s="84">
        <f>HFL1383</f>
        <v>1000000</v>
      </c>
      <c r="HFM1387" s="84">
        <f t="shared" ref="HFM1387:HHP1388" si="836">HFM1383</f>
        <v>0</v>
      </c>
      <c r="HFN1387" s="84">
        <f t="shared" si="836"/>
        <v>0</v>
      </c>
      <c r="HFO1387" s="84">
        <f t="shared" si="836"/>
        <v>1000000</v>
      </c>
      <c r="HFP1387" s="84">
        <f t="shared" si="836"/>
        <v>0</v>
      </c>
      <c r="HFQ1387" s="84">
        <f t="shared" si="836"/>
        <v>0</v>
      </c>
      <c r="HFR1387" s="84">
        <f t="shared" si="836"/>
        <v>0</v>
      </c>
      <c r="HFS1387" s="84">
        <f t="shared" si="836"/>
        <v>0</v>
      </c>
      <c r="HFT1387" s="84">
        <f t="shared" si="836"/>
        <v>1000000</v>
      </c>
      <c r="HFZ1387" s="84" t="s">
        <v>235</v>
      </c>
      <c r="HGA1387" s="84" t="s">
        <v>236</v>
      </c>
      <c r="HGB1387" s="84">
        <f>HGB1383</f>
        <v>1000000</v>
      </c>
      <c r="HGC1387" s="84">
        <f t="shared" si="836"/>
        <v>0</v>
      </c>
      <c r="HGD1387" s="84">
        <f t="shared" si="836"/>
        <v>0</v>
      </c>
      <c r="HGE1387" s="84">
        <f t="shared" si="836"/>
        <v>1000000</v>
      </c>
      <c r="HGF1387" s="84">
        <f t="shared" si="836"/>
        <v>0</v>
      </c>
      <c r="HGG1387" s="84">
        <f t="shared" si="836"/>
        <v>0</v>
      </c>
      <c r="HGH1387" s="84">
        <f t="shared" si="836"/>
        <v>0</v>
      </c>
      <c r="HGI1387" s="84">
        <f t="shared" si="836"/>
        <v>0</v>
      </c>
      <c r="HGJ1387" s="84">
        <f t="shared" si="836"/>
        <v>1000000</v>
      </c>
      <c r="HGP1387" s="84" t="s">
        <v>235</v>
      </c>
      <c r="HGQ1387" s="84" t="s">
        <v>236</v>
      </c>
      <c r="HGR1387" s="84">
        <f>HGR1383</f>
        <v>1000000</v>
      </c>
      <c r="HGS1387" s="84">
        <f t="shared" si="836"/>
        <v>0</v>
      </c>
      <c r="HGT1387" s="84">
        <f t="shared" si="836"/>
        <v>0</v>
      </c>
      <c r="HGU1387" s="84">
        <f t="shared" si="836"/>
        <v>1000000</v>
      </c>
      <c r="HGV1387" s="84">
        <f t="shared" si="836"/>
        <v>0</v>
      </c>
      <c r="HGW1387" s="84">
        <f t="shared" si="836"/>
        <v>0</v>
      </c>
      <c r="HGX1387" s="84">
        <f t="shared" si="836"/>
        <v>0</v>
      </c>
      <c r="HGY1387" s="84">
        <f t="shared" si="836"/>
        <v>0</v>
      </c>
      <c r="HGZ1387" s="84">
        <f t="shared" si="836"/>
        <v>1000000</v>
      </c>
      <c r="HHF1387" s="84" t="s">
        <v>235</v>
      </c>
      <c r="HHG1387" s="84" t="s">
        <v>236</v>
      </c>
      <c r="HHH1387" s="84">
        <f>HHH1383</f>
        <v>1000000</v>
      </c>
      <c r="HHI1387" s="84">
        <f t="shared" si="836"/>
        <v>0</v>
      </c>
      <c r="HHJ1387" s="84">
        <f t="shared" si="836"/>
        <v>0</v>
      </c>
      <c r="HHK1387" s="84">
        <f t="shared" si="836"/>
        <v>1000000</v>
      </c>
      <c r="HHL1387" s="84">
        <f t="shared" si="836"/>
        <v>0</v>
      </c>
      <c r="HHM1387" s="84">
        <f t="shared" si="836"/>
        <v>0</v>
      </c>
      <c r="HHN1387" s="84">
        <f t="shared" si="836"/>
        <v>0</v>
      </c>
      <c r="HHO1387" s="84">
        <f t="shared" si="836"/>
        <v>0</v>
      </c>
      <c r="HHP1387" s="84">
        <f t="shared" si="836"/>
        <v>1000000</v>
      </c>
      <c r="HHV1387" s="84" t="s">
        <v>235</v>
      </c>
      <c r="HHW1387" s="84" t="s">
        <v>236</v>
      </c>
      <c r="HHX1387" s="84">
        <f>HHX1383</f>
        <v>1000000</v>
      </c>
      <c r="HHY1387" s="84">
        <f t="shared" ref="HHY1387:HKB1388" si="837">HHY1383</f>
        <v>0</v>
      </c>
      <c r="HHZ1387" s="84">
        <f t="shared" si="837"/>
        <v>0</v>
      </c>
      <c r="HIA1387" s="84">
        <f t="shared" si="837"/>
        <v>1000000</v>
      </c>
      <c r="HIB1387" s="84">
        <f t="shared" si="837"/>
        <v>0</v>
      </c>
      <c r="HIC1387" s="84">
        <f t="shared" si="837"/>
        <v>0</v>
      </c>
      <c r="HID1387" s="84">
        <f t="shared" si="837"/>
        <v>0</v>
      </c>
      <c r="HIE1387" s="84">
        <f t="shared" si="837"/>
        <v>0</v>
      </c>
      <c r="HIF1387" s="84">
        <f t="shared" si="837"/>
        <v>1000000</v>
      </c>
      <c r="HIL1387" s="84" t="s">
        <v>235</v>
      </c>
      <c r="HIM1387" s="84" t="s">
        <v>236</v>
      </c>
      <c r="HIN1387" s="84">
        <f>HIN1383</f>
        <v>1000000</v>
      </c>
      <c r="HIO1387" s="84">
        <f t="shared" si="837"/>
        <v>0</v>
      </c>
      <c r="HIP1387" s="84">
        <f t="shared" si="837"/>
        <v>0</v>
      </c>
      <c r="HIQ1387" s="84">
        <f t="shared" si="837"/>
        <v>1000000</v>
      </c>
      <c r="HIR1387" s="84">
        <f t="shared" si="837"/>
        <v>0</v>
      </c>
      <c r="HIS1387" s="84">
        <f t="shared" si="837"/>
        <v>0</v>
      </c>
      <c r="HIT1387" s="84">
        <f t="shared" si="837"/>
        <v>0</v>
      </c>
      <c r="HIU1387" s="84">
        <f t="shared" si="837"/>
        <v>0</v>
      </c>
      <c r="HIV1387" s="84">
        <f t="shared" si="837"/>
        <v>1000000</v>
      </c>
      <c r="HJB1387" s="84" t="s">
        <v>235</v>
      </c>
      <c r="HJC1387" s="84" t="s">
        <v>236</v>
      </c>
      <c r="HJD1387" s="84">
        <f>HJD1383</f>
        <v>1000000</v>
      </c>
      <c r="HJE1387" s="84">
        <f t="shared" si="837"/>
        <v>0</v>
      </c>
      <c r="HJF1387" s="84">
        <f t="shared" si="837"/>
        <v>0</v>
      </c>
      <c r="HJG1387" s="84">
        <f t="shared" si="837"/>
        <v>1000000</v>
      </c>
      <c r="HJH1387" s="84">
        <f t="shared" si="837"/>
        <v>0</v>
      </c>
      <c r="HJI1387" s="84">
        <f t="shared" si="837"/>
        <v>0</v>
      </c>
      <c r="HJJ1387" s="84">
        <f t="shared" si="837"/>
        <v>0</v>
      </c>
      <c r="HJK1387" s="84">
        <f t="shared" si="837"/>
        <v>0</v>
      </c>
      <c r="HJL1387" s="84">
        <f t="shared" si="837"/>
        <v>1000000</v>
      </c>
      <c r="HJR1387" s="84" t="s">
        <v>235</v>
      </c>
      <c r="HJS1387" s="84" t="s">
        <v>236</v>
      </c>
      <c r="HJT1387" s="84">
        <f>HJT1383</f>
        <v>1000000</v>
      </c>
      <c r="HJU1387" s="84">
        <f t="shared" si="837"/>
        <v>0</v>
      </c>
      <c r="HJV1387" s="84">
        <f t="shared" si="837"/>
        <v>0</v>
      </c>
      <c r="HJW1387" s="84">
        <f t="shared" si="837"/>
        <v>1000000</v>
      </c>
      <c r="HJX1387" s="84">
        <f t="shared" si="837"/>
        <v>0</v>
      </c>
      <c r="HJY1387" s="84">
        <f t="shared" si="837"/>
        <v>0</v>
      </c>
      <c r="HJZ1387" s="84">
        <f t="shared" si="837"/>
        <v>0</v>
      </c>
      <c r="HKA1387" s="84">
        <f t="shared" si="837"/>
        <v>0</v>
      </c>
      <c r="HKB1387" s="84">
        <f t="shared" si="837"/>
        <v>1000000</v>
      </c>
      <c r="HKH1387" s="84" t="s">
        <v>235</v>
      </c>
      <c r="HKI1387" s="84" t="s">
        <v>236</v>
      </c>
      <c r="HKJ1387" s="84">
        <f>HKJ1383</f>
        <v>1000000</v>
      </c>
      <c r="HKK1387" s="84">
        <f t="shared" ref="HKK1387:HMN1388" si="838">HKK1383</f>
        <v>0</v>
      </c>
      <c r="HKL1387" s="84">
        <f t="shared" si="838"/>
        <v>0</v>
      </c>
      <c r="HKM1387" s="84">
        <f t="shared" si="838"/>
        <v>1000000</v>
      </c>
      <c r="HKN1387" s="84">
        <f t="shared" si="838"/>
        <v>0</v>
      </c>
      <c r="HKO1387" s="84">
        <f t="shared" si="838"/>
        <v>0</v>
      </c>
      <c r="HKP1387" s="84">
        <f t="shared" si="838"/>
        <v>0</v>
      </c>
      <c r="HKQ1387" s="84">
        <f t="shared" si="838"/>
        <v>0</v>
      </c>
      <c r="HKR1387" s="84">
        <f t="shared" si="838"/>
        <v>1000000</v>
      </c>
      <c r="HKX1387" s="84" t="s">
        <v>235</v>
      </c>
      <c r="HKY1387" s="84" t="s">
        <v>236</v>
      </c>
      <c r="HKZ1387" s="84">
        <f>HKZ1383</f>
        <v>1000000</v>
      </c>
      <c r="HLA1387" s="84">
        <f t="shared" si="838"/>
        <v>0</v>
      </c>
      <c r="HLB1387" s="84">
        <f t="shared" si="838"/>
        <v>0</v>
      </c>
      <c r="HLC1387" s="84">
        <f t="shared" si="838"/>
        <v>1000000</v>
      </c>
      <c r="HLD1387" s="84">
        <f t="shared" si="838"/>
        <v>0</v>
      </c>
      <c r="HLE1387" s="84">
        <f t="shared" si="838"/>
        <v>0</v>
      </c>
      <c r="HLF1387" s="84">
        <f t="shared" si="838"/>
        <v>0</v>
      </c>
      <c r="HLG1387" s="84">
        <f t="shared" si="838"/>
        <v>0</v>
      </c>
      <c r="HLH1387" s="84">
        <f t="shared" si="838"/>
        <v>1000000</v>
      </c>
      <c r="HLN1387" s="84" t="s">
        <v>235</v>
      </c>
      <c r="HLO1387" s="84" t="s">
        <v>236</v>
      </c>
      <c r="HLP1387" s="84">
        <f>HLP1383</f>
        <v>1000000</v>
      </c>
      <c r="HLQ1387" s="84">
        <f t="shared" si="838"/>
        <v>0</v>
      </c>
      <c r="HLR1387" s="84">
        <f t="shared" si="838"/>
        <v>0</v>
      </c>
      <c r="HLS1387" s="84">
        <f t="shared" si="838"/>
        <v>1000000</v>
      </c>
      <c r="HLT1387" s="84">
        <f t="shared" si="838"/>
        <v>0</v>
      </c>
      <c r="HLU1387" s="84">
        <f t="shared" si="838"/>
        <v>0</v>
      </c>
      <c r="HLV1387" s="84">
        <f t="shared" si="838"/>
        <v>0</v>
      </c>
      <c r="HLW1387" s="84">
        <f t="shared" si="838"/>
        <v>0</v>
      </c>
      <c r="HLX1387" s="84">
        <f t="shared" si="838"/>
        <v>1000000</v>
      </c>
      <c r="HMD1387" s="84" t="s">
        <v>235</v>
      </c>
      <c r="HME1387" s="84" t="s">
        <v>236</v>
      </c>
      <c r="HMF1387" s="84">
        <f>HMF1383</f>
        <v>1000000</v>
      </c>
      <c r="HMG1387" s="84">
        <f t="shared" si="838"/>
        <v>0</v>
      </c>
      <c r="HMH1387" s="84">
        <f t="shared" si="838"/>
        <v>0</v>
      </c>
      <c r="HMI1387" s="84">
        <f t="shared" si="838"/>
        <v>1000000</v>
      </c>
      <c r="HMJ1387" s="84">
        <f t="shared" si="838"/>
        <v>0</v>
      </c>
      <c r="HMK1387" s="84">
        <f t="shared" si="838"/>
        <v>0</v>
      </c>
      <c r="HML1387" s="84">
        <f t="shared" si="838"/>
        <v>0</v>
      </c>
      <c r="HMM1387" s="84">
        <f t="shared" si="838"/>
        <v>0</v>
      </c>
      <c r="HMN1387" s="84">
        <f t="shared" si="838"/>
        <v>1000000</v>
      </c>
      <c r="HMT1387" s="84" t="s">
        <v>235</v>
      </c>
      <c r="HMU1387" s="84" t="s">
        <v>236</v>
      </c>
      <c r="HMV1387" s="84">
        <f>HMV1383</f>
        <v>1000000</v>
      </c>
      <c r="HMW1387" s="84">
        <f t="shared" ref="HMW1387:HOZ1388" si="839">HMW1383</f>
        <v>0</v>
      </c>
      <c r="HMX1387" s="84">
        <f t="shared" si="839"/>
        <v>0</v>
      </c>
      <c r="HMY1387" s="84">
        <f t="shared" si="839"/>
        <v>1000000</v>
      </c>
      <c r="HMZ1387" s="84">
        <f t="shared" si="839"/>
        <v>0</v>
      </c>
      <c r="HNA1387" s="84">
        <f t="shared" si="839"/>
        <v>0</v>
      </c>
      <c r="HNB1387" s="84">
        <f t="shared" si="839"/>
        <v>0</v>
      </c>
      <c r="HNC1387" s="84">
        <f t="shared" si="839"/>
        <v>0</v>
      </c>
      <c r="HND1387" s="84">
        <f t="shared" si="839"/>
        <v>1000000</v>
      </c>
      <c r="HNJ1387" s="84" t="s">
        <v>235</v>
      </c>
      <c r="HNK1387" s="84" t="s">
        <v>236</v>
      </c>
      <c r="HNL1387" s="84">
        <f>HNL1383</f>
        <v>1000000</v>
      </c>
      <c r="HNM1387" s="84">
        <f t="shared" si="839"/>
        <v>0</v>
      </c>
      <c r="HNN1387" s="84">
        <f t="shared" si="839"/>
        <v>0</v>
      </c>
      <c r="HNO1387" s="84">
        <f t="shared" si="839"/>
        <v>1000000</v>
      </c>
      <c r="HNP1387" s="84">
        <f t="shared" si="839"/>
        <v>0</v>
      </c>
      <c r="HNQ1387" s="84">
        <f t="shared" si="839"/>
        <v>0</v>
      </c>
      <c r="HNR1387" s="84">
        <f t="shared" si="839"/>
        <v>0</v>
      </c>
      <c r="HNS1387" s="84">
        <f t="shared" si="839"/>
        <v>0</v>
      </c>
      <c r="HNT1387" s="84">
        <f t="shared" si="839"/>
        <v>1000000</v>
      </c>
      <c r="HNZ1387" s="84" t="s">
        <v>235</v>
      </c>
      <c r="HOA1387" s="84" t="s">
        <v>236</v>
      </c>
      <c r="HOB1387" s="84">
        <f>HOB1383</f>
        <v>1000000</v>
      </c>
      <c r="HOC1387" s="84">
        <f t="shared" si="839"/>
        <v>0</v>
      </c>
      <c r="HOD1387" s="84">
        <f t="shared" si="839"/>
        <v>0</v>
      </c>
      <c r="HOE1387" s="84">
        <f t="shared" si="839"/>
        <v>1000000</v>
      </c>
      <c r="HOF1387" s="84">
        <f t="shared" si="839"/>
        <v>0</v>
      </c>
      <c r="HOG1387" s="84">
        <f t="shared" si="839"/>
        <v>0</v>
      </c>
      <c r="HOH1387" s="84">
        <f t="shared" si="839"/>
        <v>0</v>
      </c>
      <c r="HOI1387" s="84">
        <f t="shared" si="839"/>
        <v>0</v>
      </c>
      <c r="HOJ1387" s="84">
        <f t="shared" si="839"/>
        <v>1000000</v>
      </c>
      <c r="HOP1387" s="84" t="s">
        <v>235</v>
      </c>
      <c r="HOQ1387" s="84" t="s">
        <v>236</v>
      </c>
      <c r="HOR1387" s="84">
        <f>HOR1383</f>
        <v>1000000</v>
      </c>
      <c r="HOS1387" s="84">
        <f t="shared" si="839"/>
        <v>0</v>
      </c>
      <c r="HOT1387" s="84">
        <f t="shared" si="839"/>
        <v>0</v>
      </c>
      <c r="HOU1387" s="84">
        <f t="shared" si="839"/>
        <v>1000000</v>
      </c>
      <c r="HOV1387" s="84">
        <f t="shared" si="839"/>
        <v>0</v>
      </c>
      <c r="HOW1387" s="84">
        <f t="shared" si="839"/>
        <v>0</v>
      </c>
      <c r="HOX1387" s="84">
        <f t="shared" si="839"/>
        <v>0</v>
      </c>
      <c r="HOY1387" s="84">
        <f t="shared" si="839"/>
        <v>0</v>
      </c>
      <c r="HOZ1387" s="84">
        <f t="shared" si="839"/>
        <v>1000000</v>
      </c>
      <c r="HPF1387" s="84" t="s">
        <v>235</v>
      </c>
      <c r="HPG1387" s="84" t="s">
        <v>236</v>
      </c>
      <c r="HPH1387" s="84">
        <f>HPH1383</f>
        <v>1000000</v>
      </c>
      <c r="HPI1387" s="84">
        <f t="shared" ref="HPI1387:HRL1388" si="840">HPI1383</f>
        <v>0</v>
      </c>
      <c r="HPJ1387" s="84">
        <f t="shared" si="840"/>
        <v>0</v>
      </c>
      <c r="HPK1387" s="84">
        <f t="shared" si="840"/>
        <v>1000000</v>
      </c>
      <c r="HPL1387" s="84">
        <f t="shared" si="840"/>
        <v>0</v>
      </c>
      <c r="HPM1387" s="84">
        <f t="shared" si="840"/>
        <v>0</v>
      </c>
      <c r="HPN1387" s="84">
        <f t="shared" si="840"/>
        <v>0</v>
      </c>
      <c r="HPO1387" s="84">
        <f t="shared" si="840"/>
        <v>0</v>
      </c>
      <c r="HPP1387" s="84">
        <f t="shared" si="840"/>
        <v>1000000</v>
      </c>
      <c r="HPV1387" s="84" t="s">
        <v>235</v>
      </c>
      <c r="HPW1387" s="84" t="s">
        <v>236</v>
      </c>
      <c r="HPX1387" s="84">
        <f>HPX1383</f>
        <v>1000000</v>
      </c>
      <c r="HPY1387" s="84">
        <f t="shared" si="840"/>
        <v>0</v>
      </c>
      <c r="HPZ1387" s="84">
        <f t="shared" si="840"/>
        <v>0</v>
      </c>
      <c r="HQA1387" s="84">
        <f t="shared" si="840"/>
        <v>1000000</v>
      </c>
      <c r="HQB1387" s="84">
        <f t="shared" si="840"/>
        <v>0</v>
      </c>
      <c r="HQC1387" s="84">
        <f t="shared" si="840"/>
        <v>0</v>
      </c>
      <c r="HQD1387" s="84">
        <f t="shared" si="840"/>
        <v>0</v>
      </c>
      <c r="HQE1387" s="84">
        <f t="shared" si="840"/>
        <v>0</v>
      </c>
      <c r="HQF1387" s="84">
        <f t="shared" si="840"/>
        <v>1000000</v>
      </c>
      <c r="HQL1387" s="84" t="s">
        <v>235</v>
      </c>
      <c r="HQM1387" s="84" t="s">
        <v>236</v>
      </c>
      <c r="HQN1387" s="84">
        <f>HQN1383</f>
        <v>1000000</v>
      </c>
      <c r="HQO1387" s="84">
        <f t="shared" si="840"/>
        <v>0</v>
      </c>
      <c r="HQP1387" s="84">
        <f t="shared" si="840"/>
        <v>0</v>
      </c>
      <c r="HQQ1387" s="84">
        <f t="shared" si="840"/>
        <v>1000000</v>
      </c>
      <c r="HQR1387" s="84">
        <f t="shared" si="840"/>
        <v>0</v>
      </c>
      <c r="HQS1387" s="84">
        <f t="shared" si="840"/>
        <v>0</v>
      </c>
      <c r="HQT1387" s="84">
        <f t="shared" si="840"/>
        <v>0</v>
      </c>
      <c r="HQU1387" s="84">
        <f t="shared" si="840"/>
        <v>0</v>
      </c>
      <c r="HQV1387" s="84">
        <f t="shared" si="840"/>
        <v>1000000</v>
      </c>
      <c r="HRB1387" s="84" t="s">
        <v>235</v>
      </c>
      <c r="HRC1387" s="84" t="s">
        <v>236</v>
      </c>
      <c r="HRD1387" s="84">
        <f>HRD1383</f>
        <v>1000000</v>
      </c>
      <c r="HRE1387" s="84">
        <f t="shared" si="840"/>
        <v>0</v>
      </c>
      <c r="HRF1387" s="84">
        <f t="shared" si="840"/>
        <v>0</v>
      </c>
      <c r="HRG1387" s="84">
        <f t="shared" si="840"/>
        <v>1000000</v>
      </c>
      <c r="HRH1387" s="84">
        <f t="shared" si="840"/>
        <v>0</v>
      </c>
      <c r="HRI1387" s="84">
        <f t="shared" si="840"/>
        <v>0</v>
      </c>
      <c r="HRJ1387" s="84">
        <f t="shared" si="840"/>
        <v>0</v>
      </c>
      <c r="HRK1387" s="84">
        <f t="shared" si="840"/>
        <v>0</v>
      </c>
      <c r="HRL1387" s="84">
        <f t="shared" si="840"/>
        <v>1000000</v>
      </c>
      <c r="HRR1387" s="84" t="s">
        <v>235</v>
      </c>
      <c r="HRS1387" s="84" t="s">
        <v>236</v>
      </c>
      <c r="HRT1387" s="84">
        <f>HRT1383</f>
        <v>1000000</v>
      </c>
      <c r="HRU1387" s="84">
        <f t="shared" ref="HRU1387:HTX1388" si="841">HRU1383</f>
        <v>0</v>
      </c>
      <c r="HRV1387" s="84">
        <f t="shared" si="841"/>
        <v>0</v>
      </c>
      <c r="HRW1387" s="84">
        <f t="shared" si="841"/>
        <v>1000000</v>
      </c>
      <c r="HRX1387" s="84">
        <f t="shared" si="841"/>
        <v>0</v>
      </c>
      <c r="HRY1387" s="84">
        <f t="shared" si="841"/>
        <v>0</v>
      </c>
      <c r="HRZ1387" s="84">
        <f t="shared" si="841"/>
        <v>0</v>
      </c>
      <c r="HSA1387" s="84">
        <f t="shared" si="841"/>
        <v>0</v>
      </c>
      <c r="HSB1387" s="84">
        <f t="shared" si="841"/>
        <v>1000000</v>
      </c>
      <c r="HSH1387" s="84" t="s">
        <v>235</v>
      </c>
      <c r="HSI1387" s="84" t="s">
        <v>236</v>
      </c>
      <c r="HSJ1387" s="84">
        <f>HSJ1383</f>
        <v>1000000</v>
      </c>
      <c r="HSK1387" s="84">
        <f t="shared" si="841"/>
        <v>0</v>
      </c>
      <c r="HSL1387" s="84">
        <f t="shared" si="841"/>
        <v>0</v>
      </c>
      <c r="HSM1387" s="84">
        <f t="shared" si="841"/>
        <v>1000000</v>
      </c>
      <c r="HSN1387" s="84">
        <f t="shared" si="841"/>
        <v>0</v>
      </c>
      <c r="HSO1387" s="84">
        <f t="shared" si="841"/>
        <v>0</v>
      </c>
      <c r="HSP1387" s="84">
        <f t="shared" si="841"/>
        <v>0</v>
      </c>
      <c r="HSQ1387" s="84">
        <f t="shared" si="841"/>
        <v>0</v>
      </c>
      <c r="HSR1387" s="84">
        <f t="shared" si="841"/>
        <v>1000000</v>
      </c>
      <c r="HSX1387" s="84" t="s">
        <v>235</v>
      </c>
      <c r="HSY1387" s="84" t="s">
        <v>236</v>
      </c>
      <c r="HSZ1387" s="84">
        <f>HSZ1383</f>
        <v>1000000</v>
      </c>
      <c r="HTA1387" s="84">
        <f t="shared" si="841"/>
        <v>0</v>
      </c>
      <c r="HTB1387" s="84">
        <f t="shared" si="841"/>
        <v>0</v>
      </c>
      <c r="HTC1387" s="84">
        <f t="shared" si="841"/>
        <v>1000000</v>
      </c>
      <c r="HTD1387" s="84">
        <f t="shared" si="841"/>
        <v>0</v>
      </c>
      <c r="HTE1387" s="84">
        <f t="shared" si="841"/>
        <v>0</v>
      </c>
      <c r="HTF1387" s="84">
        <f t="shared" si="841"/>
        <v>0</v>
      </c>
      <c r="HTG1387" s="84">
        <f t="shared" si="841"/>
        <v>0</v>
      </c>
      <c r="HTH1387" s="84">
        <f t="shared" si="841"/>
        <v>1000000</v>
      </c>
      <c r="HTN1387" s="84" t="s">
        <v>235</v>
      </c>
      <c r="HTO1387" s="84" t="s">
        <v>236</v>
      </c>
      <c r="HTP1387" s="84">
        <f>HTP1383</f>
        <v>1000000</v>
      </c>
      <c r="HTQ1387" s="84">
        <f t="shared" si="841"/>
        <v>0</v>
      </c>
      <c r="HTR1387" s="84">
        <f t="shared" si="841"/>
        <v>0</v>
      </c>
      <c r="HTS1387" s="84">
        <f t="shared" si="841"/>
        <v>1000000</v>
      </c>
      <c r="HTT1387" s="84">
        <f t="shared" si="841"/>
        <v>0</v>
      </c>
      <c r="HTU1387" s="84">
        <f t="shared" si="841"/>
        <v>0</v>
      </c>
      <c r="HTV1387" s="84">
        <f t="shared" si="841"/>
        <v>0</v>
      </c>
      <c r="HTW1387" s="84">
        <f t="shared" si="841"/>
        <v>0</v>
      </c>
      <c r="HTX1387" s="84">
        <f t="shared" si="841"/>
        <v>1000000</v>
      </c>
      <c r="HUD1387" s="84" t="s">
        <v>235</v>
      </c>
      <c r="HUE1387" s="84" t="s">
        <v>236</v>
      </c>
      <c r="HUF1387" s="84">
        <f>HUF1383</f>
        <v>1000000</v>
      </c>
      <c r="HUG1387" s="84">
        <f t="shared" ref="HUG1387:HWJ1388" si="842">HUG1383</f>
        <v>0</v>
      </c>
      <c r="HUH1387" s="84">
        <f t="shared" si="842"/>
        <v>0</v>
      </c>
      <c r="HUI1387" s="84">
        <f t="shared" si="842"/>
        <v>1000000</v>
      </c>
      <c r="HUJ1387" s="84">
        <f t="shared" si="842"/>
        <v>0</v>
      </c>
      <c r="HUK1387" s="84">
        <f t="shared" si="842"/>
        <v>0</v>
      </c>
      <c r="HUL1387" s="84">
        <f t="shared" si="842"/>
        <v>0</v>
      </c>
      <c r="HUM1387" s="84">
        <f t="shared" si="842"/>
        <v>0</v>
      </c>
      <c r="HUN1387" s="84">
        <f t="shared" si="842"/>
        <v>1000000</v>
      </c>
      <c r="HUT1387" s="84" t="s">
        <v>235</v>
      </c>
      <c r="HUU1387" s="84" t="s">
        <v>236</v>
      </c>
      <c r="HUV1387" s="84">
        <f>HUV1383</f>
        <v>1000000</v>
      </c>
      <c r="HUW1387" s="84">
        <f t="shared" si="842"/>
        <v>0</v>
      </c>
      <c r="HUX1387" s="84">
        <f t="shared" si="842"/>
        <v>0</v>
      </c>
      <c r="HUY1387" s="84">
        <f t="shared" si="842"/>
        <v>1000000</v>
      </c>
      <c r="HUZ1387" s="84">
        <f t="shared" si="842"/>
        <v>0</v>
      </c>
      <c r="HVA1387" s="84">
        <f t="shared" si="842"/>
        <v>0</v>
      </c>
      <c r="HVB1387" s="84">
        <f t="shared" si="842"/>
        <v>0</v>
      </c>
      <c r="HVC1387" s="84">
        <f t="shared" si="842"/>
        <v>0</v>
      </c>
      <c r="HVD1387" s="84">
        <f t="shared" si="842"/>
        <v>1000000</v>
      </c>
      <c r="HVJ1387" s="84" t="s">
        <v>235</v>
      </c>
      <c r="HVK1387" s="84" t="s">
        <v>236</v>
      </c>
      <c r="HVL1387" s="84">
        <f>HVL1383</f>
        <v>1000000</v>
      </c>
      <c r="HVM1387" s="84">
        <f t="shared" si="842"/>
        <v>0</v>
      </c>
      <c r="HVN1387" s="84">
        <f t="shared" si="842"/>
        <v>0</v>
      </c>
      <c r="HVO1387" s="84">
        <f t="shared" si="842"/>
        <v>1000000</v>
      </c>
      <c r="HVP1387" s="84">
        <f t="shared" si="842"/>
        <v>0</v>
      </c>
      <c r="HVQ1387" s="84">
        <f t="shared" si="842"/>
        <v>0</v>
      </c>
      <c r="HVR1387" s="84">
        <f t="shared" si="842"/>
        <v>0</v>
      </c>
      <c r="HVS1387" s="84">
        <f t="shared" si="842"/>
        <v>0</v>
      </c>
      <c r="HVT1387" s="84">
        <f t="shared" si="842"/>
        <v>1000000</v>
      </c>
      <c r="HVZ1387" s="84" t="s">
        <v>235</v>
      </c>
      <c r="HWA1387" s="84" t="s">
        <v>236</v>
      </c>
      <c r="HWB1387" s="84">
        <f>HWB1383</f>
        <v>1000000</v>
      </c>
      <c r="HWC1387" s="84">
        <f t="shared" si="842"/>
        <v>0</v>
      </c>
      <c r="HWD1387" s="84">
        <f t="shared" si="842"/>
        <v>0</v>
      </c>
      <c r="HWE1387" s="84">
        <f t="shared" si="842"/>
        <v>1000000</v>
      </c>
      <c r="HWF1387" s="84">
        <f t="shared" si="842"/>
        <v>0</v>
      </c>
      <c r="HWG1387" s="84">
        <f t="shared" si="842"/>
        <v>0</v>
      </c>
      <c r="HWH1387" s="84">
        <f t="shared" si="842"/>
        <v>0</v>
      </c>
      <c r="HWI1387" s="84">
        <f t="shared" si="842"/>
        <v>0</v>
      </c>
      <c r="HWJ1387" s="84">
        <f t="shared" si="842"/>
        <v>1000000</v>
      </c>
      <c r="HWP1387" s="84" t="s">
        <v>235</v>
      </c>
      <c r="HWQ1387" s="84" t="s">
        <v>236</v>
      </c>
      <c r="HWR1387" s="84">
        <f>HWR1383</f>
        <v>1000000</v>
      </c>
      <c r="HWS1387" s="84">
        <f t="shared" ref="HWS1387:HYV1388" si="843">HWS1383</f>
        <v>0</v>
      </c>
      <c r="HWT1387" s="84">
        <f t="shared" si="843"/>
        <v>0</v>
      </c>
      <c r="HWU1387" s="84">
        <f t="shared" si="843"/>
        <v>1000000</v>
      </c>
      <c r="HWV1387" s="84">
        <f t="shared" si="843"/>
        <v>0</v>
      </c>
      <c r="HWW1387" s="84">
        <f t="shared" si="843"/>
        <v>0</v>
      </c>
      <c r="HWX1387" s="84">
        <f t="shared" si="843"/>
        <v>0</v>
      </c>
      <c r="HWY1387" s="84">
        <f t="shared" si="843"/>
        <v>0</v>
      </c>
      <c r="HWZ1387" s="84">
        <f t="shared" si="843"/>
        <v>1000000</v>
      </c>
      <c r="HXF1387" s="84" t="s">
        <v>235</v>
      </c>
      <c r="HXG1387" s="84" t="s">
        <v>236</v>
      </c>
      <c r="HXH1387" s="84">
        <f>HXH1383</f>
        <v>1000000</v>
      </c>
      <c r="HXI1387" s="84">
        <f t="shared" si="843"/>
        <v>0</v>
      </c>
      <c r="HXJ1387" s="84">
        <f t="shared" si="843"/>
        <v>0</v>
      </c>
      <c r="HXK1387" s="84">
        <f t="shared" si="843"/>
        <v>1000000</v>
      </c>
      <c r="HXL1387" s="84">
        <f t="shared" si="843"/>
        <v>0</v>
      </c>
      <c r="HXM1387" s="84">
        <f t="shared" si="843"/>
        <v>0</v>
      </c>
      <c r="HXN1387" s="84">
        <f t="shared" si="843"/>
        <v>0</v>
      </c>
      <c r="HXO1387" s="84">
        <f t="shared" si="843"/>
        <v>0</v>
      </c>
      <c r="HXP1387" s="84">
        <f t="shared" si="843"/>
        <v>1000000</v>
      </c>
      <c r="HXV1387" s="84" t="s">
        <v>235</v>
      </c>
      <c r="HXW1387" s="84" t="s">
        <v>236</v>
      </c>
      <c r="HXX1387" s="84">
        <f>HXX1383</f>
        <v>1000000</v>
      </c>
      <c r="HXY1387" s="84">
        <f t="shared" si="843"/>
        <v>0</v>
      </c>
      <c r="HXZ1387" s="84">
        <f t="shared" si="843"/>
        <v>0</v>
      </c>
      <c r="HYA1387" s="84">
        <f t="shared" si="843"/>
        <v>1000000</v>
      </c>
      <c r="HYB1387" s="84">
        <f t="shared" si="843"/>
        <v>0</v>
      </c>
      <c r="HYC1387" s="84">
        <f t="shared" si="843"/>
        <v>0</v>
      </c>
      <c r="HYD1387" s="84">
        <f t="shared" si="843"/>
        <v>0</v>
      </c>
      <c r="HYE1387" s="84">
        <f t="shared" si="843"/>
        <v>0</v>
      </c>
      <c r="HYF1387" s="84">
        <f t="shared" si="843"/>
        <v>1000000</v>
      </c>
      <c r="HYL1387" s="84" t="s">
        <v>235</v>
      </c>
      <c r="HYM1387" s="84" t="s">
        <v>236</v>
      </c>
      <c r="HYN1387" s="84">
        <f>HYN1383</f>
        <v>1000000</v>
      </c>
      <c r="HYO1387" s="84">
        <f t="shared" si="843"/>
        <v>0</v>
      </c>
      <c r="HYP1387" s="84">
        <f t="shared" si="843"/>
        <v>0</v>
      </c>
      <c r="HYQ1387" s="84">
        <f t="shared" si="843"/>
        <v>1000000</v>
      </c>
      <c r="HYR1387" s="84">
        <f t="shared" si="843"/>
        <v>0</v>
      </c>
      <c r="HYS1387" s="84">
        <f t="shared" si="843"/>
        <v>0</v>
      </c>
      <c r="HYT1387" s="84">
        <f t="shared" si="843"/>
        <v>0</v>
      </c>
      <c r="HYU1387" s="84">
        <f t="shared" si="843"/>
        <v>0</v>
      </c>
      <c r="HYV1387" s="84">
        <f t="shared" si="843"/>
        <v>1000000</v>
      </c>
      <c r="HZB1387" s="84" t="s">
        <v>235</v>
      </c>
      <c r="HZC1387" s="84" t="s">
        <v>236</v>
      </c>
      <c r="HZD1387" s="84">
        <f>HZD1383</f>
        <v>1000000</v>
      </c>
      <c r="HZE1387" s="84">
        <f t="shared" ref="HZE1387:IBH1388" si="844">HZE1383</f>
        <v>0</v>
      </c>
      <c r="HZF1387" s="84">
        <f t="shared" si="844"/>
        <v>0</v>
      </c>
      <c r="HZG1387" s="84">
        <f t="shared" si="844"/>
        <v>1000000</v>
      </c>
      <c r="HZH1387" s="84">
        <f t="shared" si="844"/>
        <v>0</v>
      </c>
      <c r="HZI1387" s="84">
        <f t="shared" si="844"/>
        <v>0</v>
      </c>
      <c r="HZJ1387" s="84">
        <f t="shared" si="844"/>
        <v>0</v>
      </c>
      <c r="HZK1387" s="84">
        <f t="shared" si="844"/>
        <v>0</v>
      </c>
      <c r="HZL1387" s="84">
        <f t="shared" si="844"/>
        <v>1000000</v>
      </c>
      <c r="HZR1387" s="84" t="s">
        <v>235</v>
      </c>
      <c r="HZS1387" s="84" t="s">
        <v>236</v>
      </c>
      <c r="HZT1387" s="84">
        <f>HZT1383</f>
        <v>1000000</v>
      </c>
      <c r="HZU1387" s="84">
        <f t="shared" si="844"/>
        <v>0</v>
      </c>
      <c r="HZV1387" s="84">
        <f t="shared" si="844"/>
        <v>0</v>
      </c>
      <c r="HZW1387" s="84">
        <f t="shared" si="844"/>
        <v>1000000</v>
      </c>
      <c r="HZX1387" s="84">
        <f t="shared" si="844"/>
        <v>0</v>
      </c>
      <c r="HZY1387" s="84">
        <f t="shared" si="844"/>
        <v>0</v>
      </c>
      <c r="HZZ1387" s="84">
        <f t="shared" si="844"/>
        <v>0</v>
      </c>
      <c r="IAA1387" s="84">
        <f t="shared" si="844"/>
        <v>0</v>
      </c>
      <c r="IAB1387" s="84">
        <f t="shared" si="844"/>
        <v>1000000</v>
      </c>
      <c r="IAH1387" s="84" t="s">
        <v>235</v>
      </c>
      <c r="IAI1387" s="84" t="s">
        <v>236</v>
      </c>
      <c r="IAJ1387" s="84">
        <f>IAJ1383</f>
        <v>1000000</v>
      </c>
      <c r="IAK1387" s="84">
        <f t="shared" si="844"/>
        <v>0</v>
      </c>
      <c r="IAL1387" s="84">
        <f t="shared" si="844"/>
        <v>0</v>
      </c>
      <c r="IAM1387" s="84">
        <f t="shared" si="844"/>
        <v>1000000</v>
      </c>
      <c r="IAN1387" s="84">
        <f t="shared" si="844"/>
        <v>0</v>
      </c>
      <c r="IAO1387" s="84">
        <f t="shared" si="844"/>
        <v>0</v>
      </c>
      <c r="IAP1387" s="84">
        <f t="shared" si="844"/>
        <v>0</v>
      </c>
      <c r="IAQ1387" s="84">
        <f t="shared" si="844"/>
        <v>0</v>
      </c>
      <c r="IAR1387" s="84">
        <f t="shared" si="844"/>
        <v>1000000</v>
      </c>
      <c r="IAX1387" s="84" t="s">
        <v>235</v>
      </c>
      <c r="IAY1387" s="84" t="s">
        <v>236</v>
      </c>
      <c r="IAZ1387" s="84">
        <f>IAZ1383</f>
        <v>1000000</v>
      </c>
      <c r="IBA1387" s="84">
        <f t="shared" si="844"/>
        <v>0</v>
      </c>
      <c r="IBB1387" s="84">
        <f t="shared" si="844"/>
        <v>0</v>
      </c>
      <c r="IBC1387" s="84">
        <f t="shared" si="844"/>
        <v>1000000</v>
      </c>
      <c r="IBD1387" s="84">
        <f t="shared" si="844"/>
        <v>0</v>
      </c>
      <c r="IBE1387" s="84">
        <f t="shared" si="844"/>
        <v>0</v>
      </c>
      <c r="IBF1387" s="84">
        <f t="shared" si="844"/>
        <v>0</v>
      </c>
      <c r="IBG1387" s="84">
        <f t="shared" si="844"/>
        <v>0</v>
      </c>
      <c r="IBH1387" s="84">
        <f t="shared" si="844"/>
        <v>1000000</v>
      </c>
      <c r="IBN1387" s="84" t="s">
        <v>235</v>
      </c>
      <c r="IBO1387" s="84" t="s">
        <v>236</v>
      </c>
      <c r="IBP1387" s="84">
        <f>IBP1383</f>
        <v>1000000</v>
      </c>
      <c r="IBQ1387" s="84">
        <f t="shared" ref="IBQ1387:IDT1388" si="845">IBQ1383</f>
        <v>0</v>
      </c>
      <c r="IBR1387" s="84">
        <f t="shared" si="845"/>
        <v>0</v>
      </c>
      <c r="IBS1387" s="84">
        <f t="shared" si="845"/>
        <v>1000000</v>
      </c>
      <c r="IBT1387" s="84">
        <f t="shared" si="845"/>
        <v>0</v>
      </c>
      <c r="IBU1387" s="84">
        <f t="shared" si="845"/>
        <v>0</v>
      </c>
      <c r="IBV1387" s="84">
        <f t="shared" si="845"/>
        <v>0</v>
      </c>
      <c r="IBW1387" s="84">
        <f t="shared" si="845"/>
        <v>0</v>
      </c>
      <c r="IBX1387" s="84">
        <f t="shared" si="845"/>
        <v>1000000</v>
      </c>
      <c r="ICD1387" s="84" t="s">
        <v>235</v>
      </c>
      <c r="ICE1387" s="84" t="s">
        <v>236</v>
      </c>
      <c r="ICF1387" s="84">
        <f>ICF1383</f>
        <v>1000000</v>
      </c>
      <c r="ICG1387" s="84">
        <f t="shared" si="845"/>
        <v>0</v>
      </c>
      <c r="ICH1387" s="84">
        <f t="shared" si="845"/>
        <v>0</v>
      </c>
      <c r="ICI1387" s="84">
        <f t="shared" si="845"/>
        <v>1000000</v>
      </c>
      <c r="ICJ1387" s="84">
        <f t="shared" si="845"/>
        <v>0</v>
      </c>
      <c r="ICK1387" s="84">
        <f t="shared" si="845"/>
        <v>0</v>
      </c>
      <c r="ICL1387" s="84">
        <f t="shared" si="845"/>
        <v>0</v>
      </c>
      <c r="ICM1387" s="84">
        <f t="shared" si="845"/>
        <v>0</v>
      </c>
      <c r="ICN1387" s="84">
        <f t="shared" si="845"/>
        <v>1000000</v>
      </c>
      <c r="ICT1387" s="84" t="s">
        <v>235</v>
      </c>
      <c r="ICU1387" s="84" t="s">
        <v>236</v>
      </c>
      <c r="ICV1387" s="84">
        <f>ICV1383</f>
        <v>1000000</v>
      </c>
      <c r="ICW1387" s="84">
        <f t="shared" si="845"/>
        <v>0</v>
      </c>
      <c r="ICX1387" s="84">
        <f t="shared" si="845"/>
        <v>0</v>
      </c>
      <c r="ICY1387" s="84">
        <f t="shared" si="845"/>
        <v>1000000</v>
      </c>
      <c r="ICZ1387" s="84">
        <f t="shared" si="845"/>
        <v>0</v>
      </c>
      <c r="IDA1387" s="84">
        <f t="shared" si="845"/>
        <v>0</v>
      </c>
      <c r="IDB1387" s="84">
        <f t="shared" si="845"/>
        <v>0</v>
      </c>
      <c r="IDC1387" s="84">
        <f t="shared" si="845"/>
        <v>0</v>
      </c>
      <c r="IDD1387" s="84">
        <f t="shared" si="845"/>
        <v>1000000</v>
      </c>
      <c r="IDJ1387" s="84" t="s">
        <v>235</v>
      </c>
      <c r="IDK1387" s="84" t="s">
        <v>236</v>
      </c>
      <c r="IDL1387" s="84">
        <f>IDL1383</f>
        <v>1000000</v>
      </c>
      <c r="IDM1387" s="84">
        <f t="shared" si="845"/>
        <v>0</v>
      </c>
      <c r="IDN1387" s="84">
        <f t="shared" si="845"/>
        <v>0</v>
      </c>
      <c r="IDO1387" s="84">
        <f t="shared" si="845"/>
        <v>1000000</v>
      </c>
      <c r="IDP1387" s="84">
        <f t="shared" si="845"/>
        <v>0</v>
      </c>
      <c r="IDQ1387" s="84">
        <f t="shared" si="845"/>
        <v>0</v>
      </c>
      <c r="IDR1387" s="84">
        <f t="shared" si="845"/>
        <v>0</v>
      </c>
      <c r="IDS1387" s="84">
        <f t="shared" si="845"/>
        <v>0</v>
      </c>
      <c r="IDT1387" s="84">
        <f t="shared" si="845"/>
        <v>1000000</v>
      </c>
      <c r="IDZ1387" s="84" t="s">
        <v>235</v>
      </c>
      <c r="IEA1387" s="84" t="s">
        <v>236</v>
      </c>
      <c r="IEB1387" s="84">
        <f>IEB1383</f>
        <v>1000000</v>
      </c>
      <c r="IEC1387" s="84">
        <f t="shared" ref="IEC1387:IGF1388" si="846">IEC1383</f>
        <v>0</v>
      </c>
      <c r="IED1387" s="84">
        <f t="shared" si="846"/>
        <v>0</v>
      </c>
      <c r="IEE1387" s="84">
        <f t="shared" si="846"/>
        <v>1000000</v>
      </c>
      <c r="IEF1387" s="84">
        <f t="shared" si="846"/>
        <v>0</v>
      </c>
      <c r="IEG1387" s="84">
        <f t="shared" si="846"/>
        <v>0</v>
      </c>
      <c r="IEH1387" s="84">
        <f t="shared" si="846"/>
        <v>0</v>
      </c>
      <c r="IEI1387" s="84">
        <f t="shared" si="846"/>
        <v>0</v>
      </c>
      <c r="IEJ1387" s="84">
        <f t="shared" si="846"/>
        <v>1000000</v>
      </c>
      <c r="IEP1387" s="84" t="s">
        <v>235</v>
      </c>
      <c r="IEQ1387" s="84" t="s">
        <v>236</v>
      </c>
      <c r="IER1387" s="84">
        <f>IER1383</f>
        <v>1000000</v>
      </c>
      <c r="IES1387" s="84">
        <f t="shared" si="846"/>
        <v>0</v>
      </c>
      <c r="IET1387" s="84">
        <f t="shared" si="846"/>
        <v>0</v>
      </c>
      <c r="IEU1387" s="84">
        <f t="shared" si="846"/>
        <v>1000000</v>
      </c>
      <c r="IEV1387" s="84">
        <f t="shared" si="846"/>
        <v>0</v>
      </c>
      <c r="IEW1387" s="84">
        <f t="shared" si="846"/>
        <v>0</v>
      </c>
      <c r="IEX1387" s="84">
        <f t="shared" si="846"/>
        <v>0</v>
      </c>
      <c r="IEY1387" s="84">
        <f t="shared" si="846"/>
        <v>0</v>
      </c>
      <c r="IEZ1387" s="84">
        <f t="shared" si="846"/>
        <v>1000000</v>
      </c>
      <c r="IFF1387" s="84" t="s">
        <v>235</v>
      </c>
      <c r="IFG1387" s="84" t="s">
        <v>236</v>
      </c>
      <c r="IFH1387" s="84">
        <f>IFH1383</f>
        <v>1000000</v>
      </c>
      <c r="IFI1387" s="84">
        <f t="shared" si="846"/>
        <v>0</v>
      </c>
      <c r="IFJ1387" s="84">
        <f t="shared" si="846"/>
        <v>0</v>
      </c>
      <c r="IFK1387" s="84">
        <f t="shared" si="846"/>
        <v>1000000</v>
      </c>
      <c r="IFL1387" s="84">
        <f t="shared" si="846"/>
        <v>0</v>
      </c>
      <c r="IFM1387" s="84">
        <f t="shared" si="846"/>
        <v>0</v>
      </c>
      <c r="IFN1387" s="84">
        <f t="shared" si="846"/>
        <v>0</v>
      </c>
      <c r="IFO1387" s="84">
        <f t="shared" si="846"/>
        <v>0</v>
      </c>
      <c r="IFP1387" s="84">
        <f t="shared" si="846"/>
        <v>1000000</v>
      </c>
      <c r="IFV1387" s="84" t="s">
        <v>235</v>
      </c>
      <c r="IFW1387" s="84" t="s">
        <v>236</v>
      </c>
      <c r="IFX1387" s="84">
        <f>IFX1383</f>
        <v>1000000</v>
      </c>
      <c r="IFY1387" s="84">
        <f t="shared" si="846"/>
        <v>0</v>
      </c>
      <c r="IFZ1387" s="84">
        <f t="shared" si="846"/>
        <v>0</v>
      </c>
      <c r="IGA1387" s="84">
        <f t="shared" si="846"/>
        <v>1000000</v>
      </c>
      <c r="IGB1387" s="84">
        <f t="shared" si="846"/>
        <v>0</v>
      </c>
      <c r="IGC1387" s="84">
        <f t="shared" si="846"/>
        <v>0</v>
      </c>
      <c r="IGD1387" s="84">
        <f t="shared" si="846"/>
        <v>0</v>
      </c>
      <c r="IGE1387" s="84">
        <f t="shared" si="846"/>
        <v>0</v>
      </c>
      <c r="IGF1387" s="84">
        <f t="shared" si="846"/>
        <v>1000000</v>
      </c>
      <c r="IGL1387" s="84" t="s">
        <v>235</v>
      </c>
      <c r="IGM1387" s="84" t="s">
        <v>236</v>
      </c>
      <c r="IGN1387" s="84">
        <f>IGN1383</f>
        <v>1000000</v>
      </c>
      <c r="IGO1387" s="84">
        <f t="shared" ref="IGO1387:IIR1388" si="847">IGO1383</f>
        <v>0</v>
      </c>
      <c r="IGP1387" s="84">
        <f t="shared" si="847"/>
        <v>0</v>
      </c>
      <c r="IGQ1387" s="84">
        <f t="shared" si="847"/>
        <v>1000000</v>
      </c>
      <c r="IGR1387" s="84">
        <f t="shared" si="847"/>
        <v>0</v>
      </c>
      <c r="IGS1387" s="84">
        <f t="shared" si="847"/>
        <v>0</v>
      </c>
      <c r="IGT1387" s="84">
        <f t="shared" si="847"/>
        <v>0</v>
      </c>
      <c r="IGU1387" s="84">
        <f t="shared" si="847"/>
        <v>0</v>
      </c>
      <c r="IGV1387" s="84">
        <f t="shared" si="847"/>
        <v>1000000</v>
      </c>
      <c r="IHB1387" s="84" t="s">
        <v>235</v>
      </c>
      <c r="IHC1387" s="84" t="s">
        <v>236</v>
      </c>
      <c r="IHD1387" s="84">
        <f>IHD1383</f>
        <v>1000000</v>
      </c>
      <c r="IHE1387" s="84">
        <f t="shared" si="847"/>
        <v>0</v>
      </c>
      <c r="IHF1387" s="84">
        <f t="shared" si="847"/>
        <v>0</v>
      </c>
      <c r="IHG1387" s="84">
        <f t="shared" si="847"/>
        <v>1000000</v>
      </c>
      <c r="IHH1387" s="84">
        <f t="shared" si="847"/>
        <v>0</v>
      </c>
      <c r="IHI1387" s="84">
        <f t="shared" si="847"/>
        <v>0</v>
      </c>
      <c r="IHJ1387" s="84">
        <f t="shared" si="847"/>
        <v>0</v>
      </c>
      <c r="IHK1387" s="84">
        <f t="shared" si="847"/>
        <v>0</v>
      </c>
      <c r="IHL1387" s="84">
        <f t="shared" si="847"/>
        <v>1000000</v>
      </c>
      <c r="IHR1387" s="84" t="s">
        <v>235</v>
      </c>
      <c r="IHS1387" s="84" t="s">
        <v>236</v>
      </c>
      <c r="IHT1387" s="84">
        <f>IHT1383</f>
        <v>1000000</v>
      </c>
      <c r="IHU1387" s="84">
        <f t="shared" si="847"/>
        <v>0</v>
      </c>
      <c r="IHV1387" s="84">
        <f t="shared" si="847"/>
        <v>0</v>
      </c>
      <c r="IHW1387" s="84">
        <f t="shared" si="847"/>
        <v>1000000</v>
      </c>
      <c r="IHX1387" s="84">
        <f t="shared" si="847"/>
        <v>0</v>
      </c>
      <c r="IHY1387" s="84">
        <f t="shared" si="847"/>
        <v>0</v>
      </c>
      <c r="IHZ1387" s="84">
        <f t="shared" si="847"/>
        <v>0</v>
      </c>
      <c r="IIA1387" s="84">
        <f t="shared" si="847"/>
        <v>0</v>
      </c>
      <c r="IIB1387" s="84">
        <f t="shared" si="847"/>
        <v>1000000</v>
      </c>
      <c r="IIH1387" s="84" t="s">
        <v>235</v>
      </c>
      <c r="III1387" s="84" t="s">
        <v>236</v>
      </c>
      <c r="IIJ1387" s="84">
        <f>IIJ1383</f>
        <v>1000000</v>
      </c>
      <c r="IIK1387" s="84">
        <f t="shared" si="847"/>
        <v>0</v>
      </c>
      <c r="IIL1387" s="84">
        <f t="shared" si="847"/>
        <v>0</v>
      </c>
      <c r="IIM1387" s="84">
        <f t="shared" si="847"/>
        <v>1000000</v>
      </c>
      <c r="IIN1387" s="84">
        <f t="shared" si="847"/>
        <v>0</v>
      </c>
      <c r="IIO1387" s="84">
        <f t="shared" si="847"/>
        <v>0</v>
      </c>
      <c r="IIP1387" s="84">
        <f t="shared" si="847"/>
        <v>0</v>
      </c>
      <c r="IIQ1387" s="84">
        <f t="shared" si="847"/>
        <v>0</v>
      </c>
      <c r="IIR1387" s="84">
        <f t="shared" si="847"/>
        <v>1000000</v>
      </c>
      <c r="IIX1387" s="84" t="s">
        <v>235</v>
      </c>
      <c r="IIY1387" s="84" t="s">
        <v>236</v>
      </c>
      <c r="IIZ1387" s="84">
        <f>IIZ1383</f>
        <v>1000000</v>
      </c>
      <c r="IJA1387" s="84">
        <f t="shared" ref="IJA1387:ILD1388" si="848">IJA1383</f>
        <v>0</v>
      </c>
      <c r="IJB1387" s="84">
        <f t="shared" si="848"/>
        <v>0</v>
      </c>
      <c r="IJC1387" s="84">
        <f t="shared" si="848"/>
        <v>1000000</v>
      </c>
      <c r="IJD1387" s="84">
        <f t="shared" si="848"/>
        <v>0</v>
      </c>
      <c r="IJE1387" s="84">
        <f t="shared" si="848"/>
        <v>0</v>
      </c>
      <c r="IJF1387" s="84">
        <f t="shared" si="848"/>
        <v>0</v>
      </c>
      <c r="IJG1387" s="84">
        <f t="shared" si="848"/>
        <v>0</v>
      </c>
      <c r="IJH1387" s="84">
        <f t="shared" si="848"/>
        <v>1000000</v>
      </c>
      <c r="IJN1387" s="84" t="s">
        <v>235</v>
      </c>
      <c r="IJO1387" s="84" t="s">
        <v>236</v>
      </c>
      <c r="IJP1387" s="84">
        <f>IJP1383</f>
        <v>1000000</v>
      </c>
      <c r="IJQ1387" s="84">
        <f t="shared" si="848"/>
        <v>0</v>
      </c>
      <c r="IJR1387" s="84">
        <f t="shared" si="848"/>
        <v>0</v>
      </c>
      <c r="IJS1387" s="84">
        <f t="shared" si="848"/>
        <v>1000000</v>
      </c>
      <c r="IJT1387" s="84">
        <f t="shared" si="848"/>
        <v>0</v>
      </c>
      <c r="IJU1387" s="84">
        <f t="shared" si="848"/>
        <v>0</v>
      </c>
      <c r="IJV1387" s="84">
        <f t="shared" si="848"/>
        <v>0</v>
      </c>
      <c r="IJW1387" s="84">
        <f t="shared" si="848"/>
        <v>0</v>
      </c>
      <c r="IJX1387" s="84">
        <f t="shared" si="848"/>
        <v>1000000</v>
      </c>
      <c r="IKD1387" s="84" t="s">
        <v>235</v>
      </c>
      <c r="IKE1387" s="84" t="s">
        <v>236</v>
      </c>
      <c r="IKF1387" s="84">
        <f>IKF1383</f>
        <v>1000000</v>
      </c>
      <c r="IKG1387" s="84">
        <f t="shared" si="848"/>
        <v>0</v>
      </c>
      <c r="IKH1387" s="84">
        <f t="shared" si="848"/>
        <v>0</v>
      </c>
      <c r="IKI1387" s="84">
        <f t="shared" si="848"/>
        <v>1000000</v>
      </c>
      <c r="IKJ1387" s="84">
        <f t="shared" si="848"/>
        <v>0</v>
      </c>
      <c r="IKK1387" s="84">
        <f t="shared" si="848"/>
        <v>0</v>
      </c>
      <c r="IKL1387" s="84">
        <f t="shared" si="848"/>
        <v>0</v>
      </c>
      <c r="IKM1387" s="84">
        <f t="shared" si="848"/>
        <v>0</v>
      </c>
      <c r="IKN1387" s="84">
        <f t="shared" si="848"/>
        <v>1000000</v>
      </c>
      <c r="IKT1387" s="84" t="s">
        <v>235</v>
      </c>
      <c r="IKU1387" s="84" t="s">
        <v>236</v>
      </c>
      <c r="IKV1387" s="84">
        <f>IKV1383</f>
        <v>1000000</v>
      </c>
      <c r="IKW1387" s="84">
        <f t="shared" si="848"/>
        <v>0</v>
      </c>
      <c r="IKX1387" s="84">
        <f t="shared" si="848"/>
        <v>0</v>
      </c>
      <c r="IKY1387" s="84">
        <f t="shared" si="848"/>
        <v>1000000</v>
      </c>
      <c r="IKZ1387" s="84">
        <f t="shared" si="848"/>
        <v>0</v>
      </c>
      <c r="ILA1387" s="84">
        <f t="shared" si="848"/>
        <v>0</v>
      </c>
      <c r="ILB1387" s="84">
        <f t="shared" si="848"/>
        <v>0</v>
      </c>
      <c r="ILC1387" s="84">
        <f t="shared" si="848"/>
        <v>0</v>
      </c>
      <c r="ILD1387" s="84">
        <f t="shared" si="848"/>
        <v>1000000</v>
      </c>
      <c r="ILJ1387" s="84" t="s">
        <v>235</v>
      </c>
      <c r="ILK1387" s="84" t="s">
        <v>236</v>
      </c>
      <c r="ILL1387" s="84">
        <f>ILL1383</f>
        <v>1000000</v>
      </c>
      <c r="ILM1387" s="84">
        <f t="shared" ref="ILM1387:INP1388" si="849">ILM1383</f>
        <v>0</v>
      </c>
      <c r="ILN1387" s="84">
        <f t="shared" si="849"/>
        <v>0</v>
      </c>
      <c r="ILO1387" s="84">
        <f t="shared" si="849"/>
        <v>1000000</v>
      </c>
      <c r="ILP1387" s="84">
        <f t="shared" si="849"/>
        <v>0</v>
      </c>
      <c r="ILQ1387" s="84">
        <f t="shared" si="849"/>
        <v>0</v>
      </c>
      <c r="ILR1387" s="84">
        <f t="shared" si="849"/>
        <v>0</v>
      </c>
      <c r="ILS1387" s="84">
        <f t="shared" si="849"/>
        <v>0</v>
      </c>
      <c r="ILT1387" s="84">
        <f t="shared" si="849"/>
        <v>1000000</v>
      </c>
      <c r="ILZ1387" s="84" t="s">
        <v>235</v>
      </c>
      <c r="IMA1387" s="84" t="s">
        <v>236</v>
      </c>
      <c r="IMB1387" s="84">
        <f>IMB1383</f>
        <v>1000000</v>
      </c>
      <c r="IMC1387" s="84">
        <f t="shared" si="849"/>
        <v>0</v>
      </c>
      <c r="IMD1387" s="84">
        <f t="shared" si="849"/>
        <v>0</v>
      </c>
      <c r="IME1387" s="84">
        <f t="shared" si="849"/>
        <v>1000000</v>
      </c>
      <c r="IMF1387" s="84">
        <f t="shared" si="849"/>
        <v>0</v>
      </c>
      <c r="IMG1387" s="84">
        <f t="shared" si="849"/>
        <v>0</v>
      </c>
      <c r="IMH1387" s="84">
        <f t="shared" si="849"/>
        <v>0</v>
      </c>
      <c r="IMI1387" s="84">
        <f t="shared" si="849"/>
        <v>0</v>
      </c>
      <c r="IMJ1387" s="84">
        <f t="shared" si="849"/>
        <v>1000000</v>
      </c>
      <c r="IMP1387" s="84" t="s">
        <v>235</v>
      </c>
      <c r="IMQ1387" s="84" t="s">
        <v>236</v>
      </c>
      <c r="IMR1387" s="84">
        <f>IMR1383</f>
        <v>1000000</v>
      </c>
      <c r="IMS1387" s="84">
        <f t="shared" si="849"/>
        <v>0</v>
      </c>
      <c r="IMT1387" s="84">
        <f t="shared" si="849"/>
        <v>0</v>
      </c>
      <c r="IMU1387" s="84">
        <f t="shared" si="849"/>
        <v>1000000</v>
      </c>
      <c r="IMV1387" s="84">
        <f t="shared" si="849"/>
        <v>0</v>
      </c>
      <c r="IMW1387" s="84">
        <f t="shared" si="849"/>
        <v>0</v>
      </c>
      <c r="IMX1387" s="84">
        <f t="shared" si="849"/>
        <v>0</v>
      </c>
      <c r="IMY1387" s="84">
        <f t="shared" si="849"/>
        <v>0</v>
      </c>
      <c r="IMZ1387" s="84">
        <f t="shared" si="849"/>
        <v>1000000</v>
      </c>
      <c r="INF1387" s="84" t="s">
        <v>235</v>
      </c>
      <c r="ING1387" s="84" t="s">
        <v>236</v>
      </c>
      <c r="INH1387" s="84">
        <f>INH1383</f>
        <v>1000000</v>
      </c>
      <c r="INI1387" s="84">
        <f t="shared" si="849"/>
        <v>0</v>
      </c>
      <c r="INJ1387" s="84">
        <f t="shared" si="849"/>
        <v>0</v>
      </c>
      <c r="INK1387" s="84">
        <f t="shared" si="849"/>
        <v>1000000</v>
      </c>
      <c r="INL1387" s="84">
        <f t="shared" si="849"/>
        <v>0</v>
      </c>
      <c r="INM1387" s="84">
        <f t="shared" si="849"/>
        <v>0</v>
      </c>
      <c r="INN1387" s="84">
        <f t="shared" si="849"/>
        <v>0</v>
      </c>
      <c r="INO1387" s="84">
        <f t="shared" si="849"/>
        <v>0</v>
      </c>
      <c r="INP1387" s="84">
        <f t="shared" si="849"/>
        <v>1000000</v>
      </c>
      <c r="INV1387" s="84" t="s">
        <v>235</v>
      </c>
      <c r="INW1387" s="84" t="s">
        <v>236</v>
      </c>
      <c r="INX1387" s="84">
        <f>INX1383</f>
        <v>1000000</v>
      </c>
      <c r="INY1387" s="84">
        <f t="shared" ref="INY1387:IQB1388" si="850">INY1383</f>
        <v>0</v>
      </c>
      <c r="INZ1387" s="84">
        <f t="shared" si="850"/>
        <v>0</v>
      </c>
      <c r="IOA1387" s="84">
        <f t="shared" si="850"/>
        <v>1000000</v>
      </c>
      <c r="IOB1387" s="84">
        <f t="shared" si="850"/>
        <v>0</v>
      </c>
      <c r="IOC1387" s="84">
        <f t="shared" si="850"/>
        <v>0</v>
      </c>
      <c r="IOD1387" s="84">
        <f t="shared" si="850"/>
        <v>0</v>
      </c>
      <c r="IOE1387" s="84">
        <f t="shared" si="850"/>
        <v>0</v>
      </c>
      <c r="IOF1387" s="84">
        <f t="shared" si="850"/>
        <v>1000000</v>
      </c>
      <c r="IOL1387" s="84" t="s">
        <v>235</v>
      </c>
      <c r="IOM1387" s="84" t="s">
        <v>236</v>
      </c>
      <c r="ION1387" s="84">
        <f>ION1383</f>
        <v>1000000</v>
      </c>
      <c r="IOO1387" s="84">
        <f t="shared" si="850"/>
        <v>0</v>
      </c>
      <c r="IOP1387" s="84">
        <f t="shared" si="850"/>
        <v>0</v>
      </c>
      <c r="IOQ1387" s="84">
        <f t="shared" si="850"/>
        <v>1000000</v>
      </c>
      <c r="IOR1387" s="84">
        <f t="shared" si="850"/>
        <v>0</v>
      </c>
      <c r="IOS1387" s="84">
        <f t="shared" si="850"/>
        <v>0</v>
      </c>
      <c r="IOT1387" s="84">
        <f t="shared" si="850"/>
        <v>0</v>
      </c>
      <c r="IOU1387" s="84">
        <f t="shared" si="850"/>
        <v>0</v>
      </c>
      <c r="IOV1387" s="84">
        <f t="shared" si="850"/>
        <v>1000000</v>
      </c>
      <c r="IPB1387" s="84" t="s">
        <v>235</v>
      </c>
      <c r="IPC1387" s="84" t="s">
        <v>236</v>
      </c>
      <c r="IPD1387" s="84">
        <f>IPD1383</f>
        <v>1000000</v>
      </c>
      <c r="IPE1387" s="84">
        <f t="shared" si="850"/>
        <v>0</v>
      </c>
      <c r="IPF1387" s="84">
        <f t="shared" si="850"/>
        <v>0</v>
      </c>
      <c r="IPG1387" s="84">
        <f t="shared" si="850"/>
        <v>1000000</v>
      </c>
      <c r="IPH1387" s="84">
        <f t="shared" si="850"/>
        <v>0</v>
      </c>
      <c r="IPI1387" s="84">
        <f t="shared" si="850"/>
        <v>0</v>
      </c>
      <c r="IPJ1387" s="84">
        <f t="shared" si="850"/>
        <v>0</v>
      </c>
      <c r="IPK1387" s="84">
        <f t="shared" si="850"/>
        <v>0</v>
      </c>
      <c r="IPL1387" s="84">
        <f t="shared" si="850"/>
        <v>1000000</v>
      </c>
      <c r="IPR1387" s="84" t="s">
        <v>235</v>
      </c>
      <c r="IPS1387" s="84" t="s">
        <v>236</v>
      </c>
      <c r="IPT1387" s="84">
        <f>IPT1383</f>
        <v>1000000</v>
      </c>
      <c r="IPU1387" s="84">
        <f t="shared" si="850"/>
        <v>0</v>
      </c>
      <c r="IPV1387" s="84">
        <f t="shared" si="850"/>
        <v>0</v>
      </c>
      <c r="IPW1387" s="84">
        <f t="shared" si="850"/>
        <v>1000000</v>
      </c>
      <c r="IPX1387" s="84">
        <f t="shared" si="850"/>
        <v>0</v>
      </c>
      <c r="IPY1387" s="84">
        <f t="shared" si="850"/>
        <v>0</v>
      </c>
      <c r="IPZ1387" s="84">
        <f t="shared" si="850"/>
        <v>0</v>
      </c>
      <c r="IQA1387" s="84">
        <f t="shared" si="850"/>
        <v>0</v>
      </c>
      <c r="IQB1387" s="84">
        <f t="shared" si="850"/>
        <v>1000000</v>
      </c>
      <c r="IQH1387" s="84" t="s">
        <v>235</v>
      </c>
      <c r="IQI1387" s="84" t="s">
        <v>236</v>
      </c>
      <c r="IQJ1387" s="84">
        <f>IQJ1383</f>
        <v>1000000</v>
      </c>
      <c r="IQK1387" s="84">
        <f t="shared" ref="IQK1387:ISN1388" si="851">IQK1383</f>
        <v>0</v>
      </c>
      <c r="IQL1387" s="84">
        <f t="shared" si="851"/>
        <v>0</v>
      </c>
      <c r="IQM1387" s="84">
        <f t="shared" si="851"/>
        <v>1000000</v>
      </c>
      <c r="IQN1387" s="84">
        <f t="shared" si="851"/>
        <v>0</v>
      </c>
      <c r="IQO1387" s="84">
        <f t="shared" si="851"/>
        <v>0</v>
      </c>
      <c r="IQP1387" s="84">
        <f t="shared" si="851"/>
        <v>0</v>
      </c>
      <c r="IQQ1387" s="84">
        <f t="shared" si="851"/>
        <v>0</v>
      </c>
      <c r="IQR1387" s="84">
        <f t="shared" si="851"/>
        <v>1000000</v>
      </c>
      <c r="IQX1387" s="84" t="s">
        <v>235</v>
      </c>
      <c r="IQY1387" s="84" t="s">
        <v>236</v>
      </c>
      <c r="IQZ1387" s="84">
        <f>IQZ1383</f>
        <v>1000000</v>
      </c>
      <c r="IRA1387" s="84">
        <f t="shared" si="851"/>
        <v>0</v>
      </c>
      <c r="IRB1387" s="84">
        <f t="shared" si="851"/>
        <v>0</v>
      </c>
      <c r="IRC1387" s="84">
        <f t="shared" si="851"/>
        <v>1000000</v>
      </c>
      <c r="IRD1387" s="84">
        <f t="shared" si="851"/>
        <v>0</v>
      </c>
      <c r="IRE1387" s="84">
        <f t="shared" si="851"/>
        <v>0</v>
      </c>
      <c r="IRF1387" s="84">
        <f t="shared" si="851"/>
        <v>0</v>
      </c>
      <c r="IRG1387" s="84">
        <f t="shared" si="851"/>
        <v>0</v>
      </c>
      <c r="IRH1387" s="84">
        <f t="shared" si="851"/>
        <v>1000000</v>
      </c>
      <c r="IRN1387" s="84" t="s">
        <v>235</v>
      </c>
      <c r="IRO1387" s="84" t="s">
        <v>236</v>
      </c>
      <c r="IRP1387" s="84">
        <f>IRP1383</f>
        <v>1000000</v>
      </c>
      <c r="IRQ1387" s="84">
        <f t="shared" si="851"/>
        <v>0</v>
      </c>
      <c r="IRR1387" s="84">
        <f t="shared" si="851"/>
        <v>0</v>
      </c>
      <c r="IRS1387" s="84">
        <f t="shared" si="851"/>
        <v>1000000</v>
      </c>
      <c r="IRT1387" s="84">
        <f t="shared" si="851"/>
        <v>0</v>
      </c>
      <c r="IRU1387" s="84">
        <f t="shared" si="851"/>
        <v>0</v>
      </c>
      <c r="IRV1387" s="84">
        <f t="shared" si="851"/>
        <v>0</v>
      </c>
      <c r="IRW1387" s="84">
        <f t="shared" si="851"/>
        <v>0</v>
      </c>
      <c r="IRX1387" s="84">
        <f t="shared" si="851"/>
        <v>1000000</v>
      </c>
      <c r="ISD1387" s="84" t="s">
        <v>235</v>
      </c>
      <c r="ISE1387" s="84" t="s">
        <v>236</v>
      </c>
      <c r="ISF1387" s="84">
        <f>ISF1383</f>
        <v>1000000</v>
      </c>
      <c r="ISG1387" s="84">
        <f t="shared" si="851"/>
        <v>0</v>
      </c>
      <c r="ISH1387" s="84">
        <f t="shared" si="851"/>
        <v>0</v>
      </c>
      <c r="ISI1387" s="84">
        <f t="shared" si="851"/>
        <v>1000000</v>
      </c>
      <c r="ISJ1387" s="84">
        <f t="shared" si="851"/>
        <v>0</v>
      </c>
      <c r="ISK1387" s="84">
        <f t="shared" si="851"/>
        <v>0</v>
      </c>
      <c r="ISL1387" s="84">
        <f t="shared" si="851"/>
        <v>0</v>
      </c>
      <c r="ISM1387" s="84">
        <f t="shared" si="851"/>
        <v>0</v>
      </c>
      <c r="ISN1387" s="84">
        <f t="shared" si="851"/>
        <v>1000000</v>
      </c>
      <c r="IST1387" s="84" t="s">
        <v>235</v>
      </c>
      <c r="ISU1387" s="84" t="s">
        <v>236</v>
      </c>
      <c r="ISV1387" s="84">
        <f>ISV1383</f>
        <v>1000000</v>
      </c>
      <c r="ISW1387" s="84">
        <f t="shared" ref="ISW1387:IUZ1388" si="852">ISW1383</f>
        <v>0</v>
      </c>
      <c r="ISX1387" s="84">
        <f t="shared" si="852"/>
        <v>0</v>
      </c>
      <c r="ISY1387" s="84">
        <f t="shared" si="852"/>
        <v>1000000</v>
      </c>
      <c r="ISZ1387" s="84">
        <f t="shared" si="852"/>
        <v>0</v>
      </c>
      <c r="ITA1387" s="84">
        <f t="shared" si="852"/>
        <v>0</v>
      </c>
      <c r="ITB1387" s="84">
        <f t="shared" si="852"/>
        <v>0</v>
      </c>
      <c r="ITC1387" s="84">
        <f t="shared" si="852"/>
        <v>0</v>
      </c>
      <c r="ITD1387" s="84">
        <f t="shared" si="852"/>
        <v>1000000</v>
      </c>
      <c r="ITJ1387" s="84" t="s">
        <v>235</v>
      </c>
      <c r="ITK1387" s="84" t="s">
        <v>236</v>
      </c>
      <c r="ITL1387" s="84">
        <f>ITL1383</f>
        <v>1000000</v>
      </c>
      <c r="ITM1387" s="84">
        <f t="shared" si="852"/>
        <v>0</v>
      </c>
      <c r="ITN1387" s="84">
        <f t="shared" si="852"/>
        <v>0</v>
      </c>
      <c r="ITO1387" s="84">
        <f t="shared" si="852"/>
        <v>1000000</v>
      </c>
      <c r="ITP1387" s="84">
        <f t="shared" si="852"/>
        <v>0</v>
      </c>
      <c r="ITQ1387" s="84">
        <f t="shared" si="852"/>
        <v>0</v>
      </c>
      <c r="ITR1387" s="84">
        <f t="shared" si="852"/>
        <v>0</v>
      </c>
      <c r="ITS1387" s="84">
        <f t="shared" si="852"/>
        <v>0</v>
      </c>
      <c r="ITT1387" s="84">
        <f t="shared" si="852"/>
        <v>1000000</v>
      </c>
      <c r="ITZ1387" s="84" t="s">
        <v>235</v>
      </c>
      <c r="IUA1387" s="84" t="s">
        <v>236</v>
      </c>
      <c r="IUB1387" s="84">
        <f>IUB1383</f>
        <v>1000000</v>
      </c>
      <c r="IUC1387" s="84">
        <f t="shared" si="852"/>
        <v>0</v>
      </c>
      <c r="IUD1387" s="84">
        <f t="shared" si="852"/>
        <v>0</v>
      </c>
      <c r="IUE1387" s="84">
        <f t="shared" si="852"/>
        <v>1000000</v>
      </c>
      <c r="IUF1387" s="84">
        <f t="shared" si="852"/>
        <v>0</v>
      </c>
      <c r="IUG1387" s="84">
        <f t="shared" si="852"/>
        <v>0</v>
      </c>
      <c r="IUH1387" s="84">
        <f t="shared" si="852"/>
        <v>0</v>
      </c>
      <c r="IUI1387" s="84">
        <f t="shared" si="852"/>
        <v>0</v>
      </c>
      <c r="IUJ1387" s="84">
        <f t="shared" si="852"/>
        <v>1000000</v>
      </c>
      <c r="IUP1387" s="84" t="s">
        <v>235</v>
      </c>
      <c r="IUQ1387" s="84" t="s">
        <v>236</v>
      </c>
      <c r="IUR1387" s="84">
        <f>IUR1383</f>
        <v>1000000</v>
      </c>
      <c r="IUS1387" s="84">
        <f t="shared" si="852"/>
        <v>0</v>
      </c>
      <c r="IUT1387" s="84">
        <f t="shared" si="852"/>
        <v>0</v>
      </c>
      <c r="IUU1387" s="84">
        <f t="shared" si="852"/>
        <v>1000000</v>
      </c>
      <c r="IUV1387" s="84">
        <f t="shared" si="852"/>
        <v>0</v>
      </c>
      <c r="IUW1387" s="84">
        <f t="shared" si="852"/>
        <v>0</v>
      </c>
      <c r="IUX1387" s="84">
        <f t="shared" si="852"/>
        <v>0</v>
      </c>
      <c r="IUY1387" s="84">
        <f t="shared" si="852"/>
        <v>0</v>
      </c>
      <c r="IUZ1387" s="84">
        <f t="shared" si="852"/>
        <v>1000000</v>
      </c>
      <c r="IVF1387" s="84" t="s">
        <v>235</v>
      </c>
      <c r="IVG1387" s="84" t="s">
        <v>236</v>
      </c>
      <c r="IVH1387" s="84">
        <f>IVH1383</f>
        <v>1000000</v>
      </c>
      <c r="IVI1387" s="84">
        <f t="shared" ref="IVI1387:IXL1388" si="853">IVI1383</f>
        <v>0</v>
      </c>
      <c r="IVJ1387" s="84">
        <f t="shared" si="853"/>
        <v>0</v>
      </c>
      <c r="IVK1387" s="84">
        <f t="shared" si="853"/>
        <v>1000000</v>
      </c>
      <c r="IVL1387" s="84">
        <f t="shared" si="853"/>
        <v>0</v>
      </c>
      <c r="IVM1387" s="84">
        <f t="shared" si="853"/>
        <v>0</v>
      </c>
      <c r="IVN1387" s="84">
        <f t="shared" si="853"/>
        <v>0</v>
      </c>
      <c r="IVO1387" s="84">
        <f t="shared" si="853"/>
        <v>0</v>
      </c>
      <c r="IVP1387" s="84">
        <f t="shared" si="853"/>
        <v>1000000</v>
      </c>
      <c r="IVV1387" s="84" t="s">
        <v>235</v>
      </c>
      <c r="IVW1387" s="84" t="s">
        <v>236</v>
      </c>
      <c r="IVX1387" s="84">
        <f>IVX1383</f>
        <v>1000000</v>
      </c>
      <c r="IVY1387" s="84">
        <f t="shared" si="853"/>
        <v>0</v>
      </c>
      <c r="IVZ1387" s="84">
        <f t="shared" si="853"/>
        <v>0</v>
      </c>
      <c r="IWA1387" s="84">
        <f t="shared" si="853"/>
        <v>1000000</v>
      </c>
      <c r="IWB1387" s="84">
        <f t="shared" si="853"/>
        <v>0</v>
      </c>
      <c r="IWC1387" s="84">
        <f t="shared" si="853"/>
        <v>0</v>
      </c>
      <c r="IWD1387" s="84">
        <f t="shared" si="853"/>
        <v>0</v>
      </c>
      <c r="IWE1387" s="84">
        <f t="shared" si="853"/>
        <v>0</v>
      </c>
      <c r="IWF1387" s="84">
        <f t="shared" si="853"/>
        <v>1000000</v>
      </c>
      <c r="IWL1387" s="84" t="s">
        <v>235</v>
      </c>
      <c r="IWM1387" s="84" t="s">
        <v>236</v>
      </c>
      <c r="IWN1387" s="84">
        <f>IWN1383</f>
        <v>1000000</v>
      </c>
      <c r="IWO1387" s="84">
        <f t="shared" si="853"/>
        <v>0</v>
      </c>
      <c r="IWP1387" s="84">
        <f t="shared" si="853"/>
        <v>0</v>
      </c>
      <c r="IWQ1387" s="84">
        <f t="shared" si="853"/>
        <v>1000000</v>
      </c>
      <c r="IWR1387" s="84">
        <f t="shared" si="853"/>
        <v>0</v>
      </c>
      <c r="IWS1387" s="84">
        <f t="shared" si="853"/>
        <v>0</v>
      </c>
      <c r="IWT1387" s="84">
        <f t="shared" si="853"/>
        <v>0</v>
      </c>
      <c r="IWU1387" s="84">
        <f t="shared" si="853"/>
        <v>0</v>
      </c>
      <c r="IWV1387" s="84">
        <f t="shared" si="853"/>
        <v>1000000</v>
      </c>
      <c r="IXB1387" s="84" t="s">
        <v>235</v>
      </c>
      <c r="IXC1387" s="84" t="s">
        <v>236</v>
      </c>
      <c r="IXD1387" s="84">
        <f>IXD1383</f>
        <v>1000000</v>
      </c>
      <c r="IXE1387" s="84">
        <f t="shared" si="853"/>
        <v>0</v>
      </c>
      <c r="IXF1387" s="84">
        <f t="shared" si="853"/>
        <v>0</v>
      </c>
      <c r="IXG1387" s="84">
        <f t="shared" si="853"/>
        <v>1000000</v>
      </c>
      <c r="IXH1387" s="84">
        <f t="shared" si="853"/>
        <v>0</v>
      </c>
      <c r="IXI1387" s="84">
        <f t="shared" si="853"/>
        <v>0</v>
      </c>
      <c r="IXJ1387" s="84">
        <f t="shared" si="853"/>
        <v>0</v>
      </c>
      <c r="IXK1387" s="84">
        <f t="shared" si="853"/>
        <v>0</v>
      </c>
      <c r="IXL1387" s="84">
        <f t="shared" si="853"/>
        <v>1000000</v>
      </c>
      <c r="IXR1387" s="84" t="s">
        <v>235</v>
      </c>
      <c r="IXS1387" s="84" t="s">
        <v>236</v>
      </c>
      <c r="IXT1387" s="84">
        <f>IXT1383</f>
        <v>1000000</v>
      </c>
      <c r="IXU1387" s="84">
        <f t="shared" ref="IXU1387:IZX1388" si="854">IXU1383</f>
        <v>0</v>
      </c>
      <c r="IXV1387" s="84">
        <f t="shared" si="854"/>
        <v>0</v>
      </c>
      <c r="IXW1387" s="84">
        <f t="shared" si="854"/>
        <v>1000000</v>
      </c>
      <c r="IXX1387" s="84">
        <f t="shared" si="854"/>
        <v>0</v>
      </c>
      <c r="IXY1387" s="84">
        <f t="shared" si="854"/>
        <v>0</v>
      </c>
      <c r="IXZ1387" s="84">
        <f t="shared" si="854"/>
        <v>0</v>
      </c>
      <c r="IYA1387" s="84">
        <f t="shared" si="854"/>
        <v>0</v>
      </c>
      <c r="IYB1387" s="84">
        <f t="shared" si="854"/>
        <v>1000000</v>
      </c>
      <c r="IYH1387" s="84" t="s">
        <v>235</v>
      </c>
      <c r="IYI1387" s="84" t="s">
        <v>236</v>
      </c>
      <c r="IYJ1387" s="84">
        <f>IYJ1383</f>
        <v>1000000</v>
      </c>
      <c r="IYK1387" s="84">
        <f t="shared" si="854"/>
        <v>0</v>
      </c>
      <c r="IYL1387" s="84">
        <f t="shared" si="854"/>
        <v>0</v>
      </c>
      <c r="IYM1387" s="84">
        <f t="shared" si="854"/>
        <v>1000000</v>
      </c>
      <c r="IYN1387" s="84">
        <f t="shared" si="854"/>
        <v>0</v>
      </c>
      <c r="IYO1387" s="84">
        <f t="shared" si="854"/>
        <v>0</v>
      </c>
      <c r="IYP1387" s="84">
        <f t="shared" si="854"/>
        <v>0</v>
      </c>
      <c r="IYQ1387" s="84">
        <f t="shared" si="854"/>
        <v>0</v>
      </c>
      <c r="IYR1387" s="84">
        <f t="shared" si="854"/>
        <v>1000000</v>
      </c>
      <c r="IYX1387" s="84" t="s">
        <v>235</v>
      </c>
      <c r="IYY1387" s="84" t="s">
        <v>236</v>
      </c>
      <c r="IYZ1387" s="84">
        <f>IYZ1383</f>
        <v>1000000</v>
      </c>
      <c r="IZA1387" s="84">
        <f t="shared" si="854"/>
        <v>0</v>
      </c>
      <c r="IZB1387" s="84">
        <f t="shared" si="854"/>
        <v>0</v>
      </c>
      <c r="IZC1387" s="84">
        <f t="shared" si="854"/>
        <v>1000000</v>
      </c>
      <c r="IZD1387" s="84">
        <f t="shared" si="854"/>
        <v>0</v>
      </c>
      <c r="IZE1387" s="84">
        <f t="shared" si="854"/>
        <v>0</v>
      </c>
      <c r="IZF1387" s="84">
        <f t="shared" si="854"/>
        <v>0</v>
      </c>
      <c r="IZG1387" s="84">
        <f t="shared" si="854"/>
        <v>0</v>
      </c>
      <c r="IZH1387" s="84">
        <f t="shared" si="854"/>
        <v>1000000</v>
      </c>
      <c r="IZN1387" s="84" t="s">
        <v>235</v>
      </c>
      <c r="IZO1387" s="84" t="s">
        <v>236</v>
      </c>
      <c r="IZP1387" s="84">
        <f>IZP1383</f>
        <v>1000000</v>
      </c>
      <c r="IZQ1387" s="84">
        <f t="shared" si="854"/>
        <v>0</v>
      </c>
      <c r="IZR1387" s="84">
        <f t="shared" si="854"/>
        <v>0</v>
      </c>
      <c r="IZS1387" s="84">
        <f t="shared" si="854"/>
        <v>1000000</v>
      </c>
      <c r="IZT1387" s="84">
        <f t="shared" si="854"/>
        <v>0</v>
      </c>
      <c r="IZU1387" s="84">
        <f t="shared" si="854"/>
        <v>0</v>
      </c>
      <c r="IZV1387" s="84">
        <f t="shared" si="854"/>
        <v>0</v>
      </c>
      <c r="IZW1387" s="84">
        <f t="shared" si="854"/>
        <v>0</v>
      </c>
      <c r="IZX1387" s="84">
        <f t="shared" si="854"/>
        <v>1000000</v>
      </c>
      <c r="JAD1387" s="84" t="s">
        <v>235</v>
      </c>
      <c r="JAE1387" s="84" t="s">
        <v>236</v>
      </c>
      <c r="JAF1387" s="84">
        <f>JAF1383</f>
        <v>1000000</v>
      </c>
      <c r="JAG1387" s="84">
        <f t="shared" ref="JAG1387:JCJ1388" si="855">JAG1383</f>
        <v>0</v>
      </c>
      <c r="JAH1387" s="84">
        <f t="shared" si="855"/>
        <v>0</v>
      </c>
      <c r="JAI1387" s="84">
        <f t="shared" si="855"/>
        <v>1000000</v>
      </c>
      <c r="JAJ1387" s="84">
        <f t="shared" si="855"/>
        <v>0</v>
      </c>
      <c r="JAK1387" s="84">
        <f t="shared" si="855"/>
        <v>0</v>
      </c>
      <c r="JAL1387" s="84">
        <f t="shared" si="855"/>
        <v>0</v>
      </c>
      <c r="JAM1387" s="84">
        <f t="shared" si="855"/>
        <v>0</v>
      </c>
      <c r="JAN1387" s="84">
        <f t="shared" si="855"/>
        <v>1000000</v>
      </c>
      <c r="JAT1387" s="84" t="s">
        <v>235</v>
      </c>
      <c r="JAU1387" s="84" t="s">
        <v>236</v>
      </c>
      <c r="JAV1387" s="84">
        <f>JAV1383</f>
        <v>1000000</v>
      </c>
      <c r="JAW1387" s="84">
        <f t="shared" si="855"/>
        <v>0</v>
      </c>
      <c r="JAX1387" s="84">
        <f t="shared" si="855"/>
        <v>0</v>
      </c>
      <c r="JAY1387" s="84">
        <f t="shared" si="855"/>
        <v>1000000</v>
      </c>
      <c r="JAZ1387" s="84">
        <f t="shared" si="855"/>
        <v>0</v>
      </c>
      <c r="JBA1387" s="84">
        <f t="shared" si="855"/>
        <v>0</v>
      </c>
      <c r="JBB1387" s="84">
        <f t="shared" si="855"/>
        <v>0</v>
      </c>
      <c r="JBC1387" s="84">
        <f t="shared" si="855"/>
        <v>0</v>
      </c>
      <c r="JBD1387" s="84">
        <f t="shared" si="855"/>
        <v>1000000</v>
      </c>
      <c r="JBJ1387" s="84" t="s">
        <v>235</v>
      </c>
      <c r="JBK1387" s="84" t="s">
        <v>236</v>
      </c>
      <c r="JBL1387" s="84">
        <f>JBL1383</f>
        <v>1000000</v>
      </c>
      <c r="JBM1387" s="84">
        <f t="shared" si="855"/>
        <v>0</v>
      </c>
      <c r="JBN1387" s="84">
        <f t="shared" si="855"/>
        <v>0</v>
      </c>
      <c r="JBO1387" s="84">
        <f t="shared" si="855"/>
        <v>1000000</v>
      </c>
      <c r="JBP1387" s="84">
        <f t="shared" si="855"/>
        <v>0</v>
      </c>
      <c r="JBQ1387" s="84">
        <f t="shared" si="855"/>
        <v>0</v>
      </c>
      <c r="JBR1387" s="84">
        <f t="shared" si="855"/>
        <v>0</v>
      </c>
      <c r="JBS1387" s="84">
        <f t="shared" si="855"/>
        <v>0</v>
      </c>
      <c r="JBT1387" s="84">
        <f t="shared" si="855"/>
        <v>1000000</v>
      </c>
      <c r="JBZ1387" s="84" t="s">
        <v>235</v>
      </c>
      <c r="JCA1387" s="84" t="s">
        <v>236</v>
      </c>
      <c r="JCB1387" s="84">
        <f>JCB1383</f>
        <v>1000000</v>
      </c>
      <c r="JCC1387" s="84">
        <f t="shared" si="855"/>
        <v>0</v>
      </c>
      <c r="JCD1387" s="84">
        <f t="shared" si="855"/>
        <v>0</v>
      </c>
      <c r="JCE1387" s="84">
        <f t="shared" si="855"/>
        <v>1000000</v>
      </c>
      <c r="JCF1387" s="84">
        <f t="shared" si="855"/>
        <v>0</v>
      </c>
      <c r="JCG1387" s="84">
        <f t="shared" si="855"/>
        <v>0</v>
      </c>
      <c r="JCH1387" s="84">
        <f t="shared" si="855"/>
        <v>0</v>
      </c>
      <c r="JCI1387" s="84">
        <f t="shared" si="855"/>
        <v>0</v>
      </c>
      <c r="JCJ1387" s="84">
        <f t="shared" si="855"/>
        <v>1000000</v>
      </c>
      <c r="JCP1387" s="84" t="s">
        <v>235</v>
      </c>
      <c r="JCQ1387" s="84" t="s">
        <v>236</v>
      </c>
      <c r="JCR1387" s="84">
        <f>JCR1383</f>
        <v>1000000</v>
      </c>
      <c r="JCS1387" s="84">
        <f t="shared" ref="JCS1387:JEV1388" si="856">JCS1383</f>
        <v>0</v>
      </c>
      <c r="JCT1387" s="84">
        <f t="shared" si="856"/>
        <v>0</v>
      </c>
      <c r="JCU1387" s="84">
        <f t="shared" si="856"/>
        <v>1000000</v>
      </c>
      <c r="JCV1387" s="84">
        <f t="shared" si="856"/>
        <v>0</v>
      </c>
      <c r="JCW1387" s="84">
        <f t="shared" si="856"/>
        <v>0</v>
      </c>
      <c r="JCX1387" s="84">
        <f t="shared" si="856"/>
        <v>0</v>
      </c>
      <c r="JCY1387" s="84">
        <f t="shared" si="856"/>
        <v>0</v>
      </c>
      <c r="JCZ1387" s="84">
        <f t="shared" si="856"/>
        <v>1000000</v>
      </c>
      <c r="JDF1387" s="84" t="s">
        <v>235</v>
      </c>
      <c r="JDG1387" s="84" t="s">
        <v>236</v>
      </c>
      <c r="JDH1387" s="84">
        <f>JDH1383</f>
        <v>1000000</v>
      </c>
      <c r="JDI1387" s="84">
        <f t="shared" si="856"/>
        <v>0</v>
      </c>
      <c r="JDJ1387" s="84">
        <f t="shared" si="856"/>
        <v>0</v>
      </c>
      <c r="JDK1387" s="84">
        <f t="shared" si="856"/>
        <v>1000000</v>
      </c>
      <c r="JDL1387" s="84">
        <f t="shared" si="856"/>
        <v>0</v>
      </c>
      <c r="JDM1387" s="84">
        <f t="shared" si="856"/>
        <v>0</v>
      </c>
      <c r="JDN1387" s="84">
        <f t="shared" si="856"/>
        <v>0</v>
      </c>
      <c r="JDO1387" s="84">
        <f t="shared" si="856"/>
        <v>0</v>
      </c>
      <c r="JDP1387" s="84">
        <f t="shared" si="856"/>
        <v>1000000</v>
      </c>
      <c r="JDV1387" s="84" t="s">
        <v>235</v>
      </c>
      <c r="JDW1387" s="84" t="s">
        <v>236</v>
      </c>
      <c r="JDX1387" s="84">
        <f>JDX1383</f>
        <v>1000000</v>
      </c>
      <c r="JDY1387" s="84">
        <f t="shared" si="856"/>
        <v>0</v>
      </c>
      <c r="JDZ1387" s="84">
        <f t="shared" si="856"/>
        <v>0</v>
      </c>
      <c r="JEA1387" s="84">
        <f t="shared" si="856"/>
        <v>1000000</v>
      </c>
      <c r="JEB1387" s="84">
        <f t="shared" si="856"/>
        <v>0</v>
      </c>
      <c r="JEC1387" s="84">
        <f t="shared" si="856"/>
        <v>0</v>
      </c>
      <c r="JED1387" s="84">
        <f t="shared" si="856"/>
        <v>0</v>
      </c>
      <c r="JEE1387" s="84">
        <f t="shared" si="856"/>
        <v>0</v>
      </c>
      <c r="JEF1387" s="84">
        <f t="shared" si="856"/>
        <v>1000000</v>
      </c>
      <c r="JEL1387" s="84" t="s">
        <v>235</v>
      </c>
      <c r="JEM1387" s="84" t="s">
        <v>236</v>
      </c>
      <c r="JEN1387" s="84">
        <f>JEN1383</f>
        <v>1000000</v>
      </c>
      <c r="JEO1387" s="84">
        <f t="shared" si="856"/>
        <v>0</v>
      </c>
      <c r="JEP1387" s="84">
        <f t="shared" si="856"/>
        <v>0</v>
      </c>
      <c r="JEQ1387" s="84">
        <f t="shared" si="856"/>
        <v>1000000</v>
      </c>
      <c r="JER1387" s="84">
        <f t="shared" si="856"/>
        <v>0</v>
      </c>
      <c r="JES1387" s="84">
        <f t="shared" si="856"/>
        <v>0</v>
      </c>
      <c r="JET1387" s="84">
        <f t="shared" si="856"/>
        <v>0</v>
      </c>
      <c r="JEU1387" s="84">
        <f t="shared" si="856"/>
        <v>0</v>
      </c>
      <c r="JEV1387" s="84">
        <f t="shared" si="856"/>
        <v>1000000</v>
      </c>
      <c r="JFB1387" s="84" t="s">
        <v>235</v>
      </c>
      <c r="JFC1387" s="84" t="s">
        <v>236</v>
      </c>
      <c r="JFD1387" s="84">
        <f>JFD1383</f>
        <v>1000000</v>
      </c>
      <c r="JFE1387" s="84">
        <f t="shared" ref="JFE1387:JHH1388" si="857">JFE1383</f>
        <v>0</v>
      </c>
      <c r="JFF1387" s="84">
        <f t="shared" si="857"/>
        <v>0</v>
      </c>
      <c r="JFG1387" s="84">
        <f t="shared" si="857"/>
        <v>1000000</v>
      </c>
      <c r="JFH1387" s="84">
        <f t="shared" si="857"/>
        <v>0</v>
      </c>
      <c r="JFI1387" s="84">
        <f t="shared" si="857"/>
        <v>0</v>
      </c>
      <c r="JFJ1387" s="84">
        <f t="shared" si="857"/>
        <v>0</v>
      </c>
      <c r="JFK1387" s="84">
        <f t="shared" si="857"/>
        <v>0</v>
      </c>
      <c r="JFL1387" s="84">
        <f t="shared" si="857"/>
        <v>1000000</v>
      </c>
      <c r="JFR1387" s="84" t="s">
        <v>235</v>
      </c>
      <c r="JFS1387" s="84" t="s">
        <v>236</v>
      </c>
      <c r="JFT1387" s="84">
        <f>JFT1383</f>
        <v>1000000</v>
      </c>
      <c r="JFU1387" s="84">
        <f t="shared" si="857"/>
        <v>0</v>
      </c>
      <c r="JFV1387" s="84">
        <f t="shared" si="857"/>
        <v>0</v>
      </c>
      <c r="JFW1387" s="84">
        <f t="shared" si="857"/>
        <v>1000000</v>
      </c>
      <c r="JFX1387" s="84">
        <f t="shared" si="857"/>
        <v>0</v>
      </c>
      <c r="JFY1387" s="84">
        <f t="shared" si="857"/>
        <v>0</v>
      </c>
      <c r="JFZ1387" s="84">
        <f t="shared" si="857"/>
        <v>0</v>
      </c>
      <c r="JGA1387" s="84">
        <f t="shared" si="857"/>
        <v>0</v>
      </c>
      <c r="JGB1387" s="84">
        <f t="shared" si="857"/>
        <v>1000000</v>
      </c>
      <c r="JGH1387" s="84" t="s">
        <v>235</v>
      </c>
      <c r="JGI1387" s="84" t="s">
        <v>236</v>
      </c>
      <c r="JGJ1387" s="84">
        <f>JGJ1383</f>
        <v>1000000</v>
      </c>
      <c r="JGK1387" s="84">
        <f t="shared" si="857"/>
        <v>0</v>
      </c>
      <c r="JGL1387" s="84">
        <f t="shared" si="857"/>
        <v>0</v>
      </c>
      <c r="JGM1387" s="84">
        <f t="shared" si="857"/>
        <v>1000000</v>
      </c>
      <c r="JGN1387" s="84">
        <f t="shared" si="857"/>
        <v>0</v>
      </c>
      <c r="JGO1387" s="84">
        <f t="shared" si="857"/>
        <v>0</v>
      </c>
      <c r="JGP1387" s="84">
        <f t="shared" si="857"/>
        <v>0</v>
      </c>
      <c r="JGQ1387" s="84">
        <f t="shared" si="857"/>
        <v>0</v>
      </c>
      <c r="JGR1387" s="84">
        <f t="shared" si="857"/>
        <v>1000000</v>
      </c>
      <c r="JGX1387" s="84" t="s">
        <v>235</v>
      </c>
      <c r="JGY1387" s="84" t="s">
        <v>236</v>
      </c>
      <c r="JGZ1387" s="84">
        <f>JGZ1383</f>
        <v>1000000</v>
      </c>
      <c r="JHA1387" s="84">
        <f t="shared" si="857"/>
        <v>0</v>
      </c>
      <c r="JHB1387" s="84">
        <f t="shared" si="857"/>
        <v>0</v>
      </c>
      <c r="JHC1387" s="84">
        <f t="shared" si="857"/>
        <v>1000000</v>
      </c>
      <c r="JHD1387" s="84">
        <f t="shared" si="857"/>
        <v>0</v>
      </c>
      <c r="JHE1387" s="84">
        <f t="shared" si="857"/>
        <v>0</v>
      </c>
      <c r="JHF1387" s="84">
        <f t="shared" si="857"/>
        <v>0</v>
      </c>
      <c r="JHG1387" s="84">
        <f t="shared" si="857"/>
        <v>0</v>
      </c>
      <c r="JHH1387" s="84">
        <f t="shared" si="857"/>
        <v>1000000</v>
      </c>
      <c r="JHN1387" s="84" t="s">
        <v>235</v>
      </c>
      <c r="JHO1387" s="84" t="s">
        <v>236</v>
      </c>
      <c r="JHP1387" s="84">
        <f>JHP1383</f>
        <v>1000000</v>
      </c>
      <c r="JHQ1387" s="84">
        <f t="shared" ref="JHQ1387:JJT1388" si="858">JHQ1383</f>
        <v>0</v>
      </c>
      <c r="JHR1387" s="84">
        <f t="shared" si="858"/>
        <v>0</v>
      </c>
      <c r="JHS1387" s="84">
        <f t="shared" si="858"/>
        <v>1000000</v>
      </c>
      <c r="JHT1387" s="84">
        <f t="shared" si="858"/>
        <v>0</v>
      </c>
      <c r="JHU1387" s="84">
        <f t="shared" si="858"/>
        <v>0</v>
      </c>
      <c r="JHV1387" s="84">
        <f t="shared" si="858"/>
        <v>0</v>
      </c>
      <c r="JHW1387" s="84">
        <f t="shared" si="858"/>
        <v>0</v>
      </c>
      <c r="JHX1387" s="84">
        <f t="shared" si="858"/>
        <v>1000000</v>
      </c>
      <c r="JID1387" s="84" t="s">
        <v>235</v>
      </c>
      <c r="JIE1387" s="84" t="s">
        <v>236</v>
      </c>
      <c r="JIF1387" s="84">
        <f>JIF1383</f>
        <v>1000000</v>
      </c>
      <c r="JIG1387" s="84">
        <f t="shared" si="858"/>
        <v>0</v>
      </c>
      <c r="JIH1387" s="84">
        <f t="shared" si="858"/>
        <v>0</v>
      </c>
      <c r="JII1387" s="84">
        <f t="shared" si="858"/>
        <v>1000000</v>
      </c>
      <c r="JIJ1387" s="84">
        <f t="shared" si="858"/>
        <v>0</v>
      </c>
      <c r="JIK1387" s="84">
        <f t="shared" si="858"/>
        <v>0</v>
      </c>
      <c r="JIL1387" s="84">
        <f t="shared" si="858"/>
        <v>0</v>
      </c>
      <c r="JIM1387" s="84">
        <f t="shared" si="858"/>
        <v>0</v>
      </c>
      <c r="JIN1387" s="84">
        <f t="shared" si="858"/>
        <v>1000000</v>
      </c>
      <c r="JIT1387" s="84" t="s">
        <v>235</v>
      </c>
      <c r="JIU1387" s="84" t="s">
        <v>236</v>
      </c>
      <c r="JIV1387" s="84">
        <f>JIV1383</f>
        <v>1000000</v>
      </c>
      <c r="JIW1387" s="84">
        <f t="shared" si="858"/>
        <v>0</v>
      </c>
      <c r="JIX1387" s="84">
        <f t="shared" si="858"/>
        <v>0</v>
      </c>
      <c r="JIY1387" s="84">
        <f t="shared" si="858"/>
        <v>1000000</v>
      </c>
      <c r="JIZ1387" s="84">
        <f t="shared" si="858"/>
        <v>0</v>
      </c>
      <c r="JJA1387" s="84">
        <f t="shared" si="858"/>
        <v>0</v>
      </c>
      <c r="JJB1387" s="84">
        <f t="shared" si="858"/>
        <v>0</v>
      </c>
      <c r="JJC1387" s="84">
        <f t="shared" si="858"/>
        <v>0</v>
      </c>
      <c r="JJD1387" s="84">
        <f t="shared" si="858"/>
        <v>1000000</v>
      </c>
      <c r="JJJ1387" s="84" t="s">
        <v>235</v>
      </c>
      <c r="JJK1387" s="84" t="s">
        <v>236</v>
      </c>
      <c r="JJL1387" s="84">
        <f>JJL1383</f>
        <v>1000000</v>
      </c>
      <c r="JJM1387" s="84">
        <f t="shared" si="858"/>
        <v>0</v>
      </c>
      <c r="JJN1387" s="84">
        <f t="shared" si="858"/>
        <v>0</v>
      </c>
      <c r="JJO1387" s="84">
        <f t="shared" si="858"/>
        <v>1000000</v>
      </c>
      <c r="JJP1387" s="84">
        <f t="shared" si="858"/>
        <v>0</v>
      </c>
      <c r="JJQ1387" s="84">
        <f t="shared" si="858"/>
        <v>0</v>
      </c>
      <c r="JJR1387" s="84">
        <f t="shared" si="858"/>
        <v>0</v>
      </c>
      <c r="JJS1387" s="84">
        <f t="shared" si="858"/>
        <v>0</v>
      </c>
      <c r="JJT1387" s="84">
        <f t="shared" si="858"/>
        <v>1000000</v>
      </c>
      <c r="JJZ1387" s="84" t="s">
        <v>235</v>
      </c>
      <c r="JKA1387" s="84" t="s">
        <v>236</v>
      </c>
      <c r="JKB1387" s="84">
        <f>JKB1383</f>
        <v>1000000</v>
      </c>
      <c r="JKC1387" s="84">
        <f t="shared" ref="JKC1387:JMF1388" si="859">JKC1383</f>
        <v>0</v>
      </c>
      <c r="JKD1387" s="84">
        <f t="shared" si="859"/>
        <v>0</v>
      </c>
      <c r="JKE1387" s="84">
        <f t="shared" si="859"/>
        <v>1000000</v>
      </c>
      <c r="JKF1387" s="84">
        <f t="shared" si="859"/>
        <v>0</v>
      </c>
      <c r="JKG1387" s="84">
        <f t="shared" si="859"/>
        <v>0</v>
      </c>
      <c r="JKH1387" s="84">
        <f t="shared" si="859"/>
        <v>0</v>
      </c>
      <c r="JKI1387" s="84">
        <f t="shared" si="859"/>
        <v>0</v>
      </c>
      <c r="JKJ1387" s="84">
        <f t="shared" si="859"/>
        <v>1000000</v>
      </c>
      <c r="JKP1387" s="84" t="s">
        <v>235</v>
      </c>
      <c r="JKQ1387" s="84" t="s">
        <v>236</v>
      </c>
      <c r="JKR1387" s="84">
        <f>JKR1383</f>
        <v>1000000</v>
      </c>
      <c r="JKS1387" s="84">
        <f t="shared" si="859"/>
        <v>0</v>
      </c>
      <c r="JKT1387" s="84">
        <f t="shared" si="859"/>
        <v>0</v>
      </c>
      <c r="JKU1387" s="84">
        <f t="shared" si="859"/>
        <v>1000000</v>
      </c>
      <c r="JKV1387" s="84">
        <f t="shared" si="859"/>
        <v>0</v>
      </c>
      <c r="JKW1387" s="84">
        <f t="shared" si="859"/>
        <v>0</v>
      </c>
      <c r="JKX1387" s="84">
        <f t="shared" si="859"/>
        <v>0</v>
      </c>
      <c r="JKY1387" s="84">
        <f t="shared" si="859"/>
        <v>0</v>
      </c>
      <c r="JKZ1387" s="84">
        <f t="shared" si="859"/>
        <v>1000000</v>
      </c>
      <c r="JLF1387" s="84" t="s">
        <v>235</v>
      </c>
      <c r="JLG1387" s="84" t="s">
        <v>236</v>
      </c>
      <c r="JLH1387" s="84">
        <f>JLH1383</f>
        <v>1000000</v>
      </c>
      <c r="JLI1387" s="84">
        <f t="shared" si="859"/>
        <v>0</v>
      </c>
      <c r="JLJ1387" s="84">
        <f t="shared" si="859"/>
        <v>0</v>
      </c>
      <c r="JLK1387" s="84">
        <f t="shared" si="859"/>
        <v>1000000</v>
      </c>
      <c r="JLL1387" s="84">
        <f t="shared" si="859"/>
        <v>0</v>
      </c>
      <c r="JLM1387" s="84">
        <f t="shared" si="859"/>
        <v>0</v>
      </c>
      <c r="JLN1387" s="84">
        <f t="shared" si="859"/>
        <v>0</v>
      </c>
      <c r="JLO1387" s="84">
        <f t="shared" si="859"/>
        <v>0</v>
      </c>
      <c r="JLP1387" s="84">
        <f t="shared" si="859"/>
        <v>1000000</v>
      </c>
      <c r="JLV1387" s="84" t="s">
        <v>235</v>
      </c>
      <c r="JLW1387" s="84" t="s">
        <v>236</v>
      </c>
      <c r="JLX1387" s="84">
        <f>JLX1383</f>
        <v>1000000</v>
      </c>
      <c r="JLY1387" s="84">
        <f t="shared" si="859"/>
        <v>0</v>
      </c>
      <c r="JLZ1387" s="84">
        <f t="shared" si="859"/>
        <v>0</v>
      </c>
      <c r="JMA1387" s="84">
        <f t="shared" si="859"/>
        <v>1000000</v>
      </c>
      <c r="JMB1387" s="84">
        <f t="shared" si="859"/>
        <v>0</v>
      </c>
      <c r="JMC1387" s="84">
        <f t="shared" si="859"/>
        <v>0</v>
      </c>
      <c r="JMD1387" s="84">
        <f t="shared" si="859"/>
        <v>0</v>
      </c>
      <c r="JME1387" s="84">
        <f t="shared" si="859"/>
        <v>0</v>
      </c>
      <c r="JMF1387" s="84">
        <f t="shared" si="859"/>
        <v>1000000</v>
      </c>
      <c r="JML1387" s="84" t="s">
        <v>235</v>
      </c>
      <c r="JMM1387" s="84" t="s">
        <v>236</v>
      </c>
      <c r="JMN1387" s="84">
        <f>JMN1383</f>
        <v>1000000</v>
      </c>
      <c r="JMO1387" s="84">
        <f t="shared" ref="JMO1387:JOR1388" si="860">JMO1383</f>
        <v>0</v>
      </c>
      <c r="JMP1387" s="84">
        <f t="shared" si="860"/>
        <v>0</v>
      </c>
      <c r="JMQ1387" s="84">
        <f t="shared" si="860"/>
        <v>1000000</v>
      </c>
      <c r="JMR1387" s="84">
        <f t="shared" si="860"/>
        <v>0</v>
      </c>
      <c r="JMS1387" s="84">
        <f t="shared" si="860"/>
        <v>0</v>
      </c>
      <c r="JMT1387" s="84">
        <f t="shared" si="860"/>
        <v>0</v>
      </c>
      <c r="JMU1387" s="84">
        <f t="shared" si="860"/>
        <v>0</v>
      </c>
      <c r="JMV1387" s="84">
        <f t="shared" si="860"/>
        <v>1000000</v>
      </c>
      <c r="JNB1387" s="84" t="s">
        <v>235</v>
      </c>
      <c r="JNC1387" s="84" t="s">
        <v>236</v>
      </c>
      <c r="JND1387" s="84">
        <f>JND1383</f>
        <v>1000000</v>
      </c>
      <c r="JNE1387" s="84">
        <f t="shared" si="860"/>
        <v>0</v>
      </c>
      <c r="JNF1387" s="84">
        <f t="shared" si="860"/>
        <v>0</v>
      </c>
      <c r="JNG1387" s="84">
        <f t="shared" si="860"/>
        <v>1000000</v>
      </c>
      <c r="JNH1387" s="84">
        <f t="shared" si="860"/>
        <v>0</v>
      </c>
      <c r="JNI1387" s="84">
        <f t="shared" si="860"/>
        <v>0</v>
      </c>
      <c r="JNJ1387" s="84">
        <f t="shared" si="860"/>
        <v>0</v>
      </c>
      <c r="JNK1387" s="84">
        <f t="shared" si="860"/>
        <v>0</v>
      </c>
      <c r="JNL1387" s="84">
        <f t="shared" si="860"/>
        <v>1000000</v>
      </c>
      <c r="JNR1387" s="84" t="s">
        <v>235</v>
      </c>
      <c r="JNS1387" s="84" t="s">
        <v>236</v>
      </c>
      <c r="JNT1387" s="84">
        <f>JNT1383</f>
        <v>1000000</v>
      </c>
      <c r="JNU1387" s="84">
        <f t="shared" si="860"/>
        <v>0</v>
      </c>
      <c r="JNV1387" s="84">
        <f t="shared" si="860"/>
        <v>0</v>
      </c>
      <c r="JNW1387" s="84">
        <f t="shared" si="860"/>
        <v>1000000</v>
      </c>
      <c r="JNX1387" s="84">
        <f t="shared" si="860"/>
        <v>0</v>
      </c>
      <c r="JNY1387" s="84">
        <f t="shared" si="860"/>
        <v>0</v>
      </c>
      <c r="JNZ1387" s="84">
        <f t="shared" si="860"/>
        <v>0</v>
      </c>
      <c r="JOA1387" s="84">
        <f t="shared" si="860"/>
        <v>0</v>
      </c>
      <c r="JOB1387" s="84">
        <f t="shared" si="860"/>
        <v>1000000</v>
      </c>
      <c r="JOH1387" s="84" t="s">
        <v>235</v>
      </c>
      <c r="JOI1387" s="84" t="s">
        <v>236</v>
      </c>
      <c r="JOJ1387" s="84">
        <f>JOJ1383</f>
        <v>1000000</v>
      </c>
      <c r="JOK1387" s="84">
        <f t="shared" si="860"/>
        <v>0</v>
      </c>
      <c r="JOL1387" s="84">
        <f t="shared" si="860"/>
        <v>0</v>
      </c>
      <c r="JOM1387" s="84">
        <f t="shared" si="860"/>
        <v>1000000</v>
      </c>
      <c r="JON1387" s="84">
        <f t="shared" si="860"/>
        <v>0</v>
      </c>
      <c r="JOO1387" s="84">
        <f t="shared" si="860"/>
        <v>0</v>
      </c>
      <c r="JOP1387" s="84">
        <f t="shared" si="860"/>
        <v>0</v>
      </c>
      <c r="JOQ1387" s="84">
        <f t="shared" si="860"/>
        <v>0</v>
      </c>
      <c r="JOR1387" s="84">
        <f t="shared" si="860"/>
        <v>1000000</v>
      </c>
      <c r="JOX1387" s="84" t="s">
        <v>235</v>
      </c>
      <c r="JOY1387" s="84" t="s">
        <v>236</v>
      </c>
      <c r="JOZ1387" s="84">
        <f>JOZ1383</f>
        <v>1000000</v>
      </c>
      <c r="JPA1387" s="84">
        <f t="shared" ref="JPA1387:JRD1388" si="861">JPA1383</f>
        <v>0</v>
      </c>
      <c r="JPB1387" s="84">
        <f t="shared" si="861"/>
        <v>0</v>
      </c>
      <c r="JPC1387" s="84">
        <f t="shared" si="861"/>
        <v>1000000</v>
      </c>
      <c r="JPD1387" s="84">
        <f t="shared" si="861"/>
        <v>0</v>
      </c>
      <c r="JPE1387" s="84">
        <f t="shared" si="861"/>
        <v>0</v>
      </c>
      <c r="JPF1387" s="84">
        <f t="shared" si="861"/>
        <v>0</v>
      </c>
      <c r="JPG1387" s="84">
        <f t="shared" si="861"/>
        <v>0</v>
      </c>
      <c r="JPH1387" s="84">
        <f t="shared" si="861"/>
        <v>1000000</v>
      </c>
      <c r="JPN1387" s="84" t="s">
        <v>235</v>
      </c>
      <c r="JPO1387" s="84" t="s">
        <v>236</v>
      </c>
      <c r="JPP1387" s="84">
        <f>JPP1383</f>
        <v>1000000</v>
      </c>
      <c r="JPQ1387" s="84">
        <f t="shared" si="861"/>
        <v>0</v>
      </c>
      <c r="JPR1387" s="84">
        <f t="shared" si="861"/>
        <v>0</v>
      </c>
      <c r="JPS1387" s="84">
        <f t="shared" si="861"/>
        <v>1000000</v>
      </c>
      <c r="JPT1387" s="84">
        <f t="shared" si="861"/>
        <v>0</v>
      </c>
      <c r="JPU1387" s="84">
        <f t="shared" si="861"/>
        <v>0</v>
      </c>
      <c r="JPV1387" s="84">
        <f t="shared" si="861"/>
        <v>0</v>
      </c>
      <c r="JPW1387" s="84">
        <f t="shared" si="861"/>
        <v>0</v>
      </c>
      <c r="JPX1387" s="84">
        <f t="shared" si="861"/>
        <v>1000000</v>
      </c>
      <c r="JQD1387" s="84" t="s">
        <v>235</v>
      </c>
      <c r="JQE1387" s="84" t="s">
        <v>236</v>
      </c>
      <c r="JQF1387" s="84">
        <f>JQF1383</f>
        <v>1000000</v>
      </c>
      <c r="JQG1387" s="84">
        <f t="shared" si="861"/>
        <v>0</v>
      </c>
      <c r="JQH1387" s="84">
        <f t="shared" si="861"/>
        <v>0</v>
      </c>
      <c r="JQI1387" s="84">
        <f t="shared" si="861"/>
        <v>1000000</v>
      </c>
      <c r="JQJ1387" s="84">
        <f t="shared" si="861"/>
        <v>0</v>
      </c>
      <c r="JQK1387" s="84">
        <f t="shared" si="861"/>
        <v>0</v>
      </c>
      <c r="JQL1387" s="84">
        <f t="shared" si="861"/>
        <v>0</v>
      </c>
      <c r="JQM1387" s="84">
        <f t="shared" si="861"/>
        <v>0</v>
      </c>
      <c r="JQN1387" s="84">
        <f t="shared" si="861"/>
        <v>1000000</v>
      </c>
      <c r="JQT1387" s="84" t="s">
        <v>235</v>
      </c>
      <c r="JQU1387" s="84" t="s">
        <v>236</v>
      </c>
      <c r="JQV1387" s="84">
        <f>JQV1383</f>
        <v>1000000</v>
      </c>
      <c r="JQW1387" s="84">
        <f t="shared" si="861"/>
        <v>0</v>
      </c>
      <c r="JQX1387" s="84">
        <f t="shared" si="861"/>
        <v>0</v>
      </c>
      <c r="JQY1387" s="84">
        <f t="shared" si="861"/>
        <v>1000000</v>
      </c>
      <c r="JQZ1387" s="84">
        <f t="shared" si="861"/>
        <v>0</v>
      </c>
      <c r="JRA1387" s="84">
        <f t="shared" si="861"/>
        <v>0</v>
      </c>
      <c r="JRB1387" s="84">
        <f t="shared" si="861"/>
        <v>0</v>
      </c>
      <c r="JRC1387" s="84">
        <f t="shared" si="861"/>
        <v>0</v>
      </c>
      <c r="JRD1387" s="84">
        <f t="shared" si="861"/>
        <v>1000000</v>
      </c>
      <c r="JRJ1387" s="84" t="s">
        <v>235</v>
      </c>
      <c r="JRK1387" s="84" t="s">
        <v>236</v>
      </c>
      <c r="JRL1387" s="84">
        <f>JRL1383</f>
        <v>1000000</v>
      </c>
      <c r="JRM1387" s="84">
        <f t="shared" ref="JRM1387:JTP1388" si="862">JRM1383</f>
        <v>0</v>
      </c>
      <c r="JRN1387" s="84">
        <f t="shared" si="862"/>
        <v>0</v>
      </c>
      <c r="JRO1387" s="84">
        <f t="shared" si="862"/>
        <v>1000000</v>
      </c>
      <c r="JRP1387" s="84">
        <f t="shared" si="862"/>
        <v>0</v>
      </c>
      <c r="JRQ1387" s="84">
        <f t="shared" si="862"/>
        <v>0</v>
      </c>
      <c r="JRR1387" s="84">
        <f t="shared" si="862"/>
        <v>0</v>
      </c>
      <c r="JRS1387" s="84">
        <f t="shared" si="862"/>
        <v>0</v>
      </c>
      <c r="JRT1387" s="84">
        <f t="shared" si="862"/>
        <v>1000000</v>
      </c>
      <c r="JRZ1387" s="84" t="s">
        <v>235</v>
      </c>
      <c r="JSA1387" s="84" t="s">
        <v>236</v>
      </c>
      <c r="JSB1387" s="84">
        <f>JSB1383</f>
        <v>1000000</v>
      </c>
      <c r="JSC1387" s="84">
        <f t="shared" si="862"/>
        <v>0</v>
      </c>
      <c r="JSD1387" s="84">
        <f t="shared" si="862"/>
        <v>0</v>
      </c>
      <c r="JSE1387" s="84">
        <f t="shared" si="862"/>
        <v>1000000</v>
      </c>
      <c r="JSF1387" s="84">
        <f t="shared" si="862"/>
        <v>0</v>
      </c>
      <c r="JSG1387" s="84">
        <f t="shared" si="862"/>
        <v>0</v>
      </c>
      <c r="JSH1387" s="84">
        <f t="shared" si="862"/>
        <v>0</v>
      </c>
      <c r="JSI1387" s="84">
        <f t="shared" si="862"/>
        <v>0</v>
      </c>
      <c r="JSJ1387" s="84">
        <f t="shared" si="862"/>
        <v>1000000</v>
      </c>
      <c r="JSP1387" s="84" t="s">
        <v>235</v>
      </c>
      <c r="JSQ1387" s="84" t="s">
        <v>236</v>
      </c>
      <c r="JSR1387" s="84">
        <f>JSR1383</f>
        <v>1000000</v>
      </c>
      <c r="JSS1387" s="84">
        <f t="shared" si="862"/>
        <v>0</v>
      </c>
      <c r="JST1387" s="84">
        <f t="shared" si="862"/>
        <v>0</v>
      </c>
      <c r="JSU1387" s="84">
        <f t="shared" si="862"/>
        <v>1000000</v>
      </c>
      <c r="JSV1387" s="84">
        <f t="shared" si="862"/>
        <v>0</v>
      </c>
      <c r="JSW1387" s="84">
        <f t="shared" si="862"/>
        <v>0</v>
      </c>
      <c r="JSX1387" s="84">
        <f t="shared" si="862"/>
        <v>0</v>
      </c>
      <c r="JSY1387" s="84">
        <f t="shared" si="862"/>
        <v>0</v>
      </c>
      <c r="JSZ1387" s="84">
        <f t="shared" si="862"/>
        <v>1000000</v>
      </c>
      <c r="JTF1387" s="84" t="s">
        <v>235</v>
      </c>
      <c r="JTG1387" s="84" t="s">
        <v>236</v>
      </c>
      <c r="JTH1387" s="84">
        <f>JTH1383</f>
        <v>1000000</v>
      </c>
      <c r="JTI1387" s="84">
        <f t="shared" si="862"/>
        <v>0</v>
      </c>
      <c r="JTJ1387" s="84">
        <f t="shared" si="862"/>
        <v>0</v>
      </c>
      <c r="JTK1387" s="84">
        <f t="shared" si="862"/>
        <v>1000000</v>
      </c>
      <c r="JTL1387" s="84">
        <f t="shared" si="862"/>
        <v>0</v>
      </c>
      <c r="JTM1387" s="84">
        <f t="shared" si="862"/>
        <v>0</v>
      </c>
      <c r="JTN1387" s="84">
        <f t="shared" si="862"/>
        <v>0</v>
      </c>
      <c r="JTO1387" s="84">
        <f t="shared" si="862"/>
        <v>0</v>
      </c>
      <c r="JTP1387" s="84">
        <f t="shared" si="862"/>
        <v>1000000</v>
      </c>
      <c r="JTV1387" s="84" t="s">
        <v>235</v>
      </c>
      <c r="JTW1387" s="84" t="s">
        <v>236</v>
      </c>
      <c r="JTX1387" s="84">
        <f>JTX1383</f>
        <v>1000000</v>
      </c>
      <c r="JTY1387" s="84">
        <f t="shared" ref="JTY1387:JWB1388" si="863">JTY1383</f>
        <v>0</v>
      </c>
      <c r="JTZ1387" s="84">
        <f t="shared" si="863"/>
        <v>0</v>
      </c>
      <c r="JUA1387" s="84">
        <f t="shared" si="863"/>
        <v>1000000</v>
      </c>
      <c r="JUB1387" s="84">
        <f t="shared" si="863"/>
        <v>0</v>
      </c>
      <c r="JUC1387" s="84">
        <f t="shared" si="863"/>
        <v>0</v>
      </c>
      <c r="JUD1387" s="84">
        <f t="shared" si="863"/>
        <v>0</v>
      </c>
      <c r="JUE1387" s="84">
        <f t="shared" si="863"/>
        <v>0</v>
      </c>
      <c r="JUF1387" s="84">
        <f t="shared" si="863"/>
        <v>1000000</v>
      </c>
      <c r="JUL1387" s="84" t="s">
        <v>235</v>
      </c>
      <c r="JUM1387" s="84" t="s">
        <v>236</v>
      </c>
      <c r="JUN1387" s="84">
        <f>JUN1383</f>
        <v>1000000</v>
      </c>
      <c r="JUO1387" s="84">
        <f t="shared" si="863"/>
        <v>0</v>
      </c>
      <c r="JUP1387" s="84">
        <f t="shared" si="863"/>
        <v>0</v>
      </c>
      <c r="JUQ1387" s="84">
        <f t="shared" si="863"/>
        <v>1000000</v>
      </c>
      <c r="JUR1387" s="84">
        <f t="shared" si="863"/>
        <v>0</v>
      </c>
      <c r="JUS1387" s="84">
        <f t="shared" si="863"/>
        <v>0</v>
      </c>
      <c r="JUT1387" s="84">
        <f t="shared" si="863"/>
        <v>0</v>
      </c>
      <c r="JUU1387" s="84">
        <f t="shared" si="863"/>
        <v>0</v>
      </c>
      <c r="JUV1387" s="84">
        <f t="shared" si="863"/>
        <v>1000000</v>
      </c>
      <c r="JVB1387" s="84" t="s">
        <v>235</v>
      </c>
      <c r="JVC1387" s="84" t="s">
        <v>236</v>
      </c>
      <c r="JVD1387" s="84">
        <f>JVD1383</f>
        <v>1000000</v>
      </c>
      <c r="JVE1387" s="84">
        <f t="shared" si="863"/>
        <v>0</v>
      </c>
      <c r="JVF1387" s="84">
        <f t="shared" si="863"/>
        <v>0</v>
      </c>
      <c r="JVG1387" s="84">
        <f t="shared" si="863"/>
        <v>1000000</v>
      </c>
      <c r="JVH1387" s="84">
        <f t="shared" si="863"/>
        <v>0</v>
      </c>
      <c r="JVI1387" s="84">
        <f t="shared" si="863"/>
        <v>0</v>
      </c>
      <c r="JVJ1387" s="84">
        <f t="shared" si="863"/>
        <v>0</v>
      </c>
      <c r="JVK1387" s="84">
        <f t="shared" si="863"/>
        <v>0</v>
      </c>
      <c r="JVL1387" s="84">
        <f t="shared" si="863"/>
        <v>1000000</v>
      </c>
      <c r="JVR1387" s="84" t="s">
        <v>235</v>
      </c>
      <c r="JVS1387" s="84" t="s">
        <v>236</v>
      </c>
      <c r="JVT1387" s="84">
        <f>JVT1383</f>
        <v>1000000</v>
      </c>
      <c r="JVU1387" s="84">
        <f t="shared" si="863"/>
        <v>0</v>
      </c>
      <c r="JVV1387" s="84">
        <f t="shared" si="863"/>
        <v>0</v>
      </c>
      <c r="JVW1387" s="84">
        <f t="shared" si="863"/>
        <v>1000000</v>
      </c>
      <c r="JVX1387" s="84">
        <f t="shared" si="863"/>
        <v>0</v>
      </c>
      <c r="JVY1387" s="84">
        <f t="shared" si="863"/>
        <v>0</v>
      </c>
      <c r="JVZ1387" s="84">
        <f t="shared" si="863"/>
        <v>0</v>
      </c>
      <c r="JWA1387" s="84">
        <f t="shared" si="863"/>
        <v>0</v>
      </c>
      <c r="JWB1387" s="84">
        <f t="shared" si="863"/>
        <v>1000000</v>
      </c>
      <c r="JWH1387" s="84" t="s">
        <v>235</v>
      </c>
      <c r="JWI1387" s="84" t="s">
        <v>236</v>
      </c>
      <c r="JWJ1387" s="84">
        <f>JWJ1383</f>
        <v>1000000</v>
      </c>
      <c r="JWK1387" s="84">
        <f t="shared" ref="JWK1387:JYN1388" si="864">JWK1383</f>
        <v>0</v>
      </c>
      <c r="JWL1387" s="84">
        <f t="shared" si="864"/>
        <v>0</v>
      </c>
      <c r="JWM1387" s="84">
        <f t="shared" si="864"/>
        <v>1000000</v>
      </c>
      <c r="JWN1387" s="84">
        <f t="shared" si="864"/>
        <v>0</v>
      </c>
      <c r="JWO1387" s="84">
        <f t="shared" si="864"/>
        <v>0</v>
      </c>
      <c r="JWP1387" s="84">
        <f t="shared" si="864"/>
        <v>0</v>
      </c>
      <c r="JWQ1387" s="84">
        <f t="shared" si="864"/>
        <v>0</v>
      </c>
      <c r="JWR1387" s="84">
        <f t="shared" si="864"/>
        <v>1000000</v>
      </c>
      <c r="JWX1387" s="84" t="s">
        <v>235</v>
      </c>
      <c r="JWY1387" s="84" t="s">
        <v>236</v>
      </c>
      <c r="JWZ1387" s="84">
        <f>JWZ1383</f>
        <v>1000000</v>
      </c>
      <c r="JXA1387" s="84">
        <f t="shared" si="864"/>
        <v>0</v>
      </c>
      <c r="JXB1387" s="84">
        <f t="shared" si="864"/>
        <v>0</v>
      </c>
      <c r="JXC1387" s="84">
        <f t="shared" si="864"/>
        <v>1000000</v>
      </c>
      <c r="JXD1387" s="84">
        <f t="shared" si="864"/>
        <v>0</v>
      </c>
      <c r="JXE1387" s="84">
        <f t="shared" si="864"/>
        <v>0</v>
      </c>
      <c r="JXF1387" s="84">
        <f t="shared" si="864"/>
        <v>0</v>
      </c>
      <c r="JXG1387" s="84">
        <f t="shared" si="864"/>
        <v>0</v>
      </c>
      <c r="JXH1387" s="84">
        <f t="shared" si="864"/>
        <v>1000000</v>
      </c>
      <c r="JXN1387" s="84" t="s">
        <v>235</v>
      </c>
      <c r="JXO1387" s="84" t="s">
        <v>236</v>
      </c>
      <c r="JXP1387" s="84">
        <f>JXP1383</f>
        <v>1000000</v>
      </c>
      <c r="JXQ1387" s="84">
        <f t="shared" si="864"/>
        <v>0</v>
      </c>
      <c r="JXR1387" s="84">
        <f t="shared" si="864"/>
        <v>0</v>
      </c>
      <c r="JXS1387" s="84">
        <f t="shared" si="864"/>
        <v>1000000</v>
      </c>
      <c r="JXT1387" s="84">
        <f t="shared" si="864"/>
        <v>0</v>
      </c>
      <c r="JXU1387" s="84">
        <f t="shared" si="864"/>
        <v>0</v>
      </c>
      <c r="JXV1387" s="84">
        <f t="shared" si="864"/>
        <v>0</v>
      </c>
      <c r="JXW1387" s="84">
        <f t="shared" si="864"/>
        <v>0</v>
      </c>
      <c r="JXX1387" s="84">
        <f t="shared" si="864"/>
        <v>1000000</v>
      </c>
      <c r="JYD1387" s="84" t="s">
        <v>235</v>
      </c>
      <c r="JYE1387" s="84" t="s">
        <v>236</v>
      </c>
      <c r="JYF1387" s="84">
        <f>JYF1383</f>
        <v>1000000</v>
      </c>
      <c r="JYG1387" s="84">
        <f t="shared" si="864"/>
        <v>0</v>
      </c>
      <c r="JYH1387" s="84">
        <f t="shared" si="864"/>
        <v>0</v>
      </c>
      <c r="JYI1387" s="84">
        <f t="shared" si="864"/>
        <v>1000000</v>
      </c>
      <c r="JYJ1387" s="84">
        <f t="shared" si="864"/>
        <v>0</v>
      </c>
      <c r="JYK1387" s="84">
        <f t="shared" si="864"/>
        <v>0</v>
      </c>
      <c r="JYL1387" s="84">
        <f t="shared" si="864"/>
        <v>0</v>
      </c>
      <c r="JYM1387" s="84">
        <f t="shared" si="864"/>
        <v>0</v>
      </c>
      <c r="JYN1387" s="84">
        <f t="shared" si="864"/>
        <v>1000000</v>
      </c>
      <c r="JYT1387" s="84" t="s">
        <v>235</v>
      </c>
      <c r="JYU1387" s="84" t="s">
        <v>236</v>
      </c>
      <c r="JYV1387" s="84">
        <f>JYV1383</f>
        <v>1000000</v>
      </c>
      <c r="JYW1387" s="84">
        <f t="shared" ref="JYW1387:KAZ1388" si="865">JYW1383</f>
        <v>0</v>
      </c>
      <c r="JYX1387" s="84">
        <f t="shared" si="865"/>
        <v>0</v>
      </c>
      <c r="JYY1387" s="84">
        <f t="shared" si="865"/>
        <v>1000000</v>
      </c>
      <c r="JYZ1387" s="84">
        <f t="shared" si="865"/>
        <v>0</v>
      </c>
      <c r="JZA1387" s="84">
        <f t="shared" si="865"/>
        <v>0</v>
      </c>
      <c r="JZB1387" s="84">
        <f t="shared" si="865"/>
        <v>0</v>
      </c>
      <c r="JZC1387" s="84">
        <f t="shared" si="865"/>
        <v>0</v>
      </c>
      <c r="JZD1387" s="84">
        <f t="shared" si="865"/>
        <v>1000000</v>
      </c>
      <c r="JZJ1387" s="84" t="s">
        <v>235</v>
      </c>
      <c r="JZK1387" s="84" t="s">
        <v>236</v>
      </c>
      <c r="JZL1387" s="84">
        <f>JZL1383</f>
        <v>1000000</v>
      </c>
      <c r="JZM1387" s="84">
        <f t="shared" si="865"/>
        <v>0</v>
      </c>
      <c r="JZN1387" s="84">
        <f t="shared" si="865"/>
        <v>0</v>
      </c>
      <c r="JZO1387" s="84">
        <f t="shared" si="865"/>
        <v>1000000</v>
      </c>
      <c r="JZP1387" s="84">
        <f t="shared" si="865"/>
        <v>0</v>
      </c>
      <c r="JZQ1387" s="84">
        <f t="shared" si="865"/>
        <v>0</v>
      </c>
      <c r="JZR1387" s="84">
        <f t="shared" si="865"/>
        <v>0</v>
      </c>
      <c r="JZS1387" s="84">
        <f t="shared" si="865"/>
        <v>0</v>
      </c>
      <c r="JZT1387" s="84">
        <f t="shared" si="865"/>
        <v>1000000</v>
      </c>
      <c r="JZZ1387" s="84" t="s">
        <v>235</v>
      </c>
      <c r="KAA1387" s="84" t="s">
        <v>236</v>
      </c>
      <c r="KAB1387" s="84">
        <f>KAB1383</f>
        <v>1000000</v>
      </c>
      <c r="KAC1387" s="84">
        <f t="shared" si="865"/>
        <v>0</v>
      </c>
      <c r="KAD1387" s="84">
        <f t="shared" si="865"/>
        <v>0</v>
      </c>
      <c r="KAE1387" s="84">
        <f t="shared" si="865"/>
        <v>1000000</v>
      </c>
      <c r="KAF1387" s="84">
        <f t="shared" si="865"/>
        <v>0</v>
      </c>
      <c r="KAG1387" s="84">
        <f t="shared" si="865"/>
        <v>0</v>
      </c>
      <c r="KAH1387" s="84">
        <f t="shared" si="865"/>
        <v>0</v>
      </c>
      <c r="KAI1387" s="84">
        <f t="shared" si="865"/>
        <v>0</v>
      </c>
      <c r="KAJ1387" s="84">
        <f t="shared" si="865"/>
        <v>1000000</v>
      </c>
      <c r="KAP1387" s="84" t="s">
        <v>235</v>
      </c>
      <c r="KAQ1387" s="84" t="s">
        <v>236</v>
      </c>
      <c r="KAR1387" s="84">
        <f>KAR1383</f>
        <v>1000000</v>
      </c>
      <c r="KAS1387" s="84">
        <f t="shared" si="865"/>
        <v>0</v>
      </c>
      <c r="KAT1387" s="84">
        <f t="shared" si="865"/>
        <v>0</v>
      </c>
      <c r="KAU1387" s="84">
        <f t="shared" si="865"/>
        <v>1000000</v>
      </c>
      <c r="KAV1387" s="84">
        <f t="shared" si="865"/>
        <v>0</v>
      </c>
      <c r="KAW1387" s="84">
        <f t="shared" si="865"/>
        <v>0</v>
      </c>
      <c r="KAX1387" s="84">
        <f t="shared" si="865"/>
        <v>0</v>
      </c>
      <c r="KAY1387" s="84">
        <f t="shared" si="865"/>
        <v>0</v>
      </c>
      <c r="KAZ1387" s="84">
        <f t="shared" si="865"/>
        <v>1000000</v>
      </c>
      <c r="KBF1387" s="84" t="s">
        <v>235</v>
      </c>
      <c r="KBG1387" s="84" t="s">
        <v>236</v>
      </c>
      <c r="KBH1387" s="84">
        <f>KBH1383</f>
        <v>1000000</v>
      </c>
      <c r="KBI1387" s="84">
        <f t="shared" ref="KBI1387:KDL1388" si="866">KBI1383</f>
        <v>0</v>
      </c>
      <c r="KBJ1387" s="84">
        <f t="shared" si="866"/>
        <v>0</v>
      </c>
      <c r="KBK1387" s="84">
        <f t="shared" si="866"/>
        <v>1000000</v>
      </c>
      <c r="KBL1387" s="84">
        <f t="shared" si="866"/>
        <v>0</v>
      </c>
      <c r="KBM1387" s="84">
        <f t="shared" si="866"/>
        <v>0</v>
      </c>
      <c r="KBN1387" s="84">
        <f t="shared" si="866"/>
        <v>0</v>
      </c>
      <c r="KBO1387" s="84">
        <f t="shared" si="866"/>
        <v>0</v>
      </c>
      <c r="KBP1387" s="84">
        <f t="shared" si="866"/>
        <v>1000000</v>
      </c>
      <c r="KBV1387" s="84" t="s">
        <v>235</v>
      </c>
      <c r="KBW1387" s="84" t="s">
        <v>236</v>
      </c>
      <c r="KBX1387" s="84">
        <f>KBX1383</f>
        <v>1000000</v>
      </c>
      <c r="KBY1387" s="84">
        <f t="shared" si="866"/>
        <v>0</v>
      </c>
      <c r="KBZ1387" s="84">
        <f t="shared" si="866"/>
        <v>0</v>
      </c>
      <c r="KCA1387" s="84">
        <f t="shared" si="866"/>
        <v>1000000</v>
      </c>
      <c r="KCB1387" s="84">
        <f t="shared" si="866"/>
        <v>0</v>
      </c>
      <c r="KCC1387" s="84">
        <f t="shared" si="866"/>
        <v>0</v>
      </c>
      <c r="KCD1387" s="84">
        <f t="shared" si="866"/>
        <v>0</v>
      </c>
      <c r="KCE1387" s="84">
        <f t="shared" si="866"/>
        <v>0</v>
      </c>
      <c r="KCF1387" s="84">
        <f t="shared" si="866"/>
        <v>1000000</v>
      </c>
      <c r="KCL1387" s="84" t="s">
        <v>235</v>
      </c>
      <c r="KCM1387" s="84" t="s">
        <v>236</v>
      </c>
      <c r="KCN1387" s="84">
        <f>KCN1383</f>
        <v>1000000</v>
      </c>
      <c r="KCO1387" s="84">
        <f t="shared" si="866"/>
        <v>0</v>
      </c>
      <c r="KCP1387" s="84">
        <f t="shared" si="866"/>
        <v>0</v>
      </c>
      <c r="KCQ1387" s="84">
        <f t="shared" si="866"/>
        <v>1000000</v>
      </c>
      <c r="KCR1387" s="84">
        <f t="shared" si="866"/>
        <v>0</v>
      </c>
      <c r="KCS1387" s="84">
        <f t="shared" si="866"/>
        <v>0</v>
      </c>
      <c r="KCT1387" s="84">
        <f t="shared" si="866"/>
        <v>0</v>
      </c>
      <c r="KCU1387" s="84">
        <f t="shared" si="866"/>
        <v>0</v>
      </c>
      <c r="KCV1387" s="84">
        <f t="shared" si="866"/>
        <v>1000000</v>
      </c>
      <c r="KDB1387" s="84" t="s">
        <v>235</v>
      </c>
      <c r="KDC1387" s="84" t="s">
        <v>236</v>
      </c>
      <c r="KDD1387" s="84">
        <f>KDD1383</f>
        <v>1000000</v>
      </c>
      <c r="KDE1387" s="84">
        <f t="shared" si="866"/>
        <v>0</v>
      </c>
      <c r="KDF1387" s="84">
        <f t="shared" si="866"/>
        <v>0</v>
      </c>
      <c r="KDG1387" s="84">
        <f t="shared" si="866"/>
        <v>1000000</v>
      </c>
      <c r="KDH1387" s="84">
        <f t="shared" si="866"/>
        <v>0</v>
      </c>
      <c r="KDI1387" s="84">
        <f t="shared" si="866"/>
        <v>0</v>
      </c>
      <c r="KDJ1387" s="84">
        <f t="shared" si="866"/>
        <v>0</v>
      </c>
      <c r="KDK1387" s="84">
        <f t="shared" si="866"/>
        <v>0</v>
      </c>
      <c r="KDL1387" s="84">
        <f t="shared" si="866"/>
        <v>1000000</v>
      </c>
      <c r="KDR1387" s="84" t="s">
        <v>235</v>
      </c>
      <c r="KDS1387" s="84" t="s">
        <v>236</v>
      </c>
      <c r="KDT1387" s="84">
        <f>KDT1383</f>
        <v>1000000</v>
      </c>
      <c r="KDU1387" s="84">
        <f t="shared" ref="KDU1387:KFX1388" si="867">KDU1383</f>
        <v>0</v>
      </c>
      <c r="KDV1387" s="84">
        <f t="shared" si="867"/>
        <v>0</v>
      </c>
      <c r="KDW1387" s="84">
        <f t="shared" si="867"/>
        <v>1000000</v>
      </c>
      <c r="KDX1387" s="84">
        <f t="shared" si="867"/>
        <v>0</v>
      </c>
      <c r="KDY1387" s="84">
        <f t="shared" si="867"/>
        <v>0</v>
      </c>
      <c r="KDZ1387" s="84">
        <f t="shared" si="867"/>
        <v>0</v>
      </c>
      <c r="KEA1387" s="84">
        <f t="shared" si="867"/>
        <v>0</v>
      </c>
      <c r="KEB1387" s="84">
        <f t="shared" si="867"/>
        <v>1000000</v>
      </c>
      <c r="KEH1387" s="84" t="s">
        <v>235</v>
      </c>
      <c r="KEI1387" s="84" t="s">
        <v>236</v>
      </c>
      <c r="KEJ1387" s="84">
        <f>KEJ1383</f>
        <v>1000000</v>
      </c>
      <c r="KEK1387" s="84">
        <f t="shared" si="867"/>
        <v>0</v>
      </c>
      <c r="KEL1387" s="84">
        <f t="shared" si="867"/>
        <v>0</v>
      </c>
      <c r="KEM1387" s="84">
        <f t="shared" si="867"/>
        <v>1000000</v>
      </c>
      <c r="KEN1387" s="84">
        <f t="shared" si="867"/>
        <v>0</v>
      </c>
      <c r="KEO1387" s="84">
        <f t="shared" si="867"/>
        <v>0</v>
      </c>
      <c r="KEP1387" s="84">
        <f t="shared" si="867"/>
        <v>0</v>
      </c>
      <c r="KEQ1387" s="84">
        <f t="shared" si="867"/>
        <v>0</v>
      </c>
      <c r="KER1387" s="84">
        <f t="shared" si="867"/>
        <v>1000000</v>
      </c>
      <c r="KEX1387" s="84" t="s">
        <v>235</v>
      </c>
      <c r="KEY1387" s="84" t="s">
        <v>236</v>
      </c>
      <c r="KEZ1387" s="84">
        <f>KEZ1383</f>
        <v>1000000</v>
      </c>
      <c r="KFA1387" s="84">
        <f t="shared" si="867"/>
        <v>0</v>
      </c>
      <c r="KFB1387" s="84">
        <f t="shared" si="867"/>
        <v>0</v>
      </c>
      <c r="KFC1387" s="84">
        <f t="shared" si="867"/>
        <v>1000000</v>
      </c>
      <c r="KFD1387" s="84">
        <f t="shared" si="867"/>
        <v>0</v>
      </c>
      <c r="KFE1387" s="84">
        <f t="shared" si="867"/>
        <v>0</v>
      </c>
      <c r="KFF1387" s="84">
        <f t="shared" si="867"/>
        <v>0</v>
      </c>
      <c r="KFG1387" s="84">
        <f t="shared" si="867"/>
        <v>0</v>
      </c>
      <c r="KFH1387" s="84">
        <f t="shared" si="867"/>
        <v>1000000</v>
      </c>
      <c r="KFN1387" s="84" t="s">
        <v>235</v>
      </c>
      <c r="KFO1387" s="84" t="s">
        <v>236</v>
      </c>
      <c r="KFP1387" s="84">
        <f>KFP1383</f>
        <v>1000000</v>
      </c>
      <c r="KFQ1387" s="84">
        <f t="shared" si="867"/>
        <v>0</v>
      </c>
      <c r="KFR1387" s="84">
        <f t="shared" si="867"/>
        <v>0</v>
      </c>
      <c r="KFS1387" s="84">
        <f t="shared" si="867"/>
        <v>1000000</v>
      </c>
      <c r="KFT1387" s="84">
        <f t="shared" si="867"/>
        <v>0</v>
      </c>
      <c r="KFU1387" s="84">
        <f t="shared" si="867"/>
        <v>0</v>
      </c>
      <c r="KFV1387" s="84">
        <f t="shared" si="867"/>
        <v>0</v>
      </c>
      <c r="KFW1387" s="84">
        <f t="shared" si="867"/>
        <v>0</v>
      </c>
      <c r="KFX1387" s="84">
        <f t="shared" si="867"/>
        <v>1000000</v>
      </c>
      <c r="KGD1387" s="84" t="s">
        <v>235</v>
      </c>
      <c r="KGE1387" s="84" t="s">
        <v>236</v>
      </c>
      <c r="KGF1387" s="84">
        <f>KGF1383</f>
        <v>1000000</v>
      </c>
      <c r="KGG1387" s="84">
        <f t="shared" ref="KGG1387:KIJ1388" si="868">KGG1383</f>
        <v>0</v>
      </c>
      <c r="KGH1387" s="84">
        <f t="shared" si="868"/>
        <v>0</v>
      </c>
      <c r="KGI1387" s="84">
        <f t="shared" si="868"/>
        <v>1000000</v>
      </c>
      <c r="KGJ1387" s="84">
        <f t="shared" si="868"/>
        <v>0</v>
      </c>
      <c r="KGK1387" s="84">
        <f t="shared" si="868"/>
        <v>0</v>
      </c>
      <c r="KGL1387" s="84">
        <f t="shared" si="868"/>
        <v>0</v>
      </c>
      <c r="KGM1387" s="84">
        <f t="shared" si="868"/>
        <v>0</v>
      </c>
      <c r="KGN1387" s="84">
        <f t="shared" si="868"/>
        <v>1000000</v>
      </c>
      <c r="KGT1387" s="84" t="s">
        <v>235</v>
      </c>
      <c r="KGU1387" s="84" t="s">
        <v>236</v>
      </c>
      <c r="KGV1387" s="84">
        <f>KGV1383</f>
        <v>1000000</v>
      </c>
      <c r="KGW1387" s="84">
        <f t="shared" si="868"/>
        <v>0</v>
      </c>
      <c r="KGX1387" s="84">
        <f t="shared" si="868"/>
        <v>0</v>
      </c>
      <c r="KGY1387" s="84">
        <f t="shared" si="868"/>
        <v>1000000</v>
      </c>
      <c r="KGZ1387" s="84">
        <f t="shared" si="868"/>
        <v>0</v>
      </c>
      <c r="KHA1387" s="84">
        <f t="shared" si="868"/>
        <v>0</v>
      </c>
      <c r="KHB1387" s="84">
        <f t="shared" si="868"/>
        <v>0</v>
      </c>
      <c r="KHC1387" s="84">
        <f t="shared" si="868"/>
        <v>0</v>
      </c>
      <c r="KHD1387" s="84">
        <f t="shared" si="868"/>
        <v>1000000</v>
      </c>
      <c r="KHJ1387" s="84" t="s">
        <v>235</v>
      </c>
      <c r="KHK1387" s="84" t="s">
        <v>236</v>
      </c>
      <c r="KHL1387" s="84">
        <f>KHL1383</f>
        <v>1000000</v>
      </c>
      <c r="KHM1387" s="84">
        <f t="shared" si="868"/>
        <v>0</v>
      </c>
      <c r="KHN1387" s="84">
        <f t="shared" si="868"/>
        <v>0</v>
      </c>
      <c r="KHO1387" s="84">
        <f t="shared" si="868"/>
        <v>1000000</v>
      </c>
      <c r="KHP1387" s="84">
        <f t="shared" si="868"/>
        <v>0</v>
      </c>
      <c r="KHQ1387" s="84">
        <f t="shared" si="868"/>
        <v>0</v>
      </c>
      <c r="KHR1387" s="84">
        <f t="shared" si="868"/>
        <v>0</v>
      </c>
      <c r="KHS1387" s="84">
        <f t="shared" si="868"/>
        <v>0</v>
      </c>
      <c r="KHT1387" s="84">
        <f t="shared" si="868"/>
        <v>1000000</v>
      </c>
      <c r="KHZ1387" s="84" t="s">
        <v>235</v>
      </c>
      <c r="KIA1387" s="84" t="s">
        <v>236</v>
      </c>
      <c r="KIB1387" s="84">
        <f>KIB1383</f>
        <v>1000000</v>
      </c>
      <c r="KIC1387" s="84">
        <f t="shared" si="868"/>
        <v>0</v>
      </c>
      <c r="KID1387" s="84">
        <f t="shared" si="868"/>
        <v>0</v>
      </c>
      <c r="KIE1387" s="84">
        <f t="shared" si="868"/>
        <v>1000000</v>
      </c>
      <c r="KIF1387" s="84">
        <f t="shared" si="868"/>
        <v>0</v>
      </c>
      <c r="KIG1387" s="84">
        <f t="shared" si="868"/>
        <v>0</v>
      </c>
      <c r="KIH1387" s="84">
        <f t="shared" si="868"/>
        <v>0</v>
      </c>
      <c r="KII1387" s="84">
        <f t="shared" si="868"/>
        <v>0</v>
      </c>
      <c r="KIJ1387" s="84">
        <f t="shared" si="868"/>
        <v>1000000</v>
      </c>
      <c r="KIP1387" s="84" t="s">
        <v>235</v>
      </c>
      <c r="KIQ1387" s="84" t="s">
        <v>236</v>
      </c>
      <c r="KIR1387" s="84">
        <f>KIR1383</f>
        <v>1000000</v>
      </c>
      <c r="KIS1387" s="84">
        <f t="shared" ref="KIS1387:KKV1388" si="869">KIS1383</f>
        <v>0</v>
      </c>
      <c r="KIT1387" s="84">
        <f t="shared" si="869"/>
        <v>0</v>
      </c>
      <c r="KIU1387" s="84">
        <f t="shared" si="869"/>
        <v>1000000</v>
      </c>
      <c r="KIV1387" s="84">
        <f t="shared" si="869"/>
        <v>0</v>
      </c>
      <c r="KIW1387" s="84">
        <f t="shared" si="869"/>
        <v>0</v>
      </c>
      <c r="KIX1387" s="84">
        <f t="shared" si="869"/>
        <v>0</v>
      </c>
      <c r="KIY1387" s="84">
        <f t="shared" si="869"/>
        <v>0</v>
      </c>
      <c r="KIZ1387" s="84">
        <f t="shared" si="869"/>
        <v>1000000</v>
      </c>
      <c r="KJF1387" s="84" t="s">
        <v>235</v>
      </c>
      <c r="KJG1387" s="84" t="s">
        <v>236</v>
      </c>
      <c r="KJH1387" s="84">
        <f>KJH1383</f>
        <v>1000000</v>
      </c>
      <c r="KJI1387" s="84">
        <f t="shared" si="869"/>
        <v>0</v>
      </c>
      <c r="KJJ1387" s="84">
        <f t="shared" si="869"/>
        <v>0</v>
      </c>
      <c r="KJK1387" s="84">
        <f t="shared" si="869"/>
        <v>1000000</v>
      </c>
      <c r="KJL1387" s="84">
        <f t="shared" si="869"/>
        <v>0</v>
      </c>
      <c r="KJM1387" s="84">
        <f t="shared" si="869"/>
        <v>0</v>
      </c>
      <c r="KJN1387" s="84">
        <f t="shared" si="869"/>
        <v>0</v>
      </c>
      <c r="KJO1387" s="84">
        <f t="shared" si="869"/>
        <v>0</v>
      </c>
      <c r="KJP1387" s="84">
        <f t="shared" si="869"/>
        <v>1000000</v>
      </c>
      <c r="KJV1387" s="84" t="s">
        <v>235</v>
      </c>
      <c r="KJW1387" s="84" t="s">
        <v>236</v>
      </c>
      <c r="KJX1387" s="84">
        <f>KJX1383</f>
        <v>1000000</v>
      </c>
      <c r="KJY1387" s="84">
        <f t="shared" si="869"/>
        <v>0</v>
      </c>
      <c r="KJZ1387" s="84">
        <f t="shared" si="869"/>
        <v>0</v>
      </c>
      <c r="KKA1387" s="84">
        <f t="shared" si="869"/>
        <v>1000000</v>
      </c>
      <c r="KKB1387" s="84">
        <f t="shared" si="869"/>
        <v>0</v>
      </c>
      <c r="KKC1387" s="84">
        <f t="shared" si="869"/>
        <v>0</v>
      </c>
      <c r="KKD1387" s="84">
        <f t="shared" si="869"/>
        <v>0</v>
      </c>
      <c r="KKE1387" s="84">
        <f t="shared" si="869"/>
        <v>0</v>
      </c>
      <c r="KKF1387" s="84">
        <f t="shared" si="869"/>
        <v>1000000</v>
      </c>
      <c r="KKL1387" s="84" t="s">
        <v>235</v>
      </c>
      <c r="KKM1387" s="84" t="s">
        <v>236</v>
      </c>
      <c r="KKN1387" s="84">
        <f>KKN1383</f>
        <v>1000000</v>
      </c>
      <c r="KKO1387" s="84">
        <f t="shared" si="869"/>
        <v>0</v>
      </c>
      <c r="KKP1387" s="84">
        <f t="shared" si="869"/>
        <v>0</v>
      </c>
      <c r="KKQ1387" s="84">
        <f t="shared" si="869"/>
        <v>1000000</v>
      </c>
      <c r="KKR1387" s="84">
        <f t="shared" si="869"/>
        <v>0</v>
      </c>
      <c r="KKS1387" s="84">
        <f t="shared" si="869"/>
        <v>0</v>
      </c>
      <c r="KKT1387" s="84">
        <f t="shared" si="869"/>
        <v>0</v>
      </c>
      <c r="KKU1387" s="84">
        <f t="shared" si="869"/>
        <v>0</v>
      </c>
      <c r="KKV1387" s="84">
        <f t="shared" si="869"/>
        <v>1000000</v>
      </c>
      <c r="KLB1387" s="84" t="s">
        <v>235</v>
      </c>
      <c r="KLC1387" s="84" t="s">
        <v>236</v>
      </c>
      <c r="KLD1387" s="84">
        <f>KLD1383</f>
        <v>1000000</v>
      </c>
      <c r="KLE1387" s="84">
        <f t="shared" ref="KLE1387:KNH1388" si="870">KLE1383</f>
        <v>0</v>
      </c>
      <c r="KLF1387" s="84">
        <f t="shared" si="870"/>
        <v>0</v>
      </c>
      <c r="KLG1387" s="84">
        <f t="shared" si="870"/>
        <v>1000000</v>
      </c>
      <c r="KLH1387" s="84">
        <f t="shared" si="870"/>
        <v>0</v>
      </c>
      <c r="KLI1387" s="84">
        <f t="shared" si="870"/>
        <v>0</v>
      </c>
      <c r="KLJ1387" s="84">
        <f t="shared" si="870"/>
        <v>0</v>
      </c>
      <c r="KLK1387" s="84">
        <f t="shared" si="870"/>
        <v>0</v>
      </c>
      <c r="KLL1387" s="84">
        <f t="shared" si="870"/>
        <v>1000000</v>
      </c>
      <c r="KLR1387" s="84" t="s">
        <v>235</v>
      </c>
      <c r="KLS1387" s="84" t="s">
        <v>236</v>
      </c>
      <c r="KLT1387" s="84">
        <f>KLT1383</f>
        <v>1000000</v>
      </c>
      <c r="KLU1387" s="84">
        <f t="shared" si="870"/>
        <v>0</v>
      </c>
      <c r="KLV1387" s="84">
        <f t="shared" si="870"/>
        <v>0</v>
      </c>
      <c r="KLW1387" s="84">
        <f t="shared" si="870"/>
        <v>1000000</v>
      </c>
      <c r="KLX1387" s="84">
        <f t="shared" si="870"/>
        <v>0</v>
      </c>
      <c r="KLY1387" s="84">
        <f t="shared" si="870"/>
        <v>0</v>
      </c>
      <c r="KLZ1387" s="84">
        <f t="shared" si="870"/>
        <v>0</v>
      </c>
      <c r="KMA1387" s="84">
        <f t="shared" si="870"/>
        <v>0</v>
      </c>
      <c r="KMB1387" s="84">
        <f t="shared" si="870"/>
        <v>1000000</v>
      </c>
      <c r="KMH1387" s="84" t="s">
        <v>235</v>
      </c>
      <c r="KMI1387" s="84" t="s">
        <v>236</v>
      </c>
      <c r="KMJ1387" s="84">
        <f>KMJ1383</f>
        <v>1000000</v>
      </c>
      <c r="KMK1387" s="84">
        <f t="shared" si="870"/>
        <v>0</v>
      </c>
      <c r="KML1387" s="84">
        <f t="shared" si="870"/>
        <v>0</v>
      </c>
      <c r="KMM1387" s="84">
        <f t="shared" si="870"/>
        <v>1000000</v>
      </c>
      <c r="KMN1387" s="84">
        <f t="shared" si="870"/>
        <v>0</v>
      </c>
      <c r="KMO1387" s="84">
        <f t="shared" si="870"/>
        <v>0</v>
      </c>
      <c r="KMP1387" s="84">
        <f t="shared" si="870"/>
        <v>0</v>
      </c>
      <c r="KMQ1387" s="84">
        <f t="shared" si="870"/>
        <v>0</v>
      </c>
      <c r="KMR1387" s="84">
        <f t="shared" si="870"/>
        <v>1000000</v>
      </c>
      <c r="KMX1387" s="84" t="s">
        <v>235</v>
      </c>
      <c r="KMY1387" s="84" t="s">
        <v>236</v>
      </c>
      <c r="KMZ1387" s="84">
        <f>KMZ1383</f>
        <v>1000000</v>
      </c>
      <c r="KNA1387" s="84">
        <f t="shared" si="870"/>
        <v>0</v>
      </c>
      <c r="KNB1387" s="84">
        <f t="shared" si="870"/>
        <v>0</v>
      </c>
      <c r="KNC1387" s="84">
        <f t="shared" si="870"/>
        <v>1000000</v>
      </c>
      <c r="KND1387" s="84">
        <f t="shared" si="870"/>
        <v>0</v>
      </c>
      <c r="KNE1387" s="84">
        <f t="shared" si="870"/>
        <v>0</v>
      </c>
      <c r="KNF1387" s="84">
        <f t="shared" si="870"/>
        <v>0</v>
      </c>
      <c r="KNG1387" s="84">
        <f t="shared" si="870"/>
        <v>0</v>
      </c>
      <c r="KNH1387" s="84">
        <f t="shared" si="870"/>
        <v>1000000</v>
      </c>
      <c r="KNN1387" s="84" t="s">
        <v>235</v>
      </c>
      <c r="KNO1387" s="84" t="s">
        <v>236</v>
      </c>
      <c r="KNP1387" s="84">
        <f>KNP1383</f>
        <v>1000000</v>
      </c>
      <c r="KNQ1387" s="84">
        <f t="shared" ref="KNQ1387:KPT1388" si="871">KNQ1383</f>
        <v>0</v>
      </c>
      <c r="KNR1387" s="84">
        <f t="shared" si="871"/>
        <v>0</v>
      </c>
      <c r="KNS1387" s="84">
        <f t="shared" si="871"/>
        <v>1000000</v>
      </c>
      <c r="KNT1387" s="84">
        <f t="shared" si="871"/>
        <v>0</v>
      </c>
      <c r="KNU1387" s="84">
        <f t="shared" si="871"/>
        <v>0</v>
      </c>
      <c r="KNV1387" s="84">
        <f t="shared" si="871"/>
        <v>0</v>
      </c>
      <c r="KNW1387" s="84">
        <f t="shared" si="871"/>
        <v>0</v>
      </c>
      <c r="KNX1387" s="84">
        <f t="shared" si="871"/>
        <v>1000000</v>
      </c>
      <c r="KOD1387" s="84" t="s">
        <v>235</v>
      </c>
      <c r="KOE1387" s="84" t="s">
        <v>236</v>
      </c>
      <c r="KOF1387" s="84">
        <f>KOF1383</f>
        <v>1000000</v>
      </c>
      <c r="KOG1387" s="84">
        <f t="shared" si="871"/>
        <v>0</v>
      </c>
      <c r="KOH1387" s="84">
        <f t="shared" si="871"/>
        <v>0</v>
      </c>
      <c r="KOI1387" s="84">
        <f t="shared" si="871"/>
        <v>1000000</v>
      </c>
      <c r="KOJ1387" s="84">
        <f t="shared" si="871"/>
        <v>0</v>
      </c>
      <c r="KOK1387" s="84">
        <f t="shared" si="871"/>
        <v>0</v>
      </c>
      <c r="KOL1387" s="84">
        <f t="shared" si="871"/>
        <v>0</v>
      </c>
      <c r="KOM1387" s="84">
        <f t="shared" si="871"/>
        <v>0</v>
      </c>
      <c r="KON1387" s="84">
        <f t="shared" si="871"/>
        <v>1000000</v>
      </c>
      <c r="KOT1387" s="84" t="s">
        <v>235</v>
      </c>
      <c r="KOU1387" s="84" t="s">
        <v>236</v>
      </c>
      <c r="KOV1387" s="84">
        <f>KOV1383</f>
        <v>1000000</v>
      </c>
      <c r="KOW1387" s="84">
        <f t="shared" si="871"/>
        <v>0</v>
      </c>
      <c r="KOX1387" s="84">
        <f t="shared" si="871"/>
        <v>0</v>
      </c>
      <c r="KOY1387" s="84">
        <f t="shared" si="871"/>
        <v>1000000</v>
      </c>
      <c r="KOZ1387" s="84">
        <f t="shared" si="871"/>
        <v>0</v>
      </c>
      <c r="KPA1387" s="84">
        <f t="shared" si="871"/>
        <v>0</v>
      </c>
      <c r="KPB1387" s="84">
        <f t="shared" si="871"/>
        <v>0</v>
      </c>
      <c r="KPC1387" s="84">
        <f t="shared" si="871"/>
        <v>0</v>
      </c>
      <c r="KPD1387" s="84">
        <f t="shared" si="871"/>
        <v>1000000</v>
      </c>
      <c r="KPJ1387" s="84" t="s">
        <v>235</v>
      </c>
      <c r="KPK1387" s="84" t="s">
        <v>236</v>
      </c>
      <c r="KPL1387" s="84">
        <f>KPL1383</f>
        <v>1000000</v>
      </c>
      <c r="KPM1387" s="84">
        <f t="shared" si="871"/>
        <v>0</v>
      </c>
      <c r="KPN1387" s="84">
        <f t="shared" si="871"/>
        <v>0</v>
      </c>
      <c r="KPO1387" s="84">
        <f t="shared" si="871"/>
        <v>1000000</v>
      </c>
      <c r="KPP1387" s="84">
        <f t="shared" si="871"/>
        <v>0</v>
      </c>
      <c r="KPQ1387" s="84">
        <f t="shared" si="871"/>
        <v>0</v>
      </c>
      <c r="KPR1387" s="84">
        <f t="shared" si="871"/>
        <v>0</v>
      </c>
      <c r="KPS1387" s="84">
        <f t="shared" si="871"/>
        <v>0</v>
      </c>
      <c r="KPT1387" s="84">
        <f t="shared" si="871"/>
        <v>1000000</v>
      </c>
      <c r="KPZ1387" s="84" t="s">
        <v>235</v>
      </c>
      <c r="KQA1387" s="84" t="s">
        <v>236</v>
      </c>
      <c r="KQB1387" s="84">
        <f>KQB1383</f>
        <v>1000000</v>
      </c>
      <c r="KQC1387" s="84">
        <f t="shared" ref="KQC1387:KSF1388" si="872">KQC1383</f>
        <v>0</v>
      </c>
      <c r="KQD1387" s="84">
        <f t="shared" si="872"/>
        <v>0</v>
      </c>
      <c r="KQE1387" s="84">
        <f t="shared" si="872"/>
        <v>1000000</v>
      </c>
      <c r="KQF1387" s="84">
        <f t="shared" si="872"/>
        <v>0</v>
      </c>
      <c r="KQG1387" s="84">
        <f t="shared" si="872"/>
        <v>0</v>
      </c>
      <c r="KQH1387" s="84">
        <f t="shared" si="872"/>
        <v>0</v>
      </c>
      <c r="KQI1387" s="84">
        <f t="shared" si="872"/>
        <v>0</v>
      </c>
      <c r="KQJ1387" s="84">
        <f t="shared" si="872"/>
        <v>1000000</v>
      </c>
      <c r="KQP1387" s="84" t="s">
        <v>235</v>
      </c>
      <c r="KQQ1387" s="84" t="s">
        <v>236</v>
      </c>
      <c r="KQR1387" s="84">
        <f>KQR1383</f>
        <v>1000000</v>
      </c>
      <c r="KQS1387" s="84">
        <f t="shared" si="872"/>
        <v>0</v>
      </c>
      <c r="KQT1387" s="84">
        <f t="shared" si="872"/>
        <v>0</v>
      </c>
      <c r="KQU1387" s="84">
        <f t="shared" si="872"/>
        <v>1000000</v>
      </c>
      <c r="KQV1387" s="84">
        <f t="shared" si="872"/>
        <v>0</v>
      </c>
      <c r="KQW1387" s="84">
        <f t="shared" si="872"/>
        <v>0</v>
      </c>
      <c r="KQX1387" s="84">
        <f t="shared" si="872"/>
        <v>0</v>
      </c>
      <c r="KQY1387" s="84">
        <f t="shared" si="872"/>
        <v>0</v>
      </c>
      <c r="KQZ1387" s="84">
        <f t="shared" si="872"/>
        <v>1000000</v>
      </c>
      <c r="KRF1387" s="84" t="s">
        <v>235</v>
      </c>
      <c r="KRG1387" s="84" t="s">
        <v>236</v>
      </c>
      <c r="KRH1387" s="84">
        <f>KRH1383</f>
        <v>1000000</v>
      </c>
      <c r="KRI1387" s="84">
        <f t="shared" si="872"/>
        <v>0</v>
      </c>
      <c r="KRJ1387" s="84">
        <f t="shared" si="872"/>
        <v>0</v>
      </c>
      <c r="KRK1387" s="84">
        <f t="shared" si="872"/>
        <v>1000000</v>
      </c>
      <c r="KRL1387" s="84">
        <f t="shared" si="872"/>
        <v>0</v>
      </c>
      <c r="KRM1387" s="84">
        <f t="shared" si="872"/>
        <v>0</v>
      </c>
      <c r="KRN1387" s="84">
        <f t="shared" si="872"/>
        <v>0</v>
      </c>
      <c r="KRO1387" s="84">
        <f t="shared" si="872"/>
        <v>0</v>
      </c>
      <c r="KRP1387" s="84">
        <f t="shared" si="872"/>
        <v>1000000</v>
      </c>
      <c r="KRV1387" s="84" t="s">
        <v>235</v>
      </c>
      <c r="KRW1387" s="84" t="s">
        <v>236</v>
      </c>
      <c r="KRX1387" s="84">
        <f>KRX1383</f>
        <v>1000000</v>
      </c>
      <c r="KRY1387" s="84">
        <f t="shared" si="872"/>
        <v>0</v>
      </c>
      <c r="KRZ1387" s="84">
        <f t="shared" si="872"/>
        <v>0</v>
      </c>
      <c r="KSA1387" s="84">
        <f t="shared" si="872"/>
        <v>1000000</v>
      </c>
      <c r="KSB1387" s="84">
        <f t="shared" si="872"/>
        <v>0</v>
      </c>
      <c r="KSC1387" s="84">
        <f t="shared" si="872"/>
        <v>0</v>
      </c>
      <c r="KSD1387" s="84">
        <f t="shared" si="872"/>
        <v>0</v>
      </c>
      <c r="KSE1387" s="84">
        <f t="shared" si="872"/>
        <v>0</v>
      </c>
      <c r="KSF1387" s="84">
        <f t="shared" si="872"/>
        <v>1000000</v>
      </c>
      <c r="KSL1387" s="84" t="s">
        <v>235</v>
      </c>
      <c r="KSM1387" s="84" t="s">
        <v>236</v>
      </c>
      <c r="KSN1387" s="84">
        <f>KSN1383</f>
        <v>1000000</v>
      </c>
      <c r="KSO1387" s="84">
        <f t="shared" ref="KSO1387:KUR1388" si="873">KSO1383</f>
        <v>0</v>
      </c>
      <c r="KSP1387" s="84">
        <f t="shared" si="873"/>
        <v>0</v>
      </c>
      <c r="KSQ1387" s="84">
        <f t="shared" si="873"/>
        <v>1000000</v>
      </c>
      <c r="KSR1387" s="84">
        <f t="shared" si="873"/>
        <v>0</v>
      </c>
      <c r="KSS1387" s="84">
        <f t="shared" si="873"/>
        <v>0</v>
      </c>
      <c r="KST1387" s="84">
        <f t="shared" si="873"/>
        <v>0</v>
      </c>
      <c r="KSU1387" s="84">
        <f t="shared" si="873"/>
        <v>0</v>
      </c>
      <c r="KSV1387" s="84">
        <f t="shared" si="873"/>
        <v>1000000</v>
      </c>
      <c r="KTB1387" s="84" t="s">
        <v>235</v>
      </c>
      <c r="KTC1387" s="84" t="s">
        <v>236</v>
      </c>
      <c r="KTD1387" s="84">
        <f>KTD1383</f>
        <v>1000000</v>
      </c>
      <c r="KTE1387" s="84">
        <f t="shared" si="873"/>
        <v>0</v>
      </c>
      <c r="KTF1387" s="84">
        <f t="shared" si="873"/>
        <v>0</v>
      </c>
      <c r="KTG1387" s="84">
        <f t="shared" si="873"/>
        <v>1000000</v>
      </c>
      <c r="KTH1387" s="84">
        <f t="shared" si="873"/>
        <v>0</v>
      </c>
      <c r="KTI1387" s="84">
        <f t="shared" si="873"/>
        <v>0</v>
      </c>
      <c r="KTJ1387" s="84">
        <f t="shared" si="873"/>
        <v>0</v>
      </c>
      <c r="KTK1387" s="84">
        <f t="shared" si="873"/>
        <v>0</v>
      </c>
      <c r="KTL1387" s="84">
        <f t="shared" si="873"/>
        <v>1000000</v>
      </c>
      <c r="KTR1387" s="84" t="s">
        <v>235</v>
      </c>
      <c r="KTS1387" s="84" t="s">
        <v>236</v>
      </c>
      <c r="KTT1387" s="84">
        <f>KTT1383</f>
        <v>1000000</v>
      </c>
      <c r="KTU1387" s="84">
        <f t="shared" si="873"/>
        <v>0</v>
      </c>
      <c r="KTV1387" s="84">
        <f t="shared" si="873"/>
        <v>0</v>
      </c>
      <c r="KTW1387" s="84">
        <f t="shared" si="873"/>
        <v>1000000</v>
      </c>
      <c r="KTX1387" s="84">
        <f t="shared" si="873"/>
        <v>0</v>
      </c>
      <c r="KTY1387" s="84">
        <f t="shared" si="873"/>
        <v>0</v>
      </c>
      <c r="KTZ1387" s="84">
        <f t="shared" si="873"/>
        <v>0</v>
      </c>
      <c r="KUA1387" s="84">
        <f t="shared" si="873"/>
        <v>0</v>
      </c>
      <c r="KUB1387" s="84">
        <f t="shared" si="873"/>
        <v>1000000</v>
      </c>
      <c r="KUH1387" s="84" t="s">
        <v>235</v>
      </c>
      <c r="KUI1387" s="84" t="s">
        <v>236</v>
      </c>
      <c r="KUJ1387" s="84">
        <f>KUJ1383</f>
        <v>1000000</v>
      </c>
      <c r="KUK1387" s="84">
        <f t="shared" si="873"/>
        <v>0</v>
      </c>
      <c r="KUL1387" s="84">
        <f t="shared" si="873"/>
        <v>0</v>
      </c>
      <c r="KUM1387" s="84">
        <f t="shared" si="873"/>
        <v>1000000</v>
      </c>
      <c r="KUN1387" s="84">
        <f t="shared" si="873"/>
        <v>0</v>
      </c>
      <c r="KUO1387" s="84">
        <f t="shared" si="873"/>
        <v>0</v>
      </c>
      <c r="KUP1387" s="84">
        <f t="shared" si="873"/>
        <v>0</v>
      </c>
      <c r="KUQ1387" s="84">
        <f t="shared" si="873"/>
        <v>0</v>
      </c>
      <c r="KUR1387" s="84">
        <f t="shared" si="873"/>
        <v>1000000</v>
      </c>
      <c r="KUX1387" s="84" t="s">
        <v>235</v>
      </c>
      <c r="KUY1387" s="84" t="s">
        <v>236</v>
      </c>
      <c r="KUZ1387" s="84">
        <f>KUZ1383</f>
        <v>1000000</v>
      </c>
      <c r="KVA1387" s="84">
        <f t="shared" ref="KVA1387:KXD1388" si="874">KVA1383</f>
        <v>0</v>
      </c>
      <c r="KVB1387" s="84">
        <f t="shared" si="874"/>
        <v>0</v>
      </c>
      <c r="KVC1387" s="84">
        <f t="shared" si="874"/>
        <v>1000000</v>
      </c>
      <c r="KVD1387" s="84">
        <f t="shared" si="874"/>
        <v>0</v>
      </c>
      <c r="KVE1387" s="84">
        <f t="shared" si="874"/>
        <v>0</v>
      </c>
      <c r="KVF1387" s="84">
        <f t="shared" si="874"/>
        <v>0</v>
      </c>
      <c r="KVG1387" s="84">
        <f t="shared" si="874"/>
        <v>0</v>
      </c>
      <c r="KVH1387" s="84">
        <f t="shared" si="874"/>
        <v>1000000</v>
      </c>
      <c r="KVN1387" s="84" t="s">
        <v>235</v>
      </c>
      <c r="KVO1387" s="84" t="s">
        <v>236</v>
      </c>
      <c r="KVP1387" s="84">
        <f>KVP1383</f>
        <v>1000000</v>
      </c>
      <c r="KVQ1387" s="84">
        <f t="shared" si="874"/>
        <v>0</v>
      </c>
      <c r="KVR1387" s="84">
        <f t="shared" si="874"/>
        <v>0</v>
      </c>
      <c r="KVS1387" s="84">
        <f t="shared" si="874"/>
        <v>1000000</v>
      </c>
      <c r="KVT1387" s="84">
        <f t="shared" si="874"/>
        <v>0</v>
      </c>
      <c r="KVU1387" s="84">
        <f t="shared" si="874"/>
        <v>0</v>
      </c>
      <c r="KVV1387" s="84">
        <f t="shared" si="874"/>
        <v>0</v>
      </c>
      <c r="KVW1387" s="84">
        <f t="shared" si="874"/>
        <v>0</v>
      </c>
      <c r="KVX1387" s="84">
        <f t="shared" si="874"/>
        <v>1000000</v>
      </c>
      <c r="KWD1387" s="84" t="s">
        <v>235</v>
      </c>
      <c r="KWE1387" s="84" t="s">
        <v>236</v>
      </c>
      <c r="KWF1387" s="84">
        <f>KWF1383</f>
        <v>1000000</v>
      </c>
      <c r="KWG1387" s="84">
        <f t="shared" si="874"/>
        <v>0</v>
      </c>
      <c r="KWH1387" s="84">
        <f t="shared" si="874"/>
        <v>0</v>
      </c>
      <c r="KWI1387" s="84">
        <f t="shared" si="874"/>
        <v>1000000</v>
      </c>
      <c r="KWJ1387" s="84">
        <f t="shared" si="874"/>
        <v>0</v>
      </c>
      <c r="KWK1387" s="84">
        <f t="shared" si="874"/>
        <v>0</v>
      </c>
      <c r="KWL1387" s="84">
        <f t="shared" si="874"/>
        <v>0</v>
      </c>
      <c r="KWM1387" s="84">
        <f t="shared" si="874"/>
        <v>0</v>
      </c>
      <c r="KWN1387" s="84">
        <f t="shared" si="874"/>
        <v>1000000</v>
      </c>
      <c r="KWT1387" s="84" t="s">
        <v>235</v>
      </c>
      <c r="KWU1387" s="84" t="s">
        <v>236</v>
      </c>
      <c r="KWV1387" s="84">
        <f>KWV1383</f>
        <v>1000000</v>
      </c>
      <c r="KWW1387" s="84">
        <f t="shared" si="874"/>
        <v>0</v>
      </c>
      <c r="KWX1387" s="84">
        <f t="shared" si="874"/>
        <v>0</v>
      </c>
      <c r="KWY1387" s="84">
        <f t="shared" si="874"/>
        <v>1000000</v>
      </c>
      <c r="KWZ1387" s="84">
        <f t="shared" si="874"/>
        <v>0</v>
      </c>
      <c r="KXA1387" s="84">
        <f t="shared" si="874"/>
        <v>0</v>
      </c>
      <c r="KXB1387" s="84">
        <f t="shared" si="874"/>
        <v>0</v>
      </c>
      <c r="KXC1387" s="84">
        <f t="shared" si="874"/>
        <v>0</v>
      </c>
      <c r="KXD1387" s="84">
        <f t="shared" si="874"/>
        <v>1000000</v>
      </c>
      <c r="KXJ1387" s="84" t="s">
        <v>235</v>
      </c>
      <c r="KXK1387" s="84" t="s">
        <v>236</v>
      </c>
      <c r="KXL1387" s="84">
        <f>KXL1383</f>
        <v>1000000</v>
      </c>
      <c r="KXM1387" s="84">
        <f t="shared" ref="KXM1387:KZP1388" si="875">KXM1383</f>
        <v>0</v>
      </c>
      <c r="KXN1387" s="84">
        <f t="shared" si="875"/>
        <v>0</v>
      </c>
      <c r="KXO1387" s="84">
        <f t="shared" si="875"/>
        <v>1000000</v>
      </c>
      <c r="KXP1387" s="84">
        <f t="shared" si="875"/>
        <v>0</v>
      </c>
      <c r="KXQ1387" s="84">
        <f t="shared" si="875"/>
        <v>0</v>
      </c>
      <c r="KXR1387" s="84">
        <f t="shared" si="875"/>
        <v>0</v>
      </c>
      <c r="KXS1387" s="84">
        <f t="shared" si="875"/>
        <v>0</v>
      </c>
      <c r="KXT1387" s="84">
        <f t="shared" si="875"/>
        <v>1000000</v>
      </c>
      <c r="KXZ1387" s="84" t="s">
        <v>235</v>
      </c>
      <c r="KYA1387" s="84" t="s">
        <v>236</v>
      </c>
      <c r="KYB1387" s="84">
        <f>KYB1383</f>
        <v>1000000</v>
      </c>
      <c r="KYC1387" s="84">
        <f t="shared" si="875"/>
        <v>0</v>
      </c>
      <c r="KYD1387" s="84">
        <f t="shared" si="875"/>
        <v>0</v>
      </c>
      <c r="KYE1387" s="84">
        <f t="shared" si="875"/>
        <v>1000000</v>
      </c>
      <c r="KYF1387" s="84">
        <f t="shared" si="875"/>
        <v>0</v>
      </c>
      <c r="KYG1387" s="84">
        <f t="shared" si="875"/>
        <v>0</v>
      </c>
      <c r="KYH1387" s="84">
        <f t="shared" si="875"/>
        <v>0</v>
      </c>
      <c r="KYI1387" s="84">
        <f t="shared" si="875"/>
        <v>0</v>
      </c>
      <c r="KYJ1387" s="84">
        <f t="shared" si="875"/>
        <v>1000000</v>
      </c>
      <c r="KYP1387" s="84" t="s">
        <v>235</v>
      </c>
      <c r="KYQ1387" s="84" t="s">
        <v>236</v>
      </c>
      <c r="KYR1387" s="84">
        <f>KYR1383</f>
        <v>1000000</v>
      </c>
      <c r="KYS1387" s="84">
        <f t="shared" si="875"/>
        <v>0</v>
      </c>
      <c r="KYT1387" s="84">
        <f t="shared" si="875"/>
        <v>0</v>
      </c>
      <c r="KYU1387" s="84">
        <f t="shared" si="875"/>
        <v>1000000</v>
      </c>
      <c r="KYV1387" s="84">
        <f t="shared" si="875"/>
        <v>0</v>
      </c>
      <c r="KYW1387" s="84">
        <f t="shared" si="875"/>
        <v>0</v>
      </c>
      <c r="KYX1387" s="84">
        <f t="shared" si="875"/>
        <v>0</v>
      </c>
      <c r="KYY1387" s="84">
        <f t="shared" si="875"/>
        <v>0</v>
      </c>
      <c r="KYZ1387" s="84">
        <f t="shared" si="875"/>
        <v>1000000</v>
      </c>
      <c r="KZF1387" s="84" t="s">
        <v>235</v>
      </c>
      <c r="KZG1387" s="84" t="s">
        <v>236</v>
      </c>
      <c r="KZH1387" s="84">
        <f>KZH1383</f>
        <v>1000000</v>
      </c>
      <c r="KZI1387" s="84">
        <f t="shared" si="875"/>
        <v>0</v>
      </c>
      <c r="KZJ1387" s="84">
        <f t="shared" si="875"/>
        <v>0</v>
      </c>
      <c r="KZK1387" s="84">
        <f t="shared" si="875"/>
        <v>1000000</v>
      </c>
      <c r="KZL1387" s="84">
        <f t="shared" si="875"/>
        <v>0</v>
      </c>
      <c r="KZM1387" s="84">
        <f t="shared" si="875"/>
        <v>0</v>
      </c>
      <c r="KZN1387" s="84">
        <f t="shared" si="875"/>
        <v>0</v>
      </c>
      <c r="KZO1387" s="84">
        <f t="shared" si="875"/>
        <v>0</v>
      </c>
      <c r="KZP1387" s="84">
        <f t="shared" si="875"/>
        <v>1000000</v>
      </c>
      <c r="KZV1387" s="84" t="s">
        <v>235</v>
      </c>
      <c r="KZW1387" s="84" t="s">
        <v>236</v>
      </c>
      <c r="KZX1387" s="84">
        <f>KZX1383</f>
        <v>1000000</v>
      </c>
      <c r="KZY1387" s="84">
        <f t="shared" ref="KZY1387:LCB1388" si="876">KZY1383</f>
        <v>0</v>
      </c>
      <c r="KZZ1387" s="84">
        <f t="shared" si="876"/>
        <v>0</v>
      </c>
      <c r="LAA1387" s="84">
        <f t="shared" si="876"/>
        <v>1000000</v>
      </c>
      <c r="LAB1387" s="84">
        <f t="shared" si="876"/>
        <v>0</v>
      </c>
      <c r="LAC1387" s="84">
        <f t="shared" si="876"/>
        <v>0</v>
      </c>
      <c r="LAD1387" s="84">
        <f t="shared" si="876"/>
        <v>0</v>
      </c>
      <c r="LAE1387" s="84">
        <f t="shared" si="876"/>
        <v>0</v>
      </c>
      <c r="LAF1387" s="84">
        <f t="shared" si="876"/>
        <v>1000000</v>
      </c>
      <c r="LAL1387" s="84" t="s">
        <v>235</v>
      </c>
      <c r="LAM1387" s="84" t="s">
        <v>236</v>
      </c>
      <c r="LAN1387" s="84">
        <f>LAN1383</f>
        <v>1000000</v>
      </c>
      <c r="LAO1387" s="84">
        <f t="shared" si="876"/>
        <v>0</v>
      </c>
      <c r="LAP1387" s="84">
        <f t="shared" si="876"/>
        <v>0</v>
      </c>
      <c r="LAQ1387" s="84">
        <f t="shared" si="876"/>
        <v>1000000</v>
      </c>
      <c r="LAR1387" s="84">
        <f t="shared" si="876"/>
        <v>0</v>
      </c>
      <c r="LAS1387" s="84">
        <f t="shared" si="876"/>
        <v>0</v>
      </c>
      <c r="LAT1387" s="84">
        <f t="shared" si="876"/>
        <v>0</v>
      </c>
      <c r="LAU1387" s="84">
        <f t="shared" si="876"/>
        <v>0</v>
      </c>
      <c r="LAV1387" s="84">
        <f t="shared" si="876"/>
        <v>1000000</v>
      </c>
      <c r="LBB1387" s="84" t="s">
        <v>235</v>
      </c>
      <c r="LBC1387" s="84" t="s">
        <v>236</v>
      </c>
      <c r="LBD1387" s="84">
        <f>LBD1383</f>
        <v>1000000</v>
      </c>
      <c r="LBE1387" s="84">
        <f t="shared" si="876"/>
        <v>0</v>
      </c>
      <c r="LBF1387" s="84">
        <f t="shared" si="876"/>
        <v>0</v>
      </c>
      <c r="LBG1387" s="84">
        <f t="shared" si="876"/>
        <v>1000000</v>
      </c>
      <c r="LBH1387" s="84">
        <f t="shared" si="876"/>
        <v>0</v>
      </c>
      <c r="LBI1387" s="84">
        <f t="shared" si="876"/>
        <v>0</v>
      </c>
      <c r="LBJ1387" s="84">
        <f t="shared" si="876"/>
        <v>0</v>
      </c>
      <c r="LBK1387" s="84">
        <f t="shared" si="876"/>
        <v>0</v>
      </c>
      <c r="LBL1387" s="84">
        <f t="shared" si="876"/>
        <v>1000000</v>
      </c>
      <c r="LBR1387" s="84" t="s">
        <v>235</v>
      </c>
      <c r="LBS1387" s="84" t="s">
        <v>236</v>
      </c>
      <c r="LBT1387" s="84">
        <f>LBT1383</f>
        <v>1000000</v>
      </c>
      <c r="LBU1387" s="84">
        <f t="shared" si="876"/>
        <v>0</v>
      </c>
      <c r="LBV1387" s="84">
        <f t="shared" si="876"/>
        <v>0</v>
      </c>
      <c r="LBW1387" s="84">
        <f t="shared" si="876"/>
        <v>1000000</v>
      </c>
      <c r="LBX1387" s="84">
        <f t="shared" si="876"/>
        <v>0</v>
      </c>
      <c r="LBY1387" s="84">
        <f t="shared" si="876"/>
        <v>0</v>
      </c>
      <c r="LBZ1387" s="84">
        <f t="shared" si="876"/>
        <v>0</v>
      </c>
      <c r="LCA1387" s="84">
        <f t="shared" si="876"/>
        <v>0</v>
      </c>
      <c r="LCB1387" s="84">
        <f t="shared" si="876"/>
        <v>1000000</v>
      </c>
      <c r="LCH1387" s="84" t="s">
        <v>235</v>
      </c>
      <c r="LCI1387" s="84" t="s">
        <v>236</v>
      </c>
      <c r="LCJ1387" s="84">
        <f>LCJ1383</f>
        <v>1000000</v>
      </c>
      <c r="LCK1387" s="84">
        <f t="shared" ref="LCK1387:LEN1388" si="877">LCK1383</f>
        <v>0</v>
      </c>
      <c r="LCL1387" s="84">
        <f t="shared" si="877"/>
        <v>0</v>
      </c>
      <c r="LCM1387" s="84">
        <f t="shared" si="877"/>
        <v>1000000</v>
      </c>
      <c r="LCN1387" s="84">
        <f t="shared" si="877"/>
        <v>0</v>
      </c>
      <c r="LCO1387" s="84">
        <f t="shared" si="877"/>
        <v>0</v>
      </c>
      <c r="LCP1387" s="84">
        <f t="shared" si="877"/>
        <v>0</v>
      </c>
      <c r="LCQ1387" s="84">
        <f t="shared" si="877"/>
        <v>0</v>
      </c>
      <c r="LCR1387" s="84">
        <f t="shared" si="877"/>
        <v>1000000</v>
      </c>
      <c r="LCX1387" s="84" t="s">
        <v>235</v>
      </c>
      <c r="LCY1387" s="84" t="s">
        <v>236</v>
      </c>
      <c r="LCZ1387" s="84">
        <f>LCZ1383</f>
        <v>1000000</v>
      </c>
      <c r="LDA1387" s="84">
        <f t="shared" si="877"/>
        <v>0</v>
      </c>
      <c r="LDB1387" s="84">
        <f t="shared" si="877"/>
        <v>0</v>
      </c>
      <c r="LDC1387" s="84">
        <f t="shared" si="877"/>
        <v>1000000</v>
      </c>
      <c r="LDD1387" s="84">
        <f t="shared" si="877"/>
        <v>0</v>
      </c>
      <c r="LDE1387" s="84">
        <f t="shared" si="877"/>
        <v>0</v>
      </c>
      <c r="LDF1387" s="84">
        <f t="shared" si="877"/>
        <v>0</v>
      </c>
      <c r="LDG1387" s="84">
        <f t="shared" si="877"/>
        <v>0</v>
      </c>
      <c r="LDH1387" s="84">
        <f t="shared" si="877"/>
        <v>1000000</v>
      </c>
      <c r="LDN1387" s="84" t="s">
        <v>235</v>
      </c>
      <c r="LDO1387" s="84" t="s">
        <v>236</v>
      </c>
      <c r="LDP1387" s="84">
        <f>LDP1383</f>
        <v>1000000</v>
      </c>
      <c r="LDQ1387" s="84">
        <f t="shared" si="877"/>
        <v>0</v>
      </c>
      <c r="LDR1387" s="84">
        <f t="shared" si="877"/>
        <v>0</v>
      </c>
      <c r="LDS1387" s="84">
        <f t="shared" si="877"/>
        <v>1000000</v>
      </c>
      <c r="LDT1387" s="84">
        <f t="shared" si="877"/>
        <v>0</v>
      </c>
      <c r="LDU1387" s="84">
        <f t="shared" si="877"/>
        <v>0</v>
      </c>
      <c r="LDV1387" s="84">
        <f t="shared" si="877"/>
        <v>0</v>
      </c>
      <c r="LDW1387" s="84">
        <f t="shared" si="877"/>
        <v>0</v>
      </c>
      <c r="LDX1387" s="84">
        <f t="shared" si="877"/>
        <v>1000000</v>
      </c>
      <c r="LED1387" s="84" t="s">
        <v>235</v>
      </c>
      <c r="LEE1387" s="84" t="s">
        <v>236</v>
      </c>
      <c r="LEF1387" s="84">
        <f>LEF1383</f>
        <v>1000000</v>
      </c>
      <c r="LEG1387" s="84">
        <f t="shared" si="877"/>
        <v>0</v>
      </c>
      <c r="LEH1387" s="84">
        <f t="shared" si="877"/>
        <v>0</v>
      </c>
      <c r="LEI1387" s="84">
        <f t="shared" si="877"/>
        <v>1000000</v>
      </c>
      <c r="LEJ1387" s="84">
        <f t="shared" si="877"/>
        <v>0</v>
      </c>
      <c r="LEK1387" s="84">
        <f t="shared" si="877"/>
        <v>0</v>
      </c>
      <c r="LEL1387" s="84">
        <f t="shared" si="877"/>
        <v>0</v>
      </c>
      <c r="LEM1387" s="84">
        <f t="shared" si="877"/>
        <v>0</v>
      </c>
      <c r="LEN1387" s="84">
        <f t="shared" si="877"/>
        <v>1000000</v>
      </c>
      <c r="LET1387" s="84" t="s">
        <v>235</v>
      </c>
      <c r="LEU1387" s="84" t="s">
        <v>236</v>
      </c>
      <c r="LEV1387" s="84">
        <f>LEV1383</f>
        <v>1000000</v>
      </c>
      <c r="LEW1387" s="84">
        <f t="shared" ref="LEW1387:LGZ1388" si="878">LEW1383</f>
        <v>0</v>
      </c>
      <c r="LEX1387" s="84">
        <f t="shared" si="878"/>
        <v>0</v>
      </c>
      <c r="LEY1387" s="84">
        <f t="shared" si="878"/>
        <v>1000000</v>
      </c>
      <c r="LEZ1387" s="84">
        <f t="shared" si="878"/>
        <v>0</v>
      </c>
      <c r="LFA1387" s="84">
        <f t="shared" si="878"/>
        <v>0</v>
      </c>
      <c r="LFB1387" s="84">
        <f t="shared" si="878"/>
        <v>0</v>
      </c>
      <c r="LFC1387" s="84">
        <f t="shared" si="878"/>
        <v>0</v>
      </c>
      <c r="LFD1387" s="84">
        <f t="shared" si="878"/>
        <v>1000000</v>
      </c>
      <c r="LFJ1387" s="84" t="s">
        <v>235</v>
      </c>
      <c r="LFK1387" s="84" t="s">
        <v>236</v>
      </c>
      <c r="LFL1387" s="84">
        <f>LFL1383</f>
        <v>1000000</v>
      </c>
      <c r="LFM1387" s="84">
        <f t="shared" si="878"/>
        <v>0</v>
      </c>
      <c r="LFN1387" s="84">
        <f t="shared" si="878"/>
        <v>0</v>
      </c>
      <c r="LFO1387" s="84">
        <f t="shared" si="878"/>
        <v>1000000</v>
      </c>
      <c r="LFP1387" s="84">
        <f t="shared" si="878"/>
        <v>0</v>
      </c>
      <c r="LFQ1387" s="84">
        <f t="shared" si="878"/>
        <v>0</v>
      </c>
      <c r="LFR1387" s="84">
        <f t="shared" si="878"/>
        <v>0</v>
      </c>
      <c r="LFS1387" s="84">
        <f t="shared" si="878"/>
        <v>0</v>
      </c>
      <c r="LFT1387" s="84">
        <f t="shared" si="878"/>
        <v>1000000</v>
      </c>
      <c r="LFZ1387" s="84" t="s">
        <v>235</v>
      </c>
      <c r="LGA1387" s="84" t="s">
        <v>236</v>
      </c>
      <c r="LGB1387" s="84">
        <f>LGB1383</f>
        <v>1000000</v>
      </c>
      <c r="LGC1387" s="84">
        <f t="shared" si="878"/>
        <v>0</v>
      </c>
      <c r="LGD1387" s="84">
        <f t="shared" si="878"/>
        <v>0</v>
      </c>
      <c r="LGE1387" s="84">
        <f t="shared" si="878"/>
        <v>1000000</v>
      </c>
      <c r="LGF1387" s="84">
        <f t="shared" si="878"/>
        <v>0</v>
      </c>
      <c r="LGG1387" s="84">
        <f t="shared" si="878"/>
        <v>0</v>
      </c>
      <c r="LGH1387" s="84">
        <f t="shared" si="878"/>
        <v>0</v>
      </c>
      <c r="LGI1387" s="84">
        <f t="shared" si="878"/>
        <v>0</v>
      </c>
      <c r="LGJ1387" s="84">
        <f t="shared" si="878"/>
        <v>1000000</v>
      </c>
      <c r="LGP1387" s="84" t="s">
        <v>235</v>
      </c>
      <c r="LGQ1387" s="84" t="s">
        <v>236</v>
      </c>
      <c r="LGR1387" s="84">
        <f>LGR1383</f>
        <v>1000000</v>
      </c>
      <c r="LGS1387" s="84">
        <f t="shared" si="878"/>
        <v>0</v>
      </c>
      <c r="LGT1387" s="84">
        <f t="shared" si="878"/>
        <v>0</v>
      </c>
      <c r="LGU1387" s="84">
        <f t="shared" si="878"/>
        <v>1000000</v>
      </c>
      <c r="LGV1387" s="84">
        <f t="shared" si="878"/>
        <v>0</v>
      </c>
      <c r="LGW1387" s="84">
        <f t="shared" si="878"/>
        <v>0</v>
      </c>
      <c r="LGX1387" s="84">
        <f t="shared" si="878"/>
        <v>0</v>
      </c>
      <c r="LGY1387" s="84">
        <f t="shared" si="878"/>
        <v>0</v>
      </c>
      <c r="LGZ1387" s="84">
        <f t="shared" si="878"/>
        <v>1000000</v>
      </c>
      <c r="LHF1387" s="84" t="s">
        <v>235</v>
      </c>
      <c r="LHG1387" s="84" t="s">
        <v>236</v>
      </c>
      <c r="LHH1387" s="84">
        <f>LHH1383</f>
        <v>1000000</v>
      </c>
      <c r="LHI1387" s="84">
        <f t="shared" ref="LHI1387:LJL1388" si="879">LHI1383</f>
        <v>0</v>
      </c>
      <c r="LHJ1387" s="84">
        <f t="shared" si="879"/>
        <v>0</v>
      </c>
      <c r="LHK1387" s="84">
        <f t="shared" si="879"/>
        <v>1000000</v>
      </c>
      <c r="LHL1387" s="84">
        <f t="shared" si="879"/>
        <v>0</v>
      </c>
      <c r="LHM1387" s="84">
        <f t="shared" si="879"/>
        <v>0</v>
      </c>
      <c r="LHN1387" s="84">
        <f t="shared" si="879"/>
        <v>0</v>
      </c>
      <c r="LHO1387" s="84">
        <f t="shared" si="879"/>
        <v>0</v>
      </c>
      <c r="LHP1387" s="84">
        <f t="shared" si="879"/>
        <v>1000000</v>
      </c>
      <c r="LHV1387" s="84" t="s">
        <v>235</v>
      </c>
      <c r="LHW1387" s="84" t="s">
        <v>236</v>
      </c>
      <c r="LHX1387" s="84">
        <f>LHX1383</f>
        <v>1000000</v>
      </c>
      <c r="LHY1387" s="84">
        <f t="shared" si="879"/>
        <v>0</v>
      </c>
      <c r="LHZ1387" s="84">
        <f t="shared" si="879"/>
        <v>0</v>
      </c>
      <c r="LIA1387" s="84">
        <f t="shared" si="879"/>
        <v>1000000</v>
      </c>
      <c r="LIB1387" s="84">
        <f t="shared" si="879"/>
        <v>0</v>
      </c>
      <c r="LIC1387" s="84">
        <f t="shared" si="879"/>
        <v>0</v>
      </c>
      <c r="LID1387" s="84">
        <f t="shared" si="879"/>
        <v>0</v>
      </c>
      <c r="LIE1387" s="84">
        <f t="shared" si="879"/>
        <v>0</v>
      </c>
      <c r="LIF1387" s="84">
        <f t="shared" si="879"/>
        <v>1000000</v>
      </c>
      <c r="LIL1387" s="84" t="s">
        <v>235</v>
      </c>
      <c r="LIM1387" s="84" t="s">
        <v>236</v>
      </c>
      <c r="LIN1387" s="84">
        <f>LIN1383</f>
        <v>1000000</v>
      </c>
      <c r="LIO1387" s="84">
        <f t="shared" si="879"/>
        <v>0</v>
      </c>
      <c r="LIP1387" s="84">
        <f t="shared" si="879"/>
        <v>0</v>
      </c>
      <c r="LIQ1387" s="84">
        <f t="shared" si="879"/>
        <v>1000000</v>
      </c>
      <c r="LIR1387" s="84">
        <f t="shared" si="879"/>
        <v>0</v>
      </c>
      <c r="LIS1387" s="84">
        <f t="shared" si="879"/>
        <v>0</v>
      </c>
      <c r="LIT1387" s="84">
        <f t="shared" si="879"/>
        <v>0</v>
      </c>
      <c r="LIU1387" s="84">
        <f t="shared" si="879"/>
        <v>0</v>
      </c>
      <c r="LIV1387" s="84">
        <f t="shared" si="879"/>
        <v>1000000</v>
      </c>
      <c r="LJB1387" s="84" t="s">
        <v>235</v>
      </c>
      <c r="LJC1387" s="84" t="s">
        <v>236</v>
      </c>
      <c r="LJD1387" s="84">
        <f>LJD1383</f>
        <v>1000000</v>
      </c>
      <c r="LJE1387" s="84">
        <f t="shared" si="879"/>
        <v>0</v>
      </c>
      <c r="LJF1387" s="84">
        <f t="shared" si="879"/>
        <v>0</v>
      </c>
      <c r="LJG1387" s="84">
        <f t="shared" si="879"/>
        <v>1000000</v>
      </c>
      <c r="LJH1387" s="84">
        <f t="shared" si="879"/>
        <v>0</v>
      </c>
      <c r="LJI1387" s="84">
        <f t="shared" si="879"/>
        <v>0</v>
      </c>
      <c r="LJJ1387" s="84">
        <f t="shared" si="879"/>
        <v>0</v>
      </c>
      <c r="LJK1387" s="84">
        <f t="shared" si="879"/>
        <v>0</v>
      </c>
      <c r="LJL1387" s="84">
        <f t="shared" si="879"/>
        <v>1000000</v>
      </c>
      <c r="LJR1387" s="84" t="s">
        <v>235</v>
      </c>
      <c r="LJS1387" s="84" t="s">
        <v>236</v>
      </c>
      <c r="LJT1387" s="84">
        <f>LJT1383</f>
        <v>1000000</v>
      </c>
      <c r="LJU1387" s="84">
        <f t="shared" ref="LJU1387:LLX1388" si="880">LJU1383</f>
        <v>0</v>
      </c>
      <c r="LJV1387" s="84">
        <f t="shared" si="880"/>
        <v>0</v>
      </c>
      <c r="LJW1387" s="84">
        <f t="shared" si="880"/>
        <v>1000000</v>
      </c>
      <c r="LJX1387" s="84">
        <f t="shared" si="880"/>
        <v>0</v>
      </c>
      <c r="LJY1387" s="84">
        <f t="shared" si="880"/>
        <v>0</v>
      </c>
      <c r="LJZ1387" s="84">
        <f t="shared" si="880"/>
        <v>0</v>
      </c>
      <c r="LKA1387" s="84">
        <f t="shared" si="880"/>
        <v>0</v>
      </c>
      <c r="LKB1387" s="84">
        <f t="shared" si="880"/>
        <v>1000000</v>
      </c>
      <c r="LKH1387" s="84" t="s">
        <v>235</v>
      </c>
      <c r="LKI1387" s="84" t="s">
        <v>236</v>
      </c>
      <c r="LKJ1387" s="84">
        <f>LKJ1383</f>
        <v>1000000</v>
      </c>
      <c r="LKK1387" s="84">
        <f t="shared" si="880"/>
        <v>0</v>
      </c>
      <c r="LKL1387" s="84">
        <f t="shared" si="880"/>
        <v>0</v>
      </c>
      <c r="LKM1387" s="84">
        <f t="shared" si="880"/>
        <v>1000000</v>
      </c>
      <c r="LKN1387" s="84">
        <f t="shared" si="880"/>
        <v>0</v>
      </c>
      <c r="LKO1387" s="84">
        <f t="shared" si="880"/>
        <v>0</v>
      </c>
      <c r="LKP1387" s="84">
        <f t="shared" si="880"/>
        <v>0</v>
      </c>
      <c r="LKQ1387" s="84">
        <f t="shared" si="880"/>
        <v>0</v>
      </c>
      <c r="LKR1387" s="84">
        <f t="shared" si="880"/>
        <v>1000000</v>
      </c>
      <c r="LKX1387" s="84" t="s">
        <v>235</v>
      </c>
      <c r="LKY1387" s="84" t="s">
        <v>236</v>
      </c>
      <c r="LKZ1387" s="84">
        <f>LKZ1383</f>
        <v>1000000</v>
      </c>
      <c r="LLA1387" s="84">
        <f t="shared" si="880"/>
        <v>0</v>
      </c>
      <c r="LLB1387" s="84">
        <f t="shared" si="880"/>
        <v>0</v>
      </c>
      <c r="LLC1387" s="84">
        <f t="shared" si="880"/>
        <v>1000000</v>
      </c>
      <c r="LLD1387" s="84">
        <f t="shared" si="880"/>
        <v>0</v>
      </c>
      <c r="LLE1387" s="84">
        <f t="shared" si="880"/>
        <v>0</v>
      </c>
      <c r="LLF1387" s="84">
        <f t="shared" si="880"/>
        <v>0</v>
      </c>
      <c r="LLG1387" s="84">
        <f t="shared" si="880"/>
        <v>0</v>
      </c>
      <c r="LLH1387" s="84">
        <f t="shared" si="880"/>
        <v>1000000</v>
      </c>
      <c r="LLN1387" s="84" t="s">
        <v>235</v>
      </c>
      <c r="LLO1387" s="84" t="s">
        <v>236</v>
      </c>
      <c r="LLP1387" s="84">
        <f>LLP1383</f>
        <v>1000000</v>
      </c>
      <c r="LLQ1387" s="84">
        <f t="shared" si="880"/>
        <v>0</v>
      </c>
      <c r="LLR1387" s="84">
        <f t="shared" si="880"/>
        <v>0</v>
      </c>
      <c r="LLS1387" s="84">
        <f t="shared" si="880"/>
        <v>1000000</v>
      </c>
      <c r="LLT1387" s="84">
        <f t="shared" si="880"/>
        <v>0</v>
      </c>
      <c r="LLU1387" s="84">
        <f t="shared" si="880"/>
        <v>0</v>
      </c>
      <c r="LLV1387" s="84">
        <f t="shared" si="880"/>
        <v>0</v>
      </c>
      <c r="LLW1387" s="84">
        <f t="shared" si="880"/>
        <v>0</v>
      </c>
      <c r="LLX1387" s="84">
        <f t="shared" si="880"/>
        <v>1000000</v>
      </c>
      <c r="LMD1387" s="84" t="s">
        <v>235</v>
      </c>
      <c r="LME1387" s="84" t="s">
        <v>236</v>
      </c>
      <c r="LMF1387" s="84">
        <f>LMF1383</f>
        <v>1000000</v>
      </c>
      <c r="LMG1387" s="84">
        <f t="shared" ref="LMG1387:LOJ1388" si="881">LMG1383</f>
        <v>0</v>
      </c>
      <c r="LMH1387" s="84">
        <f t="shared" si="881"/>
        <v>0</v>
      </c>
      <c r="LMI1387" s="84">
        <f t="shared" si="881"/>
        <v>1000000</v>
      </c>
      <c r="LMJ1387" s="84">
        <f t="shared" si="881"/>
        <v>0</v>
      </c>
      <c r="LMK1387" s="84">
        <f t="shared" si="881"/>
        <v>0</v>
      </c>
      <c r="LML1387" s="84">
        <f t="shared" si="881"/>
        <v>0</v>
      </c>
      <c r="LMM1387" s="84">
        <f t="shared" si="881"/>
        <v>0</v>
      </c>
      <c r="LMN1387" s="84">
        <f t="shared" si="881"/>
        <v>1000000</v>
      </c>
      <c r="LMT1387" s="84" t="s">
        <v>235</v>
      </c>
      <c r="LMU1387" s="84" t="s">
        <v>236</v>
      </c>
      <c r="LMV1387" s="84">
        <f>LMV1383</f>
        <v>1000000</v>
      </c>
      <c r="LMW1387" s="84">
        <f t="shared" si="881"/>
        <v>0</v>
      </c>
      <c r="LMX1387" s="84">
        <f t="shared" si="881"/>
        <v>0</v>
      </c>
      <c r="LMY1387" s="84">
        <f t="shared" si="881"/>
        <v>1000000</v>
      </c>
      <c r="LMZ1387" s="84">
        <f t="shared" si="881"/>
        <v>0</v>
      </c>
      <c r="LNA1387" s="84">
        <f t="shared" si="881"/>
        <v>0</v>
      </c>
      <c r="LNB1387" s="84">
        <f t="shared" si="881"/>
        <v>0</v>
      </c>
      <c r="LNC1387" s="84">
        <f t="shared" si="881"/>
        <v>0</v>
      </c>
      <c r="LND1387" s="84">
        <f t="shared" si="881"/>
        <v>1000000</v>
      </c>
      <c r="LNJ1387" s="84" t="s">
        <v>235</v>
      </c>
      <c r="LNK1387" s="84" t="s">
        <v>236</v>
      </c>
      <c r="LNL1387" s="84">
        <f>LNL1383</f>
        <v>1000000</v>
      </c>
      <c r="LNM1387" s="84">
        <f t="shared" si="881"/>
        <v>0</v>
      </c>
      <c r="LNN1387" s="84">
        <f t="shared" si="881"/>
        <v>0</v>
      </c>
      <c r="LNO1387" s="84">
        <f t="shared" si="881"/>
        <v>1000000</v>
      </c>
      <c r="LNP1387" s="84">
        <f t="shared" si="881"/>
        <v>0</v>
      </c>
      <c r="LNQ1387" s="84">
        <f t="shared" si="881"/>
        <v>0</v>
      </c>
      <c r="LNR1387" s="84">
        <f t="shared" si="881"/>
        <v>0</v>
      </c>
      <c r="LNS1387" s="84">
        <f t="shared" si="881"/>
        <v>0</v>
      </c>
      <c r="LNT1387" s="84">
        <f t="shared" si="881"/>
        <v>1000000</v>
      </c>
      <c r="LNZ1387" s="84" t="s">
        <v>235</v>
      </c>
      <c r="LOA1387" s="84" t="s">
        <v>236</v>
      </c>
      <c r="LOB1387" s="84">
        <f>LOB1383</f>
        <v>1000000</v>
      </c>
      <c r="LOC1387" s="84">
        <f t="shared" si="881"/>
        <v>0</v>
      </c>
      <c r="LOD1387" s="84">
        <f t="shared" si="881"/>
        <v>0</v>
      </c>
      <c r="LOE1387" s="84">
        <f t="shared" si="881"/>
        <v>1000000</v>
      </c>
      <c r="LOF1387" s="84">
        <f t="shared" si="881"/>
        <v>0</v>
      </c>
      <c r="LOG1387" s="84">
        <f t="shared" si="881"/>
        <v>0</v>
      </c>
      <c r="LOH1387" s="84">
        <f t="shared" si="881"/>
        <v>0</v>
      </c>
      <c r="LOI1387" s="84">
        <f t="shared" si="881"/>
        <v>0</v>
      </c>
      <c r="LOJ1387" s="84">
        <f t="shared" si="881"/>
        <v>1000000</v>
      </c>
      <c r="LOP1387" s="84" t="s">
        <v>235</v>
      </c>
      <c r="LOQ1387" s="84" t="s">
        <v>236</v>
      </c>
      <c r="LOR1387" s="84">
        <f>LOR1383</f>
        <v>1000000</v>
      </c>
      <c r="LOS1387" s="84">
        <f t="shared" ref="LOS1387:LQV1388" si="882">LOS1383</f>
        <v>0</v>
      </c>
      <c r="LOT1387" s="84">
        <f t="shared" si="882"/>
        <v>0</v>
      </c>
      <c r="LOU1387" s="84">
        <f t="shared" si="882"/>
        <v>1000000</v>
      </c>
      <c r="LOV1387" s="84">
        <f t="shared" si="882"/>
        <v>0</v>
      </c>
      <c r="LOW1387" s="84">
        <f t="shared" si="882"/>
        <v>0</v>
      </c>
      <c r="LOX1387" s="84">
        <f t="shared" si="882"/>
        <v>0</v>
      </c>
      <c r="LOY1387" s="84">
        <f t="shared" si="882"/>
        <v>0</v>
      </c>
      <c r="LOZ1387" s="84">
        <f t="shared" si="882"/>
        <v>1000000</v>
      </c>
      <c r="LPF1387" s="84" t="s">
        <v>235</v>
      </c>
      <c r="LPG1387" s="84" t="s">
        <v>236</v>
      </c>
      <c r="LPH1387" s="84">
        <f>LPH1383</f>
        <v>1000000</v>
      </c>
      <c r="LPI1387" s="84">
        <f t="shared" si="882"/>
        <v>0</v>
      </c>
      <c r="LPJ1387" s="84">
        <f t="shared" si="882"/>
        <v>0</v>
      </c>
      <c r="LPK1387" s="84">
        <f t="shared" si="882"/>
        <v>1000000</v>
      </c>
      <c r="LPL1387" s="84">
        <f t="shared" si="882"/>
        <v>0</v>
      </c>
      <c r="LPM1387" s="84">
        <f t="shared" si="882"/>
        <v>0</v>
      </c>
      <c r="LPN1387" s="84">
        <f t="shared" si="882"/>
        <v>0</v>
      </c>
      <c r="LPO1387" s="84">
        <f t="shared" si="882"/>
        <v>0</v>
      </c>
      <c r="LPP1387" s="84">
        <f t="shared" si="882"/>
        <v>1000000</v>
      </c>
      <c r="LPV1387" s="84" t="s">
        <v>235</v>
      </c>
      <c r="LPW1387" s="84" t="s">
        <v>236</v>
      </c>
      <c r="LPX1387" s="84">
        <f>LPX1383</f>
        <v>1000000</v>
      </c>
      <c r="LPY1387" s="84">
        <f t="shared" si="882"/>
        <v>0</v>
      </c>
      <c r="LPZ1387" s="84">
        <f t="shared" si="882"/>
        <v>0</v>
      </c>
      <c r="LQA1387" s="84">
        <f t="shared" si="882"/>
        <v>1000000</v>
      </c>
      <c r="LQB1387" s="84">
        <f t="shared" si="882"/>
        <v>0</v>
      </c>
      <c r="LQC1387" s="84">
        <f t="shared" si="882"/>
        <v>0</v>
      </c>
      <c r="LQD1387" s="84">
        <f t="shared" si="882"/>
        <v>0</v>
      </c>
      <c r="LQE1387" s="84">
        <f t="shared" si="882"/>
        <v>0</v>
      </c>
      <c r="LQF1387" s="84">
        <f t="shared" si="882"/>
        <v>1000000</v>
      </c>
      <c r="LQL1387" s="84" t="s">
        <v>235</v>
      </c>
      <c r="LQM1387" s="84" t="s">
        <v>236</v>
      </c>
      <c r="LQN1387" s="84">
        <f>LQN1383</f>
        <v>1000000</v>
      </c>
      <c r="LQO1387" s="84">
        <f t="shared" si="882"/>
        <v>0</v>
      </c>
      <c r="LQP1387" s="84">
        <f t="shared" si="882"/>
        <v>0</v>
      </c>
      <c r="LQQ1387" s="84">
        <f t="shared" si="882"/>
        <v>1000000</v>
      </c>
      <c r="LQR1387" s="84">
        <f t="shared" si="882"/>
        <v>0</v>
      </c>
      <c r="LQS1387" s="84">
        <f t="shared" si="882"/>
        <v>0</v>
      </c>
      <c r="LQT1387" s="84">
        <f t="shared" si="882"/>
        <v>0</v>
      </c>
      <c r="LQU1387" s="84">
        <f t="shared" si="882"/>
        <v>0</v>
      </c>
      <c r="LQV1387" s="84">
        <f t="shared" si="882"/>
        <v>1000000</v>
      </c>
      <c r="LRB1387" s="84" t="s">
        <v>235</v>
      </c>
      <c r="LRC1387" s="84" t="s">
        <v>236</v>
      </c>
      <c r="LRD1387" s="84">
        <f>LRD1383</f>
        <v>1000000</v>
      </c>
      <c r="LRE1387" s="84">
        <f t="shared" ref="LRE1387:LTH1388" si="883">LRE1383</f>
        <v>0</v>
      </c>
      <c r="LRF1387" s="84">
        <f t="shared" si="883"/>
        <v>0</v>
      </c>
      <c r="LRG1387" s="84">
        <f t="shared" si="883"/>
        <v>1000000</v>
      </c>
      <c r="LRH1387" s="84">
        <f t="shared" si="883"/>
        <v>0</v>
      </c>
      <c r="LRI1387" s="84">
        <f t="shared" si="883"/>
        <v>0</v>
      </c>
      <c r="LRJ1387" s="84">
        <f t="shared" si="883"/>
        <v>0</v>
      </c>
      <c r="LRK1387" s="84">
        <f t="shared" si="883"/>
        <v>0</v>
      </c>
      <c r="LRL1387" s="84">
        <f t="shared" si="883"/>
        <v>1000000</v>
      </c>
      <c r="LRR1387" s="84" t="s">
        <v>235</v>
      </c>
      <c r="LRS1387" s="84" t="s">
        <v>236</v>
      </c>
      <c r="LRT1387" s="84">
        <f>LRT1383</f>
        <v>1000000</v>
      </c>
      <c r="LRU1387" s="84">
        <f t="shared" si="883"/>
        <v>0</v>
      </c>
      <c r="LRV1387" s="84">
        <f t="shared" si="883"/>
        <v>0</v>
      </c>
      <c r="LRW1387" s="84">
        <f t="shared" si="883"/>
        <v>1000000</v>
      </c>
      <c r="LRX1387" s="84">
        <f t="shared" si="883"/>
        <v>0</v>
      </c>
      <c r="LRY1387" s="84">
        <f t="shared" si="883"/>
        <v>0</v>
      </c>
      <c r="LRZ1387" s="84">
        <f t="shared" si="883"/>
        <v>0</v>
      </c>
      <c r="LSA1387" s="84">
        <f t="shared" si="883"/>
        <v>0</v>
      </c>
      <c r="LSB1387" s="84">
        <f t="shared" si="883"/>
        <v>1000000</v>
      </c>
      <c r="LSH1387" s="84" t="s">
        <v>235</v>
      </c>
      <c r="LSI1387" s="84" t="s">
        <v>236</v>
      </c>
      <c r="LSJ1387" s="84">
        <f>LSJ1383</f>
        <v>1000000</v>
      </c>
      <c r="LSK1387" s="84">
        <f t="shared" si="883"/>
        <v>0</v>
      </c>
      <c r="LSL1387" s="84">
        <f t="shared" si="883"/>
        <v>0</v>
      </c>
      <c r="LSM1387" s="84">
        <f t="shared" si="883"/>
        <v>1000000</v>
      </c>
      <c r="LSN1387" s="84">
        <f t="shared" si="883"/>
        <v>0</v>
      </c>
      <c r="LSO1387" s="84">
        <f t="shared" si="883"/>
        <v>0</v>
      </c>
      <c r="LSP1387" s="84">
        <f t="shared" si="883"/>
        <v>0</v>
      </c>
      <c r="LSQ1387" s="84">
        <f t="shared" si="883"/>
        <v>0</v>
      </c>
      <c r="LSR1387" s="84">
        <f t="shared" si="883"/>
        <v>1000000</v>
      </c>
      <c r="LSX1387" s="84" t="s">
        <v>235</v>
      </c>
      <c r="LSY1387" s="84" t="s">
        <v>236</v>
      </c>
      <c r="LSZ1387" s="84">
        <f>LSZ1383</f>
        <v>1000000</v>
      </c>
      <c r="LTA1387" s="84">
        <f t="shared" si="883"/>
        <v>0</v>
      </c>
      <c r="LTB1387" s="84">
        <f t="shared" si="883"/>
        <v>0</v>
      </c>
      <c r="LTC1387" s="84">
        <f t="shared" si="883"/>
        <v>1000000</v>
      </c>
      <c r="LTD1387" s="84">
        <f t="shared" si="883"/>
        <v>0</v>
      </c>
      <c r="LTE1387" s="84">
        <f t="shared" si="883"/>
        <v>0</v>
      </c>
      <c r="LTF1387" s="84">
        <f t="shared" si="883"/>
        <v>0</v>
      </c>
      <c r="LTG1387" s="84">
        <f t="shared" si="883"/>
        <v>0</v>
      </c>
      <c r="LTH1387" s="84">
        <f t="shared" si="883"/>
        <v>1000000</v>
      </c>
      <c r="LTN1387" s="84" t="s">
        <v>235</v>
      </c>
      <c r="LTO1387" s="84" t="s">
        <v>236</v>
      </c>
      <c r="LTP1387" s="84">
        <f>LTP1383</f>
        <v>1000000</v>
      </c>
      <c r="LTQ1387" s="84">
        <f t="shared" ref="LTQ1387:LVT1388" si="884">LTQ1383</f>
        <v>0</v>
      </c>
      <c r="LTR1387" s="84">
        <f t="shared" si="884"/>
        <v>0</v>
      </c>
      <c r="LTS1387" s="84">
        <f t="shared" si="884"/>
        <v>1000000</v>
      </c>
      <c r="LTT1387" s="84">
        <f t="shared" si="884"/>
        <v>0</v>
      </c>
      <c r="LTU1387" s="84">
        <f t="shared" si="884"/>
        <v>0</v>
      </c>
      <c r="LTV1387" s="84">
        <f t="shared" si="884"/>
        <v>0</v>
      </c>
      <c r="LTW1387" s="84">
        <f t="shared" si="884"/>
        <v>0</v>
      </c>
      <c r="LTX1387" s="84">
        <f t="shared" si="884"/>
        <v>1000000</v>
      </c>
      <c r="LUD1387" s="84" t="s">
        <v>235</v>
      </c>
      <c r="LUE1387" s="84" t="s">
        <v>236</v>
      </c>
      <c r="LUF1387" s="84">
        <f>LUF1383</f>
        <v>1000000</v>
      </c>
      <c r="LUG1387" s="84">
        <f t="shared" si="884"/>
        <v>0</v>
      </c>
      <c r="LUH1387" s="84">
        <f t="shared" si="884"/>
        <v>0</v>
      </c>
      <c r="LUI1387" s="84">
        <f t="shared" si="884"/>
        <v>1000000</v>
      </c>
      <c r="LUJ1387" s="84">
        <f t="shared" si="884"/>
        <v>0</v>
      </c>
      <c r="LUK1387" s="84">
        <f t="shared" si="884"/>
        <v>0</v>
      </c>
      <c r="LUL1387" s="84">
        <f t="shared" si="884"/>
        <v>0</v>
      </c>
      <c r="LUM1387" s="84">
        <f t="shared" si="884"/>
        <v>0</v>
      </c>
      <c r="LUN1387" s="84">
        <f t="shared" si="884"/>
        <v>1000000</v>
      </c>
      <c r="LUT1387" s="84" t="s">
        <v>235</v>
      </c>
      <c r="LUU1387" s="84" t="s">
        <v>236</v>
      </c>
      <c r="LUV1387" s="84">
        <f>LUV1383</f>
        <v>1000000</v>
      </c>
      <c r="LUW1387" s="84">
        <f t="shared" si="884"/>
        <v>0</v>
      </c>
      <c r="LUX1387" s="84">
        <f t="shared" si="884"/>
        <v>0</v>
      </c>
      <c r="LUY1387" s="84">
        <f t="shared" si="884"/>
        <v>1000000</v>
      </c>
      <c r="LUZ1387" s="84">
        <f t="shared" si="884"/>
        <v>0</v>
      </c>
      <c r="LVA1387" s="84">
        <f t="shared" si="884"/>
        <v>0</v>
      </c>
      <c r="LVB1387" s="84">
        <f t="shared" si="884"/>
        <v>0</v>
      </c>
      <c r="LVC1387" s="84">
        <f t="shared" si="884"/>
        <v>0</v>
      </c>
      <c r="LVD1387" s="84">
        <f t="shared" si="884"/>
        <v>1000000</v>
      </c>
      <c r="LVJ1387" s="84" t="s">
        <v>235</v>
      </c>
      <c r="LVK1387" s="84" t="s">
        <v>236</v>
      </c>
      <c r="LVL1387" s="84">
        <f>LVL1383</f>
        <v>1000000</v>
      </c>
      <c r="LVM1387" s="84">
        <f t="shared" si="884"/>
        <v>0</v>
      </c>
      <c r="LVN1387" s="84">
        <f t="shared" si="884"/>
        <v>0</v>
      </c>
      <c r="LVO1387" s="84">
        <f t="shared" si="884"/>
        <v>1000000</v>
      </c>
      <c r="LVP1387" s="84">
        <f t="shared" si="884"/>
        <v>0</v>
      </c>
      <c r="LVQ1387" s="84">
        <f t="shared" si="884"/>
        <v>0</v>
      </c>
      <c r="LVR1387" s="84">
        <f t="shared" si="884"/>
        <v>0</v>
      </c>
      <c r="LVS1387" s="84">
        <f t="shared" si="884"/>
        <v>0</v>
      </c>
      <c r="LVT1387" s="84">
        <f t="shared" si="884"/>
        <v>1000000</v>
      </c>
      <c r="LVZ1387" s="84" t="s">
        <v>235</v>
      </c>
      <c r="LWA1387" s="84" t="s">
        <v>236</v>
      </c>
      <c r="LWB1387" s="84">
        <f>LWB1383</f>
        <v>1000000</v>
      </c>
      <c r="LWC1387" s="84">
        <f t="shared" ref="LWC1387:LYF1388" si="885">LWC1383</f>
        <v>0</v>
      </c>
      <c r="LWD1387" s="84">
        <f t="shared" si="885"/>
        <v>0</v>
      </c>
      <c r="LWE1387" s="84">
        <f t="shared" si="885"/>
        <v>1000000</v>
      </c>
      <c r="LWF1387" s="84">
        <f t="shared" si="885"/>
        <v>0</v>
      </c>
      <c r="LWG1387" s="84">
        <f t="shared" si="885"/>
        <v>0</v>
      </c>
      <c r="LWH1387" s="84">
        <f t="shared" si="885"/>
        <v>0</v>
      </c>
      <c r="LWI1387" s="84">
        <f t="shared" si="885"/>
        <v>0</v>
      </c>
      <c r="LWJ1387" s="84">
        <f t="shared" si="885"/>
        <v>1000000</v>
      </c>
      <c r="LWP1387" s="84" t="s">
        <v>235</v>
      </c>
      <c r="LWQ1387" s="84" t="s">
        <v>236</v>
      </c>
      <c r="LWR1387" s="84">
        <f>LWR1383</f>
        <v>1000000</v>
      </c>
      <c r="LWS1387" s="84">
        <f t="shared" si="885"/>
        <v>0</v>
      </c>
      <c r="LWT1387" s="84">
        <f t="shared" si="885"/>
        <v>0</v>
      </c>
      <c r="LWU1387" s="84">
        <f t="shared" si="885"/>
        <v>1000000</v>
      </c>
      <c r="LWV1387" s="84">
        <f t="shared" si="885"/>
        <v>0</v>
      </c>
      <c r="LWW1387" s="84">
        <f t="shared" si="885"/>
        <v>0</v>
      </c>
      <c r="LWX1387" s="84">
        <f t="shared" si="885"/>
        <v>0</v>
      </c>
      <c r="LWY1387" s="84">
        <f t="shared" si="885"/>
        <v>0</v>
      </c>
      <c r="LWZ1387" s="84">
        <f t="shared" si="885"/>
        <v>1000000</v>
      </c>
      <c r="LXF1387" s="84" t="s">
        <v>235</v>
      </c>
      <c r="LXG1387" s="84" t="s">
        <v>236</v>
      </c>
      <c r="LXH1387" s="84">
        <f>LXH1383</f>
        <v>1000000</v>
      </c>
      <c r="LXI1387" s="84">
        <f t="shared" si="885"/>
        <v>0</v>
      </c>
      <c r="LXJ1387" s="84">
        <f t="shared" si="885"/>
        <v>0</v>
      </c>
      <c r="LXK1387" s="84">
        <f t="shared" si="885"/>
        <v>1000000</v>
      </c>
      <c r="LXL1387" s="84">
        <f t="shared" si="885"/>
        <v>0</v>
      </c>
      <c r="LXM1387" s="84">
        <f t="shared" si="885"/>
        <v>0</v>
      </c>
      <c r="LXN1387" s="84">
        <f t="shared" si="885"/>
        <v>0</v>
      </c>
      <c r="LXO1387" s="84">
        <f t="shared" si="885"/>
        <v>0</v>
      </c>
      <c r="LXP1387" s="84">
        <f t="shared" si="885"/>
        <v>1000000</v>
      </c>
      <c r="LXV1387" s="84" t="s">
        <v>235</v>
      </c>
      <c r="LXW1387" s="84" t="s">
        <v>236</v>
      </c>
      <c r="LXX1387" s="84">
        <f>LXX1383</f>
        <v>1000000</v>
      </c>
      <c r="LXY1387" s="84">
        <f t="shared" si="885"/>
        <v>0</v>
      </c>
      <c r="LXZ1387" s="84">
        <f t="shared" si="885"/>
        <v>0</v>
      </c>
      <c r="LYA1387" s="84">
        <f t="shared" si="885"/>
        <v>1000000</v>
      </c>
      <c r="LYB1387" s="84">
        <f t="shared" si="885"/>
        <v>0</v>
      </c>
      <c r="LYC1387" s="84">
        <f t="shared" si="885"/>
        <v>0</v>
      </c>
      <c r="LYD1387" s="84">
        <f t="shared" si="885"/>
        <v>0</v>
      </c>
      <c r="LYE1387" s="84">
        <f t="shared" si="885"/>
        <v>0</v>
      </c>
      <c r="LYF1387" s="84">
        <f t="shared" si="885"/>
        <v>1000000</v>
      </c>
      <c r="LYL1387" s="84" t="s">
        <v>235</v>
      </c>
      <c r="LYM1387" s="84" t="s">
        <v>236</v>
      </c>
      <c r="LYN1387" s="84">
        <f>LYN1383</f>
        <v>1000000</v>
      </c>
      <c r="LYO1387" s="84">
        <f t="shared" ref="LYO1387:MAR1388" si="886">LYO1383</f>
        <v>0</v>
      </c>
      <c r="LYP1387" s="84">
        <f t="shared" si="886"/>
        <v>0</v>
      </c>
      <c r="LYQ1387" s="84">
        <f t="shared" si="886"/>
        <v>1000000</v>
      </c>
      <c r="LYR1387" s="84">
        <f t="shared" si="886"/>
        <v>0</v>
      </c>
      <c r="LYS1387" s="84">
        <f t="shared" si="886"/>
        <v>0</v>
      </c>
      <c r="LYT1387" s="84">
        <f t="shared" si="886"/>
        <v>0</v>
      </c>
      <c r="LYU1387" s="84">
        <f t="shared" si="886"/>
        <v>0</v>
      </c>
      <c r="LYV1387" s="84">
        <f t="shared" si="886"/>
        <v>1000000</v>
      </c>
      <c r="LZB1387" s="84" t="s">
        <v>235</v>
      </c>
      <c r="LZC1387" s="84" t="s">
        <v>236</v>
      </c>
      <c r="LZD1387" s="84">
        <f>LZD1383</f>
        <v>1000000</v>
      </c>
      <c r="LZE1387" s="84">
        <f t="shared" si="886"/>
        <v>0</v>
      </c>
      <c r="LZF1387" s="84">
        <f t="shared" si="886"/>
        <v>0</v>
      </c>
      <c r="LZG1387" s="84">
        <f t="shared" si="886"/>
        <v>1000000</v>
      </c>
      <c r="LZH1387" s="84">
        <f t="shared" si="886"/>
        <v>0</v>
      </c>
      <c r="LZI1387" s="84">
        <f t="shared" si="886"/>
        <v>0</v>
      </c>
      <c r="LZJ1387" s="84">
        <f t="shared" si="886"/>
        <v>0</v>
      </c>
      <c r="LZK1387" s="84">
        <f t="shared" si="886"/>
        <v>0</v>
      </c>
      <c r="LZL1387" s="84">
        <f t="shared" si="886"/>
        <v>1000000</v>
      </c>
      <c r="LZR1387" s="84" t="s">
        <v>235</v>
      </c>
      <c r="LZS1387" s="84" t="s">
        <v>236</v>
      </c>
      <c r="LZT1387" s="84">
        <f>LZT1383</f>
        <v>1000000</v>
      </c>
      <c r="LZU1387" s="84">
        <f t="shared" si="886"/>
        <v>0</v>
      </c>
      <c r="LZV1387" s="84">
        <f t="shared" si="886"/>
        <v>0</v>
      </c>
      <c r="LZW1387" s="84">
        <f t="shared" si="886"/>
        <v>1000000</v>
      </c>
      <c r="LZX1387" s="84">
        <f t="shared" si="886"/>
        <v>0</v>
      </c>
      <c r="LZY1387" s="84">
        <f t="shared" si="886"/>
        <v>0</v>
      </c>
      <c r="LZZ1387" s="84">
        <f t="shared" si="886"/>
        <v>0</v>
      </c>
      <c r="MAA1387" s="84">
        <f t="shared" si="886"/>
        <v>0</v>
      </c>
      <c r="MAB1387" s="84">
        <f t="shared" si="886"/>
        <v>1000000</v>
      </c>
      <c r="MAH1387" s="84" t="s">
        <v>235</v>
      </c>
      <c r="MAI1387" s="84" t="s">
        <v>236</v>
      </c>
      <c r="MAJ1387" s="84">
        <f>MAJ1383</f>
        <v>1000000</v>
      </c>
      <c r="MAK1387" s="84">
        <f t="shared" si="886"/>
        <v>0</v>
      </c>
      <c r="MAL1387" s="84">
        <f t="shared" si="886"/>
        <v>0</v>
      </c>
      <c r="MAM1387" s="84">
        <f t="shared" si="886"/>
        <v>1000000</v>
      </c>
      <c r="MAN1387" s="84">
        <f t="shared" si="886"/>
        <v>0</v>
      </c>
      <c r="MAO1387" s="84">
        <f t="shared" si="886"/>
        <v>0</v>
      </c>
      <c r="MAP1387" s="84">
        <f t="shared" si="886"/>
        <v>0</v>
      </c>
      <c r="MAQ1387" s="84">
        <f t="shared" si="886"/>
        <v>0</v>
      </c>
      <c r="MAR1387" s="84">
        <f t="shared" si="886"/>
        <v>1000000</v>
      </c>
      <c r="MAX1387" s="84" t="s">
        <v>235</v>
      </c>
      <c r="MAY1387" s="84" t="s">
        <v>236</v>
      </c>
      <c r="MAZ1387" s="84">
        <f>MAZ1383</f>
        <v>1000000</v>
      </c>
      <c r="MBA1387" s="84">
        <f t="shared" ref="MBA1387:MDD1388" si="887">MBA1383</f>
        <v>0</v>
      </c>
      <c r="MBB1387" s="84">
        <f t="shared" si="887"/>
        <v>0</v>
      </c>
      <c r="MBC1387" s="84">
        <f t="shared" si="887"/>
        <v>1000000</v>
      </c>
      <c r="MBD1387" s="84">
        <f t="shared" si="887"/>
        <v>0</v>
      </c>
      <c r="MBE1387" s="84">
        <f t="shared" si="887"/>
        <v>0</v>
      </c>
      <c r="MBF1387" s="84">
        <f t="shared" si="887"/>
        <v>0</v>
      </c>
      <c r="MBG1387" s="84">
        <f t="shared" si="887"/>
        <v>0</v>
      </c>
      <c r="MBH1387" s="84">
        <f t="shared" si="887"/>
        <v>1000000</v>
      </c>
      <c r="MBN1387" s="84" t="s">
        <v>235</v>
      </c>
      <c r="MBO1387" s="84" t="s">
        <v>236</v>
      </c>
      <c r="MBP1387" s="84">
        <f>MBP1383</f>
        <v>1000000</v>
      </c>
      <c r="MBQ1387" s="84">
        <f t="shared" si="887"/>
        <v>0</v>
      </c>
      <c r="MBR1387" s="84">
        <f t="shared" si="887"/>
        <v>0</v>
      </c>
      <c r="MBS1387" s="84">
        <f t="shared" si="887"/>
        <v>1000000</v>
      </c>
      <c r="MBT1387" s="84">
        <f t="shared" si="887"/>
        <v>0</v>
      </c>
      <c r="MBU1387" s="84">
        <f t="shared" si="887"/>
        <v>0</v>
      </c>
      <c r="MBV1387" s="84">
        <f t="shared" si="887"/>
        <v>0</v>
      </c>
      <c r="MBW1387" s="84">
        <f t="shared" si="887"/>
        <v>0</v>
      </c>
      <c r="MBX1387" s="84">
        <f t="shared" si="887"/>
        <v>1000000</v>
      </c>
      <c r="MCD1387" s="84" t="s">
        <v>235</v>
      </c>
      <c r="MCE1387" s="84" t="s">
        <v>236</v>
      </c>
      <c r="MCF1387" s="84">
        <f>MCF1383</f>
        <v>1000000</v>
      </c>
      <c r="MCG1387" s="84">
        <f t="shared" si="887"/>
        <v>0</v>
      </c>
      <c r="MCH1387" s="84">
        <f t="shared" si="887"/>
        <v>0</v>
      </c>
      <c r="MCI1387" s="84">
        <f t="shared" si="887"/>
        <v>1000000</v>
      </c>
      <c r="MCJ1387" s="84">
        <f t="shared" si="887"/>
        <v>0</v>
      </c>
      <c r="MCK1387" s="84">
        <f t="shared" si="887"/>
        <v>0</v>
      </c>
      <c r="MCL1387" s="84">
        <f t="shared" si="887"/>
        <v>0</v>
      </c>
      <c r="MCM1387" s="84">
        <f t="shared" si="887"/>
        <v>0</v>
      </c>
      <c r="MCN1387" s="84">
        <f t="shared" si="887"/>
        <v>1000000</v>
      </c>
      <c r="MCT1387" s="84" t="s">
        <v>235</v>
      </c>
      <c r="MCU1387" s="84" t="s">
        <v>236</v>
      </c>
      <c r="MCV1387" s="84">
        <f>MCV1383</f>
        <v>1000000</v>
      </c>
      <c r="MCW1387" s="84">
        <f t="shared" si="887"/>
        <v>0</v>
      </c>
      <c r="MCX1387" s="84">
        <f t="shared" si="887"/>
        <v>0</v>
      </c>
      <c r="MCY1387" s="84">
        <f t="shared" si="887"/>
        <v>1000000</v>
      </c>
      <c r="MCZ1387" s="84">
        <f t="shared" si="887"/>
        <v>0</v>
      </c>
      <c r="MDA1387" s="84">
        <f t="shared" si="887"/>
        <v>0</v>
      </c>
      <c r="MDB1387" s="84">
        <f t="shared" si="887"/>
        <v>0</v>
      </c>
      <c r="MDC1387" s="84">
        <f t="shared" si="887"/>
        <v>0</v>
      </c>
      <c r="MDD1387" s="84">
        <f t="shared" si="887"/>
        <v>1000000</v>
      </c>
      <c r="MDJ1387" s="84" t="s">
        <v>235</v>
      </c>
      <c r="MDK1387" s="84" t="s">
        <v>236</v>
      </c>
      <c r="MDL1387" s="84">
        <f>MDL1383</f>
        <v>1000000</v>
      </c>
      <c r="MDM1387" s="84">
        <f t="shared" ref="MDM1387:MFP1388" si="888">MDM1383</f>
        <v>0</v>
      </c>
      <c r="MDN1387" s="84">
        <f t="shared" si="888"/>
        <v>0</v>
      </c>
      <c r="MDO1387" s="84">
        <f t="shared" si="888"/>
        <v>1000000</v>
      </c>
      <c r="MDP1387" s="84">
        <f t="shared" si="888"/>
        <v>0</v>
      </c>
      <c r="MDQ1387" s="84">
        <f t="shared" si="888"/>
        <v>0</v>
      </c>
      <c r="MDR1387" s="84">
        <f t="shared" si="888"/>
        <v>0</v>
      </c>
      <c r="MDS1387" s="84">
        <f t="shared" si="888"/>
        <v>0</v>
      </c>
      <c r="MDT1387" s="84">
        <f t="shared" si="888"/>
        <v>1000000</v>
      </c>
      <c r="MDZ1387" s="84" t="s">
        <v>235</v>
      </c>
      <c r="MEA1387" s="84" t="s">
        <v>236</v>
      </c>
      <c r="MEB1387" s="84">
        <f>MEB1383</f>
        <v>1000000</v>
      </c>
      <c r="MEC1387" s="84">
        <f t="shared" si="888"/>
        <v>0</v>
      </c>
      <c r="MED1387" s="84">
        <f t="shared" si="888"/>
        <v>0</v>
      </c>
      <c r="MEE1387" s="84">
        <f t="shared" si="888"/>
        <v>1000000</v>
      </c>
      <c r="MEF1387" s="84">
        <f t="shared" si="888"/>
        <v>0</v>
      </c>
      <c r="MEG1387" s="84">
        <f t="shared" si="888"/>
        <v>0</v>
      </c>
      <c r="MEH1387" s="84">
        <f t="shared" si="888"/>
        <v>0</v>
      </c>
      <c r="MEI1387" s="84">
        <f t="shared" si="888"/>
        <v>0</v>
      </c>
      <c r="MEJ1387" s="84">
        <f t="shared" si="888"/>
        <v>1000000</v>
      </c>
      <c r="MEP1387" s="84" t="s">
        <v>235</v>
      </c>
      <c r="MEQ1387" s="84" t="s">
        <v>236</v>
      </c>
      <c r="MER1387" s="84">
        <f>MER1383</f>
        <v>1000000</v>
      </c>
      <c r="MES1387" s="84">
        <f t="shared" si="888"/>
        <v>0</v>
      </c>
      <c r="MET1387" s="84">
        <f t="shared" si="888"/>
        <v>0</v>
      </c>
      <c r="MEU1387" s="84">
        <f t="shared" si="888"/>
        <v>1000000</v>
      </c>
      <c r="MEV1387" s="84">
        <f t="shared" si="888"/>
        <v>0</v>
      </c>
      <c r="MEW1387" s="84">
        <f t="shared" si="888"/>
        <v>0</v>
      </c>
      <c r="MEX1387" s="84">
        <f t="shared" si="888"/>
        <v>0</v>
      </c>
      <c r="MEY1387" s="84">
        <f t="shared" si="888"/>
        <v>0</v>
      </c>
      <c r="MEZ1387" s="84">
        <f t="shared" si="888"/>
        <v>1000000</v>
      </c>
      <c r="MFF1387" s="84" t="s">
        <v>235</v>
      </c>
      <c r="MFG1387" s="84" t="s">
        <v>236</v>
      </c>
      <c r="MFH1387" s="84">
        <f>MFH1383</f>
        <v>1000000</v>
      </c>
      <c r="MFI1387" s="84">
        <f t="shared" si="888"/>
        <v>0</v>
      </c>
      <c r="MFJ1387" s="84">
        <f t="shared" si="888"/>
        <v>0</v>
      </c>
      <c r="MFK1387" s="84">
        <f t="shared" si="888"/>
        <v>1000000</v>
      </c>
      <c r="MFL1387" s="84">
        <f t="shared" si="888"/>
        <v>0</v>
      </c>
      <c r="MFM1387" s="84">
        <f t="shared" si="888"/>
        <v>0</v>
      </c>
      <c r="MFN1387" s="84">
        <f t="shared" si="888"/>
        <v>0</v>
      </c>
      <c r="MFO1387" s="84">
        <f t="shared" si="888"/>
        <v>0</v>
      </c>
      <c r="MFP1387" s="84">
        <f t="shared" si="888"/>
        <v>1000000</v>
      </c>
      <c r="MFV1387" s="84" t="s">
        <v>235</v>
      </c>
      <c r="MFW1387" s="84" t="s">
        <v>236</v>
      </c>
      <c r="MFX1387" s="84">
        <f>MFX1383</f>
        <v>1000000</v>
      </c>
      <c r="MFY1387" s="84">
        <f t="shared" ref="MFY1387:MIB1388" si="889">MFY1383</f>
        <v>0</v>
      </c>
      <c r="MFZ1387" s="84">
        <f t="shared" si="889"/>
        <v>0</v>
      </c>
      <c r="MGA1387" s="84">
        <f t="shared" si="889"/>
        <v>1000000</v>
      </c>
      <c r="MGB1387" s="84">
        <f t="shared" si="889"/>
        <v>0</v>
      </c>
      <c r="MGC1387" s="84">
        <f t="shared" si="889"/>
        <v>0</v>
      </c>
      <c r="MGD1387" s="84">
        <f t="shared" si="889"/>
        <v>0</v>
      </c>
      <c r="MGE1387" s="84">
        <f t="shared" si="889"/>
        <v>0</v>
      </c>
      <c r="MGF1387" s="84">
        <f t="shared" si="889"/>
        <v>1000000</v>
      </c>
      <c r="MGL1387" s="84" t="s">
        <v>235</v>
      </c>
      <c r="MGM1387" s="84" t="s">
        <v>236</v>
      </c>
      <c r="MGN1387" s="84">
        <f>MGN1383</f>
        <v>1000000</v>
      </c>
      <c r="MGO1387" s="84">
        <f t="shared" si="889"/>
        <v>0</v>
      </c>
      <c r="MGP1387" s="84">
        <f t="shared" si="889"/>
        <v>0</v>
      </c>
      <c r="MGQ1387" s="84">
        <f t="shared" si="889"/>
        <v>1000000</v>
      </c>
      <c r="MGR1387" s="84">
        <f t="shared" si="889"/>
        <v>0</v>
      </c>
      <c r="MGS1387" s="84">
        <f t="shared" si="889"/>
        <v>0</v>
      </c>
      <c r="MGT1387" s="84">
        <f t="shared" si="889"/>
        <v>0</v>
      </c>
      <c r="MGU1387" s="84">
        <f t="shared" si="889"/>
        <v>0</v>
      </c>
      <c r="MGV1387" s="84">
        <f t="shared" si="889"/>
        <v>1000000</v>
      </c>
      <c r="MHB1387" s="84" t="s">
        <v>235</v>
      </c>
      <c r="MHC1387" s="84" t="s">
        <v>236</v>
      </c>
      <c r="MHD1387" s="84">
        <f>MHD1383</f>
        <v>1000000</v>
      </c>
      <c r="MHE1387" s="84">
        <f t="shared" si="889"/>
        <v>0</v>
      </c>
      <c r="MHF1387" s="84">
        <f t="shared" si="889"/>
        <v>0</v>
      </c>
      <c r="MHG1387" s="84">
        <f t="shared" si="889"/>
        <v>1000000</v>
      </c>
      <c r="MHH1387" s="84">
        <f t="shared" si="889"/>
        <v>0</v>
      </c>
      <c r="MHI1387" s="84">
        <f t="shared" si="889"/>
        <v>0</v>
      </c>
      <c r="MHJ1387" s="84">
        <f t="shared" si="889"/>
        <v>0</v>
      </c>
      <c r="MHK1387" s="84">
        <f t="shared" si="889"/>
        <v>0</v>
      </c>
      <c r="MHL1387" s="84">
        <f t="shared" si="889"/>
        <v>1000000</v>
      </c>
      <c r="MHR1387" s="84" t="s">
        <v>235</v>
      </c>
      <c r="MHS1387" s="84" t="s">
        <v>236</v>
      </c>
      <c r="MHT1387" s="84">
        <f>MHT1383</f>
        <v>1000000</v>
      </c>
      <c r="MHU1387" s="84">
        <f t="shared" si="889"/>
        <v>0</v>
      </c>
      <c r="MHV1387" s="84">
        <f t="shared" si="889"/>
        <v>0</v>
      </c>
      <c r="MHW1387" s="84">
        <f t="shared" si="889"/>
        <v>1000000</v>
      </c>
      <c r="MHX1387" s="84">
        <f t="shared" si="889"/>
        <v>0</v>
      </c>
      <c r="MHY1387" s="84">
        <f t="shared" si="889"/>
        <v>0</v>
      </c>
      <c r="MHZ1387" s="84">
        <f t="shared" si="889"/>
        <v>0</v>
      </c>
      <c r="MIA1387" s="84">
        <f t="shared" si="889"/>
        <v>0</v>
      </c>
      <c r="MIB1387" s="84">
        <f t="shared" si="889"/>
        <v>1000000</v>
      </c>
      <c r="MIH1387" s="84" t="s">
        <v>235</v>
      </c>
      <c r="MII1387" s="84" t="s">
        <v>236</v>
      </c>
      <c r="MIJ1387" s="84">
        <f>MIJ1383</f>
        <v>1000000</v>
      </c>
      <c r="MIK1387" s="84">
        <f t="shared" ref="MIK1387:MKN1388" si="890">MIK1383</f>
        <v>0</v>
      </c>
      <c r="MIL1387" s="84">
        <f t="shared" si="890"/>
        <v>0</v>
      </c>
      <c r="MIM1387" s="84">
        <f t="shared" si="890"/>
        <v>1000000</v>
      </c>
      <c r="MIN1387" s="84">
        <f t="shared" si="890"/>
        <v>0</v>
      </c>
      <c r="MIO1387" s="84">
        <f t="shared" si="890"/>
        <v>0</v>
      </c>
      <c r="MIP1387" s="84">
        <f t="shared" si="890"/>
        <v>0</v>
      </c>
      <c r="MIQ1387" s="84">
        <f t="shared" si="890"/>
        <v>0</v>
      </c>
      <c r="MIR1387" s="84">
        <f t="shared" si="890"/>
        <v>1000000</v>
      </c>
      <c r="MIX1387" s="84" t="s">
        <v>235</v>
      </c>
      <c r="MIY1387" s="84" t="s">
        <v>236</v>
      </c>
      <c r="MIZ1387" s="84">
        <f>MIZ1383</f>
        <v>1000000</v>
      </c>
      <c r="MJA1387" s="84">
        <f t="shared" si="890"/>
        <v>0</v>
      </c>
      <c r="MJB1387" s="84">
        <f t="shared" si="890"/>
        <v>0</v>
      </c>
      <c r="MJC1387" s="84">
        <f t="shared" si="890"/>
        <v>1000000</v>
      </c>
      <c r="MJD1387" s="84">
        <f t="shared" si="890"/>
        <v>0</v>
      </c>
      <c r="MJE1387" s="84">
        <f t="shared" si="890"/>
        <v>0</v>
      </c>
      <c r="MJF1387" s="84">
        <f t="shared" si="890"/>
        <v>0</v>
      </c>
      <c r="MJG1387" s="84">
        <f t="shared" si="890"/>
        <v>0</v>
      </c>
      <c r="MJH1387" s="84">
        <f t="shared" si="890"/>
        <v>1000000</v>
      </c>
      <c r="MJN1387" s="84" t="s">
        <v>235</v>
      </c>
      <c r="MJO1387" s="84" t="s">
        <v>236</v>
      </c>
      <c r="MJP1387" s="84">
        <f>MJP1383</f>
        <v>1000000</v>
      </c>
      <c r="MJQ1387" s="84">
        <f t="shared" si="890"/>
        <v>0</v>
      </c>
      <c r="MJR1387" s="84">
        <f t="shared" si="890"/>
        <v>0</v>
      </c>
      <c r="MJS1387" s="84">
        <f t="shared" si="890"/>
        <v>1000000</v>
      </c>
      <c r="MJT1387" s="84">
        <f t="shared" si="890"/>
        <v>0</v>
      </c>
      <c r="MJU1387" s="84">
        <f t="shared" si="890"/>
        <v>0</v>
      </c>
      <c r="MJV1387" s="84">
        <f t="shared" si="890"/>
        <v>0</v>
      </c>
      <c r="MJW1387" s="84">
        <f t="shared" si="890"/>
        <v>0</v>
      </c>
      <c r="MJX1387" s="84">
        <f t="shared" si="890"/>
        <v>1000000</v>
      </c>
      <c r="MKD1387" s="84" t="s">
        <v>235</v>
      </c>
      <c r="MKE1387" s="84" t="s">
        <v>236</v>
      </c>
      <c r="MKF1387" s="84">
        <f>MKF1383</f>
        <v>1000000</v>
      </c>
      <c r="MKG1387" s="84">
        <f t="shared" si="890"/>
        <v>0</v>
      </c>
      <c r="MKH1387" s="84">
        <f t="shared" si="890"/>
        <v>0</v>
      </c>
      <c r="MKI1387" s="84">
        <f t="shared" si="890"/>
        <v>1000000</v>
      </c>
      <c r="MKJ1387" s="84">
        <f t="shared" si="890"/>
        <v>0</v>
      </c>
      <c r="MKK1387" s="84">
        <f t="shared" si="890"/>
        <v>0</v>
      </c>
      <c r="MKL1387" s="84">
        <f t="shared" si="890"/>
        <v>0</v>
      </c>
      <c r="MKM1387" s="84">
        <f t="shared" si="890"/>
        <v>0</v>
      </c>
      <c r="MKN1387" s="84">
        <f t="shared" si="890"/>
        <v>1000000</v>
      </c>
      <c r="MKT1387" s="84" t="s">
        <v>235</v>
      </c>
      <c r="MKU1387" s="84" t="s">
        <v>236</v>
      </c>
      <c r="MKV1387" s="84">
        <f>MKV1383</f>
        <v>1000000</v>
      </c>
      <c r="MKW1387" s="84">
        <f t="shared" ref="MKW1387:MMZ1388" si="891">MKW1383</f>
        <v>0</v>
      </c>
      <c r="MKX1387" s="84">
        <f t="shared" si="891"/>
        <v>0</v>
      </c>
      <c r="MKY1387" s="84">
        <f t="shared" si="891"/>
        <v>1000000</v>
      </c>
      <c r="MKZ1387" s="84">
        <f t="shared" si="891"/>
        <v>0</v>
      </c>
      <c r="MLA1387" s="84">
        <f t="shared" si="891"/>
        <v>0</v>
      </c>
      <c r="MLB1387" s="84">
        <f t="shared" si="891"/>
        <v>0</v>
      </c>
      <c r="MLC1387" s="84">
        <f t="shared" si="891"/>
        <v>0</v>
      </c>
      <c r="MLD1387" s="84">
        <f t="shared" si="891"/>
        <v>1000000</v>
      </c>
      <c r="MLJ1387" s="84" t="s">
        <v>235</v>
      </c>
      <c r="MLK1387" s="84" t="s">
        <v>236</v>
      </c>
      <c r="MLL1387" s="84">
        <f>MLL1383</f>
        <v>1000000</v>
      </c>
      <c r="MLM1387" s="84">
        <f t="shared" si="891"/>
        <v>0</v>
      </c>
      <c r="MLN1387" s="84">
        <f t="shared" si="891"/>
        <v>0</v>
      </c>
      <c r="MLO1387" s="84">
        <f t="shared" si="891"/>
        <v>1000000</v>
      </c>
      <c r="MLP1387" s="84">
        <f t="shared" si="891"/>
        <v>0</v>
      </c>
      <c r="MLQ1387" s="84">
        <f t="shared" si="891"/>
        <v>0</v>
      </c>
      <c r="MLR1387" s="84">
        <f t="shared" si="891"/>
        <v>0</v>
      </c>
      <c r="MLS1387" s="84">
        <f t="shared" si="891"/>
        <v>0</v>
      </c>
      <c r="MLT1387" s="84">
        <f t="shared" si="891"/>
        <v>1000000</v>
      </c>
      <c r="MLZ1387" s="84" t="s">
        <v>235</v>
      </c>
      <c r="MMA1387" s="84" t="s">
        <v>236</v>
      </c>
      <c r="MMB1387" s="84">
        <f>MMB1383</f>
        <v>1000000</v>
      </c>
      <c r="MMC1387" s="84">
        <f t="shared" si="891"/>
        <v>0</v>
      </c>
      <c r="MMD1387" s="84">
        <f t="shared" si="891"/>
        <v>0</v>
      </c>
      <c r="MME1387" s="84">
        <f t="shared" si="891"/>
        <v>1000000</v>
      </c>
      <c r="MMF1387" s="84">
        <f t="shared" si="891"/>
        <v>0</v>
      </c>
      <c r="MMG1387" s="84">
        <f t="shared" si="891"/>
        <v>0</v>
      </c>
      <c r="MMH1387" s="84">
        <f t="shared" si="891"/>
        <v>0</v>
      </c>
      <c r="MMI1387" s="84">
        <f t="shared" si="891"/>
        <v>0</v>
      </c>
      <c r="MMJ1387" s="84">
        <f t="shared" si="891"/>
        <v>1000000</v>
      </c>
      <c r="MMP1387" s="84" t="s">
        <v>235</v>
      </c>
      <c r="MMQ1387" s="84" t="s">
        <v>236</v>
      </c>
      <c r="MMR1387" s="84">
        <f>MMR1383</f>
        <v>1000000</v>
      </c>
      <c r="MMS1387" s="84">
        <f t="shared" si="891"/>
        <v>0</v>
      </c>
      <c r="MMT1387" s="84">
        <f t="shared" si="891"/>
        <v>0</v>
      </c>
      <c r="MMU1387" s="84">
        <f t="shared" si="891"/>
        <v>1000000</v>
      </c>
      <c r="MMV1387" s="84">
        <f t="shared" si="891"/>
        <v>0</v>
      </c>
      <c r="MMW1387" s="84">
        <f t="shared" si="891"/>
        <v>0</v>
      </c>
      <c r="MMX1387" s="84">
        <f t="shared" si="891"/>
        <v>0</v>
      </c>
      <c r="MMY1387" s="84">
        <f t="shared" si="891"/>
        <v>0</v>
      </c>
      <c r="MMZ1387" s="84">
        <f t="shared" si="891"/>
        <v>1000000</v>
      </c>
      <c r="MNF1387" s="84" t="s">
        <v>235</v>
      </c>
      <c r="MNG1387" s="84" t="s">
        <v>236</v>
      </c>
      <c r="MNH1387" s="84">
        <f>MNH1383</f>
        <v>1000000</v>
      </c>
      <c r="MNI1387" s="84">
        <f t="shared" ref="MNI1387:MPL1388" si="892">MNI1383</f>
        <v>0</v>
      </c>
      <c r="MNJ1387" s="84">
        <f t="shared" si="892"/>
        <v>0</v>
      </c>
      <c r="MNK1387" s="84">
        <f t="shared" si="892"/>
        <v>1000000</v>
      </c>
      <c r="MNL1387" s="84">
        <f t="shared" si="892"/>
        <v>0</v>
      </c>
      <c r="MNM1387" s="84">
        <f t="shared" si="892"/>
        <v>0</v>
      </c>
      <c r="MNN1387" s="84">
        <f t="shared" si="892"/>
        <v>0</v>
      </c>
      <c r="MNO1387" s="84">
        <f t="shared" si="892"/>
        <v>0</v>
      </c>
      <c r="MNP1387" s="84">
        <f t="shared" si="892"/>
        <v>1000000</v>
      </c>
      <c r="MNV1387" s="84" t="s">
        <v>235</v>
      </c>
      <c r="MNW1387" s="84" t="s">
        <v>236</v>
      </c>
      <c r="MNX1387" s="84">
        <f>MNX1383</f>
        <v>1000000</v>
      </c>
      <c r="MNY1387" s="84">
        <f t="shared" si="892"/>
        <v>0</v>
      </c>
      <c r="MNZ1387" s="84">
        <f t="shared" si="892"/>
        <v>0</v>
      </c>
      <c r="MOA1387" s="84">
        <f t="shared" si="892"/>
        <v>1000000</v>
      </c>
      <c r="MOB1387" s="84">
        <f t="shared" si="892"/>
        <v>0</v>
      </c>
      <c r="MOC1387" s="84">
        <f t="shared" si="892"/>
        <v>0</v>
      </c>
      <c r="MOD1387" s="84">
        <f t="shared" si="892"/>
        <v>0</v>
      </c>
      <c r="MOE1387" s="84">
        <f t="shared" si="892"/>
        <v>0</v>
      </c>
      <c r="MOF1387" s="84">
        <f t="shared" si="892"/>
        <v>1000000</v>
      </c>
      <c r="MOL1387" s="84" t="s">
        <v>235</v>
      </c>
      <c r="MOM1387" s="84" t="s">
        <v>236</v>
      </c>
      <c r="MON1387" s="84">
        <f>MON1383</f>
        <v>1000000</v>
      </c>
      <c r="MOO1387" s="84">
        <f t="shared" si="892"/>
        <v>0</v>
      </c>
      <c r="MOP1387" s="84">
        <f t="shared" si="892"/>
        <v>0</v>
      </c>
      <c r="MOQ1387" s="84">
        <f t="shared" si="892"/>
        <v>1000000</v>
      </c>
      <c r="MOR1387" s="84">
        <f t="shared" si="892"/>
        <v>0</v>
      </c>
      <c r="MOS1387" s="84">
        <f t="shared" si="892"/>
        <v>0</v>
      </c>
      <c r="MOT1387" s="84">
        <f t="shared" si="892"/>
        <v>0</v>
      </c>
      <c r="MOU1387" s="84">
        <f t="shared" si="892"/>
        <v>0</v>
      </c>
      <c r="MOV1387" s="84">
        <f t="shared" si="892"/>
        <v>1000000</v>
      </c>
      <c r="MPB1387" s="84" t="s">
        <v>235</v>
      </c>
      <c r="MPC1387" s="84" t="s">
        <v>236</v>
      </c>
      <c r="MPD1387" s="84">
        <f>MPD1383</f>
        <v>1000000</v>
      </c>
      <c r="MPE1387" s="84">
        <f t="shared" si="892"/>
        <v>0</v>
      </c>
      <c r="MPF1387" s="84">
        <f t="shared" si="892"/>
        <v>0</v>
      </c>
      <c r="MPG1387" s="84">
        <f t="shared" si="892"/>
        <v>1000000</v>
      </c>
      <c r="MPH1387" s="84">
        <f t="shared" si="892"/>
        <v>0</v>
      </c>
      <c r="MPI1387" s="84">
        <f t="shared" si="892"/>
        <v>0</v>
      </c>
      <c r="MPJ1387" s="84">
        <f t="shared" si="892"/>
        <v>0</v>
      </c>
      <c r="MPK1387" s="84">
        <f t="shared" si="892"/>
        <v>0</v>
      </c>
      <c r="MPL1387" s="84">
        <f t="shared" si="892"/>
        <v>1000000</v>
      </c>
      <c r="MPR1387" s="84" t="s">
        <v>235</v>
      </c>
      <c r="MPS1387" s="84" t="s">
        <v>236</v>
      </c>
      <c r="MPT1387" s="84">
        <f>MPT1383</f>
        <v>1000000</v>
      </c>
      <c r="MPU1387" s="84">
        <f t="shared" ref="MPU1387:MRX1388" si="893">MPU1383</f>
        <v>0</v>
      </c>
      <c r="MPV1387" s="84">
        <f t="shared" si="893"/>
        <v>0</v>
      </c>
      <c r="MPW1387" s="84">
        <f t="shared" si="893"/>
        <v>1000000</v>
      </c>
      <c r="MPX1387" s="84">
        <f t="shared" si="893"/>
        <v>0</v>
      </c>
      <c r="MPY1387" s="84">
        <f t="shared" si="893"/>
        <v>0</v>
      </c>
      <c r="MPZ1387" s="84">
        <f t="shared" si="893"/>
        <v>0</v>
      </c>
      <c r="MQA1387" s="84">
        <f t="shared" si="893"/>
        <v>0</v>
      </c>
      <c r="MQB1387" s="84">
        <f t="shared" si="893"/>
        <v>1000000</v>
      </c>
      <c r="MQH1387" s="84" t="s">
        <v>235</v>
      </c>
      <c r="MQI1387" s="84" t="s">
        <v>236</v>
      </c>
      <c r="MQJ1387" s="84">
        <f>MQJ1383</f>
        <v>1000000</v>
      </c>
      <c r="MQK1387" s="84">
        <f t="shared" si="893"/>
        <v>0</v>
      </c>
      <c r="MQL1387" s="84">
        <f t="shared" si="893"/>
        <v>0</v>
      </c>
      <c r="MQM1387" s="84">
        <f t="shared" si="893"/>
        <v>1000000</v>
      </c>
      <c r="MQN1387" s="84">
        <f t="shared" si="893"/>
        <v>0</v>
      </c>
      <c r="MQO1387" s="84">
        <f t="shared" si="893"/>
        <v>0</v>
      </c>
      <c r="MQP1387" s="84">
        <f t="shared" si="893"/>
        <v>0</v>
      </c>
      <c r="MQQ1387" s="84">
        <f t="shared" si="893"/>
        <v>0</v>
      </c>
      <c r="MQR1387" s="84">
        <f t="shared" si="893"/>
        <v>1000000</v>
      </c>
      <c r="MQX1387" s="84" t="s">
        <v>235</v>
      </c>
      <c r="MQY1387" s="84" t="s">
        <v>236</v>
      </c>
      <c r="MQZ1387" s="84">
        <f>MQZ1383</f>
        <v>1000000</v>
      </c>
      <c r="MRA1387" s="84">
        <f t="shared" si="893"/>
        <v>0</v>
      </c>
      <c r="MRB1387" s="84">
        <f t="shared" si="893"/>
        <v>0</v>
      </c>
      <c r="MRC1387" s="84">
        <f t="shared" si="893"/>
        <v>1000000</v>
      </c>
      <c r="MRD1387" s="84">
        <f t="shared" si="893"/>
        <v>0</v>
      </c>
      <c r="MRE1387" s="84">
        <f t="shared" si="893"/>
        <v>0</v>
      </c>
      <c r="MRF1387" s="84">
        <f t="shared" si="893"/>
        <v>0</v>
      </c>
      <c r="MRG1387" s="84">
        <f t="shared" si="893"/>
        <v>0</v>
      </c>
      <c r="MRH1387" s="84">
        <f t="shared" si="893"/>
        <v>1000000</v>
      </c>
      <c r="MRN1387" s="84" t="s">
        <v>235</v>
      </c>
      <c r="MRO1387" s="84" t="s">
        <v>236</v>
      </c>
      <c r="MRP1387" s="84">
        <f>MRP1383</f>
        <v>1000000</v>
      </c>
      <c r="MRQ1387" s="84">
        <f t="shared" si="893"/>
        <v>0</v>
      </c>
      <c r="MRR1387" s="84">
        <f t="shared" si="893"/>
        <v>0</v>
      </c>
      <c r="MRS1387" s="84">
        <f t="shared" si="893"/>
        <v>1000000</v>
      </c>
      <c r="MRT1387" s="84">
        <f t="shared" si="893"/>
        <v>0</v>
      </c>
      <c r="MRU1387" s="84">
        <f t="shared" si="893"/>
        <v>0</v>
      </c>
      <c r="MRV1387" s="84">
        <f t="shared" si="893"/>
        <v>0</v>
      </c>
      <c r="MRW1387" s="84">
        <f t="shared" si="893"/>
        <v>0</v>
      </c>
      <c r="MRX1387" s="84">
        <f t="shared" si="893"/>
        <v>1000000</v>
      </c>
      <c r="MSD1387" s="84" t="s">
        <v>235</v>
      </c>
      <c r="MSE1387" s="84" t="s">
        <v>236</v>
      </c>
      <c r="MSF1387" s="84">
        <f>MSF1383</f>
        <v>1000000</v>
      </c>
      <c r="MSG1387" s="84">
        <f t="shared" ref="MSG1387:MUJ1388" si="894">MSG1383</f>
        <v>0</v>
      </c>
      <c r="MSH1387" s="84">
        <f t="shared" si="894"/>
        <v>0</v>
      </c>
      <c r="MSI1387" s="84">
        <f t="shared" si="894"/>
        <v>1000000</v>
      </c>
      <c r="MSJ1387" s="84">
        <f t="shared" si="894"/>
        <v>0</v>
      </c>
      <c r="MSK1387" s="84">
        <f t="shared" si="894"/>
        <v>0</v>
      </c>
      <c r="MSL1387" s="84">
        <f t="shared" si="894"/>
        <v>0</v>
      </c>
      <c r="MSM1387" s="84">
        <f t="shared" si="894"/>
        <v>0</v>
      </c>
      <c r="MSN1387" s="84">
        <f t="shared" si="894"/>
        <v>1000000</v>
      </c>
      <c r="MST1387" s="84" t="s">
        <v>235</v>
      </c>
      <c r="MSU1387" s="84" t="s">
        <v>236</v>
      </c>
      <c r="MSV1387" s="84">
        <f>MSV1383</f>
        <v>1000000</v>
      </c>
      <c r="MSW1387" s="84">
        <f t="shared" si="894"/>
        <v>0</v>
      </c>
      <c r="MSX1387" s="84">
        <f t="shared" si="894"/>
        <v>0</v>
      </c>
      <c r="MSY1387" s="84">
        <f t="shared" si="894"/>
        <v>1000000</v>
      </c>
      <c r="MSZ1387" s="84">
        <f t="shared" si="894"/>
        <v>0</v>
      </c>
      <c r="MTA1387" s="84">
        <f t="shared" si="894"/>
        <v>0</v>
      </c>
      <c r="MTB1387" s="84">
        <f t="shared" si="894"/>
        <v>0</v>
      </c>
      <c r="MTC1387" s="84">
        <f t="shared" si="894"/>
        <v>0</v>
      </c>
      <c r="MTD1387" s="84">
        <f t="shared" si="894"/>
        <v>1000000</v>
      </c>
      <c r="MTJ1387" s="84" t="s">
        <v>235</v>
      </c>
      <c r="MTK1387" s="84" t="s">
        <v>236</v>
      </c>
      <c r="MTL1387" s="84">
        <f>MTL1383</f>
        <v>1000000</v>
      </c>
      <c r="MTM1387" s="84">
        <f t="shared" si="894"/>
        <v>0</v>
      </c>
      <c r="MTN1387" s="84">
        <f t="shared" si="894"/>
        <v>0</v>
      </c>
      <c r="MTO1387" s="84">
        <f t="shared" si="894"/>
        <v>1000000</v>
      </c>
      <c r="MTP1387" s="84">
        <f t="shared" si="894"/>
        <v>0</v>
      </c>
      <c r="MTQ1387" s="84">
        <f t="shared" si="894"/>
        <v>0</v>
      </c>
      <c r="MTR1387" s="84">
        <f t="shared" si="894"/>
        <v>0</v>
      </c>
      <c r="MTS1387" s="84">
        <f t="shared" si="894"/>
        <v>0</v>
      </c>
      <c r="MTT1387" s="84">
        <f t="shared" si="894"/>
        <v>1000000</v>
      </c>
      <c r="MTZ1387" s="84" t="s">
        <v>235</v>
      </c>
      <c r="MUA1387" s="84" t="s">
        <v>236</v>
      </c>
      <c r="MUB1387" s="84">
        <f>MUB1383</f>
        <v>1000000</v>
      </c>
      <c r="MUC1387" s="84">
        <f t="shared" si="894"/>
        <v>0</v>
      </c>
      <c r="MUD1387" s="84">
        <f t="shared" si="894"/>
        <v>0</v>
      </c>
      <c r="MUE1387" s="84">
        <f t="shared" si="894"/>
        <v>1000000</v>
      </c>
      <c r="MUF1387" s="84">
        <f t="shared" si="894"/>
        <v>0</v>
      </c>
      <c r="MUG1387" s="84">
        <f t="shared" si="894"/>
        <v>0</v>
      </c>
      <c r="MUH1387" s="84">
        <f t="shared" si="894"/>
        <v>0</v>
      </c>
      <c r="MUI1387" s="84">
        <f t="shared" si="894"/>
        <v>0</v>
      </c>
      <c r="MUJ1387" s="84">
        <f t="shared" si="894"/>
        <v>1000000</v>
      </c>
      <c r="MUP1387" s="84" t="s">
        <v>235</v>
      </c>
      <c r="MUQ1387" s="84" t="s">
        <v>236</v>
      </c>
      <c r="MUR1387" s="84">
        <f>MUR1383</f>
        <v>1000000</v>
      </c>
      <c r="MUS1387" s="84">
        <f t="shared" ref="MUS1387:MWV1388" si="895">MUS1383</f>
        <v>0</v>
      </c>
      <c r="MUT1387" s="84">
        <f t="shared" si="895"/>
        <v>0</v>
      </c>
      <c r="MUU1387" s="84">
        <f t="shared" si="895"/>
        <v>1000000</v>
      </c>
      <c r="MUV1387" s="84">
        <f t="shared" si="895"/>
        <v>0</v>
      </c>
      <c r="MUW1387" s="84">
        <f t="shared" si="895"/>
        <v>0</v>
      </c>
      <c r="MUX1387" s="84">
        <f t="shared" si="895"/>
        <v>0</v>
      </c>
      <c r="MUY1387" s="84">
        <f t="shared" si="895"/>
        <v>0</v>
      </c>
      <c r="MUZ1387" s="84">
        <f t="shared" si="895"/>
        <v>1000000</v>
      </c>
      <c r="MVF1387" s="84" t="s">
        <v>235</v>
      </c>
      <c r="MVG1387" s="84" t="s">
        <v>236</v>
      </c>
      <c r="MVH1387" s="84">
        <f>MVH1383</f>
        <v>1000000</v>
      </c>
      <c r="MVI1387" s="84">
        <f t="shared" si="895"/>
        <v>0</v>
      </c>
      <c r="MVJ1387" s="84">
        <f t="shared" si="895"/>
        <v>0</v>
      </c>
      <c r="MVK1387" s="84">
        <f t="shared" si="895"/>
        <v>1000000</v>
      </c>
      <c r="MVL1387" s="84">
        <f t="shared" si="895"/>
        <v>0</v>
      </c>
      <c r="MVM1387" s="84">
        <f t="shared" si="895"/>
        <v>0</v>
      </c>
      <c r="MVN1387" s="84">
        <f t="shared" si="895"/>
        <v>0</v>
      </c>
      <c r="MVO1387" s="84">
        <f t="shared" si="895"/>
        <v>0</v>
      </c>
      <c r="MVP1387" s="84">
        <f t="shared" si="895"/>
        <v>1000000</v>
      </c>
      <c r="MVV1387" s="84" t="s">
        <v>235</v>
      </c>
      <c r="MVW1387" s="84" t="s">
        <v>236</v>
      </c>
      <c r="MVX1387" s="84">
        <f>MVX1383</f>
        <v>1000000</v>
      </c>
      <c r="MVY1387" s="84">
        <f t="shared" si="895"/>
        <v>0</v>
      </c>
      <c r="MVZ1387" s="84">
        <f t="shared" si="895"/>
        <v>0</v>
      </c>
      <c r="MWA1387" s="84">
        <f t="shared" si="895"/>
        <v>1000000</v>
      </c>
      <c r="MWB1387" s="84">
        <f t="shared" si="895"/>
        <v>0</v>
      </c>
      <c r="MWC1387" s="84">
        <f t="shared" si="895"/>
        <v>0</v>
      </c>
      <c r="MWD1387" s="84">
        <f t="shared" si="895"/>
        <v>0</v>
      </c>
      <c r="MWE1387" s="84">
        <f t="shared" si="895"/>
        <v>0</v>
      </c>
      <c r="MWF1387" s="84">
        <f t="shared" si="895"/>
        <v>1000000</v>
      </c>
      <c r="MWL1387" s="84" t="s">
        <v>235</v>
      </c>
      <c r="MWM1387" s="84" t="s">
        <v>236</v>
      </c>
      <c r="MWN1387" s="84">
        <f>MWN1383</f>
        <v>1000000</v>
      </c>
      <c r="MWO1387" s="84">
        <f t="shared" si="895"/>
        <v>0</v>
      </c>
      <c r="MWP1387" s="84">
        <f t="shared" si="895"/>
        <v>0</v>
      </c>
      <c r="MWQ1387" s="84">
        <f t="shared" si="895"/>
        <v>1000000</v>
      </c>
      <c r="MWR1387" s="84">
        <f t="shared" si="895"/>
        <v>0</v>
      </c>
      <c r="MWS1387" s="84">
        <f t="shared" si="895"/>
        <v>0</v>
      </c>
      <c r="MWT1387" s="84">
        <f t="shared" si="895"/>
        <v>0</v>
      </c>
      <c r="MWU1387" s="84">
        <f t="shared" si="895"/>
        <v>0</v>
      </c>
      <c r="MWV1387" s="84">
        <f t="shared" si="895"/>
        <v>1000000</v>
      </c>
      <c r="MXB1387" s="84" t="s">
        <v>235</v>
      </c>
      <c r="MXC1387" s="84" t="s">
        <v>236</v>
      </c>
      <c r="MXD1387" s="84">
        <f>MXD1383</f>
        <v>1000000</v>
      </c>
      <c r="MXE1387" s="84">
        <f t="shared" ref="MXE1387:MZH1388" si="896">MXE1383</f>
        <v>0</v>
      </c>
      <c r="MXF1387" s="84">
        <f t="shared" si="896"/>
        <v>0</v>
      </c>
      <c r="MXG1387" s="84">
        <f t="shared" si="896"/>
        <v>1000000</v>
      </c>
      <c r="MXH1387" s="84">
        <f t="shared" si="896"/>
        <v>0</v>
      </c>
      <c r="MXI1387" s="84">
        <f t="shared" si="896"/>
        <v>0</v>
      </c>
      <c r="MXJ1387" s="84">
        <f t="shared" si="896"/>
        <v>0</v>
      </c>
      <c r="MXK1387" s="84">
        <f t="shared" si="896"/>
        <v>0</v>
      </c>
      <c r="MXL1387" s="84">
        <f t="shared" si="896"/>
        <v>1000000</v>
      </c>
      <c r="MXR1387" s="84" t="s">
        <v>235</v>
      </c>
      <c r="MXS1387" s="84" t="s">
        <v>236</v>
      </c>
      <c r="MXT1387" s="84">
        <f>MXT1383</f>
        <v>1000000</v>
      </c>
      <c r="MXU1387" s="84">
        <f t="shared" si="896"/>
        <v>0</v>
      </c>
      <c r="MXV1387" s="84">
        <f t="shared" si="896"/>
        <v>0</v>
      </c>
      <c r="MXW1387" s="84">
        <f t="shared" si="896"/>
        <v>1000000</v>
      </c>
      <c r="MXX1387" s="84">
        <f t="shared" si="896"/>
        <v>0</v>
      </c>
      <c r="MXY1387" s="84">
        <f t="shared" si="896"/>
        <v>0</v>
      </c>
      <c r="MXZ1387" s="84">
        <f t="shared" si="896"/>
        <v>0</v>
      </c>
      <c r="MYA1387" s="84">
        <f t="shared" si="896"/>
        <v>0</v>
      </c>
      <c r="MYB1387" s="84">
        <f t="shared" si="896"/>
        <v>1000000</v>
      </c>
      <c r="MYH1387" s="84" t="s">
        <v>235</v>
      </c>
      <c r="MYI1387" s="84" t="s">
        <v>236</v>
      </c>
      <c r="MYJ1387" s="84">
        <f>MYJ1383</f>
        <v>1000000</v>
      </c>
      <c r="MYK1387" s="84">
        <f t="shared" si="896"/>
        <v>0</v>
      </c>
      <c r="MYL1387" s="84">
        <f t="shared" si="896"/>
        <v>0</v>
      </c>
      <c r="MYM1387" s="84">
        <f t="shared" si="896"/>
        <v>1000000</v>
      </c>
      <c r="MYN1387" s="84">
        <f t="shared" si="896"/>
        <v>0</v>
      </c>
      <c r="MYO1387" s="84">
        <f t="shared" si="896"/>
        <v>0</v>
      </c>
      <c r="MYP1387" s="84">
        <f t="shared" si="896"/>
        <v>0</v>
      </c>
      <c r="MYQ1387" s="84">
        <f t="shared" si="896"/>
        <v>0</v>
      </c>
      <c r="MYR1387" s="84">
        <f t="shared" si="896"/>
        <v>1000000</v>
      </c>
      <c r="MYX1387" s="84" t="s">
        <v>235</v>
      </c>
      <c r="MYY1387" s="84" t="s">
        <v>236</v>
      </c>
      <c r="MYZ1387" s="84">
        <f>MYZ1383</f>
        <v>1000000</v>
      </c>
      <c r="MZA1387" s="84">
        <f t="shared" si="896"/>
        <v>0</v>
      </c>
      <c r="MZB1387" s="84">
        <f t="shared" si="896"/>
        <v>0</v>
      </c>
      <c r="MZC1387" s="84">
        <f t="shared" si="896"/>
        <v>1000000</v>
      </c>
      <c r="MZD1387" s="84">
        <f t="shared" si="896"/>
        <v>0</v>
      </c>
      <c r="MZE1387" s="84">
        <f t="shared" si="896"/>
        <v>0</v>
      </c>
      <c r="MZF1387" s="84">
        <f t="shared" si="896"/>
        <v>0</v>
      </c>
      <c r="MZG1387" s="84">
        <f t="shared" si="896"/>
        <v>0</v>
      </c>
      <c r="MZH1387" s="84">
        <f t="shared" si="896"/>
        <v>1000000</v>
      </c>
      <c r="MZN1387" s="84" t="s">
        <v>235</v>
      </c>
      <c r="MZO1387" s="84" t="s">
        <v>236</v>
      </c>
      <c r="MZP1387" s="84">
        <f>MZP1383</f>
        <v>1000000</v>
      </c>
      <c r="MZQ1387" s="84">
        <f t="shared" ref="MZQ1387:NBT1388" si="897">MZQ1383</f>
        <v>0</v>
      </c>
      <c r="MZR1387" s="84">
        <f t="shared" si="897"/>
        <v>0</v>
      </c>
      <c r="MZS1387" s="84">
        <f t="shared" si="897"/>
        <v>1000000</v>
      </c>
      <c r="MZT1387" s="84">
        <f t="shared" si="897"/>
        <v>0</v>
      </c>
      <c r="MZU1387" s="84">
        <f t="shared" si="897"/>
        <v>0</v>
      </c>
      <c r="MZV1387" s="84">
        <f t="shared" si="897"/>
        <v>0</v>
      </c>
      <c r="MZW1387" s="84">
        <f t="shared" si="897"/>
        <v>0</v>
      </c>
      <c r="MZX1387" s="84">
        <f t="shared" si="897"/>
        <v>1000000</v>
      </c>
      <c r="NAD1387" s="84" t="s">
        <v>235</v>
      </c>
      <c r="NAE1387" s="84" t="s">
        <v>236</v>
      </c>
      <c r="NAF1387" s="84">
        <f>NAF1383</f>
        <v>1000000</v>
      </c>
      <c r="NAG1387" s="84">
        <f t="shared" si="897"/>
        <v>0</v>
      </c>
      <c r="NAH1387" s="84">
        <f t="shared" si="897"/>
        <v>0</v>
      </c>
      <c r="NAI1387" s="84">
        <f t="shared" si="897"/>
        <v>1000000</v>
      </c>
      <c r="NAJ1387" s="84">
        <f t="shared" si="897"/>
        <v>0</v>
      </c>
      <c r="NAK1387" s="84">
        <f t="shared" si="897"/>
        <v>0</v>
      </c>
      <c r="NAL1387" s="84">
        <f t="shared" si="897"/>
        <v>0</v>
      </c>
      <c r="NAM1387" s="84">
        <f t="shared" si="897"/>
        <v>0</v>
      </c>
      <c r="NAN1387" s="84">
        <f t="shared" si="897"/>
        <v>1000000</v>
      </c>
      <c r="NAT1387" s="84" t="s">
        <v>235</v>
      </c>
      <c r="NAU1387" s="84" t="s">
        <v>236</v>
      </c>
      <c r="NAV1387" s="84">
        <f>NAV1383</f>
        <v>1000000</v>
      </c>
      <c r="NAW1387" s="84">
        <f t="shared" si="897"/>
        <v>0</v>
      </c>
      <c r="NAX1387" s="84">
        <f t="shared" si="897"/>
        <v>0</v>
      </c>
      <c r="NAY1387" s="84">
        <f t="shared" si="897"/>
        <v>1000000</v>
      </c>
      <c r="NAZ1387" s="84">
        <f t="shared" si="897"/>
        <v>0</v>
      </c>
      <c r="NBA1387" s="84">
        <f t="shared" si="897"/>
        <v>0</v>
      </c>
      <c r="NBB1387" s="84">
        <f t="shared" si="897"/>
        <v>0</v>
      </c>
      <c r="NBC1387" s="84">
        <f t="shared" si="897"/>
        <v>0</v>
      </c>
      <c r="NBD1387" s="84">
        <f t="shared" si="897"/>
        <v>1000000</v>
      </c>
      <c r="NBJ1387" s="84" t="s">
        <v>235</v>
      </c>
      <c r="NBK1387" s="84" t="s">
        <v>236</v>
      </c>
      <c r="NBL1387" s="84">
        <f>NBL1383</f>
        <v>1000000</v>
      </c>
      <c r="NBM1387" s="84">
        <f t="shared" si="897"/>
        <v>0</v>
      </c>
      <c r="NBN1387" s="84">
        <f t="shared" si="897"/>
        <v>0</v>
      </c>
      <c r="NBO1387" s="84">
        <f t="shared" si="897"/>
        <v>1000000</v>
      </c>
      <c r="NBP1387" s="84">
        <f t="shared" si="897"/>
        <v>0</v>
      </c>
      <c r="NBQ1387" s="84">
        <f t="shared" si="897"/>
        <v>0</v>
      </c>
      <c r="NBR1387" s="84">
        <f t="shared" si="897"/>
        <v>0</v>
      </c>
      <c r="NBS1387" s="84">
        <f t="shared" si="897"/>
        <v>0</v>
      </c>
      <c r="NBT1387" s="84">
        <f t="shared" si="897"/>
        <v>1000000</v>
      </c>
      <c r="NBZ1387" s="84" t="s">
        <v>235</v>
      </c>
      <c r="NCA1387" s="84" t="s">
        <v>236</v>
      </c>
      <c r="NCB1387" s="84">
        <f>NCB1383</f>
        <v>1000000</v>
      </c>
      <c r="NCC1387" s="84">
        <f t="shared" ref="NCC1387:NEF1388" si="898">NCC1383</f>
        <v>0</v>
      </c>
      <c r="NCD1387" s="84">
        <f t="shared" si="898"/>
        <v>0</v>
      </c>
      <c r="NCE1387" s="84">
        <f t="shared" si="898"/>
        <v>1000000</v>
      </c>
      <c r="NCF1387" s="84">
        <f t="shared" si="898"/>
        <v>0</v>
      </c>
      <c r="NCG1387" s="84">
        <f t="shared" si="898"/>
        <v>0</v>
      </c>
      <c r="NCH1387" s="84">
        <f t="shared" si="898"/>
        <v>0</v>
      </c>
      <c r="NCI1387" s="84">
        <f t="shared" si="898"/>
        <v>0</v>
      </c>
      <c r="NCJ1387" s="84">
        <f t="shared" si="898"/>
        <v>1000000</v>
      </c>
      <c r="NCP1387" s="84" t="s">
        <v>235</v>
      </c>
      <c r="NCQ1387" s="84" t="s">
        <v>236</v>
      </c>
      <c r="NCR1387" s="84">
        <f>NCR1383</f>
        <v>1000000</v>
      </c>
      <c r="NCS1387" s="84">
        <f t="shared" si="898"/>
        <v>0</v>
      </c>
      <c r="NCT1387" s="84">
        <f t="shared" si="898"/>
        <v>0</v>
      </c>
      <c r="NCU1387" s="84">
        <f t="shared" si="898"/>
        <v>1000000</v>
      </c>
      <c r="NCV1387" s="84">
        <f t="shared" si="898"/>
        <v>0</v>
      </c>
      <c r="NCW1387" s="84">
        <f t="shared" si="898"/>
        <v>0</v>
      </c>
      <c r="NCX1387" s="84">
        <f t="shared" si="898"/>
        <v>0</v>
      </c>
      <c r="NCY1387" s="84">
        <f t="shared" si="898"/>
        <v>0</v>
      </c>
      <c r="NCZ1387" s="84">
        <f t="shared" si="898"/>
        <v>1000000</v>
      </c>
      <c r="NDF1387" s="84" t="s">
        <v>235</v>
      </c>
      <c r="NDG1387" s="84" t="s">
        <v>236</v>
      </c>
      <c r="NDH1387" s="84">
        <f>NDH1383</f>
        <v>1000000</v>
      </c>
      <c r="NDI1387" s="84">
        <f t="shared" si="898"/>
        <v>0</v>
      </c>
      <c r="NDJ1387" s="84">
        <f t="shared" si="898"/>
        <v>0</v>
      </c>
      <c r="NDK1387" s="84">
        <f t="shared" si="898"/>
        <v>1000000</v>
      </c>
      <c r="NDL1387" s="84">
        <f t="shared" si="898"/>
        <v>0</v>
      </c>
      <c r="NDM1387" s="84">
        <f t="shared" si="898"/>
        <v>0</v>
      </c>
      <c r="NDN1387" s="84">
        <f t="shared" si="898"/>
        <v>0</v>
      </c>
      <c r="NDO1387" s="84">
        <f t="shared" si="898"/>
        <v>0</v>
      </c>
      <c r="NDP1387" s="84">
        <f t="shared" si="898"/>
        <v>1000000</v>
      </c>
      <c r="NDV1387" s="84" t="s">
        <v>235</v>
      </c>
      <c r="NDW1387" s="84" t="s">
        <v>236</v>
      </c>
      <c r="NDX1387" s="84">
        <f>NDX1383</f>
        <v>1000000</v>
      </c>
      <c r="NDY1387" s="84">
        <f t="shared" si="898"/>
        <v>0</v>
      </c>
      <c r="NDZ1387" s="84">
        <f t="shared" si="898"/>
        <v>0</v>
      </c>
      <c r="NEA1387" s="84">
        <f t="shared" si="898"/>
        <v>1000000</v>
      </c>
      <c r="NEB1387" s="84">
        <f t="shared" si="898"/>
        <v>0</v>
      </c>
      <c r="NEC1387" s="84">
        <f t="shared" si="898"/>
        <v>0</v>
      </c>
      <c r="NED1387" s="84">
        <f t="shared" si="898"/>
        <v>0</v>
      </c>
      <c r="NEE1387" s="84">
        <f t="shared" si="898"/>
        <v>0</v>
      </c>
      <c r="NEF1387" s="84">
        <f t="shared" si="898"/>
        <v>1000000</v>
      </c>
      <c r="NEL1387" s="84" t="s">
        <v>235</v>
      </c>
      <c r="NEM1387" s="84" t="s">
        <v>236</v>
      </c>
      <c r="NEN1387" s="84">
        <f>NEN1383</f>
        <v>1000000</v>
      </c>
      <c r="NEO1387" s="84">
        <f t="shared" ref="NEO1387:NGR1388" si="899">NEO1383</f>
        <v>0</v>
      </c>
      <c r="NEP1387" s="84">
        <f t="shared" si="899"/>
        <v>0</v>
      </c>
      <c r="NEQ1387" s="84">
        <f t="shared" si="899"/>
        <v>1000000</v>
      </c>
      <c r="NER1387" s="84">
        <f t="shared" si="899"/>
        <v>0</v>
      </c>
      <c r="NES1387" s="84">
        <f t="shared" si="899"/>
        <v>0</v>
      </c>
      <c r="NET1387" s="84">
        <f t="shared" si="899"/>
        <v>0</v>
      </c>
      <c r="NEU1387" s="84">
        <f t="shared" si="899"/>
        <v>0</v>
      </c>
      <c r="NEV1387" s="84">
        <f t="shared" si="899"/>
        <v>1000000</v>
      </c>
      <c r="NFB1387" s="84" t="s">
        <v>235</v>
      </c>
      <c r="NFC1387" s="84" t="s">
        <v>236</v>
      </c>
      <c r="NFD1387" s="84">
        <f>NFD1383</f>
        <v>1000000</v>
      </c>
      <c r="NFE1387" s="84">
        <f t="shared" si="899"/>
        <v>0</v>
      </c>
      <c r="NFF1387" s="84">
        <f t="shared" si="899"/>
        <v>0</v>
      </c>
      <c r="NFG1387" s="84">
        <f t="shared" si="899"/>
        <v>1000000</v>
      </c>
      <c r="NFH1387" s="84">
        <f t="shared" si="899"/>
        <v>0</v>
      </c>
      <c r="NFI1387" s="84">
        <f t="shared" si="899"/>
        <v>0</v>
      </c>
      <c r="NFJ1387" s="84">
        <f t="shared" si="899"/>
        <v>0</v>
      </c>
      <c r="NFK1387" s="84">
        <f t="shared" si="899"/>
        <v>0</v>
      </c>
      <c r="NFL1387" s="84">
        <f t="shared" si="899"/>
        <v>1000000</v>
      </c>
      <c r="NFR1387" s="84" t="s">
        <v>235</v>
      </c>
      <c r="NFS1387" s="84" t="s">
        <v>236</v>
      </c>
      <c r="NFT1387" s="84">
        <f>NFT1383</f>
        <v>1000000</v>
      </c>
      <c r="NFU1387" s="84">
        <f t="shared" si="899"/>
        <v>0</v>
      </c>
      <c r="NFV1387" s="84">
        <f t="shared" si="899"/>
        <v>0</v>
      </c>
      <c r="NFW1387" s="84">
        <f t="shared" si="899"/>
        <v>1000000</v>
      </c>
      <c r="NFX1387" s="84">
        <f t="shared" si="899"/>
        <v>0</v>
      </c>
      <c r="NFY1387" s="84">
        <f t="shared" si="899"/>
        <v>0</v>
      </c>
      <c r="NFZ1387" s="84">
        <f t="shared" si="899"/>
        <v>0</v>
      </c>
      <c r="NGA1387" s="84">
        <f t="shared" si="899"/>
        <v>0</v>
      </c>
      <c r="NGB1387" s="84">
        <f t="shared" si="899"/>
        <v>1000000</v>
      </c>
      <c r="NGH1387" s="84" t="s">
        <v>235</v>
      </c>
      <c r="NGI1387" s="84" t="s">
        <v>236</v>
      </c>
      <c r="NGJ1387" s="84">
        <f>NGJ1383</f>
        <v>1000000</v>
      </c>
      <c r="NGK1387" s="84">
        <f t="shared" si="899"/>
        <v>0</v>
      </c>
      <c r="NGL1387" s="84">
        <f t="shared" si="899"/>
        <v>0</v>
      </c>
      <c r="NGM1387" s="84">
        <f t="shared" si="899"/>
        <v>1000000</v>
      </c>
      <c r="NGN1387" s="84">
        <f t="shared" si="899"/>
        <v>0</v>
      </c>
      <c r="NGO1387" s="84">
        <f t="shared" si="899"/>
        <v>0</v>
      </c>
      <c r="NGP1387" s="84">
        <f t="shared" si="899"/>
        <v>0</v>
      </c>
      <c r="NGQ1387" s="84">
        <f t="shared" si="899"/>
        <v>0</v>
      </c>
      <c r="NGR1387" s="84">
        <f t="shared" si="899"/>
        <v>1000000</v>
      </c>
      <c r="NGX1387" s="84" t="s">
        <v>235</v>
      </c>
      <c r="NGY1387" s="84" t="s">
        <v>236</v>
      </c>
      <c r="NGZ1387" s="84">
        <f>NGZ1383</f>
        <v>1000000</v>
      </c>
      <c r="NHA1387" s="84">
        <f t="shared" ref="NHA1387:NJD1388" si="900">NHA1383</f>
        <v>0</v>
      </c>
      <c r="NHB1387" s="84">
        <f t="shared" si="900"/>
        <v>0</v>
      </c>
      <c r="NHC1387" s="84">
        <f t="shared" si="900"/>
        <v>1000000</v>
      </c>
      <c r="NHD1387" s="84">
        <f t="shared" si="900"/>
        <v>0</v>
      </c>
      <c r="NHE1387" s="84">
        <f t="shared" si="900"/>
        <v>0</v>
      </c>
      <c r="NHF1387" s="84">
        <f t="shared" si="900"/>
        <v>0</v>
      </c>
      <c r="NHG1387" s="84">
        <f t="shared" si="900"/>
        <v>0</v>
      </c>
      <c r="NHH1387" s="84">
        <f t="shared" si="900"/>
        <v>1000000</v>
      </c>
      <c r="NHN1387" s="84" t="s">
        <v>235</v>
      </c>
      <c r="NHO1387" s="84" t="s">
        <v>236</v>
      </c>
      <c r="NHP1387" s="84">
        <f>NHP1383</f>
        <v>1000000</v>
      </c>
      <c r="NHQ1387" s="84">
        <f t="shared" si="900"/>
        <v>0</v>
      </c>
      <c r="NHR1387" s="84">
        <f t="shared" si="900"/>
        <v>0</v>
      </c>
      <c r="NHS1387" s="84">
        <f t="shared" si="900"/>
        <v>1000000</v>
      </c>
      <c r="NHT1387" s="84">
        <f t="shared" si="900"/>
        <v>0</v>
      </c>
      <c r="NHU1387" s="84">
        <f t="shared" si="900"/>
        <v>0</v>
      </c>
      <c r="NHV1387" s="84">
        <f t="shared" si="900"/>
        <v>0</v>
      </c>
      <c r="NHW1387" s="84">
        <f t="shared" si="900"/>
        <v>0</v>
      </c>
      <c r="NHX1387" s="84">
        <f t="shared" si="900"/>
        <v>1000000</v>
      </c>
      <c r="NID1387" s="84" t="s">
        <v>235</v>
      </c>
      <c r="NIE1387" s="84" t="s">
        <v>236</v>
      </c>
      <c r="NIF1387" s="84">
        <f>NIF1383</f>
        <v>1000000</v>
      </c>
      <c r="NIG1387" s="84">
        <f t="shared" si="900"/>
        <v>0</v>
      </c>
      <c r="NIH1387" s="84">
        <f t="shared" si="900"/>
        <v>0</v>
      </c>
      <c r="NII1387" s="84">
        <f t="shared" si="900"/>
        <v>1000000</v>
      </c>
      <c r="NIJ1387" s="84">
        <f t="shared" si="900"/>
        <v>0</v>
      </c>
      <c r="NIK1387" s="84">
        <f t="shared" si="900"/>
        <v>0</v>
      </c>
      <c r="NIL1387" s="84">
        <f t="shared" si="900"/>
        <v>0</v>
      </c>
      <c r="NIM1387" s="84">
        <f t="shared" si="900"/>
        <v>0</v>
      </c>
      <c r="NIN1387" s="84">
        <f t="shared" si="900"/>
        <v>1000000</v>
      </c>
      <c r="NIT1387" s="84" t="s">
        <v>235</v>
      </c>
      <c r="NIU1387" s="84" t="s">
        <v>236</v>
      </c>
      <c r="NIV1387" s="84">
        <f>NIV1383</f>
        <v>1000000</v>
      </c>
      <c r="NIW1387" s="84">
        <f t="shared" si="900"/>
        <v>0</v>
      </c>
      <c r="NIX1387" s="84">
        <f t="shared" si="900"/>
        <v>0</v>
      </c>
      <c r="NIY1387" s="84">
        <f t="shared" si="900"/>
        <v>1000000</v>
      </c>
      <c r="NIZ1387" s="84">
        <f t="shared" si="900"/>
        <v>0</v>
      </c>
      <c r="NJA1387" s="84">
        <f t="shared" si="900"/>
        <v>0</v>
      </c>
      <c r="NJB1387" s="84">
        <f t="shared" si="900"/>
        <v>0</v>
      </c>
      <c r="NJC1387" s="84">
        <f t="shared" si="900"/>
        <v>0</v>
      </c>
      <c r="NJD1387" s="84">
        <f t="shared" si="900"/>
        <v>1000000</v>
      </c>
      <c r="NJJ1387" s="84" t="s">
        <v>235</v>
      </c>
      <c r="NJK1387" s="84" t="s">
        <v>236</v>
      </c>
      <c r="NJL1387" s="84">
        <f>NJL1383</f>
        <v>1000000</v>
      </c>
      <c r="NJM1387" s="84">
        <f t="shared" ref="NJM1387:NLP1388" si="901">NJM1383</f>
        <v>0</v>
      </c>
      <c r="NJN1387" s="84">
        <f t="shared" si="901"/>
        <v>0</v>
      </c>
      <c r="NJO1387" s="84">
        <f t="shared" si="901"/>
        <v>1000000</v>
      </c>
      <c r="NJP1387" s="84">
        <f t="shared" si="901"/>
        <v>0</v>
      </c>
      <c r="NJQ1387" s="84">
        <f t="shared" si="901"/>
        <v>0</v>
      </c>
      <c r="NJR1387" s="84">
        <f t="shared" si="901"/>
        <v>0</v>
      </c>
      <c r="NJS1387" s="84">
        <f t="shared" si="901"/>
        <v>0</v>
      </c>
      <c r="NJT1387" s="84">
        <f t="shared" si="901"/>
        <v>1000000</v>
      </c>
      <c r="NJZ1387" s="84" t="s">
        <v>235</v>
      </c>
      <c r="NKA1387" s="84" t="s">
        <v>236</v>
      </c>
      <c r="NKB1387" s="84">
        <f>NKB1383</f>
        <v>1000000</v>
      </c>
      <c r="NKC1387" s="84">
        <f t="shared" si="901"/>
        <v>0</v>
      </c>
      <c r="NKD1387" s="84">
        <f t="shared" si="901"/>
        <v>0</v>
      </c>
      <c r="NKE1387" s="84">
        <f t="shared" si="901"/>
        <v>1000000</v>
      </c>
      <c r="NKF1387" s="84">
        <f t="shared" si="901"/>
        <v>0</v>
      </c>
      <c r="NKG1387" s="84">
        <f t="shared" si="901"/>
        <v>0</v>
      </c>
      <c r="NKH1387" s="84">
        <f t="shared" si="901"/>
        <v>0</v>
      </c>
      <c r="NKI1387" s="84">
        <f t="shared" si="901"/>
        <v>0</v>
      </c>
      <c r="NKJ1387" s="84">
        <f t="shared" si="901"/>
        <v>1000000</v>
      </c>
      <c r="NKP1387" s="84" t="s">
        <v>235</v>
      </c>
      <c r="NKQ1387" s="84" t="s">
        <v>236</v>
      </c>
      <c r="NKR1387" s="84">
        <f>NKR1383</f>
        <v>1000000</v>
      </c>
      <c r="NKS1387" s="84">
        <f t="shared" si="901"/>
        <v>0</v>
      </c>
      <c r="NKT1387" s="84">
        <f t="shared" si="901"/>
        <v>0</v>
      </c>
      <c r="NKU1387" s="84">
        <f t="shared" si="901"/>
        <v>1000000</v>
      </c>
      <c r="NKV1387" s="84">
        <f t="shared" si="901"/>
        <v>0</v>
      </c>
      <c r="NKW1387" s="84">
        <f t="shared" si="901"/>
        <v>0</v>
      </c>
      <c r="NKX1387" s="84">
        <f t="shared" si="901"/>
        <v>0</v>
      </c>
      <c r="NKY1387" s="84">
        <f t="shared" si="901"/>
        <v>0</v>
      </c>
      <c r="NKZ1387" s="84">
        <f t="shared" si="901"/>
        <v>1000000</v>
      </c>
      <c r="NLF1387" s="84" t="s">
        <v>235</v>
      </c>
      <c r="NLG1387" s="84" t="s">
        <v>236</v>
      </c>
      <c r="NLH1387" s="84">
        <f>NLH1383</f>
        <v>1000000</v>
      </c>
      <c r="NLI1387" s="84">
        <f t="shared" si="901"/>
        <v>0</v>
      </c>
      <c r="NLJ1387" s="84">
        <f t="shared" si="901"/>
        <v>0</v>
      </c>
      <c r="NLK1387" s="84">
        <f t="shared" si="901"/>
        <v>1000000</v>
      </c>
      <c r="NLL1387" s="84">
        <f t="shared" si="901"/>
        <v>0</v>
      </c>
      <c r="NLM1387" s="84">
        <f t="shared" si="901"/>
        <v>0</v>
      </c>
      <c r="NLN1387" s="84">
        <f t="shared" si="901"/>
        <v>0</v>
      </c>
      <c r="NLO1387" s="84">
        <f t="shared" si="901"/>
        <v>0</v>
      </c>
      <c r="NLP1387" s="84">
        <f t="shared" si="901"/>
        <v>1000000</v>
      </c>
      <c r="NLV1387" s="84" t="s">
        <v>235</v>
      </c>
      <c r="NLW1387" s="84" t="s">
        <v>236</v>
      </c>
      <c r="NLX1387" s="84">
        <f>NLX1383</f>
        <v>1000000</v>
      </c>
      <c r="NLY1387" s="84">
        <f t="shared" ref="NLY1387:NOB1388" si="902">NLY1383</f>
        <v>0</v>
      </c>
      <c r="NLZ1387" s="84">
        <f t="shared" si="902"/>
        <v>0</v>
      </c>
      <c r="NMA1387" s="84">
        <f t="shared" si="902"/>
        <v>1000000</v>
      </c>
      <c r="NMB1387" s="84">
        <f t="shared" si="902"/>
        <v>0</v>
      </c>
      <c r="NMC1387" s="84">
        <f t="shared" si="902"/>
        <v>0</v>
      </c>
      <c r="NMD1387" s="84">
        <f t="shared" si="902"/>
        <v>0</v>
      </c>
      <c r="NME1387" s="84">
        <f t="shared" si="902"/>
        <v>0</v>
      </c>
      <c r="NMF1387" s="84">
        <f t="shared" si="902"/>
        <v>1000000</v>
      </c>
      <c r="NML1387" s="84" t="s">
        <v>235</v>
      </c>
      <c r="NMM1387" s="84" t="s">
        <v>236</v>
      </c>
      <c r="NMN1387" s="84">
        <f>NMN1383</f>
        <v>1000000</v>
      </c>
      <c r="NMO1387" s="84">
        <f t="shared" si="902"/>
        <v>0</v>
      </c>
      <c r="NMP1387" s="84">
        <f t="shared" si="902"/>
        <v>0</v>
      </c>
      <c r="NMQ1387" s="84">
        <f t="shared" si="902"/>
        <v>1000000</v>
      </c>
      <c r="NMR1387" s="84">
        <f t="shared" si="902"/>
        <v>0</v>
      </c>
      <c r="NMS1387" s="84">
        <f t="shared" si="902"/>
        <v>0</v>
      </c>
      <c r="NMT1387" s="84">
        <f t="shared" si="902"/>
        <v>0</v>
      </c>
      <c r="NMU1387" s="84">
        <f t="shared" si="902"/>
        <v>0</v>
      </c>
      <c r="NMV1387" s="84">
        <f t="shared" si="902"/>
        <v>1000000</v>
      </c>
      <c r="NNB1387" s="84" t="s">
        <v>235</v>
      </c>
      <c r="NNC1387" s="84" t="s">
        <v>236</v>
      </c>
      <c r="NND1387" s="84">
        <f>NND1383</f>
        <v>1000000</v>
      </c>
      <c r="NNE1387" s="84">
        <f t="shared" si="902"/>
        <v>0</v>
      </c>
      <c r="NNF1387" s="84">
        <f t="shared" si="902"/>
        <v>0</v>
      </c>
      <c r="NNG1387" s="84">
        <f t="shared" si="902"/>
        <v>1000000</v>
      </c>
      <c r="NNH1387" s="84">
        <f t="shared" si="902"/>
        <v>0</v>
      </c>
      <c r="NNI1387" s="84">
        <f t="shared" si="902"/>
        <v>0</v>
      </c>
      <c r="NNJ1387" s="84">
        <f t="shared" si="902"/>
        <v>0</v>
      </c>
      <c r="NNK1387" s="84">
        <f t="shared" si="902"/>
        <v>0</v>
      </c>
      <c r="NNL1387" s="84">
        <f t="shared" si="902"/>
        <v>1000000</v>
      </c>
      <c r="NNR1387" s="84" t="s">
        <v>235</v>
      </c>
      <c r="NNS1387" s="84" t="s">
        <v>236</v>
      </c>
      <c r="NNT1387" s="84">
        <f>NNT1383</f>
        <v>1000000</v>
      </c>
      <c r="NNU1387" s="84">
        <f t="shared" si="902"/>
        <v>0</v>
      </c>
      <c r="NNV1387" s="84">
        <f t="shared" si="902"/>
        <v>0</v>
      </c>
      <c r="NNW1387" s="84">
        <f t="shared" si="902"/>
        <v>1000000</v>
      </c>
      <c r="NNX1387" s="84">
        <f t="shared" si="902"/>
        <v>0</v>
      </c>
      <c r="NNY1387" s="84">
        <f t="shared" si="902"/>
        <v>0</v>
      </c>
      <c r="NNZ1387" s="84">
        <f t="shared" si="902"/>
        <v>0</v>
      </c>
      <c r="NOA1387" s="84">
        <f t="shared" si="902"/>
        <v>0</v>
      </c>
      <c r="NOB1387" s="84">
        <f t="shared" si="902"/>
        <v>1000000</v>
      </c>
      <c r="NOH1387" s="84" t="s">
        <v>235</v>
      </c>
      <c r="NOI1387" s="84" t="s">
        <v>236</v>
      </c>
      <c r="NOJ1387" s="84">
        <f>NOJ1383</f>
        <v>1000000</v>
      </c>
      <c r="NOK1387" s="84">
        <f t="shared" ref="NOK1387:NQN1388" si="903">NOK1383</f>
        <v>0</v>
      </c>
      <c r="NOL1387" s="84">
        <f t="shared" si="903"/>
        <v>0</v>
      </c>
      <c r="NOM1387" s="84">
        <f t="shared" si="903"/>
        <v>1000000</v>
      </c>
      <c r="NON1387" s="84">
        <f t="shared" si="903"/>
        <v>0</v>
      </c>
      <c r="NOO1387" s="84">
        <f t="shared" si="903"/>
        <v>0</v>
      </c>
      <c r="NOP1387" s="84">
        <f t="shared" si="903"/>
        <v>0</v>
      </c>
      <c r="NOQ1387" s="84">
        <f t="shared" si="903"/>
        <v>0</v>
      </c>
      <c r="NOR1387" s="84">
        <f t="shared" si="903"/>
        <v>1000000</v>
      </c>
      <c r="NOX1387" s="84" t="s">
        <v>235</v>
      </c>
      <c r="NOY1387" s="84" t="s">
        <v>236</v>
      </c>
      <c r="NOZ1387" s="84">
        <f>NOZ1383</f>
        <v>1000000</v>
      </c>
      <c r="NPA1387" s="84">
        <f t="shared" si="903"/>
        <v>0</v>
      </c>
      <c r="NPB1387" s="84">
        <f t="shared" si="903"/>
        <v>0</v>
      </c>
      <c r="NPC1387" s="84">
        <f t="shared" si="903"/>
        <v>1000000</v>
      </c>
      <c r="NPD1387" s="84">
        <f t="shared" si="903"/>
        <v>0</v>
      </c>
      <c r="NPE1387" s="84">
        <f t="shared" si="903"/>
        <v>0</v>
      </c>
      <c r="NPF1387" s="84">
        <f t="shared" si="903"/>
        <v>0</v>
      </c>
      <c r="NPG1387" s="84">
        <f t="shared" si="903"/>
        <v>0</v>
      </c>
      <c r="NPH1387" s="84">
        <f t="shared" si="903"/>
        <v>1000000</v>
      </c>
      <c r="NPN1387" s="84" t="s">
        <v>235</v>
      </c>
      <c r="NPO1387" s="84" t="s">
        <v>236</v>
      </c>
      <c r="NPP1387" s="84">
        <f>NPP1383</f>
        <v>1000000</v>
      </c>
      <c r="NPQ1387" s="84">
        <f t="shared" si="903"/>
        <v>0</v>
      </c>
      <c r="NPR1387" s="84">
        <f t="shared" si="903"/>
        <v>0</v>
      </c>
      <c r="NPS1387" s="84">
        <f t="shared" si="903"/>
        <v>1000000</v>
      </c>
      <c r="NPT1387" s="84">
        <f t="shared" si="903"/>
        <v>0</v>
      </c>
      <c r="NPU1387" s="84">
        <f t="shared" si="903"/>
        <v>0</v>
      </c>
      <c r="NPV1387" s="84">
        <f t="shared" si="903"/>
        <v>0</v>
      </c>
      <c r="NPW1387" s="84">
        <f t="shared" si="903"/>
        <v>0</v>
      </c>
      <c r="NPX1387" s="84">
        <f t="shared" si="903"/>
        <v>1000000</v>
      </c>
      <c r="NQD1387" s="84" t="s">
        <v>235</v>
      </c>
      <c r="NQE1387" s="84" t="s">
        <v>236</v>
      </c>
      <c r="NQF1387" s="84">
        <f>NQF1383</f>
        <v>1000000</v>
      </c>
      <c r="NQG1387" s="84">
        <f t="shared" si="903"/>
        <v>0</v>
      </c>
      <c r="NQH1387" s="84">
        <f t="shared" si="903"/>
        <v>0</v>
      </c>
      <c r="NQI1387" s="84">
        <f t="shared" si="903"/>
        <v>1000000</v>
      </c>
      <c r="NQJ1387" s="84">
        <f t="shared" si="903"/>
        <v>0</v>
      </c>
      <c r="NQK1387" s="84">
        <f t="shared" si="903"/>
        <v>0</v>
      </c>
      <c r="NQL1387" s="84">
        <f t="shared" si="903"/>
        <v>0</v>
      </c>
      <c r="NQM1387" s="84">
        <f t="shared" si="903"/>
        <v>0</v>
      </c>
      <c r="NQN1387" s="84">
        <f t="shared" si="903"/>
        <v>1000000</v>
      </c>
      <c r="NQT1387" s="84" t="s">
        <v>235</v>
      </c>
      <c r="NQU1387" s="84" t="s">
        <v>236</v>
      </c>
      <c r="NQV1387" s="84">
        <f>NQV1383</f>
        <v>1000000</v>
      </c>
      <c r="NQW1387" s="84">
        <f t="shared" ref="NQW1387:NSZ1388" si="904">NQW1383</f>
        <v>0</v>
      </c>
      <c r="NQX1387" s="84">
        <f t="shared" si="904"/>
        <v>0</v>
      </c>
      <c r="NQY1387" s="84">
        <f t="shared" si="904"/>
        <v>1000000</v>
      </c>
      <c r="NQZ1387" s="84">
        <f t="shared" si="904"/>
        <v>0</v>
      </c>
      <c r="NRA1387" s="84">
        <f t="shared" si="904"/>
        <v>0</v>
      </c>
      <c r="NRB1387" s="84">
        <f t="shared" si="904"/>
        <v>0</v>
      </c>
      <c r="NRC1387" s="84">
        <f t="shared" si="904"/>
        <v>0</v>
      </c>
      <c r="NRD1387" s="84">
        <f t="shared" si="904"/>
        <v>1000000</v>
      </c>
      <c r="NRJ1387" s="84" t="s">
        <v>235</v>
      </c>
      <c r="NRK1387" s="84" t="s">
        <v>236</v>
      </c>
      <c r="NRL1387" s="84">
        <f>NRL1383</f>
        <v>1000000</v>
      </c>
      <c r="NRM1387" s="84">
        <f t="shared" si="904"/>
        <v>0</v>
      </c>
      <c r="NRN1387" s="84">
        <f t="shared" si="904"/>
        <v>0</v>
      </c>
      <c r="NRO1387" s="84">
        <f t="shared" si="904"/>
        <v>1000000</v>
      </c>
      <c r="NRP1387" s="84">
        <f t="shared" si="904"/>
        <v>0</v>
      </c>
      <c r="NRQ1387" s="84">
        <f t="shared" si="904"/>
        <v>0</v>
      </c>
      <c r="NRR1387" s="84">
        <f t="shared" si="904"/>
        <v>0</v>
      </c>
      <c r="NRS1387" s="84">
        <f t="shared" si="904"/>
        <v>0</v>
      </c>
      <c r="NRT1387" s="84">
        <f t="shared" si="904"/>
        <v>1000000</v>
      </c>
      <c r="NRZ1387" s="84" t="s">
        <v>235</v>
      </c>
      <c r="NSA1387" s="84" t="s">
        <v>236</v>
      </c>
      <c r="NSB1387" s="84">
        <f>NSB1383</f>
        <v>1000000</v>
      </c>
      <c r="NSC1387" s="84">
        <f t="shared" si="904"/>
        <v>0</v>
      </c>
      <c r="NSD1387" s="84">
        <f t="shared" si="904"/>
        <v>0</v>
      </c>
      <c r="NSE1387" s="84">
        <f t="shared" si="904"/>
        <v>1000000</v>
      </c>
      <c r="NSF1387" s="84">
        <f t="shared" si="904"/>
        <v>0</v>
      </c>
      <c r="NSG1387" s="84">
        <f t="shared" si="904"/>
        <v>0</v>
      </c>
      <c r="NSH1387" s="84">
        <f t="shared" si="904"/>
        <v>0</v>
      </c>
      <c r="NSI1387" s="84">
        <f t="shared" si="904"/>
        <v>0</v>
      </c>
      <c r="NSJ1387" s="84">
        <f t="shared" si="904"/>
        <v>1000000</v>
      </c>
      <c r="NSP1387" s="84" t="s">
        <v>235</v>
      </c>
      <c r="NSQ1387" s="84" t="s">
        <v>236</v>
      </c>
      <c r="NSR1387" s="84">
        <f>NSR1383</f>
        <v>1000000</v>
      </c>
      <c r="NSS1387" s="84">
        <f t="shared" si="904"/>
        <v>0</v>
      </c>
      <c r="NST1387" s="84">
        <f t="shared" si="904"/>
        <v>0</v>
      </c>
      <c r="NSU1387" s="84">
        <f t="shared" si="904"/>
        <v>1000000</v>
      </c>
      <c r="NSV1387" s="84">
        <f t="shared" si="904"/>
        <v>0</v>
      </c>
      <c r="NSW1387" s="84">
        <f t="shared" si="904"/>
        <v>0</v>
      </c>
      <c r="NSX1387" s="84">
        <f t="shared" si="904"/>
        <v>0</v>
      </c>
      <c r="NSY1387" s="84">
        <f t="shared" si="904"/>
        <v>0</v>
      </c>
      <c r="NSZ1387" s="84">
        <f t="shared" si="904"/>
        <v>1000000</v>
      </c>
      <c r="NTF1387" s="84" t="s">
        <v>235</v>
      </c>
      <c r="NTG1387" s="84" t="s">
        <v>236</v>
      </c>
      <c r="NTH1387" s="84">
        <f>NTH1383</f>
        <v>1000000</v>
      </c>
      <c r="NTI1387" s="84">
        <f t="shared" ref="NTI1387:NVL1388" si="905">NTI1383</f>
        <v>0</v>
      </c>
      <c r="NTJ1387" s="84">
        <f t="shared" si="905"/>
        <v>0</v>
      </c>
      <c r="NTK1387" s="84">
        <f t="shared" si="905"/>
        <v>1000000</v>
      </c>
      <c r="NTL1387" s="84">
        <f t="shared" si="905"/>
        <v>0</v>
      </c>
      <c r="NTM1387" s="84">
        <f t="shared" si="905"/>
        <v>0</v>
      </c>
      <c r="NTN1387" s="84">
        <f t="shared" si="905"/>
        <v>0</v>
      </c>
      <c r="NTO1387" s="84">
        <f t="shared" si="905"/>
        <v>0</v>
      </c>
      <c r="NTP1387" s="84">
        <f t="shared" si="905"/>
        <v>1000000</v>
      </c>
      <c r="NTV1387" s="84" t="s">
        <v>235</v>
      </c>
      <c r="NTW1387" s="84" t="s">
        <v>236</v>
      </c>
      <c r="NTX1387" s="84">
        <f>NTX1383</f>
        <v>1000000</v>
      </c>
      <c r="NTY1387" s="84">
        <f t="shared" si="905"/>
        <v>0</v>
      </c>
      <c r="NTZ1387" s="84">
        <f t="shared" si="905"/>
        <v>0</v>
      </c>
      <c r="NUA1387" s="84">
        <f t="shared" si="905"/>
        <v>1000000</v>
      </c>
      <c r="NUB1387" s="84">
        <f t="shared" si="905"/>
        <v>0</v>
      </c>
      <c r="NUC1387" s="84">
        <f t="shared" si="905"/>
        <v>0</v>
      </c>
      <c r="NUD1387" s="84">
        <f t="shared" si="905"/>
        <v>0</v>
      </c>
      <c r="NUE1387" s="84">
        <f t="shared" si="905"/>
        <v>0</v>
      </c>
      <c r="NUF1387" s="84">
        <f t="shared" si="905"/>
        <v>1000000</v>
      </c>
      <c r="NUL1387" s="84" t="s">
        <v>235</v>
      </c>
      <c r="NUM1387" s="84" t="s">
        <v>236</v>
      </c>
      <c r="NUN1387" s="84">
        <f>NUN1383</f>
        <v>1000000</v>
      </c>
      <c r="NUO1387" s="84">
        <f t="shared" si="905"/>
        <v>0</v>
      </c>
      <c r="NUP1387" s="84">
        <f t="shared" si="905"/>
        <v>0</v>
      </c>
      <c r="NUQ1387" s="84">
        <f t="shared" si="905"/>
        <v>1000000</v>
      </c>
      <c r="NUR1387" s="84">
        <f t="shared" si="905"/>
        <v>0</v>
      </c>
      <c r="NUS1387" s="84">
        <f t="shared" si="905"/>
        <v>0</v>
      </c>
      <c r="NUT1387" s="84">
        <f t="shared" si="905"/>
        <v>0</v>
      </c>
      <c r="NUU1387" s="84">
        <f t="shared" si="905"/>
        <v>0</v>
      </c>
      <c r="NUV1387" s="84">
        <f t="shared" si="905"/>
        <v>1000000</v>
      </c>
      <c r="NVB1387" s="84" t="s">
        <v>235</v>
      </c>
      <c r="NVC1387" s="84" t="s">
        <v>236</v>
      </c>
      <c r="NVD1387" s="84">
        <f>NVD1383</f>
        <v>1000000</v>
      </c>
      <c r="NVE1387" s="84">
        <f t="shared" si="905"/>
        <v>0</v>
      </c>
      <c r="NVF1387" s="84">
        <f t="shared" si="905"/>
        <v>0</v>
      </c>
      <c r="NVG1387" s="84">
        <f t="shared" si="905"/>
        <v>1000000</v>
      </c>
      <c r="NVH1387" s="84">
        <f t="shared" si="905"/>
        <v>0</v>
      </c>
      <c r="NVI1387" s="84">
        <f t="shared" si="905"/>
        <v>0</v>
      </c>
      <c r="NVJ1387" s="84">
        <f t="shared" si="905"/>
        <v>0</v>
      </c>
      <c r="NVK1387" s="84">
        <f t="shared" si="905"/>
        <v>0</v>
      </c>
      <c r="NVL1387" s="84">
        <f t="shared" si="905"/>
        <v>1000000</v>
      </c>
      <c r="NVR1387" s="84" t="s">
        <v>235</v>
      </c>
      <c r="NVS1387" s="84" t="s">
        <v>236</v>
      </c>
      <c r="NVT1387" s="84">
        <f>NVT1383</f>
        <v>1000000</v>
      </c>
      <c r="NVU1387" s="84">
        <f t="shared" ref="NVU1387:NXX1388" si="906">NVU1383</f>
        <v>0</v>
      </c>
      <c r="NVV1387" s="84">
        <f t="shared" si="906"/>
        <v>0</v>
      </c>
      <c r="NVW1387" s="84">
        <f t="shared" si="906"/>
        <v>1000000</v>
      </c>
      <c r="NVX1387" s="84">
        <f t="shared" si="906"/>
        <v>0</v>
      </c>
      <c r="NVY1387" s="84">
        <f t="shared" si="906"/>
        <v>0</v>
      </c>
      <c r="NVZ1387" s="84">
        <f t="shared" si="906"/>
        <v>0</v>
      </c>
      <c r="NWA1387" s="84">
        <f t="shared" si="906"/>
        <v>0</v>
      </c>
      <c r="NWB1387" s="84">
        <f t="shared" si="906"/>
        <v>1000000</v>
      </c>
      <c r="NWH1387" s="84" t="s">
        <v>235</v>
      </c>
      <c r="NWI1387" s="84" t="s">
        <v>236</v>
      </c>
      <c r="NWJ1387" s="84">
        <f>NWJ1383</f>
        <v>1000000</v>
      </c>
      <c r="NWK1387" s="84">
        <f t="shared" si="906"/>
        <v>0</v>
      </c>
      <c r="NWL1387" s="84">
        <f t="shared" si="906"/>
        <v>0</v>
      </c>
      <c r="NWM1387" s="84">
        <f t="shared" si="906"/>
        <v>1000000</v>
      </c>
      <c r="NWN1387" s="84">
        <f t="shared" si="906"/>
        <v>0</v>
      </c>
      <c r="NWO1387" s="84">
        <f t="shared" si="906"/>
        <v>0</v>
      </c>
      <c r="NWP1387" s="84">
        <f t="shared" si="906"/>
        <v>0</v>
      </c>
      <c r="NWQ1387" s="84">
        <f t="shared" si="906"/>
        <v>0</v>
      </c>
      <c r="NWR1387" s="84">
        <f t="shared" si="906"/>
        <v>1000000</v>
      </c>
      <c r="NWX1387" s="84" t="s">
        <v>235</v>
      </c>
      <c r="NWY1387" s="84" t="s">
        <v>236</v>
      </c>
      <c r="NWZ1387" s="84">
        <f>NWZ1383</f>
        <v>1000000</v>
      </c>
      <c r="NXA1387" s="84">
        <f t="shared" si="906"/>
        <v>0</v>
      </c>
      <c r="NXB1387" s="84">
        <f t="shared" si="906"/>
        <v>0</v>
      </c>
      <c r="NXC1387" s="84">
        <f t="shared" si="906"/>
        <v>1000000</v>
      </c>
      <c r="NXD1387" s="84">
        <f t="shared" si="906"/>
        <v>0</v>
      </c>
      <c r="NXE1387" s="84">
        <f t="shared" si="906"/>
        <v>0</v>
      </c>
      <c r="NXF1387" s="84">
        <f t="shared" si="906"/>
        <v>0</v>
      </c>
      <c r="NXG1387" s="84">
        <f t="shared" si="906"/>
        <v>0</v>
      </c>
      <c r="NXH1387" s="84">
        <f t="shared" si="906"/>
        <v>1000000</v>
      </c>
      <c r="NXN1387" s="84" t="s">
        <v>235</v>
      </c>
      <c r="NXO1387" s="84" t="s">
        <v>236</v>
      </c>
      <c r="NXP1387" s="84">
        <f>NXP1383</f>
        <v>1000000</v>
      </c>
      <c r="NXQ1387" s="84">
        <f t="shared" si="906"/>
        <v>0</v>
      </c>
      <c r="NXR1387" s="84">
        <f t="shared" si="906"/>
        <v>0</v>
      </c>
      <c r="NXS1387" s="84">
        <f t="shared" si="906"/>
        <v>1000000</v>
      </c>
      <c r="NXT1387" s="84">
        <f t="shared" si="906"/>
        <v>0</v>
      </c>
      <c r="NXU1387" s="84">
        <f t="shared" si="906"/>
        <v>0</v>
      </c>
      <c r="NXV1387" s="84">
        <f t="shared" si="906"/>
        <v>0</v>
      </c>
      <c r="NXW1387" s="84">
        <f t="shared" si="906"/>
        <v>0</v>
      </c>
      <c r="NXX1387" s="84">
        <f t="shared" si="906"/>
        <v>1000000</v>
      </c>
      <c r="NYD1387" s="84" t="s">
        <v>235</v>
      </c>
      <c r="NYE1387" s="84" t="s">
        <v>236</v>
      </c>
      <c r="NYF1387" s="84">
        <f>NYF1383</f>
        <v>1000000</v>
      </c>
      <c r="NYG1387" s="84">
        <f t="shared" ref="NYG1387:OAJ1388" si="907">NYG1383</f>
        <v>0</v>
      </c>
      <c r="NYH1387" s="84">
        <f t="shared" si="907"/>
        <v>0</v>
      </c>
      <c r="NYI1387" s="84">
        <f t="shared" si="907"/>
        <v>1000000</v>
      </c>
      <c r="NYJ1387" s="84">
        <f t="shared" si="907"/>
        <v>0</v>
      </c>
      <c r="NYK1387" s="84">
        <f t="shared" si="907"/>
        <v>0</v>
      </c>
      <c r="NYL1387" s="84">
        <f t="shared" si="907"/>
        <v>0</v>
      </c>
      <c r="NYM1387" s="84">
        <f t="shared" si="907"/>
        <v>0</v>
      </c>
      <c r="NYN1387" s="84">
        <f t="shared" si="907"/>
        <v>1000000</v>
      </c>
      <c r="NYT1387" s="84" t="s">
        <v>235</v>
      </c>
      <c r="NYU1387" s="84" t="s">
        <v>236</v>
      </c>
      <c r="NYV1387" s="84">
        <f>NYV1383</f>
        <v>1000000</v>
      </c>
      <c r="NYW1387" s="84">
        <f t="shared" si="907"/>
        <v>0</v>
      </c>
      <c r="NYX1387" s="84">
        <f t="shared" si="907"/>
        <v>0</v>
      </c>
      <c r="NYY1387" s="84">
        <f t="shared" si="907"/>
        <v>1000000</v>
      </c>
      <c r="NYZ1387" s="84">
        <f t="shared" si="907"/>
        <v>0</v>
      </c>
      <c r="NZA1387" s="84">
        <f t="shared" si="907"/>
        <v>0</v>
      </c>
      <c r="NZB1387" s="84">
        <f t="shared" si="907"/>
        <v>0</v>
      </c>
      <c r="NZC1387" s="84">
        <f t="shared" si="907"/>
        <v>0</v>
      </c>
      <c r="NZD1387" s="84">
        <f t="shared" si="907"/>
        <v>1000000</v>
      </c>
      <c r="NZJ1387" s="84" t="s">
        <v>235</v>
      </c>
      <c r="NZK1387" s="84" t="s">
        <v>236</v>
      </c>
      <c r="NZL1387" s="84">
        <f>NZL1383</f>
        <v>1000000</v>
      </c>
      <c r="NZM1387" s="84">
        <f t="shared" si="907"/>
        <v>0</v>
      </c>
      <c r="NZN1387" s="84">
        <f t="shared" si="907"/>
        <v>0</v>
      </c>
      <c r="NZO1387" s="84">
        <f t="shared" si="907"/>
        <v>1000000</v>
      </c>
      <c r="NZP1387" s="84">
        <f t="shared" si="907"/>
        <v>0</v>
      </c>
      <c r="NZQ1387" s="84">
        <f t="shared" si="907"/>
        <v>0</v>
      </c>
      <c r="NZR1387" s="84">
        <f t="shared" si="907"/>
        <v>0</v>
      </c>
      <c r="NZS1387" s="84">
        <f t="shared" si="907"/>
        <v>0</v>
      </c>
      <c r="NZT1387" s="84">
        <f t="shared" si="907"/>
        <v>1000000</v>
      </c>
      <c r="NZZ1387" s="84" t="s">
        <v>235</v>
      </c>
      <c r="OAA1387" s="84" t="s">
        <v>236</v>
      </c>
      <c r="OAB1387" s="84">
        <f>OAB1383</f>
        <v>1000000</v>
      </c>
      <c r="OAC1387" s="84">
        <f t="shared" si="907"/>
        <v>0</v>
      </c>
      <c r="OAD1387" s="84">
        <f t="shared" si="907"/>
        <v>0</v>
      </c>
      <c r="OAE1387" s="84">
        <f t="shared" si="907"/>
        <v>1000000</v>
      </c>
      <c r="OAF1387" s="84">
        <f t="shared" si="907"/>
        <v>0</v>
      </c>
      <c r="OAG1387" s="84">
        <f t="shared" si="907"/>
        <v>0</v>
      </c>
      <c r="OAH1387" s="84">
        <f t="shared" si="907"/>
        <v>0</v>
      </c>
      <c r="OAI1387" s="84">
        <f t="shared" si="907"/>
        <v>0</v>
      </c>
      <c r="OAJ1387" s="84">
        <f t="shared" si="907"/>
        <v>1000000</v>
      </c>
      <c r="OAP1387" s="84" t="s">
        <v>235</v>
      </c>
      <c r="OAQ1387" s="84" t="s">
        <v>236</v>
      </c>
      <c r="OAR1387" s="84">
        <f>OAR1383</f>
        <v>1000000</v>
      </c>
      <c r="OAS1387" s="84">
        <f t="shared" ref="OAS1387:OCV1388" si="908">OAS1383</f>
        <v>0</v>
      </c>
      <c r="OAT1387" s="84">
        <f t="shared" si="908"/>
        <v>0</v>
      </c>
      <c r="OAU1387" s="84">
        <f t="shared" si="908"/>
        <v>1000000</v>
      </c>
      <c r="OAV1387" s="84">
        <f t="shared" si="908"/>
        <v>0</v>
      </c>
      <c r="OAW1387" s="84">
        <f t="shared" si="908"/>
        <v>0</v>
      </c>
      <c r="OAX1387" s="84">
        <f t="shared" si="908"/>
        <v>0</v>
      </c>
      <c r="OAY1387" s="84">
        <f t="shared" si="908"/>
        <v>0</v>
      </c>
      <c r="OAZ1387" s="84">
        <f t="shared" si="908"/>
        <v>1000000</v>
      </c>
      <c r="OBF1387" s="84" t="s">
        <v>235</v>
      </c>
      <c r="OBG1387" s="84" t="s">
        <v>236</v>
      </c>
      <c r="OBH1387" s="84">
        <f>OBH1383</f>
        <v>1000000</v>
      </c>
      <c r="OBI1387" s="84">
        <f t="shared" si="908"/>
        <v>0</v>
      </c>
      <c r="OBJ1387" s="84">
        <f t="shared" si="908"/>
        <v>0</v>
      </c>
      <c r="OBK1387" s="84">
        <f t="shared" si="908"/>
        <v>1000000</v>
      </c>
      <c r="OBL1387" s="84">
        <f t="shared" si="908"/>
        <v>0</v>
      </c>
      <c r="OBM1387" s="84">
        <f t="shared" si="908"/>
        <v>0</v>
      </c>
      <c r="OBN1387" s="84">
        <f t="shared" si="908"/>
        <v>0</v>
      </c>
      <c r="OBO1387" s="84">
        <f t="shared" si="908"/>
        <v>0</v>
      </c>
      <c r="OBP1387" s="84">
        <f t="shared" si="908"/>
        <v>1000000</v>
      </c>
      <c r="OBV1387" s="84" t="s">
        <v>235</v>
      </c>
      <c r="OBW1387" s="84" t="s">
        <v>236</v>
      </c>
      <c r="OBX1387" s="84">
        <f>OBX1383</f>
        <v>1000000</v>
      </c>
      <c r="OBY1387" s="84">
        <f t="shared" si="908"/>
        <v>0</v>
      </c>
      <c r="OBZ1387" s="84">
        <f t="shared" si="908"/>
        <v>0</v>
      </c>
      <c r="OCA1387" s="84">
        <f t="shared" si="908"/>
        <v>1000000</v>
      </c>
      <c r="OCB1387" s="84">
        <f t="shared" si="908"/>
        <v>0</v>
      </c>
      <c r="OCC1387" s="84">
        <f t="shared" si="908"/>
        <v>0</v>
      </c>
      <c r="OCD1387" s="84">
        <f t="shared" si="908"/>
        <v>0</v>
      </c>
      <c r="OCE1387" s="84">
        <f t="shared" si="908"/>
        <v>0</v>
      </c>
      <c r="OCF1387" s="84">
        <f t="shared" si="908"/>
        <v>1000000</v>
      </c>
      <c r="OCL1387" s="84" t="s">
        <v>235</v>
      </c>
      <c r="OCM1387" s="84" t="s">
        <v>236</v>
      </c>
      <c r="OCN1387" s="84">
        <f>OCN1383</f>
        <v>1000000</v>
      </c>
      <c r="OCO1387" s="84">
        <f t="shared" si="908"/>
        <v>0</v>
      </c>
      <c r="OCP1387" s="84">
        <f t="shared" si="908"/>
        <v>0</v>
      </c>
      <c r="OCQ1387" s="84">
        <f t="shared" si="908"/>
        <v>1000000</v>
      </c>
      <c r="OCR1387" s="84">
        <f t="shared" si="908"/>
        <v>0</v>
      </c>
      <c r="OCS1387" s="84">
        <f t="shared" si="908"/>
        <v>0</v>
      </c>
      <c r="OCT1387" s="84">
        <f t="shared" si="908"/>
        <v>0</v>
      </c>
      <c r="OCU1387" s="84">
        <f t="shared" si="908"/>
        <v>0</v>
      </c>
      <c r="OCV1387" s="84">
        <f t="shared" si="908"/>
        <v>1000000</v>
      </c>
      <c r="ODB1387" s="84" t="s">
        <v>235</v>
      </c>
      <c r="ODC1387" s="84" t="s">
        <v>236</v>
      </c>
      <c r="ODD1387" s="84">
        <f>ODD1383</f>
        <v>1000000</v>
      </c>
      <c r="ODE1387" s="84">
        <f t="shared" ref="ODE1387:OFH1388" si="909">ODE1383</f>
        <v>0</v>
      </c>
      <c r="ODF1387" s="84">
        <f t="shared" si="909"/>
        <v>0</v>
      </c>
      <c r="ODG1387" s="84">
        <f t="shared" si="909"/>
        <v>1000000</v>
      </c>
      <c r="ODH1387" s="84">
        <f t="shared" si="909"/>
        <v>0</v>
      </c>
      <c r="ODI1387" s="84">
        <f t="shared" si="909"/>
        <v>0</v>
      </c>
      <c r="ODJ1387" s="84">
        <f t="shared" si="909"/>
        <v>0</v>
      </c>
      <c r="ODK1387" s="84">
        <f t="shared" si="909"/>
        <v>0</v>
      </c>
      <c r="ODL1387" s="84">
        <f t="shared" si="909"/>
        <v>1000000</v>
      </c>
      <c r="ODR1387" s="84" t="s">
        <v>235</v>
      </c>
      <c r="ODS1387" s="84" t="s">
        <v>236</v>
      </c>
      <c r="ODT1387" s="84">
        <f>ODT1383</f>
        <v>1000000</v>
      </c>
      <c r="ODU1387" s="84">
        <f t="shared" si="909"/>
        <v>0</v>
      </c>
      <c r="ODV1387" s="84">
        <f t="shared" si="909"/>
        <v>0</v>
      </c>
      <c r="ODW1387" s="84">
        <f t="shared" si="909"/>
        <v>1000000</v>
      </c>
      <c r="ODX1387" s="84">
        <f t="shared" si="909"/>
        <v>0</v>
      </c>
      <c r="ODY1387" s="84">
        <f t="shared" si="909"/>
        <v>0</v>
      </c>
      <c r="ODZ1387" s="84">
        <f t="shared" si="909"/>
        <v>0</v>
      </c>
      <c r="OEA1387" s="84">
        <f t="shared" si="909"/>
        <v>0</v>
      </c>
      <c r="OEB1387" s="84">
        <f t="shared" si="909"/>
        <v>1000000</v>
      </c>
      <c r="OEH1387" s="84" t="s">
        <v>235</v>
      </c>
      <c r="OEI1387" s="84" t="s">
        <v>236</v>
      </c>
      <c r="OEJ1387" s="84">
        <f>OEJ1383</f>
        <v>1000000</v>
      </c>
      <c r="OEK1387" s="84">
        <f t="shared" si="909"/>
        <v>0</v>
      </c>
      <c r="OEL1387" s="84">
        <f t="shared" si="909"/>
        <v>0</v>
      </c>
      <c r="OEM1387" s="84">
        <f t="shared" si="909"/>
        <v>1000000</v>
      </c>
      <c r="OEN1387" s="84">
        <f t="shared" si="909"/>
        <v>0</v>
      </c>
      <c r="OEO1387" s="84">
        <f t="shared" si="909"/>
        <v>0</v>
      </c>
      <c r="OEP1387" s="84">
        <f t="shared" si="909"/>
        <v>0</v>
      </c>
      <c r="OEQ1387" s="84">
        <f t="shared" si="909"/>
        <v>0</v>
      </c>
      <c r="OER1387" s="84">
        <f t="shared" si="909"/>
        <v>1000000</v>
      </c>
      <c r="OEX1387" s="84" t="s">
        <v>235</v>
      </c>
      <c r="OEY1387" s="84" t="s">
        <v>236</v>
      </c>
      <c r="OEZ1387" s="84">
        <f>OEZ1383</f>
        <v>1000000</v>
      </c>
      <c r="OFA1387" s="84">
        <f t="shared" si="909"/>
        <v>0</v>
      </c>
      <c r="OFB1387" s="84">
        <f t="shared" si="909"/>
        <v>0</v>
      </c>
      <c r="OFC1387" s="84">
        <f t="shared" si="909"/>
        <v>1000000</v>
      </c>
      <c r="OFD1387" s="84">
        <f t="shared" si="909"/>
        <v>0</v>
      </c>
      <c r="OFE1387" s="84">
        <f t="shared" si="909"/>
        <v>0</v>
      </c>
      <c r="OFF1387" s="84">
        <f t="shared" si="909"/>
        <v>0</v>
      </c>
      <c r="OFG1387" s="84">
        <f t="shared" si="909"/>
        <v>0</v>
      </c>
      <c r="OFH1387" s="84">
        <f t="shared" si="909"/>
        <v>1000000</v>
      </c>
      <c r="OFN1387" s="84" t="s">
        <v>235</v>
      </c>
      <c r="OFO1387" s="84" t="s">
        <v>236</v>
      </c>
      <c r="OFP1387" s="84">
        <f>OFP1383</f>
        <v>1000000</v>
      </c>
      <c r="OFQ1387" s="84">
        <f t="shared" ref="OFQ1387:OHT1388" si="910">OFQ1383</f>
        <v>0</v>
      </c>
      <c r="OFR1387" s="84">
        <f t="shared" si="910"/>
        <v>0</v>
      </c>
      <c r="OFS1387" s="84">
        <f t="shared" si="910"/>
        <v>1000000</v>
      </c>
      <c r="OFT1387" s="84">
        <f t="shared" si="910"/>
        <v>0</v>
      </c>
      <c r="OFU1387" s="84">
        <f t="shared" si="910"/>
        <v>0</v>
      </c>
      <c r="OFV1387" s="84">
        <f t="shared" si="910"/>
        <v>0</v>
      </c>
      <c r="OFW1387" s="84">
        <f t="shared" si="910"/>
        <v>0</v>
      </c>
      <c r="OFX1387" s="84">
        <f t="shared" si="910"/>
        <v>1000000</v>
      </c>
      <c r="OGD1387" s="84" t="s">
        <v>235</v>
      </c>
      <c r="OGE1387" s="84" t="s">
        <v>236</v>
      </c>
      <c r="OGF1387" s="84">
        <f>OGF1383</f>
        <v>1000000</v>
      </c>
      <c r="OGG1387" s="84">
        <f t="shared" si="910"/>
        <v>0</v>
      </c>
      <c r="OGH1387" s="84">
        <f t="shared" si="910"/>
        <v>0</v>
      </c>
      <c r="OGI1387" s="84">
        <f t="shared" si="910"/>
        <v>1000000</v>
      </c>
      <c r="OGJ1387" s="84">
        <f t="shared" si="910"/>
        <v>0</v>
      </c>
      <c r="OGK1387" s="84">
        <f t="shared" si="910"/>
        <v>0</v>
      </c>
      <c r="OGL1387" s="84">
        <f t="shared" si="910"/>
        <v>0</v>
      </c>
      <c r="OGM1387" s="84">
        <f t="shared" si="910"/>
        <v>0</v>
      </c>
      <c r="OGN1387" s="84">
        <f t="shared" si="910"/>
        <v>1000000</v>
      </c>
      <c r="OGT1387" s="84" t="s">
        <v>235</v>
      </c>
      <c r="OGU1387" s="84" t="s">
        <v>236</v>
      </c>
      <c r="OGV1387" s="84">
        <f>OGV1383</f>
        <v>1000000</v>
      </c>
      <c r="OGW1387" s="84">
        <f t="shared" si="910"/>
        <v>0</v>
      </c>
      <c r="OGX1387" s="84">
        <f t="shared" si="910"/>
        <v>0</v>
      </c>
      <c r="OGY1387" s="84">
        <f t="shared" si="910"/>
        <v>1000000</v>
      </c>
      <c r="OGZ1387" s="84">
        <f t="shared" si="910"/>
        <v>0</v>
      </c>
      <c r="OHA1387" s="84">
        <f t="shared" si="910"/>
        <v>0</v>
      </c>
      <c r="OHB1387" s="84">
        <f t="shared" si="910"/>
        <v>0</v>
      </c>
      <c r="OHC1387" s="84">
        <f t="shared" si="910"/>
        <v>0</v>
      </c>
      <c r="OHD1387" s="84">
        <f t="shared" si="910"/>
        <v>1000000</v>
      </c>
      <c r="OHJ1387" s="84" t="s">
        <v>235</v>
      </c>
      <c r="OHK1387" s="84" t="s">
        <v>236</v>
      </c>
      <c r="OHL1387" s="84">
        <f>OHL1383</f>
        <v>1000000</v>
      </c>
      <c r="OHM1387" s="84">
        <f t="shared" si="910"/>
        <v>0</v>
      </c>
      <c r="OHN1387" s="84">
        <f t="shared" si="910"/>
        <v>0</v>
      </c>
      <c r="OHO1387" s="84">
        <f t="shared" si="910"/>
        <v>1000000</v>
      </c>
      <c r="OHP1387" s="84">
        <f t="shared" si="910"/>
        <v>0</v>
      </c>
      <c r="OHQ1387" s="84">
        <f t="shared" si="910"/>
        <v>0</v>
      </c>
      <c r="OHR1387" s="84">
        <f t="shared" si="910"/>
        <v>0</v>
      </c>
      <c r="OHS1387" s="84">
        <f t="shared" si="910"/>
        <v>0</v>
      </c>
      <c r="OHT1387" s="84">
        <f t="shared" si="910"/>
        <v>1000000</v>
      </c>
      <c r="OHZ1387" s="84" t="s">
        <v>235</v>
      </c>
      <c r="OIA1387" s="84" t="s">
        <v>236</v>
      </c>
      <c r="OIB1387" s="84">
        <f>OIB1383</f>
        <v>1000000</v>
      </c>
      <c r="OIC1387" s="84">
        <f t="shared" ref="OIC1387:OKF1388" si="911">OIC1383</f>
        <v>0</v>
      </c>
      <c r="OID1387" s="84">
        <f t="shared" si="911"/>
        <v>0</v>
      </c>
      <c r="OIE1387" s="84">
        <f t="shared" si="911"/>
        <v>1000000</v>
      </c>
      <c r="OIF1387" s="84">
        <f t="shared" si="911"/>
        <v>0</v>
      </c>
      <c r="OIG1387" s="84">
        <f t="shared" si="911"/>
        <v>0</v>
      </c>
      <c r="OIH1387" s="84">
        <f t="shared" si="911"/>
        <v>0</v>
      </c>
      <c r="OII1387" s="84">
        <f t="shared" si="911"/>
        <v>0</v>
      </c>
      <c r="OIJ1387" s="84">
        <f t="shared" si="911"/>
        <v>1000000</v>
      </c>
      <c r="OIP1387" s="84" t="s">
        <v>235</v>
      </c>
      <c r="OIQ1387" s="84" t="s">
        <v>236</v>
      </c>
      <c r="OIR1387" s="84">
        <f>OIR1383</f>
        <v>1000000</v>
      </c>
      <c r="OIS1387" s="84">
        <f t="shared" si="911"/>
        <v>0</v>
      </c>
      <c r="OIT1387" s="84">
        <f t="shared" si="911"/>
        <v>0</v>
      </c>
      <c r="OIU1387" s="84">
        <f t="shared" si="911"/>
        <v>1000000</v>
      </c>
      <c r="OIV1387" s="84">
        <f t="shared" si="911"/>
        <v>0</v>
      </c>
      <c r="OIW1387" s="84">
        <f t="shared" si="911"/>
        <v>0</v>
      </c>
      <c r="OIX1387" s="84">
        <f t="shared" si="911"/>
        <v>0</v>
      </c>
      <c r="OIY1387" s="84">
        <f t="shared" si="911"/>
        <v>0</v>
      </c>
      <c r="OIZ1387" s="84">
        <f t="shared" si="911"/>
        <v>1000000</v>
      </c>
      <c r="OJF1387" s="84" t="s">
        <v>235</v>
      </c>
      <c r="OJG1387" s="84" t="s">
        <v>236</v>
      </c>
      <c r="OJH1387" s="84">
        <f>OJH1383</f>
        <v>1000000</v>
      </c>
      <c r="OJI1387" s="84">
        <f t="shared" si="911"/>
        <v>0</v>
      </c>
      <c r="OJJ1387" s="84">
        <f t="shared" si="911"/>
        <v>0</v>
      </c>
      <c r="OJK1387" s="84">
        <f t="shared" si="911"/>
        <v>1000000</v>
      </c>
      <c r="OJL1387" s="84">
        <f t="shared" si="911"/>
        <v>0</v>
      </c>
      <c r="OJM1387" s="84">
        <f t="shared" si="911"/>
        <v>0</v>
      </c>
      <c r="OJN1387" s="84">
        <f t="shared" si="911"/>
        <v>0</v>
      </c>
      <c r="OJO1387" s="84">
        <f t="shared" si="911"/>
        <v>0</v>
      </c>
      <c r="OJP1387" s="84">
        <f t="shared" si="911"/>
        <v>1000000</v>
      </c>
      <c r="OJV1387" s="84" t="s">
        <v>235</v>
      </c>
      <c r="OJW1387" s="84" t="s">
        <v>236</v>
      </c>
      <c r="OJX1387" s="84">
        <f>OJX1383</f>
        <v>1000000</v>
      </c>
      <c r="OJY1387" s="84">
        <f t="shared" si="911"/>
        <v>0</v>
      </c>
      <c r="OJZ1387" s="84">
        <f t="shared" si="911"/>
        <v>0</v>
      </c>
      <c r="OKA1387" s="84">
        <f t="shared" si="911"/>
        <v>1000000</v>
      </c>
      <c r="OKB1387" s="84">
        <f t="shared" si="911"/>
        <v>0</v>
      </c>
      <c r="OKC1387" s="84">
        <f t="shared" si="911"/>
        <v>0</v>
      </c>
      <c r="OKD1387" s="84">
        <f t="shared" si="911"/>
        <v>0</v>
      </c>
      <c r="OKE1387" s="84">
        <f t="shared" si="911"/>
        <v>0</v>
      </c>
      <c r="OKF1387" s="84">
        <f t="shared" si="911"/>
        <v>1000000</v>
      </c>
      <c r="OKL1387" s="84" t="s">
        <v>235</v>
      </c>
      <c r="OKM1387" s="84" t="s">
        <v>236</v>
      </c>
      <c r="OKN1387" s="84">
        <f>OKN1383</f>
        <v>1000000</v>
      </c>
      <c r="OKO1387" s="84">
        <f t="shared" ref="OKO1387:OMR1388" si="912">OKO1383</f>
        <v>0</v>
      </c>
      <c r="OKP1387" s="84">
        <f t="shared" si="912"/>
        <v>0</v>
      </c>
      <c r="OKQ1387" s="84">
        <f t="shared" si="912"/>
        <v>1000000</v>
      </c>
      <c r="OKR1387" s="84">
        <f t="shared" si="912"/>
        <v>0</v>
      </c>
      <c r="OKS1387" s="84">
        <f t="shared" si="912"/>
        <v>0</v>
      </c>
      <c r="OKT1387" s="84">
        <f t="shared" si="912"/>
        <v>0</v>
      </c>
      <c r="OKU1387" s="84">
        <f t="shared" si="912"/>
        <v>0</v>
      </c>
      <c r="OKV1387" s="84">
        <f t="shared" si="912"/>
        <v>1000000</v>
      </c>
      <c r="OLB1387" s="84" t="s">
        <v>235</v>
      </c>
      <c r="OLC1387" s="84" t="s">
        <v>236</v>
      </c>
      <c r="OLD1387" s="84">
        <f>OLD1383</f>
        <v>1000000</v>
      </c>
      <c r="OLE1387" s="84">
        <f t="shared" si="912"/>
        <v>0</v>
      </c>
      <c r="OLF1387" s="84">
        <f t="shared" si="912"/>
        <v>0</v>
      </c>
      <c r="OLG1387" s="84">
        <f t="shared" si="912"/>
        <v>1000000</v>
      </c>
      <c r="OLH1387" s="84">
        <f t="shared" si="912"/>
        <v>0</v>
      </c>
      <c r="OLI1387" s="84">
        <f t="shared" si="912"/>
        <v>0</v>
      </c>
      <c r="OLJ1387" s="84">
        <f t="shared" si="912"/>
        <v>0</v>
      </c>
      <c r="OLK1387" s="84">
        <f t="shared" si="912"/>
        <v>0</v>
      </c>
      <c r="OLL1387" s="84">
        <f t="shared" si="912"/>
        <v>1000000</v>
      </c>
      <c r="OLR1387" s="84" t="s">
        <v>235</v>
      </c>
      <c r="OLS1387" s="84" t="s">
        <v>236</v>
      </c>
      <c r="OLT1387" s="84">
        <f>OLT1383</f>
        <v>1000000</v>
      </c>
      <c r="OLU1387" s="84">
        <f t="shared" si="912"/>
        <v>0</v>
      </c>
      <c r="OLV1387" s="84">
        <f t="shared" si="912"/>
        <v>0</v>
      </c>
      <c r="OLW1387" s="84">
        <f t="shared" si="912"/>
        <v>1000000</v>
      </c>
      <c r="OLX1387" s="84">
        <f t="shared" si="912"/>
        <v>0</v>
      </c>
      <c r="OLY1387" s="84">
        <f t="shared" si="912"/>
        <v>0</v>
      </c>
      <c r="OLZ1387" s="84">
        <f t="shared" si="912"/>
        <v>0</v>
      </c>
      <c r="OMA1387" s="84">
        <f t="shared" si="912"/>
        <v>0</v>
      </c>
      <c r="OMB1387" s="84">
        <f t="shared" si="912"/>
        <v>1000000</v>
      </c>
      <c r="OMH1387" s="84" t="s">
        <v>235</v>
      </c>
      <c r="OMI1387" s="84" t="s">
        <v>236</v>
      </c>
      <c r="OMJ1387" s="84">
        <f>OMJ1383</f>
        <v>1000000</v>
      </c>
      <c r="OMK1387" s="84">
        <f t="shared" si="912"/>
        <v>0</v>
      </c>
      <c r="OML1387" s="84">
        <f t="shared" si="912"/>
        <v>0</v>
      </c>
      <c r="OMM1387" s="84">
        <f t="shared" si="912"/>
        <v>1000000</v>
      </c>
      <c r="OMN1387" s="84">
        <f t="shared" si="912"/>
        <v>0</v>
      </c>
      <c r="OMO1387" s="84">
        <f t="shared" si="912"/>
        <v>0</v>
      </c>
      <c r="OMP1387" s="84">
        <f t="shared" si="912"/>
        <v>0</v>
      </c>
      <c r="OMQ1387" s="84">
        <f t="shared" si="912"/>
        <v>0</v>
      </c>
      <c r="OMR1387" s="84">
        <f t="shared" si="912"/>
        <v>1000000</v>
      </c>
      <c r="OMX1387" s="84" t="s">
        <v>235</v>
      </c>
      <c r="OMY1387" s="84" t="s">
        <v>236</v>
      </c>
      <c r="OMZ1387" s="84">
        <f>OMZ1383</f>
        <v>1000000</v>
      </c>
      <c r="ONA1387" s="84">
        <f t="shared" ref="ONA1387:OPD1388" si="913">ONA1383</f>
        <v>0</v>
      </c>
      <c r="ONB1387" s="84">
        <f t="shared" si="913"/>
        <v>0</v>
      </c>
      <c r="ONC1387" s="84">
        <f t="shared" si="913"/>
        <v>1000000</v>
      </c>
      <c r="OND1387" s="84">
        <f t="shared" si="913"/>
        <v>0</v>
      </c>
      <c r="ONE1387" s="84">
        <f t="shared" si="913"/>
        <v>0</v>
      </c>
      <c r="ONF1387" s="84">
        <f t="shared" si="913"/>
        <v>0</v>
      </c>
      <c r="ONG1387" s="84">
        <f t="shared" si="913"/>
        <v>0</v>
      </c>
      <c r="ONH1387" s="84">
        <f t="shared" si="913"/>
        <v>1000000</v>
      </c>
      <c r="ONN1387" s="84" t="s">
        <v>235</v>
      </c>
      <c r="ONO1387" s="84" t="s">
        <v>236</v>
      </c>
      <c r="ONP1387" s="84">
        <f>ONP1383</f>
        <v>1000000</v>
      </c>
      <c r="ONQ1387" s="84">
        <f t="shared" si="913"/>
        <v>0</v>
      </c>
      <c r="ONR1387" s="84">
        <f t="shared" si="913"/>
        <v>0</v>
      </c>
      <c r="ONS1387" s="84">
        <f t="shared" si="913"/>
        <v>1000000</v>
      </c>
      <c r="ONT1387" s="84">
        <f t="shared" si="913"/>
        <v>0</v>
      </c>
      <c r="ONU1387" s="84">
        <f t="shared" si="913"/>
        <v>0</v>
      </c>
      <c r="ONV1387" s="84">
        <f t="shared" si="913"/>
        <v>0</v>
      </c>
      <c r="ONW1387" s="84">
        <f t="shared" si="913"/>
        <v>0</v>
      </c>
      <c r="ONX1387" s="84">
        <f t="shared" si="913"/>
        <v>1000000</v>
      </c>
      <c r="OOD1387" s="84" t="s">
        <v>235</v>
      </c>
      <c r="OOE1387" s="84" t="s">
        <v>236</v>
      </c>
      <c r="OOF1387" s="84">
        <f>OOF1383</f>
        <v>1000000</v>
      </c>
      <c r="OOG1387" s="84">
        <f t="shared" si="913"/>
        <v>0</v>
      </c>
      <c r="OOH1387" s="84">
        <f t="shared" si="913"/>
        <v>0</v>
      </c>
      <c r="OOI1387" s="84">
        <f t="shared" si="913"/>
        <v>1000000</v>
      </c>
      <c r="OOJ1387" s="84">
        <f t="shared" si="913"/>
        <v>0</v>
      </c>
      <c r="OOK1387" s="84">
        <f t="shared" si="913"/>
        <v>0</v>
      </c>
      <c r="OOL1387" s="84">
        <f t="shared" si="913"/>
        <v>0</v>
      </c>
      <c r="OOM1387" s="84">
        <f t="shared" si="913"/>
        <v>0</v>
      </c>
      <c r="OON1387" s="84">
        <f t="shared" si="913"/>
        <v>1000000</v>
      </c>
      <c r="OOT1387" s="84" t="s">
        <v>235</v>
      </c>
      <c r="OOU1387" s="84" t="s">
        <v>236</v>
      </c>
      <c r="OOV1387" s="84">
        <f>OOV1383</f>
        <v>1000000</v>
      </c>
      <c r="OOW1387" s="84">
        <f t="shared" si="913"/>
        <v>0</v>
      </c>
      <c r="OOX1387" s="84">
        <f t="shared" si="913"/>
        <v>0</v>
      </c>
      <c r="OOY1387" s="84">
        <f t="shared" si="913"/>
        <v>1000000</v>
      </c>
      <c r="OOZ1387" s="84">
        <f t="shared" si="913"/>
        <v>0</v>
      </c>
      <c r="OPA1387" s="84">
        <f t="shared" si="913"/>
        <v>0</v>
      </c>
      <c r="OPB1387" s="84">
        <f t="shared" si="913"/>
        <v>0</v>
      </c>
      <c r="OPC1387" s="84">
        <f t="shared" si="913"/>
        <v>0</v>
      </c>
      <c r="OPD1387" s="84">
        <f t="shared" si="913"/>
        <v>1000000</v>
      </c>
      <c r="OPJ1387" s="84" t="s">
        <v>235</v>
      </c>
      <c r="OPK1387" s="84" t="s">
        <v>236</v>
      </c>
      <c r="OPL1387" s="84">
        <f>OPL1383</f>
        <v>1000000</v>
      </c>
      <c r="OPM1387" s="84">
        <f t="shared" ref="OPM1387:ORP1388" si="914">OPM1383</f>
        <v>0</v>
      </c>
      <c r="OPN1387" s="84">
        <f t="shared" si="914"/>
        <v>0</v>
      </c>
      <c r="OPO1387" s="84">
        <f t="shared" si="914"/>
        <v>1000000</v>
      </c>
      <c r="OPP1387" s="84">
        <f t="shared" si="914"/>
        <v>0</v>
      </c>
      <c r="OPQ1387" s="84">
        <f t="shared" si="914"/>
        <v>0</v>
      </c>
      <c r="OPR1387" s="84">
        <f t="shared" si="914"/>
        <v>0</v>
      </c>
      <c r="OPS1387" s="84">
        <f t="shared" si="914"/>
        <v>0</v>
      </c>
      <c r="OPT1387" s="84">
        <f t="shared" si="914"/>
        <v>1000000</v>
      </c>
      <c r="OPZ1387" s="84" t="s">
        <v>235</v>
      </c>
      <c r="OQA1387" s="84" t="s">
        <v>236</v>
      </c>
      <c r="OQB1387" s="84">
        <f>OQB1383</f>
        <v>1000000</v>
      </c>
      <c r="OQC1387" s="84">
        <f t="shared" si="914"/>
        <v>0</v>
      </c>
      <c r="OQD1387" s="84">
        <f t="shared" si="914"/>
        <v>0</v>
      </c>
      <c r="OQE1387" s="84">
        <f t="shared" si="914"/>
        <v>1000000</v>
      </c>
      <c r="OQF1387" s="84">
        <f t="shared" si="914"/>
        <v>0</v>
      </c>
      <c r="OQG1387" s="84">
        <f t="shared" si="914"/>
        <v>0</v>
      </c>
      <c r="OQH1387" s="84">
        <f t="shared" si="914"/>
        <v>0</v>
      </c>
      <c r="OQI1387" s="84">
        <f t="shared" si="914"/>
        <v>0</v>
      </c>
      <c r="OQJ1387" s="84">
        <f t="shared" si="914"/>
        <v>1000000</v>
      </c>
      <c r="OQP1387" s="84" t="s">
        <v>235</v>
      </c>
      <c r="OQQ1387" s="84" t="s">
        <v>236</v>
      </c>
      <c r="OQR1387" s="84">
        <f>OQR1383</f>
        <v>1000000</v>
      </c>
      <c r="OQS1387" s="84">
        <f t="shared" si="914"/>
        <v>0</v>
      </c>
      <c r="OQT1387" s="84">
        <f t="shared" si="914"/>
        <v>0</v>
      </c>
      <c r="OQU1387" s="84">
        <f t="shared" si="914"/>
        <v>1000000</v>
      </c>
      <c r="OQV1387" s="84">
        <f t="shared" si="914"/>
        <v>0</v>
      </c>
      <c r="OQW1387" s="84">
        <f t="shared" si="914"/>
        <v>0</v>
      </c>
      <c r="OQX1387" s="84">
        <f t="shared" si="914"/>
        <v>0</v>
      </c>
      <c r="OQY1387" s="84">
        <f t="shared" si="914"/>
        <v>0</v>
      </c>
      <c r="OQZ1387" s="84">
        <f t="shared" si="914"/>
        <v>1000000</v>
      </c>
      <c r="ORF1387" s="84" t="s">
        <v>235</v>
      </c>
      <c r="ORG1387" s="84" t="s">
        <v>236</v>
      </c>
      <c r="ORH1387" s="84">
        <f>ORH1383</f>
        <v>1000000</v>
      </c>
      <c r="ORI1387" s="84">
        <f t="shared" si="914"/>
        <v>0</v>
      </c>
      <c r="ORJ1387" s="84">
        <f t="shared" si="914"/>
        <v>0</v>
      </c>
      <c r="ORK1387" s="84">
        <f t="shared" si="914"/>
        <v>1000000</v>
      </c>
      <c r="ORL1387" s="84">
        <f t="shared" si="914"/>
        <v>0</v>
      </c>
      <c r="ORM1387" s="84">
        <f t="shared" si="914"/>
        <v>0</v>
      </c>
      <c r="ORN1387" s="84">
        <f t="shared" si="914"/>
        <v>0</v>
      </c>
      <c r="ORO1387" s="84">
        <f t="shared" si="914"/>
        <v>0</v>
      </c>
      <c r="ORP1387" s="84">
        <f t="shared" si="914"/>
        <v>1000000</v>
      </c>
      <c r="ORV1387" s="84" t="s">
        <v>235</v>
      </c>
      <c r="ORW1387" s="84" t="s">
        <v>236</v>
      </c>
      <c r="ORX1387" s="84">
        <f>ORX1383</f>
        <v>1000000</v>
      </c>
      <c r="ORY1387" s="84">
        <f t="shared" ref="ORY1387:OUB1388" si="915">ORY1383</f>
        <v>0</v>
      </c>
      <c r="ORZ1387" s="84">
        <f t="shared" si="915"/>
        <v>0</v>
      </c>
      <c r="OSA1387" s="84">
        <f t="shared" si="915"/>
        <v>1000000</v>
      </c>
      <c r="OSB1387" s="84">
        <f t="shared" si="915"/>
        <v>0</v>
      </c>
      <c r="OSC1387" s="84">
        <f t="shared" si="915"/>
        <v>0</v>
      </c>
      <c r="OSD1387" s="84">
        <f t="shared" si="915"/>
        <v>0</v>
      </c>
      <c r="OSE1387" s="84">
        <f t="shared" si="915"/>
        <v>0</v>
      </c>
      <c r="OSF1387" s="84">
        <f t="shared" si="915"/>
        <v>1000000</v>
      </c>
      <c r="OSL1387" s="84" t="s">
        <v>235</v>
      </c>
      <c r="OSM1387" s="84" t="s">
        <v>236</v>
      </c>
      <c r="OSN1387" s="84">
        <f>OSN1383</f>
        <v>1000000</v>
      </c>
      <c r="OSO1387" s="84">
        <f t="shared" si="915"/>
        <v>0</v>
      </c>
      <c r="OSP1387" s="84">
        <f t="shared" si="915"/>
        <v>0</v>
      </c>
      <c r="OSQ1387" s="84">
        <f t="shared" si="915"/>
        <v>1000000</v>
      </c>
      <c r="OSR1387" s="84">
        <f t="shared" si="915"/>
        <v>0</v>
      </c>
      <c r="OSS1387" s="84">
        <f t="shared" si="915"/>
        <v>0</v>
      </c>
      <c r="OST1387" s="84">
        <f t="shared" si="915"/>
        <v>0</v>
      </c>
      <c r="OSU1387" s="84">
        <f t="shared" si="915"/>
        <v>0</v>
      </c>
      <c r="OSV1387" s="84">
        <f t="shared" si="915"/>
        <v>1000000</v>
      </c>
      <c r="OTB1387" s="84" t="s">
        <v>235</v>
      </c>
      <c r="OTC1387" s="84" t="s">
        <v>236</v>
      </c>
      <c r="OTD1387" s="84">
        <f>OTD1383</f>
        <v>1000000</v>
      </c>
      <c r="OTE1387" s="84">
        <f t="shared" si="915"/>
        <v>0</v>
      </c>
      <c r="OTF1387" s="84">
        <f t="shared" si="915"/>
        <v>0</v>
      </c>
      <c r="OTG1387" s="84">
        <f t="shared" si="915"/>
        <v>1000000</v>
      </c>
      <c r="OTH1387" s="84">
        <f t="shared" si="915"/>
        <v>0</v>
      </c>
      <c r="OTI1387" s="84">
        <f t="shared" si="915"/>
        <v>0</v>
      </c>
      <c r="OTJ1387" s="84">
        <f t="shared" si="915"/>
        <v>0</v>
      </c>
      <c r="OTK1387" s="84">
        <f t="shared" si="915"/>
        <v>0</v>
      </c>
      <c r="OTL1387" s="84">
        <f t="shared" si="915"/>
        <v>1000000</v>
      </c>
      <c r="OTR1387" s="84" t="s">
        <v>235</v>
      </c>
      <c r="OTS1387" s="84" t="s">
        <v>236</v>
      </c>
      <c r="OTT1387" s="84">
        <f>OTT1383</f>
        <v>1000000</v>
      </c>
      <c r="OTU1387" s="84">
        <f t="shared" si="915"/>
        <v>0</v>
      </c>
      <c r="OTV1387" s="84">
        <f t="shared" si="915"/>
        <v>0</v>
      </c>
      <c r="OTW1387" s="84">
        <f t="shared" si="915"/>
        <v>1000000</v>
      </c>
      <c r="OTX1387" s="84">
        <f t="shared" si="915"/>
        <v>0</v>
      </c>
      <c r="OTY1387" s="84">
        <f t="shared" si="915"/>
        <v>0</v>
      </c>
      <c r="OTZ1387" s="84">
        <f t="shared" si="915"/>
        <v>0</v>
      </c>
      <c r="OUA1387" s="84">
        <f t="shared" si="915"/>
        <v>0</v>
      </c>
      <c r="OUB1387" s="84">
        <f t="shared" si="915"/>
        <v>1000000</v>
      </c>
      <c r="OUH1387" s="84" t="s">
        <v>235</v>
      </c>
      <c r="OUI1387" s="84" t="s">
        <v>236</v>
      </c>
      <c r="OUJ1387" s="84">
        <f>OUJ1383</f>
        <v>1000000</v>
      </c>
      <c r="OUK1387" s="84">
        <f t="shared" ref="OUK1387:OWN1388" si="916">OUK1383</f>
        <v>0</v>
      </c>
      <c r="OUL1387" s="84">
        <f t="shared" si="916"/>
        <v>0</v>
      </c>
      <c r="OUM1387" s="84">
        <f t="shared" si="916"/>
        <v>1000000</v>
      </c>
      <c r="OUN1387" s="84">
        <f t="shared" si="916"/>
        <v>0</v>
      </c>
      <c r="OUO1387" s="84">
        <f t="shared" si="916"/>
        <v>0</v>
      </c>
      <c r="OUP1387" s="84">
        <f t="shared" si="916"/>
        <v>0</v>
      </c>
      <c r="OUQ1387" s="84">
        <f t="shared" si="916"/>
        <v>0</v>
      </c>
      <c r="OUR1387" s="84">
        <f t="shared" si="916"/>
        <v>1000000</v>
      </c>
      <c r="OUX1387" s="84" t="s">
        <v>235</v>
      </c>
      <c r="OUY1387" s="84" t="s">
        <v>236</v>
      </c>
      <c r="OUZ1387" s="84">
        <f>OUZ1383</f>
        <v>1000000</v>
      </c>
      <c r="OVA1387" s="84">
        <f t="shared" si="916"/>
        <v>0</v>
      </c>
      <c r="OVB1387" s="84">
        <f t="shared" si="916"/>
        <v>0</v>
      </c>
      <c r="OVC1387" s="84">
        <f t="shared" si="916"/>
        <v>1000000</v>
      </c>
      <c r="OVD1387" s="84">
        <f t="shared" si="916"/>
        <v>0</v>
      </c>
      <c r="OVE1387" s="84">
        <f t="shared" si="916"/>
        <v>0</v>
      </c>
      <c r="OVF1387" s="84">
        <f t="shared" si="916"/>
        <v>0</v>
      </c>
      <c r="OVG1387" s="84">
        <f t="shared" si="916"/>
        <v>0</v>
      </c>
      <c r="OVH1387" s="84">
        <f t="shared" si="916"/>
        <v>1000000</v>
      </c>
      <c r="OVN1387" s="84" t="s">
        <v>235</v>
      </c>
      <c r="OVO1387" s="84" t="s">
        <v>236</v>
      </c>
      <c r="OVP1387" s="84">
        <f>OVP1383</f>
        <v>1000000</v>
      </c>
      <c r="OVQ1387" s="84">
        <f t="shared" si="916"/>
        <v>0</v>
      </c>
      <c r="OVR1387" s="84">
        <f t="shared" si="916"/>
        <v>0</v>
      </c>
      <c r="OVS1387" s="84">
        <f t="shared" si="916"/>
        <v>1000000</v>
      </c>
      <c r="OVT1387" s="84">
        <f t="shared" si="916"/>
        <v>0</v>
      </c>
      <c r="OVU1387" s="84">
        <f t="shared" si="916"/>
        <v>0</v>
      </c>
      <c r="OVV1387" s="84">
        <f t="shared" si="916"/>
        <v>0</v>
      </c>
      <c r="OVW1387" s="84">
        <f t="shared" si="916"/>
        <v>0</v>
      </c>
      <c r="OVX1387" s="84">
        <f t="shared" si="916"/>
        <v>1000000</v>
      </c>
      <c r="OWD1387" s="84" t="s">
        <v>235</v>
      </c>
      <c r="OWE1387" s="84" t="s">
        <v>236</v>
      </c>
      <c r="OWF1387" s="84">
        <f>OWF1383</f>
        <v>1000000</v>
      </c>
      <c r="OWG1387" s="84">
        <f t="shared" si="916"/>
        <v>0</v>
      </c>
      <c r="OWH1387" s="84">
        <f t="shared" si="916"/>
        <v>0</v>
      </c>
      <c r="OWI1387" s="84">
        <f t="shared" si="916"/>
        <v>1000000</v>
      </c>
      <c r="OWJ1387" s="84">
        <f t="shared" si="916"/>
        <v>0</v>
      </c>
      <c r="OWK1387" s="84">
        <f t="shared" si="916"/>
        <v>0</v>
      </c>
      <c r="OWL1387" s="84">
        <f t="shared" si="916"/>
        <v>0</v>
      </c>
      <c r="OWM1387" s="84">
        <f t="shared" si="916"/>
        <v>0</v>
      </c>
      <c r="OWN1387" s="84">
        <f t="shared" si="916"/>
        <v>1000000</v>
      </c>
      <c r="OWT1387" s="84" t="s">
        <v>235</v>
      </c>
      <c r="OWU1387" s="84" t="s">
        <v>236</v>
      </c>
      <c r="OWV1387" s="84">
        <f>OWV1383</f>
        <v>1000000</v>
      </c>
      <c r="OWW1387" s="84">
        <f t="shared" ref="OWW1387:OYZ1388" si="917">OWW1383</f>
        <v>0</v>
      </c>
      <c r="OWX1387" s="84">
        <f t="shared" si="917"/>
        <v>0</v>
      </c>
      <c r="OWY1387" s="84">
        <f t="shared" si="917"/>
        <v>1000000</v>
      </c>
      <c r="OWZ1387" s="84">
        <f t="shared" si="917"/>
        <v>0</v>
      </c>
      <c r="OXA1387" s="84">
        <f t="shared" si="917"/>
        <v>0</v>
      </c>
      <c r="OXB1387" s="84">
        <f t="shared" si="917"/>
        <v>0</v>
      </c>
      <c r="OXC1387" s="84">
        <f t="shared" si="917"/>
        <v>0</v>
      </c>
      <c r="OXD1387" s="84">
        <f t="shared" si="917"/>
        <v>1000000</v>
      </c>
      <c r="OXJ1387" s="84" t="s">
        <v>235</v>
      </c>
      <c r="OXK1387" s="84" t="s">
        <v>236</v>
      </c>
      <c r="OXL1387" s="84">
        <f>OXL1383</f>
        <v>1000000</v>
      </c>
      <c r="OXM1387" s="84">
        <f t="shared" si="917"/>
        <v>0</v>
      </c>
      <c r="OXN1387" s="84">
        <f t="shared" si="917"/>
        <v>0</v>
      </c>
      <c r="OXO1387" s="84">
        <f t="shared" si="917"/>
        <v>1000000</v>
      </c>
      <c r="OXP1387" s="84">
        <f t="shared" si="917"/>
        <v>0</v>
      </c>
      <c r="OXQ1387" s="84">
        <f t="shared" si="917"/>
        <v>0</v>
      </c>
      <c r="OXR1387" s="84">
        <f t="shared" si="917"/>
        <v>0</v>
      </c>
      <c r="OXS1387" s="84">
        <f t="shared" si="917"/>
        <v>0</v>
      </c>
      <c r="OXT1387" s="84">
        <f t="shared" si="917"/>
        <v>1000000</v>
      </c>
      <c r="OXZ1387" s="84" t="s">
        <v>235</v>
      </c>
      <c r="OYA1387" s="84" t="s">
        <v>236</v>
      </c>
      <c r="OYB1387" s="84">
        <f>OYB1383</f>
        <v>1000000</v>
      </c>
      <c r="OYC1387" s="84">
        <f t="shared" si="917"/>
        <v>0</v>
      </c>
      <c r="OYD1387" s="84">
        <f t="shared" si="917"/>
        <v>0</v>
      </c>
      <c r="OYE1387" s="84">
        <f t="shared" si="917"/>
        <v>1000000</v>
      </c>
      <c r="OYF1387" s="84">
        <f t="shared" si="917"/>
        <v>0</v>
      </c>
      <c r="OYG1387" s="84">
        <f t="shared" si="917"/>
        <v>0</v>
      </c>
      <c r="OYH1387" s="84">
        <f t="shared" si="917"/>
        <v>0</v>
      </c>
      <c r="OYI1387" s="84">
        <f t="shared" si="917"/>
        <v>0</v>
      </c>
      <c r="OYJ1387" s="84">
        <f t="shared" si="917"/>
        <v>1000000</v>
      </c>
      <c r="OYP1387" s="84" t="s">
        <v>235</v>
      </c>
      <c r="OYQ1387" s="84" t="s">
        <v>236</v>
      </c>
      <c r="OYR1387" s="84">
        <f>OYR1383</f>
        <v>1000000</v>
      </c>
      <c r="OYS1387" s="84">
        <f t="shared" si="917"/>
        <v>0</v>
      </c>
      <c r="OYT1387" s="84">
        <f t="shared" si="917"/>
        <v>0</v>
      </c>
      <c r="OYU1387" s="84">
        <f t="shared" si="917"/>
        <v>1000000</v>
      </c>
      <c r="OYV1387" s="84">
        <f t="shared" si="917"/>
        <v>0</v>
      </c>
      <c r="OYW1387" s="84">
        <f t="shared" si="917"/>
        <v>0</v>
      </c>
      <c r="OYX1387" s="84">
        <f t="shared" si="917"/>
        <v>0</v>
      </c>
      <c r="OYY1387" s="84">
        <f t="shared" si="917"/>
        <v>0</v>
      </c>
      <c r="OYZ1387" s="84">
        <f t="shared" si="917"/>
        <v>1000000</v>
      </c>
      <c r="OZF1387" s="84" t="s">
        <v>235</v>
      </c>
      <c r="OZG1387" s="84" t="s">
        <v>236</v>
      </c>
      <c r="OZH1387" s="84">
        <f>OZH1383</f>
        <v>1000000</v>
      </c>
      <c r="OZI1387" s="84">
        <f t="shared" ref="OZI1387:PBL1388" si="918">OZI1383</f>
        <v>0</v>
      </c>
      <c r="OZJ1387" s="84">
        <f t="shared" si="918"/>
        <v>0</v>
      </c>
      <c r="OZK1387" s="84">
        <f t="shared" si="918"/>
        <v>1000000</v>
      </c>
      <c r="OZL1387" s="84">
        <f t="shared" si="918"/>
        <v>0</v>
      </c>
      <c r="OZM1387" s="84">
        <f t="shared" si="918"/>
        <v>0</v>
      </c>
      <c r="OZN1387" s="84">
        <f t="shared" si="918"/>
        <v>0</v>
      </c>
      <c r="OZO1387" s="84">
        <f t="shared" si="918"/>
        <v>0</v>
      </c>
      <c r="OZP1387" s="84">
        <f t="shared" si="918"/>
        <v>1000000</v>
      </c>
      <c r="OZV1387" s="84" t="s">
        <v>235</v>
      </c>
      <c r="OZW1387" s="84" t="s">
        <v>236</v>
      </c>
      <c r="OZX1387" s="84">
        <f>OZX1383</f>
        <v>1000000</v>
      </c>
      <c r="OZY1387" s="84">
        <f t="shared" si="918"/>
        <v>0</v>
      </c>
      <c r="OZZ1387" s="84">
        <f t="shared" si="918"/>
        <v>0</v>
      </c>
      <c r="PAA1387" s="84">
        <f t="shared" si="918"/>
        <v>1000000</v>
      </c>
      <c r="PAB1387" s="84">
        <f t="shared" si="918"/>
        <v>0</v>
      </c>
      <c r="PAC1387" s="84">
        <f t="shared" si="918"/>
        <v>0</v>
      </c>
      <c r="PAD1387" s="84">
        <f t="shared" si="918"/>
        <v>0</v>
      </c>
      <c r="PAE1387" s="84">
        <f t="shared" si="918"/>
        <v>0</v>
      </c>
      <c r="PAF1387" s="84">
        <f t="shared" si="918"/>
        <v>1000000</v>
      </c>
      <c r="PAL1387" s="84" t="s">
        <v>235</v>
      </c>
      <c r="PAM1387" s="84" t="s">
        <v>236</v>
      </c>
      <c r="PAN1387" s="84">
        <f>PAN1383</f>
        <v>1000000</v>
      </c>
      <c r="PAO1387" s="84">
        <f t="shared" si="918"/>
        <v>0</v>
      </c>
      <c r="PAP1387" s="84">
        <f t="shared" si="918"/>
        <v>0</v>
      </c>
      <c r="PAQ1387" s="84">
        <f t="shared" si="918"/>
        <v>1000000</v>
      </c>
      <c r="PAR1387" s="84">
        <f t="shared" si="918"/>
        <v>0</v>
      </c>
      <c r="PAS1387" s="84">
        <f t="shared" si="918"/>
        <v>0</v>
      </c>
      <c r="PAT1387" s="84">
        <f t="shared" si="918"/>
        <v>0</v>
      </c>
      <c r="PAU1387" s="84">
        <f t="shared" si="918"/>
        <v>0</v>
      </c>
      <c r="PAV1387" s="84">
        <f t="shared" si="918"/>
        <v>1000000</v>
      </c>
      <c r="PBB1387" s="84" t="s">
        <v>235</v>
      </c>
      <c r="PBC1387" s="84" t="s">
        <v>236</v>
      </c>
      <c r="PBD1387" s="84">
        <f>PBD1383</f>
        <v>1000000</v>
      </c>
      <c r="PBE1387" s="84">
        <f t="shared" si="918"/>
        <v>0</v>
      </c>
      <c r="PBF1387" s="84">
        <f t="shared" si="918"/>
        <v>0</v>
      </c>
      <c r="PBG1387" s="84">
        <f t="shared" si="918"/>
        <v>1000000</v>
      </c>
      <c r="PBH1387" s="84">
        <f t="shared" si="918"/>
        <v>0</v>
      </c>
      <c r="PBI1387" s="84">
        <f t="shared" si="918"/>
        <v>0</v>
      </c>
      <c r="PBJ1387" s="84">
        <f t="shared" si="918"/>
        <v>0</v>
      </c>
      <c r="PBK1387" s="84">
        <f t="shared" si="918"/>
        <v>0</v>
      </c>
      <c r="PBL1387" s="84">
        <f t="shared" si="918"/>
        <v>1000000</v>
      </c>
      <c r="PBR1387" s="84" t="s">
        <v>235</v>
      </c>
      <c r="PBS1387" s="84" t="s">
        <v>236</v>
      </c>
      <c r="PBT1387" s="84">
        <f>PBT1383</f>
        <v>1000000</v>
      </c>
      <c r="PBU1387" s="84">
        <f t="shared" ref="PBU1387:PDX1388" si="919">PBU1383</f>
        <v>0</v>
      </c>
      <c r="PBV1387" s="84">
        <f t="shared" si="919"/>
        <v>0</v>
      </c>
      <c r="PBW1387" s="84">
        <f t="shared" si="919"/>
        <v>1000000</v>
      </c>
      <c r="PBX1387" s="84">
        <f t="shared" si="919"/>
        <v>0</v>
      </c>
      <c r="PBY1387" s="84">
        <f t="shared" si="919"/>
        <v>0</v>
      </c>
      <c r="PBZ1387" s="84">
        <f t="shared" si="919"/>
        <v>0</v>
      </c>
      <c r="PCA1387" s="84">
        <f t="shared" si="919"/>
        <v>0</v>
      </c>
      <c r="PCB1387" s="84">
        <f t="shared" si="919"/>
        <v>1000000</v>
      </c>
      <c r="PCH1387" s="84" t="s">
        <v>235</v>
      </c>
      <c r="PCI1387" s="84" t="s">
        <v>236</v>
      </c>
      <c r="PCJ1387" s="84">
        <f>PCJ1383</f>
        <v>1000000</v>
      </c>
      <c r="PCK1387" s="84">
        <f t="shared" si="919"/>
        <v>0</v>
      </c>
      <c r="PCL1387" s="84">
        <f t="shared" si="919"/>
        <v>0</v>
      </c>
      <c r="PCM1387" s="84">
        <f t="shared" si="919"/>
        <v>1000000</v>
      </c>
      <c r="PCN1387" s="84">
        <f t="shared" si="919"/>
        <v>0</v>
      </c>
      <c r="PCO1387" s="84">
        <f t="shared" si="919"/>
        <v>0</v>
      </c>
      <c r="PCP1387" s="84">
        <f t="shared" si="919"/>
        <v>0</v>
      </c>
      <c r="PCQ1387" s="84">
        <f t="shared" si="919"/>
        <v>0</v>
      </c>
      <c r="PCR1387" s="84">
        <f t="shared" si="919"/>
        <v>1000000</v>
      </c>
      <c r="PCX1387" s="84" t="s">
        <v>235</v>
      </c>
      <c r="PCY1387" s="84" t="s">
        <v>236</v>
      </c>
      <c r="PCZ1387" s="84">
        <f>PCZ1383</f>
        <v>1000000</v>
      </c>
      <c r="PDA1387" s="84">
        <f t="shared" si="919"/>
        <v>0</v>
      </c>
      <c r="PDB1387" s="84">
        <f t="shared" si="919"/>
        <v>0</v>
      </c>
      <c r="PDC1387" s="84">
        <f t="shared" si="919"/>
        <v>1000000</v>
      </c>
      <c r="PDD1387" s="84">
        <f t="shared" si="919"/>
        <v>0</v>
      </c>
      <c r="PDE1387" s="84">
        <f t="shared" si="919"/>
        <v>0</v>
      </c>
      <c r="PDF1387" s="84">
        <f t="shared" si="919"/>
        <v>0</v>
      </c>
      <c r="PDG1387" s="84">
        <f t="shared" si="919"/>
        <v>0</v>
      </c>
      <c r="PDH1387" s="84">
        <f t="shared" si="919"/>
        <v>1000000</v>
      </c>
      <c r="PDN1387" s="84" t="s">
        <v>235</v>
      </c>
      <c r="PDO1387" s="84" t="s">
        <v>236</v>
      </c>
      <c r="PDP1387" s="84">
        <f>PDP1383</f>
        <v>1000000</v>
      </c>
      <c r="PDQ1387" s="84">
        <f t="shared" si="919"/>
        <v>0</v>
      </c>
      <c r="PDR1387" s="84">
        <f t="shared" si="919"/>
        <v>0</v>
      </c>
      <c r="PDS1387" s="84">
        <f t="shared" si="919"/>
        <v>1000000</v>
      </c>
      <c r="PDT1387" s="84">
        <f t="shared" si="919"/>
        <v>0</v>
      </c>
      <c r="PDU1387" s="84">
        <f t="shared" si="919"/>
        <v>0</v>
      </c>
      <c r="PDV1387" s="84">
        <f t="shared" si="919"/>
        <v>0</v>
      </c>
      <c r="PDW1387" s="84">
        <f t="shared" si="919"/>
        <v>0</v>
      </c>
      <c r="PDX1387" s="84">
        <f t="shared" si="919"/>
        <v>1000000</v>
      </c>
      <c r="PED1387" s="84" t="s">
        <v>235</v>
      </c>
      <c r="PEE1387" s="84" t="s">
        <v>236</v>
      </c>
      <c r="PEF1387" s="84">
        <f>PEF1383</f>
        <v>1000000</v>
      </c>
      <c r="PEG1387" s="84">
        <f t="shared" ref="PEG1387:PGJ1388" si="920">PEG1383</f>
        <v>0</v>
      </c>
      <c r="PEH1387" s="84">
        <f t="shared" si="920"/>
        <v>0</v>
      </c>
      <c r="PEI1387" s="84">
        <f t="shared" si="920"/>
        <v>1000000</v>
      </c>
      <c r="PEJ1387" s="84">
        <f t="shared" si="920"/>
        <v>0</v>
      </c>
      <c r="PEK1387" s="84">
        <f t="shared" si="920"/>
        <v>0</v>
      </c>
      <c r="PEL1387" s="84">
        <f t="shared" si="920"/>
        <v>0</v>
      </c>
      <c r="PEM1387" s="84">
        <f t="shared" si="920"/>
        <v>0</v>
      </c>
      <c r="PEN1387" s="84">
        <f t="shared" si="920"/>
        <v>1000000</v>
      </c>
      <c r="PET1387" s="84" t="s">
        <v>235</v>
      </c>
      <c r="PEU1387" s="84" t="s">
        <v>236</v>
      </c>
      <c r="PEV1387" s="84">
        <f>PEV1383</f>
        <v>1000000</v>
      </c>
      <c r="PEW1387" s="84">
        <f t="shared" si="920"/>
        <v>0</v>
      </c>
      <c r="PEX1387" s="84">
        <f t="shared" si="920"/>
        <v>0</v>
      </c>
      <c r="PEY1387" s="84">
        <f t="shared" si="920"/>
        <v>1000000</v>
      </c>
      <c r="PEZ1387" s="84">
        <f t="shared" si="920"/>
        <v>0</v>
      </c>
      <c r="PFA1387" s="84">
        <f t="shared" si="920"/>
        <v>0</v>
      </c>
      <c r="PFB1387" s="84">
        <f t="shared" si="920"/>
        <v>0</v>
      </c>
      <c r="PFC1387" s="84">
        <f t="shared" si="920"/>
        <v>0</v>
      </c>
      <c r="PFD1387" s="84">
        <f t="shared" si="920"/>
        <v>1000000</v>
      </c>
      <c r="PFJ1387" s="84" t="s">
        <v>235</v>
      </c>
      <c r="PFK1387" s="84" t="s">
        <v>236</v>
      </c>
      <c r="PFL1387" s="84">
        <f>PFL1383</f>
        <v>1000000</v>
      </c>
      <c r="PFM1387" s="84">
        <f t="shared" si="920"/>
        <v>0</v>
      </c>
      <c r="PFN1387" s="84">
        <f t="shared" si="920"/>
        <v>0</v>
      </c>
      <c r="PFO1387" s="84">
        <f t="shared" si="920"/>
        <v>1000000</v>
      </c>
      <c r="PFP1387" s="84">
        <f t="shared" si="920"/>
        <v>0</v>
      </c>
      <c r="PFQ1387" s="84">
        <f t="shared" si="920"/>
        <v>0</v>
      </c>
      <c r="PFR1387" s="84">
        <f t="shared" si="920"/>
        <v>0</v>
      </c>
      <c r="PFS1387" s="84">
        <f t="shared" si="920"/>
        <v>0</v>
      </c>
      <c r="PFT1387" s="84">
        <f t="shared" si="920"/>
        <v>1000000</v>
      </c>
      <c r="PFZ1387" s="84" t="s">
        <v>235</v>
      </c>
      <c r="PGA1387" s="84" t="s">
        <v>236</v>
      </c>
      <c r="PGB1387" s="84">
        <f>PGB1383</f>
        <v>1000000</v>
      </c>
      <c r="PGC1387" s="84">
        <f t="shared" si="920"/>
        <v>0</v>
      </c>
      <c r="PGD1387" s="84">
        <f t="shared" si="920"/>
        <v>0</v>
      </c>
      <c r="PGE1387" s="84">
        <f t="shared" si="920"/>
        <v>1000000</v>
      </c>
      <c r="PGF1387" s="84">
        <f t="shared" si="920"/>
        <v>0</v>
      </c>
      <c r="PGG1387" s="84">
        <f t="shared" si="920"/>
        <v>0</v>
      </c>
      <c r="PGH1387" s="84">
        <f t="shared" si="920"/>
        <v>0</v>
      </c>
      <c r="PGI1387" s="84">
        <f t="shared" si="920"/>
        <v>0</v>
      </c>
      <c r="PGJ1387" s="84">
        <f t="shared" si="920"/>
        <v>1000000</v>
      </c>
      <c r="PGP1387" s="84" t="s">
        <v>235</v>
      </c>
      <c r="PGQ1387" s="84" t="s">
        <v>236</v>
      </c>
      <c r="PGR1387" s="84">
        <f>PGR1383</f>
        <v>1000000</v>
      </c>
      <c r="PGS1387" s="84">
        <f t="shared" ref="PGS1387:PIV1388" si="921">PGS1383</f>
        <v>0</v>
      </c>
      <c r="PGT1387" s="84">
        <f t="shared" si="921"/>
        <v>0</v>
      </c>
      <c r="PGU1387" s="84">
        <f t="shared" si="921"/>
        <v>1000000</v>
      </c>
      <c r="PGV1387" s="84">
        <f t="shared" si="921"/>
        <v>0</v>
      </c>
      <c r="PGW1387" s="84">
        <f t="shared" si="921"/>
        <v>0</v>
      </c>
      <c r="PGX1387" s="84">
        <f t="shared" si="921"/>
        <v>0</v>
      </c>
      <c r="PGY1387" s="84">
        <f t="shared" si="921"/>
        <v>0</v>
      </c>
      <c r="PGZ1387" s="84">
        <f t="shared" si="921"/>
        <v>1000000</v>
      </c>
      <c r="PHF1387" s="84" t="s">
        <v>235</v>
      </c>
      <c r="PHG1387" s="84" t="s">
        <v>236</v>
      </c>
      <c r="PHH1387" s="84">
        <f>PHH1383</f>
        <v>1000000</v>
      </c>
      <c r="PHI1387" s="84">
        <f t="shared" si="921"/>
        <v>0</v>
      </c>
      <c r="PHJ1387" s="84">
        <f t="shared" si="921"/>
        <v>0</v>
      </c>
      <c r="PHK1387" s="84">
        <f t="shared" si="921"/>
        <v>1000000</v>
      </c>
      <c r="PHL1387" s="84">
        <f t="shared" si="921"/>
        <v>0</v>
      </c>
      <c r="PHM1387" s="84">
        <f t="shared" si="921"/>
        <v>0</v>
      </c>
      <c r="PHN1387" s="84">
        <f t="shared" si="921"/>
        <v>0</v>
      </c>
      <c r="PHO1387" s="84">
        <f t="shared" si="921"/>
        <v>0</v>
      </c>
      <c r="PHP1387" s="84">
        <f t="shared" si="921"/>
        <v>1000000</v>
      </c>
      <c r="PHV1387" s="84" t="s">
        <v>235</v>
      </c>
      <c r="PHW1387" s="84" t="s">
        <v>236</v>
      </c>
      <c r="PHX1387" s="84">
        <f>PHX1383</f>
        <v>1000000</v>
      </c>
      <c r="PHY1387" s="84">
        <f t="shared" si="921"/>
        <v>0</v>
      </c>
      <c r="PHZ1387" s="84">
        <f t="shared" si="921"/>
        <v>0</v>
      </c>
      <c r="PIA1387" s="84">
        <f t="shared" si="921"/>
        <v>1000000</v>
      </c>
      <c r="PIB1387" s="84">
        <f t="shared" si="921"/>
        <v>0</v>
      </c>
      <c r="PIC1387" s="84">
        <f t="shared" si="921"/>
        <v>0</v>
      </c>
      <c r="PID1387" s="84">
        <f t="shared" si="921"/>
        <v>0</v>
      </c>
      <c r="PIE1387" s="84">
        <f t="shared" si="921"/>
        <v>0</v>
      </c>
      <c r="PIF1387" s="84">
        <f t="shared" si="921"/>
        <v>1000000</v>
      </c>
      <c r="PIL1387" s="84" t="s">
        <v>235</v>
      </c>
      <c r="PIM1387" s="84" t="s">
        <v>236</v>
      </c>
      <c r="PIN1387" s="84">
        <f>PIN1383</f>
        <v>1000000</v>
      </c>
      <c r="PIO1387" s="84">
        <f t="shared" si="921"/>
        <v>0</v>
      </c>
      <c r="PIP1387" s="84">
        <f t="shared" si="921"/>
        <v>0</v>
      </c>
      <c r="PIQ1387" s="84">
        <f t="shared" si="921"/>
        <v>1000000</v>
      </c>
      <c r="PIR1387" s="84">
        <f t="shared" si="921"/>
        <v>0</v>
      </c>
      <c r="PIS1387" s="84">
        <f t="shared" si="921"/>
        <v>0</v>
      </c>
      <c r="PIT1387" s="84">
        <f t="shared" si="921"/>
        <v>0</v>
      </c>
      <c r="PIU1387" s="84">
        <f t="shared" si="921"/>
        <v>0</v>
      </c>
      <c r="PIV1387" s="84">
        <f t="shared" si="921"/>
        <v>1000000</v>
      </c>
      <c r="PJB1387" s="84" t="s">
        <v>235</v>
      </c>
      <c r="PJC1387" s="84" t="s">
        <v>236</v>
      </c>
      <c r="PJD1387" s="84">
        <f>PJD1383</f>
        <v>1000000</v>
      </c>
      <c r="PJE1387" s="84">
        <f t="shared" ref="PJE1387:PLH1388" si="922">PJE1383</f>
        <v>0</v>
      </c>
      <c r="PJF1387" s="84">
        <f t="shared" si="922"/>
        <v>0</v>
      </c>
      <c r="PJG1387" s="84">
        <f t="shared" si="922"/>
        <v>1000000</v>
      </c>
      <c r="PJH1387" s="84">
        <f t="shared" si="922"/>
        <v>0</v>
      </c>
      <c r="PJI1387" s="84">
        <f t="shared" si="922"/>
        <v>0</v>
      </c>
      <c r="PJJ1387" s="84">
        <f t="shared" si="922"/>
        <v>0</v>
      </c>
      <c r="PJK1387" s="84">
        <f t="shared" si="922"/>
        <v>0</v>
      </c>
      <c r="PJL1387" s="84">
        <f t="shared" si="922"/>
        <v>1000000</v>
      </c>
      <c r="PJR1387" s="84" t="s">
        <v>235</v>
      </c>
      <c r="PJS1387" s="84" t="s">
        <v>236</v>
      </c>
      <c r="PJT1387" s="84">
        <f>PJT1383</f>
        <v>1000000</v>
      </c>
      <c r="PJU1387" s="84">
        <f t="shared" si="922"/>
        <v>0</v>
      </c>
      <c r="PJV1387" s="84">
        <f t="shared" si="922"/>
        <v>0</v>
      </c>
      <c r="PJW1387" s="84">
        <f t="shared" si="922"/>
        <v>1000000</v>
      </c>
      <c r="PJX1387" s="84">
        <f t="shared" si="922"/>
        <v>0</v>
      </c>
      <c r="PJY1387" s="84">
        <f t="shared" si="922"/>
        <v>0</v>
      </c>
      <c r="PJZ1387" s="84">
        <f t="shared" si="922"/>
        <v>0</v>
      </c>
      <c r="PKA1387" s="84">
        <f t="shared" si="922"/>
        <v>0</v>
      </c>
      <c r="PKB1387" s="84">
        <f t="shared" si="922"/>
        <v>1000000</v>
      </c>
      <c r="PKH1387" s="84" t="s">
        <v>235</v>
      </c>
      <c r="PKI1387" s="84" t="s">
        <v>236</v>
      </c>
      <c r="PKJ1387" s="84">
        <f>PKJ1383</f>
        <v>1000000</v>
      </c>
      <c r="PKK1387" s="84">
        <f t="shared" si="922"/>
        <v>0</v>
      </c>
      <c r="PKL1387" s="84">
        <f t="shared" si="922"/>
        <v>0</v>
      </c>
      <c r="PKM1387" s="84">
        <f t="shared" si="922"/>
        <v>1000000</v>
      </c>
      <c r="PKN1387" s="84">
        <f t="shared" si="922"/>
        <v>0</v>
      </c>
      <c r="PKO1387" s="84">
        <f t="shared" si="922"/>
        <v>0</v>
      </c>
      <c r="PKP1387" s="84">
        <f t="shared" si="922"/>
        <v>0</v>
      </c>
      <c r="PKQ1387" s="84">
        <f t="shared" si="922"/>
        <v>0</v>
      </c>
      <c r="PKR1387" s="84">
        <f t="shared" si="922"/>
        <v>1000000</v>
      </c>
      <c r="PKX1387" s="84" t="s">
        <v>235</v>
      </c>
      <c r="PKY1387" s="84" t="s">
        <v>236</v>
      </c>
      <c r="PKZ1387" s="84">
        <f>PKZ1383</f>
        <v>1000000</v>
      </c>
      <c r="PLA1387" s="84">
        <f t="shared" si="922"/>
        <v>0</v>
      </c>
      <c r="PLB1387" s="84">
        <f t="shared" si="922"/>
        <v>0</v>
      </c>
      <c r="PLC1387" s="84">
        <f t="shared" si="922"/>
        <v>1000000</v>
      </c>
      <c r="PLD1387" s="84">
        <f t="shared" si="922"/>
        <v>0</v>
      </c>
      <c r="PLE1387" s="84">
        <f t="shared" si="922"/>
        <v>0</v>
      </c>
      <c r="PLF1387" s="84">
        <f t="shared" si="922"/>
        <v>0</v>
      </c>
      <c r="PLG1387" s="84">
        <f t="shared" si="922"/>
        <v>0</v>
      </c>
      <c r="PLH1387" s="84">
        <f t="shared" si="922"/>
        <v>1000000</v>
      </c>
      <c r="PLN1387" s="84" t="s">
        <v>235</v>
      </c>
      <c r="PLO1387" s="84" t="s">
        <v>236</v>
      </c>
      <c r="PLP1387" s="84">
        <f>PLP1383</f>
        <v>1000000</v>
      </c>
      <c r="PLQ1387" s="84">
        <f t="shared" ref="PLQ1387:PNT1388" si="923">PLQ1383</f>
        <v>0</v>
      </c>
      <c r="PLR1387" s="84">
        <f t="shared" si="923"/>
        <v>0</v>
      </c>
      <c r="PLS1387" s="84">
        <f t="shared" si="923"/>
        <v>1000000</v>
      </c>
      <c r="PLT1387" s="84">
        <f t="shared" si="923"/>
        <v>0</v>
      </c>
      <c r="PLU1387" s="84">
        <f t="shared" si="923"/>
        <v>0</v>
      </c>
      <c r="PLV1387" s="84">
        <f t="shared" si="923"/>
        <v>0</v>
      </c>
      <c r="PLW1387" s="84">
        <f t="shared" si="923"/>
        <v>0</v>
      </c>
      <c r="PLX1387" s="84">
        <f t="shared" si="923"/>
        <v>1000000</v>
      </c>
      <c r="PMD1387" s="84" t="s">
        <v>235</v>
      </c>
      <c r="PME1387" s="84" t="s">
        <v>236</v>
      </c>
      <c r="PMF1387" s="84">
        <f>PMF1383</f>
        <v>1000000</v>
      </c>
      <c r="PMG1387" s="84">
        <f t="shared" si="923"/>
        <v>0</v>
      </c>
      <c r="PMH1387" s="84">
        <f t="shared" si="923"/>
        <v>0</v>
      </c>
      <c r="PMI1387" s="84">
        <f t="shared" si="923"/>
        <v>1000000</v>
      </c>
      <c r="PMJ1387" s="84">
        <f t="shared" si="923"/>
        <v>0</v>
      </c>
      <c r="PMK1387" s="84">
        <f t="shared" si="923"/>
        <v>0</v>
      </c>
      <c r="PML1387" s="84">
        <f t="shared" si="923"/>
        <v>0</v>
      </c>
      <c r="PMM1387" s="84">
        <f t="shared" si="923"/>
        <v>0</v>
      </c>
      <c r="PMN1387" s="84">
        <f t="shared" si="923"/>
        <v>1000000</v>
      </c>
      <c r="PMT1387" s="84" t="s">
        <v>235</v>
      </c>
      <c r="PMU1387" s="84" t="s">
        <v>236</v>
      </c>
      <c r="PMV1387" s="84">
        <f>PMV1383</f>
        <v>1000000</v>
      </c>
      <c r="PMW1387" s="84">
        <f t="shared" si="923"/>
        <v>0</v>
      </c>
      <c r="PMX1387" s="84">
        <f t="shared" si="923"/>
        <v>0</v>
      </c>
      <c r="PMY1387" s="84">
        <f t="shared" si="923"/>
        <v>1000000</v>
      </c>
      <c r="PMZ1387" s="84">
        <f t="shared" si="923"/>
        <v>0</v>
      </c>
      <c r="PNA1387" s="84">
        <f t="shared" si="923"/>
        <v>0</v>
      </c>
      <c r="PNB1387" s="84">
        <f t="shared" si="923"/>
        <v>0</v>
      </c>
      <c r="PNC1387" s="84">
        <f t="shared" si="923"/>
        <v>0</v>
      </c>
      <c r="PND1387" s="84">
        <f t="shared" si="923"/>
        <v>1000000</v>
      </c>
      <c r="PNJ1387" s="84" t="s">
        <v>235</v>
      </c>
      <c r="PNK1387" s="84" t="s">
        <v>236</v>
      </c>
      <c r="PNL1387" s="84">
        <f>PNL1383</f>
        <v>1000000</v>
      </c>
      <c r="PNM1387" s="84">
        <f t="shared" si="923"/>
        <v>0</v>
      </c>
      <c r="PNN1387" s="84">
        <f t="shared" si="923"/>
        <v>0</v>
      </c>
      <c r="PNO1387" s="84">
        <f t="shared" si="923"/>
        <v>1000000</v>
      </c>
      <c r="PNP1387" s="84">
        <f t="shared" si="923"/>
        <v>0</v>
      </c>
      <c r="PNQ1387" s="84">
        <f t="shared" si="923"/>
        <v>0</v>
      </c>
      <c r="PNR1387" s="84">
        <f t="shared" si="923"/>
        <v>0</v>
      </c>
      <c r="PNS1387" s="84">
        <f t="shared" si="923"/>
        <v>0</v>
      </c>
      <c r="PNT1387" s="84">
        <f t="shared" si="923"/>
        <v>1000000</v>
      </c>
      <c r="PNZ1387" s="84" t="s">
        <v>235</v>
      </c>
      <c r="POA1387" s="84" t="s">
        <v>236</v>
      </c>
      <c r="POB1387" s="84">
        <f>POB1383</f>
        <v>1000000</v>
      </c>
      <c r="POC1387" s="84">
        <f t="shared" ref="POC1387:PQF1388" si="924">POC1383</f>
        <v>0</v>
      </c>
      <c r="POD1387" s="84">
        <f t="shared" si="924"/>
        <v>0</v>
      </c>
      <c r="POE1387" s="84">
        <f t="shared" si="924"/>
        <v>1000000</v>
      </c>
      <c r="POF1387" s="84">
        <f t="shared" si="924"/>
        <v>0</v>
      </c>
      <c r="POG1387" s="84">
        <f t="shared" si="924"/>
        <v>0</v>
      </c>
      <c r="POH1387" s="84">
        <f t="shared" si="924"/>
        <v>0</v>
      </c>
      <c r="POI1387" s="84">
        <f t="shared" si="924"/>
        <v>0</v>
      </c>
      <c r="POJ1387" s="84">
        <f t="shared" si="924"/>
        <v>1000000</v>
      </c>
      <c r="POP1387" s="84" t="s">
        <v>235</v>
      </c>
      <c r="POQ1387" s="84" t="s">
        <v>236</v>
      </c>
      <c r="POR1387" s="84">
        <f>POR1383</f>
        <v>1000000</v>
      </c>
      <c r="POS1387" s="84">
        <f t="shared" si="924"/>
        <v>0</v>
      </c>
      <c r="POT1387" s="84">
        <f t="shared" si="924"/>
        <v>0</v>
      </c>
      <c r="POU1387" s="84">
        <f t="shared" si="924"/>
        <v>1000000</v>
      </c>
      <c r="POV1387" s="84">
        <f t="shared" si="924"/>
        <v>0</v>
      </c>
      <c r="POW1387" s="84">
        <f t="shared" si="924"/>
        <v>0</v>
      </c>
      <c r="POX1387" s="84">
        <f t="shared" si="924"/>
        <v>0</v>
      </c>
      <c r="POY1387" s="84">
        <f t="shared" si="924"/>
        <v>0</v>
      </c>
      <c r="POZ1387" s="84">
        <f t="shared" si="924"/>
        <v>1000000</v>
      </c>
      <c r="PPF1387" s="84" t="s">
        <v>235</v>
      </c>
      <c r="PPG1387" s="84" t="s">
        <v>236</v>
      </c>
      <c r="PPH1387" s="84">
        <f>PPH1383</f>
        <v>1000000</v>
      </c>
      <c r="PPI1387" s="84">
        <f t="shared" si="924"/>
        <v>0</v>
      </c>
      <c r="PPJ1387" s="84">
        <f t="shared" si="924"/>
        <v>0</v>
      </c>
      <c r="PPK1387" s="84">
        <f t="shared" si="924"/>
        <v>1000000</v>
      </c>
      <c r="PPL1387" s="84">
        <f t="shared" si="924"/>
        <v>0</v>
      </c>
      <c r="PPM1387" s="84">
        <f t="shared" si="924"/>
        <v>0</v>
      </c>
      <c r="PPN1387" s="84">
        <f t="shared" si="924"/>
        <v>0</v>
      </c>
      <c r="PPO1387" s="84">
        <f t="shared" si="924"/>
        <v>0</v>
      </c>
      <c r="PPP1387" s="84">
        <f t="shared" si="924"/>
        <v>1000000</v>
      </c>
      <c r="PPV1387" s="84" t="s">
        <v>235</v>
      </c>
      <c r="PPW1387" s="84" t="s">
        <v>236</v>
      </c>
      <c r="PPX1387" s="84">
        <f>PPX1383</f>
        <v>1000000</v>
      </c>
      <c r="PPY1387" s="84">
        <f t="shared" si="924"/>
        <v>0</v>
      </c>
      <c r="PPZ1387" s="84">
        <f t="shared" si="924"/>
        <v>0</v>
      </c>
      <c r="PQA1387" s="84">
        <f t="shared" si="924"/>
        <v>1000000</v>
      </c>
      <c r="PQB1387" s="84">
        <f t="shared" si="924"/>
        <v>0</v>
      </c>
      <c r="PQC1387" s="84">
        <f t="shared" si="924"/>
        <v>0</v>
      </c>
      <c r="PQD1387" s="84">
        <f t="shared" si="924"/>
        <v>0</v>
      </c>
      <c r="PQE1387" s="84">
        <f t="shared" si="924"/>
        <v>0</v>
      </c>
      <c r="PQF1387" s="84">
        <f t="shared" si="924"/>
        <v>1000000</v>
      </c>
      <c r="PQL1387" s="84" t="s">
        <v>235</v>
      </c>
      <c r="PQM1387" s="84" t="s">
        <v>236</v>
      </c>
      <c r="PQN1387" s="84">
        <f>PQN1383</f>
        <v>1000000</v>
      </c>
      <c r="PQO1387" s="84">
        <f t="shared" ref="PQO1387:PSR1388" si="925">PQO1383</f>
        <v>0</v>
      </c>
      <c r="PQP1387" s="84">
        <f t="shared" si="925"/>
        <v>0</v>
      </c>
      <c r="PQQ1387" s="84">
        <f t="shared" si="925"/>
        <v>1000000</v>
      </c>
      <c r="PQR1387" s="84">
        <f t="shared" si="925"/>
        <v>0</v>
      </c>
      <c r="PQS1387" s="84">
        <f t="shared" si="925"/>
        <v>0</v>
      </c>
      <c r="PQT1387" s="84">
        <f t="shared" si="925"/>
        <v>0</v>
      </c>
      <c r="PQU1387" s="84">
        <f t="shared" si="925"/>
        <v>0</v>
      </c>
      <c r="PQV1387" s="84">
        <f t="shared" si="925"/>
        <v>1000000</v>
      </c>
      <c r="PRB1387" s="84" t="s">
        <v>235</v>
      </c>
      <c r="PRC1387" s="84" t="s">
        <v>236</v>
      </c>
      <c r="PRD1387" s="84">
        <f>PRD1383</f>
        <v>1000000</v>
      </c>
      <c r="PRE1387" s="84">
        <f t="shared" si="925"/>
        <v>0</v>
      </c>
      <c r="PRF1387" s="84">
        <f t="shared" si="925"/>
        <v>0</v>
      </c>
      <c r="PRG1387" s="84">
        <f t="shared" si="925"/>
        <v>1000000</v>
      </c>
      <c r="PRH1387" s="84">
        <f t="shared" si="925"/>
        <v>0</v>
      </c>
      <c r="PRI1387" s="84">
        <f t="shared" si="925"/>
        <v>0</v>
      </c>
      <c r="PRJ1387" s="84">
        <f t="shared" si="925"/>
        <v>0</v>
      </c>
      <c r="PRK1387" s="84">
        <f t="shared" si="925"/>
        <v>0</v>
      </c>
      <c r="PRL1387" s="84">
        <f t="shared" si="925"/>
        <v>1000000</v>
      </c>
      <c r="PRR1387" s="84" t="s">
        <v>235</v>
      </c>
      <c r="PRS1387" s="84" t="s">
        <v>236</v>
      </c>
      <c r="PRT1387" s="84">
        <f>PRT1383</f>
        <v>1000000</v>
      </c>
      <c r="PRU1387" s="84">
        <f t="shared" si="925"/>
        <v>0</v>
      </c>
      <c r="PRV1387" s="84">
        <f t="shared" si="925"/>
        <v>0</v>
      </c>
      <c r="PRW1387" s="84">
        <f t="shared" si="925"/>
        <v>1000000</v>
      </c>
      <c r="PRX1387" s="84">
        <f t="shared" si="925"/>
        <v>0</v>
      </c>
      <c r="PRY1387" s="84">
        <f t="shared" si="925"/>
        <v>0</v>
      </c>
      <c r="PRZ1387" s="84">
        <f t="shared" si="925"/>
        <v>0</v>
      </c>
      <c r="PSA1387" s="84">
        <f t="shared" si="925"/>
        <v>0</v>
      </c>
      <c r="PSB1387" s="84">
        <f t="shared" si="925"/>
        <v>1000000</v>
      </c>
      <c r="PSH1387" s="84" t="s">
        <v>235</v>
      </c>
      <c r="PSI1387" s="84" t="s">
        <v>236</v>
      </c>
      <c r="PSJ1387" s="84">
        <f>PSJ1383</f>
        <v>1000000</v>
      </c>
      <c r="PSK1387" s="84">
        <f t="shared" si="925"/>
        <v>0</v>
      </c>
      <c r="PSL1387" s="84">
        <f t="shared" si="925"/>
        <v>0</v>
      </c>
      <c r="PSM1387" s="84">
        <f t="shared" si="925"/>
        <v>1000000</v>
      </c>
      <c r="PSN1387" s="84">
        <f t="shared" si="925"/>
        <v>0</v>
      </c>
      <c r="PSO1387" s="84">
        <f t="shared" si="925"/>
        <v>0</v>
      </c>
      <c r="PSP1387" s="84">
        <f t="shared" si="925"/>
        <v>0</v>
      </c>
      <c r="PSQ1387" s="84">
        <f t="shared" si="925"/>
        <v>0</v>
      </c>
      <c r="PSR1387" s="84">
        <f t="shared" si="925"/>
        <v>1000000</v>
      </c>
      <c r="PSX1387" s="84" t="s">
        <v>235</v>
      </c>
      <c r="PSY1387" s="84" t="s">
        <v>236</v>
      </c>
      <c r="PSZ1387" s="84">
        <f>PSZ1383</f>
        <v>1000000</v>
      </c>
      <c r="PTA1387" s="84">
        <f t="shared" ref="PTA1387:PVD1388" si="926">PTA1383</f>
        <v>0</v>
      </c>
      <c r="PTB1387" s="84">
        <f t="shared" si="926"/>
        <v>0</v>
      </c>
      <c r="PTC1387" s="84">
        <f t="shared" si="926"/>
        <v>1000000</v>
      </c>
      <c r="PTD1387" s="84">
        <f t="shared" si="926"/>
        <v>0</v>
      </c>
      <c r="PTE1387" s="84">
        <f t="shared" si="926"/>
        <v>0</v>
      </c>
      <c r="PTF1387" s="84">
        <f t="shared" si="926"/>
        <v>0</v>
      </c>
      <c r="PTG1387" s="84">
        <f t="shared" si="926"/>
        <v>0</v>
      </c>
      <c r="PTH1387" s="84">
        <f t="shared" si="926"/>
        <v>1000000</v>
      </c>
      <c r="PTN1387" s="84" t="s">
        <v>235</v>
      </c>
      <c r="PTO1387" s="84" t="s">
        <v>236</v>
      </c>
      <c r="PTP1387" s="84">
        <f>PTP1383</f>
        <v>1000000</v>
      </c>
      <c r="PTQ1387" s="84">
        <f t="shared" si="926"/>
        <v>0</v>
      </c>
      <c r="PTR1387" s="84">
        <f t="shared" si="926"/>
        <v>0</v>
      </c>
      <c r="PTS1387" s="84">
        <f t="shared" si="926"/>
        <v>1000000</v>
      </c>
      <c r="PTT1387" s="84">
        <f t="shared" si="926"/>
        <v>0</v>
      </c>
      <c r="PTU1387" s="84">
        <f t="shared" si="926"/>
        <v>0</v>
      </c>
      <c r="PTV1387" s="84">
        <f t="shared" si="926"/>
        <v>0</v>
      </c>
      <c r="PTW1387" s="84">
        <f t="shared" si="926"/>
        <v>0</v>
      </c>
      <c r="PTX1387" s="84">
        <f t="shared" si="926"/>
        <v>1000000</v>
      </c>
      <c r="PUD1387" s="84" t="s">
        <v>235</v>
      </c>
      <c r="PUE1387" s="84" t="s">
        <v>236</v>
      </c>
      <c r="PUF1387" s="84">
        <f>PUF1383</f>
        <v>1000000</v>
      </c>
      <c r="PUG1387" s="84">
        <f t="shared" si="926"/>
        <v>0</v>
      </c>
      <c r="PUH1387" s="84">
        <f t="shared" si="926"/>
        <v>0</v>
      </c>
      <c r="PUI1387" s="84">
        <f t="shared" si="926"/>
        <v>1000000</v>
      </c>
      <c r="PUJ1387" s="84">
        <f t="shared" si="926"/>
        <v>0</v>
      </c>
      <c r="PUK1387" s="84">
        <f t="shared" si="926"/>
        <v>0</v>
      </c>
      <c r="PUL1387" s="84">
        <f t="shared" si="926"/>
        <v>0</v>
      </c>
      <c r="PUM1387" s="84">
        <f t="shared" si="926"/>
        <v>0</v>
      </c>
      <c r="PUN1387" s="84">
        <f t="shared" si="926"/>
        <v>1000000</v>
      </c>
      <c r="PUT1387" s="84" t="s">
        <v>235</v>
      </c>
      <c r="PUU1387" s="84" t="s">
        <v>236</v>
      </c>
      <c r="PUV1387" s="84">
        <f>PUV1383</f>
        <v>1000000</v>
      </c>
      <c r="PUW1387" s="84">
        <f t="shared" si="926"/>
        <v>0</v>
      </c>
      <c r="PUX1387" s="84">
        <f t="shared" si="926"/>
        <v>0</v>
      </c>
      <c r="PUY1387" s="84">
        <f t="shared" si="926"/>
        <v>1000000</v>
      </c>
      <c r="PUZ1387" s="84">
        <f t="shared" si="926"/>
        <v>0</v>
      </c>
      <c r="PVA1387" s="84">
        <f t="shared" si="926"/>
        <v>0</v>
      </c>
      <c r="PVB1387" s="84">
        <f t="shared" si="926"/>
        <v>0</v>
      </c>
      <c r="PVC1387" s="84">
        <f t="shared" si="926"/>
        <v>0</v>
      </c>
      <c r="PVD1387" s="84">
        <f t="shared" si="926"/>
        <v>1000000</v>
      </c>
      <c r="PVJ1387" s="84" t="s">
        <v>235</v>
      </c>
      <c r="PVK1387" s="84" t="s">
        <v>236</v>
      </c>
      <c r="PVL1387" s="84">
        <f>PVL1383</f>
        <v>1000000</v>
      </c>
      <c r="PVM1387" s="84">
        <f t="shared" ref="PVM1387:PXP1388" si="927">PVM1383</f>
        <v>0</v>
      </c>
      <c r="PVN1387" s="84">
        <f t="shared" si="927"/>
        <v>0</v>
      </c>
      <c r="PVO1387" s="84">
        <f t="shared" si="927"/>
        <v>1000000</v>
      </c>
      <c r="PVP1387" s="84">
        <f t="shared" si="927"/>
        <v>0</v>
      </c>
      <c r="PVQ1387" s="84">
        <f t="shared" si="927"/>
        <v>0</v>
      </c>
      <c r="PVR1387" s="84">
        <f t="shared" si="927"/>
        <v>0</v>
      </c>
      <c r="PVS1387" s="84">
        <f t="shared" si="927"/>
        <v>0</v>
      </c>
      <c r="PVT1387" s="84">
        <f t="shared" si="927"/>
        <v>1000000</v>
      </c>
      <c r="PVZ1387" s="84" t="s">
        <v>235</v>
      </c>
      <c r="PWA1387" s="84" t="s">
        <v>236</v>
      </c>
      <c r="PWB1387" s="84">
        <f>PWB1383</f>
        <v>1000000</v>
      </c>
      <c r="PWC1387" s="84">
        <f t="shared" si="927"/>
        <v>0</v>
      </c>
      <c r="PWD1387" s="84">
        <f t="shared" si="927"/>
        <v>0</v>
      </c>
      <c r="PWE1387" s="84">
        <f t="shared" si="927"/>
        <v>1000000</v>
      </c>
      <c r="PWF1387" s="84">
        <f t="shared" si="927"/>
        <v>0</v>
      </c>
      <c r="PWG1387" s="84">
        <f t="shared" si="927"/>
        <v>0</v>
      </c>
      <c r="PWH1387" s="84">
        <f t="shared" si="927"/>
        <v>0</v>
      </c>
      <c r="PWI1387" s="84">
        <f t="shared" si="927"/>
        <v>0</v>
      </c>
      <c r="PWJ1387" s="84">
        <f t="shared" si="927"/>
        <v>1000000</v>
      </c>
      <c r="PWP1387" s="84" t="s">
        <v>235</v>
      </c>
      <c r="PWQ1387" s="84" t="s">
        <v>236</v>
      </c>
      <c r="PWR1387" s="84">
        <f>PWR1383</f>
        <v>1000000</v>
      </c>
      <c r="PWS1387" s="84">
        <f t="shared" si="927"/>
        <v>0</v>
      </c>
      <c r="PWT1387" s="84">
        <f t="shared" si="927"/>
        <v>0</v>
      </c>
      <c r="PWU1387" s="84">
        <f t="shared" si="927"/>
        <v>1000000</v>
      </c>
      <c r="PWV1387" s="84">
        <f t="shared" si="927"/>
        <v>0</v>
      </c>
      <c r="PWW1387" s="84">
        <f t="shared" si="927"/>
        <v>0</v>
      </c>
      <c r="PWX1387" s="84">
        <f t="shared" si="927"/>
        <v>0</v>
      </c>
      <c r="PWY1387" s="84">
        <f t="shared" si="927"/>
        <v>0</v>
      </c>
      <c r="PWZ1387" s="84">
        <f t="shared" si="927"/>
        <v>1000000</v>
      </c>
      <c r="PXF1387" s="84" t="s">
        <v>235</v>
      </c>
      <c r="PXG1387" s="84" t="s">
        <v>236</v>
      </c>
      <c r="PXH1387" s="84">
        <f>PXH1383</f>
        <v>1000000</v>
      </c>
      <c r="PXI1387" s="84">
        <f t="shared" si="927"/>
        <v>0</v>
      </c>
      <c r="PXJ1387" s="84">
        <f t="shared" si="927"/>
        <v>0</v>
      </c>
      <c r="PXK1387" s="84">
        <f t="shared" si="927"/>
        <v>1000000</v>
      </c>
      <c r="PXL1387" s="84">
        <f t="shared" si="927"/>
        <v>0</v>
      </c>
      <c r="PXM1387" s="84">
        <f t="shared" si="927"/>
        <v>0</v>
      </c>
      <c r="PXN1387" s="84">
        <f t="shared" si="927"/>
        <v>0</v>
      </c>
      <c r="PXO1387" s="84">
        <f t="shared" si="927"/>
        <v>0</v>
      </c>
      <c r="PXP1387" s="84">
        <f t="shared" si="927"/>
        <v>1000000</v>
      </c>
      <c r="PXV1387" s="84" t="s">
        <v>235</v>
      </c>
      <c r="PXW1387" s="84" t="s">
        <v>236</v>
      </c>
      <c r="PXX1387" s="84">
        <f>PXX1383</f>
        <v>1000000</v>
      </c>
      <c r="PXY1387" s="84">
        <f t="shared" ref="PXY1387:QAB1388" si="928">PXY1383</f>
        <v>0</v>
      </c>
      <c r="PXZ1387" s="84">
        <f t="shared" si="928"/>
        <v>0</v>
      </c>
      <c r="PYA1387" s="84">
        <f t="shared" si="928"/>
        <v>1000000</v>
      </c>
      <c r="PYB1387" s="84">
        <f t="shared" si="928"/>
        <v>0</v>
      </c>
      <c r="PYC1387" s="84">
        <f t="shared" si="928"/>
        <v>0</v>
      </c>
      <c r="PYD1387" s="84">
        <f t="shared" si="928"/>
        <v>0</v>
      </c>
      <c r="PYE1387" s="84">
        <f t="shared" si="928"/>
        <v>0</v>
      </c>
      <c r="PYF1387" s="84">
        <f t="shared" si="928"/>
        <v>1000000</v>
      </c>
      <c r="PYL1387" s="84" t="s">
        <v>235</v>
      </c>
      <c r="PYM1387" s="84" t="s">
        <v>236</v>
      </c>
      <c r="PYN1387" s="84">
        <f>PYN1383</f>
        <v>1000000</v>
      </c>
      <c r="PYO1387" s="84">
        <f t="shared" si="928"/>
        <v>0</v>
      </c>
      <c r="PYP1387" s="84">
        <f t="shared" si="928"/>
        <v>0</v>
      </c>
      <c r="PYQ1387" s="84">
        <f t="shared" si="928"/>
        <v>1000000</v>
      </c>
      <c r="PYR1387" s="84">
        <f t="shared" si="928"/>
        <v>0</v>
      </c>
      <c r="PYS1387" s="84">
        <f t="shared" si="928"/>
        <v>0</v>
      </c>
      <c r="PYT1387" s="84">
        <f t="shared" si="928"/>
        <v>0</v>
      </c>
      <c r="PYU1387" s="84">
        <f t="shared" si="928"/>
        <v>0</v>
      </c>
      <c r="PYV1387" s="84">
        <f t="shared" si="928"/>
        <v>1000000</v>
      </c>
      <c r="PZB1387" s="84" t="s">
        <v>235</v>
      </c>
      <c r="PZC1387" s="84" t="s">
        <v>236</v>
      </c>
      <c r="PZD1387" s="84">
        <f>PZD1383</f>
        <v>1000000</v>
      </c>
      <c r="PZE1387" s="84">
        <f t="shared" si="928"/>
        <v>0</v>
      </c>
      <c r="PZF1387" s="84">
        <f t="shared" si="928"/>
        <v>0</v>
      </c>
      <c r="PZG1387" s="84">
        <f t="shared" si="928"/>
        <v>1000000</v>
      </c>
      <c r="PZH1387" s="84">
        <f t="shared" si="928"/>
        <v>0</v>
      </c>
      <c r="PZI1387" s="84">
        <f t="shared" si="928"/>
        <v>0</v>
      </c>
      <c r="PZJ1387" s="84">
        <f t="shared" si="928"/>
        <v>0</v>
      </c>
      <c r="PZK1387" s="84">
        <f t="shared" si="928"/>
        <v>0</v>
      </c>
      <c r="PZL1387" s="84">
        <f t="shared" si="928"/>
        <v>1000000</v>
      </c>
      <c r="PZR1387" s="84" t="s">
        <v>235</v>
      </c>
      <c r="PZS1387" s="84" t="s">
        <v>236</v>
      </c>
      <c r="PZT1387" s="84">
        <f>PZT1383</f>
        <v>1000000</v>
      </c>
      <c r="PZU1387" s="84">
        <f t="shared" si="928"/>
        <v>0</v>
      </c>
      <c r="PZV1387" s="84">
        <f t="shared" si="928"/>
        <v>0</v>
      </c>
      <c r="PZW1387" s="84">
        <f t="shared" si="928"/>
        <v>1000000</v>
      </c>
      <c r="PZX1387" s="84">
        <f t="shared" si="928"/>
        <v>0</v>
      </c>
      <c r="PZY1387" s="84">
        <f t="shared" si="928"/>
        <v>0</v>
      </c>
      <c r="PZZ1387" s="84">
        <f t="shared" si="928"/>
        <v>0</v>
      </c>
      <c r="QAA1387" s="84">
        <f t="shared" si="928"/>
        <v>0</v>
      </c>
      <c r="QAB1387" s="84">
        <f t="shared" si="928"/>
        <v>1000000</v>
      </c>
      <c r="QAH1387" s="84" t="s">
        <v>235</v>
      </c>
      <c r="QAI1387" s="84" t="s">
        <v>236</v>
      </c>
      <c r="QAJ1387" s="84">
        <f>QAJ1383</f>
        <v>1000000</v>
      </c>
      <c r="QAK1387" s="84">
        <f t="shared" ref="QAK1387:QCN1388" si="929">QAK1383</f>
        <v>0</v>
      </c>
      <c r="QAL1387" s="84">
        <f t="shared" si="929"/>
        <v>0</v>
      </c>
      <c r="QAM1387" s="84">
        <f t="shared" si="929"/>
        <v>1000000</v>
      </c>
      <c r="QAN1387" s="84">
        <f t="shared" si="929"/>
        <v>0</v>
      </c>
      <c r="QAO1387" s="84">
        <f t="shared" si="929"/>
        <v>0</v>
      </c>
      <c r="QAP1387" s="84">
        <f t="shared" si="929"/>
        <v>0</v>
      </c>
      <c r="QAQ1387" s="84">
        <f t="shared" si="929"/>
        <v>0</v>
      </c>
      <c r="QAR1387" s="84">
        <f t="shared" si="929"/>
        <v>1000000</v>
      </c>
      <c r="QAX1387" s="84" t="s">
        <v>235</v>
      </c>
      <c r="QAY1387" s="84" t="s">
        <v>236</v>
      </c>
      <c r="QAZ1387" s="84">
        <f>QAZ1383</f>
        <v>1000000</v>
      </c>
      <c r="QBA1387" s="84">
        <f t="shared" si="929"/>
        <v>0</v>
      </c>
      <c r="QBB1387" s="84">
        <f t="shared" si="929"/>
        <v>0</v>
      </c>
      <c r="QBC1387" s="84">
        <f t="shared" si="929"/>
        <v>1000000</v>
      </c>
      <c r="QBD1387" s="84">
        <f t="shared" si="929"/>
        <v>0</v>
      </c>
      <c r="QBE1387" s="84">
        <f t="shared" si="929"/>
        <v>0</v>
      </c>
      <c r="QBF1387" s="84">
        <f t="shared" si="929"/>
        <v>0</v>
      </c>
      <c r="QBG1387" s="84">
        <f t="shared" si="929"/>
        <v>0</v>
      </c>
      <c r="QBH1387" s="84">
        <f t="shared" si="929"/>
        <v>1000000</v>
      </c>
      <c r="QBN1387" s="84" t="s">
        <v>235</v>
      </c>
      <c r="QBO1387" s="84" t="s">
        <v>236</v>
      </c>
      <c r="QBP1387" s="84">
        <f>QBP1383</f>
        <v>1000000</v>
      </c>
      <c r="QBQ1387" s="84">
        <f t="shared" si="929"/>
        <v>0</v>
      </c>
      <c r="QBR1387" s="84">
        <f t="shared" si="929"/>
        <v>0</v>
      </c>
      <c r="QBS1387" s="84">
        <f t="shared" si="929"/>
        <v>1000000</v>
      </c>
      <c r="QBT1387" s="84">
        <f t="shared" si="929"/>
        <v>0</v>
      </c>
      <c r="QBU1387" s="84">
        <f t="shared" si="929"/>
        <v>0</v>
      </c>
      <c r="QBV1387" s="84">
        <f t="shared" si="929"/>
        <v>0</v>
      </c>
      <c r="QBW1387" s="84">
        <f t="shared" si="929"/>
        <v>0</v>
      </c>
      <c r="QBX1387" s="84">
        <f t="shared" si="929"/>
        <v>1000000</v>
      </c>
      <c r="QCD1387" s="84" t="s">
        <v>235</v>
      </c>
      <c r="QCE1387" s="84" t="s">
        <v>236</v>
      </c>
      <c r="QCF1387" s="84">
        <f>QCF1383</f>
        <v>1000000</v>
      </c>
      <c r="QCG1387" s="84">
        <f t="shared" si="929"/>
        <v>0</v>
      </c>
      <c r="QCH1387" s="84">
        <f t="shared" si="929"/>
        <v>0</v>
      </c>
      <c r="QCI1387" s="84">
        <f t="shared" si="929"/>
        <v>1000000</v>
      </c>
      <c r="QCJ1387" s="84">
        <f t="shared" si="929"/>
        <v>0</v>
      </c>
      <c r="QCK1387" s="84">
        <f t="shared" si="929"/>
        <v>0</v>
      </c>
      <c r="QCL1387" s="84">
        <f t="shared" si="929"/>
        <v>0</v>
      </c>
      <c r="QCM1387" s="84">
        <f t="shared" si="929"/>
        <v>0</v>
      </c>
      <c r="QCN1387" s="84">
        <f t="shared" si="929"/>
        <v>1000000</v>
      </c>
      <c r="QCT1387" s="84" t="s">
        <v>235</v>
      </c>
      <c r="QCU1387" s="84" t="s">
        <v>236</v>
      </c>
      <c r="QCV1387" s="84">
        <f>QCV1383</f>
        <v>1000000</v>
      </c>
      <c r="QCW1387" s="84">
        <f t="shared" ref="QCW1387:QEZ1388" si="930">QCW1383</f>
        <v>0</v>
      </c>
      <c r="QCX1387" s="84">
        <f t="shared" si="930"/>
        <v>0</v>
      </c>
      <c r="QCY1387" s="84">
        <f t="shared" si="930"/>
        <v>1000000</v>
      </c>
      <c r="QCZ1387" s="84">
        <f t="shared" si="930"/>
        <v>0</v>
      </c>
      <c r="QDA1387" s="84">
        <f t="shared" si="930"/>
        <v>0</v>
      </c>
      <c r="QDB1387" s="84">
        <f t="shared" si="930"/>
        <v>0</v>
      </c>
      <c r="QDC1387" s="84">
        <f t="shared" si="930"/>
        <v>0</v>
      </c>
      <c r="QDD1387" s="84">
        <f t="shared" si="930"/>
        <v>1000000</v>
      </c>
      <c r="QDJ1387" s="84" t="s">
        <v>235</v>
      </c>
      <c r="QDK1387" s="84" t="s">
        <v>236</v>
      </c>
      <c r="QDL1387" s="84">
        <f>QDL1383</f>
        <v>1000000</v>
      </c>
      <c r="QDM1387" s="84">
        <f t="shared" si="930"/>
        <v>0</v>
      </c>
      <c r="QDN1387" s="84">
        <f t="shared" si="930"/>
        <v>0</v>
      </c>
      <c r="QDO1387" s="84">
        <f t="shared" si="930"/>
        <v>1000000</v>
      </c>
      <c r="QDP1387" s="84">
        <f t="shared" si="930"/>
        <v>0</v>
      </c>
      <c r="QDQ1387" s="84">
        <f t="shared" si="930"/>
        <v>0</v>
      </c>
      <c r="QDR1387" s="84">
        <f t="shared" si="930"/>
        <v>0</v>
      </c>
      <c r="QDS1387" s="84">
        <f t="shared" si="930"/>
        <v>0</v>
      </c>
      <c r="QDT1387" s="84">
        <f t="shared" si="930"/>
        <v>1000000</v>
      </c>
      <c r="QDZ1387" s="84" t="s">
        <v>235</v>
      </c>
      <c r="QEA1387" s="84" t="s">
        <v>236</v>
      </c>
      <c r="QEB1387" s="84">
        <f>QEB1383</f>
        <v>1000000</v>
      </c>
      <c r="QEC1387" s="84">
        <f t="shared" si="930"/>
        <v>0</v>
      </c>
      <c r="QED1387" s="84">
        <f t="shared" si="930"/>
        <v>0</v>
      </c>
      <c r="QEE1387" s="84">
        <f t="shared" si="930"/>
        <v>1000000</v>
      </c>
      <c r="QEF1387" s="84">
        <f t="shared" si="930"/>
        <v>0</v>
      </c>
      <c r="QEG1387" s="84">
        <f t="shared" si="930"/>
        <v>0</v>
      </c>
      <c r="QEH1387" s="84">
        <f t="shared" si="930"/>
        <v>0</v>
      </c>
      <c r="QEI1387" s="84">
        <f t="shared" si="930"/>
        <v>0</v>
      </c>
      <c r="QEJ1387" s="84">
        <f t="shared" si="930"/>
        <v>1000000</v>
      </c>
      <c r="QEP1387" s="84" t="s">
        <v>235</v>
      </c>
      <c r="QEQ1387" s="84" t="s">
        <v>236</v>
      </c>
      <c r="QER1387" s="84">
        <f>QER1383</f>
        <v>1000000</v>
      </c>
      <c r="QES1387" s="84">
        <f t="shared" si="930"/>
        <v>0</v>
      </c>
      <c r="QET1387" s="84">
        <f t="shared" si="930"/>
        <v>0</v>
      </c>
      <c r="QEU1387" s="84">
        <f t="shared" si="930"/>
        <v>1000000</v>
      </c>
      <c r="QEV1387" s="84">
        <f t="shared" si="930"/>
        <v>0</v>
      </c>
      <c r="QEW1387" s="84">
        <f t="shared" si="930"/>
        <v>0</v>
      </c>
      <c r="QEX1387" s="84">
        <f t="shared" si="930"/>
        <v>0</v>
      </c>
      <c r="QEY1387" s="84">
        <f t="shared" si="930"/>
        <v>0</v>
      </c>
      <c r="QEZ1387" s="84">
        <f t="shared" si="930"/>
        <v>1000000</v>
      </c>
      <c r="QFF1387" s="84" t="s">
        <v>235</v>
      </c>
      <c r="QFG1387" s="84" t="s">
        <v>236</v>
      </c>
      <c r="QFH1387" s="84">
        <f>QFH1383</f>
        <v>1000000</v>
      </c>
      <c r="QFI1387" s="84">
        <f t="shared" ref="QFI1387:QHL1388" si="931">QFI1383</f>
        <v>0</v>
      </c>
      <c r="QFJ1387" s="84">
        <f t="shared" si="931"/>
        <v>0</v>
      </c>
      <c r="QFK1387" s="84">
        <f t="shared" si="931"/>
        <v>1000000</v>
      </c>
      <c r="QFL1387" s="84">
        <f t="shared" si="931"/>
        <v>0</v>
      </c>
      <c r="QFM1387" s="84">
        <f t="shared" si="931"/>
        <v>0</v>
      </c>
      <c r="QFN1387" s="84">
        <f t="shared" si="931"/>
        <v>0</v>
      </c>
      <c r="QFO1387" s="84">
        <f t="shared" si="931"/>
        <v>0</v>
      </c>
      <c r="QFP1387" s="84">
        <f t="shared" si="931"/>
        <v>1000000</v>
      </c>
      <c r="QFV1387" s="84" t="s">
        <v>235</v>
      </c>
      <c r="QFW1387" s="84" t="s">
        <v>236</v>
      </c>
      <c r="QFX1387" s="84">
        <f>QFX1383</f>
        <v>1000000</v>
      </c>
      <c r="QFY1387" s="84">
        <f t="shared" si="931"/>
        <v>0</v>
      </c>
      <c r="QFZ1387" s="84">
        <f t="shared" si="931"/>
        <v>0</v>
      </c>
      <c r="QGA1387" s="84">
        <f t="shared" si="931"/>
        <v>1000000</v>
      </c>
      <c r="QGB1387" s="84">
        <f t="shared" si="931"/>
        <v>0</v>
      </c>
      <c r="QGC1387" s="84">
        <f t="shared" si="931"/>
        <v>0</v>
      </c>
      <c r="QGD1387" s="84">
        <f t="shared" si="931"/>
        <v>0</v>
      </c>
      <c r="QGE1387" s="84">
        <f t="shared" si="931"/>
        <v>0</v>
      </c>
      <c r="QGF1387" s="84">
        <f t="shared" si="931"/>
        <v>1000000</v>
      </c>
      <c r="QGL1387" s="84" t="s">
        <v>235</v>
      </c>
      <c r="QGM1387" s="84" t="s">
        <v>236</v>
      </c>
      <c r="QGN1387" s="84">
        <f>QGN1383</f>
        <v>1000000</v>
      </c>
      <c r="QGO1387" s="84">
        <f t="shared" si="931"/>
        <v>0</v>
      </c>
      <c r="QGP1387" s="84">
        <f t="shared" si="931"/>
        <v>0</v>
      </c>
      <c r="QGQ1387" s="84">
        <f t="shared" si="931"/>
        <v>1000000</v>
      </c>
      <c r="QGR1387" s="84">
        <f t="shared" si="931"/>
        <v>0</v>
      </c>
      <c r="QGS1387" s="84">
        <f t="shared" si="931"/>
        <v>0</v>
      </c>
      <c r="QGT1387" s="84">
        <f t="shared" si="931"/>
        <v>0</v>
      </c>
      <c r="QGU1387" s="84">
        <f t="shared" si="931"/>
        <v>0</v>
      </c>
      <c r="QGV1387" s="84">
        <f t="shared" si="931"/>
        <v>1000000</v>
      </c>
      <c r="QHB1387" s="84" t="s">
        <v>235</v>
      </c>
      <c r="QHC1387" s="84" t="s">
        <v>236</v>
      </c>
      <c r="QHD1387" s="84">
        <f>QHD1383</f>
        <v>1000000</v>
      </c>
      <c r="QHE1387" s="84">
        <f t="shared" si="931"/>
        <v>0</v>
      </c>
      <c r="QHF1387" s="84">
        <f t="shared" si="931"/>
        <v>0</v>
      </c>
      <c r="QHG1387" s="84">
        <f t="shared" si="931"/>
        <v>1000000</v>
      </c>
      <c r="QHH1387" s="84">
        <f t="shared" si="931"/>
        <v>0</v>
      </c>
      <c r="QHI1387" s="84">
        <f t="shared" si="931"/>
        <v>0</v>
      </c>
      <c r="QHJ1387" s="84">
        <f t="shared" si="931"/>
        <v>0</v>
      </c>
      <c r="QHK1387" s="84">
        <f t="shared" si="931"/>
        <v>0</v>
      </c>
      <c r="QHL1387" s="84">
        <f t="shared" si="931"/>
        <v>1000000</v>
      </c>
      <c r="QHR1387" s="84" t="s">
        <v>235</v>
      </c>
      <c r="QHS1387" s="84" t="s">
        <v>236</v>
      </c>
      <c r="QHT1387" s="84">
        <f>QHT1383</f>
        <v>1000000</v>
      </c>
      <c r="QHU1387" s="84">
        <f t="shared" ref="QHU1387:QJX1388" si="932">QHU1383</f>
        <v>0</v>
      </c>
      <c r="QHV1387" s="84">
        <f t="shared" si="932"/>
        <v>0</v>
      </c>
      <c r="QHW1387" s="84">
        <f t="shared" si="932"/>
        <v>1000000</v>
      </c>
      <c r="QHX1387" s="84">
        <f t="shared" si="932"/>
        <v>0</v>
      </c>
      <c r="QHY1387" s="84">
        <f t="shared" si="932"/>
        <v>0</v>
      </c>
      <c r="QHZ1387" s="84">
        <f t="shared" si="932"/>
        <v>0</v>
      </c>
      <c r="QIA1387" s="84">
        <f t="shared" si="932"/>
        <v>0</v>
      </c>
      <c r="QIB1387" s="84">
        <f t="shared" si="932"/>
        <v>1000000</v>
      </c>
      <c r="QIH1387" s="84" t="s">
        <v>235</v>
      </c>
      <c r="QII1387" s="84" t="s">
        <v>236</v>
      </c>
      <c r="QIJ1387" s="84">
        <f>QIJ1383</f>
        <v>1000000</v>
      </c>
      <c r="QIK1387" s="84">
        <f t="shared" si="932"/>
        <v>0</v>
      </c>
      <c r="QIL1387" s="84">
        <f t="shared" si="932"/>
        <v>0</v>
      </c>
      <c r="QIM1387" s="84">
        <f t="shared" si="932"/>
        <v>1000000</v>
      </c>
      <c r="QIN1387" s="84">
        <f t="shared" si="932"/>
        <v>0</v>
      </c>
      <c r="QIO1387" s="84">
        <f t="shared" si="932"/>
        <v>0</v>
      </c>
      <c r="QIP1387" s="84">
        <f t="shared" si="932"/>
        <v>0</v>
      </c>
      <c r="QIQ1387" s="84">
        <f t="shared" si="932"/>
        <v>0</v>
      </c>
      <c r="QIR1387" s="84">
        <f t="shared" si="932"/>
        <v>1000000</v>
      </c>
      <c r="QIX1387" s="84" t="s">
        <v>235</v>
      </c>
      <c r="QIY1387" s="84" t="s">
        <v>236</v>
      </c>
      <c r="QIZ1387" s="84">
        <f>QIZ1383</f>
        <v>1000000</v>
      </c>
      <c r="QJA1387" s="84">
        <f t="shared" si="932"/>
        <v>0</v>
      </c>
      <c r="QJB1387" s="84">
        <f t="shared" si="932"/>
        <v>0</v>
      </c>
      <c r="QJC1387" s="84">
        <f t="shared" si="932"/>
        <v>1000000</v>
      </c>
      <c r="QJD1387" s="84">
        <f t="shared" si="932"/>
        <v>0</v>
      </c>
      <c r="QJE1387" s="84">
        <f t="shared" si="932"/>
        <v>0</v>
      </c>
      <c r="QJF1387" s="84">
        <f t="shared" si="932"/>
        <v>0</v>
      </c>
      <c r="QJG1387" s="84">
        <f t="shared" si="932"/>
        <v>0</v>
      </c>
      <c r="QJH1387" s="84">
        <f t="shared" si="932"/>
        <v>1000000</v>
      </c>
      <c r="QJN1387" s="84" t="s">
        <v>235</v>
      </c>
      <c r="QJO1387" s="84" t="s">
        <v>236</v>
      </c>
      <c r="QJP1387" s="84">
        <f>QJP1383</f>
        <v>1000000</v>
      </c>
      <c r="QJQ1387" s="84">
        <f t="shared" si="932"/>
        <v>0</v>
      </c>
      <c r="QJR1387" s="84">
        <f t="shared" si="932"/>
        <v>0</v>
      </c>
      <c r="QJS1387" s="84">
        <f t="shared" si="932"/>
        <v>1000000</v>
      </c>
      <c r="QJT1387" s="84">
        <f t="shared" si="932"/>
        <v>0</v>
      </c>
      <c r="QJU1387" s="84">
        <f t="shared" si="932"/>
        <v>0</v>
      </c>
      <c r="QJV1387" s="84">
        <f t="shared" si="932"/>
        <v>0</v>
      </c>
      <c r="QJW1387" s="84">
        <f t="shared" si="932"/>
        <v>0</v>
      </c>
      <c r="QJX1387" s="84">
        <f t="shared" si="932"/>
        <v>1000000</v>
      </c>
      <c r="QKD1387" s="84" t="s">
        <v>235</v>
      </c>
      <c r="QKE1387" s="84" t="s">
        <v>236</v>
      </c>
      <c r="QKF1387" s="84">
        <f>QKF1383</f>
        <v>1000000</v>
      </c>
      <c r="QKG1387" s="84">
        <f t="shared" ref="QKG1387:QMJ1388" si="933">QKG1383</f>
        <v>0</v>
      </c>
      <c r="QKH1387" s="84">
        <f t="shared" si="933"/>
        <v>0</v>
      </c>
      <c r="QKI1387" s="84">
        <f t="shared" si="933"/>
        <v>1000000</v>
      </c>
      <c r="QKJ1387" s="84">
        <f t="shared" si="933"/>
        <v>0</v>
      </c>
      <c r="QKK1387" s="84">
        <f t="shared" si="933"/>
        <v>0</v>
      </c>
      <c r="QKL1387" s="84">
        <f t="shared" si="933"/>
        <v>0</v>
      </c>
      <c r="QKM1387" s="84">
        <f t="shared" si="933"/>
        <v>0</v>
      </c>
      <c r="QKN1387" s="84">
        <f t="shared" si="933"/>
        <v>1000000</v>
      </c>
      <c r="QKT1387" s="84" t="s">
        <v>235</v>
      </c>
      <c r="QKU1387" s="84" t="s">
        <v>236</v>
      </c>
      <c r="QKV1387" s="84">
        <f>QKV1383</f>
        <v>1000000</v>
      </c>
      <c r="QKW1387" s="84">
        <f t="shared" si="933"/>
        <v>0</v>
      </c>
      <c r="QKX1387" s="84">
        <f t="shared" si="933"/>
        <v>0</v>
      </c>
      <c r="QKY1387" s="84">
        <f t="shared" si="933"/>
        <v>1000000</v>
      </c>
      <c r="QKZ1387" s="84">
        <f t="shared" si="933"/>
        <v>0</v>
      </c>
      <c r="QLA1387" s="84">
        <f t="shared" si="933"/>
        <v>0</v>
      </c>
      <c r="QLB1387" s="84">
        <f t="shared" si="933"/>
        <v>0</v>
      </c>
      <c r="QLC1387" s="84">
        <f t="shared" si="933"/>
        <v>0</v>
      </c>
      <c r="QLD1387" s="84">
        <f t="shared" si="933"/>
        <v>1000000</v>
      </c>
      <c r="QLJ1387" s="84" t="s">
        <v>235</v>
      </c>
      <c r="QLK1387" s="84" t="s">
        <v>236</v>
      </c>
      <c r="QLL1387" s="84">
        <f>QLL1383</f>
        <v>1000000</v>
      </c>
      <c r="QLM1387" s="84">
        <f t="shared" si="933"/>
        <v>0</v>
      </c>
      <c r="QLN1387" s="84">
        <f t="shared" si="933"/>
        <v>0</v>
      </c>
      <c r="QLO1387" s="84">
        <f t="shared" si="933"/>
        <v>1000000</v>
      </c>
      <c r="QLP1387" s="84">
        <f t="shared" si="933"/>
        <v>0</v>
      </c>
      <c r="QLQ1387" s="84">
        <f t="shared" si="933"/>
        <v>0</v>
      </c>
      <c r="QLR1387" s="84">
        <f t="shared" si="933"/>
        <v>0</v>
      </c>
      <c r="QLS1387" s="84">
        <f t="shared" si="933"/>
        <v>0</v>
      </c>
      <c r="QLT1387" s="84">
        <f t="shared" si="933"/>
        <v>1000000</v>
      </c>
      <c r="QLZ1387" s="84" t="s">
        <v>235</v>
      </c>
      <c r="QMA1387" s="84" t="s">
        <v>236</v>
      </c>
      <c r="QMB1387" s="84">
        <f>QMB1383</f>
        <v>1000000</v>
      </c>
      <c r="QMC1387" s="84">
        <f t="shared" si="933"/>
        <v>0</v>
      </c>
      <c r="QMD1387" s="84">
        <f t="shared" si="933"/>
        <v>0</v>
      </c>
      <c r="QME1387" s="84">
        <f t="shared" si="933"/>
        <v>1000000</v>
      </c>
      <c r="QMF1387" s="84">
        <f t="shared" si="933"/>
        <v>0</v>
      </c>
      <c r="QMG1387" s="84">
        <f t="shared" si="933"/>
        <v>0</v>
      </c>
      <c r="QMH1387" s="84">
        <f t="shared" si="933"/>
        <v>0</v>
      </c>
      <c r="QMI1387" s="84">
        <f t="shared" si="933"/>
        <v>0</v>
      </c>
      <c r="QMJ1387" s="84">
        <f t="shared" si="933"/>
        <v>1000000</v>
      </c>
      <c r="QMP1387" s="84" t="s">
        <v>235</v>
      </c>
      <c r="QMQ1387" s="84" t="s">
        <v>236</v>
      </c>
      <c r="QMR1387" s="84">
        <f>QMR1383</f>
        <v>1000000</v>
      </c>
      <c r="QMS1387" s="84">
        <f t="shared" ref="QMS1387:QOV1388" si="934">QMS1383</f>
        <v>0</v>
      </c>
      <c r="QMT1387" s="84">
        <f t="shared" si="934"/>
        <v>0</v>
      </c>
      <c r="QMU1387" s="84">
        <f t="shared" si="934"/>
        <v>1000000</v>
      </c>
      <c r="QMV1387" s="84">
        <f t="shared" si="934"/>
        <v>0</v>
      </c>
      <c r="QMW1387" s="84">
        <f t="shared" si="934"/>
        <v>0</v>
      </c>
      <c r="QMX1387" s="84">
        <f t="shared" si="934"/>
        <v>0</v>
      </c>
      <c r="QMY1387" s="84">
        <f t="shared" si="934"/>
        <v>0</v>
      </c>
      <c r="QMZ1387" s="84">
        <f t="shared" si="934"/>
        <v>1000000</v>
      </c>
      <c r="QNF1387" s="84" t="s">
        <v>235</v>
      </c>
      <c r="QNG1387" s="84" t="s">
        <v>236</v>
      </c>
      <c r="QNH1387" s="84">
        <f>QNH1383</f>
        <v>1000000</v>
      </c>
      <c r="QNI1387" s="84">
        <f t="shared" si="934"/>
        <v>0</v>
      </c>
      <c r="QNJ1387" s="84">
        <f t="shared" si="934"/>
        <v>0</v>
      </c>
      <c r="QNK1387" s="84">
        <f t="shared" si="934"/>
        <v>1000000</v>
      </c>
      <c r="QNL1387" s="84">
        <f t="shared" si="934"/>
        <v>0</v>
      </c>
      <c r="QNM1387" s="84">
        <f t="shared" si="934"/>
        <v>0</v>
      </c>
      <c r="QNN1387" s="84">
        <f t="shared" si="934"/>
        <v>0</v>
      </c>
      <c r="QNO1387" s="84">
        <f t="shared" si="934"/>
        <v>0</v>
      </c>
      <c r="QNP1387" s="84">
        <f t="shared" si="934"/>
        <v>1000000</v>
      </c>
      <c r="QNV1387" s="84" t="s">
        <v>235</v>
      </c>
      <c r="QNW1387" s="84" t="s">
        <v>236</v>
      </c>
      <c r="QNX1387" s="84">
        <f>QNX1383</f>
        <v>1000000</v>
      </c>
      <c r="QNY1387" s="84">
        <f t="shared" si="934"/>
        <v>0</v>
      </c>
      <c r="QNZ1387" s="84">
        <f t="shared" si="934"/>
        <v>0</v>
      </c>
      <c r="QOA1387" s="84">
        <f t="shared" si="934"/>
        <v>1000000</v>
      </c>
      <c r="QOB1387" s="84">
        <f t="shared" si="934"/>
        <v>0</v>
      </c>
      <c r="QOC1387" s="84">
        <f t="shared" si="934"/>
        <v>0</v>
      </c>
      <c r="QOD1387" s="84">
        <f t="shared" si="934"/>
        <v>0</v>
      </c>
      <c r="QOE1387" s="84">
        <f t="shared" si="934"/>
        <v>0</v>
      </c>
      <c r="QOF1387" s="84">
        <f t="shared" si="934"/>
        <v>1000000</v>
      </c>
      <c r="QOL1387" s="84" t="s">
        <v>235</v>
      </c>
      <c r="QOM1387" s="84" t="s">
        <v>236</v>
      </c>
      <c r="QON1387" s="84">
        <f>QON1383</f>
        <v>1000000</v>
      </c>
      <c r="QOO1387" s="84">
        <f t="shared" si="934"/>
        <v>0</v>
      </c>
      <c r="QOP1387" s="84">
        <f t="shared" si="934"/>
        <v>0</v>
      </c>
      <c r="QOQ1387" s="84">
        <f t="shared" si="934"/>
        <v>1000000</v>
      </c>
      <c r="QOR1387" s="84">
        <f t="shared" si="934"/>
        <v>0</v>
      </c>
      <c r="QOS1387" s="84">
        <f t="shared" si="934"/>
        <v>0</v>
      </c>
      <c r="QOT1387" s="84">
        <f t="shared" si="934"/>
        <v>0</v>
      </c>
      <c r="QOU1387" s="84">
        <f t="shared" si="934"/>
        <v>0</v>
      </c>
      <c r="QOV1387" s="84">
        <f t="shared" si="934"/>
        <v>1000000</v>
      </c>
      <c r="QPB1387" s="84" t="s">
        <v>235</v>
      </c>
      <c r="QPC1387" s="84" t="s">
        <v>236</v>
      </c>
      <c r="QPD1387" s="84">
        <f>QPD1383</f>
        <v>1000000</v>
      </c>
      <c r="QPE1387" s="84">
        <f t="shared" ref="QPE1387:QRH1388" si="935">QPE1383</f>
        <v>0</v>
      </c>
      <c r="QPF1387" s="84">
        <f t="shared" si="935"/>
        <v>0</v>
      </c>
      <c r="QPG1387" s="84">
        <f t="shared" si="935"/>
        <v>1000000</v>
      </c>
      <c r="QPH1387" s="84">
        <f t="shared" si="935"/>
        <v>0</v>
      </c>
      <c r="QPI1387" s="84">
        <f t="shared" si="935"/>
        <v>0</v>
      </c>
      <c r="QPJ1387" s="84">
        <f t="shared" si="935"/>
        <v>0</v>
      </c>
      <c r="QPK1387" s="84">
        <f t="shared" si="935"/>
        <v>0</v>
      </c>
      <c r="QPL1387" s="84">
        <f t="shared" si="935"/>
        <v>1000000</v>
      </c>
      <c r="QPR1387" s="84" t="s">
        <v>235</v>
      </c>
      <c r="QPS1387" s="84" t="s">
        <v>236</v>
      </c>
      <c r="QPT1387" s="84">
        <f>QPT1383</f>
        <v>1000000</v>
      </c>
      <c r="QPU1387" s="84">
        <f t="shared" si="935"/>
        <v>0</v>
      </c>
      <c r="QPV1387" s="84">
        <f t="shared" si="935"/>
        <v>0</v>
      </c>
      <c r="QPW1387" s="84">
        <f t="shared" si="935"/>
        <v>1000000</v>
      </c>
      <c r="QPX1387" s="84">
        <f t="shared" si="935"/>
        <v>0</v>
      </c>
      <c r="QPY1387" s="84">
        <f t="shared" si="935"/>
        <v>0</v>
      </c>
      <c r="QPZ1387" s="84">
        <f t="shared" si="935"/>
        <v>0</v>
      </c>
      <c r="QQA1387" s="84">
        <f t="shared" si="935"/>
        <v>0</v>
      </c>
      <c r="QQB1387" s="84">
        <f t="shared" si="935"/>
        <v>1000000</v>
      </c>
      <c r="QQH1387" s="84" t="s">
        <v>235</v>
      </c>
      <c r="QQI1387" s="84" t="s">
        <v>236</v>
      </c>
      <c r="QQJ1387" s="84">
        <f>QQJ1383</f>
        <v>1000000</v>
      </c>
      <c r="QQK1387" s="84">
        <f t="shared" si="935"/>
        <v>0</v>
      </c>
      <c r="QQL1387" s="84">
        <f t="shared" si="935"/>
        <v>0</v>
      </c>
      <c r="QQM1387" s="84">
        <f t="shared" si="935"/>
        <v>1000000</v>
      </c>
      <c r="QQN1387" s="84">
        <f t="shared" si="935"/>
        <v>0</v>
      </c>
      <c r="QQO1387" s="84">
        <f t="shared" si="935"/>
        <v>0</v>
      </c>
      <c r="QQP1387" s="84">
        <f t="shared" si="935"/>
        <v>0</v>
      </c>
      <c r="QQQ1387" s="84">
        <f t="shared" si="935"/>
        <v>0</v>
      </c>
      <c r="QQR1387" s="84">
        <f t="shared" si="935"/>
        <v>1000000</v>
      </c>
      <c r="QQX1387" s="84" t="s">
        <v>235</v>
      </c>
      <c r="QQY1387" s="84" t="s">
        <v>236</v>
      </c>
      <c r="QQZ1387" s="84">
        <f>QQZ1383</f>
        <v>1000000</v>
      </c>
      <c r="QRA1387" s="84">
        <f t="shared" si="935"/>
        <v>0</v>
      </c>
      <c r="QRB1387" s="84">
        <f t="shared" si="935"/>
        <v>0</v>
      </c>
      <c r="QRC1387" s="84">
        <f t="shared" si="935"/>
        <v>1000000</v>
      </c>
      <c r="QRD1387" s="84">
        <f t="shared" si="935"/>
        <v>0</v>
      </c>
      <c r="QRE1387" s="84">
        <f t="shared" si="935"/>
        <v>0</v>
      </c>
      <c r="QRF1387" s="84">
        <f t="shared" si="935"/>
        <v>0</v>
      </c>
      <c r="QRG1387" s="84">
        <f t="shared" si="935"/>
        <v>0</v>
      </c>
      <c r="QRH1387" s="84">
        <f t="shared" si="935"/>
        <v>1000000</v>
      </c>
      <c r="QRN1387" s="84" t="s">
        <v>235</v>
      </c>
      <c r="QRO1387" s="84" t="s">
        <v>236</v>
      </c>
      <c r="QRP1387" s="84">
        <f>QRP1383</f>
        <v>1000000</v>
      </c>
      <c r="QRQ1387" s="84">
        <f t="shared" ref="QRQ1387:QTT1388" si="936">QRQ1383</f>
        <v>0</v>
      </c>
      <c r="QRR1387" s="84">
        <f t="shared" si="936"/>
        <v>0</v>
      </c>
      <c r="QRS1387" s="84">
        <f t="shared" si="936"/>
        <v>1000000</v>
      </c>
      <c r="QRT1387" s="84">
        <f t="shared" si="936"/>
        <v>0</v>
      </c>
      <c r="QRU1387" s="84">
        <f t="shared" si="936"/>
        <v>0</v>
      </c>
      <c r="QRV1387" s="84">
        <f t="shared" si="936"/>
        <v>0</v>
      </c>
      <c r="QRW1387" s="84">
        <f t="shared" si="936"/>
        <v>0</v>
      </c>
      <c r="QRX1387" s="84">
        <f t="shared" si="936"/>
        <v>1000000</v>
      </c>
      <c r="QSD1387" s="84" t="s">
        <v>235</v>
      </c>
      <c r="QSE1387" s="84" t="s">
        <v>236</v>
      </c>
      <c r="QSF1387" s="84">
        <f>QSF1383</f>
        <v>1000000</v>
      </c>
      <c r="QSG1387" s="84">
        <f t="shared" si="936"/>
        <v>0</v>
      </c>
      <c r="QSH1387" s="84">
        <f t="shared" si="936"/>
        <v>0</v>
      </c>
      <c r="QSI1387" s="84">
        <f t="shared" si="936"/>
        <v>1000000</v>
      </c>
      <c r="QSJ1387" s="84">
        <f t="shared" si="936"/>
        <v>0</v>
      </c>
      <c r="QSK1387" s="84">
        <f t="shared" si="936"/>
        <v>0</v>
      </c>
      <c r="QSL1387" s="84">
        <f t="shared" si="936"/>
        <v>0</v>
      </c>
      <c r="QSM1387" s="84">
        <f t="shared" si="936"/>
        <v>0</v>
      </c>
      <c r="QSN1387" s="84">
        <f t="shared" si="936"/>
        <v>1000000</v>
      </c>
      <c r="QST1387" s="84" t="s">
        <v>235</v>
      </c>
      <c r="QSU1387" s="84" t="s">
        <v>236</v>
      </c>
      <c r="QSV1387" s="84">
        <f>QSV1383</f>
        <v>1000000</v>
      </c>
      <c r="QSW1387" s="84">
        <f t="shared" si="936"/>
        <v>0</v>
      </c>
      <c r="QSX1387" s="84">
        <f t="shared" si="936"/>
        <v>0</v>
      </c>
      <c r="QSY1387" s="84">
        <f t="shared" si="936"/>
        <v>1000000</v>
      </c>
      <c r="QSZ1387" s="84">
        <f t="shared" si="936"/>
        <v>0</v>
      </c>
      <c r="QTA1387" s="84">
        <f t="shared" si="936"/>
        <v>0</v>
      </c>
      <c r="QTB1387" s="84">
        <f t="shared" si="936"/>
        <v>0</v>
      </c>
      <c r="QTC1387" s="84">
        <f t="shared" si="936"/>
        <v>0</v>
      </c>
      <c r="QTD1387" s="84">
        <f t="shared" si="936"/>
        <v>1000000</v>
      </c>
      <c r="QTJ1387" s="84" t="s">
        <v>235</v>
      </c>
      <c r="QTK1387" s="84" t="s">
        <v>236</v>
      </c>
      <c r="QTL1387" s="84">
        <f>QTL1383</f>
        <v>1000000</v>
      </c>
      <c r="QTM1387" s="84">
        <f t="shared" si="936"/>
        <v>0</v>
      </c>
      <c r="QTN1387" s="84">
        <f t="shared" si="936"/>
        <v>0</v>
      </c>
      <c r="QTO1387" s="84">
        <f t="shared" si="936"/>
        <v>1000000</v>
      </c>
      <c r="QTP1387" s="84">
        <f t="shared" si="936"/>
        <v>0</v>
      </c>
      <c r="QTQ1387" s="84">
        <f t="shared" si="936"/>
        <v>0</v>
      </c>
      <c r="QTR1387" s="84">
        <f t="shared" si="936"/>
        <v>0</v>
      </c>
      <c r="QTS1387" s="84">
        <f t="shared" si="936"/>
        <v>0</v>
      </c>
      <c r="QTT1387" s="84">
        <f t="shared" si="936"/>
        <v>1000000</v>
      </c>
      <c r="QTZ1387" s="84" t="s">
        <v>235</v>
      </c>
      <c r="QUA1387" s="84" t="s">
        <v>236</v>
      </c>
      <c r="QUB1387" s="84">
        <f>QUB1383</f>
        <v>1000000</v>
      </c>
      <c r="QUC1387" s="84">
        <f t="shared" ref="QUC1387:QWF1388" si="937">QUC1383</f>
        <v>0</v>
      </c>
      <c r="QUD1387" s="84">
        <f t="shared" si="937"/>
        <v>0</v>
      </c>
      <c r="QUE1387" s="84">
        <f t="shared" si="937"/>
        <v>1000000</v>
      </c>
      <c r="QUF1387" s="84">
        <f t="shared" si="937"/>
        <v>0</v>
      </c>
      <c r="QUG1387" s="84">
        <f t="shared" si="937"/>
        <v>0</v>
      </c>
      <c r="QUH1387" s="84">
        <f t="shared" si="937"/>
        <v>0</v>
      </c>
      <c r="QUI1387" s="84">
        <f t="shared" si="937"/>
        <v>0</v>
      </c>
      <c r="QUJ1387" s="84">
        <f t="shared" si="937"/>
        <v>1000000</v>
      </c>
      <c r="QUP1387" s="84" t="s">
        <v>235</v>
      </c>
      <c r="QUQ1387" s="84" t="s">
        <v>236</v>
      </c>
      <c r="QUR1387" s="84">
        <f>QUR1383</f>
        <v>1000000</v>
      </c>
      <c r="QUS1387" s="84">
        <f t="shared" si="937"/>
        <v>0</v>
      </c>
      <c r="QUT1387" s="84">
        <f t="shared" si="937"/>
        <v>0</v>
      </c>
      <c r="QUU1387" s="84">
        <f t="shared" si="937"/>
        <v>1000000</v>
      </c>
      <c r="QUV1387" s="84">
        <f t="shared" si="937"/>
        <v>0</v>
      </c>
      <c r="QUW1387" s="84">
        <f t="shared" si="937"/>
        <v>0</v>
      </c>
      <c r="QUX1387" s="84">
        <f t="shared" si="937"/>
        <v>0</v>
      </c>
      <c r="QUY1387" s="84">
        <f t="shared" si="937"/>
        <v>0</v>
      </c>
      <c r="QUZ1387" s="84">
        <f t="shared" si="937"/>
        <v>1000000</v>
      </c>
      <c r="QVF1387" s="84" t="s">
        <v>235</v>
      </c>
      <c r="QVG1387" s="84" t="s">
        <v>236</v>
      </c>
      <c r="QVH1387" s="84">
        <f>QVH1383</f>
        <v>1000000</v>
      </c>
      <c r="QVI1387" s="84">
        <f t="shared" si="937"/>
        <v>0</v>
      </c>
      <c r="QVJ1387" s="84">
        <f t="shared" si="937"/>
        <v>0</v>
      </c>
      <c r="QVK1387" s="84">
        <f t="shared" si="937"/>
        <v>1000000</v>
      </c>
      <c r="QVL1387" s="84">
        <f t="shared" si="937"/>
        <v>0</v>
      </c>
      <c r="QVM1387" s="84">
        <f t="shared" si="937"/>
        <v>0</v>
      </c>
      <c r="QVN1387" s="84">
        <f t="shared" si="937"/>
        <v>0</v>
      </c>
      <c r="QVO1387" s="84">
        <f t="shared" si="937"/>
        <v>0</v>
      </c>
      <c r="QVP1387" s="84">
        <f t="shared" si="937"/>
        <v>1000000</v>
      </c>
      <c r="QVV1387" s="84" t="s">
        <v>235</v>
      </c>
      <c r="QVW1387" s="84" t="s">
        <v>236</v>
      </c>
      <c r="QVX1387" s="84">
        <f>QVX1383</f>
        <v>1000000</v>
      </c>
      <c r="QVY1387" s="84">
        <f t="shared" si="937"/>
        <v>0</v>
      </c>
      <c r="QVZ1387" s="84">
        <f t="shared" si="937"/>
        <v>0</v>
      </c>
      <c r="QWA1387" s="84">
        <f t="shared" si="937"/>
        <v>1000000</v>
      </c>
      <c r="QWB1387" s="84">
        <f t="shared" si="937"/>
        <v>0</v>
      </c>
      <c r="QWC1387" s="84">
        <f t="shared" si="937"/>
        <v>0</v>
      </c>
      <c r="QWD1387" s="84">
        <f t="shared" si="937"/>
        <v>0</v>
      </c>
      <c r="QWE1387" s="84">
        <f t="shared" si="937"/>
        <v>0</v>
      </c>
      <c r="QWF1387" s="84">
        <f t="shared" si="937"/>
        <v>1000000</v>
      </c>
      <c r="QWL1387" s="84" t="s">
        <v>235</v>
      </c>
      <c r="QWM1387" s="84" t="s">
        <v>236</v>
      </c>
      <c r="QWN1387" s="84">
        <f>QWN1383</f>
        <v>1000000</v>
      </c>
      <c r="QWO1387" s="84">
        <f t="shared" ref="QWO1387:QYR1388" si="938">QWO1383</f>
        <v>0</v>
      </c>
      <c r="QWP1387" s="84">
        <f t="shared" si="938"/>
        <v>0</v>
      </c>
      <c r="QWQ1387" s="84">
        <f t="shared" si="938"/>
        <v>1000000</v>
      </c>
      <c r="QWR1387" s="84">
        <f t="shared" si="938"/>
        <v>0</v>
      </c>
      <c r="QWS1387" s="84">
        <f t="shared" si="938"/>
        <v>0</v>
      </c>
      <c r="QWT1387" s="84">
        <f t="shared" si="938"/>
        <v>0</v>
      </c>
      <c r="QWU1387" s="84">
        <f t="shared" si="938"/>
        <v>0</v>
      </c>
      <c r="QWV1387" s="84">
        <f t="shared" si="938"/>
        <v>1000000</v>
      </c>
      <c r="QXB1387" s="84" t="s">
        <v>235</v>
      </c>
      <c r="QXC1387" s="84" t="s">
        <v>236</v>
      </c>
      <c r="QXD1387" s="84">
        <f>QXD1383</f>
        <v>1000000</v>
      </c>
      <c r="QXE1387" s="84">
        <f t="shared" si="938"/>
        <v>0</v>
      </c>
      <c r="QXF1387" s="84">
        <f t="shared" si="938"/>
        <v>0</v>
      </c>
      <c r="QXG1387" s="84">
        <f t="shared" si="938"/>
        <v>1000000</v>
      </c>
      <c r="QXH1387" s="84">
        <f t="shared" si="938"/>
        <v>0</v>
      </c>
      <c r="QXI1387" s="84">
        <f t="shared" si="938"/>
        <v>0</v>
      </c>
      <c r="QXJ1387" s="84">
        <f t="shared" si="938"/>
        <v>0</v>
      </c>
      <c r="QXK1387" s="84">
        <f t="shared" si="938"/>
        <v>0</v>
      </c>
      <c r="QXL1387" s="84">
        <f t="shared" si="938"/>
        <v>1000000</v>
      </c>
      <c r="QXR1387" s="84" t="s">
        <v>235</v>
      </c>
      <c r="QXS1387" s="84" t="s">
        <v>236</v>
      </c>
      <c r="QXT1387" s="84">
        <f>QXT1383</f>
        <v>1000000</v>
      </c>
      <c r="QXU1387" s="84">
        <f t="shared" si="938"/>
        <v>0</v>
      </c>
      <c r="QXV1387" s="84">
        <f t="shared" si="938"/>
        <v>0</v>
      </c>
      <c r="QXW1387" s="84">
        <f t="shared" si="938"/>
        <v>1000000</v>
      </c>
      <c r="QXX1387" s="84">
        <f t="shared" si="938"/>
        <v>0</v>
      </c>
      <c r="QXY1387" s="84">
        <f t="shared" si="938"/>
        <v>0</v>
      </c>
      <c r="QXZ1387" s="84">
        <f t="shared" si="938"/>
        <v>0</v>
      </c>
      <c r="QYA1387" s="84">
        <f t="shared" si="938"/>
        <v>0</v>
      </c>
      <c r="QYB1387" s="84">
        <f t="shared" si="938"/>
        <v>1000000</v>
      </c>
      <c r="QYH1387" s="84" t="s">
        <v>235</v>
      </c>
      <c r="QYI1387" s="84" t="s">
        <v>236</v>
      </c>
      <c r="QYJ1387" s="84">
        <f>QYJ1383</f>
        <v>1000000</v>
      </c>
      <c r="QYK1387" s="84">
        <f t="shared" si="938"/>
        <v>0</v>
      </c>
      <c r="QYL1387" s="84">
        <f t="shared" si="938"/>
        <v>0</v>
      </c>
      <c r="QYM1387" s="84">
        <f t="shared" si="938"/>
        <v>1000000</v>
      </c>
      <c r="QYN1387" s="84">
        <f t="shared" si="938"/>
        <v>0</v>
      </c>
      <c r="QYO1387" s="84">
        <f t="shared" si="938"/>
        <v>0</v>
      </c>
      <c r="QYP1387" s="84">
        <f t="shared" si="938"/>
        <v>0</v>
      </c>
      <c r="QYQ1387" s="84">
        <f t="shared" si="938"/>
        <v>0</v>
      </c>
      <c r="QYR1387" s="84">
        <f t="shared" si="938"/>
        <v>1000000</v>
      </c>
      <c r="QYX1387" s="84" t="s">
        <v>235</v>
      </c>
      <c r="QYY1387" s="84" t="s">
        <v>236</v>
      </c>
      <c r="QYZ1387" s="84">
        <f>QYZ1383</f>
        <v>1000000</v>
      </c>
      <c r="QZA1387" s="84">
        <f t="shared" ref="QZA1387:RBD1388" si="939">QZA1383</f>
        <v>0</v>
      </c>
      <c r="QZB1387" s="84">
        <f t="shared" si="939"/>
        <v>0</v>
      </c>
      <c r="QZC1387" s="84">
        <f t="shared" si="939"/>
        <v>1000000</v>
      </c>
      <c r="QZD1387" s="84">
        <f t="shared" si="939"/>
        <v>0</v>
      </c>
      <c r="QZE1387" s="84">
        <f t="shared" si="939"/>
        <v>0</v>
      </c>
      <c r="QZF1387" s="84">
        <f t="shared" si="939"/>
        <v>0</v>
      </c>
      <c r="QZG1387" s="84">
        <f t="shared" si="939"/>
        <v>0</v>
      </c>
      <c r="QZH1387" s="84">
        <f t="shared" si="939"/>
        <v>1000000</v>
      </c>
      <c r="QZN1387" s="84" t="s">
        <v>235</v>
      </c>
      <c r="QZO1387" s="84" t="s">
        <v>236</v>
      </c>
      <c r="QZP1387" s="84">
        <f>QZP1383</f>
        <v>1000000</v>
      </c>
      <c r="QZQ1387" s="84">
        <f t="shared" si="939"/>
        <v>0</v>
      </c>
      <c r="QZR1387" s="84">
        <f t="shared" si="939"/>
        <v>0</v>
      </c>
      <c r="QZS1387" s="84">
        <f t="shared" si="939"/>
        <v>1000000</v>
      </c>
      <c r="QZT1387" s="84">
        <f t="shared" si="939"/>
        <v>0</v>
      </c>
      <c r="QZU1387" s="84">
        <f t="shared" si="939"/>
        <v>0</v>
      </c>
      <c r="QZV1387" s="84">
        <f t="shared" si="939"/>
        <v>0</v>
      </c>
      <c r="QZW1387" s="84">
        <f t="shared" si="939"/>
        <v>0</v>
      </c>
      <c r="QZX1387" s="84">
        <f t="shared" si="939"/>
        <v>1000000</v>
      </c>
      <c r="RAD1387" s="84" t="s">
        <v>235</v>
      </c>
      <c r="RAE1387" s="84" t="s">
        <v>236</v>
      </c>
      <c r="RAF1387" s="84">
        <f>RAF1383</f>
        <v>1000000</v>
      </c>
      <c r="RAG1387" s="84">
        <f t="shared" si="939"/>
        <v>0</v>
      </c>
      <c r="RAH1387" s="84">
        <f t="shared" si="939"/>
        <v>0</v>
      </c>
      <c r="RAI1387" s="84">
        <f t="shared" si="939"/>
        <v>1000000</v>
      </c>
      <c r="RAJ1387" s="84">
        <f t="shared" si="939"/>
        <v>0</v>
      </c>
      <c r="RAK1387" s="84">
        <f t="shared" si="939"/>
        <v>0</v>
      </c>
      <c r="RAL1387" s="84">
        <f t="shared" si="939"/>
        <v>0</v>
      </c>
      <c r="RAM1387" s="84">
        <f t="shared" si="939"/>
        <v>0</v>
      </c>
      <c r="RAN1387" s="84">
        <f t="shared" si="939"/>
        <v>1000000</v>
      </c>
      <c r="RAT1387" s="84" t="s">
        <v>235</v>
      </c>
      <c r="RAU1387" s="84" t="s">
        <v>236</v>
      </c>
      <c r="RAV1387" s="84">
        <f>RAV1383</f>
        <v>1000000</v>
      </c>
      <c r="RAW1387" s="84">
        <f t="shared" si="939"/>
        <v>0</v>
      </c>
      <c r="RAX1387" s="84">
        <f t="shared" si="939"/>
        <v>0</v>
      </c>
      <c r="RAY1387" s="84">
        <f t="shared" si="939"/>
        <v>1000000</v>
      </c>
      <c r="RAZ1387" s="84">
        <f t="shared" si="939"/>
        <v>0</v>
      </c>
      <c r="RBA1387" s="84">
        <f t="shared" si="939"/>
        <v>0</v>
      </c>
      <c r="RBB1387" s="84">
        <f t="shared" si="939"/>
        <v>0</v>
      </c>
      <c r="RBC1387" s="84">
        <f t="shared" si="939"/>
        <v>0</v>
      </c>
      <c r="RBD1387" s="84">
        <f t="shared" si="939"/>
        <v>1000000</v>
      </c>
      <c r="RBJ1387" s="84" t="s">
        <v>235</v>
      </c>
      <c r="RBK1387" s="84" t="s">
        <v>236</v>
      </c>
      <c r="RBL1387" s="84">
        <f>RBL1383</f>
        <v>1000000</v>
      </c>
      <c r="RBM1387" s="84">
        <f t="shared" ref="RBM1387:RDP1388" si="940">RBM1383</f>
        <v>0</v>
      </c>
      <c r="RBN1387" s="84">
        <f t="shared" si="940"/>
        <v>0</v>
      </c>
      <c r="RBO1387" s="84">
        <f t="shared" si="940"/>
        <v>1000000</v>
      </c>
      <c r="RBP1387" s="84">
        <f t="shared" si="940"/>
        <v>0</v>
      </c>
      <c r="RBQ1387" s="84">
        <f t="shared" si="940"/>
        <v>0</v>
      </c>
      <c r="RBR1387" s="84">
        <f t="shared" si="940"/>
        <v>0</v>
      </c>
      <c r="RBS1387" s="84">
        <f t="shared" si="940"/>
        <v>0</v>
      </c>
      <c r="RBT1387" s="84">
        <f t="shared" si="940"/>
        <v>1000000</v>
      </c>
      <c r="RBZ1387" s="84" t="s">
        <v>235</v>
      </c>
      <c r="RCA1387" s="84" t="s">
        <v>236</v>
      </c>
      <c r="RCB1387" s="84">
        <f>RCB1383</f>
        <v>1000000</v>
      </c>
      <c r="RCC1387" s="84">
        <f t="shared" si="940"/>
        <v>0</v>
      </c>
      <c r="RCD1387" s="84">
        <f t="shared" si="940"/>
        <v>0</v>
      </c>
      <c r="RCE1387" s="84">
        <f t="shared" si="940"/>
        <v>1000000</v>
      </c>
      <c r="RCF1387" s="84">
        <f t="shared" si="940"/>
        <v>0</v>
      </c>
      <c r="RCG1387" s="84">
        <f t="shared" si="940"/>
        <v>0</v>
      </c>
      <c r="RCH1387" s="84">
        <f t="shared" si="940"/>
        <v>0</v>
      </c>
      <c r="RCI1387" s="84">
        <f t="shared" si="940"/>
        <v>0</v>
      </c>
      <c r="RCJ1387" s="84">
        <f t="shared" si="940"/>
        <v>1000000</v>
      </c>
      <c r="RCP1387" s="84" t="s">
        <v>235</v>
      </c>
      <c r="RCQ1387" s="84" t="s">
        <v>236</v>
      </c>
      <c r="RCR1387" s="84">
        <f>RCR1383</f>
        <v>1000000</v>
      </c>
      <c r="RCS1387" s="84">
        <f t="shared" si="940"/>
        <v>0</v>
      </c>
      <c r="RCT1387" s="84">
        <f t="shared" si="940"/>
        <v>0</v>
      </c>
      <c r="RCU1387" s="84">
        <f t="shared" si="940"/>
        <v>1000000</v>
      </c>
      <c r="RCV1387" s="84">
        <f t="shared" si="940"/>
        <v>0</v>
      </c>
      <c r="RCW1387" s="84">
        <f t="shared" si="940"/>
        <v>0</v>
      </c>
      <c r="RCX1387" s="84">
        <f t="shared" si="940"/>
        <v>0</v>
      </c>
      <c r="RCY1387" s="84">
        <f t="shared" si="940"/>
        <v>0</v>
      </c>
      <c r="RCZ1387" s="84">
        <f t="shared" si="940"/>
        <v>1000000</v>
      </c>
      <c r="RDF1387" s="84" t="s">
        <v>235</v>
      </c>
      <c r="RDG1387" s="84" t="s">
        <v>236</v>
      </c>
      <c r="RDH1387" s="84">
        <f>RDH1383</f>
        <v>1000000</v>
      </c>
      <c r="RDI1387" s="84">
        <f t="shared" si="940"/>
        <v>0</v>
      </c>
      <c r="RDJ1387" s="84">
        <f t="shared" si="940"/>
        <v>0</v>
      </c>
      <c r="RDK1387" s="84">
        <f t="shared" si="940"/>
        <v>1000000</v>
      </c>
      <c r="RDL1387" s="84">
        <f t="shared" si="940"/>
        <v>0</v>
      </c>
      <c r="RDM1387" s="84">
        <f t="shared" si="940"/>
        <v>0</v>
      </c>
      <c r="RDN1387" s="84">
        <f t="shared" si="940"/>
        <v>0</v>
      </c>
      <c r="RDO1387" s="84">
        <f t="shared" si="940"/>
        <v>0</v>
      </c>
      <c r="RDP1387" s="84">
        <f t="shared" si="940"/>
        <v>1000000</v>
      </c>
      <c r="RDV1387" s="84" t="s">
        <v>235</v>
      </c>
      <c r="RDW1387" s="84" t="s">
        <v>236</v>
      </c>
      <c r="RDX1387" s="84">
        <f>RDX1383</f>
        <v>1000000</v>
      </c>
      <c r="RDY1387" s="84">
        <f t="shared" ref="RDY1387:RGB1388" si="941">RDY1383</f>
        <v>0</v>
      </c>
      <c r="RDZ1387" s="84">
        <f t="shared" si="941"/>
        <v>0</v>
      </c>
      <c r="REA1387" s="84">
        <f t="shared" si="941"/>
        <v>1000000</v>
      </c>
      <c r="REB1387" s="84">
        <f t="shared" si="941"/>
        <v>0</v>
      </c>
      <c r="REC1387" s="84">
        <f t="shared" si="941"/>
        <v>0</v>
      </c>
      <c r="RED1387" s="84">
        <f t="shared" si="941"/>
        <v>0</v>
      </c>
      <c r="REE1387" s="84">
        <f t="shared" si="941"/>
        <v>0</v>
      </c>
      <c r="REF1387" s="84">
        <f t="shared" si="941"/>
        <v>1000000</v>
      </c>
      <c r="REL1387" s="84" t="s">
        <v>235</v>
      </c>
      <c r="REM1387" s="84" t="s">
        <v>236</v>
      </c>
      <c r="REN1387" s="84">
        <f>REN1383</f>
        <v>1000000</v>
      </c>
      <c r="REO1387" s="84">
        <f t="shared" si="941"/>
        <v>0</v>
      </c>
      <c r="REP1387" s="84">
        <f t="shared" si="941"/>
        <v>0</v>
      </c>
      <c r="REQ1387" s="84">
        <f t="shared" si="941"/>
        <v>1000000</v>
      </c>
      <c r="RER1387" s="84">
        <f t="shared" si="941"/>
        <v>0</v>
      </c>
      <c r="RES1387" s="84">
        <f t="shared" si="941"/>
        <v>0</v>
      </c>
      <c r="RET1387" s="84">
        <f t="shared" si="941"/>
        <v>0</v>
      </c>
      <c r="REU1387" s="84">
        <f t="shared" si="941"/>
        <v>0</v>
      </c>
      <c r="REV1387" s="84">
        <f t="shared" si="941"/>
        <v>1000000</v>
      </c>
      <c r="RFB1387" s="84" t="s">
        <v>235</v>
      </c>
      <c r="RFC1387" s="84" t="s">
        <v>236</v>
      </c>
      <c r="RFD1387" s="84">
        <f>RFD1383</f>
        <v>1000000</v>
      </c>
      <c r="RFE1387" s="84">
        <f t="shared" si="941"/>
        <v>0</v>
      </c>
      <c r="RFF1387" s="84">
        <f t="shared" si="941"/>
        <v>0</v>
      </c>
      <c r="RFG1387" s="84">
        <f t="shared" si="941"/>
        <v>1000000</v>
      </c>
      <c r="RFH1387" s="84">
        <f t="shared" si="941"/>
        <v>0</v>
      </c>
      <c r="RFI1387" s="84">
        <f t="shared" si="941"/>
        <v>0</v>
      </c>
      <c r="RFJ1387" s="84">
        <f t="shared" si="941"/>
        <v>0</v>
      </c>
      <c r="RFK1387" s="84">
        <f t="shared" si="941"/>
        <v>0</v>
      </c>
      <c r="RFL1387" s="84">
        <f t="shared" si="941"/>
        <v>1000000</v>
      </c>
      <c r="RFR1387" s="84" t="s">
        <v>235</v>
      </c>
      <c r="RFS1387" s="84" t="s">
        <v>236</v>
      </c>
      <c r="RFT1387" s="84">
        <f>RFT1383</f>
        <v>1000000</v>
      </c>
      <c r="RFU1387" s="84">
        <f t="shared" si="941"/>
        <v>0</v>
      </c>
      <c r="RFV1387" s="84">
        <f t="shared" si="941"/>
        <v>0</v>
      </c>
      <c r="RFW1387" s="84">
        <f t="shared" si="941"/>
        <v>1000000</v>
      </c>
      <c r="RFX1387" s="84">
        <f t="shared" si="941"/>
        <v>0</v>
      </c>
      <c r="RFY1387" s="84">
        <f t="shared" si="941"/>
        <v>0</v>
      </c>
      <c r="RFZ1387" s="84">
        <f t="shared" si="941"/>
        <v>0</v>
      </c>
      <c r="RGA1387" s="84">
        <f t="shared" si="941"/>
        <v>0</v>
      </c>
      <c r="RGB1387" s="84">
        <f t="shared" si="941"/>
        <v>1000000</v>
      </c>
      <c r="RGH1387" s="84" t="s">
        <v>235</v>
      </c>
      <c r="RGI1387" s="84" t="s">
        <v>236</v>
      </c>
      <c r="RGJ1387" s="84">
        <f>RGJ1383</f>
        <v>1000000</v>
      </c>
      <c r="RGK1387" s="84">
        <f t="shared" ref="RGK1387:RIN1388" si="942">RGK1383</f>
        <v>0</v>
      </c>
      <c r="RGL1387" s="84">
        <f t="shared" si="942"/>
        <v>0</v>
      </c>
      <c r="RGM1387" s="84">
        <f t="shared" si="942"/>
        <v>1000000</v>
      </c>
      <c r="RGN1387" s="84">
        <f t="shared" si="942"/>
        <v>0</v>
      </c>
      <c r="RGO1387" s="84">
        <f t="shared" si="942"/>
        <v>0</v>
      </c>
      <c r="RGP1387" s="84">
        <f t="shared" si="942"/>
        <v>0</v>
      </c>
      <c r="RGQ1387" s="84">
        <f t="shared" si="942"/>
        <v>0</v>
      </c>
      <c r="RGR1387" s="84">
        <f t="shared" si="942"/>
        <v>1000000</v>
      </c>
      <c r="RGX1387" s="84" t="s">
        <v>235</v>
      </c>
      <c r="RGY1387" s="84" t="s">
        <v>236</v>
      </c>
      <c r="RGZ1387" s="84">
        <f>RGZ1383</f>
        <v>1000000</v>
      </c>
      <c r="RHA1387" s="84">
        <f t="shared" si="942"/>
        <v>0</v>
      </c>
      <c r="RHB1387" s="84">
        <f t="shared" si="942"/>
        <v>0</v>
      </c>
      <c r="RHC1387" s="84">
        <f t="shared" si="942"/>
        <v>1000000</v>
      </c>
      <c r="RHD1387" s="84">
        <f t="shared" si="942"/>
        <v>0</v>
      </c>
      <c r="RHE1387" s="84">
        <f t="shared" si="942"/>
        <v>0</v>
      </c>
      <c r="RHF1387" s="84">
        <f t="shared" si="942"/>
        <v>0</v>
      </c>
      <c r="RHG1387" s="84">
        <f t="shared" si="942"/>
        <v>0</v>
      </c>
      <c r="RHH1387" s="84">
        <f t="shared" si="942"/>
        <v>1000000</v>
      </c>
      <c r="RHN1387" s="84" t="s">
        <v>235</v>
      </c>
      <c r="RHO1387" s="84" t="s">
        <v>236</v>
      </c>
      <c r="RHP1387" s="84">
        <f>RHP1383</f>
        <v>1000000</v>
      </c>
      <c r="RHQ1387" s="84">
        <f t="shared" si="942"/>
        <v>0</v>
      </c>
      <c r="RHR1387" s="84">
        <f t="shared" si="942"/>
        <v>0</v>
      </c>
      <c r="RHS1387" s="84">
        <f t="shared" si="942"/>
        <v>1000000</v>
      </c>
      <c r="RHT1387" s="84">
        <f t="shared" si="942"/>
        <v>0</v>
      </c>
      <c r="RHU1387" s="84">
        <f t="shared" si="942"/>
        <v>0</v>
      </c>
      <c r="RHV1387" s="84">
        <f t="shared" si="942"/>
        <v>0</v>
      </c>
      <c r="RHW1387" s="84">
        <f t="shared" si="942"/>
        <v>0</v>
      </c>
      <c r="RHX1387" s="84">
        <f t="shared" si="942"/>
        <v>1000000</v>
      </c>
      <c r="RID1387" s="84" t="s">
        <v>235</v>
      </c>
      <c r="RIE1387" s="84" t="s">
        <v>236</v>
      </c>
      <c r="RIF1387" s="84">
        <f>RIF1383</f>
        <v>1000000</v>
      </c>
      <c r="RIG1387" s="84">
        <f t="shared" si="942"/>
        <v>0</v>
      </c>
      <c r="RIH1387" s="84">
        <f t="shared" si="942"/>
        <v>0</v>
      </c>
      <c r="RII1387" s="84">
        <f t="shared" si="942"/>
        <v>1000000</v>
      </c>
      <c r="RIJ1387" s="84">
        <f t="shared" si="942"/>
        <v>0</v>
      </c>
      <c r="RIK1387" s="84">
        <f t="shared" si="942"/>
        <v>0</v>
      </c>
      <c r="RIL1387" s="84">
        <f t="shared" si="942"/>
        <v>0</v>
      </c>
      <c r="RIM1387" s="84">
        <f t="shared" si="942"/>
        <v>0</v>
      </c>
      <c r="RIN1387" s="84">
        <f t="shared" si="942"/>
        <v>1000000</v>
      </c>
      <c r="RIT1387" s="84" t="s">
        <v>235</v>
      </c>
      <c r="RIU1387" s="84" t="s">
        <v>236</v>
      </c>
      <c r="RIV1387" s="84">
        <f>RIV1383</f>
        <v>1000000</v>
      </c>
      <c r="RIW1387" s="84">
        <f t="shared" ref="RIW1387:RKZ1388" si="943">RIW1383</f>
        <v>0</v>
      </c>
      <c r="RIX1387" s="84">
        <f t="shared" si="943"/>
        <v>0</v>
      </c>
      <c r="RIY1387" s="84">
        <f t="shared" si="943"/>
        <v>1000000</v>
      </c>
      <c r="RIZ1387" s="84">
        <f t="shared" si="943"/>
        <v>0</v>
      </c>
      <c r="RJA1387" s="84">
        <f t="shared" si="943"/>
        <v>0</v>
      </c>
      <c r="RJB1387" s="84">
        <f t="shared" si="943"/>
        <v>0</v>
      </c>
      <c r="RJC1387" s="84">
        <f t="shared" si="943"/>
        <v>0</v>
      </c>
      <c r="RJD1387" s="84">
        <f t="shared" si="943"/>
        <v>1000000</v>
      </c>
      <c r="RJJ1387" s="84" t="s">
        <v>235</v>
      </c>
      <c r="RJK1387" s="84" t="s">
        <v>236</v>
      </c>
      <c r="RJL1387" s="84">
        <f>RJL1383</f>
        <v>1000000</v>
      </c>
      <c r="RJM1387" s="84">
        <f t="shared" si="943"/>
        <v>0</v>
      </c>
      <c r="RJN1387" s="84">
        <f t="shared" si="943"/>
        <v>0</v>
      </c>
      <c r="RJO1387" s="84">
        <f t="shared" si="943"/>
        <v>1000000</v>
      </c>
      <c r="RJP1387" s="84">
        <f t="shared" si="943"/>
        <v>0</v>
      </c>
      <c r="RJQ1387" s="84">
        <f t="shared" si="943"/>
        <v>0</v>
      </c>
      <c r="RJR1387" s="84">
        <f t="shared" si="943"/>
        <v>0</v>
      </c>
      <c r="RJS1387" s="84">
        <f t="shared" si="943"/>
        <v>0</v>
      </c>
      <c r="RJT1387" s="84">
        <f t="shared" si="943"/>
        <v>1000000</v>
      </c>
      <c r="RJZ1387" s="84" t="s">
        <v>235</v>
      </c>
      <c r="RKA1387" s="84" t="s">
        <v>236</v>
      </c>
      <c r="RKB1387" s="84">
        <f>RKB1383</f>
        <v>1000000</v>
      </c>
      <c r="RKC1387" s="84">
        <f t="shared" si="943"/>
        <v>0</v>
      </c>
      <c r="RKD1387" s="84">
        <f t="shared" si="943"/>
        <v>0</v>
      </c>
      <c r="RKE1387" s="84">
        <f t="shared" si="943"/>
        <v>1000000</v>
      </c>
      <c r="RKF1387" s="84">
        <f t="shared" si="943"/>
        <v>0</v>
      </c>
      <c r="RKG1387" s="84">
        <f t="shared" si="943"/>
        <v>0</v>
      </c>
      <c r="RKH1387" s="84">
        <f t="shared" si="943"/>
        <v>0</v>
      </c>
      <c r="RKI1387" s="84">
        <f t="shared" si="943"/>
        <v>0</v>
      </c>
      <c r="RKJ1387" s="84">
        <f t="shared" si="943"/>
        <v>1000000</v>
      </c>
      <c r="RKP1387" s="84" t="s">
        <v>235</v>
      </c>
      <c r="RKQ1387" s="84" t="s">
        <v>236</v>
      </c>
      <c r="RKR1387" s="84">
        <f>RKR1383</f>
        <v>1000000</v>
      </c>
      <c r="RKS1387" s="84">
        <f t="shared" si="943"/>
        <v>0</v>
      </c>
      <c r="RKT1387" s="84">
        <f t="shared" si="943"/>
        <v>0</v>
      </c>
      <c r="RKU1387" s="84">
        <f t="shared" si="943"/>
        <v>1000000</v>
      </c>
      <c r="RKV1387" s="84">
        <f t="shared" si="943"/>
        <v>0</v>
      </c>
      <c r="RKW1387" s="84">
        <f t="shared" si="943"/>
        <v>0</v>
      </c>
      <c r="RKX1387" s="84">
        <f t="shared" si="943"/>
        <v>0</v>
      </c>
      <c r="RKY1387" s="84">
        <f t="shared" si="943"/>
        <v>0</v>
      </c>
      <c r="RKZ1387" s="84">
        <f t="shared" si="943"/>
        <v>1000000</v>
      </c>
      <c r="RLF1387" s="84" t="s">
        <v>235</v>
      </c>
      <c r="RLG1387" s="84" t="s">
        <v>236</v>
      </c>
      <c r="RLH1387" s="84">
        <f>RLH1383</f>
        <v>1000000</v>
      </c>
      <c r="RLI1387" s="84">
        <f t="shared" ref="RLI1387:RNL1388" si="944">RLI1383</f>
        <v>0</v>
      </c>
      <c r="RLJ1387" s="84">
        <f t="shared" si="944"/>
        <v>0</v>
      </c>
      <c r="RLK1387" s="84">
        <f t="shared" si="944"/>
        <v>1000000</v>
      </c>
      <c r="RLL1387" s="84">
        <f t="shared" si="944"/>
        <v>0</v>
      </c>
      <c r="RLM1387" s="84">
        <f t="shared" si="944"/>
        <v>0</v>
      </c>
      <c r="RLN1387" s="84">
        <f t="shared" si="944"/>
        <v>0</v>
      </c>
      <c r="RLO1387" s="84">
        <f t="shared" si="944"/>
        <v>0</v>
      </c>
      <c r="RLP1387" s="84">
        <f t="shared" si="944"/>
        <v>1000000</v>
      </c>
      <c r="RLV1387" s="84" t="s">
        <v>235</v>
      </c>
      <c r="RLW1387" s="84" t="s">
        <v>236</v>
      </c>
      <c r="RLX1387" s="84">
        <f>RLX1383</f>
        <v>1000000</v>
      </c>
      <c r="RLY1387" s="84">
        <f t="shared" si="944"/>
        <v>0</v>
      </c>
      <c r="RLZ1387" s="84">
        <f t="shared" si="944"/>
        <v>0</v>
      </c>
      <c r="RMA1387" s="84">
        <f t="shared" si="944"/>
        <v>1000000</v>
      </c>
      <c r="RMB1387" s="84">
        <f t="shared" si="944"/>
        <v>0</v>
      </c>
      <c r="RMC1387" s="84">
        <f t="shared" si="944"/>
        <v>0</v>
      </c>
      <c r="RMD1387" s="84">
        <f t="shared" si="944"/>
        <v>0</v>
      </c>
      <c r="RME1387" s="84">
        <f t="shared" si="944"/>
        <v>0</v>
      </c>
      <c r="RMF1387" s="84">
        <f t="shared" si="944"/>
        <v>1000000</v>
      </c>
      <c r="RML1387" s="84" t="s">
        <v>235</v>
      </c>
      <c r="RMM1387" s="84" t="s">
        <v>236</v>
      </c>
      <c r="RMN1387" s="84">
        <f>RMN1383</f>
        <v>1000000</v>
      </c>
      <c r="RMO1387" s="84">
        <f t="shared" si="944"/>
        <v>0</v>
      </c>
      <c r="RMP1387" s="84">
        <f t="shared" si="944"/>
        <v>0</v>
      </c>
      <c r="RMQ1387" s="84">
        <f t="shared" si="944"/>
        <v>1000000</v>
      </c>
      <c r="RMR1387" s="84">
        <f t="shared" si="944"/>
        <v>0</v>
      </c>
      <c r="RMS1387" s="84">
        <f t="shared" si="944"/>
        <v>0</v>
      </c>
      <c r="RMT1387" s="84">
        <f t="shared" si="944"/>
        <v>0</v>
      </c>
      <c r="RMU1387" s="84">
        <f t="shared" si="944"/>
        <v>0</v>
      </c>
      <c r="RMV1387" s="84">
        <f t="shared" si="944"/>
        <v>1000000</v>
      </c>
      <c r="RNB1387" s="84" t="s">
        <v>235</v>
      </c>
      <c r="RNC1387" s="84" t="s">
        <v>236</v>
      </c>
      <c r="RND1387" s="84">
        <f>RND1383</f>
        <v>1000000</v>
      </c>
      <c r="RNE1387" s="84">
        <f t="shared" si="944"/>
        <v>0</v>
      </c>
      <c r="RNF1387" s="84">
        <f t="shared" si="944"/>
        <v>0</v>
      </c>
      <c r="RNG1387" s="84">
        <f t="shared" si="944"/>
        <v>1000000</v>
      </c>
      <c r="RNH1387" s="84">
        <f t="shared" si="944"/>
        <v>0</v>
      </c>
      <c r="RNI1387" s="84">
        <f t="shared" si="944"/>
        <v>0</v>
      </c>
      <c r="RNJ1387" s="84">
        <f t="shared" si="944"/>
        <v>0</v>
      </c>
      <c r="RNK1387" s="84">
        <f t="shared" si="944"/>
        <v>0</v>
      </c>
      <c r="RNL1387" s="84">
        <f t="shared" si="944"/>
        <v>1000000</v>
      </c>
      <c r="RNR1387" s="84" t="s">
        <v>235</v>
      </c>
      <c r="RNS1387" s="84" t="s">
        <v>236</v>
      </c>
      <c r="RNT1387" s="84">
        <f>RNT1383</f>
        <v>1000000</v>
      </c>
      <c r="RNU1387" s="84">
        <f t="shared" ref="RNU1387:RPX1388" si="945">RNU1383</f>
        <v>0</v>
      </c>
      <c r="RNV1387" s="84">
        <f t="shared" si="945"/>
        <v>0</v>
      </c>
      <c r="RNW1387" s="84">
        <f t="shared" si="945"/>
        <v>1000000</v>
      </c>
      <c r="RNX1387" s="84">
        <f t="shared" si="945"/>
        <v>0</v>
      </c>
      <c r="RNY1387" s="84">
        <f t="shared" si="945"/>
        <v>0</v>
      </c>
      <c r="RNZ1387" s="84">
        <f t="shared" si="945"/>
        <v>0</v>
      </c>
      <c r="ROA1387" s="84">
        <f t="shared" si="945"/>
        <v>0</v>
      </c>
      <c r="ROB1387" s="84">
        <f t="shared" si="945"/>
        <v>1000000</v>
      </c>
      <c r="ROH1387" s="84" t="s">
        <v>235</v>
      </c>
      <c r="ROI1387" s="84" t="s">
        <v>236</v>
      </c>
      <c r="ROJ1387" s="84">
        <f>ROJ1383</f>
        <v>1000000</v>
      </c>
      <c r="ROK1387" s="84">
        <f t="shared" si="945"/>
        <v>0</v>
      </c>
      <c r="ROL1387" s="84">
        <f t="shared" si="945"/>
        <v>0</v>
      </c>
      <c r="ROM1387" s="84">
        <f t="shared" si="945"/>
        <v>1000000</v>
      </c>
      <c r="RON1387" s="84">
        <f t="shared" si="945"/>
        <v>0</v>
      </c>
      <c r="ROO1387" s="84">
        <f t="shared" si="945"/>
        <v>0</v>
      </c>
      <c r="ROP1387" s="84">
        <f t="shared" si="945"/>
        <v>0</v>
      </c>
      <c r="ROQ1387" s="84">
        <f t="shared" si="945"/>
        <v>0</v>
      </c>
      <c r="ROR1387" s="84">
        <f t="shared" si="945"/>
        <v>1000000</v>
      </c>
      <c r="ROX1387" s="84" t="s">
        <v>235</v>
      </c>
      <c r="ROY1387" s="84" t="s">
        <v>236</v>
      </c>
      <c r="ROZ1387" s="84">
        <f>ROZ1383</f>
        <v>1000000</v>
      </c>
      <c r="RPA1387" s="84">
        <f t="shared" si="945"/>
        <v>0</v>
      </c>
      <c r="RPB1387" s="84">
        <f t="shared" si="945"/>
        <v>0</v>
      </c>
      <c r="RPC1387" s="84">
        <f t="shared" si="945"/>
        <v>1000000</v>
      </c>
      <c r="RPD1387" s="84">
        <f t="shared" si="945"/>
        <v>0</v>
      </c>
      <c r="RPE1387" s="84">
        <f t="shared" si="945"/>
        <v>0</v>
      </c>
      <c r="RPF1387" s="84">
        <f t="shared" si="945"/>
        <v>0</v>
      </c>
      <c r="RPG1387" s="84">
        <f t="shared" si="945"/>
        <v>0</v>
      </c>
      <c r="RPH1387" s="84">
        <f t="shared" si="945"/>
        <v>1000000</v>
      </c>
      <c r="RPN1387" s="84" t="s">
        <v>235</v>
      </c>
      <c r="RPO1387" s="84" t="s">
        <v>236</v>
      </c>
      <c r="RPP1387" s="84">
        <f>RPP1383</f>
        <v>1000000</v>
      </c>
      <c r="RPQ1387" s="84">
        <f t="shared" si="945"/>
        <v>0</v>
      </c>
      <c r="RPR1387" s="84">
        <f t="shared" si="945"/>
        <v>0</v>
      </c>
      <c r="RPS1387" s="84">
        <f t="shared" si="945"/>
        <v>1000000</v>
      </c>
      <c r="RPT1387" s="84">
        <f t="shared" si="945"/>
        <v>0</v>
      </c>
      <c r="RPU1387" s="84">
        <f t="shared" si="945"/>
        <v>0</v>
      </c>
      <c r="RPV1387" s="84">
        <f t="shared" si="945"/>
        <v>0</v>
      </c>
      <c r="RPW1387" s="84">
        <f t="shared" si="945"/>
        <v>0</v>
      </c>
      <c r="RPX1387" s="84">
        <f t="shared" si="945"/>
        <v>1000000</v>
      </c>
      <c r="RQD1387" s="84" t="s">
        <v>235</v>
      </c>
      <c r="RQE1387" s="84" t="s">
        <v>236</v>
      </c>
      <c r="RQF1387" s="84">
        <f>RQF1383</f>
        <v>1000000</v>
      </c>
      <c r="RQG1387" s="84">
        <f t="shared" ref="RQG1387:RSJ1388" si="946">RQG1383</f>
        <v>0</v>
      </c>
      <c r="RQH1387" s="84">
        <f t="shared" si="946"/>
        <v>0</v>
      </c>
      <c r="RQI1387" s="84">
        <f t="shared" si="946"/>
        <v>1000000</v>
      </c>
      <c r="RQJ1387" s="84">
        <f t="shared" si="946"/>
        <v>0</v>
      </c>
      <c r="RQK1387" s="84">
        <f t="shared" si="946"/>
        <v>0</v>
      </c>
      <c r="RQL1387" s="84">
        <f t="shared" si="946"/>
        <v>0</v>
      </c>
      <c r="RQM1387" s="84">
        <f t="shared" si="946"/>
        <v>0</v>
      </c>
      <c r="RQN1387" s="84">
        <f t="shared" si="946"/>
        <v>1000000</v>
      </c>
      <c r="RQT1387" s="84" t="s">
        <v>235</v>
      </c>
      <c r="RQU1387" s="84" t="s">
        <v>236</v>
      </c>
      <c r="RQV1387" s="84">
        <f>RQV1383</f>
        <v>1000000</v>
      </c>
      <c r="RQW1387" s="84">
        <f t="shared" si="946"/>
        <v>0</v>
      </c>
      <c r="RQX1387" s="84">
        <f t="shared" si="946"/>
        <v>0</v>
      </c>
      <c r="RQY1387" s="84">
        <f t="shared" si="946"/>
        <v>1000000</v>
      </c>
      <c r="RQZ1387" s="84">
        <f t="shared" si="946"/>
        <v>0</v>
      </c>
      <c r="RRA1387" s="84">
        <f t="shared" si="946"/>
        <v>0</v>
      </c>
      <c r="RRB1387" s="84">
        <f t="shared" si="946"/>
        <v>0</v>
      </c>
      <c r="RRC1387" s="84">
        <f t="shared" si="946"/>
        <v>0</v>
      </c>
      <c r="RRD1387" s="84">
        <f t="shared" si="946"/>
        <v>1000000</v>
      </c>
      <c r="RRJ1387" s="84" t="s">
        <v>235</v>
      </c>
      <c r="RRK1387" s="84" t="s">
        <v>236</v>
      </c>
      <c r="RRL1387" s="84">
        <f>RRL1383</f>
        <v>1000000</v>
      </c>
      <c r="RRM1387" s="84">
        <f t="shared" si="946"/>
        <v>0</v>
      </c>
      <c r="RRN1387" s="84">
        <f t="shared" si="946"/>
        <v>0</v>
      </c>
      <c r="RRO1387" s="84">
        <f t="shared" si="946"/>
        <v>1000000</v>
      </c>
      <c r="RRP1387" s="84">
        <f t="shared" si="946"/>
        <v>0</v>
      </c>
      <c r="RRQ1387" s="84">
        <f t="shared" si="946"/>
        <v>0</v>
      </c>
      <c r="RRR1387" s="84">
        <f t="shared" si="946"/>
        <v>0</v>
      </c>
      <c r="RRS1387" s="84">
        <f t="shared" si="946"/>
        <v>0</v>
      </c>
      <c r="RRT1387" s="84">
        <f t="shared" si="946"/>
        <v>1000000</v>
      </c>
      <c r="RRZ1387" s="84" t="s">
        <v>235</v>
      </c>
      <c r="RSA1387" s="84" t="s">
        <v>236</v>
      </c>
      <c r="RSB1387" s="84">
        <f>RSB1383</f>
        <v>1000000</v>
      </c>
      <c r="RSC1387" s="84">
        <f t="shared" si="946"/>
        <v>0</v>
      </c>
      <c r="RSD1387" s="84">
        <f t="shared" si="946"/>
        <v>0</v>
      </c>
      <c r="RSE1387" s="84">
        <f t="shared" si="946"/>
        <v>1000000</v>
      </c>
      <c r="RSF1387" s="84">
        <f t="shared" si="946"/>
        <v>0</v>
      </c>
      <c r="RSG1387" s="84">
        <f t="shared" si="946"/>
        <v>0</v>
      </c>
      <c r="RSH1387" s="84">
        <f t="shared" si="946"/>
        <v>0</v>
      </c>
      <c r="RSI1387" s="84">
        <f t="shared" si="946"/>
        <v>0</v>
      </c>
      <c r="RSJ1387" s="84">
        <f t="shared" si="946"/>
        <v>1000000</v>
      </c>
      <c r="RSP1387" s="84" t="s">
        <v>235</v>
      </c>
      <c r="RSQ1387" s="84" t="s">
        <v>236</v>
      </c>
      <c r="RSR1387" s="84">
        <f>RSR1383</f>
        <v>1000000</v>
      </c>
      <c r="RSS1387" s="84">
        <f t="shared" ref="RSS1387:RUV1388" si="947">RSS1383</f>
        <v>0</v>
      </c>
      <c r="RST1387" s="84">
        <f t="shared" si="947"/>
        <v>0</v>
      </c>
      <c r="RSU1387" s="84">
        <f t="shared" si="947"/>
        <v>1000000</v>
      </c>
      <c r="RSV1387" s="84">
        <f t="shared" si="947"/>
        <v>0</v>
      </c>
      <c r="RSW1387" s="84">
        <f t="shared" si="947"/>
        <v>0</v>
      </c>
      <c r="RSX1387" s="84">
        <f t="shared" si="947"/>
        <v>0</v>
      </c>
      <c r="RSY1387" s="84">
        <f t="shared" si="947"/>
        <v>0</v>
      </c>
      <c r="RSZ1387" s="84">
        <f t="shared" si="947"/>
        <v>1000000</v>
      </c>
      <c r="RTF1387" s="84" t="s">
        <v>235</v>
      </c>
      <c r="RTG1387" s="84" t="s">
        <v>236</v>
      </c>
      <c r="RTH1387" s="84">
        <f>RTH1383</f>
        <v>1000000</v>
      </c>
      <c r="RTI1387" s="84">
        <f t="shared" si="947"/>
        <v>0</v>
      </c>
      <c r="RTJ1387" s="84">
        <f t="shared" si="947"/>
        <v>0</v>
      </c>
      <c r="RTK1387" s="84">
        <f t="shared" si="947"/>
        <v>1000000</v>
      </c>
      <c r="RTL1387" s="84">
        <f t="shared" si="947"/>
        <v>0</v>
      </c>
      <c r="RTM1387" s="84">
        <f t="shared" si="947"/>
        <v>0</v>
      </c>
      <c r="RTN1387" s="84">
        <f t="shared" si="947"/>
        <v>0</v>
      </c>
      <c r="RTO1387" s="84">
        <f t="shared" si="947"/>
        <v>0</v>
      </c>
      <c r="RTP1387" s="84">
        <f t="shared" si="947"/>
        <v>1000000</v>
      </c>
      <c r="RTV1387" s="84" t="s">
        <v>235</v>
      </c>
      <c r="RTW1387" s="84" t="s">
        <v>236</v>
      </c>
      <c r="RTX1387" s="84">
        <f>RTX1383</f>
        <v>1000000</v>
      </c>
      <c r="RTY1387" s="84">
        <f t="shared" si="947"/>
        <v>0</v>
      </c>
      <c r="RTZ1387" s="84">
        <f t="shared" si="947"/>
        <v>0</v>
      </c>
      <c r="RUA1387" s="84">
        <f t="shared" si="947"/>
        <v>1000000</v>
      </c>
      <c r="RUB1387" s="84">
        <f t="shared" si="947"/>
        <v>0</v>
      </c>
      <c r="RUC1387" s="84">
        <f t="shared" si="947"/>
        <v>0</v>
      </c>
      <c r="RUD1387" s="84">
        <f t="shared" si="947"/>
        <v>0</v>
      </c>
      <c r="RUE1387" s="84">
        <f t="shared" si="947"/>
        <v>0</v>
      </c>
      <c r="RUF1387" s="84">
        <f t="shared" si="947"/>
        <v>1000000</v>
      </c>
      <c r="RUL1387" s="84" t="s">
        <v>235</v>
      </c>
      <c r="RUM1387" s="84" t="s">
        <v>236</v>
      </c>
      <c r="RUN1387" s="84">
        <f>RUN1383</f>
        <v>1000000</v>
      </c>
      <c r="RUO1387" s="84">
        <f t="shared" si="947"/>
        <v>0</v>
      </c>
      <c r="RUP1387" s="84">
        <f t="shared" si="947"/>
        <v>0</v>
      </c>
      <c r="RUQ1387" s="84">
        <f t="shared" si="947"/>
        <v>1000000</v>
      </c>
      <c r="RUR1387" s="84">
        <f t="shared" si="947"/>
        <v>0</v>
      </c>
      <c r="RUS1387" s="84">
        <f t="shared" si="947"/>
        <v>0</v>
      </c>
      <c r="RUT1387" s="84">
        <f t="shared" si="947"/>
        <v>0</v>
      </c>
      <c r="RUU1387" s="84">
        <f t="shared" si="947"/>
        <v>0</v>
      </c>
      <c r="RUV1387" s="84">
        <f t="shared" si="947"/>
        <v>1000000</v>
      </c>
      <c r="RVB1387" s="84" t="s">
        <v>235</v>
      </c>
      <c r="RVC1387" s="84" t="s">
        <v>236</v>
      </c>
      <c r="RVD1387" s="84">
        <f>RVD1383</f>
        <v>1000000</v>
      </c>
      <c r="RVE1387" s="84">
        <f t="shared" ref="RVE1387:RXH1388" si="948">RVE1383</f>
        <v>0</v>
      </c>
      <c r="RVF1387" s="84">
        <f t="shared" si="948"/>
        <v>0</v>
      </c>
      <c r="RVG1387" s="84">
        <f t="shared" si="948"/>
        <v>1000000</v>
      </c>
      <c r="RVH1387" s="84">
        <f t="shared" si="948"/>
        <v>0</v>
      </c>
      <c r="RVI1387" s="84">
        <f t="shared" si="948"/>
        <v>0</v>
      </c>
      <c r="RVJ1387" s="84">
        <f t="shared" si="948"/>
        <v>0</v>
      </c>
      <c r="RVK1387" s="84">
        <f t="shared" si="948"/>
        <v>0</v>
      </c>
      <c r="RVL1387" s="84">
        <f t="shared" si="948"/>
        <v>1000000</v>
      </c>
      <c r="RVR1387" s="84" t="s">
        <v>235</v>
      </c>
      <c r="RVS1387" s="84" t="s">
        <v>236</v>
      </c>
      <c r="RVT1387" s="84">
        <f>RVT1383</f>
        <v>1000000</v>
      </c>
      <c r="RVU1387" s="84">
        <f t="shared" si="948"/>
        <v>0</v>
      </c>
      <c r="RVV1387" s="84">
        <f t="shared" si="948"/>
        <v>0</v>
      </c>
      <c r="RVW1387" s="84">
        <f t="shared" si="948"/>
        <v>1000000</v>
      </c>
      <c r="RVX1387" s="84">
        <f t="shared" si="948"/>
        <v>0</v>
      </c>
      <c r="RVY1387" s="84">
        <f t="shared" si="948"/>
        <v>0</v>
      </c>
      <c r="RVZ1387" s="84">
        <f t="shared" si="948"/>
        <v>0</v>
      </c>
      <c r="RWA1387" s="84">
        <f t="shared" si="948"/>
        <v>0</v>
      </c>
      <c r="RWB1387" s="84">
        <f t="shared" si="948"/>
        <v>1000000</v>
      </c>
      <c r="RWH1387" s="84" t="s">
        <v>235</v>
      </c>
      <c r="RWI1387" s="84" t="s">
        <v>236</v>
      </c>
      <c r="RWJ1387" s="84">
        <f>RWJ1383</f>
        <v>1000000</v>
      </c>
      <c r="RWK1387" s="84">
        <f t="shared" si="948"/>
        <v>0</v>
      </c>
      <c r="RWL1387" s="84">
        <f t="shared" si="948"/>
        <v>0</v>
      </c>
      <c r="RWM1387" s="84">
        <f t="shared" si="948"/>
        <v>1000000</v>
      </c>
      <c r="RWN1387" s="84">
        <f t="shared" si="948"/>
        <v>0</v>
      </c>
      <c r="RWO1387" s="84">
        <f t="shared" si="948"/>
        <v>0</v>
      </c>
      <c r="RWP1387" s="84">
        <f t="shared" si="948"/>
        <v>0</v>
      </c>
      <c r="RWQ1387" s="84">
        <f t="shared" si="948"/>
        <v>0</v>
      </c>
      <c r="RWR1387" s="84">
        <f t="shared" si="948"/>
        <v>1000000</v>
      </c>
      <c r="RWX1387" s="84" t="s">
        <v>235</v>
      </c>
      <c r="RWY1387" s="84" t="s">
        <v>236</v>
      </c>
      <c r="RWZ1387" s="84">
        <f>RWZ1383</f>
        <v>1000000</v>
      </c>
      <c r="RXA1387" s="84">
        <f t="shared" si="948"/>
        <v>0</v>
      </c>
      <c r="RXB1387" s="84">
        <f t="shared" si="948"/>
        <v>0</v>
      </c>
      <c r="RXC1387" s="84">
        <f t="shared" si="948"/>
        <v>1000000</v>
      </c>
      <c r="RXD1387" s="84">
        <f t="shared" si="948"/>
        <v>0</v>
      </c>
      <c r="RXE1387" s="84">
        <f t="shared" si="948"/>
        <v>0</v>
      </c>
      <c r="RXF1387" s="84">
        <f t="shared" si="948"/>
        <v>0</v>
      </c>
      <c r="RXG1387" s="84">
        <f t="shared" si="948"/>
        <v>0</v>
      </c>
      <c r="RXH1387" s="84">
        <f t="shared" si="948"/>
        <v>1000000</v>
      </c>
      <c r="RXN1387" s="84" t="s">
        <v>235</v>
      </c>
      <c r="RXO1387" s="84" t="s">
        <v>236</v>
      </c>
      <c r="RXP1387" s="84">
        <f>RXP1383</f>
        <v>1000000</v>
      </c>
      <c r="RXQ1387" s="84">
        <f t="shared" ref="RXQ1387:RZT1388" si="949">RXQ1383</f>
        <v>0</v>
      </c>
      <c r="RXR1387" s="84">
        <f t="shared" si="949"/>
        <v>0</v>
      </c>
      <c r="RXS1387" s="84">
        <f t="shared" si="949"/>
        <v>1000000</v>
      </c>
      <c r="RXT1387" s="84">
        <f t="shared" si="949"/>
        <v>0</v>
      </c>
      <c r="RXU1387" s="84">
        <f t="shared" si="949"/>
        <v>0</v>
      </c>
      <c r="RXV1387" s="84">
        <f t="shared" si="949"/>
        <v>0</v>
      </c>
      <c r="RXW1387" s="84">
        <f t="shared" si="949"/>
        <v>0</v>
      </c>
      <c r="RXX1387" s="84">
        <f t="shared" si="949"/>
        <v>1000000</v>
      </c>
      <c r="RYD1387" s="84" t="s">
        <v>235</v>
      </c>
      <c r="RYE1387" s="84" t="s">
        <v>236</v>
      </c>
      <c r="RYF1387" s="84">
        <f>RYF1383</f>
        <v>1000000</v>
      </c>
      <c r="RYG1387" s="84">
        <f t="shared" si="949"/>
        <v>0</v>
      </c>
      <c r="RYH1387" s="84">
        <f t="shared" si="949"/>
        <v>0</v>
      </c>
      <c r="RYI1387" s="84">
        <f t="shared" si="949"/>
        <v>1000000</v>
      </c>
      <c r="RYJ1387" s="84">
        <f t="shared" si="949"/>
        <v>0</v>
      </c>
      <c r="RYK1387" s="84">
        <f t="shared" si="949"/>
        <v>0</v>
      </c>
      <c r="RYL1387" s="84">
        <f t="shared" si="949"/>
        <v>0</v>
      </c>
      <c r="RYM1387" s="84">
        <f t="shared" si="949"/>
        <v>0</v>
      </c>
      <c r="RYN1387" s="84">
        <f t="shared" si="949"/>
        <v>1000000</v>
      </c>
      <c r="RYT1387" s="84" t="s">
        <v>235</v>
      </c>
      <c r="RYU1387" s="84" t="s">
        <v>236</v>
      </c>
      <c r="RYV1387" s="84">
        <f>RYV1383</f>
        <v>1000000</v>
      </c>
      <c r="RYW1387" s="84">
        <f t="shared" si="949"/>
        <v>0</v>
      </c>
      <c r="RYX1387" s="84">
        <f t="shared" si="949"/>
        <v>0</v>
      </c>
      <c r="RYY1387" s="84">
        <f t="shared" si="949"/>
        <v>1000000</v>
      </c>
      <c r="RYZ1387" s="84">
        <f t="shared" si="949"/>
        <v>0</v>
      </c>
      <c r="RZA1387" s="84">
        <f t="shared" si="949"/>
        <v>0</v>
      </c>
      <c r="RZB1387" s="84">
        <f t="shared" si="949"/>
        <v>0</v>
      </c>
      <c r="RZC1387" s="84">
        <f t="shared" si="949"/>
        <v>0</v>
      </c>
      <c r="RZD1387" s="84">
        <f t="shared" si="949"/>
        <v>1000000</v>
      </c>
      <c r="RZJ1387" s="84" t="s">
        <v>235</v>
      </c>
      <c r="RZK1387" s="84" t="s">
        <v>236</v>
      </c>
      <c r="RZL1387" s="84">
        <f>RZL1383</f>
        <v>1000000</v>
      </c>
      <c r="RZM1387" s="84">
        <f t="shared" si="949"/>
        <v>0</v>
      </c>
      <c r="RZN1387" s="84">
        <f t="shared" si="949"/>
        <v>0</v>
      </c>
      <c r="RZO1387" s="84">
        <f t="shared" si="949"/>
        <v>1000000</v>
      </c>
      <c r="RZP1387" s="84">
        <f t="shared" si="949"/>
        <v>0</v>
      </c>
      <c r="RZQ1387" s="84">
        <f t="shared" si="949"/>
        <v>0</v>
      </c>
      <c r="RZR1387" s="84">
        <f t="shared" si="949"/>
        <v>0</v>
      </c>
      <c r="RZS1387" s="84">
        <f t="shared" si="949"/>
        <v>0</v>
      </c>
      <c r="RZT1387" s="84">
        <f t="shared" si="949"/>
        <v>1000000</v>
      </c>
      <c r="RZZ1387" s="84" t="s">
        <v>235</v>
      </c>
      <c r="SAA1387" s="84" t="s">
        <v>236</v>
      </c>
      <c r="SAB1387" s="84">
        <f>SAB1383</f>
        <v>1000000</v>
      </c>
      <c r="SAC1387" s="84">
        <f t="shared" ref="SAC1387:SCF1388" si="950">SAC1383</f>
        <v>0</v>
      </c>
      <c r="SAD1387" s="84">
        <f t="shared" si="950"/>
        <v>0</v>
      </c>
      <c r="SAE1387" s="84">
        <f t="shared" si="950"/>
        <v>1000000</v>
      </c>
      <c r="SAF1387" s="84">
        <f t="shared" si="950"/>
        <v>0</v>
      </c>
      <c r="SAG1387" s="84">
        <f t="shared" si="950"/>
        <v>0</v>
      </c>
      <c r="SAH1387" s="84">
        <f t="shared" si="950"/>
        <v>0</v>
      </c>
      <c r="SAI1387" s="84">
        <f t="shared" si="950"/>
        <v>0</v>
      </c>
      <c r="SAJ1387" s="84">
        <f t="shared" si="950"/>
        <v>1000000</v>
      </c>
      <c r="SAP1387" s="84" t="s">
        <v>235</v>
      </c>
      <c r="SAQ1387" s="84" t="s">
        <v>236</v>
      </c>
      <c r="SAR1387" s="84">
        <f>SAR1383</f>
        <v>1000000</v>
      </c>
      <c r="SAS1387" s="84">
        <f t="shared" si="950"/>
        <v>0</v>
      </c>
      <c r="SAT1387" s="84">
        <f t="shared" si="950"/>
        <v>0</v>
      </c>
      <c r="SAU1387" s="84">
        <f t="shared" si="950"/>
        <v>1000000</v>
      </c>
      <c r="SAV1387" s="84">
        <f t="shared" si="950"/>
        <v>0</v>
      </c>
      <c r="SAW1387" s="84">
        <f t="shared" si="950"/>
        <v>0</v>
      </c>
      <c r="SAX1387" s="84">
        <f t="shared" si="950"/>
        <v>0</v>
      </c>
      <c r="SAY1387" s="84">
        <f t="shared" si="950"/>
        <v>0</v>
      </c>
      <c r="SAZ1387" s="84">
        <f t="shared" si="950"/>
        <v>1000000</v>
      </c>
      <c r="SBF1387" s="84" t="s">
        <v>235</v>
      </c>
      <c r="SBG1387" s="84" t="s">
        <v>236</v>
      </c>
      <c r="SBH1387" s="84">
        <f>SBH1383</f>
        <v>1000000</v>
      </c>
      <c r="SBI1387" s="84">
        <f t="shared" si="950"/>
        <v>0</v>
      </c>
      <c r="SBJ1387" s="84">
        <f t="shared" si="950"/>
        <v>0</v>
      </c>
      <c r="SBK1387" s="84">
        <f t="shared" si="950"/>
        <v>1000000</v>
      </c>
      <c r="SBL1387" s="84">
        <f t="shared" si="950"/>
        <v>0</v>
      </c>
      <c r="SBM1387" s="84">
        <f t="shared" si="950"/>
        <v>0</v>
      </c>
      <c r="SBN1387" s="84">
        <f t="shared" si="950"/>
        <v>0</v>
      </c>
      <c r="SBO1387" s="84">
        <f t="shared" si="950"/>
        <v>0</v>
      </c>
      <c r="SBP1387" s="84">
        <f t="shared" si="950"/>
        <v>1000000</v>
      </c>
      <c r="SBV1387" s="84" t="s">
        <v>235</v>
      </c>
      <c r="SBW1387" s="84" t="s">
        <v>236</v>
      </c>
      <c r="SBX1387" s="84">
        <f>SBX1383</f>
        <v>1000000</v>
      </c>
      <c r="SBY1387" s="84">
        <f t="shared" si="950"/>
        <v>0</v>
      </c>
      <c r="SBZ1387" s="84">
        <f t="shared" si="950"/>
        <v>0</v>
      </c>
      <c r="SCA1387" s="84">
        <f t="shared" si="950"/>
        <v>1000000</v>
      </c>
      <c r="SCB1387" s="84">
        <f t="shared" si="950"/>
        <v>0</v>
      </c>
      <c r="SCC1387" s="84">
        <f t="shared" si="950"/>
        <v>0</v>
      </c>
      <c r="SCD1387" s="84">
        <f t="shared" si="950"/>
        <v>0</v>
      </c>
      <c r="SCE1387" s="84">
        <f t="shared" si="950"/>
        <v>0</v>
      </c>
      <c r="SCF1387" s="84">
        <f t="shared" si="950"/>
        <v>1000000</v>
      </c>
      <c r="SCL1387" s="84" t="s">
        <v>235</v>
      </c>
      <c r="SCM1387" s="84" t="s">
        <v>236</v>
      </c>
      <c r="SCN1387" s="84">
        <f>SCN1383</f>
        <v>1000000</v>
      </c>
      <c r="SCO1387" s="84">
        <f t="shared" ref="SCO1387:SER1388" si="951">SCO1383</f>
        <v>0</v>
      </c>
      <c r="SCP1387" s="84">
        <f t="shared" si="951"/>
        <v>0</v>
      </c>
      <c r="SCQ1387" s="84">
        <f t="shared" si="951"/>
        <v>1000000</v>
      </c>
      <c r="SCR1387" s="84">
        <f t="shared" si="951"/>
        <v>0</v>
      </c>
      <c r="SCS1387" s="84">
        <f t="shared" si="951"/>
        <v>0</v>
      </c>
      <c r="SCT1387" s="84">
        <f t="shared" si="951"/>
        <v>0</v>
      </c>
      <c r="SCU1387" s="84">
        <f t="shared" si="951"/>
        <v>0</v>
      </c>
      <c r="SCV1387" s="84">
        <f t="shared" si="951"/>
        <v>1000000</v>
      </c>
      <c r="SDB1387" s="84" t="s">
        <v>235</v>
      </c>
      <c r="SDC1387" s="84" t="s">
        <v>236</v>
      </c>
      <c r="SDD1387" s="84">
        <f>SDD1383</f>
        <v>1000000</v>
      </c>
      <c r="SDE1387" s="84">
        <f t="shared" si="951"/>
        <v>0</v>
      </c>
      <c r="SDF1387" s="84">
        <f t="shared" si="951"/>
        <v>0</v>
      </c>
      <c r="SDG1387" s="84">
        <f t="shared" si="951"/>
        <v>1000000</v>
      </c>
      <c r="SDH1387" s="84">
        <f t="shared" si="951"/>
        <v>0</v>
      </c>
      <c r="SDI1387" s="84">
        <f t="shared" si="951"/>
        <v>0</v>
      </c>
      <c r="SDJ1387" s="84">
        <f t="shared" si="951"/>
        <v>0</v>
      </c>
      <c r="SDK1387" s="84">
        <f t="shared" si="951"/>
        <v>0</v>
      </c>
      <c r="SDL1387" s="84">
        <f t="shared" si="951"/>
        <v>1000000</v>
      </c>
      <c r="SDR1387" s="84" t="s">
        <v>235</v>
      </c>
      <c r="SDS1387" s="84" t="s">
        <v>236</v>
      </c>
      <c r="SDT1387" s="84">
        <f>SDT1383</f>
        <v>1000000</v>
      </c>
      <c r="SDU1387" s="84">
        <f t="shared" si="951"/>
        <v>0</v>
      </c>
      <c r="SDV1387" s="84">
        <f t="shared" si="951"/>
        <v>0</v>
      </c>
      <c r="SDW1387" s="84">
        <f t="shared" si="951"/>
        <v>1000000</v>
      </c>
      <c r="SDX1387" s="84">
        <f t="shared" si="951"/>
        <v>0</v>
      </c>
      <c r="SDY1387" s="84">
        <f t="shared" si="951"/>
        <v>0</v>
      </c>
      <c r="SDZ1387" s="84">
        <f t="shared" si="951"/>
        <v>0</v>
      </c>
      <c r="SEA1387" s="84">
        <f t="shared" si="951"/>
        <v>0</v>
      </c>
      <c r="SEB1387" s="84">
        <f t="shared" si="951"/>
        <v>1000000</v>
      </c>
      <c r="SEH1387" s="84" t="s">
        <v>235</v>
      </c>
      <c r="SEI1387" s="84" t="s">
        <v>236</v>
      </c>
      <c r="SEJ1387" s="84">
        <f>SEJ1383</f>
        <v>1000000</v>
      </c>
      <c r="SEK1387" s="84">
        <f t="shared" si="951"/>
        <v>0</v>
      </c>
      <c r="SEL1387" s="84">
        <f t="shared" si="951"/>
        <v>0</v>
      </c>
      <c r="SEM1387" s="84">
        <f t="shared" si="951"/>
        <v>1000000</v>
      </c>
      <c r="SEN1387" s="84">
        <f t="shared" si="951"/>
        <v>0</v>
      </c>
      <c r="SEO1387" s="84">
        <f t="shared" si="951"/>
        <v>0</v>
      </c>
      <c r="SEP1387" s="84">
        <f t="shared" si="951"/>
        <v>0</v>
      </c>
      <c r="SEQ1387" s="84">
        <f t="shared" si="951"/>
        <v>0</v>
      </c>
      <c r="SER1387" s="84">
        <f t="shared" si="951"/>
        <v>1000000</v>
      </c>
      <c r="SEX1387" s="84" t="s">
        <v>235</v>
      </c>
      <c r="SEY1387" s="84" t="s">
        <v>236</v>
      </c>
      <c r="SEZ1387" s="84">
        <f>SEZ1383</f>
        <v>1000000</v>
      </c>
      <c r="SFA1387" s="84">
        <f t="shared" ref="SFA1387:SHD1388" si="952">SFA1383</f>
        <v>0</v>
      </c>
      <c r="SFB1387" s="84">
        <f t="shared" si="952"/>
        <v>0</v>
      </c>
      <c r="SFC1387" s="84">
        <f t="shared" si="952"/>
        <v>1000000</v>
      </c>
      <c r="SFD1387" s="84">
        <f t="shared" si="952"/>
        <v>0</v>
      </c>
      <c r="SFE1387" s="84">
        <f t="shared" si="952"/>
        <v>0</v>
      </c>
      <c r="SFF1387" s="84">
        <f t="shared" si="952"/>
        <v>0</v>
      </c>
      <c r="SFG1387" s="84">
        <f t="shared" si="952"/>
        <v>0</v>
      </c>
      <c r="SFH1387" s="84">
        <f t="shared" si="952"/>
        <v>1000000</v>
      </c>
      <c r="SFN1387" s="84" t="s">
        <v>235</v>
      </c>
      <c r="SFO1387" s="84" t="s">
        <v>236</v>
      </c>
      <c r="SFP1387" s="84">
        <f>SFP1383</f>
        <v>1000000</v>
      </c>
      <c r="SFQ1387" s="84">
        <f t="shared" si="952"/>
        <v>0</v>
      </c>
      <c r="SFR1387" s="84">
        <f t="shared" si="952"/>
        <v>0</v>
      </c>
      <c r="SFS1387" s="84">
        <f t="shared" si="952"/>
        <v>1000000</v>
      </c>
      <c r="SFT1387" s="84">
        <f t="shared" si="952"/>
        <v>0</v>
      </c>
      <c r="SFU1387" s="84">
        <f t="shared" si="952"/>
        <v>0</v>
      </c>
      <c r="SFV1387" s="84">
        <f t="shared" si="952"/>
        <v>0</v>
      </c>
      <c r="SFW1387" s="84">
        <f t="shared" si="952"/>
        <v>0</v>
      </c>
      <c r="SFX1387" s="84">
        <f t="shared" si="952"/>
        <v>1000000</v>
      </c>
      <c r="SGD1387" s="84" t="s">
        <v>235</v>
      </c>
      <c r="SGE1387" s="84" t="s">
        <v>236</v>
      </c>
      <c r="SGF1387" s="84">
        <f>SGF1383</f>
        <v>1000000</v>
      </c>
      <c r="SGG1387" s="84">
        <f t="shared" si="952"/>
        <v>0</v>
      </c>
      <c r="SGH1387" s="84">
        <f t="shared" si="952"/>
        <v>0</v>
      </c>
      <c r="SGI1387" s="84">
        <f t="shared" si="952"/>
        <v>1000000</v>
      </c>
      <c r="SGJ1387" s="84">
        <f t="shared" si="952"/>
        <v>0</v>
      </c>
      <c r="SGK1387" s="84">
        <f t="shared" si="952"/>
        <v>0</v>
      </c>
      <c r="SGL1387" s="84">
        <f t="shared" si="952"/>
        <v>0</v>
      </c>
      <c r="SGM1387" s="84">
        <f t="shared" si="952"/>
        <v>0</v>
      </c>
      <c r="SGN1387" s="84">
        <f t="shared" si="952"/>
        <v>1000000</v>
      </c>
      <c r="SGT1387" s="84" t="s">
        <v>235</v>
      </c>
      <c r="SGU1387" s="84" t="s">
        <v>236</v>
      </c>
      <c r="SGV1387" s="84">
        <f>SGV1383</f>
        <v>1000000</v>
      </c>
      <c r="SGW1387" s="84">
        <f t="shared" si="952"/>
        <v>0</v>
      </c>
      <c r="SGX1387" s="84">
        <f t="shared" si="952"/>
        <v>0</v>
      </c>
      <c r="SGY1387" s="84">
        <f t="shared" si="952"/>
        <v>1000000</v>
      </c>
      <c r="SGZ1387" s="84">
        <f t="shared" si="952"/>
        <v>0</v>
      </c>
      <c r="SHA1387" s="84">
        <f t="shared" si="952"/>
        <v>0</v>
      </c>
      <c r="SHB1387" s="84">
        <f t="shared" si="952"/>
        <v>0</v>
      </c>
      <c r="SHC1387" s="84">
        <f t="shared" si="952"/>
        <v>0</v>
      </c>
      <c r="SHD1387" s="84">
        <f t="shared" si="952"/>
        <v>1000000</v>
      </c>
      <c r="SHJ1387" s="84" t="s">
        <v>235</v>
      </c>
      <c r="SHK1387" s="84" t="s">
        <v>236</v>
      </c>
      <c r="SHL1387" s="84">
        <f>SHL1383</f>
        <v>1000000</v>
      </c>
      <c r="SHM1387" s="84">
        <f t="shared" ref="SHM1387:SJP1388" si="953">SHM1383</f>
        <v>0</v>
      </c>
      <c r="SHN1387" s="84">
        <f t="shared" si="953"/>
        <v>0</v>
      </c>
      <c r="SHO1387" s="84">
        <f t="shared" si="953"/>
        <v>1000000</v>
      </c>
      <c r="SHP1387" s="84">
        <f t="shared" si="953"/>
        <v>0</v>
      </c>
      <c r="SHQ1387" s="84">
        <f t="shared" si="953"/>
        <v>0</v>
      </c>
      <c r="SHR1387" s="84">
        <f t="shared" si="953"/>
        <v>0</v>
      </c>
      <c r="SHS1387" s="84">
        <f t="shared" si="953"/>
        <v>0</v>
      </c>
      <c r="SHT1387" s="84">
        <f t="shared" si="953"/>
        <v>1000000</v>
      </c>
      <c r="SHZ1387" s="84" t="s">
        <v>235</v>
      </c>
      <c r="SIA1387" s="84" t="s">
        <v>236</v>
      </c>
      <c r="SIB1387" s="84">
        <f>SIB1383</f>
        <v>1000000</v>
      </c>
      <c r="SIC1387" s="84">
        <f t="shared" si="953"/>
        <v>0</v>
      </c>
      <c r="SID1387" s="84">
        <f t="shared" si="953"/>
        <v>0</v>
      </c>
      <c r="SIE1387" s="84">
        <f t="shared" si="953"/>
        <v>1000000</v>
      </c>
      <c r="SIF1387" s="84">
        <f t="shared" si="953"/>
        <v>0</v>
      </c>
      <c r="SIG1387" s="84">
        <f t="shared" si="953"/>
        <v>0</v>
      </c>
      <c r="SIH1387" s="84">
        <f t="shared" si="953"/>
        <v>0</v>
      </c>
      <c r="SII1387" s="84">
        <f t="shared" si="953"/>
        <v>0</v>
      </c>
      <c r="SIJ1387" s="84">
        <f t="shared" si="953"/>
        <v>1000000</v>
      </c>
      <c r="SIP1387" s="84" t="s">
        <v>235</v>
      </c>
      <c r="SIQ1387" s="84" t="s">
        <v>236</v>
      </c>
      <c r="SIR1387" s="84">
        <f>SIR1383</f>
        <v>1000000</v>
      </c>
      <c r="SIS1387" s="84">
        <f t="shared" si="953"/>
        <v>0</v>
      </c>
      <c r="SIT1387" s="84">
        <f t="shared" si="953"/>
        <v>0</v>
      </c>
      <c r="SIU1387" s="84">
        <f t="shared" si="953"/>
        <v>1000000</v>
      </c>
      <c r="SIV1387" s="84">
        <f t="shared" si="953"/>
        <v>0</v>
      </c>
      <c r="SIW1387" s="84">
        <f t="shared" si="953"/>
        <v>0</v>
      </c>
      <c r="SIX1387" s="84">
        <f t="shared" si="953"/>
        <v>0</v>
      </c>
      <c r="SIY1387" s="84">
        <f t="shared" si="953"/>
        <v>0</v>
      </c>
      <c r="SIZ1387" s="84">
        <f t="shared" si="953"/>
        <v>1000000</v>
      </c>
      <c r="SJF1387" s="84" t="s">
        <v>235</v>
      </c>
      <c r="SJG1387" s="84" t="s">
        <v>236</v>
      </c>
      <c r="SJH1387" s="84">
        <f>SJH1383</f>
        <v>1000000</v>
      </c>
      <c r="SJI1387" s="84">
        <f t="shared" si="953"/>
        <v>0</v>
      </c>
      <c r="SJJ1387" s="84">
        <f t="shared" si="953"/>
        <v>0</v>
      </c>
      <c r="SJK1387" s="84">
        <f t="shared" si="953"/>
        <v>1000000</v>
      </c>
      <c r="SJL1387" s="84">
        <f t="shared" si="953"/>
        <v>0</v>
      </c>
      <c r="SJM1387" s="84">
        <f t="shared" si="953"/>
        <v>0</v>
      </c>
      <c r="SJN1387" s="84">
        <f t="shared" si="953"/>
        <v>0</v>
      </c>
      <c r="SJO1387" s="84">
        <f t="shared" si="953"/>
        <v>0</v>
      </c>
      <c r="SJP1387" s="84">
        <f t="shared" si="953"/>
        <v>1000000</v>
      </c>
      <c r="SJV1387" s="84" t="s">
        <v>235</v>
      </c>
      <c r="SJW1387" s="84" t="s">
        <v>236</v>
      </c>
      <c r="SJX1387" s="84">
        <f>SJX1383</f>
        <v>1000000</v>
      </c>
      <c r="SJY1387" s="84">
        <f t="shared" ref="SJY1387:SMB1388" si="954">SJY1383</f>
        <v>0</v>
      </c>
      <c r="SJZ1387" s="84">
        <f t="shared" si="954"/>
        <v>0</v>
      </c>
      <c r="SKA1387" s="84">
        <f t="shared" si="954"/>
        <v>1000000</v>
      </c>
      <c r="SKB1387" s="84">
        <f t="shared" si="954"/>
        <v>0</v>
      </c>
      <c r="SKC1387" s="84">
        <f t="shared" si="954"/>
        <v>0</v>
      </c>
      <c r="SKD1387" s="84">
        <f t="shared" si="954"/>
        <v>0</v>
      </c>
      <c r="SKE1387" s="84">
        <f t="shared" si="954"/>
        <v>0</v>
      </c>
      <c r="SKF1387" s="84">
        <f t="shared" si="954"/>
        <v>1000000</v>
      </c>
      <c r="SKL1387" s="84" t="s">
        <v>235</v>
      </c>
      <c r="SKM1387" s="84" t="s">
        <v>236</v>
      </c>
      <c r="SKN1387" s="84">
        <f>SKN1383</f>
        <v>1000000</v>
      </c>
      <c r="SKO1387" s="84">
        <f t="shared" si="954"/>
        <v>0</v>
      </c>
      <c r="SKP1387" s="84">
        <f t="shared" si="954"/>
        <v>0</v>
      </c>
      <c r="SKQ1387" s="84">
        <f t="shared" si="954"/>
        <v>1000000</v>
      </c>
      <c r="SKR1387" s="84">
        <f t="shared" si="954"/>
        <v>0</v>
      </c>
      <c r="SKS1387" s="84">
        <f t="shared" si="954"/>
        <v>0</v>
      </c>
      <c r="SKT1387" s="84">
        <f t="shared" si="954"/>
        <v>0</v>
      </c>
      <c r="SKU1387" s="84">
        <f t="shared" si="954"/>
        <v>0</v>
      </c>
      <c r="SKV1387" s="84">
        <f t="shared" si="954"/>
        <v>1000000</v>
      </c>
      <c r="SLB1387" s="84" t="s">
        <v>235</v>
      </c>
      <c r="SLC1387" s="84" t="s">
        <v>236</v>
      </c>
      <c r="SLD1387" s="84">
        <f>SLD1383</f>
        <v>1000000</v>
      </c>
      <c r="SLE1387" s="84">
        <f t="shared" si="954"/>
        <v>0</v>
      </c>
      <c r="SLF1387" s="84">
        <f t="shared" si="954"/>
        <v>0</v>
      </c>
      <c r="SLG1387" s="84">
        <f t="shared" si="954"/>
        <v>1000000</v>
      </c>
      <c r="SLH1387" s="84">
        <f t="shared" si="954"/>
        <v>0</v>
      </c>
      <c r="SLI1387" s="84">
        <f t="shared" si="954"/>
        <v>0</v>
      </c>
      <c r="SLJ1387" s="84">
        <f t="shared" si="954"/>
        <v>0</v>
      </c>
      <c r="SLK1387" s="84">
        <f t="shared" si="954"/>
        <v>0</v>
      </c>
      <c r="SLL1387" s="84">
        <f t="shared" si="954"/>
        <v>1000000</v>
      </c>
      <c r="SLR1387" s="84" t="s">
        <v>235</v>
      </c>
      <c r="SLS1387" s="84" t="s">
        <v>236</v>
      </c>
      <c r="SLT1387" s="84">
        <f>SLT1383</f>
        <v>1000000</v>
      </c>
      <c r="SLU1387" s="84">
        <f t="shared" si="954"/>
        <v>0</v>
      </c>
      <c r="SLV1387" s="84">
        <f t="shared" si="954"/>
        <v>0</v>
      </c>
      <c r="SLW1387" s="84">
        <f t="shared" si="954"/>
        <v>1000000</v>
      </c>
      <c r="SLX1387" s="84">
        <f t="shared" si="954"/>
        <v>0</v>
      </c>
      <c r="SLY1387" s="84">
        <f t="shared" si="954"/>
        <v>0</v>
      </c>
      <c r="SLZ1387" s="84">
        <f t="shared" si="954"/>
        <v>0</v>
      </c>
      <c r="SMA1387" s="84">
        <f t="shared" si="954"/>
        <v>0</v>
      </c>
      <c r="SMB1387" s="84">
        <f t="shared" si="954"/>
        <v>1000000</v>
      </c>
      <c r="SMH1387" s="84" t="s">
        <v>235</v>
      </c>
      <c r="SMI1387" s="84" t="s">
        <v>236</v>
      </c>
      <c r="SMJ1387" s="84">
        <f>SMJ1383</f>
        <v>1000000</v>
      </c>
      <c r="SMK1387" s="84">
        <f t="shared" ref="SMK1387:SON1388" si="955">SMK1383</f>
        <v>0</v>
      </c>
      <c r="SML1387" s="84">
        <f t="shared" si="955"/>
        <v>0</v>
      </c>
      <c r="SMM1387" s="84">
        <f t="shared" si="955"/>
        <v>1000000</v>
      </c>
      <c r="SMN1387" s="84">
        <f t="shared" si="955"/>
        <v>0</v>
      </c>
      <c r="SMO1387" s="84">
        <f t="shared" si="955"/>
        <v>0</v>
      </c>
      <c r="SMP1387" s="84">
        <f t="shared" si="955"/>
        <v>0</v>
      </c>
      <c r="SMQ1387" s="84">
        <f t="shared" si="955"/>
        <v>0</v>
      </c>
      <c r="SMR1387" s="84">
        <f t="shared" si="955"/>
        <v>1000000</v>
      </c>
      <c r="SMX1387" s="84" t="s">
        <v>235</v>
      </c>
      <c r="SMY1387" s="84" t="s">
        <v>236</v>
      </c>
      <c r="SMZ1387" s="84">
        <f>SMZ1383</f>
        <v>1000000</v>
      </c>
      <c r="SNA1387" s="84">
        <f t="shared" si="955"/>
        <v>0</v>
      </c>
      <c r="SNB1387" s="84">
        <f t="shared" si="955"/>
        <v>0</v>
      </c>
      <c r="SNC1387" s="84">
        <f t="shared" si="955"/>
        <v>1000000</v>
      </c>
      <c r="SND1387" s="84">
        <f t="shared" si="955"/>
        <v>0</v>
      </c>
      <c r="SNE1387" s="84">
        <f t="shared" si="955"/>
        <v>0</v>
      </c>
      <c r="SNF1387" s="84">
        <f t="shared" si="955"/>
        <v>0</v>
      </c>
      <c r="SNG1387" s="84">
        <f t="shared" si="955"/>
        <v>0</v>
      </c>
      <c r="SNH1387" s="84">
        <f t="shared" si="955"/>
        <v>1000000</v>
      </c>
      <c r="SNN1387" s="84" t="s">
        <v>235</v>
      </c>
      <c r="SNO1387" s="84" t="s">
        <v>236</v>
      </c>
      <c r="SNP1387" s="84">
        <f>SNP1383</f>
        <v>1000000</v>
      </c>
      <c r="SNQ1387" s="84">
        <f t="shared" si="955"/>
        <v>0</v>
      </c>
      <c r="SNR1387" s="84">
        <f t="shared" si="955"/>
        <v>0</v>
      </c>
      <c r="SNS1387" s="84">
        <f t="shared" si="955"/>
        <v>1000000</v>
      </c>
      <c r="SNT1387" s="84">
        <f t="shared" si="955"/>
        <v>0</v>
      </c>
      <c r="SNU1387" s="84">
        <f t="shared" si="955"/>
        <v>0</v>
      </c>
      <c r="SNV1387" s="84">
        <f t="shared" si="955"/>
        <v>0</v>
      </c>
      <c r="SNW1387" s="84">
        <f t="shared" si="955"/>
        <v>0</v>
      </c>
      <c r="SNX1387" s="84">
        <f t="shared" si="955"/>
        <v>1000000</v>
      </c>
      <c r="SOD1387" s="84" t="s">
        <v>235</v>
      </c>
      <c r="SOE1387" s="84" t="s">
        <v>236</v>
      </c>
      <c r="SOF1387" s="84">
        <f>SOF1383</f>
        <v>1000000</v>
      </c>
      <c r="SOG1387" s="84">
        <f t="shared" si="955"/>
        <v>0</v>
      </c>
      <c r="SOH1387" s="84">
        <f t="shared" si="955"/>
        <v>0</v>
      </c>
      <c r="SOI1387" s="84">
        <f t="shared" si="955"/>
        <v>1000000</v>
      </c>
      <c r="SOJ1387" s="84">
        <f t="shared" si="955"/>
        <v>0</v>
      </c>
      <c r="SOK1387" s="84">
        <f t="shared" si="955"/>
        <v>0</v>
      </c>
      <c r="SOL1387" s="84">
        <f t="shared" si="955"/>
        <v>0</v>
      </c>
      <c r="SOM1387" s="84">
        <f t="shared" si="955"/>
        <v>0</v>
      </c>
      <c r="SON1387" s="84">
        <f t="shared" si="955"/>
        <v>1000000</v>
      </c>
      <c r="SOT1387" s="84" t="s">
        <v>235</v>
      </c>
      <c r="SOU1387" s="84" t="s">
        <v>236</v>
      </c>
      <c r="SOV1387" s="84">
        <f>SOV1383</f>
        <v>1000000</v>
      </c>
      <c r="SOW1387" s="84">
        <f t="shared" ref="SOW1387:SQZ1388" si="956">SOW1383</f>
        <v>0</v>
      </c>
      <c r="SOX1387" s="84">
        <f t="shared" si="956"/>
        <v>0</v>
      </c>
      <c r="SOY1387" s="84">
        <f t="shared" si="956"/>
        <v>1000000</v>
      </c>
      <c r="SOZ1387" s="84">
        <f t="shared" si="956"/>
        <v>0</v>
      </c>
      <c r="SPA1387" s="84">
        <f t="shared" si="956"/>
        <v>0</v>
      </c>
      <c r="SPB1387" s="84">
        <f t="shared" si="956"/>
        <v>0</v>
      </c>
      <c r="SPC1387" s="84">
        <f t="shared" si="956"/>
        <v>0</v>
      </c>
      <c r="SPD1387" s="84">
        <f t="shared" si="956"/>
        <v>1000000</v>
      </c>
      <c r="SPJ1387" s="84" t="s">
        <v>235</v>
      </c>
      <c r="SPK1387" s="84" t="s">
        <v>236</v>
      </c>
      <c r="SPL1387" s="84">
        <f>SPL1383</f>
        <v>1000000</v>
      </c>
      <c r="SPM1387" s="84">
        <f t="shared" si="956"/>
        <v>0</v>
      </c>
      <c r="SPN1387" s="84">
        <f t="shared" si="956"/>
        <v>0</v>
      </c>
      <c r="SPO1387" s="84">
        <f t="shared" si="956"/>
        <v>1000000</v>
      </c>
      <c r="SPP1387" s="84">
        <f t="shared" si="956"/>
        <v>0</v>
      </c>
      <c r="SPQ1387" s="84">
        <f t="shared" si="956"/>
        <v>0</v>
      </c>
      <c r="SPR1387" s="84">
        <f t="shared" si="956"/>
        <v>0</v>
      </c>
      <c r="SPS1387" s="84">
        <f t="shared" si="956"/>
        <v>0</v>
      </c>
      <c r="SPT1387" s="84">
        <f t="shared" si="956"/>
        <v>1000000</v>
      </c>
      <c r="SPZ1387" s="84" t="s">
        <v>235</v>
      </c>
      <c r="SQA1387" s="84" t="s">
        <v>236</v>
      </c>
      <c r="SQB1387" s="84">
        <f>SQB1383</f>
        <v>1000000</v>
      </c>
      <c r="SQC1387" s="84">
        <f t="shared" si="956"/>
        <v>0</v>
      </c>
      <c r="SQD1387" s="84">
        <f t="shared" si="956"/>
        <v>0</v>
      </c>
      <c r="SQE1387" s="84">
        <f t="shared" si="956"/>
        <v>1000000</v>
      </c>
      <c r="SQF1387" s="84">
        <f t="shared" si="956"/>
        <v>0</v>
      </c>
      <c r="SQG1387" s="84">
        <f t="shared" si="956"/>
        <v>0</v>
      </c>
      <c r="SQH1387" s="84">
        <f t="shared" si="956"/>
        <v>0</v>
      </c>
      <c r="SQI1387" s="84">
        <f t="shared" si="956"/>
        <v>0</v>
      </c>
      <c r="SQJ1387" s="84">
        <f t="shared" si="956"/>
        <v>1000000</v>
      </c>
      <c r="SQP1387" s="84" t="s">
        <v>235</v>
      </c>
      <c r="SQQ1387" s="84" t="s">
        <v>236</v>
      </c>
      <c r="SQR1387" s="84">
        <f>SQR1383</f>
        <v>1000000</v>
      </c>
      <c r="SQS1387" s="84">
        <f t="shared" si="956"/>
        <v>0</v>
      </c>
      <c r="SQT1387" s="84">
        <f t="shared" si="956"/>
        <v>0</v>
      </c>
      <c r="SQU1387" s="84">
        <f t="shared" si="956"/>
        <v>1000000</v>
      </c>
      <c r="SQV1387" s="84">
        <f t="shared" si="956"/>
        <v>0</v>
      </c>
      <c r="SQW1387" s="84">
        <f t="shared" si="956"/>
        <v>0</v>
      </c>
      <c r="SQX1387" s="84">
        <f t="shared" si="956"/>
        <v>0</v>
      </c>
      <c r="SQY1387" s="84">
        <f t="shared" si="956"/>
        <v>0</v>
      </c>
      <c r="SQZ1387" s="84">
        <f t="shared" si="956"/>
        <v>1000000</v>
      </c>
      <c r="SRF1387" s="84" t="s">
        <v>235</v>
      </c>
      <c r="SRG1387" s="84" t="s">
        <v>236</v>
      </c>
      <c r="SRH1387" s="84">
        <f>SRH1383</f>
        <v>1000000</v>
      </c>
      <c r="SRI1387" s="84">
        <f t="shared" ref="SRI1387:STL1388" si="957">SRI1383</f>
        <v>0</v>
      </c>
      <c r="SRJ1387" s="84">
        <f t="shared" si="957"/>
        <v>0</v>
      </c>
      <c r="SRK1387" s="84">
        <f t="shared" si="957"/>
        <v>1000000</v>
      </c>
      <c r="SRL1387" s="84">
        <f t="shared" si="957"/>
        <v>0</v>
      </c>
      <c r="SRM1387" s="84">
        <f t="shared" si="957"/>
        <v>0</v>
      </c>
      <c r="SRN1387" s="84">
        <f t="shared" si="957"/>
        <v>0</v>
      </c>
      <c r="SRO1387" s="84">
        <f t="shared" si="957"/>
        <v>0</v>
      </c>
      <c r="SRP1387" s="84">
        <f t="shared" si="957"/>
        <v>1000000</v>
      </c>
      <c r="SRV1387" s="84" t="s">
        <v>235</v>
      </c>
      <c r="SRW1387" s="84" t="s">
        <v>236</v>
      </c>
      <c r="SRX1387" s="84">
        <f>SRX1383</f>
        <v>1000000</v>
      </c>
      <c r="SRY1387" s="84">
        <f t="shared" si="957"/>
        <v>0</v>
      </c>
      <c r="SRZ1387" s="84">
        <f t="shared" si="957"/>
        <v>0</v>
      </c>
      <c r="SSA1387" s="84">
        <f t="shared" si="957"/>
        <v>1000000</v>
      </c>
      <c r="SSB1387" s="84">
        <f t="shared" si="957"/>
        <v>0</v>
      </c>
      <c r="SSC1387" s="84">
        <f t="shared" si="957"/>
        <v>0</v>
      </c>
      <c r="SSD1387" s="84">
        <f t="shared" si="957"/>
        <v>0</v>
      </c>
      <c r="SSE1387" s="84">
        <f t="shared" si="957"/>
        <v>0</v>
      </c>
      <c r="SSF1387" s="84">
        <f t="shared" si="957"/>
        <v>1000000</v>
      </c>
      <c r="SSL1387" s="84" t="s">
        <v>235</v>
      </c>
      <c r="SSM1387" s="84" t="s">
        <v>236</v>
      </c>
      <c r="SSN1387" s="84">
        <f>SSN1383</f>
        <v>1000000</v>
      </c>
      <c r="SSO1387" s="84">
        <f t="shared" si="957"/>
        <v>0</v>
      </c>
      <c r="SSP1387" s="84">
        <f t="shared" si="957"/>
        <v>0</v>
      </c>
      <c r="SSQ1387" s="84">
        <f t="shared" si="957"/>
        <v>1000000</v>
      </c>
      <c r="SSR1387" s="84">
        <f t="shared" si="957"/>
        <v>0</v>
      </c>
      <c r="SSS1387" s="84">
        <f t="shared" si="957"/>
        <v>0</v>
      </c>
      <c r="SST1387" s="84">
        <f t="shared" si="957"/>
        <v>0</v>
      </c>
      <c r="SSU1387" s="84">
        <f t="shared" si="957"/>
        <v>0</v>
      </c>
      <c r="SSV1387" s="84">
        <f t="shared" si="957"/>
        <v>1000000</v>
      </c>
      <c r="STB1387" s="84" t="s">
        <v>235</v>
      </c>
      <c r="STC1387" s="84" t="s">
        <v>236</v>
      </c>
      <c r="STD1387" s="84">
        <f>STD1383</f>
        <v>1000000</v>
      </c>
      <c r="STE1387" s="84">
        <f t="shared" si="957"/>
        <v>0</v>
      </c>
      <c r="STF1387" s="84">
        <f t="shared" si="957"/>
        <v>0</v>
      </c>
      <c r="STG1387" s="84">
        <f t="shared" si="957"/>
        <v>1000000</v>
      </c>
      <c r="STH1387" s="84">
        <f t="shared" si="957"/>
        <v>0</v>
      </c>
      <c r="STI1387" s="84">
        <f t="shared" si="957"/>
        <v>0</v>
      </c>
      <c r="STJ1387" s="84">
        <f t="shared" si="957"/>
        <v>0</v>
      </c>
      <c r="STK1387" s="84">
        <f t="shared" si="957"/>
        <v>0</v>
      </c>
      <c r="STL1387" s="84">
        <f t="shared" si="957"/>
        <v>1000000</v>
      </c>
      <c r="STR1387" s="84" t="s">
        <v>235</v>
      </c>
      <c r="STS1387" s="84" t="s">
        <v>236</v>
      </c>
      <c r="STT1387" s="84">
        <f>STT1383</f>
        <v>1000000</v>
      </c>
      <c r="STU1387" s="84">
        <f t="shared" ref="STU1387:SVX1388" si="958">STU1383</f>
        <v>0</v>
      </c>
      <c r="STV1387" s="84">
        <f t="shared" si="958"/>
        <v>0</v>
      </c>
      <c r="STW1387" s="84">
        <f t="shared" si="958"/>
        <v>1000000</v>
      </c>
      <c r="STX1387" s="84">
        <f t="shared" si="958"/>
        <v>0</v>
      </c>
      <c r="STY1387" s="84">
        <f t="shared" si="958"/>
        <v>0</v>
      </c>
      <c r="STZ1387" s="84">
        <f t="shared" si="958"/>
        <v>0</v>
      </c>
      <c r="SUA1387" s="84">
        <f t="shared" si="958"/>
        <v>0</v>
      </c>
      <c r="SUB1387" s="84">
        <f t="shared" si="958"/>
        <v>1000000</v>
      </c>
      <c r="SUH1387" s="84" t="s">
        <v>235</v>
      </c>
      <c r="SUI1387" s="84" t="s">
        <v>236</v>
      </c>
      <c r="SUJ1387" s="84">
        <f>SUJ1383</f>
        <v>1000000</v>
      </c>
      <c r="SUK1387" s="84">
        <f t="shared" si="958"/>
        <v>0</v>
      </c>
      <c r="SUL1387" s="84">
        <f t="shared" si="958"/>
        <v>0</v>
      </c>
      <c r="SUM1387" s="84">
        <f t="shared" si="958"/>
        <v>1000000</v>
      </c>
      <c r="SUN1387" s="84">
        <f t="shared" si="958"/>
        <v>0</v>
      </c>
      <c r="SUO1387" s="84">
        <f t="shared" si="958"/>
        <v>0</v>
      </c>
      <c r="SUP1387" s="84">
        <f t="shared" si="958"/>
        <v>0</v>
      </c>
      <c r="SUQ1387" s="84">
        <f t="shared" si="958"/>
        <v>0</v>
      </c>
      <c r="SUR1387" s="84">
        <f t="shared" si="958"/>
        <v>1000000</v>
      </c>
      <c r="SUX1387" s="84" t="s">
        <v>235</v>
      </c>
      <c r="SUY1387" s="84" t="s">
        <v>236</v>
      </c>
      <c r="SUZ1387" s="84">
        <f>SUZ1383</f>
        <v>1000000</v>
      </c>
      <c r="SVA1387" s="84">
        <f t="shared" si="958"/>
        <v>0</v>
      </c>
      <c r="SVB1387" s="84">
        <f t="shared" si="958"/>
        <v>0</v>
      </c>
      <c r="SVC1387" s="84">
        <f t="shared" si="958"/>
        <v>1000000</v>
      </c>
      <c r="SVD1387" s="84">
        <f t="shared" si="958"/>
        <v>0</v>
      </c>
      <c r="SVE1387" s="84">
        <f t="shared" si="958"/>
        <v>0</v>
      </c>
      <c r="SVF1387" s="84">
        <f t="shared" si="958"/>
        <v>0</v>
      </c>
      <c r="SVG1387" s="84">
        <f t="shared" si="958"/>
        <v>0</v>
      </c>
      <c r="SVH1387" s="84">
        <f t="shared" si="958"/>
        <v>1000000</v>
      </c>
      <c r="SVN1387" s="84" t="s">
        <v>235</v>
      </c>
      <c r="SVO1387" s="84" t="s">
        <v>236</v>
      </c>
      <c r="SVP1387" s="84">
        <f>SVP1383</f>
        <v>1000000</v>
      </c>
      <c r="SVQ1387" s="84">
        <f t="shared" si="958"/>
        <v>0</v>
      </c>
      <c r="SVR1387" s="84">
        <f t="shared" si="958"/>
        <v>0</v>
      </c>
      <c r="SVS1387" s="84">
        <f t="shared" si="958"/>
        <v>1000000</v>
      </c>
      <c r="SVT1387" s="84">
        <f t="shared" si="958"/>
        <v>0</v>
      </c>
      <c r="SVU1387" s="84">
        <f t="shared" si="958"/>
        <v>0</v>
      </c>
      <c r="SVV1387" s="84">
        <f t="shared" si="958"/>
        <v>0</v>
      </c>
      <c r="SVW1387" s="84">
        <f t="shared" si="958"/>
        <v>0</v>
      </c>
      <c r="SVX1387" s="84">
        <f t="shared" si="958"/>
        <v>1000000</v>
      </c>
      <c r="SWD1387" s="84" t="s">
        <v>235</v>
      </c>
      <c r="SWE1387" s="84" t="s">
        <v>236</v>
      </c>
      <c r="SWF1387" s="84">
        <f>SWF1383</f>
        <v>1000000</v>
      </c>
      <c r="SWG1387" s="84">
        <f t="shared" ref="SWG1387:SYJ1388" si="959">SWG1383</f>
        <v>0</v>
      </c>
      <c r="SWH1387" s="84">
        <f t="shared" si="959"/>
        <v>0</v>
      </c>
      <c r="SWI1387" s="84">
        <f t="shared" si="959"/>
        <v>1000000</v>
      </c>
      <c r="SWJ1387" s="84">
        <f t="shared" si="959"/>
        <v>0</v>
      </c>
      <c r="SWK1387" s="84">
        <f t="shared" si="959"/>
        <v>0</v>
      </c>
      <c r="SWL1387" s="84">
        <f t="shared" si="959"/>
        <v>0</v>
      </c>
      <c r="SWM1387" s="84">
        <f t="shared" si="959"/>
        <v>0</v>
      </c>
      <c r="SWN1387" s="84">
        <f t="shared" si="959"/>
        <v>1000000</v>
      </c>
      <c r="SWT1387" s="84" t="s">
        <v>235</v>
      </c>
      <c r="SWU1387" s="84" t="s">
        <v>236</v>
      </c>
      <c r="SWV1387" s="84">
        <f>SWV1383</f>
        <v>1000000</v>
      </c>
      <c r="SWW1387" s="84">
        <f t="shared" si="959"/>
        <v>0</v>
      </c>
      <c r="SWX1387" s="84">
        <f t="shared" si="959"/>
        <v>0</v>
      </c>
      <c r="SWY1387" s="84">
        <f t="shared" si="959"/>
        <v>1000000</v>
      </c>
      <c r="SWZ1387" s="84">
        <f t="shared" si="959"/>
        <v>0</v>
      </c>
      <c r="SXA1387" s="84">
        <f t="shared" si="959"/>
        <v>0</v>
      </c>
      <c r="SXB1387" s="84">
        <f t="shared" si="959"/>
        <v>0</v>
      </c>
      <c r="SXC1387" s="84">
        <f t="shared" si="959"/>
        <v>0</v>
      </c>
      <c r="SXD1387" s="84">
        <f t="shared" si="959"/>
        <v>1000000</v>
      </c>
      <c r="SXJ1387" s="84" t="s">
        <v>235</v>
      </c>
      <c r="SXK1387" s="84" t="s">
        <v>236</v>
      </c>
      <c r="SXL1387" s="84">
        <f>SXL1383</f>
        <v>1000000</v>
      </c>
      <c r="SXM1387" s="84">
        <f t="shared" si="959"/>
        <v>0</v>
      </c>
      <c r="SXN1387" s="84">
        <f t="shared" si="959"/>
        <v>0</v>
      </c>
      <c r="SXO1387" s="84">
        <f t="shared" si="959"/>
        <v>1000000</v>
      </c>
      <c r="SXP1387" s="84">
        <f t="shared" si="959"/>
        <v>0</v>
      </c>
      <c r="SXQ1387" s="84">
        <f t="shared" si="959"/>
        <v>0</v>
      </c>
      <c r="SXR1387" s="84">
        <f t="shared" si="959"/>
        <v>0</v>
      </c>
      <c r="SXS1387" s="84">
        <f t="shared" si="959"/>
        <v>0</v>
      </c>
      <c r="SXT1387" s="84">
        <f t="shared" si="959"/>
        <v>1000000</v>
      </c>
      <c r="SXZ1387" s="84" t="s">
        <v>235</v>
      </c>
      <c r="SYA1387" s="84" t="s">
        <v>236</v>
      </c>
      <c r="SYB1387" s="84">
        <f>SYB1383</f>
        <v>1000000</v>
      </c>
      <c r="SYC1387" s="84">
        <f t="shared" si="959"/>
        <v>0</v>
      </c>
      <c r="SYD1387" s="84">
        <f t="shared" si="959"/>
        <v>0</v>
      </c>
      <c r="SYE1387" s="84">
        <f t="shared" si="959"/>
        <v>1000000</v>
      </c>
      <c r="SYF1387" s="84">
        <f t="shared" si="959"/>
        <v>0</v>
      </c>
      <c r="SYG1387" s="84">
        <f t="shared" si="959"/>
        <v>0</v>
      </c>
      <c r="SYH1387" s="84">
        <f t="shared" si="959"/>
        <v>0</v>
      </c>
      <c r="SYI1387" s="84">
        <f t="shared" si="959"/>
        <v>0</v>
      </c>
      <c r="SYJ1387" s="84">
        <f t="shared" si="959"/>
        <v>1000000</v>
      </c>
      <c r="SYP1387" s="84" t="s">
        <v>235</v>
      </c>
      <c r="SYQ1387" s="84" t="s">
        <v>236</v>
      </c>
      <c r="SYR1387" s="84">
        <f>SYR1383</f>
        <v>1000000</v>
      </c>
      <c r="SYS1387" s="84">
        <f t="shared" ref="SYS1387:TAV1388" si="960">SYS1383</f>
        <v>0</v>
      </c>
      <c r="SYT1387" s="84">
        <f t="shared" si="960"/>
        <v>0</v>
      </c>
      <c r="SYU1387" s="84">
        <f t="shared" si="960"/>
        <v>1000000</v>
      </c>
      <c r="SYV1387" s="84">
        <f t="shared" si="960"/>
        <v>0</v>
      </c>
      <c r="SYW1387" s="84">
        <f t="shared" si="960"/>
        <v>0</v>
      </c>
      <c r="SYX1387" s="84">
        <f t="shared" si="960"/>
        <v>0</v>
      </c>
      <c r="SYY1387" s="84">
        <f t="shared" si="960"/>
        <v>0</v>
      </c>
      <c r="SYZ1387" s="84">
        <f t="shared" si="960"/>
        <v>1000000</v>
      </c>
      <c r="SZF1387" s="84" t="s">
        <v>235</v>
      </c>
      <c r="SZG1387" s="84" t="s">
        <v>236</v>
      </c>
      <c r="SZH1387" s="84">
        <f>SZH1383</f>
        <v>1000000</v>
      </c>
      <c r="SZI1387" s="84">
        <f t="shared" si="960"/>
        <v>0</v>
      </c>
      <c r="SZJ1387" s="84">
        <f t="shared" si="960"/>
        <v>0</v>
      </c>
      <c r="SZK1387" s="84">
        <f t="shared" si="960"/>
        <v>1000000</v>
      </c>
      <c r="SZL1387" s="84">
        <f t="shared" si="960"/>
        <v>0</v>
      </c>
      <c r="SZM1387" s="84">
        <f t="shared" si="960"/>
        <v>0</v>
      </c>
      <c r="SZN1387" s="84">
        <f t="shared" si="960"/>
        <v>0</v>
      </c>
      <c r="SZO1387" s="84">
        <f t="shared" si="960"/>
        <v>0</v>
      </c>
      <c r="SZP1387" s="84">
        <f t="shared" si="960"/>
        <v>1000000</v>
      </c>
      <c r="SZV1387" s="84" t="s">
        <v>235</v>
      </c>
      <c r="SZW1387" s="84" t="s">
        <v>236</v>
      </c>
      <c r="SZX1387" s="84">
        <f>SZX1383</f>
        <v>1000000</v>
      </c>
      <c r="SZY1387" s="84">
        <f t="shared" si="960"/>
        <v>0</v>
      </c>
      <c r="SZZ1387" s="84">
        <f t="shared" si="960"/>
        <v>0</v>
      </c>
      <c r="TAA1387" s="84">
        <f t="shared" si="960"/>
        <v>1000000</v>
      </c>
      <c r="TAB1387" s="84">
        <f t="shared" si="960"/>
        <v>0</v>
      </c>
      <c r="TAC1387" s="84">
        <f t="shared" si="960"/>
        <v>0</v>
      </c>
      <c r="TAD1387" s="84">
        <f t="shared" si="960"/>
        <v>0</v>
      </c>
      <c r="TAE1387" s="84">
        <f t="shared" si="960"/>
        <v>0</v>
      </c>
      <c r="TAF1387" s="84">
        <f t="shared" si="960"/>
        <v>1000000</v>
      </c>
      <c r="TAL1387" s="84" t="s">
        <v>235</v>
      </c>
      <c r="TAM1387" s="84" t="s">
        <v>236</v>
      </c>
      <c r="TAN1387" s="84">
        <f>TAN1383</f>
        <v>1000000</v>
      </c>
      <c r="TAO1387" s="84">
        <f t="shared" si="960"/>
        <v>0</v>
      </c>
      <c r="TAP1387" s="84">
        <f t="shared" si="960"/>
        <v>0</v>
      </c>
      <c r="TAQ1387" s="84">
        <f t="shared" si="960"/>
        <v>1000000</v>
      </c>
      <c r="TAR1387" s="84">
        <f t="shared" si="960"/>
        <v>0</v>
      </c>
      <c r="TAS1387" s="84">
        <f t="shared" si="960"/>
        <v>0</v>
      </c>
      <c r="TAT1387" s="84">
        <f t="shared" si="960"/>
        <v>0</v>
      </c>
      <c r="TAU1387" s="84">
        <f t="shared" si="960"/>
        <v>0</v>
      </c>
      <c r="TAV1387" s="84">
        <f t="shared" si="960"/>
        <v>1000000</v>
      </c>
      <c r="TBB1387" s="84" t="s">
        <v>235</v>
      </c>
      <c r="TBC1387" s="84" t="s">
        <v>236</v>
      </c>
      <c r="TBD1387" s="84">
        <f>TBD1383</f>
        <v>1000000</v>
      </c>
      <c r="TBE1387" s="84">
        <f t="shared" ref="TBE1387:TDH1388" si="961">TBE1383</f>
        <v>0</v>
      </c>
      <c r="TBF1387" s="84">
        <f t="shared" si="961"/>
        <v>0</v>
      </c>
      <c r="TBG1387" s="84">
        <f t="shared" si="961"/>
        <v>1000000</v>
      </c>
      <c r="TBH1387" s="84">
        <f t="shared" si="961"/>
        <v>0</v>
      </c>
      <c r="TBI1387" s="84">
        <f t="shared" si="961"/>
        <v>0</v>
      </c>
      <c r="TBJ1387" s="84">
        <f t="shared" si="961"/>
        <v>0</v>
      </c>
      <c r="TBK1387" s="84">
        <f t="shared" si="961"/>
        <v>0</v>
      </c>
      <c r="TBL1387" s="84">
        <f t="shared" si="961"/>
        <v>1000000</v>
      </c>
      <c r="TBR1387" s="84" t="s">
        <v>235</v>
      </c>
      <c r="TBS1387" s="84" t="s">
        <v>236</v>
      </c>
      <c r="TBT1387" s="84">
        <f>TBT1383</f>
        <v>1000000</v>
      </c>
      <c r="TBU1387" s="84">
        <f t="shared" si="961"/>
        <v>0</v>
      </c>
      <c r="TBV1387" s="84">
        <f t="shared" si="961"/>
        <v>0</v>
      </c>
      <c r="TBW1387" s="84">
        <f t="shared" si="961"/>
        <v>1000000</v>
      </c>
      <c r="TBX1387" s="84">
        <f t="shared" si="961"/>
        <v>0</v>
      </c>
      <c r="TBY1387" s="84">
        <f t="shared" si="961"/>
        <v>0</v>
      </c>
      <c r="TBZ1387" s="84">
        <f t="shared" si="961"/>
        <v>0</v>
      </c>
      <c r="TCA1387" s="84">
        <f t="shared" si="961"/>
        <v>0</v>
      </c>
      <c r="TCB1387" s="84">
        <f t="shared" si="961"/>
        <v>1000000</v>
      </c>
      <c r="TCH1387" s="84" t="s">
        <v>235</v>
      </c>
      <c r="TCI1387" s="84" t="s">
        <v>236</v>
      </c>
      <c r="TCJ1387" s="84">
        <f>TCJ1383</f>
        <v>1000000</v>
      </c>
      <c r="TCK1387" s="84">
        <f t="shared" si="961"/>
        <v>0</v>
      </c>
      <c r="TCL1387" s="84">
        <f t="shared" si="961"/>
        <v>0</v>
      </c>
      <c r="TCM1387" s="84">
        <f t="shared" si="961"/>
        <v>1000000</v>
      </c>
      <c r="TCN1387" s="84">
        <f t="shared" si="961"/>
        <v>0</v>
      </c>
      <c r="TCO1387" s="84">
        <f t="shared" si="961"/>
        <v>0</v>
      </c>
      <c r="TCP1387" s="84">
        <f t="shared" si="961"/>
        <v>0</v>
      </c>
      <c r="TCQ1387" s="84">
        <f t="shared" si="961"/>
        <v>0</v>
      </c>
      <c r="TCR1387" s="84">
        <f t="shared" si="961"/>
        <v>1000000</v>
      </c>
      <c r="TCX1387" s="84" t="s">
        <v>235</v>
      </c>
      <c r="TCY1387" s="84" t="s">
        <v>236</v>
      </c>
      <c r="TCZ1387" s="84">
        <f>TCZ1383</f>
        <v>1000000</v>
      </c>
      <c r="TDA1387" s="84">
        <f t="shared" si="961"/>
        <v>0</v>
      </c>
      <c r="TDB1387" s="84">
        <f t="shared" si="961"/>
        <v>0</v>
      </c>
      <c r="TDC1387" s="84">
        <f t="shared" si="961"/>
        <v>1000000</v>
      </c>
      <c r="TDD1387" s="84">
        <f t="shared" si="961"/>
        <v>0</v>
      </c>
      <c r="TDE1387" s="84">
        <f t="shared" si="961"/>
        <v>0</v>
      </c>
      <c r="TDF1387" s="84">
        <f t="shared" si="961"/>
        <v>0</v>
      </c>
      <c r="TDG1387" s="84">
        <f t="shared" si="961"/>
        <v>0</v>
      </c>
      <c r="TDH1387" s="84">
        <f t="shared" si="961"/>
        <v>1000000</v>
      </c>
      <c r="TDN1387" s="84" t="s">
        <v>235</v>
      </c>
      <c r="TDO1387" s="84" t="s">
        <v>236</v>
      </c>
      <c r="TDP1387" s="84">
        <f>TDP1383</f>
        <v>1000000</v>
      </c>
      <c r="TDQ1387" s="84">
        <f t="shared" ref="TDQ1387:TFT1388" si="962">TDQ1383</f>
        <v>0</v>
      </c>
      <c r="TDR1387" s="84">
        <f t="shared" si="962"/>
        <v>0</v>
      </c>
      <c r="TDS1387" s="84">
        <f t="shared" si="962"/>
        <v>1000000</v>
      </c>
      <c r="TDT1387" s="84">
        <f t="shared" si="962"/>
        <v>0</v>
      </c>
      <c r="TDU1387" s="84">
        <f t="shared" si="962"/>
        <v>0</v>
      </c>
      <c r="TDV1387" s="84">
        <f t="shared" si="962"/>
        <v>0</v>
      </c>
      <c r="TDW1387" s="84">
        <f t="shared" si="962"/>
        <v>0</v>
      </c>
      <c r="TDX1387" s="84">
        <f t="shared" si="962"/>
        <v>1000000</v>
      </c>
      <c r="TED1387" s="84" t="s">
        <v>235</v>
      </c>
      <c r="TEE1387" s="84" t="s">
        <v>236</v>
      </c>
      <c r="TEF1387" s="84">
        <f>TEF1383</f>
        <v>1000000</v>
      </c>
      <c r="TEG1387" s="84">
        <f t="shared" si="962"/>
        <v>0</v>
      </c>
      <c r="TEH1387" s="84">
        <f t="shared" si="962"/>
        <v>0</v>
      </c>
      <c r="TEI1387" s="84">
        <f t="shared" si="962"/>
        <v>1000000</v>
      </c>
      <c r="TEJ1387" s="84">
        <f t="shared" si="962"/>
        <v>0</v>
      </c>
      <c r="TEK1387" s="84">
        <f t="shared" si="962"/>
        <v>0</v>
      </c>
      <c r="TEL1387" s="84">
        <f t="shared" si="962"/>
        <v>0</v>
      </c>
      <c r="TEM1387" s="84">
        <f t="shared" si="962"/>
        <v>0</v>
      </c>
      <c r="TEN1387" s="84">
        <f t="shared" si="962"/>
        <v>1000000</v>
      </c>
      <c r="TET1387" s="84" t="s">
        <v>235</v>
      </c>
      <c r="TEU1387" s="84" t="s">
        <v>236</v>
      </c>
      <c r="TEV1387" s="84">
        <f>TEV1383</f>
        <v>1000000</v>
      </c>
      <c r="TEW1387" s="84">
        <f t="shared" si="962"/>
        <v>0</v>
      </c>
      <c r="TEX1387" s="84">
        <f t="shared" si="962"/>
        <v>0</v>
      </c>
      <c r="TEY1387" s="84">
        <f t="shared" si="962"/>
        <v>1000000</v>
      </c>
      <c r="TEZ1387" s="84">
        <f t="shared" si="962"/>
        <v>0</v>
      </c>
      <c r="TFA1387" s="84">
        <f t="shared" si="962"/>
        <v>0</v>
      </c>
      <c r="TFB1387" s="84">
        <f t="shared" si="962"/>
        <v>0</v>
      </c>
      <c r="TFC1387" s="84">
        <f t="shared" si="962"/>
        <v>0</v>
      </c>
      <c r="TFD1387" s="84">
        <f t="shared" si="962"/>
        <v>1000000</v>
      </c>
      <c r="TFJ1387" s="84" t="s">
        <v>235</v>
      </c>
      <c r="TFK1387" s="84" t="s">
        <v>236</v>
      </c>
      <c r="TFL1387" s="84">
        <f>TFL1383</f>
        <v>1000000</v>
      </c>
      <c r="TFM1387" s="84">
        <f t="shared" si="962"/>
        <v>0</v>
      </c>
      <c r="TFN1387" s="84">
        <f t="shared" si="962"/>
        <v>0</v>
      </c>
      <c r="TFO1387" s="84">
        <f t="shared" si="962"/>
        <v>1000000</v>
      </c>
      <c r="TFP1387" s="84">
        <f t="shared" si="962"/>
        <v>0</v>
      </c>
      <c r="TFQ1387" s="84">
        <f t="shared" si="962"/>
        <v>0</v>
      </c>
      <c r="TFR1387" s="84">
        <f t="shared" si="962"/>
        <v>0</v>
      </c>
      <c r="TFS1387" s="84">
        <f t="shared" si="962"/>
        <v>0</v>
      </c>
      <c r="TFT1387" s="84">
        <f t="shared" si="962"/>
        <v>1000000</v>
      </c>
      <c r="TFZ1387" s="84" t="s">
        <v>235</v>
      </c>
      <c r="TGA1387" s="84" t="s">
        <v>236</v>
      </c>
      <c r="TGB1387" s="84">
        <f>TGB1383</f>
        <v>1000000</v>
      </c>
      <c r="TGC1387" s="84">
        <f t="shared" ref="TGC1387:TIF1388" si="963">TGC1383</f>
        <v>0</v>
      </c>
      <c r="TGD1387" s="84">
        <f t="shared" si="963"/>
        <v>0</v>
      </c>
      <c r="TGE1387" s="84">
        <f t="shared" si="963"/>
        <v>1000000</v>
      </c>
      <c r="TGF1387" s="84">
        <f t="shared" si="963"/>
        <v>0</v>
      </c>
      <c r="TGG1387" s="84">
        <f t="shared" si="963"/>
        <v>0</v>
      </c>
      <c r="TGH1387" s="84">
        <f t="shared" si="963"/>
        <v>0</v>
      </c>
      <c r="TGI1387" s="84">
        <f t="shared" si="963"/>
        <v>0</v>
      </c>
      <c r="TGJ1387" s="84">
        <f t="shared" si="963"/>
        <v>1000000</v>
      </c>
      <c r="TGP1387" s="84" t="s">
        <v>235</v>
      </c>
      <c r="TGQ1387" s="84" t="s">
        <v>236</v>
      </c>
      <c r="TGR1387" s="84">
        <f>TGR1383</f>
        <v>1000000</v>
      </c>
      <c r="TGS1387" s="84">
        <f t="shared" si="963"/>
        <v>0</v>
      </c>
      <c r="TGT1387" s="84">
        <f t="shared" si="963"/>
        <v>0</v>
      </c>
      <c r="TGU1387" s="84">
        <f t="shared" si="963"/>
        <v>1000000</v>
      </c>
      <c r="TGV1387" s="84">
        <f t="shared" si="963"/>
        <v>0</v>
      </c>
      <c r="TGW1387" s="84">
        <f t="shared" si="963"/>
        <v>0</v>
      </c>
      <c r="TGX1387" s="84">
        <f t="shared" si="963"/>
        <v>0</v>
      </c>
      <c r="TGY1387" s="84">
        <f t="shared" si="963"/>
        <v>0</v>
      </c>
      <c r="TGZ1387" s="84">
        <f t="shared" si="963"/>
        <v>1000000</v>
      </c>
      <c r="THF1387" s="84" t="s">
        <v>235</v>
      </c>
      <c r="THG1387" s="84" t="s">
        <v>236</v>
      </c>
      <c r="THH1387" s="84">
        <f>THH1383</f>
        <v>1000000</v>
      </c>
      <c r="THI1387" s="84">
        <f t="shared" si="963"/>
        <v>0</v>
      </c>
      <c r="THJ1387" s="84">
        <f t="shared" si="963"/>
        <v>0</v>
      </c>
      <c r="THK1387" s="84">
        <f t="shared" si="963"/>
        <v>1000000</v>
      </c>
      <c r="THL1387" s="84">
        <f t="shared" si="963"/>
        <v>0</v>
      </c>
      <c r="THM1387" s="84">
        <f t="shared" si="963"/>
        <v>0</v>
      </c>
      <c r="THN1387" s="84">
        <f t="shared" si="963"/>
        <v>0</v>
      </c>
      <c r="THO1387" s="84">
        <f t="shared" si="963"/>
        <v>0</v>
      </c>
      <c r="THP1387" s="84">
        <f t="shared" si="963"/>
        <v>1000000</v>
      </c>
      <c r="THV1387" s="84" t="s">
        <v>235</v>
      </c>
      <c r="THW1387" s="84" t="s">
        <v>236</v>
      </c>
      <c r="THX1387" s="84">
        <f>THX1383</f>
        <v>1000000</v>
      </c>
      <c r="THY1387" s="84">
        <f t="shared" si="963"/>
        <v>0</v>
      </c>
      <c r="THZ1387" s="84">
        <f t="shared" si="963"/>
        <v>0</v>
      </c>
      <c r="TIA1387" s="84">
        <f t="shared" si="963"/>
        <v>1000000</v>
      </c>
      <c r="TIB1387" s="84">
        <f t="shared" si="963"/>
        <v>0</v>
      </c>
      <c r="TIC1387" s="84">
        <f t="shared" si="963"/>
        <v>0</v>
      </c>
      <c r="TID1387" s="84">
        <f t="shared" si="963"/>
        <v>0</v>
      </c>
      <c r="TIE1387" s="84">
        <f t="shared" si="963"/>
        <v>0</v>
      </c>
      <c r="TIF1387" s="84">
        <f t="shared" si="963"/>
        <v>1000000</v>
      </c>
      <c r="TIL1387" s="84" t="s">
        <v>235</v>
      </c>
      <c r="TIM1387" s="84" t="s">
        <v>236</v>
      </c>
      <c r="TIN1387" s="84">
        <f>TIN1383</f>
        <v>1000000</v>
      </c>
      <c r="TIO1387" s="84">
        <f t="shared" ref="TIO1387:TKR1388" si="964">TIO1383</f>
        <v>0</v>
      </c>
      <c r="TIP1387" s="84">
        <f t="shared" si="964"/>
        <v>0</v>
      </c>
      <c r="TIQ1387" s="84">
        <f t="shared" si="964"/>
        <v>1000000</v>
      </c>
      <c r="TIR1387" s="84">
        <f t="shared" si="964"/>
        <v>0</v>
      </c>
      <c r="TIS1387" s="84">
        <f t="shared" si="964"/>
        <v>0</v>
      </c>
      <c r="TIT1387" s="84">
        <f t="shared" si="964"/>
        <v>0</v>
      </c>
      <c r="TIU1387" s="84">
        <f t="shared" si="964"/>
        <v>0</v>
      </c>
      <c r="TIV1387" s="84">
        <f t="shared" si="964"/>
        <v>1000000</v>
      </c>
      <c r="TJB1387" s="84" t="s">
        <v>235</v>
      </c>
      <c r="TJC1387" s="84" t="s">
        <v>236</v>
      </c>
      <c r="TJD1387" s="84">
        <f>TJD1383</f>
        <v>1000000</v>
      </c>
      <c r="TJE1387" s="84">
        <f t="shared" si="964"/>
        <v>0</v>
      </c>
      <c r="TJF1387" s="84">
        <f t="shared" si="964"/>
        <v>0</v>
      </c>
      <c r="TJG1387" s="84">
        <f t="shared" si="964"/>
        <v>1000000</v>
      </c>
      <c r="TJH1387" s="84">
        <f t="shared" si="964"/>
        <v>0</v>
      </c>
      <c r="TJI1387" s="84">
        <f t="shared" si="964"/>
        <v>0</v>
      </c>
      <c r="TJJ1387" s="84">
        <f t="shared" si="964"/>
        <v>0</v>
      </c>
      <c r="TJK1387" s="84">
        <f t="shared" si="964"/>
        <v>0</v>
      </c>
      <c r="TJL1387" s="84">
        <f t="shared" si="964"/>
        <v>1000000</v>
      </c>
      <c r="TJR1387" s="84" t="s">
        <v>235</v>
      </c>
      <c r="TJS1387" s="84" t="s">
        <v>236</v>
      </c>
      <c r="TJT1387" s="84">
        <f>TJT1383</f>
        <v>1000000</v>
      </c>
      <c r="TJU1387" s="84">
        <f t="shared" si="964"/>
        <v>0</v>
      </c>
      <c r="TJV1387" s="84">
        <f t="shared" si="964"/>
        <v>0</v>
      </c>
      <c r="TJW1387" s="84">
        <f t="shared" si="964"/>
        <v>1000000</v>
      </c>
      <c r="TJX1387" s="84">
        <f t="shared" si="964"/>
        <v>0</v>
      </c>
      <c r="TJY1387" s="84">
        <f t="shared" si="964"/>
        <v>0</v>
      </c>
      <c r="TJZ1387" s="84">
        <f t="shared" si="964"/>
        <v>0</v>
      </c>
      <c r="TKA1387" s="84">
        <f t="shared" si="964"/>
        <v>0</v>
      </c>
      <c r="TKB1387" s="84">
        <f t="shared" si="964"/>
        <v>1000000</v>
      </c>
      <c r="TKH1387" s="84" t="s">
        <v>235</v>
      </c>
      <c r="TKI1387" s="84" t="s">
        <v>236</v>
      </c>
      <c r="TKJ1387" s="84">
        <f>TKJ1383</f>
        <v>1000000</v>
      </c>
      <c r="TKK1387" s="84">
        <f t="shared" si="964"/>
        <v>0</v>
      </c>
      <c r="TKL1387" s="84">
        <f t="shared" si="964"/>
        <v>0</v>
      </c>
      <c r="TKM1387" s="84">
        <f t="shared" si="964"/>
        <v>1000000</v>
      </c>
      <c r="TKN1387" s="84">
        <f t="shared" si="964"/>
        <v>0</v>
      </c>
      <c r="TKO1387" s="84">
        <f t="shared" si="964"/>
        <v>0</v>
      </c>
      <c r="TKP1387" s="84">
        <f t="shared" si="964"/>
        <v>0</v>
      </c>
      <c r="TKQ1387" s="84">
        <f t="shared" si="964"/>
        <v>0</v>
      </c>
      <c r="TKR1387" s="84">
        <f t="shared" si="964"/>
        <v>1000000</v>
      </c>
      <c r="TKX1387" s="84" t="s">
        <v>235</v>
      </c>
      <c r="TKY1387" s="84" t="s">
        <v>236</v>
      </c>
      <c r="TKZ1387" s="84">
        <f>TKZ1383</f>
        <v>1000000</v>
      </c>
      <c r="TLA1387" s="84">
        <f t="shared" ref="TLA1387:TND1388" si="965">TLA1383</f>
        <v>0</v>
      </c>
      <c r="TLB1387" s="84">
        <f t="shared" si="965"/>
        <v>0</v>
      </c>
      <c r="TLC1387" s="84">
        <f t="shared" si="965"/>
        <v>1000000</v>
      </c>
      <c r="TLD1387" s="84">
        <f t="shared" si="965"/>
        <v>0</v>
      </c>
      <c r="TLE1387" s="84">
        <f t="shared" si="965"/>
        <v>0</v>
      </c>
      <c r="TLF1387" s="84">
        <f t="shared" si="965"/>
        <v>0</v>
      </c>
      <c r="TLG1387" s="84">
        <f t="shared" si="965"/>
        <v>0</v>
      </c>
      <c r="TLH1387" s="84">
        <f t="shared" si="965"/>
        <v>1000000</v>
      </c>
      <c r="TLN1387" s="84" t="s">
        <v>235</v>
      </c>
      <c r="TLO1387" s="84" t="s">
        <v>236</v>
      </c>
      <c r="TLP1387" s="84">
        <f>TLP1383</f>
        <v>1000000</v>
      </c>
      <c r="TLQ1387" s="84">
        <f t="shared" si="965"/>
        <v>0</v>
      </c>
      <c r="TLR1387" s="84">
        <f t="shared" si="965"/>
        <v>0</v>
      </c>
      <c r="TLS1387" s="84">
        <f t="shared" si="965"/>
        <v>1000000</v>
      </c>
      <c r="TLT1387" s="84">
        <f t="shared" si="965"/>
        <v>0</v>
      </c>
      <c r="TLU1387" s="84">
        <f t="shared" si="965"/>
        <v>0</v>
      </c>
      <c r="TLV1387" s="84">
        <f t="shared" si="965"/>
        <v>0</v>
      </c>
      <c r="TLW1387" s="84">
        <f t="shared" si="965"/>
        <v>0</v>
      </c>
      <c r="TLX1387" s="84">
        <f t="shared" si="965"/>
        <v>1000000</v>
      </c>
      <c r="TMD1387" s="84" t="s">
        <v>235</v>
      </c>
      <c r="TME1387" s="84" t="s">
        <v>236</v>
      </c>
      <c r="TMF1387" s="84">
        <f>TMF1383</f>
        <v>1000000</v>
      </c>
      <c r="TMG1387" s="84">
        <f t="shared" si="965"/>
        <v>0</v>
      </c>
      <c r="TMH1387" s="84">
        <f t="shared" si="965"/>
        <v>0</v>
      </c>
      <c r="TMI1387" s="84">
        <f t="shared" si="965"/>
        <v>1000000</v>
      </c>
      <c r="TMJ1387" s="84">
        <f t="shared" si="965"/>
        <v>0</v>
      </c>
      <c r="TMK1387" s="84">
        <f t="shared" si="965"/>
        <v>0</v>
      </c>
      <c r="TML1387" s="84">
        <f t="shared" si="965"/>
        <v>0</v>
      </c>
      <c r="TMM1387" s="84">
        <f t="shared" si="965"/>
        <v>0</v>
      </c>
      <c r="TMN1387" s="84">
        <f t="shared" si="965"/>
        <v>1000000</v>
      </c>
      <c r="TMT1387" s="84" t="s">
        <v>235</v>
      </c>
      <c r="TMU1387" s="84" t="s">
        <v>236</v>
      </c>
      <c r="TMV1387" s="84">
        <f>TMV1383</f>
        <v>1000000</v>
      </c>
      <c r="TMW1387" s="84">
        <f t="shared" si="965"/>
        <v>0</v>
      </c>
      <c r="TMX1387" s="84">
        <f t="shared" si="965"/>
        <v>0</v>
      </c>
      <c r="TMY1387" s="84">
        <f t="shared" si="965"/>
        <v>1000000</v>
      </c>
      <c r="TMZ1387" s="84">
        <f t="shared" si="965"/>
        <v>0</v>
      </c>
      <c r="TNA1387" s="84">
        <f t="shared" si="965"/>
        <v>0</v>
      </c>
      <c r="TNB1387" s="84">
        <f t="shared" si="965"/>
        <v>0</v>
      </c>
      <c r="TNC1387" s="84">
        <f t="shared" si="965"/>
        <v>0</v>
      </c>
      <c r="TND1387" s="84">
        <f t="shared" si="965"/>
        <v>1000000</v>
      </c>
      <c r="TNJ1387" s="84" t="s">
        <v>235</v>
      </c>
      <c r="TNK1387" s="84" t="s">
        <v>236</v>
      </c>
      <c r="TNL1387" s="84">
        <f>TNL1383</f>
        <v>1000000</v>
      </c>
      <c r="TNM1387" s="84">
        <f t="shared" ref="TNM1387:TPP1388" si="966">TNM1383</f>
        <v>0</v>
      </c>
      <c r="TNN1387" s="84">
        <f t="shared" si="966"/>
        <v>0</v>
      </c>
      <c r="TNO1387" s="84">
        <f t="shared" si="966"/>
        <v>1000000</v>
      </c>
      <c r="TNP1387" s="84">
        <f t="shared" si="966"/>
        <v>0</v>
      </c>
      <c r="TNQ1387" s="84">
        <f t="shared" si="966"/>
        <v>0</v>
      </c>
      <c r="TNR1387" s="84">
        <f t="shared" si="966"/>
        <v>0</v>
      </c>
      <c r="TNS1387" s="84">
        <f t="shared" si="966"/>
        <v>0</v>
      </c>
      <c r="TNT1387" s="84">
        <f t="shared" si="966"/>
        <v>1000000</v>
      </c>
      <c r="TNZ1387" s="84" t="s">
        <v>235</v>
      </c>
      <c r="TOA1387" s="84" t="s">
        <v>236</v>
      </c>
      <c r="TOB1387" s="84">
        <f>TOB1383</f>
        <v>1000000</v>
      </c>
      <c r="TOC1387" s="84">
        <f t="shared" si="966"/>
        <v>0</v>
      </c>
      <c r="TOD1387" s="84">
        <f t="shared" si="966"/>
        <v>0</v>
      </c>
      <c r="TOE1387" s="84">
        <f t="shared" si="966"/>
        <v>1000000</v>
      </c>
      <c r="TOF1387" s="84">
        <f t="shared" si="966"/>
        <v>0</v>
      </c>
      <c r="TOG1387" s="84">
        <f t="shared" si="966"/>
        <v>0</v>
      </c>
      <c r="TOH1387" s="84">
        <f t="shared" si="966"/>
        <v>0</v>
      </c>
      <c r="TOI1387" s="84">
        <f t="shared" si="966"/>
        <v>0</v>
      </c>
      <c r="TOJ1387" s="84">
        <f t="shared" si="966"/>
        <v>1000000</v>
      </c>
      <c r="TOP1387" s="84" t="s">
        <v>235</v>
      </c>
      <c r="TOQ1387" s="84" t="s">
        <v>236</v>
      </c>
      <c r="TOR1387" s="84">
        <f>TOR1383</f>
        <v>1000000</v>
      </c>
      <c r="TOS1387" s="84">
        <f t="shared" si="966"/>
        <v>0</v>
      </c>
      <c r="TOT1387" s="84">
        <f t="shared" si="966"/>
        <v>0</v>
      </c>
      <c r="TOU1387" s="84">
        <f t="shared" si="966"/>
        <v>1000000</v>
      </c>
      <c r="TOV1387" s="84">
        <f t="shared" si="966"/>
        <v>0</v>
      </c>
      <c r="TOW1387" s="84">
        <f t="shared" si="966"/>
        <v>0</v>
      </c>
      <c r="TOX1387" s="84">
        <f t="shared" si="966"/>
        <v>0</v>
      </c>
      <c r="TOY1387" s="84">
        <f t="shared" si="966"/>
        <v>0</v>
      </c>
      <c r="TOZ1387" s="84">
        <f t="shared" si="966"/>
        <v>1000000</v>
      </c>
      <c r="TPF1387" s="84" t="s">
        <v>235</v>
      </c>
      <c r="TPG1387" s="84" t="s">
        <v>236</v>
      </c>
      <c r="TPH1387" s="84">
        <f>TPH1383</f>
        <v>1000000</v>
      </c>
      <c r="TPI1387" s="84">
        <f t="shared" si="966"/>
        <v>0</v>
      </c>
      <c r="TPJ1387" s="84">
        <f t="shared" si="966"/>
        <v>0</v>
      </c>
      <c r="TPK1387" s="84">
        <f t="shared" si="966"/>
        <v>1000000</v>
      </c>
      <c r="TPL1387" s="84">
        <f t="shared" si="966"/>
        <v>0</v>
      </c>
      <c r="TPM1387" s="84">
        <f t="shared" si="966"/>
        <v>0</v>
      </c>
      <c r="TPN1387" s="84">
        <f t="shared" si="966"/>
        <v>0</v>
      </c>
      <c r="TPO1387" s="84">
        <f t="shared" si="966"/>
        <v>0</v>
      </c>
      <c r="TPP1387" s="84">
        <f t="shared" si="966"/>
        <v>1000000</v>
      </c>
      <c r="TPV1387" s="84" t="s">
        <v>235</v>
      </c>
      <c r="TPW1387" s="84" t="s">
        <v>236</v>
      </c>
      <c r="TPX1387" s="84">
        <f>TPX1383</f>
        <v>1000000</v>
      </c>
      <c r="TPY1387" s="84">
        <f t="shared" ref="TPY1387:TSB1388" si="967">TPY1383</f>
        <v>0</v>
      </c>
      <c r="TPZ1387" s="84">
        <f t="shared" si="967"/>
        <v>0</v>
      </c>
      <c r="TQA1387" s="84">
        <f t="shared" si="967"/>
        <v>1000000</v>
      </c>
      <c r="TQB1387" s="84">
        <f t="shared" si="967"/>
        <v>0</v>
      </c>
      <c r="TQC1387" s="84">
        <f t="shared" si="967"/>
        <v>0</v>
      </c>
      <c r="TQD1387" s="84">
        <f t="shared" si="967"/>
        <v>0</v>
      </c>
      <c r="TQE1387" s="84">
        <f t="shared" si="967"/>
        <v>0</v>
      </c>
      <c r="TQF1387" s="84">
        <f t="shared" si="967"/>
        <v>1000000</v>
      </c>
      <c r="TQL1387" s="84" t="s">
        <v>235</v>
      </c>
      <c r="TQM1387" s="84" t="s">
        <v>236</v>
      </c>
      <c r="TQN1387" s="84">
        <f>TQN1383</f>
        <v>1000000</v>
      </c>
      <c r="TQO1387" s="84">
        <f t="shared" si="967"/>
        <v>0</v>
      </c>
      <c r="TQP1387" s="84">
        <f t="shared" si="967"/>
        <v>0</v>
      </c>
      <c r="TQQ1387" s="84">
        <f t="shared" si="967"/>
        <v>1000000</v>
      </c>
      <c r="TQR1387" s="84">
        <f t="shared" si="967"/>
        <v>0</v>
      </c>
      <c r="TQS1387" s="84">
        <f t="shared" si="967"/>
        <v>0</v>
      </c>
      <c r="TQT1387" s="84">
        <f t="shared" si="967"/>
        <v>0</v>
      </c>
      <c r="TQU1387" s="84">
        <f t="shared" si="967"/>
        <v>0</v>
      </c>
      <c r="TQV1387" s="84">
        <f t="shared" si="967"/>
        <v>1000000</v>
      </c>
      <c r="TRB1387" s="84" t="s">
        <v>235</v>
      </c>
      <c r="TRC1387" s="84" t="s">
        <v>236</v>
      </c>
      <c r="TRD1387" s="84">
        <f>TRD1383</f>
        <v>1000000</v>
      </c>
      <c r="TRE1387" s="84">
        <f t="shared" si="967"/>
        <v>0</v>
      </c>
      <c r="TRF1387" s="84">
        <f t="shared" si="967"/>
        <v>0</v>
      </c>
      <c r="TRG1387" s="84">
        <f t="shared" si="967"/>
        <v>1000000</v>
      </c>
      <c r="TRH1387" s="84">
        <f t="shared" si="967"/>
        <v>0</v>
      </c>
      <c r="TRI1387" s="84">
        <f t="shared" si="967"/>
        <v>0</v>
      </c>
      <c r="TRJ1387" s="84">
        <f t="shared" si="967"/>
        <v>0</v>
      </c>
      <c r="TRK1387" s="84">
        <f t="shared" si="967"/>
        <v>0</v>
      </c>
      <c r="TRL1387" s="84">
        <f t="shared" si="967"/>
        <v>1000000</v>
      </c>
      <c r="TRR1387" s="84" t="s">
        <v>235</v>
      </c>
      <c r="TRS1387" s="84" t="s">
        <v>236</v>
      </c>
      <c r="TRT1387" s="84">
        <f>TRT1383</f>
        <v>1000000</v>
      </c>
      <c r="TRU1387" s="84">
        <f t="shared" si="967"/>
        <v>0</v>
      </c>
      <c r="TRV1387" s="84">
        <f t="shared" si="967"/>
        <v>0</v>
      </c>
      <c r="TRW1387" s="84">
        <f t="shared" si="967"/>
        <v>1000000</v>
      </c>
      <c r="TRX1387" s="84">
        <f t="shared" si="967"/>
        <v>0</v>
      </c>
      <c r="TRY1387" s="84">
        <f t="shared" si="967"/>
        <v>0</v>
      </c>
      <c r="TRZ1387" s="84">
        <f t="shared" si="967"/>
        <v>0</v>
      </c>
      <c r="TSA1387" s="84">
        <f t="shared" si="967"/>
        <v>0</v>
      </c>
      <c r="TSB1387" s="84">
        <f t="shared" si="967"/>
        <v>1000000</v>
      </c>
      <c r="TSH1387" s="84" t="s">
        <v>235</v>
      </c>
      <c r="TSI1387" s="84" t="s">
        <v>236</v>
      </c>
      <c r="TSJ1387" s="84">
        <f>TSJ1383</f>
        <v>1000000</v>
      </c>
      <c r="TSK1387" s="84">
        <f t="shared" ref="TSK1387:TUN1388" si="968">TSK1383</f>
        <v>0</v>
      </c>
      <c r="TSL1387" s="84">
        <f t="shared" si="968"/>
        <v>0</v>
      </c>
      <c r="TSM1387" s="84">
        <f t="shared" si="968"/>
        <v>1000000</v>
      </c>
      <c r="TSN1387" s="84">
        <f t="shared" si="968"/>
        <v>0</v>
      </c>
      <c r="TSO1387" s="84">
        <f t="shared" si="968"/>
        <v>0</v>
      </c>
      <c r="TSP1387" s="84">
        <f t="shared" si="968"/>
        <v>0</v>
      </c>
      <c r="TSQ1387" s="84">
        <f t="shared" si="968"/>
        <v>0</v>
      </c>
      <c r="TSR1387" s="84">
        <f t="shared" si="968"/>
        <v>1000000</v>
      </c>
      <c r="TSX1387" s="84" t="s">
        <v>235</v>
      </c>
      <c r="TSY1387" s="84" t="s">
        <v>236</v>
      </c>
      <c r="TSZ1387" s="84">
        <f>TSZ1383</f>
        <v>1000000</v>
      </c>
      <c r="TTA1387" s="84">
        <f t="shared" si="968"/>
        <v>0</v>
      </c>
      <c r="TTB1387" s="84">
        <f t="shared" si="968"/>
        <v>0</v>
      </c>
      <c r="TTC1387" s="84">
        <f t="shared" si="968"/>
        <v>1000000</v>
      </c>
      <c r="TTD1387" s="84">
        <f t="shared" si="968"/>
        <v>0</v>
      </c>
      <c r="TTE1387" s="84">
        <f t="shared" si="968"/>
        <v>0</v>
      </c>
      <c r="TTF1387" s="84">
        <f t="shared" si="968"/>
        <v>0</v>
      </c>
      <c r="TTG1387" s="84">
        <f t="shared" si="968"/>
        <v>0</v>
      </c>
      <c r="TTH1387" s="84">
        <f t="shared" si="968"/>
        <v>1000000</v>
      </c>
      <c r="TTN1387" s="84" t="s">
        <v>235</v>
      </c>
      <c r="TTO1387" s="84" t="s">
        <v>236</v>
      </c>
      <c r="TTP1387" s="84">
        <f>TTP1383</f>
        <v>1000000</v>
      </c>
      <c r="TTQ1387" s="84">
        <f t="shared" si="968"/>
        <v>0</v>
      </c>
      <c r="TTR1387" s="84">
        <f t="shared" si="968"/>
        <v>0</v>
      </c>
      <c r="TTS1387" s="84">
        <f t="shared" si="968"/>
        <v>1000000</v>
      </c>
      <c r="TTT1387" s="84">
        <f t="shared" si="968"/>
        <v>0</v>
      </c>
      <c r="TTU1387" s="84">
        <f t="shared" si="968"/>
        <v>0</v>
      </c>
      <c r="TTV1387" s="84">
        <f t="shared" si="968"/>
        <v>0</v>
      </c>
      <c r="TTW1387" s="84">
        <f t="shared" si="968"/>
        <v>0</v>
      </c>
      <c r="TTX1387" s="84">
        <f t="shared" si="968"/>
        <v>1000000</v>
      </c>
      <c r="TUD1387" s="84" t="s">
        <v>235</v>
      </c>
      <c r="TUE1387" s="84" t="s">
        <v>236</v>
      </c>
      <c r="TUF1387" s="84">
        <f>TUF1383</f>
        <v>1000000</v>
      </c>
      <c r="TUG1387" s="84">
        <f t="shared" si="968"/>
        <v>0</v>
      </c>
      <c r="TUH1387" s="84">
        <f t="shared" si="968"/>
        <v>0</v>
      </c>
      <c r="TUI1387" s="84">
        <f t="shared" si="968"/>
        <v>1000000</v>
      </c>
      <c r="TUJ1387" s="84">
        <f t="shared" si="968"/>
        <v>0</v>
      </c>
      <c r="TUK1387" s="84">
        <f t="shared" si="968"/>
        <v>0</v>
      </c>
      <c r="TUL1387" s="84">
        <f t="shared" si="968"/>
        <v>0</v>
      </c>
      <c r="TUM1387" s="84">
        <f t="shared" si="968"/>
        <v>0</v>
      </c>
      <c r="TUN1387" s="84">
        <f t="shared" si="968"/>
        <v>1000000</v>
      </c>
      <c r="TUT1387" s="84" t="s">
        <v>235</v>
      </c>
      <c r="TUU1387" s="84" t="s">
        <v>236</v>
      </c>
      <c r="TUV1387" s="84">
        <f>TUV1383</f>
        <v>1000000</v>
      </c>
      <c r="TUW1387" s="84">
        <f t="shared" ref="TUW1387:TWZ1388" si="969">TUW1383</f>
        <v>0</v>
      </c>
      <c r="TUX1387" s="84">
        <f t="shared" si="969"/>
        <v>0</v>
      </c>
      <c r="TUY1387" s="84">
        <f t="shared" si="969"/>
        <v>1000000</v>
      </c>
      <c r="TUZ1387" s="84">
        <f t="shared" si="969"/>
        <v>0</v>
      </c>
      <c r="TVA1387" s="84">
        <f t="shared" si="969"/>
        <v>0</v>
      </c>
      <c r="TVB1387" s="84">
        <f t="shared" si="969"/>
        <v>0</v>
      </c>
      <c r="TVC1387" s="84">
        <f t="shared" si="969"/>
        <v>0</v>
      </c>
      <c r="TVD1387" s="84">
        <f t="shared" si="969"/>
        <v>1000000</v>
      </c>
      <c r="TVJ1387" s="84" t="s">
        <v>235</v>
      </c>
      <c r="TVK1387" s="84" t="s">
        <v>236</v>
      </c>
      <c r="TVL1387" s="84">
        <f>TVL1383</f>
        <v>1000000</v>
      </c>
      <c r="TVM1387" s="84">
        <f t="shared" si="969"/>
        <v>0</v>
      </c>
      <c r="TVN1387" s="84">
        <f t="shared" si="969"/>
        <v>0</v>
      </c>
      <c r="TVO1387" s="84">
        <f t="shared" si="969"/>
        <v>1000000</v>
      </c>
      <c r="TVP1387" s="84">
        <f t="shared" si="969"/>
        <v>0</v>
      </c>
      <c r="TVQ1387" s="84">
        <f t="shared" si="969"/>
        <v>0</v>
      </c>
      <c r="TVR1387" s="84">
        <f t="shared" si="969"/>
        <v>0</v>
      </c>
      <c r="TVS1387" s="84">
        <f t="shared" si="969"/>
        <v>0</v>
      </c>
      <c r="TVT1387" s="84">
        <f t="shared" si="969"/>
        <v>1000000</v>
      </c>
      <c r="TVZ1387" s="84" t="s">
        <v>235</v>
      </c>
      <c r="TWA1387" s="84" t="s">
        <v>236</v>
      </c>
      <c r="TWB1387" s="84">
        <f>TWB1383</f>
        <v>1000000</v>
      </c>
      <c r="TWC1387" s="84">
        <f t="shared" si="969"/>
        <v>0</v>
      </c>
      <c r="TWD1387" s="84">
        <f t="shared" si="969"/>
        <v>0</v>
      </c>
      <c r="TWE1387" s="84">
        <f t="shared" si="969"/>
        <v>1000000</v>
      </c>
      <c r="TWF1387" s="84">
        <f t="shared" si="969"/>
        <v>0</v>
      </c>
      <c r="TWG1387" s="84">
        <f t="shared" si="969"/>
        <v>0</v>
      </c>
      <c r="TWH1387" s="84">
        <f t="shared" si="969"/>
        <v>0</v>
      </c>
      <c r="TWI1387" s="84">
        <f t="shared" si="969"/>
        <v>0</v>
      </c>
      <c r="TWJ1387" s="84">
        <f t="shared" si="969"/>
        <v>1000000</v>
      </c>
      <c r="TWP1387" s="84" t="s">
        <v>235</v>
      </c>
      <c r="TWQ1387" s="84" t="s">
        <v>236</v>
      </c>
      <c r="TWR1387" s="84">
        <f>TWR1383</f>
        <v>1000000</v>
      </c>
      <c r="TWS1387" s="84">
        <f t="shared" si="969"/>
        <v>0</v>
      </c>
      <c r="TWT1387" s="84">
        <f t="shared" si="969"/>
        <v>0</v>
      </c>
      <c r="TWU1387" s="84">
        <f t="shared" si="969"/>
        <v>1000000</v>
      </c>
      <c r="TWV1387" s="84">
        <f t="shared" si="969"/>
        <v>0</v>
      </c>
      <c r="TWW1387" s="84">
        <f t="shared" si="969"/>
        <v>0</v>
      </c>
      <c r="TWX1387" s="84">
        <f t="shared" si="969"/>
        <v>0</v>
      </c>
      <c r="TWY1387" s="84">
        <f t="shared" si="969"/>
        <v>0</v>
      </c>
      <c r="TWZ1387" s="84">
        <f t="shared" si="969"/>
        <v>1000000</v>
      </c>
      <c r="TXF1387" s="84" t="s">
        <v>235</v>
      </c>
      <c r="TXG1387" s="84" t="s">
        <v>236</v>
      </c>
      <c r="TXH1387" s="84">
        <f>TXH1383</f>
        <v>1000000</v>
      </c>
      <c r="TXI1387" s="84">
        <f t="shared" ref="TXI1387:TZL1388" si="970">TXI1383</f>
        <v>0</v>
      </c>
      <c r="TXJ1387" s="84">
        <f t="shared" si="970"/>
        <v>0</v>
      </c>
      <c r="TXK1387" s="84">
        <f t="shared" si="970"/>
        <v>1000000</v>
      </c>
      <c r="TXL1387" s="84">
        <f t="shared" si="970"/>
        <v>0</v>
      </c>
      <c r="TXM1387" s="84">
        <f t="shared" si="970"/>
        <v>0</v>
      </c>
      <c r="TXN1387" s="84">
        <f t="shared" si="970"/>
        <v>0</v>
      </c>
      <c r="TXO1387" s="84">
        <f t="shared" si="970"/>
        <v>0</v>
      </c>
      <c r="TXP1387" s="84">
        <f t="shared" si="970"/>
        <v>1000000</v>
      </c>
      <c r="TXV1387" s="84" t="s">
        <v>235</v>
      </c>
      <c r="TXW1387" s="84" t="s">
        <v>236</v>
      </c>
      <c r="TXX1387" s="84">
        <f>TXX1383</f>
        <v>1000000</v>
      </c>
      <c r="TXY1387" s="84">
        <f t="shared" si="970"/>
        <v>0</v>
      </c>
      <c r="TXZ1387" s="84">
        <f t="shared" si="970"/>
        <v>0</v>
      </c>
      <c r="TYA1387" s="84">
        <f t="shared" si="970"/>
        <v>1000000</v>
      </c>
      <c r="TYB1387" s="84">
        <f t="shared" si="970"/>
        <v>0</v>
      </c>
      <c r="TYC1387" s="84">
        <f t="shared" si="970"/>
        <v>0</v>
      </c>
      <c r="TYD1387" s="84">
        <f t="shared" si="970"/>
        <v>0</v>
      </c>
      <c r="TYE1387" s="84">
        <f t="shared" si="970"/>
        <v>0</v>
      </c>
      <c r="TYF1387" s="84">
        <f t="shared" si="970"/>
        <v>1000000</v>
      </c>
      <c r="TYL1387" s="84" t="s">
        <v>235</v>
      </c>
      <c r="TYM1387" s="84" t="s">
        <v>236</v>
      </c>
      <c r="TYN1387" s="84">
        <f>TYN1383</f>
        <v>1000000</v>
      </c>
      <c r="TYO1387" s="84">
        <f t="shared" si="970"/>
        <v>0</v>
      </c>
      <c r="TYP1387" s="84">
        <f t="shared" si="970"/>
        <v>0</v>
      </c>
      <c r="TYQ1387" s="84">
        <f t="shared" si="970"/>
        <v>1000000</v>
      </c>
      <c r="TYR1387" s="84">
        <f t="shared" si="970"/>
        <v>0</v>
      </c>
      <c r="TYS1387" s="84">
        <f t="shared" si="970"/>
        <v>0</v>
      </c>
      <c r="TYT1387" s="84">
        <f t="shared" si="970"/>
        <v>0</v>
      </c>
      <c r="TYU1387" s="84">
        <f t="shared" si="970"/>
        <v>0</v>
      </c>
      <c r="TYV1387" s="84">
        <f t="shared" si="970"/>
        <v>1000000</v>
      </c>
      <c r="TZB1387" s="84" t="s">
        <v>235</v>
      </c>
      <c r="TZC1387" s="84" t="s">
        <v>236</v>
      </c>
      <c r="TZD1387" s="84">
        <f>TZD1383</f>
        <v>1000000</v>
      </c>
      <c r="TZE1387" s="84">
        <f t="shared" si="970"/>
        <v>0</v>
      </c>
      <c r="TZF1387" s="84">
        <f t="shared" si="970"/>
        <v>0</v>
      </c>
      <c r="TZG1387" s="84">
        <f t="shared" si="970"/>
        <v>1000000</v>
      </c>
      <c r="TZH1387" s="84">
        <f t="shared" si="970"/>
        <v>0</v>
      </c>
      <c r="TZI1387" s="84">
        <f t="shared" si="970"/>
        <v>0</v>
      </c>
      <c r="TZJ1387" s="84">
        <f t="shared" si="970"/>
        <v>0</v>
      </c>
      <c r="TZK1387" s="84">
        <f t="shared" si="970"/>
        <v>0</v>
      </c>
      <c r="TZL1387" s="84">
        <f t="shared" si="970"/>
        <v>1000000</v>
      </c>
      <c r="TZR1387" s="84" t="s">
        <v>235</v>
      </c>
      <c r="TZS1387" s="84" t="s">
        <v>236</v>
      </c>
      <c r="TZT1387" s="84">
        <f>TZT1383</f>
        <v>1000000</v>
      </c>
      <c r="TZU1387" s="84">
        <f t="shared" ref="TZU1387:UBX1388" si="971">TZU1383</f>
        <v>0</v>
      </c>
      <c r="TZV1387" s="84">
        <f t="shared" si="971"/>
        <v>0</v>
      </c>
      <c r="TZW1387" s="84">
        <f t="shared" si="971"/>
        <v>1000000</v>
      </c>
      <c r="TZX1387" s="84">
        <f t="shared" si="971"/>
        <v>0</v>
      </c>
      <c r="TZY1387" s="84">
        <f t="shared" si="971"/>
        <v>0</v>
      </c>
      <c r="TZZ1387" s="84">
        <f t="shared" si="971"/>
        <v>0</v>
      </c>
      <c r="UAA1387" s="84">
        <f t="shared" si="971"/>
        <v>0</v>
      </c>
      <c r="UAB1387" s="84">
        <f t="shared" si="971"/>
        <v>1000000</v>
      </c>
      <c r="UAH1387" s="84" t="s">
        <v>235</v>
      </c>
      <c r="UAI1387" s="84" t="s">
        <v>236</v>
      </c>
      <c r="UAJ1387" s="84">
        <f>UAJ1383</f>
        <v>1000000</v>
      </c>
      <c r="UAK1387" s="84">
        <f t="shared" si="971"/>
        <v>0</v>
      </c>
      <c r="UAL1387" s="84">
        <f t="shared" si="971"/>
        <v>0</v>
      </c>
      <c r="UAM1387" s="84">
        <f t="shared" si="971"/>
        <v>1000000</v>
      </c>
      <c r="UAN1387" s="84">
        <f t="shared" si="971"/>
        <v>0</v>
      </c>
      <c r="UAO1387" s="84">
        <f t="shared" si="971"/>
        <v>0</v>
      </c>
      <c r="UAP1387" s="84">
        <f t="shared" si="971"/>
        <v>0</v>
      </c>
      <c r="UAQ1387" s="84">
        <f t="shared" si="971"/>
        <v>0</v>
      </c>
      <c r="UAR1387" s="84">
        <f t="shared" si="971"/>
        <v>1000000</v>
      </c>
      <c r="UAX1387" s="84" t="s">
        <v>235</v>
      </c>
      <c r="UAY1387" s="84" t="s">
        <v>236</v>
      </c>
      <c r="UAZ1387" s="84">
        <f>UAZ1383</f>
        <v>1000000</v>
      </c>
      <c r="UBA1387" s="84">
        <f t="shared" si="971"/>
        <v>0</v>
      </c>
      <c r="UBB1387" s="84">
        <f t="shared" si="971"/>
        <v>0</v>
      </c>
      <c r="UBC1387" s="84">
        <f t="shared" si="971"/>
        <v>1000000</v>
      </c>
      <c r="UBD1387" s="84">
        <f t="shared" si="971"/>
        <v>0</v>
      </c>
      <c r="UBE1387" s="84">
        <f t="shared" si="971"/>
        <v>0</v>
      </c>
      <c r="UBF1387" s="84">
        <f t="shared" si="971"/>
        <v>0</v>
      </c>
      <c r="UBG1387" s="84">
        <f t="shared" si="971"/>
        <v>0</v>
      </c>
      <c r="UBH1387" s="84">
        <f t="shared" si="971"/>
        <v>1000000</v>
      </c>
      <c r="UBN1387" s="84" t="s">
        <v>235</v>
      </c>
      <c r="UBO1387" s="84" t="s">
        <v>236</v>
      </c>
      <c r="UBP1387" s="84">
        <f>UBP1383</f>
        <v>1000000</v>
      </c>
      <c r="UBQ1387" s="84">
        <f t="shared" si="971"/>
        <v>0</v>
      </c>
      <c r="UBR1387" s="84">
        <f t="shared" si="971"/>
        <v>0</v>
      </c>
      <c r="UBS1387" s="84">
        <f t="shared" si="971"/>
        <v>1000000</v>
      </c>
      <c r="UBT1387" s="84">
        <f t="shared" si="971"/>
        <v>0</v>
      </c>
      <c r="UBU1387" s="84">
        <f t="shared" si="971"/>
        <v>0</v>
      </c>
      <c r="UBV1387" s="84">
        <f t="shared" si="971"/>
        <v>0</v>
      </c>
      <c r="UBW1387" s="84">
        <f t="shared" si="971"/>
        <v>0</v>
      </c>
      <c r="UBX1387" s="84">
        <f t="shared" si="971"/>
        <v>1000000</v>
      </c>
      <c r="UCD1387" s="84" t="s">
        <v>235</v>
      </c>
      <c r="UCE1387" s="84" t="s">
        <v>236</v>
      </c>
      <c r="UCF1387" s="84">
        <f>UCF1383</f>
        <v>1000000</v>
      </c>
      <c r="UCG1387" s="84">
        <f t="shared" ref="UCG1387:UEJ1388" si="972">UCG1383</f>
        <v>0</v>
      </c>
      <c r="UCH1387" s="84">
        <f t="shared" si="972"/>
        <v>0</v>
      </c>
      <c r="UCI1387" s="84">
        <f t="shared" si="972"/>
        <v>1000000</v>
      </c>
      <c r="UCJ1387" s="84">
        <f t="shared" si="972"/>
        <v>0</v>
      </c>
      <c r="UCK1387" s="84">
        <f t="shared" si="972"/>
        <v>0</v>
      </c>
      <c r="UCL1387" s="84">
        <f t="shared" si="972"/>
        <v>0</v>
      </c>
      <c r="UCM1387" s="84">
        <f t="shared" si="972"/>
        <v>0</v>
      </c>
      <c r="UCN1387" s="84">
        <f t="shared" si="972"/>
        <v>1000000</v>
      </c>
      <c r="UCT1387" s="84" t="s">
        <v>235</v>
      </c>
      <c r="UCU1387" s="84" t="s">
        <v>236</v>
      </c>
      <c r="UCV1387" s="84">
        <f>UCV1383</f>
        <v>1000000</v>
      </c>
      <c r="UCW1387" s="84">
        <f t="shared" si="972"/>
        <v>0</v>
      </c>
      <c r="UCX1387" s="84">
        <f t="shared" si="972"/>
        <v>0</v>
      </c>
      <c r="UCY1387" s="84">
        <f t="shared" si="972"/>
        <v>1000000</v>
      </c>
      <c r="UCZ1387" s="84">
        <f t="shared" si="972"/>
        <v>0</v>
      </c>
      <c r="UDA1387" s="84">
        <f t="shared" si="972"/>
        <v>0</v>
      </c>
      <c r="UDB1387" s="84">
        <f t="shared" si="972"/>
        <v>0</v>
      </c>
      <c r="UDC1387" s="84">
        <f t="shared" si="972"/>
        <v>0</v>
      </c>
      <c r="UDD1387" s="84">
        <f t="shared" si="972"/>
        <v>1000000</v>
      </c>
      <c r="UDJ1387" s="84" t="s">
        <v>235</v>
      </c>
      <c r="UDK1387" s="84" t="s">
        <v>236</v>
      </c>
      <c r="UDL1387" s="84">
        <f>UDL1383</f>
        <v>1000000</v>
      </c>
      <c r="UDM1387" s="84">
        <f t="shared" si="972"/>
        <v>0</v>
      </c>
      <c r="UDN1387" s="84">
        <f t="shared" si="972"/>
        <v>0</v>
      </c>
      <c r="UDO1387" s="84">
        <f t="shared" si="972"/>
        <v>1000000</v>
      </c>
      <c r="UDP1387" s="84">
        <f t="shared" si="972"/>
        <v>0</v>
      </c>
      <c r="UDQ1387" s="84">
        <f t="shared" si="972"/>
        <v>0</v>
      </c>
      <c r="UDR1387" s="84">
        <f t="shared" si="972"/>
        <v>0</v>
      </c>
      <c r="UDS1387" s="84">
        <f t="shared" si="972"/>
        <v>0</v>
      </c>
      <c r="UDT1387" s="84">
        <f t="shared" si="972"/>
        <v>1000000</v>
      </c>
      <c r="UDZ1387" s="84" t="s">
        <v>235</v>
      </c>
      <c r="UEA1387" s="84" t="s">
        <v>236</v>
      </c>
      <c r="UEB1387" s="84">
        <f>UEB1383</f>
        <v>1000000</v>
      </c>
      <c r="UEC1387" s="84">
        <f t="shared" si="972"/>
        <v>0</v>
      </c>
      <c r="UED1387" s="84">
        <f t="shared" si="972"/>
        <v>0</v>
      </c>
      <c r="UEE1387" s="84">
        <f t="shared" si="972"/>
        <v>1000000</v>
      </c>
      <c r="UEF1387" s="84">
        <f t="shared" si="972"/>
        <v>0</v>
      </c>
      <c r="UEG1387" s="84">
        <f t="shared" si="972"/>
        <v>0</v>
      </c>
      <c r="UEH1387" s="84">
        <f t="shared" si="972"/>
        <v>0</v>
      </c>
      <c r="UEI1387" s="84">
        <f t="shared" si="972"/>
        <v>0</v>
      </c>
      <c r="UEJ1387" s="84">
        <f t="shared" si="972"/>
        <v>1000000</v>
      </c>
      <c r="UEP1387" s="84" t="s">
        <v>235</v>
      </c>
      <c r="UEQ1387" s="84" t="s">
        <v>236</v>
      </c>
      <c r="UER1387" s="84">
        <f>UER1383</f>
        <v>1000000</v>
      </c>
      <c r="UES1387" s="84">
        <f t="shared" ref="UES1387:UGV1388" si="973">UES1383</f>
        <v>0</v>
      </c>
      <c r="UET1387" s="84">
        <f t="shared" si="973"/>
        <v>0</v>
      </c>
      <c r="UEU1387" s="84">
        <f t="shared" si="973"/>
        <v>1000000</v>
      </c>
      <c r="UEV1387" s="84">
        <f t="shared" si="973"/>
        <v>0</v>
      </c>
      <c r="UEW1387" s="84">
        <f t="shared" si="973"/>
        <v>0</v>
      </c>
      <c r="UEX1387" s="84">
        <f t="shared" si="973"/>
        <v>0</v>
      </c>
      <c r="UEY1387" s="84">
        <f t="shared" si="973"/>
        <v>0</v>
      </c>
      <c r="UEZ1387" s="84">
        <f t="shared" si="973"/>
        <v>1000000</v>
      </c>
      <c r="UFF1387" s="84" t="s">
        <v>235</v>
      </c>
      <c r="UFG1387" s="84" t="s">
        <v>236</v>
      </c>
      <c r="UFH1387" s="84">
        <f>UFH1383</f>
        <v>1000000</v>
      </c>
      <c r="UFI1387" s="84">
        <f t="shared" si="973"/>
        <v>0</v>
      </c>
      <c r="UFJ1387" s="84">
        <f t="shared" si="973"/>
        <v>0</v>
      </c>
      <c r="UFK1387" s="84">
        <f t="shared" si="973"/>
        <v>1000000</v>
      </c>
      <c r="UFL1387" s="84">
        <f t="shared" si="973"/>
        <v>0</v>
      </c>
      <c r="UFM1387" s="84">
        <f t="shared" si="973"/>
        <v>0</v>
      </c>
      <c r="UFN1387" s="84">
        <f t="shared" si="973"/>
        <v>0</v>
      </c>
      <c r="UFO1387" s="84">
        <f t="shared" si="973"/>
        <v>0</v>
      </c>
      <c r="UFP1387" s="84">
        <f t="shared" si="973"/>
        <v>1000000</v>
      </c>
      <c r="UFV1387" s="84" t="s">
        <v>235</v>
      </c>
      <c r="UFW1387" s="84" t="s">
        <v>236</v>
      </c>
      <c r="UFX1387" s="84">
        <f>UFX1383</f>
        <v>1000000</v>
      </c>
      <c r="UFY1387" s="84">
        <f t="shared" si="973"/>
        <v>0</v>
      </c>
      <c r="UFZ1387" s="84">
        <f t="shared" si="973"/>
        <v>0</v>
      </c>
      <c r="UGA1387" s="84">
        <f t="shared" si="973"/>
        <v>1000000</v>
      </c>
      <c r="UGB1387" s="84">
        <f t="shared" si="973"/>
        <v>0</v>
      </c>
      <c r="UGC1387" s="84">
        <f t="shared" si="973"/>
        <v>0</v>
      </c>
      <c r="UGD1387" s="84">
        <f t="shared" si="973"/>
        <v>0</v>
      </c>
      <c r="UGE1387" s="84">
        <f t="shared" si="973"/>
        <v>0</v>
      </c>
      <c r="UGF1387" s="84">
        <f t="shared" si="973"/>
        <v>1000000</v>
      </c>
      <c r="UGL1387" s="84" t="s">
        <v>235</v>
      </c>
      <c r="UGM1387" s="84" t="s">
        <v>236</v>
      </c>
      <c r="UGN1387" s="84">
        <f>UGN1383</f>
        <v>1000000</v>
      </c>
      <c r="UGO1387" s="84">
        <f t="shared" si="973"/>
        <v>0</v>
      </c>
      <c r="UGP1387" s="84">
        <f t="shared" si="973"/>
        <v>0</v>
      </c>
      <c r="UGQ1387" s="84">
        <f t="shared" si="973"/>
        <v>1000000</v>
      </c>
      <c r="UGR1387" s="84">
        <f t="shared" si="973"/>
        <v>0</v>
      </c>
      <c r="UGS1387" s="84">
        <f t="shared" si="973"/>
        <v>0</v>
      </c>
      <c r="UGT1387" s="84">
        <f t="shared" si="973"/>
        <v>0</v>
      </c>
      <c r="UGU1387" s="84">
        <f t="shared" si="973"/>
        <v>0</v>
      </c>
      <c r="UGV1387" s="84">
        <f t="shared" si="973"/>
        <v>1000000</v>
      </c>
      <c r="UHB1387" s="84" t="s">
        <v>235</v>
      </c>
      <c r="UHC1387" s="84" t="s">
        <v>236</v>
      </c>
      <c r="UHD1387" s="84">
        <f>UHD1383</f>
        <v>1000000</v>
      </c>
      <c r="UHE1387" s="84">
        <f t="shared" ref="UHE1387:UJH1388" si="974">UHE1383</f>
        <v>0</v>
      </c>
      <c r="UHF1387" s="84">
        <f t="shared" si="974"/>
        <v>0</v>
      </c>
      <c r="UHG1387" s="84">
        <f t="shared" si="974"/>
        <v>1000000</v>
      </c>
      <c r="UHH1387" s="84">
        <f t="shared" si="974"/>
        <v>0</v>
      </c>
      <c r="UHI1387" s="84">
        <f t="shared" si="974"/>
        <v>0</v>
      </c>
      <c r="UHJ1387" s="84">
        <f t="shared" si="974"/>
        <v>0</v>
      </c>
      <c r="UHK1387" s="84">
        <f t="shared" si="974"/>
        <v>0</v>
      </c>
      <c r="UHL1387" s="84">
        <f t="shared" si="974"/>
        <v>1000000</v>
      </c>
      <c r="UHR1387" s="84" t="s">
        <v>235</v>
      </c>
      <c r="UHS1387" s="84" t="s">
        <v>236</v>
      </c>
      <c r="UHT1387" s="84">
        <f>UHT1383</f>
        <v>1000000</v>
      </c>
      <c r="UHU1387" s="84">
        <f t="shared" si="974"/>
        <v>0</v>
      </c>
      <c r="UHV1387" s="84">
        <f t="shared" si="974"/>
        <v>0</v>
      </c>
      <c r="UHW1387" s="84">
        <f t="shared" si="974"/>
        <v>1000000</v>
      </c>
      <c r="UHX1387" s="84">
        <f t="shared" si="974"/>
        <v>0</v>
      </c>
      <c r="UHY1387" s="84">
        <f t="shared" si="974"/>
        <v>0</v>
      </c>
      <c r="UHZ1387" s="84">
        <f t="shared" si="974"/>
        <v>0</v>
      </c>
      <c r="UIA1387" s="84">
        <f t="shared" si="974"/>
        <v>0</v>
      </c>
      <c r="UIB1387" s="84">
        <f t="shared" si="974"/>
        <v>1000000</v>
      </c>
      <c r="UIH1387" s="84" t="s">
        <v>235</v>
      </c>
      <c r="UII1387" s="84" t="s">
        <v>236</v>
      </c>
      <c r="UIJ1387" s="84">
        <f>UIJ1383</f>
        <v>1000000</v>
      </c>
      <c r="UIK1387" s="84">
        <f t="shared" si="974"/>
        <v>0</v>
      </c>
      <c r="UIL1387" s="84">
        <f t="shared" si="974"/>
        <v>0</v>
      </c>
      <c r="UIM1387" s="84">
        <f t="shared" si="974"/>
        <v>1000000</v>
      </c>
      <c r="UIN1387" s="84">
        <f t="shared" si="974"/>
        <v>0</v>
      </c>
      <c r="UIO1387" s="84">
        <f t="shared" si="974"/>
        <v>0</v>
      </c>
      <c r="UIP1387" s="84">
        <f t="shared" si="974"/>
        <v>0</v>
      </c>
      <c r="UIQ1387" s="84">
        <f t="shared" si="974"/>
        <v>0</v>
      </c>
      <c r="UIR1387" s="84">
        <f t="shared" si="974"/>
        <v>1000000</v>
      </c>
      <c r="UIX1387" s="84" t="s">
        <v>235</v>
      </c>
      <c r="UIY1387" s="84" t="s">
        <v>236</v>
      </c>
      <c r="UIZ1387" s="84">
        <f>UIZ1383</f>
        <v>1000000</v>
      </c>
      <c r="UJA1387" s="84">
        <f t="shared" si="974"/>
        <v>0</v>
      </c>
      <c r="UJB1387" s="84">
        <f t="shared" si="974"/>
        <v>0</v>
      </c>
      <c r="UJC1387" s="84">
        <f t="shared" si="974"/>
        <v>1000000</v>
      </c>
      <c r="UJD1387" s="84">
        <f t="shared" si="974"/>
        <v>0</v>
      </c>
      <c r="UJE1387" s="84">
        <f t="shared" si="974"/>
        <v>0</v>
      </c>
      <c r="UJF1387" s="84">
        <f t="shared" si="974"/>
        <v>0</v>
      </c>
      <c r="UJG1387" s="84">
        <f t="shared" si="974"/>
        <v>0</v>
      </c>
      <c r="UJH1387" s="84">
        <f t="shared" si="974"/>
        <v>1000000</v>
      </c>
      <c r="UJN1387" s="84" t="s">
        <v>235</v>
      </c>
      <c r="UJO1387" s="84" t="s">
        <v>236</v>
      </c>
      <c r="UJP1387" s="84">
        <f>UJP1383</f>
        <v>1000000</v>
      </c>
      <c r="UJQ1387" s="84">
        <f t="shared" ref="UJQ1387:ULT1388" si="975">UJQ1383</f>
        <v>0</v>
      </c>
      <c r="UJR1387" s="84">
        <f t="shared" si="975"/>
        <v>0</v>
      </c>
      <c r="UJS1387" s="84">
        <f t="shared" si="975"/>
        <v>1000000</v>
      </c>
      <c r="UJT1387" s="84">
        <f t="shared" si="975"/>
        <v>0</v>
      </c>
      <c r="UJU1387" s="84">
        <f t="shared" si="975"/>
        <v>0</v>
      </c>
      <c r="UJV1387" s="84">
        <f t="shared" si="975"/>
        <v>0</v>
      </c>
      <c r="UJW1387" s="84">
        <f t="shared" si="975"/>
        <v>0</v>
      </c>
      <c r="UJX1387" s="84">
        <f t="shared" si="975"/>
        <v>1000000</v>
      </c>
      <c r="UKD1387" s="84" t="s">
        <v>235</v>
      </c>
      <c r="UKE1387" s="84" t="s">
        <v>236</v>
      </c>
      <c r="UKF1387" s="84">
        <f>UKF1383</f>
        <v>1000000</v>
      </c>
      <c r="UKG1387" s="84">
        <f t="shared" si="975"/>
        <v>0</v>
      </c>
      <c r="UKH1387" s="84">
        <f t="shared" si="975"/>
        <v>0</v>
      </c>
      <c r="UKI1387" s="84">
        <f t="shared" si="975"/>
        <v>1000000</v>
      </c>
      <c r="UKJ1387" s="84">
        <f t="shared" si="975"/>
        <v>0</v>
      </c>
      <c r="UKK1387" s="84">
        <f t="shared" si="975"/>
        <v>0</v>
      </c>
      <c r="UKL1387" s="84">
        <f t="shared" si="975"/>
        <v>0</v>
      </c>
      <c r="UKM1387" s="84">
        <f t="shared" si="975"/>
        <v>0</v>
      </c>
      <c r="UKN1387" s="84">
        <f t="shared" si="975"/>
        <v>1000000</v>
      </c>
      <c r="UKT1387" s="84" t="s">
        <v>235</v>
      </c>
      <c r="UKU1387" s="84" t="s">
        <v>236</v>
      </c>
      <c r="UKV1387" s="84">
        <f>UKV1383</f>
        <v>1000000</v>
      </c>
      <c r="UKW1387" s="84">
        <f t="shared" si="975"/>
        <v>0</v>
      </c>
      <c r="UKX1387" s="84">
        <f t="shared" si="975"/>
        <v>0</v>
      </c>
      <c r="UKY1387" s="84">
        <f t="shared" si="975"/>
        <v>1000000</v>
      </c>
      <c r="UKZ1387" s="84">
        <f t="shared" si="975"/>
        <v>0</v>
      </c>
      <c r="ULA1387" s="84">
        <f t="shared" si="975"/>
        <v>0</v>
      </c>
      <c r="ULB1387" s="84">
        <f t="shared" si="975"/>
        <v>0</v>
      </c>
      <c r="ULC1387" s="84">
        <f t="shared" si="975"/>
        <v>0</v>
      </c>
      <c r="ULD1387" s="84">
        <f t="shared" si="975"/>
        <v>1000000</v>
      </c>
      <c r="ULJ1387" s="84" t="s">
        <v>235</v>
      </c>
      <c r="ULK1387" s="84" t="s">
        <v>236</v>
      </c>
      <c r="ULL1387" s="84">
        <f>ULL1383</f>
        <v>1000000</v>
      </c>
      <c r="ULM1387" s="84">
        <f t="shared" si="975"/>
        <v>0</v>
      </c>
      <c r="ULN1387" s="84">
        <f t="shared" si="975"/>
        <v>0</v>
      </c>
      <c r="ULO1387" s="84">
        <f t="shared" si="975"/>
        <v>1000000</v>
      </c>
      <c r="ULP1387" s="84">
        <f t="shared" si="975"/>
        <v>0</v>
      </c>
      <c r="ULQ1387" s="84">
        <f t="shared" si="975"/>
        <v>0</v>
      </c>
      <c r="ULR1387" s="84">
        <f t="shared" si="975"/>
        <v>0</v>
      </c>
      <c r="ULS1387" s="84">
        <f t="shared" si="975"/>
        <v>0</v>
      </c>
      <c r="ULT1387" s="84">
        <f t="shared" si="975"/>
        <v>1000000</v>
      </c>
      <c r="ULZ1387" s="84" t="s">
        <v>235</v>
      </c>
      <c r="UMA1387" s="84" t="s">
        <v>236</v>
      </c>
      <c r="UMB1387" s="84">
        <f>UMB1383</f>
        <v>1000000</v>
      </c>
      <c r="UMC1387" s="84">
        <f t="shared" ref="UMC1387:UOF1388" si="976">UMC1383</f>
        <v>0</v>
      </c>
      <c r="UMD1387" s="84">
        <f t="shared" si="976"/>
        <v>0</v>
      </c>
      <c r="UME1387" s="84">
        <f t="shared" si="976"/>
        <v>1000000</v>
      </c>
      <c r="UMF1387" s="84">
        <f t="shared" si="976"/>
        <v>0</v>
      </c>
      <c r="UMG1387" s="84">
        <f t="shared" si="976"/>
        <v>0</v>
      </c>
      <c r="UMH1387" s="84">
        <f t="shared" si="976"/>
        <v>0</v>
      </c>
      <c r="UMI1387" s="84">
        <f t="shared" si="976"/>
        <v>0</v>
      </c>
      <c r="UMJ1387" s="84">
        <f t="shared" si="976"/>
        <v>1000000</v>
      </c>
      <c r="UMP1387" s="84" t="s">
        <v>235</v>
      </c>
      <c r="UMQ1387" s="84" t="s">
        <v>236</v>
      </c>
      <c r="UMR1387" s="84">
        <f>UMR1383</f>
        <v>1000000</v>
      </c>
      <c r="UMS1387" s="84">
        <f t="shared" si="976"/>
        <v>0</v>
      </c>
      <c r="UMT1387" s="84">
        <f t="shared" si="976"/>
        <v>0</v>
      </c>
      <c r="UMU1387" s="84">
        <f t="shared" si="976"/>
        <v>1000000</v>
      </c>
      <c r="UMV1387" s="84">
        <f t="shared" si="976"/>
        <v>0</v>
      </c>
      <c r="UMW1387" s="84">
        <f t="shared" si="976"/>
        <v>0</v>
      </c>
      <c r="UMX1387" s="84">
        <f t="shared" si="976"/>
        <v>0</v>
      </c>
      <c r="UMY1387" s="84">
        <f t="shared" si="976"/>
        <v>0</v>
      </c>
      <c r="UMZ1387" s="84">
        <f t="shared" si="976"/>
        <v>1000000</v>
      </c>
      <c r="UNF1387" s="84" t="s">
        <v>235</v>
      </c>
      <c r="UNG1387" s="84" t="s">
        <v>236</v>
      </c>
      <c r="UNH1387" s="84">
        <f>UNH1383</f>
        <v>1000000</v>
      </c>
      <c r="UNI1387" s="84">
        <f t="shared" si="976"/>
        <v>0</v>
      </c>
      <c r="UNJ1387" s="84">
        <f t="shared" si="976"/>
        <v>0</v>
      </c>
      <c r="UNK1387" s="84">
        <f t="shared" si="976"/>
        <v>1000000</v>
      </c>
      <c r="UNL1387" s="84">
        <f t="shared" si="976"/>
        <v>0</v>
      </c>
      <c r="UNM1387" s="84">
        <f t="shared" si="976"/>
        <v>0</v>
      </c>
      <c r="UNN1387" s="84">
        <f t="shared" si="976"/>
        <v>0</v>
      </c>
      <c r="UNO1387" s="84">
        <f t="shared" si="976"/>
        <v>0</v>
      </c>
      <c r="UNP1387" s="84">
        <f t="shared" si="976"/>
        <v>1000000</v>
      </c>
      <c r="UNV1387" s="84" t="s">
        <v>235</v>
      </c>
      <c r="UNW1387" s="84" t="s">
        <v>236</v>
      </c>
      <c r="UNX1387" s="84">
        <f>UNX1383</f>
        <v>1000000</v>
      </c>
      <c r="UNY1387" s="84">
        <f t="shared" si="976"/>
        <v>0</v>
      </c>
      <c r="UNZ1387" s="84">
        <f t="shared" si="976"/>
        <v>0</v>
      </c>
      <c r="UOA1387" s="84">
        <f t="shared" si="976"/>
        <v>1000000</v>
      </c>
      <c r="UOB1387" s="84">
        <f t="shared" si="976"/>
        <v>0</v>
      </c>
      <c r="UOC1387" s="84">
        <f t="shared" si="976"/>
        <v>0</v>
      </c>
      <c r="UOD1387" s="84">
        <f t="shared" si="976"/>
        <v>0</v>
      </c>
      <c r="UOE1387" s="84">
        <f t="shared" si="976"/>
        <v>0</v>
      </c>
      <c r="UOF1387" s="84">
        <f t="shared" si="976"/>
        <v>1000000</v>
      </c>
      <c r="UOL1387" s="84" t="s">
        <v>235</v>
      </c>
      <c r="UOM1387" s="84" t="s">
        <v>236</v>
      </c>
      <c r="UON1387" s="84">
        <f>UON1383</f>
        <v>1000000</v>
      </c>
      <c r="UOO1387" s="84">
        <f t="shared" ref="UOO1387:UQR1388" si="977">UOO1383</f>
        <v>0</v>
      </c>
      <c r="UOP1387" s="84">
        <f t="shared" si="977"/>
        <v>0</v>
      </c>
      <c r="UOQ1387" s="84">
        <f t="shared" si="977"/>
        <v>1000000</v>
      </c>
      <c r="UOR1387" s="84">
        <f t="shared" si="977"/>
        <v>0</v>
      </c>
      <c r="UOS1387" s="84">
        <f t="shared" si="977"/>
        <v>0</v>
      </c>
      <c r="UOT1387" s="84">
        <f t="shared" si="977"/>
        <v>0</v>
      </c>
      <c r="UOU1387" s="84">
        <f t="shared" si="977"/>
        <v>0</v>
      </c>
      <c r="UOV1387" s="84">
        <f t="shared" si="977"/>
        <v>1000000</v>
      </c>
      <c r="UPB1387" s="84" t="s">
        <v>235</v>
      </c>
      <c r="UPC1387" s="84" t="s">
        <v>236</v>
      </c>
      <c r="UPD1387" s="84">
        <f>UPD1383</f>
        <v>1000000</v>
      </c>
      <c r="UPE1387" s="84">
        <f t="shared" si="977"/>
        <v>0</v>
      </c>
      <c r="UPF1387" s="84">
        <f t="shared" si="977"/>
        <v>0</v>
      </c>
      <c r="UPG1387" s="84">
        <f t="shared" si="977"/>
        <v>1000000</v>
      </c>
      <c r="UPH1387" s="84">
        <f t="shared" si="977"/>
        <v>0</v>
      </c>
      <c r="UPI1387" s="84">
        <f t="shared" si="977"/>
        <v>0</v>
      </c>
      <c r="UPJ1387" s="84">
        <f t="shared" si="977"/>
        <v>0</v>
      </c>
      <c r="UPK1387" s="84">
        <f t="shared" si="977"/>
        <v>0</v>
      </c>
      <c r="UPL1387" s="84">
        <f t="shared" si="977"/>
        <v>1000000</v>
      </c>
      <c r="UPR1387" s="84" t="s">
        <v>235</v>
      </c>
      <c r="UPS1387" s="84" t="s">
        <v>236</v>
      </c>
      <c r="UPT1387" s="84">
        <f>UPT1383</f>
        <v>1000000</v>
      </c>
      <c r="UPU1387" s="84">
        <f t="shared" si="977"/>
        <v>0</v>
      </c>
      <c r="UPV1387" s="84">
        <f t="shared" si="977"/>
        <v>0</v>
      </c>
      <c r="UPW1387" s="84">
        <f t="shared" si="977"/>
        <v>1000000</v>
      </c>
      <c r="UPX1387" s="84">
        <f t="shared" si="977"/>
        <v>0</v>
      </c>
      <c r="UPY1387" s="84">
        <f t="shared" si="977"/>
        <v>0</v>
      </c>
      <c r="UPZ1387" s="84">
        <f t="shared" si="977"/>
        <v>0</v>
      </c>
      <c r="UQA1387" s="84">
        <f t="shared" si="977"/>
        <v>0</v>
      </c>
      <c r="UQB1387" s="84">
        <f t="shared" si="977"/>
        <v>1000000</v>
      </c>
      <c r="UQH1387" s="84" t="s">
        <v>235</v>
      </c>
      <c r="UQI1387" s="84" t="s">
        <v>236</v>
      </c>
      <c r="UQJ1387" s="84">
        <f>UQJ1383</f>
        <v>1000000</v>
      </c>
      <c r="UQK1387" s="84">
        <f t="shared" si="977"/>
        <v>0</v>
      </c>
      <c r="UQL1387" s="84">
        <f t="shared" si="977"/>
        <v>0</v>
      </c>
      <c r="UQM1387" s="84">
        <f t="shared" si="977"/>
        <v>1000000</v>
      </c>
      <c r="UQN1387" s="84">
        <f t="shared" si="977"/>
        <v>0</v>
      </c>
      <c r="UQO1387" s="84">
        <f t="shared" si="977"/>
        <v>0</v>
      </c>
      <c r="UQP1387" s="84">
        <f t="shared" si="977"/>
        <v>0</v>
      </c>
      <c r="UQQ1387" s="84">
        <f t="shared" si="977"/>
        <v>0</v>
      </c>
      <c r="UQR1387" s="84">
        <f t="shared" si="977"/>
        <v>1000000</v>
      </c>
      <c r="UQX1387" s="84" t="s">
        <v>235</v>
      </c>
      <c r="UQY1387" s="84" t="s">
        <v>236</v>
      </c>
      <c r="UQZ1387" s="84">
        <f>UQZ1383</f>
        <v>1000000</v>
      </c>
      <c r="URA1387" s="84">
        <f t="shared" ref="URA1387:UTD1388" si="978">URA1383</f>
        <v>0</v>
      </c>
      <c r="URB1387" s="84">
        <f t="shared" si="978"/>
        <v>0</v>
      </c>
      <c r="URC1387" s="84">
        <f t="shared" si="978"/>
        <v>1000000</v>
      </c>
      <c r="URD1387" s="84">
        <f t="shared" si="978"/>
        <v>0</v>
      </c>
      <c r="URE1387" s="84">
        <f t="shared" si="978"/>
        <v>0</v>
      </c>
      <c r="URF1387" s="84">
        <f t="shared" si="978"/>
        <v>0</v>
      </c>
      <c r="URG1387" s="84">
        <f t="shared" si="978"/>
        <v>0</v>
      </c>
      <c r="URH1387" s="84">
        <f t="shared" si="978"/>
        <v>1000000</v>
      </c>
      <c r="URN1387" s="84" t="s">
        <v>235</v>
      </c>
      <c r="URO1387" s="84" t="s">
        <v>236</v>
      </c>
      <c r="URP1387" s="84">
        <f>URP1383</f>
        <v>1000000</v>
      </c>
      <c r="URQ1387" s="84">
        <f t="shared" si="978"/>
        <v>0</v>
      </c>
      <c r="URR1387" s="84">
        <f t="shared" si="978"/>
        <v>0</v>
      </c>
      <c r="URS1387" s="84">
        <f t="shared" si="978"/>
        <v>1000000</v>
      </c>
      <c r="URT1387" s="84">
        <f t="shared" si="978"/>
        <v>0</v>
      </c>
      <c r="URU1387" s="84">
        <f t="shared" si="978"/>
        <v>0</v>
      </c>
      <c r="URV1387" s="84">
        <f t="shared" si="978"/>
        <v>0</v>
      </c>
      <c r="URW1387" s="84">
        <f t="shared" si="978"/>
        <v>0</v>
      </c>
      <c r="URX1387" s="84">
        <f t="shared" si="978"/>
        <v>1000000</v>
      </c>
      <c r="USD1387" s="84" t="s">
        <v>235</v>
      </c>
      <c r="USE1387" s="84" t="s">
        <v>236</v>
      </c>
      <c r="USF1387" s="84">
        <f>USF1383</f>
        <v>1000000</v>
      </c>
      <c r="USG1387" s="84">
        <f t="shared" si="978"/>
        <v>0</v>
      </c>
      <c r="USH1387" s="84">
        <f t="shared" si="978"/>
        <v>0</v>
      </c>
      <c r="USI1387" s="84">
        <f t="shared" si="978"/>
        <v>1000000</v>
      </c>
      <c r="USJ1387" s="84">
        <f t="shared" si="978"/>
        <v>0</v>
      </c>
      <c r="USK1387" s="84">
        <f t="shared" si="978"/>
        <v>0</v>
      </c>
      <c r="USL1387" s="84">
        <f t="shared" si="978"/>
        <v>0</v>
      </c>
      <c r="USM1387" s="84">
        <f t="shared" si="978"/>
        <v>0</v>
      </c>
      <c r="USN1387" s="84">
        <f t="shared" si="978"/>
        <v>1000000</v>
      </c>
      <c r="UST1387" s="84" t="s">
        <v>235</v>
      </c>
      <c r="USU1387" s="84" t="s">
        <v>236</v>
      </c>
      <c r="USV1387" s="84">
        <f>USV1383</f>
        <v>1000000</v>
      </c>
      <c r="USW1387" s="84">
        <f t="shared" si="978"/>
        <v>0</v>
      </c>
      <c r="USX1387" s="84">
        <f t="shared" si="978"/>
        <v>0</v>
      </c>
      <c r="USY1387" s="84">
        <f t="shared" si="978"/>
        <v>1000000</v>
      </c>
      <c r="USZ1387" s="84">
        <f t="shared" si="978"/>
        <v>0</v>
      </c>
      <c r="UTA1387" s="84">
        <f t="shared" si="978"/>
        <v>0</v>
      </c>
      <c r="UTB1387" s="84">
        <f t="shared" si="978"/>
        <v>0</v>
      </c>
      <c r="UTC1387" s="84">
        <f t="shared" si="978"/>
        <v>0</v>
      </c>
      <c r="UTD1387" s="84">
        <f t="shared" si="978"/>
        <v>1000000</v>
      </c>
      <c r="UTJ1387" s="84" t="s">
        <v>235</v>
      </c>
      <c r="UTK1387" s="84" t="s">
        <v>236</v>
      </c>
      <c r="UTL1387" s="84">
        <f>UTL1383</f>
        <v>1000000</v>
      </c>
      <c r="UTM1387" s="84">
        <f t="shared" ref="UTM1387:UVP1388" si="979">UTM1383</f>
        <v>0</v>
      </c>
      <c r="UTN1387" s="84">
        <f t="shared" si="979"/>
        <v>0</v>
      </c>
      <c r="UTO1387" s="84">
        <f t="shared" si="979"/>
        <v>1000000</v>
      </c>
      <c r="UTP1387" s="84">
        <f t="shared" si="979"/>
        <v>0</v>
      </c>
      <c r="UTQ1387" s="84">
        <f t="shared" si="979"/>
        <v>0</v>
      </c>
      <c r="UTR1387" s="84">
        <f t="shared" si="979"/>
        <v>0</v>
      </c>
      <c r="UTS1387" s="84">
        <f t="shared" si="979"/>
        <v>0</v>
      </c>
      <c r="UTT1387" s="84">
        <f t="shared" si="979"/>
        <v>1000000</v>
      </c>
      <c r="UTZ1387" s="84" t="s">
        <v>235</v>
      </c>
      <c r="UUA1387" s="84" t="s">
        <v>236</v>
      </c>
      <c r="UUB1387" s="84">
        <f>UUB1383</f>
        <v>1000000</v>
      </c>
      <c r="UUC1387" s="84">
        <f t="shared" si="979"/>
        <v>0</v>
      </c>
      <c r="UUD1387" s="84">
        <f t="shared" si="979"/>
        <v>0</v>
      </c>
      <c r="UUE1387" s="84">
        <f t="shared" si="979"/>
        <v>1000000</v>
      </c>
      <c r="UUF1387" s="84">
        <f t="shared" si="979"/>
        <v>0</v>
      </c>
      <c r="UUG1387" s="84">
        <f t="shared" si="979"/>
        <v>0</v>
      </c>
      <c r="UUH1387" s="84">
        <f t="shared" si="979"/>
        <v>0</v>
      </c>
      <c r="UUI1387" s="84">
        <f t="shared" si="979"/>
        <v>0</v>
      </c>
      <c r="UUJ1387" s="84">
        <f t="shared" si="979"/>
        <v>1000000</v>
      </c>
      <c r="UUP1387" s="84" t="s">
        <v>235</v>
      </c>
      <c r="UUQ1387" s="84" t="s">
        <v>236</v>
      </c>
      <c r="UUR1387" s="84">
        <f>UUR1383</f>
        <v>1000000</v>
      </c>
      <c r="UUS1387" s="84">
        <f t="shared" si="979"/>
        <v>0</v>
      </c>
      <c r="UUT1387" s="84">
        <f t="shared" si="979"/>
        <v>0</v>
      </c>
      <c r="UUU1387" s="84">
        <f t="shared" si="979"/>
        <v>1000000</v>
      </c>
      <c r="UUV1387" s="84">
        <f t="shared" si="979"/>
        <v>0</v>
      </c>
      <c r="UUW1387" s="84">
        <f t="shared" si="979"/>
        <v>0</v>
      </c>
      <c r="UUX1387" s="84">
        <f t="shared" si="979"/>
        <v>0</v>
      </c>
      <c r="UUY1387" s="84">
        <f t="shared" si="979"/>
        <v>0</v>
      </c>
      <c r="UUZ1387" s="84">
        <f t="shared" si="979"/>
        <v>1000000</v>
      </c>
      <c r="UVF1387" s="84" t="s">
        <v>235</v>
      </c>
      <c r="UVG1387" s="84" t="s">
        <v>236</v>
      </c>
      <c r="UVH1387" s="84">
        <f>UVH1383</f>
        <v>1000000</v>
      </c>
      <c r="UVI1387" s="84">
        <f t="shared" si="979"/>
        <v>0</v>
      </c>
      <c r="UVJ1387" s="84">
        <f t="shared" si="979"/>
        <v>0</v>
      </c>
      <c r="UVK1387" s="84">
        <f t="shared" si="979"/>
        <v>1000000</v>
      </c>
      <c r="UVL1387" s="84">
        <f t="shared" si="979"/>
        <v>0</v>
      </c>
      <c r="UVM1387" s="84">
        <f t="shared" si="979"/>
        <v>0</v>
      </c>
      <c r="UVN1387" s="84">
        <f t="shared" si="979"/>
        <v>0</v>
      </c>
      <c r="UVO1387" s="84">
        <f t="shared" si="979"/>
        <v>0</v>
      </c>
      <c r="UVP1387" s="84">
        <f t="shared" si="979"/>
        <v>1000000</v>
      </c>
      <c r="UVV1387" s="84" t="s">
        <v>235</v>
      </c>
      <c r="UVW1387" s="84" t="s">
        <v>236</v>
      </c>
      <c r="UVX1387" s="84">
        <f>UVX1383</f>
        <v>1000000</v>
      </c>
      <c r="UVY1387" s="84">
        <f t="shared" ref="UVY1387:UYB1388" si="980">UVY1383</f>
        <v>0</v>
      </c>
      <c r="UVZ1387" s="84">
        <f t="shared" si="980"/>
        <v>0</v>
      </c>
      <c r="UWA1387" s="84">
        <f t="shared" si="980"/>
        <v>1000000</v>
      </c>
      <c r="UWB1387" s="84">
        <f t="shared" si="980"/>
        <v>0</v>
      </c>
      <c r="UWC1387" s="84">
        <f t="shared" si="980"/>
        <v>0</v>
      </c>
      <c r="UWD1387" s="84">
        <f t="shared" si="980"/>
        <v>0</v>
      </c>
      <c r="UWE1387" s="84">
        <f t="shared" si="980"/>
        <v>0</v>
      </c>
      <c r="UWF1387" s="84">
        <f t="shared" si="980"/>
        <v>1000000</v>
      </c>
      <c r="UWL1387" s="84" t="s">
        <v>235</v>
      </c>
      <c r="UWM1387" s="84" t="s">
        <v>236</v>
      </c>
      <c r="UWN1387" s="84">
        <f>UWN1383</f>
        <v>1000000</v>
      </c>
      <c r="UWO1387" s="84">
        <f t="shared" si="980"/>
        <v>0</v>
      </c>
      <c r="UWP1387" s="84">
        <f t="shared" si="980"/>
        <v>0</v>
      </c>
      <c r="UWQ1387" s="84">
        <f t="shared" si="980"/>
        <v>1000000</v>
      </c>
      <c r="UWR1387" s="84">
        <f t="shared" si="980"/>
        <v>0</v>
      </c>
      <c r="UWS1387" s="84">
        <f t="shared" si="980"/>
        <v>0</v>
      </c>
      <c r="UWT1387" s="84">
        <f t="shared" si="980"/>
        <v>0</v>
      </c>
      <c r="UWU1387" s="84">
        <f t="shared" si="980"/>
        <v>0</v>
      </c>
      <c r="UWV1387" s="84">
        <f t="shared" si="980"/>
        <v>1000000</v>
      </c>
      <c r="UXB1387" s="84" t="s">
        <v>235</v>
      </c>
      <c r="UXC1387" s="84" t="s">
        <v>236</v>
      </c>
      <c r="UXD1387" s="84">
        <f>UXD1383</f>
        <v>1000000</v>
      </c>
      <c r="UXE1387" s="84">
        <f t="shared" si="980"/>
        <v>0</v>
      </c>
      <c r="UXF1387" s="84">
        <f t="shared" si="980"/>
        <v>0</v>
      </c>
      <c r="UXG1387" s="84">
        <f t="shared" si="980"/>
        <v>1000000</v>
      </c>
      <c r="UXH1387" s="84">
        <f t="shared" si="980"/>
        <v>0</v>
      </c>
      <c r="UXI1387" s="84">
        <f t="shared" si="980"/>
        <v>0</v>
      </c>
      <c r="UXJ1387" s="84">
        <f t="shared" si="980"/>
        <v>0</v>
      </c>
      <c r="UXK1387" s="84">
        <f t="shared" si="980"/>
        <v>0</v>
      </c>
      <c r="UXL1387" s="84">
        <f t="shared" si="980"/>
        <v>1000000</v>
      </c>
      <c r="UXR1387" s="84" t="s">
        <v>235</v>
      </c>
      <c r="UXS1387" s="84" t="s">
        <v>236</v>
      </c>
      <c r="UXT1387" s="84">
        <f>UXT1383</f>
        <v>1000000</v>
      </c>
      <c r="UXU1387" s="84">
        <f t="shared" si="980"/>
        <v>0</v>
      </c>
      <c r="UXV1387" s="84">
        <f t="shared" si="980"/>
        <v>0</v>
      </c>
      <c r="UXW1387" s="84">
        <f t="shared" si="980"/>
        <v>1000000</v>
      </c>
      <c r="UXX1387" s="84">
        <f t="shared" si="980"/>
        <v>0</v>
      </c>
      <c r="UXY1387" s="84">
        <f t="shared" si="980"/>
        <v>0</v>
      </c>
      <c r="UXZ1387" s="84">
        <f t="shared" si="980"/>
        <v>0</v>
      </c>
      <c r="UYA1387" s="84">
        <f t="shared" si="980"/>
        <v>0</v>
      </c>
      <c r="UYB1387" s="84">
        <f t="shared" si="980"/>
        <v>1000000</v>
      </c>
      <c r="UYH1387" s="84" t="s">
        <v>235</v>
      </c>
      <c r="UYI1387" s="84" t="s">
        <v>236</v>
      </c>
      <c r="UYJ1387" s="84">
        <f>UYJ1383</f>
        <v>1000000</v>
      </c>
      <c r="UYK1387" s="84">
        <f t="shared" ref="UYK1387:VAN1388" si="981">UYK1383</f>
        <v>0</v>
      </c>
      <c r="UYL1387" s="84">
        <f t="shared" si="981"/>
        <v>0</v>
      </c>
      <c r="UYM1387" s="84">
        <f t="shared" si="981"/>
        <v>1000000</v>
      </c>
      <c r="UYN1387" s="84">
        <f t="shared" si="981"/>
        <v>0</v>
      </c>
      <c r="UYO1387" s="84">
        <f t="shared" si="981"/>
        <v>0</v>
      </c>
      <c r="UYP1387" s="84">
        <f t="shared" si="981"/>
        <v>0</v>
      </c>
      <c r="UYQ1387" s="84">
        <f t="shared" si="981"/>
        <v>0</v>
      </c>
      <c r="UYR1387" s="84">
        <f t="shared" si="981"/>
        <v>1000000</v>
      </c>
      <c r="UYX1387" s="84" t="s">
        <v>235</v>
      </c>
      <c r="UYY1387" s="84" t="s">
        <v>236</v>
      </c>
      <c r="UYZ1387" s="84">
        <f>UYZ1383</f>
        <v>1000000</v>
      </c>
      <c r="UZA1387" s="84">
        <f t="shared" si="981"/>
        <v>0</v>
      </c>
      <c r="UZB1387" s="84">
        <f t="shared" si="981"/>
        <v>0</v>
      </c>
      <c r="UZC1387" s="84">
        <f t="shared" si="981"/>
        <v>1000000</v>
      </c>
      <c r="UZD1387" s="84">
        <f t="shared" si="981"/>
        <v>0</v>
      </c>
      <c r="UZE1387" s="84">
        <f t="shared" si="981"/>
        <v>0</v>
      </c>
      <c r="UZF1387" s="84">
        <f t="shared" si="981"/>
        <v>0</v>
      </c>
      <c r="UZG1387" s="84">
        <f t="shared" si="981"/>
        <v>0</v>
      </c>
      <c r="UZH1387" s="84">
        <f t="shared" si="981"/>
        <v>1000000</v>
      </c>
      <c r="UZN1387" s="84" t="s">
        <v>235</v>
      </c>
      <c r="UZO1387" s="84" t="s">
        <v>236</v>
      </c>
      <c r="UZP1387" s="84">
        <f>UZP1383</f>
        <v>1000000</v>
      </c>
      <c r="UZQ1387" s="84">
        <f t="shared" si="981"/>
        <v>0</v>
      </c>
      <c r="UZR1387" s="84">
        <f t="shared" si="981"/>
        <v>0</v>
      </c>
      <c r="UZS1387" s="84">
        <f t="shared" si="981"/>
        <v>1000000</v>
      </c>
      <c r="UZT1387" s="84">
        <f t="shared" si="981"/>
        <v>0</v>
      </c>
      <c r="UZU1387" s="84">
        <f t="shared" si="981"/>
        <v>0</v>
      </c>
      <c r="UZV1387" s="84">
        <f t="shared" si="981"/>
        <v>0</v>
      </c>
      <c r="UZW1387" s="84">
        <f t="shared" si="981"/>
        <v>0</v>
      </c>
      <c r="UZX1387" s="84">
        <f t="shared" si="981"/>
        <v>1000000</v>
      </c>
      <c r="VAD1387" s="84" t="s">
        <v>235</v>
      </c>
      <c r="VAE1387" s="84" t="s">
        <v>236</v>
      </c>
      <c r="VAF1387" s="84">
        <f>VAF1383</f>
        <v>1000000</v>
      </c>
      <c r="VAG1387" s="84">
        <f t="shared" si="981"/>
        <v>0</v>
      </c>
      <c r="VAH1387" s="84">
        <f t="shared" si="981"/>
        <v>0</v>
      </c>
      <c r="VAI1387" s="84">
        <f t="shared" si="981"/>
        <v>1000000</v>
      </c>
      <c r="VAJ1387" s="84">
        <f t="shared" si="981"/>
        <v>0</v>
      </c>
      <c r="VAK1387" s="84">
        <f t="shared" si="981"/>
        <v>0</v>
      </c>
      <c r="VAL1387" s="84">
        <f t="shared" si="981"/>
        <v>0</v>
      </c>
      <c r="VAM1387" s="84">
        <f t="shared" si="981"/>
        <v>0</v>
      </c>
      <c r="VAN1387" s="84">
        <f t="shared" si="981"/>
        <v>1000000</v>
      </c>
      <c r="VAT1387" s="84" t="s">
        <v>235</v>
      </c>
      <c r="VAU1387" s="84" t="s">
        <v>236</v>
      </c>
      <c r="VAV1387" s="84">
        <f>VAV1383</f>
        <v>1000000</v>
      </c>
      <c r="VAW1387" s="84">
        <f t="shared" ref="VAW1387:VCZ1388" si="982">VAW1383</f>
        <v>0</v>
      </c>
      <c r="VAX1387" s="84">
        <f t="shared" si="982"/>
        <v>0</v>
      </c>
      <c r="VAY1387" s="84">
        <f t="shared" si="982"/>
        <v>1000000</v>
      </c>
      <c r="VAZ1387" s="84">
        <f t="shared" si="982"/>
        <v>0</v>
      </c>
      <c r="VBA1387" s="84">
        <f t="shared" si="982"/>
        <v>0</v>
      </c>
      <c r="VBB1387" s="84">
        <f t="shared" si="982"/>
        <v>0</v>
      </c>
      <c r="VBC1387" s="84">
        <f t="shared" si="982"/>
        <v>0</v>
      </c>
      <c r="VBD1387" s="84">
        <f t="shared" si="982"/>
        <v>1000000</v>
      </c>
      <c r="VBJ1387" s="84" t="s">
        <v>235</v>
      </c>
      <c r="VBK1387" s="84" t="s">
        <v>236</v>
      </c>
      <c r="VBL1387" s="84">
        <f>VBL1383</f>
        <v>1000000</v>
      </c>
      <c r="VBM1387" s="84">
        <f t="shared" si="982"/>
        <v>0</v>
      </c>
      <c r="VBN1387" s="84">
        <f t="shared" si="982"/>
        <v>0</v>
      </c>
      <c r="VBO1387" s="84">
        <f t="shared" si="982"/>
        <v>1000000</v>
      </c>
      <c r="VBP1387" s="84">
        <f t="shared" si="982"/>
        <v>0</v>
      </c>
      <c r="VBQ1387" s="84">
        <f t="shared" si="982"/>
        <v>0</v>
      </c>
      <c r="VBR1387" s="84">
        <f t="shared" si="982"/>
        <v>0</v>
      </c>
      <c r="VBS1387" s="84">
        <f t="shared" si="982"/>
        <v>0</v>
      </c>
      <c r="VBT1387" s="84">
        <f t="shared" si="982"/>
        <v>1000000</v>
      </c>
      <c r="VBZ1387" s="84" t="s">
        <v>235</v>
      </c>
      <c r="VCA1387" s="84" t="s">
        <v>236</v>
      </c>
      <c r="VCB1387" s="84">
        <f>VCB1383</f>
        <v>1000000</v>
      </c>
      <c r="VCC1387" s="84">
        <f t="shared" si="982"/>
        <v>0</v>
      </c>
      <c r="VCD1387" s="84">
        <f t="shared" si="982"/>
        <v>0</v>
      </c>
      <c r="VCE1387" s="84">
        <f t="shared" si="982"/>
        <v>1000000</v>
      </c>
      <c r="VCF1387" s="84">
        <f t="shared" si="982"/>
        <v>0</v>
      </c>
      <c r="VCG1387" s="84">
        <f t="shared" si="982"/>
        <v>0</v>
      </c>
      <c r="VCH1387" s="84">
        <f t="shared" si="982"/>
        <v>0</v>
      </c>
      <c r="VCI1387" s="84">
        <f t="shared" si="982"/>
        <v>0</v>
      </c>
      <c r="VCJ1387" s="84">
        <f t="shared" si="982"/>
        <v>1000000</v>
      </c>
      <c r="VCP1387" s="84" t="s">
        <v>235</v>
      </c>
      <c r="VCQ1387" s="84" t="s">
        <v>236</v>
      </c>
      <c r="VCR1387" s="84">
        <f>VCR1383</f>
        <v>1000000</v>
      </c>
      <c r="VCS1387" s="84">
        <f t="shared" si="982"/>
        <v>0</v>
      </c>
      <c r="VCT1387" s="84">
        <f t="shared" si="982"/>
        <v>0</v>
      </c>
      <c r="VCU1387" s="84">
        <f t="shared" si="982"/>
        <v>1000000</v>
      </c>
      <c r="VCV1387" s="84">
        <f t="shared" si="982"/>
        <v>0</v>
      </c>
      <c r="VCW1387" s="84">
        <f t="shared" si="982"/>
        <v>0</v>
      </c>
      <c r="VCX1387" s="84">
        <f t="shared" si="982"/>
        <v>0</v>
      </c>
      <c r="VCY1387" s="84">
        <f t="shared" si="982"/>
        <v>0</v>
      </c>
      <c r="VCZ1387" s="84">
        <f t="shared" si="982"/>
        <v>1000000</v>
      </c>
      <c r="VDF1387" s="84" t="s">
        <v>235</v>
      </c>
      <c r="VDG1387" s="84" t="s">
        <v>236</v>
      </c>
      <c r="VDH1387" s="84">
        <f>VDH1383</f>
        <v>1000000</v>
      </c>
      <c r="VDI1387" s="84">
        <f t="shared" ref="VDI1387:VFL1388" si="983">VDI1383</f>
        <v>0</v>
      </c>
      <c r="VDJ1387" s="84">
        <f t="shared" si="983"/>
        <v>0</v>
      </c>
      <c r="VDK1387" s="84">
        <f t="shared" si="983"/>
        <v>1000000</v>
      </c>
      <c r="VDL1387" s="84">
        <f t="shared" si="983"/>
        <v>0</v>
      </c>
      <c r="VDM1387" s="84">
        <f t="shared" si="983"/>
        <v>0</v>
      </c>
      <c r="VDN1387" s="84">
        <f t="shared" si="983"/>
        <v>0</v>
      </c>
      <c r="VDO1387" s="84">
        <f t="shared" si="983"/>
        <v>0</v>
      </c>
      <c r="VDP1387" s="84">
        <f t="shared" si="983"/>
        <v>1000000</v>
      </c>
      <c r="VDV1387" s="84" t="s">
        <v>235</v>
      </c>
      <c r="VDW1387" s="84" t="s">
        <v>236</v>
      </c>
      <c r="VDX1387" s="84">
        <f>VDX1383</f>
        <v>1000000</v>
      </c>
      <c r="VDY1387" s="84">
        <f t="shared" si="983"/>
        <v>0</v>
      </c>
      <c r="VDZ1387" s="84">
        <f t="shared" si="983"/>
        <v>0</v>
      </c>
      <c r="VEA1387" s="84">
        <f t="shared" si="983"/>
        <v>1000000</v>
      </c>
      <c r="VEB1387" s="84">
        <f t="shared" si="983"/>
        <v>0</v>
      </c>
      <c r="VEC1387" s="84">
        <f t="shared" si="983"/>
        <v>0</v>
      </c>
      <c r="VED1387" s="84">
        <f t="shared" si="983"/>
        <v>0</v>
      </c>
      <c r="VEE1387" s="84">
        <f t="shared" si="983"/>
        <v>0</v>
      </c>
      <c r="VEF1387" s="84">
        <f t="shared" si="983"/>
        <v>1000000</v>
      </c>
      <c r="VEL1387" s="84" t="s">
        <v>235</v>
      </c>
      <c r="VEM1387" s="84" t="s">
        <v>236</v>
      </c>
      <c r="VEN1387" s="84">
        <f>VEN1383</f>
        <v>1000000</v>
      </c>
      <c r="VEO1387" s="84">
        <f t="shared" si="983"/>
        <v>0</v>
      </c>
      <c r="VEP1387" s="84">
        <f t="shared" si="983"/>
        <v>0</v>
      </c>
      <c r="VEQ1387" s="84">
        <f t="shared" si="983"/>
        <v>1000000</v>
      </c>
      <c r="VER1387" s="84">
        <f t="shared" si="983"/>
        <v>0</v>
      </c>
      <c r="VES1387" s="84">
        <f t="shared" si="983"/>
        <v>0</v>
      </c>
      <c r="VET1387" s="84">
        <f t="shared" si="983"/>
        <v>0</v>
      </c>
      <c r="VEU1387" s="84">
        <f t="shared" si="983"/>
        <v>0</v>
      </c>
      <c r="VEV1387" s="84">
        <f t="shared" si="983"/>
        <v>1000000</v>
      </c>
      <c r="VFB1387" s="84" t="s">
        <v>235</v>
      </c>
      <c r="VFC1387" s="84" t="s">
        <v>236</v>
      </c>
      <c r="VFD1387" s="84">
        <f>VFD1383</f>
        <v>1000000</v>
      </c>
      <c r="VFE1387" s="84">
        <f t="shared" si="983"/>
        <v>0</v>
      </c>
      <c r="VFF1387" s="84">
        <f t="shared" si="983"/>
        <v>0</v>
      </c>
      <c r="VFG1387" s="84">
        <f t="shared" si="983"/>
        <v>1000000</v>
      </c>
      <c r="VFH1387" s="84">
        <f t="shared" si="983"/>
        <v>0</v>
      </c>
      <c r="VFI1387" s="84">
        <f t="shared" si="983"/>
        <v>0</v>
      </c>
      <c r="VFJ1387" s="84">
        <f t="shared" si="983"/>
        <v>0</v>
      </c>
      <c r="VFK1387" s="84">
        <f t="shared" si="983"/>
        <v>0</v>
      </c>
      <c r="VFL1387" s="84">
        <f t="shared" si="983"/>
        <v>1000000</v>
      </c>
      <c r="VFR1387" s="84" t="s">
        <v>235</v>
      </c>
      <c r="VFS1387" s="84" t="s">
        <v>236</v>
      </c>
      <c r="VFT1387" s="84">
        <f>VFT1383</f>
        <v>1000000</v>
      </c>
      <c r="VFU1387" s="84">
        <f t="shared" ref="VFU1387:VHX1388" si="984">VFU1383</f>
        <v>0</v>
      </c>
      <c r="VFV1387" s="84">
        <f t="shared" si="984"/>
        <v>0</v>
      </c>
      <c r="VFW1387" s="84">
        <f t="shared" si="984"/>
        <v>1000000</v>
      </c>
      <c r="VFX1387" s="84">
        <f t="shared" si="984"/>
        <v>0</v>
      </c>
      <c r="VFY1387" s="84">
        <f t="shared" si="984"/>
        <v>0</v>
      </c>
      <c r="VFZ1387" s="84">
        <f t="shared" si="984"/>
        <v>0</v>
      </c>
      <c r="VGA1387" s="84">
        <f t="shared" si="984"/>
        <v>0</v>
      </c>
      <c r="VGB1387" s="84">
        <f t="shared" si="984"/>
        <v>1000000</v>
      </c>
      <c r="VGH1387" s="84" t="s">
        <v>235</v>
      </c>
      <c r="VGI1387" s="84" t="s">
        <v>236</v>
      </c>
      <c r="VGJ1387" s="84">
        <f>VGJ1383</f>
        <v>1000000</v>
      </c>
      <c r="VGK1387" s="84">
        <f t="shared" si="984"/>
        <v>0</v>
      </c>
      <c r="VGL1387" s="84">
        <f t="shared" si="984"/>
        <v>0</v>
      </c>
      <c r="VGM1387" s="84">
        <f t="shared" si="984"/>
        <v>1000000</v>
      </c>
      <c r="VGN1387" s="84">
        <f t="shared" si="984"/>
        <v>0</v>
      </c>
      <c r="VGO1387" s="84">
        <f t="shared" si="984"/>
        <v>0</v>
      </c>
      <c r="VGP1387" s="84">
        <f t="shared" si="984"/>
        <v>0</v>
      </c>
      <c r="VGQ1387" s="84">
        <f t="shared" si="984"/>
        <v>0</v>
      </c>
      <c r="VGR1387" s="84">
        <f t="shared" si="984"/>
        <v>1000000</v>
      </c>
      <c r="VGX1387" s="84" t="s">
        <v>235</v>
      </c>
      <c r="VGY1387" s="84" t="s">
        <v>236</v>
      </c>
      <c r="VGZ1387" s="84">
        <f>VGZ1383</f>
        <v>1000000</v>
      </c>
      <c r="VHA1387" s="84">
        <f t="shared" si="984"/>
        <v>0</v>
      </c>
      <c r="VHB1387" s="84">
        <f t="shared" si="984"/>
        <v>0</v>
      </c>
      <c r="VHC1387" s="84">
        <f t="shared" si="984"/>
        <v>1000000</v>
      </c>
      <c r="VHD1387" s="84">
        <f t="shared" si="984"/>
        <v>0</v>
      </c>
      <c r="VHE1387" s="84">
        <f t="shared" si="984"/>
        <v>0</v>
      </c>
      <c r="VHF1387" s="84">
        <f t="shared" si="984"/>
        <v>0</v>
      </c>
      <c r="VHG1387" s="84">
        <f t="shared" si="984"/>
        <v>0</v>
      </c>
      <c r="VHH1387" s="84">
        <f t="shared" si="984"/>
        <v>1000000</v>
      </c>
      <c r="VHN1387" s="84" t="s">
        <v>235</v>
      </c>
      <c r="VHO1387" s="84" t="s">
        <v>236</v>
      </c>
      <c r="VHP1387" s="84">
        <f>VHP1383</f>
        <v>1000000</v>
      </c>
      <c r="VHQ1387" s="84">
        <f t="shared" si="984"/>
        <v>0</v>
      </c>
      <c r="VHR1387" s="84">
        <f t="shared" si="984"/>
        <v>0</v>
      </c>
      <c r="VHS1387" s="84">
        <f t="shared" si="984"/>
        <v>1000000</v>
      </c>
      <c r="VHT1387" s="84">
        <f t="shared" si="984"/>
        <v>0</v>
      </c>
      <c r="VHU1387" s="84">
        <f t="shared" si="984"/>
        <v>0</v>
      </c>
      <c r="VHV1387" s="84">
        <f t="shared" si="984"/>
        <v>0</v>
      </c>
      <c r="VHW1387" s="84">
        <f t="shared" si="984"/>
        <v>0</v>
      </c>
      <c r="VHX1387" s="84">
        <f t="shared" si="984"/>
        <v>1000000</v>
      </c>
      <c r="VID1387" s="84" t="s">
        <v>235</v>
      </c>
      <c r="VIE1387" s="84" t="s">
        <v>236</v>
      </c>
      <c r="VIF1387" s="84">
        <f>VIF1383</f>
        <v>1000000</v>
      </c>
      <c r="VIG1387" s="84">
        <f t="shared" ref="VIG1387:VKJ1388" si="985">VIG1383</f>
        <v>0</v>
      </c>
      <c r="VIH1387" s="84">
        <f t="shared" si="985"/>
        <v>0</v>
      </c>
      <c r="VII1387" s="84">
        <f t="shared" si="985"/>
        <v>1000000</v>
      </c>
      <c r="VIJ1387" s="84">
        <f t="shared" si="985"/>
        <v>0</v>
      </c>
      <c r="VIK1387" s="84">
        <f t="shared" si="985"/>
        <v>0</v>
      </c>
      <c r="VIL1387" s="84">
        <f t="shared" si="985"/>
        <v>0</v>
      </c>
      <c r="VIM1387" s="84">
        <f t="shared" si="985"/>
        <v>0</v>
      </c>
      <c r="VIN1387" s="84">
        <f t="shared" si="985"/>
        <v>1000000</v>
      </c>
      <c r="VIT1387" s="84" t="s">
        <v>235</v>
      </c>
      <c r="VIU1387" s="84" t="s">
        <v>236</v>
      </c>
      <c r="VIV1387" s="84">
        <f>VIV1383</f>
        <v>1000000</v>
      </c>
      <c r="VIW1387" s="84">
        <f t="shared" si="985"/>
        <v>0</v>
      </c>
      <c r="VIX1387" s="84">
        <f t="shared" si="985"/>
        <v>0</v>
      </c>
      <c r="VIY1387" s="84">
        <f t="shared" si="985"/>
        <v>1000000</v>
      </c>
      <c r="VIZ1387" s="84">
        <f t="shared" si="985"/>
        <v>0</v>
      </c>
      <c r="VJA1387" s="84">
        <f t="shared" si="985"/>
        <v>0</v>
      </c>
      <c r="VJB1387" s="84">
        <f t="shared" si="985"/>
        <v>0</v>
      </c>
      <c r="VJC1387" s="84">
        <f t="shared" si="985"/>
        <v>0</v>
      </c>
      <c r="VJD1387" s="84">
        <f t="shared" si="985"/>
        <v>1000000</v>
      </c>
      <c r="VJJ1387" s="84" t="s">
        <v>235</v>
      </c>
      <c r="VJK1387" s="84" t="s">
        <v>236</v>
      </c>
      <c r="VJL1387" s="84">
        <f>VJL1383</f>
        <v>1000000</v>
      </c>
      <c r="VJM1387" s="84">
        <f t="shared" si="985"/>
        <v>0</v>
      </c>
      <c r="VJN1387" s="84">
        <f t="shared" si="985"/>
        <v>0</v>
      </c>
      <c r="VJO1387" s="84">
        <f t="shared" si="985"/>
        <v>1000000</v>
      </c>
      <c r="VJP1387" s="84">
        <f t="shared" si="985"/>
        <v>0</v>
      </c>
      <c r="VJQ1387" s="84">
        <f t="shared" si="985"/>
        <v>0</v>
      </c>
      <c r="VJR1387" s="84">
        <f t="shared" si="985"/>
        <v>0</v>
      </c>
      <c r="VJS1387" s="84">
        <f t="shared" si="985"/>
        <v>0</v>
      </c>
      <c r="VJT1387" s="84">
        <f t="shared" si="985"/>
        <v>1000000</v>
      </c>
      <c r="VJZ1387" s="84" t="s">
        <v>235</v>
      </c>
      <c r="VKA1387" s="84" t="s">
        <v>236</v>
      </c>
      <c r="VKB1387" s="84">
        <f>VKB1383</f>
        <v>1000000</v>
      </c>
      <c r="VKC1387" s="84">
        <f t="shared" si="985"/>
        <v>0</v>
      </c>
      <c r="VKD1387" s="84">
        <f t="shared" si="985"/>
        <v>0</v>
      </c>
      <c r="VKE1387" s="84">
        <f t="shared" si="985"/>
        <v>1000000</v>
      </c>
      <c r="VKF1387" s="84">
        <f t="shared" si="985"/>
        <v>0</v>
      </c>
      <c r="VKG1387" s="84">
        <f t="shared" si="985"/>
        <v>0</v>
      </c>
      <c r="VKH1387" s="84">
        <f t="shared" si="985"/>
        <v>0</v>
      </c>
      <c r="VKI1387" s="84">
        <f t="shared" si="985"/>
        <v>0</v>
      </c>
      <c r="VKJ1387" s="84">
        <f t="shared" si="985"/>
        <v>1000000</v>
      </c>
      <c r="VKP1387" s="84" t="s">
        <v>235</v>
      </c>
      <c r="VKQ1387" s="84" t="s">
        <v>236</v>
      </c>
      <c r="VKR1387" s="84">
        <f>VKR1383</f>
        <v>1000000</v>
      </c>
      <c r="VKS1387" s="84">
        <f t="shared" ref="VKS1387:VMV1388" si="986">VKS1383</f>
        <v>0</v>
      </c>
      <c r="VKT1387" s="84">
        <f t="shared" si="986"/>
        <v>0</v>
      </c>
      <c r="VKU1387" s="84">
        <f t="shared" si="986"/>
        <v>1000000</v>
      </c>
      <c r="VKV1387" s="84">
        <f t="shared" si="986"/>
        <v>0</v>
      </c>
      <c r="VKW1387" s="84">
        <f t="shared" si="986"/>
        <v>0</v>
      </c>
      <c r="VKX1387" s="84">
        <f t="shared" si="986"/>
        <v>0</v>
      </c>
      <c r="VKY1387" s="84">
        <f t="shared" si="986"/>
        <v>0</v>
      </c>
      <c r="VKZ1387" s="84">
        <f t="shared" si="986"/>
        <v>1000000</v>
      </c>
      <c r="VLF1387" s="84" t="s">
        <v>235</v>
      </c>
      <c r="VLG1387" s="84" t="s">
        <v>236</v>
      </c>
      <c r="VLH1387" s="84">
        <f>VLH1383</f>
        <v>1000000</v>
      </c>
      <c r="VLI1387" s="84">
        <f t="shared" si="986"/>
        <v>0</v>
      </c>
      <c r="VLJ1387" s="84">
        <f t="shared" si="986"/>
        <v>0</v>
      </c>
      <c r="VLK1387" s="84">
        <f t="shared" si="986"/>
        <v>1000000</v>
      </c>
      <c r="VLL1387" s="84">
        <f t="shared" si="986"/>
        <v>0</v>
      </c>
      <c r="VLM1387" s="84">
        <f t="shared" si="986"/>
        <v>0</v>
      </c>
      <c r="VLN1387" s="84">
        <f t="shared" si="986"/>
        <v>0</v>
      </c>
      <c r="VLO1387" s="84">
        <f t="shared" si="986"/>
        <v>0</v>
      </c>
      <c r="VLP1387" s="84">
        <f t="shared" si="986"/>
        <v>1000000</v>
      </c>
      <c r="VLV1387" s="84" t="s">
        <v>235</v>
      </c>
      <c r="VLW1387" s="84" t="s">
        <v>236</v>
      </c>
      <c r="VLX1387" s="84">
        <f>VLX1383</f>
        <v>1000000</v>
      </c>
      <c r="VLY1387" s="84">
        <f t="shared" si="986"/>
        <v>0</v>
      </c>
      <c r="VLZ1387" s="84">
        <f t="shared" si="986"/>
        <v>0</v>
      </c>
      <c r="VMA1387" s="84">
        <f t="shared" si="986"/>
        <v>1000000</v>
      </c>
      <c r="VMB1387" s="84">
        <f t="shared" si="986"/>
        <v>0</v>
      </c>
      <c r="VMC1387" s="84">
        <f t="shared" si="986"/>
        <v>0</v>
      </c>
      <c r="VMD1387" s="84">
        <f t="shared" si="986"/>
        <v>0</v>
      </c>
      <c r="VME1387" s="84">
        <f t="shared" si="986"/>
        <v>0</v>
      </c>
      <c r="VMF1387" s="84">
        <f t="shared" si="986"/>
        <v>1000000</v>
      </c>
      <c r="VML1387" s="84" t="s">
        <v>235</v>
      </c>
      <c r="VMM1387" s="84" t="s">
        <v>236</v>
      </c>
      <c r="VMN1387" s="84">
        <f>VMN1383</f>
        <v>1000000</v>
      </c>
      <c r="VMO1387" s="84">
        <f t="shared" si="986"/>
        <v>0</v>
      </c>
      <c r="VMP1387" s="84">
        <f t="shared" si="986"/>
        <v>0</v>
      </c>
      <c r="VMQ1387" s="84">
        <f t="shared" si="986"/>
        <v>1000000</v>
      </c>
      <c r="VMR1387" s="84">
        <f t="shared" si="986"/>
        <v>0</v>
      </c>
      <c r="VMS1387" s="84">
        <f t="shared" si="986"/>
        <v>0</v>
      </c>
      <c r="VMT1387" s="84">
        <f t="shared" si="986"/>
        <v>0</v>
      </c>
      <c r="VMU1387" s="84">
        <f t="shared" si="986"/>
        <v>0</v>
      </c>
      <c r="VMV1387" s="84">
        <f t="shared" si="986"/>
        <v>1000000</v>
      </c>
      <c r="VNB1387" s="84" t="s">
        <v>235</v>
      </c>
      <c r="VNC1387" s="84" t="s">
        <v>236</v>
      </c>
      <c r="VND1387" s="84">
        <f>VND1383</f>
        <v>1000000</v>
      </c>
      <c r="VNE1387" s="84">
        <f t="shared" ref="VNE1387:VPH1388" si="987">VNE1383</f>
        <v>0</v>
      </c>
      <c r="VNF1387" s="84">
        <f t="shared" si="987"/>
        <v>0</v>
      </c>
      <c r="VNG1387" s="84">
        <f t="shared" si="987"/>
        <v>1000000</v>
      </c>
      <c r="VNH1387" s="84">
        <f t="shared" si="987"/>
        <v>0</v>
      </c>
      <c r="VNI1387" s="84">
        <f t="shared" si="987"/>
        <v>0</v>
      </c>
      <c r="VNJ1387" s="84">
        <f t="shared" si="987"/>
        <v>0</v>
      </c>
      <c r="VNK1387" s="84">
        <f t="shared" si="987"/>
        <v>0</v>
      </c>
      <c r="VNL1387" s="84">
        <f t="shared" si="987"/>
        <v>1000000</v>
      </c>
      <c r="VNR1387" s="84" t="s">
        <v>235</v>
      </c>
      <c r="VNS1387" s="84" t="s">
        <v>236</v>
      </c>
      <c r="VNT1387" s="84">
        <f>VNT1383</f>
        <v>1000000</v>
      </c>
      <c r="VNU1387" s="84">
        <f t="shared" si="987"/>
        <v>0</v>
      </c>
      <c r="VNV1387" s="84">
        <f t="shared" si="987"/>
        <v>0</v>
      </c>
      <c r="VNW1387" s="84">
        <f t="shared" si="987"/>
        <v>1000000</v>
      </c>
      <c r="VNX1387" s="84">
        <f t="shared" si="987"/>
        <v>0</v>
      </c>
      <c r="VNY1387" s="84">
        <f t="shared" si="987"/>
        <v>0</v>
      </c>
      <c r="VNZ1387" s="84">
        <f t="shared" si="987"/>
        <v>0</v>
      </c>
      <c r="VOA1387" s="84">
        <f t="shared" si="987"/>
        <v>0</v>
      </c>
      <c r="VOB1387" s="84">
        <f t="shared" si="987"/>
        <v>1000000</v>
      </c>
      <c r="VOH1387" s="84" t="s">
        <v>235</v>
      </c>
      <c r="VOI1387" s="84" t="s">
        <v>236</v>
      </c>
      <c r="VOJ1387" s="84">
        <f>VOJ1383</f>
        <v>1000000</v>
      </c>
      <c r="VOK1387" s="84">
        <f t="shared" si="987"/>
        <v>0</v>
      </c>
      <c r="VOL1387" s="84">
        <f t="shared" si="987"/>
        <v>0</v>
      </c>
      <c r="VOM1387" s="84">
        <f t="shared" si="987"/>
        <v>1000000</v>
      </c>
      <c r="VON1387" s="84">
        <f t="shared" si="987"/>
        <v>0</v>
      </c>
      <c r="VOO1387" s="84">
        <f t="shared" si="987"/>
        <v>0</v>
      </c>
      <c r="VOP1387" s="84">
        <f t="shared" si="987"/>
        <v>0</v>
      </c>
      <c r="VOQ1387" s="84">
        <f t="shared" si="987"/>
        <v>0</v>
      </c>
      <c r="VOR1387" s="84">
        <f t="shared" si="987"/>
        <v>1000000</v>
      </c>
      <c r="VOX1387" s="84" t="s">
        <v>235</v>
      </c>
      <c r="VOY1387" s="84" t="s">
        <v>236</v>
      </c>
      <c r="VOZ1387" s="84">
        <f>VOZ1383</f>
        <v>1000000</v>
      </c>
      <c r="VPA1387" s="84">
        <f t="shared" si="987"/>
        <v>0</v>
      </c>
      <c r="VPB1387" s="84">
        <f t="shared" si="987"/>
        <v>0</v>
      </c>
      <c r="VPC1387" s="84">
        <f t="shared" si="987"/>
        <v>1000000</v>
      </c>
      <c r="VPD1387" s="84">
        <f t="shared" si="987"/>
        <v>0</v>
      </c>
      <c r="VPE1387" s="84">
        <f t="shared" si="987"/>
        <v>0</v>
      </c>
      <c r="VPF1387" s="84">
        <f t="shared" si="987"/>
        <v>0</v>
      </c>
      <c r="VPG1387" s="84">
        <f t="shared" si="987"/>
        <v>0</v>
      </c>
      <c r="VPH1387" s="84">
        <f t="shared" si="987"/>
        <v>1000000</v>
      </c>
      <c r="VPN1387" s="84" t="s">
        <v>235</v>
      </c>
      <c r="VPO1387" s="84" t="s">
        <v>236</v>
      </c>
      <c r="VPP1387" s="84">
        <f>VPP1383</f>
        <v>1000000</v>
      </c>
      <c r="VPQ1387" s="84">
        <f t="shared" ref="VPQ1387:VRT1388" si="988">VPQ1383</f>
        <v>0</v>
      </c>
      <c r="VPR1387" s="84">
        <f t="shared" si="988"/>
        <v>0</v>
      </c>
      <c r="VPS1387" s="84">
        <f t="shared" si="988"/>
        <v>1000000</v>
      </c>
      <c r="VPT1387" s="84">
        <f t="shared" si="988"/>
        <v>0</v>
      </c>
      <c r="VPU1387" s="84">
        <f t="shared" si="988"/>
        <v>0</v>
      </c>
      <c r="VPV1387" s="84">
        <f t="shared" si="988"/>
        <v>0</v>
      </c>
      <c r="VPW1387" s="84">
        <f t="shared" si="988"/>
        <v>0</v>
      </c>
      <c r="VPX1387" s="84">
        <f t="shared" si="988"/>
        <v>1000000</v>
      </c>
      <c r="VQD1387" s="84" t="s">
        <v>235</v>
      </c>
      <c r="VQE1387" s="84" t="s">
        <v>236</v>
      </c>
      <c r="VQF1387" s="84">
        <f>VQF1383</f>
        <v>1000000</v>
      </c>
      <c r="VQG1387" s="84">
        <f t="shared" si="988"/>
        <v>0</v>
      </c>
      <c r="VQH1387" s="84">
        <f t="shared" si="988"/>
        <v>0</v>
      </c>
      <c r="VQI1387" s="84">
        <f t="shared" si="988"/>
        <v>1000000</v>
      </c>
      <c r="VQJ1387" s="84">
        <f t="shared" si="988"/>
        <v>0</v>
      </c>
      <c r="VQK1387" s="84">
        <f t="shared" si="988"/>
        <v>0</v>
      </c>
      <c r="VQL1387" s="84">
        <f t="shared" si="988"/>
        <v>0</v>
      </c>
      <c r="VQM1387" s="84">
        <f t="shared" si="988"/>
        <v>0</v>
      </c>
      <c r="VQN1387" s="84">
        <f t="shared" si="988"/>
        <v>1000000</v>
      </c>
      <c r="VQT1387" s="84" t="s">
        <v>235</v>
      </c>
      <c r="VQU1387" s="84" t="s">
        <v>236</v>
      </c>
      <c r="VQV1387" s="84">
        <f>VQV1383</f>
        <v>1000000</v>
      </c>
      <c r="VQW1387" s="84">
        <f t="shared" si="988"/>
        <v>0</v>
      </c>
      <c r="VQX1387" s="84">
        <f t="shared" si="988"/>
        <v>0</v>
      </c>
      <c r="VQY1387" s="84">
        <f t="shared" si="988"/>
        <v>1000000</v>
      </c>
      <c r="VQZ1387" s="84">
        <f t="shared" si="988"/>
        <v>0</v>
      </c>
      <c r="VRA1387" s="84">
        <f t="shared" si="988"/>
        <v>0</v>
      </c>
      <c r="VRB1387" s="84">
        <f t="shared" si="988"/>
        <v>0</v>
      </c>
      <c r="VRC1387" s="84">
        <f t="shared" si="988"/>
        <v>0</v>
      </c>
      <c r="VRD1387" s="84">
        <f t="shared" si="988"/>
        <v>1000000</v>
      </c>
      <c r="VRJ1387" s="84" t="s">
        <v>235</v>
      </c>
      <c r="VRK1387" s="84" t="s">
        <v>236</v>
      </c>
      <c r="VRL1387" s="84">
        <f>VRL1383</f>
        <v>1000000</v>
      </c>
      <c r="VRM1387" s="84">
        <f t="shared" si="988"/>
        <v>0</v>
      </c>
      <c r="VRN1387" s="84">
        <f t="shared" si="988"/>
        <v>0</v>
      </c>
      <c r="VRO1387" s="84">
        <f t="shared" si="988"/>
        <v>1000000</v>
      </c>
      <c r="VRP1387" s="84">
        <f t="shared" si="988"/>
        <v>0</v>
      </c>
      <c r="VRQ1387" s="84">
        <f t="shared" si="988"/>
        <v>0</v>
      </c>
      <c r="VRR1387" s="84">
        <f t="shared" si="988"/>
        <v>0</v>
      </c>
      <c r="VRS1387" s="84">
        <f t="shared" si="988"/>
        <v>0</v>
      </c>
      <c r="VRT1387" s="84">
        <f t="shared" si="988"/>
        <v>1000000</v>
      </c>
      <c r="VRZ1387" s="84" t="s">
        <v>235</v>
      </c>
      <c r="VSA1387" s="84" t="s">
        <v>236</v>
      </c>
      <c r="VSB1387" s="84">
        <f>VSB1383</f>
        <v>1000000</v>
      </c>
      <c r="VSC1387" s="84">
        <f t="shared" ref="VSC1387:VUF1388" si="989">VSC1383</f>
        <v>0</v>
      </c>
      <c r="VSD1387" s="84">
        <f t="shared" si="989"/>
        <v>0</v>
      </c>
      <c r="VSE1387" s="84">
        <f t="shared" si="989"/>
        <v>1000000</v>
      </c>
      <c r="VSF1387" s="84">
        <f t="shared" si="989"/>
        <v>0</v>
      </c>
      <c r="VSG1387" s="84">
        <f t="shared" si="989"/>
        <v>0</v>
      </c>
      <c r="VSH1387" s="84">
        <f t="shared" si="989"/>
        <v>0</v>
      </c>
      <c r="VSI1387" s="84">
        <f t="shared" si="989"/>
        <v>0</v>
      </c>
      <c r="VSJ1387" s="84">
        <f t="shared" si="989"/>
        <v>1000000</v>
      </c>
      <c r="VSP1387" s="84" t="s">
        <v>235</v>
      </c>
      <c r="VSQ1387" s="84" t="s">
        <v>236</v>
      </c>
      <c r="VSR1387" s="84">
        <f>VSR1383</f>
        <v>1000000</v>
      </c>
      <c r="VSS1387" s="84">
        <f t="shared" si="989"/>
        <v>0</v>
      </c>
      <c r="VST1387" s="84">
        <f t="shared" si="989"/>
        <v>0</v>
      </c>
      <c r="VSU1387" s="84">
        <f t="shared" si="989"/>
        <v>1000000</v>
      </c>
      <c r="VSV1387" s="84">
        <f t="shared" si="989"/>
        <v>0</v>
      </c>
      <c r="VSW1387" s="84">
        <f t="shared" si="989"/>
        <v>0</v>
      </c>
      <c r="VSX1387" s="84">
        <f t="shared" si="989"/>
        <v>0</v>
      </c>
      <c r="VSY1387" s="84">
        <f t="shared" si="989"/>
        <v>0</v>
      </c>
      <c r="VSZ1387" s="84">
        <f t="shared" si="989"/>
        <v>1000000</v>
      </c>
      <c r="VTF1387" s="84" t="s">
        <v>235</v>
      </c>
      <c r="VTG1387" s="84" t="s">
        <v>236</v>
      </c>
      <c r="VTH1387" s="84">
        <f>VTH1383</f>
        <v>1000000</v>
      </c>
      <c r="VTI1387" s="84">
        <f t="shared" si="989"/>
        <v>0</v>
      </c>
      <c r="VTJ1387" s="84">
        <f t="shared" si="989"/>
        <v>0</v>
      </c>
      <c r="VTK1387" s="84">
        <f t="shared" si="989"/>
        <v>1000000</v>
      </c>
      <c r="VTL1387" s="84">
        <f t="shared" si="989"/>
        <v>0</v>
      </c>
      <c r="VTM1387" s="84">
        <f t="shared" si="989"/>
        <v>0</v>
      </c>
      <c r="VTN1387" s="84">
        <f t="shared" si="989"/>
        <v>0</v>
      </c>
      <c r="VTO1387" s="84">
        <f t="shared" si="989"/>
        <v>0</v>
      </c>
      <c r="VTP1387" s="84">
        <f t="shared" si="989"/>
        <v>1000000</v>
      </c>
      <c r="VTV1387" s="84" t="s">
        <v>235</v>
      </c>
      <c r="VTW1387" s="84" t="s">
        <v>236</v>
      </c>
      <c r="VTX1387" s="84">
        <f>VTX1383</f>
        <v>1000000</v>
      </c>
      <c r="VTY1387" s="84">
        <f t="shared" si="989"/>
        <v>0</v>
      </c>
      <c r="VTZ1387" s="84">
        <f t="shared" si="989"/>
        <v>0</v>
      </c>
      <c r="VUA1387" s="84">
        <f t="shared" si="989"/>
        <v>1000000</v>
      </c>
      <c r="VUB1387" s="84">
        <f t="shared" si="989"/>
        <v>0</v>
      </c>
      <c r="VUC1387" s="84">
        <f t="shared" si="989"/>
        <v>0</v>
      </c>
      <c r="VUD1387" s="84">
        <f t="shared" si="989"/>
        <v>0</v>
      </c>
      <c r="VUE1387" s="84">
        <f t="shared" si="989"/>
        <v>0</v>
      </c>
      <c r="VUF1387" s="84">
        <f t="shared" si="989"/>
        <v>1000000</v>
      </c>
      <c r="VUL1387" s="84" t="s">
        <v>235</v>
      </c>
      <c r="VUM1387" s="84" t="s">
        <v>236</v>
      </c>
      <c r="VUN1387" s="84">
        <f>VUN1383</f>
        <v>1000000</v>
      </c>
      <c r="VUO1387" s="84">
        <f t="shared" ref="VUO1387:VWR1388" si="990">VUO1383</f>
        <v>0</v>
      </c>
      <c r="VUP1387" s="84">
        <f t="shared" si="990"/>
        <v>0</v>
      </c>
      <c r="VUQ1387" s="84">
        <f t="shared" si="990"/>
        <v>1000000</v>
      </c>
      <c r="VUR1387" s="84">
        <f t="shared" si="990"/>
        <v>0</v>
      </c>
      <c r="VUS1387" s="84">
        <f t="shared" si="990"/>
        <v>0</v>
      </c>
      <c r="VUT1387" s="84">
        <f t="shared" si="990"/>
        <v>0</v>
      </c>
      <c r="VUU1387" s="84">
        <f t="shared" si="990"/>
        <v>0</v>
      </c>
      <c r="VUV1387" s="84">
        <f t="shared" si="990"/>
        <v>1000000</v>
      </c>
      <c r="VVB1387" s="84" t="s">
        <v>235</v>
      </c>
      <c r="VVC1387" s="84" t="s">
        <v>236</v>
      </c>
      <c r="VVD1387" s="84">
        <f>VVD1383</f>
        <v>1000000</v>
      </c>
      <c r="VVE1387" s="84">
        <f t="shared" si="990"/>
        <v>0</v>
      </c>
      <c r="VVF1387" s="84">
        <f t="shared" si="990"/>
        <v>0</v>
      </c>
      <c r="VVG1387" s="84">
        <f t="shared" si="990"/>
        <v>1000000</v>
      </c>
      <c r="VVH1387" s="84">
        <f t="shared" si="990"/>
        <v>0</v>
      </c>
      <c r="VVI1387" s="84">
        <f t="shared" si="990"/>
        <v>0</v>
      </c>
      <c r="VVJ1387" s="84">
        <f t="shared" si="990"/>
        <v>0</v>
      </c>
      <c r="VVK1387" s="84">
        <f t="shared" si="990"/>
        <v>0</v>
      </c>
      <c r="VVL1387" s="84">
        <f t="shared" si="990"/>
        <v>1000000</v>
      </c>
      <c r="VVR1387" s="84" t="s">
        <v>235</v>
      </c>
      <c r="VVS1387" s="84" t="s">
        <v>236</v>
      </c>
      <c r="VVT1387" s="84">
        <f>VVT1383</f>
        <v>1000000</v>
      </c>
      <c r="VVU1387" s="84">
        <f t="shared" si="990"/>
        <v>0</v>
      </c>
      <c r="VVV1387" s="84">
        <f t="shared" si="990"/>
        <v>0</v>
      </c>
      <c r="VVW1387" s="84">
        <f t="shared" si="990"/>
        <v>1000000</v>
      </c>
      <c r="VVX1387" s="84">
        <f t="shared" si="990"/>
        <v>0</v>
      </c>
      <c r="VVY1387" s="84">
        <f t="shared" si="990"/>
        <v>0</v>
      </c>
      <c r="VVZ1387" s="84">
        <f t="shared" si="990"/>
        <v>0</v>
      </c>
      <c r="VWA1387" s="84">
        <f t="shared" si="990"/>
        <v>0</v>
      </c>
      <c r="VWB1387" s="84">
        <f t="shared" si="990"/>
        <v>1000000</v>
      </c>
      <c r="VWH1387" s="84" t="s">
        <v>235</v>
      </c>
      <c r="VWI1387" s="84" t="s">
        <v>236</v>
      </c>
      <c r="VWJ1387" s="84">
        <f>VWJ1383</f>
        <v>1000000</v>
      </c>
      <c r="VWK1387" s="84">
        <f t="shared" si="990"/>
        <v>0</v>
      </c>
      <c r="VWL1387" s="84">
        <f t="shared" si="990"/>
        <v>0</v>
      </c>
      <c r="VWM1387" s="84">
        <f t="shared" si="990"/>
        <v>1000000</v>
      </c>
      <c r="VWN1387" s="84">
        <f t="shared" si="990"/>
        <v>0</v>
      </c>
      <c r="VWO1387" s="84">
        <f t="shared" si="990"/>
        <v>0</v>
      </c>
      <c r="VWP1387" s="84">
        <f t="shared" si="990"/>
        <v>0</v>
      </c>
      <c r="VWQ1387" s="84">
        <f t="shared" si="990"/>
        <v>0</v>
      </c>
      <c r="VWR1387" s="84">
        <f t="shared" si="990"/>
        <v>1000000</v>
      </c>
      <c r="VWX1387" s="84" t="s">
        <v>235</v>
      </c>
      <c r="VWY1387" s="84" t="s">
        <v>236</v>
      </c>
      <c r="VWZ1387" s="84">
        <f>VWZ1383</f>
        <v>1000000</v>
      </c>
      <c r="VXA1387" s="84">
        <f t="shared" ref="VXA1387:VZD1388" si="991">VXA1383</f>
        <v>0</v>
      </c>
      <c r="VXB1387" s="84">
        <f t="shared" si="991"/>
        <v>0</v>
      </c>
      <c r="VXC1387" s="84">
        <f t="shared" si="991"/>
        <v>1000000</v>
      </c>
      <c r="VXD1387" s="84">
        <f t="shared" si="991"/>
        <v>0</v>
      </c>
      <c r="VXE1387" s="84">
        <f t="shared" si="991"/>
        <v>0</v>
      </c>
      <c r="VXF1387" s="84">
        <f t="shared" si="991"/>
        <v>0</v>
      </c>
      <c r="VXG1387" s="84">
        <f t="shared" si="991"/>
        <v>0</v>
      </c>
      <c r="VXH1387" s="84">
        <f t="shared" si="991"/>
        <v>1000000</v>
      </c>
      <c r="VXN1387" s="84" t="s">
        <v>235</v>
      </c>
      <c r="VXO1387" s="84" t="s">
        <v>236</v>
      </c>
      <c r="VXP1387" s="84">
        <f>VXP1383</f>
        <v>1000000</v>
      </c>
      <c r="VXQ1387" s="84">
        <f t="shared" si="991"/>
        <v>0</v>
      </c>
      <c r="VXR1387" s="84">
        <f t="shared" si="991"/>
        <v>0</v>
      </c>
      <c r="VXS1387" s="84">
        <f t="shared" si="991"/>
        <v>1000000</v>
      </c>
      <c r="VXT1387" s="84">
        <f t="shared" si="991"/>
        <v>0</v>
      </c>
      <c r="VXU1387" s="84">
        <f t="shared" si="991"/>
        <v>0</v>
      </c>
      <c r="VXV1387" s="84">
        <f t="shared" si="991"/>
        <v>0</v>
      </c>
      <c r="VXW1387" s="84">
        <f t="shared" si="991"/>
        <v>0</v>
      </c>
      <c r="VXX1387" s="84">
        <f t="shared" si="991"/>
        <v>1000000</v>
      </c>
      <c r="VYD1387" s="84" t="s">
        <v>235</v>
      </c>
      <c r="VYE1387" s="84" t="s">
        <v>236</v>
      </c>
      <c r="VYF1387" s="84">
        <f>VYF1383</f>
        <v>1000000</v>
      </c>
      <c r="VYG1387" s="84">
        <f t="shared" si="991"/>
        <v>0</v>
      </c>
      <c r="VYH1387" s="84">
        <f t="shared" si="991"/>
        <v>0</v>
      </c>
      <c r="VYI1387" s="84">
        <f t="shared" si="991"/>
        <v>1000000</v>
      </c>
      <c r="VYJ1387" s="84">
        <f t="shared" si="991"/>
        <v>0</v>
      </c>
      <c r="VYK1387" s="84">
        <f t="shared" si="991"/>
        <v>0</v>
      </c>
      <c r="VYL1387" s="84">
        <f t="shared" si="991"/>
        <v>0</v>
      </c>
      <c r="VYM1387" s="84">
        <f t="shared" si="991"/>
        <v>0</v>
      </c>
      <c r="VYN1387" s="84">
        <f t="shared" si="991"/>
        <v>1000000</v>
      </c>
      <c r="VYT1387" s="84" t="s">
        <v>235</v>
      </c>
      <c r="VYU1387" s="84" t="s">
        <v>236</v>
      </c>
      <c r="VYV1387" s="84">
        <f>VYV1383</f>
        <v>1000000</v>
      </c>
      <c r="VYW1387" s="84">
        <f t="shared" si="991"/>
        <v>0</v>
      </c>
      <c r="VYX1387" s="84">
        <f t="shared" si="991"/>
        <v>0</v>
      </c>
      <c r="VYY1387" s="84">
        <f t="shared" si="991"/>
        <v>1000000</v>
      </c>
      <c r="VYZ1387" s="84">
        <f t="shared" si="991"/>
        <v>0</v>
      </c>
      <c r="VZA1387" s="84">
        <f t="shared" si="991"/>
        <v>0</v>
      </c>
      <c r="VZB1387" s="84">
        <f t="shared" si="991"/>
        <v>0</v>
      </c>
      <c r="VZC1387" s="84">
        <f t="shared" si="991"/>
        <v>0</v>
      </c>
      <c r="VZD1387" s="84">
        <f t="shared" si="991"/>
        <v>1000000</v>
      </c>
      <c r="VZJ1387" s="84" t="s">
        <v>235</v>
      </c>
      <c r="VZK1387" s="84" t="s">
        <v>236</v>
      </c>
      <c r="VZL1387" s="84">
        <f>VZL1383</f>
        <v>1000000</v>
      </c>
      <c r="VZM1387" s="84">
        <f t="shared" ref="VZM1387:WBP1388" si="992">VZM1383</f>
        <v>0</v>
      </c>
      <c r="VZN1387" s="84">
        <f t="shared" si="992"/>
        <v>0</v>
      </c>
      <c r="VZO1387" s="84">
        <f t="shared" si="992"/>
        <v>1000000</v>
      </c>
      <c r="VZP1387" s="84">
        <f t="shared" si="992"/>
        <v>0</v>
      </c>
      <c r="VZQ1387" s="84">
        <f t="shared" si="992"/>
        <v>0</v>
      </c>
      <c r="VZR1387" s="84">
        <f t="shared" si="992"/>
        <v>0</v>
      </c>
      <c r="VZS1387" s="84">
        <f t="shared" si="992"/>
        <v>0</v>
      </c>
      <c r="VZT1387" s="84">
        <f t="shared" si="992"/>
        <v>1000000</v>
      </c>
      <c r="VZZ1387" s="84" t="s">
        <v>235</v>
      </c>
      <c r="WAA1387" s="84" t="s">
        <v>236</v>
      </c>
      <c r="WAB1387" s="84">
        <f>WAB1383</f>
        <v>1000000</v>
      </c>
      <c r="WAC1387" s="84">
        <f t="shared" si="992"/>
        <v>0</v>
      </c>
      <c r="WAD1387" s="84">
        <f t="shared" si="992"/>
        <v>0</v>
      </c>
      <c r="WAE1387" s="84">
        <f t="shared" si="992"/>
        <v>1000000</v>
      </c>
      <c r="WAF1387" s="84">
        <f t="shared" si="992"/>
        <v>0</v>
      </c>
      <c r="WAG1387" s="84">
        <f t="shared" si="992"/>
        <v>0</v>
      </c>
      <c r="WAH1387" s="84">
        <f t="shared" si="992"/>
        <v>0</v>
      </c>
      <c r="WAI1387" s="84">
        <f t="shared" si="992"/>
        <v>0</v>
      </c>
      <c r="WAJ1387" s="84">
        <f t="shared" si="992"/>
        <v>1000000</v>
      </c>
      <c r="WAP1387" s="84" t="s">
        <v>235</v>
      </c>
      <c r="WAQ1387" s="84" t="s">
        <v>236</v>
      </c>
      <c r="WAR1387" s="84">
        <f>WAR1383</f>
        <v>1000000</v>
      </c>
      <c r="WAS1387" s="84">
        <f t="shared" si="992"/>
        <v>0</v>
      </c>
      <c r="WAT1387" s="84">
        <f t="shared" si="992"/>
        <v>0</v>
      </c>
      <c r="WAU1387" s="84">
        <f t="shared" si="992"/>
        <v>1000000</v>
      </c>
      <c r="WAV1387" s="84">
        <f t="shared" si="992"/>
        <v>0</v>
      </c>
      <c r="WAW1387" s="84">
        <f t="shared" si="992"/>
        <v>0</v>
      </c>
      <c r="WAX1387" s="84">
        <f t="shared" si="992"/>
        <v>0</v>
      </c>
      <c r="WAY1387" s="84">
        <f t="shared" si="992"/>
        <v>0</v>
      </c>
      <c r="WAZ1387" s="84">
        <f t="shared" si="992"/>
        <v>1000000</v>
      </c>
      <c r="WBF1387" s="84" t="s">
        <v>235</v>
      </c>
      <c r="WBG1387" s="84" t="s">
        <v>236</v>
      </c>
      <c r="WBH1387" s="84">
        <f>WBH1383</f>
        <v>1000000</v>
      </c>
      <c r="WBI1387" s="84">
        <f t="shared" si="992"/>
        <v>0</v>
      </c>
      <c r="WBJ1387" s="84">
        <f t="shared" si="992"/>
        <v>0</v>
      </c>
      <c r="WBK1387" s="84">
        <f t="shared" si="992"/>
        <v>1000000</v>
      </c>
      <c r="WBL1387" s="84">
        <f t="shared" si="992"/>
        <v>0</v>
      </c>
      <c r="WBM1387" s="84">
        <f t="shared" si="992"/>
        <v>0</v>
      </c>
      <c r="WBN1387" s="84">
        <f t="shared" si="992"/>
        <v>0</v>
      </c>
      <c r="WBO1387" s="84">
        <f t="shared" si="992"/>
        <v>0</v>
      </c>
      <c r="WBP1387" s="84">
        <f t="shared" si="992"/>
        <v>1000000</v>
      </c>
      <c r="WBV1387" s="84" t="s">
        <v>235</v>
      </c>
      <c r="WBW1387" s="84" t="s">
        <v>236</v>
      </c>
      <c r="WBX1387" s="84">
        <f>WBX1383</f>
        <v>1000000</v>
      </c>
      <c r="WBY1387" s="84">
        <f t="shared" ref="WBY1387:WEB1388" si="993">WBY1383</f>
        <v>0</v>
      </c>
      <c r="WBZ1387" s="84">
        <f t="shared" si="993"/>
        <v>0</v>
      </c>
      <c r="WCA1387" s="84">
        <f t="shared" si="993"/>
        <v>1000000</v>
      </c>
      <c r="WCB1387" s="84">
        <f t="shared" si="993"/>
        <v>0</v>
      </c>
      <c r="WCC1387" s="84">
        <f t="shared" si="993"/>
        <v>0</v>
      </c>
      <c r="WCD1387" s="84">
        <f t="shared" si="993"/>
        <v>0</v>
      </c>
      <c r="WCE1387" s="84">
        <f t="shared" si="993"/>
        <v>0</v>
      </c>
      <c r="WCF1387" s="84">
        <f t="shared" si="993"/>
        <v>1000000</v>
      </c>
      <c r="WCL1387" s="84" t="s">
        <v>235</v>
      </c>
      <c r="WCM1387" s="84" t="s">
        <v>236</v>
      </c>
      <c r="WCN1387" s="84">
        <f>WCN1383</f>
        <v>1000000</v>
      </c>
      <c r="WCO1387" s="84">
        <f t="shared" si="993"/>
        <v>0</v>
      </c>
      <c r="WCP1387" s="84">
        <f t="shared" si="993"/>
        <v>0</v>
      </c>
      <c r="WCQ1387" s="84">
        <f t="shared" si="993"/>
        <v>1000000</v>
      </c>
      <c r="WCR1387" s="84">
        <f t="shared" si="993"/>
        <v>0</v>
      </c>
      <c r="WCS1387" s="84">
        <f t="shared" si="993"/>
        <v>0</v>
      </c>
      <c r="WCT1387" s="84">
        <f t="shared" si="993"/>
        <v>0</v>
      </c>
      <c r="WCU1387" s="84">
        <f t="shared" si="993"/>
        <v>0</v>
      </c>
      <c r="WCV1387" s="84">
        <f t="shared" si="993"/>
        <v>1000000</v>
      </c>
      <c r="WDB1387" s="84" t="s">
        <v>235</v>
      </c>
      <c r="WDC1387" s="84" t="s">
        <v>236</v>
      </c>
      <c r="WDD1387" s="84">
        <f>WDD1383</f>
        <v>1000000</v>
      </c>
      <c r="WDE1387" s="84">
        <f t="shared" si="993"/>
        <v>0</v>
      </c>
      <c r="WDF1387" s="84">
        <f t="shared" si="993"/>
        <v>0</v>
      </c>
      <c r="WDG1387" s="84">
        <f t="shared" si="993"/>
        <v>1000000</v>
      </c>
      <c r="WDH1387" s="84">
        <f t="shared" si="993"/>
        <v>0</v>
      </c>
      <c r="WDI1387" s="84">
        <f t="shared" si="993"/>
        <v>0</v>
      </c>
      <c r="WDJ1387" s="84">
        <f t="shared" si="993"/>
        <v>0</v>
      </c>
      <c r="WDK1387" s="84">
        <f t="shared" si="993"/>
        <v>0</v>
      </c>
      <c r="WDL1387" s="84">
        <f t="shared" si="993"/>
        <v>1000000</v>
      </c>
      <c r="WDR1387" s="84" t="s">
        <v>235</v>
      </c>
      <c r="WDS1387" s="84" t="s">
        <v>236</v>
      </c>
      <c r="WDT1387" s="84">
        <f>WDT1383</f>
        <v>1000000</v>
      </c>
      <c r="WDU1387" s="84">
        <f t="shared" si="993"/>
        <v>0</v>
      </c>
      <c r="WDV1387" s="84">
        <f t="shared" si="993"/>
        <v>0</v>
      </c>
      <c r="WDW1387" s="84">
        <f t="shared" si="993"/>
        <v>1000000</v>
      </c>
      <c r="WDX1387" s="84">
        <f t="shared" si="993"/>
        <v>0</v>
      </c>
      <c r="WDY1387" s="84">
        <f t="shared" si="993"/>
        <v>0</v>
      </c>
      <c r="WDZ1387" s="84">
        <f t="shared" si="993"/>
        <v>0</v>
      </c>
      <c r="WEA1387" s="84">
        <f t="shared" si="993"/>
        <v>0</v>
      </c>
      <c r="WEB1387" s="84">
        <f t="shared" si="993"/>
        <v>1000000</v>
      </c>
      <c r="WEH1387" s="84" t="s">
        <v>235</v>
      </c>
      <c r="WEI1387" s="84" t="s">
        <v>236</v>
      </c>
      <c r="WEJ1387" s="84">
        <f>WEJ1383</f>
        <v>1000000</v>
      </c>
      <c r="WEK1387" s="84">
        <f t="shared" ref="WEK1387:WGN1388" si="994">WEK1383</f>
        <v>0</v>
      </c>
      <c r="WEL1387" s="84">
        <f t="shared" si="994"/>
        <v>0</v>
      </c>
      <c r="WEM1387" s="84">
        <f t="shared" si="994"/>
        <v>1000000</v>
      </c>
      <c r="WEN1387" s="84">
        <f t="shared" si="994"/>
        <v>0</v>
      </c>
      <c r="WEO1387" s="84">
        <f t="shared" si="994"/>
        <v>0</v>
      </c>
      <c r="WEP1387" s="84">
        <f t="shared" si="994"/>
        <v>0</v>
      </c>
      <c r="WEQ1387" s="84">
        <f t="shared" si="994"/>
        <v>0</v>
      </c>
      <c r="WER1387" s="84">
        <f t="shared" si="994"/>
        <v>1000000</v>
      </c>
      <c r="WEX1387" s="84" t="s">
        <v>235</v>
      </c>
      <c r="WEY1387" s="84" t="s">
        <v>236</v>
      </c>
      <c r="WEZ1387" s="84">
        <f>WEZ1383</f>
        <v>1000000</v>
      </c>
      <c r="WFA1387" s="84">
        <f t="shared" si="994"/>
        <v>0</v>
      </c>
      <c r="WFB1387" s="84">
        <f t="shared" si="994"/>
        <v>0</v>
      </c>
      <c r="WFC1387" s="84">
        <f t="shared" si="994"/>
        <v>1000000</v>
      </c>
      <c r="WFD1387" s="84">
        <f t="shared" si="994"/>
        <v>0</v>
      </c>
      <c r="WFE1387" s="84">
        <f t="shared" si="994"/>
        <v>0</v>
      </c>
      <c r="WFF1387" s="84">
        <f t="shared" si="994"/>
        <v>0</v>
      </c>
      <c r="WFG1387" s="84">
        <f t="shared" si="994"/>
        <v>0</v>
      </c>
      <c r="WFH1387" s="84">
        <f t="shared" si="994"/>
        <v>1000000</v>
      </c>
      <c r="WFN1387" s="84" t="s">
        <v>235</v>
      </c>
      <c r="WFO1387" s="84" t="s">
        <v>236</v>
      </c>
      <c r="WFP1387" s="84">
        <f>WFP1383</f>
        <v>1000000</v>
      </c>
      <c r="WFQ1387" s="84">
        <f t="shared" si="994"/>
        <v>0</v>
      </c>
      <c r="WFR1387" s="84">
        <f t="shared" si="994"/>
        <v>0</v>
      </c>
      <c r="WFS1387" s="84">
        <f t="shared" si="994"/>
        <v>1000000</v>
      </c>
      <c r="WFT1387" s="84">
        <f t="shared" si="994"/>
        <v>0</v>
      </c>
      <c r="WFU1387" s="84">
        <f t="shared" si="994"/>
        <v>0</v>
      </c>
      <c r="WFV1387" s="84">
        <f t="shared" si="994"/>
        <v>0</v>
      </c>
      <c r="WFW1387" s="84">
        <f t="shared" si="994"/>
        <v>0</v>
      </c>
      <c r="WFX1387" s="84">
        <f t="shared" si="994"/>
        <v>1000000</v>
      </c>
      <c r="WGD1387" s="84" t="s">
        <v>235</v>
      </c>
      <c r="WGE1387" s="84" t="s">
        <v>236</v>
      </c>
      <c r="WGF1387" s="84">
        <f>WGF1383</f>
        <v>1000000</v>
      </c>
      <c r="WGG1387" s="84">
        <f t="shared" si="994"/>
        <v>0</v>
      </c>
      <c r="WGH1387" s="84">
        <f t="shared" si="994"/>
        <v>0</v>
      </c>
      <c r="WGI1387" s="84">
        <f t="shared" si="994"/>
        <v>1000000</v>
      </c>
      <c r="WGJ1387" s="84">
        <f t="shared" si="994"/>
        <v>0</v>
      </c>
      <c r="WGK1387" s="84">
        <f t="shared" si="994"/>
        <v>0</v>
      </c>
      <c r="WGL1387" s="84">
        <f t="shared" si="994"/>
        <v>0</v>
      </c>
      <c r="WGM1387" s="84">
        <f t="shared" si="994"/>
        <v>0</v>
      </c>
      <c r="WGN1387" s="84">
        <f t="shared" si="994"/>
        <v>1000000</v>
      </c>
      <c r="WGT1387" s="84" t="s">
        <v>235</v>
      </c>
      <c r="WGU1387" s="84" t="s">
        <v>236</v>
      </c>
      <c r="WGV1387" s="84">
        <f>WGV1383</f>
        <v>1000000</v>
      </c>
      <c r="WGW1387" s="84">
        <f t="shared" ref="WGW1387:WIZ1388" si="995">WGW1383</f>
        <v>0</v>
      </c>
      <c r="WGX1387" s="84">
        <f t="shared" si="995"/>
        <v>0</v>
      </c>
      <c r="WGY1387" s="84">
        <f t="shared" si="995"/>
        <v>1000000</v>
      </c>
      <c r="WGZ1387" s="84">
        <f t="shared" si="995"/>
        <v>0</v>
      </c>
      <c r="WHA1387" s="84">
        <f t="shared" si="995"/>
        <v>0</v>
      </c>
      <c r="WHB1387" s="84">
        <f t="shared" si="995"/>
        <v>0</v>
      </c>
      <c r="WHC1387" s="84">
        <f t="shared" si="995"/>
        <v>0</v>
      </c>
      <c r="WHD1387" s="84">
        <f t="shared" si="995"/>
        <v>1000000</v>
      </c>
      <c r="WHJ1387" s="84" t="s">
        <v>235</v>
      </c>
      <c r="WHK1387" s="84" t="s">
        <v>236</v>
      </c>
      <c r="WHL1387" s="84">
        <f>WHL1383</f>
        <v>1000000</v>
      </c>
      <c r="WHM1387" s="84">
        <f t="shared" si="995"/>
        <v>0</v>
      </c>
      <c r="WHN1387" s="84">
        <f t="shared" si="995"/>
        <v>0</v>
      </c>
      <c r="WHO1387" s="84">
        <f t="shared" si="995"/>
        <v>1000000</v>
      </c>
      <c r="WHP1387" s="84">
        <f t="shared" si="995"/>
        <v>0</v>
      </c>
      <c r="WHQ1387" s="84">
        <f t="shared" si="995"/>
        <v>0</v>
      </c>
      <c r="WHR1387" s="84">
        <f t="shared" si="995"/>
        <v>0</v>
      </c>
      <c r="WHS1387" s="84">
        <f t="shared" si="995"/>
        <v>0</v>
      </c>
      <c r="WHT1387" s="84">
        <f t="shared" si="995"/>
        <v>1000000</v>
      </c>
      <c r="WHZ1387" s="84" t="s">
        <v>235</v>
      </c>
      <c r="WIA1387" s="84" t="s">
        <v>236</v>
      </c>
      <c r="WIB1387" s="84">
        <f>WIB1383</f>
        <v>1000000</v>
      </c>
      <c r="WIC1387" s="84">
        <f t="shared" si="995"/>
        <v>0</v>
      </c>
      <c r="WID1387" s="84">
        <f t="shared" si="995"/>
        <v>0</v>
      </c>
      <c r="WIE1387" s="84">
        <f t="shared" si="995"/>
        <v>1000000</v>
      </c>
      <c r="WIF1387" s="84">
        <f t="shared" si="995"/>
        <v>0</v>
      </c>
      <c r="WIG1387" s="84">
        <f t="shared" si="995"/>
        <v>0</v>
      </c>
      <c r="WIH1387" s="84">
        <f t="shared" si="995"/>
        <v>0</v>
      </c>
      <c r="WII1387" s="84">
        <f t="shared" si="995"/>
        <v>0</v>
      </c>
      <c r="WIJ1387" s="84">
        <f t="shared" si="995"/>
        <v>1000000</v>
      </c>
      <c r="WIP1387" s="84" t="s">
        <v>235</v>
      </c>
      <c r="WIQ1387" s="84" t="s">
        <v>236</v>
      </c>
      <c r="WIR1387" s="84">
        <f>WIR1383</f>
        <v>1000000</v>
      </c>
      <c r="WIS1387" s="84">
        <f t="shared" si="995"/>
        <v>0</v>
      </c>
      <c r="WIT1387" s="84">
        <f t="shared" si="995"/>
        <v>0</v>
      </c>
      <c r="WIU1387" s="84">
        <f t="shared" si="995"/>
        <v>1000000</v>
      </c>
      <c r="WIV1387" s="84">
        <f t="shared" si="995"/>
        <v>0</v>
      </c>
      <c r="WIW1387" s="84">
        <f t="shared" si="995"/>
        <v>0</v>
      </c>
      <c r="WIX1387" s="84">
        <f t="shared" si="995"/>
        <v>0</v>
      </c>
      <c r="WIY1387" s="84">
        <f t="shared" si="995"/>
        <v>0</v>
      </c>
      <c r="WIZ1387" s="84">
        <f t="shared" si="995"/>
        <v>1000000</v>
      </c>
      <c r="WJF1387" s="84" t="s">
        <v>235</v>
      </c>
      <c r="WJG1387" s="84" t="s">
        <v>236</v>
      </c>
      <c r="WJH1387" s="84">
        <f>WJH1383</f>
        <v>1000000</v>
      </c>
      <c r="WJI1387" s="84">
        <f t="shared" ref="WJI1387:WLL1388" si="996">WJI1383</f>
        <v>0</v>
      </c>
      <c r="WJJ1387" s="84">
        <f t="shared" si="996"/>
        <v>0</v>
      </c>
      <c r="WJK1387" s="84">
        <f t="shared" si="996"/>
        <v>1000000</v>
      </c>
      <c r="WJL1387" s="84">
        <f t="shared" si="996"/>
        <v>0</v>
      </c>
      <c r="WJM1387" s="84">
        <f t="shared" si="996"/>
        <v>0</v>
      </c>
      <c r="WJN1387" s="84">
        <f t="shared" si="996"/>
        <v>0</v>
      </c>
      <c r="WJO1387" s="84">
        <f t="shared" si="996"/>
        <v>0</v>
      </c>
      <c r="WJP1387" s="84">
        <f t="shared" si="996"/>
        <v>1000000</v>
      </c>
      <c r="WJV1387" s="84" t="s">
        <v>235</v>
      </c>
      <c r="WJW1387" s="84" t="s">
        <v>236</v>
      </c>
      <c r="WJX1387" s="84">
        <f>WJX1383</f>
        <v>1000000</v>
      </c>
      <c r="WJY1387" s="84">
        <f t="shared" si="996"/>
        <v>0</v>
      </c>
      <c r="WJZ1387" s="84">
        <f t="shared" si="996"/>
        <v>0</v>
      </c>
      <c r="WKA1387" s="84">
        <f t="shared" si="996"/>
        <v>1000000</v>
      </c>
      <c r="WKB1387" s="84">
        <f t="shared" si="996"/>
        <v>0</v>
      </c>
      <c r="WKC1387" s="84">
        <f t="shared" si="996"/>
        <v>0</v>
      </c>
      <c r="WKD1387" s="84">
        <f t="shared" si="996"/>
        <v>0</v>
      </c>
      <c r="WKE1387" s="84">
        <f t="shared" si="996"/>
        <v>0</v>
      </c>
      <c r="WKF1387" s="84">
        <f t="shared" si="996"/>
        <v>1000000</v>
      </c>
      <c r="WKL1387" s="84" t="s">
        <v>235</v>
      </c>
      <c r="WKM1387" s="84" t="s">
        <v>236</v>
      </c>
      <c r="WKN1387" s="84">
        <f>WKN1383</f>
        <v>1000000</v>
      </c>
      <c r="WKO1387" s="84">
        <f t="shared" si="996"/>
        <v>0</v>
      </c>
      <c r="WKP1387" s="84">
        <f t="shared" si="996"/>
        <v>0</v>
      </c>
      <c r="WKQ1387" s="84">
        <f t="shared" si="996"/>
        <v>1000000</v>
      </c>
      <c r="WKR1387" s="84">
        <f t="shared" si="996"/>
        <v>0</v>
      </c>
      <c r="WKS1387" s="84">
        <f t="shared" si="996"/>
        <v>0</v>
      </c>
      <c r="WKT1387" s="84">
        <f t="shared" si="996"/>
        <v>0</v>
      </c>
      <c r="WKU1387" s="84">
        <f t="shared" si="996"/>
        <v>0</v>
      </c>
      <c r="WKV1387" s="84">
        <f t="shared" si="996"/>
        <v>1000000</v>
      </c>
      <c r="WLB1387" s="84" t="s">
        <v>235</v>
      </c>
      <c r="WLC1387" s="84" t="s">
        <v>236</v>
      </c>
      <c r="WLD1387" s="84">
        <f>WLD1383</f>
        <v>1000000</v>
      </c>
      <c r="WLE1387" s="84">
        <f t="shared" si="996"/>
        <v>0</v>
      </c>
      <c r="WLF1387" s="84">
        <f t="shared" si="996"/>
        <v>0</v>
      </c>
      <c r="WLG1387" s="84">
        <f t="shared" si="996"/>
        <v>1000000</v>
      </c>
      <c r="WLH1387" s="84">
        <f t="shared" si="996"/>
        <v>0</v>
      </c>
      <c r="WLI1387" s="84">
        <f t="shared" si="996"/>
        <v>0</v>
      </c>
      <c r="WLJ1387" s="84">
        <f t="shared" si="996"/>
        <v>0</v>
      </c>
      <c r="WLK1387" s="84">
        <f t="shared" si="996"/>
        <v>0</v>
      </c>
      <c r="WLL1387" s="84">
        <f t="shared" si="996"/>
        <v>1000000</v>
      </c>
      <c r="WLR1387" s="84" t="s">
        <v>235</v>
      </c>
      <c r="WLS1387" s="84" t="s">
        <v>236</v>
      </c>
      <c r="WLT1387" s="84">
        <f>WLT1383</f>
        <v>1000000</v>
      </c>
      <c r="WLU1387" s="84">
        <f t="shared" ref="WLU1387:WNX1388" si="997">WLU1383</f>
        <v>0</v>
      </c>
      <c r="WLV1387" s="84">
        <f t="shared" si="997"/>
        <v>0</v>
      </c>
      <c r="WLW1387" s="84">
        <f t="shared" si="997"/>
        <v>1000000</v>
      </c>
      <c r="WLX1387" s="84">
        <f t="shared" si="997"/>
        <v>0</v>
      </c>
      <c r="WLY1387" s="84">
        <f t="shared" si="997"/>
        <v>0</v>
      </c>
      <c r="WLZ1387" s="84">
        <f t="shared" si="997"/>
        <v>0</v>
      </c>
      <c r="WMA1387" s="84">
        <f t="shared" si="997"/>
        <v>0</v>
      </c>
      <c r="WMB1387" s="84">
        <f t="shared" si="997"/>
        <v>1000000</v>
      </c>
      <c r="WMH1387" s="84" t="s">
        <v>235</v>
      </c>
      <c r="WMI1387" s="84" t="s">
        <v>236</v>
      </c>
      <c r="WMJ1387" s="84">
        <f>WMJ1383</f>
        <v>1000000</v>
      </c>
      <c r="WMK1387" s="84">
        <f t="shared" si="997"/>
        <v>0</v>
      </c>
      <c r="WML1387" s="84">
        <f t="shared" si="997"/>
        <v>0</v>
      </c>
      <c r="WMM1387" s="84">
        <f t="shared" si="997"/>
        <v>1000000</v>
      </c>
      <c r="WMN1387" s="84">
        <f t="shared" si="997"/>
        <v>0</v>
      </c>
      <c r="WMO1387" s="84">
        <f t="shared" si="997"/>
        <v>0</v>
      </c>
      <c r="WMP1387" s="84">
        <f t="shared" si="997"/>
        <v>0</v>
      </c>
      <c r="WMQ1387" s="84">
        <f t="shared" si="997"/>
        <v>0</v>
      </c>
      <c r="WMR1387" s="84">
        <f t="shared" si="997"/>
        <v>1000000</v>
      </c>
      <c r="WMX1387" s="84" t="s">
        <v>235</v>
      </c>
      <c r="WMY1387" s="84" t="s">
        <v>236</v>
      </c>
      <c r="WMZ1387" s="84">
        <f>WMZ1383</f>
        <v>1000000</v>
      </c>
      <c r="WNA1387" s="84">
        <f t="shared" si="997"/>
        <v>0</v>
      </c>
      <c r="WNB1387" s="84">
        <f t="shared" si="997"/>
        <v>0</v>
      </c>
      <c r="WNC1387" s="84">
        <f t="shared" si="997"/>
        <v>1000000</v>
      </c>
      <c r="WND1387" s="84">
        <f t="shared" si="997"/>
        <v>0</v>
      </c>
      <c r="WNE1387" s="84">
        <f t="shared" si="997"/>
        <v>0</v>
      </c>
      <c r="WNF1387" s="84">
        <f t="shared" si="997"/>
        <v>0</v>
      </c>
      <c r="WNG1387" s="84">
        <f t="shared" si="997"/>
        <v>0</v>
      </c>
      <c r="WNH1387" s="84">
        <f t="shared" si="997"/>
        <v>1000000</v>
      </c>
      <c r="WNN1387" s="84" t="s">
        <v>235</v>
      </c>
      <c r="WNO1387" s="84" t="s">
        <v>236</v>
      </c>
      <c r="WNP1387" s="84">
        <f>WNP1383</f>
        <v>1000000</v>
      </c>
      <c r="WNQ1387" s="84">
        <f t="shared" si="997"/>
        <v>0</v>
      </c>
      <c r="WNR1387" s="84">
        <f t="shared" si="997"/>
        <v>0</v>
      </c>
      <c r="WNS1387" s="84">
        <f t="shared" si="997"/>
        <v>1000000</v>
      </c>
      <c r="WNT1387" s="84">
        <f t="shared" si="997"/>
        <v>0</v>
      </c>
      <c r="WNU1387" s="84">
        <f t="shared" si="997"/>
        <v>0</v>
      </c>
      <c r="WNV1387" s="84">
        <f t="shared" si="997"/>
        <v>0</v>
      </c>
      <c r="WNW1387" s="84">
        <f t="shared" si="997"/>
        <v>0</v>
      </c>
      <c r="WNX1387" s="84">
        <f t="shared" si="997"/>
        <v>1000000</v>
      </c>
      <c r="WOD1387" s="84" t="s">
        <v>235</v>
      </c>
      <c r="WOE1387" s="84" t="s">
        <v>236</v>
      </c>
      <c r="WOF1387" s="84">
        <f>WOF1383</f>
        <v>1000000</v>
      </c>
      <c r="WOG1387" s="84">
        <f t="shared" ref="WOG1387:WQJ1388" si="998">WOG1383</f>
        <v>0</v>
      </c>
      <c r="WOH1387" s="84">
        <f t="shared" si="998"/>
        <v>0</v>
      </c>
      <c r="WOI1387" s="84">
        <f t="shared" si="998"/>
        <v>1000000</v>
      </c>
      <c r="WOJ1387" s="84">
        <f t="shared" si="998"/>
        <v>0</v>
      </c>
      <c r="WOK1387" s="84">
        <f t="shared" si="998"/>
        <v>0</v>
      </c>
      <c r="WOL1387" s="84">
        <f t="shared" si="998"/>
        <v>0</v>
      </c>
      <c r="WOM1387" s="84">
        <f t="shared" si="998"/>
        <v>0</v>
      </c>
      <c r="WON1387" s="84">
        <f t="shared" si="998"/>
        <v>1000000</v>
      </c>
      <c r="WOT1387" s="84" t="s">
        <v>235</v>
      </c>
      <c r="WOU1387" s="84" t="s">
        <v>236</v>
      </c>
      <c r="WOV1387" s="84">
        <f>WOV1383</f>
        <v>1000000</v>
      </c>
      <c r="WOW1387" s="84">
        <f t="shared" si="998"/>
        <v>0</v>
      </c>
      <c r="WOX1387" s="84">
        <f t="shared" si="998"/>
        <v>0</v>
      </c>
      <c r="WOY1387" s="84">
        <f t="shared" si="998"/>
        <v>1000000</v>
      </c>
      <c r="WOZ1387" s="84">
        <f t="shared" si="998"/>
        <v>0</v>
      </c>
      <c r="WPA1387" s="84">
        <f t="shared" si="998"/>
        <v>0</v>
      </c>
      <c r="WPB1387" s="84">
        <f t="shared" si="998"/>
        <v>0</v>
      </c>
      <c r="WPC1387" s="84">
        <f t="shared" si="998"/>
        <v>0</v>
      </c>
      <c r="WPD1387" s="84">
        <f t="shared" si="998"/>
        <v>1000000</v>
      </c>
      <c r="WPJ1387" s="84" t="s">
        <v>235</v>
      </c>
      <c r="WPK1387" s="84" t="s">
        <v>236</v>
      </c>
      <c r="WPL1387" s="84">
        <f>WPL1383</f>
        <v>1000000</v>
      </c>
      <c r="WPM1387" s="84">
        <f t="shared" si="998"/>
        <v>0</v>
      </c>
      <c r="WPN1387" s="84">
        <f t="shared" si="998"/>
        <v>0</v>
      </c>
      <c r="WPO1387" s="84">
        <f t="shared" si="998"/>
        <v>1000000</v>
      </c>
      <c r="WPP1387" s="84">
        <f t="shared" si="998"/>
        <v>0</v>
      </c>
      <c r="WPQ1387" s="84">
        <f t="shared" si="998"/>
        <v>0</v>
      </c>
      <c r="WPR1387" s="84">
        <f t="shared" si="998"/>
        <v>0</v>
      </c>
      <c r="WPS1387" s="84">
        <f t="shared" si="998"/>
        <v>0</v>
      </c>
      <c r="WPT1387" s="84">
        <f t="shared" si="998"/>
        <v>1000000</v>
      </c>
      <c r="WPZ1387" s="84" t="s">
        <v>235</v>
      </c>
      <c r="WQA1387" s="84" t="s">
        <v>236</v>
      </c>
      <c r="WQB1387" s="84">
        <f>WQB1383</f>
        <v>1000000</v>
      </c>
      <c r="WQC1387" s="84">
        <f t="shared" si="998"/>
        <v>0</v>
      </c>
      <c r="WQD1387" s="84">
        <f t="shared" si="998"/>
        <v>0</v>
      </c>
      <c r="WQE1387" s="84">
        <f t="shared" si="998"/>
        <v>1000000</v>
      </c>
      <c r="WQF1387" s="84">
        <f t="shared" si="998"/>
        <v>0</v>
      </c>
      <c r="WQG1387" s="84">
        <f t="shared" si="998"/>
        <v>0</v>
      </c>
      <c r="WQH1387" s="84">
        <f t="shared" si="998"/>
        <v>0</v>
      </c>
      <c r="WQI1387" s="84">
        <f t="shared" si="998"/>
        <v>0</v>
      </c>
      <c r="WQJ1387" s="84">
        <f t="shared" si="998"/>
        <v>1000000</v>
      </c>
      <c r="WQP1387" s="84" t="s">
        <v>235</v>
      </c>
      <c r="WQQ1387" s="84" t="s">
        <v>236</v>
      </c>
      <c r="WQR1387" s="84">
        <f>WQR1383</f>
        <v>1000000</v>
      </c>
      <c r="WQS1387" s="84">
        <f t="shared" ref="WQS1387:WSV1388" si="999">WQS1383</f>
        <v>0</v>
      </c>
      <c r="WQT1387" s="84">
        <f t="shared" si="999"/>
        <v>0</v>
      </c>
      <c r="WQU1387" s="84">
        <f t="shared" si="999"/>
        <v>1000000</v>
      </c>
      <c r="WQV1387" s="84">
        <f t="shared" si="999"/>
        <v>0</v>
      </c>
      <c r="WQW1387" s="84">
        <f t="shared" si="999"/>
        <v>0</v>
      </c>
      <c r="WQX1387" s="84">
        <f t="shared" si="999"/>
        <v>0</v>
      </c>
      <c r="WQY1387" s="84">
        <f t="shared" si="999"/>
        <v>0</v>
      </c>
      <c r="WQZ1387" s="84">
        <f t="shared" si="999"/>
        <v>1000000</v>
      </c>
      <c r="WRF1387" s="84" t="s">
        <v>235</v>
      </c>
      <c r="WRG1387" s="84" t="s">
        <v>236</v>
      </c>
      <c r="WRH1387" s="84">
        <f>WRH1383</f>
        <v>1000000</v>
      </c>
      <c r="WRI1387" s="84">
        <f t="shared" si="999"/>
        <v>0</v>
      </c>
      <c r="WRJ1387" s="84">
        <f t="shared" si="999"/>
        <v>0</v>
      </c>
      <c r="WRK1387" s="84">
        <f t="shared" si="999"/>
        <v>1000000</v>
      </c>
      <c r="WRL1387" s="84">
        <f t="shared" si="999"/>
        <v>0</v>
      </c>
      <c r="WRM1387" s="84">
        <f t="shared" si="999"/>
        <v>0</v>
      </c>
      <c r="WRN1387" s="84">
        <f t="shared" si="999"/>
        <v>0</v>
      </c>
      <c r="WRO1387" s="84">
        <f t="shared" si="999"/>
        <v>0</v>
      </c>
      <c r="WRP1387" s="84">
        <f t="shared" si="999"/>
        <v>1000000</v>
      </c>
      <c r="WRV1387" s="84" t="s">
        <v>235</v>
      </c>
      <c r="WRW1387" s="84" t="s">
        <v>236</v>
      </c>
      <c r="WRX1387" s="84">
        <f>WRX1383</f>
        <v>1000000</v>
      </c>
      <c r="WRY1387" s="84">
        <f t="shared" si="999"/>
        <v>0</v>
      </c>
      <c r="WRZ1387" s="84">
        <f t="shared" si="999"/>
        <v>0</v>
      </c>
      <c r="WSA1387" s="84">
        <f t="shared" si="999"/>
        <v>1000000</v>
      </c>
      <c r="WSB1387" s="84">
        <f t="shared" si="999"/>
        <v>0</v>
      </c>
      <c r="WSC1387" s="84">
        <f t="shared" si="999"/>
        <v>0</v>
      </c>
      <c r="WSD1387" s="84">
        <f t="shared" si="999"/>
        <v>0</v>
      </c>
      <c r="WSE1387" s="84">
        <f t="shared" si="999"/>
        <v>0</v>
      </c>
      <c r="WSF1387" s="84">
        <f t="shared" si="999"/>
        <v>1000000</v>
      </c>
      <c r="WSL1387" s="84" t="s">
        <v>235</v>
      </c>
      <c r="WSM1387" s="84" t="s">
        <v>236</v>
      </c>
      <c r="WSN1387" s="84">
        <f>WSN1383</f>
        <v>1000000</v>
      </c>
      <c r="WSO1387" s="84">
        <f t="shared" si="999"/>
        <v>0</v>
      </c>
      <c r="WSP1387" s="84">
        <f t="shared" si="999"/>
        <v>0</v>
      </c>
      <c r="WSQ1387" s="84">
        <f t="shared" si="999"/>
        <v>1000000</v>
      </c>
      <c r="WSR1387" s="84">
        <f t="shared" si="999"/>
        <v>0</v>
      </c>
      <c r="WSS1387" s="84">
        <f t="shared" si="999"/>
        <v>0</v>
      </c>
      <c r="WST1387" s="84">
        <f t="shared" si="999"/>
        <v>0</v>
      </c>
      <c r="WSU1387" s="84">
        <f t="shared" si="999"/>
        <v>0</v>
      </c>
      <c r="WSV1387" s="84">
        <f t="shared" si="999"/>
        <v>1000000</v>
      </c>
      <c r="WTB1387" s="84" t="s">
        <v>235</v>
      </c>
      <c r="WTC1387" s="84" t="s">
        <v>236</v>
      </c>
      <c r="WTD1387" s="84">
        <f>WTD1383</f>
        <v>1000000</v>
      </c>
      <c r="WTE1387" s="84">
        <f t="shared" ref="WTE1387:WVH1388" si="1000">WTE1383</f>
        <v>0</v>
      </c>
      <c r="WTF1387" s="84">
        <f t="shared" si="1000"/>
        <v>0</v>
      </c>
      <c r="WTG1387" s="84">
        <f t="shared" si="1000"/>
        <v>1000000</v>
      </c>
      <c r="WTH1387" s="84">
        <f t="shared" si="1000"/>
        <v>0</v>
      </c>
      <c r="WTI1387" s="84">
        <f t="shared" si="1000"/>
        <v>0</v>
      </c>
      <c r="WTJ1387" s="84">
        <f t="shared" si="1000"/>
        <v>0</v>
      </c>
      <c r="WTK1387" s="84">
        <f t="shared" si="1000"/>
        <v>0</v>
      </c>
      <c r="WTL1387" s="84">
        <f t="shared" si="1000"/>
        <v>1000000</v>
      </c>
      <c r="WTR1387" s="84" t="s">
        <v>235</v>
      </c>
      <c r="WTS1387" s="84" t="s">
        <v>236</v>
      </c>
      <c r="WTT1387" s="84">
        <f>WTT1383</f>
        <v>1000000</v>
      </c>
      <c r="WTU1387" s="84">
        <f t="shared" si="1000"/>
        <v>0</v>
      </c>
      <c r="WTV1387" s="84">
        <f t="shared" si="1000"/>
        <v>0</v>
      </c>
      <c r="WTW1387" s="84">
        <f t="shared" si="1000"/>
        <v>1000000</v>
      </c>
      <c r="WTX1387" s="84">
        <f t="shared" si="1000"/>
        <v>0</v>
      </c>
      <c r="WTY1387" s="84">
        <f t="shared" si="1000"/>
        <v>0</v>
      </c>
      <c r="WTZ1387" s="84">
        <f t="shared" si="1000"/>
        <v>0</v>
      </c>
      <c r="WUA1387" s="84">
        <f t="shared" si="1000"/>
        <v>0</v>
      </c>
      <c r="WUB1387" s="84">
        <f t="shared" si="1000"/>
        <v>1000000</v>
      </c>
      <c r="WUH1387" s="84" t="s">
        <v>235</v>
      </c>
      <c r="WUI1387" s="84" t="s">
        <v>236</v>
      </c>
      <c r="WUJ1387" s="84">
        <f>WUJ1383</f>
        <v>1000000</v>
      </c>
      <c r="WUK1387" s="84">
        <f t="shared" si="1000"/>
        <v>0</v>
      </c>
      <c r="WUL1387" s="84">
        <f t="shared" si="1000"/>
        <v>0</v>
      </c>
      <c r="WUM1387" s="84">
        <f t="shared" si="1000"/>
        <v>1000000</v>
      </c>
      <c r="WUN1387" s="84">
        <f t="shared" si="1000"/>
        <v>0</v>
      </c>
      <c r="WUO1387" s="84">
        <f t="shared" si="1000"/>
        <v>0</v>
      </c>
      <c r="WUP1387" s="84">
        <f t="shared" si="1000"/>
        <v>0</v>
      </c>
      <c r="WUQ1387" s="84">
        <f t="shared" si="1000"/>
        <v>0</v>
      </c>
      <c r="WUR1387" s="84">
        <f t="shared" si="1000"/>
        <v>1000000</v>
      </c>
      <c r="WUX1387" s="84" t="s">
        <v>235</v>
      </c>
      <c r="WUY1387" s="84" t="s">
        <v>236</v>
      </c>
      <c r="WUZ1387" s="84">
        <f>WUZ1383</f>
        <v>1000000</v>
      </c>
      <c r="WVA1387" s="84">
        <f t="shared" si="1000"/>
        <v>0</v>
      </c>
      <c r="WVB1387" s="84">
        <f t="shared" si="1000"/>
        <v>0</v>
      </c>
      <c r="WVC1387" s="84">
        <f t="shared" si="1000"/>
        <v>1000000</v>
      </c>
      <c r="WVD1387" s="84">
        <f t="shared" si="1000"/>
        <v>0</v>
      </c>
      <c r="WVE1387" s="84">
        <f t="shared" si="1000"/>
        <v>0</v>
      </c>
      <c r="WVF1387" s="84">
        <f t="shared" si="1000"/>
        <v>0</v>
      </c>
      <c r="WVG1387" s="84">
        <f t="shared" si="1000"/>
        <v>0</v>
      </c>
      <c r="WVH1387" s="84">
        <f t="shared" si="1000"/>
        <v>1000000</v>
      </c>
      <c r="WVN1387" s="84" t="s">
        <v>235</v>
      </c>
      <c r="WVO1387" s="84" t="s">
        <v>236</v>
      </c>
      <c r="WVP1387" s="84">
        <f>WVP1383</f>
        <v>1000000</v>
      </c>
      <c r="WVQ1387" s="84">
        <f t="shared" ref="WVQ1387:WXT1388" si="1001">WVQ1383</f>
        <v>0</v>
      </c>
      <c r="WVR1387" s="84">
        <f t="shared" si="1001"/>
        <v>0</v>
      </c>
      <c r="WVS1387" s="84">
        <f t="shared" si="1001"/>
        <v>1000000</v>
      </c>
      <c r="WVT1387" s="84">
        <f t="shared" si="1001"/>
        <v>0</v>
      </c>
      <c r="WVU1387" s="84">
        <f t="shared" si="1001"/>
        <v>0</v>
      </c>
      <c r="WVV1387" s="84">
        <f t="shared" si="1001"/>
        <v>0</v>
      </c>
      <c r="WVW1387" s="84">
        <f t="shared" si="1001"/>
        <v>0</v>
      </c>
      <c r="WVX1387" s="84">
        <f t="shared" si="1001"/>
        <v>1000000</v>
      </c>
      <c r="WWD1387" s="84" t="s">
        <v>235</v>
      </c>
      <c r="WWE1387" s="84" t="s">
        <v>236</v>
      </c>
      <c r="WWF1387" s="84">
        <f>WWF1383</f>
        <v>1000000</v>
      </c>
      <c r="WWG1387" s="84">
        <f t="shared" si="1001"/>
        <v>0</v>
      </c>
      <c r="WWH1387" s="84">
        <f t="shared" si="1001"/>
        <v>0</v>
      </c>
      <c r="WWI1387" s="84">
        <f t="shared" si="1001"/>
        <v>1000000</v>
      </c>
      <c r="WWJ1387" s="84">
        <f t="shared" si="1001"/>
        <v>0</v>
      </c>
      <c r="WWK1387" s="84">
        <f t="shared" si="1001"/>
        <v>0</v>
      </c>
      <c r="WWL1387" s="84">
        <f t="shared" si="1001"/>
        <v>0</v>
      </c>
      <c r="WWM1387" s="84">
        <f t="shared" si="1001"/>
        <v>0</v>
      </c>
      <c r="WWN1387" s="84">
        <f t="shared" si="1001"/>
        <v>1000000</v>
      </c>
      <c r="WWT1387" s="84" t="s">
        <v>235</v>
      </c>
      <c r="WWU1387" s="84" t="s">
        <v>236</v>
      </c>
      <c r="WWV1387" s="84">
        <f>WWV1383</f>
        <v>1000000</v>
      </c>
      <c r="WWW1387" s="84">
        <f t="shared" si="1001"/>
        <v>0</v>
      </c>
      <c r="WWX1387" s="84">
        <f t="shared" si="1001"/>
        <v>0</v>
      </c>
      <c r="WWY1387" s="84">
        <f t="shared" si="1001"/>
        <v>1000000</v>
      </c>
      <c r="WWZ1387" s="84">
        <f t="shared" si="1001"/>
        <v>0</v>
      </c>
      <c r="WXA1387" s="84">
        <f t="shared" si="1001"/>
        <v>0</v>
      </c>
      <c r="WXB1387" s="84">
        <f t="shared" si="1001"/>
        <v>0</v>
      </c>
      <c r="WXC1387" s="84">
        <f t="shared" si="1001"/>
        <v>0</v>
      </c>
      <c r="WXD1387" s="84">
        <f t="shared" si="1001"/>
        <v>1000000</v>
      </c>
      <c r="WXJ1387" s="84" t="s">
        <v>235</v>
      </c>
      <c r="WXK1387" s="84" t="s">
        <v>236</v>
      </c>
      <c r="WXL1387" s="84">
        <f>WXL1383</f>
        <v>1000000</v>
      </c>
      <c r="WXM1387" s="84">
        <f t="shared" si="1001"/>
        <v>0</v>
      </c>
      <c r="WXN1387" s="84">
        <f t="shared" si="1001"/>
        <v>0</v>
      </c>
      <c r="WXO1387" s="84">
        <f t="shared" si="1001"/>
        <v>1000000</v>
      </c>
      <c r="WXP1387" s="84">
        <f t="shared" si="1001"/>
        <v>0</v>
      </c>
      <c r="WXQ1387" s="84">
        <f t="shared" si="1001"/>
        <v>0</v>
      </c>
      <c r="WXR1387" s="84">
        <f t="shared" si="1001"/>
        <v>0</v>
      </c>
      <c r="WXS1387" s="84">
        <f t="shared" si="1001"/>
        <v>0</v>
      </c>
      <c r="WXT1387" s="84">
        <f t="shared" si="1001"/>
        <v>1000000</v>
      </c>
      <c r="WXZ1387" s="84" t="s">
        <v>235</v>
      </c>
      <c r="WYA1387" s="84" t="s">
        <v>236</v>
      </c>
      <c r="WYB1387" s="84">
        <f>WYB1383</f>
        <v>1000000</v>
      </c>
      <c r="WYC1387" s="84">
        <f t="shared" ref="WYC1387:XAF1388" si="1002">WYC1383</f>
        <v>0</v>
      </c>
      <c r="WYD1387" s="84">
        <f t="shared" si="1002"/>
        <v>0</v>
      </c>
      <c r="WYE1387" s="84">
        <f t="shared" si="1002"/>
        <v>1000000</v>
      </c>
      <c r="WYF1387" s="84">
        <f t="shared" si="1002"/>
        <v>0</v>
      </c>
      <c r="WYG1387" s="84">
        <f t="shared" si="1002"/>
        <v>0</v>
      </c>
      <c r="WYH1387" s="84">
        <f t="shared" si="1002"/>
        <v>0</v>
      </c>
      <c r="WYI1387" s="84">
        <f t="shared" si="1002"/>
        <v>0</v>
      </c>
      <c r="WYJ1387" s="84">
        <f t="shared" si="1002"/>
        <v>1000000</v>
      </c>
      <c r="WYP1387" s="84" t="s">
        <v>235</v>
      </c>
      <c r="WYQ1387" s="84" t="s">
        <v>236</v>
      </c>
      <c r="WYR1387" s="84">
        <f>WYR1383</f>
        <v>1000000</v>
      </c>
      <c r="WYS1387" s="84">
        <f t="shared" si="1002"/>
        <v>0</v>
      </c>
      <c r="WYT1387" s="84">
        <f t="shared" si="1002"/>
        <v>0</v>
      </c>
      <c r="WYU1387" s="84">
        <f t="shared" si="1002"/>
        <v>1000000</v>
      </c>
      <c r="WYV1387" s="84">
        <f t="shared" si="1002"/>
        <v>0</v>
      </c>
      <c r="WYW1387" s="84">
        <f t="shared" si="1002"/>
        <v>0</v>
      </c>
      <c r="WYX1387" s="84">
        <f t="shared" si="1002"/>
        <v>0</v>
      </c>
      <c r="WYY1387" s="84">
        <f t="shared" si="1002"/>
        <v>0</v>
      </c>
      <c r="WYZ1387" s="84">
        <f t="shared" si="1002"/>
        <v>1000000</v>
      </c>
      <c r="WZF1387" s="84" t="s">
        <v>235</v>
      </c>
      <c r="WZG1387" s="84" t="s">
        <v>236</v>
      </c>
      <c r="WZH1387" s="84">
        <f>WZH1383</f>
        <v>1000000</v>
      </c>
      <c r="WZI1387" s="84">
        <f t="shared" si="1002"/>
        <v>0</v>
      </c>
      <c r="WZJ1387" s="84">
        <f t="shared" si="1002"/>
        <v>0</v>
      </c>
      <c r="WZK1387" s="84">
        <f t="shared" si="1002"/>
        <v>1000000</v>
      </c>
      <c r="WZL1387" s="84">
        <f t="shared" si="1002"/>
        <v>0</v>
      </c>
      <c r="WZM1387" s="84">
        <f t="shared" si="1002"/>
        <v>0</v>
      </c>
      <c r="WZN1387" s="84">
        <f t="shared" si="1002"/>
        <v>0</v>
      </c>
      <c r="WZO1387" s="84">
        <f t="shared" si="1002"/>
        <v>0</v>
      </c>
      <c r="WZP1387" s="84">
        <f t="shared" si="1002"/>
        <v>1000000</v>
      </c>
      <c r="WZV1387" s="84" t="s">
        <v>235</v>
      </c>
      <c r="WZW1387" s="84" t="s">
        <v>236</v>
      </c>
      <c r="WZX1387" s="84">
        <f>WZX1383</f>
        <v>1000000</v>
      </c>
      <c r="WZY1387" s="84">
        <f t="shared" si="1002"/>
        <v>0</v>
      </c>
      <c r="WZZ1387" s="84">
        <f t="shared" si="1002"/>
        <v>0</v>
      </c>
      <c r="XAA1387" s="84">
        <f t="shared" si="1002"/>
        <v>1000000</v>
      </c>
      <c r="XAB1387" s="84">
        <f t="shared" si="1002"/>
        <v>0</v>
      </c>
      <c r="XAC1387" s="84">
        <f t="shared" si="1002"/>
        <v>0</v>
      </c>
      <c r="XAD1387" s="84">
        <f t="shared" si="1002"/>
        <v>0</v>
      </c>
      <c r="XAE1387" s="84">
        <f t="shared" si="1002"/>
        <v>0</v>
      </c>
      <c r="XAF1387" s="84">
        <f t="shared" si="1002"/>
        <v>1000000</v>
      </c>
      <c r="XAL1387" s="84" t="s">
        <v>235</v>
      </c>
      <c r="XAM1387" s="84" t="s">
        <v>236</v>
      </c>
      <c r="XAN1387" s="84">
        <f>XAN1383</f>
        <v>1000000</v>
      </c>
      <c r="XAO1387" s="84">
        <f t="shared" ref="XAO1387:XCR1388" si="1003">XAO1383</f>
        <v>0</v>
      </c>
      <c r="XAP1387" s="84">
        <f t="shared" si="1003"/>
        <v>0</v>
      </c>
      <c r="XAQ1387" s="84">
        <f t="shared" si="1003"/>
        <v>1000000</v>
      </c>
      <c r="XAR1387" s="84">
        <f t="shared" si="1003"/>
        <v>0</v>
      </c>
      <c r="XAS1387" s="84">
        <f t="shared" si="1003"/>
        <v>0</v>
      </c>
      <c r="XAT1387" s="84">
        <f t="shared" si="1003"/>
        <v>0</v>
      </c>
      <c r="XAU1387" s="84">
        <f t="shared" si="1003"/>
        <v>0</v>
      </c>
      <c r="XAV1387" s="84">
        <f t="shared" si="1003"/>
        <v>1000000</v>
      </c>
      <c r="XBB1387" s="84" t="s">
        <v>235</v>
      </c>
      <c r="XBC1387" s="84" t="s">
        <v>236</v>
      </c>
      <c r="XBD1387" s="84">
        <f>XBD1383</f>
        <v>1000000</v>
      </c>
      <c r="XBE1387" s="84">
        <f t="shared" si="1003"/>
        <v>0</v>
      </c>
      <c r="XBF1387" s="84">
        <f t="shared" si="1003"/>
        <v>0</v>
      </c>
      <c r="XBG1387" s="84">
        <f t="shared" si="1003"/>
        <v>1000000</v>
      </c>
      <c r="XBH1387" s="84">
        <f t="shared" si="1003"/>
        <v>0</v>
      </c>
      <c r="XBI1387" s="84">
        <f t="shared" si="1003"/>
        <v>0</v>
      </c>
      <c r="XBJ1387" s="84">
        <f t="shared" si="1003"/>
        <v>0</v>
      </c>
      <c r="XBK1387" s="84">
        <f t="shared" si="1003"/>
        <v>0</v>
      </c>
      <c r="XBL1387" s="84">
        <f t="shared" si="1003"/>
        <v>1000000</v>
      </c>
      <c r="XBR1387" s="84" t="s">
        <v>235</v>
      </c>
      <c r="XBS1387" s="84" t="s">
        <v>236</v>
      </c>
      <c r="XBT1387" s="84">
        <f>XBT1383</f>
        <v>1000000</v>
      </c>
      <c r="XBU1387" s="84">
        <f t="shared" si="1003"/>
        <v>0</v>
      </c>
      <c r="XBV1387" s="84">
        <f t="shared" si="1003"/>
        <v>0</v>
      </c>
      <c r="XBW1387" s="84">
        <f t="shared" si="1003"/>
        <v>1000000</v>
      </c>
      <c r="XBX1387" s="84">
        <f t="shared" si="1003"/>
        <v>0</v>
      </c>
      <c r="XBY1387" s="84">
        <f t="shared" si="1003"/>
        <v>0</v>
      </c>
      <c r="XBZ1387" s="84">
        <f t="shared" si="1003"/>
        <v>0</v>
      </c>
      <c r="XCA1387" s="84">
        <f t="shared" si="1003"/>
        <v>0</v>
      </c>
      <c r="XCB1387" s="84">
        <f t="shared" si="1003"/>
        <v>1000000</v>
      </c>
      <c r="XCH1387" s="84" t="s">
        <v>235</v>
      </c>
      <c r="XCI1387" s="84" t="s">
        <v>236</v>
      </c>
      <c r="XCJ1387" s="84">
        <f>XCJ1383</f>
        <v>1000000</v>
      </c>
      <c r="XCK1387" s="84">
        <f t="shared" si="1003"/>
        <v>0</v>
      </c>
      <c r="XCL1387" s="84">
        <f t="shared" si="1003"/>
        <v>0</v>
      </c>
      <c r="XCM1387" s="84">
        <f t="shared" si="1003"/>
        <v>1000000</v>
      </c>
      <c r="XCN1387" s="84">
        <f t="shared" si="1003"/>
        <v>0</v>
      </c>
      <c r="XCO1387" s="84">
        <f t="shared" si="1003"/>
        <v>0</v>
      </c>
      <c r="XCP1387" s="84">
        <f t="shared" si="1003"/>
        <v>0</v>
      </c>
      <c r="XCQ1387" s="84">
        <f t="shared" si="1003"/>
        <v>0</v>
      </c>
      <c r="XCR1387" s="84">
        <f t="shared" si="1003"/>
        <v>1000000</v>
      </c>
      <c r="XCX1387" s="84" t="s">
        <v>235</v>
      </c>
      <c r="XCY1387" s="84" t="s">
        <v>236</v>
      </c>
      <c r="XCZ1387" s="84">
        <f>XCZ1383</f>
        <v>1000000</v>
      </c>
      <c r="XDA1387" s="84">
        <f t="shared" ref="XDA1387:XFD1388" si="1004">XDA1383</f>
        <v>0</v>
      </c>
      <c r="XDB1387" s="84">
        <f t="shared" si="1004"/>
        <v>0</v>
      </c>
      <c r="XDC1387" s="84">
        <f t="shared" si="1004"/>
        <v>1000000</v>
      </c>
      <c r="XDD1387" s="84">
        <f t="shared" si="1004"/>
        <v>0</v>
      </c>
      <c r="XDE1387" s="84">
        <f t="shared" si="1004"/>
        <v>0</v>
      </c>
      <c r="XDF1387" s="84">
        <f t="shared" si="1004"/>
        <v>0</v>
      </c>
      <c r="XDG1387" s="84">
        <f t="shared" si="1004"/>
        <v>0</v>
      </c>
      <c r="XDH1387" s="84">
        <f t="shared" si="1004"/>
        <v>1000000</v>
      </c>
      <c r="XDN1387" s="84" t="s">
        <v>235</v>
      </c>
      <c r="XDO1387" s="84" t="s">
        <v>236</v>
      </c>
      <c r="XDP1387" s="84">
        <f>XDP1383</f>
        <v>1000000</v>
      </c>
      <c r="XDQ1387" s="84">
        <f t="shared" si="1004"/>
        <v>0</v>
      </c>
      <c r="XDR1387" s="84">
        <f t="shared" si="1004"/>
        <v>0</v>
      </c>
      <c r="XDS1387" s="84">
        <f t="shared" si="1004"/>
        <v>1000000</v>
      </c>
      <c r="XDT1387" s="84">
        <f t="shared" si="1004"/>
        <v>0</v>
      </c>
      <c r="XDU1387" s="84">
        <f t="shared" si="1004"/>
        <v>0</v>
      </c>
      <c r="XDV1387" s="84">
        <f t="shared" si="1004"/>
        <v>0</v>
      </c>
      <c r="XDW1387" s="84">
        <f t="shared" si="1004"/>
        <v>0</v>
      </c>
      <c r="XDX1387" s="84">
        <f t="shared" si="1004"/>
        <v>1000000</v>
      </c>
      <c r="XED1387" s="84" t="s">
        <v>235</v>
      </c>
      <c r="XEE1387" s="84" t="s">
        <v>236</v>
      </c>
      <c r="XEF1387" s="84">
        <f>XEF1383</f>
        <v>1000000</v>
      </c>
      <c r="XEG1387" s="84">
        <f t="shared" si="1004"/>
        <v>0</v>
      </c>
      <c r="XEH1387" s="84">
        <f t="shared" si="1004"/>
        <v>0</v>
      </c>
      <c r="XEI1387" s="84">
        <f t="shared" si="1004"/>
        <v>1000000</v>
      </c>
      <c r="XEJ1387" s="84">
        <f t="shared" si="1004"/>
        <v>0</v>
      </c>
      <c r="XEK1387" s="84">
        <f t="shared" si="1004"/>
        <v>0</v>
      </c>
      <c r="XEL1387" s="84">
        <f t="shared" si="1004"/>
        <v>0</v>
      </c>
      <c r="XEM1387" s="84">
        <f t="shared" si="1004"/>
        <v>0</v>
      </c>
      <c r="XEN1387" s="84">
        <f t="shared" si="1004"/>
        <v>1000000</v>
      </c>
      <c r="XET1387" s="84" t="s">
        <v>235</v>
      </c>
      <c r="XEU1387" s="84" t="s">
        <v>236</v>
      </c>
      <c r="XEV1387" s="84">
        <f>XEV1383</f>
        <v>1000000</v>
      </c>
      <c r="XEW1387" s="84">
        <f t="shared" si="1004"/>
        <v>0</v>
      </c>
      <c r="XEX1387" s="84">
        <f t="shared" si="1004"/>
        <v>0</v>
      </c>
      <c r="XEY1387" s="84">
        <f t="shared" si="1004"/>
        <v>1000000</v>
      </c>
      <c r="XEZ1387" s="84">
        <f t="shared" si="1004"/>
        <v>0</v>
      </c>
      <c r="XFA1387" s="84">
        <f t="shared" si="1004"/>
        <v>0</v>
      </c>
      <c r="XFB1387" s="84">
        <f t="shared" si="1004"/>
        <v>0</v>
      </c>
      <c r="XFC1387" s="84">
        <f t="shared" si="1004"/>
        <v>0</v>
      </c>
      <c r="XFD1387" s="84">
        <f t="shared" si="1004"/>
        <v>1000000</v>
      </c>
    </row>
    <row r="1388" spans="1:1024 1027:2048 2051:3072 3075:4096 4099:5120 5123:6144 6147:7168 7171:8192 8195:9216 9219:10240 10243:11264 11267:12288 12291:13312 13315:14336 14339:15360 15363:16384">
      <c r="A1388" s="84"/>
      <c r="B1388" s="84"/>
      <c r="F1388" s="745" t="s">
        <v>247</v>
      </c>
      <c r="G1388" s="1130" t="s">
        <v>4692</v>
      </c>
      <c r="H1388" s="780">
        <f>H1384</f>
        <v>0</v>
      </c>
      <c r="I1388" s="780">
        <f t="shared" si="749"/>
        <v>0</v>
      </c>
      <c r="J1388" s="781">
        <f t="shared" si="749"/>
        <v>0</v>
      </c>
      <c r="K1388" s="780">
        <f t="shared" si="749"/>
        <v>0</v>
      </c>
      <c r="L1388" s="782">
        <f t="shared" si="749"/>
        <v>3000000</v>
      </c>
      <c r="M1388" s="782">
        <f t="shared" si="749"/>
        <v>0</v>
      </c>
      <c r="N1388" s="783">
        <f t="shared" si="749"/>
        <v>0</v>
      </c>
      <c r="O1388" s="782">
        <f t="shared" si="749"/>
        <v>3000000</v>
      </c>
      <c r="P1388" s="782">
        <f t="shared" si="749"/>
        <v>3000000</v>
      </c>
      <c r="Q1388" s="800"/>
      <c r="R1388" s="801"/>
      <c r="S1388" s="800"/>
      <c r="T1388" s="84"/>
      <c r="V1388" s="84" t="s">
        <v>247</v>
      </c>
      <c r="W1388" s="84" t="s">
        <v>4692</v>
      </c>
      <c r="X1388" s="815">
        <f>X1384</f>
        <v>0</v>
      </c>
      <c r="Y1388" s="816">
        <f t="shared" si="749"/>
        <v>0</v>
      </c>
      <c r="Z1388" s="812">
        <f t="shared" si="749"/>
        <v>0</v>
      </c>
      <c r="AA1388" s="813">
        <f t="shared" si="749"/>
        <v>0</v>
      </c>
      <c r="AB1388" s="84">
        <f t="shared" si="749"/>
        <v>2000000</v>
      </c>
      <c r="AC1388" s="84">
        <f t="shared" si="749"/>
        <v>0</v>
      </c>
      <c r="AD1388" s="84">
        <f t="shared" si="749"/>
        <v>0</v>
      </c>
      <c r="AE1388" s="84">
        <f t="shared" si="749"/>
        <v>2000000</v>
      </c>
      <c r="AF1388" s="84">
        <f t="shared" si="749"/>
        <v>2000000</v>
      </c>
      <c r="AL1388" s="84" t="s">
        <v>247</v>
      </c>
      <c r="AM1388" s="84" t="s">
        <v>4692</v>
      </c>
      <c r="AN1388" s="84">
        <f>AN1384</f>
        <v>0</v>
      </c>
      <c r="AO1388" s="84">
        <f t="shared" si="749"/>
        <v>0</v>
      </c>
      <c r="AP1388" s="84">
        <f t="shared" si="749"/>
        <v>0</v>
      </c>
      <c r="AQ1388" s="84">
        <f t="shared" si="749"/>
        <v>0</v>
      </c>
      <c r="AR1388" s="84">
        <f t="shared" si="749"/>
        <v>2000000</v>
      </c>
      <c r="AS1388" s="84">
        <f t="shared" si="749"/>
        <v>0</v>
      </c>
      <c r="AT1388" s="84">
        <f t="shared" si="749"/>
        <v>0</v>
      </c>
      <c r="AU1388" s="84">
        <f t="shared" si="749"/>
        <v>2000000</v>
      </c>
      <c r="AV1388" s="84">
        <f t="shared" si="749"/>
        <v>2000000</v>
      </c>
      <c r="BB1388" s="84" t="s">
        <v>247</v>
      </c>
      <c r="BC1388" s="84" t="s">
        <v>4692</v>
      </c>
      <c r="BD1388" s="84">
        <f>BD1384</f>
        <v>0</v>
      </c>
      <c r="BE1388" s="84">
        <f t="shared" si="749"/>
        <v>0</v>
      </c>
      <c r="BF1388" s="84">
        <f t="shared" si="749"/>
        <v>0</v>
      </c>
      <c r="BG1388" s="84">
        <f t="shared" si="749"/>
        <v>0</v>
      </c>
      <c r="BH1388" s="84">
        <f t="shared" si="749"/>
        <v>2000000</v>
      </c>
      <c r="BI1388" s="84">
        <f t="shared" si="749"/>
        <v>0</v>
      </c>
      <c r="BJ1388" s="84">
        <f t="shared" si="749"/>
        <v>0</v>
      </c>
      <c r="BK1388" s="84">
        <f t="shared" si="749"/>
        <v>2000000</v>
      </c>
      <c r="BL1388" s="84">
        <f t="shared" si="749"/>
        <v>2000000</v>
      </c>
      <c r="BR1388" s="84" t="s">
        <v>247</v>
      </c>
      <c r="BS1388" s="84" t="s">
        <v>4692</v>
      </c>
      <c r="BT1388" s="84">
        <f>BT1384</f>
        <v>0</v>
      </c>
      <c r="BU1388" s="84">
        <f t="shared" si="750"/>
        <v>0</v>
      </c>
      <c r="BV1388" s="84">
        <f t="shared" si="750"/>
        <v>0</v>
      </c>
      <c r="BW1388" s="84">
        <f t="shared" si="750"/>
        <v>0</v>
      </c>
      <c r="BX1388" s="84">
        <f t="shared" si="750"/>
        <v>2000000</v>
      </c>
      <c r="BY1388" s="84">
        <f t="shared" si="750"/>
        <v>0</v>
      </c>
      <c r="BZ1388" s="84">
        <f t="shared" si="750"/>
        <v>0</v>
      </c>
      <c r="CA1388" s="84">
        <f t="shared" si="750"/>
        <v>2000000</v>
      </c>
      <c r="CB1388" s="84">
        <f t="shared" si="750"/>
        <v>2000000</v>
      </c>
      <c r="CH1388" s="84" t="s">
        <v>247</v>
      </c>
      <c r="CI1388" s="84" t="s">
        <v>4692</v>
      </c>
      <c r="CJ1388" s="84">
        <f>CJ1384</f>
        <v>0</v>
      </c>
      <c r="CK1388" s="84">
        <f t="shared" si="750"/>
        <v>0</v>
      </c>
      <c r="CL1388" s="84">
        <f t="shared" si="750"/>
        <v>0</v>
      </c>
      <c r="CM1388" s="84">
        <f t="shared" si="750"/>
        <v>0</v>
      </c>
      <c r="CN1388" s="84">
        <f t="shared" si="750"/>
        <v>2000000</v>
      </c>
      <c r="CO1388" s="84">
        <f t="shared" si="750"/>
        <v>0</v>
      </c>
      <c r="CP1388" s="84">
        <f t="shared" si="750"/>
        <v>0</v>
      </c>
      <c r="CQ1388" s="84">
        <f t="shared" si="750"/>
        <v>2000000</v>
      </c>
      <c r="CR1388" s="84">
        <f t="shared" si="750"/>
        <v>2000000</v>
      </c>
      <c r="CX1388" s="84" t="s">
        <v>247</v>
      </c>
      <c r="CY1388" s="84" t="s">
        <v>4692</v>
      </c>
      <c r="CZ1388" s="84">
        <f>CZ1384</f>
        <v>0</v>
      </c>
      <c r="DA1388" s="84">
        <f t="shared" si="750"/>
        <v>0</v>
      </c>
      <c r="DB1388" s="84">
        <f t="shared" si="750"/>
        <v>0</v>
      </c>
      <c r="DC1388" s="84">
        <f t="shared" si="750"/>
        <v>0</v>
      </c>
      <c r="DD1388" s="84">
        <f t="shared" si="750"/>
        <v>2000000</v>
      </c>
      <c r="DE1388" s="84">
        <f t="shared" si="750"/>
        <v>0</v>
      </c>
      <c r="DF1388" s="84">
        <f t="shared" si="750"/>
        <v>0</v>
      </c>
      <c r="DG1388" s="84">
        <f t="shared" si="750"/>
        <v>2000000</v>
      </c>
      <c r="DH1388" s="84">
        <f t="shared" si="750"/>
        <v>2000000</v>
      </c>
      <c r="DN1388" s="84" t="s">
        <v>247</v>
      </c>
      <c r="DO1388" s="84" t="s">
        <v>4692</v>
      </c>
      <c r="DP1388" s="84">
        <f>DP1384</f>
        <v>0</v>
      </c>
      <c r="DQ1388" s="84">
        <f t="shared" si="750"/>
        <v>0</v>
      </c>
      <c r="DR1388" s="84">
        <f t="shared" si="750"/>
        <v>0</v>
      </c>
      <c r="DS1388" s="84">
        <f t="shared" si="750"/>
        <v>0</v>
      </c>
      <c r="DT1388" s="84">
        <f t="shared" si="750"/>
        <v>2000000</v>
      </c>
      <c r="DU1388" s="84">
        <f t="shared" si="750"/>
        <v>0</v>
      </c>
      <c r="DV1388" s="84">
        <f t="shared" si="750"/>
        <v>0</v>
      </c>
      <c r="DW1388" s="84">
        <f t="shared" si="750"/>
        <v>2000000</v>
      </c>
      <c r="DX1388" s="84">
        <f t="shared" si="750"/>
        <v>2000000</v>
      </c>
      <c r="ED1388" s="84" t="s">
        <v>247</v>
      </c>
      <c r="EE1388" s="84" t="s">
        <v>4692</v>
      </c>
      <c r="EF1388" s="84">
        <f>EF1384</f>
        <v>0</v>
      </c>
      <c r="EG1388" s="84">
        <f t="shared" si="751"/>
        <v>0</v>
      </c>
      <c r="EH1388" s="84">
        <f t="shared" si="751"/>
        <v>0</v>
      </c>
      <c r="EI1388" s="84">
        <f t="shared" si="751"/>
        <v>0</v>
      </c>
      <c r="EJ1388" s="84">
        <f t="shared" si="751"/>
        <v>2000000</v>
      </c>
      <c r="EK1388" s="84">
        <f t="shared" si="751"/>
        <v>0</v>
      </c>
      <c r="EL1388" s="84">
        <f t="shared" si="751"/>
        <v>0</v>
      </c>
      <c r="EM1388" s="84">
        <f t="shared" si="751"/>
        <v>2000000</v>
      </c>
      <c r="EN1388" s="84">
        <f t="shared" si="751"/>
        <v>2000000</v>
      </c>
      <c r="ET1388" s="84" t="s">
        <v>247</v>
      </c>
      <c r="EU1388" s="84" t="s">
        <v>4692</v>
      </c>
      <c r="EV1388" s="84">
        <f>EV1384</f>
        <v>0</v>
      </c>
      <c r="EW1388" s="84">
        <f t="shared" si="751"/>
        <v>0</v>
      </c>
      <c r="EX1388" s="84">
        <f t="shared" si="751"/>
        <v>0</v>
      </c>
      <c r="EY1388" s="84">
        <f t="shared" si="751"/>
        <v>0</v>
      </c>
      <c r="EZ1388" s="84">
        <f t="shared" si="751"/>
        <v>2000000</v>
      </c>
      <c r="FA1388" s="84">
        <f t="shared" si="751"/>
        <v>0</v>
      </c>
      <c r="FB1388" s="84">
        <f t="shared" si="751"/>
        <v>0</v>
      </c>
      <c r="FC1388" s="84">
        <f t="shared" si="751"/>
        <v>2000000</v>
      </c>
      <c r="FD1388" s="84">
        <f t="shared" si="751"/>
        <v>2000000</v>
      </c>
      <c r="FJ1388" s="84" t="s">
        <v>247</v>
      </c>
      <c r="FK1388" s="84" t="s">
        <v>4692</v>
      </c>
      <c r="FL1388" s="84">
        <f>FL1384</f>
        <v>0</v>
      </c>
      <c r="FM1388" s="84">
        <f t="shared" si="751"/>
        <v>0</v>
      </c>
      <c r="FN1388" s="84">
        <f t="shared" si="751"/>
        <v>0</v>
      </c>
      <c r="FO1388" s="84">
        <f t="shared" si="751"/>
        <v>0</v>
      </c>
      <c r="FP1388" s="84">
        <f t="shared" si="751"/>
        <v>2000000</v>
      </c>
      <c r="FQ1388" s="84">
        <f t="shared" si="751"/>
        <v>0</v>
      </c>
      <c r="FR1388" s="84">
        <f t="shared" si="751"/>
        <v>0</v>
      </c>
      <c r="FS1388" s="84">
        <f t="shared" si="751"/>
        <v>2000000</v>
      </c>
      <c r="FT1388" s="84">
        <f t="shared" si="751"/>
        <v>2000000</v>
      </c>
      <c r="FZ1388" s="84" t="s">
        <v>247</v>
      </c>
      <c r="GA1388" s="84" t="s">
        <v>4692</v>
      </c>
      <c r="GB1388" s="84">
        <f>GB1384</f>
        <v>0</v>
      </c>
      <c r="GC1388" s="84">
        <f t="shared" si="751"/>
        <v>0</v>
      </c>
      <c r="GD1388" s="84">
        <f t="shared" si="751"/>
        <v>0</v>
      </c>
      <c r="GE1388" s="84">
        <f t="shared" si="751"/>
        <v>0</v>
      </c>
      <c r="GF1388" s="84">
        <f t="shared" si="751"/>
        <v>2000000</v>
      </c>
      <c r="GG1388" s="84">
        <f t="shared" si="751"/>
        <v>0</v>
      </c>
      <c r="GH1388" s="84">
        <f t="shared" si="751"/>
        <v>0</v>
      </c>
      <c r="GI1388" s="84">
        <f t="shared" si="751"/>
        <v>2000000</v>
      </c>
      <c r="GJ1388" s="84">
        <f t="shared" si="751"/>
        <v>2000000</v>
      </c>
      <c r="GP1388" s="84" t="s">
        <v>247</v>
      </c>
      <c r="GQ1388" s="84" t="s">
        <v>4692</v>
      </c>
      <c r="GR1388" s="84">
        <f>GR1384</f>
        <v>0</v>
      </c>
      <c r="GS1388" s="84">
        <f t="shared" si="752"/>
        <v>0</v>
      </c>
      <c r="GT1388" s="84">
        <f t="shared" si="752"/>
        <v>0</v>
      </c>
      <c r="GU1388" s="84">
        <f t="shared" si="752"/>
        <v>0</v>
      </c>
      <c r="GV1388" s="84">
        <f t="shared" si="752"/>
        <v>2000000</v>
      </c>
      <c r="GW1388" s="84">
        <f t="shared" si="752"/>
        <v>0</v>
      </c>
      <c r="GX1388" s="84">
        <f t="shared" si="752"/>
        <v>0</v>
      </c>
      <c r="GY1388" s="84">
        <f t="shared" si="752"/>
        <v>2000000</v>
      </c>
      <c r="GZ1388" s="84">
        <f t="shared" si="752"/>
        <v>2000000</v>
      </c>
      <c r="HF1388" s="84" t="s">
        <v>247</v>
      </c>
      <c r="HG1388" s="84" t="s">
        <v>4692</v>
      </c>
      <c r="HH1388" s="84">
        <f>HH1384</f>
        <v>0</v>
      </c>
      <c r="HI1388" s="84">
        <f t="shared" si="752"/>
        <v>0</v>
      </c>
      <c r="HJ1388" s="84">
        <f t="shared" si="752"/>
        <v>0</v>
      </c>
      <c r="HK1388" s="84">
        <f t="shared" si="752"/>
        <v>0</v>
      </c>
      <c r="HL1388" s="84">
        <f t="shared" si="752"/>
        <v>2000000</v>
      </c>
      <c r="HM1388" s="84">
        <f t="shared" si="752"/>
        <v>0</v>
      </c>
      <c r="HN1388" s="84">
        <f t="shared" si="752"/>
        <v>0</v>
      </c>
      <c r="HO1388" s="84">
        <f t="shared" si="752"/>
        <v>2000000</v>
      </c>
      <c r="HP1388" s="84">
        <f t="shared" si="752"/>
        <v>2000000</v>
      </c>
      <c r="HV1388" s="84" t="s">
        <v>247</v>
      </c>
      <c r="HW1388" s="84" t="s">
        <v>4692</v>
      </c>
      <c r="HX1388" s="84">
        <f>HX1384</f>
        <v>0</v>
      </c>
      <c r="HY1388" s="84">
        <f t="shared" si="752"/>
        <v>0</v>
      </c>
      <c r="HZ1388" s="84">
        <f t="shared" si="752"/>
        <v>0</v>
      </c>
      <c r="IA1388" s="84">
        <f t="shared" si="752"/>
        <v>0</v>
      </c>
      <c r="IB1388" s="84">
        <f t="shared" si="752"/>
        <v>2000000</v>
      </c>
      <c r="IC1388" s="84">
        <f t="shared" si="752"/>
        <v>0</v>
      </c>
      <c r="ID1388" s="84">
        <f t="shared" si="752"/>
        <v>0</v>
      </c>
      <c r="IE1388" s="84">
        <f t="shared" si="752"/>
        <v>2000000</v>
      </c>
      <c r="IF1388" s="84">
        <f t="shared" si="752"/>
        <v>2000000</v>
      </c>
      <c r="IL1388" s="84" t="s">
        <v>247</v>
      </c>
      <c r="IM1388" s="84" t="s">
        <v>4692</v>
      </c>
      <c r="IN1388" s="84">
        <f>IN1384</f>
        <v>0</v>
      </c>
      <c r="IO1388" s="84">
        <f t="shared" si="752"/>
        <v>0</v>
      </c>
      <c r="IP1388" s="84">
        <f t="shared" si="752"/>
        <v>0</v>
      </c>
      <c r="IQ1388" s="84">
        <f t="shared" si="752"/>
        <v>0</v>
      </c>
      <c r="IR1388" s="84">
        <f t="shared" si="752"/>
        <v>2000000</v>
      </c>
      <c r="IS1388" s="84">
        <f t="shared" si="752"/>
        <v>0</v>
      </c>
      <c r="IT1388" s="84">
        <f t="shared" si="752"/>
        <v>0</v>
      </c>
      <c r="IU1388" s="84">
        <f t="shared" si="752"/>
        <v>2000000</v>
      </c>
      <c r="IV1388" s="84">
        <f t="shared" si="752"/>
        <v>2000000</v>
      </c>
      <c r="JB1388" s="84" t="s">
        <v>247</v>
      </c>
      <c r="JC1388" s="84" t="s">
        <v>4692</v>
      </c>
      <c r="JD1388" s="84">
        <f>JD1384</f>
        <v>0</v>
      </c>
      <c r="JE1388" s="84">
        <f t="shared" si="753"/>
        <v>0</v>
      </c>
      <c r="JF1388" s="84">
        <f t="shared" si="753"/>
        <v>0</v>
      </c>
      <c r="JG1388" s="84">
        <f t="shared" si="753"/>
        <v>0</v>
      </c>
      <c r="JH1388" s="84">
        <f t="shared" si="753"/>
        <v>2000000</v>
      </c>
      <c r="JI1388" s="84">
        <f t="shared" si="753"/>
        <v>0</v>
      </c>
      <c r="JJ1388" s="84">
        <f t="shared" si="753"/>
        <v>0</v>
      </c>
      <c r="JK1388" s="84">
        <f t="shared" si="753"/>
        <v>2000000</v>
      </c>
      <c r="JL1388" s="84">
        <f t="shared" si="753"/>
        <v>2000000</v>
      </c>
      <c r="JR1388" s="84" t="s">
        <v>247</v>
      </c>
      <c r="JS1388" s="84" t="s">
        <v>4692</v>
      </c>
      <c r="JT1388" s="84">
        <f>JT1384</f>
        <v>0</v>
      </c>
      <c r="JU1388" s="84">
        <f t="shared" si="753"/>
        <v>0</v>
      </c>
      <c r="JV1388" s="84">
        <f t="shared" si="753"/>
        <v>0</v>
      </c>
      <c r="JW1388" s="84">
        <f t="shared" si="753"/>
        <v>0</v>
      </c>
      <c r="JX1388" s="84">
        <f t="shared" si="753"/>
        <v>2000000</v>
      </c>
      <c r="JY1388" s="84">
        <f t="shared" si="753"/>
        <v>0</v>
      </c>
      <c r="JZ1388" s="84">
        <f t="shared" si="753"/>
        <v>0</v>
      </c>
      <c r="KA1388" s="84">
        <f t="shared" si="753"/>
        <v>2000000</v>
      </c>
      <c r="KB1388" s="84">
        <f t="shared" si="753"/>
        <v>2000000</v>
      </c>
      <c r="KH1388" s="84" t="s">
        <v>247</v>
      </c>
      <c r="KI1388" s="84" t="s">
        <v>4692</v>
      </c>
      <c r="KJ1388" s="84">
        <f>KJ1384</f>
        <v>0</v>
      </c>
      <c r="KK1388" s="84">
        <f t="shared" si="753"/>
        <v>0</v>
      </c>
      <c r="KL1388" s="84">
        <f t="shared" si="753"/>
        <v>0</v>
      </c>
      <c r="KM1388" s="84">
        <f t="shared" si="753"/>
        <v>0</v>
      </c>
      <c r="KN1388" s="84">
        <f t="shared" si="753"/>
        <v>2000000</v>
      </c>
      <c r="KO1388" s="84">
        <f t="shared" si="753"/>
        <v>0</v>
      </c>
      <c r="KP1388" s="84">
        <f t="shared" si="753"/>
        <v>0</v>
      </c>
      <c r="KQ1388" s="84">
        <f t="shared" si="753"/>
        <v>2000000</v>
      </c>
      <c r="KR1388" s="84">
        <f t="shared" si="753"/>
        <v>2000000</v>
      </c>
      <c r="KX1388" s="84" t="s">
        <v>247</v>
      </c>
      <c r="KY1388" s="84" t="s">
        <v>4692</v>
      </c>
      <c r="KZ1388" s="84">
        <f>KZ1384</f>
        <v>0</v>
      </c>
      <c r="LA1388" s="84">
        <f t="shared" si="753"/>
        <v>0</v>
      </c>
      <c r="LB1388" s="84">
        <f t="shared" si="753"/>
        <v>0</v>
      </c>
      <c r="LC1388" s="84">
        <f t="shared" si="753"/>
        <v>0</v>
      </c>
      <c r="LD1388" s="84">
        <f t="shared" si="753"/>
        <v>2000000</v>
      </c>
      <c r="LE1388" s="84">
        <f t="shared" si="753"/>
        <v>0</v>
      </c>
      <c r="LF1388" s="84">
        <f t="shared" si="753"/>
        <v>0</v>
      </c>
      <c r="LG1388" s="84">
        <f t="shared" si="753"/>
        <v>2000000</v>
      </c>
      <c r="LH1388" s="84">
        <f t="shared" si="753"/>
        <v>2000000</v>
      </c>
      <c r="LN1388" s="84" t="s">
        <v>247</v>
      </c>
      <c r="LO1388" s="84" t="s">
        <v>4692</v>
      </c>
      <c r="LP1388" s="84">
        <f>LP1384</f>
        <v>0</v>
      </c>
      <c r="LQ1388" s="84">
        <f t="shared" si="754"/>
        <v>0</v>
      </c>
      <c r="LR1388" s="84">
        <f t="shared" si="754"/>
        <v>0</v>
      </c>
      <c r="LS1388" s="84">
        <f t="shared" si="754"/>
        <v>0</v>
      </c>
      <c r="LT1388" s="84">
        <f t="shared" si="754"/>
        <v>2000000</v>
      </c>
      <c r="LU1388" s="84">
        <f t="shared" si="754"/>
        <v>0</v>
      </c>
      <c r="LV1388" s="84">
        <f t="shared" si="754"/>
        <v>0</v>
      </c>
      <c r="LW1388" s="84">
        <f t="shared" si="754"/>
        <v>2000000</v>
      </c>
      <c r="LX1388" s="84">
        <f t="shared" si="754"/>
        <v>2000000</v>
      </c>
      <c r="MD1388" s="84" t="s">
        <v>247</v>
      </c>
      <c r="ME1388" s="84" t="s">
        <v>4692</v>
      </c>
      <c r="MF1388" s="84">
        <f>MF1384</f>
        <v>0</v>
      </c>
      <c r="MG1388" s="84">
        <f t="shared" si="754"/>
        <v>0</v>
      </c>
      <c r="MH1388" s="84">
        <f t="shared" si="754"/>
        <v>0</v>
      </c>
      <c r="MI1388" s="84">
        <f t="shared" si="754"/>
        <v>0</v>
      </c>
      <c r="MJ1388" s="84">
        <f t="shared" si="754"/>
        <v>2000000</v>
      </c>
      <c r="MK1388" s="84">
        <f t="shared" si="754"/>
        <v>0</v>
      </c>
      <c r="ML1388" s="84">
        <f t="shared" si="754"/>
        <v>0</v>
      </c>
      <c r="MM1388" s="84">
        <f t="shared" si="754"/>
        <v>2000000</v>
      </c>
      <c r="MN1388" s="84">
        <f t="shared" si="754"/>
        <v>2000000</v>
      </c>
      <c r="MT1388" s="84" t="s">
        <v>247</v>
      </c>
      <c r="MU1388" s="84" t="s">
        <v>4692</v>
      </c>
      <c r="MV1388" s="84">
        <f>MV1384</f>
        <v>0</v>
      </c>
      <c r="MW1388" s="84">
        <f t="shared" si="754"/>
        <v>0</v>
      </c>
      <c r="MX1388" s="84">
        <f t="shared" si="754"/>
        <v>0</v>
      </c>
      <c r="MY1388" s="84">
        <f t="shared" si="754"/>
        <v>0</v>
      </c>
      <c r="MZ1388" s="84">
        <f t="shared" si="754"/>
        <v>2000000</v>
      </c>
      <c r="NA1388" s="84">
        <f t="shared" si="754"/>
        <v>0</v>
      </c>
      <c r="NB1388" s="84">
        <f t="shared" si="754"/>
        <v>0</v>
      </c>
      <c r="NC1388" s="84">
        <f t="shared" si="754"/>
        <v>2000000</v>
      </c>
      <c r="ND1388" s="84">
        <f t="shared" si="754"/>
        <v>2000000</v>
      </c>
      <c r="NJ1388" s="84" t="s">
        <v>247</v>
      </c>
      <c r="NK1388" s="84" t="s">
        <v>4692</v>
      </c>
      <c r="NL1388" s="84">
        <f>NL1384</f>
        <v>0</v>
      </c>
      <c r="NM1388" s="84">
        <f t="shared" si="754"/>
        <v>0</v>
      </c>
      <c r="NN1388" s="84">
        <f t="shared" si="754"/>
        <v>0</v>
      </c>
      <c r="NO1388" s="84">
        <f t="shared" si="754"/>
        <v>0</v>
      </c>
      <c r="NP1388" s="84">
        <f t="shared" si="754"/>
        <v>2000000</v>
      </c>
      <c r="NQ1388" s="84">
        <f t="shared" si="754"/>
        <v>0</v>
      </c>
      <c r="NR1388" s="84">
        <f t="shared" si="754"/>
        <v>0</v>
      </c>
      <c r="NS1388" s="84">
        <f t="shared" si="754"/>
        <v>2000000</v>
      </c>
      <c r="NT1388" s="84">
        <f t="shared" si="754"/>
        <v>2000000</v>
      </c>
      <c r="NZ1388" s="84" t="s">
        <v>247</v>
      </c>
      <c r="OA1388" s="84" t="s">
        <v>4692</v>
      </c>
      <c r="OB1388" s="84">
        <f>OB1384</f>
        <v>0</v>
      </c>
      <c r="OC1388" s="84">
        <f t="shared" si="755"/>
        <v>0</v>
      </c>
      <c r="OD1388" s="84">
        <f t="shared" si="755"/>
        <v>0</v>
      </c>
      <c r="OE1388" s="84">
        <f t="shared" si="755"/>
        <v>0</v>
      </c>
      <c r="OF1388" s="84">
        <f t="shared" si="755"/>
        <v>2000000</v>
      </c>
      <c r="OG1388" s="84">
        <f t="shared" si="755"/>
        <v>0</v>
      </c>
      <c r="OH1388" s="84">
        <f t="shared" si="755"/>
        <v>0</v>
      </c>
      <c r="OI1388" s="84">
        <f t="shared" si="755"/>
        <v>2000000</v>
      </c>
      <c r="OJ1388" s="84">
        <f t="shared" si="755"/>
        <v>2000000</v>
      </c>
      <c r="OP1388" s="84" t="s">
        <v>247</v>
      </c>
      <c r="OQ1388" s="84" t="s">
        <v>4692</v>
      </c>
      <c r="OR1388" s="84">
        <f>OR1384</f>
        <v>0</v>
      </c>
      <c r="OS1388" s="84">
        <f t="shared" si="755"/>
        <v>0</v>
      </c>
      <c r="OT1388" s="84">
        <f t="shared" si="755"/>
        <v>0</v>
      </c>
      <c r="OU1388" s="84">
        <f t="shared" si="755"/>
        <v>0</v>
      </c>
      <c r="OV1388" s="84">
        <f t="shared" si="755"/>
        <v>2000000</v>
      </c>
      <c r="OW1388" s="84">
        <f t="shared" si="755"/>
        <v>0</v>
      </c>
      <c r="OX1388" s="84">
        <f t="shared" si="755"/>
        <v>0</v>
      </c>
      <c r="OY1388" s="84">
        <f t="shared" si="755"/>
        <v>2000000</v>
      </c>
      <c r="OZ1388" s="84">
        <f t="shared" si="755"/>
        <v>2000000</v>
      </c>
      <c r="PF1388" s="84" t="s">
        <v>247</v>
      </c>
      <c r="PG1388" s="84" t="s">
        <v>4692</v>
      </c>
      <c r="PH1388" s="84">
        <f>PH1384</f>
        <v>0</v>
      </c>
      <c r="PI1388" s="84">
        <f t="shared" si="755"/>
        <v>0</v>
      </c>
      <c r="PJ1388" s="84">
        <f t="shared" si="755"/>
        <v>0</v>
      </c>
      <c r="PK1388" s="84">
        <f t="shared" si="755"/>
        <v>0</v>
      </c>
      <c r="PL1388" s="84">
        <f t="shared" si="755"/>
        <v>2000000</v>
      </c>
      <c r="PM1388" s="84">
        <f t="shared" si="755"/>
        <v>0</v>
      </c>
      <c r="PN1388" s="84">
        <f t="shared" si="755"/>
        <v>0</v>
      </c>
      <c r="PO1388" s="84">
        <f t="shared" si="755"/>
        <v>2000000</v>
      </c>
      <c r="PP1388" s="84">
        <f t="shared" si="755"/>
        <v>2000000</v>
      </c>
      <c r="PV1388" s="84" t="s">
        <v>247</v>
      </c>
      <c r="PW1388" s="84" t="s">
        <v>4692</v>
      </c>
      <c r="PX1388" s="84">
        <f>PX1384</f>
        <v>0</v>
      </c>
      <c r="PY1388" s="84">
        <f t="shared" si="755"/>
        <v>0</v>
      </c>
      <c r="PZ1388" s="84">
        <f t="shared" si="755"/>
        <v>0</v>
      </c>
      <c r="QA1388" s="84">
        <f t="shared" si="755"/>
        <v>0</v>
      </c>
      <c r="QB1388" s="84">
        <f t="shared" si="755"/>
        <v>2000000</v>
      </c>
      <c r="QC1388" s="84">
        <f t="shared" si="755"/>
        <v>0</v>
      </c>
      <c r="QD1388" s="84">
        <f t="shared" si="755"/>
        <v>0</v>
      </c>
      <c r="QE1388" s="84">
        <f t="shared" si="755"/>
        <v>2000000</v>
      </c>
      <c r="QF1388" s="84">
        <f t="shared" si="755"/>
        <v>2000000</v>
      </c>
      <c r="QL1388" s="84" t="s">
        <v>247</v>
      </c>
      <c r="QM1388" s="84" t="s">
        <v>4692</v>
      </c>
      <c r="QN1388" s="84">
        <f>QN1384</f>
        <v>0</v>
      </c>
      <c r="QO1388" s="84">
        <f t="shared" si="756"/>
        <v>0</v>
      </c>
      <c r="QP1388" s="84">
        <f t="shared" si="756"/>
        <v>0</v>
      </c>
      <c r="QQ1388" s="84">
        <f t="shared" si="756"/>
        <v>0</v>
      </c>
      <c r="QR1388" s="84">
        <f t="shared" si="756"/>
        <v>2000000</v>
      </c>
      <c r="QS1388" s="84">
        <f t="shared" si="756"/>
        <v>0</v>
      </c>
      <c r="QT1388" s="84">
        <f t="shared" si="756"/>
        <v>0</v>
      </c>
      <c r="QU1388" s="84">
        <f t="shared" si="756"/>
        <v>2000000</v>
      </c>
      <c r="QV1388" s="84">
        <f t="shared" si="756"/>
        <v>2000000</v>
      </c>
      <c r="RB1388" s="84" t="s">
        <v>247</v>
      </c>
      <c r="RC1388" s="84" t="s">
        <v>4692</v>
      </c>
      <c r="RD1388" s="84">
        <f>RD1384</f>
        <v>0</v>
      </c>
      <c r="RE1388" s="84">
        <f t="shared" si="756"/>
        <v>0</v>
      </c>
      <c r="RF1388" s="84">
        <f t="shared" si="756"/>
        <v>0</v>
      </c>
      <c r="RG1388" s="84">
        <f t="shared" si="756"/>
        <v>0</v>
      </c>
      <c r="RH1388" s="84">
        <f t="shared" si="756"/>
        <v>2000000</v>
      </c>
      <c r="RI1388" s="84">
        <f t="shared" si="756"/>
        <v>0</v>
      </c>
      <c r="RJ1388" s="84">
        <f t="shared" si="756"/>
        <v>0</v>
      </c>
      <c r="RK1388" s="84">
        <f t="shared" si="756"/>
        <v>2000000</v>
      </c>
      <c r="RL1388" s="84">
        <f t="shared" si="756"/>
        <v>2000000</v>
      </c>
      <c r="RR1388" s="84" t="s">
        <v>247</v>
      </c>
      <c r="RS1388" s="84" t="s">
        <v>4692</v>
      </c>
      <c r="RT1388" s="84">
        <f>RT1384</f>
        <v>0</v>
      </c>
      <c r="RU1388" s="84">
        <f t="shared" si="756"/>
        <v>0</v>
      </c>
      <c r="RV1388" s="84">
        <f t="shared" si="756"/>
        <v>0</v>
      </c>
      <c r="RW1388" s="84">
        <f t="shared" si="756"/>
        <v>0</v>
      </c>
      <c r="RX1388" s="84">
        <f t="shared" si="756"/>
        <v>2000000</v>
      </c>
      <c r="RY1388" s="84">
        <f t="shared" si="756"/>
        <v>0</v>
      </c>
      <c r="RZ1388" s="84">
        <f t="shared" si="756"/>
        <v>0</v>
      </c>
      <c r="SA1388" s="84">
        <f t="shared" si="756"/>
        <v>2000000</v>
      </c>
      <c r="SB1388" s="84">
        <f t="shared" si="756"/>
        <v>2000000</v>
      </c>
      <c r="SH1388" s="84" t="s">
        <v>247</v>
      </c>
      <c r="SI1388" s="84" t="s">
        <v>4692</v>
      </c>
      <c r="SJ1388" s="84">
        <f>SJ1384</f>
        <v>0</v>
      </c>
      <c r="SK1388" s="84">
        <f t="shared" si="756"/>
        <v>0</v>
      </c>
      <c r="SL1388" s="84">
        <f t="shared" si="756"/>
        <v>0</v>
      </c>
      <c r="SM1388" s="84">
        <f t="shared" si="756"/>
        <v>0</v>
      </c>
      <c r="SN1388" s="84">
        <f t="shared" si="756"/>
        <v>2000000</v>
      </c>
      <c r="SO1388" s="84">
        <f t="shared" si="756"/>
        <v>0</v>
      </c>
      <c r="SP1388" s="84">
        <f t="shared" si="756"/>
        <v>0</v>
      </c>
      <c r="SQ1388" s="84">
        <f t="shared" si="756"/>
        <v>2000000</v>
      </c>
      <c r="SR1388" s="84">
        <f t="shared" si="756"/>
        <v>2000000</v>
      </c>
      <c r="SX1388" s="84" t="s">
        <v>247</v>
      </c>
      <c r="SY1388" s="84" t="s">
        <v>4692</v>
      </c>
      <c r="SZ1388" s="84">
        <f>SZ1384</f>
        <v>0</v>
      </c>
      <c r="TA1388" s="84">
        <f t="shared" si="757"/>
        <v>0</v>
      </c>
      <c r="TB1388" s="84">
        <f t="shared" si="757"/>
        <v>0</v>
      </c>
      <c r="TC1388" s="84">
        <f t="shared" si="757"/>
        <v>0</v>
      </c>
      <c r="TD1388" s="84">
        <f t="shared" si="757"/>
        <v>2000000</v>
      </c>
      <c r="TE1388" s="84">
        <f t="shared" si="757"/>
        <v>0</v>
      </c>
      <c r="TF1388" s="84">
        <f t="shared" si="757"/>
        <v>0</v>
      </c>
      <c r="TG1388" s="84">
        <f t="shared" si="757"/>
        <v>2000000</v>
      </c>
      <c r="TH1388" s="84">
        <f t="shared" si="757"/>
        <v>2000000</v>
      </c>
      <c r="TN1388" s="84" t="s">
        <v>247</v>
      </c>
      <c r="TO1388" s="84" t="s">
        <v>4692</v>
      </c>
      <c r="TP1388" s="84">
        <f>TP1384</f>
        <v>0</v>
      </c>
      <c r="TQ1388" s="84">
        <f t="shared" si="757"/>
        <v>0</v>
      </c>
      <c r="TR1388" s="84">
        <f t="shared" si="757"/>
        <v>0</v>
      </c>
      <c r="TS1388" s="84">
        <f t="shared" si="757"/>
        <v>0</v>
      </c>
      <c r="TT1388" s="84">
        <f t="shared" si="757"/>
        <v>2000000</v>
      </c>
      <c r="TU1388" s="84">
        <f t="shared" si="757"/>
        <v>0</v>
      </c>
      <c r="TV1388" s="84">
        <f t="shared" si="757"/>
        <v>0</v>
      </c>
      <c r="TW1388" s="84">
        <f t="shared" si="757"/>
        <v>2000000</v>
      </c>
      <c r="TX1388" s="84">
        <f t="shared" si="757"/>
        <v>2000000</v>
      </c>
      <c r="UD1388" s="84" t="s">
        <v>247</v>
      </c>
      <c r="UE1388" s="84" t="s">
        <v>4692</v>
      </c>
      <c r="UF1388" s="84">
        <f>UF1384</f>
        <v>0</v>
      </c>
      <c r="UG1388" s="84">
        <f t="shared" si="757"/>
        <v>0</v>
      </c>
      <c r="UH1388" s="84">
        <f t="shared" si="757"/>
        <v>0</v>
      </c>
      <c r="UI1388" s="84">
        <f t="shared" si="757"/>
        <v>0</v>
      </c>
      <c r="UJ1388" s="84">
        <f t="shared" si="757"/>
        <v>2000000</v>
      </c>
      <c r="UK1388" s="84">
        <f t="shared" si="757"/>
        <v>0</v>
      </c>
      <c r="UL1388" s="84">
        <f t="shared" si="757"/>
        <v>0</v>
      </c>
      <c r="UM1388" s="84">
        <f t="shared" si="757"/>
        <v>2000000</v>
      </c>
      <c r="UN1388" s="84">
        <f t="shared" si="757"/>
        <v>2000000</v>
      </c>
      <c r="UT1388" s="84" t="s">
        <v>247</v>
      </c>
      <c r="UU1388" s="84" t="s">
        <v>4692</v>
      </c>
      <c r="UV1388" s="84">
        <f>UV1384</f>
        <v>0</v>
      </c>
      <c r="UW1388" s="84">
        <f t="shared" si="757"/>
        <v>0</v>
      </c>
      <c r="UX1388" s="84">
        <f t="shared" si="757"/>
        <v>0</v>
      </c>
      <c r="UY1388" s="84">
        <f t="shared" si="757"/>
        <v>0</v>
      </c>
      <c r="UZ1388" s="84">
        <f t="shared" si="757"/>
        <v>2000000</v>
      </c>
      <c r="VA1388" s="84">
        <f t="shared" si="757"/>
        <v>0</v>
      </c>
      <c r="VB1388" s="84">
        <f t="shared" si="757"/>
        <v>0</v>
      </c>
      <c r="VC1388" s="84">
        <f t="shared" si="757"/>
        <v>2000000</v>
      </c>
      <c r="VD1388" s="84">
        <f t="shared" si="757"/>
        <v>2000000</v>
      </c>
      <c r="VJ1388" s="84" t="s">
        <v>247</v>
      </c>
      <c r="VK1388" s="84" t="s">
        <v>4692</v>
      </c>
      <c r="VL1388" s="84">
        <f>VL1384</f>
        <v>0</v>
      </c>
      <c r="VM1388" s="84">
        <f t="shared" si="758"/>
        <v>0</v>
      </c>
      <c r="VN1388" s="84">
        <f t="shared" si="758"/>
        <v>0</v>
      </c>
      <c r="VO1388" s="84">
        <f t="shared" si="758"/>
        <v>0</v>
      </c>
      <c r="VP1388" s="84">
        <f t="shared" si="758"/>
        <v>2000000</v>
      </c>
      <c r="VQ1388" s="84">
        <f t="shared" si="758"/>
        <v>0</v>
      </c>
      <c r="VR1388" s="84">
        <f t="shared" si="758"/>
        <v>0</v>
      </c>
      <c r="VS1388" s="84">
        <f t="shared" si="758"/>
        <v>2000000</v>
      </c>
      <c r="VT1388" s="84">
        <f t="shared" si="758"/>
        <v>2000000</v>
      </c>
      <c r="VZ1388" s="84" t="s">
        <v>247</v>
      </c>
      <c r="WA1388" s="84" t="s">
        <v>4692</v>
      </c>
      <c r="WB1388" s="84">
        <f>WB1384</f>
        <v>0</v>
      </c>
      <c r="WC1388" s="84">
        <f t="shared" si="758"/>
        <v>0</v>
      </c>
      <c r="WD1388" s="84">
        <f t="shared" si="758"/>
        <v>0</v>
      </c>
      <c r="WE1388" s="84">
        <f t="shared" si="758"/>
        <v>0</v>
      </c>
      <c r="WF1388" s="84">
        <f t="shared" si="758"/>
        <v>2000000</v>
      </c>
      <c r="WG1388" s="84">
        <f t="shared" si="758"/>
        <v>0</v>
      </c>
      <c r="WH1388" s="84">
        <f t="shared" si="758"/>
        <v>0</v>
      </c>
      <c r="WI1388" s="84">
        <f t="shared" si="758"/>
        <v>2000000</v>
      </c>
      <c r="WJ1388" s="84">
        <f t="shared" si="758"/>
        <v>2000000</v>
      </c>
      <c r="WP1388" s="84" t="s">
        <v>247</v>
      </c>
      <c r="WQ1388" s="84" t="s">
        <v>4692</v>
      </c>
      <c r="WR1388" s="84">
        <f>WR1384</f>
        <v>0</v>
      </c>
      <c r="WS1388" s="84">
        <f t="shared" si="758"/>
        <v>0</v>
      </c>
      <c r="WT1388" s="84">
        <f t="shared" si="758"/>
        <v>0</v>
      </c>
      <c r="WU1388" s="84">
        <f t="shared" si="758"/>
        <v>0</v>
      </c>
      <c r="WV1388" s="84">
        <f t="shared" si="758"/>
        <v>2000000</v>
      </c>
      <c r="WW1388" s="84">
        <f t="shared" si="758"/>
        <v>0</v>
      </c>
      <c r="WX1388" s="84">
        <f t="shared" si="758"/>
        <v>0</v>
      </c>
      <c r="WY1388" s="84">
        <f t="shared" si="758"/>
        <v>2000000</v>
      </c>
      <c r="WZ1388" s="84">
        <f t="shared" si="758"/>
        <v>2000000</v>
      </c>
      <c r="XF1388" s="84" t="s">
        <v>247</v>
      </c>
      <c r="XG1388" s="84" t="s">
        <v>4692</v>
      </c>
      <c r="XH1388" s="84">
        <f>XH1384</f>
        <v>0</v>
      </c>
      <c r="XI1388" s="84">
        <f t="shared" si="758"/>
        <v>0</v>
      </c>
      <c r="XJ1388" s="84">
        <f t="shared" si="758"/>
        <v>0</v>
      </c>
      <c r="XK1388" s="84">
        <f t="shared" si="758"/>
        <v>0</v>
      </c>
      <c r="XL1388" s="84">
        <f t="shared" si="758"/>
        <v>2000000</v>
      </c>
      <c r="XM1388" s="84">
        <f t="shared" si="758"/>
        <v>0</v>
      </c>
      <c r="XN1388" s="84">
        <f t="shared" si="758"/>
        <v>0</v>
      </c>
      <c r="XO1388" s="84">
        <f t="shared" si="758"/>
        <v>2000000</v>
      </c>
      <c r="XP1388" s="84">
        <f t="shared" si="758"/>
        <v>2000000</v>
      </c>
      <c r="XV1388" s="84" t="s">
        <v>247</v>
      </c>
      <c r="XW1388" s="84" t="s">
        <v>4692</v>
      </c>
      <c r="XX1388" s="84">
        <f>XX1384</f>
        <v>0</v>
      </c>
      <c r="XY1388" s="84">
        <f t="shared" si="759"/>
        <v>0</v>
      </c>
      <c r="XZ1388" s="84">
        <f t="shared" si="759"/>
        <v>0</v>
      </c>
      <c r="YA1388" s="84">
        <f t="shared" si="759"/>
        <v>0</v>
      </c>
      <c r="YB1388" s="84">
        <f t="shared" si="759"/>
        <v>2000000</v>
      </c>
      <c r="YC1388" s="84">
        <f t="shared" si="759"/>
        <v>0</v>
      </c>
      <c r="YD1388" s="84">
        <f t="shared" si="759"/>
        <v>0</v>
      </c>
      <c r="YE1388" s="84">
        <f t="shared" si="759"/>
        <v>2000000</v>
      </c>
      <c r="YF1388" s="84">
        <f t="shared" si="759"/>
        <v>2000000</v>
      </c>
      <c r="YL1388" s="84" t="s">
        <v>247</v>
      </c>
      <c r="YM1388" s="84" t="s">
        <v>4692</v>
      </c>
      <c r="YN1388" s="84">
        <f>YN1384</f>
        <v>0</v>
      </c>
      <c r="YO1388" s="84">
        <f t="shared" si="759"/>
        <v>0</v>
      </c>
      <c r="YP1388" s="84">
        <f t="shared" si="759"/>
        <v>0</v>
      </c>
      <c r="YQ1388" s="84">
        <f t="shared" si="759"/>
        <v>0</v>
      </c>
      <c r="YR1388" s="84">
        <f t="shared" si="759"/>
        <v>2000000</v>
      </c>
      <c r="YS1388" s="84">
        <f t="shared" si="759"/>
        <v>0</v>
      </c>
      <c r="YT1388" s="84">
        <f t="shared" si="759"/>
        <v>0</v>
      </c>
      <c r="YU1388" s="84">
        <f t="shared" si="759"/>
        <v>2000000</v>
      </c>
      <c r="YV1388" s="84">
        <f t="shared" si="759"/>
        <v>2000000</v>
      </c>
      <c r="ZB1388" s="84" t="s">
        <v>247</v>
      </c>
      <c r="ZC1388" s="84" t="s">
        <v>4692</v>
      </c>
      <c r="ZD1388" s="84">
        <f>ZD1384</f>
        <v>0</v>
      </c>
      <c r="ZE1388" s="84">
        <f t="shared" si="759"/>
        <v>0</v>
      </c>
      <c r="ZF1388" s="84">
        <f t="shared" si="759"/>
        <v>0</v>
      </c>
      <c r="ZG1388" s="84">
        <f t="shared" si="759"/>
        <v>0</v>
      </c>
      <c r="ZH1388" s="84">
        <f t="shared" si="759"/>
        <v>2000000</v>
      </c>
      <c r="ZI1388" s="84">
        <f t="shared" si="759"/>
        <v>0</v>
      </c>
      <c r="ZJ1388" s="84">
        <f t="shared" si="759"/>
        <v>0</v>
      </c>
      <c r="ZK1388" s="84">
        <f t="shared" si="759"/>
        <v>2000000</v>
      </c>
      <c r="ZL1388" s="84">
        <f t="shared" si="759"/>
        <v>2000000</v>
      </c>
      <c r="ZR1388" s="84" t="s">
        <v>247</v>
      </c>
      <c r="ZS1388" s="84" t="s">
        <v>4692</v>
      </c>
      <c r="ZT1388" s="84">
        <f>ZT1384</f>
        <v>0</v>
      </c>
      <c r="ZU1388" s="84">
        <f t="shared" si="759"/>
        <v>0</v>
      </c>
      <c r="ZV1388" s="84">
        <f t="shared" si="759"/>
        <v>0</v>
      </c>
      <c r="ZW1388" s="84">
        <f t="shared" si="759"/>
        <v>0</v>
      </c>
      <c r="ZX1388" s="84">
        <f t="shared" si="759"/>
        <v>2000000</v>
      </c>
      <c r="ZY1388" s="84">
        <f t="shared" si="759"/>
        <v>0</v>
      </c>
      <c r="ZZ1388" s="84">
        <f t="shared" si="759"/>
        <v>0</v>
      </c>
      <c r="AAA1388" s="84">
        <f t="shared" si="759"/>
        <v>2000000</v>
      </c>
      <c r="AAB1388" s="84">
        <f t="shared" si="759"/>
        <v>2000000</v>
      </c>
      <c r="AAH1388" s="84" t="s">
        <v>247</v>
      </c>
      <c r="AAI1388" s="84" t="s">
        <v>4692</v>
      </c>
      <c r="AAJ1388" s="84">
        <f>AAJ1384</f>
        <v>0</v>
      </c>
      <c r="AAK1388" s="84">
        <f t="shared" si="760"/>
        <v>0</v>
      </c>
      <c r="AAL1388" s="84">
        <f t="shared" si="760"/>
        <v>0</v>
      </c>
      <c r="AAM1388" s="84">
        <f t="shared" si="760"/>
        <v>0</v>
      </c>
      <c r="AAN1388" s="84">
        <f t="shared" si="760"/>
        <v>2000000</v>
      </c>
      <c r="AAO1388" s="84">
        <f t="shared" si="760"/>
        <v>0</v>
      </c>
      <c r="AAP1388" s="84">
        <f t="shared" si="760"/>
        <v>0</v>
      </c>
      <c r="AAQ1388" s="84">
        <f t="shared" si="760"/>
        <v>2000000</v>
      </c>
      <c r="AAR1388" s="84">
        <f t="shared" si="760"/>
        <v>2000000</v>
      </c>
      <c r="AAX1388" s="84" t="s">
        <v>247</v>
      </c>
      <c r="AAY1388" s="84" t="s">
        <v>4692</v>
      </c>
      <c r="AAZ1388" s="84">
        <f>AAZ1384</f>
        <v>0</v>
      </c>
      <c r="ABA1388" s="84">
        <f t="shared" si="760"/>
        <v>0</v>
      </c>
      <c r="ABB1388" s="84">
        <f t="shared" si="760"/>
        <v>0</v>
      </c>
      <c r="ABC1388" s="84">
        <f t="shared" si="760"/>
        <v>0</v>
      </c>
      <c r="ABD1388" s="84">
        <f t="shared" si="760"/>
        <v>2000000</v>
      </c>
      <c r="ABE1388" s="84">
        <f t="shared" si="760"/>
        <v>0</v>
      </c>
      <c r="ABF1388" s="84">
        <f t="shared" si="760"/>
        <v>0</v>
      </c>
      <c r="ABG1388" s="84">
        <f t="shared" si="760"/>
        <v>2000000</v>
      </c>
      <c r="ABH1388" s="84">
        <f t="shared" si="760"/>
        <v>2000000</v>
      </c>
      <c r="ABN1388" s="84" t="s">
        <v>247</v>
      </c>
      <c r="ABO1388" s="84" t="s">
        <v>4692</v>
      </c>
      <c r="ABP1388" s="84">
        <f>ABP1384</f>
        <v>0</v>
      </c>
      <c r="ABQ1388" s="84">
        <f t="shared" si="760"/>
        <v>0</v>
      </c>
      <c r="ABR1388" s="84">
        <f t="shared" si="760"/>
        <v>0</v>
      </c>
      <c r="ABS1388" s="84">
        <f t="shared" si="760"/>
        <v>0</v>
      </c>
      <c r="ABT1388" s="84">
        <f t="shared" si="760"/>
        <v>2000000</v>
      </c>
      <c r="ABU1388" s="84">
        <f t="shared" si="760"/>
        <v>0</v>
      </c>
      <c r="ABV1388" s="84">
        <f t="shared" si="760"/>
        <v>0</v>
      </c>
      <c r="ABW1388" s="84">
        <f t="shared" si="760"/>
        <v>2000000</v>
      </c>
      <c r="ABX1388" s="84">
        <f t="shared" si="760"/>
        <v>2000000</v>
      </c>
      <c r="ACD1388" s="84" t="s">
        <v>247</v>
      </c>
      <c r="ACE1388" s="84" t="s">
        <v>4692</v>
      </c>
      <c r="ACF1388" s="84">
        <f>ACF1384</f>
        <v>0</v>
      </c>
      <c r="ACG1388" s="84">
        <f t="shared" si="760"/>
        <v>0</v>
      </c>
      <c r="ACH1388" s="84">
        <f t="shared" si="760"/>
        <v>0</v>
      </c>
      <c r="ACI1388" s="84">
        <f t="shared" si="760"/>
        <v>0</v>
      </c>
      <c r="ACJ1388" s="84">
        <f t="shared" si="760"/>
        <v>2000000</v>
      </c>
      <c r="ACK1388" s="84">
        <f t="shared" si="760"/>
        <v>0</v>
      </c>
      <c r="ACL1388" s="84">
        <f t="shared" si="760"/>
        <v>0</v>
      </c>
      <c r="ACM1388" s="84">
        <f t="shared" si="760"/>
        <v>2000000</v>
      </c>
      <c r="ACN1388" s="84">
        <f t="shared" si="760"/>
        <v>2000000</v>
      </c>
      <c r="ACT1388" s="84" t="s">
        <v>247</v>
      </c>
      <c r="ACU1388" s="84" t="s">
        <v>4692</v>
      </c>
      <c r="ACV1388" s="84">
        <f>ACV1384</f>
        <v>0</v>
      </c>
      <c r="ACW1388" s="84">
        <f t="shared" si="761"/>
        <v>0</v>
      </c>
      <c r="ACX1388" s="84">
        <f t="shared" si="761"/>
        <v>0</v>
      </c>
      <c r="ACY1388" s="84">
        <f t="shared" si="761"/>
        <v>0</v>
      </c>
      <c r="ACZ1388" s="84">
        <f t="shared" si="761"/>
        <v>2000000</v>
      </c>
      <c r="ADA1388" s="84">
        <f t="shared" si="761"/>
        <v>0</v>
      </c>
      <c r="ADB1388" s="84">
        <f t="shared" si="761"/>
        <v>0</v>
      </c>
      <c r="ADC1388" s="84">
        <f t="shared" si="761"/>
        <v>2000000</v>
      </c>
      <c r="ADD1388" s="84">
        <f t="shared" si="761"/>
        <v>2000000</v>
      </c>
      <c r="ADJ1388" s="84" t="s">
        <v>247</v>
      </c>
      <c r="ADK1388" s="84" t="s">
        <v>4692</v>
      </c>
      <c r="ADL1388" s="84">
        <f>ADL1384</f>
        <v>0</v>
      </c>
      <c r="ADM1388" s="84">
        <f t="shared" si="761"/>
        <v>0</v>
      </c>
      <c r="ADN1388" s="84">
        <f t="shared" si="761"/>
        <v>0</v>
      </c>
      <c r="ADO1388" s="84">
        <f t="shared" si="761"/>
        <v>0</v>
      </c>
      <c r="ADP1388" s="84">
        <f t="shared" si="761"/>
        <v>2000000</v>
      </c>
      <c r="ADQ1388" s="84">
        <f t="shared" si="761"/>
        <v>0</v>
      </c>
      <c r="ADR1388" s="84">
        <f t="shared" si="761"/>
        <v>0</v>
      </c>
      <c r="ADS1388" s="84">
        <f t="shared" si="761"/>
        <v>2000000</v>
      </c>
      <c r="ADT1388" s="84">
        <f t="shared" si="761"/>
        <v>2000000</v>
      </c>
      <c r="ADZ1388" s="84" t="s">
        <v>247</v>
      </c>
      <c r="AEA1388" s="84" t="s">
        <v>4692</v>
      </c>
      <c r="AEB1388" s="84">
        <f>AEB1384</f>
        <v>0</v>
      </c>
      <c r="AEC1388" s="84">
        <f t="shared" si="761"/>
        <v>0</v>
      </c>
      <c r="AED1388" s="84">
        <f t="shared" si="761"/>
        <v>0</v>
      </c>
      <c r="AEE1388" s="84">
        <f t="shared" si="761"/>
        <v>0</v>
      </c>
      <c r="AEF1388" s="84">
        <f t="shared" si="761"/>
        <v>2000000</v>
      </c>
      <c r="AEG1388" s="84">
        <f t="shared" si="761"/>
        <v>0</v>
      </c>
      <c r="AEH1388" s="84">
        <f t="shared" si="761"/>
        <v>0</v>
      </c>
      <c r="AEI1388" s="84">
        <f t="shared" si="761"/>
        <v>2000000</v>
      </c>
      <c r="AEJ1388" s="84">
        <f t="shared" si="761"/>
        <v>2000000</v>
      </c>
      <c r="AEP1388" s="84" t="s">
        <v>247</v>
      </c>
      <c r="AEQ1388" s="84" t="s">
        <v>4692</v>
      </c>
      <c r="AER1388" s="84">
        <f>AER1384</f>
        <v>0</v>
      </c>
      <c r="AES1388" s="84">
        <f t="shared" si="761"/>
        <v>0</v>
      </c>
      <c r="AET1388" s="84">
        <f t="shared" si="761"/>
        <v>0</v>
      </c>
      <c r="AEU1388" s="84">
        <f t="shared" si="761"/>
        <v>0</v>
      </c>
      <c r="AEV1388" s="84">
        <f t="shared" si="761"/>
        <v>2000000</v>
      </c>
      <c r="AEW1388" s="84">
        <f t="shared" si="761"/>
        <v>0</v>
      </c>
      <c r="AEX1388" s="84">
        <f t="shared" si="761"/>
        <v>0</v>
      </c>
      <c r="AEY1388" s="84">
        <f t="shared" si="761"/>
        <v>2000000</v>
      </c>
      <c r="AEZ1388" s="84">
        <f t="shared" si="761"/>
        <v>2000000</v>
      </c>
      <c r="AFF1388" s="84" t="s">
        <v>247</v>
      </c>
      <c r="AFG1388" s="84" t="s">
        <v>4692</v>
      </c>
      <c r="AFH1388" s="84">
        <f>AFH1384</f>
        <v>0</v>
      </c>
      <c r="AFI1388" s="84">
        <f t="shared" si="762"/>
        <v>0</v>
      </c>
      <c r="AFJ1388" s="84">
        <f t="shared" si="762"/>
        <v>0</v>
      </c>
      <c r="AFK1388" s="84">
        <f t="shared" si="762"/>
        <v>0</v>
      </c>
      <c r="AFL1388" s="84">
        <f t="shared" si="762"/>
        <v>2000000</v>
      </c>
      <c r="AFM1388" s="84">
        <f t="shared" si="762"/>
        <v>0</v>
      </c>
      <c r="AFN1388" s="84">
        <f t="shared" si="762"/>
        <v>0</v>
      </c>
      <c r="AFO1388" s="84">
        <f t="shared" si="762"/>
        <v>2000000</v>
      </c>
      <c r="AFP1388" s="84">
        <f t="shared" si="762"/>
        <v>2000000</v>
      </c>
      <c r="AFV1388" s="84" t="s">
        <v>247</v>
      </c>
      <c r="AFW1388" s="84" t="s">
        <v>4692</v>
      </c>
      <c r="AFX1388" s="84">
        <f>AFX1384</f>
        <v>0</v>
      </c>
      <c r="AFY1388" s="84">
        <f t="shared" si="762"/>
        <v>0</v>
      </c>
      <c r="AFZ1388" s="84">
        <f t="shared" si="762"/>
        <v>0</v>
      </c>
      <c r="AGA1388" s="84">
        <f t="shared" si="762"/>
        <v>0</v>
      </c>
      <c r="AGB1388" s="84">
        <f t="shared" si="762"/>
        <v>2000000</v>
      </c>
      <c r="AGC1388" s="84">
        <f t="shared" si="762"/>
        <v>0</v>
      </c>
      <c r="AGD1388" s="84">
        <f t="shared" si="762"/>
        <v>0</v>
      </c>
      <c r="AGE1388" s="84">
        <f t="shared" si="762"/>
        <v>2000000</v>
      </c>
      <c r="AGF1388" s="84">
        <f t="shared" si="762"/>
        <v>2000000</v>
      </c>
      <c r="AGL1388" s="84" t="s">
        <v>247</v>
      </c>
      <c r="AGM1388" s="84" t="s">
        <v>4692</v>
      </c>
      <c r="AGN1388" s="84">
        <f>AGN1384</f>
        <v>0</v>
      </c>
      <c r="AGO1388" s="84">
        <f t="shared" si="762"/>
        <v>0</v>
      </c>
      <c r="AGP1388" s="84">
        <f t="shared" si="762"/>
        <v>0</v>
      </c>
      <c r="AGQ1388" s="84">
        <f t="shared" si="762"/>
        <v>0</v>
      </c>
      <c r="AGR1388" s="84">
        <f t="shared" si="762"/>
        <v>2000000</v>
      </c>
      <c r="AGS1388" s="84">
        <f t="shared" si="762"/>
        <v>0</v>
      </c>
      <c r="AGT1388" s="84">
        <f t="shared" si="762"/>
        <v>0</v>
      </c>
      <c r="AGU1388" s="84">
        <f t="shared" si="762"/>
        <v>2000000</v>
      </c>
      <c r="AGV1388" s="84">
        <f t="shared" si="762"/>
        <v>2000000</v>
      </c>
      <c r="AHB1388" s="84" t="s">
        <v>247</v>
      </c>
      <c r="AHC1388" s="84" t="s">
        <v>4692</v>
      </c>
      <c r="AHD1388" s="84">
        <f>AHD1384</f>
        <v>0</v>
      </c>
      <c r="AHE1388" s="84">
        <f t="shared" si="762"/>
        <v>0</v>
      </c>
      <c r="AHF1388" s="84">
        <f t="shared" si="762"/>
        <v>0</v>
      </c>
      <c r="AHG1388" s="84">
        <f t="shared" si="762"/>
        <v>0</v>
      </c>
      <c r="AHH1388" s="84">
        <f t="shared" si="762"/>
        <v>2000000</v>
      </c>
      <c r="AHI1388" s="84">
        <f t="shared" si="762"/>
        <v>0</v>
      </c>
      <c r="AHJ1388" s="84">
        <f t="shared" si="762"/>
        <v>0</v>
      </c>
      <c r="AHK1388" s="84">
        <f t="shared" si="762"/>
        <v>2000000</v>
      </c>
      <c r="AHL1388" s="84">
        <f t="shared" si="762"/>
        <v>2000000</v>
      </c>
      <c r="AHR1388" s="84" t="s">
        <v>247</v>
      </c>
      <c r="AHS1388" s="84" t="s">
        <v>4692</v>
      </c>
      <c r="AHT1388" s="84">
        <f>AHT1384</f>
        <v>0</v>
      </c>
      <c r="AHU1388" s="84">
        <f t="shared" si="763"/>
        <v>0</v>
      </c>
      <c r="AHV1388" s="84">
        <f t="shared" si="763"/>
        <v>0</v>
      </c>
      <c r="AHW1388" s="84">
        <f t="shared" si="763"/>
        <v>0</v>
      </c>
      <c r="AHX1388" s="84">
        <f t="shared" si="763"/>
        <v>2000000</v>
      </c>
      <c r="AHY1388" s="84">
        <f t="shared" si="763"/>
        <v>0</v>
      </c>
      <c r="AHZ1388" s="84">
        <f t="shared" si="763"/>
        <v>0</v>
      </c>
      <c r="AIA1388" s="84">
        <f t="shared" si="763"/>
        <v>2000000</v>
      </c>
      <c r="AIB1388" s="84">
        <f t="shared" si="763"/>
        <v>2000000</v>
      </c>
      <c r="AIH1388" s="84" t="s">
        <v>247</v>
      </c>
      <c r="AII1388" s="84" t="s">
        <v>4692</v>
      </c>
      <c r="AIJ1388" s="84">
        <f>AIJ1384</f>
        <v>0</v>
      </c>
      <c r="AIK1388" s="84">
        <f t="shared" si="763"/>
        <v>0</v>
      </c>
      <c r="AIL1388" s="84">
        <f t="shared" si="763"/>
        <v>0</v>
      </c>
      <c r="AIM1388" s="84">
        <f t="shared" si="763"/>
        <v>0</v>
      </c>
      <c r="AIN1388" s="84">
        <f t="shared" si="763"/>
        <v>2000000</v>
      </c>
      <c r="AIO1388" s="84">
        <f t="shared" si="763"/>
        <v>0</v>
      </c>
      <c r="AIP1388" s="84">
        <f t="shared" si="763"/>
        <v>0</v>
      </c>
      <c r="AIQ1388" s="84">
        <f t="shared" si="763"/>
        <v>2000000</v>
      </c>
      <c r="AIR1388" s="84">
        <f t="shared" si="763"/>
        <v>2000000</v>
      </c>
      <c r="AIX1388" s="84" t="s">
        <v>247</v>
      </c>
      <c r="AIY1388" s="84" t="s">
        <v>4692</v>
      </c>
      <c r="AIZ1388" s="84">
        <f>AIZ1384</f>
        <v>0</v>
      </c>
      <c r="AJA1388" s="84">
        <f t="shared" si="763"/>
        <v>0</v>
      </c>
      <c r="AJB1388" s="84">
        <f t="shared" si="763"/>
        <v>0</v>
      </c>
      <c r="AJC1388" s="84">
        <f t="shared" si="763"/>
        <v>0</v>
      </c>
      <c r="AJD1388" s="84">
        <f t="shared" si="763"/>
        <v>2000000</v>
      </c>
      <c r="AJE1388" s="84">
        <f t="shared" si="763"/>
        <v>0</v>
      </c>
      <c r="AJF1388" s="84">
        <f t="shared" si="763"/>
        <v>0</v>
      </c>
      <c r="AJG1388" s="84">
        <f t="shared" si="763"/>
        <v>2000000</v>
      </c>
      <c r="AJH1388" s="84">
        <f t="shared" si="763"/>
        <v>2000000</v>
      </c>
      <c r="AJN1388" s="84" t="s">
        <v>247</v>
      </c>
      <c r="AJO1388" s="84" t="s">
        <v>4692</v>
      </c>
      <c r="AJP1388" s="84">
        <f>AJP1384</f>
        <v>0</v>
      </c>
      <c r="AJQ1388" s="84">
        <f t="shared" si="763"/>
        <v>0</v>
      </c>
      <c r="AJR1388" s="84">
        <f t="shared" si="763"/>
        <v>0</v>
      </c>
      <c r="AJS1388" s="84">
        <f t="shared" si="763"/>
        <v>0</v>
      </c>
      <c r="AJT1388" s="84">
        <f t="shared" si="763"/>
        <v>2000000</v>
      </c>
      <c r="AJU1388" s="84">
        <f t="shared" si="763"/>
        <v>0</v>
      </c>
      <c r="AJV1388" s="84">
        <f t="shared" si="763"/>
        <v>0</v>
      </c>
      <c r="AJW1388" s="84">
        <f t="shared" si="763"/>
        <v>2000000</v>
      </c>
      <c r="AJX1388" s="84">
        <f t="shared" si="763"/>
        <v>2000000</v>
      </c>
      <c r="AKD1388" s="84" t="s">
        <v>247</v>
      </c>
      <c r="AKE1388" s="84" t="s">
        <v>4692</v>
      </c>
      <c r="AKF1388" s="84">
        <f>AKF1384</f>
        <v>0</v>
      </c>
      <c r="AKG1388" s="84">
        <f t="shared" si="764"/>
        <v>0</v>
      </c>
      <c r="AKH1388" s="84">
        <f t="shared" si="764"/>
        <v>0</v>
      </c>
      <c r="AKI1388" s="84">
        <f t="shared" si="764"/>
        <v>0</v>
      </c>
      <c r="AKJ1388" s="84">
        <f t="shared" si="764"/>
        <v>2000000</v>
      </c>
      <c r="AKK1388" s="84">
        <f t="shared" si="764"/>
        <v>0</v>
      </c>
      <c r="AKL1388" s="84">
        <f t="shared" si="764"/>
        <v>0</v>
      </c>
      <c r="AKM1388" s="84">
        <f t="shared" si="764"/>
        <v>2000000</v>
      </c>
      <c r="AKN1388" s="84">
        <f t="shared" si="764"/>
        <v>2000000</v>
      </c>
      <c r="AKT1388" s="84" t="s">
        <v>247</v>
      </c>
      <c r="AKU1388" s="84" t="s">
        <v>4692</v>
      </c>
      <c r="AKV1388" s="84">
        <f>AKV1384</f>
        <v>0</v>
      </c>
      <c r="AKW1388" s="84">
        <f t="shared" si="764"/>
        <v>0</v>
      </c>
      <c r="AKX1388" s="84">
        <f t="shared" si="764"/>
        <v>0</v>
      </c>
      <c r="AKY1388" s="84">
        <f t="shared" si="764"/>
        <v>0</v>
      </c>
      <c r="AKZ1388" s="84">
        <f t="shared" si="764"/>
        <v>2000000</v>
      </c>
      <c r="ALA1388" s="84">
        <f t="shared" si="764"/>
        <v>0</v>
      </c>
      <c r="ALB1388" s="84">
        <f t="shared" si="764"/>
        <v>0</v>
      </c>
      <c r="ALC1388" s="84">
        <f t="shared" si="764"/>
        <v>2000000</v>
      </c>
      <c r="ALD1388" s="84">
        <f t="shared" si="764"/>
        <v>2000000</v>
      </c>
      <c r="ALJ1388" s="84" t="s">
        <v>247</v>
      </c>
      <c r="ALK1388" s="84" t="s">
        <v>4692</v>
      </c>
      <c r="ALL1388" s="84">
        <f>ALL1384</f>
        <v>0</v>
      </c>
      <c r="ALM1388" s="84">
        <f t="shared" si="764"/>
        <v>0</v>
      </c>
      <c r="ALN1388" s="84">
        <f t="shared" si="764"/>
        <v>0</v>
      </c>
      <c r="ALO1388" s="84">
        <f t="shared" si="764"/>
        <v>0</v>
      </c>
      <c r="ALP1388" s="84">
        <f t="shared" si="764"/>
        <v>2000000</v>
      </c>
      <c r="ALQ1388" s="84">
        <f t="shared" si="764"/>
        <v>0</v>
      </c>
      <c r="ALR1388" s="84">
        <f t="shared" si="764"/>
        <v>0</v>
      </c>
      <c r="ALS1388" s="84">
        <f t="shared" si="764"/>
        <v>2000000</v>
      </c>
      <c r="ALT1388" s="84">
        <f t="shared" si="764"/>
        <v>2000000</v>
      </c>
      <c r="ALZ1388" s="84" t="s">
        <v>247</v>
      </c>
      <c r="AMA1388" s="84" t="s">
        <v>4692</v>
      </c>
      <c r="AMB1388" s="84">
        <f>AMB1384</f>
        <v>0</v>
      </c>
      <c r="AMC1388" s="84">
        <f t="shared" si="764"/>
        <v>0</v>
      </c>
      <c r="AMD1388" s="84">
        <f t="shared" si="764"/>
        <v>0</v>
      </c>
      <c r="AME1388" s="84">
        <f t="shared" si="764"/>
        <v>0</v>
      </c>
      <c r="AMF1388" s="84">
        <f t="shared" si="764"/>
        <v>2000000</v>
      </c>
      <c r="AMG1388" s="84">
        <f t="shared" si="764"/>
        <v>0</v>
      </c>
      <c r="AMH1388" s="84">
        <f t="shared" si="764"/>
        <v>0</v>
      </c>
      <c r="AMI1388" s="84">
        <f t="shared" si="764"/>
        <v>2000000</v>
      </c>
      <c r="AMJ1388" s="84">
        <f t="shared" si="764"/>
        <v>2000000</v>
      </c>
      <c r="AMP1388" s="84" t="s">
        <v>247</v>
      </c>
      <c r="AMQ1388" s="84" t="s">
        <v>4692</v>
      </c>
      <c r="AMR1388" s="84">
        <f>AMR1384</f>
        <v>0</v>
      </c>
      <c r="AMS1388" s="84">
        <f t="shared" si="765"/>
        <v>0</v>
      </c>
      <c r="AMT1388" s="84">
        <f t="shared" si="765"/>
        <v>0</v>
      </c>
      <c r="AMU1388" s="84">
        <f t="shared" si="765"/>
        <v>0</v>
      </c>
      <c r="AMV1388" s="84">
        <f t="shared" si="765"/>
        <v>2000000</v>
      </c>
      <c r="AMW1388" s="84">
        <f t="shared" si="765"/>
        <v>0</v>
      </c>
      <c r="AMX1388" s="84">
        <f t="shared" si="765"/>
        <v>0</v>
      </c>
      <c r="AMY1388" s="84">
        <f t="shared" si="765"/>
        <v>2000000</v>
      </c>
      <c r="AMZ1388" s="84">
        <f t="shared" si="765"/>
        <v>2000000</v>
      </c>
      <c r="ANF1388" s="84" t="s">
        <v>247</v>
      </c>
      <c r="ANG1388" s="84" t="s">
        <v>4692</v>
      </c>
      <c r="ANH1388" s="84">
        <f>ANH1384</f>
        <v>0</v>
      </c>
      <c r="ANI1388" s="84">
        <f t="shared" si="765"/>
        <v>0</v>
      </c>
      <c r="ANJ1388" s="84">
        <f t="shared" si="765"/>
        <v>0</v>
      </c>
      <c r="ANK1388" s="84">
        <f t="shared" si="765"/>
        <v>0</v>
      </c>
      <c r="ANL1388" s="84">
        <f t="shared" si="765"/>
        <v>2000000</v>
      </c>
      <c r="ANM1388" s="84">
        <f t="shared" si="765"/>
        <v>0</v>
      </c>
      <c r="ANN1388" s="84">
        <f t="shared" si="765"/>
        <v>0</v>
      </c>
      <c r="ANO1388" s="84">
        <f t="shared" si="765"/>
        <v>2000000</v>
      </c>
      <c r="ANP1388" s="84">
        <f t="shared" si="765"/>
        <v>2000000</v>
      </c>
      <c r="ANV1388" s="84" t="s">
        <v>247</v>
      </c>
      <c r="ANW1388" s="84" t="s">
        <v>4692</v>
      </c>
      <c r="ANX1388" s="84">
        <f>ANX1384</f>
        <v>0</v>
      </c>
      <c r="ANY1388" s="84">
        <f t="shared" si="765"/>
        <v>0</v>
      </c>
      <c r="ANZ1388" s="84">
        <f t="shared" si="765"/>
        <v>0</v>
      </c>
      <c r="AOA1388" s="84">
        <f t="shared" si="765"/>
        <v>0</v>
      </c>
      <c r="AOB1388" s="84">
        <f t="shared" si="765"/>
        <v>2000000</v>
      </c>
      <c r="AOC1388" s="84">
        <f t="shared" si="765"/>
        <v>0</v>
      </c>
      <c r="AOD1388" s="84">
        <f t="shared" si="765"/>
        <v>0</v>
      </c>
      <c r="AOE1388" s="84">
        <f t="shared" si="765"/>
        <v>2000000</v>
      </c>
      <c r="AOF1388" s="84">
        <f t="shared" si="765"/>
        <v>2000000</v>
      </c>
      <c r="AOL1388" s="84" t="s">
        <v>247</v>
      </c>
      <c r="AOM1388" s="84" t="s">
        <v>4692</v>
      </c>
      <c r="AON1388" s="84">
        <f>AON1384</f>
        <v>0</v>
      </c>
      <c r="AOO1388" s="84">
        <f t="shared" si="765"/>
        <v>0</v>
      </c>
      <c r="AOP1388" s="84">
        <f t="shared" si="765"/>
        <v>0</v>
      </c>
      <c r="AOQ1388" s="84">
        <f t="shared" si="765"/>
        <v>0</v>
      </c>
      <c r="AOR1388" s="84">
        <f t="shared" si="765"/>
        <v>2000000</v>
      </c>
      <c r="AOS1388" s="84">
        <f t="shared" si="765"/>
        <v>0</v>
      </c>
      <c r="AOT1388" s="84">
        <f t="shared" si="765"/>
        <v>0</v>
      </c>
      <c r="AOU1388" s="84">
        <f t="shared" si="765"/>
        <v>2000000</v>
      </c>
      <c r="AOV1388" s="84">
        <f t="shared" si="765"/>
        <v>2000000</v>
      </c>
      <c r="APB1388" s="84" t="s">
        <v>247</v>
      </c>
      <c r="APC1388" s="84" t="s">
        <v>4692</v>
      </c>
      <c r="APD1388" s="84">
        <f>APD1384</f>
        <v>0</v>
      </c>
      <c r="APE1388" s="84">
        <f t="shared" si="766"/>
        <v>0</v>
      </c>
      <c r="APF1388" s="84">
        <f t="shared" si="766"/>
        <v>0</v>
      </c>
      <c r="APG1388" s="84">
        <f t="shared" si="766"/>
        <v>0</v>
      </c>
      <c r="APH1388" s="84">
        <f t="shared" si="766"/>
        <v>2000000</v>
      </c>
      <c r="API1388" s="84">
        <f t="shared" si="766"/>
        <v>0</v>
      </c>
      <c r="APJ1388" s="84">
        <f t="shared" si="766"/>
        <v>0</v>
      </c>
      <c r="APK1388" s="84">
        <f t="shared" si="766"/>
        <v>2000000</v>
      </c>
      <c r="APL1388" s="84">
        <f t="shared" si="766"/>
        <v>2000000</v>
      </c>
      <c r="APR1388" s="84" t="s">
        <v>247</v>
      </c>
      <c r="APS1388" s="84" t="s">
        <v>4692</v>
      </c>
      <c r="APT1388" s="84">
        <f>APT1384</f>
        <v>0</v>
      </c>
      <c r="APU1388" s="84">
        <f t="shared" si="766"/>
        <v>0</v>
      </c>
      <c r="APV1388" s="84">
        <f t="shared" si="766"/>
        <v>0</v>
      </c>
      <c r="APW1388" s="84">
        <f t="shared" si="766"/>
        <v>0</v>
      </c>
      <c r="APX1388" s="84">
        <f t="shared" si="766"/>
        <v>2000000</v>
      </c>
      <c r="APY1388" s="84">
        <f t="shared" si="766"/>
        <v>0</v>
      </c>
      <c r="APZ1388" s="84">
        <f t="shared" si="766"/>
        <v>0</v>
      </c>
      <c r="AQA1388" s="84">
        <f t="shared" si="766"/>
        <v>2000000</v>
      </c>
      <c r="AQB1388" s="84">
        <f t="shared" si="766"/>
        <v>2000000</v>
      </c>
      <c r="AQH1388" s="84" t="s">
        <v>247</v>
      </c>
      <c r="AQI1388" s="84" t="s">
        <v>4692</v>
      </c>
      <c r="AQJ1388" s="84">
        <f>AQJ1384</f>
        <v>0</v>
      </c>
      <c r="AQK1388" s="84">
        <f t="shared" si="766"/>
        <v>0</v>
      </c>
      <c r="AQL1388" s="84">
        <f t="shared" si="766"/>
        <v>0</v>
      </c>
      <c r="AQM1388" s="84">
        <f t="shared" si="766"/>
        <v>0</v>
      </c>
      <c r="AQN1388" s="84">
        <f t="shared" si="766"/>
        <v>2000000</v>
      </c>
      <c r="AQO1388" s="84">
        <f t="shared" si="766"/>
        <v>0</v>
      </c>
      <c r="AQP1388" s="84">
        <f t="shared" si="766"/>
        <v>0</v>
      </c>
      <c r="AQQ1388" s="84">
        <f t="shared" si="766"/>
        <v>2000000</v>
      </c>
      <c r="AQR1388" s="84">
        <f t="shared" si="766"/>
        <v>2000000</v>
      </c>
      <c r="AQX1388" s="84" t="s">
        <v>247</v>
      </c>
      <c r="AQY1388" s="84" t="s">
        <v>4692</v>
      </c>
      <c r="AQZ1388" s="84">
        <f>AQZ1384</f>
        <v>0</v>
      </c>
      <c r="ARA1388" s="84">
        <f t="shared" si="766"/>
        <v>0</v>
      </c>
      <c r="ARB1388" s="84">
        <f t="shared" si="766"/>
        <v>0</v>
      </c>
      <c r="ARC1388" s="84">
        <f t="shared" si="766"/>
        <v>0</v>
      </c>
      <c r="ARD1388" s="84">
        <f t="shared" si="766"/>
        <v>2000000</v>
      </c>
      <c r="ARE1388" s="84">
        <f t="shared" si="766"/>
        <v>0</v>
      </c>
      <c r="ARF1388" s="84">
        <f t="shared" si="766"/>
        <v>0</v>
      </c>
      <c r="ARG1388" s="84">
        <f t="shared" si="766"/>
        <v>2000000</v>
      </c>
      <c r="ARH1388" s="84">
        <f t="shared" si="766"/>
        <v>2000000</v>
      </c>
      <c r="ARN1388" s="84" t="s">
        <v>247</v>
      </c>
      <c r="ARO1388" s="84" t="s">
        <v>4692</v>
      </c>
      <c r="ARP1388" s="84">
        <f>ARP1384</f>
        <v>0</v>
      </c>
      <c r="ARQ1388" s="84">
        <f t="shared" si="767"/>
        <v>0</v>
      </c>
      <c r="ARR1388" s="84">
        <f t="shared" si="767"/>
        <v>0</v>
      </c>
      <c r="ARS1388" s="84">
        <f t="shared" si="767"/>
        <v>0</v>
      </c>
      <c r="ART1388" s="84">
        <f t="shared" si="767"/>
        <v>2000000</v>
      </c>
      <c r="ARU1388" s="84">
        <f t="shared" si="767"/>
        <v>0</v>
      </c>
      <c r="ARV1388" s="84">
        <f t="shared" si="767"/>
        <v>0</v>
      </c>
      <c r="ARW1388" s="84">
        <f t="shared" si="767"/>
        <v>2000000</v>
      </c>
      <c r="ARX1388" s="84">
        <f t="shared" si="767"/>
        <v>2000000</v>
      </c>
      <c r="ASD1388" s="84" t="s">
        <v>247</v>
      </c>
      <c r="ASE1388" s="84" t="s">
        <v>4692</v>
      </c>
      <c r="ASF1388" s="84">
        <f>ASF1384</f>
        <v>0</v>
      </c>
      <c r="ASG1388" s="84">
        <f t="shared" si="767"/>
        <v>0</v>
      </c>
      <c r="ASH1388" s="84">
        <f t="shared" si="767"/>
        <v>0</v>
      </c>
      <c r="ASI1388" s="84">
        <f t="shared" si="767"/>
        <v>0</v>
      </c>
      <c r="ASJ1388" s="84">
        <f t="shared" si="767"/>
        <v>2000000</v>
      </c>
      <c r="ASK1388" s="84">
        <f t="shared" si="767"/>
        <v>0</v>
      </c>
      <c r="ASL1388" s="84">
        <f t="shared" si="767"/>
        <v>0</v>
      </c>
      <c r="ASM1388" s="84">
        <f t="shared" si="767"/>
        <v>2000000</v>
      </c>
      <c r="ASN1388" s="84">
        <f t="shared" si="767"/>
        <v>2000000</v>
      </c>
      <c r="AST1388" s="84" t="s">
        <v>247</v>
      </c>
      <c r="ASU1388" s="84" t="s">
        <v>4692</v>
      </c>
      <c r="ASV1388" s="84">
        <f>ASV1384</f>
        <v>0</v>
      </c>
      <c r="ASW1388" s="84">
        <f t="shared" si="767"/>
        <v>0</v>
      </c>
      <c r="ASX1388" s="84">
        <f t="shared" si="767"/>
        <v>0</v>
      </c>
      <c r="ASY1388" s="84">
        <f t="shared" si="767"/>
        <v>0</v>
      </c>
      <c r="ASZ1388" s="84">
        <f t="shared" si="767"/>
        <v>2000000</v>
      </c>
      <c r="ATA1388" s="84">
        <f t="shared" si="767"/>
        <v>0</v>
      </c>
      <c r="ATB1388" s="84">
        <f t="shared" si="767"/>
        <v>0</v>
      </c>
      <c r="ATC1388" s="84">
        <f t="shared" si="767"/>
        <v>2000000</v>
      </c>
      <c r="ATD1388" s="84">
        <f t="shared" si="767"/>
        <v>2000000</v>
      </c>
      <c r="ATJ1388" s="84" t="s">
        <v>247</v>
      </c>
      <c r="ATK1388" s="84" t="s">
        <v>4692</v>
      </c>
      <c r="ATL1388" s="84">
        <f>ATL1384</f>
        <v>0</v>
      </c>
      <c r="ATM1388" s="84">
        <f t="shared" si="767"/>
        <v>0</v>
      </c>
      <c r="ATN1388" s="84">
        <f t="shared" si="767"/>
        <v>0</v>
      </c>
      <c r="ATO1388" s="84">
        <f t="shared" si="767"/>
        <v>0</v>
      </c>
      <c r="ATP1388" s="84">
        <f t="shared" si="767"/>
        <v>2000000</v>
      </c>
      <c r="ATQ1388" s="84">
        <f t="shared" si="767"/>
        <v>0</v>
      </c>
      <c r="ATR1388" s="84">
        <f t="shared" si="767"/>
        <v>0</v>
      </c>
      <c r="ATS1388" s="84">
        <f t="shared" si="767"/>
        <v>2000000</v>
      </c>
      <c r="ATT1388" s="84">
        <f t="shared" si="767"/>
        <v>2000000</v>
      </c>
      <c r="ATZ1388" s="84" t="s">
        <v>247</v>
      </c>
      <c r="AUA1388" s="84" t="s">
        <v>4692</v>
      </c>
      <c r="AUB1388" s="84">
        <f>AUB1384</f>
        <v>0</v>
      </c>
      <c r="AUC1388" s="84">
        <f t="shared" si="768"/>
        <v>0</v>
      </c>
      <c r="AUD1388" s="84">
        <f t="shared" si="768"/>
        <v>0</v>
      </c>
      <c r="AUE1388" s="84">
        <f t="shared" si="768"/>
        <v>0</v>
      </c>
      <c r="AUF1388" s="84">
        <f t="shared" si="768"/>
        <v>2000000</v>
      </c>
      <c r="AUG1388" s="84">
        <f t="shared" si="768"/>
        <v>0</v>
      </c>
      <c r="AUH1388" s="84">
        <f t="shared" si="768"/>
        <v>0</v>
      </c>
      <c r="AUI1388" s="84">
        <f t="shared" si="768"/>
        <v>2000000</v>
      </c>
      <c r="AUJ1388" s="84">
        <f t="shared" si="768"/>
        <v>2000000</v>
      </c>
      <c r="AUP1388" s="84" t="s">
        <v>247</v>
      </c>
      <c r="AUQ1388" s="84" t="s">
        <v>4692</v>
      </c>
      <c r="AUR1388" s="84">
        <f>AUR1384</f>
        <v>0</v>
      </c>
      <c r="AUS1388" s="84">
        <f t="shared" si="768"/>
        <v>0</v>
      </c>
      <c r="AUT1388" s="84">
        <f t="shared" si="768"/>
        <v>0</v>
      </c>
      <c r="AUU1388" s="84">
        <f t="shared" si="768"/>
        <v>0</v>
      </c>
      <c r="AUV1388" s="84">
        <f t="shared" si="768"/>
        <v>2000000</v>
      </c>
      <c r="AUW1388" s="84">
        <f t="shared" si="768"/>
        <v>0</v>
      </c>
      <c r="AUX1388" s="84">
        <f t="shared" si="768"/>
        <v>0</v>
      </c>
      <c r="AUY1388" s="84">
        <f t="shared" si="768"/>
        <v>2000000</v>
      </c>
      <c r="AUZ1388" s="84">
        <f t="shared" si="768"/>
        <v>2000000</v>
      </c>
      <c r="AVF1388" s="84" t="s">
        <v>247</v>
      </c>
      <c r="AVG1388" s="84" t="s">
        <v>4692</v>
      </c>
      <c r="AVH1388" s="84">
        <f>AVH1384</f>
        <v>0</v>
      </c>
      <c r="AVI1388" s="84">
        <f t="shared" si="768"/>
        <v>0</v>
      </c>
      <c r="AVJ1388" s="84">
        <f t="shared" si="768"/>
        <v>0</v>
      </c>
      <c r="AVK1388" s="84">
        <f t="shared" si="768"/>
        <v>0</v>
      </c>
      <c r="AVL1388" s="84">
        <f t="shared" si="768"/>
        <v>2000000</v>
      </c>
      <c r="AVM1388" s="84">
        <f t="shared" si="768"/>
        <v>0</v>
      </c>
      <c r="AVN1388" s="84">
        <f t="shared" si="768"/>
        <v>0</v>
      </c>
      <c r="AVO1388" s="84">
        <f t="shared" si="768"/>
        <v>2000000</v>
      </c>
      <c r="AVP1388" s="84">
        <f t="shared" si="768"/>
        <v>2000000</v>
      </c>
      <c r="AVV1388" s="84" t="s">
        <v>247</v>
      </c>
      <c r="AVW1388" s="84" t="s">
        <v>4692</v>
      </c>
      <c r="AVX1388" s="84">
        <f>AVX1384</f>
        <v>0</v>
      </c>
      <c r="AVY1388" s="84">
        <f t="shared" si="768"/>
        <v>0</v>
      </c>
      <c r="AVZ1388" s="84">
        <f t="shared" si="768"/>
        <v>0</v>
      </c>
      <c r="AWA1388" s="84">
        <f t="shared" si="768"/>
        <v>0</v>
      </c>
      <c r="AWB1388" s="84">
        <f t="shared" si="768"/>
        <v>2000000</v>
      </c>
      <c r="AWC1388" s="84">
        <f t="shared" si="768"/>
        <v>0</v>
      </c>
      <c r="AWD1388" s="84">
        <f t="shared" si="768"/>
        <v>0</v>
      </c>
      <c r="AWE1388" s="84">
        <f t="shared" si="768"/>
        <v>2000000</v>
      </c>
      <c r="AWF1388" s="84">
        <f t="shared" si="768"/>
        <v>2000000</v>
      </c>
      <c r="AWL1388" s="84" t="s">
        <v>247</v>
      </c>
      <c r="AWM1388" s="84" t="s">
        <v>4692</v>
      </c>
      <c r="AWN1388" s="84">
        <f>AWN1384</f>
        <v>0</v>
      </c>
      <c r="AWO1388" s="84">
        <f t="shared" si="769"/>
        <v>0</v>
      </c>
      <c r="AWP1388" s="84">
        <f t="shared" si="769"/>
        <v>0</v>
      </c>
      <c r="AWQ1388" s="84">
        <f t="shared" si="769"/>
        <v>0</v>
      </c>
      <c r="AWR1388" s="84">
        <f t="shared" si="769"/>
        <v>2000000</v>
      </c>
      <c r="AWS1388" s="84">
        <f t="shared" si="769"/>
        <v>0</v>
      </c>
      <c r="AWT1388" s="84">
        <f t="shared" si="769"/>
        <v>0</v>
      </c>
      <c r="AWU1388" s="84">
        <f t="shared" si="769"/>
        <v>2000000</v>
      </c>
      <c r="AWV1388" s="84">
        <f t="shared" si="769"/>
        <v>2000000</v>
      </c>
      <c r="AXB1388" s="84" t="s">
        <v>247</v>
      </c>
      <c r="AXC1388" s="84" t="s">
        <v>4692</v>
      </c>
      <c r="AXD1388" s="84">
        <f>AXD1384</f>
        <v>0</v>
      </c>
      <c r="AXE1388" s="84">
        <f t="shared" si="769"/>
        <v>0</v>
      </c>
      <c r="AXF1388" s="84">
        <f t="shared" si="769"/>
        <v>0</v>
      </c>
      <c r="AXG1388" s="84">
        <f t="shared" si="769"/>
        <v>0</v>
      </c>
      <c r="AXH1388" s="84">
        <f t="shared" si="769"/>
        <v>2000000</v>
      </c>
      <c r="AXI1388" s="84">
        <f t="shared" si="769"/>
        <v>0</v>
      </c>
      <c r="AXJ1388" s="84">
        <f t="shared" si="769"/>
        <v>0</v>
      </c>
      <c r="AXK1388" s="84">
        <f t="shared" si="769"/>
        <v>2000000</v>
      </c>
      <c r="AXL1388" s="84">
        <f t="shared" si="769"/>
        <v>2000000</v>
      </c>
      <c r="AXR1388" s="84" t="s">
        <v>247</v>
      </c>
      <c r="AXS1388" s="84" t="s">
        <v>4692</v>
      </c>
      <c r="AXT1388" s="84">
        <f>AXT1384</f>
        <v>0</v>
      </c>
      <c r="AXU1388" s="84">
        <f t="shared" si="769"/>
        <v>0</v>
      </c>
      <c r="AXV1388" s="84">
        <f t="shared" si="769"/>
        <v>0</v>
      </c>
      <c r="AXW1388" s="84">
        <f t="shared" si="769"/>
        <v>0</v>
      </c>
      <c r="AXX1388" s="84">
        <f t="shared" si="769"/>
        <v>2000000</v>
      </c>
      <c r="AXY1388" s="84">
        <f t="shared" si="769"/>
        <v>0</v>
      </c>
      <c r="AXZ1388" s="84">
        <f t="shared" si="769"/>
        <v>0</v>
      </c>
      <c r="AYA1388" s="84">
        <f t="shared" si="769"/>
        <v>2000000</v>
      </c>
      <c r="AYB1388" s="84">
        <f t="shared" si="769"/>
        <v>2000000</v>
      </c>
      <c r="AYH1388" s="84" t="s">
        <v>247</v>
      </c>
      <c r="AYI1388" s="84" t="s">
        <v>4692</v>
      </c>
      <c r="AYJ1388" s="84">
        <f>AYJ1384</f>
        <v>0</v>
      </c>
      <c r="AYK1388" s="84">
        <f t="shared" si="769"/>
        <v>0</v>
      </c>
      <c r="AYL1388" s="84">
        <f t="shared" si="769"/>
        <v>0</v>
      </c>
      <c r="AYM1388" s="84">
        <f t="shared" si="769"/>
        <v>0</v>
      </c>
      <c r="AYN1388" s="84">
        <f t="shared" si="769"/>
        <v>2000000</v>
      </c>
      <c r="AYO1388" s="84">
        <f t="shared" si="769"/>
        <v>0</v>
      </c>
      <c r="AYP1388" s="84">
        <f t="shared" si="769"/>
        <v>0</v>
      </c>
      <c r="AYQ1388" s="84">
        <f t="shared" si="769"/>
        <v>2000000</v>
      </c>
      <c r="AYR1388" s="84">
        <f t="shared" si="769"/>
        <v>2000000</v>
      </c>
      <c r="AYX1388" s="84" t="s">
        <v>247</v>
      </c>
      <c r="AYY1388" s="84" t="s">
        <v>4692</v>
      </c>
      <c r="AYZ1388" s="84">
        <f>AYZ1384</f>
        <v>0</v>
      </c>
      <c r="AZA1388" s="84">
        <f t="shared" si="770"/>
        <v>0</v>
      </c>
      <c r="AZB1388" s="84">
        <f t="shared" si="770"/>
        <v>0</v>
      </c>
      <c r="AZC1388" s="84">
        <f t="shared" si="770"/>
        <v>0</v>
      </c>
      <c r="AZD1388" s="84">
        <f t="shared" si="770"/>
        <v>2000000</v>
      </c>
      <c r="AZE1388" s="84">
        <f t="shared" si="770"/>
        <v>0</v>
      </c>
      <c r="AZF1388" s="84">
        <f t="shared" si="770"/>
        <v>0</v>
      </c>
      <c r="AZG1388" s="84">
        <f t="shared" si="770"/>
        <v>2000000</v>
      </c>
      <c r="AZH1388" s="84">
        <f t="shared" si="770"/>
        <v>2000000</v>
      </c>
      <c r="AZN1388" s="84" t="s">
        <v>247</v>
      </c>
      <c r="AZO1388" s="84" t="s">
        <v>4692</v>
      </c>
      <c r="AZP1388" s="84">
        <f>AZP1384</f>
        <v>0</v>
      </c>
      <c r="AZQ1388" s="84">
        <f t="shared" si="770"/>
        <v>0</v>
      </c>
      <c r="AZR1388" s="84">
        <f t="shared" si="770"/>
        <v>0</v>
      </c>
      <c r="AZS1388" s="84">
        <f t="shared" si="770"/>
        <v>0</v>
      </c>
      <c r="AZT1388" s="84">
        <f t="shared" si="770"/>
        <v>2000000</v>
      </c>
      <c r="AZU1388" s="84">
        <f t="shared" si="770"/>
        <v>0</v>
      </c>
      <c r="AZV1388" s="84">
        <f t="shared" si="770"/>
        <v>0</v>
      </c>
      <c r="AZW1388" s="84">
        <f t="shared" si="770"/>
        <v>2000000</v>
      </c>
      <c r="AZX1388" s="84">
        <f t="shared" si="770"/>
        <v>2000000</v>
      </c>
      <c r="BAD1388" s="84" t="s">
        <v>247</v>
      </c>
      <c r="BAE1388" s="84" t="s">
        <v>4692</v>
      </c>
      <c r="BAF1388" s="84">
        <f>BAF1384</f>
        <v>0</v>
      </c>
      <c r="BAG1388" s="84">
        <f t="shared" si="770"/>
        <v>0</v>
      </c>
      <c r="BAH1388" s="84">
        <f t="shared" si="770"/>
        <v>0</v>
      </c>
      <c r="BAI1388" s="84">
        <f t="shared" si="770"/>
        <v>0</v>
      </c>
      <c r="BAJ1388" s="84">
        <f t="shared" si="770"/>
        <v>2000000</v>
      </c>
      <c r="BAK1388" s="84">
        <f t="shared" si="770"/>
        <v>0</v>
      </c>
      <c r="BAL1388" s="84">
        <f t="shared" si="770"/>
        <v>0</v>
      </c>
      <c r="BAM1388" s="84">
        <f t="shared" si="770"/>
        <v>2000000</v>
      </c>
      <c r="BAN1388" s="84">
        <f t="shared" si="770"/>
        <v>2000000</v>
      </c>
      <c r="BAT1388" s="84" t="s">
        <v>247</v>
      </c>
      <c r="BAU1388" s="84" t="s">
        <v>4692</v>
      </c>
      <c r="BAV1388" s="84">
        <f>BAV1384</f>
        <v>0</v>
      </c>
      <c r="BAW1388" s="84">
        <f t="shared" si="770"/>
        <v>0</v>
      </c>
      <c r="BAX1388" s="84">
        <f t="shared" si="770"/>
        <v>0</v>
      </c>
      <c r="BAY1388" s="84">
        <f t="shared" si="770"/>
        <v>0</v>
      </c>
      <c r="BAZ1388" s="84">
        <f t="shared" si="770"/>
        <v>2000000</v>
      </c>
      <c r="BBA1388" s="84">
        <f t="shared" si="770"/>
        <v>0</v>
      </c>
      <c r="BBB1388" s="84">
        <f t="shared" si="770"/>
        <v>0</v>
      </c>
      <c r="BBC1388" s="84">
        <f t="shared" si="770"/>
        <v>2000000</v>
      </c>
      <c r="BBD1388" s="84">
        <f t="shared" si="770"/>
        <v>2000000</v>
      </c>
      <c r="BBJ1388" s="84" t="s">
        <v>247</v>
      </c>
      <c r="BBK1388" s="84" t="s">
        <v>4692</v>
      </c>
      <c r="BBL1388" s="84">
        <f>BBL1384</f>
        <v>0</v>
      </c>
      <c r="BBM1388" s="84">
        <f t="shared" si="771"/>
        <v>0</v>
      </c>
      <c r="BBN1388" s="84">
        <f t="shared" si="771"/>
        <v>0</v>
      </c>
      <c r="BBO1388" s="84">
        <f t="shared" si="771"/>
        <v>0</v>
      </c>
      <c r="BBP1388" s="84">
        <f t="shared" si="771"/>
        <v>2000000</v>
      </c>
      <c r="BBQ1388" s="84">
        <f t="shared" si="771"/>
        <v>0</v>
      </c>
      <c r="BBR1388" s="84">
        <f t="shared" si="771"/>
        <v>0</v>
      </c>
      <c r="BBS1388" s="84">
        <f t="shared" si="771"/>
        <v>2000000</v>
      </c>
      <c r="BBT1388" s="84">
        <f t="shared" si="771"/>
        <v>2000000</v>
      </c>
      <c r="BBZ1388" s="84" t="s">
        <v>247</v>
      </c>
      <c r="BCA1388" s="84" t="s">
        <v>4692</v>
      </c>
      <c r="BCB1388" s="84">
        <f>BCB1384</f>
        <v>0</v>
      </c>
      <c r="BCC1388" s="84">
        <f t="shared" si="771"/>
        <v>0</v>
      </c>
      <c r="BCD1388" s="84">
        <f t="shared" si="771"/>
        <v>0</v>
      </c>
      <c r="BCE1388" s="84">
        <f t="shared" si="771"/>
        <v>0</v>
      </c>
      <c r="BCF1388" s="84">
        <f t="shared" si="771"/>
        <v>2000000</v>
      </c>
      <c r="BCG1388" s="84">
        <f t="shared" si="771"/>
        <v>0</v>
      </c>
      <c r="BCH1388" s="84">
        <f t="shared" si="771"/>
        <v>0</v>
      </c>
      <c r="BCI1388" s="84">
        <f t="shared" si="771"/>
        <v>2000000</v>
      </c>
      <c r="BCJ1388" s="84">
        <f t="shared" si="771"/>
        <v>2000000</v>
      </c>
      <c r="BCP1388" s="84" t="s">
        <v>247</v>
      </c>
      <c r="BCQ1388" s="84" t="s">
        <v>4692</v>
      </c>
      <c r="BCR1388" s="84">
        <f>BCR1384</f>
        <v>0</v>
      </c>
      <c r="BCS1388" s="84">
        <f t="shared" si="771"/>
        <v>0</v>
      </c>
      <c r="BCT1388" s="84">
        <f t="shared" si="771"/>
        <v>0</v>
      </c>
      <c r="BCU1388" s="84">
        <f t="shared" si="771"/>
        <v>0</v>
      </c>
      <c r="BCV1388" s="84">
        <f t="shared" si="771"/>
        <v>2000000</v>
      </c>
      <c r="BCW1388" s="84">
        <f t="shared" si="771"/>
        <v>0</v>
      </c>
      <c r="BCX1388" s="84">
        <f t="shared" si="771"/>
        <v>0</v>
      </c>
      <c r="BCY1388" s="84">
        <f t="shared" si="771"/>
        <v>2000000</v>
      </c>
      <c r="BCZ1388" s="84">
        <f t="shared" si="771"/>
        <v>2000000</v>
      </c>
      <c r="BDF1388" s="84" t="s">
        <v>247</v>
      </c>
      <c r="BDG1388" s="84" t="s">
        <v>4692</v>
      </c>
      <c r="BDH1388" s="84">
        <f>BDH1384</f>
        <v>0</v>
      </c>
      <c r="BDI1388" s="84">
        <f t="shared" si="771"/>
        <v>0</v>
      </c>
      <c r="BDJ1388" s="84">
        <f t="shared" si="771"/>
        <v>0</v>
      </c>
      <c r="BDK1388" s="84">
        <f t="shared" si="771"/>
        <v>0</v>
      </c>
      <c r="BDL1388" s="84">
        <f t="shared" si="771"/>
        <v>2000000</v>
      </c>
      <c r="BDM1388" s="84">
        <f t="shared" si="771"/>
        <v>0</v>
      </c>
      <c r="BDN1388" s="84">
        <f t="shared" si="771"/>
        <v>0</v>
      </c>
      <c r="BDO1388" s="84">
        <f t="shared" si="771"/>
        <v>2000000</v>
      </c>
      <c r="BDP1388" s="84">
        <f t="shared" si="771"/>
        <v>2000000</v>
      </c>
      <c r="BDV1388" s="84" t="s">
        <v>247</v>
      </c>
      <c r="BDW1388" s="84" t="s">
        <v>4692</v>
      </c>
      <c r="BDX1388" s="84">
        <f>BDX1384</f>
        <v>0</v>
      </c>
      <c r="BDY1388" s="84">
        <f t="shared" si="772"/>
        <v>0</v>
      </c>
      <c r="BDZ1388" s="84">
        <f t="shared" si="772"/>
        <v>0</v>
      </c>
      <c r="BEA1388" s="84">
        <f t="shared" si="772"/>
        <v>0</v>
      </c>
      <c r="BEB1388" s="84">
        <f t="shared" si="772"/>
        <v>2000000</v>
      </c>
      <c r="BEC1388" s="84">
        <f t="shared" si="772"/>
        <v>0</v>
      </c>
      <c r="BED1388" s="84">
        <f t="shared" si="772"/>
        <v>0</v>
      </c>
      <c r="BEE1388" s="84">
        <f t="shared" si="772"/>
        <v>2000000</v>
      </c>
      <c r="BEF1388" s="84">
        <f t="shared" si="772"/>
        <v>2000000</v>
      </c>
      <c r="BEL1388" s="84" t="s">
        <v>247</v>
      </c>
      <c r="BEM1388" s="84" t="s">
        <v>4692</v>
      </c>
      <c r="BEN1388" s="84">
        <f>BEN1384</f>
        <v>0</v>
      </c>
      <c r="BEO1388" s="84">
        <f t="shared" si="772"/>
        <v>0</v>
      </c>
      <c r="BEP1388" s="84">
        <f t="shared" si="772"/>
        <v>0</v>
      </c>
      <c r="BEQ1388" s="84">
        <f t="shared" si="772"/>
        <v>0</v>
      </c>
      <c r="BER1388" s="84">
        <f t="shared" si="772"/>
        <v>2000000</v>
      </c>
      <c r="BES1388" s="84">
        <f t="shared" si="772"/>
        <v>0</v>
      </c>
      <c r="BET1388" s="84">
        <f t="shared" si="772"/>
        <v>0</v>
      </c>
      <c r="BEU1388" s="84">
        <f t="shared" si="772"/>
        <v>2000000</v>
      </c>
      <c r="BEV1388" s="84">
        <f t="shared" si="772"/>
        <v>2000000</v>
      </c>
      <c r="BFB1388" s="84" t="s">
        <v>247</v>
      </c>
      <c r="BFC1388" s="84" t="s">
        <v>4692</v>
      </c>
      <c r="BFD1388" s="84">
        <f>BFD1384</f>
        <v>0</v>
      </c>
      <c r="BFE1388" s="84">
        <f t="shared" si="772"/>
        <v>0</v>
      </c>
      <c r="BFF1388" s="84">
        <f t="shared" si="772"/>
        <v>0</v>
      </c>
      <c r="BFG1388" s="84">
        <f t="shared" si="772"/>
        <v>0</v>
      </c>
      <c r="BFH1388" s="84">
        <f t="shared" si="772"/>
        <v>2000000</v>
      </c>
      <c r="BFI1388" s="84">
        <f t="shared" si="772"/>
        <v>0</v>
      </c>
      <c r="BFJ1388" s="84">
        <f t="shared" si="772"/>
        <v>0</v>
      </c>
      <c r="BFK1388" s="84">
        <f t="shared" si="772"/>
        <v>2000000</v>
      </c>
      <c r="BFL1388" s="84">
        <f t="shared" si="772"/>
        <v>2000000</v>
      </c>
      <c r="BFR1388" s="84" t="s">
        <v>247</v>
      </c>
      <c r="BFS1388" s="84" t="s">
        <v>4692</v>
      </c>
      <c r="BFT1388" s="84">
        <f>BFT1384</f>
        <v>0</v>
      </c>
      <c r="BFU1388" s="84">
        <f t="shared" si="772"/>
        <v>0</v>
      </c>
      <c r="BFV1388" s="84">
        <f t="shared" si="772"/>
        <v>0</v>
      </c>
      <c r="BFW1388" s="84">
        <f t="shared" si="772"/>
        <v>0</v>
      </c>
      <c r="BFX1388" s="84">
        <f t="shared" si="772"/>
        <v>2000000</v>
      </c>
      <c r="BFY1388" s="84">
        <f t="shared" si="772"/>
        <v>0</v>
      </c>
      <c r="BFZ1388" s="84">
        <f t="shared" si="772"/>
        <v>0</v>
      </c>
      <c r="BGA1388" s="84">
        <f t="shared" si="772"/>
        <v>2000000</v>
      </c>
      <c r="BGB1388" s="84">
        <f t="shared" si="772"/>
        <v>2000000</v>
      </c>
      <c r="BGH1388" s="84" t="s">
        <v>247</v>
      </c>
      <c r="BGI1388" s="84" t="s">
        <v>4692</v>
      </c>
      <c r="BGJ1388" s="84">
        <f>BGJ1384</f>
        <v>0</v>
      </c>
      <c r="BGK1388" s="84">
        <f t="shared" si="773"/>
        <v>0</v>
      </c>
      <c r="BGL1388" s="84">
        <f t="shared" si="773"/>
        <v>0</v>
      </c>
      <c r="BGM1388" s="84">
        <f t="shared" si="773"/>
        <v>0</v>
      </c>
      <c r="BGN1388" s="84">
        <f t="shared" si="773"/>
        <v>2000000</v>
      </c>
      <c r="BGO1388" s="84">
        <f t="shared" si="773"/>
        <v>0</v>
      </c>
      <c r="BGP1388" s="84">
        <f t="shared" si="773"/>
        <v>0</v>
      </c>
      <c r="BGQ1388" s="84">
        <f t="shared" si="773"/>
        <v>2000000</v>
      </c>
      <c r="BGR1388" s="84">
        <f t="shared" si="773"/>
        <v>2000000</v>
      </c>
      <c r="BGX1388" s="84" t="s">
        <v>247</v>
      </c>
      <c r="BGY1388" s="84" t="s">
        <v>4692</v>
      </c>
      <c r="BGZ1388" s="84">
        <f>BGZ1384</f>
        <v>0</v>
      </c>
      <c r="BHA1388" s="84">
        <f t="shared" si="773"/>
        <v>0</v>
      </c>
      <c r="BHB1388" s="84">
        <f t="shared" si="773"/>
        <v>0</v>
      </c>
      <c r="BHC1388" s="84">
        <f t="shared" si="773"/>
        <v>0</v>
      </c>
      <c r="BHD1388" s="84">
        <f t="shared" si="773"/>
        <v>2000000</v>
      </c>
      <c r="BHE1388" s="84">
        <f t="shared" si="773"/>
        <v>0</v>
      </c>
      <c r="BHF1388" s="84">
        <f t="shared" si="773"/>
        <v>0</v>
      </c>
      <c r="BHG1388" s="84">
        <f t="shared" si="773"/>
        <v>2000000</v>
      </c>
      <c r="BHH1388" s="84">
        <f t="shared" si="773"/>
        <v>2000000</v>
      </c>
      <c r="BHN1388" s="84" t="s">
        <v>247</v>
      </c>
      <c r="BHO1388" s="84" t="s">
        <v>4692</v>
      </c>
      <c r="BHP1388" s="84">
        <f>BHP1384</f>
        <v>0</v>
      </c>
      <c r="BHQ1388" s="84">
        <f t="shared" si="773"/>
        <v>0</v>
      </c>
      <c r="BHR1388" s="84">
        <f t="shared" si="773"/>
        <v>0</v>
      </c>
      <c r="BHS1388" s="84">
        <f t="shared" si="773"/>
        <v>0</v>
      </c>
      <c r="BHT1388" s="84">
        <f t="shared" si="773"/>
        <v>2000000</v>
      </c>
      <c r="BHU1388" s="84">
        <f t="shared" si="773"/>
        <v>0</v>
      </c>
      <c r="BHV1388" s="84">
        <f t="shared" si="773"/>
        <v>0</v>
      </c>
      <c r="BHW1388" s="84">
        <f t="shared" si="773"/>
        <v>2000000</v>
      </c>
      <c r="BHX1388" s="84">
        <f t="shared" si="773"/>
        <v>2000000</v>
      </c>
      <c r="BID1388" s="84" t="s">
        <v>247</v>
      </c>
      <c r="BIE1388" s="84" t="s">
        <v>4692</v>
      </c>
      <c r="BIF1388" s="84">
        <f>BIF1384</f>
        <v>0</v>
      </c>
      <c r="BIG1388" s="84">
        <f t="shared" si="773"/>
        <v>0</v>
      </c>
      <c r="BIH1388" s="84">
        <f t="shared" si="773"/>
        <v>0</v>
      </c>
      <c r="BII1388" s="84">
        <f t="shared" si="773"/>
        <v>0</v>
      </c>
      <c r="BIJ1388" s="84">
        <f t="shared" si="773"/>
        <v>2000000</v>
      </c>
      <c r="BIK1388" s="84">
        <f t="shared" si="773"/>
        <v>0</v>
      </c>
      <c r="BIL1388" s="84">
        <f t="shared" si="773"/>
        <v>0</v>
      </c>
      <c r="BIM1388" s="84">
        <f t="shared" si="773"/>
        <v>2000000</v>
      </c>
      <c r="BIN1388" s="84">
        <f t="shared" si="773"/>
        <v>2000000</v>
      </c>
      <c r="BIT1388" s="84" t="s">
        <v>247</v>
      </c>
      <c r="BIU1388" s="84" t="s">
        <v>4692</v>
      </c>
      <c r="BIV1388" s="84">
        <f>BIV1384</f>
        <v>0</v>
      </c>
      <c r="BIW1388" s="84">
        <f t="shared" si="774"/>
        <v>0</v>
      </c>
      <c r="BIX1388" s="84">
        <f t="shared" si="774"/>
        <v>0</v>
      </c>
      <c r="BIY1388" s="84">
        <f t="shared" si="774"/>
        <v>0</v>
      </c>
      <c r="BIZ1388" s="84">
        <f t="shared" si="774"/>
        <v>2000000</v>
      </c>
      <c r="BJA1388" s="84">
        <f t="shared" si="774"/>
        <v>0</v>
      </c>
      <c r="BJB1388" s="84">
        <f t="shared" si="774"/>
        <v>0</v>
      </c>
      <c r="BJC1388" s="84">
        <f t="shared" si="774"/>
        <v>2000000</v>
      </c>
      <c r="BJD1388" s="84">
        <f t="shared" si="774"/>
        <v>2000000</v>
      </c>
      <c r="BJJ1388" s="84" t="s">
        <v>247</v>
      </c>
      <c r="BJK1388" s="84" t="s">
        <v>4692</v>
      </c>
      <c r="BJL1388" s="84">
        <f>BJL1384</f>
        <v>0</v>
      </c>
      <c r="BJM1388" s="84">
        <f t="shared" si="774"/>
        <v>0</v>
      </c>
      <c r="BJN1388" s="84">
        <f t="shared" si="774"/>
        <v>0</v>
      </c>
      <c r="BJO1388" s="84">
        <f t="shared" si="774"/>
        <v>0</v>
      </c>
      <c r="BJP1388" s="84">
        <f t="shared" si="774"/>
        <v>2000000</v>
      </c>
      <c r="BJQ1388" s="84">
        <f t="shared" si="774"/>
        <v>0</v>
      </c>
      <c r="BJR1388" s="84">
        <f t="shared" si="774"/>
        <v>0</v>
      </c>
      <c r="BJS1388" s="84">
        <f t="shared" si="774"/>
        <v>2000000</v>
      </c>
      <c r="BJT1388" s="84">
        <f t="shared" si="774"/>
        <v>2000000</v>
      </c>
      <c r="BJZ1388" s="84" t="s">
        <v>247</v>
      </c>
      <c r="BKA1388" s="84" t="s">
        <v>4692</v>
      </c>
      <c r="BKB1388" s="84">
        <f>BKB1384</f>
        <v>0</v>
      </c>
      <c r="BKC1388" s="84">
        <f t="shared" si="774"/>
        <v>0</v>
      </c>
      <c r="BKD1388" s="84">
        <f t="shared" si="774"/>
        <v>0</v>
      </c>
      <c r="BKE1388" s="84">
        <f t="shared" si="774"/>
        <v>0</v>
      </c>
      <c r="BKF1388" s="84">
        <f t="shared" si="774"/>
        <v>2000000</v>
      </c>
      <c r="BKG1388" s="84">
        <f t="shared" si="774"/>
        <v>0</v>
      </c>
      <c r="BKH1388" s="84">
        <f t="shared" si="774"/>
        <v>0</v>
      </c>
      <c r="BKI1388" s="84">
        <f t="shared" si="774"/>
        <v>2000000</v>
      </c>
      <c r="BKJ1388" s="84">
        <f t="shared" si="774"/>
        <v>2000000</v>
      </c>
      <c r="BKP1388" s="84" t="s">
        <v>247</v>
      </c>
      <c r="BKQ1388" s="84" t="s">
        <v>4692</v>
      </c>
      <c r="BKR1388" s="84">
        <f>BKR1384</f>
        <v>0</v>
      </c>
      <c r="BKS1388" s="84">
        <f t="shared" si="774"/>
        <v>0</v>
      </c>
      <c r="BKT1388" s="84">
        <f t="shared" si="774"/>
        <v>0</v>
      </c>
      <c r="BKU1388" s="84">
        <f t="shared" si="774"/>
        <v>0</v>
      </c>
      <c r="BKV1388" s="84">
        <f t="shared" si="774"/>
        <v>2000000</v>
      </c>
      <c r="BKW1388" s="84">
        <f t="shared" si="774"/>
        <v>0</v>
      </c>
      <c r="BKX1388" s="84">
        <f t="shared" si="774"/>
        <v>0</v>
      </c>
      <c r="BKY1388" s="84">
        <f t="shared" si="774"/>
        <v>2000000</v>
      </c>
      <c r="BKZ1388" s="84">
        <f t="shared" si="774"/>
        <v>2000000</v>
      </c>
      <c r="BLF1388" s="84" t="s">
        <v>247</v>
      </c>
      <c r="BLG1388" s="84" t="s">
        <v>4692</v>
      </c>
      <c r="BLH1388" s="84">
        <f>BLH1384</f>
        <v>0</v>
      </c>
      <c r="BLI1388" s="84">
        <f t="shared" si="775"/>
        <v>0</v>
      </c>
      <c r="BLJ1388" s="84">
        <f t="shared" si="775"/>
        <v>0</v>
      </c>
      <c r="BLK1388" s="84">
        <f t="shared" si="775"/>
        <v>0</v>
      </c>
      <c r="BLL1388" s="84">
        <f t="shared" si="775"/>
        <v>2000000</v>
      </c>
      <c r="BLM1388" s="84">
        <f t="shared" si="775"/>
        <v>0</v>
      </c>
      <c r="BLN1388" s="84">
        <f t="shared" si="775"/>
        <v>0</v>
      </c>
      <c r="BLO1388" s="84">
        <f t="shared" si="775"/>
        <v>2000000</v>
      </c>
      <c r="BLP1388" s="84">
        <f t="shared" si="775"/>
        <v>2000000</v>
      </c>
      <c r="BLV1388" s="84" t="s">
        <v>247</v>
      </c>
      <c r="BLW1388" s="84" t="s">
        <v>4692</v>
      </c>
      <c r="BLX1388" s="84">
        <f>BLX1384</f>
        <v>0</v>
      </c>
      <c r="BLY1388" s="84">
        <f t="shared" si="775"/>
        <v>0</v>
      </c>
      <c r="BLZ1388" s="84">
        <f t="shared" si="775"/>
        <v>0</v>
      </c>
      <c r="BMA1388" s="84">
        <f t="shared" si="775"/>
        <v>0</v>
      </c>
      <c r="BMB1388" s="84">
        <f t="shared" si="775"/>
        <v>2000000</v>
      </c>
      <c r="BMC1388" s="84">
        <f t="shared" si="775"/>
        <v>0</v>
      </c>
      <c r="BMD1388" s="84">
        <f t="shared" si="775"/>
        <v>0</v>
      </c>
      <c r="BME1388" s="84">
        <f t="shared" si="775"/>
        <v>2000000</v>
      </c>
      <c r="BMF1388" s="84">
        <f t="shared" si="775"/>
        <v>2000000</v>
      </c>
      <c r="BML1388" s="84" t="s">
        <v>247</v>
      </c>
      <c r="BMM1388" s="84" t="s">
        <v>4692</v>
      </c>
      <c r="BMN1388" s="84">
        <f>BMN1384</f>
        <v>0</v>
      </c>
      <c r="BMO1388" s="84">
        <f t="shared" si="775"/>
        <v>0</v>
      </c>
      <c r="BMP1388" s="84">
        <f t="shared" si="775"/>
        <v>0</v>
      </c>
      <c r="BMQ1388" s="84">
        <f t="shared" si="775"/>
        <v>0</v>
      </c>
      <c r="BMR1388" s="84">
        <f t="shared" si="775"/>
        <v>2000000</v>
      </c>
      <c r="BMS1388" s="84">
        <f t="shared" si="775"/>
        <v>0</v>
      </c>
      <c r="BMT1388" s="84">
        <f t="shared" si="775"/>
        <v>0</v>
      </c>
      <c r="BMU1388" s="84">
        <f t="shared" si="775"/>
        <v>2000000</v>
      </c>
      <c r="BMV1388" s="84">
        <f t="shared" si="775"/>
        <v>2000000</v>
      </c>
      <c r="BNB1388" s="84" t="s">
        <v>247</v>
      </c>
      <c r="BNC1388" s="84" t="s">
        <v>4692</v>
      </c>
      <c r="BND1388" s="84">
        <f>BND1384</f>
        <v>0</v>
      </c>
      <c r="BNE1388" s="84">
        <f t="shared" si="775"/>
        <v>0</v>
      </c>
      <c r="BNF1388" s="84">
        <f t="shared" si="775"/>
        <v>0</v>
      </c>
      <c r="BNG1388" s="84">
        <f t="shared" si="775"/>
        <v>0</v>
      </c>
      <c r="BNH1388" s="84">
        <f t="shared" si="775"/>
        <v>2000000</v>
      </c>
      <c r="BNI1388" s="84">
        <f t="shared" si="775"/>
        <v>0</v>
      </c>
      <c r="BNJ1388" s="84">
        <f t="shared" si="775"/>
        <v>0</v>
      </c>
      <c r="BNK1388" s="84">
        <f t="shared" si="775"/>
        <v>2000000</v>
      </c>
      <c r="BNL1388" s="84">
        <f t="shared" si="775"/>
        <v>2000000</v>
      </c>
      <c r="BNR1388" s="84" t="s">
        <v>247</v>
      </c>
      <c r="BNS1388" s="84" t="s">
        <v>4692</v>
      </c>
      <c r="BNT1388" s="84">
        <f>BNT1384</f>
        <v>0</v>
      </c>
      <c r="BNU1388" s="84">
        <f t="shared" si="776"/>
        <v>0</v>
      </c>
      <c r="BNV1388" s="84">
        <f t="shared" si="776"/>
        <v>0</v>
      </c>
      <c r="BNW1388" s="84">
        <f t="shared" si="776"/>
        <v>0</v>
      </c>
      <c r="BNX1388" s="84">
        <f t="shared" si="776"/>
        <v>2000000</v>
      </c>
      <c r="BNY1388" s="84">
        <f t="shared" si="776"/>
        <v>0</v>
      </c>
      <c r="BNZ1388" s="84">
        <f t="shared" si="776"/>
        <v>0</v>
      </c>
      <c r="BOA1388" s="84">
        <f t="shared" si="776"/>
        <v>2000000</v>
      </c>
      <c r="BOB1388" s="84">
        <f t="shared" si="776"/>
        <v>2000000</v>
      </c>
      <c r="BOH1388" s="84" t="s">
        <v>247</v>
      </c>
      <c r="BOI1388" s="84" t="s">
        <v>4692</v>
      </c>
      <c r="BOJ1388" s="84">
        <f>BOJ1384</f>
        <v>0</v>
      </c>
      <c r="BOK1388" s="84">
        <f t="shared" si="776"/>
        <v>0</v>
      </c>
      <c r="BOL1388" s="84">
        <f t="shared" si="776"/>
        <v>0</v>
      </c>
      <c r="BOM1388" s="84">
        <f t="shared" si="776"/>
        <v>0</v>
      </c>
      <c r="BON1388" s="84">
        <f t="shared" si="776"/>
        <v>2000000</v>
      </c>
      <c r="BOO1388" s="84">
        <f t="shared" si="776"/>
        <v>0</v>
      </c>
      <c r="BOP1388" s="84">
        <f t="shared" si="776"/>
        <v>0</v>
      </c>
      <c r="BOQ1388" s="84">
        <f t="shared" si="776"/>
        <v>2000000</v>
      </c>
      <c r="BOR1388" s="84">
        <f t="shared" si="776"/>
        <v>2000000</v>
      </c>
      <c r="BOX1388" s="84" t="s">
        <v>247</v>
      </c>
      <c r="BOY1388" s="84" t="s">
        <v>4692</v>
      </c>
      <c r="BOZ1388" s="84">
        <f>BOZ1384</f>
        <v>0</v>
      </c>
      <c r="BPA1388" s="84">
        <f t="shared" si="776"/>
        <v>0</v>
      </c>
      <c r="BPB1388" s="84">
        <f t="shared" si="776"/>
        <v>0</v>
      </c>
      <c r="BPC1388" s="84">
        <f t="shared" si="776"/>
        <v>0</v>
      </c>
      <c r="BPD1388" s="84">
        <f t="shared" si="776"/>
        <v>2000000</v>
      </c>
      <c r="BPE1388" s="84">
        <f t="shared" si="776"/>
        <v>0</v>
      </c>
      <c r="BPF1388" s="84">
        <f t="shared" si="776"/>
        <v>0</v>
      </c>
      <c r="BPG1388" s="84">
        <f t="shared" si="776"/>
        <v>2000000</v>
      </c>
      <c r="BPH1388" s="84">
        <f t="shared" si="776"/>
        <v>2000000</v>
      </c>
      <c r="BPN1388" s="84" t="s">
        <v>247</v>
      </c>
      <c r="BPO1388" s="84" t="s">
        <v>4692</v>
      </c>
      <c r="BPP1388" s="84">
        <f>BPP1384</f>
        <v>0</v>
      </c>
      <c r="BPQ1388" s="84">
        <f t="shared" si="776"/>
        <v>0</v>
      </c>
      <c r="BPR1388" s="84">
        <f t="shared" si="776"/>
        <v>0</v>
      </c>
      <c r="BPS1388" s="84">
        <f t="shared" si="776"/>
        <v>0</v>
      </c>
      <c r="BPT1388" s="84">
        <f t="shared" si="776"/>
        <v>2000000</v>
      </c>
      <c r="BPU1388" s="84">
        <f t="shared" si="776"/>
        <v>0</v>
      </c>
      <c r="BPV1388" s="84">
        <f t="shared" si="776"/>
        <v>0</v>
      </c>
      <c r="BPW1388" s="84">
        <f t="shared" si="776"/>
        <v>2000000</v>
      </c>
      <c r="BPX1388" s="84">
        <f t="shared" si="776"/>
        <v>2000000</v>
      </c>
      <c r="BQD1388" s="84" t="s">
        <v>247</v>
      </c>
      <c r="BQE1388" s="84" t="s">
        <v>4692</v>
      </c>
      <c r="BQF1388" s="84">
        <f>BQF1384</f>
        <v>0</v>
      </c>
      <c r="BQG1388" s="84">
        <f t="shared" si="777"/>
        <v>0</v>
      </c>
      <c r="BQH1388" s="84">
        <f t="shared" si="777"/>
        <v>0</v>
      </c>
      <c r="BQI1388" s="84">
        <f t="shared" si="777"/>
        <v>0</v>
      </c>
      <c r="BQJ1388" s="84">
        <f t="shared" si="777"/>
        <v>2000000</v>
      </c>
      <c r="BQK1388" s="84">
        <f t="shared" si="777"/>
        <v>0</v>
      </c>
      <c r="BQL1388" s="84">
        <f t="shared" si="777"/>
        <v>0</v>
      </c>
      <c r="BQM1388" s="84">
        <f t="shared" si="777"/>
        <v>2000000</v>
      </c>
      <c r="BQN1388" s="84">
        <f t="shared" si="777"/>
        <v>2000000</v>
      </c>
      <c r="BQT1388" s="84" t="s">
        <v>247</v>
      </c>
      <c r="BQU1388" s="84" t="s">
        <v>4692</v>
      </c>
      <c r="BQV1388" s="84">
        <f>BQV1384</f>
        <v>0</v>
      </c>
      <c r="BQW1388" s="84">
        <f t="shared" si="777"/>
        <v>0</v>
      </c>
      <c r="BQX1388" s="84">
        <f t="shared" si="777"/>
        <v>0</v>
      </c>
      <c r="BQY1388" s="84">
        <f t="shared" si="777"/>
        <v>0</v>
      </c>
      <c r="BQZ1388" s="84">
        <f t="shared" si="777"/>
        <v>2000000</v>
      </c>
      <c r="BRA1388" s="84">
        <f t="shared" si="777"/>
        <v>0</v>
      </c>
      <c r="BRB1388" s="84">
        <f t="shared" si="777"/>
        <v>0</v>
      </c>
      <c r="BRC1388" s="84">
        <f t="shared" si="777"/>
        <v>2000000</v>
      </c>
      <c r="BRD1388" s="84">
        <f t="shared" si="777"/>
        <v>2000000</v>
      </c>
      <c r="BRJ1388" s="84" t="s">
        <v>247</v>
      </c>
      <c r="BRK1388" s="84" t="s">
        <v>4692</v>
      </c>
      <c r="BRL1388" s="84">
        <f>BRL1384</f>
        <v>0</v>
      </c>
      <c r="BRM1388" s="84">
        <f t="shared" si="777"/>
        <v>0</v>
      </c>
      <c r="BRN1388" s="84">
        <f t="shared" si="777"/>
        <v>0</v>
      </c>
      <c r="BRO1388" s="84">
        <f t="shared" si="777"/>
        <v>0</v>
      </c>
      <c r="BRP1388" s="84">
        <f t="shared" si="777"/>
        <v>2000000</v>
      </c>
      <c r="BRQ1388" s="84">
        <f t="shared" si="777"/>
        <v>0</v>
      </c>
      <c r="BRR1388" s="84">
        <f t="shared" si="777"/>
        <v>0</v>
      </c>
      <c r="BRS1388" s="84">
        <f t="shared" si="777"/>
        <v>2000000</v>
      </c>
      <c r="BRT1388" s="84">
        <f t="shared" si="777"/>
        <v>2000000</v>
      </c>
      <c r="BRZ1388" s="84" t="s">
        <v>247</v>
      </c>
      <c r="BSA1388" s="84" t="s">
        <v>4692</v>
      </c>
      <c r="BSB1388" s="84">
        <f>BSB1384</f>
        <v>0</v>
      </c>
      <c r="BSC1388" s="84">
        <f t="shared" si="777"/>
        <v>0</v>
      </c>
      <c r="BSD1388" s="84">
        <f t="shared" si="777"/>
        <v>0</v>
      </c>
      <c r="BSE1388" s="84">
        <f t="shared" si="777"/>
        <v>0</v>
      </c>
      <c r="BSF1388" s="84">
        <f t="shared" si="777"/>
        <v>2000000</v>
      </c>
      <c r="BSG1388" s="84">
        <f t="shared" si="777"/>
        <v>0</v>
      </c>
      <c r="BSH1388" s="84">
        <f t="shared" si="777"/>
        <v>0</v>
      </c>
      <c r="BSI1388" s="84">
        <f t="shared" si="777"/>
        <v>2000000</v>
      </c>
      <c r="BSJ1388" s="84">
        <f t="shared" si="777"/>
        <v>2000000</v>
      </c>
      <c r="BSP1388" s="84" t="s">
        <v>247</v>
      </c>
      <c r="BSQ1388" s="84" t="s">
        <v>4692</v>
      </c>
      <c r="BSR1388" s="84">
        <f>BSR1384</f>
        <v>0</v>
      </c>
      <c r="BSS1388" s="84">
        <f t="shared" si="778"/>
        <v>0</v>
      </c>
      <c r="BST1388" s="84">
        <f t="shared" si="778"/>
        <v>0</v>
      </c>
      <c r="BSU1388" s="84">
        <f t="shared" si="778"/>
        <v>0</v>
      </c>
      <c r="BSV1388" s="84">
        <f t="shared" si="778"/>
        <v>2000000</v>
      </c>
      <c r="BSW1388" s="84">
        <f t="shared" si="778"/>
        <v>0</v>
      </c>
      <c r="BSX1388" s="84">
        <f t="shared" si="778"/>
        <v>0</v>
      </c>
      <c r="BSY1388" s="84">
        <f t="shared" si="778"/>
        <v>2000000</v>
      </c>
      <c r="BSZ1388" s="84">
        <f t="shared" si="778"/>
        <v>2000000</v>
      </c>
      <c r="BTF1388" s="84" t="s">
        <v>247</v>
      </c>
      <c r="BTG1388" s="84" t="s">
        <v>4692</v>
      </c>
      <c r="BTH1388" s="84">
        <f>BTH1384</f>
        <v>0</v>
      </c>
      <c r="BTI1388" s="84">
        <f t="shared" si="778"/>
        <v>0</v>
      </c>
      <c r="BTJ1388" s="84">
        <f t="shared" si="778"/>
        <v>0</v>
      </c>
      <c r="BTK1388" s="84">
        <f t="shared" si="778"/>
        <v>0</v>
      </c>
      <c r="BTL1388" s="84">
        <f t="shared" si="778"/>
        <v>2000000</v>
      </c>
      <c r="BTM1388" s="84">
        <f t="shared" si="778"/>
        <v>0</v>
      </c>
      <c r="BTN1388" s="84">
        <f t="shared" si="778"/>
        <v>0</v>
      </c>
      <c r="BTO1388" s="84">
        <f t="shared" si="778"/>
        <v>2000000</v>
      </c>
      <c r="BTP1388" s="84">
        <f t="shared" si="778"/>
        <v>2000000</v>
      </c>
      <c r="BTV1388" s="84" t="s">
        <v>247</v>
      </c>
      <c r="BTW1388" s="84" t="s">
        <v>4692</v>
      </c>
      <c r="BTX1388" s="84">
        <f>BTX1384</f>
        <v>0</v>
      </c>
      <c r="BTY1388" s="84">
        <f t="shared" si="778"/>
        <v>0</v>
      </c>
      <c r="BTZ1388" s="84">
        <f t="shared" si="778"/>
        <v>0</v>
      </c>
      <c r="BUA1388" s="84">
        <f t="shared" si="778"/>
        <v>0</v>
      </c>
      <c r="BUB1388" s="84">
        <f t="shared" si="778"/>
        <v>2000000</v>
      </c>
      <c r="BUC1388" s="84">
        <f t="shared" si="778"/>
        <v>0</v>
      </c>
      <c r="BUD1388" s="84">
        <f t="shared" si="778"/>
        <v>0</v>
      </c>
      <c r="BUE1388" s="84">
        <f t="shared" si="778"/>
        <v>2000000</v>
      </c>
      <c r="BUF1388" s="84">
        <f t="shared" si="778"/>
        <v>2000000</v>
      </c>
      <c r="BUL1388" s="84" t="s">
        <v>247</v>
      </c>
      <c r="BUM1388" s="84" t="s">
        <v>4692</v>
      </c>
      <c r="BUN1388" s="84">
        <f>BUN1384</f>
        <v>0</v>
      </c>
      <c r="BUO1388" s="84">
        <f t="shared" si="778"/>
        <v>0</v>
      </c>
      <c r="BUP1388" s="84">
        <f t="shared" si="778"/>
        <v>0</v>
      </c>
      <c r="BUQ1388" s="84">
        <f t="shared" si="778"/>
        <v>0</v>
      </c>
      <c r="BUR1388" s="84">
        <f t="shared" si="778"/>
        <v>2000000</v>
      </c>
      <c r="BUS1388" s="84">
        <f t="shared" si="778"/>
        <v>0</v>
      </c>
      <c r="BUT1388" s="84">
        <f t="shared" si="778"/>
        <v>0</v>
      </c>
      <c r="BUU1388" s="84">
        <f t="shared" si="778"/>
        <v>2000000</v>
      </c>
      <c r="BUV1388" s="84">
        <f t="shared" si="778"/>
        <v>2000000</v>
      </c>
      <c r="BVB1388" s="84" t="s">
        <v>247</v>
      </c>
      <c r="BVC1388" s="84" t="s">
        <v>4692</v>
      </c>
      <c r="BVD1388" s="84">
        <f>BVD1384</f>
        <v>0</v>
      </c>
      <c r="BVE1388" s="84">
        <f t="shared" si="779"/>
        <v>0</v>
      </c>
      <c r="BVF1388" s="84">
        <f t="shared" si="779"/>
        <v>0</v>
      </c>
      <c r="BVG1388" s="84">
        <f t="shared" si="779"/>
        <v>0</v>
      </c>
      <c r="BVH1388" s="84">
        <f t="shared" si="779"/>
        <v>2000000</v>
      </c>
      <c r="BVI1388" s="84">
        <f t="shared" si="779"/>
        <v>0</v>
      </c>
      <c r="BVJ1388" s="84">
        <f t="shared" si="779"/>
        <v>0</v>
      </c>
      <c r="BVK1388" s="84">
        <f t="shared" si="779"/>
        <v>2000000</v>
      </c>
      <c r="BVL1388" s="84">
        <f t="shared" si="779"/>
        <v>2000000</v>
      </c>
      <c r="BVR1388" s="84" t="s">
        <v>247</v>
      </c>
      <c r="BVS1388" s="84" t="s">
        <v>4692</v>
      </c>
      <c r="BVT1388" s="84">
        <f>BVT1384</f>
        <v>0</v>
      </c>
      <c r="BVU1388" s="84">
        <f t="shared" si="779"/>
        <v>0</v>
      </c>
      <c r="BVV1388" s="84">
        <f t="shared" si="779"/>
        <v>0</v>
      </c>
      <c r="BVW1388" s="84">
        <f t="shared" si="779"/>
        <v>0</v>
      </c>
      <c r="BVX1388" s="84">
        <f t="shared" si="779"/>
        <v>2000000</v>
      </c>
      <c r="BVY1388" s="84">
        <f t="shared" si="779"/>
        <v>0</v>
      </c>
      <c r="BVZ1388" s="84">
        <f t="shared" si="779"/>
        <v>0</v>
      </c>
      <c r="BWA1388" s="84">
        <f t="shared" si="779"/>
        <v>2000000</v>
      </c>
      <c r="BWB1388" s="84">
        <f t="shared" si="779"/>
        <v>2000000</v>
      </c>
      <c r="BWH1388" s="84" t="s">
        <v>247</v>
      </c>
      <c r="BWI1388" s="84" t="s">
        <v>4692</v>
      </c>
      <c r="BWJ1388" s="84">
        <f>BWJ1384</f>
        <v>0</v>
      </c>
      <c r="BWK1388" s="84">
        <f t="shared" si="779"/>
        <v>0</v>
      </c>
      <c r="BWL1388" s="84">
        <f t="shared" si="779"/>
        <v>0</v>
      </c>
      <c r="BWM1388" s="84">
        <f t="shared" si="779"/>
        <v>0</v>
      </c>
      <c r="BWN1388" s="84">
        <f t="shared" si="779"/>
        <v>2000000</v>
      </c>
      <c r="BWO1388" s="84">
        <f t="shared" si="779"/>
        <v>0</v>
      </c>
      <c r="BWP1388" s="84">
        <f t="shared" si="779"/>
        <v>0</v>
      </c>
      <c r="BWQ1388" s="84">
        <f t="shared" si="779"/>
        <v>2000000</v>
      </c>
      <c r="BWR1388" s="84">
        <f t="shared" si="779"/>
        <v>2000000</v>
      </c>
      <c r="BWX1388" s="84" t="s">
        <v>247</v>
      </c>
      <c r="BWY1388" s="84" t="s">
        <v>4692</v>
      </c>
      <c r="BWZ1388" s="84">
        <f>BWZ1384</f>
        <v>0</v>
      </c>
      <c r="BXA1388" s="84">
        <f t="shared" si="779"/>
        <v>0</v>
      </c>
      <c r="BXB1388" s="84">
        <f t="shared" si="779"/>
        <v>0</v>
      </c>
      <c r="BXC1388" s="84">
        <f t="shared" si="779"/>
        <v>0</v>
      </c>
      <c r="BXD1388" s="84">
        <f t="shared" si="779"/>
        <v>2000000</v>
      </c>
      <c r="BXE1388" s="84">
        <f t="shared" si="779"/>
        <v>0</v>
      </c>
      <c r="BXF1388" s="84">
        <f t="shared" si="779"/>
        <v>0</v>
      </c>
      <c r="BXG1388" s="84">
        <f t="shared" si="779"/>
        <v>2000000</v>
      </c>
      <c r="BXH1388" s="84">
        <f t="shared" si="779"/>
        <v>2000000</v>
      </c>
      <c r="BXN1388" s="84" t="s">
        <v>247</v>
      </c>
      <c r="BXO1388" s="84" t="s">
        <v>4692</v>
      </c>
      <c r="BXP1388" s="84">
        <f>BXP1384</f>
        <v>0</v>
      </c>
      <c r="BXQ1388" s="84">
        <f t="shared" si="780"/>
        <v>0</v>
      </c>
      <c r="BXR1388" s="84">
        <f t="shared" si="780"/>
        <v>0</v>
      </c>
      <c r="BXS1388" s="84">
        <f t="shared" si="780"/>
        <v>0</v>
      </c>
      <c r="BXT1388" s="84">
        <f t="shared" si="780"/>
        <v>2000000</v>
      </c>
      <c r="BXU1388" s="84">
        <f t="shared" si="780"/>
        <v>0</v>
      </c>
      <c r="BXV1388" s="84">
        <f t="shared" si="780"/>
        <v>0</v>
      </c>
      <c r="BXW1388" s="84">
        <f t="shared" si="780"/>
        <v>2000000</v>
      </c>
      <c r="BXX1388" s="84">
        <f t="shared" si="780"/>
        <v>2000000</v>
      </c>
      <c r="BYD1388" s="84" t="s">
        <v>247</v>
      </c>
      <c r="BYE1388" s="84" t="s">
        <v>4692</v>
      </c>
      <c r="BYF1388" s="84">
        <f>BYF1384</f>
        <v>0</v>
      </c>
      <c r="BYG1388" s="84">
        <f t="shared" si="780"/>
        <v>0</v>
      </c>
      <c r="BYH1388" s="84">
        <f t="shared" si="780"/>
        <v>0</v>
      </c>
      <c r="BYI1388" s="84">
        <f t="shared" si="780"/>
        <v>0</v>
      </c>
      <c r="BYJ1388" s="84">
        <f t="shared" si="780"/>
        <v>2000000</v>
      </c>
      <c r="BYK1388" s="84">
        <f t="shared" si="780"/>
        <v>0</v>
      </c>
      <c r="BYL1388" s="84">
        <f t="shared" si="780"/>
        <v>0</v>
      </c>
      <c r="BYM1388" s="84">
        <f t="shared" si="780"/>
        <v>2000000</v>
      </c>
      <c r="BYN1388" s="84">
        <f t="shared" si="780"/>
        <v>2000000</v>
      </c>
      <c r="BYT1388" s="84" t="s">
        <v>247</v>
      </c>
      <c r="BYU1388" s="84" t="s">
        <v>4692</v>
      </c>
      <c r="BYV1388" s="84">
        <f>BYV1384</f>
        <v>0</v>
      </c>
      <c r="BYW1388" s="84">
        <f t="shared" si="780"/>
        <v>0</v>
      </c>
      <c r="BYX1388" s="84">
        <f t="shared" si="780"/>
        <v>0</v>
      </c>
      <c r="BYY1388" s="84">
        <f t="shared" si="780"/>
        <v>0</v>
      </c>
      <c r="BYZ1388" s="84">
        <f t="shared" si="780"/>
        <v>2000000</v>
      </c>
      <c r="BZA1388" s="84">
        <f t="shared" si="780"/>
        <v>0</v>
      </c>
      <c r="BZB1388" s="84">
        <f t="shared" si="780"/>
        <v>0</v>
      </c>
      <c r="BZC1388" s="84">
        <f t="shared" si="780"/>
        <v>2000000</v>
      </c>
      <c r="BZD1388" s="84">
        <f t="shared" si="780"/>
        <v>2000000</v>
      </c>
      <c r="BZJ1388" s="84" t="s">
        <v>247</v>
      </c>
      <c r="BZK1388" s="84" t="s">
        <v>4692</v>
      </c>
      <c r="BZL1388" s="84">
        <f>BZL1384</f>
        <v>0</v>
      </c>
      <c r="BZM1388" s="84">
        <f t="shared" si="780"/>
        <v>0</v>
      </c>
      <c r="BZN1388" s="84">
        <f t="shared" si="780"/>
        <v>0</v>
      </c>
      <c r="BZO1388" s="84">
        <f t="shared" si="780"/>
        <v>0</v>
      </c>
      <c r="BZP1388" s="84">
        <f t="shared" si="780"/>
        <v>2000000</v>
      </c>
      <c r="BZQ1388" s="84">
        <f t="shared" si="780"/>
        <v>0</v>
      </c>
      <c r="BZR1388" s="84">
        <f t="shared" si="780"/>
        <v>0</v>
      </c>
      <c r="BZS1388" s="84">
        <f t="shared" si="780"/>
        <v>2000000</v>
      </c>
      <c r="BZT1388" s="84">
        <f t="shared" si="780"/>
        <v>2000000</v>
      </c>
      <c r="BZZ1388" s="84" t="s">
        <v>247</v>
      </c>
      <c r="CAA1388" s="84" t="s">
        <v>4692</v>
      </c>
      <c r="CAB1388" s="84">
        <f>CAB1384</f>
        <v>0</v>
      </c>
      <c r="CAC1388" s="84">
        <f t="shared" si="781"/>
        <v>0</v>
      </c>
      <c r="CAD1388" s="84">
        <f t="shared" si="781"/>
        <v>0</v>
      </c>
      <c r="CAE1388" s="84">
        <f t="shared" si="781"/>
        <v>0</v>
      </c>
      <c r="CAF1388" s="84">
        <f t="shared" si="781"/>
        <v>2000000</v>
      </c>
      <c r="CAG1388" s="84">
        <f t="shared" si="781"/>
        <v>0</v>
      </c>
      <c r="CAH1388" s="84">
        <f t="shared" si="781"/>
        <v>0</v>
      </c>
      <c r="CAI1388" s="84">
        <f t="shared" si="781"/>
        <v>2000000</v>
      </c>
      <c r="CAJ1388" s="84">
        <f t="shared" si="781"/>
        <v>2000000</v>
      </c>
      <c r="CAP1388" s="84" t="s">
        <v>247</v>
      </c>
      <c r="CAQ1388" s="84" t="s">
        <v>4692</v>
      </c>
      <c r="CAR1388" s="84">
        <f>CAR1384</f>
        <v>0</v>
      </c>
      <c r="CAS1388" s="84">
        <f t="shared" si="781"/>
        <v>0</v>
      </c>
      <c r="CAT1388" s="84">
        <f t="shared" si="781"/>
        <v>0</v>
      </c>
      <c r="CAU1388" s="84">
        <f t="shared" si="781"/>
        <v>0</v>
      </c>
      <c r="CAV1388" s="84">
        <f t="shared" si="781"/>
        <v>2000000</v>
      </c>
      <c r="CAW1388" s="84">
        <f t="shared" si="781"/>
        <v>0</v>
      </c>
      <c r="CAX1388" s="84">
        <f t="shared" si="781"/>
        <v>0</v>
      </c>
      <c r="CAY1388" s="84">
        <f t="shared" si="781"/>
        <v>2000000</v>
      </c>
      <c r="CAZ1388" s="84">
        <f t="shared" si="781"/>
        <v>2000000</v>
      </c>
      <c r="CBF1388" s="84" t="s">
        <v>247</v>
      </c>
      <c r="CBG1388" s="84" t="s">
        <v>4692</v>
      </c>
      <c r="CBH1388" s="84">
        <f>CBH1384</f>
        <v>0</v>
      </c>
      <c r="CBI1388" s="84">
        <f t="shared" si="781"/>
        <v>0</v>
      </c>
      <c r="CBJ1388" s="84">
        <f t="shared" si="781"/>
        <v>0</v>
      </c>
      <c r="CBK1388" s="84">
        <f t="shared" si="781"/>
        <v>0</v>
      </c>
      <c r="CBL1388" s="84">
        <f t="shared" si="781"/>
        <v>2000000</v>
      </c>
      <c r="CBM1388" s="84">
        <f t="shared" si="781"/>
        <v>0</v>
      </c>
      <c r="CBN1388" s="84">
        <f t="shared" si="781"/>
        <v>0</v>
      </c>
      <c r="CBO1388" s="84">
        <f t="shared" si="781"/>
        <v>2000000</v>
      </c>
      <c r="CBP1388" s="84">
        <f t="shared" si="781"/>
        <v>2000000</v>
      </c>
      <c r="CBV1388" s="84" t="s">
        <v>247</v>
      </c>
      <c r="CBW1388" s="84" t="s">
        <v>4692</v>
      </c>
      <c r="CBX1388" s="84">
        <f>CBX1384</f>
        <v>0</v>
      </c>
      <c r="CBY1388" s="84">
        <f t="shared" si="781"/>
        <v>0</v>
      </c>
      <c r="CBZ1388" s="84">
        <f t="shared" si="781"/>
        <v>0</v>
      </c>
      <c r="CCA1388" s="84">
        <f t="shared" si="781"/>
        <v>0</v>
      </c>
      <c r="CCB1388" s="84">
        <f t="shared" si="781"/>
        <v>2000000</v>
      </c>
      <c r="CCC1388" s="84">
        <f t="shared" si="781"/>
        <v>0</v>
      </c>
      <c r="CCD1388" s="84">
        <f t="shared" si="781"/>
        <v>0</v>
      </c>
      <c r="CCE1388" s="84">
        <f t="shared" si="781"/>
        <v>2000000</v>
      </c>
      <c r="CCF1388" s="84">
        <f t="shared" si="781"/>
        <v>2000000</v>
      </c>
      <c r="CCL1388" s="84" t="s">
        <v>247</v>
      </c>
      <c r="CCM1388" s="84" t="s">
        <v>4692</v>
      </c>
      <c r="CCN1388" s="84">
        <f>CCN1384</f>
        <v>0</v>
      </c>
      <c r="CCO1388" s="84">
        <f t="shared" si="782"/>
        <v>0</v>
      </c>
      <c r="CCP1388" s="84">
        <f t="shared" si="782"/>
        <v>0</v>
      </c>
      <c r="CCQ1388" s="84">
        <f t="shared" si="782"/>
        <v>0</v>
      </c>
      <c r="CCR1388" s="84">
        <f t="shared" si="782"/>
        <v>2000000</v>
      </c>
      <c r="CCS1388" s="84">
        <f t="shared" si="782"/>
        <v>0</v>
      </c>
      <c r="CCT1388" s="84">
        <f t="shared" si="782"/>
        <v>0</v>
      </c>
      <c r="CCU1388" s="84">
        <f t="shared" si="782"/>
        <v>2000000</v>
      </c>
      <c r="CCV1388" s="84">
        <f t="shared" si="782"/>
        <v>2000000</v>
      </c>
      <c r="CDB1388" s="84" t="s">
        <v>247</v>
      </c>
      <c r="CDC1388" s="84" t="s">
        <v>4692</v>
      </c>
      <c r="CDD1388" s="84">
        <f>CDD1384</f>
        <v>0</v>
      </c>
      <c r="CDE1388" s="84">
        <f t="shared" si="782"/>
        <v>0</v>
      </c>
      <c r="CDF1388" s="84">
        <f t="shared" si="782"/>
        <v>0</v>
      </c>
      <c r="CDG1388" s="84">
        <f t="shared" si="782"/>
        <v>0</v>
      </c>
      <c r="CDH1388" s="84">
        <f t="shared" si="782"/>
        <v>2000000</v>
      </c>
      <c r="CDI1388" s="84">
        <f t="shared" si="782"/>
        <v>0</v>
      </c>
      <c r="CDJ1388" s="84">
        <f t="shared" si="782"/>
        <v>0</v>
      </c>
      <c r="CDK1388" s="84">
        <f t="shared" si="782"/>
        <v>2000000</v>
      </c>
      <c r="CDL1388" s="84">
        <f t="shared" si="782"/>
        <v>2000000</v>
      </c>
      <c r="CDR1388" s="84" t="s">
        <v>247</v>
      </c>
      <c r="CDS1388" s="84" t="s">
        <v>4692</v>
      </c>
      <c r="CDT1388" s="84">
        <f>CDT1384</f>
        <v>0</v>
      </c>
      <c r="CDU1388" s="84">
        <f t="shared" si="782"/>
        <v>0</v>
      </c>
      <c r="CDV1388" s="84">
        <f t="shared" si="782"/>
        <v>0</v>
      </c>
      <c r="CDW1388" s="84">
        <f t="shared" si="782"/>
        <v>0</v>
      </c>
      <c r="CDX1388" s="84">
        <f t="shared" si="782"/>
        <v>2000000</v>
      </c>
      <c r="CDY1388" s="84">
        <f t="shared" si="782"/>
        <v>0</v>
      </c>
      <c r="CDZ1388" s="84">
        <f t="shared" si="782"/>
        <v>0</v>
      </c>
      <c r="CEA1388" s="84">
        <f t="shared" si="782"/>
        <v>2000000</v>
      </c>
      <c r="CEB1388" s="84">
        <f t="shared" si="782"/>
        <v>2000000</v>
      </c>
      <c r="CEH1388" s="84" t="s">
        <v>247</v>
      </c>
      <c r="CEI1388" s="84" t="s">
        <v>4692</v>
      </c>
      <c r="CEJ1388" s="84">
        <f>CEJ1384</f>
        <v>0</v>
      </c>
      <c r="CEK1388" s="84">
        <f t="shared" si="782"/>
        <v>0</v>
      </c>
      <c r="CEL1388" s="84">
        <f t="shared" si="782"/>
        <v>0</v>
      </c>
      <c r="CEM1388" s="84">
        <f t="shared" si="782"/>
        <v>0</v>
      </c>
      <c r="CEN1388" s="84">
        <f t="shared" si="782"/>
        <v>2000000</v>
      </c>
      <c r="CEO1388" s="84">
        <f t="shared" si="782"/>
        <v>0</v>
      </c>
      <c r="CEP1388" s="84">
        <f t="shared" si="782"/>
        <v>0</v>
      </c>
      <c r="CEQ1388" s="84">
        <f t="shared" si="782"/>
        <v>2000000</v>
      </c>
      <c r="CER1388" s="84">
        <f t="shared" si="782"/>
        <v>2000000</v>
      </c>
      <c r="CEX1388" s="84" t="s">
        <v>247</v>
      </c>
      <c r="CEY1388" s="84" t="s">
        <v>4692</v>
      </c>
      <c r="CEZ1388" s="84">
        <f>CEZ1384</f>
        <v>0</v>
      </c>
      <c r="CFA1388" s="84">
        <f t="shared" si="783"/>
        <v>0</v>
      </c>
      <c r="CFB1388" s="84">
        <f t="shared" si="783"/>
        <v>0</v>
      </c>
      <c r="CFC1388" s="84">
        <f t="shared" si="783"/>
        <v>0</v>
      </c>
      <c r="CFD1388" s="84">
        <f t="shared" si="783"/>
        <v>2000000</v>
      </c>
      <c r="CFE1388" s="84">
        <f t="shared" si="783"/>
        <v>0</v>
      </c>
      <c r="CFF1388" s="84">
        <f t="shared" si="783"/>
        <v>0</v>
      </c>
      <c r="CFG1388" s="84">
        <f t="shared" si="783"/>
        <v>2000000</v>
      </c>
      <c r="CFH1388" s="84">
        <f t="shared" si="783"/>
        <v>2000000</v>
      </c>
      <c r="CFN1388" s="84" t="s">
        <v>247</v>
      </c>
      <c r="CFO1388" s="84" t="s">
        <v>4692</v>
      </c>
      <c r="CFP1388" s="84">
        <f>CFP1384</f>
        <v>0</v>
      </c>
      <c r="CFQ1388" s="84">
        <f t="shared" si="783"/>
        <v>0</v>
      </c>
      <c r="CFR1388" s="84">
        <f t="shared" si="783"/>
        <v>0</v>
      </c>
      <c r="CFS1388" s="84">
        <f t="shared" si="783"/>
        <v>0</v>
      </c>
      <c r="CFT1388" s="84">
        <f t="shared" si="783"/>
        <v>2000000</v>
      </c>
      <c r="CFU1388" s="84">
        <f t="shared" si="783"/>
        <v>0</v>
      </c>
      <c r="CFV1388" s="84">
        <f t="shared" si="783"/>
        <v>0</v>
      </c>
      <c r="CFW1388" s="84">
        <f t="shared" si="783"/>
        <v>2000000</v>
      </c>
      <c r="CFX1388" s="84">
        <f t="shared" si="783"/>
        <v>2000000</v>
      </c>
      <c r="CGD1388" s="84" t="s">
        <v>247</v>
      </c>
      <c r="CGE1388" s="84" t="s">
        <v>4692</v>
      </c>
      <c r="CGF1388" s="84">
        <f>CGF1384</f>
        <v>0</v>
      </c>
      <c r="CGG1388" s="84">
        <f t="shared" si="783"/>
        <v>0</v>
      </c>
      <c r="CGH1388" s="84">
        <f t="shared" si="783"/>
        <v>0</v>
      </c>
      <c r="CGI1388" s="84">
        <f t="shared" si="783"/>
        <v>0</v>
      </c>
      <c r="CGJ1388" s="84">
        <f t="shared" si="783"/>
        <v>2000000</v>
      </c>
      <c r="CGK1388" s="84">
        <f t="shared" si="783"/>
        <v>0</v>
      </c>
      <c r="CGL1388" s="84">
        <f t="shared" si="783"/>
        <v>0</v>
      </c>
      <c r="CGM1388" s="84">
        <f t="shared" si="783"/>
        <v>2000000</v>
      </c>
      <c r="CGN1388" s="84">
        <f t="shared" si="783"/>
        <v>2000000</v>
      </c>
      <c r="CGT1388" s="84" t="s">
        <v>247</v>
      </c>
      <c r="CGU1388" s="84" t="s">
        <v>4692</v>
      </c>
      <c r="CGV1388" s="84">
        <f>CGV1384</f>
        <v>0</v>
      </c>
      <c r="CGW1388" s="84">
        <f t="shared" si="783"/>
        <v>0</v>
      </c>
      <c r="CGX1388" s="84">
        <f t="shared" si="783"/>
        <v>0</v>
      </c>
      <c r="CGY1388" s="84">
        <f t="shared" si="783"/>
        <v>0</v>
      </c>
      <c r="CGZ1388" s="84">
        <f t="shared" si="783"/>
        <v>2000000</v>
      </c>
      <c r="CHA1388" s="84">
        <f t="shared" si="783"/>
        <v>0</v>
      </c>
      <c r="CHB1388" s="84">
        <f t="shared" si="783"/>
        <v>0</v>
      </c>
      <c r="CHC1388" s="84">
        <f t="shared" si="783"/>
        <v>2000000</v>
      </c>
      <c r="CHD1388" s="84">
        <f t="shared" si="783"/>
        <v>2000000</v>
      </c>
      <c r="CHJ1388" s="84" t="s">
        <v>247</v>
      </c>
      <c r="CHK1388" s="84" t="s">
        <v>4692</v>
      </c>
      <c r="CHL1388" s="84">
        <f>CHL1384</f>
        <v>0</v>
      </c>
      <c r="CHM1388" s="84">
        <f t="shared" si="784"/>
        <v>0</v>
      </c>
      <c r="CHN1388" s="84">
        <f t="shared" si="784"/>
        <v>0</v>
      </c>
      <c r="CHO1388" s="84">
        <f t="shared" si="784"/>
        <v>0</v>
      </c>
      <c r="CHP1388" s="84">
        <f t="shared" si="784"/>
        <v>2000000</v>
      </c>
      <c r="CHQ1388" s="84">
        <f t="shared" si="784"/>
        <v>0</v>
      </c>
      <c r="CHR1388" s="84">
        <f t="shared" si="784"/>
        <v>0</v>
      </c>
      <c r="CHS1388" s="84">
        <f t="shared" si="784"/>
        <v>2000000</v>
      </c>
      <c r="CHT1388" s="84">
        <f t="shared" si="784"/>
        <v>2000000</v>
      </c>
      <c r="CHZ1388" s="84" t="s">
        <v>247</v>
      </c>
      <c r="CIA1388" s="84" t="s">
        <v>4692</v>
      </c>
      <c r="CIB1388" s="84">
        <f>CIB1384</f>
        <v>0</v>
      </c>
      <c r="CIC1388" s="84">
        <f t="shared" si="784"/>
        <v>0</v>
      </c>
      <c r="CID1388" s="84">
        <f t="shared" si="784"/>
        <v>0</v>
      </c>
      <c r="CIE1388" s="84">
        <f t="shared" si="784"/>
        <v>0</v>
      </c>
      <c r="CIF1388" s="84">
        <f t="shared" si="784"/>
        <v>2000000</v>
      </c>
      <c r="CIG1388" s="84">
        <f t="shared" si="784"/>
        <v>0</v>
      </c>
      <c r="CIH1388" s="84">
        <f t="shared" si="784"/>
        <v>0</v>
      </c>
      <c r="CII1388" s="84">
        <f t="shared" si="784"/>
        <v>2000000</v>
      </c>
      <c r="CIJ1388" s="84">
        <f t="shared" si="784"/>
        <v>2000000</v>
      </c>
      <c r="CIP1388" s="84" t="s">
        <v>247</v>
      </c>
      <c r="CIQ1388" s="84" t="s">
        <v>4692</v>
      </c>
      <c r="CIR1388" s="84">
        <f>CIR1384</f>
        <v>0</v>
      </c>
      <c r="CIS1388" s="84">
        <f t="shared" si="784"/>
        <v>0</v>
      </c>
      <c r="CIT1388" s="84">
        <f t="shared" si="784"/>
        <v>0</v>
      </c>
      <c r="CIU1388" s="84">
        <f t="shared" si="784"/>
        <v>0</v>
      </c>
      <c r="CIV1388" s="84">
        <f t="shared" si="784"/>
        <v>2000000</v>
      </c>
      <c r="CIW1388" s="84">
        <f t="shared" si="784"/>
        <v>0</v>
      </c>
      <c r="CIX1388" s="84">
        <f t="shared" si="784"/>
        <v>0</v>
      </c>
      <c r="CIY1388" s="84">
        <f t="shared" si="784"/>
        <v>2000000</v>
      </c>
      <c r="CIZ1388" s="84">
        <f t="shared" si="784"/>
        <v>2000000</v>
      </c>
      <c r="CJF1388" s="84" t="s">
        <v>247</v>
      </c>
      <c r="CJG1388" s="84" t="s">
        <v>4692</v>
      </c>
      <c r="CJH1388" s="84">
        <f>CJH1384</f>
        <v>0</v>
      </c>
      <c r="CJI1388" s="84">
        <f t="shared" si="784"/>
        <v>0</v>
      </c>
      <c r="CJJ1388" s="84">
        <f t="shared" si="784"/>
        <v>0</v>
      </c>
      <c r="CJK1388" s="84">
        <f t="shared" si="784"/>
        <v>0</v>
      </c>
      <c r="CJL1388" s="84">
        <f t="shared" si="784"/>
        <v>2000000</v>
      </c>
      <c r="CJM1388" s="84">
        <f t="shared" si="784"/>
        <v>0</v>
      </c>
      <c r="CJN1388" s="84">
        <f t="shared" si="784"/>
        <v>0</v>
      </c>
      <c r="CJO1388" s="84">
        <f t="shared" si="784"/>
        <v>2000000</v>
      </c>
      <c r="CJP1388" s="84">
        <f t="shared" si="784"/>
        <v>2000000</v>
      </c>
      <c r="CJV1388" s="84" t="s">
        <v>247</v>
      </c>
      <c r="CJW1388" s="84" t="s">
        <v>4692</v>
      </c>
      <c r="CJX1388" s="84">
        <f>CJX1384</f>
        <v>0</v>
      </c>
      <c r="CJY1388" s="84">
        <f t="shared" si="785"/>
        <v>0</v>
      </c>
      <c r="CJZ1388" s="84">
        <f t="shared" si="785"/>
        <v>0</v>
      </c>
      <c r="CKA1388" s="84">
        <f t="shared" si="785"/>
        <v>0</v>
      </c>
      <c r="CKB1388" s="84">
        <f t="shared" si="785"/>
        <v>2000000</v>
      </c>
      <c r="CKC1388" s="84">
        <f t="shared" si="785"/>
        <v>0</v>
      </c>
      <c r="CKD1388" s="84">
        <f t="shared" si="785"/>
        <v>0</v>
      </c>
      <c r="CKE1388" s="84">
        <f t="shared" si="785"/>
        <v>2000000</v>
      </c>
      <c r="CKF1388" s="84">
        <f t="shared" si="785"/>
        <v>2000000</v>
      </c>
      <c r="CKL1388" s="84" t="s">
        <v>247</v>
      </c>
      <c r="CKM1388" s="84" t="s">
        <v>4692</v>
      </c>
      <c r="CKN1388" s="84">
        <f>CKN1384</f>
        <v>0</v>
      </c>
      <c r="CKO1388" s="84">
        <f t="shared" si="785"/>
        <v>0</v>
      </c>
      <c r="CKP1388" s="84">
        <f t="shared" si="785"/>
        <v>0</v>
      </c>
      <c r="CKQ1388" s="84">
        <f t="shared" si="785"/>
        <v>0</v>
      </c>
      <c r="CKR1388" s="84">
        <f t="shared" si="785"/>
        <v>2000000</v>
      </c>
      <c r="CKS1388" s="84">
        <f t="shared" si="785"/>
        <v>0</v>
      </c>
      <c r="CKT1388" s="84">
        <f t="shared" si="785"/>
        <v>0</v>
      </c>
      <c r="CKU1388" s="84">
        <f t="shared" si="785"/>
        <v>2000000</v>
      </c>
      <c r="CKV1388" s="84">
        <f t="shared" si="785"/>
        <v>2000000</v>
      </c>
      <c r="CLB1388" s="84" t="s">
        <v>247</v>
      </c>
      <c r="CLC1388" s="84" t="s">
        <v>4692</v>
      </c>
      <c r="CLD1388" s="84">
        <f>CLD1384</f>
        <v>0</v>
      </c>
      <c r="CLE1388" s="84">
        <f t="shared" si="785"/>
        <v>0</v>
      </c>
      <c r="CLF1388" s="84">
        <f t="shared" si="785"/>
        <v>0</v>
      </c>
      <c r="CLG1388" s="84">
        <f t="shared" si="785"/>
        <v>0</v>
      </c>
      <c r="CLH1388" s="84">
        <f t="shared" si="785"/>
        <v>2000000</v>
      </c>
      <c r="CLI1388" s="84">
        <f t="shared" si="785"/>
        <v>0</v>
      </c>
      <c r="CLJ1388" s="84">
        <f t="shared" si="785"/>
        <v>0</v>
      </c>
      <c r="CLK1388" s="84">
        <f t="shared" si="785"/>
        <v>2000000</v>
      </c>
      <c r="CLL1388" s="84">
        <f t="shared" si="785"/>
        <v>2000000</v>
      </c>
      <c r="CLR1388" s="84" t="s">
        <v>247</v>
      </c>
      <c r="CLS1388" s="84" t="s">
        <v>4692</v>
      </c>
      <c r="CLT1388" s="84">
        <f>CLT1384</f>
        <v>0</v>
      </c>
      <c r="CLU1388" s="84">
        <f t="shared" si="785"/>
        <v>0</v>
      </c>
      <c r="CLV1388" s="84">
        <f t="shared" si="785"/>
        <v>0</v>
      </c>
      <c r="CLW1388" s="84">
        <f t="shared" si="785"/>
        <v>0</v>
      </c>
      <c r="CLX1388" s="84">
        <f t="shared" si="785"/>
        <v>2000000</v>
      </c>
      <c r="CLY1388" s="84">
        <f t="shared" si="785"/>
        <v>0</v>
      </c>
      <c r="CLZ1388" s="84">
        <f t="shared" si="785"/>
        <v>0</v>
      </c>
      <c r="CMA1388" s="84">
        <f t="shared" si="785"/>
        <v>2000000</v>
      </c>
      <c r="CMB1388" s="84">
        <f t="shared" si="785"/>
        <v>2000000</v>
      </c>
      <c r="CMH1388" s="84" t="s">
        <v>247</v>
      </c>
      <c r="CMI1388" s="84" t="s">
        <v>4692</v>
      </c>
      <c r="CMJ1388" s="84">
        <f>CMJ1384</f>
        <v>0</v>
      </c>
      <c r="CMK1388" s="84">
        <f t="shared" si="786"/>
        <v>0</v>
      </c>
      <c r="CML1388" s="84">
        <f t="shared" si="786"/>
        <v>0</v>
      </c>
      <c r="CMM1388" s="84">
        <f t="shared" si="786"/>
        <v>0</v>
      </c>
      <c r="CMN1388" s="84">
        <f t="shared" si="786"/>
        <v>2000000</v>
      </c>
      <c r="CMO1388" s="84">
        <f t="shared" si="786"/>
        <v>0</v>
      </c>
      <c r="CMP1388" s="84">
        <f t="shared" si="786"/>
        <v>0</v>
      </c>
      <c r="CMQ1388" s="84">
        <f t="shared" si="786"/>
        <v>2000000</v>
      </c>
      <c r="CMR1388" s="84">
        <f t="shared" si="786"/>
        <v>2000000</v>
      </c>
      <c r="CMX1388" s="84" t="s">
        <v>247</v>
      </c>
      <c r="CMY1388" s="84" t="s">
        <v>4692</v>
      </c>
      <c r="CMZ1388" s="84">
        <f>CMZ1384</f>
        <v>0</v>
      </c>
      <c r="CNA1388" s="84">
        <f t="shared" si="786"/>
        <v>0</v>
      </c>
      <c r="CNB1388" s="84">
        <f t="shared" si="786"/>
        <v>0</v>
      </c>
      <c r="CNC1388" s="84">
        <f t="shared" si="786"/>
        <v>0</v>
      </c>
      <c r="CND1388" s="84">
        <f t="shared" si="786"/>
        <v>2000000</v>
      </c>
      <c r="CNE1388" s="84">
        <f t="shared" si="786"/>
        <v>0</v>
      </c>
      <c r="CNF1388" s="84">
        <f t="shared" si="786"/>
        <v>0</v>
      </c>
      <c r="CNG1388" s="84">
        <f t="shared" si="786"/>
        <v>2000000</v>
      </c>
      <c r="CNH1388" s="84">
        <f t="shared" si="786"/>
        <v>2000000</v>
      </c>
      <c r="CNN1388" s="84" t="s">
        <v>247</v>
      </c>
      <c r="CNO1388" s="84" t="s">
        <v>4692</v>
      </c>
      <c r="CNP1388" s="84">
        <f>CNP1384</f>
        <v>0</v>
      </c>
      <c r="CNQ1388" s="84">
        <f t="shared" si="786"/>
        <v>0</v>
      </c>
      <c r="CNR1388" s="84">
        <f t="shared" si="786"/>
        <v>0</v>
      </c>
      <c r="CNS1388" s="84">
        <f t="shared" si="786"/>
        <v>0</v>
      </c>
      <c r="CNT1388" s="84">
        <f t="shared" si="786"/>
        <v>2000000</v>
      </c>
      <c r="CNU1388" s="84">
        <f t="shared" si="786"/>
        <v>0</v>
      </c>
      <c r="CNV1388" s="84">
        <f t="shared" si="786"/>
        <v>0</v>
      </c>
      <c r="CNW1388" s="84">
        <f t="shared" si="786"/>
        <v>2000000</v>
      </c>
      <c r="CNX1388" s="84">
        <f t="shared" si="786"/>
        <v>2000000</v>
      </c>
      <c r="COD1388" s="84" t="s">
        <v>247</v>
      </c>
      <c r="COE1388" s="84" t="s">
        <v>4692</v>
      </c>
      <c r="COF1388" s="84">
        <f>COF1384</f>
        <v>0</v>
      </c>
      <c r="COG1388" s="84">
        <f t="shared" si="786"/>
        <v>0</v>
      </c>
      <c r="COH1388" s="84">
        <f t="shared" si="786"/>
        <v>0</v>
      </c>
      <c r="COI1388" s="84">
        <f t="shared" si="786"/>
        <v>0</v>
      </c>
      <c r="COJ1388" s="84">
        <f t="shared" si="786"/>
        <v>2000000</v>
      </c>
      <c r="COK1388" s="84">
        <f t="shared" si="786"/>
        <v>0</v>
      </c>
      <c r="COL1388" s="84">
        <f t="shared" si="786"/>
        <v>0</v>
      </c>
      <c r="COM1388" s="84">
        <f t="shared" si="786"/>
        <v>2000000</v>
      </c>
      <c r="CON1388" s="84">
        <f t="shared" si="786"/>
        <v>2000000</v>
      </c>
      <c r="COT1388" s="84" t="s">
        <v>247</v>
      </c>
      <c r="COU1388" s="84" t="s">
        <v>4692</v>
      </c>
      <c r="COV1388" s="84">
        <f>COV1384</f>
        <v>0</v>
      </c>
      <c r="COW1388" s="84">
        <f t="shared" si="787"/>
        <v>0</v>
      </c>
      <c r="COX1388" s="84">
        <f t="shared" si="787"/>
        <v>0</v>
      </c>
      <c r="COY1388" s="84">
        <f t="shared" si="787"/>
        <v>0</v>
      </c>
      <c r="COZ1388" s="84">
        <f t="shared" si="787"/>
        <v>2000000</v>
      </c>
      <c r="CPA1388" s="84">
        <f t="shared" si="787"/>
        <v>0</v>
      </c>
      <c r="CPB1388" s="84">
        <f t="shared" si="787"/>
        <v>0</v>
      </c>
      <c r="CPC1388" s="84">
        <f t="shared" si="787"/>
        <v>2000000</v>
      </c>
      <c r="CPD1388" s="84">
        <f t="shared" si="787"/>
        <v>2000000</v>
      </c>
      <c r="CPJ1388" s="84" t="s">
        <v>247</v>
      </c>
      <c r="CPK1388" s="84" t="s">
        <v>4692</v>
      </c>
      <c r="CPL1388" s="84">
        <f>CPL1384</f>
        <v>0</v>
      </c>
      <c r="CPM1388" s="84">
        <f t="shared" si="787"/>
        <v>0</v>
      </c>
      <c r="CPN1388" s="84">
        <f t="shared" si="787"/>
        <v>0</v>
      </c>
      <c r="CPO1388" s="84">
        <f t="shared" si="787"/>
        <v>0</v>
      </c>
      <c r="CPP1388" s="84">
        <f t="shared" si="787"/>
        <v>2000000</v>
      </c>
      <c r="CPQ1388" s="84">
        <f t="shared" si="787"/>
        <v>0</v>
      </c>
      <c r="CPR1388" s="84">
        <f t="shared" si="787"/>
        <v>0</v>
      </c>
      <c r="CPS1388" s="84">
        <f t="shared" si="787"/>
        <v>2000000</v>
      </c>
      <c r="CPT1388" s="84">
        <f t="shared" si="787"/>
        <v>2000000</v>
      </c>
      <c r="CPZ1388" s="84" t="s">
        <v>247</v>
      </c>
      <c r="CQA1388" s="84" t="s">
        <v>4692</v>
      </c>
      <c r="CQB1388" s="84">
        <f>CQB1384</f>
        <v>0</v>
      </c>
      <c r="CQC1388" s="84">
        <f t="shared" si="787"/>
        <v>0</v>
      </c>
      <c r="CQD1388" s="84">
        <f t="shared" si="787"/>
        <v>0</v>
      </c>
      <c r="CQE1388" s="84">
        <f t="shared" si="787"/>
        <v>0</v>
      </c>
      <c r="CQF1388" s="84">
        <f t="shared" si="787"/>
        <v>2000000</v>
      </c>
      <c r="CQG1388" s="84">
        <f t="shared" si="787"/>
        <v>0</v>
      </c>
      <c r="CQH1388" s="84">
        <f t="shared" si="787"/>
        <v>0</v>
      </c>
      <c r="CQI1388" s="84">
        <f t="shared" si="787"/>
        <v>2000000</v>
      </c>
      <c r="CQJ1388" s="84">
        <f t="shared" si="787"/>
        <v>2000000</v>
      </c>
      <c r="CQP1388" s="84" t="s">
        <v>247</v>
      </c>
      <c r="CQQ1388" s="84" t="s">
        <v>4692</v>
      </c>
      <c r="CQR1388" s="84">
        <f>CQR1384</f>
        <v>0</v>
      </c>
      <c r="CQS1388" s="84">
        <f t="shared" si="787"/>
        <v>0</v>
      </c>
      <c r="CQT1388" s="84">
        <f t="shared" si="787"/>
        <v>0</v>
      </c>
      <c r="CQU1388" s="84">
        <f t="shared" si="787"/>
        <v>0</v>
      </c>
      <c r="CQV1388" s="84">
        <f t="shared" si="787"/>
        <v>2000000</v>
      </c>
      <c r="CQW1388" s="84">
        <f t="shared" si="787"/>
        <v>0</v>
      </c>
      <c r="CQX1388" s="84">
        <f t="shared" si="787"/>
        <v>0</v>
      </c>
      <c r="CQY1388" s="84">
        <f t="shared" si="787"/>
        <v>2000000</v>
      </c>
      <c r="CQZ1388" s="84">
        <f t="shared" si="787"/>
        <v>2000000</v>
      </c>
      <c r="CRF1388" s="84" t="s">
        <v>247</v>
      </c>
      <c r="CRG1388" s="84" t="s">
        <v>4692</v>
      </c>
      <c r="CRH1388" s="84">
        <f>CRH1384</f>
        <v>0</v>
      </c>
      <c r="CRI1388" s="84">
        <f t="shared" si="788"/>
        <v>0</v>
      </c>
      <c r="CRJ1388" s="84">
        <f t="shared" si="788"/>
        <v>0</v>
      </c>
      <c r="CRK1388" s="84">
        <f t="shared" si="788"/>
        <v>0</v>
      </c>
      <c r="CRL1388" s="84">
        <f t="shared" si="788"/>
        <v>2000000</v>
      </c>
      <c r="CRM1388" s="84">
        <f t="shared" si="788"/>
        <v>0</v>
      </c>
      <c r="CRN1388" s="84">
        <f t="shared" si="788"/>
        <v>0</v>
      </c>
      <c r="CRO1388" s="84">
        <f t="shared" si="788"/>
        <v>2000000</v>
      </c>
      <c r="CRP1388" s="84">
        <f t="shared" si="788"/>
        <v>2000000</v>
      </c>
      <c r="CRV1388" s="84" t="s">
        <v>247</v>
      </c>
      <c r="CRW1388" s="84" t="s">
        <v>4692</v>
      </c>
      <c r="CRX1388" s="84">
        <f>CRX1384</f>
        <v>0</v>
      </c>
      <c r="CRY1388" s="84">
        <f t="shared" si="788"/>
        <v>0</v>
      </c>
      <c r="CRZ1388" s="84">
        <f t="shared" si="788"/>
        <v>0</v>
      </c>
      <c r="CSA1388" s="84">
        <f t="shared" si="788"/>
        <v>0</v>
      </c>
      <c r="CSB1388" s="84">
        <f t="shared" si="788"/>
        <v>2000000</v>
      </c>
      <c r="CSC1388" s="84">
        <f t="shared" si="788"/>
        <v>0</v>
      </c>
      <c r="CSD1388" s="84">
        <f t="shared" si="788"/>
        <v>0</v>
      </c>
      <c r="CSE1388" s="84">
        <f t="shared" si="788"/>
        <v>2000000</v>
      </c>
      <c r="CSF1388" s="84">
        <f t="shared" si="788"/>
        <v>2000000</v>
      </c>
      <c r="CSL1388" s="84" t="s">
        <v>247</v>
      </c>
      <c r="CSM1388" s="84" t="s">
        <v>4692</v>
      </c>
      <c r="CSN1388" s="84">
        <f>CSN1384</f>
        <v>0</v>
      </c>
      <c r="CSO1388" s="84">
        <f t="shared" si="788"/>
        <v>0</v>
      </c>
      <c r="CSP1388" s="84">
        <f t="shared" si="788"/>
        <v>0</v>
      </c>
      <c r="CSQ1388" s="84">
        <f t="shared" si="788"/>
        <v>0</v>
      </c>
      <c r="CSR1388" s="84">
        <f t="shared" si="788"/>
        <v>2000000</v>
      </c>
      <c r="CSS1388" s="84">
        <f t="shared" si="788"/>
        <v>0</v>
      </c>
      <c r="CST1388" s="84">
        <f t="shared" si="788"/>
        <v>0</v>
      </c>
      <c r="CSU1388" s="84">
        <f t="shared" si="788"/>
        <v>2000000</v>
      </c>
      <c r="CSV1388" s="84">
        <f t="shared" si="788"/>
        <v>2000000</v>
      </c>
      <c r="CTB1388" s="84" t="s">
        <v>247</v>
      </c>
      <c r="CTC1388" s="84" t="s">
        <v>4692</v>
      </c>
      <c r="CTD1388" s="84">
        <f>CTD1384</f>
        <v>0</v>
      </c>
      <c r="CTE1388" s="84">
        <f t="shared" si="788"/>
        <v>0</v>
      </c>
      <c r="CTF1388" s="84">
        <f t="shared" si="788"/>
        <v>0</v>
      </c>
      <c r="CTG1388" s="84">
        <f t="shared" si="788"/>
        <v>0</v>
      </c>
      <c r="CTH1388" s="84">
        <f t="shared" si="788"/>
        <v>2000000</v>
      </c>
      <c r="CTI1388" s="84">
        <f t="shared" si="788"/>
        <v>0</v>
      </c>
      <c r="CTJ1388" s="84">
        <f t="shared" si="788"/>
        <v>0</v>
      </c>
      <c r="CTK1388" s="84">
        <f t="shared" si="788"/>
        <v>2000000</v>
      </c>
      <c r="CTL1388" s="84">
        <f t="shared" si="788"/>
        <v>2000000</v>
      </c>
      <c r="CTR1388" s="84" t="s">
        <v>247</v>
      </c>
      <c r="CTS1388" s="84" t="s">
        <v>4692</v>
      </c>
      <c r="CTT1388" s="84">
        <f>CTT1384</f>
        <v>0</v>
      </c>
      <c r="CTU1388" s="84">
        <f t="shared" si="789"/>
        <v>0</v>
      </c>
      <c r="CTV1388" s="84">
        <f t="shared" si="789"/>
        <v>0</v>
      </c>
      <c r="CTW1388" s="84">
        <f t="shared" si="789"/>
        <v>0</v>
      </c>
      <c r="CTX1388" s="84">
        <f t="shared" si="789"/>
        <v>2000000</v>
      </c>
      <c r="CTY1388" s="84">
        <f t="shared" si="789"/>
        <v>0</v>
      </c>
      <c r="CTZ1388" s="84">
        <f t="shared" si="789"/>
        <v>0</v>
      </c>
      <c r="CUA1388" s="84">
        <f t="shared" si="789"/>
        <v>2000000</v>
      </c>
      <c r="CUB1388" s="84">
        <f t="shared" si="789"/>
        <v>2000000</v>
      </c>
      <c r="CUH1388" s="84" t="s">
        <v>247</v>
      </c>
      <c r="CUI1388" s="84" t="s">
        <v>4692</v>
      </c>
      <c r="CUJ1388" s="84">
        <f>CUJ1384</f>
        <v>0</v>
      </c>
      <c r="CUK1388" s="84">
        <f t="shared" si="789"/>
        <v>0</v>
      </c>
      <c r="CUL1388" s="84">
        <f t="shared" si="789"/>
        <v>0</v>
      </c>
      <c r="CUM1388" s="84">
        <f t="shared" si="789"/>
        <v>0</v>
      </c>
      <c r="CUN1388" s="84">
        <f t="shared" si="789"/>
        <v>2000000</v>
      </c>
      <c r="CUO1388" s="84">
        <f t="shared" si="789"/>
        <v>0</v>
      </c>
      <c r="CUP1388" s="84">
        <f t="shared" si="789"/>
        <v>0</v>
      </c>
      <c r="CUQ1388" s="84">
        <f t="shared" si="789"/>
        <v>2000000</v>
      </c>
      <c r="CUR1388" s="84">
        <f t="shared" si="789"/>
        <v>2000000</v>
      </c>
      <c r="CUX1388" s="84" t="s">
        <v>247</v>
      </c>
      <c r="CUY1388" s="84" t="s">
        <v>4692</v>
      </c>
      <c r="CUZ1388" s="84">
        <f>CUZ1384</f>
        <v>0</v>
      </c>
      <c r="CVA1388" s="84">
        <f t="shared" si="789"/>
        <v>0</v>
      </c>
      <c r="CVB1388" s="84">
        <f t="shared" si="789"/>
        <v>0</v>
      </c>
      <c r="CVC1388" s="84">
        <f t="shared" si="789"/>
        <v>0</v>
      </c>
      <c r="CVD1388" s="84">
        <f t="shared" si="789"/>
        <v>2000000</v>
      </c>
      <c r="CVE1388" s="84">
        <f t="shared" si="789"/>
        <v>0</v>
      </c>
      <c r="CVF1388" s="84">
        <f t="shared" si="789"/>
        <v>0</v>
      </c>
      <c r="CVG1388" s="84">
        <f t="shared" si="789"/>
        <v>2000000</v>
      </c>
      <c r="CVH1388" s="84">
        <f t="shared" si="789"/>
        <v>2000000</v>
      </c>
      <c r="CVN1388" s="84" t="s">
        <v>247</v>
      </c>
      <c r="CVO1388" s="84" t="s">
        <v>4692</v>
      </c>
      <c r="CVP1388" s="84">
        <f>CVP1384</f>
        <v>0</v>
      </c>
      <c r="CVQ1388" s="84">
        <f t="shared" si="789"/>
        <v>0</v>
      </c>
      <c r="CVR1388" s="84">
        <f t="shared" si="789"/>
        <v>0</v>
      </c>
      <c r="CVS1388" s="84">
        <f t="shared" si="789"/>
        <v>0</v>
      </c>
      <c r="CVT1388" s="84">
        <f t="shared" si="789"/>
        <v>2000000</v>
      </c>
      <c r="CVU1388" s="84">
        <f t="shared" si="789"/>
        <v>0</v>
      </c>
      <c r="CVV1388" s="84">
        <f t="shared" si="789"/>
        <v>0</v>
      </c>
      <c r="CVW1388" s="84">
        <f t="shared" si="789"/>
        <v>2000000</v>
      </c>
      <c r="CVX1388" s="84">
        <f t="shared" si="789"/>
        <v>2000000</v>
      </c>
      <c r="CWD1388" s="84" t="s">
        <v>247</v>
      </c>
      <c r="CWE1388" s="84" t="s">
        <v>4692</v>
      </c>
      <c r="CWF1388" s="84">
        <f>CWF1384</f>
        <v>0</v>
      </c>
      <c r="CWG1388" s="84">
        <f t="shared" si="790"/>
        <v>0</v>
      </c>
      <c r="CWH1388" s="84">
        <f t="shared" si="790"/>
        <v>0</v>
      </c>
      <c r="CWI1388" s="84">
        <f t="shared" si="790"/>
        <v>0</v>
      </c>
      <c r="CWJ1388" s="84">
        <f t="shared" si="790"/>
        <v>2000000</v>
      </c>
      <c r="CWK1388" s="84">
        <f t="shared" si="790"/>
        <v>0</v>
      </c>
      <c r="CWL1388" s="84">
        <f t="shared" si="790"/>
        <v>0</v>
      </c>
      <c r="CWM1388" s="84">
        <f t="shared" si="790"/>
        <v>2000000</v>
      </c>
      <c r="CWN1388" s="84">
        <f t="shared" si="790"/>
        <v>2000000</v>
      </c>
      <c r="CWT1388" s="84" t="s">
        <v>247</v>
      </c>
      <c r="CWU1388" s="84" t="s">
        <v>4692</v>
      </c>
      <c r="CWV1388" s="84">
        <f>CWV1384</f>
        <v>0</v>
      </c>
      <c r="CWW1388" s="84">
        <f t="shared" si="790"/>
        <v>0</v>
      </c>
      <c r="CWX1388" s="84">
        <f t="shared" si="790"/>
        <v>0</v>
      </c>
      <c r="CWY1388" s="84">
        <f t="shared" si="790"/>
        <v>0</v>
      </c>
      <c r="CWZ1388" s="84">
        <f t="shared" si="790"/>
        <v>2000000</v>
      </c>
      <c r="CXA1388" s="84">
        <f t="shared" si="790"/>
        <v>0</v>
      </c>
      <c r="CXB1388" s="84">
        <f t="shared" si="790"/>
        <v>0</v>
      </c>
      <c r="CXC1388" s="84">
        <f t="shared" si="790"/>
        <v>2000000</v>
      </c>
      <c r="CXD1388" s="84">
        <f t="shared" si="790"/>
        <v>2000000</v>
      </c>
      <c r="CXJ1388" s="84" t="s">
        <v>247</v>
      </c>
      <c r="CXK1388" s="84" t="s">
        <v>4692</v>
      </c>
      <c r="CXL1388" s="84">
        <f>CXL1384</f>
        <v>0</v>
      </c>
      <c r="CXM1388" s="84">
        <f t="shared" si="790"/>
        <v>0</v>
      </c>
      <c r="CXN1388" s="84">
        <f t="shared" si="790"/>
        <v>0</v>
      </c>
      <c r="CXO1388" s="84">
        <f t="shared" si="790"/>
        <v>0</v>
      </c>
      <c r="CXP1388" s="84">
        <f t="shared" si="790"/>
        <v>2000000</v>
      </c>
      <c r="CXQ1388" s="84">
        <f t="shared" si="790"/>
        <v>0</v>
      </c>
      <c r="CXR1388" s="84">
        <f t="shared" si="790"/>
        <v>0</v>
      </c>
      <c r="CXS1388" s="84">
        <f t="shared" si="790"/>
        <v>2000000</v>
      </c>
      <c r="CXT1388" s="84">
        <f t="shared" si="790"/>
        <v>2000000</v>
      </c>
      <c r="CXZ1388" s="84" t="s">
        <v>247</v>
      </c>
      <c r="CYA1388" s="84" t="s">
        <v>4692</v>
      </c>
      <c r="CYB1388" s="84">
        <f>CYB1384</f>
        <v>0</v>
      </c>
      <c r="CYC1388" s="84">
        <f t="shared" si="790"/>
        <v>0</v>
      </c>
      <c r="CYD1388" s="84">
        <f t="shared" si="790"/>
        <v>0</v>
      </c>
      <c r="CYE1388" s="84">
        <f t="shared" si="790"/>
        <v>0</v>
      </c>
      <c r="CYF1388" s="84">
        <f t="shared" si="790"/>
        <v>2000000</v>
      </c>
      <c r="CYG1388" s="84">
        <f t="shared" si="790"/>
        <v>0</v>
      </c>
      <c r="CYH1388" s="84">
        <f t="shared" si="790"/>
        <v>0</v>
      </c>
      <c r="CYI1388" s="84">
        <f t="shared" si="790"/>
        <v>2000000</v>
      </c>
      <c r="CYJ1388" s="84">
        <f t="shared" si="790"/>
        <v>2000000</v>
      </c>
      <c r="CYP1388" s="84" t="s">
        <v>247</v>
      </c>
      <c r="CYQ1388" s="84" t="s">
        <v>4692</v>
      </c>
      <c r="CYR1388" s="84">
        <f>CYR1384</f>
        <v>0</v>
      </c>
      <c r="CYS1388" s="84">
        <f t="shared" si="791"/>
        <v>0</v>
      </c>
      <c r="CYT1388" s="84">
        <f t="shared" si="791"/>
        <v>0</v>
      </c>
      <c r="CYU1388" s="84">
        <f t="shared" si="791"/>
        <v>0</v>
      </c>
      <c r="CYV1388" s="84">
        <f t="shared" si="791"/>
        <v>2000000</v>
      </c>
      <c r="CYW1388" s="84">
        <f t="shared" si="791"/>
        <v>0</v>
      </c>
      <c r="CYX1388" s="84">
        <f t="shared" si="791"/>
        <v>0</v>
      </c>
      <c r="CYY1388" s="84">
        <f t="shared" si="791"/>
        <v>2000000</v>
      </c>
      <c r="CYZ1388" s="84">
        <f t="shared" si="791"/>
        <v>2000000</v>
      </c>
      <c r="CZF1388" s="84" t="s">
        <v>247</v>
      </c>
      <c r="CZG1388" s="84" t="s">
        <v>4692</v>
      </c>
      <c r="CZH1388" s="84">
        <f>CZH1384</f>
        <v>0</v>
      </c>
      <c r="CZI1388" s="84">
        <f t="shared" si="791"/>
        <v>0</v>
      </c>
      <c r="CZJ1388" s="84">
        <f t="shared" si="791"/>
        <v>0</v>
      </c>
      <c r="CZK1388" s="84">
        <f t="shared" si="791"/>
        <v>0</v>
      </c>
      <c r="CZL1388" s="84">
        <f t="shared" si="791"/>
        <v>2000000</v>
      </c>
      <c r="CZM1388" s="84">
        <f t="shared" si="791"/>
        <v>0</v>
      </c>
      <c r="CZN1388" s="84">
        <f t="shared" si="791"/>
        <v>0</v>
      </c>
      <c r="CZO1388" s="84">
        <f t="shared" si="791"/>
        <v>2000000</v>
      </c>
      <c r="CZP1388" s="84">
        <f t="shared" si="791"/>
        <v>2000000</v>
      </c>
      <c r="CZV1388" s="84" t="s">
        <v>247</v>
      </c>
      <c r="CZW1388" s="84" t="s">
        <v>4692</v>
      </c>
      <c r="CZX1388" s="84">
        <f>CZX1384</f>
        <v>0</v>
      </c>
      <c r="CZY1388" s="84">
        <f t="shared" si="791"/>
        <v>0</v>
      </c>
      <c r="CZZ1388" s="84">
        <f t="shared" si="791"/>
        <v>0</v>
      </c>
      <c r="DAA1388" s="84">
        <f t="shared" si="791"/>
        <v>0</v>
      </c>
      <c r="DAB1388" s="84">
        <f t="shared" si="791"/>
        <v>2000000</v>
      </c>
      <c r="DAC1388" s="84">
        <f t="shared" si="791"/>
        <v>0</v>
      </c>
      <c r="DAD1388" s="84">
        <f t="shared" si="791"/>
        <v>0</v>
      </c>
      <c r="DAE1388" s="84">
        <f t="shared" si="791"/>
        <v>2000000</v>
      </c>
      <c r="DAF1388" s="84">
        <f t="shared" si="791"/>
        <v>2000000</v>
      </c>
      <c r="DAL1388" s="84" t="s">
        <v>247</v>
      </c>
      <c r="DAM1388" s="84" t="s">
        <v>4692</v>
      </c>
      <c r="DAN1388" s="84">
        <f>DAN1384</f>
        <v>0</v>
      </c>
      <c r="DAO1388" s="84">
        <f t="shared" si="791"/>
        <v>0</v>
      </c>
      <c r="DAP1388" s="84">
        <f t="shared" si="791"/>
        <v>0</v>
      </c>
      <c r="DAQ1388" s="84">
        <f t="shared" si="791"/>
        <v>0</v>
      </c>
      <c r="DAR1388" s="84">
        <f t="shared" si="791"/>
        <v>2000000</v>
      </c>
      <c r="DAS1388" s="84">
        <f t="shared" si="791"/>
        <v>0</v>
      </c>
      <c r="DAT1388" s="84">
        <f t="shared" si="791"/>
        <v>0</v>
      </c>
      <c r="DAU1388" s="84">
        <f t="shared" si="791"/>
        <v>2000000</v>
      </c>
      <c r="DAV1388" s="84">
        <f t="shared" si="791"/>
        <v>2000000</v>
      </c>
      <c r="DBB1388" s="84" t="s">
        <v>247</v>
      </c>
      <c r="DBC1388" s="84" t="s">
        <v>4692</v>
      </c>
      <c r="DBD1388" s="84">
        <f>DBD1384</f>
        <v>0</v>
      </c>
      <c r="DBE1388" s="84">
        <f t="shared" si="792"/>
        <v>0</v>
      </c>
      <c r="DBF1388" s="84">
        <f t="shared" si="792"/>
        <v>0</v>
      </c>
      <c r="DBG1388" s="84">
        <f t="shared" si="792"/>
        <v>0</v>
      </c>
      <c r="DBH1388" s="84">
        <f t="shared" si="792"/>
        <v>2000000</v>
      </c>
      <c r="DBI1388" s="84">
        <f t="shared" si="792"/>
        <v>0</v>
      </c>
      <c r="DBJ1388" s="84">
        <f t="shared" si="792"/>
        <v>0</v>
      </c>
      <c r="DBK1388" s="84">
        <f t="shared" si="792"/>
        <v>2000000</v>
      </c>
      <c r="DBL1388" s="84">
        <f t="shared" si="792"/>
        <v>2000000</v>
      </c>
      <c r="DBR1388" s="84" t="s">
        <v>247</v>
      </c>
      <c r="DBS1388" s="84" t="s">
        <v>4692</v>
      </c>
      <c r="DBT1388" s="84">
        <f>DBT1384</f>
        <v>0</v>
      </c>
      <c r="DBU1388" s="84">
        <f t="shared" si="792"/>
        <v>0</v>
      </c>
      <c r="DBV1388" s="84">
        <f t="shared" si="792"/>
        <v>0</v>
      </c>
      <c r="DBW1388" s="84">
        <f t="shared" si="792"/>
        <v>0</v>
      </c>
      <c r="DBX1388" s="84">
        <f t="shared" si="792"/>
        <v>2000000</v>
      </c>
      <c r="DBY1388" s="84">
        <f t="shared" si="792"/>
        <v>0</v>
      </c>
      <c r="DBZ1388" s="84">
        <f t="shared" si="792"/>
        <v>0</v>
      </c>
      <c r="DCA1388" s="84">
        <f t="shared" si="792"/>
        <v>2000000</v>
      </c>
      <c r="DCB1388" s="84">
        <f t="shared" si="792"/>
        <v>2000000</v>
      </c>
      <c r="DCH1388" s="84" t="s">
        <v>247</v>
      </c>
      <c r="DCI1388" s="84" t="s">
        <v>4692</v>
      </c>
      <c r="DCJ1388" s="84">
        <f>DCJ1384</f>
        <v>0</v>
      </c>
      <c r="DCK1388" s="84">
        <f t="shared" si="792"/>
        <v>0</v>
      </c>
      <c r="DCL1388" s="84">
        <f t="shared" si="792"/>
        <v>0</v>
      </c>
      <c r="DCM1388" s="84">
        <f t="shared" si="792"/>
        <v>0</v>
      </c>
      <c r="DCN1388" s="84">
        <f t="shared" si="792"/>
        <v>2000000</v>
      </c>
      <c r="DCO1388" s="84">
        <f t="shared" si="792"/>
        <v>0</v>
      </c>
      <c r="DCP1388" s="84">
        <f t="shared" si="792"/>
        <v>0</v>
      </c>
      <c r="DCQ1388" s="84">
        <f t="shared" si="792"/>
        <v>2000000</v>
      </c>
      <c r="DCR1388" s="84">
        <f t="shared" si="792"/>
        <v>2000000</v>
      </c>
      <c r="DCX1388" s="84" t="s">
        <v>247</v>
      </c>
      <c r="DCY1388" s="84" t="s">
        <v>4692</v>
      </c>
      <c r="DCZ1388" s="84">
        <f>DCZ1384</f>
        <v>0</v>
      </c>
      <c r="DDA1388" s="84">
        <f t="shared" si="792"/>
        <v>0</v>
      </c>
      <c r="DDB1388" s="84">
        <f t="shared" si="792"/>
        <v>0</v>
      </c>
      <c r="DDC1388" s="84">
        <f t="shared" si="792"/>
        <v>0</v>
      </c>
      <c r="DDD1388" s="84">
        <f t="shared" si="792"/>
        <v>2000000</v>
      </c>
      <c r="DDE1388" s="84">
        <f t="shared" si="792"/>
        <v>0</v>
      </c>
      <c r="DDF1388" s="84">
        <f t="shared" si="792"/>
        <v>0</v>
      </c>
      <c r="DDG1388" s="84">
        <f t="shared" si="792"/>
        <v>2000000</v>
      </c>
      <c r="DDH1388" s="84">
        <f t="shared" si="792"/>
        <v>2000000</v>
      </c>
      <c r="DDN1388" s="84" t="s">
        <v>247</v>
      </c>
      <c r="DDO1388" s="84" t="s">
        <v>4692</v>
      </c>
      <c r="DDP1388" s="84">
        <f>DDP1384</f>
        <v>0</v>
      </c>
      <c r="DDQ1388" s="84">
        <f t="shared" si="793"/>
        <v>0</v>
      </c>
      <c r="DDR1388" s="84">
        <f t="shared" si="793"/>
        <v>0</v>
      </c>
      <c r="DDS1388" s="84">
        <f t="shared" si="793"/>
        <v>0</v>
      </c>
      <c r="DDT1388" s="84">
        <f t="shared" si="793"/>
        <v>2000000</v>
      </c>
      <c r="DDU1388" s="84">
        <f t="shared" si="793"/>
        <v>0</v>
      </c>
      <c r="DDV1388" s="84">
        <f t="shared" si="793"/>
        <v>0</v>
      </c>
      <c r="DDW1388" s="84">
        <f t="shared" si="793"/>
        <v>2000000</v>
      </c>
      <c r="DDX1388" s="84">
        <f t="shared" si="793"/>
        <v>2000000</v>
      </c>
      <c r="DED1388" s="84" t="s">
        <v>247</v>
      </c>
      <c r="DEE1388" s="84" t="s">
        <v>4692</v>
      </c>
      <c r="DEF1388" s="84">
        <f>DEF1384</f>
        <v>0</v>
      </c>
      <c r="DEG1388" s="84">
        <f t="shared" si="793"/>
        <v>0</v>
      </c>
      <c r="DEH1388" s="84">
        <f t="shared" si="793"/>
        <v>0</v>
      </c>
      <c r="DEI1388" s="84">
        <f t="shared" si="793"/>
        <v>0</v>
      </c>
      <c r="DEJ1388" s="84">
        <f t="shared" si="793"/>
        <v>2000000</v>
      </c>
      <c r="DEK1388" s="84">
        <f t="shared" si="793"/>
        <v>0</v>
      </c>
      <c r="DEL1388" s="84">
        <f t="shared" si="793"/>
        <v>0</v>
      </c>
      <c r="DEM1388" s="84">
        <f t="shared" si="793"/>
        <v>2000000</v>
      </c>
      <c r="DEN1388" s="84">
        <f t="shared" si="793"/>
        <v>2000000</v>
      </c>
      <c r="DET1388" s="84" t="s">
        <v>247</v>
      </c>
      <c r="DEU1388" s="84" t="s">
        <v>4692</v>
      </c>
      <c r="DEV1388" s="84">
        <f>DEV1384</f>
        <v>0</v>
      </c>
      <c r="DEW1388" s="84">
        <f t="shared" si="793"/>
        <v>0</v>
      </c>
      <c r="DEX1388" s="84">
        <f t="shared" si="793"/>
        <v>0</v>
      </c>
      <c r="DEY1388" s="84">
        <f t="shared" si="793"/>
        <v>0</v>
      </c>
      <c r="DEZ1388" s="84">
        <f t="shared" si="793"/>
        <v>2000000</v>
      </c>
      <c r="DFA1388" s="84">
        <f t="shared" si="793"/>
        <v>0</v>
      </c>
      <c r="DFB1388" s="84">
        <f t="shared" si="793"/>
        <v>0</v>
      </c>
      <c r="DFC1388" s="84">
        <f t="shared" si="793"/>
        <v>2000000</v>
      </c>
      <c r="DFD1388" s="84">
        <f t="shared" si="793"/>
        <v>2000000</v>
      </c>
      <c r="DFJ1388" s="84" t="s">
        <v>247</v>
      </c>
      <c r="DFK1388" s="84" t="s">
        <v>4692</v>
      </c>
      <c r="DFL1388" s="84">
        <f>DFL1384</f>
        <v>0</v>
      </c>
      <c r="DFM1388" s="84">
        <f t="shared" si="793"/>
        <v>0</v>
      </c>
      <c r="DFN1388" s="84">
        <f t="shared" si="793"/>
        <v>0</v>
      </c>
      <c r="DFO1388" s="84">
        <f t="shared" si="793"/>
        <v>0</v>
      </c>
      <c r="DFP1388" s="84">
        <f t="shared" si="793"/>
        <v>2000000</v>
      </c>
      <c r="DFQ1388" s="84">
        <f t="shared" si="793"/>
        <v>0</v>
      </c>
      <c r="DFR1388" s="84">
        <f t="shared" si="793"/>
        <v>0</v>
      </c>
      <c r="DFS1388" s="84">
        <f t="shared" si="793"/>
        <v>2000000</v>
      </c>
      <c r="DFT1388" s="84">
        <f t="shared" si="793"/>
        <v>2000000</v>
      </c>
      <c r="DFZ1388" s="84" t="s">
        <v>247</v>
      </c>
      <c r="DGA1388" s="84" t="s">
        <v>4692</v>
      </c>
      <c r="DGB1388" s="84">
        <f>DGB1384</f>
        <v>0</v>
      </c>
      <c r="DGC1388" s="84">
        <f t="shared" si="794"/>
        <v>0</v>
      </c>
      <c r="DGD1388" s="84">
        <f t="shared" si="794"/>
        <v>0</v>
      </c>
      <c r="DGE1388" s="84">
        <f t="shared" si="794"/>
        <v>0</v>
      </c>
      <c r="DGF1388" s="84">
        <f t="shared" si="794"/>
        <v>2000000</v>
      </c>
      <c r="DGG1388" s="84">
        <f t="shared" si="794"/>
        <v>0</v>
      </c>
      <c r="DGH1388" s="84">
        <f t="shared" si="794"/>
        <v>0</v>
      </c>
      <c r="DGI1388" s="84">
        <f t="shared" si="794"/>
        <v>2000000</v>
      </c>
      <c r="DGJ1388" s="84">
        <f t="shared" si="794"/>
        <v>2000000</v>
      </c>
      <c r="DGP1388" s="84" t="s">
        <v>247</v>
      </c>
      <c r="DGQ1388" s="84" t="s">
        <v>4692</v>
      </c>
      <c r="DGR1388" s="84">
        <f>DGR1384</f>
        <v>0</v>
      </c>
      <c r="DGS1388" s="84">
        <f t="shared" si="794"/>
        <v>0</v>
      </c>
      <c r="DGT1388" s="84">
        <f t="shared" si="794"/>
        <v>0</v>
      </c>
      <c r="DGU1388" s="84">
        <f t="shared" si="794"/>
        <v>0</v>
      </c>
      <c r="DGV1388" s="84">
        <f t="shared" si="794"/>
        <v>2000000</v>
      </c>
      <c r="DGW1388" s="84">
        <f t="shared" si="794"/>
        <v>0</v>
      </c>
      <c r="DGX1388" s="84">
        <f t="shared" si="794"/>
        <v>0</v>
      </c>
      <c r="DGY1388" s="84">
        <f t="shared" si="794"/>
        <v>2000000</v>
      </c>
      <c r="DGZ1388" s="84">
        <f t="shared" si="794"/>
        <v>2000000</v>
      </c>
      <c r="DHF1388" s="84" t="s">
        <v>247</v>
      </c>
      <c r="DHG1388" s="84" t="s">
        <v>4692</v>
      </c>
      <c r="DHH1388" s="84">
        <f>DHH1384</f>
        <v>0</v>
      </c>
      <c r="DHI1388" s="84">
        <f t="shared" si="794"/>
        <v>0</v>
      </c>
      <c r="DHJ1388" s="84">
        <f t="shared" si="794"/>
        <v>0</v>
      </c>
      <c r="DHK1388" s="84">
        <f t="shared" si="794"/>
        <v>0</v>
      </c>
      <c r="DHL1388" s="84">
        <f t="shared" si="794"/>
        <v>2000000</v>
      </c>
      <c r="DHM1388" s="84">
        <f t="shared" si="794"/>
        <v>0</v>
      </c>
      <c r="DHN1388" s="84">
        <f t="shared" si="794"/>
        <v>0</v>
      </c>
      <c r="DHO1388" s="84">
        <f t="shared" si="794"/>
        <v>2000000</v>
      </c>
      <c r="DHP1388" s="84">
        <f t="shared" si="794"/>
        <v>2000000</v>
      </c>
      <c r="DHV1388" s="84" t="s">
        <v>247</v>
      </c>
      <c r="DHW1388" s="84" t="s">
        <v>4692</v>
      </c>
      <c r="DHX1388" s="84">
        <f>DHX1384</f>
        <v>0</v>
      </c>
      <c r="DHY1388" s="84">
        <f t="shared" si="794"/>
        <v>0</v>
      </c>
      <c r="DHZ1388" s="84">
        <f t="shared" si="794"/>
        <v>0</v>
      </c>
      <c r="DIA1388" s="84">
        <f t="shared" si="794"/>
        <v>0</v>
      </c>
      <c r="DIB1388" s="84">
        <f t="shared" si="794"/>
        <v>2000000</v>
      </c>
      <c r="DIC1388" s="84">
        <f t="shared" si="794"/>
        <v>0</v>
      </c>
      <c r="DID1388" s="84">
        <f t="shared" si="794"/>
        <v>0</v>
      </c>
      <c r="DIE1388" s="84">
        <f t="shared" si="794"/>
        <v>2000000</v>
      </c>
      <c r="DIF1388" s="84">
        <f t="shared" si="794"/>
        <v>2000000</v>
      </c>
      <c r="DIL1388" s="84" t="s">
        <v>247</v>
      </c>
      <c r="DIM1388" s="84" t="s">
        <v>4692</v>
      </c>
      <c r="DIN1388" s="84">
        <f>DIN1384</f>
        <v>0</v>
      </c>
      <c r="DIO1388" s="84">
        <f t="shared" si="795"/>
        <v>0</v>
      </c>
      <c r="DIP1388" s="84">
        <f t="shared" si="795"/>
        <v>0</v>
      </c>
      <c r="DIQ1388" s="84">
        <f t="shared" si="795"/>
        <v>0</v>
      </c>
      <c r="DIR1388" s="84">
        <f t="shared" si="795"/>
        <v>2000000</v>
      </c>
      <c r="DIS1388" s="84">
        <f t="shared" si="795"/>
        <v>0</v>
      </c>
      <c r="DIT1388" s="84">
        <f t="shared" si="795"/>
        <v>0</v>
      </c>
      <c r="DIU1388" s="84">
        <f t="shared" si="795"/>
        <v>2000000</v>
      </c>
      <c r="DIV1388" s="84">
        <f t="shared" si="795"/>
        <v>2000000</v>
      </c>
      <c r="DJB1388" s="84" t="s">
        <v>247</v>
      </c>
      <c r="DJC1388" s="84" t="s">
        <v>4692</v>
      </c>
      <c r="DJD1388" s="84">
        <f>DJD1384</f>
        <v>0</v>
      </c>
      <c r="DJE1388" s="84">
        <f t="shared" si="795"/>
        <v>0</v>
      </c>
      <c r="DJF1388" s="84">
        <f t="shared" si="795"/>
        <v>0</v>
      </c>
      <c r="DJG1388" s="84">
        <f t="shared" si="795"/>
        <v>0</v>
      </c>
      <c r="DJH1388" s="84">
        <f t="shared" si="795"/>
        <v>2000000</v>
      </c>
      <c r="DJI1388" s="84">
        <f t="shared" si="795"/>
        <v>0</v>
      </c>
      <c r="DJJ1388" s="84">
        <f t="shared" si="795"/>
        <v>0</v>
      </c>
      <c r="DJK1388" s="84">
        <f t="shared" si="795"/>
        <v>2000000</v>
      </c>
      <c r="DJL1388" s="84">
        <f t="shared" si="795"/>
        <v>2000000</v>
      </c>
      <c r="DJR1388" s="84" t="s">
        <v>247</v>
      </c>
      <c r="DJS1388" s="84" t="s">
        <v>4692</v>
      </c>
      <c r="DJT1388" s="84">
        <f>DJT1384</f>
        <v>0</v>
      </c>
      <c r="DJU1388" s="84">
        <f t="shared" si="795"/>
        <v>0</v>
      </c>
      <c r="DJV1388" s="84">
        <f t="shared" si="795"/>
        <v>0</v>
      </c>
      <c r="DJW1388" s="84">
        <f t="shared" si="795"/>
        <v>0</v>
      </c>
      <c r="DJX1388" s="84">
        <f t="shared" si="795"/>
        <v>2000000</v>
      </c>
      <c r="DJY1388" s="84">
        <f t="shared" si="795"/>
        <v>0</v>
      </c>
      <c r="DJZ1388" s="84">
        <f t="shared" si="795"/>
        <v>0</v>
      </c>
      <c r="DKA1388" s="84">
        <f t="shared" si="795"/>
        <v>2000000</v>
      </c>
      <c r="DKB1388" s="84">
        <f t="shared" si="795"/>
        <v>2000000</v>
      </c>
      <c r="DKH1388" s="84" t="s">
        <v>247</v>
      </c>
      <c r="DKI1388" s="84" t="s">
        <v>4692</v>
      </c>
      <c r="DKJ1388" s="84">
        <f>DKJ1384</f>
        <v>0</v>
      </c>
      <c r="DKK1388" s="84">
        <f t="shared" si="795"/>
        <v>0</v>
      </c>
      <c r="DKL1388" s="84">
        <f t="shared" si="795"/>
        <v>0</v>
      </c>
      <c r="DKM1388" s="84">
        <f t="shared" si="795"/>
        <v>0</v>
      </c>
      <c r="DKN1388" s="84">
        <f t="shared" si="795"/>
        <v>2000000</v>
      </c>
      <c r="DKO1388" s="84">
        <f t="shared" si="795"/>
        <v>0</v>
      </c>
      <c r="DKP1388" s="84">
        <f t="shared" si="795"/>
        <v>0</v>
      </c>
      <c r="DKQ1388" s="84">
        <f t="shared" si="795"/>
        <v>2000000</v>
      </c>
      <c r="DKR1388" s="84">
        <f t="shared" si="795"/>
        <v>2000000</v>
      </c>
      <c r="DKX1388" s="84" t="s">
        <v>247</v>
      </c>
      <c r="DKY1388" s="84" t="s">
        <v>4692</v>
      </c>
      <c r="DKZ1388" s="84">
        <f>DKZ1384</f>
        <v>0</v>
      </c>
      <c r="DLA1388" s="84">
        <f t="shared" si="796"/>
        <v>0</v>
      </c>
      <c r="DLB1388" s="84">
        <f t="shared" si="796"/>
        <v>0</v>
      </c>
      <c r="DLC1388" s="84">
        <f t="shared" si="796"/>
        <v>0</v>
      </c>
      <c r="DLD1388" s="84">
        <f t="shared" si="796"/>
        <v>2000000</v>
      </c>
      <c r="DLE1388" s="84">
        <f t="shared" si="796"/>
        <v>0</v>
      </c>
      <c r="DLF1388" s="84">
        <f t="shared" si="796"/>
        <v>0</v>
      </c>
      <c r="DLG1388" s="84">
        <f t="shared" si="796"/>
        <v>2000000</v>
      </c>
      <c r="DLH1388" s="84">
        <f t="shared" si="796"/>
        <v>2000000</v>
      </c>
      <c r="DLN1388" s="84" t="s">
        <v>247</v>
      </c>
      <c r="DLO1388" s="84" t="s">
        <v>4692</v>
      </c>
      <c r="DLP1388" s="84">
        <f>DLP1384</f>
        <v>0</v>
      </c>
      <c r="DLQ1388" s="84">
        <f t="shared" si="796"/>
        <v>0</v>
      </c>
      <c r="DLR1388" s="84">
        <f t="shared" si="796"/>
        <v>0</v>
      </c>
      <c r="DLS1388" s="84">
        <f t="shared" si="796"/>
        <v>0</v>
      </c>
      <c r="DLT1388" s="84">
        <f t="shared" si="796"/>
        <v>2000000</v>
      </c>
      <c r="DLU1388" s="84">
        <f t="shared" si="796"/>
        <v>0</v>
      </c>
      <c r="DLV1388" s="84">
        <f t="shared" si="796"/>
        <v>0</v>
      </c>
      <c r="DLW1388" s="84">
        <f t="shared" si="796"/>
        <v>2000000</v>
      </c>
      <c r="DLX1388" s="84">
        <f t="shared" si="796"/>
        <v>2000000</v>
      </c>
      <c r="DMD1388" s="84" t="s">
        <v>247</v>
      </c>
      <c r="DME1388" s="84" t="s">
        <v>4692</v>
      </c>
      <c r="DMF1388" s="84">
        <f>DMF1384</f>
        <v>0</v>
      </c>
      <c r="DMG1388" s="84">
        <f t="shared" si="796"/>
        <v>0</v>
      </c>
      <c r="DMH1388" s="84">
        <f t="shared" si="796"/>
        <v>0</v>
      </c>
      <c r="DMI1388" s="84">
        <f t="shared" si="796"/>
        <v>0</v>
      </c>
      <c r="DMJ1388" s="84">
        <f t="shared" si="796"/>
        <v>2000000</v>
      </c>
      <c r="DMK1388" s="84">
        <f t="shared" si="796"/>
        <v>0</v>
      </c>
      <c r="DML1388" s="84">
        <f t="shared" si="796"/>
        <v>0</v>
      </c>
      <c r="DMM1388" s="84">
        <f t="shared" si="796"/>
        <v>2000000</v>
      </c>
      <c r="DMN1388" s="84">
        <f t="shared" si="796"/>
        <v>2000000</v>
      </c>
      <c r="DMT1388" s="84" t="s">
        <v>247</v>
      </c>
      <c r="DMU1388" s="84" t="s">
        <v>4692</v>
      </c>
      <c r="DMV1388" s="84">
        <f>DMV1384</f>
        <v>0</v>
      </c>
      <c r="DMW1388" s="84">
        <f t="shared" si="796"/>
        <v>0</v>
      </c>
      <c r="DMX1388" s="84">
        <f t="shared" si="796"/>
        <v>0</v>
      </c>
      <c r="DMY1388" s="84">
        <f t="shared" si="796"/>
        <v>0</v>
      </c>
      <c r="DMZ1388" s="84">
        <f t="shared" si="796"/>
        <v>2000000</v>
      </c>
      <c r="DNA1388" s="84">
        <f t="shared" si="796"/>
        <v>0</v>
      </c>
      <c r="DNB1388" s="84">
        <f t="shared" si="796"/>
        <v>0</v>
      </c>
      <c r="DNC1388" s="84">
        <f t="shared" si="796"/>
        <v>2000000</v>
      </c>
      <c r="DND1388" s="84">
        <f t="shared" si="796"/>
        <v>2000000</v>
      </c>
      <c r="DNJ1388" s="84" t="s">
        <v>247</v>
      </c>
      <c r="DNK1388" s="84" t="s">
        <v>4692</v>
      </c>
      <c r="DNL1388" s="84">
        <f>DNL1384</f>
        <v>0</v>
      </c>
      <c r="DNM1388" s="84">
        <f t="shared" si="797"/>
        <v>0</v>
      </c>
      <c r="DNN1388" s="84">
        <f t="shared" si="797"/>
        <v>0</v>
      </c>
      <c r="DNO1388" s="84">
        <f t="shared" si="797"/>
        <v>0</v>
      </c>
      <c r="DNP1388" s="84">
        <f t="shared" si="797"/>
        <v>2000000</v>
      </c>
      <c r="DNQ1388" s="84">
        <f t="shared" si="797"/>
        <v>0</v>
      </c>
      <c r="DNR1388" s="84">
        <f t="shared" si="797"/>
        <v>0</v>
      </c>
      <c r="DNS1388" s="84">
        <f t="shared" si="797"/>
        <v>2000000</v>
      </c>
      <c r="DNT1388" s="84">
        <f t="shared" si="797"/>
        <v>2000000</v>
      </c>
      <c r="DNZ1388" s="84" t="s">
        <v>247</v>
      </c>
      <c r="DOA1388" s="84" t="s">
        <v>4692</v>
      </c>
      <c r="DOB1388" s="84">
        <f>DOB1384</f>
        <v>0</v>
      </c>
      <c r="DOC1388" s="84">
        <f t="shared" si="797"/>
        <v>0</v>
      </c>
      <c r="DOD1388" s="84">
        <f t="shared" si="797"/>
        <v>0</v>
      </c>
      <c r="DOE1388" s="84">
        <f t="shared" si="797"/>
        <v>0</v>
      </c>
      <c r="DOF1388" s="84">
        <f t="shared" si="797"/>
        <v>2000000</v>
      </c>
      <c r="DOG1388" s="84">
        <f t="shared" si="797"/>
        <v>0</v>
      </c>
      <c r="DOH1388" s="84">
        <f t="shared" si="797"/>
        <v>0</v>
      </c>
      <c r="DOI1388" s="84">
        <f t="shared" si="797"/>
        <v>2000000</v>
      </c>
      <c r="DOJ1388" s="84">
        <f t="shared" si="797"/>
        <v>2000000</v>
      </c>
      <c r="DOP1388" s="84" t="s">
        <v>247</v>
      </c>
      <c r="DOQ1388" s="84" t="s">
        <v>4692</v>
      </c>
      <c r="DOR1388" s="84">
        <f>DOR1384</f>
        <v>0</v>
      </c>
      <c r="DOS1388" s="84">
        <f t="shared" si="797"/>
        <v>0</v>
      </c>
      <c r="DOT1388" s="84">
        <f t="shared" si="797"/>
        <v>0</v>
      </c>
      <c r="DOU1388" s="84">
        <f t="shared" si="797"/>
        <v>0</v>
      </c>
      <c r="DOV1388" s="84">
        <f t="shared" si="797"/>
        <v>2000000</v>
      </c>
      <c r="DOW1388" s="84">
        <f t="shared" si="797"/>
        <v>0</v>
      </c>
      <c r="DOX1388" s="84">
        <f t="shared" si="797"/>
        <v>0</v>
      </c>
      <c r="DOY1388" s="84">
        <f t="shared" si="797"/>
        <v>2000000</v>
      </c>
      <c r="DOZ1388" s="84">
        <f t="shared" si="797"/>
        <v>2000000</v>
      </c>
      <c r="DPF1388" s="84" t="s">
        <v>247</v>
      </c>
      <c r="DPG1388" s="84" t="s">
        <v>4692</v>
      </c>
      <c r="DPH1388" s="84">
        <f>DPH1384</f>
        <v>0</v>
      </c>
      <c r="DPI1388" s="84">
        <f t="shared" si="797"/>
        <v>0</v>
      </c>
      <c r="DPJ1388" s="84">
        <f t="shared" si="797"/>
        <v>0</v>
      </c>
      <c r="DPK1388" s="84">
        <f t="shared" si="797"/>
        <v>0</v>
      </c>
      <c r="DPL1388" s="84">
        <f t="shared" si="797"/>
        <v>2000000</v>
      </c>
      <c r="DPM1388" s="84">
        <f t="shared" si="797"/>
        <v>0</v>
      </c>
      <c r="DPN1388" s="84">
        <f t="shared" si="797"/>
        <v>0</v>
      </c>
      <c r="DPO1388" s="84">
        <f t="shared" si="797"/>
        <v>2000000</v>
      </c>
      <c r="DPP1388" s="84">
        <f t="shared" si="797"/>
        <v>2000000</v>
      </c>
      <c r="DPV1388" s="84" t="s">
        <v>247</v>
      </c>
      <c r="DPW1388" s="84" t="s">
        <v>4692</v>
      </c>
      <c r="DPX1388" s="84">
        <f>DPX1384</f>
        <v>0</v>
      </c>
      <c r="DPY1388" s="84">
        <f t="shared" si="798"/>
        <v>0</v>
      </c>
      <c r="DPZ1388" s="84">
        <f t="shared" si="798"/>
        <v>0</v>
      </c>
      <c r="DQA1388" s="84">
        <f t="shared" si="798"/>
        <v>0</v>
      </c>
      <c r="DQB1388" s="84">
        <f t="shared" si="798"/>
        <v>2000000</v>
      </c>
      <c r="DQC1388" s="84">
        <f t="shared" si="798"/>
        <v>0</v>
      </c>
      <c r="DQD1388" s="84">
        <f t="shared" si="798"/>
        <v>0</v>
      </c>
      <c r="DQE1388" s="84">
        <f t="shared" si="798"/>
        <v>2000000</v>
      </c>
      <c r="DQF1388" s="84">
        <f t="shared" si="798"/>
        <v>2000000</v>
      </c>
      <c r="DQL1388" s="84" t="s">
        <v>247</v>
      </c>
      <c r="DQM1388" s="84" t="s">
        <v>4692</v>
      </c>
      <c r="DQN1388" s="84">
        <f>DQN1384</f>
        <v>0</v>
      </c>
      <c r="DQO1388" s="84">
        <f t="shared" si="798"/>
        <v>0</v>
      </c>
      <c r="DQP1388" s="84">
        <f t="shared" si="798"/>
        <v>0</v>
      </c>
      <c r="DQQ1388" s="84">
        <f t="shared" si="798"/>
        <v>0</v>
      </c>
      <c r="DQR1388" s="84">
        <f t="shared" si="798"/>
        <v>2000000</v>
      </c>
      <c r="DQS1388" s="84">
        <f t="shared" si="798"/>
        <v>0</v>
      </c>
      <c r="DQT1388" s="84">
        <f t="shared" si="798"/>
        <v>0</v>
      </c>
      <c r="DQU1388" s="84">
        <f t="shared" si="798"/>
        <v>2000000</v>
      </c>
      <c r="DQV1388" s="84">
        <f t="shared" si="798"/>
        <v>2000000</v>
      </c>
      <c r="DRB1388" s="84" t="s">
        <v>247</v>
      </c>
      <c r="DRC1388" s="84" t="s">
        <v>4692</v>
      </c>
      <c r="DRD1388" s="84">
        <f>DRD1384</f>
        <v>0</v>
      </c>
      <c r="DRE1388" s="84">
        <f t="shared" si="798"/>
        <v>0</v>
      </c>
      <c r="DRF1388" s="84">
        <f t="shared" si="798"/>
        <v>0</v>
      </c>
      <c r="DRG1388" s="84">
        <f t="shared" si="798"/>
        <v>0</v>
      </c>
      <c r="DRH1388" s="84">
        <f t="shared" si="798"/>
        <v>2000000</v>
      </c>
      <c r="DRI1388" s="84">
        <f t="shared" si="798"/>
        <v>0</v>
      </c>
      <c r="DRJ1388" s="84">
        <f t="shared" si="798"/>
        <v>0</v>
      </c>
      <c r="DRK1388" s="84">
        <f t="shared" si="798"/>
        <v>2000000</v>
      </c>
      <c r="DRL1388" s="84">
        <f t="shared" si="798"/>
        <v>2000000</v>
      </c>
      <c r="DRR1388" s="84" t="s">
        <v>247</v>
      </c>
      <c r="DRS1388" s="84" t="s">
        <v>4692</v>
      </c>
      <c r="DRT1388" s="84">
        <f>DRT1384</f>
        <v>0</v>
      </c>
      <c r="DRU1388" s="84">
        <f t="shared" si="798"/>
        <v>0</v>
      </c>
      <c r="DRV1388" s="84">
        <f t="shared" si="798"/>
        <v>0</v>
      </c>
      <c r="DRW1388" s="84">
        <f t="shared" si="798"/>
        <v>0</v>
      </c>
      <c r="DRX1388" s="84">
        <f t="shared" si="798"/>
        <v>2000000</v>
      </c>
      <c r="DRY1388" s="84">
        <f t="shared" si="798"/>
        <v>0</v>
      </c>
      <c r="DRZ1388" s="84">
        <f t="shared" si="798"/>
        <v>0</v>
      </c>
      <c r="DSA1388" s="84">
        <f t="shared" si="798"/>
        <v>2000000</v>
      </c>
      <c r="DSB1388" s="84">
        <f t="shared" si="798"/>
        <v>2000000</v>
      </c>
      <c r="DSH1388" s="84" t="s">
        <v>247</v>
      </c>
      <c r="DSI1388" s="84" t="s">
        <v>4692</v>
      </c>
      <c r="DSJ1388" s="84">
        <f>DSJ1384</f>
        <v>0</v>
      </c>
      <c r="DSK1388" s="84">
        <f t="shared" si="799"/>
        <v>0</v>
      </c>
      <c r="DSL1388" s="84">
        <f t="shared" si="799"/>
        <v>0</v>
      </c>
      <c r="DSM1388" s="84">
        <f t="shared" si="799"/>
        <v>0</v>
      </c>
      <c r="DSN1388" s="84">
        <f t="shared" si="799"/>
        <v>2000000</v>
      </c>
      <c r="DSO1388" s="84">
        <f t="shared" si="799"/>
        <v>0</v>
      </c>
      <c r="DSP1388" s="84">
        <f t="shared" si="799"/>
        <v>0</v>
      </c>
      <c r="DSQ1388" s="84">
        <f t="shared" si="799"/>
        <v>2000000</v>
      </c>
      <c r="DSR1388" s="84">
        <f t="shared" si="799"/>
        <v>2000000</v>
      </c>
      <c r="DSX1388" s="84" t="s">
        <v>247</v>
      </c>
      <c r="DSY1388" s="84" t="s">
        <v>4692</v>
      </c>
      <c r="DSZ1388" s="84">
        <f>DSZ1384</f>
        <v>0</v>
      </c>
      <c r="DTA1388" s="84">
        <f t="shared" si="799"/>
        <v>0</v>
      </c>
      <c r="DTB1388" s="84">
        <f t="shared" si="799"/>
        <v>0</v>
      </c>
      <c r="DTC1388" s="84">
        <f t="shared" si="799"/>
        <v>0</v>
      </c>
      <c r="DTD1388" s="84">
        <f t="shared" si="799"/>
        <v>2000000</v>
      </c>
      <c r="DTE1388" s="84">
        <f t="shared" si="799"/>
        <v>0</v>
      </c>
      <c r="DTF1388" s="84">
        <f t="shared" si="799"/>
        <v>0</v>
      </c>
      <c r="DTG1388" s="84">
        <f t="shared" si="799"/>
        <v>2000000</v>
      </c>
      <c r="DTH1388" s="84">
        <f t="shared" si="799"/>
        <v>2000000</v>
      </c>
      <c r="DTN1388" s="84" t="s">
        <v>247</v>
      </c>
      <c r="DTO1388" s="84" t="s">
        <v>4692</v>
      </c>
      <c r="DTP1388" s="84">
        <f>DTP1384</f>
        <v>0</v>
      </c>
      <c r="DTQ1388" s="84">
        <f t="shared" si="799"/>
        <v>0</v>
      </c>
      <c r="DTR1388" s="84">
        <f t="shared" si="799"/>
        <v>0</v>
      </c>
      <c r="DTS1388" s="84">
        <f t="shared" si="799"/>
        <v>0</v>
      </c>
      <c r="DTT1388" s="84">
        <f t="shared" si="799"/>
        <v>2000000</v>
      </c>
      <c r="DTU1388" s="84">
        <f t="shared" si="799"/>
        <v>0</v>
      </c>
      <c r="DTV1388" s="84">
        <f t="shared" si="799"/>
        <v>0</v>
      </c>
      <c r="DTW1388" s="84">
        <f t="shared" si="799"/>
        <v>2000000</v>
      </c>
      <c r="DTX1388" s="84">
        <f t="shared" si="799"/>
        <v>2000000</v>
      </c>
      <c r="DUD1388" s="84" t="s">
        <v>247</v>
      </c>
      <c r="DUE1388" s="84" t="s">
        <v>4692</v>
      </c>
      <c r="DUF1388" s="84">
        <f>DUF1384</f>
        <v>0</v>
      </c>
      <c r="DUG1388" s="84">
        <f t="shared" si="799"/>
        <v>0</v>
      </c>
      <c r="DUH1388" s="84">
        <f t="shared" si="799"/>
        <v>0</v>
      </c>
      <c r="DUI1388" s="84">
        <f t="shared" si="799"/>
        <v>0</v>
      </c>
      <c r="DUJ1388" s="84">
        <f t="shared" si="799"/>
        <v>2000000</v>
      </c>
      <c r="DUK1388" s="84">
        <f t="shared" si="799"/>
        <v>0</v>
      </c>
      <c r="DUL1388" s="84">
        <f t="shared" si="799"/>
        <v>0</v>
      </c>
      <c r="DUM1388" s="84">
        <f t="shared" si="799"/>
        <v>2000000</v>
      </c>
      <c r="DUN1388" s="84">
        <f t="shared" si="799"/>
        <v>2000000</v>
      </c>
      <c r="DUT1388" s="84" t="s">
        <v>247</v>
      </c>
      <c r="DUU1388" s="84" t="s">
        <v>4692</v>
      </c>
      <c r="DUV1388" s="84">
        <f>DUV1384</f>
        <v>0</v>
      </c>
      <c r="DUW1388" s="84">
        <f t="shared" si="800"/>
        <v>0</v>
      </c>
      <c r="DUX1388" s="84">
        <f t="shared" si="800"/>
        <v>0</v>
      </c>
      <c r="DUY1388" s="84">
        <f t="shared" si="800"/>
        <v>0</v>
      </c>
      <c r="DUZ1388" s="84">
        <f t="shared" si="800"/>
        <v>2000000</v>
      </c>
      <c r="DVA1388" s="84">
        <f t="shared" si="800"/>
        <v>0</v>
      </c>
      <c r="DVB1388" s="84">
        <f t="shared" si="800"/>
        <v>0</v>
      </c>
      <c r="DVC1388" s="84">
        <f t="shared" si="800"/>
        <v>2000000</v>
      </c>
      <c r="DVD1388" s="84">
        <f t="shared" si="800"/>
        <v>2000000</v>
      </c>
      <c r="DVJ1388" s="84" t="s">
        <v>247</v>
      </c>
      <c r="DVK1388" s="84" t="s">
        <v>4692</v>
      </c>
      <c r="DVL1388" s="84">
        <f>DVL1384</f>
        <v>0</v>
      </c>
      <c r="DVM1388" s="84">
        <f t="shared" si="800"/>
        <v>0</v>
      </c>
      <c r="DVN1388" s="84">
        <f t="shared" si="800"/>
        <v>0</v>
      </c>
      <c r="DVO1388" s="84">
        <f t="shared" si="800"/>
        <v>0</v>
      </c>
      <c r="DVP1388" s="84">
        <f t="shared" si="800"/>
        <v>2000000</v>
      </c>
      <c r="DVQ1388" s="84">
        <f t="shared" si="800"/>
        <v>0</v>
      </c>
      <c r="DVR1388" s="84">
        <f t="shared" si="800"/>
        <v>0</v>
      </c>
      <c r="DVS1388" s="84">
        <f t="shared" si="800"/>
        <v>2000000</v>
      </c>
      <c r="DVT1388" s="84">
        <f t="shared" si="800"/>
        <v>2000000</v>
      </c>
      <c r="DVZ1388" s="84" t="s">
        <v>247</v>
      </c>
      <c r="DWA1388" s="84" t="s">
        <v>4692</v>
      </c>
      <c r="DWB1388" s="84">
        <f>DWB1384</f>
        <v>0</v>
      </c>
      <c r="DWC1388" s="84">
        <f t="shared" si="800"/>
        <v>0</v>
      </c>
      <c r="DWD1388" s="84">
        <f t="shared" si="800"/>
        <v>0</v>
      </c>
      <c r="DWE1388" s="84">
        <f t="shared" si="800"/>
        <v>0</v>
      </c>
      <c r="DWF1388" s="84">
        <f t="shared" si="800"/>
        <v>2000000</v>
      </c>
      <c r="DWG1388" s="84">
        <f t="shared" si="800"/>
        <v>0</v>
      </c>
      <c r="DWH1388" s="84">
        <f t="shared" si="800"/>
        <v>0</v>
      </c>
      <c r="DWI1388" s="84">
        <f t="shared" si="800"/>
        <v>2000000</v>
      </c>
      <c r="DWJ1388" s="84">
        <f t="shared" si="800"/>
        <v>2000000</v>
      </c>
      <c r="DWP1388" s="84" t="s">
        <v>247</v>
      </c>
      <c r="DWQ1388" s="84" t="s">
        <v>4692</v>
      </c>
      <c r="DWR1388" s="84">
        <f>DWR1384</f>
        <v>0</v>
      </c>
      <c r="DWS1388" s="84">
        <f t="shared" si="800"/>
        <v>0</v>
      </c>
      <c r="DWT1388" s="84">
        <f t="shared" si="800"/>
        <v>0</v>
      </c>
      <c r="DWU1388" s="84">
        <f t="shared" si="800"/>
        <v>0</v>
      </c>
      <c r="DWV1388" s="84">
        <f t="shared" si="800"/>
        <v>2000000</v>
      </c>
      <c r="DWW1388" s="84">
        <f t="shared" si="800"/>
        <v>0</v>
      </c>
      <c r="DWX1388" s="84">
        <f t="shared" si="800"/>
        <v>0</v>
      </c>
      <c r="DWY1388" s="84">
        <f t="shared" si="800"/>
        <v>2000000</v>
      </c>
      <c r="DWZ1388" s="84">
        <f t="shared" si="800"/>
        <v>2000000</v>
      </c>
      <c r="DXF1388" s="84" t="s">
        <v>247</v>
      </c>
      <c r="DXG1388" s="84" t="s">
        <v>4692</v>
      </c>
      <c r="DXH1388" s="84">
        <f>DXH1384</f>
        <v>0</v>
      </c>
      <c r="DXI1388" s="84">
        <f t="shared" si="801"/>
        <v>0</v>
      </c>
      <c r="DXJ1388" s="84">
        <f t="shared" si="801"/>
        <v>0</v>
      </c>
      <c r="DXK1388" s="84">
        <f t="shared" si="801"/>
        <v>0</v>
      </c>
      <c r="DXL1388" s="84">
        <f t="shared" si="801"/>
        <v>2000000</v>
      </c>
      <c r="DXM1388" s="84">
        <f t="shared" si="801"/>
        <v>0</v>
      </c>
      <c r="DXN1388" s="84">
        <f t="shared" si="801"/>
        <v>0</v>
      </c>
      <c r="DXO1388" s="84">
        <f t="shared" si="801"/>
        <v>2000000</v>
      </c>
      <c r="DXP1388" s="84">
        <f t="shared" si="801"/>
        <v>2000000</v>
      </c>
      <c r="DXV1388" s="84" t="s">
        <v>247</v>
      </c>
      <c r="DXW1388" s="84" t="s">
        <v>4692</v>
      </c>
      <c r="DXX1388" s="84">
        <f>DXX1384</f>
        <v>0</v>
      </c>
      <c r="DXY1388" s="84">
        <f t="shared" si="801"/>
        <v>0</v>
      </c>
      <c r="DXZ1388" s="84">
        <f t="shared" si="801"/>
        <v>0</v>
      </c>
      <c r="DYA1388" s="84">
        <f t="shared" si="801"/>
        <v>0</v>
      </c>
      <c r="DYB1388" s="84">
        <f t="shared" si="801"/>
        <v>2000000</v>
      </c>
      <c r="DYC1388" s="84">
        <f t="shared" si="801"/>
        <v>0</v>
      </c>
      <c r="DYD1388" s="84">
        <f t="shared" si="801"/>
        <v>0</v>
      </c>
      <c r="DYE1388" s="84">
        <f t="shared" si="801"/>
        <v>2000000</v>
      </c>
      <c r="DYF1388" s="84">
        <f t="shared" si="801"/>
        <v>2000000</v>
      </c>
      <c r="DYL1388" s="84" t="s">
        <v>247</v>
      </c>
      <c r="DYM1388" s="84" t="s">
        <v>4692</v>
      </c>
      <c r="DYN1388" s="84">
        <f>DYN1384</f>
        <v>0</v>
      </c>
      <c r="DYO1388" s="84">
        <f t="shared" si="801"/>
        <v>0</v>
      </c>
      <c r="DYP1388" s="84">
        <f t="shared" si="801"/>
        <v>0</v>
      </c>
      <c r="DYQ1388" s="84">
        <f t="shared" si="801"/>
        <v>0</v>
      </c>
      <c r="DYR1388" s="84">
        <f t="shared" si="801"/>
        <v>2000000</v>
      </c>
      <c r="DYS1388" s="84">
        <f t="shared" si="801"/>
        <v>0</v>
      </c>
      <c r="DYT1388" s="84">
        <f t="shared" si="801"/>
        <v>0</v>
      </c>
      <c r="DYU1388" s="84">
        <f t="shared" si="801"/>
        <v>2000000</v>
      </c>
      <c r="DYV1388" s="84">
        <f t="shared" si="801"/>
        <v>2000000</v>
      </c>
      <c r="DZB1388" s="84" t="s">
        <v>247</v>
      </c>
      <c r="DZC1388" s="84" t="s">
        <v>4692</v>
      </c>
      <c r="DZD1388" s="84">
        <f>DZD1384</f>
        <v>0</v>
      </c>
      <c r="DZE1388" s="84">
        <f t="shared" si="801"/>
        <v>0</v>
      </c>
      <c r="DZF1388" s="84">
        <f t="shared" si="801"/>
        <v>0</v>
      </c>
      <c r="DZG1388" s="84">
        <f t="shared" si="801"/>
        <v>0</v>
      </c>
      <c r="DZH1388" s="84">
        <f t="shared" si="801"/>
        <v>2000000</v>
      </c>
      <c r="DZI1388" s="84">
        <f t="shared" si="801"/>
        <v>0</v>
      </c>
      <c r="DZJ1388" s="84">
        <f t="shared" si="801"/>
        <v>0</v>
      </c>
      <c r="DZK1388" s="84">
        <f t="shared" si="801"/>
        <v>2000000</v>
      </c>
      <c r="DZL1388" s="84">
        <f t="shared" si="801"/>
        <v>2000000</v>
      </c>
      <c r="DZR1388" s="84" t="s">
        <v>247</v>
      </c>
      <c r="DZS1388" s="84" t="s">
        <v>4692</v>
      </c>
      <c r="DZT1388" s="84">
        <f>DZT1384</f>
        <v>0</v>
      </c>
      <c r="DZU1388" s="84">
        <f t="shared" si="802"/>
        <v>0</v>
      </c>
      <c r="DZV1388" s="84">
        <f t="shared" si="802"/>
        <v>0</v>
      </c>
      <c r="DZW1388" s="84">
        <f t="shared" si="802"/>
        <v>0</v>
      </c>
      <c r="DZX1388" s="84">
        <f t="shared" si="802"/>
        <v>2000000</v>
      </c>
      <c r="DZY1388" s="84">
        <f t="shared" si="802"/>
        <v>0</v>
      </c>
      <c r="DZZ1388" s="84">
        <f t="shared" si="802"/>
        <v>0</v>
      </c>
      <c r="EAA1388" s="84">
        <f t="shared" si="802"/>
        <v>2000000</v>
      </c>
      <c r="EAB1388" s="84">
        <f t="shared" si="802"/>
        <v>2000000</v>
      </c>
      <c r="EAH1388" s="84" t="s">
        <v>247</v>
      </c>
      <c r="EAI1388" s="84" t="s">
        <v>4692</v>
      </c>
      <c r="EAJ1388" s="84">
        <f>EAJ1384</f>
        <v>0</v>
      </c>
      <c r="EAK1388" s="84">
        <f t="shared" si="802"/>
        <v>0</v>
      </c>
      <c r="EAL1388" s="84">
        <f t="shared" si="802"/>
        <v>0</v>
      </c>
      <c r="EAM1388" s="84">
        <f t="shared" si="802"/>
        <v>0</v>
      </c>
      <c r="EAN1388" s="84">
        <f t="shared" si="802"/>
        <v>2000000</v>
      </c>
      <c r="EAO1388" s="84">
        <f t="shared" si="802"/>
        <v>0</v>
      </c>
      <c r="EAP1388" s="84">
        <f t="shared" si="802"/>
        <v>0</v>
      </c>
      <c r="EAQ1388" s="84">
        <f t="shared" si="802"/>
        <v>2000000</v>
      </c>
      <c r="EAR1388" s="84">
        <f t="shared" si="802"/>
        <v>2000000</v>
      </c>
      <c r="EAX1388" s="84" t="s">
        <v>247</v>
      </c>
      <c r="EAY1388" s="84" t="s">
        <v>4692</v>
      </c>
      <c r="EAZ1388" s="84">
        <f>EAZ1384</f>
        <v>0</v>
      </c>
      <c r="EBA1388" s="84">
        <f t="shared" si="802"/>
        <v>0</v>
      </c>
      <c r="EBB1388" s="84">
        <f t="shared" si="802"/>
        <v>0</v>
      </c>
      <c r="EBC1388" s="84">
        <f t="shared" si="802"/>
        <v>0</v>
      </c>
      <c r="EBD1388" s="84">
        <f t="shared" si="802"/>
        <v>2000000</v>
      </c>
      <c r="EBE1388" s="84">
        <f t="shared" si="802"/>
        <v>0</v>
      </c>
      <c r="EBF1388" s="84">
        <f t="shared" si="802"/>
        <v>0</v>
      </c>
      <c r="EBG1388" s="84">
        <f t="shared" si="802"/>
        <v>2000000</v>
      </c>
      <c r="EBH1388" s="84">
        <f t="shared" si="802"/>
        <v>2000000</v>
      </c>
      <c r="EBN1388" s="84" t="s">
        <v>247</v>
      </c>
      <c r="EBO1388" s="84" t="s">
        <v>4692</v>
      </c>
      <c r="EBP1388" s="84">
        <f>EBP1384</f>
        <v>0</v>
      </c>
      <c r="EBQ1388" s="84">
        <f t="shared" si="802"/>
        <v>0</v>
      </c>
      <c r="EBR1388" s="84">
        <f t="shared" si="802"/>
        <v>0</v>
      </c>
      <c r="EBS1388" s="84">
        <f t="shared" si="802"/>
        <v>0</v>
      </c>
      <c r="EBT1388" s="84">
        <f t="shared" si="802"/>
        <v>2000000</v>
      </c>
      <c r="EBU1388" s="84">
        <f t="shared" si="802"/>
        <v>0</v>
      </c>
      <c r="EBV1388" s="84">
        <f t="shared" si="802"/>
        <v>0</v>
      </c>
      <c r="EBW1388" s="84">
        <f t="shared" si="802"/>
        <v>2000000</v>
      </c>
      <c r="EBX1388" s="84">
        <f t="shared" si="802"/>
        <v>2000000</v>
      </c>
      <c r="ECD1388" s="84" t="s">
        <v>247</v>
      </c>
      <c r="ECE1388" s="84" t="s">
        <v>4692</v>
      </c>
      <c r="ECF1388" s="84">
        <f>ECF1384</f>
        <v>0</v>
      </c>
      <c r="ECG1388" s="84">
        <f t="shared" si="803"/>
        <v>0</v>
      </c>
      <c r="ECH1388" s="84">
        <f t="shared" si="803"/>
        <v>0</v>
      </c>
      <c r="ECI1388" s="84">
        <f t="shared" si="803"/>
        <v>0</v>
      </c>
      <c r="ECJ1388" s="84">
        <f t="shared" si="803"/>
        <v>2000000</v>
      </c>
      <c r="ECK1388" s="84">
        <f t="shared" si="803"/>
        <v>0</v>
      </c>
      <c r="ECL1388" s="84">
        <f t="shared" si="803"/>
        <v>0</v>
      </c>
      <c r="ECM1388" s="84">
        <f t="shared" si="803"/>
        <v>2000000</v>
      </c>
      <c r="ECN1388" s="84">
        <f t="shared" si="803"/>
        <v>2000000</v>
      </c>
      <c r="ECT1388" s="84" t="s">
        <v>247</v>
      </c>
      <c r="ECU1388" s="84" t="s">
        <v>4692</v>
      </c>
      <c r="ECV1388" s="84">
        <f>ECV1384</f>
        <v>0</v>
      </c>
      <c r="ECW1388" s="84">
        <f t="shared" si="803"/>
        <v>0</v>
      </c>
      <c r="ECX1388" s="84">
        <f t="shared" si="803"/>
        <v>0</v>
      </c>
      <c r="ECY1388" s="84">
        <f t="shared" si="803"/>
        <v>0</v>
      </c>
      <c r="ECZ1388" s="84">
        <f t="shared" si="803"/>
        <v>2000000</v>
      </c>
      <c r="EDA1388" s="84">
        <f t="shared" si="803"/>
        <v>0</v>
      </c>
      <c r="EDB1388" s="84">
        <f t="shared" si="803"/>
        <v>0</v>
      </c>
      <c r="EDC1388" s="84">
        <f t="shared" si="803"/>
        <v>2000000</v>
      </c>
      <c r="EDD1388" s="84">
        <f t="shared" si="803"/>
        <v>2000000</v>
      </c>
      <c r="EDJ1388" s="84" t="s">
        <v>247</v>
      </c>
      <c r="EDK1388" s="84" t="s">
        <v>4692</v>
      </c>
      <c r="EDL1388" s="84">
        <f>EDL1384</f>
        <v>0</v>
      </c>
      <c r="EDM1388" s="84">
        <f t="shared" si="803"/>
        <v>0</v>
      </c>
      <c r="EDN1388" s="84">
        <f t="shared" si="803"/>
        <v>0</v>
      </c>
      <c r="EDO1388" s="84">
        <f t="shared" si="803"/>
        <v>0</v>
      </c>
      <c r="EDP1388" s="84">
        <f t="shared" si="803"/>
        <v>2000000</v>
      </c>
      <c r="EDQ1388" s="84">
        <f t="shared" si="803"/>
        <v>0</v>
      </c>
      <c r="EDR1388" s="84">
        <f t="shared" si="803"/>
        <v>0</v>
      </c>
      <c r="EDS1388" s="84">
        <f t="shared" si="803"/>
        <v>2000000</v>
      </c>
      <c r="EDT1388" s="84">
        <f t="shared" si="803"/>
        <v>2000000</v>
      </c>
      <c r="EDZ1388" s="84" t="s">
        <v>247</v>
      </c>
      <c r="EEA1388" s="84" t="s">
        <v>4692</v>
      </c>
      <c r="EEB1388" s="84">
        <f>EEB1384</f>
        <v>0</v>
      </c>
      <c r="EEC1388" s="84">
        <f t="shared" si="803"/>
        <v>0</v>
      </c>
      <c r="EED1388" s="84">
        <f t="shared" si="803"/>
        <v>0</v>
      </c>
      <c r="EEE1388" s="84">
        <f t="shared" si="803"/>
        <v>0</v>
      </c>
      <c r="EEF1388" s="84">
        <f t="shared" si="803"/>
        <v>2000000</v>
      </c>
      <c r="EEG1388" s="84">
        <f t="shared" si="803"/>
        <v>0</v>
      </c>
      <c r="EEH1388" s="84">
        <f t="shared" si="803"/>
        <v>0</v>
      </c>
      <c r="EEI1388" s="84">
        <f t="shared" si="803"/>
        <v>2000000</v>
      </c>
      <c r="EEJ1388" s="84">
        <f t="shared" si="803"/>
        <v>2000000</v>
      </c>
      <c r="EEP1388" s="84" t="s">
        <v>247</v>
      </c>
      <c r="EEQ1388" s="84" t="s">
        <v>4692</v>
      </c>
      <c r="EER1388" s="84">
        <f>EER1384</f>
        <v>0</v>
      </c>
      <c r="EES1388" s="84">
        <f t="shared" si="804"/>
        <v>0</v>
      </c>
      <c r="EET1388" s="84">
        <f t="shared" si="804"/>
        <v>0</v>
      </c>
      <c r="EEU1388" s="84">
        <f t="shared" si="804"/>
        <v>0</v>
      </c>
      <c r="EEV1388" s="84">
        <f t="shared" si="804"/>
        <v>2000000</v>
      </c>
      <c r="EEW1388" s="84">
        <f t="shared" si="804"/>
        <v>0</v>
      </c>
      <c r="EEX1388" s="84">
        <f t="shared" si="804"/>
        <v>0</v>
      </c>
      <c r="EEY1388" s="84">
        <f t="shared" si="804"/>
        <v>2000000</v>
      </c>
      <c r="EEZ1388" s="84">
        <f t="shared" si="804"/>
        <v>2000000</v>
      </c>
      <c r="EFF1388" s="84" t="s">
        <v>247</v>
      </c>
      <c r="EFG1388" s="84" t="s">
        <v>4692</v>
      </c>
      <c r="EFH1388" s="84">
        <f>EFH1384</f>
        <v>0</v>
      </c>
      <c r="EFI1388" s="84">
        <f t="shared" si="804"/>
        <v>0</v>
      </c>
      <c r="EFJ1388" s="84">
        <f t="shared" si="804"/>
        <v>0</v>
      </c>
      <c r="EFK1388" s="84">
        <f t="shared" si="804"/>
        <v>0</v>
      </c>
      <c r="EFL1388" s="84">
        <f t="shared" si="804"/>
        <v>2000000</v>
      </c>
      <c r="EFM1388" s="84">
        <f t="shared" si="804"/>
        <v>0</v>
      </c>
      <c r="EFN1388" s="84">
        <f t="shared" si="804"/>
        <v>0</v>
      </c>
      <c r="EFO1388" s="84">
        <f t="shared" si="804"/>
        <v>2000000</v>
      </c>
      <c r="EFP1388" s="84">
        <f t="shared" si="804"/>
        <v>2000000</v>
      </c>
      <c r="EFV1388" s="84" t="s">
        <v>247</v>
      </c>
      <c r="EFW1388" s="84" t="s">
        <v>4692</v>
      </c>
      <c r="EFX1388" s="84">
        <f>EFX1384</f>
        <v>0</v>
      </c>
      <c r="EFY1388" s="84">
        <f t="shared" si="804"/>
        <v>0</v>
      </c>
      <c r="EFZ1388" s="84">
        <f t="shared" si="804"/>
        <v>0</v>
      </c>
      <c r="EGA1388" s="84">
        <f t="shared" si="804"/>
        <v>0</v>
      </c>
      <c r="EGB1388" s="84">
        <f t="shared" si="804"/>
        <v>2000000</v>
      </c>
      <c r="EGC1388" s="84">
        <f t="shared" si="804"/>
        <v>0</v>
      </c>
      <c r="EGD1388" s="84">
        <f t="shared" si="804"/>
        <v>0</v>
      </c>
      <c r="EGE1388" s="84">
        <f t="shared" si="804"/>
        <v>2000000</v>
      </c>
      <c r="EGF1388" s="84">
        <f t="shared" si="804"/>
        <v>2000000</v>
      </c>
      <c r="EGL1388" s="84" t="s">
        <v>247</v>
      </c>
      <c r="EGM1388" s="84" t="s">
        <v>4692</v>
      </c>
      <c r="EGN1388" s="84">
        <f>EGN1384</f>
        <v>0</v>
      </c>
      <c r="EGO1388" s="84">
        <f t="shared" si="804"/>
        <v>0</v>
      </c>
      <c r="EGP1388" s="84">
        <f t="shared" si="804"/>
        <v>0</v>
      </c>
      <c r="EGQ1388" s="84">
        <f t="shared" si="804"/>
        <v>0</v>
      </c>
      <c r="EGR1388" s="84">
        <f t="shared" si="804"/>
        <v>2000000</v>
      </c>
      <c r="EGS1388" s="84">
        <f t="shared" si="804"/>
        <v>0</v>
      </c>
      <c r="EGT1388" s="84">
        <f t="shared" si="804"/>
        <v>0</v>
      </c>
      <c r="EGU1388" s="84">
        <f t="shared" si="804"/>
        <v>2000000</v>
      </c>
      <c r="EGV1388" s="84">
        <f t="shared" si="804"/>
        <v>2000000</v>
      </c>
      <c r="EHB1388" s="84" t="s">
        <v>247</v>
      </c>
      <c r="EHC1388" s="84" t="s">
        <v>4692</v>
      </c>
      <c r="EHD1388" s="84">
        <f>EHD1384</f>
        <v>0</v>
      </c>
      <c r="EHE1388" s="84">
        <f t="shared" si="805"/>
        <v>0</v>
      </c>
      <c r="EHF1388" s="84">
        <f t="shared" si="805"/>
        <v>0</v>
      </c>
      <c r="EHG1388" s="84">
        <f t="shared" si="805"/>
        <v>0</v>
      </c>
      <c r="EHH1388" s="84">
        <f t="shared" si="805"/>
        <v>2000000</v>
      </c>
      <c r="EHI1388" s="84">
        <f t="shared" si="805"/>
        <v>0</v>
      </c>
      <c r="EHJ1388" s="84">
        <f t="shared" si="805"/>
        <v>0</v>
      </c>
      <c r="EHK1388" s="84">
        <f t="shared" si="805"/>
        <v>2000000</v>
      </c>
      <c r="EHL1388" s="84">
        <f t="shared" si="805"/>
        <v>2000000</v>
      </c>
      <c r="EHR1388" s="84" t="s">
        <v>247</v>
      </c>
      <c r="EHS1388" s="84" t="s">
        <v>4692</v>
      </c>
      <c r="EHT1388" s="84">
        <f>EHT1384</f>
        <v>0</v>
      </c>
      <c r="EHU1388" s="84">
        <f t="shared" si="805"/>
        <v>0</v>
      </c>
      <c r="EHV1388" s="84">
        <f t="shared" si="805"/>
        <v>0</v>
      </c>
      <c r="EHW1388" s="84">
        <f t="shared" si="805"/>
        <v>0</v>
      </c>
      <c r="EHX1388" s="84">
        <f t="shared" si="805"/>
        <v>2000000</v>
      </c>
      <c r="EHY1388" s="84">
        <f t="shared" si="805"/>
        <v>0</v>
      </c>
      <c r="EHZ1388" s="84">
        <f t="shared" si="805"/>
        <v>0</v>
      </c>
      <c r="EIA1388" s="84">
        <f t="shared" si="805"/>
        <v>2000000</v>
      </c>
      <c r="EIB1388" s="84">
        <f t="shared" si="805"/>
        <v>2000000</v>
      </c>
      <c r="EIH1388" s="84" t="s">
        <v>247</v>
      </c>
      <c r="EII1388" s="84" t="s">
        <v>4692</v>
      </c>
      <c r="EIJ1388" s="84">
        <f>EIJ1384</f>
        <v>0</v>
      </c>
      <c r="EIK1388" s="84">
        <f t="shared" si="805"/>
        <v>0</v>
      </c>
      <c r="EIL1388" s="84">
        <f t="shared" si="805"/>
        <v>0</v>
      </c>
      <c r="EIM1388" s="84">
        <f t="shared" si="805"/>
        <v>0</v>
      </c>
      <c r="EIN1388" s="84">
        <f t="shared" si="805"/>
        <v>2000000</v>
      </c>
      <c r="EIO1388" s="84">
        <f t="shared" si="805"/>
        <v>0</v>
      </c>
      <c r="EIP1388" s="84">
        <f t="shared" si="805"/>
        <v>0</v>
      </c>
      <c r="EIQ1388" s="84">
        <f t="shared" si="805"/>
        <v>2000000</v>
      </c>
      <c r="EIR1388" s="84">
        <f t="shared" si="805"/>
        <v>2000000</v>
      </c>
      <c r="EIX1388" s="84" t="s">
        <v>247</v>
      </c>
      <c r="EIY1388" s="84" t="s">
        <v>4692</v>
      </c>
      <c r="EIZ1388" s="84">
        <f>EIZ1384</f>
        <v>0</v>
      </c>
      <c r="EJA1388" s="84">
        <f t="shared" si="805"/>
        <v>0</v>
      </c>
      <c r="EJB1388" s="84">
        <f t="shared" si="805"/>
        <v>0</v>
      </c>
      <c r="EJC1388" s="84">
        <f t="shared" si="805"/>
        <v>0</v>
      </c>
      <c r="EJD1388" s="84">
        <f t="shared" si="805"/>
        <v>2000000</v>
      </c>
      <c r="EJE1388" s="84">
        <f t="shared" si="805"/>
        <v>0</v>
      </c>
      <c r="EJF1388" s="84">
        <f t="shared" si="805"/>
        <v>0</v>
      </c>
      <c r="EJG1388" s="84">
        <f t="shared" si="805"/>
        <v>2000000</v>
      </c>
      <c r="EJH1388" s="84">
        <f t="shared" si="805"/>
        <v>2000000</v>
      </c>
      <c r="EJN1388" s="84" t="s">
        <v>247</v>
      </c>
      <c r="EJO1388" s="84" t="s">
        <v>4692</v>
      </c>
      <c r="EJP1388" s="84">
        <f>EJP1384</f>
        <v>0</v>
      </c>
      <c r="EJQ1388" s="84">
        <f t="shared" si="806"/>
        <v>0</v>
      </c>
      <c r="EJR1388" s="84">
        <f t="shared" si="806"/>
        <v>0</v>
      </c>
      <c r="EJS1388" s="84">
        <f t="shared" si="806"/>
        <v>0</v>
      </c>
      <c r="EJT1388" s="84">
        <f t="shared" si="806"/>
        <v>2000000</v>
      </c>
      <c r="EJU1388" s="84">
        <f t="shared" si="806"/>
        <v>0</v>
      </c>
      <c r="EJV1388" s="84">
        <f t="shared" si="806"/>
        <v>0</v>
      </c>
      <c r="EJW1388" s="84">
        <f t="shared" si="806"/>
        <v>2000000</v>
      </c>
      <c r="EJX1388" s="84">
        <f t="shared" si="806"/>
        <v>2000000</v>
      </c>
      <c r="EKD1388" s="84" t="s">
        <v>247</v>
      </c>
      <c r="EKE1388" s="84" t="s">
        <v>4692</v>
      </c>
      <c r="EKF1388" s="84">
        <f>EKF1384</f>
        <v>0</v>
      </c>
      <c r="EKG1388" s="84">
        <f t="shared" si="806"/>
        <v>0</v>
      </c>
      <c r="EKH1388" s="84">
        <f t="shared" si="806"/>
        <v>0</v>
      </c>
      <c r="EKI1388" s="84">
        <f t="shared" si="806"/>
        <v>0</v>
      </c>
      <c r="EKJ1388" s="84">
        <f t="shared" si="806"/>
        <v>2000000</v>
      </c>
      <c r="EKK1388" s="84">
        <f t="shared" si="806"/>
        <v>0</v>
      </c>
      <c r="EKL1388" s="84">
        <f t="shared" si="806"/>
        <v>0</v>
      </c>
      <c r="EKM1388" s="84">
        <f t="shared" si="806"/>
        <v>2000000</v>
      </c>
      <c r="EKN1388" s="84">
        <f t="shared" si="806"/>
        <v>2000000</v>
      </c>
      <c r="EKT1388" s="84" t="s">
        <v>247</v>
      </c>
      <c r="EKU1388" s="84" t="s">
        <v>4692</v>
      </c>
      <c r="EKV1388" s="84">
        <f>EKV1384</f>
        <v>0</v>
      </c>
      <c r="EKW1388" s="84">
        <f t="shared" si="806"/>
        <v>0</v>
      </c>
      <c r="EKX1388" s="84">
        <f t="shared" si="806"/>
        <v>0</v>
      </c>
      <c r="EKY1388" s="84">
        <f t="shared" si="806"/>
        <v>0</v>
      </c>
      <c r="EKZ1388" s="84">
        <f t="shared" si="806"/>
        <v>2000000</v>
      </c>
      <c r="ELA1388" s="84">
        <f t="shared" si="806"/>
        <v>0</v>
      </c>
      <c r="ELB1388" s="84">
        <f t="shared" si="806"/>
        <v>0</v>
      </c>
      <c r="ELC1388" s="84">
        <f t="shared" si="806"/>
        <v>2000000</v>
      </c>
      <c r="ELD1388" s="84">
        <f t="shared" si="806"/>
        <v>2000000</v>
      </c>
      <c r="ELJ1388" s="84" t="s">
        <v>247</v>
      </c>
      <c r="ELK1388" s="84" t="s">
        <v>4692</v>
      </c>
      <c r="ELL1388" s="84">
        <f>ELL1384</f>
        <v>0</v>
      </c>
      <c r="ELM1388" s="84">
        <f t="shared" si="806"/>
        <v>0</v>
      </c>
      <c r="ELN1388" s="84">
        <f t="shared" si="806"/>
        <v>0</v>
      </c>
      <c r="ELO1388" s="84">
        <f t="shared" si="806"/>
        <v>0</v>
      </c>
      <c r="ELP1388" s="84">
        <f t="shared" si="806"/>
        <v>2000000</v>
      </c>
      <c r="ELQ1388" s="84">
        <f t="shared" si="806"/>
        <v>0</v>
      </c>
      <c r="ELR1388" s="84">
        <f t="shared" si="806"/>
        <v>0</v>
      </c>
      <c r="ELS1388" s="84">
        <f t="shared" si="806"/>
        <v>2000000</v>
      </c>
      <c r="ELT1388" s="84">
        <f t="shared" si="806"/>
        <v>2000000</v>
      </c>
      <c r="ELZ1388" s="84" t="s">
        <v>247</v>
      </c>
      <c r="EMA1388" s="84" t="s">
        <v>4692</v>
      </c>
      <c r="EMB1388" s="84">
        <f>EMB1384</f>
        <v>0</v>
      </c>
      <c r="EMC1388" s="84">
        <f t="shared" si="807"/>
        <v>0</v>
      </c>
      <c r="EMD1388" s="84">
        <f t="shared" si="807"/>
        <v>0</v>
      </c>
      <c r="EME1388" s="84">
        <f t="shared" si="807"/>
        <v>0</v>
      </c>
      <c r="EMF1388" s="84">
        <f t="shared" si="807"/>
        <v>2000000</v>
      </c>
      <c r="EMG1388" s="84">
        <f t="shared" si="807"/>
        <v>0</v>
      </c>
      <c r="EMH1388" s="84">
        <f t="shared" si="807"/>
        <v>0</v>
      </c>
      <c r="EMI1388" s="84">
        <f t="shared" si="807"/>
        <v>2000000</v>
      </c>
      <c r="EMJ1388" s="84">
        <f t="shared" si="807"/>
        <v>2000000</v>
      </c>
      <c r="EMP1388" s="84" t="s">
        <v>247</v>
      </c>
      <c r="EMQ1388" s="84" t="s">
        <v>4692</v>
      </c>
      <c r="EMR1388" s="84">
        <f>EMR1384</f>
        <v>0</v>
      </c>
      <c r="EMS1388" s="84">
        <f t="shared" si="807"/>
        <v>0</v>
      </c>
      <c r="EMT1388" s="84">
        <f t="shared" si="807"/>
        <v>0</v>
      </c>
      <c r="EMU1388" s="84">
        <f t="shared" si="807"/>
        <v>0</v>
      </c>
      <c r="EMV1388" s="84">
        <f t="shared" si="807"/>
        <v>2000000</v>
      </c>
      <c r="EMW1388" s="84">
        <f t="shared" si="807"/>
        <v>0</v>
      </c>
      <c r="EMX1388" s="84">
        <f t="shared" si="807"/>
        <v>0</v>
      </c>
      <c r="EMY1388" s="84">
        <f t="shared" si="807"/>
        <v>2000000</v>
      </c>
      <c r="EMZ1388" s="84">
        <f t="shared" si="807"/>
        <v>2000000</v>
      </c>
      <c r="ENF1388" s="84" t="s">
        <v>247</v>
      </c>
      <c r="ENG1388" s="84" t="s">
        <v>4692</v>
      </c>
      <c r="ENH1388" s="84">
        <f>ENH1384</f>
        <v>0</v>
      </c>
      <c r="ENI1388" s="84">
        <f t="shared" si="807"/>
        <v>0</v>
      </c>
      <c r="ENJ1388" s="84">
        <f t="shared" si="807"/>
        <v>0</v>
      </c>
      <c r="ENK1388" s="84">
        <f t="shared" si="807"/>
        <v>0</v>
      </c>
      <c r="ENL1388" s="84">
        <f t="shared" si="807"/>
        <v>2000000</v>
      </c>
      <c r="ENM1388" s="84">
        <f t="shared" si="807"/>
        <v>0</v>
      </c>
      <c r="ENN1388" s="84">
        <f t="shared" si="807"/>
        <v>0</v>
      </c>
      <c r="ENO1388" s="84">
        <f t="shared" si="807"/>
        <v>2000000</v>
      </c>
      <c r="ENP1388" s="84">
        <f t="shared" si="807"/>
        <v>2000000</v>
      </c>
      <c r="ENV1388" s="84" t="s">
        <v>247</v>
      </c>
      <c r="ENW1388" s="84" t="s">
        <v>4692</v>
      </c>
      <c r="ENX1388" s="84">
        <f>ENX1384</f>
        <v>0</v>
      </c>
      <c r="ENY1388" s="84">
        <f t="shared" si="807"/>
        <v>0</v>
      </c>
      <c r="ENZ1388" s="84">
        <f t="shared" si="807"/>
        <v>0</v>
      </c>
      <c r="EOA1388" s="84">
        <f t="shared" si="807"/>
        <v>0</v>
      </c>
      <c r="EOB1388" s="84">
        <f t="shared" si="807"/>
        <v>2000000</v>
      </c>
      <c r="EOC1388" s="84">
        <f t="shared" si="807"/>
        <v>0</v>
      </c>
      <c r="EOD1388" s="84">
        <f t="shared" si="807"/>
        <v>0</v>
      </c>
      <c r="EOE1388" s="84">
        <f t="shared" si="807"/>
        <v>2000000</v>
      </c>
      <c r="EOF1388" s="84">
        <f t="shared" si="807"/>
        <v>2000000</v>
      </c>
      <c r="EOL1388" s="84" t="s">
        <v>247</v>
      </c>
      <c r="EOM1388" s="84" t="s">
        <v>4692</v>
      </c>
      <c r="EON1388" s="84">
        <f>EON1384</f>
        <v>0</v>
      </c>
      <c r="EOO1388" s="84">
        <f t="shared" si="808"/>
        <v>0</v>
      </c>
      <c r="EOP1388" s="84">
        <f t="shared" si="808"/>
        <v>0</v>
      </c>
      <c r="EOQ1388" s="84">
        <f t="shared" si="808"/>
        <v>0</v>
      </c>
      <c r="EOR1388" s="84">
        <f t="shared" si="808"/>
        <v>2000000</v>
      </c>
      <c r="EOS1388" s="84">
        <f t="shared" si="808"/>
        <v>0</v>
      </c>
      <c r="EOT1388" s="84">
        <f t="shared" si="808"/>
        <v>0</v>
      </c>
      <c r="EOU1388" s="84">
        <f t="shared" si="808"/>
        <v>2000000</v>
      </c>
      <c r="EOV1388" s="84">
        <f t="shared" si="808"/>
        <v>2000000</v>
      </c>
      <c r="EPB1388" s="84" t="s">
        <v>247</v>
      </c>
      <c r="EPC1388" s="84" t="s">
        <v>4692</v>
      </c>
      <c r="EPD1388" s="84">
        <f>EPD1384</f>
        <v>0</v>
      </c>
      <c r="EPE1388" s="84">
        <f t="shared" si="808"/>
        <v>0</v>
      </c>
      <c r="EPF1388" s="84">
        <f t="shared" si="808"/>
        <v>0</v>
      </c>
      <c r="EPG1388" s="84">
        <f t="shared" si="808"/>
        <v>0</v>
      </c>
      <c r="EPH1388" s="84">
        <f t="shared" si="808"/>
        <v>2000000</v>
      </c>
      <c r="EPI1388" s="84">
        <f t="shared" si="808"/>
        <v>0</v>
      </c>
      <c r="EPJ1388" s="84">
        <f t="shared" si="808"/>
        <v>0</v>
      </c>
      <c r="EPK1388" s="84">
        <f t="shared" si="808"/>
        <v>2000000</v>
      </c>
      <c r="EPL1388" s="84">
        <f t="shared" si="808"/>
        <v>2000000</v>
      </c>
      <c r="EPR1388" s="84" t="s">
        <v>247</v>
      </c>
      <c r="EPS1388" s="84" t="s">
        <v>4692</v>
      </c>
      <c r="EPT1388" s="84">
        <f>EPT1384</f>
        <v>0</v>
      </c>
      <c r="EPU1388" s="84">
        <f t="shared" si="808"/>
        <v>0</v>
      </c>
      <c r="EPV1388" s="84">
        <f t="shared" si="808"/>
        <v>0</v>
      </c>
      <c r="EPW1388" s="84">
        <f t="shared" si="808"/>
        <v>0</v>
      </c>
      <c r="EPX1388" s="84">
        <f t="shared" si="808"/>
        <v>2000000</v>
      </c>
      <c r="EPY1388" s="84">
        <f t="shared" si="808"/>
        <v>0</v>
      </c>
      <c r="EPZ1388" s="84">
        <f t="shared" si="808"/>
        <v>0</v>
      </c>
      <c r="EQA1388" s="84">
        <f t="shared" si="808"/>
        <v>2000000</v>
      </c>
      <c r="EQB1388" s="84">
        <f t="shared" si="808"/>
        <v>2000000</v>
      </c>
      <c r="EQH1388" s="84" t="s">
        <v>247</v>
      </c>
      <c r="EQI1388" s="84" t="s">
        <v>4692</v>
      </c>
      <c r="EQJ1388" s="84">
        <f>EQJ1384</f>
        <v>0</v>
      </c>
      <c r="EQK1388" s="84">
        <f t="shared" si="808"/>
        <v>0</v>
      </c>
      <c r="EQL1388" s="84">
        <f t="shared" si="808"/>
        <v>0</v>
      </c>
      <c r="EQM1388" s="84">
        <f t="shared" si="808"/>
        <v>0</v>
      </c>
      <c r="EQN1388" s="84">
        <f t="shared" si="808"/>
        <v>2000000</v>
      </c>
      <c r="EQO1388" s="84">
        <f t="shared" si="808"/>
        <v>0</v>
      </c>
      <c r="EQP1388" s="84">
        <f t="shared" si="808"/>
        <v>0</v>
      </c>
      <c r="EQQ1388" s="84">
        <f t="shared" si="808"/>
        <v>2000000</v>
      </c>
      <c r="EQR1388" s="84">
        <f t="shared" si="808"/>
        <v>2000000</v>
      </c>
      <c r="EQX1388" s="84" t="s">
        <v>247</v>
      </c>
      <c r="EQY1388" s="84" t="s">
        <v>4692</v>
      </c>
      <c r="EQZ1388" s="84">
        <f>EQZ1384</f>
        <v>0</v>
      </c>
      <c r="ERA1388" s="84">
        <f t="shared" si="809"/>
        <v>0</v>
      </c>
      <c r="ERB1388" s="84">
        <f t="shared" si="809"/>
        <v>0</v>
      </c>
      <c r="ERC1388" s="84">
        <f t="shared" si="809"/>
        <v>0</v>
      </c>
      <c r="ERD1388" s="84">
        <f t="shared" si="809"/>
        <v>2000000</v>
      </c>
      <c r="ERE1388" s="84">
        <f t="shared" si="809"/>
        <v>0</v>
      </c>
      <c r="ERF1388" s="84">
        <f t="shared" si="809"/>
        <v>0</v>
      </c>
      <c r="ERG1388" s="84">
        <f t="shared" si="809"/>
        <v>2000000</v>
      </c>
      <c r="ERH1388" s="84">
        <f t="shared" si="809"/>
        <v>2000000</v>
      </c>
      <c r="ERN1388" s="84" t="s">
        <v>247</v>
      </c>
      <c r="ERO1388" s="84" t="s">
        <v>4692</v>
      </c>
      <c r="ERP1388" s="84">
        <f>ERP1384</f>
        <v>0</v>
      </c>
      <c r="ERQ1388" s="84">
        <f t="shared" si="809"/>
        <v>0</v>
      </c>
      <c r="ERR1388" s="84">
        <f t="shared" si="809"/>
        <v>0</v>
      </c>
      <c r="ERS1388" s="84">
        <f t="shared" si="809"/>
        <v>0</v>
      </c>
      <c r="ERT1388" s="84">
        <f t="shared" si="809"/>
        <v>2000000</v>
      </c>
      <c r="ERU1388" s="84">
        <f t="shared" si="809"/>
        <v>0</v>
      </c>
      <c r="ERV1388" s="84">
        <f t="shared" si="809"/>
        <v>0</v>
      </c>
      <c r="ERW1388" s="84">
        <f t="shared" si="809"/>
        <v>2000000</v>
      </c>
      <c r="ERX1388" s="84">
        <f t="shared" si="809"/>
        <v>2000000</v>
      </c>
      <c r="ESD1388" s="84" t="s">
        <v>247</v>
      </c>
      <c r="ESE1388" s="84" t="s">
        <v>4692</v>
      </c>
      <c r="ESF1388" s="84">
        <f>ESF1384</f>
        <v>0</v>
      </c>
      <c r="ESG1388" s="84">
        <f t="shared" si="809"/>
        <v>0</v>
      </c>
      <c r="ESH1388" s="84">
        <f t="shared" si="809"/>
        <v>0</v>
      </c>
      <c r="ESI1388" s="84">
        <f t="shared" si="809"/>
        <v>0</v>
      </c>
      <c r="ESJ1388" s="84">
        <f t="shared" si="809"/>
        <v>2000000</v>
      </c>
      <c r="ESK1388" s="84">
        <f t="shared" si="809"/>
        <v>0</v>
      </c>
      <c r="ESL1388" s="84">
        <f t="shared" si="809"/>
        <v>0</v>
      </c>
      <c r="ESM1388" s="84">
        <f t="shared" si="809"/>
        <v>2000000</v>
      </c>
      <c r="ESN1388" s="84">
        <f t="shared" si="809"/>
        <v>2000000</v>
      </c>
      <c r="EST1388" s="84" t="s">
        <v>247</v>
      </c>
      <c r="ESU1388" s="84" t="s">
        <v>4692</v>
      </c>
      <c r="ESV1388" s="84">
        <f>ESV1384</f>
        <v>0</v>
      </c>
      <c r="ESW1388" s="84">
        <f t="shared" si="809"/>
        <v>0</v>
      </c>
      <c r="ESX1388" s="84">
        <f t="shared" si="809"/>
        <v>0</v>
      </c>
      <c r="ESY1388" s="84">
        <f t="shared" si="809"/>
        <v>0</v>
      </c>
      <c r="ESZ1388" s="84">
        <f t="shared" si="809"/>
        <v>2000000</v>
      </c>
      <c r="ETA1388" s="84">
        <f t="shared" si="809"/>
        <v>0</v>
      </c>
      <c r="ETB1388" s="84">
        <f t="shared" si="809"/>
        <v>0</v>
      </c>
      <c r="ETC1388" s="84">
        <f t="shared" si="809"/>
        <v>2000000</v>
      </c>
      <c r="ETD1388" s="84">
        <f t="shared" si="809"/>
        <v>2000000</v>
      </c>
      <c r="ETJ1388" s="84" t="s">
        <v>247</v>
      </c>
      <c r="ETK1388" s="84" t="s">
        <v>4692</v>
      </c>
      <c r="ETL1388" s="84">
        <f>ETL1384</f>
        <v>0</v>
      </c>
      <c r="ETM1388" s="84">
        <f t="shared" si="810"/>
        <v>0</v>
      </c>
      <c r="ETN1388" s="84">
        <f t="shared" si="810"/>
        <v>0</v>
      </c>
      <c r="ETO1388" s="84">
        <f t="shared" si="810"/>
        <v>0</v>
      </c>
      <c r="ETP1388" s="84">
        <f t="shared" si="810"/>
        <v>2000000</v>
      </c>
      <c r="ETQ1388" s="84">
        <f t="shared" si="810"/>
        <v>0</v>
      </c>
      <c r="ETR1388" s="84">
        <f t="shared" si="810"/>
        <v>0</v>
      </c>
      <c r="ETS1388" s="84">
        <f t="shared" si="810"/>
        <v>2000000</v>
      </c>
      <c r="ETT1388" s="84">
        <f t="shared" si="810"/>
        <v>2000000</v>
      </c>
      <c r="ETZ1388" s="84" t="s">
        <v>247</v>
      </c>
      <c r="EUA1388" s="84" t="s">
        <v>4692</v>
      </c>
      <c r="EUB1388" s="84">
        <f>EUB1384</f>
        <v>0</v>
      </c>
      <c r="EUC1388" s="84">
        <f t="shared" si="810"/>
        <v>0</v>
      </c>
      <c r="EUD1388" s="84">
        <f t="shared" si="810"/>
        <v>0</v>
      </c>
      <c r="EUE1388" s="84">
        <f t="shared" si="810"/>
        <v>0</v>
      </c>
      <c r="EUF1388" s="84">
        <f t="shared" si="810"/>
        <v>2000000</v>
      </c>
      <c r="EUG1388" s="84">
        <f t="shared" si="810"/>
        <v>0</v>
      </c>
      <c r="EUH1388" s="84">
        <f t="shared" si="810"/>
        <v>0</v>
      </c>
      <c r="EUI1388" s="84">
        <f t="shared" si="810"/>
        <v>2000000</v>
      </c>
      <c r="EUJ1388" s="84">
        <f t="shared" si="810"/>
        <v>2000000</v>
      </c>
      <c r="EUP1388" s="84" t="s">
        <v>247</v>
      </c>
      <c r="EUQ1388" s="84" t="s">
        <v>4692</v>
      </c>
      <c r="EUR1388" s="84">
        <f>EUR1384</f>
        <v>0</v>
      </c>
      <c r="EUS1388" s="84">
        <f t="shared" si="810"/>
        <v>0</v>
      </c>
      <c r="EUT1388" s="84">
        <f t="shared" si="810"/>
        <v>0</v>
      </c>
      <c r="EUU1388" s="84">
        <f t="shared" si="810"/>
        <v>0</v>
      </c>
      <c r="EUV1388" s="84">
        <f t="shared" si="810"/>
        <v>2000000</v>
      </c>
      <c r="EUW1388" s="84">
        <f t="shared" si="810"/>
        <v>0</v>
      </c>
      <c r="EUX1388" s="84">
        <f t="shared" si="810"/>
        <v>0</v>
      </c>
      <c r="EUY1388" s="84">
        <f t="shared" si="810"/>
        <v>2000000</v>
      </c>
      <c r="EUZ1388" s="84">
        <f t="shared" si="810"/>
        <v>2000000</v>
      </c>
      <c r="EVF1388" s="84" t="s">
        <v>247</v>
      </c>
      <c r="EVG1388" s="84" t="s">
        <v>4692</v>
      </c>
      <c r="EVH1388" s="84">
        <f>EVH1384</f>
        <v>0</v>
      </c>
      <c r="EVI1388" s="84">
        <f t="shared" si="810"/>
        <v>0</v>
      </c>
      <c r="EVJ1388" s="84">
        <f t="shared" si="810"/>
        <v>0</v>
      </c>
      <c r="EVK1388" s="84">
        <f t="shared" si="810"/>
        <v>0</v>
      </c>
      <c r="EVL1388" s="84">
        <f t="shared" si="810"/>
        <v>2000000</v>
      </c>
      <c r="EVM1388" s="84">
        <f t="shared" si="810"/>
        <v>0</v>
      </c>
      <c r="EVN1388" s="84">
        <f t="shared" si="810"/>
        <v>0</v>
      </c>
      <c r="EVO1388" s="84">
        <f t="shared" si="810"/>
        <v>2000000</v>
      </c>
      <c r="EVP1388" s="84">
        <f t="shared" si="810"/>
        <v>2000000</v>
      </c>
      <c r="EVV1388" s="84" t="s">
        <v>247</v>
      </c>
      <c r="EVW1388" s="84" t="s">
        <v>4692</v>
      </c>
      <c r="EVX1388" s="84">
        <f>EVX1384</f>
        <v>0</v>
      </c>
      <c r="EVY1388" s="84">
        <f t="shared" si="811"/>
        <v>0</v>
      </c>
      <c r="EVZ1388" s="84">
        <f t="shared" si="811"/>
        <v>0</v>
      </c>
      <c r="EWA1388" s="84">
        <f t="shared" si="811"/>
        <v>0</v>
      </c>
      <c r="EWB1388" s="84">
        <f t="shared" si="811"/>
        <v>2000000</v>
      </c>
      <c r="EWC1388" s="84">
        <f t="shared" si="811"/>
        <v>0</v>
      </c>
      <c r="EWD1388" s="84">
        <f t="shared" si="811"/>
        <v>0</v>
      </c>
      <c r="EWE1388" s="84">
        <f t="shared" si="811"/>
        <v>2000000</v>
      </c>
      <c r="EWF1388" s="84">
        <f t="shared" si="811"/>
        <v>2000000</v>
      </c>
      <c r="EWL1388" s="84" t="s">
        <v>247</v>
      </c>
      <c r="EWM1388" s="84" t="s">
        <v>4692</v>
      </c>
      <c r="EWN1388" s="84">
        <f>EWN1384</f>
        <v>0</v>
      </c>
      <c r="EWO1388" s="84">
        <f t="shared" si="811"/>
        <v>0</v>
      </c>
      <c r="EWP1388" s="84">
        <f t="shared" si="811"/>
        <v>0</v>
      </c>
      <c r="EWQ1388" s="84">
        <f t="shared" si="811"/>
        <v>0</v>
      </c>
      <c r="EWR1388" s="84">
        <f t="shared" si="811"/>
        <v>2000000</v>
      </c>
      <c r="EWS1388" s="84">
        <f t="shared" si="811"/>
        <v>0</v>
      </c>
      <c r="EWT1388" s="84">
        <f t="shared" si="811"/>
        <v>0</v>
      </c>
      <c r="EWU1388" s="84">
        <f t="shared" si="811"/>
        <v>2000000</v>
      </c>
      <c r="EWV1388" s="84">
        <f t="shared" si="811"/>
        <v>2000000</v>
      </c>
      <c r="EXB1388" s="84" t="s">
        <v>247</v>
      </c>
      <c r="EXC1388" s="84" t="s">
        <v>4692</v>
      </c>
      <c r="EXD1388" s="84">
        <f>EXD1384</f>
        <v>0</v>
      </c>
      <c r="EXE1388" s="84">
        <f t="shared" si="811"/>
        <v>0</v>
      </c>
      <c r="EXF1388" s="84">
        <f t="shared" si="811"/>
        <v>0</v>
      </c>
      <c r="EXG1388" s="84">
        <f t="shared" si="811"/>
        <v>0</v>
      </c>
      <c r="EXH1388" s="84">
        <f t="shared" si="811"/>
        <v>2000000</v>
      </c>
      <c r="EXI1388" s="84">
        <f t="shared" si="811"/>
        <v>0</v>
      </c>
      <c r="EXJ1388" s="84">
        <f t="shared" si="811"/>
        <v>0</v>
      </c>
      <c r="EXK1388" s="84">
        <f t="shared" si="811"/>
        <v>2000000</v>
      </c>
      <c r="EXL1388" s="84">
        <f t="shared" si="811"/>
        <v>2000000</v>
      </c>
      <c r="EXR1388" s="84" t="s">
        <v>247</v>
      </c>
      <c r="EXS1388" s="84" t="s">
        <v>4692</v>
      </c>
      <c r="EXT1388" s="84">
        <f>EXT1384</f>
        <v>0</v>
      </c>
      <c r="EXU1388" s="84">
        <f t="shared" si="811"/>
        <v>0</v>
      </c>
      <c r="EXV1388" s="84">
        <f t="shared" si="811"/>
        <v>0</v>
      </c>
      <c r="EXW1388" s="84">
        <f t="shared" si="811"/>
        <v>0</v>
      </c>
      <c r="EXX1388" s="84">
        <f t="shared" si="811"/>
        <v>2000000</v>
      </c>
      <c r="EXY1388" s="84">
        <f t="shared" si="811"/>
        <v>0</v>
      </c>
      <c r="EXZ1388" s="84">
        <f t="shared" si="811"/>
        <v>0</v>
      </c>
      <c r="EYA1388" s="84">
        <f t="shared" si="811"/>
        <v>2000000</v>
      </c>
      <c r="EYB1388" s="84">
        <f t="shared" si="811"/>
        <v>2000000</v>
      </c>
      <c r="EYH1388" s="84" t="s">
        <v>247</v>
      </c>
      <c r="EYI1388" s="84" t="s">
        <v>4692</v>
      </c>
      <c r="EYJ1388" s="84">
        <f>EYJ1384</f>
        <v>0</v>
      </c>
      <c r="EYK1388" s="84">
        <f t="shared" si="812"/>
        <v>0</v>
      </c>
      <c r="EYL1388" s="84">
        <f t="shared" si="812"/>
        <v>0</v>
      </c>
      <c r="EYM1388" s="84">
        <f t="shared" si="812"/>
        <v>0</v>
      </c>
      <c r="EYN1388" s="84">
        <f t="shared" si="812"/>
        <v>2000000</v>
      </c>
      <c r="EYO1388" s="84">
        <f t="shared" si="812"/>
        <v>0</v>
      </c>
      <c r="EYP1388" s="84">
        <f t="shared" si="812"/>
        <v>0</v>
      </c>
      <c r="EYQ1388" s="84">
        <f t="shared" si="812"/>
        <v>2000000</v>
      </c>
      <c r="EYR1388" s="84">
        <f t="shared" si="812"/>
        <v>2000000</v>
      </c>
      <c r="EYX1388" s="84" t="s">
        <v>247</v>
      </c>
      <c r="EYY1388" s="84" t="s">
        <v>4692</v>
      </c>
      <c r="EYZ1388" s="84">
        <f>EYZ1384</f>
        <v>0</v>
      </c>
      <c r="EZA1388" s="84">
        <f t="shared" si="812"/>
        <v>0</v>
      </c>
      <c r="EZB1388" s="84">
        <f t="shared" si="812"/>
        <v>0</v>
      </c>
      <c r="EZC1388" s="84">
        <f t="shared" si="812"/>
        <v>0</v>
      </c>
      <c r="EZD1388" s="84">
        <f t="shared" si="812"/>
        <v>2000000</v>
      </c>
      <c r="EZE1388" s="84">
        <f t="shared" si="812"/>
        <v>0</v>
      </c>
      <c r="EZF1388" s="84">
        <f t="shared" si="812"/>
        <v>0</v>
      </c>
      <c r="EZG1388" s="84">
        <f t="shared" si="812"/>
        <v>2000000</v>
      </c>
      <c r="EZH1388" s="84">
        <f t="shared" si="812"/>
        <v>2000000</v>
      </c>
      <c r="EZN1388" s="84" t="s">
        <v>247</v>
      </c>
      <c r="EZO1388" s="84" t="s">
        <v>4692</v>
      </c>
      <c r="EZP1388" s="84">
        <f>EZP1384</f>
        <v>0</v>
      </c>
      <c r="EZQ1388" s="84">
        <f t="shared" si="812"/>
        <v>0</v>
      </c>
      <c r="EZR1388" s="84">
        <f t="shared" si="812"/>
        <v>0</v>
      </c>
      <c r="EZS1388" s="84">
        <f t="shared" si="812"/>
        <v>0</v>
      </c>
      <c r="EZT1388" s="84">
        <f t="shared" si="812"/>
        <v>2000000</v>
      </c>
      <c r="EZU1388" s="84">
        <f t="shared" si="812"/>
        <v>0</v>
      </c>
      <c r="EZV1388" s="84">
        <f t="shared" si="812"/>
        <v>0</v>
      </c>
      <c r="EZW1388" s="84">
        <f t="shared" si="812"/>
        <v>2000000</v>
      </c>
      <c r="EZX1388" s="84">
        <f t="shared" si="812"/>
        <v>2000000</v>
      </c>
      <c r="FAD1388" s="84" t="s">
        <v>247</v>
      </c>
      <c r="FAE1388" s="84" t="s">
        <v>4692</v>
      </c>
      <c r="FAF1388" s="84">
        <f>FAF1384</f>
        <v>0</v>
      </c>
      <c r="FAG1388" s="84">
        <f t="shared" si="812"/>
        <v>0</v>
      </c>
      <c r="FAH1388" s="84">
        <f t="shared" si="812"/>
        <v>0</v>
      </c>
      <c r="FAI1388" s="84">
        <f t="shared" si="812"/>
        <v>0</v>
      </c>
      <c r="FAJ1388" s="84">
        <f t="shared" si="812"/>
        <v>2000000</v>
      </c>
      <c r="FAK1388" s="84">
        <f t="shared" si="812"/>
        <v>0</v>
      </c>
      <c r="FAL1388" s="84">
        <f t="shared" si="812"/>
        <v>0</v>
      </c>
      <c r="FAM1388" s="84">
        <f t="shared" si="812"/>
        <v>2000000</v>
      </c>
      <c r="FAN1388" s="84">
        <f t="shared" si="812"/>
        <v>2000000</v>
      </c>
      <c r="FAT1388" s="84" t="s">
        <v>247</v>
      </c>
      <c r="FAU1388" s="84" t="s">
        <v>4692</v>
      </c>
      <c r="FAV1388" s="84">
        <f>FAV1384</f>
        <v>0</v>
      </c>
      <c r="FAW1388" s="84">
        <f t="shared" si="813"/>
        <v>0</v>
      </c>
      <c r="FAX1388" s="84">
        <f t="shared" si="813"/>
        <v>0</v>
      </c>
      <c r="FAY1388" s="84">
        <f t="shared" si="813"/>
        <v>0</v>
      </c>
      <c r="FAZ1388" s="84">
        <f t="shared" si="813"/>
        <v>2000000</v>
      </c>
      <c r="FBA1388" s="84">
        <f t="shared" si="813"/>
        <v>0</v>
      </c>
      <c r="FBB1388" s="84">
        <f t="shared" si="813"/>
        <v>0</v>
      </c>
      <c r="FBC1388" s="84">
        <f t="shared" si="813"/>
        <v>2000000</v>
      </c>
      <c r="FBD1388" s="84">
        <f t="shared" si="813"/>
        <v>2000000</v>
      </c>
      <c r="FBJ1388" s="84" t="s">
        <v>247</v>
      </c>
      <c r="FBK1388" s="84" t="s">
        <v>4692</v>
      </c>
      <c r="FBL1388" s="84">
        <f>FBL1384</f>
        <v>0</v>
      </c>
      <c r="FBM1388" s="84">
        <f t="shared" si="813"/>
        <v>0</v>
      </c>
      <c r="FBN1388" s="84">
        <f t="shared" si="813"/>
        <v>0</v>
      </c>
      <c r="FBO1388" s="84">
        <f t="shared" si="813"/>
        <v>0</v>
      </c>
      <c r="FBP1388" s="84">
        <f t="shared" si="813"/>
        <v>2000000</v>
      </c>
      <c r="FBQ1388" s="84">
        <f t="shared" si="813"/>
        <v>0</v>
      </c>
      <c r="FBR1388" s="84">
        <f t="shared" si="813"/>
        <v>0</v>
      </c>
      <c r="FBS1388" s="84">
        <f t="shared" si="813"/>
        <v>2000000</v>
      </c>
      <c r="FBT1388" s="84">
        <f t="shared" si="813"/>
        <v>2000000</v>
      </c>
      <c r="FBZ1388" s="84" t="s">
        <v>247</v>
      </c>
      <c r="FCA1388" s="84" t="s">
        <v>4692</v>
      </c>
      <c r="FCB1388" s="84">
        <f>FCB1384</f>
        <v>0</v>
      </c>
      <c r="FCC1388" s="84">
        <f t="shared" si="813"/>
        <v>0</v>
      </c>
      <c r="FCD1388" s="84">
        <f t="shared" si="813"/>
        <v>0</v>
      </c>
      <c r="FCE1388" s="84">
        <f t="shared" si="813"/>
        <v>0</v>
      </c>
      <c r="FCF1388" s="84">
        <f t="shared" si="813"/>
        <v>2000000</v>
      </c>
      <c r="FCG1388" s="84">
        <f t="shared" si="813"/>
        <v>0</v>
      </c>
      <c r="FCH1388" s="84">
        <f t="shared" si="813"/>
        <v>0</v>
      </c>
      <c r="FCI1388" s="84">
        <f t="shared" si="813"/>
        <v>2000000</v>
      </c>
      <c r="FCJ1388" s="84">
        <f t="shared" si="813"/>
        <v>2000000</v>
      </c>
      <c r="FCP1388" s="84" t="s">
        <v>247</v>
      </c>
      <c r="FCQ1388" s="84" t="s">
        <v>4692</v>
      </c>
      <c r="FCR1388" s="84">
        <f>FCR1384</f>
        <v>0</v>
      </c>
      <c r="FCS1388" s="84">
        <f t="shared" si="813"/>
        <v>0</v>
      </c>
      <c r="FCT1388" s="84">
        <f t="shared" si="813"/>
        <v>0</v>
      </c>
      <c r="FCU1388" s="84">
        <f t="shared" si="813"/>
        <v>0</v>
      </c>
      <c r="FCV1388" s="84">
        <f t="shared" si="813"/>
        <v>2000000</v>
      </c>
      <c r="FCW1388" s="84">
        <f t="shared" si="813"/>
        <v>0</v>
      </c>
      <c r="FCX1388" s="84">
        <f t="shared" si="813"/>
        <v>0</v>
      </c>
      <c r="FCY1388" s="84">
        <f t="shared" si="813"/>
        <v>2000000</v>
      </c>
      <c r="FCZ1388" s="84">
        <f t="shared" si="813"/>
        <v>2000000</v>
      </c>
      <c r="FDF1388" s="84" t="s">
        <v>247</v>
      </c>
      <c r="FDG1388" s="84" t="s">
        <v>4692</v>
      </c>
      <c r="FDH1388" s="84">
        <f>FDH1384</f>
        <v>0</v>
      </c>
      <c r="FDI1388" s="84">
        <f t="shared" si="814"/>
        <v>0</v>
      </c>
      <c r="FDJ1388" s="84">
        <f t="shared" si="814"/>
        <v>0</v>
      </c>
      <c r="FDK1388" s="84">
        <f t="shared" si="814"/>
        <v>0</v>
      </c>
      <c r="FDL1388" s="84">
        <f t="shared" si="814"/>
        <v>2000000</v>
      </c>
      <c r="FDM1388" s="84">
        <f t="shared" si="814"/>
        <v>0</v>
      </c>
      <c r="FDN1388" s="84">
        <f t="shared" si="814"/>
        <v>0</v>
      </c>
      <c r="FDO1388" s="84">
        <f t="shared" si="814"/>
        <v>2000000</v>
      </c>
      <c r="FDP1388" s="84">
        <f t="shared" si="814"/>
        <v>2000000</v>
      </c>
      <c r="FDV1388" s="84" t="s">
        <v>247</v>
      </c>
      <c r="FDW1388" s="84" t="s">
        <v>4692</v>
      </c>
      <c r="FDX1388" s="84">
        <f>FDX1384</f>
        <v>0</v>
      </c>
      <c r="FDY1388" s="84">
        <f t="shared" si="814"/>
        <v>0</v>
      </c>
      <c r="FDZ1388" s="84">
        <f t="shared" si="814"/>
        <v>0</v>
      </c>
      <c r="FEA1388" s="84">
        <f t="shared" si="814"/>
        <v>0</v>
      </c>
      <c r="FEB1388" s="84">
        <f t="shared" si="814"/>
        <v>2000000</v>
      </c>
      <c r="FEC1388" s="84">
        <f t="shared" si="814"/>
        <v>0</v>
      </c>
      <c r="FED1388" s="84">
        <f t="shared" si="814"/>
        <v>0</v>
      </c>
      <c r="FEE1388" s="84">
        <f t="shared" si="814"/>
        <v>2000000</v>
      </c>
      <c r="FEF1388" s="84">
        <f t="shared" si="814"/>
        <v>2000000</v>
      </c>
      <c r="FEL1388" s="84" t="s">
        <v>247</v>
      </c>
      <c r="FEM1388" s="84" t="s">
        <v>4692</v>
      </c>
      <c r="FEN1388" s="84">
        <f>FEN1384</f>
        <v>0</v>
      </c>
      <c r="FEO1388" s="84">
        <f t="shared" si="814"/>
        <v>0</v>
      </c>
      <c r="FEP1388" s="84">
        <f t="shared" si="814"/>
        <v>0</v>
      </c>
      <c r="FEQ1388" s="84">
        <f t="shared" si="814"/>
        <v>0</v>
      </c>
      <c r="FER1388" s="84">
        <f t="shared" si="814"/>
        <v>2000000</v>
      </c>
      <c r="FES1388" s="84">
        <f t="shared" si="814"/>
        <v>0</v>
      </c>
      <c r="FET1388" s="84">
        <f t="shared" si="814"/>
        <v>0</v>
      </c>
      <c r="FEU1388" s="84">
        <f t="shared" si="814"/>
        <v>2000000</v>
      </c>
      <c r="FEV1388" s="84">
        <f t="shared" si="814"/>
        <v>2000000</v>
      </c>
      <c r="FFB1388" s="84" t="s">
        <v>247</v>
      </c>
      <c r="FFC1388" s="84" t="s">
        <v>4692</v>
      </c>
      <c r="FFD1388" s="84">
        <f>FFD1384</f>
        <v>0</v>
      </c>
      <c r="FFE1388" s="84">
        <f t="shared" si="814"/>
        <v>0</v>
      </c>
      <c r="FFF1388" s="84">
        <f t="shared" si="814"/>
        <v>0</v>
      </c>
      <c r="FFG1388" s="84">
        <f t="shared" si="814"/>
        <v>0</v>
      </c>
      <c r="FFH1388" s="84">
        <f t="shared" si="814"/>
        <v>2000000</v>
      </c>
      <c r="FFI1388" s="84">
        <f t="shared" si="814"/>
        <v>0</v>
      </c>
      <c r="FFJ1388" s="84">
        <f t="shared" si="814"/>
        <v>0</v>
      </c>
      <c r="FFK1388" s="84">
        <f t="shared" si="814"/>
        <v>2000000</v>
      </c>
      <c r="FFL1388" s="84">
        <f t="shared" si="814"/>
        <v>2000000</v>
      </c>
      <c r="FFR1388" s="84" t="s">
        <v>247</v>
      </c>
      <c r="FFS1388" s="84" t="s">
        <v>4692</v>
      </c>
      <c r="FFT1388" s="84">
        <f>FFT1384</f>
        <v>0</v>
      </c>
      <c r="FFU1388" s="84">
        <f t="shared" si="815"/>
        <v>0</v>
      </c>
      <c r="FFV1388" s="84">
        <f t="shared" si="815"/>
        <v>0</v>
      </c>
      <c r="FFW1388" s="84">
        <f t="shared" si="815"/>
        <v>0</v>
      </c>
      <c r="FFX1388" s="84">
        <f t="shared" si="815"/>
        <v>2000000</v>
      </c>
      <c r="FFY1388" s="84">
        <f t="shared" si="815"/>
        <v>0</v>
      </c>
      <c r="FFZ1388" s="84">
        <f t="shared" si="815"/>
        <v>0</v>
      </c>
      <c r="FGA1388" s="84">
        <f t="shared" si="815"/>
        <v>2000000</v>
      </c>
      <c r="FGB1388" s="84">
        <f t="shared" si="815"/>
        <v>2000000</v>
      </c>
      <c r="FGH1388" s="84" t="s">
        <v>247</v>
      </c>
      <c r="FGI1388" s="84" t="s">
        <v>4692</v>
      </c>
      <c r="FGJ1388" s="84">
        <f>FGJ1384</f>
        <v>0</v>
      </c>
      <c r="FGK1388" s="84">
        <f t="shared" si="815"/>
        <v>0</v>
      </c>
      <c r="FGL1388" s="84">
        <f t="shared" si="815"/>
        <v>0</v>
      </c>
      <c r="FGM1388" s="84">
        <f t="shared" si="815"/>
        <v>0</v>
      </c>
      <c r="FGN1388" s="84">
        <f t="shared" si="815"/>
        <v>2000000</v>
      </c>
      <c r="FGO1388" s="84">
        <f t="shared" si="815"/>
        <v>0</v>
      </c>
      <c r="FGP1388" s="84">
        <f t="shared" si="815"/>
        <v>0</v>
      </c>
      <c r="FGQ1388" s="84">
        <f t="shared" si="815"/>
        <v>2000000</v>
      </c>
      <c r="FGR1388" s="84">
        <f t="shared" si="815"/>
        <v>2000000</v>
      </c>
      <c r="FGX1388" s="84" t="s">
        <v>247</v>
      </c>
      <c r="FGY1388" s="84" t="s">
        <v>4692</v>
      </c>
      <c r="FGZ1388" s="84">
        <f>FGZ1384</f>
        <v>0</v>
      </c>
      <c r="FHA1388" s="84">
        <f t="shared" si="815"/>
        <v>0</v>
      </c>
      <c r="FHB1388" s="84">
        <f t="shared" si="815"/>
        <v>0</v>
      </c>
      <c r="FHC1388" s="84">
        <f t="shared" si="815"/>
        <v>0</v>
      </c>
      <c r="FHD1388" s="84">
        <f t="shared" si="815"/>
        <v>2000000</v>
      </c>
      <c r="FHE1388" s="84">
        <f t="shared" si="815"/>
        <v>0</v>
      </c>
      <c r="FHF1388" s="84">
        <f t="shared" si="815"/>
        <v>0</v>
      </c>
      <c r="FHG1388" s="84">
        <f t="shared" si="815"/>
        <v>2000000</v>
      </c>
      <c r="FHH1388" s="84">
        <f t="shared" si="815"/>
        <v>2000000</v>
      </c>
      <c r="FHN1388" s="84" t="s">
        <v>247</v>
      </c>
      <c r="FHO1388" s="84" t="s">
        <v>4692</v>
      </c>
      <c r="FHP1388" s="84">
        <f>FHP1384</f>
        <v>0</v>
      </c>
      <c r="FHQ1388" s="84">
        <f t="shared" si="815"/>
        <v>0</v>
      </c>
      <c r="FHR1388" s="84">
        <f t="shared" si="815"/>
        <v>0</v>
      </c>
      <c r="FHS1388" s="84">
        <f t="shared" si="815"/>
        <v>0</v>
      </c>
      <c r="FHT1388" s="84">
        <f t="shared" si="815"/>
        <v>2000000</v>
      </c>
      <c r="FHU1388" s="84">
        <f t="shared" si="815"/>
        <v>0</v>
      </c>
      <c r="FHV1388" s="84">
        <f t="shared" si="815"/>
        <v>0</v>
      </c>
      <c r="FHW1388" s="84">
        <f t="shared" si="815"/>
        <v>2000000</v>
      </c>
      <c r="FHX1388" s="84">
        <f t="shared" si="815"/>
        <v>2000000</v>
      </c>
      <c r="FID1388" s="84" t="s">
        <v>247</v>
      </c>
      <c r="FIE1388" s="84" t="s">
        <v>4692</v>
      </c>
      <c r="FIF1388" s="84">
        <f>FIF1384</f>
        <v>0</v>
      </c>
      <c r="FIG1388" s="84">
        <f t="shared" si="816"/>
        <v>0</v>
      </c>
      <c r="FIH1388" s="84">
        <f t="shared" si="816"/>
        <v>0</v>
      </c>
      <c r="FII1388" s="84">
        <f t="shared" si="816"/>
        <v>0</v>
      </c>
      <c r="FIJ1388" s="84">
        <f t="shared" si="816"/>
        <v>2000000</v>
      </c>
      <c r="FIK1388" s="84">
        <f t="shared" si="816"/>
        <v>0</v>
      </c>
      <c r="FIL1388" s="84">
        <f t="shared" si="816"/>
        <v>0</v>
      </c>
      <c r="FIM1388" s="84">
        <f t="shared" si="816"/>
        <v>2000000</v>
      </c>
      <c r="FIN1388" s="84">
        <f t="shared" si="816"/>
        <v>2000000</v>
      </c>
      <c r="FIT1388" s="84" t="s">
        <v>247</v>
      </c>
      <c r="FIU1388" s="84" t="s">
        <v>4692</v>
      </c>
      <c r="FIV1388" s="84">
        <f>FIV1384</f>
        <v>0</v>
      </c>
      <c r="FIW1388" s="84">
        <f t="shared" si="816"/>
        <v>0</v>
      </c>
      <c r="FIX1388" s="84">
        <f t="shared" si="816"/>
        <v>0</v>
      </c>
      <c r="FIY1388" s="84">
        <f t="shared" si="816"/>
        <v>0</v>
      </c>
      <c r="FIZ1388" s="84">
        <f t="shared" si="816"/>
        <v>2000000</v>
      </c>
      <c r="FJA1388" s="84">
        <f t="shared" si="816"/>
        <v>0</v>
      </c>
      <c r="FJB1388" s="84">
        <f t="shared" si="816"/>
        <v>0</v>
      </c>
      <c r="FJC1388" s="84">
        <f t="shared" si="816"/>
        <v>2000000</v>
      </c>
      <c r="FJD1388" s="84">
        <f t="shared" si="816"/>
        <v>2000000</v>
      </c>
      <c r="FJJ1388" s="84" t="s">
        <v>247</v>
      </c>
      <c r="FJK1388" s="84" t="s">
        <v>4692</v>
      </c>
      <c r="FJL1388" s="84">
        <f>FJL1384</f>
        <v>0</v>
      </c>
      <c r="FJM1388" s="84">
        <f t="shared" si="816"/>
        <v>0</v>
      </c>
      <c r="FJN1388" s="84">
        <f t="shared" si="816"/>
        <v>0</v>
      </c>
      <c r="FJO1388" s="84">
        <f t="shared" si="816"/>
        <v>0</v>
      </c>
      <c r="FJP1388" s="84">
        <f t="shared" si="816"/>
        <v>2000000</v>
      </c>
      <c r="FJQ1388" s="84">
        <f t="shared" si="816"/>
        <v>0</v>
      </c>
      <c r="FJR1388" s="84">
        <f t="shared" si="816"/>
        <v>0</v>
      </c>
      <c r="FJS1388" s="84">
        <f t="shared" si="816"/>
        <v>2000000</v>
      </c>
      <c r="FJT1388" s="84">
        <f t="shared" si="816"/>
        <v>2000000</v>
      </c>
      <c r="FJZ1388" s="84" t="s">
        <v>247</v>
      </c>
      <c r="FKA1388" s="84" t="s">
        <v>4692</v>
      </c>
      <c r="FKB1388" s="84">
        <f>FKB1384</f>
        <v>0</v>
      </c>
      <c r="FKC1388" s="84">
        <f t="shared" si="816"/>
        <v>0</v>
      </c>
      <c r="FKD1388" s="84">
        <f t="shared" si="816"/>
        <v>0</v>
      </c>
      <c r="FKE1388" s="84">
        <f t="shared" si="816"/>
        <v>0</v>
      </c>
      <c r="FKF1388" s="84">
        <f t="shared" si="816"/>
        <v>2000000</v>
      </c>
      <c r="FKG1388" s="84">
        <f t="shared" si="816"/>
        <v>0</v>
      </c>
      <c r="FKH1388" s="84">
        <f t="shared" si="816"/>
        <v>0</v>
      </c>
      <c r="FKI1388" s="84">
        <f t="shared" si="816"/>
        <v>2000000</v>
      </c>
      <c r="FKJ1388" s="84">
        <f t="shared" si="816"/>
        <v>2000000</v>
      </c>
      <c r="FKP1388" s="84" t="s">
        <v>247</v>
      </c>
      <c r="FKQ1388" s="84" t="s">
        <v>4692</v>
      </c>
      <c r="FKR1388" s="84">
        <f>FKR1384</f>
        <v>0</v>
      </c>
      <c r="FKS1388" s="84">
        <f t="shared" si="817"/>
        <v>0</v>
      </c>
      <c r="FKT1388" s="84">
        <f t="shared" si="817"/>
        <v>0</v>
      </c>
      <c r="FKU1388" s="84">
        <f t="shared" si="817"/>
        <v>0</v>
      </c>
      <c r="FKV1388" s="84">
        <f t="shared" si="817"/>
        <v>2000000</v>
      </c>
      <c r="FKW1388" s="84">
        <f t="shared" si="817"/>
        <v>0</v>
      </c>
      <c r="FKX1388" s="84">
        <f t="shared" si="817"/>
        <v>0</v>
      </c>
      <c r="FKY1388" s="84">
        <f t="shared" si="817"/>
        <v>2000000</v>
      </c>
      <c r="FKZ1388" s="84">
        <f t="shared" si="817"/>
        <v>2000000</v>
      </c>
      <c r="FLF1388" s="84" t="s">
        <v>247</v>
      </c>
      <c r="FLG1388" s="84" t="s">
        <v>4692</v>
      </c>
      <c r="FLH1388" s="84">
        <f>FLH1384</f>
        <v>0</v>
      </c>
      <c r="FLI1388" s="84">
        <f t="shared" si="817"/>
        <v>0</v>
      </c>
      <c r="FLJ1388" s="84">
        <f t="shared" si="817"/>
        <v>0</v>
      </c>
      <c r="FLK1388" s="84">
        <f t="shared" si="817"/>
        <v>0</v>
      </c>
      <c r="FLL1388" s="84">
        <f t="shared" si="817"/>
        <v>2000000</v>
      </c>
      <c r="FLM1388" s="84">
        <f t="shared" si="817"/>
        <v>0</v>
      </c>
      <c r="FLN1388" s="84">
        <f t="shared" si="817"/>
        <v>0</v>
      </c>
      <c r="FLO1388" s="84">
        <f t="shared" si="817"/>
        <v>2000000</v>
      </c>
      <c r="FLP1388" s="84">
        <f t="shared" si="817"/>
        <v>2000000</v>
      </c>
      <c r="FLV1388" s="84" t="s">
        <v>247</v>
      </c>
      <c r="FLW1388" s="84" t="s">
        <v>4692</v>
      </c>
      <c r="FLX1388" s="84">
        <f>FLX1384</f>
        <v>0</v>
      </c>
      <c r="FLY1388" s="84">
        <f t="shared" si="817"/>
        <v>0</v>
      </c>
      <c r="FLZ1388" s="84">
        <f t="shared" si="817"/>
        <v>0</v>
      </c>
      <c r="FMA1388" s="84">
        <f t="shared" si="817"/>
        <v>0</v>
      </c>
      <c r="FMB1388" s="84">
        <f t="shared" si="817"/>
        <v>2000000</v>
      </c>
      <c r="FMC1388" s="84">
        <f t="shared" si="817"/>
        <v>0</v>
      </c>
      <c r="FMD1388" s="84">
        <f t="shared" si="817"/>
        <v>0</v>
      </c>
      <c r="FME1388" s="84">
        <f t="shared" si="817"/>
        <v>2000000</v>
      </c>
      <c r="FMF1388" s="84">
        <f t="shared" si="817"/>
        <v>2000000</v>
      </c>
      <c r="FML1388" s="84" t="s">
        <v>247</v>
      </c>
      <c r="FMM1388" s="84" t="s">
        <v>4692</v>
      </c>
      <c r="FMN1388" s="84">
        <f>FMN1384</f>
        <v>0</v>
      </c>
      <c r="FMO1388" s="84">
        <f t="shared" si="817"/>
        <v>0</v>
      </c>
      <c r="FMP1388" s="84">
        <f t="shared" si="817"/>
        <v>0</v>
      </c>
      <c r="FMQ1388" s="84">
        <f t="shared" si="817"/>
        <v>0</v>
      </c>
      <c r="FMR1388" s="84">
        <f t="shared" si="817"/>
        <v>2000000</v>
      </c>
      <c r="FMS1388" s="84">
        <f t="shared" si="817"/>
        <v>0</v>
      </c>
      <c r="FMT1388" s="84">
        <f t="shared" si="817"/>
        <v>0</v>
      </c>
      <c r="FMU1388" s="84">
        <f t="shared" si="817"/>
        <v>2000000</v>
      </c>
      <c r="FMV1388" s="84">
        <f t="shared" si="817"/>
        <v>2000000</v>
      </c>
      <c r="FNB1388" s="84" t="s">
        <v>247</v>
      </c>
      <c r="FNC1388" s="84" t="s">
        <v>4692</v>
      </c>
      <c r="FND1388" s="84">
        <f>FND1384</f>
        <v>0</v>
      </c>
      <c r="FNE1388" s="84">
        <f t="shared" si="818"/>
        <v>0</v>
      </c>
      <c r="FNF1388" s="84">
        <f t="shared" si="818"/>
        <v>0</v>
      </c>
      <c r="FNG1388" s="84">
        <f t="shared" si="818"/>
        <v>0</v>
      </c>
      <c r="FNH1388" s="84">
        <f t="shared" si="818"/>
        <v>2000000</v>
      </c>
      <c r="FNI1388" s="84">
        <f t="shared" si="818"/>
        <v>0</v>
      </c>
      <c r="FNJ1388" s="84">
        <f t="shared" si="818"/>
        <v>0</v>
      </c>
      <c r="FNK1388" s="84">
        <f t="shared" si="818"/>
        <v>2000000</v>
      </c>
      <c r="FNL1388" s="84">
        <f t="shared" si="818"/>
        <v>2000000</v>
      </c>
      <c r="FNR1388" s="84" t="s">
        <v>247</v>
      </c>
      <c r="FNS1388" s="84" t="s">
        <v>4692</v>
      </c>
      <c r="FNT1388" s="84">
        <f>FNT1384</f>
        <v>0</v>
      </c>
      <c r="FNU1388" s="84">
        <f t="shared" si="818"/>
        <v>0</v>
      </c>
      <c r="FNV1388" s="84">
        <f t="shared" si="818"/>
        <v>0</v>
      </c>
      <c r="FNW1388" s="84">
        <f t="shared" si="818"/>
        <v>0</v>
      </c>
      <c r="FNX1388" s="84">
        <f t="shared" si="818"/>
        <v>2000000</v>
      </c>
      <c r="FNY1388" s="84">
        <f t="shared" si="818"/>
        <v>0</v>
      </c>
      <c r="FNZ1388" s="84">
        <f t="shared" si="818"/>
        <v>0</v>
      </c>
      <c r="FOA1388" s="84">
        <f t="shared" si="818"/>
        <v>2000000</v>
      </c>
      <c r="FOB1388" s="84">
        <f t="shared" si="818"/>
        <v>2000000</v>
      </c>
      <c r="FOH1388" s="84" t="s">
        <v>247</v>
      </c>
      <c r="FOI1388" s="84" t="s">
        <v>4692</v>
      </c>
      <c r="FOJ1388" s="84">
        <f>FOJ1384</f>
        <v>0</v>
      </c>
      <c r="FOK1388" s="84">
        <f t="shared" si="818"/>
        <v>0</v>
      </c>
      <c r="FOL1388" s="84">
        <f t="shared" si="818"/>
        <v>0</v>
      </c>
      <c r="FOM1388" s="84">
        <f t="shared" si="818"/>
        <v>0</v>
      </c>
      <c r="FON1388" s="84">
        <f t="shared" si="818"/>
        <v>2000000</v>
      </c>
      <c r="FOO1388" s="84">
        <f t="shared" si="818"/>
        <v>0</v>
      </c>
      <c r="FOP1388" s="84">
        <f t="shared" si="818"/>
        <v>0</v>
      </c>
      <c r="FOQ1388" s="84">
        <f t="shared" si="818"/>
        <v>2000000</v>
      </c>
      <c r="FOR1388" s="84">
        <f t="shared" si="818"/>
        <v>2000000</v>
      </c>
      <c r="FOX1388" s="84" t="s">
        <v>247</v>
      </c>
      <c r="FOY1388" s="84" t="s">
        <v>4692</v>
      </c>
      <c r="FOZ1388" s="84">
        <f>FOZ1384</f>
        <v>0</v>
      </c>
      <c r="FPA1388" s="84">
        <f t="shared" si="818"/>
        <v>0</v>
      </c>
      <c r="FPB1388" s="84">
        <f t="shared" si="818"/>
        <v>0</v>
      </c>
      <c r="FPC1388" s="84">
        <f t="shared" si="818"/>
        <v>0</v>
      </c>
      <c r="FPD1388" s="84">
        <f t="shared" si="818"/>
        <v>2000000</v>
      </c>
      <c r="FPE1388" s="84">
        <f t="shared" si="818"/>
        <v>0</v>
      </c>
      <c r="FPF1388" s="84">
        <f t="shared" si="818"/>
        <v>0</v>
      </c>
      <c r="FPG1388" s="84">
        <f t="shared" si="818"/>
        <v>2000000</v>
      </c>
      <c r="FPH1388" s="84">
        <f t="shared" si="818"/>
        <v>2000000</v>
      </c>
      <c r="FPN1388" s="84" t="s">
        <v>247</v>
      </c>
      <c r="FPO1388" s="84" t="s">
        <v>4692</v>
      </c>
      <c r="FPP1388" s="84">
        <f>FPP1384</f>
        <v>0</v>
      </c>
      <c r="FPQ1388" s="84">
        <f t="shared" si="819"/>
        <v>0</v>
      </c>
      <c r="FPR1388" s="84">
        <f t="shared" si="819"/>
        <v>0</v>
      </c>
      <c r="FPS1388" s="84">
        <f t="shared" si="819"/>
        <v>0</v>
      </c>
      <c r="FPT1388" s="84">
        <f t="shared" si="819"/>
        <v>2000000</v>
      </c>
      <c r="FPU1388" s="84">
        <f t="shared" si="819"/>
        <v>0</v>
      </c>
      <c r="FPV1388" s="84">
        <f t="shared" si="819"/>
        <v>0</v>
      </c>
      <c r="FPW1388" s="84">
        <f t="shared" si="819"/>
        <v>2000000</v>
      </c>
      <c r="FPX1388" s="84">
        <f t="shared" si="819"/>
        <v>2000000</v>
      </c>
      <c r="FQD1388" s="84" t="s">
        <v>247</v>
      </c>
      <c r="FQE1388" s="84" t="s">
        <v>4692</v>
      </c>
      <c r="FQF1388" s="84">
        <f>FQF1384</f>
        <v>0</v>
      </c>
      <c r="FQG1388" s="84">
        <f t="shared" si="819"/>
        <v>0</v>
      </c>
      <c r="FQH1388" s="84">
        <f t="shared" si="819"/>
        <v>0</v>
      </c>
      <c r="FQI1388" s="84">
        <f t="shared" si="819"/>
        <v>0</v>
      </c>
      <c r="FQJ1388" s="84">
        <f t="shared" si="819"/>
        <v>2000000</v>
      </c>
      <c r="FQK1388" s="84">
        <f t="shared" si="819"/>
        <v>0</v>
      </c>
      <c r="FQL1388" s="84">
        <f t="shared" si="819"/>
        <v>0</v>
      </c>
      <c r="FQM1388" s="84">
        <f t="shared" si="819"/>
        <v>2000000</v>
      </c>
      <c r="FQN1388" s="84">
        <f t="shared" si="819"/>
        <v>2000000</v>
      </c>
      <c r="FQT1388" s="84" t="s">
        <v>247</v>
      </c>
      <c r="FQU1388" s="84" t="s">
        <v>4692</v>
      </c>
      <c r="FQV1388" s="84">
        <f>FQV1384</f>
        <v>0</v>
      </c>
      <c r="FQW1388" s="84">
        <f t="shared" si="819"/>
        <v>0</v>
      </c>
      <c r="FQX1388" s="84">
        <f t="shared" si="819"/>
        <v>0</v>
      </c>
      <c r="FQY1388" s="84">
        <f t="shared" si="819"/>
        <v>0</v>
      </c>
      <c r="FQZ1388" s="84">
        <f t="shared" si="819"/>
        <v>2000000</v>
      </c>
      <c r="FRA1388" s="84">
        <f t="shared" si="819"/>
        <v>0</v>
      </c>
      <c r="FRB1388" s="84">
        <f t="shared" si="819"/>
        <v>0</v>
      </c>
      <c r="FRC1388" s="84">
        <f t="shared" si="819"/>
        <v>2000000</v>
      </c>
      <c r="FRD1388" s="84">
        <f t="shared" si="819"/>
        <v>2000000</v>
      </c>
      <c r="FRJ1388" s="84" t="s">
        <v>247</v>
      </c>
      <c r="FRK1388" s="84" t="s">
        <v>4692</v>
      </c>
      <c r="FRL1388" s="84">
        <f>FRL1384</f>
        <v>0</v>
      </c>
      <c r="FRM1388" s="84">
        <f t="shared" si="819"/>
        <v>0</v>
      </c>
      <c r="FRN1388" s="84">
        <f t="shared" si="819"/>
        <v>0</v>
      </c>
      <c r="FRO1388" s="84">
        <f t="shared" si="819"/>
        <v>0</v>
      </c>
      <c r="FRP1388" s="84">
        <f t="shared" si="819"/>
        <v>2000000</v>
      </c>
      <c r="FRQ1388" s="84">
        <f t="shared" si="819"/>
        <v>0</v>
      </c>
      <c r="FRR1388" s="84">
        <f t="shared" si="819"/>
        <v>0</v>
      </c>
      <c r="FRS1388" s="84">
        <f t="shared" si="819"/>
        <v>2000000</v>
      </c>
      <c r="FRT1388" s="84">
        <f t="shared" si="819"/>
        <v>2000000</v>
      </c>
      <c r="FRZ1388" s="84" t="s">
        <v>247</v>
      </c>
      <c r="FSA1388" s="84" t="s">
        <v>4692</v>
      </c>
      <c r="FSB1388" s="84">
        <f>FSB1384</f>
        <v>0</v>
      </c>
      <c r="FSC1388" s="84">
        <f t="shared" si="820"/>
        <v>0</v>
      </c>
      <c r="FSD1388" s="84">
        <f t="shared" si="820"/>
        <v>0</v>
      </c>
      <c r="FSE1388" s="84">
        <f t="shared" si="820"/>
        <v>0</v>
      </c>
      <c r="FSF1388" s="84">
        <f t="shared" si="820"/>
        <v>2000000</v>
      </c>
      <c r="FSG1388" s="84">
        <f t="shared" si="820"/>
        <v>0</v>
      </c>
      <c r="FSH1388" s="84">
        <f t="shared" si="820"/>
        <v>0</v>
      </c>
      <c r="FSI1388" s="84">
        <f t="shared" si="820"/>
        <v>2000000</v>
      </c>
      <c r="FSJ1388" s="84">
        <f t="shared" si="820"/>
        <v>2000000</v>
      </c>
      <c r="FSP1388" s="84" t="s">
        <v>247</v>
      </c>
      <c r="FSQ1388" s="84" t="s">
        <v>4692</v>
      </c>
      <c r="FSR1388" s="84">
        <f>FSR1384</f>
        <v>0</v>
      </c>
      <c r="FSS1388" s="84">
        <f t="shared" si="820"/>
        <v>0</v>
      </c>
      <c r="FST1388" s="84">
        <f t="shared" si="820"/>
        <v>0</v>
      </c>
      <c r="FSU1388" s="84">
        <f t="shared" si="820"/>
        <v>0</v>
      </c>
      <c r="FSV1388" s="84">
        <f t="shared" si="820"/>
        <v>2000000</v>
      </c>
      <c r="FSW1388" s="84">
        <f t="shared" si="820"/>
        <v>0</v>
      </c>
      <c r="FSX1388" s="84">
        <f t="shared" si="820"/>
        <v>0</v>
      </c>
      <c r="FSY1388" s="84">
        <f t="shared" si="820"/>
        <v>2000000</v>
      </c>
      <c r="FSZ1388" s="84">
        <f t="shared" si="820"/>
        <v>2000000</v>
      </c>
      <c r="FTF1388" s="84" t="s">
        <v>247</v>
      </c>
      <c r="FTG1388" s="84" t="s">
        <v>4692</v>
      </c>
      <c r="FTH1388" s="84">
        <f>FTH1384</f>
        <v>0</v>
      </c>
      <c r="FTI1388" s="84">
        <f t="shared" si="820"/>
        <v>0</v>
      </c>
      <c r="FTJ1388" s="84">
        <f t="shared" si="820"/>
        <v>0</v>
      </c>
      <c r="FTK1388" s="84">
        <f t="shared" si="820"/>
        <v>0</v>
      </c>
      <c r="FTL1388" s="84">
        <f t="shared" si="820"/>
        <v>2000000</v>
      </c>
      <c r="FTM1388" s="84">
        <f t="shared" si="820"/>
        <v>0</v>
      </c>
      <c r="FTN1388" s="84">
        <f t="shared" si="820"/>
        <v>0</v>
      </c>
      <c r="FTO1388" s="84">
        <f t="shared" si="820"/>
        <v>2000000</v>
      </c>
      <c r="FTP1388" s="84">
        <f t="shared" si="820"/>
        <v>2000000</v>
      </c>
      <c r="FTV1388" s="84" t="s">
        <v>247</v>
      </c>
      <c r="FTW1388" s="84" t="s">
        <v>4692</v>
      </c>
      <c r="FTX1388" s="84">
        <f>FTX1384</f>
        <v>0</v>
      </c>
      <c r="FTY1388" s="84">
        <f t="shared" si="820"/>
        <v>0</v>
      </c>
      <c r="FTZ1388" s="84">
        <f t="shared" si="820"/>
        <v>0</v>
      </c>
      <c r="FUA1388" s="84">
        <f t="shared" si="820"/>
        <v>0</v>
      </c>
      <c r="FUB1388" s="84">
        <f t="shared" si="820"/>
        <v>2000000</v>
      </c>
      <c r="FUC1388" s="84">
        <f t="shared" si="820"/>
        <v>0</v>
      </c>
      <c r="FUD1388" s="84">
        <f t="shared" si="820"/>
        <v>0</v>
      </c>
      <c r="FUE1388" s="84">
        <f t="shared" si="820"/>
        <v>2000000</v>
      </c>
      <c r="FUF1388" s="84">
        <f t="shared" si="820"/>
        <v>2000000</v>
      </c>
      <c r="FUL1388" s="84" t="s">
        <v>247</v>
      </c>
      <c r="FUM1388" s="84" t="s">
        <v>4692</v>
      </c>
      <c r="FUN1388" s="84">
        <f>FUN1384</f>
        <v>0</v>
      </c>
      <c r="FUO1388" s="84">
        <f t="shared" si="821"/>
        <v>0</v>
      </c>
      <c r="FUP1388" s="84">
        <f t="shared" si="821"/>
        <v>0</v>
      </c>
      <c r="FUQ1388" s="84">
        <f t="shared" si="821"/>
        <v>0</v>
      </c>
      <c r="FUR1388" s="84">
        <f t="shared" si="821"/>
        <v>2000000</v>
      </c>
      <c r="FUS1388" s="84">
        <f t="shared" si="821"/>
        <v>0</v>
      </c>
      <c r="FUT1388" s="84">
        <f t="shared" si="821"/>
        <v>0</v>
      </c>
      <c r="FUU1388" s="84">
        <f t="shared" si="821"/>
        <v>2000000</v>
      </c>
      <c r="FUV1388" s="84">
        <f t="shared" si="821"/>
        <v>2000000</v>
      </c>
      <c r="FVB1388" s="84" t="s">
        <v>247</v>
      </c>
      <c r="FVC1388" s="84" t="s">
        <v>4692</v>
      </c>
      <c r="FVD1388" s="84">
        <f>FVD1384</f>
        <v>0</v>
      </c>
      <c r="FVE1388" s="84">
        <f t="shared" si="821"/>
        <v>0</v>
      </c>
      <c r="FVF1388" s="84">
        <f t="shared" si="821"/>
        <v>0</v>
      </c>
      <c r="FVG1388" s="84">
        <f t="shared" si="821"/>
        <v>0</v>
      </c>
      <c r="FVH1388" s="84">
        <f t="shared" si="821"/>
        <v>2000000</v>
      </c>
      <c r="FVI1388" s="84">
        <f t="shared" si="821"/>
        <v>0</v>
      </c>
      <c r="FVJ1388" s="84">
        <f t="shared" si="821"/>
        <v>0</v>
      </c>
      <c r="FVK1388" s="84">
        <f t="shared" si="821"/>
        <v>2000000</v>
      </c>
      <c r="FVL1388" s="84">
        <f t="shared" si="821"/>
        <v>2000000</v>
      </c>
      <c r="FVR1388" s="84" t="s">
        <v>247</v>
      </c>
      <c r="FVS1388" s="84" t="s">
        <v>4692</v>
      </c>
      <c r="FVT1388" s="84">
        <f>FVT1384</f>
        <v>0</v>
      </c>
      <c r="FVU1388" s="84">
        <f t="shared" si="821"/>
        <v>0</v>
      </c>
      <c r="FVV1388" s="84">
        <f t="shared" si="821"/>
        <v>0</v>
      </c>
      <c r="FVW1388" s="84">
        <f t="shared" si="821"/>
        <v>0</v>
      </c>
      <c r="FVX1388" s="84">
        <f t="shared" si="821"/>
        <v>2000000</v>
      </c>
      <c r="FVY1388" s="84">
        <f t="shared" si="821"/>
        <v>0</v>
      </c>
      <c r="FVZ1388" s="84">
        <f t="shared" si="821"/>
        <v>0</v>
      </c>
      <c r="FWA1388" s="84">
        <f t="shared" si="821"/>
        <v>2000000</v>
      </c>
      <c r="FWB1388" s="84">
        <f t="shared" si="821"/>
        <v>2000000</v>
      </c>
      <c r="FWH1388" s="84" t="s">
        <v>247</v>
      </c>
      <c r="FWI1388" s="84" t="s">
        <v>4692</v>
      </c>
      <c r="FWJ1388" s="84">
        <f>FWJ1384</f>
        <v>0</v>
      </c>
      <c r="FWK1388" s="84">
        <f t="shared" si="821"/>
        <v>0</v>
      </c>
      <c r="FWL1388" s="84">
        <f t="shared" si="821"/>
        <v>0</v>
      </c>
      <c r="FWM1388" s="84">
        <f t="shared" si="821"/>
        <v>0</v>
      </c>
      <c r="FWN1388" s="84">
        <f t="shared" si="821"/>
        <v>2000000</v>
      </c>
      <c r="FWO1388" s="84">
        <f t="shared" si="821"/>
        <v>0</v>
      </c>
      <c r="FWP1388" s="84">
        <f t="shared" si="821"/>
        <v>0</v>
      </c>
      <c r="FWQ1388" s="84">
        <f t="shared" si="821"/>
        <v>2000000</v>
      </c>
      <c r="FWR1388" s="84">
        <f t="shared" si="821"/>
        <v>2000000</v>
      </c>
      <c r="FWX1388" s="84" t="s">
        <v>247</v>
      </c>
      <c r="FWY1388" s="84" t="s">
        <v>4692</v>
      </c>
      <c r="FWZ1388" s="84">
        <f>FWZ1384</f>
        <v>0</v>
      </c>
      <c r="FXA1388" s="84">
        <f t="shared" si="822"/>
        <v>0</v>
      </c>
      <c r="FXB1388" s="84">
        <f t="shared" si="822"/>
        <v>0</v>
      </c>
      <c r="FXC1388" s="84">
        <f t="shared" si="822"/>
        <v>0</v>
      </c>
      <c r="FXD1388" s="84">
        <f t="shared" si="822"/>
        <v>2000000</v>
      </c>
      <c r="FXE1388" s="84">
        <f t="shared" si="822"/>
        <v>0</v>
      </c>
      <c r="FXF1388" s="84">
        <f t="shared" si="822"/>
        <v>0</v>
      </c>
      <c r="FXG1388" s="84">
        <f t="shared" si="822"/>
        <v>2000000</v>
      </c>
      <c r="FXH1388" s="84">
        <f t="shared" si="822"/>
        <v>2000000</v>
      </c>
      <c r="FXN1388" s="84" t="s">
        <v>247</v>
      </c>
      <c r="FXO1388" s="84" t="s">
        <v>4692</v>
      </c>
      <c r="FXP1388" s="84">
        <f>FXP1384</f>
        <v>0</v>
      </c>
      <c r="FXQ1388" s="84">
        <f t="shared" si="822"/>
        <v>0</v>
      </c>
      <c r="FXR1388" s="84">
        <f t="shared" si="822"/>
        <v>0</v>
      </c>
      <c r="FXS1388" s="84">
        <f t="shared" si="822"/>
        <v>0</v>
      </c>
      <c r="FXT1388" s="84">
        <f t="shared" si="822"/>
        <v>2000000</v>
      </c>
      <c r="FXU1388" s="84">
        <f t="shared" si="822"/>
        <v>0</v>
      </c>
      <c r="FXV1388" s="84">
        <f t="shared" si="822"/>
        <v>0</v>
      </c>
      <c r="FXW1388" s="84">
        <f t="shared" si="822"/>
        <v>2000000</v>
      </c>
      <c r="FXX1388" s="84">
        <f t="shared" si="822"/>
        <v>2000000</v>
      </c>
      <c r="FYD1388" s="84" t="s">
        <v>247</v>
      </c>
      <c r="FYE1388" s="84" t="s">
        <v>4692</v>
      </c>
      <c r="FYF1388" s="84">
        <f>FYF1384</f>
        <v>0</v>
      </c>
      <c r="FYG1388" s="84">
        <f t="shared" si="822"/>
        <v>0</v>
      </c>
      <c r="FYH1388" s="84">
        <f t="shared" si="822"/>
        <v>0</v>
      </c>
      <c r="FYI1388" s="84">
        <f t="shared" si="822"/>
        <v>0</v>
      </c>
      <c r="FYJ1388" s="84">
        <f t="shared" si="822"/>
        <v>2000000</v>
      </c>
      <c r="FYK1388" s="84">
        <f t="shared" si="822"/>
        <v>0</v>
      </c>
      <c r="FYL1388" s="84">
        <f t="shared" si="822"/>
        <v>0</v>
      </c>
      <c r="FYM1388" s="84">
        <f t="shared" si="822"/>
        <v>2000000</v>
      </c>
      <c r="FYN1388" s="84">
        <f t="shared" si="822"/>
        <v>2000000</v>
      </c>
      <c r="FYT1388" s="84" t="s">
        <v>247</v>
      </c>
      <c r="FYU1388" s="84" t="s">
        <v>4692</v>
      </c>
      <c r="FYV1388" s="84">
        <f>FYV1384</f>
        <v>0</v>
      </c>
      <c r="FYW1388" s="84">
        <f t="shared" si="822"/>
        <v>0</v>
      </c>
      <c r="FYX1388" s="84">
        <f t="shared" si="822"/>
        <v>0</v>
      </c>
      <c r="FYY1388" s="84">
        <f t="shared" si="822"/>
        <v>0</v>
      </c>
      <c r="FYZ1388" s="84">
        <f t="shared" si="822"/>
        <v>2000000</v>
      </c>
      <c r="FZA1388" s="84">
        <f t="shared" si="822"/>
        <v>0</v>
      </c>
      <c r="FZB1388" s="84">
        <f t="shared" si="822"/>
        <v>0</v>
      </c>
      <c r="FZC1388" s="84">
        <f t="shared" si="822"/>
        <v>2000000</v>
      </c>
      <c r="FZD1388" s="84">
        <f t="shared" si="822"/>
        <v>2000000</v>
      </c>
      <c r="FZJ1388" s="84" t="s">
        <v>247</v>
      </c>
      <c r="FZK1388" s="84" t="s">
        <v>4692</v>
      </c>
      <c r="FZL1388" s="84">
        <f>FZL1384</f>
        <v>0</v>
      </c>
      <c r="FZM1388" s="84">
        <f t="shared" si="823"/>
        <v>0</v>
      </c>
      <c r="FZN1388" s="84">
        <f t="shared" si="823"/>
        <v>0</v>
      </c>
      <c r="FZO1388" s="84">
        <f t="shared" si="823"/>
        <v>0</v>
      </c>
      <c r="FZP1388" s="84">
        <f t="shared" si="823"/>
        <v>2000000</v>
      </c>
      <c r="FZQ1388" s="84">
        <f t="shared" si="823"/>
        <v>0</v>
      </c>
      <c r="FZR1388" s="84">
        <f t="shared" si="823"/>
        <v>0</v>
      </c>
      <c r="FZS1388" s="84">
        <f t="shared" si="823"/>
        <v>2000000</v>
      </c>
      <c r="FZT1388" s="84">
        <f t="shared" si="823"/>
        <v>2000000</v>
      </c>
      <c r="FZZ1388" s="84" t="s">
        <v>247</v>
      </c>
      <c r="GAA1388" s="84" t="s">
        <v>4692</v>
      </c>
      <c r="GAB1388" s="84">
        <f>GAB1384</f>
        <v>0</v>
      </c>
      <c r="GAC1388" s="84">
        <f t="shared" si="823"/>
        <v>0</v>
      </c>
      <c r="GAD1388" s="84">
        <f t="shared" si="823"/>
        <v>0</v>
      </c>
      <c r="GAE1388" s="84">
        <f t="shared" si="823"/>
        <v>0</v>
      </c>
      <c r="GAF1388" s="84">
        <f t="shared" si="823"/>
        <v>2000000</v>
      </c>
      <c r="GAG1388" s="84">
        <f t="shared" si="823"/>
        <v>0</v>
      </c>
      <c r="GAH1388" s="84">
        <f t="shared" si="823"/>
        <v>0</v>
      </c>
      <c r="GAI1388" s="84">
        <f t="shared" si="823"/>
        <v>2000000</v>
      </c>
      <c r="GAJ1388" s="84">
        <f t="shared" si="823"/>
        <v>2000000</v>
      </c>
      <c r="GAP1388" s="84" t="s">
        <v>247</v>
      </c>
      <c r="GAQ1388" s="84" t="s">
        <v>4692</v>
      </c>
      <c r="GAR1388" s="84">
        <f>GAR1384</f>
        <v>0</v>
      </c>
      <c r="GAS1388" s="84">
        <f t="shared" si="823"/>
        <v>0</v>
      </c>
      <c r="GAT1388" s="84">
        <f t="shared" si="823"/>
        <v>0</v>
      </c>
      <c r="GAU1388" s="84">
        <f t="shared" si="823"/>
        <v>0</v>
      </c>
      <c r="GAV1388" s="84">
        <f t="shared" si="823"/>
        <v>2000000</v>
      </c>
      <c r="GAW1388" s="84">
        <f t="shared" si="823"/>
        <v>0</v>
      </c>
      <c r="GAX1388" s="84">
        <f t="shared" si="823"/>
        <v>0</v>
      </c>
      <c r="GAY1388" s="84">
        <f t="shared" si="823"/>
        <v>2000000</v>
      </c>
      <c r="GAZ1388" s="84">
        <f t="shared" si="823"/>
        <v>2000000</v>
      </c>
      <c r="GBF1388" s="84" t="s">
        <v>247</v>
      </c>
      <c r="GBG1388" s="84" t="s">
        <v>4692</v>
      </c>
      <c r="GBH1388" s="84">
        <f>GBH1384</f>
        <v>0</v>
      </c>
      <c r="GBI1388" s="84">
        <f t="shared" si="823"/>
        <v>0</v>
      </c>
      <c r="GBJ1388" s="84">
        <f t="shared" si="823"/>
        <v>0</v>
      </c>
      <c r="GBK1388" s="84">
        <f t="shared" si="823"/>
        <v>0</v>
      </c>
      <c r="GBL1388" s="84">
        <f t="shared" si="823"/>
        <v>2000000</v>
      </c>
      <c r="GBM1388" s="84">
        <f t="shared" si="823"/>
        <v>0</v>
      </c>
      <c r="GBN1388" s="84">
        <f t="shared" si="823"/>
        <v>0</v>
      </c>
      <c r="GBO1388" s="84">
        <f t="shared" si="823"/>
        <v>2000000</v>
      </c>
      <c r="GBP1388" s="84">
        <f t="shared" si="823"/>
        <v>2000000</v>
      </c>
      <c r="GBV1388" s="84" t="s">
        <v>247</v>
      </c>
      <c r="GBW1388" s="84" t="s">
        <v>4692</v>
      </c>
      <c r="GBX1388" s="84">
        <f>GBX1384</f>
        <v>0</v>
      </c>
      <c r="GBY1388" s="84">
        <f t="shared" si="824"/>
        <v>0</v>
      </c>
      <c r="GBZ1388" s="84">
        <f t="shared" si="824"/>
        <v>0</v>
      </c>
      <c r="GCA1388" s="84">
        <f t="shared" si="824"/>
        <v>0</v>
      </c>
      <c r="GCB1388" s="84">
        <f t="shared" si="824"/>
        <v>2000000</v>
      </c>
      <c r="GCC1388" s="84">
        <f t="shared" si="824"/>
        <v>0</v>
      </c>
      <c r="GCD1388" s="84">
        <f t="shared" si="824"/>
        <v>0</v>
      </c>
      <c r="GCE1388" s="84">
        <f t="shared" si="824"/>
        <v>2000000</v>
      </c>
      <c r="GCF1388" s="84">
        <f t="shared" si="824"/>
        <v>2000000</v>
      </c>
      <c r="GCL1388" s="84" t="s">
        <v>247</v>
      </c>
      <c r="GCM1388" s="84" t="s">
        <v>4692</v>
      </c>
      <c r="GCN1388" s="84">
        <f>GCN1384</f>
        <v>0</v>
      </c>
      <c r="GCO1388" s="84">
        <f t="shared" si="824"/>
        <v>0</v>
      </c>
      <c r="GCP1388" s="84">
        <f t="shared" si="824"/>
        <v>0</v>
      </c>
      <c r="GCQ1388" s="84">
        <f t="shared" si="824"/>
        <v>0</v>
      </c>
      <c r="GCR1388" s="84">
        <f t="shared" si="824"/>
        <v>2000000</v>
      </c>
      <c r="GCS1388" s="84">
        <f t="shared" si="824"/>
        <v>0</v>
      </c>
      <c r="GCT1388" s="84">
        <f t="shared" si="824"/>
        <v>0</v>
      </c>
      <c r="GCU1388" s="84">
        <f t="shared" si="824"/>
        <v>2000000</v>
      </c>
      <c r="GCV1388" s="84">
        <f t="shared" si="824"/>
        <v>2000000</v>
      </c>
      <c r="GDB1388" s="84" t="s">
        <v>247</v>
      </c>
      <c r="GDC1388" s="84" t="s">
        <v>4692</v>
      </c>
      <c r="GDD1388" s="84">
        <f>GDD1384</f>
        <v>0</v>
      </c>
      <c r="GDE1388" s="84">
        <f t="shared" si="824"/>
        <v>0</v>
      </c>
      <c r="GDF1388" s="84">
        <f t="shared" si="824"/>
        <v>0</v>
      </c>
      <c r="GDG1388" s="84">
        <f t="shared" si="824"/>
        <v>0</v>
      </c>
      <c r="GDH1388" s="84">
        <f t="shared" si="824"/>
        <v>2000000</v>
      </c>
      <c r="GDI1388" s="84">
        <f t="shared" si="824"/>
        <v>0</v>
      </c>
      <c r="GDJ1388" s="84">
        <f t="shared" si="824"/>
        <v>0</v>
      </c>
      <c r="GDK1388" s="84">
        <f t="shared" si="824"/>
        <v>2000000</v>
      </c>
      <c r="GDL1388" s="84">
        <f t="shared" si="824"/>
        <v>2000000</v>
      </c>
      <c r="GDR1388" s="84" t="s">
        <v>247</v>
      </c>
      <c r="GDS1388" s="84" t="s">
        <v>4692</v>
      </c>
      <c r="GDT1388" s="84">
        <f>GDT1384</f>
        <v>0</v>
      </c>
      <c r="GDU1388" s="84">
        <f t="shared" si="824"/>
        <v>0</v>
      </c>
      <c r="GDV1388" s="84">
        <f t="shared" si="824"/>
        <v>0</v>
      </c>
      <c r="GDW1388" s="84">
        <f t="shared" si="824"/>
        <v>0</v>
      </c>
      <c r="GDX1388" s="84">
        <f t="shared" si="824"/>
        <v>2000000</v>
      </c>
      <c r="GDY1388" s="84">
        <f t="shared" si="824"/>
        <v>0</v>
      </c>
      <c r="GDZ1388" s="84">
        <f t="shared" si="824"/>
        <v>0</v>
      </c>
      <c r="GEA1388" s="84">
        <f t="shared" si="824"/>
        <v>2000000</v>
      </c>
      <c r="GEB1388" s="84">
        <f t="shared" si="824"/>
        <v>2000000</v>
      </c>
      <c r="GEH1388" s="84" t="s">
        <v>247</v>
      </c>
      <c r="GEI1388" s="84" t="s">
        <v>4692</v>
      </c>
      <c r="GEJ1388" s="84">
        <f>GEJ1384</f>
        <v>0</v>
      </c>
      <c r="GEK1388" s="84">
        <f t="shared" si="825"/>
        <v>0</v>
      </c>
      <c r="GEL1388" s="84">
        <f t="shared" si="825"/>
        <v>0</v>
      </c>
      <c r="GEM1388" s="84">
        <f t="shared" si="825"/>
        <v>0</v>
      </c>
      <c r="GEN1388" s="84">
        <f t="shared" si="825"/>
        <v>2000000</v>
      </c>
      <c r="GEO1388" s="84">
        <f t="shared" si="825"/>
        <v>0</v>
      </c>
      <c r="GEP1388" s="84">
        <f t="shared" si="825"/>
        <v>0</v>
      </c>
      <c r="GEQ1388" s="84">
        <f t="shared" si="825"/>
        <v>2000000</v>
      </c>
      <c r="GER1388" s="84">
        <f t="shared" si="825"/>
        <v>2000000</v>
      </c>
      <c r="GEX1388" s="84" t="s">
        <v>247</v>
      </c>
      <c r="GEY1388" s="84" t="s">
        <v>4692</v>
      </c>
      <c r="GEZ1388" s="84">
        <f>GEZ1384</f>
        <v>0</v>
      </c>
      <c r="GFA1388" s="84">
        <f t="shared" si="825"/>
        <v>0</v>
      </c>
      <c r="GFB1388" s="84">
        <f t="shared" si="825"/>
        <v>0</v>
      </c>
      <c r="GFC1388" s="84">
        <f t="shared" si="825"/>
        <v>0</v>
      </c>
      <c r="GFD1388" s="84">
        <f t="shared" si="825"/>
        <v>2000000</v>
      </c>
      <c r="GFE1388" s="84">
        <f t="shared" si="825"/>
        <v>0</v>
      </c>
      <c r="GFF1388" s="84">
        <f t="shared" si="825"/>
        <v>0</v>
      </c>
      <c r="GFG1388" s="84">
        <f t="shared" si="825"/>
        <v>2000000</v>
      </c>
      <c r="GFH1388" s="84">
        <f t="shared" si="825"/>
        <v>2000000</v>
      </c>
      <c r="GFN1388" s="84" t="s">
        <v>247</v>
      </c>
      <c r="GFO1388" s="84" t="s">
        <v>4692</v>
      </c>
      <c r="GFP1388" s="84">
        <f>GFP1384</f>
        <v>0</v>
      </c>
      <c r="GFQ1388" s="84">
        <f t="shared" si="825"/>
        <v>0</v>
      </c>
      <c r="GFR1388" s="84">
        <f t="shared" si="825"/>
        <v>0</v>
      </c>
      <c r="GFS1388" s="84">
        <f t="shared" si="825"/>
        <v>0</v>
      </c>
      <c r="GFT1388" s="84">
        <f t="shared" si="825"/>
        <v>2000000</v>
      </c>
      <c r="GFU1388" s="84">
        <f t="shared" si="825"/>
        <v>0</v>
      </c>
      <c r="GFV1388" s="84">
        <f t="shared" si="825"/>
        <v>0</v>
      </c>
      <c r="GFW1388" s="84">
        <f t="shared" si="825"/>
        <v>2000000</v>
      </c>
      <c r="GFX1388" s="84">
        <f t="shared" si="825"/>
        <v>2000000</v>
      </c>
      <c r="GGD1388" s="84" t="s">
        <v>247</v>
      </c>
      <c r="GGE1388" s="84" t="s">
        <v>4692</v>
      </c>
      <c r="GGF1388" s="84">
        <f>GGF1384</f>
        <v>0</v>
      </c>
      <c r="GGG1388" s="84">
        <f t="shared" si="825"/>
        <v>0</v>
      </c>
      <c r="GGH1388" s="84">
        <f t="shared" si="825"/>
        <v>0</v>
      </c>
      <c r="GGI1388" s="84">
        <f t="shared" si="825"/>
        <v>0</v>
      </c>
      <c r="GGJ1388" s="84">
        <f t="shared" si="825"/>
        <v>2000000</v>
      </c>
      <c r="GGK1388" s="84">
        <f t="shared" si="825"/>
        <v>0</v>
      </c>
      <c r="GGL1388" s="84">
        <f t="shared" si="825"/>
        <v>0</v>
      </c>
      <c r="GGM1388" s="84">
        <f t="shared" si="825"/>
        <v>2000000</v>
      </c>
      <c r="GGN1388" s="84">
        <f t="shared" si="825"/>
        <v>2000000</v>
      </c>
      <c r="GGT1388" s="84" t="s">
        <v>247</v>
      </c>
      <c r="GGU1388" s="84" t="s">
        <v>4692</v>
      </c>
      <c r="GGV1388" s="84">
        <f>GGV1384</f>
        <v>0</v>
      </c>
      <c r="GGW1388" s="84">
        <f t="shared" si="826"/>
        <v>0</v>
      </c>
      <c r="GGX1388" s="84">
        <f t="shared" si="826"/>
        <v>0</v>
      </c>
      <c r="GGY1388" s="84">
        <f t="shared" si="826"/>
        <v>0</v>
      </c>
      <c r="GGZ1388" s="84">
        <f t="shared" si="826"/>
        <v>2000000</v>
      </c>
      <c r="GHA1388" s="84">
        <f t="shared" si="826"/>
        <v>0</v>
      </c>
      <c r="GHB1388" s="84">
        <f t="shared" si="826"/>
        <v>0</v>
      </c>
      <c r="GHC1388" s="84">
        <f t="shared" si="826"/>
        <v>2000000</v>
      </c>
      <c r="GHD1388" s="84">
        <f t="shared" si="826"/>
        <v>2000000</v>
      </c>
      <c r="GHJ1388" s="84" t="s">
        <v>247</v>
      </c>
      <c r="GHK1388" s="84" t="s">
        <v>4692</v>
      </c>
      <c r="GHL1388" s="84">
        <f>GHL1384</f>
        <v>0</v>
      </c>
      <c r="GHM1388" s="84">
        <f t="shared" si="826"/>
        <v>0</v>
      </c>
      <c r="GHN1388" s="84">
        <f t="shared" si="826"/>
        <v>0</v>
      </c>
      <c r="GHO1388" s="84">
        <f t="shared" si="826"/>
        <v>0</v>
      </c>
      <c r="GHP1388" s="84">
        <f t="shared" si="826"/>
        <v>2000000</v>
      </c>
      <c r="GHQ1388" s="84">
        <f t="shared" si="826"/>
        <v>0</v>
      </c>
      <c r="GHR1388" s="84">
        <f t="shared" si="826"/>
        <v>0</v>
      </c>
      <c r="GHS1388" s="84">
        <f t="shared" si="826"/>
        <v>2000000</v>
      </c>
      <c r="GHT1388" s="84">
        <f t="shared" si="826"/>
        <v>2000000</v>
      </c>
      <c r="GHZ1388" s="84" t="s">
        <v>247</v>
      </c>
      <c r="GIA1388" s="84" t="s">
        <v>4692</v>
      </c>
      <c r="GIB1388" s="84">
        <f>GIB1384</f>
        <v>0</v>
      </c>
      <c r="GIC1388" s="84">
        <f t="shared" si="826"/>
        <v>0</v>
      </c>
      <c r="GID1388" s="84">
        <f t="shared" si="826"/>
        <v>0</v>
      </c>
      <c r="GIE1388" s="84">
        <f t="shared" si="826"/>
        <v>0</v>
      </c>
      <c r="GIF1388" s="84">
        <f t="shared" si="826"/>
        <v>2000000</v>
      </c>
      <c r="GIG1388" s="84">
        <f t="shared" si="826"/>
        <v>0</v>
      </c>
      <c r="GIH1388" s="84">
        <f t="shared" si="826"/>
        <v>0</v>
      </c>
      <c r="GII1388" s="84">
        <f t="shared" si="826"/>
        <v>2000000</v>
      </c>
      <c r="GIJ1388" s="84">
        <f t="shared" si="826"/>
        <v>2000000</v>
      </c>
      <c r="GIP1388" s="84" t="s">
        <v>247</v>
      </c>
      <c r="GIQ1388" s="84" t="s">
        <v>4692</v>
      </c>
      <c r="GIR1388" s="84">
        <f>GIR1384</f>
        <v>0</v>
      </c>
      <c r="GIS1388" s="84">
        <f t="shared" si="826"/>
        <v>0</v>
      </c>
      <c r="GIT1388" s="84">
        <f t="shared" si="826"/>
        <v>0</v>
      </c>
      <c r="GIU1388" s="84">
        <f t="shared" si="826"/>
        <v>0</v>
      </c>
      <c r="GIV1388" s="84">
        <f t="shared" si="826"/>
        <v>2000000</v>
      </c>
      <c r="GIW1388" s="84">
        <f t="shared" si="826"/>
        <v>0</v>
      </c>
      <c r="GIX1388" s="84">
        <f t="shared" si="826"/>
        <v>0</v>
      </c>
      <c r="GIY1388" s="84">
        <f t="shared" si="826"/>
        <v>2000000</v>
      </c>
      <c r="GIZ1388" s="84">
        <f t="shared" si="826"/>
        <v>2000000</v>
      </c>
      <c r="GJF1388" s="84" t="s">
        <v>247</v>
      </c>
      <c r="GJG1388" s="84" t="s">
        <v>4692</v>
      </c>
      <c r="GJH1388" s="84">
        <f>GJH1384</f>
        <v>0</v>
      </c>
      <c r="GJI1388" s="84">
        <f t="shared" si="827"/>
        <v>0</v>
      </c>
      <c r="GJJ1388" s="84">
        <f t="shared" si="827"/>
        <v>0</v>
      </c>
      <c r="GJK1388" s="84">
        <f t="shared" si="827"/>
        <v>0</v>
      </c>
      <c r="GJL1388" s="84">
        <f t="shared" si="827"/>
        <v>2000000</v>
      </c>
      <c r="GJM1388" s="84">
        <f t="shared" si="827"/>
        <v>0</v>
      </c>
      <c r="GJN1388" s="84">
        <f t="shared" si="827"/>
        <v>0</v>
      </c>
      <c r="GJO1388" s="84">
        <f t="shared" si="827"/>
        <v>2000000</v>
      </c>
      <c r="GJP1388" s="84">
        <f t="shared" si="827"/>
        <v>2000000</v>
      </c>
      <c r="GJV1388" s="84" t="s">
        <v>247</v>
      </c>
      <c r="GJW1388" s="84" t="s">
        <v>4692</v>
      </c>
      <c r="GJX1388" s="84">
        <f>GJX1384</f>
        <v>0</v>
      </c>
      <c r="GJY1388" s="84">
        <f t="shared" si="827"/>
        <v>0</v>
      </c>
      <c r="GJZ1388" s="84">
        <f t="shared" si="827"/>
        <v>0</v>
      </c>
      <c r="GKA1388" s="84">
        <f t="shared" si="827"/>
        <v>0</v>
      </c>
      <c r="GKB1388" s="84">
        <f t="shared" si="827"/>
        <v>2000000</v>
      </c>
      <c r="GKC1388" s="84">
        <f t="shared" si="827"/>
        <v>0</v>
      </c>
      <c r="GKD1388" s="84">
        <f t="shared" si="827"/>
        <v>0</v>
      </c>
      <c r="GKE1388" s="84">
        <f t="shared" si="827"/>
        <v>2000000</v>
      </c>
      <c r="GKF1388" s="84">
        <f t="shared" si="827"/>
        <v>2000000</v>
      </c>
      <c r="GKL1388" s="84" t="s">
        <v>247</v>
      </c>
      <c r="GKM1388" s="84" t="s">
        <v>4692</v>
      </c>
      <c r="GKN1388" s="84">
        <f>GKN1384</f>
        <v>0</v>
      </c>
      <c r="GKO1388" s="84">
        <f t="shared" si="827"/>
        <v>0</v>
      </c>
      <c r="GKP1388" s="84">
        <f t="shared" si="827"/>
        <v>0</v>
      </c>
      <c r="GKQ1388" s="84">
        <f t="shared" si="827"/>
        <v>0</v>
      </c>
      <c r="GKR1388" s="84">
        <f t="shared" si="827"/>
        <v>2000000</v>
      </c>
      <c r="GKS1388" s="84">
        <f t="shared" si="827"/>
        <v>0</v>
      </c>
      <c r="GKT1388" s="84">
        <f t="shared" si="827"/>
        <v>0</v>
      </c>
      <c r="GKU1388" s="84">
        <f t="shared" si="827"/>
        <v>2000000</v>
      </c>
      <c r="GKV1388" s="84">
        <f t="shared" si="827"/>
        <v>2000000</v>
      </c>
      <c r="GLB1388" s="84" t="s">
        <v>247</v>
      </c>
      <c r="GLC1388" s="84" t="s">
        <v>4692</v>
      </c>
      <c r="GLD1388" s="84">
        <f>GLD1384</f>
        <v>0</v>
      </c>
      <c r="GLE1388" s="84">
        <f t="shared" si="827"/>
        <v>0</v>
      </c>
      <c r="GLF1388" s="84">
        <f t="shared" si="827"/>
        <v>0</v>
      </c>
      <c r="GLG1388" s="84">
        <f t="shared" si="827"/>
        <v>0</v>
      </c>
      <c r="GLH1388" s="84">
        <f t="shared" si="827"/>
        <v>2000000</v>
      </c>
      <c r="GLI1388" s="84">
        <f t="shared" si="827"/>
        <v>0</v>
      </c>
      <c r="GLJ1388" s="84">
        <f t="shared" si="827"/>
        <v>0</v>
      </c>
      <c r="GLK1388" s="84">
        <f t="shared" si="827"/>
        <v>2000000</v>
      </c>
      <c r="GLL1388" s="84">
        <f t="shared" si="827"/>
        <v>2000000</v>
      </c>
      <c r="GLR1388" s="84" t="s">
        <v>247</v>
      </c>
      <c r="GLS1388" s="84" t="s">
        <v>4692</v>
      </c>
      <c r="GLT1388" s="84">
        <f>GLT1384</f>
        <v>0</v>
      </c>
      <c r="GLU1388" s="84">
        <f t="shared" si="828"/>
        <v>0</v>
      </c>
      <c r="GLV1388" s="84">
        <f t="shared" si="828"/>
        <v>0</v>
      </c>
      <c r="GLW1388" s="84">
        <f t="shared" si="828"/>
        <v>0</v>
      </c>
      <c r="GLX1388" s="84">
        <f t="shared" si="828"/>
        <v>2000000</v>
      </c>
      <c r="GLY1388" s="84">
        <f t="shared" si="828"/>
        <v>0</v>
      </c>
      <c r="GLZ1388" s="84">
        <f t="shared" si="828"/>
        <v>0</v>
      </c>
      <c r="GMA1388" s="84">
        <f t="shared" si="828"/>
        <v>2000000</v>
      </c>
      <c r="GMB1388" s="84">
        <f t="shared" si="828"/>
        <v>2000000</v>
      </c>
      <c r="GMH1388" s="84" t="s">
        <v>247</v>
      </c>
      <c r="GMI1388" s="84" t="s">
        <v>4692</v>
      </c>
      <c r="GMJ1388" s="84">
        <f>GMJ1384</f>
        <v>0</v>
      </c>
      <c r="GMK1388" s="84">
        <f t="shared" si="828"/>
        <v>0</v>
      </c>
      <c r="GML1388" s="84">
        <f t="shared" si="828"/>
        <v>0</v>
      </c>
      <c r="GMM1388" s="84">
        <f t="shared" si="828"/>
        <v>0</v>
      </c>
      <c r="GMN1388" s="84">
        <f t="shared" si="828"/>
        <v>2000000</v>
      </c>
      <c r="GMO1388" s="84">
        <f t="shared" si="828"/>
        <v>0</v>
      </c>
      <c r="GMP1388" s="84">
        <f t="shared" si="828"/>
        <v>0</v>
      </c>
      <c r="GMQ1388" s="84">
        <f t="shared" si="828"/>
        <v>2000000</v>
      </c>
      <c r="GMR1388" s="84">
        <f t="shared" si="828"/>
        <v>2000000</v>
      </c>
      <c r="GMX1388" s="84" t="s">
        <v>247</v>
      </c>
      <c r="GMY1388" s="84" t="s">
        <v>4692</v>
      </c>
      <c r="GMZ1388" s="84">
        <f>GMZ1384</f>
        <v>0</v>
      </c>
      <c r="GNA1388" s="84">
        <f t="shared" si="828"/>
        <v>0</v>
      </c>
      <c r="GNB1388" s="84">
        <f t="shared" si="828"/>
        <v>0</v>
      </c>
      <c r="GNC1388" s="84">
        <f t="shared" si="828"/>
        <v>0</v>
      </c>
      <c r="GND1388" s="84">
        <f t="shared" si="828"/>
        <v>2000000</v>
      </c>
      <c r="GNE1388" s="84">
        <f t="shared" si="828"/>
        <v>0</v>
      </c>
      <c r="GNF1388" s="84">
        <f t="shared" si="828"/>
        <v>0</v>
      </c>
      <c r="GNG1388" s="84">
        <f t="shared" si="828"/>
        <v>2000000</v>
      </c>
      <c r="GNH1388" s="84">
        <f t="shared" si="828"/>
        <v>2000000</v>
      </c>
      <c r="GNN1388" s="84" t="s">
        <v>247</v>
      </c>
      <c r="GNO1388" s="84" t="s">
        <v>4692</v>
      </c>
      <c r="GNP1388" s="84">
        <f>GNP1384</f>
        <v>0</v>
      </c>
      <c r="GNQ1388" s="84">
        <f t="shared" si="828"/>
        <v>0</v>
      </c>
      <c r="GNR1388" s="84">
        <f t="shared" si="828"/>
        <v>0</v>
      </c>
      <c r="GNS1388" s="84">
        <f t="shared" si="828"/>
        <v>0</v>
      </c>
      <c r="GNT1388" s="84">
        <f t="shared" si="828"/>
        <v>2000000</v>
      </c>
      <c r="GNU1388" s="84">
        <f t="shared" si="828"/>
        <v>0</v>
      </c>
      <c r="GNV1388" s="84">
        <f t="shared" si="828"/>
        <v>0</v>
      </c>
      <c r="GNW1388" s="84">
        <f t="shared" si="828"/>
        <v>2000000</v>
      </c>
      <c r="GNX1388" s="84">
        <f t="shared" si="828"/>
        <v>2000000</v>
      </c>
      <c r="GOD1388" s="84" t="s">
        <v>247</v>
      </c>
      <c r="GOE1388" s="84" t="s">
        <v>4692</v>
      </c>
      <c r="GOF1388" s="84">
        <f>GOF1384</f>
        <v>0</v>
      </c>
      <c r="GOG1388" s="84">
        <f t="shared" si="829"/>
        <v>0</v>
      </c>
      <c r="GOH1388" s="84">
        <f t="shared" si="829"/>
        <v>0</v>
      </c>
      <c r="GOI1388" s="84">
        <f t="shared" si="829"/>
        <v>0</v>
      </c>
      <c r="GOJ1388" s="84">
        <f t="shared" si="829"/>
        <v>2000000</v>
      </c>
      <c r="GOK1388" s="84">
        <f t="shared" si="829"/>
        <v>0</v>
      </c>
      <c r="GOL1388" s="84">
        <f t="shared" si="829"/>
        <v>0</v>
      </c>
      <c r="GOM1388" s="84">
        <f t="shared" si="829"/>
        <v>2000000</v>
      </c>
      <c r="GON1388" s="84">
        <f t="shared" si="829"/>
        <v>2000000</v>
      </c>
      <c r="GOT1388" s="84" t="s">
        <v>247</v>
      </c>
      <c r="GOU1388" s="84" t="s">
        <v>4692</v>
      </c>
      <c r="GOV1388" s="84">
        <f>GOV1384</f>
        <v>0</v>
      </c>
      <c r="GOW1388" s="84">
        <f t="shared" si="829"/>
        <v>0</v>
      </c>
      <c r="GOX1388" s="84">
        <f t="shared" si="829"/>
        <v>0</v>
      </c>
      <c r="GOY1388" s="84">
        <f t="shared" si="829"/>
        <v>0</v>
      </c>
      <c r="GOZ1388" s="84">
        <f t="shared" si="829"/>
        <v>2000000</v>
      </c>
      <c r="GPA1388" s="84">
        <f t="shared" si="829"/>
        <v>0</v>
      </c>
      <c r="GPB1388" s="84">
        <f t="shared" si="829"/>
        <v>0</v>
      </c>
      <c r="GPC1388" s="84">
        <f t="shared" si="829"/>
        <v>2000000</v>
      </c>
      <c r="GPD1388" s="84">
        <f t="shared" si="829"/>
        <v>2000000</v>
      </c>
      <c r="GPJ1388" s="84" t="s">
        <v>247</v>
      </c>
      <c r="GPK1388" s="84" t="s">
        <v>4692</v>
      </c>
      <c r="GPL1388" s="84">
        <f>GPL1384</f>
        <v>0</v>
      </c>
      <c r="GPM1388" s="84">
        <f t="shared" si="829"/>
        <v>0</v>
      </c>
      <c r="GPN1388" s="84">
        <f t="shared" si="829"/>
        <v>0</v>
      </c>
      <c r="GPO1388" s="84">
        <f t="shared" si="829"/>
        <v>0</v>
      </c>
      <c r="GPP1388" s="84">
        <f t="shared" si="829"/>
        <v>2000000</v>
      </c>
      <c r="GPQ1388" s="84">
        <f t="shared" si="829"/>
        <v>0</v>
      </c>
      <c r="GPR1388" s="84">
        <f t="shared" si="829"/>
        <v>0</v>
      </c>
      <c r="GPS1388" s="84">
        <f t="shared" si="829"/>
        <v>2000000</v>
      </c>
      <c r="GPT1388" s="84">
        <f t="shared" si="829"/>
        <v>2000000</v>
      </c>
      <c r="GPZ1388" s="84" t="s">
        <v>247</v>
      </c>
      <c r="GQA1388" s="84" t="s">
        <v>4692</v>
      </c>
      <c r="GQB1388" s="84">
        <f>GQB1384</f>
        <v>0</v>
      </c>
      <c r="GQC1388" s="84">
        <f t="shared" si="829"/>
        <v>0</v>
      </c>
      <c r="GQD1388" s="84">
        <f t="shared" si="829"/>
        <v>0</v>
      </c>
      <c r="GQE1388" s="84">
        <f t="shared" si="829"/>
        <v>0</v>
      </c>
      <c r="GQF1388" s="84">
        <f t="shared" si="829"/>
        <v>2000000</v>
      </c>
      <c r="GQG1388" s="84">
        <f t="shared" si="829"/>
        <v>0</v>
      </c>
      <c r="GQH1388" s="84">
        <f t="shared" si="829"/>
        <v>0</v>
      </c>
      <c r="GQI1388" s="84">
        <f t="shared" si="829"/>
        <v>2000000</v>
      </c>
      <c r="GQJ1388" s="84">
        <f t="shared" si="829"/>
        <v>2000000</v>
      </c>
      <c r="GQP1388" s="84" t="s">
        <v>247</v>
      </c>
      <c r="GQQ1388" s="84" t="s">
        <v>4692</v>
      </c>
      <c r="GQR1388" s="84">
        <f>GQR1384</f>
        <v>0</v>
      </c>
      <c r="GQS1388" s="84">
        <f t="shared" si="830"/>
        <v>0</v>
      </c>
      <c r="GQT1388" s="84">
        <f t="shared" si="830"/>
        <v>0</v>
      </c>
      <c r="GQU1388" s="84">
        <f t="shared" si="830"/>
        <v>0</v>
      </c>
      <c r="GQV1388" s="84">
        <f t="shared" si="830"/>
        <v>2000000</v>
      </c>
      <c r="GQW1388" s="84">
        <f t="shared" si="830"/>
        <v>0</v>
      </c>
      <c r="GQX1388" s="84">
        <f t="shared" si="830"/>
        <v>0</v>
      </c>
      <c r="GQY1388" s="84">
        <f t="shared" si="830"/>
        <v>2000000</v>
      </c>
      <c r="GQZ1388" s="84">
        <f t="shared" si="830"/>
        <v>2000000</v>
      </c>
      <c r="GRF1388" s="84" t="s">
        <v>247</v>
      </c>
      <c r="GRG1388" s="84" t="s">
        <v>4692</v>
      </c>
      <c r="GRH1388" s="84">
        <f>GRH1384</f>
        <v>0</v>
      </c>
      <c r="GRI1388" s="84">
        <f t="shared" si="830"/>
        <v>0</v>
      </c>
      <c r="GRJ1388" s="84">
        <f t="shared" si="830"/>
        <v>0</v>
      </c>
      <c r="GRK1388" s="84">
        <f t="shared" si="830"/>
        <v>0</v>
      </c>
      <c r="GRL1388" s="84">
        <f t="shared" si="830"/>
        <v>2000000</v>
      </c>
      <c r="GRM1388" s="84">
        <f t="shared" si="830"/>
        <v>0</v>
      </c>
      <c r="GRN1388" s="84">
        <f t="shared" si="830"/>
        <v>0</v>
      </c>
      <c r="GRO1388" s="84">
        <f t="shared" si="830"/>
        <v>2000000</v>
      </c>
      <c r="GRP1388" s="84">
        <f t="shared" si="830"/>
        <v>2000000</v>
      </c>
      <c r="GRV1388" s="84" t="s">
        <v>247</v>
      </c>
      <c r="GRW1388" s="84" t="s">
        <v>4692</v>
      </c>
      <c r="GRX1388" s="84">
        <f>GRX1384</f>
        <v>0</v>
      </c>
      <c r="GRY1388" s="84">
        <f t="shared" si="830"/>
        <v>0</v>
      </c>
      <c r="GRZ1388" s="84">
        <f t="shared" si="830"/>
        <v>0</v>
      </c>
      <c r="GSA1388" s="84">
        <f t="shared" si="830"/>
        <v>0</v>
      </c>
      <c r="GSB1388" s="84">
        <f t="shared" si="830"/>
        <v>2000000</v>
      </c>
      <c r="GSC1388" s="84">
        <f t="shared" si="830"/>
        <v>0</v>
      </c>
      <c r="GSD1388" s="84">
        <f t="shared" si="830"/>
        <v>0</v>
      </c>
      <c r="GSE1388" s="84">
        <f t="shared" si="830"/>
        <v>2000000</v>
      </c>
      <c r="GSF1388" s="84">
        <f t="shared" si="830"/>
        <v>2000000</v>
      </c>
      <c r="GSL1388" s="84" t="s">
        <v>247</v>
      </c>
      <c r="GSM1388" s="84" t="s">
        <v>4692</v>
      </c>
      <c r="GSN1388" s="84">
        <f>GSN1384</f>
        <v>0</v>
      </c>
      <c r="GSO1388" s="84">
        <f t="shared" si="830"/>
        <v>0</v>
      </c>
      <c r="GSP1388" s="84">
        <f t="shared" si="830"/>
        <v>0</v>
      </c>
      <c r="GSQ1388" s="84">
        <f t="shared" si="830"/>
        <v>0</v>
      </c>
      <c r="GSR1388" s="84">
        <f t="shared" si="830"/>
        <v>2000000</v>
      </c>
      <c r="GSS1388" s="84">
        <f t="shared" si="830"/>
        <v>0</v>
      </c>
      <c r="GST1388" s="84">
        <f t="shared" si="830"/>
        <v>0</v>
      </c>
      <c r="GSU1388" s="84">
        <f t="shared" si="830"/>
        <v>2000000</v>
      </c>
      <c r="GSV1388" s="84">
        <f t="shared" si="830"/>
        <v>2000000</v>
      </c>
      <c r="GTB1388" s="84" t="s">
        <v>247</v>
      </c>
      <c r="GTC1388" s="84" t="s">
        <v>4692</v>
      </c>
      <c r="GTD1388" s="84">
        <f>GTD1384</f>
        <v>0</v>
      </c>
      <c r="GTE1388" s="84">
        <f t="shared" si="831"/>
        <v>0</v>
      </c>
      <c r="GTF1388" s="84">
        <f t="shared" si="831"/>
        <v>0</v>
      </c>
      <c r="GTG1388" s="84">
        <f t="shared" si="831"/>
        <v>0</v>
      </c>
      <c r="GTH1388" s="84">
        <f t="shared" si="831"/>
        <v>2000000</v>
      </c>
      <c r="GTI1388" s="84">
        <f t="shared" si="831"/>
        <v>0</v>
      </c>
      <c r="GTJ1388" s="84">
        <f t="shared" si="831"/>
        <v>0</v>
      </c>
      <c r="GTK1388" s="84">
        <f t="shared" si="831"/>
        <v>2000000</v>
      </c>
      <c r="GTL1388" s="84">
        <f t="shared" si="831"/>
        <v>2000000</v>
      </c>
      <c r="GTR1388" s="84" t="s">
        <v>247</v>
      </c>
      <c r="GTS1388" s="84" t="s">
        <v>4692</v>
      </c>
      <c r="GTT1388" s="84">
        <f>GTT1384</f>
        <v>0</v>
      </c>
      <c r="GTU1388" s="84">
        <f t="shared" si="831"/>
        <v>0</v>
      </c>
      <c r="GTV1388" s="84">
        <f t="shared" si="831"/>
        <v>0</v>
      </c>
      <c r="GTW1388" s="84">
        <f t="shared" si="831"/>
        <v>0</v>
      </c>
      <c r="GTX1388" s="84">
        <f t="shared" si="831"/>
        <v>2000000</v>
      </c>
      <c r="GTY1388" s="84">
        <f t="shared" si="831"/>
        <v>0</v>
      </c>
      <c r="GTZ1388" s="84">
        <f t="shared" si="831"/>
        <v>0</v>
      </c>
      <c r="GUA1388" s="84">
        <f t="shared" si="831"/>
        <v>2000000</v>
      </c>
      <c r="GUB1388" s="84">
        <f t="shared" si="831"/>
        <v>2000000</v>
      </c>
      <c r="GUH1388" s="84" t="s">
        <v>247</v>
      </c>
      <c r="GUI1388" s="84" t="s">
        <v>4692</v>
      </c>
      <c r="GUJ1388" s="84">
        <f>GUJ1384</f>
        <v>0</v>
      </c>
      <c r="GUK1388" s="84">
        <f t="shared" si="831"/>
        <v>0</v>
      </c>
      <c r="GUL1388" s="84">
        <f t="shared" si="831"/>
        <v>0</v>
      </c>
      <c r="GUM1388" s="84">
        <f t="shared" si="831"/>
        <v>0</v>
      </c>
      <c r="GUN1388" s="84">
        <f t="shared" si="831"/>
        <v>2000000</v>
      </c>
      <c r="GUO1388" s="84">
        <f t="shared" si="831"/>
        <v>0</v>
      </c>
      <c r="GUP1388" s="84">
        <f t="shared" si="831"/>
        <v>0</v>
      </c>
      <c r="GUQ1388" s="84">
        <f t="shared" si="831"/>
        <v>2000000</v>
      </c>
      <c r="GUR1388" s="84">
        <f t="shared" si="831"/>
        <v>2000000</v>
      </c>
      <c r="GUX1388" s="84" t="s">
        <v>247</v>
      </c>
      <c r="GUY1388" s="84" t="s">
        <v>4692</v>
      </c>
      <c r="GUZ1388" s="84">
        <f>GUZ1384</f>
        <v>0</v>
      </c>
      <c r="GVA1388" s="84">
        <f t="shared" si="831"/>
        <v>0</v>
      </c>
      <c r="GVB1388" s="84">
        <f t="shared" si="831"/>
        <v>0</v>
      </c>
      <c r="GVC1388" s="84">
        <f t="shared" si="831"/>
        <v>0</v>
      </c>
      <c r="GVD1388" s="84">
        <f t="shared" si="831"/>
        <v>2000000</v>
      </c>
      <c r="GVE1388" s="84">
        <f t="shared" si="831"/>
        <v>0</v>
      </c>
      <c r="GVF1388" s="84">
        <f t="shared" si="831"/>
        <v>0</v>
      </c>
      <c r="GVG1388" s="84">
        <f t="shared" si="831"/>
        <v>2000000</v>
      </c>
      <c r="GVH1388" s="84">
        <f t="shared" si="831"/>
        <v>2000000</v>
      </c>
      <c r="GVN1388" s="84" t="s">
        <v>247</v>
      </c>
      <c r="GVO1388" s="84" t="s">
        <v>4692</v>
      </c>
      <c r="GVP1388" s="84">
        <f>GVP1384</f>
        <v>0</v>
      </c>
      <c r="GVQ1388" s="84">
        <f t="shared" si="832"/>
        <v>0</v>
      </c>
      <c r="GVR1388" s="84">
        <f t="shared" si="832"/>
        <v>0</v>
      </c>
      <c r="GVS1388" s="84">
        <f t="shared" si="832"/>
        <v>0</v>
      </c>
      <c r="GVT1388" s="84">
        <f t="shared" si="832"/>
        <v>2000000</v>
      </c>
      <c r="GVU1388" s="84">
        <f t="shared" si="832"/>
        <v>0</v>
      </c>
      <c r="GVV1388" s="84">
        <f t="shared" si="832"/>
        <v>0</v>
      </c>
      <c r="GVW1388" s="84">
        <f t="shared" si="832"/>
        <v>2000000</v>
      </c>
      <c r="GVX1388" s="84">
        <f t="shared" si="832"/>
        <v>2000000</v>
      </c>
      <c r="GWD1388" s="84" t="s">
        <v>247</v>
      </c>
      <c r="GWE1388" s="84" t="s">
        <v>4692</v>
      </c>
      <c r="GWF1388" s="84">
        <f>GWF1384</f>
        <v>0</v>
      </c>
      <c r="GWG1388" s="84">
        <f t="shared" si="832"/>
        <v>0</v>
      </c>
      <c r="GWH1388" s="84">
        <f t="shared" si="832"/>
        <v>0</v>
      </c>
      <c r="GWI1388" s="84">
        <f t="shared" si="832"/>
        <v>0</v>
      </c>
      <c r="GWJ1388" s="84">
        <f t="shared" si="832"/>
        <v>2000000</v>
      </c>
      <c r="GWK1388" s="84">
        <f t="shared" si="832"/>
        <v>0</v>
      </c>
      <c r="GWL1388" s="84">
        <f t="shared" si="832"/>
        <v>0</v>
      </c>
      <c r="GWM1388" s="84">
        <f t="shared" si="832"/>
        <v>2000000</v>
      </c>
      <c r="GWN1388" s="84">
        <f t="shared" si="832"/>
        <v>2000000</v>
      </c>
      <c r="GWT1388" s="84" t="s">
        <v>247</v>
      </c>
      <c r="GWU1388" s="84" t="s">
        <v>4692</v>
      </c>
      <c r="GWV1388" s="84">
        <f>GWV1384</f>
        <v>0</v>
      </c>
      <c r="GWW1388" s="84">
        <f t="shared" si="832"/>
        <v>0</v>
      </c>
      <c r="GWX1388" s="84">
        <f t="shared" si="832"/>
        <v>0</v>
      </c>
      <c r="GWY1388" s="84">
        <f t="shared" si="832"/>
        <v>0</v>
      </c>
      <c r="GWZ1388" s="84">
        <f t="shared" si="832"/>
        <v>2000000</v>
      </c>
      <c r="GXA1388" s="84">
        <f t="shared" si="832"/>
        <v>0</v>
      </c>
      <c r="GXB1388" s="84">
        <f t="shared" si="832"/>
        <v>0</v>
      </c>
      <c r="GXC1388" s="84">
        <f t="shared" si="832"/>
        <v>2000000</v>
      </c>
      <c r="GXD1388" s="84">
        <f t="shared" si="832"/>
        <v>2000000</v>
      </c>
      <c r="GXJ1388" s="84" t="s">
        <v>247</v>
      </c>
      <c r="GXK1388" s="84" t="s">
        <v>4692</v>
      </c>
      <c r="GXL1388" s="84">
        <f>GXL1384</f>
        <v>0</v>
      </c>
      <c r="GXM1388" s="84">
        <f t="shared" si="832"/>
        <v>0</v>
      </c>
      <c r="GXN1388" s="84">
        <f t="shared" si="832"/>
        <v>0</v>
      </c>
      <c r="GXO1388" s="84">
        <f t="shared" si="832"/>
        <v>0</v>
      </c>
      <c r="GXP1388" s="84">
        <f t="shared" si="832"/>
        <v>2000000</v>
      </c>
      <c r="GXQ1388" s="84">
        <f t="shared" si="832"/>
        <v>0</v>
      </c>
      <c r="GXR1388" s="84">
        <f t="shared" si="832"/>
        <v>0</v>
      </c>
      <c r="GXS1388" s="84">
        <f t="shared" si="832"/>
        <v>2000000</v>
      </c>
      <c r="GXT1388" s="84">
        <f t="shared" si="832"/>
        <v>2000000</v>
      </c>
      <c r="GXZ1388" s="84" t="s">
        <v>247</v>
      </c>
      <c r="GYA1388" s="84" t="s">
        <v>4692</v>
      </c>
      <c r="GYB1388" s="84">
        <f>GYB1384</f>
        <v>0</v>
      </c>
      <c r="GYC1388" s="84">
        <f t="shared" si="833"/>
        <v>0</v>
      </c>
      <c r="GYD1388" s="84">
        <f t="shared" si="833"/>
        <v>0</v>
      </c>
      <c r="GYE1388" s="84">
        <f t="shared" si="833"/>
        <v>0</v>
      </c>
      <c r="GYF1388" s="84">
        <f t="shared" si="833"/>
        <v>2000000</v>
      </c>
      <c r="GYG1388" s="84">
        <f t="shared" si="833"/>
        <v>0</v>
      </c>
      <c r="GYH1388" s="84">
        <f t="shared" si="833"/>
        <v>0</v>
      </c>
      <c r="GYI1388" s="84">
        <f t="shared" si="833"/>
        <v>2000000</v>
      </c>
      <c r="GYJ1388" s="84">
        <f t="shared" si="833"/>
        <v>2000000</v>
      </c>
      <c r="GYP1388" s="84" t="s">
        <v>247</v>
      </c>
      <c r="GYQ1388" s="84" t="s">
        <v>4692</v>
      </c>
      <c r="GYR1388" s="84">
        <f>GYR1384</f>
        <v>0</v>
      </c>
      <c r="GYS1388" s="84">
        <f t="shared" si="833"/>
        <v>0</v>
      </c>
      <c r="GYT1388" s="84">
        <f t="shared" si="833"/>
        <v>0</v>
      </c>
      <c r="GYU1388" s="84">
        <f t="shared" si="833"/>
        <v>0</v>
      </c>
      <c r="GYV1388" s="84">
        <f t="shared" si="833"/>
        <v>2000000</v>
      </c>
      <c r="GYW1388" s="84">
        <f t="shared" si="833"/>
        <v>0</v>
      </c>
      <c r="GYX1388" s="84">
        <f t="shared" si="833"/>
        <v>0</v>
      </c>
      <c r="GYY1388" s="84">
        <f t="shared" si="833"/>
        <v>2000000</v>
      </c>
      <c r="GYZ1388" s="84">
        <f t="shared" si="833"/>
        <v>2000000</v>
      </c>
      <c r="GZF1388" s="84" t="s">
        <v>247</v>
      </c>
      <c r="GZG1388" s="84" t="s">
        <v>4692</v>
      </c>
      <c r="GZH1388" s="84">
        <f>GZH1384</f>
        <v>0</v>
      </c>
      <c r="GZI1388" s="84">
        <f t="shared" si="833"/>
        <v>0</v>
      </c>
      <c r="GZJ1388" s="84">
        <f t="shared" si="833"/>
        <v>0</v>
      </c>
      <c r="GZK1388" s="84">
        <f t="shared" si="833"/>
        <v>0</v>
      </c>
      <c r="GZL1388" s="84">
        <f t="shared" si="833"/>
        <v>2000000</v>
      </c>
      <c r="GZM1388" s="84">
        <f t="shared" si="833"/>
        <v>0</v>
      </c>
      <c r="GZN1388" s="84">
        <f t="shared" si="833"/>
        <v>0</v>
      </c>
      <c r="GZO1388" s="84">
        <f t="shared" si="833"/>
        <v>2000000</v>
      </c>
      <c r="GZP1388" s="84">
        <f t="shared" si="833"/>
        <v>2000000</v>
      </c>
      <c r="GZV1388" s="84" t="s">
        <v>247</v>
      </c>
      <c r="GZW1388" s="84" t="s">
        <v>4692</v>
      </c>
      <c r="GZX1388" s="84">
        <f>GZX1384</f>
        <v>0</v>
      </c>
      <c r="GZY1388" s="84">
        <f t="shared" si="833"/>
        <v>0</v>
      </c>
      <c r="GZZ1388" s="84">
        <f t="shared" si="833"/>
        <v>0</v>
      </c>
      <c r="HAA1388" s="84">
        <f t="shared" si="833"/>
        <v>0</v>
      </c>
      <c r="HAB1388" s="84">
        <f t="shared" si="833"/>
        <v>2000000</v>
      </c>
      <c r="HAC1388" s="84">
        <f t="shared" si="833"/>
        <v>0</v>
      </c>
      <c r="HAD1388" s="84">
        <f t="shared" si="833"/>
        <v>0</v>
      </c>
      <c r="HAE1388" s="84">
        <f t="shared" si="833"/>
        <v>2000000</v>
      </c>
      <c r="HAF1388" s="84">
        <f t="shared" si="833"/>
        <v>2000000</v>
      </c>
      <c r="HAL1388" s="84" t="s">
        <v>247</v>
      </c>
      <c r="HAM1388" s="84" t="s">
        <v>4692</v>
      </c>
      <c r="HAN1388" s="84">
        <f>HAN1384</f>
        <v>0</v>
      </c>
      <c r="HAO1388" s="84">
        <f t="shared" si="834"/>
        <v>0</v>
      </c>
      <c r="HAP1388" s="84">
        <f t="shared" si="834"/>
        <v>0</v>
      </c>
      <c r="HAQ1388" s="84">
        <f t="shared" si="834"/>
        <v>0</v>
      </c>
      <c r="HAR1388" s="84">
        <f t="shared" si="834"/>
        <v>2000000</v>
      </c>
      <c r="HAS1388" s="84">
        <f t="shared" si="834"/>
        <v>0</v>
      </c>
      <c r="HAT1388" s="84">
        <f t="shared" si="834"/>
        <v>0</v>
      </c>
      <c r="HAU1388" s="84">
        <f t="shared" si="834"/>
        <v>2000000</v>
      </c>
      <c r="HAV1388" s="84">
        <f t="shared" si="834"/>
        <v>2000000</v>
      </c>
      <c r="HBB1388" s="84" t="s">
        <v>247</v>
      </c>
      <c r="HBC1388" s="84" t="s">
        <v>4692</v>
      </c>
      <c r="HBD1388" s="84">
        <f>HBD1384</f>
        <v>0</v>
      </c>
      <c r="HBE1388" s="84">
        <f t="shared" si="834"/>
        <v>0</v>
      </c>
      <c r="HBF1388" s="84">
        <f t="shared" si="834"/>
        <v>0</v>
      </c>
      <c r="HBG1388" s="84">
        <f t="shared" si="834"/>
        <v>0</v>
      </c>
      <c r="HBH1388" s="84">
        <f t="shared" si="834"/>
        <v>2000000</v>
      </c>
      <c r="HBI1388" s="84">
        <f t="shared" si="834"/>
        <v>0</v>
      </c>
      <c r="HBJ1388" s="84">
        <f t="shared" si="834"/>
        <v>0</v>
      </c>
      <c r="HBK1388" s="84">
        <f t="shared" si="834"/>
        <v>2000000</v>
      </c>
      <c r="HBL1388" s="84">
        <f t="shared" si="834"/>
        <v>2000000</v>
      </c>
      <c r="HBR1388" s="84" t="s">
        <v>247</v>
      </c>
      <c r="HBS1388" s="84" t="s">
        <v>4692</v>
      </c>
      <c r="HBT1388" s="84">
        <f>HBT1384</f>
        <v>0</v>
      </c>
      <c r="HBU1388" s="84">
        <f t="shared" si="834"/>
        <v>0</v>
      </c>
      <c r="HBV1388" s="84">
        <f t="shared" si="834"/>
        <v>0</v>
      </c>
      <c r="HBW1388" s="84">
        <f t="shared" si="834"/>
        <v>0</v>
      </c>
      <c r="HBX1388" s="84">
        <f t="shared" si="834"/>
        <v>2000000</v>
      </c>
      <c r="HBY1388" s="84">
        <f t="shared" si="834"/>
        <v>0</v>
      </c>
      <c r="HBZ1388" s="84">
        <f t="shared" si="834"/>
        <v>0</v>
      </c>
      <c r="HCA1388" s="84">
        <f t="shared" si="834"/>
        <v>2000000</v>
      </c>
      <c r="HCB1388" s="84">
        <f t="shared" si="834"/>
        <v>2000000</v>
      </c>
      <c r="HCH1388" s="84" t="s">
        <v>247</v>
      </c>
      <c r="HCI1388" s="84" t="s">
        <v>4692</v>
      </c>
      <c r="HCJ1388" s="84">
        <f>HCJ1384</f>
        <v>0</v>
      </c>
      <c r="HCK1388" s="84">
        <f t="shared" si="834"/>
        <v>0</v>
      </c>
      <c r="HCL1388" s="84">
        <f t="shared" si="834"/>
        <v>0</v>
      </c>
      <c r="HCM1388" s="84">
        <f t="shared" si="834"/>
        <v>0</v>
      </c>
      <c r="HCN1388" s="84">
        <f t="shared" si="834"/>
        <v>2000000</v>
      </c>
      <c r="HCO1388" s="84">
        <f t="shared" si="834"/>
        <v>0</v>
      </c>
      <c r="HCP1388" s="84">
        <f t="shared" si="834"/>
        <v>0</v>
      </c>
      <c r="HCQ1388" s="84">
        <f t="shared" si="834"/>
        <v>2000000</v>
      </c>
      <c r="HCR1388" s="84">
        <f t="shared" si="834"/>
        <v>2000000</v>
      </c>
      <c r="HCX1388" s="84" t="s">
        <v>247</v>
      </c>
      <c r="HCY1388" s="84" t="s">
        <v>4692</v>
      </c>
      <c r="HCZ1388" s="84">
        <f>HCZ1384</f>
        <v>0</v>
      </c>
      <c r="HDA1388" s="84">
        <f t="shared" si="835"/>
        <v>0</v>
      </c>
      <c r="HDB1388" s="84">
        <f t="shared" si="835"/>
        <v>0</v>
      </c>
      <c r="HDC1388" s="84">
        <f t="shared" si="835"/>
        <v>0</v>
      </c>
      <c r="HDD1388" s="84">
        <f t="shared" si="835"/>
        <v>2000000</v>
      </c>
      <c r="HDE1388" s="84">
        <f t="shared" si="835"/>
        <v>0</v>
      </c>
      <c r="HDF1388" s="84">
        <f t="shared" si="835"/>
        <v>0</v>
      </c>
      <c r="HDG1388" s="84">
        <f t="shared" si="835"/>
        <v>2000000</v>
      </c>
      <c r="HDH1388" s="84">
        <f t="shared" si="835"/>
        <v>2000000</v>
      </c>
      <c r="HDN1388" s="84" t="s">
        <v>247</v>
      </c>
      <c r="HDO1388" s="84" t="s">
        <v>4692</v>
      </c>
      <c r="HDP1388" s="84">
        <f>HDP1384</f>
        <v>0</v>
      </c>
      <c r="HDQ1388" s="84">
        <f t="shared" si="835"/>
        <v>0</v>
      </c>
      <c r="HDR1388" s="84">
        <f t="shared" si="835"/>
        <v>0</v>
      </c>
      <c r="HDS1388" s="84">
        <f t="shared" si="835"/>
        <v>0</v>
      </c>
      <c r="HDT1388" s="84">
        <f t="shared" si="835"/>
        <v>2000000</v>
      </c>
      <c r="HDU1388" s="84">
        <f t="shared" si="835"/>
        <v>0</v>
      </c>
      <c r="HDV1388" s="84">
        <f t="shared" si="835"/>
        <v>0</v>
      </c>
      <c r="HDW1388" s="84">
        <f t="shared" si="835"/>
        <v>2000000</v>
      </c>
      <c r="HDX1388" s="84">
        <f t="shared" si="835"/>
        <v>2000000</v>
      </c>
      <c r="HED1388" s="84" t="s">
        <v>247</v>
      </c>
      <c r="HEE1388" s="84" t="s">
        <v>4692</v>
      </c>
      <c r="HEF1388" s="84">
        <f>HEF1384</f>
        <v>0</v>
      </c>
      <c r="HEG1388" s="84">
        <f t="shared" si="835"/>
        <v>0</v>
      </c>
      <c r="HEH1388" s="84">
        <f t="shared" si="835"/>
        <v>0</v>
      </c>
      <c r="HEI1388" s="84">
        <f t="shared" si="835"/>
        <v>0</v>
      </c>
      <c r="HEJ1388" s="84">
        <f t="shared" si="835"/>
        <v>2000000</v>
      </c>
      <c r="HEK1388" s="84">
        <f t="shared" si="835"/>
        <v>0</v>
      </c>
      <c r="HEL1388" s="84">
        <f t="shared" si="835"/>
        <v>0</v>
      </c>
      <c r="HEM1388" s="84">
        <f t="shared" si="835"/>
        <v>2000000</v>
      </c>
      <c r="HEN1388" s="84">
        <f t="shared" si="835"/>
        <v>2000000</v>
      </c>
      <c r="HET1388" s="84" t="s">
        <v>247</v>
      </c>
      <c r="HEU1388" s="84" t="s">
        <v>4692</v>
      </c>
      <c r="HEV1388" s="84">
        <f>HEV1384</f>
        <v>0</v>
      </c>
      <c r="HEW1388" s="84">
        <f t="shared" si="835"/>
        <v>0</v>
      </c>
      <c r="HEX1388" s="84">
        <f t="shared" si="835"/>
        <v>0</v>
      </c>
      <c r="HEY1388" s="84">
        <f t="shared" si="835"/>
        <v>0</v>
      </c>
      <c r="HEZ1388" s="84">
        <f t="shared" si="835"/>
        <v>2000000</v>
      </c>
      <c r="HFA1388" s="84">
        <f t="shared" si="835"/>
        <v>0</v>
      </c>
      <c r="HFB1388" s="84">
        <f t="shared" si="835"/>
        <v>0</v>
      </c>
      <c r="HFC1388" s="84">
        <f t="shared" si="835"/>
        <v>2000000</v>
      </c>
      <c r="HFD1388" s="84">
        <f t="shared" si="835"/>
        <v>2000000</v>
      </c>
      <c r="HFJ1388" s="84" t="s">
        <v>247</v>
      </c>
      <c r="HFK1388" s="84" t="s">
        <v>4692</v>
      </c>
      <c r="HFL1388" s="84">
        <f>HFL1384</f>
        <v>0</v>
      </c>
      <c r="HFM1388" s="84">
        <f t="shared" si="836"/>
        <v>0</v>
      </c>
      <c r="HFN1388" s="84">
        <f t="shared" si="836"/>
        <v>0</v>
      </c>
      <c r="HFO1388" s="84">
        <f t="shared" si="836"/>
        <v>0</v>
      </c>
      <c r="HFP1388" s="84">
        <f t="shared" si="836"/>
        <v>2000000</v>
      </c>
      <c r="HFQ1388" s="84">
        <f t="shared" si="836"/>
        <v>0</v>
      </c>
      <c r="HFR1388" s="84">
        <f t="shared" si="836"/>
        <v>0</v>
      </c>
      <c r="HFS1388" s="84">
        <f t="shared" si="836"/>
        <v>2000000</v>
      </c>
      <c r="HFT1388" s="84">
        <f t="shared" si="836"/>
        <v>2000000</v>
      </c>
      <c r="HFZ1388" s="84" t="s">
        <v>247</v>
      </c>
      <c r="HGA1388" s="84" t="s">
        <v>4692</v>
      </c>
      <c r="HGB1388" s="84">
        <f>HGB1384</f>
        <v>0</v>
      </c>
      <c r="HGC1388" s="84">
        <f t="shared" si="836"/>
        <v>0</v>
      </c>
      <c r="HGD1388" s="84">
        <f t="shared" si="836"/>
        <v>0</v>
      </c>
      <c r="HGE1388" s="84">
        <f t="shared" si="836"/>
        <v>0</v>
      </c>
      <c r="HGF1388" s="84">
        <f t="shared" si="836"/>
        <v>2000000</v>
      </c>
      <c r="HGG1388" s="84">
        <f t="shared" si="836"/>
        <v>0</v>
      </c>
      <c r="HGH1388" s="84">
        <f t="shared" si="836"/>
        <v>0</v>
      </c>
      <c r="HGI1388" s="84">
        <f t="shared" si="836"/>
        <v>2000000</v>
      </c>
      <c r="HGJ1388" s="84">
        <f t="shared" si="836"/>
        <v>2000000</v>
      </c>
      <c r="HGP1388" s="84" t="s">
        <v>247</v>
      </c>
      <c r="HGQ1388" s="84" t="s">
        <v>4692</v>
      </c>
      <c r="HGR1388" s="84">
        <f>HGR1384</f>
        <v>0</v>
      </c>
      <c r="HGS1388" s="84">
        <f t="shared" si="836"/>
        <v>0</v>
      </c>
      <c r="HGT1388" s="84">
        <f t="shared" si="836"/>
        <v>0</v>
      </c>
      <c r="HGU1388" s="84">
        <f t="shared" si="836"/>
        <v>0</v>
      </c>
      <c r="HGV1388" s="84">
        <f t="shared" si="836"/>
        <v>2000000</v>
      </c>
      <c r="HGW1388" s="84">
        <f t="shared" si="836"/>
        <v>0</v>
      </c>
      <c r="HGX1388" s="84">
        <f t="shared" si="836"/>
        <v>0</v>
      </c>
      <c r="HGY1388" s="84">
        <f t="shared" si="836"/>
        <v>2000000</v>
      </c>
      <c r="HGZ1388" s="84">
        <f t="shared" si="836"/>
        <v>2000000</v>
      </c>
      <c r="HHF1388" s="84" t="s">
        <v>247</v>
      </c>
      <c r="HHG1388" s="84" t="s">
        <v>4692</v>
      </c>
      <c r="HHH1388" s="84">
        <f>HHH1384</f>
        <v>0</v>
      </c>
      <c r="HHI1388" s="84">
        <f t="shared" si="836"/>
        <v>0</v>
      </c>
      <c r="HHJ1388" s="84">
        <f t="shared" si="836"/>
        <v>0</v>
      </c>
      <c r="HHK1388" s="84">
        <f t="shared" si="836"/>
        <v>0</v>
      </c>
      <c r="HHL1388" s="84">
        <f t="shared" si="836"/>
        <v>2000000</v>
      </c>
      <c r="HHM1388" s="84">
        <f t="shared" si="836"/>
        <v>0</v>
      </c>
      <c r="HHN1388" s="84">
        <f t="shared" si="836"/>
        <v>0</v>
      </c>
      <c r="HHO1388" s="84">
        <f t="shared" si="836"/>
        <v>2000000</v>
      </c>
      <c r="HHP1388" s="84">
        <f t="shared" si="836"/>
        <v>2000000</v>
      </c>
      <c r="HHV1388" s="84" t="s">
        <v>247</v>
      </c>
      <c r="HHW1388" s="84" t="s">
        <v>4692</v>
      </c>
      <c r="HHX1388" s="84">
        <f>HHX1384</f>
        <v>0</v>
      </c>
      <c r="HHY1388" s="84">
        <f t="shared" si="837"/>
        <v>0</v>
      </c>
      <c r="HHZ1388" s="84">
        <f t="shared" si="837"/>
        <v>0</v>
      </c>
      <c r="HIA1388" s="84">
        <f t="shared" si="837"/>
        <v>0</v>
      </c>
      <c r="HIB1388" s="84">
        <f t="shared" si="837"/>
        <v>2000000</v>
      </c>
      <c r="HIC1388" s="84">
        <f t="shared" si="837"/>
        <v>0</v>
      </c>
      <c r="HID1388" s="84">
        <f t="shared" si="837"/>
        <v>0</v>
      </c>
      <c r="HIE1388" s="84">
        <f t="shared" si="837"/>
        <v>2000000</v>
      </c>
      <c r="HIF1388" s="84">
        <f t="shared" si="837"/>
        <v>2000000</v>
      </c>
      <c r="HIL1388" s="84" t="s">
        <v>247</v>
      </c>
      <c r="HIM1388" s="84" t="s">
        <v>4692</v>
      </c>
      <c r="HIN1388" s="84">
        <f>HIN1384</f>
        <v>0</v>
      </c>
      <c r="HIO1388" s="84">
        <f t="shared" si="837"/>
        <v>0</v>
      </c>
      <c r="HIP1388" s="84">
        <f t="shared" si="837"/>
        <v>0</v>
      </c>
      <c r="HIQ1388" s="84">
        <f t="shared" si="837"/>
        <v>0</v>
      </c>
      <c r="HIR1388" s="84">
        <f t="shared" si="837"/>
        <v>2000000</v>
      </c>
      <c r="HIS1388" s="84">
        <f t="shared" si="837"/>
        <v>0</v>
      </c>
      <c r="HIT1388" s="84">
        <f t="shared" si="837"/>
        <v>0</v>
      </c>
      <c r="HIU1388" s="84">
        <f t="shared" si="837"/>
        <v>2000000</v>
      </c>
      <c r="HIV1388" s="84">
        <f t="shared" si="837"/>
        <v>2000000</v>
      </c>
      <c r="HJB1388" s="84" t="s">
        <v>247</v>
      </c>
      <c r="HJC1388" s="84" t="s">
        <v>4692</v>
      </c>
      <c r="HJD1388" s="84">
        <f>HJD1384</f>
        <v>0</v>
      </c>
      <c r="HJE1388" s="84">
        <f t="shared" si="837"/>
        <v>0</v>
      </c>
      <c r="HJF1388" s="84">
        <f t="shared" si="837"/>
        <v>0</v>
      </c>
      <c r="HJG1388" s="84">
        <f t="shared" si="837"/>
        <v>0</v>
      </c>
      <c r="HJH1388" s="84">
        <f t="shared" si="837"/>
        <v>2000000</v>
      </c>
      <c r="HJI1388" s="84">
        <f t="shared" si="837"/>
        <v>0</v>
      </c>
      <c r="HJJ1388" s="84">
        <f t="shared" si="837"/>
        <v>0</v>
      </c>
      <c r="HJK1388" s="84">
        <f t="shared" si="837"/>
        <v>2000000</v>
      </c>
      <c r="HJL1388" s="84">
        <f t="shared" si="837"/>
        <v>2000000</v>
      </c>
      <c r="HJR1388" s="84" t="s">
        <v>247</v>
      </c>
      <c r="HJS1388" s="84" t="s">
        <v>4692</v>
      </c>
      <c r="HJT1388" s="84">
        <f>HJT1384</f>
        <v>0</v>
      </c>
      <c r="HJU1388" s="84">
        <f t="shared" si="837"/>
        <v>0</v>
      </c>
      <c r="HJV1388" s="84">
        <f t="shared" si="837"/>
        <v>0</v>
      </c>
      <c r="HJW1388" s="84">
        <f t="shared" si="837"/>
        <v>0</v>
      </c>
      <c r="HJX1388" s="84">
        <f t="shared" si="837"/>
        <v>2000000</v>
      </c>
      <c r="HJY1388" s="84">
        <f t="shared" si="837"/>
        <v>0</v>
      </c>
      <c r="HJZ1388" s="84">
        <f t="shared" si="837"/>
        <v>0</v>
      </c>
      <c r="HKA1388" s="84">
        <f t="shared" si="837"/>
        <v>2000000</v>
      </c>
      <c r="HKB1388" s="84">
        <f t="shared" si="837"/>
        <v>2000000</v>
      </c>
      <c r="HKH1388" s="84" t="s">
        <v>247</v>
      </c>
      <c r="HKI1388" s="84" t="s">
        <v>4692</v>
      </c>
      <c r="HKJ1388" s="84">
        <f>HKJ1384</f>
        <v>0</v>
      </c>
      <c r="HKK1388" s="84">
        <f t="shared" si="838"/>
        <v>0</v>
      </c>
      <c r="HKL1388" s="84">
        <f t="shared" si="838"/>
        <v>0</v>
      </c>
      <c r="HKM1388" s="84">
        <f t="shared" si="838"/>
        <v>0</v>
      </c>
      <c r="HKN1388" s="84">
        <f t="shared" si="838"/>
        <v>2000000</v>
      </c>
      <c r="HKO1388" s="84">
        <f t="shared" si="838"/>
        <v>0</v>
      </c>
      <c r="HKP1388" s="84">
        <f t="shared" si="838"/>
        <v>0</v>
      </c>
      <c r="HKQ1388" s="84">
        <f t="shared" si="838"/>
        <v>2000000</v>
      </c>
      <c r="HKR1388" s="84">
        <f t="shared" si="838"/>
        <v>2000000</v>
      </c>
      <c r="HKX1388" s="84" t="s">
        <v>247</v>
      </c>
      <c r="HKY1388" s="84" t="s">
        <v>4692</v>
      </c>
      <c r="HKZ1388" s="84">
        <f>HKZ1384</f>
        <v>0</v>
      </c>
      <c r="HLA1388" s="84">
        <f t="shared" si="838"/>
        <v>0</v>
      </c>
      <c r="HLB1388" s="84">
        <f t="shared" si="838"/>
        <v>0</v>
      </c>
      <c r="HLC1388" s="84">
        <f t="shared" si="838"/>
        <v>0</v>
      </c>
      <c r="HLD1388" s="84">
        <f t="shared" si="838"/>
        <v>2000000</v>
      </c>
      <c r="HLE1388" s="84">
        <f t="shared" si="838"/>
        <v>0</v>
      </c>
      <c r="HLF1388" s="84">
        <f t="shared" si="838"/>
        <v>0</v>
      </c>
      <c r="HLG1388" s="84">
        <f t="shared" si="838"/>
        <v>2000000</v>
      </c>
      <c r="HLH1388" s="84">
        <f t="shared" si="838"/>
        <v>2000000</v>
      </c>
      <c r="HLN1388" s="84" t="s">
        <v>247</v>
      </c>
      <c r="HLO1388" s="84" t="s">
        <v>4692</v>
      </c>
      <c r="HLP1388" s="84">
        <f>HLP1384</f>
        <v>0</v>
      </c>
      <c r="HLQ1388" s="84">
        <f t="shared" si="838"/>
        <v>0</v>
      </c>
      <c r="HLR1388" s="84">
        <f t="shared" si="838"/>
        <v>0</v>
      </c>
      <c r="HLS1388" s="84">
        <f t="shared" si="838"/>
        <v>0</v>
      </c>
      <c r="HLT1388" s="84">
        <f t="shared" si="838"/>
        <v>2000000</v>
      </c>
      <c r="HLU1388" s="84">
        <f t="shared" si="838"/>
        <v>0</v>
      </c>
      <c r="HLV1388" s="84">
        <f t="shared" si="838"/>
        <v>0</v>
      </c>
      <c r="HLW1388" s="84">
        <f t="shared" si="838"/>
        <v>2000000</v>
      </c>
      <c r="HLX1388" s="84">
        <f t="shared" si="838"/>
        <v>2000000</v>
      </c>
      <c r="HMD1388" s="84" t="s">
        <v>247</v>
      </c>
      <c r="HME1388" s="84" t="s">
        <v>4692</v>
      </c>
      <c r="HMF1388" s="84">
        <f>HMF1384</f>
        <v>0</v>
      </c>
      <c r="HMG1388" s="84">
        <f t="shared" si="838"/>
        <v>0</v>
      </c>
      <c r="HMH1388" s="84">
        <f t="shared" si="838"/>
        <v>0</v>
      </c>
      <c r="HMI1388" s="84">
        <f t="shared" si="838"/>
        <v>0</v>
      </c>
      <c r="HMJ1388" s="84">
        <f t="shared" si="838"/>
        <v>2000000</v>
      </c>
      <c r="HMK1388" s="84">
        <f t="shared" si="838"/>
        <v>0</v>
      </c>
      <c r="HML1388" s="84">
        <f t="shared" si="838"/>
        <v>0</v>
      </c>
      <c r="HMM1388" s="84">
        <f t="shared" si="838"/>
        <v>2000000</v>
      </c>
      <c r="HMN1388" s="84">
        <f t="shared" si="838"/>
        <v>2000000</v>
      </c>
      <c r="HMT1388" s="84" t="s">
        <v>247</v>
      </c>
      <c r="HMU1388" s="84" t="s">
        <v>4692</v>
      </c>
      <c r="HMV1388" s="84">
        <f>HMV1384</f>
        <v>0</v>
      </c>
      <c r="HMW1388" s="84">
        <f t="shared" si="839"/>
        <v>0</v>
      </c>
      <c r="HMX1388" s="84">
        <f t="shared" si="839"/>
        <v>0</v>
      </c>
      <c r="HMY1388" s="84">
        <f t="shared" si="839"/>
        <v>0</v>
      </c>
      <c r="HMZ1388" s="84">
        <f t="shared" si="839"/>
        <v>2000000</v>
      </c>
      <c r="HNA1388" s="84">
        <f t="shared" si="839"/>
        <v>0</v>
      </c>
      <c r="HNB1388" s="84">
        <f t="shared" si="839"/>
        <v>0</v>
      </c>
      <c r="HNC1388" s="84">
        <f t="shared" si="839"/>
        <v>2000000</v>
      </c>
      <c r="HND1388" s="84">
        <f t="shared" si="839"/>
        <v>2000000</v>
      </c>
      <c r="HNJ1388" s="84" t="s">
        <v>247</v>
      </c>
      <c r="HNK1388" s="84" t="s">
        <v>4692</v>
      </c>
      <c r="HNL1388" s="84">
        <f>HNL1384</f>
        <v>0</v>
      </c>
      <c r="HNM1388" s="84">
        <f t="shared" si="839"/>
        <v>0</v>
      </c>
      <c r="HNN1388" s="84">
        <f t="shared" si="839"/>
        <v>0</v>
      </c>
      <c r="HNO1388" s="84">
        <f t="shared" si="839"/>
        <v>0</v>
      </c>
      <c r="HNP1388" s="84">
        <f t="shared" si="839"/>
        <v>2000000</v>
      </c>
      <c r="HNQ1388" s="84">
        <f t="shared" si="839"/>
        <v>0</v>
      </c>
      <c r="HNR1388" s="84">
        <f t="shared" si="839"/>
        <v>0</v>
      </c>
      <c r="HNS1388" s="84">
        <f t="shared" si="839"/>
        <v>2000000</v>
      </c>
      <c r="HNT1388" s="84">
        <f t="shared" si="839"/>
        <v>2000000</v>
      </c>
      <c r="HNZ1388" s="84" t="s">
        <v>247</v>
      </c>
      <c r="HOA1388" s="84" t="s">
        <v>4692</v>
      </c>
      <c r="HOB1388" s="84">
        <f>HOB1384</f>
        <v>0</v>
      </c>
      <c r="HOC1388" s="84">
        <f t="shared" si="839"/>
        <v>0</v>
      </c>
      <c r="HOD1388" s="84">
        <f t="shared" si="839"/>
        <v>0</v>
      </c>
      <c r="HOE1388" s="84">
        <f t="shared" si="839"/>
        <v>0</v>
      </c>
      <c r="HOF1388" s="84">
        <f t="shared" si="839"/>
        <v>2000000</v>
      </c>
      <c r="HOG1388" s="84">
        <f t="shared" si="839"/>
        <v>0</v>
      </c>
      <c r="HOH1388" s="84">
        <f t="shared" si="839"/>
        <v>0</v>
      </c>
      <c r="HOI1388" s="84">
        <f t="shared" si="839"/>
        <v>2000000</v>
      </c>
      <c r="HOJ1388" s="84">
        <f t="shared" si="839"/>
        <v>2000000</v>
      </c>
      <c r="HOP1388" s="84" t="s">
        <v>247</v>
      </c>
      <c r="HOQ1388" s="84" t="s">
        <v>4692</v>
      </c>
      <c r="HOR1388" s="84">
        <f>HOR1384</f>
        <v>0</v>
      </c>
      <c r="HOS1388" s="84">
        <f t="shared" si="839"/>
        <v>0</v>
      </c>
      <c r="HOT1388" s="84">
        <f t="shared" si="839"/>
        <v>0</v>
      </c>
      <c r="HOU1388" s="84">
        <f t="shared" si="839"/>
        <v>0</v>
      </c>
      <c r="HOV1388" s="84">
        <f t="shared" si="839"/>
        <v>2000000</v>
      </c>
      <c r="HOW1388" s="84">
        <f t="shared" si="839"/>
        <v>0</v>
      </c>
      <c r="HOX1388" s="84">
        <f t="shared" si="839"/>
        <v>0</v>
      </c>
      <c r="HOY1388" s="84">
        <f t="shared" si="839"/>
        <v>2000000</v>
      </c>
      <c r="HOZ1388" s="84">
        <f t="shared" si="839"/>
        <v>2000000</v>
      </c>
      <c r="HPF1388" s="84" t="s">
        <v>247</v>
      </c>
      <c r="HPG1388" s="84" t="s">
        <v>4692</v>
      </c>
      <c r="HPH1388" s="84">
        <f>HPH1384</f>
        <v>0</v>
      </c>
      <c r="HPI1388" s="84">
        <f t="shared" si="840"/>
        <v>0</v>
      </c>
      <c r="HPJ1388" s="84">
        <f t="shared" si="840"/>
        <v>0</v>
      </c>
      <c r="HPK1388" s="84">
        <f t="shared" si="840"/>
        <v>0</v>
      </c>
      <c r="HPL1388" s="84">
        <f t="shared" si="840"/>
        <v>2000000</v>
      </c>
      <c r="HPM1388" s="84">
        <f t="shared" si="840"/>
        <v>0</v>
      </c>
      <c r="HPN1388" s="84">
        <f t="shared" si="840"/>
        <v>0</v>
      </c>
      <c r="HPO1388" s="84">
        <f t="shared" si="840"/>
        <v>2000000</v>
      </c>
      <c r="HPP1388" s="84">
        <f t="shared" si="840"/>
        <v>2000000</v>
      </c>
      <c r="HPV1388" s="84" t="s">
        <v>247</v>
      </c>
      <c r="HPW1388" s="84" t="s">
        <v>4692</v>
      </c>
      <c r="HPX1388" s="84">
        <f>HPX1384</f>
        <v>0</v>
      </c>
      <c r="HPY1388" s="84">
        <f t="shared" si="840"/>
        <v>0</v>
      </c>
      <c r="HPZ1388" s="84">
        <f t="shared" si="840"/>
        <v>0</v>
      </c>
      <c r="HQA1388" s="84">
        <f t="shared" si="840"/>
        <v>0</v>
      </c>
      <c r="HQB1388" s="84">
        <f t="shared" si="840"/>
        <v>2000000</v>
      </c>
      <c r="HQC1388" s="84">
        <f t="shared" si="840"/>
        <v>0</v>
      </c>
      <c r="HQD1388" s="84">
        <f t="shared" si="840"/>
        <v>0</v>
      </c>
      <c r="HQE1388" s="84">
        <f t="shared" si="840"/>
        <v>2000000</v>
      </c>
      <c r="HQF1388" s="84">
        <f t="shared" si="840"/>
        <v>2000000</v>
      </c>
      <c r="HQL1388" s="84" t="s">
        <v>247</v>
      </c>
      <c r="HQM1388" s="84" t="s">
        <v>4692</v>
      </c>
      <c r="HQN1388" s="84">
        <f>HQN1384</f>
        <v>0</v>
      </c>
      <c r="HQO1388" s="84">
        <f t="shared" si="840"/>
        <v>0</v>
      </c>
      <c r="HQP1388" s="84">
        <f t="shared" si="840"/>
        <v>0</v>
      </c>
      <c r="HQQ1388" s="84">
        <f t="shared" si="840"/>
        <v>0</v>
      </c>
      <c r="HQR1388" s="84">
        <f t="shared" si="840"/>
        <v>2000000</v>
      </c>
      <c r="HQS1388" s="84">
        <f t="shared" si="840"/>
        <v>0</v>
      </c>
      <c r="HQT1388" s="84">
        <f t="shared" si="840"/>
        <v>0</v>
      </c>
      <c r="HQU1388" s="84">
        <f t="shared" si="840"/>
        <v>2000000</v>
      </c>
      <c r="HQV1388" s="84">
        <f t="shared" si="840"/>
        <v>2000000</v>
      </c>
      <c r="HRB1388" s="84" t="s">
        <v>247</v>
      </c>
      <c r="HRC1388" s="84" t="s">
        <v>4692</v>
      </c>
      <c r="HRD1388" s="84">
        <f>HRD1384</f>
        <v>0</v>
      </c>
      <c r="HRE1388" s="84">
        <f t="shared" si="840"/>
        <v>0</v>
      </c>
      <c r="HRF1388" s="84">
        <f t="shared" si="840"/>
        <v>0</v>
      </c>
      <c r="HRG1388" s="84">
        <f t="shared" si="840"/>
        <v>0</v>
      </c>
      <c r="HRH1388" s="84">
        <f t="shared" si="840"/>
        <v>2000000</v>
      </c>
      <c r="HRI1388" s="84">
        <f t="shared" si="840"/>
        <v>0</v>
      </c>
      <c r="HRJ1388" s="84">
        <f t="shared" si="840"/>
        <v>0</v>
      </c>
      <c r="HRK1388" s="84">
        <f t="shared" si="840"/>
        <v>2000000</v>
      </c>
      <c r="HRL1388" s="84">
        <f t="shared" si="840"/>
        <v>2000000</v>
      </c>
      <c r="HRR1388" s="84" t="s">
        <v>247</v>
      </c>
      <c r="HRS1388" s="84" t="s">
        <v>4692</v>
      </c>
      <c r="HRT1388" s="84">
        <f>HRT1384</f>
        <v>0</v>
      </c>
      <c r="HRU1388" s="84">
        <f t="shared" si="841"/>
        <v>0</v>
      </c>
      <c r="HRV1388" s="84">
        <f t="shared" si="841"/>
        <v>0</v>
      </c>
      <c r="HRW1388" s="84">
        <f t="shared" si="841"/>
        <v>0</v>
      </c>
      <c r="HRX1388" s="84">
        <f t="shared" si="841"/>
        <v>2000000</v>
      </c>
      <c r="HRY1388" s="84">
        <f t="shared" si="841"/>
        <v>0</v>
      </c>
      <c r="HRZ1388" s="84">
        <f t="shared" si="841"/>
        <v>0</v>
      </c>
      <c r="HSA1388" s="84">
        <f t="shared" si="841"/>
        <v>2000000</v>
      </c>
      <c r="HSB1388" s="84">
        <f t="shared" si="841"/>
        <v>2000000</v>
      </c>
      <c r="HSH1388" s="84" t="s">
        <v>247</v>
      </c>
      <c r="HSI1388" s="84" t="s">
        <v>4692</v>
      </c>
      <c r="HSJ1388" s="84">
        <f>HSJ1384</f>
        <v>0</v>
      </c>
      <c r="HSK1388" s="84">
        <f t="shared" si="841"/>
        <v>0</v>
      </c>
      <c r="HSL1388" s="84">
        <f t="shared" si="841"/>
        <v>0</v>
      </c>
      <c r="HSM1388" s="84">
        <f t="shared" si="841"/>
        <v>0</v>
      </c>
      <c r="HSN1388" s="84">
        <f t="shared" si="841"/>
        <v>2000000</v>
      </c>
      <c r="HSO1388" s="84">
        <f t="shared" si="841"/>
        <v>0</v>
      </c>
      <c r="HSP1388" s="84">
        <f t="shared" si="841"/>
        <v>0</v>
      </c>
      <c r="HSQ1388" s="84">
        <f t="shared" si="841"/>
        <v>2000000</v>
      </c>
      <c r="HSR1388" s="84">
        <f t="shared" si="841"/>
        <v>2000000</v>
      </c>
      <c r="HSX1388" s="84" t="s">
        <v>247</v>
      </c>
      <c r="HSY1388" s="84" t="s">
        <v>4692</v>
      </c>
      <c r="HSZ1388" s="84">
        <f>HSZ1384</f>
        <v>0</v>
      </c>
      <c r="HTA1388" s="84">
        <f t="shared" si="841"/>
        <v>0</v>
      </c>
      <c r="HTB1388" s="84">
        <f t="shared" si="841"/>
        <v>0</v>
      </c>
      <c r="HTC1388" s="84">
        <f t="shared" si="841"/>
        <v>0</v>
      </c>
      <c r="HTD1388" s="84">
        <f t="shared" si="841"/>
        <v>2000000</v>
      </c>
      <c r="HTE1388" s="84">
        <f t="shared" si="841"/>
        <v>0</v>
      </c>
      <c r="HTF1388" s="84">
        <f t="shared" si="841"/>
        <v>0</v>
      </c>
      <c r="HTG1388" s="84">
        <f t="shared" si="841"/>
        <v>2000000</v>
      </c>
      <c r="HTH1388" s="84">
        <f t="shared" si="841"/>
        <v>2000000</v>
      </c>
      <c r="HTN1388" s="84" t="s">
        <v>247</v>
      </c>
      <c r="HTO1388" s="84" t="s">
        <v>4692</v>
      </c>
      <c r="HTP1388" s="84">
        <f>HTP1384</f>
        <v>0</v>
      </c>
      <c r="HTQ1388" s="84">
        <f t="shared" si="841"/>
        <v>0</v>
      </c>
      <c r="HTR1388" s="84">
        <f t="shared" si="841"/>
        <v>0</v>
      </c>
      <c r="HTS1388" s="84">
        <f t="shared" si="841"/>
        <v>0</v>
      </c>
      <c r="HTT1388" s="84">
        <f t="shared" si="841"/>
        <v>2000000</v>
      </c>
      <c r="HTU1388" s="84">
        <f t="shared" si="841"/>
        <v>0</v>
      </c>
      <c r="HTV1388" s="84">
        <f t="shared" si="841"/>
        <v>0</v>
      </c>
      <c r="HTW1388" s="84">
        <f t="shared" si="841"/>
        <v>2000000</v>
      </c>
      <c r="HTX1388" s="84">
        <f t="shared" si="841"/>
        <v>2000000</v>
      </c>
      <c r="HUD1388" s="84" t="s">
        <v>247</v>
      </c>
      <c r="HUE1388" s="84" t="s">
        <v>4692</v>
      </c>
      <c r="HUF1388" s="84">
        <f>HUF1384</f>
        <v>0</v>
      </c>
      <c r="HUG1388" s="84">
        <f t="shared" si="842"/>
        <v>0</v>
      </c>
      <c r="HUH1388" s="84">
        <f t="shared" si="842"/>
        <v>0</v>
      </c>
      <c r="HUI1388" s="84">
        <f t="shared" si="842"/>
        <v>0</v>
      </c>
      <c r="HUJ1388" s="84">
        <f t="shared" si="842"/>
        <v>2000000</v>
      </c>
      <c r="HUK1388" s="84">
        <f t="shared" si="842"/>
        <v>0</v>
      </c>
      <c r="HUL1388" s="84">
        <f t="shared" si="842"/>
        <v>0</v>
      </c>
      <c r="HUM1388" s="84">
        <f t="shared" si="842"/>
        <v>2000000</v>
      </c>
      <c r="HUN1388" s="84">
        <f t="shared" si="842"/>
        <v>2000000</v>
      </c>
      <c r="HUT1388" s="84" t="s">
        <v>247</v>
      </c>
      <c r="HUU1388" s="84" t="s">
        <v>4692</v>
      </c>
      <c r="HUV1388" s="84">
        <f>HUV1384</f>
        <v>0</v>
      </c>
      <c r="HUW1388" s="84">
        <f t="shared" si="842"/>
        <v>0</v>
      </c>
      <c r="HUX1388" s="84">
        <f t="shared" si="842"/>
        <v>0</v>
      </c>
      <c r="HUY1388" s="84">
        <f t="shared" si="842"/>
        <v>0</v>
      </c>
      <c r="HUZ1388" s="84">
        <f t="shared" si="842"/>
        <v>2000000</v>
      </c>
      <c r="HVA1388" s="84">
        <f t="shared" si="842"/>
        <v>0</v>
      </c>
      <c r="HVB1388" s="84">
        <f t="shared" si="842"/>
        <v>0</v>
      </c>
      <c r="HVC1388" s="84">
        <f t="shared" si="842"/>
        <v>2000000</v>
      </c>
      <c r="HVD1388" s="84">
        <f t="shared" si="842"/>
        <v>2000000</v>
      </c>
      <c r="HVJ1388" s="84" t="s">
        <v>247</v>
      </c>
      <c r="HVK1388" s="84" t="s">
        <v>4692</v>
      </c>
      <c r="HVL1388" s="84">
        <f>HVL1384</f>
        <v>0</v>
      </c>
      <c r="HVM1388" s="84">
        <f t="shared" si="842"/>
        <v>0</v>
      </c>
      <c r="HVN1388" s="84">
        <f t="shared" si="842"/>
        <v>0</v>
      </c>
      <c r="HVO1388" s="84">
        <f t="shared" si="842"/>
        <v>0</v>
      </c>
      <c r="HVP1388" s="84">
        <f t="shared" si="842"/>
        <v>2000000</v>
      </c>
      <c r="HVQ1388" s="84">
        <f t="shared" si="842"/>
        <v>0</v>
      </c>
      <c r="HVR1388" s="84">
        <f t="shared" si="842"/>
        <v>0</v>
      </c>
      <c r="HVS1388" s="84">
        <f t="shared" si="842"/>
        <v>2000000</v>
      </c>
      <c r="HVT1388" s="84">
        <f t="shared" si="842"/>
        <v>2000000</v>
      </c>
      <c r="HVZ1388" s="84" t="s">
        <v>247</v>
      </c>
      <c r="HWA1388" s="84" t="s">
        <v>4692</v>
      </c>
      <c r="HWB1388" s="84">
        <f>HWB1384</f>
        <v>0</v>
      </c>
      <c r="HWC1388" s="84">
        <f t="shared" si="842"/>
        <v>0</v>
      </c>
      <c r="HWD1388" s="84">
        <f t="shared" si="842"/>
        <v>0</v>
      </c>
      <c r="HWE1388" s="84">
        <f t="shared" si="842"/>
        <v>0</v>
      </c>
      <c r="HWF1388" s="84">
        <f t="shared" si="842"/>
        <v>2000000</v>
      </c>
      <c r="HWG1388" s="84">
        <f t="shared" si="842"/>
        <v>0</v>
      </c>
      <c r="HWH1388" s="84">
        <f t="shared" si="842"/>
        <v>0</v>
      </c>
      <c r="HWI1388" s="84">
        <f t="shared" si="842"/>
        <v>2000000</v>
      </c>
      <c r="HWJ1388" s="84">
        <f t="shared" si="842"/>
        <v>2000000</v>
      </c>
      <c r="HWP1388" s="84" t="s">
        <v>247</v>
      </c>
      <c r="HWQ1388" s="84" t="s">
        <v>4692</v>
      </c>
      <c r="HWR1388" s="84">
        <f>HWR1384</f>
        <v>0</v>
      </c>
      <c r="HWS1388" s="84">
        <f t="shared" si="843"/>
        <v>0</v>
      </c>
      <c r="HWT1388" s="84">
        <f t="shared" si="843"/>
        <v>0</v>
      </c>
      <c r="HWU1388" s="84">
        <f t="shared" si="843"/>
        <v>0</v>
      </c>
      <c r="HWV1388" s="84">
        <f t="shared" si="843"/>
        <v>2000000</v>
      </c>
      <c r="HWW1388" s="84">
        <f t="shared" si="843"/>
        <v>0</v>
      </c>
      <c r="HWX1388" s="84">
        <f t="shared" si="843"/>
        <v>0</v>
      </c>
      <c r="HWY1388" s="84">
        <f t="shared" si="843"/>
        <v>2000000</v>
      </c>
      <c r="HWZ1388" s="84">
        <f t="shared" si="843"/>
        <v>2000000</v>
      </c>
      <c r="HXF1388" s="84" t="s">
        <v>247</v>
      </c>
      <c r="HXG1388" s="84" t="s">
        <v>4692</v>
      </c>
      <c r="HXH1388" s="84">
        <f>HXH1384</f>
        <v>0</v>
      </c>
      <c r="HXI1388" s="84">
        <f t="shared" si="843"/>
        <v>0</v>
      </c>
      <c r="HXJ1388" s="84">
        <f t="shared" si="843"/>
        <v>0</v>
      </c>
      <c r="HXK1388" s="84">
        <f t="shared" si="843"/>
        <v>0</v>
      </c>
      <c r="HXL1388" s="84">
        <f t="shared" si="843"/>
        <v>2000000</v>
      </c>
      <c r="HXM1388" s="84">
        <f t="shared" si="843"/>
        <v>0</v>
      </c>
      <c r="HXN1388" s="84">
        <f t="shared" si="843"/>
        <v>0</v>
      </c>
      <c r="HXO1388" s="84">
        <f t="shared" si="843"/>
        <v>2000000</v>
      </c>
      <c r="HXP1388" s="84">
        <f t="shared" si="843"/>
        <v>2000000</v>
      </c>
      <c r="HXV1388" s="84" t="s">
        <v>247</v>
      </c>
      <c r="HXW1388" s="84" t="s">
        <v>4692</v>
      </c>
      <c r="HXX1388" s="84">
        <f>HXX1384</f>
        <v>0</v>
      </c>
      <c r="HXY1388" s="84">
        <f t="shared" si="843"/>
        <v>0</v>
      </c>
      <c r="HXZ1388" s="84">
        <f t="shared" si="843"/>
        <v>0</v>
      </c>
      <c r="HYA1388" s="84">
        <f t="shared" si="843"/>
        <v>0</v>
      </c>
      <c r="HYB1388" s="84">
        <f t="shared" si="843"/>
        <v>2000000</v>
      </c>
      <c r="HYC1388" s="84">
        <f t="shared" si="843"/>
        <v>0</v>
      </c>
      <c r="HYD1388" s="84">
        <f t="shared" si="843"/>
        <v>0</v>
      </c>
      <c r="HYE1388" s="84">
        <f t="shared" si="843"/>
        <v>2000000</v>
      </c>
      <c r="HYF1388" s="84">
        <f t="shared" si="843"/>
        <v>2000000</v>
      </c>
      <c r="HYL1388" s="84" t="s">
        <v>247</v>
      </c>
      <c r="HYM1388" s="84" t="s">
        <v>4692</v>
      </c>
      <c r="HYN1388" s="84">
        <f>HYN1384</f>
        <v>0</v>
      </c>
      <c r="HYO1388" s="84">
        <f t="shared" si="843"/>
        <v>0</v>
      </c>
      <c r="HYP1388" s="84">
        <f t="shared" si="843"/>
        <v>0</v>
      </c>
      <c r="HYQ1388" s="84">
        <f t="shared" si="843"/>
        <v>0</v>
      </c>
      <c r="HYR1388" s="84">
        <f t="shared" si="843"/>
        <v>2000000</v>
      </c>
      <c r="HYS1388" s="84">
        <f t="shared" si="843"/>
        <v>0</v>
      </c>
      <c r="HYT1388" s="84">
        <f t="shared" si="843"/>
        <v>0</v>
      </c>
      <c r="HYU1388" s="84">
        <f t="shared" si="843"/>
        <v>2000000</v>
      </c>
      <c r="HYV1388" s="84">
        <f t="shared" si="843"/>
        <v>2000000</v>
      </c>
      <c r="HZB1388" s="84" t="s">
        <v>247</v>
      </c>
      <c r="HZC1388" s="84" t="s">
        <v>4692</v>
      </c>
      <c r="HZD1388" s="84">
        <f>HZD1384</f>
        <v>0</v>
      </c>
      <c r="HZE1388" s="84">
        <f t="shared" si="844"/>
        <v>0</v>
      </c>
      <c r="HZF1388" s="84">
        <f t="shared" si="844"/>
        <v>0</v>
      </c>
      <c r="HZG1388" s="84">
        <f t="shared" si="844"/>
        <v>0</v>
      </c>
      <c r="HZH1388" s="84">
        <f t="shared" si="844"/>
        <v>2000000</v>
      </c>
      <c r="HZI1388" s="84">
        <f t="shared" si="844"/>
        <v>0</v>
      </c>
      <c r="HZJ1388" s="84">
        <f t="shared" si="844"/>
        <v>0</v>
      </c>
      <c r="HZK1388" s="84">
        <f t="shared" si="844"/>
        <v>2000000</v>
      </c>
      <c r="HZL1388" s="84">
        <f t="shared" si="844"/>
        <v>2000000</v>
      </c>
      <c r="HZR1388" s="84" t="s">
        <v>247</v>
      </c>
      <c r="HZS1388" s="84" t="s">
        <v>4692</v>
      </c>
      <c r="HZT1388" s="84">
        <f>HZT1384</f>
        <v>0</v>
      </c>
      <c r="HZU1388" s="84">
        <f t="shared" si="844"/>
        <v>0</v>
      </c>
      <c r="HZV1388" s="84">
        <f t="shared" si="844"/>
        <v>0</v>
      </c>
      <c r="HZW1388" s="84">
        <f t="shared" si="844"/>
        <v>0</v>
      </c>
      <c r="HZX1388" s="84">
        <f t="shared" si="844"/>
        <v>2000000</v>
      </c>
      <c r="HZY1388" s="84">
        <f t="shared" si="844"/>
        <v>0</v>
      </c>
      <c r="HZZ1388" s="84">
        <f t="shared" si="844"/>
        <v>0</v>
      </c>
      <c r="IAA1388" s="84">
        <f t="shared" si="844"/>
        <v>2000000</v>
      </c>
      <c r="IAB1388" s="84">
        <f t="shared" si="844"/>
        <v>2000000</v>
      </c>
      <c r="IAH1388" s="84" t="s">
        <v>247</v>
      </c>
      <c r="IAI1388" s="84" t="s">
        <v>4692</v>
      </c>
      <c r="IAJ1388" s="84">
        <f>IAJ1384</f>
        <v>0</v>
      </c>
      <c r="IAK1388" s="84">
        <f t="shared" si="844"/>
        <v>0</v>
      </c>
      <c r="IAL1388" s="84">
        <f t="shared" si="844"/>
        <v>0</v>
      </c>
      <c r="IAM1388" s="84">
        <f t="shared" si="844"/>
        <v>0</v>
      </c>
      <c r="IAN1388" s="84">
        <f t="shared" si="844"/>
        <v>2000000</v>
      </c>
      <c r="IAO1388" s="84">
        <f t="shared" si="844"/>
        <v>0</v>
      </c>
      <c r="IAP1388" s="84">
        <f t="shared" si="844"/>
        <v>0</v>
      </c>
      <c r="IAQ1388" s="84">
        <f t="shared" si="844"/>
        <v>2000000</v>
      </c>
      <c r="IAR1388" s="84">
        <f t="shared" si="844"/>
        <v>2000000</v>
      </c>
      <c r="IAX1388" s="84" t="s">
        <v>247</v>
      </c>
      <c r="IAY1388" s="84" t="s">
        <v>4692</v>
      </c>
      <c r="IAZ1388" s="84">
        <f>IAZ1384</f>
        <v>0</v>
      </c>
      <c r="IBA1388" s="84">
        <f t="shared" si="844"/>
        <v>0</v>
      </c>
      <c r="IBB1388" s="84">
        <f t="shared" si="844"/>
        <v>0</v>
      </c>
      <c r="IBC1388" s="84">
        <f t="shared" si="844"/>
        <v>0</v>
      </c>
      <c r="IBD1388" s="84">
        <f t="shared" si="844"/>
        <v>2000000</v>
      </c>
      <c r="IBE1388" s="84">
        <f t="shared" si="844"/>
        <v>0</v>
      </c>
      <c r="IBF1388" s="84">
        <f t="shared" si="844"/>
        <v>0</v>
      </c>
      <c r="IBG1388" s="84">
        <f t="shared" si="844"/>
        <v>2000000</v>
      </c>
      <c r="IBH1388" s="84">
        <f t="shared" si="844"/>
        <v>2000000</v>
      </c>
      <c r="IBN1388" s="84" t="s">
        <v>247</v>
      </c>
      <c r="IBO1388" s="84" t="s">
        <v>4692</v>
      </c>
      <c r="IBP1388" s="84">
        <f>IBP1384</f>
        <v>0</v>
      </c>
      <c r="IBQ1388" s="84">
        <f t="shared" si="845"/>
        <v>0</v>
      </c>
      <c r="IBR1388" s="84">
        <f t="shared" si="845"/>
        <v>0</v>
      </c>
      <c r="IBS1388" s="84">
        <f t="shared" si="845"/>
        <v>0</v>
      </c>
      <c r="IBT1388" s="84">
        <f t="shared" si="845"/>
        <v>2000000</v>
      </c>
      <c r="IBU1388" s="84">
        <f t="shared" si="845"/>
        <v>0</v>
      </c>
      <c r="IBV1388" s="84">
        <f t="shared" si="845"/>
        <v>0</v>
      </c>
      <c r="IBW1388" s="84">
        <f t="shared" si="845"/>
        <v>2000000</v>
      </c>
      <c r="IBX1388" s="84">
        <f t="shared" si="845"/>
        <v>2000000</v>
      </c>
      <c r="ICD1388" s="84" t="s">
        <v>247</v>
      </c>
      <c r="ICE1388" s="84" t="s">
        <v>4692</v>
      </c>
      <c r="ICF1388" s="84">
        <f>ICF1384</f>
        <v>0</v>
      </c>
      <c r="ICG1388" s="84">
        <f t="shared" si="845"/>
        <v>0</v>
      </c>
      <c r="ICH1388" s="84">
        <f t="shared" si="845"/>
        <v>0</v>
      </c>
      <c r="ICI1388" s="84">
        <f t="shared" si="845"/>
        <v>0</v>
      </c>
      <c r="ICJ1388" s="84">
        <f t="shared" si="845"/>
        <v>2000000</v>
      </c>
      <c r="ICK1388" s="84">
        <f t="shared" si="845"/>
        <v>0</v>
      </c>
      <c r="ICL1388" s="84">
        <f t="shared" si="845"/>
        <v>0</v>
      </c>
      <c r="ICM1388" s="84">
        <f t="shared" si="845"/>
        <v>2000000</v>
      </c>
      <c r="ICN1388" s="84">
        <f t="shared" si="845"/>
        <v>2000000</v>
      </c>
      <c r="ICT1388" s="84" t="s">
        <v>247</v>
      </c>
      <c r="ICU1388" s="84" t="s">
        <v>4692</v>
      </c>
      <c r="ICV1388" s="84">
        <f>ICV1384</f>
        <v>0</v>
      </c>
      <c r="ICW1388" s="84">
        <f t="shared" si="845"/>
        <v>0</v>
      </c>
      <c r="ICX1388" s="84">
        <f t="shared" si="845"/>
        <v>0</v>
      </c>
      <c r="ICY1388" s="84">
        <f t="shared" si="845"/>
        <v>0</v>
      </c>
      <c r="ICZ1388" s="84">
        <f t="shared" si="845"/>
        <v>2000000</v>
      </c>
      <c r="IDA1388" s="84">
        <f t="shared" si="845"/>
        <v>0</v>
      </c>
      <c r="IDB1388" s="84">
        <f t="shared" si="845"/>
        <v>0</v>
      </c>
      <c r="IDC1388" s="84">
        <f t="shared" si="845"/>
        <v>2000000</v>
      </c>
      <c r="IDD1388" s="84">
        <f t="shared" si="845"/>
        <v>2000000</v>
      </c>
      <c r="IDJ1388" s="84" t="s">
        <v>247</v>
      </c>
      <c r="IDK1388" s="84" t="s">
        <v>4692</v>
      </c>
      <c r="IDL1388" s="84">
        <f>IDL1384</f>
        <v>0</v>
      </c>
      <c r="IDM1388" s="84">
        <f t="shared" si="845"/>
        <v>0</v>
      </c>
      <c r="IDN1388" s="84">
        <f t="shared" si="845"/>
        <v>0</v>
      </c>
      <c r="IDO1388" s="84">
        <f t="shared" si="845"/>
        <v>0</v>
      </c>
      <c r="IDP1388" s="84">
        <f t="shared" si="845"/>
        <v>2000000</v>
      </c>
      <c r="IDQ1388" s="84">
        <f t="shared" si="845"/>
        <v>0</v>
      </c>
      <c r="IDR1388" s="84">
        <f t="shared" si="845"/>
        <v>0</v>
      </c>
      <c r="IDS1388" s="84">
        <f t="shared" si="845"/>
        <v>2000000</v>
      </c>
      <c r="IDT1388" s="84">
        <f t="shared" si="845"/>
        <v>2000000</v>
      </c>
      <c r="IDZ1388" s="84" t="s">
        <v>247</v>
      </c>
      <c r="IEA1388" s="84" t="s">
        <v>4692</v>
      </c>
      <c r="IEB1388" s="84">
        <f>IEB1384</f>
        <v>0</v>
      </c>
      <c r="IEC1388" s="84">
        <f t="shared" si="846"/>
        <v>0</v>
      </c>
      <c r="IED1388" s="84">
        <f t="shared" si="846"/>
        <v>0</v>
      </c>
      <c r="IEE1388" s="84">
        <f t="shared" si="846"/>
        <v>0</v>
      </c>
      <c r="IEF1388" s="84">
        <f t="shared" si="846"/>
        <v>2000000</v>
      </c>
      <c r="IEG1388" s="84">
        <f t="shared" si="846"/>
        <v>0</v>
      </c>
      <c r="IEH1388" s="84">
        <f t="shared" si="846"/>
        <v>0</v>
      </c>
      <c r="IEI1388" s="84">
        <f t="shared" si="846"/>
        <v>2000000</v>
      </c>
      <c r="IEJ1388" s="84">
        <f t="shared" si="846"/>
        <v>2000000</v>
      </c>
      <c r="IEP1388" s="84" t="s">
        <v>247</v>
      </c>
      <c r="IEQ1388" s="84" t="s">
        <v>4692</v>
      </c>
      <c r="IER1388" s="84">
        <f>IER1384</f>
        <v>0</v>
      </c>
      <c r="IES1388" s="84">
        <f t="shared" si="846"/>
        <v>0</v>
      </c>
      <c r="IET1388" s="84">
        <f t="shared" si="846"/>
        <v>0</v>
      </c>
      <c r="IEU1388" s="84">
        <f t="shared" si="846"/>
        <v>0</v>
      </c>
      <c r="IEV1388" s="84">
        <f t="shared" si="846"/>
        <v>2000000</v>
      </c>
      <c r="IEW1388" s="84">
        <f t="shared" si="846"/>
        <v>0</v>
      </c>
      <c r="IEX1388" s="84">
        <f t="shared" si="846"/>
        <v>0</v>
      </c>
      <c r="IEY1388" s="84">
        <f t="shared" si="846"/>
        <v>2000000</v>
      </c>
      <c r="IEZ1388" s="84">
        <f t="shared" si="846"/>
        <v>2000000</v>
      </c>
      <c r="IFF1388" s="84" t="s">
        <v>247</v>
      </c>
      <c r="IFG1388" s="84" t="s">
        <v>4692</v>
      </c>
      <c r="IFH1388" s="84">
        <f>IFH1384</f>
        <v>0</v>
      </c>
      <c r="IFI1388" s="84">
        <f t="shared" si="846"/>
        <v>0</v>
      </c>
      <c r="IFJ1388" s="84">
        <f t="shared" si="846"/>
        <v>0</v>
      </c>
      <c r="IFK1388" s="84">
        <f t="shared" si="846"/>
        <v>0</v>
      </c>
      <c r="IFL1388" s="84">
        <f t="shared" si="846"/>
        <v>2000000</v>
      </c>
      <c r="IFM1388" s="84">
        <f t="shared" si="846"/>
        <v>0</v>
      </c>
      <c r="IFN1388" s="84">
        <f t="shared" si="846"/>
        <v>0</v>
      </c>
      <c r="IFO1388" s="84">
        <f t="shared" si="846"/>
        <v>2000000</v>
      </c>
      <c r="IFP1388" s="84">
        <f t="shared" si="846"/>
        <v>2000000</v>
      </c>
      <c r="IFV1388" s="84" t="s">
        <v>247</v>
      </c>
      <c r="IFW1388" s="84" t="s">
        <v>4692</v>
      </c>
      <c r="IFX1388" s="84">
        <f>IFX1384</f>
        <v>0</v>
      </c>
      <c r="IFY1388" s="84">
        <f t="shared" si="846"/>
        <v>0</v>
      </c>
      <c r="IFZ1388" s="84">
        <f t="shared" si="846"/>
        <v>0</v>
      </c>
      <c r="IGA1388" s="84">
        <f t="shared" si="846"/>
        <v>0</v>
      </c>
      <c r="IGB1388" s="84">
        <f t="shared" si="846"/>
        <v>2000000</v>
      </c>
      <c r="IGC1388" s="84">
        <f t="shared" si="846"/>
        <v>0</v>
      </c>
      <c r="IGD1388" s="84">
        <f t="shared" si="846"/>
        <v>0</v>
      </c>
      <c r="IGE1388" s="84">
        <f t="shared" si="846"/>
        <v>2000000</v>
      </c>
      <c r="IGF1388" s="84">
        <f t="shared" si="846"/>
        <v>2000000</v>
      </c>
      <c r="IGL1388" s="84" t="s">
        <v>247</v>
      </c>
      <c r="IGM1388" s="84" t="s">
        <v>4692</v>
      </c>
      <c r="IGN1388" s="84">
        <f>IGN1384</f>
        <v>0</v>
      </c>
      <c r="IGO1388" s="84">
        <f t="shared" si="847"/>
        <v>0</v>
      </c>
      <c r="IGP1388" s="84">
        <f t="shared" si="847"/>
        <v>0</v>
      </c>
      <c r="IGQ1388" s="84">
        <f t="shared" si="847"/>
        <v>0</v>
      </c>
      <c r="IGR1388" s="84">
        <f t="shared" si="847"/>
        <v>2000000</v>
      </c>
      <c r="IGS1388" s="84">
        <f t="shared" si="847"/>
        <v>0</v>
      </c>
      <c r="IGT1388" s="84">
        <f t="shared" si="847"/>
        <v>0</v>
      </c>
      <c r="IGU1388" s="84">
        <f t="shared" si="847"/>
        <v>2000000</v>
      </c>
      <c r="IGV1388" s="84">
        <f t="shared" si="847"/>
        <v>2000000</v>
      </c>
      <c r="IHB1388" s="84" t="s">
        <v>247</v>
      </c>
      <c r="IHC1388" s="84" t="s">
        <v>4692</v>
      </c>
      <c r="IHD1388" s="84">
        <f>IHD1384</f>
        <v>0</v>
      </c>
      <c r="IHE1388" s="84">
        <f t="shared" si="847"/>
        <v>0</v>
      </c>
      <c r="IHF1388" s="84">
        <f t="shared" si="847"/>
        <v>0</v>
      </c>
      <c r="IHG1388" s="84">
        <f t="shared" si="847"/>
        <v>0</v>
      </c>
      <c r="IHH1388" s="84">
        <f t="shared" si="847"/>
        <v>2000000</v>
      </c>
      <c r="IHI1388" s="84">
        <f t="shared" si="847"/>
        <v>0</v>
      </c>
      <c r="IHJ1388" s="84">
        <f t="shared" si="847"/>
        <v>0</v>
      </c>
      <c r="IHK1388" s="84">
        <f t="shared" si="847"/>
        <v>2000000</v>
      </c>
      <c r="IHL1388" s="84">
        <f t="shared" si="847"/>
        <v>2000000</v>
      </c>
      <c r="IHR1388" s="84" t="s">
        <v>247</v>
      </c>
      <c r="IHS1388" s="84" t="s">
        <v>4692</v>
      </c>
      <c r="IHT1388" s="84">
        <f>IHT1384</f>
        <v>0</v>
      </c>
      <c r="IHU1388" s="84">
        <f t="shared" si="847"/>
        <v>0</v>
      </c>
      <c r="IHV1388" s="84">
        <f t="shared" si="847"/>
        <v>0</v>
      </c>
      <c r="IHW1388" s="84">
        <f t="shared" si="847"/>
        <v>0</v>
      </c>
      <c r="IHX1388" s="84">
        <f t="shared" si="847"/>
        <v>2000000</v>
      </c>
      <c r="IHY1388" s="84">
        <f t="shared" si="847"/>
        <v>0</v>
      </c>
      <c r="IHZ1388" s="84">
        <f t="shared" si="847"/>
        <v>0</v>
      </c>
      <c r="IIA1388" s="84">
        <f t="shared" si="847"/>
        <v>2000000</v>
      </c>
      <c r="IIB1388" s="84">
        <f t="shared" si="847"/>
        <v>2000000</v>
      </c>
      <c r="IIH1388" s="84" t="s">
        <v>247</v>
      </c>
      <c r="III1388" s="84" t="s">
        <v>4692</v>
      </c>
      <c r="IIJ1388" s="84">
        <f>IIJ1384</f>
        <v>0</v>
      </c>
      <c r="IIK1388" s="84">
        <f t="shared" si="847"/>
        <v>0</v>
      </c>
      <c r="IIL1388" s="84">
        <f t="shared" si="847"/>
        <v>0</v>
      </c>
      <c r="IIM1388" s="84">
        <f t="shared" si="847"/>
        <v>0</v>
      </c>
      <c r="IIN1388" s="84">
        <f t="shared" si="847"/>
        <v>2000000</v>
      </c>
      <c r="IIO1388" s="84">
        <f t="shared" si="847"/>
        <v>0</v>
      </c>
      <c r="IIP1388" s="84">
        <f t="shared" si="847"/>
        <v>0</v>
      </c>
      <c r="IIQ1388" s="84">
        <f t="shared" si="847"/>
        <v>2000000</v>
      </c>
      <c r="IIR1388" s="84">
        <f t="shared" si="847"/>
        <v>2000000</v>
      </c>
      <c r="IIX1388" s="84" t="s">
        <v>247</v>
      </c>
      <c r="IIY1388" s="84" t="s">
        <v>4692</v>
      </c>
      <c r="IIZ1388" s="84">
        <f>IIZ1384</f>
        <v>0</v>
      </c>
      <c r="IJA1388" s="84">
        <f t="shared" si="848"/>
        <v>0</v>
      </c>
      <c r="IJB1388" s="84">
        <f t="shared" si="848"/>
        <v>0</v>
      </c>
      <c r="IJC1388" s="84">
        <f t="shared" si="848"/>
        <v>0</v>
      </c>
      <c r="IJD1388" s="84">
        <f t="shared" si="848"/>
        <v>2000000</v>
      </c>
      <c r="IJE1388" s="84">
        <f t="shared" si="848"/>
        <v>0</v>
      </c>
      <c r="IJF1388" s="84">
        <f t="shared" si="848"/>
        <v>0</v>
      </c>
      <c r="IJG1388" s="84">
        <f t="shared" si="848"/>
        <v>2000000</v>
      </c>
      <c r="IJH1388" s="84">
        <f t="shared" si="848"/>
        <v>2000000</v>
      </c>
      <c r="IJN1388" s="84" t="s">
        <v>247</v>
      </c>
      <c r="IJO1388" s="84" t="s">
        <v>4692</v>
      </c>
      <c r="IJP1388" s="84">
        <f>IJP1384</f>
        <v>0</v>
      </c>
      <c r="IJQ1388" s="84">
        <f t="shared" si="848"/>
        <v>0</v>
      </c>
      <c r="IJR1388" s="84">
        <f t="shared" si="848"/>
        <v>0</v>
      </c>
      <c r="IJS1388" s="84">
        <f t="shared" si="848"/>
        <v>0</v>
      </c>
      <c r="IJT1388" s="84">
        <f t="shared" si="848"/>
        <v>2000000</v>
      </c>
      <c r="IJU1388" s="84">
        <f t="shared" si="848"/>
        <v>0</v>
      </c>
      <c r="IJV1388" s="84">
        <f t="shared" si="848"/>
        <v>0</v>
      </c>
      <c r="IJW1388" s="84">
        <f t="shared" si="848"/>
        <v>2000000</v>
      </c>
      <c r="IJX1388" s="84">
        <f t="shared" si="848"/>
        <v>2000000</v>
      </c>
      <c r="IKD1388" s="84" t="s">
        <v>247</v>
      </c>
      <c r="IKE1388" s="84" t="s">
        <v>4692</v>
      </c>
      <c r="IKF1388" s="84">
        <f>IKF1384</f>
        <v>0</v>
      </c>
      <c r="IKG1388" s="84">
        <f t="shared" si="848"/>
        <v>0</v>
      </c>
      <c r="IKH1388" s="84">
        <f t="shared" si="848"/>
        <v>0</v>
      </c>
      <c r="IKI1388" s="84">
        <f t="shared" si="848"/>
        <v>0</v>
      </c>
      <c r="IKJ1388" s="84">
        <f t="shared" si="848"/>
        <v>2000000</v>
      </c>
      <c r="IKK1388" s="84">
        <f t="shared" si="848"/>
        <v>0</v>
      </c>
      <c r="IKL1388" s="84">
        <f t="shared" si="848"/>
        <v>0</v>
      </c>
      <c r="IKM1388" s="84">
        <f t="shared" si="848"/>
        <v>2000000</v>
      </c>
      <c r="IKN1388" s="84">
        <f t="shared" si="848"/>
        <v>2000000</v>
      </c>
      <c r="IKT1388" s="84" t="s">
        <v>247</v>
      </c>
      <c r="IKU1388" s="84" t="s">
        <v>4692</v>
      </c>
      <c r="IKV1388" s="84">
        <f>IKV1384</f>
        <v>0</v>
      </c>
      <c r="IKW1388" s="84">
        <f t="shared" si="848"/>
        <v>0</v>
      </c>
      <c r="IKX1388" s="84">
        <f t="shared" si="848"/>
        <v>0</v>
      </c>
      <c r="IKY1388" s="84">
        <f t="shared" si="848"/>
        <v>0</v>
      </c>
      <c r="IKZ1388" s="84">
        <f t="shared" si="848"/>
        <v>2000000</v>
      </c>
      <c r="ILA1388" s="84">
        <f t="shared" si="848"/>
        <v>0</v>
      </c>
      <c r="ILB1388" s="84">
        <f t="shared" si="848"/>
        <v>0</v>
      </c>
      <c r="ILC1388" s="84">
        <f t="shared" si="848"/>
        <v>2000000</v>
      </c>
      <c r="ILD1388" s="84">
        <f t="shared" si="848"/>
        <v>2000000</v>
      </c>
      <c r="ILJ1388" s="84" t="s">
        <v>247</v>
      </c>
      <c r="ILK1388" s="84" t="s">
        <v>4692</v>
      </c>
      <c r="ILL1388" s="84">
        <f>ILL1384</f>
        <v>0</v>
      </c>
      <c r="ILM1388" s="84">
        <f t="shared" si="849"/>
        <v>0</v>
      </c>
      <c r="ILN1388" s="84">
        <f t="shared" si="849"/>
        <v>0</v>
      </c>
      <c r="ILO1388" s="84">
        <f t="shared" si="849"/>
        <v>0</v>
      </c>
      <c r="ILP1388" s="84">
        <f t="shared" si="849"/>
        <v>2000000</v>
      </c>
      <c r="ILQ1388" s="84">
        <f t="shared" si="849"/>
        <v>0</v>
      </c>
      <c r="ILR1388" s="84">
        <f t="shared" si="849"/>
        <v>0</v>
      </c>
      <c r="ILS1388" s="84">
        <f t="shared" si="849"/>
        <v>2000000</v>
      </c>
      <c r="ILT1388" s="84">
        <f t="shared" si="849"/>
        <v>2000000</v>
      </c>
      <c r="ILZ1388" s="84" t="s">
        <v>247</v>
      </c>
      <c r="IMA1388" s="84" t="s">
        <v>4692</v>
      </c>
      <c r="IMB1388" s="84">
        <f>IMB1384</f>
        <v>0</v>
      </c>
      <c r="IMC1388" s="84">
        <f t="shared" si="849"/>
        <v>0</v>
      </c>
      <c r="IMD1388" s="84">
        <f t="shared" si="849"/>
        <v>0</v>
      </c>
      <c r="IME1388" s="84">
        <f t="shared" si="849"/>
        <v>0</v>
      </c>
      <c r="IMF1388" s="84">
        <f t="shared" si="849"/>
        <v>2000000</v>
      </c>
      <c r="IMG1388" s="84">
        <f t="shared" si="849"/>
        <v>0</v>
      </c>
      <c r="IMH1388" s="84">
        <f t="shared" si="849"/>
        <v>0</v>
      </c>
      <c r="IMI1388" s="84">
        <f t="shared" si="849"/>
        <v>2000000</v>
      </c>
      <c r="IMJ1388" s="84">
        <f t="shared" si="849"/>
        <v>2000000</v>
      </c>
      <c r="IMP1388" s="84" t="s">
        <v>247</v>
      </c>
      <c r="IMQ1388" s="84" t="s">
        <v>4692</v>
      </c>
      <c r="IMR1388" s="84">
        <f>IMR1384</f>
        <v>0</v>
      </c>
      <c r="IMS1388" s="84">
        <f t="shared" si="849"/>
        <v>0</v>
      </c>
      <c r="IMT1388" s="84">
        <f t="shared" si="849"/>
        <v>0</v>
      </c>
      <c r="IMU1388" s="84">
        <f t="shared" si="849"/>
        <v>0</v>
      </c>
      <c r="IMV1388" s="84">
        <f t="shared" si="849"/>
        <v>2000000</v>
      </c>
      <c r="IMW1388" s="84">
        <f t="shared" si="849"/>
        <v>0</v>
      </c>
      <c r="IMX1388" s="84">
        <f t="shared" si="849"/>
        <v>0</v>
      </c>
      <c r="IMY1388" s="84">
        <f t="shared" si="849"/>
        <v>2000000</v>
      </c>
      <c r="IMZ1388" s="84">
        <f t="shared" si="849"/>
        <v>2000000</v>
      </c>
      <c r="INF1388" s="84" t="s">
        <v>247</v>
      </c>
      <c r="ING1388" s="84" t="s">
        <v>4692</v>
      </c>
      <c r="INH1388" s="84">
        <f>INH1384</f>
        <v>0</v>
      </c>
      <c r="INI1388" s="84">
        <f t="shared" si="849"/>
        <v>0</v>
      </c>
      <c r="INJ1388" s="84">
        <f t="shared" si="849"/>
        <v>0</v>
      </c>
      <c r="INK1388" s="84">
        <f t="shared" si="849"/>
        <v>0</v>
      </c>
      <c r="INL1388" s="84">
        <f t="shared" si="849"/>
        <v>2000000</v>
      </c>
      <c r="INM1388" s="84">
        <f t="shared" si="849"/>
        <v>0</v>
      </c>
      <c r="INN1388" s="84">
        <f t="shared" si="849"/>
        <v>0</v>
      </c>
      <c r="INO1388" s="84">
        <f t="shared" si="849"/>
        <v>2000000</v>
      </c>
      <c r="INP1388" s="84">
        <f t="shared" si="849"/>
        <v>2000000</v>
      </c>
      <c r="INV1388" s="84" t="s">
        <v>247</v>
      </c>
      <c r="INW1388" s="84" t="s">
        <v>4692</v>
      </c>
      <c r="INX1388" s="84">
        <f>INX1384</f>
        <v>0</v>
      </c>
      <c r="INY1388" s="84">
        <f t="shared" si="850"/>
        <v>0</v>
      </c>
      <c r="INZ1388" s="84">
        <f t="shared" si="850"/>
        <v>0</v>
      </c>
      <c r="IOA1388" s="84">
        <f t="shared" si="850"/>
        <v>0</v>
      </c>
      <c r="IOB1388" s="84">
        <f t="shared" si="850"/>
        <v>2000000</v>
      </c>
      <c r="IOC1388" s="84">
        <f t="shared" si="850"/>
        <v>0</v>
      </c>
      <c r="IOD1388" s="84">
        <f t="shared" si="850"/>
        <v>0</v>
      </c>
      <c r="IOE1388" s="84">
        <f t="shared" si="850"/>
        <v>2000000</v>
      </c>
      <c r="IOF1388" s="84">
        <f t="shared" si="850"/>
        <v>2000000</v>
      </c>
      <c r="IOL1388" s="84" t="s">
        <v>247</v>
      </c>
      <c r="IOM1388" s="84" t="s">
        <v>4692</v>
      </c>
      <c r="ION1388" s="84">
        <f>ION1384</f>
        <v>0</v>
      </c>
      <c r="IOO1388" s="84">
        <f t="shared" si="850"/>
        <v>0</v>
      </c>
      <c r="IOP1388" s="84">
        <f t="shared" si="850"/>
        <v>0</v>
      </c>
      <c r="IOQ1388" s="84">
        <f t="shared" si="850"/>
        <v>0</v>
      </c>
      <c r="IOR1388" s="84">
        <f t="shared" si="850"/>
        <v>2000000</v>
      </c>
      <c r="IOS1388" s="84">
        <f t="shared" si="850"/>
        <v>0</v>
      </c>
      <c r="IOT1388" s="84">
        <f t="shared" si="850"/>
        <v>0</v>
      </c>
      <c r="IOU1388" s="84">
        <f t="shared" si="850"/>
        <v>2000000</v>
      </c>
      <c r="IOV1388" s="84">
        <f t="shared" si="850"/>
        <v>2000000</v>
      </c>
      <c r="IPB1388" s="84" t="s">
        <v>247</v>
      </c>
      <c r="IPC1388" s="84" t="s">
        <v>4692</v>
      </c>
      <c r="IPD1388" s="84">
        <f>IPD1384</f>
        <v>0</v>
      </c>
      <c r="IPE1388" s="84">
        <f t="shared" si="850"/>
        <v>0</v>
      </c>
      <c r="IPF1388" s="84">
        <f t="shared" si="850"/>
        <v>0</v>
      </c>
      <c r="IPG1388" s="84">
        <f t="shared" si="850"/>
        <v>0</v>
      </c>
      <c r="IPH1388" s="84">
        <f t="shared" si="850"/>
        <v>2000000</v>
      </c>
      <c r="IPI1388" s="84">
        <f t="shared" si="850"/>
        <v>0</v>
      </c>
      <c r="IPJ1388" s="84">
        <f t="shared" si="850"/>
        <v>0</v>
      </c>
      <c r="IPK1388" s="84">
        <f t="shared" si="850"/>
        <v>2000000</v>
      </c>
      <c r="IPL1388" s="84">
        <f t="shared" si="850"/>
        <v>2000000</v>
      </c>
      <c r="IPR1388" s="84" t="s">
        <v>247</v>
      </c>
      <c r="IPS1388" s="84" t="s">
        <v>4692</v>
      </c>
      <c r="IPT1388" s="84">
        <f>IPT1384</f>
        <v>0</v>
      </c>
      <c r="IPU1388" s="84">
        <f t="shared" si="850"/>
        <v>0</v>
      </c>
      <c r="IPV1388" s="84">
        <f t="shared" si="850"/>
        <v>0</v>
      </c>
      <c r="IPW1388" s="84">
        <f t="shared" si="850"/>
        <v>0</v>
      </c>
      <c r="IPX1388" s="84">
        <f t="shared" si="850"/>
        <v>2000000</v>
      </c>
      <c r="IPY1388" s="84">
        <f t="shared" si="850"/>
        <v>0</v>
      </c>
      <c r="IPZ1388" s="84">
        <f t="shared" si="850"/>
        <v>0</v>
      </c>
      <c r="IQA1388" s="84">
        <f t="shared" si="850"/>
        <v>2000000</v>
      </c>
      <c r="IQB1388" s="84">
        <f t="shared" si="850"/>
        <v>2000000</v>
      </c>
      <c r="IQH1388" s="84" t="s">
        <v>247</v>
      </c>
      <c r="IQI1388" s="84" t="s">
        <v>4692</v>
      </c>
      <c r="IQJ1388" s="84">
        <f>IQJ1384</f>
        <v>0</v>
      </c>
      <c r="IQK1388" s="84">
        <f t="shared" si="851"/>
        <v>0</v>
      </c>
      <c r="IQL1388" s="84">
        <f t="shared" si="851"/>
        <v>0</v>
      </c>
      <c r="IQM1388" s="84">
        <f t="shared" si="851"/>
        <v>0</v>
      </c>
      <c r="IQN1388" s="84">
        <f t="shared" si="851"/>
        <v>2000000</v>
      </c>
      <c r="IQO1388" s="84">
        <f t="shared" si="851"/>
        <v>0</v>
      </c>
      <c r="IQP1388" s="84">
        <f t="shared" si="851"/>
        <v>0</v>
      </c>
      <c r="IQQ1388" s="84">
        <f t="shared" si="851"/>
        <v>2000000</v>
      </c>
      <c r="IQR1388" s="84">
        <f t="shared" si="851"/>
        <v>2000000</v>
      </c>
      <c r="IQX1388" s="84" t="s">
        <v>247</v>
      </c>
      <c r="IQY1388" s="84" t="s">
        <v>4692</v>
      </c>
      <c r="IQZ1388" s="84">
        <f>IQZ1384</f>
        <v>0</v>
      </c>
      <c r="IRA1388" s="84">
        <f t="shared" si="851"/>
        <v>0</v>
      </c>
      <c r="IRB1388" s="84">
        <f t="shared" si="851"/>
        <v>0</v>
      </c>
      <c r="IRC1388" s="84">
        <f t="shared" si="851"/>
        <v>0</v>
      </c>
      <c r="IRD1388" s="84">
        <f t="shared" si="851"/>
        <v>2000000</v>
      </c>
      <c r="IRE1388" s="84">
        <f t="shared" si="851"/>
        <v>0</v>
      </c>
      <c r="IRF1388" s="84">
        <f t="shared" si="851"/>
        <v>0</v>
      </c>
      <c r="IRG1388" s="84">
        <f t="shared" si="851"/>
        <v>2000000</v>
      </c>
      <c r="IRH1388" s="84">
        <f t="shared" si="851"/>
        <v>2000000</v>
      </c>
      <c r="IRN1388" s="84" t="s">
        <v>247</v>
      </c>
      <c r="IRO1388" s="84" t="s">
        <v>4692</v>
      </c>
      <c r="IRP1388" s="84">
        <f>IRP1384</f>
        <v>0</v>
      </c>
      <c r="IRQ1388" s="84">
        <f t="shared" si="851"/>
        <v>0</v>
      </c>
      <c r="IRR1388" s="84">
        <f t="shared" si="851"/>
        <v>0</v>
      </c>
      <c r="IRS1388" s="84">
        <f t="shared" si="851"/>
        <v>0</v>
      </c>
      <c r="IRT1388" s="84">
        <f t="shared" si="851"/>
        <v>2000000</v>
      </c>
      <c r="IRU1388" s="84">
        <f t="shared" si="851"/>
        <v>0</v>
      </c>
      <c r="IRV1388" s="84">
        <f t="shared" si="851"/>
        <v>0</v>
      </c>
      <c r="IRW1388" s="84">
        <f t="shared" si="851"/>
        <v>2000000</v>
      </c>
      <c r="IRX1388" s="84">
        <f t="shared" si="851"/>
        <v>2000000</v>
      </c>
      <c r="ISD1388" s="84" t="s">
        <v>247</v>
      </c>
      <c r="ISE1388" s="84" t="s">
        <v>4692</v>
      </c>
      <c r="ISF1388" s="84">
        <f>ISF1384</f>
        <v>0</v>
      </c>
      <c r="ISG1388" s="84">
        <f t="shared" si="851"/>
        <v>0</v>
      </c>
      <c r="ISH1388" s="84">
        <f t="shared" si="851"/>
        <v>0</v>
      </c>
      <c r="ISI1388" s="84">
        <f t="shared" si="851"/>
        <v>0</v>
      </c>
      <c r="ISJ1388" s="84">
        <f t="shared" si="851"/>
        <v>2000000</v>
      </c>
      <c r="ISK1388" s="84">
        <f t="shared" si="851"/>
        <v>0</v>
      </c>
      <c r="ISL1388" s="84">
        <f t="shared" si="851"/>
        <v>0</v>
      </c>
      <c r="ISM1388" s="84">
        <f t="shared" si="851"/>
        <v>2000000</v>
      </c>
      <c r="ISN1388" s="84">
        <f t="shared" si="851"/>
        <v>2000000</v>
      </c>
      <c r="IST1388" s="84" t="s">
        <v>247</v>
      </c>
      <c r="ISU1388" s="84" t="s">
        <v>4692</v>
      </c>
      <c r="ISV1388" s="84">
        <f>ISV1384</f>
        <v>0</v>
      </c>
      <c r="ISW1388" s="84">
        <f t="shared" si="852"/>
        <v>0</v>
      </c>
      <c r="ISX1388" s="84">
        <f t="shared" si="852"/>
        <v>0</v>
      </c>
      <c r="ISY1388" s="84">
        <f t="shared" si="852"/>
        <v>0</v>
      </c>
      <c r="ISZ1388" s="84">
        <f t="shared" si="852"/>
        <v>2000000</v>
      </c>
      <c r="ITA1388" s="84">
        <f t="shared" si="852"/>
        <v>0</v>
      </c>
      <c r="ITB1388" s="84">
        <f t="shared" si="852"/>
        <v>0</v>
      </c>
      <c r="ITC1388" s="84">
        <f t="shared" si="852"/>
        <v>2000000</v>
      </c>
      <c r="ITD1388" s="84">
        <f t="shared" si="852"/>
        <v>2000000</v>
      </c>
      <c r="ITJ1388" s="84" t="s">
        <v>247</v>
      </c>
      <c r="ITK1388" s="84" t="s">
        <v>4692</v>
      </c>
      <c r="ITL1388" s="84">
        <f>ITL1384</f>
        <v>0</v>
      </c>
      <c r="ITM1388" s="84">
        <f t="shared" si="852"/>
        <v>0</v>
      </c>
      <c r="ITN1388" s="84">
        <f t="shared" si="852"/>
        <v>0</v>
      </c>
      <c r="ITO1388" s="84">
        <f t="shared" si="852"/>
        <v>0</v>
      </c>
      <c r="ITP1388" s="84">
        <f t="shared" si="852"/>
        <v>2000000</v>
      </c>
      <c r="ITQ1388" s="84">
        <f t="shared" si="852"/>
        <v>0</v>
      </c>
      <c r="ITR1388" s="84">
        <f t="shared" si="852"/>
        <v>0</v>
      </c>
      <c r="ITS1388" s="84">
        <f t="shared" si="852"/>
        <v>2000000</v>
      </c>
      <c r="ITT1388" s="84">
        <f t="shared" si="852"/>
        <v>2000000</v>
      </c>
      <c r="ITZ1388" s="84" t="s">
        <v>247</v>
      </c>
      <c r="IUA1388" s="84" t="s">
        <v>4692</v>
      </c>
      <c r="IUB1388" s="84">
        <f>IUB1384</f>
        <v>0</v>
      </c>
      <c r="IUC1388" s="84">
        <f t="shared" si="852"/>
        <v>0</v>
      </c>
      <c r="IUD1388" s="84">
        <f t="shared" si="852"/>
        <v>0</v>
      </c>
      <c r="IUE1388" s="84">
        <f t="shared" si="852"/>
        <v>0</v>
      </c>
      <c r="IUF1388" s="84">
        <f t="shared" si="852"/>
        <v>2000000</v>
      </c>
      <c r="IUG1388" s="84">
        <f t="shared" si="852"/>
        <v>0</v>
      </c>
      <c r="IUH1388" s="84">
        <f t="shared" si="852"/>
        <v>0</v>
      </c>
      <c r="IUI1388" s="84">
        <f t="shared" si="852"/>
        <v>2000000</v>
      </c>
      <c r="IUJ1388" s="84">
        <f t="shared" si="852"/>
        <v>2000000</v>
      </c>
      <c r="IUP1388" s="84" t="s">
        <v>247</v>
      </c>
      <c r="IUQ1388" s="84" t="s">
        <v>4692</v>
      </c>
      <c r="IUR1388" s="84">
        <f>IUR1384</f>
        <v>0</v>
      </c>
      <c r="IUS1388" s="84">
        <f t="shared" si="852"/>
        <v>0</v>
      </c>
      <c r="IUT1388" s="84">
        <f t="shared" si="852"/>
        <v>0</v>
      </c>
      <c r="IUU1388" s="84">
        <f t="shared" si="852"/>
        <v>0</v>
      </c>
      <c r="IUV1388" s="84">
        <f t="shared" si="852"/>
        <v>2000000</v>
      </c>
      <c r="IUW1388" s="84">
        <f t="shared" si="852"/>
        <v>0</v>
      </c>
      <c r="IUX1388" s="84">
        <f t="shared" si="852"/>
        <v>0</v>
      </c>
      <c r="IUY1388" s="84">
        <f t="shared" si="852"/>
        <v>2000000</v>
      </c>
      <c r="IUZ1388" s="84">
        <f t="shared" si="852"/>
        <v>2000000</v>
      </c>
      <c r="IVF1388" s="84" t="s">
        <v>247</v>
      </c>
      <c r="IVG1388" s="84" t="s">
        <v>4692</v>
      </c>
      <c r="IVH1388" s="84">
        <f>IVH1384</f>
        <v>0</v>
      </c>
      <c r="IVI1388" s="84">
        <f t="shared" si="853"/>
        <v>0</v>
      </c>
      <c r="IVJ1388" s="84">
        <f t="shared" si="853"/>
        <v>0</v>
      </c>
      <c r="IVK1388" s="84">
        <f t="shared" si="853"/>
        <v>0</v>
      </c>
      <c r="IVL1388" s="84">
        <f t="shared" si="853"/>
        <v>2000000</v>
      </c>
      <c r="IVM1388" s="84">
        <f t="shared" si="853"/>
        <v>0</v>
      </c>
      <c r="IVN1388" s="84">
        <f t="shared" si="853"/>
        <v>0</v>
      </c>
      <c r="IVO1388" s="84">
        <f t="shared" si="853"/>
        <v>2000000</v>
      </c>
      <c r="IVP1388" s="84">
        <f t="shared" si="853"/>
        <v>2000000</v>
      </c>
      <c r="IVV1388" s="84" t="s">
        <v>247</v>
      </c>
      <c r="IVW1388" s="84" t="s">
        <v>4692</v>
      </c>
      <c r="IVX1388" s="84">
        <f>IVX1384</f>
        <v>0</v>
      </c>
      <c r="IVY1388" s="84">
        <f t="shared" si="853"/>
        <v>0</v>
      </c>
      <c r="IVZ1388" s="84">
        <f t="shared" si="853"/>
        <v>0</v>
      </c>
      <c r="IWA1388" s="84">
        <f t="shared" si="853"/>
        <v>0</v>
      </c>
      <c r="IWB1388" s="84">
        <f t="shared" si="853"/>
        <v>2000000</v>
      </c>
      <c r="IWC1388" s="84">
        <f t="shared" si="853"/>
        <v>0</v>
      </c>
      <c r="IWD1388" s="84">
        <f t="shared" si="853"/>
        <v>0</v>
      </c>
      <c r="IWE1388" s="84">
        <f t="shared" si="853"/>
        <v>2000000</v>
      </c>
      <c r="IWF1388" s="84">
        <f t="shared" si="853"/>
        <v>2000000</v>
      </c>
      <c r="IWL1388" s="84" t="s">
        <v>247</v>
      </c>
      <c r="IWM1388" s="84" t="s">
        <v>4692</v>
      </c>
      <c r="IWN1388" s="84">
        <f>IWN1384</f>
        <v>0</v>
      </c>
      <c r="IWO1388" s="84">
        <f t="shared" si="853"/>
        <v>0</v>
      </c>
      <c r="IWP1388" s="84">
        <f t="shared" si="853"/>
        <v>0</v>
      </c>
      <c r="IWQ1388" s="84">
        <f t="shared" si="853"/>
        <v>0</v>
      </c>
      <c r="IWR1388" s="84">
        <f t="shared" si="853"/>
        <v>2000000</v>
      </c>
      <c r="IWS1388" s="84">
        <f t="shared" si="853"/>
        <v>0</v>
      </c>
      <c r="IWT1388" s="84">
        <f t="shared" si="853"/>
        <v>0</v>
      </c>
      <c r="IWU1388" s="84">
        <f t="shared" si="853"/>
        <v>2000000</v>
      </c>
      <c r="IWV1388" s="84">
        <f t="shared" si="853"/>
        <v>2000000</v>
      </c>
      <c r="IXB1388" s="84" t="s">
        <v>247</v>
      </c>
      <c r="IXC1388" s="84" t="s">
        <v>4692</v>
      </c>
      <c r="IXD1388" s="84">
        <f>IXD1384</f>
        <v>0</v>
      </c>
      <c r="IXE1388" s="84">
        <f t="shared" si="853"/>
        <v>0</v>
      </c>
      <c r="IXF1388" s="84">
        <f t="shared" si="853"/>
        <v>0</v>
      </c>
      <c r="IXG1388" s="84">
        <f t="shared" si="853"/>
        <v>0</v>
      </c>
      <c r="IXH1388" s="84">
        <f t="shared" si="853"/>
        <v>2000000</v>
      </c>
      <c r="IXI1388" s="84">
        <f t="shared" si="853"/>
        <v>0</v>
      </c>
      <c r="IXJ1388" s="84">
        <f t="shared" si="853"/>
        <v>0</v>
      </c>
      <c r="IXK1388" s="84">
        <f t="shared" si="853"/>
        <v>2000000</v>
      </c>
      <c r="IXL1388" s="84">
        <f t="shared" si="853"/>
        <v>2000000</v>
      </c>
      <c r="IXR1388" s="84" t="s">
        <v>247</v>
      </c>
      <c r="IXS1388" s="84" t="s">
        <v>4692</v>
      </c>
      <c r="IXT1388" s="84">
        <f>IXT1384</f>
        <v>0</v>
      </c>
      <c r="IXU1388" s="84">
        <f t="shared" si="854"/>
        <v>0</v>
      </c>
      <c r="IXV1388" s="84">
        <f t="shared" si="854"/>
        <v>0</v>
      </c>
      <c r="IXW1388" s="84">
        <f t="shared" si="854"/>
        <v>0</v>
      </c>
      <c r="IXX1388" s="84">
        <f t="shared" si="854"/>
        <v>2000000</v>
      </c>
      <c r="IXY1388" s="84">
        <f t="shared" si="854"/>
        <v>0</v>
      </c>
      <c r="IXZ1388" s="84">
        <f t="shared" si="854"/>
        <v>0</v>
      </c>
      <c r="IYA1388" s="84">
        <f t="shared" si="854"/>
        <v>2000000</v>
      </c>
      <c r="IYB1388" s="84">
        <f t="shared" si="854"/>
        <v>2000000</v>
      </c>
      <c r="IYH1388" s="84" t="s">
        <v>247</v>
      </c>
      <c r="IYI1388" s="84" t="s">
        <v>4692</v>
      </c>
      <c r="IYJ1388" s="84">
        <f>IYJ1384</f>
        <v>0</v>
      </c>
      <c r="IYK1388" s="84">
        <f t="shared" si="854"/>
        <v>0</v>
      </c>
      <c r="IYL1388" s="84">
        <f t="shared" si="854"/>
        <v>0</v>
      </c>
      <c r="IYM1388" s="84">
        <f t="shared" si="854"/>
        <v>0</v>
      </c>
      <c r="IYN1388" s="84">
        <f t="shared" si="854"/>
        <v>2000000</v>
      </c>
      <c r="IYO1388" s="84">
        <f t="shared" si="854"/>
        <v>0</v>
      </c>
      <c r="IYP1388" s="84">
        <f t="shared" si="854"/>
        <v>0</v>
      </c>
      <c r="IYQ1388" s="84">
        <f t="shared" si="854"/>
        <v>2000000</v>
      </c>
      <c r="IYR1388" s="84">
        <f t="shared" si="854"/>
        <v>2000000</v>
      </c>
      <c r="IYX1388" s="84" t="s">
        <v>247</v>
      </c>
      <c r="IYY1388" s="84" t="s">
        <v>4692</v>
      </c>
      <c r="IYZ1388" s="84">
        <f>IYZ1384</f>
        <v>0</v>
      </c>
      <c r="IZA1388" s="84">
        <f t="shared" si="854"/>
        <v>0</v>
      </c>
      <c r="IZB1388" s="84">
        <f t="shared" si="854"/>
        <v>0</v>
      </c>
      <c r="IZC1388" s="84">
        <f t="shared" si="854"/>
        <v>0</v>
      </c>
      <c r="IZD1388" s="84">
        <f t="shared" si="854"/>
        <v>2000000</v>
      </c>
      <c r="IZE1388" s="84">
        <f t="shared" si="854"/>
        <v>0</v>
      </c>
      <c r="IZF1388" s="84">
        <f t="shared" si="854"/>
        <v>0</v>
      </c>
      <c r="IZG1388" s="84">
        <f t="shared" si="854"/>
        <v>2000000</v>
      </c>
      <c r="IZH1388" s="84">
        <f t="shared" si="854"/>
        <v>2000000</v>
      </c>
      <c r="IZN1388" s="84" t="s">
        <v>247</v>
      </c>
      <c r="IZO1388" s="84" t="s">
        <v>4692</v>
      </c>
      <c r="IZP1388" s="84">
        <f>IZP1384</f>
        <v>0</v>
      </c>
      <c r="IZQ1388" s="84">
        <f t="shared" si="854"/>
        <v>0</v>
      </c>
      <c r="IZR1388" s="84">
        <f t="shared" si="854"/>
        <v>0</v>
      </c>
      <c r="IZS1388" s="84">
        <f t="shared" si="854"/>
        <v>0</v>
      </c>
      <c r="IZT1388" s="84">
        <f t="shared" si="854"/>
        <v>2000000</v>
      </c>
      <c r="IZU1388" s="84">
        <f t="shared" si="854"/>
        <v>0</v>
      </c>
      <c r="IZV1388" s="84">
        <f t="shared" si="854"/>
        <v>0</v>
      </c>
      <c r="IZW1388" s="84">
        <f t="shared" si="854"/>
        <v>2000000</v>
      </c>
      <c r="IZX1388" s="84">
        <f t="shared" si="854"/>
        <v>2000000</v>
      </c>
      <c r="JAD1388" s="84" t="s">
        <v>247</v>
      </c>
      <c r="JAE1388" s="84" t="s">
        <v>4692</v>
      </c>
      <c r="JAF1388" s="84">
        <f>JAF1384</f>
        <v>0</v>
      </c>
      <c r="JAG1388" s="84">
        <f t="shared" si="855"/>
        <v>0</v>
      </c>
      <c r="JAH1388" s="84">
        <f t="shared" si="855"/>
        <v>0</v>
      </c>
      <c r="JAI1388" s="84">
        <f t="shared" si="855"/>
        <v>0</v>
      </c>
      <c r="JAJ1388" s="84">
        <f t="shared" si="855"/>
        <v>2000000</v>
      </c>
      <c r="JAK1388" s="84">
        <f t="shared" si="855"/>
        <v>0</v>
      </c>
      <c r="JAL1388" s="84">
        <f t="shared" si="855"/>
        <v>0</v>
      </c>
      <c r="JAM1388" s="84">
        <f t="shared" si="855"/>
        <v>2000000</v>
      </c>
      <c r="JAN1388" s="84">
        <f t="shared" si="855"/>
        <v>2000000</v>
      </c>
      <c r="JAT1388" s="84" t="s">
        <v>247</v>
      </c>
      <c r="JAU1388" s="84" t="s">
        <v>4692</v>
      </c>
      <c r="JAV1388" s="84">
        <f>JAV1384</f>
        <v>0</v>
      </c>
      <c r="JAW1388" s="84">
        <f t="shared" si="855"/>
        <v>0</v>
      </c>
      <c r="JAX1388" s="84">
        <f t="shared" si="855"/>
        <v>0</v>
      </c>
      <c r="JAY1388" s="84">
        <f t="shared" si="855"/>
        <v>0</v>
      </c>
      <c r="JAZ1388" s="84">
        <f t="shared" si="855"/>
        <v>2000000</v>
      </c>
      <c r="JBA1388" s="84">
        <f t="shared" si="855"/>
        <v>0</v>
      </c>
      <c r="JBB1388" s="84">
        <f t="shared" si="855"/>
        <v>0</v>
      </c>
      <c r="JBC1388" s="84">
        <f t="shared" si="855"/>
        <v>2000000</v>
      </c>
      <c r="JBD1388" s="84">
        <f t="shared" si="855"/>
        <v>2000000</v>
      </c>
      <c r="JBJ1388" s="84" t="s">
        <v>247</v>
      </c>
      <c r="JBK1388" s="84" t="s">
        <v>4692</v>
      </c>
      <c r="JBL1388" s="84">
        <f>JBL1384</f>
        <v>0</v>
      </c>
      <c r="JBM1388" s="84">
        <f t="shared" si="855"/>
        <v>0</v>
      </c>
      <c r="JBN1388" s="84">
        <f t="shared" si="855"/>
        <v>0</v>
      </c>
      <c r="JBO1388" s="84">
        <f t="shared" si="855"/>
        <v>0</v>
      </c>
      <c r="JBP1388" s="84">
        <f t="shared" si="855"/>
        <v>2000000</v>
      </c>
      <c r="JBQ1388" s="84">
        <f t="shared" si="855"/>
        <v>0</v>
      </c>
      <c r="JBR1388" s="84">
        <f t="shared" si="855"/>
        <v>0</v>
      </c>
      <c r="JBS1388" s="84">
        <f t="shared" si="855"/>
        <v>2000000</v>
      </c>
      <c r="JBT1388" s="84">
        <f t="shared" si="855"/>
        <v>2000000</v>
      </c>
      <c r="JBZ1388" s="84" t="s">
        <v>247</v>
      </c>
      <c r="JCA1388" s="84" t="s">
        <v>4692</v>
      </c>
      <c r="JCB1388" s="84">
        <f>JCB1384</f>
        <v>0</v>
      </c>
      <c r="JCC1388" s="84">
        <f t="shared" si="855"/>
        <v>0</v>
      </c>
      <c r="JCD1388" s="84">
        <f t="shared" si="855"/>
        <v>0</v>
      </c>
      <c r="JCE1388" s="84">
        <f t="shared" si="855"/>
        <v>0</v>
      </c>
      <c r="JCF1388" s="84">
        <f t="shared" si="855"/>
        <v>2000000</v>
      </c>
      <c r="JCG1388" s="84">
        <f t="shared" si="855"/>
        <v>0</v>
      </c>
      <c r="JCH1388" s="84">
        <f t="shared" si="855"/>
        <v>0</v>
      </c>
      <c r="JCI1388" s="84">
        <f t="shared" si="855"/>
        <v>2000000</v>
      </c>
      <c r="JCJ1388" s="84">
        <f t="shared" si="855"/>
        <v>2000000</v>
      </c>
      <c r="JCP1388" s="84" t="s">
        <v>247</v>
      </c>
      <c r="JCQ1388" s="84" t="s">
        <v>4692</v>
      </c>
      <c r="JCR1388" s="84">
        <f>JCR1384</f>
        <v>0</v>
      </c>
      <c r="JCS1388" s="84">
        <f t="shared" si="856"/>
        <v>0</v>
      </c>
      <c r="JCT1388" s="84">
        <f t="shared" si="856"/>
        <v>0</v>
      </c>
      <c r="JCU1388" s="84">
        <f t="shared" si="856"/>
        <v>0</v>
      </c>
      <c r="JCV1388" s="84">
        <f t="shared" si="856"/>
        <v>2000000</v>
      </c>
      <c r="JCW1388" s="84">
        <f t="shared" si="856"/>
        <v>0</v>
      </c>
      <c r="JCX1388" s="84">
        <f t="shared" si="856"/>
        <v>0</v>
      </c>
      <c r="JCY1388" s="84">
        <f t="shared" si="856"/>
        <v>2000000</v>
      </c>
      <c r="JCZ1388" s="84">
        <f t="shared" si="856"/>
        <v>2000000</v>
      </c>
      <c r="JDF1388" s="84" t="s">
        <v>247</v>
      </c>
      <c r="JDG1388" s="84" t="s">
        <v>4692</v>
      </c>
      <c r="JDH1388" s="84">
        <f>JDH1384</f>
        <v>0</v>
      </c>
      <c r="JDI1388" s="84">
        <f t="shared" si="856"/>
        <v>0</v>
      </c>
      <c r="JDJ1388" s="84">
        <f t="shared" si="856"/>
        <v>0</v>
      </c>
      <c r="JDK1388" s="84">
        <f t="shared" si="856"/>
        <v>0</v>
      </c>
      <c r="JDL1388" s="84">
        <f t="shared" si="856"/>
        <v>2000000</v>
      </c>
      <c r="JDM1388" s="84">
        <f t="shared" si="856"/>
        <v>0</v>
      </c>
      <c r="JDN1388" s="84">
        <f t="shared" si="856"/>
        <v>0</v>
      </c>
      <c r="JDO1388" s="84">
        <f t="shared" si="856"/>
        <v>2000000</v>
      </c>
      <c r="JDP1388" s="84">
        <f t="shared" si="856"/>
        <v>2000000</v>
      </c>
      <c r="JDV1388" s="84" t="s">
        <v>247</v>
      </c>
      <c r="JDW1388" s="84" t="s">
        <v>4692</v>
      </c>
      <c r="JDX1388" s="84">
        <f>JDX1384</f>
        <v>0</v>
      </c>
      <c r="JDY1388" s="84">
        <f t="shared" si="856"/>
        <v>0</v>
      </c>
      <c r="JDZ1388" s="84">
        <f t="shared" si="856"/>
        <v>0</v>
      </c>
      <c r="JEA1388" s="84">
        <f t="shared" si="856"/>
        <v>0</v>
      </c>
      <c r="JEB1388" s="84">
        <f t="shared" si="856"/>
        <v>2000000</v>
      </c>
      <c r="JEC1388" s="84">
        <f t="shared" si="856"/>
        <v>0</v>
      </c>
      <c r="JED1388" s="84">
        <f t="shared" si="856"/>
        <v>0</v>
      </c>
      <c r="JEE1388" s="84">
        <f t="shared" si="856"/>
        <v>2000000</v>
      </c>
      <c r="JEF1388" s="84">
        <f t="shared" si="856"/>
        <v>2000000</v>
      </c>
      <c r="JEL1388" s="84" t="s">
        <v>247</v>
      </c>
      <c r="JEM1388" s="84" t="s">
        <v>4692</v>
      </c>
      <c r="JEN1388" s="84">
        <f>JEN1384</f>
        <v>0</v>
      </c>
      <c r="JEO1388" s="84">
        <f t="shared" si="856"/>
        <v>0</v>
      </c>
      <c r="JEP1388" s="84">
        <f t="shared" si="856"/>
        <v>0</v>
      </c>
      <c r="JEQ1388" s="84">
        <f t="shared" si="856"/>
        <v>0</v>
      </c>
      <c r="JER1388" s="84">
        <f t="shared" si="856"/>
        <v>2000000</v>
      </c>
      <c r="JES1388" s="84">
        <f t="shared" si="856"/>
        <v>0</v>
      </c>
      <c r="JET1388" s="84">
        <f t="shared" si="856"/>
        <v>0</v>
      </c>
      <c r="JEU1388" s="84">
        <f t="shared" si="856"/>
        <v>2000000</v>
      </c>
      <c r="JEV1388" s="84">
        <f t="shared" si="856"/>
        <v>2000000</v>
      </c>
      <c r="JFB1388" s="84" t="s">
        <v>247</v>
      </c>
      <c r="JFC1388" s="84" t="s">
        <v>4692</v>
      </c>
      <c r="JFD1388" s="84">
        <f>JFD1384</f>
        <v>0</v>
      </c>
      <c r="JFE1388" s="84">
        <f t="shared" si="857"/>
        <v>0</v>
      </c>
      <c r="JFF1388" s="84">
        <f t="shared" si="857"/>
        <v>0</v>
      </c>
      <c r="JFG1388" s="84">
        <f t="shared" si="857"/>
        <v>0</v>
      </c>
      <c r="JFH1388" s="84">
        <f t="shared" si="857"/>
        <v>2000000</v>
      </c>
      <c r="JFI1388" s="84">
        <f t="shared" si="857"/>
        <v>0</v>
      </c>
      <c r="JFJ1388" s="84">
        <f t="shared" si="857"/>
        <v>0</v>
      </c>
      <c r="JFK1388" s="84">
        <f t="shared" si="857"/>
        <v>2000000</v>
      </c>
      <c r="JFL1388" s="84">
        <f t="shared" si="857"/>
        <v>2000000</v>
      </c>
      <c r="JFR1388" s="84" t="s">
        <v>247</v>
      </c>
      <c r="JFS1388" s="84" t="s">
        <v>4692</v>
      </c>
      <c r="JFT1388" s="84">
        <f>JFT1384</f>
        <v>0</v>
      </c>
      <c r="JFU1388" s="84">
        <f t="shared" si="857"/>
        <v>0</v>
      </c>
      <c r="JFV1388" s="84">
        <f t="shared" si="857"/>
        <v>0</v>
      </c>
      <c r="JFW1388" s="84">
        <f t="shared" si="857"/>
        <v>0</v>
      </c>
      <c r="JFX1388" s="84">
        <f t="shared" si="857"/>
        <v>2000000</v>
      </c>
      <c r="JFY1388" s="84">
        <f t="shared" si="857"/>
        <v>0</v>
      </c>
      <c r="JFZ1388" s="84">
        <f t="shared" si="857"/>
        <v>0</v>
      </c>
      <c r="JGA1388" s="84">
        <f t="shared" si="857"/>
        <v>2000000</v>
      </c>
      <c r="JGB1388" s="84">
        <f t="shared" si="857"/>
        <v>2000000</v>
      </c>
      <c r="JGH1388" s="84" t="s">
        <v>247</v>
      </c>
      <c r="JGI1388" s="84" t="s">
        <v>4692</v>
      </c>
      <c r="JGJ1388" s="84">
        <f>JGJ1384</f>
        <v>0</v>
      </c>
      <c r="JGK1388" s="84">
        <f t="shared" si="857"/>
        <v>0</v>
      </c>
      <c r="JGL1388" s="84">
        <f t="shared" si="857"/>
        <v>0</v>
      </c>
      <c r="JGM1388" s="84">
        <f t="shared" si="857"/>
        <v>0</v>
      </c>
      <c r="JGN1388" s="84">
        <f t="shared" si="857"/>
        <v>2000000</v>
      </c>
      <c r="JGO1388" s="84">
        <f t="shared" si="857"/>
        <v>0</v>
      </c>
      <c r="JGP1388" s="84">
        <f t="shared" si="857"/>
        <v>0</v>
      </c>
      <c r="JGQ1388" s="84">
        <f t="shared" si="857"/>
        <v>2000000</v>
      </c>
      <c r="JGR1388" s="84">
        <f t="shared" si="857"/>
        <v>2000000</v>
      </c>
      <c r="JGX1388" s="84" t="s">
        <v>247</v>
      </c>
      <c r="JGY1388" s="84" t="s">
        <v>4692</v>
      </c>
      <c r="JGZ1388" s="84">
        <f>JGZ1384</f>
        <v>0</v>
      </c>
      <c r="JHA1388" s="84">
        <f t="shared" si="857"/>
        <v>0</v>
      </c>
      <c r="JHB1388" s="84">
        <f t="shared" si="857"/>
        <v>0</v>
      </c>
      <c r="JHC1388" s="84">
        <f t="shared" si="857"/>
        <v>0</v>
      </c>
      <c r="JHD1388" s="84">
        <f t="shared" si="857"/>
        <v>2000000</v>
      </c>
      <c r="JHE1388" s="84">
        <f t="shared" si="857"/>
        <v>0</v>
      </c>
      <c r="JHF1388" s="84">
        <f t="shared" si="857"/>
        <v>0</v>
      </c>
      <c r="JHG1388" s="84">
        <f t="shared" si="857"/>
        <v>2000000</v>
      </c>
      <c r="JHH1388" s="84">
        <f t="shared" si="857"/>
        <v>2000000</v>
      </c>
      <c r="JHN1388" s="84" t="s">
        <v>247</v>
      </c>
      <c r="JHO1388" s="84" t="s">
        <v>4692</v>
      </c>
      <c r="JHP1388" s="84">
        <f>JHP1384</f>
        <v>0</v>
      </c>
      <c r="JHQ1388" s="84">
        <f t="shared" si="858"/>
        <v>0</v>
      </c>
      <c r="JHR1388" s="84">
        <f t="shared" si="858"/>
        <v>0</v>
      </c>
      <c r="JHS1388" s="84">
        <f t="shared" si="858"/>
        <v>0</v>
      </c>
      <c r="JHT1388" s="84">
        <f t="shared" si="858"/>
        <v>2000000</v>
      </c>
      <c r="JHU1388" s="84">
        <f t="shared" si="858"/>
        <v>0</v>
      </c>
      <c r="JHV1388" s="84">
        <f t="shared" si="858"/>
        <v>0</v>
      </c>
      <c r="JHW1388" s="84">
        <f t="shared" si="858"/>
        <v>2000000</v>
      </c>
      <c r="JHX1388" s="84">
        <f t="shared" si="858"/>
        <v>2000000</v>
      </c>
      <c r="JID1388" s="84" t="s">
        <v>247</v>
      </c>
      <c r="JIE1388" s="84" t="s">
        <v>4692</v>
      </c>
      <c r="JIF1388" s="84">
        <f>JIF1384</f>
        <v>0</v>
      </c>
      <c r="JIG1388" s="84">
        <f t="shared" si="858"/>
        <v>0</v>
      </c>
      <c r="JIH1388" s="84">
        <f t="shared" si="858"/>
        <v>0</v>
      </c>
      <c r="JII1388" s="84">
        <f t="shared" si="858"/>
        <v>0</v>
      </c>
      <c r="JIJ1388" s="84">
        <f t="shared" si="858"/>
        <v>2000000</v>
      </c>
      <c r="JIK1388" s="84">
        <f t="shared" si="858"/>
        <v>0</v>
      </c>
      <c r="JIL1388" s="84">
        <f t="shared" si="858"/>
        <v>0</v>
      </c>
      <c r="JIM1388" s="84">
        <f t="shared" si="858"/>
        <v>2000000</v>
      </c>
      <c r="JIN1388" s="84">
        <f t="shared" si="858"/>
        <v>2000000</v>
      </c>
      <c r="JIT1388" s="84" t="s">
        <v>247</v>
      </c>
      <c r="JIU1388" s="84" t="s">
        <v>4692</v>
      </c>
      <c r="JIV1388" s="84">
        <f>JIV1384</f>
        <v>0</v>
      </c>
      <c r="JIW1388" s="84">
        <f t="shared" si="858"/>
        <v>0</v>
      </c>
      <c r="JIX1388" s="84">
        <f t="shared" si="858"/>
        <v>0</v>
      </c>
      <c r="JIY1388" s="84">
        <f t="shared" si="858"/>
        <v>0</v>
      </c>
      <c r="JIZ1388" s="84">
        <f t="shared" si="858"/>
        <v>2000000</v>
      </c>
      <c r="JJA1388" s="84">
        <f t="shared" si="858"/>
        <v>0</v>
      </c>
      <c r="JJB1388" s="84">
        <f t="shared" si="858"/>
        <v>0</v>
      </c>
      <c r="JJC1388" s="84">
        <f t="shared" si="858"/>
        <v>2000000</v>
      </c>
      <c r="JJD1388" s="84">
        <f t="shared" si="858"/>
        <v>2000000</v>
      </c>
      <c r="JJJ1388" s="84" t="s">
        <v>247</v>
      </c>
      <c r="JJK1388" s="84" t="s">
        <v>4692</v>
      </c>
      <c r="JJL1388" s="84">
        <f>JJL1384</f>
        <v>0</v>
      </c>
      <c r="JJM1388" s="84">
        <f t="shared" si="858"/>
        <v>0</v>
      </c>
      <c r="JJN1388" s="84">
        <f t="shared" si="858"/>
        <v>0</v>
      </c>
      <c r="JJO1388" s="84">
        <f t="shared" si="858"/>
        <v>0</v>
      </c>
      <c r="JJP1388" s="84">
        <f t="shared" si="858"/>
        <v>2000000</v>
      </c>
      <c r="JJQ1388" s="84">
        <f t="shared" si="858"/>
        <v>0</v>
      </c>
      <c r="JJR1388" s="84">
        <f t="shared" si="858"/>
        <v>0</v>
      </c>
      <c r="JJS1388" s="84">
        <f t="shared" si="858"/>
        <v>2000000</v>
      </c>
      <c r="JJT1388" s="84">
        <f t="shared" si="858"/>
        <v>2000000</v>
      </c>
      <c r="JJZ1388" s="84" t="s">
        <v>247</v>
      </c>
      <c r="JKA1388" s="84" t="s">
        <v>4692</v>
      </c>
      <c r="JKB1388" s="84">
        <f>JKB1384</f>
        <v>0</v>
      </c>
      <c r="JKC1388" s="84">
        <f t="shared" si="859"/>
        <v>0</v>
      </c>
      <c r="JKD1388" s="84">
        <f t="shared" si="859"/>
        <v>0</v>
      </c>
      <c r="JKE1388" s="84">
        <f t="shared" si="859"/>
        <v>0</v>
      </c>
      <c r="JKF1388" s="84">
        <f t="shared" si="859"/>
        <v>2000000</v>
      </c>
      <c r="JKG1388" s="84">
        <f t="shared" si="859"/>
        <v>0</v>
      </c>
      <c r="JKH1388" s="84">
        <f t="shared" si="859"/>
        <v>0</v>
      </c>
      <c r="JKI1388" s="84">
        <f t="shared" si="859"/>
        <v>2000000</v>
      </c>
      <c r="JKJ1388" s="84">
        <f t="shared" si="859"/>
        <v>2000000</v>
      </c>
      <c r="JKP1388" s="84" t="s">
        <v>247</v>
      </c>
      <c r="JKQ1388" s="84" t="s">
        <v>4692</v>
      </c>
      <c r="JKR1388" s="84">
        <f>JKR1384</f>
        <v>0</v>
      </c>
      <c r="JKS1388" s="84">
        <f t="shared" si="859"/>
        <v>0</v>
      </c>
      <c r="JKT1388" s="84">
        <f t="shared" si="859"/>
        <v>0</v>
      </c>
      <c r="JKU1388" s="84">
        <f t="shared" si="859"/>
        <v>0</v>
      </c>
      <c r="JKV1388" s="84">
        <f t="shared" si="859"/>
        <v>2000000</v>
      </c>
      <c r="JKW1388" s="84">
        <f t="shared" si="859"/>
        <v>0</v>
      </c>
      <c r="JKX1388" s="84">
        <f t="shared" si="859"/>
        <v>0</v>
      </c>
      <c r="JKY1388" s="84">
        <f t="shared" si="859"/>
        <v>2000000</v>
      </c>
      <c r="JKZ1388" s="84">
        <f t="shared" si="859"/>
        <v>2000000</v>
      </c>
      <c r="JLF1388" s="84" t="s">
        <v>247</v>
      </c>
      <c r="JLG1388" s="84" t="s">
        <v>4692</v>
      </c>
      <c r="JLH1388" s="84">
        <f>JLH1384</f>
        <v>0</v>
      </c>
      <c r="JLI1388" s="84">
        <f t="shared" si="859"/>
        <v>0</v>
      </c>
      <c r="JLJ1388" s="84">
        <f t="shared" si="859"/>
        <v>0</v>
      </c>
      <c r="JLK1388" s="84">
        <f t="shared" si="859"/>
        <v>0</v>
      </c>
      <c r="JLL1388" s="84">
        <f t="shared" si="859"/>
        <v>2000000</v>
      </c>
      <c r="JLM1388" s="84">
        <f t="shared" si="859"/>
        <v>0</v>
      </c>
      <c r="JLN1388" s="84">
        <f t="shared" si="859"/>
        <v>0</v>
      </c>
      <c r="JLO1388" s="84">
        <f t="shared" si="859"/>
        <v>2000000</v>
      </c>
      <c r="JLP1388" s="84">
        <f t="shared" si="859"/>
        <v>2000000</v>
      </c>
      <c r="JLV1388" s="84" t="s">
        <v>247</v>
      </c>
      <c r="JLW1388" s="84" t="s">
        <v>4692</v>
      </c>
      <c r="JLX1388" s="84">
        <f>JLX1384</f>
        <v>0</v>
      </c>
      <c r="JLY1388" s="84">
        <f t="shared" si="859"/>
        <v>0</v>
      </c>
      <c r="JLZ1388" s="84">
        <f t="shared" si="859"/>
        <v>0</v>
      </c>
      <c r="JMA1388" s="84">
        <f t="shared" si="859"/>
        <v>0</v>
      </c>
      <c r="JMB1388" s="84">
        <f t="shared" si="859"/>
        <v>2000000</v>
      </c>
      <c r="JMC1388" s="84">
        <f t="shared" si="859"/>
        <v>0</v>
      </c>
      <c r="JMD1388" s="84">
        <f t="shared" si="859"/>
        <v>0</v>
      </c>
      <c r="JME1388" s="84">
        <f t="shared" si="859"/>
        <v>2000000</v>
      </c>
      <c r="JMF1388" s="84">
        <f t="shared" si="859"/>
        <v>2000000</v>
      </c>
      <c r="JML1388" s="84" t="s">
        <v>247</v>
      </c>
      <c r="JMM1388" s="84" t="s">
        <v>4692</v>
      </c>
      <c r="JMN1388" s="84">
        <f>JMN1384</f>
        <v>0</v>
      </c>
      <c r="JMO1388" s="84">
        <f t="shared" si="860"/>
        <v>0</v>
      </c>
      <c r="JMP1388" s="84">
        <f t="shared" si="860"/>
        <v>0</v>
      </c>
      <c r="JMQ1388" s="84">
        <f t="shared" si="860"/>
        <v>0</v>
      </c>
      <c r="JMR1388" s="84">
        <f t="shared" si="860"/>
        <v>2000000</v>
      </c>
      <c r="JMS1388" s="84">
        <f t="shared" si="860"/>
        <v>0</v>
      </c>
      <c r="JMT1388" s="84">
        <f t="shared" si="860"/>
        <v>0</v>
      </c>
      <c r="JMU1388" s="84">
        <f t="shared" si="860"/>
        <v>2000000</v>
      </c>
      <c r="JMV1388" s="84">
        <f t="shared" si="860"/>
        <v>2000000</v>
      </c>
      <c r="JNB1388" s="84" t="s">
        <v>247</v>
      </c>
      <c r="JNC1388" s="84" t="s">
        <v>4692</v>
      </c>
      <c r="JND1388" s="84">
        <f>JND1384</f>
        <v>0</v>
      </c>
      <c r="JNE1388" s="84">
        <f t="shared" si="860"/>
        <v>0</v>
      </c>
      <c r="JNF1388" s="84">
        <f t="shared" si="860"/>
        <v>0</v>
      </c>
      <c r="JNG1388" s="84">
        <f t="shared" si="860"/>
        <v>0</v>
      </c>
      <c r="JNH1388" s="84">
        <f t="shared" si="860"/>
        <v>2000000</v>
      </c>
      <c r="JNI1388" s="84">
        <f t="shared" si="860"/>
        <v>0</v>
      </c>
      <c r="JNJ1388" s="84">
        <f t="shared" si="860"/>
        <v>0</v>
      </c>
      <c r="JNK1388" s="84">
        <f t="shared" si="860"/>
        <v>2000000</v>
      </c>
      <c r="JNL1388" s="84">
        <f t="shared" si="860"/>
        <v>2000000</v>
      </c>
      <c r="JNR1388" s="84" t="s">
        <v>247</v>
      </c>
      <c r="JNS1388" s="84" t="s">
        <v>4692</v>
      </c>
      <c r="JNT1388" s="84">
        <f>JNT1384</f>
        <v>0</v>
      </c>
      <c r="JNU1388" s="84">
        <f t="shared" si="860"/>
        <v>0</v>
      </c>
      <c r="JNV1388" s="84">
        <f t="shared" si="860"/>
        <v>0</v>
      </c>
      <c r="JNW1388" s="84">
        <f t="shared" si="860"/>
        <v>0</v>
      </c>
      <c r="JNX1388" s="84">
        <f t="shared" si="860"/>
        <v>2000000</v>
      </c>
      <c r="JNY1388" s="84">
        <f t="shared" si="860"/>
        <v>0</v>
      </c>
      <c r="JNZ1388" s="84">
        <f t="shared" si="860"/>
        <v>0</v>
      </c>
      <c r="JOA1388" s="84">
        <f t="shared" si="860"/>
        <v>2000000</v>
      </c>
      <c r="JOB1388" s="84">
        <f t="shared" si="860"/>
        <v>2000000</v>
      </c>
      <c r="JOH1388" s="84" t="s">
        <v>247</v>
      </c>
      <c r="JOI1388" s="84" t="s">
        <v>4692</v>
      </c>
      <c r="JOJ1388" s="84">
        <f>JOJ1384</f>
        <v>0</v>
      </c>
      <c r="JOK1388" s="84">
        <f t="shared" si="860"/>
        <v>0</v>
      </c>
      <c r="JOL1388" s="84">
        <f t="shared" si="860"/>
        <v>0</v>
      </c>
      <c r="JOM1388" s="84">
        <f t="shared" si="860"/>
        <v>0</v>
      </c>
      <c r="JON1388" s="84">
        <f t="shared" si="860"/>
        <v>2000000</v>
      </c>
      <c r="JOO1388" s="84">
        <f t="shared" si="860"/>
        <v>0</v>
      </c>
      <c r="JOP1388" s="84">
        <f t="shared" si="860"/>
        <v>0</v>
      </c>
      <c r="JOQ1388" s="84">
        <f t="shared" si="860"/>
        <v>2000000</v>
      </c>
      <c r="JOR1388" s="84">
        <f t="shared" si="860"/>
        <v>2000000</v>
      </c>
      <c r="JOX1388" s="84" t="s">
        <v>247</v>
      </c>
      <c r="JOY1388" s="84" t="s">
        <v>4692</v>
      </c>
      <c r="JOZ1388" s="84">
        <f>JOZ1384</f>
        <v>0</v>
      </c>
      <c r="JPA1388" s="84">
        <f t="shared" si="861"/>
        <v>0</v>
      </c>
      <c r="JPB1388" s="84">
        <f t="shared" si="861"/>
        <v>0</v>
      </c>
      <c r="JPC1388" s="84">
        <f t="shared" si="861"/>
        <v>0</v>
      </c>
      <c r="JPD1388" s="84">
        <f t="shared" si="861"/>
        <v>2000000</v>
      </c>
      <c r="JPE1388" s="84">
        <f t="shared" si="861"/>
        <v>0</v>
      </c>
      <c r="JPF1388" s="84">
        <f t="shared" si="861"/>
        <v>0</v>
      </c>
      <c r="JPG1388" s="84">
        <f t="shared" si="861"/>
        <v>2000000</v>
      </c>
      <c r="JPH1388" s="84">
        <f t="shared" si="861"/>
        <v>2000000</v>
      </c>
      <c r="JPN1388" s="84" t="s">
        <v>247</v>
      </c>
      <c r="JPO1388" s="84" t="s">
        <v>4692</v>
      </c>
      <c r="JPP1388" s="84">
        <f>JPP1384</f>
        <v>0</v>
      </c>
      <c r="JPQ1388" s="84">
        <f t="shared" si="861"/>
        <v>0</v>
      </c>
      <c r="JPR1388" s="84">
        <f t="shared" si="861"/>
        <v>0</v>
      </c>
      <c r="JPS1388" s="84">
        <f t="shared" si="861"/>
        <v>0</v>
      </c>
      <c r="JPT1388" s="84">
        <f t="shared" si="861"/>
        <v>2000000</v>
      </c>
      <c r="JPU1388" s="84">
        <f t="shared" si="861"/>
        <v>0</v>
      </c>
      <c r="JPV1388" s="84">
        <f t="shared" si="861"/>
        <v>0</v>
      </c>
      <c r="JPW1388" s="84">
        <f t="shared" si="861"/>
        <v>2000000</v>
      </c>
      <c r="JPX1388" s="84">
        <f t="shared" si="861"/>
        <v>2000000</v>
      </c>
      <c r="JQD1388" s="84" t="s">
        <v>247</v>
      </c>
      <c r="JQE1388" s="84" t="s">
        <v>4692</v>
      </c>
      <c r="JQF1388" s="84">
        <f>JQF1384</f>
        <v>0</v>
      </c>
      <c r="JQG1388" s="84">
        <f t="shared" si="861"/>
        <v>0</v>
      </c>
      <c r="JQH1388" s="84">
        <f t="shared" si="861"/>
        <v>0</v>
      </c>
      <c r="JQI1388" s="84">
        <f t="shared" si="861"/>
        <v>0</v>
      </c>
      <c r="JQJ1388" s="84">
        <f t="shared" si="861"/>
        <v>2000000</v>
      </c>
      <c r="JQK1388" s="84">
        <f t="shared" si="861"/>
        <v>0</v>
      </c>
      <c r="JQL1388" s="84">
        <f t="shared" si="861"/>
        <v>0</v>
      </c>
      <c r="JQM1388" s="84">
        <f t="shared" si="861"/>
        <v>2000000</v>
      </c>
      <c r="JQN1388" s="84">
        <f t="shared" si="861"/>
        <v>2000000</v>
      </c>
      <c r="JQT1388" s="84" t="s">
        <v>247</v>
      </c>
      <c r="JQU1388" s="84" t="s">
        <v>4692</v>
      </c>
      <c r="JQV1388" s="84">
        <f>JQV1384</f>
        <v>0</v>
      </c>
      <c r="JQW1388" s="84">
        <f t="shared" si="861"/>
        <v>0</v>
      </c>
      <c r="JQX1388" s="84">
        <f t="shared" si="861"/>
        <v>0</v>
      </c>
      <c r="JQY1388" s="84">
        <f t="shared" si="861"/>
        <v>0</v>
      </c>
      <c r="JQZ1388" s="84">
        <f t="shared" si="861"/>
        <v>2000000</v>
      </c>
      <c r="JRA1388" s="84">
        <f t="shared" si="861"/>
        <v>0</v>
      </c>
      <c r="JRB1388" s="84">
        <f t="shared" si="861"/>
        <v>0</v>
      </c>
      <c r="JRC1388" s="84">
        <f t="shared" si="861"/>
        <v>2000000</v>
      </c>
      <c r="JRD1388" s="84">
        <f t="shared" si="861"/>
        <v>2000000</v>
      </c>
      <c r="JRJ1388" s="84" t="s">
        <v>247</v>
      </c>
      <c r="JRK1388" s="84" t="s">
        <v>4692</v>
      </c>
      <c r="JRL1388" s="84">
        <f>JRL1384</f>
        <v>0</v>
      </c>
      <c r="JRM1388" s="84">
        <f t="shared" si="862"/>
        <v>0</v>
      </c>
      <c r="JRN1388" s="84">
        <f t="shared" si="862"/>
        <v>0</v>
      </c>
      <c r="JRO1388" s="84">
        <f t="shared" si="862"/>
        <v>0</v>
      </c>
      <c r="JRP1388" s="84">
        <f t="shared" si="862"/>
        <v>2000000</v>
      </c>
      <c r="JRQ1388" s="84">
        <f t="shared" si="862"/>
        <v>0</v>
      </c>
      <c r="JRR1388" s="84">
        <f t="shared" si="862"/>
        <v>0</v>
      </c>
      <c r="JRS1388" s="84">
        <f t="shared" si="862"/>
        <v>2000000</v>
      </c>
      <c r="JRT1388" s="84">
        <f t="shared" si="862"/>
        <v>2000000</v>
      </c>
      <c r="JRZ1388" s="84" t="s">
        <v>247</v>
      </c>
      <c r="JSA1388" s="84" t="s">
        <v>4692</v>
      </c>
      <c r="JSB1388" s="84">
        <f>JSB1384</f>
        <v>0</v>
      </c>
      <c r="JSC1388" s="84">
        <f t="shared" si="862"/>
        <v>0</v>
      </c>
      <c r="JSD1388" s="84">
        <f t="shared" si="862"/>
        <v>0</v>
      </c>
      <c r="JSE1388" s="84">
        <f t="shared" si="862"/>
        <v>0</v>
      </c>
      <c r="JSF1388" s="84">
        <f t="shared" si="862"/>
        <v>2000000</v>
      </c>
      <c r="JSG1388" s="84">
        <f t="shared" si="862"/>
        <v>0</v>
      </c>
      <c r="JSH1388" s="84">
        <f t="shared" si="862"/>
        <v>0</v>
      </c>
      <c r="JSI1388" s="84">
        <f t="shared" si="862"/>
        <v>2000000</v>
      </c>
      <c r="JSJ1388" s="84">
        <f t="shared" si="862"/>
        <v>2000000</v>
      </c>
      <c r="JSP1388" s="84" t="s">
        <v>247</v>
      </c>
      <c r="JSQ1388" s="84" t="s">
        <v>4692</v>
      </c>
      <c r="JSR1388" s="84">
        <f>JSR1384</f>
        <v>0</v>
      </c>
      <c r="JSS1388" s="84">
        <f t="shared" si="862"/>
        <v>0</v>
      </c>
      <c r="JST1388" s="84">
        <f t="shared" si="862"/>
        <v>0</v>
      </c>
      <c r="JSU1388" s="84">
        <f t="shared" si="862"/>
        <v>0</v>
      </c>
      <c r="JSV1388" s="84">
        <f t="shared" si="862"/>
        <v>2000000</v>
      </c>
      <c r="JSW1388" s="84">
        <f t="shared" si="862"/>
        <v>0</v>
      </c>
      <c r="JSX1388" s="84">
        <f t="shared" si="862"/>
        <v>0</v>
      </c>
      <c r="JSY1388" s="84">
        <f t="shared" si="862"/>
        <v>2000000</v>
      </c>
      <c r="JSZ1388" s="84">
        <f t="shared" si="862"/>
        <v>2000000</v>
      </c>
      <c r="JTF1388" s="84" t="s">
        <v>247</v>
      </c>
      <c r="JTG1388" s="84" t="s">
        <v>4692</v>
      </c>
      <c r="JTH1388" s="84">
        <f>JTH1384</f>
        <v>0</v>
      </c>
      <c r="JTI1388" s="84">
        <f t="shared" si="862"/>
        <v>0</v>
      </c>
      <c r="JTJ1388" s="84">
        <f t="shared" si="862"/>
        <v>0</v>
      </c>
      <c r="JTK1388" s="84">
        <f t="shared" si="862"/>
        <v>0</v>
      </c>
      <c r="JTL1388" s="84">
        <f t="shared" si="862"/>
        <v>2000000</v>
      </c>
      <c r="JTM1388" s="84">
        <f t="shared" si="862"/>
        <v>0</v>
      </c>
      <c r="JTN1388" s="84">
        <f t="shared" si="862"/>
        <v>0</v>
      </c>
      <c r="JTO1388" s="84">
        <f t="shared" si="862"/>
        <v>2000000</v>
      </c>
      <c r="JTP1388" s="84">
        <f t="shared" si="862"/>
        <v>2000000</v>
      </c>
      <c r="JTV1388" s="84" t="s">
        <v>247</v>
      </c>
      <c r="JTW1388" s="84" t="s">
        <v>4692</v>
      </c>
      <c r="JTX1388" s="84">
        <f>JTX1384</f>
        <v>0</v>
      </c>
      <c r="JTY1388" s="84">
        <f t="shared" si="863"/>
        <v>0</v>
      </c>
      <c r="JTZ1388" s="84">
        <f t="shared" si="863"/>
        <v>0</v>
      </c>
      <c r="JUA1388" s="84">
        <f t="shared" si="863"/>
        <v>0</v>
      </c>
      <c r="JUB1388" s="84">
        <f t="shared" si="863"/>
        <v>2000000</v>
      </c>
      <c r="JUC1388" s="84">
        <f t="shared" si="863"/>
        <v>0</v>
      </c>
      <c r="JUD1388" s="84">
        <f t="shared" si="863"/>
        <v>0</v>
      </c>
      <c r="JUE1388" s="84">
        <f t="shared" si="863"/>
        <v>2000000</v>
      </c>
      <c r="JUF1388" s="84">
        <f t="shared" si="863"/>
        <v>2000000</v>
      </c>
      <c r="JUL1388" s="84" t="s">
        <v>247</v>
      </c>
      <c r="JUM1388" s="84" t="s">
        <v>4692</v>
      </c>
      <c r="JUN1388" s="84">
        <f>JUN1384</f>
        <v>0</v>
      </c>
      <c r="JUO1388" s="84">
        <f t="shared" si="863"/>
        <v>0</v>
      </c>
      <c r="JUP1388" s="84">
        <f t="shared" si="863"/>
        <v>0</v>
      </c>
      <c r="JUQ1388" s="84">
        <f t="shared" si="863"/>
        <v>0</v>
      </c>
      <c r="JUR1388" s="84">
        <f t="shared" si="863"/>
        <v>2000000</v>
      </c>
      <c r="JUS1388" s="84">
        <f t="shared" si="863"/>
        <v>0</v>
      </c>
      <c r="JUT1388" s="84">
        <f t="shared" si="863"/>
        <v>0</v>
      </c>
      <c r="JUU1388" s="84">
        <f t="shared" si="863"/>
        <v>2000000</v>
      </c>
      <c r="JUV1388" s="84">
        <f t="shared" si="863"/>
        <v>2000000</v>
      </c>
      <c r="JVB1388" s="84" t="s">
        <v>247</v>
      </c>
      <c r="JVC1388" s="84" t="s">
        <v>4692</v>
      </c>
      <c r="JVD1388" s="84">
        <f>JVD1384</f>
        <v>0</v>
      </c>
      <c r="JVE1388" s="84">
        <f t="shared" si="863"/>
        <v>0</v>
      </c>
      <c r="JVF1388" s="84">
        <f t="shared" si="863"/>
        <v>0</v>
      </c>
      <c r="JVG1388" s="84">
        <f t="shared" si="863"/>
        <v>0</v>
      </c>
      <c r="JVH1388" s="84">
        <f t="shared" si="863"/>
        <v>2000000</v>
      </c>
      <c r="JVI1388" s="84">
        <f t="shared" si="863"/>
        <v>0</v>
      </c>
      <c r="JVJ1388" s="84">
        <f t="shared" si="863"/>
        <v>0</v>
      </c>
      <c r="JVK1388" s="84">
        <f t="shared" si="863"/>
        <v>2000000</v>
      </c>
      <c r="JVL1388" s="84">
        <f t="shared" si="863"/>
        <v>2000000</v>
      </c>
      <c r="JVR1388" s="84" t="s">
        <v>247</v>
      </c>
      <c r="JVS1388" s="84" t="s">
        <v>4692</v>
      </c>
      <c r="JVT1388" s="84">
        <f>JVT1384</f>
        <v>0</v>
      </c>
      <c r="JVU1388" s="84">
        <f t="shared" si="863"/>
        <v>0</v>
      </c>
      <c r="JVV1388" s="84">
        <f t="shared" si="863"/>
        <v>0</v>
      </c>
      <c r="JVW1388" s="84">
        <f t="shared" si="863"/>
        <v>0</v>
      </c>
      <c r="JVX1388" s="84">
        <f t="shared" si="863"/>
        <v>2000000</v>
      </c>
      <c r="JVY1388" s="84">
        <f t="shared" si="863"/>
        <v>0</v>
      </c>
      <c r="JVZ1388" s="84">
        <f t="shared" si="863"/>
        <v>0</v>
      </c>
      <c r="JWA1388" s="84">
        <f t="shared" si="863"/>
        <v>2000000</v>
      </c>
      <c r="JWB1388" s="84">
        <f t="shared" si="863"/>
        <v>2000000</v>
      </c>
      <c r="JWH1388" s="84" t="s">
        <v>247</v>
      </c>
      <c r="JWI1388" s="84" t="s">
        <v>4692</v>
      </c>
      <c r="JWJ1388" s="84">
        <f>JWJ1384</f>
        <v>0</v>
      </c>
      <c r="JWK1388" s="84">
        <f t="shared" si="864"/>
        <v>0</v>
      </c>
      <c r="JWL1388" s="84">
        <f t="shared" si="864"/>
        <v>0</v>
      </c>
      <c r="JWM1388" s="84">
        <f t="shared" si="864"/>
        <v>0</v>
      </c>
      <c r="JWN1388" s="84">
        <f t="shared" si="864"/>
        <v>2000000</v>
      </c>
      <c r="JWO1388" s="84">
        <f t="shared" si="864"/>
        <v>0</v>
      </c>
      <c r="JWP1388" s="84">
        <f t="shared" si="864"/>
        <v>0</v>
      </c>
      <c r="JWQ1388" s="84">
        <f t="shared" si="864"/>
        <v>2000000</v>
      </c>
      <c r="JWR1388" s="84">
        <f t="shared" si="864"/>
        <v>2000000</v>
      </c>
      <c r="JWX1388" s="84" t="s">
        <v>247</v>
      </c>
      <c r="JWY1388" s="84" t="s">
        <v>4692</v>
      </c>
      <c r="JWZ1388" s="84">
        <f>JWZ1384</f>
        <v>0</v>
      </c>
      <c r="JXA1388" s="84">
        <f t="shared" si="864"/>
        <v>0</v>
      </c>
      <c r="JXB1388" s="84">
        <f t="shared" si="864"/>
        <v>0</v>
      </c>
      <c r="JXC1388" s="84">
        <f t="shared" si="864"/>
        <v>0</v>
      </c>
      <c r="JXD1388" s="84">
        <f t="shared" si="864"/>
        <v>2000000</v>
      </c>
      <c r="JXE1388" s="84">
        <f t="shared" si="864"/>
        <v>0</v>
      </c>
      <c r="JXF1388" s="84">
        <f t="shared" si="864"/>
        <v>0</v>
      </c>
      <c r="JXG1388" s="84">
        <f t="shared" si="864"/>
        <v>2000000</v>
      </c>
      <c r="JXH1388" s="84">
        <f t="shared" si="864"/>
        <v>2000000</v>
      </c>
      <c r="JXN1388" s="84" t="s">
        <v>247</v>
      </c>
      <c r="JXO1388" s="84" t="s">
        <v>4692</v>
      </c>
      <c r="JXP1388" s="84">
        <f>JXP1384</f>
        <v>0</v>
      </c>
      <c r="JXQ1388" s="84">
        <f t="shared" si="864"/>
        <v>0</v>
      </c>
      <c r="JXR1388" s="84">
        <f t="shared" si="864"/>
        <v>0</v>
      </c>
      <c r="JXS1388" s="84">
        <f t="shared" si="864"/>
        <v>0</v>
      </c>
      <c r="JXT1388" s="84">
        <f t="shared" si="864"/>
        <v>2000000</v>
      </c>
      <c r="JXU1388" s="84">
        <f t="shared" si="864"/>
        <v>0</v>
      </c>
      <c r="JXV1388" s="84">
        <f t="shared" si="864"/>
        <v>0</v>
      </c>
      <c r="JXW1388" s="84">
        <f t="shared" si="864"/>
        <v>2000000</v>
      </c>
      <c r="JXX1388" s="84">
        <f t="shared" si="864"/>
        <v>2000000</v>
      </c>
      <c r="JYD1388" s="84" t="s">
        <v>247</v>
      </c>
      <c r="JYE1388" s="84" t="s">
        <v>4692</v>
      </c>
      <c r="JYF1388" s="84">
        <f>JYF1384</f>
        <v>0</v>
      </c>
      <c r="JYG1388" s="84">
        <f t="shared" si="864"/>
        <v>0</v>
      </c>
      <c r="JYH1388" s="84">
        <f t="shared" si="864"/>
        <v>0</v>
      </c>
      <c r="JYI1388" s="84">
        <f t="shared" si="864"/>
        <v>0</v>
      </c>
      <c r="JYJ1388" s="84">
        <f t="shared" si="864"/>
        <v>2000000</v>
      </c>
      <c r="JYK1388" s="84">
        <f t="shared" si="864"/>
        <v>0</v>
      </c>
      <c r="JYL1388" s="84">
        <f t="shared" si="864"/>
        <v>0</v>
      </c>
      <c r="JYM1388" s="84">
        <f t="shared" si="864"/>
        <v>2000000</v>
      </c>
      <c r="JYN1388" s="84">
        <f t="shared" si="864"/>
        <v>2000000</v>
      </c>
      <c r="JYT1388" s="84" t="s">
        <v>247</v>
      </c>
      <c r="JYU1388" s="84" t="s">
        <v>4692</v>
      </c>
      <c r="JYV1388" s="84">
        <f>JYV1384</f>
        <v>0</v>
      </c>
      <c r="JYW1388" s="84">
        <f t="shared" si="865"/>
        <v>0</v>
      </c>
      <c r="JYX1388" s="84">
        <f t="shared" si="865"/>
        <v>0</v>
      </c>
      <c r="JYY1388" s="84">
        <f t="shared" si="865"/>
        <v>0</v>
      </c>
      <c r="JYZ1388" s="84">
        <f t="shared" si="865"/>
        <v>2000000</v>
      </c>
      <c r="JZA1388" s="84">
        <f t="shared" si="865"/>
        <v>0</v>
      </c>
      <c r="JZB1388" s="84">
        <f t="shared" si="865"/>
        <v>0</v>
      </c>
      <c r="JZC1388" s="84">
        <f t="shared" si="865"/>
        <v>2000000</v>
      </c>
      <c r="JZD1388" s="84">
        <f t="shared" si="865"/>
        <v>2000000</v>
      </c>
      <c r="JZJ1388" s="84" t="s">
        <v>247</v>
      </c>
      <c r="JZK1388" s="84" t="s">
        <v>4692</v>
      </c>
      <c r="JZL1388" s="84">
        <f>JZL1384</f>
        <v>0</v>
      </c>
      <c r="JZM1388" s="84">
        <f t="shared" si="865"/>
        <v>0</v>
      </c>
      <c r="JZN1388" s="84">
        <f t="shared" si="865"/>
        <v>0</v>
      </c>
      <c r="JZO1388" s="84">
        <f t="shared" si="865"/>
        <v>0</v>
      </c>
      <c r="JZP1388" s="84">
        <f t="shared" si="865"/>
        <v>2000000</v>
      </c>
      <c r="JZQ1388" s="84">
        <f t="shared" si="865"/>
        <v>0</v>
      </c>
      <c r="JZR1388" s="84">
        <f t="shared" si="865"/>
        <v>0</v>
      </c>
      <c r="JZS1388" s="84">
        <f t="shared" si="865"/>
        <v>2000000</v>
      </c>
      <c r="JZT1388" s="84">
        <f t="shared" si="865"/>
        <v>2000000</v>
      </c>
      <c r="JZZ1388" s="84" t="s">
        <v>247</v>
      </c>
      <c r="KAA1388" s="84" t="s">
        <v>4692</v>
      </c>
      <c r="KAB1388" s="84">
        <f>KAB1384</f>
        <v>0</v>
      </c>
      <c r="KAC1388" s="84">
        <f t="shared" si="865"/>
        <v>0</v>
      </c>
      <c r="KAD1388" s="84">
        <f t="shared" si="865"/>
        <v>0</v>
      </c>
      <c r="KAE1388" s="84">
        <f t="shared" si="865"/>
        <v>0</v>
      </c>
      <c r="KAF1388" s="84">
        <f t="shared" si="865"/>
        <v>2000000</v>
      </c>
      <c r="KAG1388" s="84">
        <f t="shared" si="865"/>
        <v>0</v>
      </c>
      <c r="KAH1388" s="84">
        <f t="shared" si="865"/>
        <v>0</v>
      </c>
      <c r="KAI1388" s="84">
        <f t="shared" si="865"/>
        <v>2000000</v>
      </c>
      <c r="KAJ1388" s="84">
        <f t="shared" si="865"/>
        <v>2000000</v>
      </c>
      <c r="KAP1388" s="84" t="s">
        <v>247</v>
      </c>
      <c r="KAQ1388" s="84" t="s">
        <v>4692</v>
      </c>
      <c r="KAR1388" s="84">
        <f>KAR1384</f>
        <v>0</v>
      </c>
      <c r="KAS1388" s="84">
        <f t="shared" si="865"/>
        <v>0</v>
      </c>
      <c r="KAT1388" s="84">
        <f t="shared" si="865"/>
        <v>0</v>
      </c>
      <c r="KAU1388" s="84">
        <f t="shared" si="865"/>
        <v>0</v>
      </c>
      <c r="KAV1388" s="84">
        <f t="shared" si="865"/>
        <v>2000000</v>
      </c>
      <c r="KAW1388" s="84">
        <f t="shared" si="865"/>
        <v>0</v>
      </c>
      <c r="KAX1388" s="84">
        <f t="shared" si="865"/>
        <v>0</v>
      </c>
      <c r="KAY1388" s="84">
        <f t="shared" si="865"/>
        <v>2000000</v>
      </c>
      <c r="KAZ1388" s="84">
        <f t="shared" si="865"/>
        <v>2000000</v>
      </c>
      <c r="KBF1388" s="84" t="s">
        <v>247</v>
      </c>
      <c r="KBG1388" s="84" t="s">
        <v>4692</v>
      </c>
      <c r="KBH1388" s="84">
        <f>KBH1384</f>
        <v>0</v>
      </c>
      <c r="KBI1388" s="84">
        <f t="shared" si="866"/>
        <v>0</v>
      </c>
      <c r="KBJ1388" s="84">
        <f t="shared" si="866"/>
        <v>0</v>
      </c>
      <c r="KBK1388" s="84">
        <f t="shared" si="866"/>
        <v>0</v>
      </c>
      <c r="KBL1388" s="84">
        <f t="shared" si="866"/>
        <v>2000000</v>
      </c>
      <c r="KBM1388" s="84">
        <f t="shared" si="866"/>
        <v>0</v>
      </c>
      <c r="KBN1388" s="84">
        <f t="shared" si="866"/>
        <v>0</v>
      </c>
      <c r="KBO1388" s="84">
        <f t="shared" si="866"/>
        <v>2000000</v>
      </c>
      <c r="KBP1388" s="84">
        <f t="shared" si="866"/>
        <v>2000000</v>
      </c>
      <c r="KBV1388" s="84" t="s">
        <v>247</v>
      </c>
      <c r="KBW1388" s="84" t="s">
        <v>4692</v>
      </c>
      <c r="KBX1388" s="84">
        <f>KBX1384</f>
        <v>0</v>
      </c>
      <c r="KBY1388" s="84">
        <f t="shared" si="866"/>
        <v>0</v>
      </c>
      <c r="KBZ1388" s="84">
        <f t="shared" si="866"/>
        <v>0</v>
      </c>
      <c r="KCA1388" s="84">
        <f t="shared" si="866"/>
        <v>0</v>
      </c>
      <c r="KCB1388" s="84">
        <f t="shared" si="866"/>
        <v>2000000</v>
      </c>
      <c r="KCC1388" s="84">
        <f t="shared" si="866"/>
        <v>0</v>
      </c>
      <c r="KCD1388" s="84">
        <f t="shared" si="866"/>
        <v>0</v>
      </c>
      <c r="KCE1388" s="84">
        <f t="shared" si="866"/>
        <v>2000000</v>
      </c>
      <c r="KCF1388" s="84">
        <f t="shared" si="866"/>
        <v>2000000</v>
      </c>
      <c r="KCL1388" s="84" t="s">
        <v>247</v>
      </c>
      <c r="KCM1388" s="84" t="s">
        <v>4692</v>
      </c>
      <c r="KCN1388" s="84">
        <f>KCN1384</f>
        <v>0</v>
      </c>
      <c r="KCO1388" s="84">
        <f t="shared" si="866"/>
        <v>0</v>
      </c>
      <c r="KCP1388" s="84">
        <f t="shared" si="866"/>
        <v>0</v>
      </c>
      <c r="KCQ1388" s="84">
        <f t="shared" si="866"/>
        <v>0</v>
      </c>
      <c r="KCR1388" s="84">
        <f t="shared" si="866"/>
        <v>2000000</v>
      </c>
      <c r="KCS1388" s="84">
        <f t="shared" si="866"/>
        <v>0</v>
      </c>
      <c r="KCT1388" s="84">
        <f t="shared" si="866"/>
        <v>0</v>
      </c>
      <c r="KCU1388" s="84">
        <f t="shared" si="866"/>
        <v>2000000</v>
      </c>
      <c r="KCV1388" s="84">
        <f t="shared" si="866"/>
        <v>2000000</v>
      </c>
      <c r="KDB1388" s="84" t="s">
        <v>247</v>
      </c>
      <c r="KDC1388" s="84" t="s">
        <v>4692</v>
      </c>
      <c r="KDD1388" s="84">
        <f>KDD1384</f>
        <v>0</v>
      </c>
      <c r="KDE1388" s="84">
        <f t="shared" si="866"/>
        <v>0</v>
      </c>
      <c r="KDF1388" s="84">
        <f t="shared" si="866"/>
        <v>0</v>
      </c>
      <c r="KDG1388" s="84">
        <f t="shared" si="866"/>
        <v>0</v>
      </c>
      <c r="KDH1388" s="84">
        <f t="shared" si="866"/>
        <v>2000000</v>
      </c>
      <c r="KDI1388" s="84">
        <f t="shared" si="866"/>
        <v>0</v>
      </c>
      <c r="KDJ1388" s="84">
        <f t="shared" si="866"/>
        <v>0</v>
      </c>
      <c r="KDK1388" s="84">
        <f t="shared" si="866"/>
        <v>2000000</v>
      </c>
      <c r="KDL1388" s="84">
        <f t="shared" si="866"/>
        <v>2000000</v>
      </c>
      <c r="KDR1388" s="84" t="s">
        <v>247</v>
      </c>
      <c r="KDS1388" s="84" t="s">
        <v>4692</v>
      </c>
      <c r="KDT1388" s="84">
        <f>KDT1384</f>
        <v>0</v>
      </c>
      <c r="KDU1388" s="84">
        <f t="shared" si="867"/>
        <v>0</v>
      </c>
      <c r="KDV1388" s="84">
        <f t="shared" si="867"/>
        <v>0</v>
      </c>
      <c r="KDW1388" s="84">
        <f t="shared" si="867"/>
        <v>0</v>
      </c>
      <c r="KDX1388" s="84">
        <f t="shared" si="867"/>
        <v>2000000</v>
      </c>
      <c r="KDY1388" s="84">
        <f t="shared" si="867"/>
        <v>0</v>
      </c>
      <c r="KDZ1388" s="84">
        <f t="shared" si="867"/>
        <v>0</v>
      </c>
      <c r="KEA1388" s="84">
        <f t="shared" si="867"/>
        <v>2000000</v>
      </c>
      <c r="KEB1388" s="84">
        <f t="shared" si="867"/>
        <v>2000000</v>
      </c>
      <c r="KEH1388" s="84" t="s">
        <v>247</v>
      </c>
      <c r="KEI1388" s="84" t="s">
        <v>4692</v>
      </c>
      <c r="KEJ1388" s="84">
        <f>KEJ1384</f>
        <v>0</v>
      </c>
      <c r="KEK1388" s="84">
        <f t="shared" si="867"/>
        <v>0</v>
      </c>
      <c r="KEL1388" s="84">
        <f t="shared" si="867"/>
        <v>0</v>
      </c>
      <c r="KEM1388" s="84">
        <f t="shared" si="867"/>
        <v>0</v>
      </c>
      <c r="KEN1388" s="84">
        <f t="shared" si="867"/>
        <v>2000000</v>
      </c>
      <c r="KEO1388" s="84">
        <f t="shared" si="867"/>
        <v>0</v>
      </c>
      <c r="KEP1388" s="84">
        <f t="shared" si="867"/>
        <v>0</v>
      </c>
      <c r="KEQ1388" s="84">
        <f t="shared" si="867"/>
        <v>2000000</v>
      </c>
      <c r="KER1388" s="84">
        <f t="shared" si="867"/>
        <v>2000000</v>
      </c>
      <c r="KEX1388" s="84" t="s">
        <v>247</v>
      </c>
      <c r="KEY1388" s="84" t="s">
        <v>4692</v>
      </c>
      <c r="KEZ1388" s="84">
        <f>KEZ1384</f>
        <v>0</v>
      </c>
      <c r="KFA1388" s="84">
        <f t="shared" si="867"/>
        <v>0</v>
      </c>
      <c r="KFB1388" s="84">
        <f t="shared" si="867"/>
        <v>0</v>
      </c>
      <c r="KFC1388" s="84">
        <f t="shared" si="867"/>
        <v>0</v>
      </c>
      <c r="KFD1388" s="84">
        <f t="shared" si="867"/>
        <v>2000000</v>
      </c>
      <c r="KFE1388" s="84">
        <f t="shared" si="867"/>
        <v>0</v>
      </c>
      <c r="KFF1388" s="84">
        <f t="shared" si="867"/>
        <v>0</v>
      </c>
      <c r="KFG1388" s="84">
        <f t="shared" si="867"/>
        <v>2000000</v>
      </c>
      <c r="KFH1388" s="84">
        <f t="shared" si="867"/>
        <v>2000000</v>
      </c>
      <c r="KFN1388" s="84" t="s">
        <v>247</v>
      </c>
      <c r="KFO1388" s="84" t="s">
        <v>4692</v>
      </c>
      <c r="KFP1388" s="84">
        <f>KFP1384</f>
        <v>0</v>
      </c>
      <c r="KFQ1388" s="84">
        <f t="shared" si="867"/>
        <v>0</v>
      </c>
      <c r="KFR1388" s="84">
        <f t="shared" si="867"/>
        <v>0</v>
      </c>
      <c r="KFS1388" s="84">
        <f t="shared" si="867"/>
        <v>0</v>
      </c>
      <c r="KFT1388" s="84">
        <f t="shared" si="867"/>
        <v>2000000</v>
      </c>
      <c r="KFU1388" s="84">
        <f t="shared" si="867"/>
        <v>0</v>
      </c>
      <c r="KFV1388" s="84">
        <f t="shared" si="867"/>
        <v>0</v>
      </c>
      <c r="KFW1388" s="84">
        <f t="shared" si="867"/>
        <v>2000000</v>
      </c>
      <c r="KFX1388" s="84">
        <f t="shared" si="867"/>
        <v>2000000</v>
      </c>
      <c r="KGD1388" s="84" t="s">
        <v>247</v>
      </c>
      <c r="KGE1388" s="84" t="s">
        <v>4692</v>
      </c>
      <c r="KGF1388" s="84">
        <f>KGF1384</f>
        <v>0</v>
      </c>
      <c r="KGG1388" s="84">
        <f t="shared" si="868"/>
        <v>0</v>
      </c>
      <c r="KGH1388" s="84">
        <f t="shared" si="868"/>
        <v>0</v>
      </c>
      <c r="KGI1388" s="84">
        <f t="shared" si="868"/>
        <v>0</v>
      </c>
      <c r="KGJ1388" s="84">
        <f t="shared" si="868"/>
        <v>2000000</v>
      </c>
      <c r="KGK1388" s="84">
        <f t="shared" si="868"/>
        <v>0</v>
      </c>
      <c r="KGL1388" s="84">
        <f t="shared" si="868"/>
        <v>0</v>
      </c>
      <c r="KGM1388" s="84">
        <f t="shared" si="868"/>
        <v>2000000</v>
      </c>
      <c r="KGN1388" s="84">
        <f t="shared" si="868"/>
        <v>2000000</v>
      </c>
      <c r="KGT1388" s="84" t="s">
        <v>247</v>
      </c>
      <c r="KGU1388" s="84" t="s">
        <v>4692</v>
      </c>
      <c r="KGV1388" s="84">
        <f>KGV1384</f>
        <v>0</v>
      </c>
      <c r="KGW1388" s="84">
        <f t="shared" si="868"/>
        <v>0</v>
      </c>
      <c r="KGX1388" s="84">
        <f t="shared" si="868"/>
        <v>0</v>
      </c>
      <c r="KGY1388" s="84">
        <f t="shared" si="868"/>
        <v>0</v>
      </c>
      <c r="KGZ1388" s="84">
        <f t="shared" si="868"/>
        <v>2000000</v>
      </c>
      <c r="KHA1388" s="84">
        <f t="shared" si="868"/>
        <v>0</v>
      </c>
      <c r="KHB1388" s="84">
        <f t="shared" si="868"/>
        <v>0</v>
      </c>
      <c r="KHC1388" s="84">
        <f t="shared" si="868"/>
        <v>2000000</v>
      </c>
      <c r="KHD1388" s="84">
        <f t="shared" si="868"/>
        <v>2000000</v>
      </c>
      <c r="KHJ1388" s="84" t="s">
        <v>247</v>
      </c>
      <c r="KHK1388" s="84" t="s">
        <v>4692</v>
      </c>
      <c r="KHL1388" s="84">
        <f>KHL1384</f>
        <v>0</v>
      </c>
      <c r="KHM1388" s="84">
        <f t="shared" si="868"/>
        <v>0</v>
      </c>
      <c r="KHN1388" s="84">
        <f t="shared" si="868"/>
        <v>0</v>
      </c>
      <c r="KHO1388" s="84">
        <f t="shared" si="868"/>
        <v>0</v>
      </c>
      <c r="KHP1388" s="84">
        <f t="shared" si="868"/>
        <v>2000000</v>
      </c>
      <c r="KHQ1388" s="84">
        <f t="shared" si="868"/>
        <v>0</v>
      </c>
      <c r="KHR1388" s="84">
        <f t="shared" si="868"/>
        <v>0</v>
      </c>
      <c r="KHS1388" s="84">
        <f t="shared" si="868"/>
        <v>2000000</v>
      </c>
      <c r="KHT1388" s="84">
        <f t="shared" si="868"/>
        <v>2000000</v>
      </c>
      <c r="KHZ1388" s="84" t="s">
        <v>247</v>
      </c>
      <c r="KIA1388" s="84" t="s">
        <v>4692</v>
      </c>
      <c r="KIB1388" s="84">
        <f>KIB1384</f>
        <v>0</v>
      </c>
      <c r="KIC1388" s="84">
        <f t="shared" si="868"/>
        <v>0</v>
      </c>
      <c r="KID1388" s="84">
        <f t="shared" si="868"/>
        <v>0</v>
      </c>
      <c r="KIE1388" s="84">
        <f t="shared" si="868"/>
        <v>0</v>
      </c>
      <c r="KIF1388" s="84">
        <f t="shared" si="868"/>
        <v>2000000</v>
      </c>
      <c r="KIG1388" s="84">
        <f t="shared" si="868"/>
        <v>0</v>
      </c>
      <c r="KIH1388" s="84">
        <f t="shared" si="868"/>
        <v>0</v>
      </c>
      <c r="KII1388" s="84">
        <f t="shared" si="868"/>
        <v>2000000</v>
      </c>
      <c r="KIJ1388" s="84">
        <f t="shared" si="868"/>
        <v>2000000</v>
      </c>
      <c r="KIP1388" s="84" t="s">
        <v>247</v>
      </c>
      <c r="KIQ1388" s="84" t="s">
        <v>4692</v>
      </c>
      <c r="KIR1388" s="84">
        <f>KIR1384</f>
        <v>0</v>
      </c>
      <c r="KIS1388" s="84">
        <f t="shared" si="869"/>
        <v>0</v>
      </c>
      <c r="KIT1388" s="84">
        <f t="shared" si="869"/>
        <v>0</v>
      </c>
      <c r="KIU1388" s="84">
        <f t="shared" si="869"/>
        <v>0</v>
      </c>
      <c r="KIV1388" s="84">
        <f t="shared" si="869"/>
        <v>2000000</v>
      </c>
      <c r="KIW1388" s="84">
        <f t="shared" si="869"/>
        <v>0</v>
      </c>
      <c r="KIX1388" s="84">
        <f t="shared" si="869"/>
        <v>0</v>
      </c>
      <c r="KIY1388" s="84">
        <f t="shared" si="869"/>
        <v>2000000</v>
      </c>
      <c r="KIZ1388" s="84">
        <f t="shared" si="869"/>
        <v>2000000</v>
      </c>
      <c r="KJF1388" s="84" t="s">
        <v>247</v>
      </c>
      <c r="KJG1388" s="84" t="s">
        <v>4692</v>
      </c>
      <c r="KJH1388" s="84">
        <f>KJH1384</f>
        <v>0</v>
      </c>
      <c r="KJI1388" s="84">
        <f t="shared" si="869"/>
        <v>0</v>
      </c>
      <c r="KJJ1388" s="84">
        <f t="shared" si="869"/>
        <v>0</v>
      </c>
      <c r="KJK1388" s="84">
        <f t="shared" si="869"/>
        <v>0</v>
      </c>
      <c r="KJL1388" s="84">
        <f t="shared" si="869"/>
        <v>2000000</v>
      </c>
      <c r="KJM1388" s="84">
        <f t="shared" si="869"/>
        <v>0</v>
      </c>
      <c r="KJN1388" s="84">
        <f t="shared" si="869"/>
        <v>0</v>
      </c>
      <c r="KJO1388" s="84">
        <f t="shared" si="869"/>
        <v>2000000</v>
      </c>
      <c r="KJP1388" s="84">
        <f t="shared" si="869"/>
        <v>2000000</v>
      </c>
      <c r="KJV1388" s="84" t="s">
        <v>247</v>
      </c>
      <c r="KJW1388" s="84" t="s">
        <v>4692</v>
      </c>
      <c r="KJX1388" s="84">
        <f>KJX1384</f>
        <v>0</v>
      </c>
      <c r="KJY1388" s="84">
        <f t="shared" si="869"/>
        <v>0</v>
      </c>
      <c r="KJZ1388" s="84">
        <f t="shared" si="869"/>
        <v>0</v>
      </c>
      <c r="KKA1388" s="84">
        <f t="shared" si="869"/>
        <v>0</v>
      </c>
      <c r="KKB1388" s="84">
        <f t="shared" si="869"/>
        <v>2000000</v>
      </c>
      <c r="KKC1388" s="84">
        <f t="shared" si="869"/>
        <v>0</v>
      </c>
      <c r="KKD1388" s="84">
        <f t="shared" si="869"/>
        <v>0</v>
      </c>
      <c r="KKE1388" s="84">
        <f t="shared" si="869"/>
        <v>2000000</v>
      </c>
      <c r="KKF1388" s="84">
        <f t="shared" si="869"/>
        <v>2000000</v>
      </c>
      <c r="KKL1388" s="84" t="s">
        <v>247</v>
      </c>
      <c r="KKM1388" s="84" t="s">
        <v>4692</v>
      </c>
      <c r="KKN1388" s="84">
        <f>KKN1384</f>
        <v>0</v>
      </c>
      <c r="KKO1388" s="84">
        <f t="shared" si="869"/>
        <v>0</v>
      </c>
      <c r="KKP1388" s="84">
        <f t="shared" si="869"/>
        <v>0</v>
      </c>
      <c r="KKQ1388" s="84">
        <f t="shared" si="869"/>
        <v>0</v>
      </c>
      <c r="KKR1388" s="84">
        <f t="shared" si="869"/>
        <v>2000000</v>
      </c>
      <c r="KKS1388" s="84">
        <f t="shared" si="869"/>
        <v>0</v>
      </c>
      <c r="KKT1388" s="84">
        <f t="shared" si="869"/>
        <v>0</v>
      </c>
      <c r="KKU1388" s="84">
        <f t="shared" si="869"/>
        <v>2000000</v>
      </c>
      <c r="KKV1388" s="84">
        <f t="shared" si="869"/>
        <v>2000000</v>
      </c>
      <c r="KLB1388" s="84" t="s">
        <v>247</v>
      </c>
      <c r="KLC1388" s="84" t="s">
        <v>4692</v>
      </c>
      <c r="KLD1388" s="84">
        <f>KLD1384</f>
        <v>0</v>
      </c>
      <c r="KLE1388" s="84">
        <f t="shared" si="870"/>
        <v>0</v>
      </c>
      <c r="KLF1388" s="84">
        <f t="shared" si="870"/>
        <v>0</v>
      </c>
      <c r="KLG1388" s="84">
        <f t="shared" si="870"/>
        <v>0</v>
      </c>
      <c r="KLH1388" s="84">
        <f t="shared" si="870"/>
        <v>2000000</v>
      </c>
      <c r="KLI1388" s="84">
        <f t="shared" si="870"/>
        <v>0</v>
      </c>
      <c r="KLJ1388" s="84">
        <f t="shared" si="870"/>
        <v>0</v>
      </c>
      <c r="KLK1388" s="84">
        <f t="shared" si="870"/>
        <v>2000000</v>
      </c>
      <c r="KLL1388" s="84">
        <f t="shared" si="870"/>
        <v>2000000</v>
      </c>
      <c r="KLR1388" s="84" t="s">
        <v>247</v>
      </c>
      <c r="KLS1388" s="84" t="s">
        <v>4692</v>
      </c>
      <c r="KLT1388" s="84">
        <f>KLT1384</f>
        <v>0</v>
      </c>
      <c r="KLU1388" s="84">
        <f t="shared" si="870"/>
        <v>0</v>
      </c>
      <c r="KLV1388" s="84">
        <f t="shared" si="870"/>
        <v>0</v>
      </c>
      <c r="KLW1388" s="84">
        <f t="shared" si="870"/>
        <v>0</v>
      </c>
      <c r="KLX1388" s="84">
        <f t="shared" si="870"/>
        <v>2000000</v>
      </c>
      <c r="KLY1388" s="84">
        <f t="shared" si="870"/>
        <v>0</v>
      </c>
      <c r="KLZ1388" s="84">
        <f t="shared" si="870"/>
        <v>0</v>
      </c>
      <c r="KMA1388" s="84">
        <f t="shared" si="870"/>
        <v>2000000</v>
      </c>
      <c r="KMB1388" s="84">
        <f t="shared" si="870"/>
        <v>2000000</v>
      </c>
      <c r="KMH1388" s="84" t="s">
        <v>247</v>
      </c>
      <c r="KMI1388" s="84" t="s">
        <v>4692</v>
      </c>
      <c r="KMJ1388" s="84">
        <f>KMJ1384</f>
        <v>0</v>
      </c>
      <c r="KMK1388" s="84">
        <f t="shared" si="870"/>
        <v>0</v>
      </c>
      <c r="KML1388" s="84">
        <f t="shared" si="870"/>
        <v>0</v>
      </c>
      <c r="KMM1388" s="84">
        <f t="shared" si="870"/>
        <v>0</v>
      </c>
      <c r="KMN1388" s="84">
        <f t="shared" si="870"/>
        <v>2000000</v>
      </c>
      <c r="KMO1388" s="84">
        <f t="shared" si="870"/>
        <v>0</v>
      </c>
      <c r="KMP1388" s="84">
        <f t="shared" si="870"/>
        <v>0</v>
      </c>
      <c r="KMQ1388" s="84">
        <f t="shared" si="870"/>
        <v>2000000</v>
      </c>
      <c r="KMR1388" s="84">
        <f t="shared" si="870"/>
        <v>2000000</v>
      </c>
      <c r="KMX1388" s="84" t="s">
        <v>247</v>
      </c>
      <c r="KMY1388" s="84" t="s">
        <v>4692</v>
      </c>
      <c r="KMZ1388" s="84">
        <f>KMZ1384</f>
        <v>0</v>
      </c>
      <c r="KNA1388" s="84">
        <f t="shared" si="870"/>
        <v>0</v>
      </c>
      <c r="KNB1388" s="84">
        <f t="shared" si="870"/>
        <v>0</v>
      </c>
      <c r="KNC1388" s="84">
        <f t="shared" si="870"/>
        <v>0</v>
      </c>
      <c r="KND1388" s="84">
        <f t="shared" si="870"/>
        <v>2000000</v>
      </c>
      <c r="KNE1388" s="84">
        <f t="shared" si="870"/>
        <v>0</v>
      </c>
      <c r="KNF1388" s="84">
        <f t="shared" si="870"/>
        <v>0</v>
      </c>
      <c r="KNG1388" s="84">
        <f t="shared" si="870"/>
        <v>2000000</v>
      </c>
      <c r="KNH1388" s="84">
        <f t="shared" si="870"/>
        <v>2000000</v>
      </c>
      <c r="KNN1388" s="84" t="s">
        <v>247</v>
      </c>
      <c r="KNO1388" s="84" t="s">
        <v>4692</v>
      </c>
      <c r="KNP1388" s="84">
        <f>KNP1384</f>
        <v>0</v>
      </c>
      <c r="KNQ1388" s="84">
        <f t="shared" si="871"/>
        <v>0</v>
      </c>
      <c r="KNR1388" s="84">
        <f t="shared" si="871"/>
        <v>0</v>
      </c>
      <c r="KNS1388" s="84">
        <f t="shared" si="871"/>
        <v>0</v>
      </c>
      <c r="KNT1388" s="84">
        <f t="shared" si="871"/>
        <v>2000000</v>
      </c>
      <c r="KNU1388" s="84">
        <f t="shared" si="871"/>
        <v>0</v>
      </c>
      <c r="KNV1388" s="84">
        <f t="shared" si="871"/>
        <v>0</v>
      </c>
      <c r="KNW1388" s="84">
        <f t="shared" si="871"/>
        <v>2000000</v>
      </c>
      <c r="KNX1388" s="84">
        <f t="shared" si="871"/>
        <v>2000000</v>
      </c>
      <c r="KOD1388" s="84" t="s">
        <v>247</v>
      </c>
      <c r="KOE1388" s="84" t="s">
        <v>4692</v>
      </c>
      <c r="KOF1388" s="84">
        <f>KOF1384</f>
        <v>0</v>
      </c>
      <c r="KOG1388" s="84">
        <f t="shared" si="871"/>
        <v>0</v>
      </c>
      <c r="KOH1388" s="84">
        <f t="shared" si="871"/>
        <v>0</v>
      </c>
      <c r="KOI1388" s="84">
        <f t="shared" si="871"/>
        <v>0</v>
      </c>
      <c r="KOJ1388" s="84">
        <f t="shared" si="871"/>
        <v>2000000</v>
      </c>
      <c r="KOK1388" s="84">
        <f t="shared" si="871"/>
        <v>0</v>
      </c>
      <c r="KOL1388" s="84">
        <f t="shared" si="871"/>
        <v>0</v>
      </c>
      <c r="KOM1388" s="84">
        <f t="shared" si="871"/>
        <v>2000000</v>
      </c>
      <c r="KON1388" s="84">
        <f t="shared" si="871"/>
        <v>2000000</v>
      </c>
      <c r="KOT1388" s="84" t="s">
        <v>247</v>
      </c>
      <c r="KOU1388" s="84" t="s">
        <v>4692</v>
      </c>
      <c r="KOV1388" s="84">
        <f>KOV1384</f>
        <v>0</v>
      </c>
      <c r="KOW1388" s="84">
        <f t="shared" si="871"/>
        <v>0</v>
      </c>
      <c r="KOX1388" s="84">
        <f t="shared" si="871"/>
        <v>0</v>
      </c>
      <c r="KOY1388" s="84">
        <f t="shared" si="871"/>
        <v>0</v>
      </c>
      <c r="KOZ1388" s="84">
        <f t="shared" si="871"/>
        <v>2000000</v>
      </c>
      <c r="KPA1388" s="84">
        <f t="shared" si="871"/>
        <v>0</v>
      </c>
      <c r="KPB1388" s="84">
        <f t="shared" si="871"/>
        <v>0</v>
      </c>
      <c r="KPC1388" s="84">
        <f t="shared" si="871"/>
        <v>2000000</v>
      </c>
      <c r="KPD1388" s="84">
        <f t="shared" si="871"/>
        <v>2000000</v>
      </c>
      <c r="KPJ1388" s="84" t="s">
        <v>247</v>
      </c>
      <c r="KPK1388" s="84" t="s">
        <v>4692</v>
      </c>
      <c r="KPL1388" s="84">
        <f>KPL1384</f>
        <v>0</v>
      </c>
      <c r="KPM1388" s="84">
        <f t="shared" si="871"/>
        <v>0</v>
      </c>
      <c r="KPN1388" s="84">
        <f t="shared" si="871"/>
        <v>0</v>
      </c>
      <c r="KPO1388" s="84">
        <f t="shared" si="871"/>
        <v>0</v>
      </c>
      <c r="KPP1388" s="84">
        <f t="shared" si="871"/>
        <v>2000000</v>
      </c>
      <c r="KPQ1388" s="84">
        <f t="shared" si="871"/>
        <v>0</v>
      </c>
      <c r="KPR1388" s="84">
        <f t="shared" si="871"/>
        <v>0</v>
      </c>
      <c r="KPS1388" s="84">
        <f t="shared" si="871"/>
        <v>2000000</v>
      </c>
      <c r="KPT1388" s="84">
        <f t="shared" si="871"/>
        <v>2000000</v>
      </c>
      <c r="KPZ1388" s="84" t="s">
        <v>247</v>
      </c>
      <c r="KQA1388" s="84" t="s">
        <v>4692</v>
      </c>
      <c r="KQB1388" s="84">
        <f>KQB1384</f>
        <v>0</v>
      </c>
      <c r="KQC1388" s="84">
        <f t="shared" si="872"/>
        <v>0</v>
      </c>
      <c r="KQD1388" s="84">
        <f t="shared" si="872"/>
        <v>0</v>
      </c>
      <c r="KQE1388" s="84">
        <f t="shared" si="872"/>
        <v>0</v>
      </c>
      <c r="KQF1388" s="84">
        <f t="shared" si="872"/>
        <v>2000000</v>
      </c>
      <c r="KQG1388" s="84">
        <f t="shared" si="872"/>
        <v>0</v>
      </c>
      <c r="KQH1388" s="84">
        <f t="shared" si="872"/>
        <v>0</v>
      </c>
      <c r="KQI1388" s="84">
        <f t="shared" si="872"/>
        <v>2000000</v>
      </c>
      <c r="KQJ1388" s="84">
        <f t="shared" si="872"/>
        <v>2000000</v>
      </c>
      <c r="KQP1388" s="84" t="s">
        <v>247</v>
      </c>
      <c r="KQQ1388" s="84" t="s">
        <v>4692</v>
      </c>
      <c r="KQR1388" s="84">
        <f>KQR1384</f>
        <v>0</v>
      </c>
      <c r="KQS1388" s="84">
        <f t="shared" si="872"/>
        <v>0</v>
      </c>
      <c r="KQT1388" s="84">
        <f t="shared" si="872"/>
        <v>0</v>
      </c>
      <c r="KQU1388" s="84">
        <f t="shared" si="872"/>
        <v>0</v>
      </c>
      <c r="KQV1388" s="84">
        <f t="shared" si="872"/>
        <v>2000000</v>
      </c>
      <c r="KQW1388" s="84">
        <f t="shared" si="872"/>
        <v>0</v>
      </c>
      <c r="KQX1388" s="84">
        <f t="shared" si="872"/>
        <v>0</v>
      </c>
      <c r="KQY1388" s="84">
        <f t="shared" si="872"/>
        <v>2000000</v>
      </c>
      <c r="KQZ1388" s="84">
        <f t="shared" si="872"/>
        <v>2000000</v>
      </c>
      <c r="KRF1388" s="84" t="s">
        <v>247</v>
      </c>
      <c r="KRG1388" s="84" t="s">
        <v>4692</v>
      </c>
      <c r="KRH1388" s="84">
        <f>KRH1384</f>
        <v>0</v>
      </c>
      <c r="KRI1388" s="84">
        <f t="shared" si="872"/>
        <v>0</v>
      </c>
      <c r="KRJ1388" s="84">
        <f t="shared" si="872"/>
        <v>0</v>
      </c>
      <c r="KRK1388" s="84">
        <f t="shared" si="872"/>
        <v>0</v>
      </c>
      <c r="KRL1388" s="84">
        <f t="shared" si="872"/>
        <v>2000000</v>
      </c>
      <c r="KRM1388" s="84">
        <f t="shared" si="872"/>
        <v>0</v>
      </c>
      <c r="KRN1388" s="84">
        <f t="shared" si="872"/>
        <v>0</v>
      </c>
      <c r="KRO1388" s="84">
        <f t="shared" si="872"/>
        <v>2000000</v>
      </c>
      <c r="KRP1388" s="84">
        <f t="shared" si="872"/>
        <v>2000000</v>
      </c>
      <c r="KRV1388" s="84" t="s">
        <v>247</v>
      </c>
      <c r="KRW1388" s="84" t="s">
        <v>4692</v>
      </c>
      <c r="KRX1388" s="84">
        <f>KRX1384</f>
        <v>0</v>
      </c>
      <c r="KRY1388" s="84">
        <f t="shared" si="872"/>
        <v>0</v>
      </c>
      <c r="KRZ1388" s="84">
        <f t="shared" si="872"/>
        <v>0</v>
      </c>
      <c r="KSA1388" s="84">
        <f t="shared" si="872"/>
        <v>0</v>
      </c>
      <c r="KSB1388" s="84">
        <f t="shared" si="872"/>
        <v>2000000</v>
      </c>
      <c r="KSC1388" s="84">
        <f t="shared" si="872"/>
        <v>0</v>
      </c>
      <c r="KSD1388" s="84">
        <f t="shared" si="872"/>
        <v>0</v>
      </c>
      <c r="KSE1388" s="84">
        <f t="shared" si="872"/>
        <v>2000000</v>
      </c>
      <c r="KSF1388" s="84">
        <f t="shared" si="872"/>
        <v>2000000</v>
      </c>
      <c r="KSL1388" s="84" t="s">
        <v>247</v>
      </c>
      <c r="KSM1388" s="84" t="s">
        <v>4692</v>
      </c>
      <c r="KSN1388" s="84">
        <f>KSN1384</f>
        <v>0</v>
      </c>
      <c r="KSO1388" s="84">
        <f t="shared" si="873"/>
        <v>0</v>
      </c>
      <c r="KSP1388" s="84">
        <f t="shared" si="873"/>
        <v>0</v>
      </c>
      <c r="KSQ1388" s="84">
        <f t="shared" si="873"/>
        <v>0</v>
      </c>
      <c r="KSR1388" s="84">
        <f t="shared" si="873"/>
        <v>2000000</v>
      </c>
      <c r="KSS1388" s="84">
        <f t="shared" si="873"/>
        <v>0</v>
      </c>
      <c r="KST1388" s="84">
        <f t="shared" si="873"/>
        <v>0</v>
      </c>
      <c r="KSU1388" s="84">
        <f t="shared" si="873"/>
        <v>2000000</v>
      </c>
      <c r="KSV1388" s="84">
        <f t="shared" si="873"/>
        <v>2000000</v>
      </c>
      <c r="KTB1388" s="84" t="s">
        <v>247</v>
      </c>
      <c r="KTC1388" s="84" t="s">
        <v>4692</v>
      </c>
      <c r="KTD1388" s="84">
        <f>KTD1384</f>
        <v>0</v>
      </c>
      <c r="KTE1388" s="84">
        <f t="shared" si="873"/>
        <v>0</v>
      </c>
      <c r="KTF1388" s="84">
        <f t="shared" si="873"/>
        <v>0</v>
      </c>
      <c r="KTG1388" s="84">
        <f t="shared" si="873"/>
        <v>0</v>
      </c>
      <c r="KTH1388" s="84">
        <f t="shared" si="873"/>
        <v>2000000</v>
      </c>
      <c r="KTI1388" s="84">
        <f t="shared" si="873"/>
        <v>0</v>
      </c>
      <c r="KTJ1388" s="84">
        <f t="shared" si="873"/>
        <v>0</v>
      </c>
      <c r="KTK1388" s="84">
        <f t="shared" si="873"/>
        <v>2000000</v>
      </c>
      <c r="KTL1388" s="84">
        <f t="shared" si="873"/>
        <v>2000000</v>
      </c>
      <c r="KTR1388" s="84" t="s">
        <v>247</v>
      </c>
      <c r="KTS1388" s="84" t="s">
        <v>4692</v>
      </c>
      <c r="KTT1388" s="84">
        <f>KTT1384</f>
        <v>0</v>
      </c>
      <c r="KTU1388" s="84">
        <f t="shared" si="873"/>
        <v>0</v>
      </c>
      <c r="KTV1388" s="84">
        <f t="shared" si="873"/>
        <v>0</v>
      </c>
      <c r="KTW1388" s="84">
        <f t="shared" si="873"/>
        <v>0</v>
      </c>
      <c r="KTX1388" s="84">
        <f t="shared" si="873"/>
        <v>2000000</v>
      </c>
      <c r="KTY1388" s="84">
        <f t="shared" si="873"/>
        <v>0</v>
      </c>
      <c r="KTZ1388" s="84">
        <f t="shared" si="873"/>
        <v>0</v>
      </c>
      <c r="KUA1388" s="84">
        <f t="shared" si="873"/>
        <v>2000000</v>
      </c>
      <c r="KUB1388" s="84">
        <f t="shared" si="873"/>
        <v>2000000</v>
      </c>
      <c r="KUH1388" s="84" t="s">
        <v>247</v>
      </c>
      <c r="KUI1388" s="84" t="s">
        <v>4692</v>
      </c>
      <c r="KUJ1388" s="84">
        <f>KUJ1384</f>
        <v>0</v>
      </c>
      <c r="KUK1388" s="84">
        <f t="shared" si="873"/>
        <v>0</v>
      </c>
      <c r="KUL1388" s="84">
        <f t="shared" si="873"/>
        <v>0</v>
      </c>
      <c r="KUM1388" s="84">
        <f t="shared" si="873"/>
        <v>0</v>
      </c>
      <c r="KUN1388" s="84">
        <f t="shared" si="873"/>
        <v>2000000</v>
      </c>
      <c r="KUO1388" s="84">
        <f t="shared" si="873"/>
        <v>0</v>
      </c>
      <c r="KUP1388" s="84">
        <f t="shared" si="873"/>
        <v>0</v>
      </c>
      <c r="KUQ1388" s="84">
        <f t="shared" si="873"/>
        <v>2000000</v>
      </c>
      <c r="KUR1388" s="84">
        <f t="shared" si="873"/>
        <v>2000000</v>
      </c>
      <c r="KUX1388" s="84" t="s">
        <v>247</v>
      </c>
      <c r="KUY1388" s="84" t="s">
        <v>4692</v>
      </c>
      <c r="KUZ1388" s="84">
        <f>KUZ1384</f>
        <v>0</v>
      </c>
      <c r="KVA1388" s="84">
        <f t="shared" si="874"/>
        <v>0</v>
      </c>
      <c r="KVB1388" s="84">
        <f t="shared" si="874"/>
        <v>0</v>
      </c>
      <c r="KVC1388" s="84">
        <f t="shared" si="874"/>
        <v>0</v>
      </c>
      <c r="KVD1388" s="84">
        <f t="shared" si="874"/>
        <v>2000000</v>
      </c>
      <c r="KVE1388" s="84">
        <f t="shared" si="874"/>
        <v>0</v>
      </c>
      <c r="KVF1388" s="84">
        <f t="shared" si="874"/>
        <v>0</v>
      </c>
      <c r="KVG1388" s="84">
        <f t="shared" si="874"/>
        <v>2000000</v>
      </c>
      <c r="KVH1388" s="84">
        <f t="shared" si="874"/>
        <v>2000000</v>
      </c>
      <c r="KVN1388" s="84" t="s">
        <v>247</v>
      </c>
      <c r="KVO1388" s="84" t="s">
        <v>4692</v>
      </c>
      <c r="KVP1388" s="84">
        <f>KVP1384</f>
        <v>0</v>
      </c>
      <c r="KVQ1388" s="84">
        <f t="shared" si="874"/>
        <v>0</v>
      </c>
      <c r="KVR1388" s="84">
        <f t="shared" si="874"/>
        <v>0</v>
      </c>
      <c r="KVS1388" s="84">
        <f t="shared" si="874"/>
        <v>0</v>
      </c>
      <c r="KVT1388" s="84">
        <f t="shared" si="874"/>
        <v>2000000</v>
      </c>
      <c r="KVU1388" s="84">
        <f t="shared" si="874"/>
        <v>0</v>
      </c>
      <c r="KVV1388" s="84">
        <f t="shared" si="874"/>
        <v>0</v>
      </c>
      <c r="KVW1388" s="84">
        <f t="shared" si="874"/>
        <v>2000000</v>
      </c>
      <c r="KVX1388" s="84">
        <f t="shared" si="874"/>
        <v>2000000</v>
      </c>
      <c r="KWD1388" s="84" t="s">
        <v>247</v>
      </c>
      <c r="KWE1388" s="84" t="s">
        <v>4692</v>
      </c>
      <c r="KWF1388" s="84">
        <f>KWF1384</f>
        <v>0</v>
      </c>
      <c r="KWG1388" s="84">
        <f t="shared" si="874"/>
        <v>0</v>
      </c>
      <c r="KWH1388" s="84">
        <f t="shared" si="874"/>
        <v>0</v>
      </c>
      <c r="KWI1388" s="84">
        <f t="shared" si="874"/>
        <v>0</v>
      </c>
      <c r="KWJ1388" s="84">
        <f t="shared" si="874"/>
        <v>2000000</v>
      </c>
      <c r="KWK1388" s="84">
        <f t="shared" si="874"/>
        <v>0</v>
      </c>
      <c r="KWL1388" s="84">
        <f t="shared" si="874"/>
        <v>0</v>
      </c>
      <c r="KWM1388" s="84">
        <f t="shared" si="874"/>
        <v>2000000</v>
      </c>
      <c r="KWN1388" s="84">
        <f t="shared" si="874"/>
        <v>2000000</v>
      </c>
      <c r="KWT1388" s="84" t="s">
        <v>247</v>
      </c>
      <c r="KWU1388" s="84" t="s">
        <v>4692</v>
      </c>
      <c r="KWV1388" s="84">
        <f>KWV1384</f>
        <v>0</v>
      </c>
      <c r="KWW1388" s="84">
        <f t="shared" si="874"/>
        <v>0</v>
      </c>
      <c r="KWX1388" s="84">
        <f t="shared" si="874"/>
        <v>0</v>
      </c>
      <c r="KWY1388" s="84">
        <f t="shared" si="874"/>
        <v>0</v>
      </c>
      <c r="KWZ1388" s="84">
        <f t="shared" si="874"/>
        <v>2000000</v>
      </c>
      <c r="KXA1388" s="84">
        <f t="shared" si="874"/>
        <v>0</v>
      </c>
      <c r="KXB1388" s="84">
        <f t="shared" si="874"/>
        <v>0</v>
      </c>
      <c r="KXC1388" s="84">
        <f t="shared" si="874"/>
        <v>2000000</v>
      </c>
      <c r="KXD1388" s="84">
        <f t="shared" si="874"/>
        <v>2000000</v>
      </c>
      <c r="KXJ1388" s="84" t="s">
        <v>247</v>
      </c>
      <c r="KXK1388" s="84" t="s">
        <v>4692</v>
      </c>
      <c r="KXL1388" s="84">
        <f>KXL1384</f>
        <v>0</v>
      </c>
      <c r="KXM1388" s="84">
        <f t="shared" si="875"/>
        <v>0</v>
      </c>
      <c r="KXN1388" s="84">
        <f t="shared" si="875"/>
        <v>0</v>
      </c>
      <c r="KXO1388" s="84">
        <f t="shared" si="875"/>
        <v>0</v>
      </c>
      <c r="KXP1388" s="84">
        <f t="shared" si="875"/>
        <v>2000000</v>
      </c>
      <c r="KXQ1388" s="84">
        <f t="shared" si="875"/>
        <v>0</v>
      </c>
      <c r="KXR1388" s="84">
        <f t="shared" si="875"/>
        <v>0</v>
      </c>
      <c r="KXS1388" s="84">
        <f t="shared" si="875"/>
        <v>2000000</v>
      </c>
      <c r="KXT1388" s="84">
        <f t="shared" si="875"/>
        <v>2000000</v>
      </c>
      <c r="KXZ1388" s="84" t="s">
        <v>247</v>
      </c>
      <c r="KYA1388" s="84" t="s">
        <v>4692</v>
      </c>
      <c r="KYB1388" s="84">
        <f>KYB1384</f>
        <v>0</v>
      </c>
      <c r="KYC1388" s="84">
        <f t="shared" si="875"/>
        <v>0</v>
      </c>
      <c r="KYD1388" s="84">
        <f t="shared" si="875"/>
        <v>0</v>
      </c>
      <c r="KYE1388" s="84">
        <f t="shared" si="875"/>
        <v>0</v>
      </c>
      <c r="KYF1388" s="84">
        <f t="shared" si="875"/>
        <v>2000000</v>
      </c>
      <c r="KYG1388" s="84">
        <f t="shared" si="875"/>
        <v>0</v>
      </c>
      <c r="KYH1388" s="84">
        <f t="shared" si="875"/>
        <v>0</v>
      </c>
      <c r="KYI1388" s="84">
        <f t="shared" si="875"/>
        <v>2000000</v>
      </c>
      <c r="KYJ1388" s="84">
        <f t="shared" si="875"/>
        <v>2000000</v>
      </c>
      <c r="KYP1388" s="84" t="s">
        <v>247</v>
      </c>
      <c r="KYQ1388" s="84" t="s">
        <v>4692</v>
      </c>
      <c r="KYR1388" s="84">
        <f>KYR1384</f>
        <v>0</v>
      </c>
      <c r="KYS1388" s="84">
        <f t="shared" si="875"/>
        <v>0</v>
      </c>
      <c r="KYT1388" s="84">
        <f t="shared" si="875"/>
        <v>0</v>
      </c>
      <c r="KYU1388" s="84">
        <f t="shared" si="875"/>
        <v>0</v>
      </c>
      <c r="KYV1388" s="84">
        <f t="shared" si="875"/>
        <v>2000000</v>
      </c>
      <c r="KYW1388" s="84">
        <f t="shared" si="875"/>
        <v>0</v>
      </c>
      <c r="KYX1388" s="84">
        <f t="shared" si="875"/>
        <v>0</v>
      </c>
      <c r="KYY1388" s="84">
        <f t="shared" si="875"/>
        <v>2000000</v>
      </c>
      <c r="KYZ1388" s="84">
        <f t="shared" si="875"/>
        <v>2000000</v>
      </c>
      <c r="KZF1388" s="84" t="s">
        <v>247</v>
      </c>
      <c r="KZG1388" s="84" t="s">
        <v>4692</v>
      </c>
      <c r="KZH1388" s="84">
        <f>KZH1384</f>
        <v>0</v>
      </c>
      <c r="KZI1388" s="84">
        <f t="shared" si="875"/>
        <v>0</v>
      </c>
      <c r="KZJ1388" s="84">
        <f t="shared" si="875"/>
        <v>0</v>
      </c>
      <c r="KZK1388" s="84">
        <f t="shared" si="875"/>
        <v>0</v>
      </c>
      <c r="KZL1388" s="84">
        <f t="shared" si="875"/>
        <v>2000000</v>
      </c>
      <c r="KZM1388" s="84">
        <f t="shared" si="875"/>
        <v>0</v>
      </c>
      <c r="KZN1388" s="84">
        <f t="shared" si="875"/>
        <v>0</v>
      </c>
      <c r="KZO1388" s="84">
        <f t="shared" si="875"/>
        <v>2000000</v>
      </c>
      <c r="KZP1388" s="84">
        <f t="shared" si="875"/>
        <v>2000000</v>
      </c>
      <c r="KZV1388" s="84" t="s">
        <v>247</v>
      </c>
      <c r="KZW1388" s="84" t="s">
        <v>4692</v>
      </c>
      <c r="KZX1388" s="84">
        <f>KZX1384</f>
        <v>0</v>
      </c>
      <c r="KZY1388" s="84">
        <f t="shared" si="876"/>
        <v>0</v>
      </c>
      <c r="KZZ1388" s="84">
        <f t="shared" si="876"/>
        <v>0</v>
      </c>
      <c r="LAA1388" s="84">
        <f t="shared" si="876"/>
        <v>0</v>
      </c>
      <c r="LAB1388" s="84">
        <f t="shared" si="876"/>
        <v>2000000</v>
      </c>
      <c r="LAC1388" s="84">
        <f t="shared" si="876"/>
        <v>0</v>
      </c>
      <c r="LAD1388" s="84">
        <f t="shared" si="876"/>
        <v>0</v>
      </c>
      <c r="LAE1388" s="84">
        <f t="shared" si="876"/>
        <v>2000000</v>
      </c>
      <c r="LAF1388" s="84">
        <f t="shared" si="876"/>
        <v>2000000</v>
      </c>
      <c r="LAL1388" s="84" t="s">
        <v>247</v>
      </c>
      <c r="LAM1388" s="84" t="s">
        <v>4692</v>
      </c>
      <c r="LAN1388" s="84">
        <f>LAN1384</f>
        <v>0</v>
      </c>
      <c r="LAO1388" s="84">
        <f t="shared" si="876"/>
        <v>0</v>
      </c>
      <c r="LAP1388" s="84">
        <f t="shared" si="876"/>
        <v>0</v>
      </c>
      <c r="LAQ1388" s="84">
        <f t="shared" si="876"/>
        <v>0</v>
      </c>
      <c r="LAR1388" s="84">
        <f t="shared" si="876"/>
        <v>2000000</v>
      </c>
      <c r="LAS1388" s="84">
        <f t="shared" si="876"/>
        <v>0</v>
      </c>
      <c r="LAT1388" s="84">
        <f t="shared" si="876"/>
        <v>0</v>
      </c>
      <c r="LAU1388" s="84">
        <f t="shared" si="876"/>
        <v>2000000</v>
      </c>
      <c r="LAV1388" s="84">
        <f t="shared" si="876"/>
        <v>2000000</v>
      </c>
      <c r="LBB1388" s="84" t="s">
        <v>247</v>
      </c>
      <c r="LBC1388" s="84" t="s">
        <v>4692</v>
      </c>
      <c r="LBD1388" s="84">
        <f>LBD1384</f>
        <v>0</v>
      </c>
      <c r="LBE1388" s="84">
        <f t="shared" si="876"/>
        <v>0</v>
      </c>
      <c r="LBF1388" s="84">
        <f t="shared" si="876"/>
        <v>0</v>
      </c>
      <c r="LBG1388" s="84">
        <f t="shared" si="876"/>
        <v>0</v>
      </c>
      <c r="LBH1388" s="84">
        <f t="shared" si="876"/>
        <v>2000000</v>
      </c>
      <c r="LBI1388" s="84">
        <f t="shared" si="876"/>
        <v>0</v>
      </c>
      <c r="LBJ1388" s="84">
        <f t="shared" si="876"/>
        <v>0</v>
      </c>
      <c r="LBK1388" s="84">
        <f t="shared" si="876"/>
        <v>2000000</v>
      </c>
      <c r="LBL1388" s="84">
        <f t="shared" si="876"/>
        <v>2000000</v>
      </c>
      <c r="LBR1388" s="84" t="s">
        <v>247</v>
      </c>
      <c r="LBS1388" s="84" t="s">
        <v>4692</v>
      </c>
      <c r="LBT1388" s="84">
        <f>LBT1384</f>
        <v>0</v>
      </c>
      <c r="LBU1388" s="84">
        <f t="shared" si="876"/>
        <v>0</v>
      </c>
      <c r="LBV1388" s="84">
        <f t="shared" si="876"/>
        <v>0</v>
      </c>
      <c r="LBW1388" s="84">
        <f t="shared" si="876"/>
        <v>0</v>
      </c>
      <c r="LBX1388" s="84">
        <f t="shared" si="876"/>
        <v>2000000</v>
      </c>
      <c r="LBY1388" s="84">
        <f t="shared" si="876"/>
        <v>0</v>
      </c>
      <c r="LBZ1388" s="84">
        <f t="shared" si="876"/>
        <v>0</v>
      </c>
      <c r="LCA1388" s="84">
        <f t="shared" si="876"/>
        <v>2000000</v>
      </c>
      <c r="LCB1388" s="84">
        <f t="shared" si="876"/>
        <v>2000000</v>
      </c>
      <c r="LCH1388" s="84" t="s">
        <v>247</v>
      </c>
      <c r="LCI1388" s="84" t="s">
        <v>4692</v>
      </c>
      <c r="LCJ1388" s="84">
        <f>LCJ1384</f>
        <v>0</v>
      </c>
      <c r="LCK1388" s="84">
        <f t="shared" si="877"/>
        <v>0</v>
      </c>
      <c r="LCL1388" s="84">
        <f t="shared" si="877"/>
        <v>0</v>
      </c>
      <c r="LCM1388" s="84">
        <f t="shared" si="877"/>
        <v>0</v>
      </c>
      <c r="LCN1388" s="84">
        <f t="shared" si="877"/>
        <v>2000000</v>
      </c>
      <c r="LCO1388" s="84">
        <f t="shared" si="877"/>
        <v>0</v>
      </c>
      <c r="LCP1388" s="84">
        <f t="shared" si="877"/>
        <v>0</v>
      </c>
      <c r="LCQ1388" s="84">
        <f t="shared" si="877"/>
        <v>2000000</v>
      </c>
      <c r="LCR1388" s="84">
        <f t="shared" si="877"/>
        <v>2000000</v>
      </c>
      <c r="LCX1388" s="84" t="s">
        <v>247</v>
      </c>
      <c r="LCY1388" s="84" t="s">
        <v>4692</v>
      </c>
      <c r="LCZ1388" s="84">
        <f>LCZ1384</f>
        <v>0</v>
      </c>
      <c r="LDA1388" s="84">
        <f t="shared" si="877"/>
        <v>0</v>
      </c>
      <c r="LDB1388" s="84">
        <f t="shared" si="877"/>
        <v>0</v>
      </c>
      <c r="LDC1388" s="84">
        <f t="shared" si="877"/>
        <v>0</v>
      </c>
      <c r="LDD1388" s="84">
        <f t="shared" si="877"/>
        <v>2000000</v>
      </c>
      <c r="LDE1388" s="84">
        <f t="shared" si="877"/>
        <v>0</v>
      </c>
      <c r="LDF1388" s="84">
        <f t="shared" si="877"/>
        <v>0</v>
      </c>
      <c r="LDG1388" s="84">
        <f t="shared" si="877"/>
        <v>2000000</v>
      </c>
      <c r="LDH1388" s="84">
        <f t="shared" si="877"/>
        <v>2000000</v>
      </c>
      <c r="LDN1388" s="84" t="s">
        <v>247</v>
      </c>
      <c r="LDO1388" s="84" t="s">
        <v>4692</v>
      </c>
      <c r="LDP1388" s="84">
        <f>LDP1384</f>
        <v>0</v>
      </c>
      <c r="LDQ1388" s="84">
        <f t="shared" si="877"/>
        <v>0</v>
      </c>
      <c r="LDR1388" s="84">
        <f t="shared" si="877"/>
        <v>0</v>
      </c>
      <c r="LDS1388" s="84">
        <f t="shared" si="877"/>
        <v>0</v>
      </c>
      <c r="LDT1388" s="84">
        <f t="shared" si="877"/>
        <v>2000000</v>
      </c>
      <c r="LDU1388" s="84">
        <f t="shared" si="877"/>
        <v>0</v>
      </c>
      <c r="LDV1388" s="84">
        <f t="shared" si="877"/>
        <v>0</v>
      </c>
      <c r="LDW1388" s="84">
        <f t="shared" si="877"/>
        <v>2000000</v>
      </c>
      <c r="LDX1388" s="84">
        <f t="shared" si="877"/>
        <v>2000000</v>
      </c>
      <c r="LED1388" s="84" t="s">
        <v>247</v>
      </c>
      <c r="LEE1388" s="84" t="s">
        <v>4692</v>
      </c>
      <c r="LEF1388" s="84">
        <f>LEF1384</f>
        <v>0</v>
      </c>
      <c r="LEG1388" s="84">
        <f t="shared" si="877"/>
        <v>0</v>
      </c>
      <c r="LEH1388" s="84">
        <f t="shared" si="877"/>
        <v>0</v>
      </c>
      <c r="LEI1388" s="84">
        <f t="shared" si="877"/>
        <v>0</v>
      </c>
      <c r="LEJ1388" s="84">
        <f t="shared" si="877"/>
        <v>2000000</v>
      </c>
      <c r="LEK1388" s="84">
        <f t="shared" si="877"/>
        <v>0</v>
      </c>
      <c r="LEL1388" s="84">
        <f t="shared" si="877"/>
        <v>0</v>
      </c>
      <c r="LEM1388" s="84">
        <f t="shared" si="877"/>
        <v>2000000</v>
      </c>
      <c r="LEN1388" s="84">
        <f t="shared" si="877"/>
        <v>2000000</v>
      </c>
      <c r="LET1388" s="84" t="s">
        <v>247</v>
      </c>
      <c r="LEU1388" s="84" t="s">
        <v>4692</v>
      </c>
      <c r="LEV1388" s="84">
        <f>LEV1384</f>
        <v>0</v>
      </c>
      <c r="LEW1388" s="84">
        <f t="shared" si="878"/>
        <v>0</v>
      </c>
      <c r="LEX1388" s="84">
        <f t="shared" si="878"/>
        <v>0</v>
      </c>
      <c r="LEY1388" s="84">
        <f t="shared" si="878"/>
        <v>0</v>
      </c>
      <c r="LEZ1388" s="84">
        <f t="shared" si="878"/>
        <v>2000000</v>
      </c>
      <c r="LFA1388" s="84">
        <f t="shared" si="878"/>
        <v>0</v>
      </c>
      <c r="LFB1388" s="84">
        <f t="shared" si="878"/>
        <v>0</v>
      </c>
      <c r="LFC1388" s="84">
        <f t="shared" si="878"/>
        <v>2000000</v>
      </c>
      <c r="LFD1388" s="84">
        <f t="shared" si="878"/>
        <v>2000000</v>
      </c>
      <c r="LFJ1388" s="84" t="s">
        <v>247</v>
      </c>
      <c r="LFK1388" s="84" t="s">
        <v>4692</v>
      </c>
      <c r="LFL1388" s="84">
        <f>LFL1384</f>
        <v>0</v>
      </c>
      <c r="LFM1388" s="84">
        <f t="shared" si="878"/>
        <v>0</v>
      </c>
      <c r="LFN1388" s="84">
        <f t="shared" si="878"/>
        <v>0</v>
      </c>
      <c r="LFO1388" s="84">
        <f t="shared" si="878"/>
        <v>0</v>
      </c>
      <c r="LFP1388" s="84">
        <f t="shared" si="878"/>
        <v>2000000</v>
      </c>
      <c r="LFQ1388" s="84">
        <f t="shared" si="878"/>
        <v>0</v>
      </c>
      <c r="LFR1388" s="84">
        <f t="shared" si="878"/>
        <v>0</v>
      </c>
      <c r="LFS1388" s="84">
        <f t="shared" si="878"/>
        <v>2000000</v>
      </c>
      <c r="LFT1388" s="84">
        <f t="shared" si="878"/>
        <v>2000000</v>
      </c>
      <c r="LFZ1388" s="84" t="s">
        <v>247</v>
      </c>
      <c r="LGA1388" s="84" t="s">
        <v>4692</v>
      </c>
      <c r="LGB1388" s="84">
        <f>LGB1384</f>
        <v>0</v>
      </c>
      <c r="LGC1388" s="84">
        <f t="shared" si="878"/>
        <v>0</v>
      </c>
      <c r="LGD1388" s="84">
        <f t="shared" si="878"/>
        <v>0</v>
      </c>
      <c r="LGE1388" s="84">
        <f t="shared" si="878"/>
        <v>0</v>
      </c>
      <c r="LGF1388" s="84">
        <f t="shared" si="878"/>
        <v>2000000</v>
      </c>
      <c r="LGG1388" s="84">
        <f t="shared" si="878"/>
        <v>0</v>
      </c>
      <c r="LGH1388" s="84">
        <f t="shared" si="878"/>
        <v>0</v>
      </c>
      <c r="LGI1388" s="84">
        <f t="shared" si="878"/>
        <v>2000000</v>
      </c>
      <c r="LGJ1388" s="84">
        <f t="shared" si="878"/>
        <v>2000000</v>
      </c>
      <c r="LGP1388" s="84" t="s">
        <v>247</v>
      </c>
      <c r="LGQ1388" s="84" t="s">
        <v>4692</v>
      </c>
      <c r="LGR1388" s="84">
        <f>LGR1384</f>
        <v>0</v>
      </c>
      <c r="LGS1388" s="84">
        <f t="shared" si="878"/>
        <v>0</v>
      </c>
      <c r="LGT1388" s="84">
        <f t="shared" si="878"/>
        <v>0</v>
      </c>
      <c r="LGU1388" s="84">
        <f t="shared" si="878"/>
        <v>0</v>
      </c>
      <c r="LGV1388" s="84">
        <f t="shared" si="878"/>
        <v>2000000</v>
      </c>
      <c r="LGW1388" s="84">
        <f t="shared" si="878"/>
        <v>0</v>
      </c>
      <c r="LGX1388" s="84">
        <f t="shared" si="878"/>
        <v>0</v>
      </c>
      <c r="LGY1388" s="84">
        <f t="shared" si="878"/>
        <v>2000000</v>
      </c>
      <c r="LGZ1388" s="84">
        <f t="shared" si="878"/>
        <v>2000000</v>
      </c>
      <c r="LHF1388" s="84" t="s">
        <v>247</v>
      </c>
      <c r="LHG1388" s="84" t="s">
        <v>4692</v>
      </c>
      <c r="LHH1388" s="84">
        <f>LHH1384</f>
        <v>0</v>
      </c>
      <c r="LHI1388" s="84">
        <f t="shared" si="879"/>
        <v>0</v>
      </c>
      <c r="LHJ1388" s="84">
        <f t="shared" si="879"/>
        <v>0</v>
      </c>
      <c r="LHK1388" s="84">
        <f t="shared" si="879"/>
        <v>0</v>
      </c>
      <c r="LHL1388" s="84">
        <f t="shared" si="879"/>
        <v>2000000</v>
      </c>
      <c r="LHM1388" s="84">
        <f t="shared" si="879"/>
        <v>0</v>
      </c>
      <c r="LHN1388" s="84">
        <f t="shared" si="879"/>
        <v>0</v>
      </c>
      <c r="LHO1388" s="84">
        <f t="shared" si="879"/>
        <v>2000000</v>
      </c>
      <c r="LHP1388" s="84">
        <f t="shared" si="879"/>
        <v>2000000</v>
      </c>
      <c r="LHV1388" s="84" t="s">
        <v>247</v>
      </c>
      <c r="LHW1388" s="84" t="s">
        <v>4692</v>
      </c>
      <c r="LHX1388" s="84">
        <f>LHX1384</f>
        <v>0</v>
      </c>
      <c r="LHY1388" s="84">
        <f t="shared" si="879"/>
        <v>0</v>
      </c>
      <c r="LHZ1388" s="84">
        <f t="shared" si="879"/>
        <v>0</v>
      </c>
      <c r="LIA1388" s="84">
        <f t="shared" si="879"/>
        <v>0</v>
      </c>
      <c r="LIB1388" s="84">
        <f t="shared" si="879"/>
        <v>2000000</v>
      </c>
      <c r="LIC1388" s="84">
        <f t="shared" si="879"/>
        <v>0</v>
      </c>
      <c r="LID1388" s="84">
        <f t="shared" si="879"/>
        <v>0</v>
      </c>
      <c r="LIE1388" s="84">
        <f t="shared" si="879"/>
        <v>2000000</v>
      </c>
      <c r="LIF1388" s="84">
        <f t="shared" si="879"/>
        <v>2000000</v>
      </c>
      <c r="LIL1388" s="84" t="s">
        <v>247</v>
      </c>
      <c r="LIM1388" s="84" t="s">
        <v>4692</v>
      </c>
      <c r="LIN1388" s="84">
        <f>LIN1384</f>
        <v>0</v>
      </c>
      <c r="LIO1388" s="84">
        <f t="shared" si="879"/>
        <v>0</v>
      </c>
      <c r="LIP1388" s="84">
        <f t="shared" si="879"/>
        <v>0</v>
      </c>
      <c r="LIQ1388" s="84">
        <f t="shared" si="879"/>
        <v>0</v>
      </c>
      <c r="LIR1388" s="84">
        <f t="shared" si="879"/>
        <v>2000000</v>
      </c>
      <c r="LIS1388" s="84">
        <f t="shared" si="879"/>
        <v>0</v>
      </c>
      <c r="LIT1388" s="84">
        <f t="shared" si="879"/>
        <v>0</v>
      </c>
      <c r="LIU1388" s="84">
        <f t="shared" si="879"/>
        <v>2000000</v>
      </c>
      <c r="LIV1388" s="84">
        <f t="shared" si="879"/>
        <v>2000000</v>
      </c>
      <c r="LJB1388" s="84" t="s">
        <v>247</v>
      </c>
      <c r="LJC1388" s="84" t="s">
        <v>4692</v>
      </c>
      <c r="LJD1388" s="84">
        <f>LJD1384</f>
        <v>0</v>
      </c>
      <c r="LJE1388" s="84">
        <f t="shared" si="879"/>
        <v>0</v>
      </c>
      <c r="LJF1388" s="84">
        <f t="shared" si="879"/>
        <v>0</v>
      </c>
      <c r="LJG1388" s="84">
        <f t="shared" si="879"/>
        <v>0</v>
      </c>
      <c r="LJH1388" s="84">
        <f t="shared" si="879"/>
        <v>2000000</v>
      </c>
      <c r="LJI1388" s="84">
        <f t="shared" si="879"/>
        <v>0</v>
      </c>
      <c r="LJJ1388" s="84">
        <f t="shared" si="879"/>
        <v>0</v>
      </c>
      <c r="LJK1388" s="84">
        <f t="shared" si="879"/>
        <v>2000000</v>
      </c>
      <c r="LJL1388" s="84">
        <f t="shared" si="879"/>
        <v>2000000</v>
      </c>
      <c r="LJR1388" s="84" t="s">
        <v>247</v>
      </c>
      <c r="LJS1388" s="84" t="s">
        <v>4692</v>
      </c>
      <c r="LJT1388" s="84">
        <f>LJT1384</f>
        <v>0</v>
      </c>
      <c r="LJU1388" s="84">
        <f t="shared" si="880"/>
        <v>0</v>
      </c>
      <c r="LJV1388" s="84">
        <f t="shared" si="880"/>
        <v>0</v>
      </c>
      <c r="LJW1388" s="84">
        <f t="shared" si="880"/>
        <v>0</v>
      </c>
      <c r="LJX1388" s="84">
        <f t="shared" si="880"/>
        <v>2000000</v>
      </c>
      <c r="LJY1388" s="84">
        <f t="shared" si="880"/>
        <v>0</v>
      </c>
      <c r="LJZ1388" s="84">
        <f t="shared" si="880"/>
        <v>0</v>
      </c>
      <c r="LKA1388" s="84">
        <f t="shared" si="880"/>
        <v>2000000</v>
      </c>
      <c r="LKB1388" s="84">
        <f t="shared" si="880"/>
        <v>2000000</v>
      </c>
      <c r="LKH1388" s="84" t="s">
        <v>247</v>
      </c>
      <c r="LKI1388" s="84" t="s">
        <v>4692</v>
      </c>
      <c r="LKJ1388" s="84">
        <f>LKJ1384</f>
        <v>0</v>
      </c>
      <c r="LKK1388" s="84">
        <f t="shared" si="880"/>
        <v>0</v>
      </c>
      <c r="LKL1388" s="84">
        <f t="shared" si="880"/>
        <v>0</v>
      </c>
      <c r="LKM1388" s="84">
        <f t="shared" si="880"/>
        <v>0</v>
      </c>
      <c r="LKN1388" s="84">
        <f t="shared" si="880"/>
        <v>2000000</v>
      </c>
      <c r="LKO1388" s="84">
        <f t="shared" si="880"/>
        <v>0</v>
      </c>
      <c r="LKP1388" s="84">
        <f t="shared" si="880"/>
        <v>0</v>
      </c>
      <c r="LKQ1388" s="84">
        <f t="shared" si="880"/>
        <v>2000000</v>
      </c>
      <c r="LKR1388" s="84">
        <f t="shared" si="880"/>
        <v>2000000</v>
      </c>
      <c r="LKX1388" s="84" t="s">
        <v>247</v>
      </c>
      <c r="LKY1388" s="84" t="s">
        <v>4692</v>
      </c>
      <c r="LKZ1388" s="84">
        <f>LKZ1384</f>
        <v>0</v>
      </c>
      <c r="LLA1388" s="84">
        <f t="shared" si="880"/>
        <v>0</v>
      </c>
      <c r="LLB1388" s="84">
        <f t="shared" si="880"/>
        <v>0</v>
      </c>
      <c r="LLC1388" s="84">
        <f t="shared" si="880"/>
        <v>0</v>
      </c>
      <c r="LLD1388" s="84">
        <f t="shared" si="880"/>
        <v>2000000</v>
      </c>
      <c r="LLE1388" s="84">
        <f t="shared" si="880"/>
        <v>0</v>
      </c>
      <c r="LLF1388" s="84">
        <f t="shared" si="880"/>
        <v>0</v>
      </c>
      <c r="LLG1388" s="84">
        <f t="shared" si="880"/>
        <v>2000000</v>
      </c>
      <c r="LLH1388" s="84">
        <f t="shared" si="880"/>
        <v>2000000</v>
      </c>
      <c r="LLN1388" s="84" t="s">
        <v>247</v>
      </c>
      <c r="LLO1388" s="84" t="s">
        <v>4692</v>
      </c>
      <c r="LLP1388" s="84">
        <f>LLP1384</f>
        <v>0</v>
      </c>
      <c r="LLQ1388" s="84">
        <f t="shared" si="880"/>
        <v>0</v>
      </c>
      <c r="LLR1388" s="84">
        <f t="shared" si="880"/>
        <v>0</v>
      </c>
      <c r="LLS1388" s="84">
        <f t="shared" si="880"/>
        <v>0</v>
      </c>
      <c r="LLT1388" s="84">
        <f t="shared" si="880"/>
        <v>2000000</v>
      </c>
      <c r="LLU1388" s="84">
        <f t="shared" si="880"/>
        <v>0</v>
      </c>
      <c r="LLV1388" s="84">
        <f t="shared" si="880"/>
        <v>0</v>
      </c>
      <c r="LLW1388" s="84">
        <f t="shared" si="880"/>
        <v>2000000</v>
      </c>
      <c r="LLX1388" s="84">
        <f t="shared" si="880"/>
        <v>2000000</v>
      </c>
      <c r="LMD1388" s="84" t="s">
        <v>247</v>
      </c>
      <c r="LME1388" s="84" t="s">
        <v>4692</v>
      </c>
      <c r="LMF1388" s="84">
        <f>LMF1384</f>
        <v>0</v>
      </c>
      <c r="LMG1388" s="84">
        <f t="shared" si="881"/>
        <v>0</v>
      </c>
      <c r="LMH1388" s="84">
        <f t="shared" si="881"/>
        <v>0</v>
      </c>
      <c r="LMI1388" s="84">
        <f t="shared" si="881"/>
        <v>0</v>
      </c>
      <c r="LMJ1388" s="84">
        <f t="shared" si="881"/>
        <v>2000000</v>
      </c>
      <c r="LMK1388" s="84">
        <f t="shared" si="881"/>
        <v>0</v>
      </c>
      <c r="LML1388" s="84">
        <f t="shared" si="881"/>
        <v>0</v>
      </c>
      <c r="LMM1388" s="84">
        <f t="shared" si="881"/>
        <v>2000000</v>
      </c>
      <c r="LMN1388" s="84">
        <f t="shared" si="881"/>
        <v>2000000</v>
      </c>
      <c r="LMT1388" s="84" t="s">
        <v>247</v>
      </c>
      <c r="LMU1388" s="84" t="s">
        <v>4692</v>
      </c>
      <c r="LMV1388" s="84">
        <f>LMV1384</f>
        <v>0</v>
      </c>
      <c r="LMW1388" s="84">
        <f t="shared" si="881"/>
        <v>0</v>
      </c>
      <c r="LMX1388" s="84">
        <f t="shared" si="881"/>
        <v>0</v>
      </c>
      <c r="LMY1388" s="84">
        <f t="shared" si="881"/>
        <v>0</v>
      </c>
      <c r="LMZ1388" s="84">
        <f t="shared" si="881"/>
        <v>2000000</v>
      </c>
      <c r="LNA1388" s="84">
        <f t="shared" si="881"/>
        <v>0</v>
      </c>
      <c r="LNB1388" s="84">
        <f t="shared" si="881"/>
        <v>0</v>
      </c>
      <c r="LNC1388" s="84">
        <f t="shared" si="881"/>
        <v>2000000</v>
      </c>
      <c r="LND1388" s="84">
        <f t="shared" si="881"/>
        <v>2000000</v>
      </c>
      <c r="LNJ1388" s="84" t="s">
        <v>247</v>
      </c>
      <c r="LNK1388" s="84" t="s">
        <v>4692</v>
      </c>
      <c r="LNL1388" s="84">
        <f>LNL1384</f>
        <v>0</v>
      </c>
      <c r="LNM1388" s="84">
        <f t="shared" si="881"/>
        <v>0</v>
      </c>
      <c r="LNN1388" s="84">
        <f t="shared" si="881"/>
        <v>0</v>
      </c>
      <c r="LNO1388" s="84">
        <f t="shared" si="881"/>
        <v>0</v>
      </c>
      <c r="LNP1388" s="84">
        <f t="shared" si="881"/>
        <v>2000000</v>
      </c>
      <c r="LNQ1388" s="84">
        <f t="shared" si="881"/>
        <v>0</v>
      </c>
      <c r="LNR1388" s="84">
        <f t="shared" si="881"/>
        <v>0</v>
      </c>
      <c r="LNS1388" s="84">
        <f t="shared" si="881"/>
        <v>2000000</v>
      </c>
      <c r="LNT1388" s="84">
        <f t="shared" si="881"/>
        <v>2000000</v>
      </c>
      <c r="LNZ1388" s="84" t="s">
        <v>247</v>
      </c>
      <c r="LOA1388" s="84" t="s">
        <v>4692</v>
      </c>
      <c r="LOB1388" s="84">
        <f>LOB1384</f>
        <v>0</v>
      </c>
      <c r="LOC1388" s="84">
        <f t="shared" si="881"/>
        <v>0</v>
      </c>
      <c r="LOD1388" s="84">
        <f t="shared" si="881"/>
        <v>0</v>
      </c>
      <c r="LOE1388" s="84">
        <f t="shared" si="881"/>
        <v>0</v>
      </c>
      <c r="LOF1388" s="84">
        <f t="shared" si="881"/>
        <v>2000000</v>
      </c>
      <c r="LOG1388" s="84">
        <f t="shared" si="881"/>
        <v>0</v>
      </c>
      <c r="LOH1388" s="84">
        <f t="shared" si="881"/>
        <v>0</v>
      </c>
      <c r="LOI1388" s="84">
        <f t="shared" si="881"/>
        <v>2000000</v>
      </c>
      <c r="LOJ1388" s="84">
        <f t="shared" si="881"/>
        <v>2000000</v>
      </c>
      <c r="LOP1388" s="84" t="s">
        <v>247</v>
      </c>
      <c r="LOQ1388" s="84" t="s">
        <v>4692</v>
      </c>
      <c r="LOR1388" s="84">
        <f>LOR1384</f>
        <v>0</v>
      </c>
      <c r="LOS1388" s="84">
        <f t="shared" si="882"/>
        <v>0</v>
      </c>
      <c r="LOT1388" s="84">
        <f t="shared" si="882"/>
        <v>0</v>
      </c>
      <c r="LOU1388" s="84">
        <f t="shared" si="882"/>
        <v>0</v>
      </c>
      <c r="LOV1388" s="84">
        <f t="shared" si="882"/>
        <v>2000000</v>
      </c>
      <c r="LOW1388" s="84">
        <f t="shared" si="882"/>
        <v>0</v>
      </c>
      <c r="LOX1388" s="84">
        <f t="shared" si="882"/>
        <v>0</v>
      </c>
      <c r="LOY1388" s="84">
        <f t="shared" si="882"/>
        <v>2000000</v>
      </c>
      <c r="LOZ1388" s="84">
        <f t="shared" si="882"/>
        <v>2000000</v>
      </c>
      <c r="LPF1388" s="84" t="s">
        <v>247</v>
      </c>
      <c r="LPG1388" s="84" t="s">
        <v>4692</v>
      </c>
      <c r="LPH1388" s="84">
        <f>LPH1384</f>
        <v>0</v>
      </c>
      <c r="LPI1388" s="84">
        <f t="shared" si="882"/>
        <v>0</v>
      </c>
      <c r="LPJ1388" s="84">
        <f t="shared" si="882"/>
        <v>0</v>
      </c>
      <c r="LPK1388" s="84">
        <f t="shared" si="882"/>
        <v>0</v>
      </c>
      <c r="LPL1388" s="84">
        <f t="shared" si="882"/>
        <v>2000000</v>
      </c>
      <c r="LPM1388" s="84">
        <f t="shared" si="882"/>
        <v>0</v>
      </c>
      <c r="LPN1388" s="84">
        <f t="shared" si="882"/>
        <v>0</v>
      </c>
      <c r="LPO1388" s="84">
        <f t="shared" si="882"/>
        <v>2000000</v>
      </c>
      <c r="LPP1388" s="84">
        <f t="shared" si="882"/>
        <v>2000000</v>
      </c>
      <c r="LPV1388" s="84" t="s">
        <v>247</v>
      </c>
      <c r="LPW1388" s="84" t="s">
        <v>4692</v>
      </c>
      <c r="LPX1388" s="84">
        <f>LPX1384</f>
        <v>0</v>
      </c>
      <c r="LPY1388" s="84">
        <f t="shared" si="882"/>
        <v>0</v>
      </c>
      <c r="LPZ1388" s="84">
        <f t="shared" si="882"/>
        <v>0</v>
      </c>
      <c r="LQA1388" s="84">
        <f t="shared" si="882"/>
        <v>0</v>
      </c>
      <c r="LQB1388" s="84">
        <f t="shared" si="882"/>
        <v>2000000</v>
      </c>
      <c r="LQC1388" s="84">
        <f t="shared" si="882"/>
        <v>0</v>
      </c>
      <c r="LQD1388" s="84">
        <f t="shared" si="882"/>
        <v>0</v>
      </c>
      <c r="LQE1388" s="84">
        <f t="shared" si="882"/>
        <v>2000000</v>
      </c>
      <c r="LQF1388" s="84">
        <f t="shared" si="882"/>
        <v>2000000</v>
      </c>
      <c r="LQL1388" s="84" t="s">
        <v>247</v>
      </c>
      <c r="LQM1388" s="84" t="s">
        <v>4692</v>
      </c>
      <c r="LQN1388" s="84">
        <f>LQN1384</f>
        <v>0</v>
      </c>
      <c r="LQO1388" s="84">
        <f t="shared" si="882"/>
        <v>0</v>
      </c>
      <c r="LQP1388" s="84">
        <f t="shared" si="882"/>
        <v>0</v>
      </c>
      <c r="LQQ1388" s="84">
        <f t="shared" si="882"/>
        <v>0</v>
      </c>
      <c r="LQR1388" s="84">
        <f t="shared" si="882"/>
        <v>2000000</v>
      </c>
      <c r="LQS1388" s="84">
        <f t="shared" si="882"/>
        <v>0</v>
      </c>
      <c r="LQT1388" s="84">
        <f t="shared" si="882"/>
        <v>0</v>
      </c>
      <c r="LQU1388" s="84">
        <f t="shared" si="882"/>
        <v>2000000</v>
      </c>
      <c r="LQV1388" s="84">
        <f t="shared" si="882"/>
        <v>2000000</v>
      </c>
      <c r="LRB1388" s="84" t="s">
        <v>247</v>
      </c>
      <c r="LRC1388" s="84" t="s">
        <v>4692</v>
      </c>
      <c r="LRD1388" s="84">
        <f>LRD1384</f>
        <v>0</v>
      </c>
      <c r="LRE1388" s="84">
        <f t="shared" si="883"/>
        <v>0</v>
      </c>
      <c r="LRF1388" s="84">
        <f t="shared" si="883"/>
        <v>0</v>
      </c>
      <c r="LRG1388" s="84">
        <f t="shared" si="883"/>
        <v>0</v>
      </c>
      <c r="LRH1388" s="84">
        <f t="shared" si="883"/>
        <v>2000000</v>
      </c>
      <c r="LRI1388" s="84">
        <f t="shared" si="883"/>
        <v>0</v>
      </c>
      <c r="LRJ1388" s="84">
        <f t="shared" si="883"/>
        <v>0</v>
      </c>
      <c r="LRK1388" s="84">
        <f t="shared" si="883"/>
        <v>2000000</v>
      </c>
      <c r="LRL1388" s="84">
        <f t="shared" si="883"/>
        <v>2000000</v>
      </c>
      <c r="LRR1388" s="84" t="s">
        <v>247</v>
      </c>
      <c r="LRS1388" s="84" t="s">
        <v>4692</v>
      </c>
      <c r="LRT1388" s="84">
        <f>LRT1384</f>
        <v>0</v>
      </c>
      <c r="LRU1388" s="84">
        <f t="shared" si="883"/>
        <v>0</v>
      </c>
      <c r="LRV1388" s="84">
        <f t="shared" si="883"/>
        <v>0</v>
      </c>
      <c r="LRW1388" s="84">
        <f t="shared" si="883"/>
        <v>0</v>
      </c>
      <c r="LRX1388" s="84">
        <f t="shared" si="883"/>
        <v>2000000</v>
      </c>
      <c r="LRY1388" s="84">
        <f t="shared" si="883"/>
        <v>0</v>
      </c>
      <c r="LRZ1388" s="84">
        <f t="shared" si="883"/>
        <v>0</v>
      </c>
      <c r="LSA1388" s="84">
        <f t="shared" si="883"/>
        <v>2000000</v>
      </c>
      <c r="LSB1388" s="84">
        <f t="shared" si="883"/>
        <v>2000000</v>
      </c>
      <c r="LSH1388" s="84" t="s">
        <v>247</v>
      </c>
      <c r="LSI1388" s="84" t="s">
        <v>4692</v>
      </c>
      <c r="LSJ1388" s="84">
        <f>LSJ1384</f>
        <v>0</v>
      </c>
      <c r="LSK1388" s="84">
        <f t="shared" si="883"/>
        <v>0</v>
      </c>
      <c r="LSL1388" s="84">
        <f t="shared" si="883"/>
        <v>0</v>
      </c>
      <c r="LSM1388" s="84">
        <f t="shared" si="883"/>
        <v>0</v>
      </c>
      <c r="LSN1388" s="84">
        <f t="shared" si="883"/>
        <v>2000000</v>
      </c>
      <c r="LSO1388" s="84">
        <f t="shared" si="883"/>
        <v>0</v>
      </c>
      <c r="LSP1388" s="84">
        <f t="shared" si="883"/>
        <v>0</v>
      </c>
      <c r="LSQ1388" s="84">
        <f t="shared" si="883"/>
        <v>2000000</v>
      </c>
      <c r="LSR1388" s="84">
        <f t="shared" si="883"/>
        <v>2000000</v>
      </c>
      <c r="LSX1388" s="84" t="s">
        <v>247</v>
      </c>
      <c r="LSY1388" s="84" t="s">
        <v>4692</v>
      </c>
      <c r="LSZ1388" s="84">
        <f>LSZ1384</f>
        <v>0</v>
      </c>
      <c r="LTA1388" s="84">
        <f t="shared" si="883"/>
        <v>0</v>
      </c>
      <c r="LTB1388" s="84">
        <f t="shared" si="883"/>
        <v>0</v>
      </c>
      <c r="LTC1388" s="84">
        <f t="shared" si="883"/>
        <v>0</v>
      </c>
      <c r="LTD1388" s="84">
        <f t="shared" si="883"/>
        <v>2000000</v>
      </c>
      <c r="LTE1388" s="84">
        <f t="shared" si="883"/>
        <v>0</v>
      </c>
      <c r="LTF1388" s="84">
        <f t="shared" si="883"/>
        <v>0</v>
      </c>
      <c r="LTG1388" s="84">
        <f t="shared" si="883"/>
        <v>2000000</v>
      </c>
      <c r="LTH1388" s="84">
        <f t="shared" si="883"/>
        <v>2000000</v>
      </c>
      <c r="LTN1388" s="84" t="s">
        <v>247</v>
      </c>
      <c r="LTO1388" s="84" t="s">
        <v>4692</v>
      </c>
      <c r="LTP1388" s="84">
        <f>LTP1384</f>
        <v>0</v>
      </c>
      <c r="LTQ1388" s="84">
        <f t="shared" si="884"/>
        <v>0</v>
      </c>
      <c r="LTR1388" s="84">
        <f t="shared" si="884"/>
        <v>0</v>
      </c>
      <c r="LTS1388" s="84">
        <f t="shared" si="884"/>
        <v>0</v>
      </c>
      <c r="LTT1388" s="84">
        <f t="shared" si="884"/>
        <v>2000000</v>
      </c>
      <c r="LTU1388" s="84">
        <f t="shared" si="884"/>
        <v>0</v>
      </c>
      <c r="LTV1388" s="84">
        <f t="shared" si="884"/>
        <v>0</v>
      </c>
      <c r="LTW1388" s="84">
        <f t="shared" si="884"/>
        <v>2000000</v>
      </c>
      <c r="LTX1388" s="84">
        <f t="shared" si="884"/>
        <v>2000000</v>
      </c>
      <c r="LUD1388" s="84" t="s">
        <v>247</v>
      </c>
      <c r="LUE1388" s="84" t="s">
        <v>4692</v>
      </c>
      <c r="LUF1388" s="84">
        <f>LUF1384</f>
        <v>0</v>
      </c>
      <c r="LUG1388" s="84">
        <f t="shared" si="884"/>
        <v>0</v>
      </c>
      <c r="LUH1388" s="84">
        <f t="shared" si="884"/>
        <v>0</v>
      </c>
      <c r="LUI1388" s="84">
        <f t="shared" si="884"/>
        <v>0</v>
      </c>
      <c r="LUJ1388" s="84">
        <f t="shared" si="884"/>
        <v>2000000</v>
      </c>
      <c r="LUK1388" s="84">
        <f t="shared" si="884"/>
        <v>0</v>
      </c>
      <c r="LUL1388" s="84">
        <f t="shared" si="884"/>
        <v>0</v>
      </c>
      <c r="LUM1388" s="84">
        <f t="shared" si="884"/>
        <v>2000000</v>
      </c>
      <c r="LUN1388" s="84">
        <f t="shared" si="884"/>
        <v>2000000</v>
      </c>
      <c r="LUT1388" s="84" t="s">
        <v>247</v>
      </c>
      <c r="LUU1388" s="84" t="s">
        <v>4692</v>
      </c>
      <c r="LUV1388" s="84">
        <f>LUV1384</f>
        <v>0</v>
      </c>
      <c r="LUW1388" s="84">
        <f t="shared" si="884"/>
        <v>0</v>
      </c>
      <c r="LUX1388" s="84">
        <f t="shared" si="884"/>
        <v>0</v>
      </c>
      <c r="LUY1388" s="84">
        <f t="shared" si="884"/>
        <v>0</v>
      </c>
      <c r="LUZ1388" s="84">
        <f t="shared" si="884"/>
        <v>2000000</v>
      </c>
      <c r="LVA1388" s="84">
        <f t="shared" si="884"/>
        <v>0</v>
      </c>
      <c r="LVB1388" s="84">
        <f t="shared" si="884"/>
        <v>0</v>
      </c>
      <c r="LVC1388" s="84">
        <f t="shared" si="884"/>
        <v>2000000</v>
      </c>
      <c r="LVD1388" s="84">
        <f t="shared" si="884"/>
        <v>2000000</v>
      </c>
      <c r="LVJ1388" s="84" t="s">
        <v>247</v>
      </c>
      <c r="LVK1388" s="84" t="s">
        <v>4692</v>
      </c>
      <c r="LVL1388" s="84">
        <f>LVL1384</f>
        <v>0</v>
      </c>
      <c r="LVM1388" s="84">
        <f t="shared" si="884"/>
        <v>0</v>
      </c>
      <c r="LVN1388" s="84">
        <f t="shared" si="884"/>
        <v>0</v>
      </c>
      <c r="LVO1388" s="84">
        <f t="shared" si="884"/>
        <v>0</v>
      </c>
      <c r="LVP1388" s="84">
        <f t="shared" si="884"/>
        <v>2000000</v>
      </c>
      <c r="LVQ1388" s="84">
        <f t="shared" si="884"/>
        <v>0</v>
      </c>
      <c r="LVR1388" s="84">
        <f t="shared" si="884"/>
        <v>0</v>
      </c>
      <c r="LVS1388" s="84">
        <f t="shared" si="884"/>
        <v>2000000</v>
      </c>
      <c r="LVT1388" s="84">
        <f t="shared" si="884"/>
        <v>2000000</v>
      </c>
      <c r="LVZ1388" s="84" t="s">
        <v>247</v>
      </c>
      <c r="LWA1388" s="84" t="s">
        <v>4692</v>
      </c>
      <c r="LWB1388" s="84">
        <f>LWB1384</f>
        <v>0</v>
      </c>
      <c r="LWC1388" s="84">
        <f t="shared" si="885"/>
        <v>0</v>
      </c>
      <c r="LWD1388" s="84">
        <f t="shared" si="885"/>
        <v>0</v>
      </c>
      <c r="LWE1388" s="84">
        <f t="shared" si="885"/>
        <v>0</v>
      </c>
      <c r="LWF1388" s="84">
        <f t="shared" si="885"/>
        <v>2000000</v>
      </c>
      <c r="LWG1388" s="84">
        <f t="shared" si="885"/>
        <v>0</v>
      </c>
      <c r="LWH1388" s="84">
        <f t="shared" si="885"/>
        <v>0</v>
      </c>
      <c r="LWI1388" s="84">
        <f t="shared" si="885"/>
        <v>2000000</v>
      </c>
      <c r="LWJ1388" s="84">
        <f t="shared" si="885"/>
        <v>2000000</v>
      </c>
      <c r="LWP1388" s="84" t="s">
        <v>247</v>
      </c>
      <c r="LWQ1388" s="84" t="s">
        <v>4692</v>
      </c>
      <c r="LWR1388" s="84">
        <f>LWR1384</f>
        <v>0</v>
      </c>
      <c r="LWS1388" s="84">
        <f t="shared" si="885"/>
        <v>0</v>
      </c>
      <c r="LWT1388" s="84">
        <f t="shared" si="885"/>
        <v>0</v>
      </c>
      <c r="LWU1388" s="84">
        <f t="shared" si="885"/>
        <v>0</v>
      </c>
      <c r="LWV1388" s="84">
        <f t="shared" si="885"/>
        <v>2000000</v>
      </c>
      <c r="LWW1388" s="84">
        <f t="shared" si="885"/>
        <v>0</v>
      </c>
      <c r="LWX1388" s="84">
        <f t="shared" si="885"/>
        <v>0</v>
      </c>
      <c r="LWY1388" s="84">
        <f t="shared" si="885"/>
        <v>2000000</v>
      </c>
      <c r="LWZ1388" s="84">
        <f t="shared" si="885"/>
        <v>2000000</v>
      </c>
      <c r="LXF1388" s="84" t="s">
        <v>247</v>
      </c>
      <c r="LXG1388" s="84" t="s">
        <v>4692</v>
      </c>
      <c r="LXH1388" s="84">
        <f>LXH1384</f>
        <v>0</v>
      </c>
      <c r="LXI1388" s="84">
        <f t="shared" si="885"/>
        <v>0</v>
      </c>
      <c r="LXJ1388" s="84">
        <f t="shared" si="885"/>
        <v>0</v>
      </c>
      <c r="LXK1388" s="84">
        <f t="shared" si="885"/>
        <v>0</v>
      </c>
      <c r="LXL1388" s="84">
        <f t="shared" si="885"/>
        <v>2000000</v>
      </c>
      <c r="LXM1388" s="84">
        <f t="shared" si="885"/>
        <v>0</v>
      </c>
      <c r="LXN1388" s="84">
        <f t="shared" si="885"/>
        <v>0</v>
      </c>
      <c r="LXO1388" s="84">
        <f t="shared" si="885"/>
        <v>2000000</v>
      </c>
      <c r="LXP1388" s="84">
        <f t="shared" si="885"/>
        <v>2000000</v>
      </c>
      <c r="LXV1388" s="84" t="s">
        <v>247</v>
      </c>
      <c r="LXW1388" s="84" t="s">
        <v>4692</v>
      </c>
      <c r="LXX1388" s="84">
        <f>LXX1384</f>
        <v>0</v>
      </c>
      <c r="LXY1388" s="84">
        <f t="shared" si="885"/>
        <v>0</v>
      </c>
      <c r="LXZ1388" s="84">
        <f t="shared" si="885"/>
        <v>0</v>
      </c>
      <c r="LYA1388" s="84">
        <f t="shared" si="885"/>
        <v>0</v>
      </c>
      <c r="LYB1388" s="84">
        <f t="shared" si="885"/>
        <v>2000000</v>
      </c>
      <c r="LYC1388" s="84">
        <f t="shared" si="885"/>
        <v>0</v>
      </c>
      <c r="LYD1388" s="84">
        <f t="shared" si="885"/>
        <v>0</v>
      </c>
      <c r="LYE1388" s="84">
        <f t="shared" si="885"/>
        <v>2000000</v>
      </c>
      <c r="LYF1388" s="84">
        <f t="shared" si="885"/>
        <v>2000000</v>
      </c>
      <c r="LYL1388" s="84" t="s">
        <v>247</v>
      </c>
      <c r="LYM1388" s="84" t="s">
        <v>4692</v>
      </c>
      <c r="LYN1388" s="84">
        <f>LYN1384</f>
        <v>0</v>
      </c>
      <c r="LYO1388" s="84">
        <f t="shared" si="886"/>
        <v>0</v>
      </c>
      <c r="LYP1388" s="84">
        <f t="shared" si="886"/>
        <v>0</v>
      </c>
      <c r="LYQ1388" s="84">
        <f t="shared" si="886"/>
        <v>0</v>
      </c>
      <c r="LYR1388" s="84">
        <f t="shared" si="886"/>
        <v>2000000</v>
      </c>
      <c r="LYS1388" s="84">
        <f t="shared" si="886"/>
        <v>0</v>
      </c>
      <c r="LYT1388" s="84">
        <f t="shared" si="886"/>
        <v>0</v>
      </c>
      <c r="LYU1388" s="84">
        <f t="shared" si="886"/>
        <v>2000000</v>
      </c>
      <c r="LYV1388" s="84">
        <f t="shared" si="886"/>
        <v>2000000</v>
      </c>
      <c r="LZB1388" s="84" t="s">
        <v>247</v>
      </c>
      <c r="LZC1388" s="84" t="s">
        <v>4692</v>
      </c>
      <c r="LZD1388" s="84">
        <f>LZD1384</f>
        <v>0</v>
      </c>
      <c r="LZE1388" s="84">
        <f t="shared" si="886"/>
        <v>0</v>
      </c>
      <c r="LZF1388" s="84">
        <f t="shared" si="886"/>
        <v>0</v>
      </c>
      <c r="LZG1388" s="84">
        <f t="shared" si="886"/>
        <v>0</v>
      </c>
      <c r="LZH1388" s="84">
        <f t="shared" si="886"/>
        <v>2000000</v>
      </c>
      <c r="LZI1388" s="84">
        <f t="shared" si="886"/>
        <v>0</v>
      </c>
      <c r="LZJ1388" s="84">
        <f t="shared" si="886"/>
        <v>0</v>
      </c>
      <c r="LZK1388" s="84">
        <f t="shared" si="886"/>
        <v>2000000</v>
      </c>
      <c r="LZL1388" s="84">
        <f t="shared" si="886"/>
        <v>2000000</v>
      </c>
      <c r="LZR1388" s="84" t="s">
        <v>247</v>
      </c>
      <c r="LZS1388" s="84" t="s">
        <v>4692</v>
      </c>
      <c r="LZT1388" s="84">
        <f>LZT1384</f>
        <v>0</v>
      </c>
      <c r="LZU1388" s="84">
        <f t="shared" si="886"/>
        <v>0</v>
      </c>
      <c r="LZV1388" s="84">
        <f t="shared" si="886"/>
        <v>0</v>
      </c>
      <c r="LZW1388" s="84">
        <f t="shared" si="886"/>
        <v>0</v>
      </c>
      <c r="LZX1388" s="84">
        <f t="shared" si="886"/>
        <v>2000000</v>
      </c>
      <c r="LZY1388" s="84">
        <f t="shared" si="886"/>
        <v>0</v>
      </c>
      <c r="LZZ1388" s="84">
        <f t="shared" si="886"/>
        <v>0</v>
      </c>
      <c r="MAA1388" s="84">
        <f t="shared" si="886"/>
        <v>2000000</v>
      </c>
      <c r="MAB1388" s="84">
        <f t="shared" si="886"/>
        <v>2000000</v>
      </c>
      <c r="MAH1388" s="84" t="s">
        <v>247</v>
      </c>
      <c r="MAI1388" s="84" t="s">
        <v>4692</v>
      </c>
      <c r="MAJ1388" s="84">
        <f>MAJ1384</f>
        <v>0</v>
      </c>
      <c r="MAK1388" s="84">
        <f t="shared" si="886"/>
        <v>0</v>
      </c>
      <c r="MAL1388" s="84">
        <f t="shared" si="886"/>
        <v>0</v>
      </c>
      <c r="MAM1388" s="84">
        <f t="shared" si="886"/>
        <v>0</v>
      </c>
      <c r="MAN1388" s="84">
        <f t="shared" si="886"/>
        <v>2000000</v>
      </c>
      <c r="MAO1388" s="84">
        <f t="shared" si="886"/>
        <v>0</v>
      </c>
      <c r="MAP1388" s="84">
        <f t="shared" si="886"/>
        <v>0</v>
      </c>
      <c r="MAQ1388" s="84">
        <f t="shared" si="886"/>
        <v>2000000</v>
      </c>
      <c r="MAR1388" s="84">
        <f t="shared" si="886"/>
        <v>2000000</v>
      </c>
      <c r="MAX1388" s="84" t="s">
        <v>247</v>
      </c>
      <c r="MAY1388" s="84" t="s">
        <v>4692</v>
      </c>
      <c r="MAZ1388" s="84">
        <f>MAZ1384</f>
        <v>0</v>
      </c>
      <c r="MBA1388" s="84">
        <f t="shared" si="887"/>
        <v>0</v>
      </c>
      <c r="MBB1388" s="84">
        <f t="shared" si="887"/>
        <v>0</v>
      </c>
      <c r="MBC1388" s="84">
        <f t="shared" si="887"/>
        <v>0</v>
      </c>
      <c r="MBD1388" s="84">
        <f t="shared" si="887"/>
        <v>2000000</v>
      </c>
      <c r="MBE1388" s="84">
        <f t="shared" si="887"/>
        <v>0</v>
      </c>
      <c r="MBF1388" s="84">
        <f t="shared" si="887"/>
        <v>0</v>
      </c>
      <c r="MBG1388" s="84">
        <f t="shared" si="887"/>
        <v>2000000</v>
      </c>
      <c r="MBH1388" s="84">
        <f t="shared" si="887"/>
        <v>2000000</v>
      </c>
      <c r="MBN1388" s="84" t="s">
        <v>247</v>
      </c>
      <c r="MBO1388" s="84" t="s">
        <v>4692</v>
      </c>
      <c r="MBP1388" s="84">
        <f>MBP1384</f>
        <v>0</v>
      </c>
      <c r="MBQ1388" s="84">
        <f t="shared" si="887"/>
        <v>0</v>
      </c>
      <c r="MBR1388" s="84">
        <f t="shared" si="887"/>
        <v>0</v>
      </c>
      <c r="MBS1388" s="84">
        <f t="shared" si="887"/>
        <v>0</v>
      </c>
      <c r="MBT1388" s="84">
        <f t="shared" si="887"/>
        <v>2000000</v>
      </c>
      <c r="MBU1388" s="84">
        <f t="shared" si="887"/>
        <v>0</v>
      </c>
      <c r="MBV1388" s="84">
        <f t="shared" si="887"/>
        <v>0</v>
      </c>
      <c r="MBW1388" s="84">
        <f t="shared" si="887"/>
        <v>2000000</v>
      </c>
      <c r="MBX1388" s="84">
        <f t="shared" si="887"/>
        <v>2000000</v>
      </c>
      <c r="MCD1388" s="84" t="s">
        <v>247</v>
      </c>
      <c r="MCE1388" s="84" t="s">
        <v>4692</v>
      </c>
      <c r="MCF1388" s="84">
        <f>MCF1384</f>
        <v>0</v>
      </c>
      <c r="MCG1388" s="84">
        <f t="shared" si="887"/>
        <v>0</v>
      </c>
      <c r="MCH1388" s="84">
        <f t="shared" si="887"/>
        <v>0</v>
      </c>
      <c r="MCI1388" s="84">
        <f t="shared" si="887"/>
        <v>0</v>
      </c>
      <c r="MCJ1388" s="84">
        <f t="shared" si="887"/>
        <v>2000000</v>
      </c>
      <c r="MCK1388" s="84">
        <f t="shared" si="887"/>
        <v>0</v>
      </c>
      <c r="MCL1388" s="84">
        <f t="shared" si="887"/>
        <v>0</v>
      </c>
      <c r="MCM1388" s="84">
        <f t="shared" si="887"/>
        <v>2000000</v>
      </c>
      <c r="MCN1388" s="84">
        <f t="shared" si="887"/>
        <v>2000000</v>
      </c>
      <c r="MCT1388" s="84" t="s">
        <v>247</v>
      </c>
      <c r="MCU1388" s="84" t="s">
        <v>4692</v>
      </c>
      <c r="MCV1388" s="84">
        <f>MCV1384</f>
        <v>0</v>
      </c>
      <c r="MCW1388" s="84">
        <f t="shared" si="887"/>
        <v>0</v>
      </c>
      <c r="MCX1388" s="84">
        <f t="shared" si="887"/>
        <v>0</v>
      </c>
      <c r="MCY1388" s="84">
        <f t="shared" si="887"/>
        <v>0</v>
      </c>
      <c r="MCZ1388" s="84">
        <f t="shared" si="887"/>
        <v>2000000</v>
      </c>
      <c r="MDA1388" s="84">
        <f t="shared" si="887"/>
        <v>0</v>
      </c>
      <c r="MDB1388" s="84">
        <f t="shared" si="887"/>
        <v>0</v>
      </c>
      <c r="MDC1388" s="84">
        <f t="shared" si="887"/>
        <v>2000000</v>
      </c>
      <c r="MDD1388" s="84">
        <f t="shared" si="887"/>
        <v>2000000</v>
      </c>
      <c r="MDJ1388" s="84" t="s">
        <v>247</v>
      </c>
      <c r="MDK1388" s="84" t="s">
        <v>4692</v>
      </c>
      <c r="MDL1388" s="84">
        <f>MDL1384</f>
        <v>0</v>
      </c>
      <c r="MDM1388" s="84">
        <f t="shared" si="888"/>
        <v>0</v>
      </c>
      <c r="MDN1388" s="84">
        <f t="shared" si="888"/>
        <v>0</v>
      </c>
      <c r="MDO1388" s="84">
        <f t="shared" si="888"/>
        <v>0</v>
      </c>
      <c r="MDP1388" s="84">
        <f t="shared" si="888"/>
        <v>2000000</v>
      </c>
      <c r="MDQ1388" s="84">
        <f t="shared" si="888"/>
        <v>0</v>
      </c>
      <c r="MDR1388" s="84">
        <f t="shared" si="888"/>
        <v>0</v>
      </c>
      <c r="MDS1388" s="84">
        <f t="shared" si="888"/>
        <v>2000000</v>
      </c>
      <c r="MDT1388" s="84">
        <f t="shared" si="888"/>
        <v>2000000</v>
      </c>
      <c r="MDZ1388" s="84" t="s">
        <v>247</v>
      </c>
      <c r="MEA1388" s="84" t="s">
        <v>4692</v>
      </c>
      <c r="MEB1388" s="84">
        <f>MEB1384</f>
        <v>0</v>
      </c>
      <c r="MEC1388" s="84">
        <f t="shared" si="888"/>
        <v>0</v>
      </c>
      <c r="MED1388" s="84">
        <f t="shared" si="888"/>
        <v>0</v>
      </c>
      <c r="MEE1388" s="84">
        <f t="shared" si="888"/>
        <v>0</v>
      </c>
      <c r="MEF1388" s="84">
        <f t="shared" si="888"/>
        <v>2000000</v>
      </c>
      <c r="MEG1388" s="84">
        <f t="shared" si="888"/>
        <v>0</v>
      </c>
      <c r="MEH1388" s="84">
        <f t="shared" si="888"/>
        <v>0</v>
      </c>
      <c r="MEI1388" s="84">
        <f t="shared" si="888"/>
        <v>2000000</v>
      </c>
      <c r="MEJ1388" s="84">
        <f t="shared" si="888"/>
        <v>2000000</v>
      </c>
      <c r="MEP1388" s="84" t="s">
        <v>247</v>
      </c>
      <c r="MEQ1388" s="84" t="s">
        <v>4692</v>
      </c>
      <c r="MER1388" s="84">
        <f>MER1384</f>
        <v>0</v>
      </c>
      <c r="MES1388" s="84">
        <f t="shared" si="888"/>
        <v>0</v>
      </c>
      <c r="MET1388" s="84">
        <f t="shared" si="888"/>
        <v>0</v>
      </c>
      <c r="MEU1388" s="84">
        <f t="shared" si="888"/>
        <v>0</v>
      </c>
      <c r="MEV1388" s="84">
        <f t="shared" si="888"/>
        <v>2000000</v>
      </c>
      <c r="MEW1388" s="84">
        <f t="shared" si="888"/>
        <v>0</v>
      </c>
      <c r="MEX1388" s="84">
        <f t="shared" si="888"/>
        <v>0</v>
      </c>
      <c r="MEY1388" s="84">
        <f t="shared" si="888"/>
        <v>2000000</v>
      </c>
      <c r="MEZ1388" s="84">
        <f t="shared" si="888"/>
        <v>2000000</v>
      </c>
      <c r="MFF1388" s="84" t="s">
        <v>247</v>
      </c>
      <c r="MFG1388" s="84" t="s">
        <v>4692</v>
      </c>
      <c r="MFH1388" s="84">
        <f>MFH1384</f>
        <v>0</v>
      </c>
      <c r="MFI1388" s="84">
        <f t="shared" si="888"/>
        <v>0</v>
      </c>
      <c r="MFJ1388" s="84">
        <f t="shared" si="888"/>
        <v>0</v>
      </c>
      <c r="MFK1388" s="84">
        <f t="shared" si="888"/>
        <v>0</v>
      </c>
      <c r="MFL1388" s="84">
        <f t="shared" si="888"/>
        <v>2000000</v>
      </c>
      <c r="MFM1388" s="84">
        <f t="shared" si="888"/>
        <v>0</v>
      </c>
      <c r="MFN1388" s="84">
        <f t="shared" si="888"/>
        <v>0</v>
      </c>
      <c r="MFO1388" s="84">
        <f t="shared" si="888"/>
        <v>2000000</v>
      </c>
      <c r="MFP1388" s="84">
        <f t="shared" si="888"/>
        <v>2000000</v>
      </c>
      <c r="MFV1388" s="84" t="s">
        <v>247</v>
      </c>
      <c r="MFW1388" s="84" t="s">
        <v>4692</v>
      </c>
      <c r="MFX1388" s="84">
        <f>MFX1384</f>
        <v>0</v>
      </c>
      <c r="MFY1388" s="84">
        <f t="shared" si="889"/>
        <v>0</v>
      </c>
      <c r="MFZ1388" s="84">
        <f t="shared" si="889"/>
        <v>0</v>
      </c>
      <c r="MGA1388" s="84">
        <f t="shared" si="889"/>
        <v>0</v>
      </c>
      <c r="MGB1388" s="84">
        <f t="shared" si="889"/>
        <v>2000000</v>
      </c>
      <c r="MGC1388" s="84">
        <f t="shared" si="889"/>
        <v>0</v>
      </c>
      <c r="MGD1388" s="84">
        <f t="shared" si="889"/>
        <v>0</v>
      </c>
      <c r="MGE1388" s="84">
        <f t="shared" si="889"/>
        <v>2000000</v>
      </c>
      <c r="MGF1388" s="84">
        <f t="shared" si="889"/>
        <v>2000000</v>
      </c>
      <c r="MGL1388" s="84" t="s">
        <v>247</v>
      </c>
      <c r="MGM1388" s="84" t="s">
        <v>4692</v>
      </c>
      <c r="MGN1388" s="84">
        <f>MGN1384</f>
        <v>0</v>
      </c>
      <c r="MGO1388" s="84">
        <f t="shared" si="889"/>
        <v>0</v>
      </c>
      <c r="MGP1388" s="84">
        <f t="shared" si="889"/>
        <v>0</v>
      </c>
      <c r="MGQ1388" s="84">
        <f t="shared" si="889"/>
        <v>0</v>
      </c>
      <c r="MGR1388" s="84">
        <f t="shared" si="889"/>
        <v>2000000</v>
      </c>
      <c r="MGS1388" s="84">
        <f t="shared" si="889"/>
        <v>0</v>
      </c>
      <c r="MGT1388" s="84">
        <f t="shared" si="889"/>
        <v>0</v>
      </c>
      <c r="MGU1388" s="84">
        <f t="shared" si="889"/>
        <v>2000000</v>
      </c>
      <c r="MGV1388" s="84">
        <f t="shared" si="889"/>
        <v>2000000</v>
      </c>
      <c r="MHB1388" s="84" t="s">
        <v>247</v>
      </c>
      <c r="MHC1388" s="84" t="s">
        <v>4692</v>
      </c>
      <c r="MHD1388" s="84">
        <f>MHD1384</f>
        <v>0</v>
      </c>
      <c r="MHE1388" s="84">
        <f t="shared" si="889"/>
        <v>0</v>
      </c>
      <c r="MHF1388" s="84">
        <f t="shared" si="889"/>
        <v>0</v>
      </c>
      <c r="MHG1388" s="84">
        <f t="shared" si="889"/>
        <v>0</v>
      </c>
      <c r="MHH1388" s="84">
        <f t="shared" si="889"/>
        <v>2000000</v>
      </c>
      <c r="MHI1388" s="84">
        <f t="shared" si="889"/>
        <v>0</v>
      </c>
      <c r="MHJ1388" s="84">
        <f t="shared" si="889"/>
        <v>0</v>
      </c>
      <c r="MHK1388" s="84">
        <f t="shared" si="889"/>
        <v>2000000</v>
      </c>
      <c r="MHL1388" s="84">
        <f t="shared" si="889"/>
        <v>2000000</v>
      </c>
      <c r="MHR1388" s="84" t="s">
        <v>247</v>
      </c>
      <c r="MHS1388" s="84" t="s">
        <v>4692</v>
      </c>
      <c r="MHT1388" s="84">
        <f>MHT1384</f>
        <v>0</v>
      </c>
      <c r="MHU1388" s="84">
        <f t="shared" si="889"/>
        <v>0</v>
      </c>
      <c r="MHV1388" s="84">
        <f t="shared" si="889"/>
        <v>0</v>
      </c>
      <c r="MHW1388" s="84">
        <f t="shared" si="889"/>
        <v>0</v>
      </c>
      <c r="MHX1388" s="84">
        <f t="shared" si="889"/>
        <v>2000000</v>
      </c>
      <c r="MHY1388" s="84">
        <f t="shared" si="889"/>
        <v>0</v>
      </c>
      <c r="MHZ1388" s="84">
        <f t="shared" si="889"/>
        <v>0</v>
      </c>
      <c r="MIA1388" s="84">
        <f t="shared" si="889"/>
        <v>2000000</v>
      </c>
      <c r="MIB1388" s="84">
        <f t="shared" si="889"/>
        <v>2000000</v>
      </c>
      <c r="MIH1388" s="84" t="s">
        <v>247</v>
      </c>
      <c r="MII1388" s="84" t="s">
        <v>4692</v>
      </c>
      <c r="MIJ1388" s="84">
        <f>MIJ1384</f>
        <v>0</v>
      </c>
      <c r="MIK1388" s="84">
        <f t="shared" si="890"/>
        <v>0</v>
      </c>
      <c r="MIL1388" s="84">
        <f t="shared" si="890"/>
        <v>0</v>
      </c>
      <c r="MIM1388" s="84">
        <f t="shared" si="890"/>
        <v>0</v>
      </c>
      <c r="MIN1388" s="84">
        <f t="shared" si="890"/>
        <v>2000000</v>
      </c>
      <c r="MIO1388" s="84">
        <f t="shared" si="890"/>
        <v>0</v>
      </c>
      <c r="MIP1388" s="84">
        <f t="shared" si="890"/>
        <v>0</v>
      </c>
      <c r="MIQ1388" s="84">
        <f t="shared" si="890"/>
        <v>2000000</v>
      </c>
      <c r="MIR1388" s="84">
        <f t="shared" si="890"/>
        <v>2000000</v>
      </c>
      <c r="MIX1388" s="84" t="s">
        <v>247</v>
      </c>
      <c r="MIY1388" s="84" t="s">
        <v>4692</v>
      </c>
      <c r="MIZ1388" s="84">
        <f>MIZ1384</f>
        <v>0</v>
      </c>
      <c r="MJA1388" s="84">
        <f t="shared" si="890"/>
        <v>0</v>
      </c>
      <c r="MJB1388" s="84">
        <f t="shared" si="890"/>
        <v>0</v>
      </c>
      <c r="MJC1388" s="84">
        <f t="shared" si="890"/>
        <v>0</v>
      </c>
      <c r="MJD1388" s="84">
        <f t="shared" si="890"/>
        <v>2000000</v>
      </c>
      <c r="MJE1388" s="84">
        <f t="shared" si="890"/>
        <v>0</v>
      </c>
      <c r="MJF1388" s="84">
        <f t="shared" si="890"/>
        <v>0</v>
      </c>
      <c r="MJG1388" s="84">
        <f t="shared" si="890"/>
        <v>2000000</v>
      </c>
      <c r="MJH1388" s="84">
        <f t="shared" si="890"/>
        <v>2000000</v>
      </c>
      <c r="MJN1388" s="84" t="s">
        <v>247</v>
      </c>
      <c r="MJO1388" s="84" t="s">
        <v>4692</v>
      </c>
      <c r="MJP1388" s="84">
        <f>MJP1384</f>
        <v>0</v>
      </c>
      <c r="MJQ1388" s="84">
        <f t="shared" si="890"/>
        <v>0</v>
      </c>
      <c r="MJR1388" s="84">
        <f t="shared" si="890"/>
        <v>0</v>
      </c>
      <c r="MJS1388" s="84">
        <f t="shared" si="890"/>
        <v>0</v>
      </c>
      <c r="MJT1388" s="84">
        <f t="shared" si="890"/>
        <v>2000000</v>
      </c>
      <c r="MJU1388" s="84">
        <f t="shared" si="890"/>
        <v>0</v>
      </c>
      <c r="MJV1388" s="84">
        <f t="shared" si="890"/>
        <v>0</v>
      </c>
      <c r="MJW1388" s="84">
        <f t="shared" si="890"/>
        <v>2000000</v>
      </c>
      <c r="MJX1388" s="84">
        <f t="shared" si="890"/>
        <v>2000000</v>
      </c>
      <c r="MKD1388" s="84" t="s">
        <v>247</v>
      </c>
      <c r="MKE1388" s="84" t="s">
        <v>4692</v>
      </c>
      <c r="MKF1388" s="84">
        <f>MKF1384</f>
        <v>0</v>
      </c>
      <c r="MKG1388" s="84">
        <f t="shared" si="890"/>
        <v>0</v>
      </c>
      <c r="MKH1388" s="84">
        <f t="shared" si="890"/>
        <v>0</v>
      </c>
      <c r="MKI1388" s="84">
        <f t="shared" si="890"/>
        <v>0</v>
      </c>
      <c r="MKJ1388" s="84">
        <f t="shared" si="890"/>
        <v>2000000</v>
      </c>
      <c r="MKK1388" s="84">
        <f t="shared" si="890"/>
        <v>0</v>
      </c>
      <c r="MKL1388" s="84">
        <f t="shared" si="890"/>
        <v>0</v>
      </c>
      <c r="MKM1388" s="84">
        <f t="shared" si="890"/>
        <v>2000000</v>
      </c>
      <c r="MKN1388" s="84">
        <f t="shared" si="890"/>
        <v>2000000</v>
      </c>
      <c r="MKT1388" s="84" t="s">
        <v>247</v>
      </c>
      <c r="MKU1388" s="84" t="s">
        <v>4692</v>
      </c>
      <c r="MKV1388" s="84">
        <f>MKV1384</f>
        <v>0</v>
      </c>
      <c r="MKW1388" s="84">
        <f t="shared" si="891"/>
        <v>0</v>
      </c>
      <c r="MKX1388" s="84">
        <f t="shared" si="891"/>
        <v>0</v>
      </c>
      <c r="MKY1388" s="84">
        <f t="shared" si="891"/>
        <v>0</v>
      </c>
      <c r="MKZ1388" s="84">
        <f t="shared" si="891"/>
        <v>2000000</v>
      </c>
      <c r="MLA1388" s="84">
        <f t="shared" si="891"/>
        <v>0</v>
      </c>
      <c r="MLB1388" s="84">
        <f t="shared" si="891"/>
        <v>0</v>
      </c>
      <c r="MLC1388" s="84">
        <f t="shared" si="891"/>
        <v>2000000</v>
      </c>
      <c r="MLD1388" s="84">
        <f t="shared" si="891"/>
        <v>2000000</v>
      </c>
      <c r="MLJ1388" s="84" t="s">
        <v>247</v>
      </c>
      <c r="MLK1388" s="84" t="s">
        <v>4692</v>
      </c>
      <c r="MLL1388" s="84">
        <f>MLL1384</f>
        <v>0</v>
      </c>
      <c r="MLM1388" s="84">
        <f t="shared" si="891"/>
        <v>0</v>
      </c>
      <c r="MLN1388" s="84">
        <f t="shared" si="891"/>
        <v>0</v>
      </c>
      <c r="MLO1388" s="84">
        <f t="shared" si="891"/>
        <v>0</v>
      </c>
      <c r="MLP1388" s="84">
        <f t="shared" si="891"/>
        <v>2000000</v>
      </c>
      <c r="MLQ1388" s="84">
        <f t="shared" si="891"/>
        <v>0</v>
      </c>
      <c r="MLR1388" s="84">
        <f t="shared" si="891"/>
        <v>0</v>
      </c>
      <c r="MLS1388" s="84">
        <f t="shared" si="891"/>
        <v>2000000</v>
      </c>
      <c r="MLT1388" s="84">
        <f t="shared" si="891"/>
        <v>2000000</v>
      </c>
      <c r="MLZ1388" s="84" t="s">
        <v>247</v>
      </c>
      <c r="MMA1388" s="84" t="s">
        <v>4692</v>
      </c>
      <c r="MMB1388" s="84">
        <f>MMB1384</f>
        <v>0</v>
      </c>
      <c r="MMC1388" s="84">
        <f t="shared" si="891"/>
        <v>0</v>
      </c>
      <c r="MMD1388" s="84">
        <f t="shared" si="891"/>
        <v>0</v>
      </c>
      <c r="MME1388" s="84">
        <f t="shared" si="891"/>
        <v>0</v>
      </c>
      <c r="MMF1388" s="84">
        <f t="shared" si="891"/>
        <v>2000000</v>
      </c>
      <c r="MMG1388" s="84">
        <f t="shared" si="891"/>
        <v>0</v>
      </c>
      <c r="MMH1388" s="84">
        <f t="shared" si="891"/>
        <v>0</v>
      </c>
      <c r="MMI1388" s="84">
        <f t="shared" si="891"/>
        <v>2000000</v>
      </c>
      <c r="MMJ1388" s="84">
        <f t="shared" si="891"/>
        <v>2000000</v>
      </c>
      <c r="MMP1388" s="84" t="s">
        <v>247</v>
      </c>
      <c r="MMQ1388" s="84" t="s">
        <v>4692</v>
      </c>
      <c r="MMR1388" s="84">
        <f>MMR1384</f>
        <v>0</v>
      </c>
      <c r="MMS1388" s="84">
        <f t="shared" si="891"/>
        <v>0</v>
      </c>
      <c r="MMT1388" s="84">
        <f t="shared" si="891"/>
        <v>0</v>
      </c>
      <c r="MMU1388" s="84">
        <f t="shared" si="891"/>
        <v>0</v>
      </c>
      <c r="MMV1388" s="84">
        <f t="shared" si="891"/>
        <v>2000000</v>
      </c>
      <c r="MMW1388" s="84">
        <f t="shared" si="891"/>
        <v>0</v>
      </c>
      <c r="MMX1388" s="84">
        <f t="shared" si="891"/>
        <v>0</v>
      </c>
      <c r="MMY1388" s="84">
        <f t="shared" si="891"/>
        <v>2000000</v>
      </c>
      <c r="MMZ1388" s="84">
        <f t="shared" si="891"/>
        <v>2000000</v>
      </c>
      <c r="MNF1388" s="84" t="s">
        <v>247</v>
      </c>
      <c r="MNG1388" s="84" t="s">
        <v>4692</v>
      </c>
      <c r="MNH1388" s="84">
        <f>MNH1384</f>
        <v>0</v>
      </c>
      <c r="MNI1388" s="84">
        <f t="shared" si="892"/>
        <v>0</v>
      </c>
      <c r="MNJ1388" s="84">
        <f t="shared" si="892"/>
        <v>0</v>
      </c>
      <c r="MNK1388" s="84">
        <f t="shared" si="892"/>
        <v>0</v>
      </c>
      <c r="MNL1388" s="84">
        <f t="shared" si="892"/>
        <v>2000000</v>
      </c>
      <c r="MNM1388" s="84">
        <f t="shared" si="892"/>
        <v>0</v>
      </c>
      <c r="MNN1388" s="84">
        <f t="shared" si="892"/>
        <v>0</v>
      </c>
      <c r="MNO1388" s="84">
        <f t="shared" si="892"/>
        <v>2000000</v>
      </c>
      <c r="MNP1388" s="84">
        <f t="shared" si="892"/>
        <v>2000000</v>
      </c>
      <c r="MNV1388" s="84" t="s">
        <v>247</v>
      </c>
      <c r="MNW1388" s="84" t="s">
        <v>4692</v>
      </c>
      <c r="MNX1388" s="84">
        <f>MNX1384</f>
        <v>0</v>
      </c>
      <c r="MNY1388" s="84">
        <f t="shared" si="892"/>
        <v>0</v>
      </c>
      <c r="MNZ1388" s="84">
        <f t="shared" si="892"/>
        <v>0</v>
      </c>
      <c r="MOA1388" s="84">
        <f t="shared" si="892"/>
        <v>0</v>
      </c>
      <c r="MOB1388" s="84">
        <f t="shared" si="892"/>
        <v>2000000</v>
      </c>
      <c r="MOC1388" s="84">
        <f t="shared" si="892"/>
        <v>0</v>
      </c>
      <c r="MOD1388" s="84">
        <f t="shared" si="892"/>
        <v>0</v>
      </c>
      <c r="MOE1388" s="84">
        <f t="shared" si="892"/>
        <v>2000000</v>
      </c>
      <c r="MOF1388" s="84">
        <f t="shared" si="892"/>
        <v>2000000</v>
      </c>
      <c r="MOL1388" s="84" t="s">
        <v>247</v>
      </c>
      <c r="MOM1388" s="84" t="s">
        <v>4692</v>
      </c>
      <c r="MON1388" s="84">
        <f>MON1384</f>
        <v>0</v>
      </c>
      <c r="MOO1388" s="84">
        <f t="shared" si="892"/>
        <v>0</v>
      </c>
      <c r="MOP1388" s="84">
        <f t="shared" si="892"/>
        <v>0</v>
      </c>
      <c r="MOQ1388" s="84">
        <f t="shared" si="892"/>
        <v>0</v>
      </c>
      <c r="MOR1388" s="84">
        <f t="shared" si="892"/>
        <v>2000000</v>
      </c>
      <c r="MOS1388" s="84">
        <f t="shared" si="892"/>
        <v>0</v>
      </c>
      <c r="MOT1388" s="84">
        <f t="shared" si="892"/>
        <v>0</v>
      </c>
      <c r="MOU1388" s="84">
        <f t="shared" si="892"/>
        <v>2000000</v>
      </c>
      <c r="MOV1388" s="84">
        <f t="shared" si="892"/>
        <v>2000000</v>
      </c>
      <c r="MPB1388" s="84" t="s">
        <v>247</v>
      </c>
      <c r="MPC1388" s="84" t="s">
        <v>4692</v>
      </c>
      <c r="MPD1388" s="84">
        <f>MPD1384</f>
        <v>0</v>
      </c>
      <c r="MPE1388" s="84">
        <f t="shared" si="892"/>
        <v>0</v>
      </c>
      <c r="MPF1388" s="84">
        <f t="shared" si="892"/>
        <v>0</v>
      </c>
      <c r="MPG1388" s="84">
        <f t="shared" si="892"/>
        <v>0</v>
      </c>
      <c r="MPH1388" s="84">
        <f t="shared" si="892"/>
        <v>2000000</v>
      </c>
      <c r="MPI1388" s="84">
        <f t="shared" si="892"/>
        <v>0</v>
      </c>
      <c r="MPJ1388" s="84">
        <f t="shared" si="892"/>
        <v>0</v>
      </c>
      <c r="MPK1388" s="84">
        <f t="shared" si="892"/>
        <v>2000000</v>
      </c>
      <c r="MPL1388" s="84">
        <f t="shared" si="892"/>
        <v>2000000</v>
      </c>
      <c r="MPR1388" s="84" t="s">
        <v>247</v>
      </c>
      <c r="MPS1388" s="84" t="s">
        <v>4692</v>
      </c>
      <c r="MPT1388" s="84">
        <f>MPT1384</f>
        <v>0</v>
      </c>
      <c r="MPU1388" s="84">
        <f t="shared" si="893"/>
        <v>0</v>
      </c>
      <c r="MPV1388" s="84">
        <f t="shared" si="893"/>
        <v>0</v>
      </c>
      <c r="MPW1388" s="84">
        <f t="shared" si="893"/>
        <v>0</v>
      </c>
      <c r="MPX1388" s="84">
        <f t="shared" si="893"/>
        <v>2000000</v>
      </c>
      <c r="MPY1388" s="84">
        <f t="shared" si="893"/>
        <v>0</v>
      </c>
      <c r="MPZ1388" s="84">
        <f t="shared" si="893"/>
        <v>0</v>
      </c>
      <c r="MQA1388" s="84">
        <f t="shared" si="893"/>
        <v>2000000</v>
      </c>
      <c r="MQB1388" s="84">
        <f t="shared" si="893"/>
        <v>2000000</v>
      </c>
      <c r="MQH1388" s="84" t="s">
        <v>247</v>
      </c>
      <c r="MQI1388" s="84" t="s">
        <v>4692</v>
      </c>
      <c r="MQJ1388" s="84">
        <f>MQJ1384</f>
        <v>0</v>
      </c>
      <c r="MQK1388" s="84">
        <f t="shared" si="893"/>
        <v>0</v>
      </c>
      <c r="MQL1388" s="84">
        <f t="shared" si="893"/>
        <v>0</v>
      </c>
      <c r="MQM1388" s="84">
        <f t="shared" si="893"/>
        <v>0</v>
      </c>
      <c r="MQN1388" s="84">
        <f t="shared" si="893"/>
        <v>2000000</v>
      </c>
      <c r="MQO1388" s="84">
        <f t="shared" si="893"/>
        <v>0</v>
      </c>
      <c r="MQP1388" s="84">
        <f t="shared" si="893"/>
        <v>0</v>
      </c>
      <c r="MQQ1388" s="84">
        <f t="shared" si="893"/>
        <v>2000000</v>
      </c>
      <c r="MQR1388" s="84">
        <f t="shared" si="893"/>
        <v>2000000</v>
      </c>
      <c r="MQX1388" s="84" t="s">
        <v>247</v>
      </c>
      <c r="MQY1388" s="84" t="s">
        <v>4692</v>
      </c>
      <c r="MQZ1388" s="84">
        <f>MQZ1384</f>
        <v>0</v>
      </c>
      <c r="MRA1388" s="84">
        <f t="shared" si="893"/>
        <v>0</v>
      </c>
      <c r="MRB1388" s="84">
        <f t="shared" si="893"/>
        <v>0</v>
      </c>
      <c r="MRC1388" s="84">
        <f t="shared" si="893"/>
        <v>0</v>
      </c>
      <c r="MRD1388" s="84">
        <f t="shared" si="893"/>
        <v>2000000</v>
      </c>
      <c r="MRE1388" s="84">
        <f t="shared" si="893"/>
        <v>0</v>
      </c>
      <c r="MRF1388" s="84">
        <f t="shared" si="893"/>
        <v>0</v>
      </c>
      <c r="MRG1388" s="84">
        <f t="shared" si="893"/>
        <v>2000000</v>
      </c>
      <c r="MRH1388" s="84">
        <f t="shared" si="893"/>
        <v>2000000</v>
      </c>
      <c r="MRN1388" s="84" t="s">
        <v>247</v>
      </c>
      <c r="MRO1388" s="84" t="s">
        <v>4692</v>
      </c>
      <c r="MRP1388" s="84">
        <f>MRP1384</f>
        <v>0</v>
      </c>
      <c r="MRQ1388" s="84">
        <f t="shared" si="893"/>
        <v>0</v>
      </c>
      <c r="MRR1388" s="84">
        <f t="shared" si="893"/>
        <v>0</v>
      </c>
      <c r="MRS1388" s="84">
        <f t="shared" si="893"/>
        <v>0</v>
      </c>
      <c r="MRT1388" s="84">
        <f t="shared" si="893"/>
        <v>2000000</v>
      </c>
      <c r="MRU1388" s="84">
        <f t="shared" si="893"/>
        <v>0</v>
      </c>
      <c r="MRV1388" s="84">
        <f t="shared" si="893"/>
        <v>0</v>
      </c>
      <c r="MRW1388" s="84">
        <f t="shared" si="893"/>
        <v>2000000</v>
      </c>
      <c r="MRX1388" s="84">
        <f t="shared" si="893"/>
        <v>2000000</v>
      </c>
      <c r="MSD1388" s="84" t="s">
        <v>247</v>
      </c>
      <c r="MSE1388" s="84" t="s">
        <v>4692</v>
      </c>
      <c r="MSF1388" s="84">
        <f>MSF1384</f>
        <v>0</v>
      </c>
      <c r="MSG1388" s="84">
        <f t="shared" si="894"/>
        <v>0</v>
      </c>
      <c r="MSH1388" s="84">
        <f t="shared" si="894"/>
        <v>0</v>
      </c>
      <c r="MSI1388" s="84">
        <f t="shared" si="894"/>
        <v>0</v>
      </c>
      <c r="MSJ1388" s="84">
        <f t="shared" si="894"/>
        <v>2000000</v>
      </c>
      <c r="MSK1388" s="84">
        <f t="shared" si="894"/>
        <v>0</v>
      </c>
      <c r="MSL1388" s="84">
        <f t="shared" si="894"/>
        <v>0</v>
      </c>
      <c r="MSM1388" s="84">
        <f t="shared" si="894"/>
        <v>2000000</v>
      </c>
      <c r="MSN1388" s="84">
        <f t="shared" si="894"/>
        <v>2000000</v>
      </c>
      <c r="MST1388" s="84" t="s">
        <v>247</v>
      </c>
      <c r="MSU1388" s="84" t="s">
        <v>4692</v>
      </c>
      <c r="MSV1388" s="84">
        <f>MSV1384</f>
        <v>0</v>
      </c>
      <c r="MSW1388" s="84">
        <f t="shared" si="894"/>
        <v>0</v>
      </c>
      <c r="MSX1388" s="84">
        <f t="shared" si="894"/>
        <v>0</v>
      </c>
      <c r="MSY1388" s="84">
        <f t="shared" si="894"/>
        <v>0</v>
      </c>
      <c r="MSZ1388" s="84">
        <f t="shared" si="894"/>
        <v>2000000</v>
      </c>
      <c r="MTA1388" s="84">
        <f t="shared" si="894"/>
        <v>0</v>
      </c>
      <c r="MTB1388" s="84">
        <f t="shared" si="894"/>
        <v>0</v>
      </c>
      <c r="MTC1388" s="84">
        <f t="shared" si="894"/>
        <v>2000000</v>
      </c>
      <c r="MTD1388" s="84">
        <f t="shared" si="894"/>
        <v>2000000</v>
      </c>
      <c r="MTJ1388" s="84" t="s">
        <v>247</v>
      </c>
      <c r="MTK1388" s="84" t="s">
        <v>4692</v>
      </c>
      <c r="MTL1388" s="84">
        <f>MTL1384</f>
        <v>0</v>
      </c>
      <c r="MTM1388" s="84">
        <f t="shared" si="894"/>
        <v>0</v>
      </c>
      <c r="MTN1388" s="84">
        <f t="shared" si="894"/>
        <v>0</v>
      </c>
      <c r="MTO1388" s="84">
        <f t="shared" si="894"/>
        <v>0</v>
      </c>
      <c r="MTP1388" s="84">
        <f t="shared" si="894"/>
        <v>2000000</v>
      </c>
      <c r="MTQ1388" s="84">
        <f t="shared" si="894"/>
        <v>0</v>
      </c>
      <c r="MTR1388" s="84">
        <f t="shared" si="894"/>
        <v>0</v>
      </c>
      <c r="MTS1388" s="84">
        <f t="shared" si="894"/>
        <v>2000000</v>
      </c>
      <c r="MTT1388" s="84">
        <f t="shared" si="894"/>
        <v>2000000</v>
      </c>
      <c r="MTZ1388" s="84" t="s">
        <v>247</v>
      </c>
      <c r="MUA1388" s="84" t="s">
        <v>4692</v>
      </c>
      <c r="MUB1388" s="84">
        <f>MUB1384</f>
        <v>0</v>
      </c>
      <c r="MUC1388" s="84">
        <f t="shared" si="894"/>
        <v>0</v>
      </c>
      <c r="MUD1388" s="84">
        <f t="shared" si="894"/>
        <v>0</v>
      </c>
      <c r="MUE1388" s="84">
        <f t="shared" si="894"/>
        <v>0</v>
      </c>
      <c r="MUF1388" s="84">
        <f t="shared" si="894"/>
        <v>2000000</v>
      </c>
      <c r="MUG1388" s="84">
        <f t="shared" si="894"/>
        <v>0</v>
      </c>
      <c r="MUH1388" s="84">
        <f t="shared" si="894"/>
        <v>0</v>
      </c>
      <c r="MUI1388" s="84">
        <f t="shared" si="894"/>
        <v>2000000</v>
      </c>
      <c r="MUJ1388" s="84">
        <f t="shared" si="894"/>
        <v>2000000</v>
      </c>
      <c r="MUP1388" s="84" t="s">
        <v>247</v>
      </c>
      <c r="MUQ1388" s="84" t="s">
        <v>4692</v>
      </c>
      <c r="MUR1388" s="84">
        <f>MUR1384</f>
        <v>0</v>
      </c>
      <c r="MUS1388" s="84">
        <f t="shared" si="895"/>
        <v>0</v>
      </c>
      <c r="MUT1388" s="84">
        <f t="shared" si="895"/>
        <v>0</v>
      </c>
      <c r="MUU1388" s="84">
        <f t="shared" si="895"/>
        <v>0</v>
      </c>
      <c r="MUV1388" s="84">
        <f t="shared" si="895"/>
        <v>2000000</v>
      </c>
      <c r="MUW1388" s="84">
        <f t="shared" si="895"/>
        <v>0</v>
      </c>
      <c r="MUX1388" s="84">
        <f t="shared" si="895"/>
        <v>0</v>
      </c>
      <c r="MUY1388" s="84">
        <f t="shared" si="895"/>
        <v>2000000</v>
      </c>
      <c r="MUZ1388" s="84">
        <f t="shared" si="895"/>
        <v>2000000</v>
      </c>
      <c r="MVF1388" s="84" t="s">
        <v>247</v>
      </c>
      <c r="MVG1388" s="84" t="s">
        <v>4692</v>
      </c>
      <c r="MVH1388" s="84">
        <f>MVH1384</f>
        <v>0</v>
      </c>
      <c r="MVI1388" s="84">
        <f t="shared" si="895"/>
        <v>0</v>
      </c>
      <c r="MVJ1388" s="84">
        <f t="shared" si="895"/>
        <v>0</v>
      </c>
      <c r="MVK1388" s="84">
        <f t="shared" si="895"/>
        <v>0</v>
      </c>
      <c r="MVL1388" s="84">
        <f t="shared" si="895"/>
        <v>2000000</v>
      </c>
      <c r="MVM1388" s="84">
        <f t="shared" si="895"/>
        <v>0</v>
      </c>
      <c r="MVN1388" s="84">
        <f t="shared" si="895"/>
        <v>0</v>
      </c>
      <c r="MVO1388" s="84">
        <f t="shared" si="895"/>
        <v>2000000</v>
      </c>
      <c r="MVP1388" s="84">
        <f t="shared" si="895"/>
        <v>2000000</v>
      </c>
      <c r="MVV1388" s="84" t="s">
        <v>247</v>
      </c>
      <c r="MVW1388" s="84" t="s">
        <v>4692</v>
      </c>
      <c r="MVX1388" s="84">
        <f>MVX1384</f>
        <v>0</v>
      </c>
      <c r="MVY1388" s="84">
        <f t="shared" si="895"/>
        <v>0</v>
      </c>
      <c r="MVZ1388" s="84">
        <f t="shared" si="895"/>
        <v>0</v>
      </c>
      <c r="MWA1388" s="84">
        <f t="shared" si="895"/>
        <v>0</v>
      </c>
      <c r="MWB1388" s="84">
        <f t="shared" si="895"/>
        <v>2000000</v>
      </c>
      <c r="MWC1388" s="84">
        <f t="shared" si="895"/>
        <v>0</v>
      </c>
      <c r="MWD1388" s="84">
        <f t="shared" si="895"/>
        <v>0</v>
      </c>
      <c r="MWE1388" s="84">
        <f t="shared" si="895"/>
        <v>2000000</v>
      </c>
      <c r="MWF1388" s="84">
        <f t="shared" si="895"/>
        <v>2000000</v>
      </c>
      <c r="MWL1388" s="84" t="s">
        <v>247</v>
      </c>
      <c r="MWM1388" s="84" t="s">
        <v>4692</v>
      </c>
      <c r="MWN1388" s="84">
        <f>MWN1384</f>
        <v>0</v>
      </c>
      <c r="MWO1388" s="84">
        <f t="shared" si="895"/>
        <v>0</v>
      </c>
      <c r="MWP1388" s="84">
        <f t="shared" si="895"/>
        <v>0</v>
      </c>
      <c r="MWQ1388" s="84">
        <f t="shared" si="895"/>
        <v>0</v>
      </c>
      <c r="MWR1388" s="84">
        <f t="shared" si="895"/>
        <v>2000000</v>
      </c>
      <c r="MWS1388" s="84">
        <f t="shared" si="895"/>
        <v>0</v>
      </c>
      <c r="MWT1388" s="84">
        <f t="shared" si="895"/>
        <v>0</v>
      </c>
      <c r="MWU1388" s="84">
        <f t="shared" si="895"/>
        <v>2000000</v>
      </c>
      <c r="MWV1388" s="84">
        <f t="shared" si="895"/>
        <v>2000000</v>
      </c>
      <c r="MXB1388" s="84" t="s">
        <v>247</v>
      </c>
      <c r="MXC1388" s="84" t="s">
        <v>4692</v>
      </c>
      <c r="MXD1388" s="84">
        <f>MXD1384</f>
        <v>0</v>
      </c>
      <c r="MXE1388" s="84">
        <f t="shared" si="896"/>
        <v>0</v>
      </c>
      <c r="MXF1388" s="84">
        <f t="shared" si="896"/>
        <v>0</v>
      </c>
      <c r="MXG1388" s="84">
        <f t="shared" si="896"/>
        <v>0</v>
      </c>
      <c r="MXH1388" s="84">
        <f t="shared" si="896"/>
        <v>2000000</v>
      </c>
      <c r="MXI1388" s="84">
        <f t="shared" si="896"/>
        <v>0</v>
      </c>
      <c r="MXJ1388" s="84">
        <f t="shared" si="896"/>
        <v>0</v>
      </c>
      <c r="MXK1388" s="84">
        <f t="shared" si="896"/>
        <v>2000000</v>
      </c>
      <c r="MXL1388" s="84">
        <f t="shared" si="896"/>
        <v>2000000</v>
      </c>
      <c r="MXR1388" s="84" t="s">
        <v>247</v>
      </c>
      <c r="MXS1388" s="84" t="s">
        <v>4692</v>
      </c>
      <c r="MXT1388" s="84">
        <f>MXT1384</f>
        <v>0</v>
      </c>
      <c r="MXU1388" s="84">
        <f t="shared" si="896"/>
        <v>0</v>
      </c>
      <c r="MXV1388" s="84">
        <f t="shared" si="896"/>
        <v>0</v>
      </c>
      <c r="MXW1388" s="84">
        <f t="shared" si="896"/>
        <v>0</v>
      </c>
      <c r="MXX1388" s="84">
        <f t="shared" si="896"/>
        <v>2000000</v>
      </c>
      <c r="MXY1388" s="84">
        <f t="shared" si="896"/>
        <v>0</v>
      </c>
      <c r="MXZ1388" s="84">
        <f t="shared" si="896"/>
        <v>0</v>
      </c>
      <c r="MYA1388" s="84">
        <f t="shared" si="896"/>
        <v>2000000</v>
      </c>
      <c r="MYB1388" s="84">
        <f t="shared" si="896"/>
        <v>2000000</v>
      </c>
      <c r="MYH1388" s="84" t="s">
        <v>247</v>
      </c>
      <c r="MYI1388" s="84" t="s">
        <v>4692</v>
      </c>
      <c r="MYJ1388" s="84">
        <f>MYJ1384</f>
        <v>0</v>
      </c>
      <c r="MYK1388" s="84">
        <f t="shared" si="896"/>
        <v>0</v>
      </c>
      <c r="MYL1388" s="84">
        <f t="shared" si="896"/>
        <v>0</v>
      </c>
      <c r="MYM1388" s="84">
        <f t="shared" si="896"/>
        <v>0</v>
      </c>
      <c r="MYN1388" s="84">
        <f t="shared" si="896"/>
        <v>2000000</v>
      </c>
      <c r="MYO1388" s="84">
        <f t="shared" si="896"/>
        <v>0</v>
      </c>
      <c r="MYP1388" s="84">
        <f t="shared" si="896"/>
        <v>0</v>
      </c>
      <c r="MYQ1388" s="84">
        <f t="shared" si="896"/>
        <v>2000000</v>
      </c>
      <c r="MYR1388" s="84">
        <f t="shared" si="896"/>
        <v>2000000</v>
      </c>
      <c r="MYX1388" s="84" t="s">
        <v>247</v>
      </c>
      <c r="MYY1388" s="84" t="s">
        <v>4692</v>
      </c>
      <c r="MYZ1388" s="84">
        <f>MYZ1384</f>
        <v>0</v>
      </c>
      <c r="MZA1388" s="84">
        <f t="shared" si="896"/>
        <v>0</v>
      </c>
      <c r="MZB1388" s="84">
        <f t="shared" si="896"/>
        <v>0</v>
      </c>
      <c r="MZC1388" s="84">
        <f t="shared" si="896"/>
        <v>0</v>
      </c>
      <c r="MZD1388" s="84">
        <f t="shared" si="896"/>
        <v>2000000</v>
      </c>
      <c r="MZE1388" s="84">
        <f t="shared" si="896"/>
        <v>0</v>
      </c>
      <c r="MZF1388" s="84">
        <f t="shared" si="896"/>
        <v>0</v>
      </c>
      <c r="MZG1388" s="84">
        <f t="shared" si="896"/>
        <v>2000000</v>
      </c>
      <c r="MZH1388" s="84">
        <f t="shared" si="896"/>
        <v>2000000</v>
      </c>
      <c r="MZN1388" s="84" t="s">
        <v>247</v>
      </c>
      <c r="MZO1388" s="84" t="s">
        <v>4692</v>
      </c>
      <c r="MZP1388" s="84">
        <f>MZP1384</f>
        <v>0</v>
      </c>
      <c r="MZQ1388" s="84">
        <f t="shared" si="897"/>
        <v>0</v>
      </c>
      <c r="MZR1388" s="84">
        <f t="shared" si="897"/>
        <v>0</v>
      </c>
      <c r="MZS1388" s="84">
        <f t="shared" si="897"/>
        <v>0</v>
      </c>
      <c r="MZT1388" s="84">
        <f t="shared" si="897"/>
        <v>2000000</v>
      </c>
      <c r="MZU1388" s="84">
        <f t="shared" si="897"/>
        <v>0</v>
      </c>
      <c r="MZV1388" s="84">
        <f t="shared" si="897"/>
        <v>0</v>
      </c>
      <c r="MZW1388" s="84">
        <f t="shared" si="897"/>
        <v>2000000</v>
      </c>
      <c r="MZX1388" s="84">
        <f t="shared" si="897"/>
        <v>2000000</v>
      </c>
      <c r="NAD1388" s="84" t="s">
        <v>247</v>
      </c>
      <c r="NAE1388" s="84" t="s">
        <v>4692</v>
      </c>
      <c r="NAF1388" s="84">
        <f>NAF1384</f>
        <v>0</v>
      </c>
      <c r="NAG1388" s="84">
        <f t="shared" si="897"/>
        <v>0</v>
      </c>
      <c r="NAH1388" s="84">
        <f t="shared" si="897"/>
        <v>0</v>
      </c>
      <c r="NAI1388" s="84">
        <f t="shared" si="897"/>
        <v>0</v>
      </c>
      <c r="NAJ1388" s="84">
        <f t="shared" si="897"/>
        <v>2000000</v>
      </c>
      <c r="NAK1388" s="84">
        <f t="shared" si="897"/>
        <v>0</v>
      </c>
      <c r="NAL1388" s="84">
        <f t="shared" si="897"/>
        <v>0</v>
      </c>
      <c r="NAM1388" s="84">
        <f t="shared" si="897"/>
        <v>2000000</v>
      </c>
      <c r="NAN1388" s="84">
        <f t="shared" si="897"/>
        <v>2000000</v>
      </c>
      <c r="NAT1388" s="84" t="s">
        <v>247</v>
      </c>
      <c r="NAU1388" s="84" t="s">
        <v>4692</v>
      </c>
      <c r="NAV1388" s="84">
        <f>NAV1384</f>
        <v>0</v>
      </c>
      <c r="NAW1388" s="84">
        <f t="shared" si="897"/>
        <v>0</v>
      </c>
      <c r="NAX1388" s="84">
        <f t="shared" si="897"/>
        <v>0</v>
      </c>
      <c r="NAY1388" s="84">
        <f t="shared" si="897"/>
        <v>0</v>
      </c>
      <c r="NAZ1388" s="84">
        <f t="shared" si="897"/>
        <v>2000000</v>
      </c>
      <c r="NBA1388" s="84">
        <f t="shared" si="897"/>
        <v>0</v>
      </c>
      <c r="NBB1388" s="84">
        <f t="shared" si="897"/>
        <v>0</v>
      </c>
      <c r="NBC1388" s="84">
        <f t="shared" si="897"/>
        <v>2000000</v>
      </c>
      <c r="NBD1388" s="84">
        <f t="shared" si="897"/>
        <v>2000000</v>
      </c>
      <c r="NBJ1388" s="84" t="s">
        <v>247</v>
      </c>
      <c r="NBK1388" s="84" t="s">
        <v>4692</v>
      </c>
      <c r="NBL1388" s="84">
        <f>NBL1384</f>
        <v>0</v>
      </c>
      <c r="NBM1388" s="84">
        <f t="shared" si="897"/>
        <v>0</v>
      </c>
      <c r="NBN1388" s="84">
        <f t="shared" si="897"/>
        <v>0</v>
      </c>
      <c r="NBO1388" s="84">
        <f t="shared" si="897"/>
        <v>0</v>
      </c>
      <c r="NBP1388" s="84">
        <f t="shared" si="897"/>
        <v>2000000</v>
      </c>
      <c r="NBQ1388" s="84">
        <f t="shared" si="897"/>
        <v>0</v>
      </c>
      <c r="NBR1388" s="84">
        <f t="shared" si="897"/>
        <v>0</v>
      </c>
      <c r="NBS1388" s="84">
        <f t="shared" si="897"/>
        <v>2000000</v>
      </c>
      <c r="NBT1388" s="84">
        <f t="shared" si="897"/>
        <v>2000000</v>
      </c>
      <c r="NBZ1388" s="84" t="s">
        <v>247</v>
      </c>
      <c r="NCA1388" s="84" t="s">
        <v>4692</v>
      </c>
      <c r="NCB1388" s="84">
        <f>NCB1384</f>
        <v>0</v>
      </c>
      <c r="NCC1388" s="84">
        <f t="shared" si="898"/>
        <v>0</v>
      </c>
      <c r="NCD1388" s="84">
        <f t="shared" si="898"/>
        <v>0</v>
      </c>
      <c r="NCE1388" s="84">
        <f t="shared" si="898"/>
        <v>0</v>
      </c>
      <c r="NCF1388" s="84">
        <f t="shared" si="898"/>
        <v>2000000</v>
      </c>
      <c r="NCG1388" s="84">
        <f t="shared" si="898"/>
        <v>0</v>
      </c>
      <c r="NCH1388" s="84">
        <f t="shared" si="898"/>
        <v>0</v>
      </c>
      <c r="NCI1388" s="84">
        <f t="shared" si="898"/>
        <v>2000000</v>
      </c>
      <c r="NCJ1388" s="84">
        <f t="shared" si="898"/>
        <v>2000000</v>
      </c>
      <c r="NCP1388" s="84" t="s">
        <v>247</v>
      </c>
      <c r="NCQ1388" s="84" t="s">
        <v>4692</v>
      </c>
      <c r="NCR1388" s="84">
        <f>NCR1384</f>
        <v>0</v>
      </c>
      <c r="NCS1388" s="84">
        <f t="shared" si="898"/>
        <v>0</v>
      </c>
      <c r="NCT1388" s="84">
        <f t="shared" si="898"/>
        <v>0</v>
      </c>
      <c r="NCU1388" s="84">
        <f t="shared" si="898"/>
        <v>0</v>
      </c>
      <c r="NCV1388" s="84">
        <f t="shared" si="898"/>
        <v>2000000</v>
      </c>
      <c r="NCW1388" s="84">
        <f t="shared" si="898"/>
        <v>0</v>
      </c>
      <c r="NCX1388" s="84">
        <f t="shared" si="898"/>
        <v>0</v>
      </c>
      <c r="NCY1388" s="84">
        <f t="shared" si="898"/>
        <v>2000000</v>
      </c>
      <c r="NCZ1388" s="84">
        <f t="shared" si="898"/>
        <v>2000000</v>
      </c>
      <c r="NDF1388" s="84" t="s">
        <v>247</v>
      </c>
      <c r="NDG1388" s="84" t="s">
        <v>4692</v>
      </c>
      <c r="NDH1388" s="84">
        <f>NDH1384</f>
        <v>0</v>
      </c>
      <c r="NDI1388" s="84">
        <f t="shared" si="898"/>
        <v>0</v>
      </c>
      <c r="NDJ1388" s="84">
        <f t="shared" si="898"/>
        <v>0</v>
      </c>
      <c r="NDK1388" s="84">
        <f t="shared" si="898"/>
        <v>0</v>
      </c>
      <c r="NDL1388" s="84">
        <f t="shared" si="898"/>
        <v>2000000</v>
      </c>
      <c r="NDM1388" s="84">
        <f t="shared" si="898"/>
        <v>0</v>
      </c>
      <c r="NDN1388" s="84">
        <f t="shared" si="898"/>
        <v>0</v>
      </c>
      <c r="NDO1388" s="84">
        <f t="shared" si="898"/>
        <v>2000000</v>
      </c>
      <c r="NDP1388" s="84">
        <f t="shared" si="898"/>
        <v>2000000</v>
      </c>
      <c r="NDV1388" s="84" t="s">
        <v>247</v>
      </c>
      <c r="NDW1388" s="84" t="s">
        <v>4692</v>
      </c>
      <c r="NDX1388" s="84">
        <f>NDX1384</f>
        <v>0</v>
      </c>
      <c r="NDY1388" s="84">
        <f t="shared" si="898"/>
        <v>0</v>
      </c>
      <c r="NDZ1388" s="84">
        <f t="shared" si="898"/>
        <v>0</v>
      </c>
      <c r="NEA1388" s="84">
        <f t="shared" si="898"/>
        <v>0</v>
      </c>
      <c r="NEB1388" s="84">
        <f t="shared" si="898"/>
        <v>2000000</v>
      </c>
      <c r="NEC1388" s="84">
        <f t="shared" si="898"/>
        <v>0</v>
      </c>
      <c r="NED1388" s="84">
        <f t="shared" si="898"/>
        <v>0</v>
      </c>
      <c r="NEE1388" s="84">
        <f t="shared" si="898"/>
        <v>2000000</v>
      </c>
      <c r="NEF1388" s="84">
        <f t="shared" si="898"/>
        <v>2000000</v>
      </c>
      <c r="NEL1388" s="84" t="s">
        <v>247</v>
      </c>
      <c r="NEM1388" s="84" t="s">
        <v>4692</v>
      </c>
      <c r="NEN1388" s="84">
        <f>NEN1384</f>
        <v>0</v>
      </c>
      <c r="NEO1388" s="84">
        <f t="shared" si="899"/>
        <v>0</v>
      </c>
      <c r="NEP1388" s="84">
        <f t="shared" si="899"/>
        <v>0</v>
      </c>
      <c r="NEQ1388" s="84">
        <f t="shared" si="899"/>
        <v>0</v>
      </c>
      <c r="NER1388" s="84">
        <f t="shared" si="899"/>
        <v>2000000</v>
      </c>
      <c r="NES1388" s="84">
        <f t="shared" si="899"/>
        <v>0</v>
      </c>
      <c r="NET1388" s="84">
        <f t="shared" si="899"/>
        <v>0</v>
      </c>
      <c r="NEU1388" s="84">
        <f t="shared" si="899"/>
        <v>2000000</v>
      </c>
      <c r="NEV1388" s="84">
        <f t="shared" si="899"/>
        <v>2000000</v>
      </c>
      <c r="NFB1388" s="84" t="s">
        <v>247</v>
      </c>
      <c r="NFC1388" s="84" t="s">
        <v>4692</v>
      </c>
      <c r="NFD1388" s="84">
        <f>NFD1384</f>
        <v>0</v>
      </c>
      <c r="NFE1388" s="84">
        <f t="shared" si="899"/>
        <v>0</v>
      </c>
      <c r="NFF1388" s="84">
        <f t="shared" si="899"/>
        <v>0</v>
      </c>
      <c r="NFG1388" s="84">
        <f t="shared" si="899"/>
        <v>0</v>
      </c>
      <c r="NFH1388" s="84">
        <f t="shared" si="899"/>
        <v>2000000</v>
      </c>
      <c r="NFI1388" s="84">
        <f t="shared" si="899"/>
        <v>0</v>
      </c>
      <c r="NFJ1388" s="84">
        <f t="shared" si="899"/>
        <v>0</v>
      </c>
      <c r="NFK1388" s="84">
        <f t="shared" si="899"/>
        <v>2000000</v>
      </c>
      <c r="NFL1388" s="84">
        <f t="shared" si="899"/>
        <v>2000000</v>
      </c>
      <c r="NFR1388" s="84" t="s">
        <v>247</v>
      </c>
      <c r="NFS1388" s="84" t="s">
        <v>4692</v>
      </c>
      <c r="NFT1388" s="84">
        <f>NFT1384</f>
        <v>0</v>
      </c>
      <c r="NFU1388" s="84">
        <f t="shared" si="899"/>
        <v>0</v>
      </c>
      <c r="NFV1388" s="84">
        <f t="shared" si="899"/>
        <v>0</v>
      </c>
      <c r="NFW1388" s="84">
        <f t="shared" si="899"/>
        <v>0</v>
      </c>
      <c r="NFX1388" s="84">
        <f t="shared" si="899"/>
        <v>2000000</v>
      </c>
      <c r="NFY1388" s="84">
        <f t="shared" si="899"/>
        <v>0</v>
      </c>
      <c r="NFZ1388" s="84">
        <f t="shared" si="899"/>
        <v>0</v>
      </c>
      <c r="NGA1388" s="84">
        <f t="shared" si="899"/>
        <v>2000000</v>
      </c>
      <c r="NGB1388" s="84">
        <f t="shared" si="899"/>
        <v>2000000</v>
      </c>
      <c r="NGH1388" s="84" t="s">
        <v>247</v>
      </c>
      <c r="NGI1388" s="84" t="s">
        <v>4692</v>
      </c>
      <c r="NGJ1388" s="84">
        <f>NGJ1384</f>
        <v>0</v>
      </c>
      <c r="NGK1388" s="84">
        <f t="shared" si="899"/>
        <v>0</v>
      </c>
      <c r="NGL1388" s="84">
        <f t="shared" si="899"/>
        <v>0</v>
      </c>
      <c r="NGM1388" s="84">
        <f t="shared" si="899"/>
        <v>0</v>
      </c>
      <c r="NGN1388" s="84">
        <f t="shared" si="899"/>
        <v>2000000</v>
      </c>
      <c r="NGO1388" s="84">
        <f t="shared" si="899"/>
        <v>0</v>
      </c>
      <c r="NGP1388" s="84">
        <f t="shared" si="899"/>
        <v>0</v>
      </c>
      <c r="NGQ1388" s="84">
        <f t="shared" si="899"/>
        <v>2000000</v>
      </c>
      <c r="NGR1388" s="84">
        <f t="shared" si="899"/>
        <v>2000000</v>
      </c>
      <c r="NGX1388" s="84" t="s">
        <v>247</v>
      </c>
      <c r="NGY1388" s="84" t="s">
        <v>4692</v>
      </c>
      <c r="NGZ1388" s="84">
        <f>NGZ1384</f>
        <v>0</v>
      </c>
      <c r="NHA1388" s="84">
        <f t="shared" si="900"/>
        <v>0</v>
      </c>
      <c r="NHB1388" s="84">
        <f t="shared" si="900"/>
        <v>0</v>
      </c>
      <c r="NHC1388" s="84">
        <f t="shared" si="900"/>
        <v>0</v>
      </c>
      <c r="NHD1388" s="84">
        <f t="shared" si="900"/>
        <v>2000000</v>
      </c>
      <c r="NHE1388" s="84">
        <f t="shared" si="900"/>
        <v>0</v>
      </c>
      <c r="NHF1388" s="84">
        <f t="shared" si="900"/>
        <v>0</v>
      </c>
      <c r="NHG1388" s="84">
        <f t="shared" si="900"/>
        <v>2000000</v>
      </c>
      <c r="NHH1388" s="84">
        <f t="shared" si="900"/>
        <v>2000000</v>
      </c>
      <c r="NHN1388" s="84" t="s">
        <v>247</v>
      </c>
      <c r="NHO1388" s="84" t="s">
        <v>4692</v>
      </c>
      <c r="NHP1388" s="84">
        <f>NHP1384</f>
        <v>0</v>
      </c>
      <c r="NHQ1388" s="84">
        <f t="shared" si="900"/>
        <v>0</v>
      </c>
      <c r="NHR1388" s="84">
        <f t="shared" si="900"/>
        <v>0</v>
      </c>
      <c r="NHS1388" s="84">
        <f t="shared" si="900"/>
        <v>0</v>
      </c>
      <c r="NHT1388" s="84">
        <f t="shared" si="900"/>
        <v>2000000</v>
      </c>
      <c r="NHU1388" s="84">
        <f t="shared" si="900"/>
        <v>0</v>
      </c>
      <c r="NHV1388" s="84">
        <f t="shared" si="900"/>
        <v>0</v>
      </c>
      <c r="NHW1388" s="84">
        <f t="shared" si="900"/>
        <v>2000000</v>
      </c>
      <c r="NHX1388" s="84">
        <f t="shared" si="900"/>
        <v>2000000</v>
      </c>
      <c r="NID1388" s="84" t="s">
        <v>247</v>
      </c>
      <c r="NIE1388" s="84" t="s">
        <v>4692</v>
      </c>
      <c r="NIF1388" s="84">
        <f>NIF1384</f>
        <v>0</v>
      </c>
      <c r="NIG1388" s="84">
        <f t="shared" si="900"/>
        <v>0</v>
      </c>
      <c r="NIH1388" s="84">
        <f t="shared" si="900"/>
        <v>0</v>
      </c>
      <c r="NII1388" s="84">
        <f t="shared" si="900"/>
        <v>0</v>
      </c>
      <c r="NIJ1388" s="84">
        <f t="shared" si="900"/>
        <v>2000000</v>
      </c>
      <c r="NIK1388" s="84">
        <f t="shared" si="900"/>
        <v>0</v>
      </c>
      <c r="NIL1388" s="84">
        <f t="shared" si="900"/>
        <v>0</v>
      </c>
      <c r="NIM1388" s="84">
        <f t="shared" si="900"/>
        <v>2000000</v>
      </c>
      <c r="NIN1388" s="84">
        <f t="shared" si="900"/>
        <v>2000000</v>
      </c>
      <c r="NIT1388" s="84" t="s">
        <v>247</v>
      </c>
      <c r="NIU1388" s="84" t="s">
        <v>4692</v>
      </c>
      <c r="NIV1388" s="84">
        <f>NIV1384</f>
        <v>0</v>
      </c>
      <c r="NIW1388" s="84">
        <f t="shared" si="900"/>
        <v>0</v>
      </c>
      <c r="NIX1388" s="84">
        <f t="shared" si="900"/>
        <v>0</v>
      </c>
      <c r="NIY1388" s="84">
        <f t="shared" si="900"/>
        <v>0</v>
      </c>
      <c r="NIZ1388" s="84">
        <f t="shared" si="900"/>
        <v>2000000</v>
      </c>
      <c r="NJA1388" s="84">
        <f t="shared" si="900"/>
        <v>0</v>
      </c>
      <c r="NJB1388" s="84">
        <f t="shared" si="900"/>
        <v>0</v>
      </c>
      <c r="NJC1388" s="84">
        <f t="shared" si="900"/>
        <v>2000000</v>
      </c>
      <c r="NJD1388" s="84">
        <f t="shared" si="900"/>
        <v>2000000</v>
      </c>
      <c r="NJJ1388" s="84" t="s">
        <v>247</v>
      </c>
      <c r="NJK1388" s="84" t="s">
        <v>4692</v>
      </c>
      <c r="NJL1388" s="84">
        <f>NJL1384</f>
        <v>0</v>
      </c>
      <c r="NJM1388" s="84">
        <f t="shared" si="901"/>
        <v>0</v>
      </c>
      <c r="NJN1388" s="84">
        <f t="shared" si="901"/>
        <v>0</v>
      </c>
      <c r="NJO1388" s="84">
        <f t="shared" si="901"/>
        <v>0</v>
      </c>
      <c r="NJP1388" s="84">
        <f t="shared" si="901"/>
        <v>2000000</v>
      </c>
      <c r="NJQ1388" s="84">
        <f t="shared" si="901"/>
        <v>0</v>
      </c>
      <c r="NJR1388" s="84">
        <f t="shared" si="901"/>
        <v>0</v>
      </c>
      <c r="NJS1388" s="84">
        <f t="shared" si="901"/>
        <v>2000000</v>
      </c>
      <c r="NJT1388" s="84">
        <f t="shared" si="901"/>
        <v>2000000</v>
      </c>
      <c r="NJZ1388" s="84" t="s">
        <v>247</v>
      </c>
      <c r="NKA1388" s="84" t="s">
        <v>4692</v>
      </c>
      <c r="NKB1388" s="84">
        <f>NKB1384</f>
        <v>0</v>
      </c>
      <c r="NKC1388" s="84">
        <f t="shared" si="901"/>
        <v>0</v>
      </c>
      <c r="NKD1388" s="84">
        <f t="shared" si="901"/>
        <v>0</v>
      </c>
      <c r="NKE1388" s="84">
        <f t="shared" si="901"/>
        <v>0</v>
      </c>
      <c r="NKF1388" s="84">
        <f t="shared" si="901"/>
        <v>2000000</v>
      </c>
      <c r="NKG1388" s="84">
        <f t="shared" si="901"/>
        <v>0</v>
      </c>
      <c r="NKH1388" s="84">
        <f t="shared" si="901"/>
        <v>0</v>
      </c>
      <c r="NKI1388" s="84">
        <f t="shared" si="901"/>
        <v>2000000</v>
      </c>
      <c r="NKJ1388" s="84">
        <f t="shared" si="901"/>
        <v>2000000</v>
      </c>
      <c r="NKP1388" s="84" t="s">
        <v>247</v>
      </c>
      <c r="NKQ1388" s="84" t="s">
        <v>4692</v>
      </c>
      <c r="NKR1388" s="84">
        <f>NKR1384</f>
        <v>0</v>
      </c>
      <c r="NKS1388" s="84">
        <f t="shared" si="901"/>
        <v>0</v>
      </c>
      <c r="NKT1388" s="84">
        <f t="shared" si="901"/>
        <v>0</v>
      </c>
      <c r="NKU1388" s="84">
        <f t="shared" si="901"/>
        <v>0</v>
      </c>
      <c r="NKV1388" s="84">
        <f t="shared" si="901"/>
        <v>2000000</v>
      </c>
      <c r="NKW1388" s="84">
        <f t="shared" si="901"/>
        <v>0</v>
      </c>
      <c r="NKX1388" s="84">
        <f t="shared" si="901"/>
        <v>0</v>
      </c>
      <c r="NKY1388" s="84">
        <f t="shared" si="901"/>
        <v>2000000</v>
      </c>
      <c r="NKZ1388" s="84">
        <f t="shared" si="901"/>
        <v>2000000</v>
      </c>
      <c r="NLF1388" s="84" t="s">
        <v>247</v>
      </c>
      <c r="NLG1388" s="84" t="s">
        <v>4692</v>
      </c>
      <c r="NLH1388" s="84">
        <f>NLH1384</f>
        <v>0</v>
      </c>
      <c r="NLI1388" s="84">
        <f t="shared" si="901"/>
        <v>0</v>
      </c>
      <c r="NLJ1388" s="84">
        <f t="shared" si="901"/>
        <v>0</v>
      </c>
      <c r="NLK1388" s="84">
        <f t="shared" si="901"/>
        <v>0</v>
      </c>
      <c r="NLL1388" s="84">
        <f t="shared" si="901"/>
        <v>2000000</v>
      </c>
      <c r="NLM1388" s="84">
        <f t="shared" si="901"/>
        <v>0</v>
      </c>
      <c r="NLN1388" s="84">
        <f t="shared" si="901"/>
        <v>0</v>
      </c>
      <c r="NLO1388" s="84">
        <f t="shared" si="901"/>
        <v>2000000</v>
      </c>
      <c r="NLP1388" s="84">
        <f t="shared" si="901"/>
        <v>2000000</v>
      </c>
      <c r="NLV1388" s="84" t="s">
        <v>247</v>
      </c>
      <c r="NLW1388" s="84" t="s">
        <v>4692</v>
      </c>
      <c r="NLX1388" s="84">
        <f>NLX1384</f>
        <v>0</v>
      </c>
      <c r="NLY1388" s="84">
        <f t="shared" si="902"/>
        <v>0</v>
      </c>
      <c r="NLZ1388" s="84">
        <f t="shared" si="902"/>
        <v>0</v>
      </c>
      <c r="NMA1388" s="84">
        <f t="shared" si="902"/>
        <v>0</v>
      </c>
      <c r="NMB1388" s="84">
        <f t="shared" si="902"/>
        <v>2000000</v>
      </c>
      <c r="NMC1388" s="84">
        <f t="shared" si="902"/>
        <v>0</v>
      </c>
      <c r="NMD1388" s="84">
        <f t="shared" si="902"/>
        <v>0</v>
      </c>
      <c r="NME1388" s="84">
        <f t="shared" si="902"/>
        <v>2000000</v>
      </c>
      <c r="NMF1388" s="84">
        <f t="shared" si="902"/>
        <v>2000000</v>
      </c>
      <c r="NML1388" s="84" t="s">
        <v>247</v>
      </c>
      <c r="NMM1388" s="84" t="s">
        <v>4692</v>
      </c>
      <c r="NMN1388" s="84">
        <f>NMN1384</f>
        <v>0</v>
      </c>
      <c r="NMO1388" s="84">
        <f t="shared" si="902"/>
        <v>0</v>
      </c>
      <c r="NMP1388" s="84">
        <f t="shared" si="902"/>
        <v>0</v>
      </c>
      <c r="NMQ1388" s="84">
        <f t="shared" si="902"/>
        <v>0</v>
      </c>
      <c r="NMR1388" s="84">
        <f t="shared" si="902"/>
        <v>2000000</v>
      </c>
      <c r="NMS1388" s="84">
        <f t="shared" si="902"/>
        <v>0</v>
      </c>
      <c r="NMT1388" s="84">
        <f t="shared" si="902"/>
        <v>0</v>
      </c>
      <c r="NMU1388" s="84">
        <f t="shared" si="902"/>
        <v>2000000</v>
      </c>
      <c r="NMV1388" s="84">
        <f t="shared" si="902"/>
        <v>2000000</v>
      </c>
      <c r="NNB1388" s="84" t="s">
        <v>247</v>
      </c>
      <c r="NNC1388" s="84" t="s">
        <v>4692</v>
      </c>
      <c r="NND1388" s="84">
        <f>NND1384</f>
        <v>0</v>
      </c>
      <c r="NNE1388" s="84">
        <f t="shared" si="902"/>
        <v>0</v>
      </c>
      <c r="NNF1388" s="84">
        <f t="shared" si="902"/>
        <v>0</v>
      </c>
      <c r="NNG1388" s="84">
        <f t="shared" si="902"/>
        <v>0</v>
      </c>
      <c r="NNH1388" s="84">
        <f t="shared" si="902"/>
        <v>2000000</v>
      </c>
      <c r="NNI1388" s="84">
        <f t="shared" si="902"/>
        <v>0</v>
      </c>
      <c r="NNJ1388" s="84">
        <f t="shared" si="902"/>
        <v>0</v>
      </c>
      <c r="NNK1388" s="84">
        <f t="shared" si="902"/>
        <v>2000000</v>
      </c>
      <c r="NNL1388" s="84">
        <f t="shared" si="902"/>
        <v>2000000</v>
      </c>
      <c r="NNR1388" s="84" t="s">
        <v>247</v>
      </c>
      <c r="NNS1388" s="84" t="s">
        <v>4692</v>
      </c>
      <c r="NNT1388" s="84">
        <f>NNT1384</f>
        <v>0</v>
      </c>
      <c r="NNU1388" s="84">
        <f t="shared" si="902"/>
        <v>0</v>
      </c>
      <c r="NNV1388" s="84">
        <f t="shared" si="902"/>
        <v>0</v>
      </c>
      <c r="NNW1388" s="84">
        <f t="shared" si="902"/>
        <v>0</v>
      </c>
      <c r="NNX1388" s="84">
        <f t="shared" si="902"/>
        <v>2000000</v>
      </c>
      <c r="NNY1388" s="84">
        <f t="shared" si="902"/>
        <v>0</v>
      </c>
      <c r="NNZ1388" s="84">
        <f t="shared" si="902"/>
        <v>0</v>
      </c>
      <c r="NOA1388" s="84">
        <f t="shared" si="902"/>
        <v>2000000</v>
      </c>
      <c r="NOB1388" s="84">
        <f t="shared" si="902"/>
        <v>2000000</v>
      </c>
      <c r="NOH1388" s="84" t="s">
        <v>247</v>
      </c>
      <c r="NOI1388" s="84" t="s">
        <v>4692</v>
      </c>
      <c r="NOJ1388" s="84">
        <f>NOJ1384</f>
        <v>0</v>
      </c>
      <c r="NOK1388" s="84">
        <f t="shared" si="903"/>
        <v>0</v>
      </c>
      <c r="NOL1388" s="84">
        <f t="shared" si="903"/>
        <v>0</v>
      </c>
      <c r="NOM1388" s="84">
        <f t="shared" si="903"/>
        <v>0</v>
      </c>
      <c r="NON1388" s="84">
        <f t="shared" si="903"/>
        <v>2000000</v>
      </c>
      <c r="NOO1388" s="84">
        <f t="shared" si="903"/>
        <v>0</v>
      </c>
      <c r="NOP1388" s="84">
        <f t="shared" si="903"/>
        <v>0</v>
      </c>
      <c r="NOQ1388" s="84">
        <f t="shared" si="903"/>
        <v>2000000</v>
      </c>
      <c r="NOR1388" s="84">
        <f t="shared" si="903"/>
        <v>2000000</v>
      </c>
      <c r="NOX1388" s="84" t="s">
        <v>247</v>
      </c>
      <c r="NOY1388" s="84" t="s">
        <v>4692</v>
      </c>
      <c r="NOZ1388" s="84">
        <f>NOZ1384</f>
        <v>0</v>
      </c>
      <c r="NPA1388" s="84">
        <f t="shared" si="903"/>
        <v>0</v>
      </c>
      <c r="NPB1388" s="84">
        <f t="shared" si="903"/>
        <v>0</v>
      </c>
      <c r="NPC1388" s="84">
        <f t="shared" si="903"/>
        <v>0</v>
      </c>
      <c r="NPD1388" s="84">
        <f t="shared" si="903"/>
        <v>2000000</v>
      </c>
      <c r="NPE1388" s="84">
        <f t="shared" si="903"/>
        <v>0</v>
      </c>
      <c r="NPF1388" s="84">
        <f t="shared" si="903"/>
        <v>0</v>
      </c>
      <c r="NPG1388" s="84">
        <f t="shared" si="903"/>
        <v>2000000</v>
      </c>
      <c r="NPH1388" s="84">
        <f t="shared" si="903"/>
        <v>2000000</v>
      </c>
      <c r="NPN1388" s="84" t="s">
        <v>247</v>
      </c>
      <c r="NPO1388" s="84" t="s">
        <v>4692</v>
      </c>
      <c r="NPP1388" s="84">
        <f>NPP1384</f>
        <v>0</v>
      </c>
      <c r="NPQ1388" s="84">
        <f t="shared" si="903"/>
        <v>0</v>
      </c>
      <c r="NPR1388" s="84">
        <f t="shared" si="903"/>
        <v>0</v>
      </c>
      <c r="NPS1388" s="84">
        <f t="shared" si="903"/>
        <v>0</v>
      </c>
      <c r="NPT1388" s="84">
        <f t="shared" si="903"/>
        <v>2000000</v>
      </c>
      <c r="NPU1388" s="84">
        <f t="shared" si="903"/>
        <v>0</v>
      </c>
      <c r="NPV1388" s="84">
        <f t="shared" si="903"/>
        <v>0</v>
      </c>
      <c r="NPW1388" s="84">
        <f t="shared" si="903"/>
        <v>2000000</v>
      </c>
      <c r="NPX1388" s="84">
        <f t="shared" si="903"/>
        <v>2000000</v>
      </c>
      <c r="NQD1388" s="84" t="s">
        <v>247</v>
      </c>
      <c r="NQE1388" s="84" t="s">
        <v>4692</v>
      </c>
      <c r="NQF1388" s="84">
        <f>NQF1384</f>
        <v>0</v>
      </c>
      <c r="NQG1388" s="84">
        <f t="shared" si="903"/>
        <v>0</v>
      </c>
      <c r="NQH1388" s="84">
        <f t="shared" si="903"/>
        <v>0</v>
      </c>
      <c r="NQI1388" s="84">
        <f t="shared" si="903"/>
        <v>0</v>
      </c>
      <c r="NQJ1388" s="84">
        <f t="shared" si="903"/>
        <v>2000000</v>
      </c>
      <c r="NQK1388" s="84">
        <f t="shared" si="903"/>
        <v>0</v>
      </c>
      <c r="NQL1388" s="84">
        <f t="shared" si="903"/>
        <v>0</v>
      </c>
      <c r="NQM1388" s="84">
        <f t="shared" si="903"/>
        <v>2000000</v>
      </c>
      <c r="NQN1388" s="84">
        <f t="shared" si="903"/>
        <v>2000000</v>
      </c>
      <c r="NQT1388" s="84" t="s">
        <v>247</v>
      </c>
      <c r="NQU1388" s="84" t="s">
        <v>4692</v>
      </c>
      <c r="NQV1388" s="84">
        <f>NQV1384</f>
        <v>0</v>
      </c>
      <c r="NQW1388" s="84">
        <f t="shared" si="904"/>
        <v>0</v>
      </c>
      <c r="NQX1388" s="84">
        <f t="shared" si="904"/>
        <v>0</v>
      </c>
      <c r="NQY1388" s="84">
        <f t="shared" si="904"/>
        <v>0</v>
      </c>
      <c r="NQZ1388" s="84">
        <f t="shared" si="904"/>
        <v>2000000</v>
      </c>
      <c r="NRA1388" s="84">
        <f t="shared" si="904"/>
        <v>0</v>
      </c>
      <c r="NRB1388" s="84">
        <f t="shared" si="904"/>
        <v>0</v>
      </c>
      <c r="NRC1388" s="84">
        <f t="shared" si="904"/>
        <v>2000000</v>
      </c>
      <c r="NRD1388" s="84">
        <f t="shared" si="904"/>
        <v>2000000</v>
      </c>
      <c r="NRJ1388" s="84" t="s">
        <v>247</v>
      </c>
      <c r="NRK1388" s="84" t="s">
        <v>4692</v>
      </c>
      <c r="NRL1388" s="84">
        <f>NRL1384</f>
        <v>0</v>
      </c>
      <c r="NRM1388" s="84">
        <f t="shared" si="904"/>
        <v>0</v>
      </c>
      <c r="NRN1388" s="84">
        <f t="shared" si="904"/>
        <v>0</v>
      </c>
      <c r="NRO1388" s="84">
        <f t="shared" si="904"/>
        <v>0</v>
      </c>
      <c r="NRP1388" s="84">
        <f t="shared" si="904"/>
        <v>2000000</v>
      </c>
      <c r="NRQ1388" s="84">
        <f t="shared" si="904"/>
        <v>0</v>
      </c>
      <c r="NRR1388" s="84">
        <f t="shared" si="904"/>
        <v>0</v>
      </c>
      <c r="NRS1388" s="84">
        <f t="shared" si="904"/>
        <v>2000000</v>
      </c>
      <c r="NRT1388" s="84">
        <f t="shared" si="904"/>
        <v>2000000</v>
      </c>
      <c r="NRZ1388" s="84" t="s">
        <v>247</v>
      </c>
      <c r="NSA1388" s="84" t="s">
        <v>4692</v>
      </c>
      <c r="NSB1388" s="84">
        <f>NSB1384</f>
        <v>0</v>
      </c>
      <c r="NSC1388" s="84">
        <f t="shared" si="904"/>
        <v>0</v>
      </c>
      <c r="NSD1388" s="84">
        <f t="shared" si="904"/>
        <v>0</v>
      </c>
      <c r="NSE1388" s="84">
        <f t="shared" si="904"/>
        <v>0</v>
      </c>
      <c r="NSF1388" s="84">
        <f t="shared" si="904"/>
        <v>2000000</v>
      </c>
      <c r="NSG1388" s="84">
        <f t="shared" si="904"/>
        <v>0</v>
      </c>
      <c r="NSH1388" s="84">
        <f t="shared" si="904"/>
        <v>0</v>
      </c>
      <c r="NSI1388" s="84">
        <f t="shared" si="904"/>
        <v>2000000</v>
      </c>
      <c r="NSJ1388" s="84">
        <f t="shared" si="904"/>
        <v>2000000</v>
      </c>
      <c r="NSP1388" s="84" t="s">
        <v>247</v>
      </c>
      <c r="NSQ1388" s="84" t="s">
        <v>4692</v>
      </c>
      <c r="NSR1388" s="84">
        <f>NSR1384</f>
        <v>0</v>
      </c>
      <c r="NSS1388" s="84">
        <f t="shared" si="904"/>
        <v>0</v>
      </c>
      <c r="NST1388" s="84">
        <f t="shared" si="904"/>
        <v>0</v>
      </c>
      <c r="NSU1388" s="84">
        <f t="shared" si="904"/>
        <v>0</v>
      </c>
      <c r="NSV1388" s="84">
        <f t="shared" si="904"/>
        <v>2000000</v>
      </c>
      <c r="NSW1388" s="84">
        <f t="shared" si="904"/>
        <v>0</v>
      </c>
      <c r="NSX1388" s="84">
        <f t="shared" si="904"/>
        <v>0</v>
      </c>
      <c r="NSY1388" s="84">
        <f t="shared" si="904"/>
        <v>2000000</v>
      </c>
      <c r="NSZ1388" s="84">
        <f t="shared" si="904"/>
        <v>2000000</v>
      </c>
      <c r="NTF1388" s="84" t="s">
        <v>247</v>
      </c>
      <c r="NTG1388" s="84" t="s">
        <v>4692</v>
      </c>
      <c r="NTH1388" s="84">
        <f>NTH1384</f>
        <v>0</v>
      </c>
      <c r="NTI1388" s="84">
        <f t="shared" si="905"/>
        <v>0</v>
      </c>
      <c r="NTJ1388" s="84">
        <f t="shared" si="905"/>
        <v>0</v>
      </c>
      <c r="NTK1388" s="84">
        <f t="shared" si="905"/>
        <v>0</v>
      </c>
      <c r="NTL1388" s="84">
        <f t="shared" si="905"/>
        <v>2000000</v>
      </c>
      <c r="NTM1388" s="84">
        <f t="shared" si="905"/>
        <v>0</v>
      </c>
      <c r="NTN1388" s="84">
        <f t="shared" si="905"/>
        <v>0</v>
      </c>
      <c r="NTO1388" s="84">
        <f t="shared" si="905"/>
        <v>2000000</v>
      </c>
      <c r="NTP1388" s="84">
        <f t="shared" si="905"/>
        <v>2000000</v>
      </c>
      <c r="NTV1388" s="84" t="s">
        <v>247</v>
      </c>
      <c r="NTW1388" s="84" t="s">
        <v>4692</v>
      </c>
      <c r="NTX1388" s="84">
        <f>NTX1384</f>
        <v>0</v>
      </c>
      <c r="NTY1388" s="84">
        <f t="shared" si="905"/>
        <v>0</v>
      </c>
      <c r="NTZ1388" s="84">
        <f t="shared" si="905"/>
        <v>0</v>
      </c>
      <c r="NUA1388" s="84">
        <f t="shared" si="905"/>
        <v>0</v>
      </c>
      <c r="NUB1388" s="84">
        <f t="shared" si="905"/>
        <v>2000000</v>
      </c>
      <c r="NUC1388" s="84">
        <f t="shared" si="905"/>
        <v>0</v>
      </c>
      <c r="NUD1388" s="84">
        <f t="shared" si="905"/>
        <v>0</v>
      </c>
      <c r="NUE1388" s="84">
        <f t="shared" si="905"/>
        <v>2000000</v>
      </c>
      <c r="NUF1388" s="84">
        <f t="shared" si="905"/>
        <v>2000000</v>
      </c>
      <c r="NUL1388" s="84" t="s">
        <v>247</v>
      </c>
      <c r="NUM1388" s="84" t="s">
        <v>4692</v>
      </c>
      <c r="NUN1388" s="84">
        <f>NUN1384</f>
        <v>0</v>
      </c>
      <c r="NUO1388" s="84">
        <f t="shared" si="905"/>
        <v>0</v>
      </c>
      <c r="NUP1388" s="84">
        <f t="shared" si="905"/>
        <v>0</v>
      </c>
      <c r="NUQ1388" s="84">
        <f t="shared" si="905"/>
        <v>0</v>
      </c>
      <c r="NUR1388" s="84">
        <f t="shared" si="905"/>
        <v>2000000</v>
      </c>
      <c r="NUS1388" s="84">
        <f t="shared" si="905"/>
        <v>0</v>
      </c>
      <c r="NUT1388" s="84">
        <f t="shared" si="905"/>
        <v>0</v>
      </c>
      <c r="NUU1388" s="84">
        <f t="shared" si="905"/>
        <v>2000000</v>
      </c>
      <c r="NUV1388" s="84">
        <f t="shared" si="905"/>
        <v>2000000</v>
      </c>
      <c r="NVB1388" s="84" t="s">
        <v>247</v>
      </c>
      <c r="NVC1388" s="84" t="s">
        <v>4692</v>
      </c>
      <c r="NVD1388" s="84">
        <f>NVD1384</f>
        <v>0</v>
      </c>
      <c r="NVE1388" s="84">
        <f t="shared" si="905"/>
        <v>0</v>
      </c>
      <c r="NVF1388" s="84">
        <f t="shared" si="905"/>
        <v>0</v>
      </c>
      <c r="NVG1388" s="84">
        <f t="shared" si="905"/>
        <v>0</v>
      </c>
      <c r="NVH1388" s="84">
        <f t="shared" si="905"/>
        <v>2000000</v>
      </c>
      <c r="NVI1388" s="84">
        <f t="shared" si="905"/>
        <v>0</v>
      </c>
      <c r="NVJ1388" s="84">
        <f t="shared" si="905"/>
        <v>0</v>
      </c>
      <c r="NVK1388" s="84">
        <f t="shared" si="905"/>
        <v>2000000</v>
      </c>
      <c r="NVL1388" s="84">
        <f t="shared" si="905"/>
        <v>2000000</v>
      </c>
      <c r="NVR1388" s="84" t="s">
        <v>247</v>
      </c>
      <c r="NVS1388" s="84" t="s">
        <v>4692</v>
      </c>
      <c r="NVT1388" s="84">
        <f>NVT1384</f>
        <v>0</v>
      </c>
      <c r="NVU1388" s="84">
        <f t="shared" si="906"/>
        <v>0</v>
      </c>
      <c r="NVV1388" s="84">
        <f t="shared" si="906"/>
        <v>0</v>
      </c>
      <c r="NVW1388" s="84">
        <f t="shared" si="906"/>
        <v>0</v>
      </c>
      <c r="NVX1388" s="84">
        <f t="shared" si="906"/>
        <v>2000000</v>
      </c>
      <c r="NVY1388" s="84">
        <f t="shared" si="906"/>
        <v>0</v>
      </c>
      <c r="NVZ1388" s="84">
        <f t="shared" si="906"/>
        <v>0</v>
      </c>
      <c r="NWA1388" s="84">
        <f t="shared" si="906"/>
        <v>2000000</v>
      </c>
      <c r="NWB1388" s="84">
        <f t="shared" si="906"/>
        <v>2000000</v>
      </c>
      <c r="NWH1388" s="84" t="s">
        <v>247</v>
      </c>
      <c r="NWI1388" s="84" t="s">
        <v>4692</v>
      </c>
      <c r="NWJ1388" s="84">
        <f>NWJ1384</f>
        <v>0</v>
      </c>
      <c r="NWK1388" s="84">
        <f t="shared" si="906"/>
        <v>0</v>
      </c>
      <c r="NWL1388" s="84">
        <f t="shared" si="906"/>
        <v>0</v>
      </c>
      <c r="NWM1388" s="84">
        <f t="shared" si="906"/>
        <v>0</v>
      </c>
      <c r="NWN1388" s="84">
        <f t="shared" si="906"/>
        <v>2000000</v>
      </c>
      <c r="NWO1388" s="84">
        <f t="shared" si="906"/>
        <v>0</v>
      </c>
      <c r="NWP1388" s="84">
        <f t="shared" si="906"/>
        <v>0</v>
      </c>
      <c r="NWQ1388" s="84">
        <f t="shared" si="906"/>
        <v>2000000</v>
      </c>
      <c r="NWR1388" s="84">
        <f t="shared" si="906"/>
        <v>2000000</v>
      </c>
      <c r="NWX1388" s="84" t="s">
        <v>247</v>
      </c>
      <c r="NWY1388" s="84" t="s">
        <v>4692</v>
      </c>
      <c r="NWZ1388" s="84">
        <f>NWZ1384</f>
        <v>0</v>
      </c>
      <c r="NXA1388" s="84">
        <f t="shared" si="906"/>
        <v>0</v>
      </c>
      <c r="NXB1388" s="84">
        <f t="shared" si="906"/>
        <v>0</v>
      </c>
      <c r="NXC1388" s="84">
        <f t="shared" si="906"/>
        <v>0</v>
      </c>
      <c r="NXD1388" s="84">
        <f t="shared" si="906"/>
        <v>2000000</v>
      </c>
      <c r="NXE1388" s="84">
        <f t="shared" si="906"/>
        <v>0</v>
      </c>
      <c r="NXF1388" s="84">
        <f t="shared" si="906"/>
        <v>0</v>
      </c>
      <c r="NXG1388" s="84">
        <f t="shared" si="906"/>
        <v>2000000</v>
      </c>
      <c r="NXH1388" s="84">
        <f t="shared" si="906"/>
        <v>2000000</v>
      </c>
      <c r="NXN1388" s="84" t="s">
        <v>247</v>
      </c>
      <c r="NXO1388" s="84" t="s">
        <v>4692</v>
      </c>
      <c r="NXP1388" s="84">
        <f>NXP1384</f>
        <v>0</v>
      </c>
      <c r="NXQ1388" s="84">
        <f t="shared" si="906"/>
        <v>0</v>
      </c>
      <c r="NXR1388" s="84">
        <f t="shared" si="906"/>
        <v>0</v>
      </c>
      <c r="NXS1388" s="84">
        <f t="shared" si="906"/>
        <v>0</v>
      </c>
      <c r="NXT1388" s="84">
        <f t="shared" si="906"/>
        <v>2000000</v>
      </c>
      <c r="NXU1388" s="84">
        <f t="shared" si="906"/>
        <v>0</v>
      </c>
      <c r="NXV1388" s="84">
        <f t="shared" si="906"/>
        <v>0</v>
      </c>
      <c r="NXW1388" s="84">
        <f t="shared" si="906"/>
        <v>2000000</v>
      </c>
      <c r="NXX1388" s="84">
        <f t="shared" si="906"/>
        <v>2000000</v>
      </c>
      <c r="NYD1388" s="84" t="s">
        <v>247</v>
      </c>
      <c r="NYE1388" s="84" t="s">
        <v>4692</v>
      </c>
      <c r="NYF1388" s="84">
        <f>NYF1384</f>
        <v>0</v>
      </c>
      <c r="NYG1388" s="84">
        <f t="shared" si="907"/>
        <v>0</v>
      </c>
      <c r="NYH1388" s="84">
        <f t="shared" si="907"/>
        <v>0</v>
      </c>
      <c r="NYI1388" s="84">
        <f t="shared" si="907"/>
        <v>0</v>
      </c>
      <c r="NYJ1388" s="84">
        <f t="shared" si="907"/>
        <v>2000000</v>
      </c>
      <c r="NYK1388" s="84">
        <f t="shared" si="907"/>
        <v>0</v>
      </c>
      <c r="NYL1388" s="84">
        <f t="shared" si="907"/>
        <v>0</v>
      </c>
      <c r="NYM1388" s="84">
        <f t="shared" si="907"/>
        <v>2000000</v>
      </c>
      <c r="NYN1388" s="84">
        <f t="shared" si="907"/>
        <v>2000000</v>
      </c>
      <c r="NYT1388" s="84" t="s">
        <v>247</v>
      </c>
      <c r="NYU1388" s="84" t="s">
        <v>4692</v>
      </c>
      <c r="NYV1388" s="84">
        <f>NYV1384</f>
        <v>0</v>
      </c>
      <c r="NYW1388" s="84">
        <f t="shared" si="907"/>
        <v>0</v>
      </c>
      <c r="NYX1388" s="84">
        <f t="shared" si="907"/>
        <v>0</v>
      </c>
      <c r="NYY1388" s="84">
        <f t="shared" si="907"/>
        <v>0</v>
      </c>
      <c r="NYZ1388" s="84">
        <f t="shared" si="907"/>
        <v>2000000</v>
      </c>
      <c r="NZA1388" s="84">
        <f t="shared" si="907"/>
        <v>0</v>
      </c>
      <c r="NZB1388" s="84">
        <f t="shared" si="907"/>
        <v>0</v>
      </c>
      <c r="NZC1388" s="84">
        <f t="shared" si="907"/>
        <v>2000000</v>
      </c>
      <c r="NZD1388" s="84">
        <f t="shared" si="907"/>
        <v>2000000</v>
      </c>
      <c r="NZJ1388" s="84" t="s">
        <v>247</v>
      </c>
      <c r="NZK1388" s="84" t="s">
        <v>4692</v>
      </c>
      <c r="NZL1388" s="84">
        <f>NZL1384</f>
        <v>0</v>
      </c>
      <c r="NZM1388" s="84">
        <f t="shared" si="907"/>
        <v>0</v>
      </c>
      <c r="NZN1388" s="84">
        <f t="shared" si="907"/>
        <v>0</v>
      </c>
      <c r="NZO1388" s="84">
        <f t="shared" si="907"/>
        <v>0</v>
      </c>
      <c r="NZP1388" s="84">
        <f t="shared" si="907"/>
        <v>2000000</v>
      </c>
      <c r="NZQ1388" s="84">
        <f t="shared" si="907"/>
        <v>0</v>
      </c>
      <c r="NZR1388" s="84">
        <f t="shared" si="907"/>
        <v>0</v>
      </c>
      <c r="NZS1388" s="84">
        <f t="shared" si="907"/>
        <v>2000000</v>
      </c>
      <c r="NZT1388" s="84">
        <f t="shared" si="907"/>
        <v>2000000</v>
      </c>
      <c r="NZZ1388" s="84" t="s">
        <v>247</v>
      </c>
      <c r="OAA1388" s="84" t="s">
        <v>4692</v>
      </c>
      <c r="OAB1388" s="84">
        <f>OAB1384</f>
        <v>0</v>
      </c>
      <c r="OAC1388" s="84">
        <f t="shared" si="907"/>
        <v>0</v>
      </c>
      <c r="OAD1388" s="84">
        <f t="shared" si="907"/>
        <v>0</v>
      </c>
      <c r="OAE1388" s="84">
        <f t="shared" si="907"/>
        <v>0</v>
      </c>
      <c r="OAF1388" s="84">
        <f t="shared" si="907"/>
        <v>2000000</v>
      </c>
      <c r="OAG1388" s="84">
        <f t="shared" si="907"/>
        <v>0</v>
      </c>
      <c r="OAH1388" s="84">
        <f t="shared" si="907"/>
        <v>0</v>
      </c>
      <c r="OAI1388" s="84">
        <f t="shared" si="907"/>
        <v>2000000</v>
      </c>
      <c r="OAJ1388" s="84">
        <f t="shared" si="907"/>
        <v>2000000</v>
      </c>
      <c r="OAP1388" s="84" t="s">
        <v>247</v>
      </c>
      <c r="OAQ1388" s="84" t="s">
        <v>4692</v>
      </c>
      <c r="OAR1388" s="84">
        <f>OAR1384</f>
        <v>0</v>
      </c>
      <c r="OAS1388" s="84">
        <f t="shared" si="908"/>
        <v>0</v>
      </c>
      <c r="OAT1388" s="84">
        <f t="shared" si="908"/>
        <v>0</v>
      </c>
      <c r="OAU1388" s="84">
        <f t="shared" si="908"/>
        <v>0</v>
      </c>
      <c r="OAV1388" s="84">
        <f t="shared" si="908"/>
        <v>2000000</v>
      </c>
      <c r="OAW1388" s="84">
        <f t="shared" si="908"/>
        <v>0</v>
      </c>
      <c r="OAX1388" s="84">
        <f t="shared" si="908"/>
        <v>0</v>
      </c>
      <c r="OAY1388" s="84">
        <f t="shared" si="908"/>
        <v>2000000</v>
      </c>
      <c r="OAZ1388" s="84">
        <f t="shared" si="908"/>
        <v>2000000</v>
      </c>
      <c r="OBF1388" s="84" t="s">
        <v>247</v>
      </c>
      <c r="OBG1388" s="84" t="s">
        <v>4692</v>
      </c>
      <c r="OBH1388" s="84">
        <f>OBH1384</f>
        <v>0</v>
      </c>
      <c r="OBI1388" s="84">
        <f t="shared" si="908"/>
        <v>0</v>
      </c>
      <c r="OBJ1388" s="84">
        <f t="shared" si="908"/>
        <v>0</v>
      </c>
      <c r="OBK1388" s="84">
        <f t="shared" si="908"/>
        <v>0</v>
      </c>
      <c r="OBL1388" s="84">
        <f t="shared" si="908"/>
        <v>2000000</v>
      </c>
      <c r="OBM1388" s="84">
        <f t="shared" si="908"/>
        <v>0</v>
      </c>
      <c r="OBN1388" s="84">
        <f t="shared" si="908"/>
        <v>0</v>
      </c>
      <c r="OBO1388" s="84">
        <f t="shared" si="908"/>
        <v>2000000</v>
      </c>
      <c r="OBP1388" s="84">
        <f t="shared" si="908"/>
        <v>2000000</v>
      </c>
      <c r="OBV1388" s="84" t="s">
        <v>247</v>
      </c>
      <c r="OBW1388" s="84" t="s">
        <v>4692</v>
      </c>
      <c r="OBX1388" s="84">
        <f>OBX1384</f>
        <v>0</v>
      </c>
      <c r="OBY1388" s="84">
        <f t="shared" si="908"/>
        <v>0</v>
      </c>
      <c r="OBZ1388" s="84">
        <f t="shared" si="908"/>
        <v>0</v>
      </c>
      <c r="OCA1388" s="84">
        <f t="shared" si="908"/>
        <v>0</v>
      </c>
      <c r="OCB1388" s="84">
        <f t="shared" si="908"/>
        <v>2000000</v>
      </c>
      <c r="OCC1388" s="84">
        <f t="shared" si="908"/>
        <v>0</v>
      </c>
      <c r="OCD1388" s="84">
        <f t="shared" si="908"/>
        <v>0</v>
      </c>
      <c r="OCE1388" s="84">
        <f t="shared" si="908"/>
        <v>2000000</v>
      </c>
      <c r="OCF1388" s="84">
        <f t="shared" si="908"/>
        <v>2000000</v>
      </c>
      <c r="OCL1388" s="84" t="s">
        <v>247</v>
      </c>
      <c r="OCM1388" s="84" t="s">
        <v>4692</v>
      </c>
      <c r="OCN1388" s="84">
        <f>OCN1384</f>
        <v>0</v>
      </c>
      <c r="OCO1388" s="84">
        <f t="shared" si="908"/>
        <v>0</v>
      </c>
      <c r="OCP1388" s="84">
        <f t="shared" si="908"/>
        <v>0</v>
      </c>
      <c r="OCQ1388" s="84">
        <f t="shared" si="908"/>
        <v>0</v>
      </c>
      <c r="OCR1388" s="84">
        <f t="shared" si="908"/>
        <v>2000000</v>
      </c>
      <c r="OCS1388" s="84">
        <f t="shared" si="908"/>
        <v>0</v>
      </c>
      <c r="OCT1388" s="84">
        <f t="shared" si="908"/>
        <v>0</v>
      </c>
      <c r="OCU1388" s="84">
        <f t="shared" si="908"/>
        <v>2000000</v>
      </c>
      <c r="OCV1388" s="84">
        <f t="shared" si="908"/>
        <v>2000000</v>
      </c>
      <c r="ODB1388" s="84" t="s">
        <v>247</v>
      </c>
      <c r="ODC1388" s="84" t="s">
        <v>4692</v>
      </c>
      <c r="ODD1388" s="84">
        <f>ODD1384</f>
        <v>0</v>
      </c>
      <c r="ODE1388" s="84">
        <f t="shared" si="909"/>
        <v>0</v>
      </c>
      <c r="ODF1388" s="84">
        <f t="shared" si="909"/>
        <v>0</v>
      </c>
      <c r="ODG1388" s="84">
        <f t="shared" si="909"/>
        <v>0</v>
      </c>
      <c r="ODH1388" s="84">
        <f t="shared" si="909"/>
        <v>2000000</v>
      </c>
      <c r="ODI1388" s="84">
        <f t="shared" si="909"/>
        <v>0</v>
      </c>
      <c r="ODJ1388" s="84">
        <f t="shared" si="909"/>
        <v>0</v>
      </c>
      <c r="ODK1388" s="84">
        <f t="shared" si="909"/>
        <v>2000000</v>
      </c>
      <c r="ODL1388" s="84">
        <f t="shared" si="909"/>
        <v>2000000</v>
      </c>
      <c r="ODR1388" s="84" t="s">
        <v>247</v>
      </c>
      <c r="ODS1388" s="84" t="s">
        <v>4692</v>
      </c>
      <c r="ODT1388" s="84">
        <f>ODT1384</f>
        <v>0</v>
      </c>
      <c r="ODU1388" s="84">
        <f t="shared" si="909"/>
        <v>0</v>
      </c>
      <c r="ODV1388" s="84">
        <f t="shared" si="909"/>
        <v>0</v>
      </c>
      <c r="ODW1388" s="84">
        <f t="shared" si="909"/>
        <v>0</v>
      </c>
      <c r="ODX1388" s="84">
        <f t="shared" si="909"/>
        <v>2000000</v>
      </c>
      <c r="ODY1388" s="84">
        <f t="shared" si="909"/>
        <v>0</v>
      </c>
      <c r="ODZ1388" s="84">
        <f t="shared" si="909"/>
        <v>0</v>
      </c>
      <c r="OEA1388" s="84">
        <f t="shared" si="909"/>
        <v>2000000</v>
      </c>
      <c r="OEB1388" s="84">
        <f t="shared" si="909"/>
        <v>2000000</v>
      </c>
      <c r="OEH1388" s="84" t="s">
        <v>247</v>
      </c>
      <c r="OEI1388" s="84" t="s">
        <v>4692</v>
      </c>
      <c r="OEJ1388" s="84">
        <f>OEJ1384</f>
        <v>0</v>
      </c>
      <c r="OEK1388" s="84">
        <f t="shared" si="909"/>
        <v>0</v>
      </c>
      <c r="OEL1388" s="84">
        <f t="shared" si="909"/>
        <v>0</v>
      </c>
      <c r="OEM1388" s="84">
        <f t="shared" si="909"/>
        <v>0</v>
      </c>
      <c r="OEN1388" s="84">
        <f t="shared" si="909"/>
        <v>2000000</v>
      </c>
      <c r="OEO1388" s="84">
        <f t="shared" si="909"/>
        <v>0</v>
      </c>
      <c r="OEP1388" s="84">
        <f t="shared" si="909"/>
        <v>0</v>
      </c>
      <c r="OEQ1388" s="84">
        <f t="shared" si="909"/>
        <v>2000000</v>
      </c>
      <c r="OER1388" s="84">
        <f t="shared" si="909"/>
        <v>2000000</v>
      </c>
      <c r="OEX1388" s="84" t="s">
        <v>247</v>
      </c>
      <c r="OEY1388" s="84" t="s">
        <v>4692</v>
      </c>
      <c r="OEZ1388" s="84">
        <f>OEZ1384</f>
        <v>0</v>
      </c>
      <c r="OFA1388" s="84">
        <f t="shared" si="909"/>
        <v>0</v>
      </c>
      <c r="OFB1388" s="84">
        <f t="shared" si="909"/>
        <v>0</v>
      </c>
      <c r="OFC1388" s="84">
        <f t="shared" si="909"/>
        <v>0</v>
      </c>
      <c r="OFD1388" s="84">
        <f t="shared" si="909"/>
        <v>2000000</v>
      </c>
      <c r="OFE1388" s="84">
        <f t="shared" si="909"/>
        <v>0</v>
      </c>
      <c r="OFF1388" s="84">
        <f t="shared" si="909"/>
        <v>0</v>
      </c>
      <c r="OFG1388" s="84">
        <f t="shared" si="909"/>
        <v>2000000</v>
      </c>
      <c r="OFH1388" s="84">
        <f t="shared" si="909"/>
        <v>2000000</v>
      </c>
      <c r="OFN1388" s="84" t="s">
        <v>247</v>
      </c>
      <c r="OFO1388" s="84" t="s">
        <v>4692</v>
      </c>
      <c r="OFP1388" s="84">
        <f>OFP1384</f>
        <v>0</v>
      </c>
      <c r="OFQ1388" s="84">
        <f t="shared" si="910"/>
        <v>0</v>
      </c>
      <c r="OFR1388" s="84">
        <f t="shared" si="910"/>
        <v>0</v>
      </c>
      <c r="OFS1388" s="84">
        <f t="shared" si="910"/>
        <v>0</v>
      </c>
      <c r="OFT1388" s="84">
        <f t="shared" si="910"/>
        <v>2000000</v>
      </c>
      <c r="OFU1388" s="84">
        <f t="shared" si="910"/>
        <v>0</v>
      </c>
      <c r="OFV1388" s="84">
        <f t="shared" si="910"/>
        <v>0</v>
      </c>
      <c r="OFW1388" s="84">
        <f t="shared" si="910"/>
        <v>2000000</v>
      </c>
      <c r="OFX1388" s="84">
        <f t="shared" si="910"/>
        <v>2000000</v>
      </c>
      <c r="OGD1388" s="84" t="s">
        <v>247</v>
      </c>
      <c r="OGE1388" s="84" t="s">
        <v>4692</v>
      </c>
      <c r="OGF1388" s="84">
        <f>OGF1384</f>
        <v>0</v>
      </c>
      <c r="OGG1388" s="84">
        <f t="shared" si="910"/>
        <v>0</v>
      </c>
      <c r="OGH1388" s="84">
        <f t="shared" si="910"/>
        <v>0</v>
      </c>
      <c r="OGI1388" s="84">
        <f t="shared" si="910"/>
        <v>0</v>
      </c>
      <c r="OGJ1388" s="84">
        <f t="shared" si="910"/>
        <v>2000000</v>
      </c>
      <c r="OGK1388" s="84">
        <f t="shared" si="910"/>
        <v>0</v>
      </c>
      <c r="OGL1388" s="84">
        <f t="shared" si="910"/>
        <v>0</v>
      </c>
      <c r="OGM1388" s="84">
        <f t="shared" si="910"/>
        <v>2000000</v>
      </c>
      <c r="OGN1388" s="84">
        <f t="shared" si="910"/>
        <v>2000000</v>
      </c>
      <c r="OGT1388" s="84" t="s">
        <v>247</v>
      </c>
      <c r="OGU1388" s="84" t="s">
        <v>4692</v>
      </c>
      <c r="OGV1388" s="84">
        <f>OGV1384</f>
        <v>0</v>
      </c>
      <c r="OGW1388" s="84">
        <f t="shared" si="910"/>
        <v>0</v>
      </c>
      <c r="OGX1388" s="84">
        <f t="shared" si="910"/>
        <v>0</v>
      </c>
      <c r="OGY1388" s="84">
        <f t="shared" si="910"/>
        <v>0</v>
      </c>
      <c r="OGZ1388" s="84">
        <f t="shared" si="910"/>
        <v>2000000</v>
      </c>
      <c r="OHA1388" s="84">
        <f t="shared" si="910"/>
        <v>0</v>
      </c>
      <c r="OHB1388" s="84">
        <f t="shared" si="910"/>
        <v>0</v>
      </c>
      <c r="OHC1388" s="84">
        <f t="shared" si="910"/>
        <v>2000000</v>
      </c>
      <c r="OHD1388" s="84">
        <f t="shared" si="910"/>
        <v>2000000</v>
      </c>
      <c r="OHJ1388" s="84" t="s">
        <v>247</v>
      </c>
      <c r="OHK1388" s="84" t="s">
        <v>4692</v>
      </c>
      <c r="OHL1388" s="84">
        <f>OHL1384</f>
        <v>0</v>
      </c>
      <c r="OHM1388" s="84">
        <f t="shared" si="910"/>
        <v>0</v>
      </c>
      <c r="OHN1388" s="84">
        <f t="shared" si="910"/>
        <v>0</v>
      </c>
      <c r="OHO1388" s="84">
        <f t="shared" si="910"/>
        <v>0</v>
      </c>
      <c r="OHP1388" s="84">
        <f t="shared" si="910"/>
        <v>2000000</v>
      </c>
      <c r="OHQ1388" s="84">
        <f t="shared" si="910"/>
        <v>0</v>
      </c>
      <c r="OHR1388" s="84">
        <f t="shared" si="910"/>
        <v>0</v>
      </c>
      <c r="OHS1388" s="84">
        <f t="shared" si="910"/>
        <v>2000000</v>
      </c>
      <c r="OHT1388" s="84">
        <f t="shared" si="910"/>
        <v>2000000</v>
      </c>
      <c r="OHZ1388" s="84" t="s">
        <v>247</v>
      </c>
      <c r="OIA1388" s="84" t="s">
        <v>4692</v>
      </c>
      <c r="OIB1388" s="84">
        <f>OIB1384</f>
        <v>0</v>
      </c>
      <c r="OIC1388" s="84">
        <f t="shared" si="911"/>
        <v>0</v>
      </c>
      <c r="OID1388" s="84">
        <f t="shared" si="911"/>
        <v>0</v>
      </c>
      <c r="OIE1388" s="84">
        <f t="shared" si="911"/>
        <v>0</v>
      </c>
      <c r="OIF1388" s="84">
        <f t="shared" si="911"/>
        <v>2000000</v>
      </c>
      <c r="OIG1388" s="84">
        <f t="shared" si="911"/>
        <v>0</v>
      </c>
      <c r="OIH1388" s="84">
        <f t="shared" si="911"/>
        <v>0</v>
      </c>
      <c r="OII1388" s="84">
        <f t="shared" si="911"/>
        <v>2000000</v>
      </c>
      <c r="OIJ1388" s="84">
        <f t="shared" si="911"/>
        <v>2000000</v>
      </c>
      <c r="OIP1388" s="84" t="s">
        <v>247</v>
      </c>
      <c r="OIQ1388" s="84" t="s">
        <v>4692</v>
      </c>
      <c r="OIR1388" s="84">
        <f>OIR1384</f>
        <v>0</v>
      </c>
      <c r="OIS1388" s="84">
        <f t="shared" si="911"/>
        <v>0</v>
      </c>
      <c r="OIT1388" s="84">
        <f t="shared" si="911"/>
        <v>0</v>
      </c>
      <c r="OIU1388" s="84">
        <f t="shared" si="911"/>
        <v>0</v>
      </c>
      <c r="OIV1388" s="84">
        <f t="shared" si="911"/>
        <v>2000000</v>
      </c>
      <c r="OIW1388" s="84">
        <f t="shared" si="911"/>
        <v>0</v>
      </c>
      <c r="OIX1388" s="84">
        <f t="shared" si="911"/>
        <v>0</v>
      </c>
      <c r="OIY1388" s="84">
        <f t="shared" si="911"/>
        <v>2000000</v>
      </c>
      <c r="OIZ1388" s="84">
        <f t="shared" si="911"/>
        <v>2000000</v>
      </c>
      <c r="OJF1388" s="84" t="s">
        <v>247</v>
      </c>
      <c r="OJG1388" s="84" t="s">
        <v>4692</v>
      </c>
      <c r="OJH1388" s="84">
        <f>OJH1384</f>
        <v>0</v>
      </c>
      <c r="OJI1388" s="84">
        <f t="shared" si="911"/>
        <v>0</v>
      </c>
      <c r="OJJ1388" s="84">
        <f t="shared" si="911"/>
        <v>0</v>
      </c>
      <c r="OJK1388" s="84">
        <f t="shared" si="911"/>
        <v>0</v>
      </c>
      <c r="OJL1388" s="84">
        <f t="shared" si="911"/>
        <v>2000000</v>
      </c>
      <c r="OJM1388" s="84">
        <f t="shared" si="911"/>
        <v>0</v>
      </c>
      <c r="OJN1388" s="84">
        <f t="shared" si="911"/>
        <v>0</v>
      </c>
      <c r="OJO1388" s="84">
        <f t="shared" si="911"/>
        <v>2000000</v>
      </c>
      <c r="OJP1388" s="84">
        <f t="shared" si="911"/>
        <v>2000000</v>
      </c>
      <c r="OJV1388" s="84" t="s">
        <v>247</v>
      </c>
      <c r="OJW1388" s="84" t="s">
        <v>4692</v>
      </c>
      <c r="OJX1388" s="84">
        <f>OJX1384</f>
        <v>0</v>
      </c>
      <c r="OJY1388" s="84">
        <f t="shared" si="911"/>
        <v>0</v>
      </c>
      <c r="OJZ1388" s="84">
        <f t="shared" si="911"/>
        <v>0</v>
      </c>
      <c r="OKA1388" s="84">
        <f t="shared" si="911"/>
        <v>0</v>
      </c>
      <c r="OKB1388" s="84">
        <f t="shared" si="911"/>
        <v>2000000</v>
      </c>
      <c r="OKC1388" s="84">
        <f t="shared" si="911"/>
        <v>0</v>
      </c>
      <c r="OKD1388" s="84">
        <f t="shared" si="911"/>
        <v>0</v>
      </c>
      <c r="OKE1388" s="84">
        <f t="shared" si="911"/>
        <v>2000000</v>
      </c>
      <c r="OKF1388" s="84">
        <f t="shared" si="911"/>
        <v>2000000</v>
      </c>
      <c r="OKL1388" s="84" t="s">
        <v>247</v>
      </c>
      <c r="OKM1388" s="84" t="s">
        <v>4692</v>
      </c>
      <c r="OKN1388" s="84">
        <f>OKN1384</f>
        <v>0</v>
      </c>
      <c r="OKO1388" s="84">
        <f t="shared" si="912"/>
        <v>0</v>
      </c>
      <c r="OKP1388" s="84">
        <f t="shared" si="912"/>
        <v>0</v>
      </c>
      <c r="OKQ1388" s="84">
        <f t="shared" si="912"/>
        <v>0</v>
      </c>
      <c r="OKR1388" s="84">
        <f t="shared" si="912"/>
        <v>2000000</v>
      </c>
      <c r="OKS1388" s="84">
        <f t="shared" si="912"/>
        <v>0</v>
      </c>
      <c r="OKT1388" s="84">
        <f t="shared" si="912"/>
        <v>0</v>
      </c>
      <c r="OKU1388" s="84">
        <f t="shared" si="912"/>
        <v>2000000</v>
      </c>
      <c r="OKV1388" s="84">
        <f t="shared" si="912"/>
        <v>2000000</v>
      </c>
      <c r="OLB1388" s="84" t="s">
        <v>247</v>
      </c>
      <c r="OLC1388" s="84" t="s">
        <v>4692</v>
      </c>
      <c r="OLD1388" s="84">
        <f>OLD1384</f>
        <v>0</v>
      </c>
      <c r="OLE1388" s="84">
        <f t="shared" si="912"/>
        <v>0</v>
      </c>
      <c r="OLF1388" s="84">
        <f t="shared" si="912"/>
        <v>0</v>
      </c>
      <c r="OLG1388" s="84">
        <f t="shared" si="912"/>
        <v>0</v>
      </c>
      <c r="OLH1388" s="84">
        <f t="shared" si="912"/>
        <v>2000000</v>
      </c>
      <c r="OLI1388" s="84">
        <f t="shared" si="912"/>
        <v>0</v>
      </c>
      <c r="OLJ1388" s="84">
        <f t="shared" si="912"/>
        <v>0</v>
      </c>
      <c r="OLK1388" s="84">
        <f t="shared" si="912"/>
        <v>2000000</v>
      </c>
      <c r="OLL1388" s="84">
        <f t="shared" si="912"/>
        <v>2000000</v>
      </c>
      <c r="OLR1388" s="84" t="s">
        <v>247</v>
      </c>
      <c r="OLS1388" s="84" t="s">
        <v>4692</v>
      </c>
      <c r="OLT1388" s="84">
        <f>OLT1384</f>
        <v>0</v>
      </c>
      <c r="OLU1388" s="84">
        <f t="shared" si="912"/>
        <v>0</v>
      </c>
      <c r="OLV1388" s="84">
        <f t="shared" si="912"/>
        <v>0</v>
      </c>
      <c r="OLW1388" s="84">
        <f t="shared" si="912"/>
        <v>0</v>
      </c>
      <c r="OLX1388" s="84">
        <f t="shared" si="912"/>
        <v>2000000</v>
      </c>
      <c r="OLY1388" s="84">
        <f t="shared" si="912"/>
        <v>0</v>
      </c>
      <c r="OLZ1388" s="84">
        <f t="shared" si="912"/>
        <v>0</v>
      </c>
      <c r="OMA1388" s="84">
        <f t="shared" si="912"/>
        <v>2000000</v>
      </c>
      <c r="OMB1388" s="84">
        <f t="shared" si="912"/>
        <v>2000000</v>
      </c>
      <c r="OMH1388" s="84" t="s">
        <v>247</v>
      </c>
      <c r="OMI1388" s="84" t="s">
        <v>4692</v>
      </c>
      <c r="OMJ1388" s="84">
        <f>OMJ1384</f>
        <v>0</v>
      </c>
      <c r="OMK1388" s="84">
        <f t="shared" si="912"/>
        <v>0</v>
      </c>
      <c r="OML1388" s="84">
        <f t="shared" si="912"/>
        <v>0</v>
      </c>
      <c r="OMM1388" s="84">
        <f t="shared" si="912"/>
        <v>0</v>
      </c>
      <c r="OMN1388" s="84">
        <f t="shared" si="912"/>
        <v>2000000</v>
      </c>
      <c r="OMO1388" s="84">
        <f t="shared" si="912"/>
        <v>0</v>
      </c>
      <c r="OMP1388" s="84">
        <f t="shared" si="912"/>
        <v>0</v>
      </c>
      <c r="OMQ1388" s="84">
        <f t="shared" si="912"/>
        <v>2000000</v>
      </c>
      <c r="OMR1388" s="84">
        <f t="shared" si="912"/>
        <v>2000000</v>
      </c>
      <c r="OMX1388" s="84" t="s">
        <v>247</v>
      </c>
      <c r="OMY1388" s="84" t="s">
        <v>4692</v>
      </c>
      <c r="OMZ1388" s="84">
        <f>OMZ1384</f>
        <v>0</v>
      </c>
      <c r="ONA1388" s="84">
        <f t="shared" si="913"/>
        <v>0</v>
      </c>
      <c r="ONB1388" s="84">
        <f t="shared" si="913"/>
        <v>0</v>
      </c>
      <c r="ONC1388" s="84">
        <f t="shared" si="913"/>
        <v>0</v>
      </c>
      <c r="OND1388" s="84">
        <f t="shared" si="913"/>
        <v>2000000</v>
      </c>
      <c r="ONE1388" s="84">
        <f t="shared" si="913"/>
        <v>0</v>
      </c>
      <c r="ONF1388" s="84">
        <f t="shared" si="913"/>
        <v>0</v>
      </c>
      <c r="ONG1388" s="84">
        <f t="shared" si="913"/>
        <v>2000000</v>
      </c>
      <c r="ONH1388" s="84">
        <f t="shared" si="913"/>
        <v>2000000</v>
      </c>
      <c r="ONN1388" s="84" t="s">
        <v>247</v>
      </c>
      <c r="ONO1388" s="84" t="s">
        <v>4692</v>
      </c>
      <c r="ONP1388" s="84">
        <f>ONP1384</f>
        <v>0</v>
      </c>
      <c r="ONQ1388" s="84">
        <f t="shared" si="913"/>
        <v>0</v>
      </c>
      <c r="ONR1388" s="84">
        <f t="shared" si="913"/>
        <v>0</v>
      </c>
      <c r="ONS1388" s="84">
        <f t="shared" si="913"/>
        <v>0</v>
      </c>
      <c r="ONT1388" s="84">
        <f t="shared" si="913"/>
        <v>2000000</v>
      </c>
      <c r="ONU1388" s="84">
        <f t="shared" si="913"/>
        <v>0</v>
      </c>
      <c r="ONV1388" s="84">
        <f t="shared" si="913"/>
        <v>0</v>
      </c>
      <c r="ONW1388" s="84">
        <f t="shared" si="913"/>
        <v>2000000</v>
      </c>
      <c r="ONX1388" s="84">
        <f t="shared" si="913"/>
        <v>2000000</v>
      </c>
      <c r="OOD1388" s="84" t="s">
        <v>247</v>
      </c>
      <c r="OOE1388" s="84" t="s">
        <v>4692</v>
      </c>
      <c r="OOF1388" s="84">
        <f>OOF1384</f>
        <v>0</v>
      </c>
      <c r="OOG1388" s="84">
        <f t="shared" si="913"/>
        <v>0</v>
      </c>
      <c r="OOH1388" s="84">
        <f t="shared" si="913"/>
        <v>0</v>
      </c>
      <c r="OOI1388" s="84">
        <f t="shared" si="913"/>
        <v>0</v>
      </c>
      <c r="OOJ1388" s="84">
        <f t="shared" si="913"/>
        <v>2000000</v>
      </c>
      <c r="OOK1388" s="84">
        <f t="shared" si="913"/>
        <v>0</v>
      </c>
      <c r="OOL1388" s="84">
        <f t="shared" si="913"/>
        <v>0</v>
      </c>
      <c r="OOM1388" s="84">
        <f t="shared" si="913"/>
        <v>2000000</v>
      </c>
      <c r="OON1388" s="84">
        <f t="shared" si="913"/>
        <v>2000000</v>
      </c>
      <c r="OOT1388" s="84" t="s">
        <v>247</v>
      </c>
      <c r="OOU1388" s="84" t="s">
        <v>4692</v>
      </c>
      <c r="OOV1388" s="84">
        <f>OOV1384</f>
        <v>0</v>
      </c>
      <c r="OOW1388" s="84">
        <f t="shared" si="913"/>
        <v>0</v>
      </c>
      <c r="OOX1388" s="84">
        <f t="shared" si="913"/>
        <v>0</v>
      </c>
      <c r="OOY1388" s="84">
        <f t="shared" si="913"/>
        <v>0</v>
      </c>
      <c r="OOZ1388" s="84">
        <f t="shared" si="913"/>
        <v>2000000</v>
      </c>
      <c r="OPA1388" s="84">
        <f t="shared" si="913"/>
        <v>0</v>
      </c>
      <c r="OPB1388" s="84">
        <f t="shared" si="913"/>
        <v>0</v>
      </c>
      <c r="OPC1388" s="84">
        <f t="shared" si="913"/>
        <v>2000000</v>
      </c>
      <c r="OPD1388" s="84">
        <f t="shared" si="913"/>
        <v>2000000</v>
      </c>
      <c r="OPJ1388" s="84" t="s">
        <v>247</v>
      </c>
      <c r="OPK1388" s="84" t="s">
        <v>4692</v>
      </c>
      <c r="OPL1388" s="84">
        <f>OPL1384</f>
        <v>0</v>
      </c>
      <c r="OPM1388" s="84">
        <f t="shared" si="914"/>
        <v>0</v>
      </c>
      <c r="OPN1388" s="84">
        <f t="shared" si="914"/>
        <v>0</v>
      </c>
      <c r="OPO1388" s="84">
        <f t="shared" si="914"/>
        <v>0</v>
      </c>
      <c r="OPP1388" s="84">
        <f t="shared" si="914"/>
        <v>2000000</v>
      </c>
      <c r="OPQ1388" s="84">
        <f t="shared" si="914"/>
        <v>0</v>
      </c>
      <c r="OPR1388" s="84">
        <f t="shared" si="914"/>
        <v>0</v>
      </c>
      <c r="OPS1388" s="84">
        <f t="shared" si="914"/>
        <v>2000000</v>
      </c>
      <c r="OPT1388" s="84">
        <f t="shared" si="914"/>
        <v>2000000</v>
      </c>
      <c r="OPZ1388" s="84" t="s">
        <v>247</v>
      </c>
      <c r="OQA1388" s="84" t="s">
        <v>4692</v>
      </c>
      <c r="OQB1388" s="84">
        <f>OQB1384</f>
        <v>0</v>
      </c>
      <c r="OQC1388" s="84">
        <f t="shared" si="914"/>
        <v>0</v>
      </c>
      <c r="OQD1388" s="84">
        <f t="shared" si="914"/>
        <v>0</v>
      </c>
      <c r="OQE1388" s="84">
        <f t="shared" si="914"/>
        <v>0</v>
      </c>
      <c r="OQF1388" s="84">
        <f t="shared" si="914"/>
        <v>2000000</v>
      </c>
      <c r="OQG1388" s="84">
        <f t="shared" si="914"/>
        <v>0</v>
      </c>
      <c r="OQH1388" s="84">
        <f t="shared" si="914"/>
        <v>0</v>
      </c>
      <c r="OQI1388" s="84">
        <f t="shared" si="914"/>
        <v>2000000</v>
      </c>
      <c r="OQJ1388" s="84">
        <f t="shared" si="914"/>
        <v>2000000</v>
      </c>
      <c r="OQP1388" s="84" t="s">
        <v>247</v>
      </c>
      <c r="OQQ1388" s="84" t="s">
        <v>4692</v>
      </c>
      <c r="OQR1388" s="84">
        <f>OQR1384</f>
        <v>0</v>
      </c>
      <c r="OQS1388" s="84">
        <f t="shared" si="914"/>
        <v>0</v>
      </c>
      <c r="OQT1388" s="84">
        <f t="shared" si="914"/>
        <v>0</v>
      </c>
      <c r="OQU1388" s="84">
        <f t="shared" si="914"/>
        <v>0</v>
      </c>
      <c r="OQV1388" s="84">
        <f t="shared" si="914"/>
        <v>2000000</v>
      </c>
      <c r="OQW1388" s="84">
        <f t="shared" si="914"/>
        <v>0</v>
      </c>
      <c r="OQX1388" s="84">
        <f t="shared" si="914"/>
        <v>0</v>
      </c>
      <c r="OQY1388" s="84">
        <f t="shared" si="914"/>
        <v>2000000</v>
      </c>
      <c r="OQZ1388" s="84">
        <f t="shared" si="914"/>
        <v>2000000</v>
      </c>
      <c r="ORF1388" s="84" t="s">
        <v>247</v>
      </c>
      <c r="ORG1388" s="84" t="s">
        <v>4692</v>
      </c>
      <c r="ORH1388" s="84">
        <f>ORH1384</f>
        <v>0</v>
      </c>
      <c r="ORI1388" s="84">
        <f t="shared" si="914"/>
        <v>0</v>
      </c>
      <c r="ORJ1388" s="84">
        <f t="shared" si="914"/>
        <v>0</v>
      </c>
      <c r="ORK1388" s="84">
        <f t="shared" si="914"/>
        <v>0</v>
      </c>
      <c r="ORL1388" s="84">
        <f t="shared" si="914"/>
        <v>2000000</v>
      </c>
      <c r="ORM1388" s="84">
        <f t="shared" si="914"/>
        <v>0</v>
      </c>
      <c r="ORN1388" s="84">
        <f t="shared" si="914"/>
        <v>0</v>
      </c>
      <c r="ORO1388" s="84">
        <f t="shared" si="914"/>
        <v>2000000</v>
      </c>
      <c r="ORP1388" s="84">
        <f t="shared" si="914"/>
        <v>2000000</v>
      </c>
      <c r="ORV1388" s="84" t="s">
        <v>247</v>
      </c>
      <c r="ORW1388" s="84" t="s">
        <v>4692</v>
      </c>
      <c r="ORX1388" s="84">
        <f>ORX1384</f>
        <v>0</v>
      </c>
      <c r="ORY1388" s="84">
        <f t="shared" si="915"/>
        <v>0</v>
      </c>
      <c r="ORZ1388" s="84">
        <f t="shared" si="915"/>
        <v>0</v>
      </c>
      <c r="OSA1388" s="84">
        <f t="shared" si="915"/>
        <v>0</v>
      </c>
      <c r="OSB1388" s="84">
        <f t="shared" si="915"/>
        <v>2000000</v>
      </c>
      <c r="OSC1388" s="84">
        <f t="shared" si="915"/>
        <v>0</v>
      </c>
      <c r="OSD1388" s="84">
        <f t="shared" si="915"/>
        <v>0</v>
      </c>
      <c r="OSE1388" s="84">
        <f t="shared" si="915"/>
        <v>2000000</v>
      </c>
      <c r="OSF1388" s="84">
        <f t="shared" si="915"/>
        <v>2000000</v>
      </c>
      <c r="OSL1388" s="84" t="s">
        <v>247</v>
      </c>
      <c r="OSM1388" s="84" t="s">
        <v>4692</v>
      </c>
      <c r="OSN1388" s="84">
        <f>OSN1384</f>
        <v>0</v>
      </c>
      <c r="OSO1388" s="84">
        <f t="shared" si="915"/>
        <v>0</v>
      </c>
      <c r="OSP1388" s="84">
        <f t="shared" si="915"/>
        <v>0</v>
      </c>
      <c r="OSQ1388" s="84">
        <f t="shared" si="915"/>
        <v>0</v>
      </c>
      <c r="OSR1388" s="84">
        <f t="shared" si="915"/>
        <v>2000000</v>
      </c>
      <c r="OSS1388" s="84">
        <f t="shared" si="915"/>
        <v>0</v>
      </c>
      <c r="OST1388" s="84">
        <f t="shared" si="915"/>
        <v>0</v>
      </c>
      <c r="OSU1388" s="84">
        <f t="shared" si="915"/>
        <v>2000000</v>
      </c>
      <c r="OSV1388" s="84">
        <f t="shared" si="915"/>
        <v>2000000</v>
      </c>
      <c r="OTB1388" s="84" t="s">
        <v>247</v>
      </c>
      <c r="OTC1388" s="84" t="s">
        <v>4692</v>
      </c>
      <c r="OTD1388" s="84">
        <f>OTD1384</f>
        <v>0</v>
      </c>
      <c r="OTE1388" s="84">
        <f t="shared" si="915"/>
        <v>0</v>
      </c>
      <c r="OTF1388" s="84">
        <f t="shared" si="915"/>
        <v>0</v>
      </c>
      <c r="OTG1388" s="84">
        <f t="shared" si="915"/>
        <v>0</v>
      </c>
      <c r="OTH1388" s="84">
        <f t="shared" si="915"/>
        <v>2000000</v>
      </c>
      <c r="OTI1388" s="84">
        <f t="shared" si="915"/>
        <v>0</v>
      </c>
      <c r="OTJ1388" s="84">
        <f t="shared" si="915"/>
        <v>0</v>
      </c>
      <c r="OTK1388" s="84">
        <f t="shared" si="915"/>
        <v>2000000</v>
      </c>
      <c r="OTL1388" s="84">
        <f t="shared" si="915"/>
        <v>2000000</v>
      </c>
      <c r="OTR1388" s="84" t="s">
        <v>247</v>
      </c>
      <c r="OTS1388" s="84" t="s">
        <v>4692</v>
      </c>
      <c r="OTT1388" s="84">
        <f>OTT1384</f>
        <v>0</v>
      </c>
      <c r="OTU1388" s="84">
        <f t="shared" si="915"/>
        <v>0</v>
      </c>
      <c r="OTV1388" s="84">
        <f t="shared" si="915"/>
        <v>0</v>
      </c>
      <c r="OTW1388" s="84">
        <f t="shared" si="915"/>
        <v>0</v>
      </c>
      <c r="OTX1388" s="84">
        <f t="shared" si="915"/>
        <v>2000000</v>
      </c>
      <c r="OTY1388" s="84">
        <f t="shared" si="915"/>
        <v>0</v>
      </c>
      <c r="OTZ1388" s="84">
        <f t="shared" si="915"/>
        <v>0</v>
      </c>
      <c r="OUA1388" s="84">
        <f t="shared" si="915"/>
        <v>2000000</v>
      </c>
      <c r="OUB1388" s="84">
        <f t="shared" si="915"/>
        <v>2000000</v>
      </c>
      <c r="OUH1388" s="84" t="s">
        <v>247</v>
      </c>
      <c r="OUI1388" s="84" t="s">
        <v>4692</v>
      </c>
      <c r="OUJ1388" s="84">
        <f>OUJ1384</f>
        <v>0</v>
      </c>
      <c r="OUK1388" s="84">
        <f t="shared" si="916"/>
        <v>0</v>
      </c>
      <c r="OUL1388" s="84">
        <f t="shared" si="916"/>
        <v>0</v>
      </c>
      <c r="OUM1388" s="84">
        <f t="shared" si="916"/>
        <v>0</v>
      </c>
      <c r="OUN1388" s="84">
        <f t="shared" si="916"/>
        <v>2000000</v>
      </c>
      <c r="OUO1388" s="84">
        <f t="shared" si="916"/>
        <v>0</v>
      </c>
      <c r="OUP1388" s="84">
        <f t="shared" si="916"/>
        <v>0</v>
      </c>
      <c r="OUQ1388" s="84">
        <f t="shared" si="916"/>
        <v>2000000</v>
      </c>
      <c r="OUR1388" s="84">
        <f t="shared" si="916"/>
        <v>2000000</v>
      </c>
      <c r="OUX1388" s="84" t="s">
        <v>247</v>
      </c>
      <c r="OUY1388" s="84" t="s">
        <v>4692</v>
      </c>
      <c r="OUZ1388" s="84">
        <f>OUZ1384</f>
        <v>0</v>
      </c>
      <c r="OVA1388" s="84">
        <f t="shared" si="916"/>
        <v>0</v>
      </c>
      <c r="OVB1388" s="84">
        <f t="shared" si="916"/>
        <v>0</v>
      </c>
      <c r="OVC1388" s="84">
        <f t="shared" si="916"/>
        <v>0</v>
      </c>
      <c r="OVD1388" s="84">
        <f t="shared" si="916"/>
        <v>2000000</v>
      </c>
      <c r="OVE1388" s="84">
        <f t="shared" si="916"/>
        <v>0</v>
      </c>
      <c r="OVF1388" s="84">
        <f t="shared" si="916"/>
        <v>0</v>
      </c>
      <c r="OVG1388" s="84">
        <f t="shared" si="916"/>
        <v>2000000</v>
      </c>
      <c r="OVH1388" s="84">
        <f t="shared" si="916"/>
        <v>2000000</v>
      </c>
      <c r="OVN1388" s="84" t="s">
        <v>247</v>
      </c>
      <c r="OVO1388" s="84" t="s">
        <v>4692</v>
      </c>
      <c r="OVP1388" s="84">
        <f>OVP1384</f>
        <v>0</v>
      </c>
      <c r="OVQ1388" s="84">
        <f t="shared" si="916"/>
        <v>0</v>
      </c>
      <c r="OVR1388" s="84">
        <f t="shared" si="916"/>
        <v>0</v>
      </c>
      <c r="OVS1388" s="84">
        <f t="shared" si="916"/>
        <v>0</v>
      </c>
      <c r="OVT1388" s="84">
        <f t="shared" si="916"/>
        <v>2000000</v>
      </c>
      <c r="OVU1388" s="84">
        <f t="shared" si="916"/>
        <v>0</v>
      </c>
      <c r="OVV1388" s="84">
        <f t="shared" si="916"/>
        <v>0</v>
      </c>
      <c r="OVW1388" s="84">
        <f t="shared" si="916"/>
        <v>2000000</v>
      </c>
      <c r="OVX1388" s="84">
        <f t="shared" si="916"/>
        <v>2000000</v>
      </c>
      <c r="OWD1388" s="84" t="s">
        <v>247</v>
      </c>
      <c r="OWE1388" s="84" t="s">
        <v>4692</v>
      </c>
      <c r="OWF1388" s="84">
        <f>OWF1384</f>
        <v>0</v>
      </c>
      <c r="OWG1388" s="84">
        <f t="shared" si="916"/>
        <v>0</v>
      </c>
      <c r="OWH1388" s="84">
        <f t="shared" si="916"/>
        <v>0</v>
      </c>
      <c r="OWI1388" s="84">
        <f t="shared" si="916"/>
        <v>0</v>
      </c>
      <c r="OWJ1388" s="84">
        <f t="shared" si="916"/>
        <v>2000000</v>
      </c>
      <c r="OWK1388" s="84">
        <f t="shared" si="916"/>
        <v>0</v>
      </c>
      <c r="OWL1388" s="84">
        <f t="shared" si="916"/>
        <v>0</v>
      </c>
      <c r="OWM1388" s="84">
        <f t="shared" si="916"/>
        <v>2000000</v>
      </c>
      <c r="OWN1388" s="84">
        <f t="shared" si="916"/>
        <v>2000000</v>
      </c>
      <c r="OWT1388" s="84" t="s">
        <v>247</v>
      </c>
      <c r="OWU1388" s="84" t="s">
        <v>4692</v>
      </c>
      <c r="OWV1388" s="84">
        <f>OWV1384</f>
        <v>0</v>
      </c>
      <c r="OWW1388" s="84">
        <f t="shared" si="917"/>
        <v>0</v>
      </c>
      <c r="OWX1388" s="84">
        <f t="shared" si="917"/>
        <v>0</v>
      </c>
      <c r="OWY1388" s="84">
        <f t="shared" si="917"/>
        <v>0</v>
      </c>
      <c r="OWZ1388" s="84">
        <f t="shared" si="917"/>
        <v>2000000</v>
      </c>
      <c r="OXA1388" s="84">
        <f t="shared" si="917"/>
        <v>0</v>
      </c>
      <c r="OXB1388" s="84">
        <f t="shared" si="917"/>
        <v>0</v>
      </c>
      <c r="OXC1388" s="84">
        <f t="shared" si="917"/>
        <v>2000000</v>
      </c>
      <c r="OXD1388" s="84">
        <f t="shared" si="917"/>
        <v>2000000</v>
      </c>
      <c r="OXJ1388" s="84" t="s">
        <v>247</v>
      </c>
      <c r="OXK1388" s="84" t="s">
        <v>4692</v>
      </c>
      <c r="OXL1388" s="84">
        <f>OXL1384</f>
        <v>0</v>
      </c>
      <c r="OXM1388" s="84">
        <f t="shared" si="917"/>
        <v>0</v>
      </c>
      <c r="OXN1388" s="84">
        <f t="shared" si="917"/>
        <v>0</v>
      </c>
      <c r="OXO1388" s="84">
        <f t="shared" si="917"/>
        <v>0</v>
      </c>
      <c r="OXP1388" s="84">
        <f t="shared" si="917"/>
        <v>2000000</v>
      </c>
      <c r="OXQ1388" s="84">
        <f t="shared" si="917"/>
        <v>0</v>
      </c>
      <c r="OXR1388" s="84">
        <f t="shared" si="917"/>
        <v>0</v>
      </c>
      <c r="OXS1388" s="84">
        <f t="shared" si="917"/>
        <v>2000000</v>
      </c>
      <c r="OXT1388" s="84">
        <f t="shared" si="917"/>
        <v>2000000</v>
      </c>
      <c r="OXZ1388" s="84" t="s">
        <v>247</v>
      </c>
      <c r="OYA1388" s="84" t="s">
        <v>4692</v>
      </c>
      <c r="OYB1388" s="84">
        <f>OYB1384</f>
        <v>0</v>
      </c>
      <c r="OYC1388" s="84">
        <f t="shared" si="917"/>
        <v>0</v>
      </c>
      <c r="OYD1388" s="84">
        <f t="shared" si="917"/>
        <v>0</v>
      </c>
      <c r="OYE1388" s="84">
        <f t="shared" si="917"/>
        <v>0</v>
      </c>
      <c r="OYF1388" s="84">
        <f t="shared" si="917"/>
        <v>2000000</v>
      </c>
      <c r="OYG1388" s="84">
        <f t="shared" si="917"/>
        <v>0</v>
      </c>
      <c r="OYH1388" s="84">
        <f t="shared" si="917"/>
        <v>0</v>
      </c>
      <c r="OYI1388" s="84">
        <f t="shared" si="917"/>
        <v>2000000</v>
      </c>
      <c r="OYJ1388" s="84">
        <f t="shared" si="917"/>
        <v>2000000</v>
      </c>
      <c r="OYP1388" s="84" t="s">
        <v>247</v>
      </c>
      <c r="OYQ1388" s="84" t="s">
        <v>4692</v>
      </c>
      <c r="OYR1388" s="84">
        <f>OYR1384</f>
        <v>0</v>
      </c>
      <c r="OYS1388" s="84">
        <f t="shared" si="917"/>
        <v>0</v>
      </c>
      <c r="OYT1388" s="84">
        <f t="shared" si="917"/>
        <v>0</v>
      </c>
      <c r="OYU1388" s="84">
        <f t="shared" si="917"/>
        <v>0</v>
      </c>
      <c r="OYV1388" s="84">
        <f t="shared" si="917"/>
        <v>2000000</v>
      </c>
      <c r="OYW1388" s="84">
        <f t="shared" si="917"/>
        <v>0</v>
      </c>
      <c r="OYX1388" s="84">
        <f t="shared" si="917"/>
        <v>0</v>
      </c>
      <c r="OYY1388" s="84">
        <f t="shared" si="917"/>
        <v>2000000</v>
      </c>
      <c r="OYZ1388" s="84">
        <f t="shared" si="917"/>
        <v>2000000</v>
      </c>
      <c r="OZF1388" s="84" t="s">
        <v>247</v>
      </c>
      <c r="OZG1388" s="84" t="s">
        <v>4692</v>
      </c>
      <c r="OZH1388" s="84">
        <f>OZH1384</f>
        <v>0</v>
      </c>
      <c r="OZI1388" s="84">
        <f t="shared" si="918"/>
        <v>0</v>
      </c>
      <c r="OZJ1388" s="84">
        <f t="shared" si="918"/>
        <v>0</v>
      </c>
      <c r="OZK1388" s="84">
        <f t="shared" si="918"/>
        <v>0</v>
      </c>
      <c r="OZL1388" s="84">
        <f t="shared" si="918"/>
        <v>2000000</v>
      </c>
      <c r="OZM1388" s="84">
        <f t="shared" si="918"/>
        <v>0</v>
      </c>
      <c r="OZN1388" s="84">
        <f t="shared" si="918"/>
        <v>0</v>
      </c>
      <c r="OZO1388" s="84">
        <f t="shared" si="918"/>
        <v>2000000</v>
      </c>
      <c r="OZP1388" s="84">
        <f t="shared" si="918"/>
        <v>2000000</v>
      </c>
      <c r="OZV1388" s="84" t="s">
        <v>247</v>
      </c>
      <c r="OZW1388" s="84" t="s">
        <v>4692</v>
      </c>
      <c r="OZX1388" s="84">
        <f>OZX1384</f>
        <v>0</v>
      </c>
      <c r="OZY1388" s="84">
        <f t="shared" si="918"/>
        <v>0</v>
      </c>
      <c r="OZZ1388" s="84">
        <f t="shared" si="918"/>
        <v>0</v>
      </c>
      <c r="PAA1388" s="84">
        <f t="shared" si="918"/>
        <v>0</v>
      </c>
      <c r="PAB1388" s="84">
        <f t="shared" si="918"/>
        <v>2000000</v>
      </c>
      <c r="PAC1388" s="84">
        <f t="shared" si="918"/>
        <v>0</v>
      </c>
      <c r="PAD1388" s="84">
        <f t="shared" si="918"/>
        <v>0</v>
      </c>
      <c r="PAE1388" s="84">
        <f t="shared" si="918"/>
        <v>2000000</v>
      </c>
      <c r="PAF1388" s="84">
        <f t="shared" si="918"/>
        <v>2000000</v>
      </c>
      <c r="PAL1388" s="84" t="s">
        <v>247</v>
      </c>
      <c r="PAM1388" s="84" t="s">
        <v>4692</v>
      </c>
      <c r="PAN1388" s="84">
        <f>PAN1384</f>
        <v>0</v>
      </c>
      <c r="PAO1388" s="84">
        <f t="shared" si="918"/>
        <v>0</v>
      </c>
      <c r="PAP1388" s="84">
        <f t="shared" si="918"/>
        <v>0</v>
      </c>
      <c r="PAQ1388" s="84">
        <f t="shared" si="918"/>
        <v>0</v>
      </c>
      <c r="PAR1388" s="84">
        <f t="shared" si="918"/>
        <v>2000000</v>
      </c>
      <c r="PAS1388" s="84">
        <f t="shared" si="918"/>
        <v>0</v>
      </c>
      <c r="PAT1388" s="84">
        <f t="shared" si="918"/>
        <v>0</v>
      </c>
      <c r="PAU1388" s="84">
        <f t="shared" si="918"/>
        <v>2000000</v>
      </c>
      <c r="PAV1388" s="84">
        <f t="shared" si="918"/>
        <v>2000000</v>
      </c>
      <c r="PBB1388" s="84" t="s">
        <v>247</v>
      </c>
      <c r="PBC1388" s="84" t="s">
        <v>4692</v>
      </c>
      <c r="PBD1388" s="84">
        <f>PBD1384</f>
        <v>0</v>
      </c>
      <c r="PBE1388" s="84">
        <f t="shared" si="918"/>
        <v>0</v>
      </c>
      <c r="PBF1388" s="84">
        <f t="shared" si="918"/>
        <v>0</v>
      </c>
      <c r="PBG1388" s="84">
        <f t="shared" si="918"/>
        <v>0</v>
      </c>
      <c r="PBH1388" s="84">
        <f t="shared" si="918"/>
        <v>2000000</v>
      </c>
      <c r="PBI1388" s="84">
        <f t="shared" si="918"/>
        <v>0</v>
      </c>
      <c r="PBJ1388" s="84">
        <f t="shared" si="918"/>
        <v>0</v>
      </c>
      <c r="PBK1388" s="84">
        <f t="shared" si="918"/>
        <v>2000000</v>
      </c>
      <c r="PBL1388" s="84">
        <f t="shared" si="918"/>
        <v>2000000</v>
      </c>
      <c r="PBR1388" s="84" t="s">
        <v>247</v>
      </c>
      <c r="PBS1388" s="84" t="s">
        <v>4692</v>
      </c>
      <c r="PBT1388" s="84">
        <f>PBT1384</f>
        <v>0</v>
      </c>
      <c r="PBU1388" s="84">
        <f t="shared" si="919"/>
        <v>0</v>
      </c>
      <c r="PBV1388" s="84">
        <f t="shared" si="919"/>
        <v>0</v>
      </c>
      <c r="PBW1388" s="84">
        <f t="shared" si="919"/>
        <v>0</v>
      </c>
      <c r="PBX1388" s="84">
        <f t="shared" si="919"/>
        <v>2000000</v>
      </c>
      <c r="PBY1388" s="84">
        <f t="shared" si="919"/>
        <v>0</v>
      </c>
      <c r="PBZ1388" s="84">
        <f t="shared" si="919"/>
        <v>0</v>
      </c>
      <c r="PCA1388" s="84">
        <f t="shared" si="919"/>
        <v>2000000</v>
      </c>
      <c r="PCB1388" s="84">
        <f t="shared" si="919"/>
        <v>2000000</v>
      </c>
      <c r="PCH1388" s="84" t="s">
        <v>247</v>
      </c>
      <c r="PCI1388" s="84" t="s">
        <v>4692</v>
      </c>
      <c r="PCJ1388" s="84">
        <f>PCJ1384</f>
        <v>0</v>
      </c>
      <c r="PCK1388" s="84">
        <f t="shared" si="919"/>
        <v>0</v>
      </c>
      <c r="PCL1388" s="84">
        <f t="shared" si="919"/>
        <v>0</v>
      </c>
      <c r="PCM1388" s="84">
        <f t="shared" si="919"/>
        <v>0</v>
      </c>
      <c r="PCN1388" s="84">
        <f t="shared" si="919"/>
        <v>2000000</v>
      </c>
      <c r="PCO1388" s="84">
        <f t="shared" si="919"/>
        <v>0</v>
      </c>
      <c r="PCP1388" s="84">
        <f t="shared" si="919"/>
        <v>0</v>
      </c>
      <c r="PCQ1388" s="84">
        <f t="shared" si="919"/>
        <v>2000000</v>
      </c>
      <c r="PCR1388" s="84">
        <f t="shared" si="919"/>
        <v>2000000</v>
      </c>
      <c r="PCX1388" s="84" t="s">
        <v>247</v>
      </c>
      <c r="PCY1388" s="84" t="s">
        <v>4692</v>
      </c>
      <c r="PCZ1388" s="84">
        <f>PCZ1384</f>
        <v>0</v>
      </c>
      <c r="PDA1388" s="84">
        <f t="shared" si="919"/>
        <v>0</v>
      </c>
      <c r="PDB1388" s="84">
        <f t="shared" si="919"/>
        <v>0</v>
      </c>
      <c r="PDC1388" s="84">
        <f t="shared" si="919"/>
        <v>0</v>
      </c>
      <c r="PDD1388" s="84">
        <f t="shared" si="919"/>
        <v>2000000</v>
      </c>
      <c r="PDE1388" s="84">
        <f t="shared" si="919"/>
        <v>0</v>
      </c>
      <c r="PDF1388" s="84">
        <f t="shared" si="919"/>
        <v>0</v>
      </c>
      <c r="PDG1388" s="84">
        <f t="shared" si="919"/>
        <v>2000000</v>
      </c>
      <c r="PDH1388" s="84">
        <f t="shared" si="919"/>
        <v>2000000</v>
      </c>
      <c r="PDN1388" s="84" t="s">
        <v>247</v>
      </c>
      <c r="PDO1388" s="84" t="s">
        <v>4692</v>
      </c>
      <c r="PDP1388" s="84">
        <f>PDP1384</f>
        <v>0</v>
      </c>
      <c r="PDQ1388" s="84">
        <f t="shared" si="919"/>
        <v>0</v>
      </c>
      <c r="PDR1388" s="84">
        <f t="shared" si="919"/>
        <v>0</v>
      </c>
      <c r="PDS1388" s="84">
        <f t="shared" si="919"/>
        <v>0</v>
      </c>
      <c r="PDT1388" s="84">
        <f t="shared" si="919"/>
        <v>2000000</v>
      </c>
      <c r="PDU1388" s="84">
        <f t="shared" si="919"/>
        <v>0</v>
      </c>
      <c r="PDV1388" s="84">
        <f t="shared" si="919"/>
        <v>0</v>
      </c>
      <c r="PDW1388" s="84">
        <f t="shared" si="919"/>
        <v>2000000</v>
      </c>
      <c r="PDX1388" s="84">
        <f t="shared" si="919"/>
        <v>2000000</v>
      </c>
      <c r="PED1388" s="84" t="s">
        <v>247</v>
      </c>
      <c r="PEE1388" s="84" t="s">
        <v>4692</v>
      </c>
      <c r="PEF1388" s="84">
        <f>PEF1384</f>
        <v>0</v>
      </c>
      <c r="PEG1388" s="84">
        <f t="shared" si="920"/>
        <v>0</v>
      </c>
      <c r="PEH1388" s="84">
        <f t="shared" si="920"/>
        <v>0</v>
      </c>
      <c r="PEI1388" s="84">
        <f t="shared" si="920"/>
        <v>0</v>
      </c>
      <c r="PEJ1388" s="84">
        <f t="shared" si="920"/>
        <v>2000000</v>
      </c>
      <c r="PEK1388" s="84">
        <f t="shared" si="920"/>
        <v>0</v>
      </c>
      <c r="PEL1388" s="84">
        <f t="shared" si="920"/>
        <v>0</v>
      </c>
      <c r="PEM1388" s="84">
        <f t="shared" si="920"/>
        <v>2000000</v>
      </c>
      <c r="PEN1388" s="84">
        <f t="shared" si="920"/>
        <v>2000000</v>
      </c>
      <c r="PET1388" s="84" t="s">
        <v>247</v>
      </c>
      <c r="PEU1388" s="84" t="s">
        <v>4692</v>
      </c>
      <c r="PEV1388" s="84">
        <f>PEV1384</f>
        <v>0</v>
      </c>
      <c r="PEW1388" s="84">
        <f t="shared" si="920"/>
        <v>0</v>
      </c>
      <c r="PEX1388" s="84">
        <f t="shared" si="920"/>
        <v>0</v>
      </c>
      <c r="PEY1388" s="84">
        <f t="shared" si="920"/>
        <v>0</v>
      </c>
      <c r="PEZ1388" s="84">
        <f t="shared" si="920"/>
        <v>2000000</v>
      </c>
      <c r="PFA1388" s="84">
        <f t="shared" si="920"/>
        <v>0</v>
      </c>
      <c r="PFB1388" s="84">
        <f t="shared" si="920"/>
        <v>0</v>
      </c>
      <c r="PFC1388" s="84">
        <f t="shared" si="920"/>
        <v>2000000</v>
      </c>
      <c r="PFD1388" s="84">
        <f t="shared" si="920"/>
        <v>2000000</v>
      </c>
      <c r="PFJ1388" s="84" t="s">
        <v>247</v>
      </c>
      <c r="PFK1388" s="84" t="s">
        <v>4692</v>
      </c>
      <c r="PFL1388" s="84">
        <f>PFL1384</f>
        <v>0</v>
      </c>
      <c r="PFM1388" s="84">
        <f t="shared" si="920"/>
        <v>0</v>
      </c>
      <c r="PFN1388" s="84">
        <f t="shared" si="920"/>
        <v>0</v>
      </c>
      <c r="PFO1388" s="84">
        <f t="shared" si="920"/>
        <v>0</v>
      </c>
      <c r="PFP1388" s="84">
        <f t="shared" si="920"/>
        <v>2000000</v>
      </c>
      <c r="PFQ1388" s="84">
        <f t="shared" si="920"/>
        <v>0</v>
      </c>
      <c r="PFR1388" s="84">
        <f t="shared" si="920"/>
        <v>0</v>
      </c>
      <c r="PFS1388" s="84">
        <f t="shared" si="920"/>
        <v>2000000</v>
      </c>
      <c r="PFT1388" s="84">
        <f t="shared" si="920"/>
        <v>2000000</v>
      </c>
      <c r="PFZ1388" s="84" t="s">
        <v>247</v>
      </c>
      <c r="PGA1388" s="84" t="s">
        <v>4692</v>
      </c>
      <c r="PGB1388" s="84">
        <f>PGB1384</f>
        <v>0</v>
      </c>
      <c r="PGC1388" s="84">
        <f t="shared" si="920"/>
        <v>0</v>
      </c>
      <c r="PGD1388" s="84">
        <f t="shared" si="920"/>
        <v>0</v>
      </c>
      <c r="PGE1388" s="84">
        <f t="shared" si="920"/>
        <v>0</v>
      </c>
      <c r="PGF1388" s="84">
        <f t="shared" si="920"/>
        <v>2000000</v>
      </c>
      <c r="PGG1388" s="84">
        <f t="shared" si="920"/>
        <v>0</v>
      </c>
      <c r="PGH1388" s="84">
        <f t="shared" si="920"/>
        <v>0</v>
      </c>
      <c r="PGI1388" s="84">
        <f t="shared" si="920"/>
        <v>2000000</v>
      </c>
      <c r="PGJ1388" s="84">
        <f t="shared" si="920"/>
        <v>2000000</v>
      </c>
      <c r="PGP1388" s="84" t="s">
        <v>247</v>
      </c>
      <c r="PGQ1388" s="84" t="s">
        <v>4692</v>
      </c>
      <c r="PGR1388" s="84">
        <f>PGR1384</f>
        <v>0</v>
      </c>
      <c r="PGS1388" s="84">
        <f t="shared" si="921"/>
        <v>0</v>
      </c>
      <c r="PGT1388" s="84">
        <f t="shared" si="921"/>
        <v>0</v>
      </c>
      <c r="PGU1388" s="84">
        <f t="shared" si="921"/>
        <v>0</v>
      </c>
      <c r="PGV1388" s="84">
        <f t="shared" si="921"/>
        <v>2000000</v>
      </c>
      <c r="PGW1388" s="84">
        <f t="shared" si="921"/>
        <v>0</v>
      </c>
      <c r="PGX1388" s="84">
        <f t="shared" si="921"/>
        <v>0</v>
      </c>
      <c r="PGY1388" s="84">
        <f t="shared" si="921"/>
        <v>2000000</v>
      </c>
      <c r="PGZ1388" s="84">
        <f t="shared" si="921"/>
        <v>2000000</v>
      </c>
      <c r="PHF1388" s="84" t="s">
        <v>247</v>
      </c>
      <c r="PHG1388" s="84" t="s">
        <v>4692</v>
      </c>
      <c r="PHH1388" s="84">
        <f>PHH1384</f>
        <v>0</v>
      </c>
      <c r="PHI1388" s="84">
        <f t="shared" si="921"/>
        <v>0</v>
      </c>
      <c r="PHJ1388" s="84">
        <f t="shared" si="921"/>
        <v>0</v>
      </c>
      <c r="PHK1388" s="84">
        <f t="shared" si="921"/>
        <v>0</v>
      </c>
      <c r="PHL1388" s="84">
        <f t="shared" si="921"/>
        <v>2000000</v>
      </c>
      <c r="PHM1388" s="84">
        <f t="shared" si="921"/>
        <v>0</v>
      </c>
      <c r="PHN1388" s="84">
        <f t="shared" si="921"/>
        <v>0</v>
      </c>
      <c r="PHO1388" s="84">
        <f t="shared" si="921"/>
        <v>2000000</v>
      </c>
      <c r="PHP1388" s="84">
        <f t="shared" si="921"/>
        <v>2000000</v>
      </c>
      <c r="PHV1388" s="84" t="s">
        <v>247</v>
      </c>
      <c r="PHW1388" s="84" t="s">
        <v>4692</v>
      </c>
      <c r="PHX1388" s="84">
        <f>PHX1384</f>
        <v>0</v>
      </c>
      <c r="PHY1388" s="84">
        <f t="shared" si="921"/>
        <v>0</v>
      </c>
      <c r="PHZ1388" s="84">
        <f t="shared" si="921"/>
        <v>0</v>
      </c>
      <c r="PIA1388" s="84">
        <f t="shared" si="921"/>
        <v>0</v>
      </c>
      <c r="PIB1388" s="84">
        <f t="shared" si="921"/>
        <v>2000000</v>
      </c>
      <c r="PIC1388" s="84">
        <f t="shared" si="921"/>
        <v>0</v>
      </c>
      <c r="PID1388" s="84">
        <f t="shared" si="921"/>
        <v>0</v>
      </c>
      <c r="PIE1388" s="84">
        <f t="shared" si="921"/>
        <v>2000000</v>
      </c>
      <c r="PIF1388" s="84">
        <f t="shared" si="921"/>
        <v>2000000</v>
      </c>
      <c r="PIL1388" s="84" t="s">
        <v>247</v>
      </c>
      <c r="PIM1388" s="84" t="s">
        <v>4692</v>
      </c>
      <c r="PIN1388" s="84">
        <f>PIN1384</f>
        <v>0</v>
      </c>
      <c r="PIO1388" s="84">
        <f t="shared" si="921"/>
        <v>0</v>
      </c>
      <c r="PIP1388" s="84">
        <f t="shared" si="921"/>
        <v>0</v>
      </c>
      <c r="PIQ1388" s="84">
        <f t="shared" si="921"/>
        <v>0</v>
      </c>
      <c r="PIR1388" s="84">
        <f t="shared" si="921"/>
        <v>2000000</v>
      </c>
      <c r="PIS1388" s="84">
        <f t="shared" si="921"/>
        <v>0</v>
      </c>
      <c r="PIT1388" s="84">
        <f t="shared" si="921"/>
        <v>0</v>
      </c>
      <c r="PIU1388" s="84">
        <f t="shared" si="921"/>
        <v>2000000</v>
      </c>
      <c r="PIV1388" s="84">
        <f t="shared" si="921"/>
        <v>2000000</v>
      </c>
      <c r="PJB1388" s="84" t="s">
        <v>247</v>
      </c>
      <c r="PJC1388" s="84" t="s">
        <v>4692</v>
      </c>
      <c r="PJD1388" s="84">
        <f>PJD1384</f>
        <v>0</v>
      </c>
      <c r="PJE1388" s="84">
        <f t="shared" si="922"/>
        <v>0</v>
      </c>
      <c r="PJF1388" s="84">
        <f t="shared" si="922"/>
        <v>0</v>
      </c>
      <c r="PJG1388" s="84">
        <f t="shared" si="922"/>
        <v>0</v>
      </c>
      <c r="PJH1388" s="84">
        <f t="shared" si="922"/>
        <v>2000000</v>
      </c>
      <c r="PJI1388" s="84">
        <f t="shared" si="922"/>
        <v>0</v>
      </c>
      <c r="PJJ1388" s="84">
        <f t="shared" si="922"/>
        <v>0</v>
      </c>
      <c r="PJK1388" s="84">
        <f t="shared" si="922"/>
        <v>2000000</v>
      </c>
      <c r="PJL1388" s="84">
        <f t="shared" si="922"/>
        <v>2000000</v>
      </c>
      <c r="PJR1388" s="84" t="s">
        <v>247</v>
      </c>
      <c r="PJS1388" s="84" t="s">
        <v>4692</v>
      </c>
      <c r="PJT1388" s="84">
        <f>PJT1384</f>
        <v>0</v>
      </c>
      <c r="PJU1388" s="84">
        <f t="shared" si="922"/>
        <v>0</v>
      </c>
      <c r="PJV1388" s="84">
        <f t="shared" si="922"/>
        <v>0</v>
      </c>
      <c r="PJW1388" s="84">
        <f t="shared" si="922"/>
        <v>0</v>
      </c>
      <c r="PJX1388" s="84">
        <f t="shared" si="922"/>
        <v>2000000</v>
      </c>
      <c r="PJY1388" s="84">
        <f t="shared" si="922"/>
        <v>0</v>
      </c>
      <c r="PJZ1388" s="84">
        <f t="shared" si="922"/>
        <v>0</v>
      </c>
      <c r="PKA1388" s="84">
        <f t="shared" si="922"/>
        <v>2000000</v>
      </c>
      <c r="PKB1388" s="84">
        <f t="shared" si="922"/>
        <v>2000000</v>
      </c>
      <c r="PKH1388" s="84" t="s">
        <v>247</v>
      </c>
      <c r="PKI1388" s="84" t="s">
        <v>4692</v>
      </c>
      <c r="PKJ1388" s="84">
        <f>PKJ1384</f>
        <v>0</v>
      </c>
      <c r="PKK1388" s="84">
        <f t="shared" si="922"/>
        <v>0</v>
      </c>
      <c r="PKL1388" s="84">
        <f t="shared" si="922"/>
        <v>0</v>
      </c>
      <c r="PKM1388" s="84">
        <f t="shared" si="922"/>
        <v>0</v>
      </c>
      <c r="PKN1388" s="84">
        <f t="shared" si="922"/>
        <v>2000000</v>
      </c>
      <c r="PKO1388" s="84">
        <f t="shared" si="922"/>
        <v>0</v>
      </c>
      <c r="PKP1388" s="84">
        <f t="shared" si="922"/>
        <v>0</v>
      </c>
      <c r="PKQ1388" s="84">
        <f t="shared" si="922"/>
        <v>2000000</v>
      </c>
      <c r="PKR1388" s="84">
        <f t="shared" si="922"/>
        <v>2000000</v>
      </c>
      <c r="PKX1388" s="84" t="s">
        <v>247</v>
      </c>
      <c r="PKY1388" s="84" t="s">
        <v>4692</v>
      </c>
      <c r="PKZ1388" s="84">
        <f>PKZ1384</f>
        <v>0</v>
      </c>
      <c r="PLA1388" s="84">
        <f t="shared" si="922"/>
        <v>0</v>
      </c>
      <c r="PLB1388" s="84">
        <f t="shared" si="922"/>
        <v>0</v>
      </c>
      <c r="PLC1388" s="84">
        <f t="shared" si="922"/>
        <v>0</v>
      </c>
      <c r="PLD1388" s="84">
        <f t="shared" si="922"/>
        <v>2000000</v>
      </c>
      <c r="PLE1388" s="84">
        <f t="shared" si="922"/>
        <v>0</v>
      </c>
      <c r="PLF1388" s="84">
        <f t="shared" si="922"/>
        <v>0</v>
      </c>
      <c r="PLG1388" s="84">
        <f t="shared" si="922"/>
        <v>2000000</v>
      </c>
      <c r="PLH1388" s="84">
        <f t="shared" si="922"/>
        <v>2000000</v>
      </c>
      <c r="PLN1388" s="84" t="s">
        <v>247</v>
      </c>
      <c r="PLO1388" s="84" t="s">
        <v>4692</v>
      </c>
      <c r="PLP1388" s="84">
        <f>PLP1384</f>
        <v>0</v>
      </c>
      <c r="PLQ1388" s="84">
        <f t="shared" si="923"/>
        <v>0</v>
      </c>
      <c r="PLR1388" s="84">
        <f t="shared" si="923"/>
        <v>0</v>
      </c>
      <c r="PLS1388" s="84">
        <f t="shared" si="923"/>
        <v>0</v>
      </c>
      <c r="PLT1388" s="84">
        <f t="shared" si="923"/>
        <v>2000000</v>
      </c>
      <c r="PLU1388" s="84">
        <f t="shared" si="923"/>
        <v>0</v>
      </c>
      <c r="PLV1388" s="84">
        <f t="shared" si="923"/>
        <v>0</v>
      </c>
      <c r="PLW1388" s="84">
        <f t="shared" si="923"/>
        <v>2000000</v>
      </c>
      <c r="PLX1388" s="84">
        <f t="shared" si="923"/>
        <v>2000000</v>
      </c>
      <c r="PMD1388" s="84" t="s">
        <v>247</v>
      </c>
      <c r="PME1388" s="84" t="s">
        <v>4692</v>
      </c>
      <c r="PMF1388" s="84">
        <f>PMF1384</f>
        <v>0</v>
      </c>
      <c r="PMG1388" s="84">
        <f t="shared" si="923"/>
        <v>0</v>
      </c>
      <c r="PMH1388" s="84">
        <f t="shared" si="923"/>
        <v>0</v>
      </c>
      <c r="PMI1388" s="84">
        <f t="shared" si="923"/>
        <v>0</v>
      </c>
      <c r="PMJ1388" s="84">
        <f t="shared" si="923"/>
        <v>2000000</v>
      </c>
      <c r="PMK1388" s="84">
        <f t="shared" si="923"/>
        <v>0</v>
      </c>
      <c r="PML1388" s="84">
        <f t="shared" si="923"/>
        <v>0</v>
      </c>
      <c r="PMM1388" s="84">
        <f t="shared" si="923"/>
        <v>2000000</v>
      </c>
      <c r="PMN1388" s="84">
        <f t="shared" si="923"/>
        <v>2000000</v>
      </c>
      <c r="PMT1388" s="84" t="s">
        <v>247</v>
      </c>
      <c r="PMU1388" s="84" t="s">
        <v>4692</v>
      </c>
      <c r="PMV1388" s="84">
        <f>PMV1384</f>
        <v>0</v>
      </c>
      <c r="PMW1388" s="84">
        <f t="shared" si="923"/>
        <v>0</v>
      </c>
      <c r="PMX1388" s="84">
        <f t="shared" si="923"/>
        <v>0</v>
      </c>
      <c r="PMY1388" s="84">
        <f t="shared" si="923"/>
        <v>0</v>
      </c>
      <c r="PMZ1388" s="84">
        <f t="shared" si="923"/>
        <v>2000000</v>
      </c>
      <c r="PNA1388" s="84">
        <f t="shared" si="923"/>
        <v>0</v>
      </c>
      <c r="PNB1388" s="84">
        <f t="shared" si="923"/>
        <v>0</v>
      </c>
      <c r="PNC1388" s="84">
        <f t="shared" si="923"/>
        <v>2000000</v>
      </c>
      <c r="PND1388" s="84">
        <f t="shared" si="923"/>
        <v>2000000</v>
      </c>
      <c r="PNJ1388" s="84" t="s">
        <v>247</v>
      </c>
      <c r="PNK1388" s="84" t="s">
        <v>4692</v>
      </c>
      <c r="PNL1388" s="84">
        <f>PNL1384</f>
        <v>0</v>
      </c>
      <c r="PNM1388" s="84">
        <f t="shared" si="923"/>
        <v>0</v>
      </c>
      <c r="PNN1388" s="84">
        <f t="shared" si="923"/>
        <v>0</v>
      </c>
      <c r="PNO1388" s="84">
        <f t="shared" si="923"/>
        <v>0</v>
      </c>
      <c r="PNP1388" s="84">
        <f t="shared" si="923"/>
        <v>2000000</v>
      </c>
      <c r="PNQ1388" s="84">
        <f t="shared" si="923"/>
        <v>0</v>
      </c>
      <c r="PNR1388" s="84">
        <f t="shared" si="923"/>
        <v>0</v>
      </c>
      <c r="PNS1388" s="84">
        <f t="shared" si="923"/>
        <v>2000000</v>
      </c>
      <c r="PNT1388" s="84">
        <f t="shared" si="923"/>
        <v>2000000</v>
      </c>
      <c r="PNZ1388" s="84" t="s">
        <v>247</v>
      </c>
      <c r="POA1388" s="84" t="s">
        <v>4692</v>
      </c>
      <c r="POB1388" s="84">
        <f>POB1384</f>
        <v>0</v>
      </c>
      <c r="POC1388" s="84">
        <f t="shared" si="924"/>
        <v>0</v>
      </c>
      <c r="POD1388" s="84">
        <f t="shared" si="924"/>
        <v>0</v>
      </c>
      <c r="POE1388" s="84">
        <f t="shared" si="924"/>
        <v>0</v>
      </c>
      <c r="POF1388" s="84">
        <f t="shared" si="924"/>
        <v>2000000</v>
      </c>
      <c r="POG1388" s="84">
        <f t="shared" si="924"/>
        <v>0</v>
      </c>
      <c r="POH1388" s="84">
        <f t="shared" si="924"/>
        <v>0</v>
      </c>
      <c r="POI1388" s="84">
        <f t="shared" si="924"/>
        <v>2000000</v>
      </c>
      <c r="POJ1388" s="84">
        <f t="shared" si="924"/>
        <v>2000000</v>
      </c>
      <c r="POP1388" s="84" t="s">
        <v>247</v>
      </c>
      <c r="POQ1388" s="84" t="s">
        <v>4692</v>
      </c>
      <c r="POR1388" s="84">
        <f>POR1384</f>
        <v>0</v>
      </c>
      <c r="POS1388" s="84">
        <f t="shared" si="924"/>
        <v>0</v>
      </c>
      <c r="POT1388" s="84">
        <f t="shared" si="924"/>
        <v>0</v>
      </c>
      <c r="POU1388" s="84">
        <f t="shared" si="924"/>
        <v>0</v>
      </c>
      <c r="POV1388" s="84">
        <f t="shared" si="924"/>
        <v>2000000</v>
      </c>
      <c r="POW1388" s="84">
        <f t="shared" si="924"/>
        <v>0</v>
      </c>
      <c r="POX1388" s="84">
        <f t="shared" si="924"/>
        <v>0</v>
      </c>
      <c r="POY1388" s="84">
        <f t="shared" si="924"/>
        <v>2000000</v>
      </c>
      <c r="POZ1388" s="84">
        <f t="shared" si="924"/>
        <v>2000000</v>
      </c>
      <c r="PPF1388" s="84" t="s">
        <v>247</v>
      </c>
      <c r="PPG1388" s="84" t="s">
        <v>4692</v>
      </c>
      <c r="PPH1388" s="84">
        <f>PPH1384</f>
        <v>0</v>
      </c>
      <c r="PPI1388" s="84">
        <f t="shared" si="924"/>
        <v>0</v>
      </c>
      <c r="PPJ1388" s="84">
        <f t="shared" si="924"/>
        <v>0</v>
      </c>
      <c r="PPK1388" s="84">
        <f t="shared" si="924"/>
        <v>0</v>
      </c>
      <c r="PPL1388" s="84">
        <f t="shared" si="924"/>
        <v>2000000</v>
      </c>
      <c r="PPM1388" s="84">
        <f t="shared" si="924"/>
        <v>0</v>
      </c>
      <c r="PPN1388" s="84">
        <f t="shared" si="924"/>
        <v>0</v>
      </c>
      <c r="PPO1388" s="84">
        <f t="shared" si="924"/>
        <v>2000000</v>
      </c>
      <c r="PPP1388" s="84">
        <f t="shared" si="924"/>
        <v>2000000</v>
      </c>
      <c r="PPV1388" s="84" t="s">
        <v>247</v>
      </c>
      <c r="PPW1388" s="84" t="s">
        <v>4692</v>
      </c>
      <c r="PPX1388" s="84">
        <f>PPX1384</f>
        <v>0</v>
      </c>
      <c r="PPY1388" s="84">
        <f t="shared" si="924"/>
        <v>0</v>
      </c>
      <c r="PPZ1388" s="84">
        <f t="shared" si="924"/>
        <v>0</v>
      </c>
      <c r="PQA1388" s="84">
        <f t="shared" si="924"/>
        <v>0</v>
      </c>
      <c r="PQB1388" s="84">
        <f t="shared" si="924"/>
        <v>2000000</v>
      </c>
      <c r="PQC1388" s="84">
        <f t="shared" si="924"/>
        <v>0</v>
      </c>
      <c r="PQD1388" s="84">
        <f t="shared" si="924"/>
        <v>0</v>
      </c>
      <c r="PQE1388" s="84">
        <f t="shared" si="924"/>
        <v>2000000</v>
      </c>
      <c r="PQF1388" s="84">
        <f t="shared" si="924"/>
        <v>2000000</v>
      </c>
      <c r="PQL1388" s="84" t="s">
        <v>247</v>
      </c>
      <c r="PQM1388" s="84" t="s">
        <v>4692</v>
      </c>
      <c r="PQN1388" s="84">
        <f>PQN1384</f>
        <v>0</v>
      </c>
      <c r="PQO1388" s="84">
        <f t="shared" si="925"/>
        <v>0</v>
      </c>
      <c r="PQP1388" s="84">
        <f t="shared" si="925"/>
        <v>0</v>
      </c>
      <c r="PQQ1388" s="84">
        <f t="shared" si="925"/>
        <v>0</v>
      </c>
      <c r="PQR1388" s="84">
        <f t="shared" si="925"/>
        <v>2000000</v>
      </c>
      <c r="PQS1388" s="84">
        <f t="shared" si="925"/>
        <v>0</v>
      </c>
      <c r="PQT1388" s="84">
        <f t="shared" si="925"/>
        <v>0</v>
      </c>
      <c r="PQU1388" s="84">
        <f t="shared" si="925"/>
        <v>2000000</v>
      </c>
      <c r="PQV1388" s="84">
        <f t="shared" si="925"/>
        <v>2000000</v>
      </c>
      <c r="PRB1388" s="84" t="s">
        <v>247</v>
      </c>
      <c r="PRC1388" s="84" t="s">
        <v>4692</v>
      </c>
      <c r="PRD1388" s="84">
        <f>PRD1384</f>
        <v>0</v>
      </c>
      <c r="PRE1388" s="84">
        <f t="shared" si="925"/>
        <v>0</v>
      </c>
      <c r="PRF1388" s="84">
        <f t="shared" si="925"/>
        <v>0</v>
      </c>
      <c r="PRG1388" s="84">
        <f t="shared" si="925"/>
        <v>0</v>
      </c>
      <c r="PRH1388" s="84">
        <f t="shared" si="925"/>
        <v>2000000</v>
      </c>
      <c r="PRI1388" s="84">
        <f t="shared" si="925"/>
        <v>0</v>
      </c>
      <c r="PRJ1388" s="84">
        <f t="shared" si="925"/>
        <v>0</v>
      </c>
      <c r="PRK1388" s="84">
        <f t="shared" si="925"/>
        <v>2000000</v>
      </c>
      <c r="PRL1388" s="84">
        <f t="shared" si="925"/>
        <v>2000000</v>
      </c>
      <c r="PRR1388" s="84" t="s">
        <v>247</v>
      </c>
      <c r="PRS1388" s="84" t="s">
        <v>4692</v>
      </c>
      <c r="PRT1388" s="84">
        <f>PRT1384</f>
        <v>0</v>
      </c>
      <c r="PRU1388" s="84">
        <f t="shared" si="925"/>
        <v>0</v>
      </c>
      <c r="PRV1388" s="84">
        <f t="shared" si="925"/>
        <v>0</v>
      </c>
      <c r="PRW1388" s="84">
        <f t="shared" si="925"/>
        <v>0</v>
      </c>
      <c r="PRX1388" s="84">
        <f t="shared" si="925"/>
        <v>2000000</v>
      </c>
      <c r="PRY1388" s="84">
        <f t="shared" si="925"/>
        <v>0</v>
      </c>
      <c r="PRZ1388" s="84">
        <f t="shared" si="925"/>
        <v>0</v>
      </c>
      <c r="PSA1388" s="84">
        <f t="shared" si="925"/>
        <v>2000000</v>
      </c>
      <c r="PSB1388" s="84">
        <f t="shared" si="925"/>
        <v>2000000</v>
      </c>
      <c r="PSH1388" s="84" t="s">
        <v>247</v>
      </c>
      <c r="PSI1388" s="84" t="s">
        <v>4692</v>
      </c>
      <c r="PSJ1388" s="84">
        <f>PSJ1384</f>
        <v>0</v>
      </c>
      <c r="PSK1388" s="84">
        <f t="shared" si="925"/>
        <v>0</v>
      </c>
      <c r="PSL1388" s="84">
        <f t="shared" si="925"/>
        <v>0</v>
      </c>
      <c r="PSM1388" s="84">
        <f t="shared" si="925"/>
        <v>0</v>
      </c>
      <c r="PSN1388" s="84">
        <f t="shared" si="925"/>
        <v>2000000</v>
      </c>
      <c r="PSO1388" s="84">
        <f t="shared" si="925"/>
        <v>0</v>
      </c>
      <c r="PSP1388" s="84">
        <f t="shared" si="925"/>
        <v>0</v>
      </c>
      <c r="PSQ1388" s="84">
        <f t="shared" si="925"/>
        <v>2000000</v>
      </c>
      <c r="PSR1388" s="84">
        <f t="shared" si="925"/>
        <v>2000000</v>
      </c>
      <c r="PSX1388" s="84" t="s">
        <v>247</v>
      </c>
      <c r="PSY1388" s="84" t="s">
        <v>4692</v>
      </c>
      <c r="PSZ1388" s="84">
        <f>PSZ1384</f>
        <v>0</v>
      </c>
      <c r="PTA1388" s="84">
        <f t="shared" si="926"/>
        <v>0</v>
      </c>
      <c r="PTB1388" s="84">
        <f t="shared" si="926"/>
        <v>0</v>
      </c>
      <c r="PTC1388" s="84">
        <f t="shared" si="926"/>
        <v>0</v>
      </c>
      <c r="PTD1388" s="84">
        <f t="shared" si="926"/>
        <v>2000000</v>
      </c>
      <c r="PTE1388" s="84">
        <f t="shared" si="926"/>
        <v>0</v>
      </c>
      <c r="PTF1388" s="84">
        <f t="shared" si="926"/>
        <v>0</v>
      </c>
      <c r="PTG1388" s="84">
        <f t="shared" si="926"/>
        <v>2000000</v>
      </c>
      <c r="PTH1388" s="84">
        <f t="shared" si="926"/>
        <v>2000000</v>
      </c>
      <c r="PTN1388" s="84" t="s">
        <v>247</v>
      </c>
      <c r="PTO1388" s="84" t="s">
        <v>4692</v>
      </c>
      <c r="PTP1388" s="84">
        <f>PTP1384</f>
        <v>0</v>
      </c>
      <c r="PTQ1388" s="84">
        <f t="shared" si="926"/>
        <v>0</v>
      </c>
      <c r="PTR1388" s="84">
        <f t="shared" si="926"/>
        <v>0</v>
      </c>
      <c r="PTS1388" s="84">
        <f t="shared" si="926"/>
        <v>0</v>
      </c>
      <c r="PTT1388" s="84">
        <f t="shared" si="926"/>
        <v>2000000</v>
      </c>
      <c r="PTU1388" s="84">
        <f t="shared" si="926"/>
        <v>0</v>
      </c>
      <c r="PTV1388" s="84">
        <f t="shared" si="926"/>
        <v>0</v>
      </c>
      <c r="PTW1388" s="84">
        <f t="shared" si="926"/>
        <v>2000000</v>
      </c>
      <c r="PTX1388" s="84">
        <f t="shared" si="926"/>
        <v>2000000</v>
      </c>
      <c r="PUD1388" s="84" t="s">
        <v>247</v>
      </c>
      <c r="PUE1388" s="84" t="s">
        <v>4692</v>
      </c>
      <c r="PUF1388" s="84">
        <f>PUF1384</f>
        <v>0</v>
      </c>
      <c r="PUG1388" s="84">
        <f t="shared" si="926"/>
        <v>0</v>
      </c>
      <c r="PUH1388" s="84">
        <f t="shared" si="926"/>
        <v>0</v>
      </c>
      <c r="PUI1388" s="84">
        <f t="shared" si="926"/>
        <v>0</v>
      </c>
      <c r="PUJ1388" s="84">
        <f t="shared" si="926"/>
        <v>2000000</v>
      </c>
      <c r="PUK1388" s="84">
        <f t="shared" si="926"/>
        <v>0</v>
      </c>
      <c r="PUL1388" s="84">
        <f t="shared" si="926"/>
        <v>0</v>
      </c>
      <c r="PUM1388" s="84">
        <f t="shared" si="926"/>
        <v>2000000</v>
      </c>
      <c r="PUN1388" s="84">
        <f t="shared" si="926"/>
        <v>2000000</v>
      </c>
      <c r="PUT1388" s="84" t="s">
        <v>247</v>
      </c>
      <c r="PUU1388" s="84" t="s">
        <v>4692</v>
      </c>
      <c r="PUV1388" s="84">
        <f>PUV1384</f>
        <v>0</v>
      </c>
      <c r="PUW1388" s="84">
        <f t="shared" si="926"/>
        <v>0</v>
      </c>
      <c r="PUX1388" s="84">
        <f t="shared" si="926"/>
        <v>0</v>
      </c>
      <c r="PUY1388" s="84">
        <f t="shared" si="926"/>
        <v>0</v>
      </c>
      <c r="PUZ1388" s="84">
        <f t="shared" si="926"/>
        <v>2000000</v>
      </c>
      <c r="PVA1388" s="84">
        <f t="shared" si="926"/>
        <v>0</v>
      </c>
      <c r="PVB1388" s="84">
        <f t="shared" si="926"/>
        <v>0</v>
      </c>
      <c r="PVC1388" s="84">
        <f t="shared" si="926"/>
        <v>2000000</v>
      </c>
      <c r="PVD1388" s="84">
        <f t="shared" si="926"/>
        <v>2000000</v>
      </c>
      <c r="PVJ1388" s="84" t="s">
        <v>247</v>
      </c>
      <c r="PVK1388" s="84" t="s">
        <v>4692</v>
      </c>
      <c r="PVL1388" s="84">
        <f>PVL1384</f>
        <v>0</v>
      </c>
      <c r="PVM1388" s="84">
        <f t="shared" si="927"/>
        <v>0</v>
      </c>
      <c r="PVN1388" s="84">
        <f t="shared" si="927"/>
        <v>0</v>
      </c>
      <c r="PVO1388" s="84">
        <f t="shared" si="927"/>
        <v>0</v>
      </c>
      <c r="PVP1388" s="84">
        <f t="shared" si="927"/>
        <v>2000000</v>
      </c>
      <c r="PVQ1388" s="84">
        <f t="shared" si="927"/>
        <v>0</v>
      </c>
      <c r="PVR1388" s="84">
        <f t="shared" si="927"/>
        <v>0</v>
      </c>
      <c r="PVS1388" s="84">
        <f t="shared" si="927"/>
        <v>2000000</v>
      </c>
      <c r="PVT1388" s="84">
        <f t="shared" si="927"/>
        <v>2000000</v>
      </c>
      <c r="PVZ1388" s="84" t="s">
        <v>247</v>
      </c>
      <c r="PWA1388" s="84" t="s">
        <v>4692</v>
      </c>
      <c r="PWB1388" s="84">
        <f>PWB1384</f>
        <v>0</v>
      </c>
      <c r="PWC1388" s="84">
        <f t="shared" si="927"/>
        <v>0</v>
      </c>
      <c r="PWD1388" s="84">
        <f t="shared" si="927"/>
        <v>0</v>
      </c>
      <c r="PWE1388" s="84">
        <f t="shared" si="927"/>
        <v>0</v>
      </c>
      <c r="PWF1388" s="84">
        <f t="shared" si="927"/>
        <v>2000000</v>
      </c>
      <c r="PWG1388" s="84">
        <f t="shared" si="927"/>
        <v>0</v>
      </c>
      <c r="PWH1388" s="84">
        <f t="shared" si="927"/>
        <v>0</v>
      </c>
      <c r="PWI1388" s="84">
        <f t="shared" si="927"/>
        <v>2000000</v>
      </c>
      <c r="PWJ1388" s="84">
        <f t="shared" si="927"/>
        <v>2000000</v>
      </c>
      <c r="PWP1388" s="84" t="s">
        <v>247</v>
      </c>
      <c r="PWQ1388" s="84" t="s">
        <v>4692</v>
      </c>
      <c r="PWR1388" s="84">
        <f>PWR1384</f>
        <v>0</v>
      </c>
      <c r="PWS1388" s="84">
        <f t="shared" si="927"/>
        <v>0</v>
      </c>
      <c r="PWT1388" s="84">
        <f t="shared" si="927"/>
        <v>0</v>
      </c>
      <c r="PWU1388" s="84">
        <f t="shared" si="927"/>
        <v>0</v>
      </c>
      <c r="PWV1388" s="84">
        <f t="shared" si="927"/>
        <v>2000000</v>
      </c>
      <c r="PWW1388" s="84">
        <f t="shared" si="927"/>
        <v>0</v>
      </c>
      <c r="PWX1388" s="84">
        <f t="shared" si="927"/>
        <v>0</v>
      </c>
      <c r="PWY1388" s="84">
        <f t="shared" si="927"/>
        <v>2000000</v>
      </c>
      <c r="PWZ1388" s="84">
        <f t="shared" si="927"/>
        <v>2000000</v>
      </c>
      <c r="PXF1388" s="84" t="s">
        <v>247</v>
      </c>
      <c r="PXG1388" s="84" t="s">
        <v>4692</v>
      </c>
      <c r="PXH1388" s="84">
        <f>PXH1384</f>
        <v>0</v>
      </c>
      <c r="PXI1388" s="84">
        <f t="shared" si="927"/>
        <v>0</v>
      </c>
      <c r="PXJ1388" s="84">
        <f t="shared" si="927"/>
        <v>0</v>
      </c>
      <c r="PXK1388" s="84">
        <f t="shared" si="927"/>
        <v>0</v>
      </c>
      <c r="PXL1388" s="84">
        <f t="shared" si="927"/>
        <v>2000000</v>
      </c>
      <c r="PXM1388" s="84">
        <f t="shared" si="927"/>
        <v>0</v>
      </c>
      <c r="PXN1388" s="84">
        <f t="shared" si="927"/>
        <v>0</v>
      </c>
      <c r="PXO1388" s="84">
        <f t="shared" si="927"/>
        <v>2000000</v>
      </c>
      <c r="PXP1388" s="84">
        <f t="shared" si="927"/>
        <v>2000000</v>
      </c>
      <c r="PXV1388" s="84" t="s">
        <v>247</v>
      </c>
      <c r="PXW1388" s="84" t="s">
        <v>4692</v>
      </c>
      <c r="PXX1388" s="84">
        <f>PXX1384</f>
        <v>0</v>
      </c>
      <c r="PXY1388" s="84">
        <f t="shared" si="928"/>
        <v>0</v>
      </c>
      <c r="PXZ1388" s="84">
        <f t="shared" si="928"/>
        <v>0</v>
      </c>
      <c r="PYA1388" s="84">
        <f t="shared" si="928"/>
        <v>0</v>
      </c>
      <c r="PYB1388" s="84">
        <f t="shared" si="928"/>
        <v>2000000</v>
      </c>
      <c r="PYC1388" s="84">
        <f t="shared" si="928"/>
        <v>0</v>
      </c>
      <c r="PYD1388" s="84">
        <f t="shared" si="928"/>
        <v>0</v>
      </c>
      <c r="PYE1388" s="84">
        <f t="shared" si="928"/>
        <v>2000000</v>
      </c>
      <c r="PYF1388" s="84">
        <f t="shared" si="928"/>
        <v>2000000</v>
      </c>
      <c r="PYL1388" s="84" t="s">
        <v>247</v>
      </c>
      <c r="PYM1388" s="84" t="s">
        <v>4692</v>
      </c>
      <c r="PYN1388" s="84">
        <f>PYN1384</f>
        <v>0</v>
      </c>
      <c r="PYO1388" s="84">
        <f t="shared" si="928"/>
        <v>0</v>
      </c>
      <c r="PYP1388" s="84">
        <f t="shared" si="928"/>
        <v>0</v>
      </c>
      <c r="PYQ1388" s="84">
        <f t="shared" si="928"/>
        <v>0</v>
      </c>
      <c r="PYR1388" s="84">
        <f t="shared" si="928"/>
        <v>2000000</v>
      </c>
      <c r="PYS1388" s="84">
        <f t="shared" si="928"/>
        <v>0</v>
      </c>
      <c r="PYT1388" s="84">
        <f t="shared" si="928"/>
        <v>0</v>
      </c>
      <c r="PYU1388" s="84">
        <f t="shared" si="928"/>
        <v>2000000</v>
      </c>
      <c r="PYV1388" s="84">
        <f t="shared" si="928"/>
        <v>2000000</v>
      </c>
      <c r="PZB1388" s="84" t="s">
        <v>247</v>
      </c>
      <c r="PZC1388" s="84" t="s">
        <v>4692</v>
      </c>
      <c r="PZD1388" s="84">
        <f>PZD1384</f>
        <v>0</v>
      </c>
      <c r="PZE1388" s="84">
        <f t="shared" si="928"/>
        <v>0</v>
      </c>
      <c r="PZF1388" s="84">
        <f t="shared" si="928"/>
        <v>0</v>
      </c>
      <c r="PZG1388" s="84">
        <f t="shared" si="928"/>
        <v>0</v>
      </c>
      <c r="PZH1388" s="84">
        <f t="shared" si="928"/>
        <v>2000000</v>
      </c>
      <c r="PZI1388" s="84">
        <f t="shared" si="928"/>
        <v>0</v>
      </c>
      <c r="PZJ1388" s="84">
        <f t="shared" si="928"/>
        <v>0</v>
      </c>
      <c r="PZK1388" s="84">
        <f t="shared" si="928"/>
        <v>2000000</v>
      </c>
      <c r="PZL1388" s="84">
        <f t="shared" si="928"/>
        <v>2000000</v>
      </c>
      <c r="PZR1388" s="84" t="s">
        <v>247</v>
      </c>
      <c r="PZS1388" s="84" t="s">
        <v>4692</v>
      </c>
      <c r="PZT1388" s="84">
        <f>PZT1384</f>
        <v>0</v>
      </c>
      <c r="PZU1388" s="84">
        <f t="shared" si="928"/>
        <v>0</v>
      </c>
      <c r="PZV1388" s="84">
        <f t="shared" si="928"/>
        <v>0</v>
      </c>
      <c r="PZW1388" s="84">
        <f t="shared" si="928"/>
        <v>0</v>
      </c>
      <c r="PZX1388" s="84">
        <f t="shared" si="928"/>
        <v>2000000</v>
      </c>
      <c r="PZY1388" s="84">
        <f t="shared" si="928"/>
        <v>0</v>
      </c>
      <c r="PZZ1388" s="84">
        <f t="shared" si="928"/>
        <v>0</v>
      </c>
      <c r="QAA1388" s="84">
        <f t="shared" si="928"/>
        <v>2000000</v>
      </c>
      <c r="QAB1388" s="84">
        <f t="shared" si="928"/>
        <v>2000000</v>
      </c>
      <c r="QAH1388" s="84" t="s">
        <v>247</v>
      </c>
      <c r="QAI1388" s="84" t="s">
        <v>4692</v>
      </c>
      <c r="QAJ1388" s="84">
        <f>QAJ1384</f>
        <v>0</v>
      </c>
      <c r="QAK1388" s="84">
        <f t="shared" si="929"/>
        <v>0</v>
      </c>
      <c r="QAL1388" s="84">
        <f t="shared" si="929"/>
        <v>0</v>
      </c>
      <c r="QAM1388" s="84">
        <f t="shared" si="929"/>
        <v>0</v>
      </c>
      <c r="QAN1388" s="84">
        <f t="shared" si="929"/>
        <v>2000000</v>
      </c>
      <c r="QAO1388" s="84">
        <f t="shared" si="929"/>
        <v>0</v>
      </c>
      <c r="QAP1388" s="84">
        <f t="shared" si="929"/>
        <v>0</v>
      </c>
      <c r="QAQ1388" s="84">
        <f t="shared" si="929"/>
        <v>2000000</v>
      </c>
      <c r="QAR1388" s="84">
        <f t="shared" si="929"/>
        <v>2000000</v>
      </c>
      <c r="QAX1388" s="84" t="s">
        <v>247</v>
      </c>
      <c r="QAY1388" s="84" t="s">
        <v>4692</v>
      </c>
      <c r="QAZ1388" s="84">
        <f>QAZ1384</f>
        <v>0</v>
      </c>
      <c r="QBA1388" s="84">
        <f t="shared" si="929"/>
        <v>0</v>
      </c>
      <c r="QBB1388" s="84">
        <f t="shared" si="929"/>
        <v>0</v>
      </c>
      <c r="QBC1388" s="84">
        <f t="shared" si="929"/>
        <v>0</v>
      </c>
      <c r="QBD1388" s="84">
        <f t="shared" si="929"/>
        <v>2000000</v>
      </c>
      <c r="QBE1388" s="84">
        <f t="shared" si="929"/>
        <v>0</v>
      </c>
      <c r="QBF1388" s="84">
        <f t="shared" si="929"/>
        <v>0</v>
      </c>
      <c r="QBG1388" s="84">
        <f t="shared" si="929"/>
        <v>2000000</v>
      </c>
      <c r="QBH1388" s="84">
        <f t="shared" si="929"/>
        <v>2000000</v>
      </c>
      <c r="QBN1388" s="84" t="s">
        <v>247</v>
      </c>
      <c r="QBO1388" s="84" t="s">
        <v>4692</v>
      </c>
      <c r="QBP1388" s="84">
        <f>QBP1384</f>
        <v>0</v>
      </c>
      <c r="QBQ1388" s="84">
        <f t="shared" si="929"/>
        <v>0</v>
      </c>
      <c r="QBR1388" s="84">
        <f t="shared" si="929"/>
        <v>0</v>
      </c>
      <c r="QBS1388" s="84">
        <f t="shared" si="929"/>
        <v>0</v>
      </c>
      <c r="QBT1388" s="84">
        <f t="shared" si="929"/>
        <v>2000000</v>
      </c>
      <c r="QBU1388" s="84">
        <f t="shared" si="929"/>
        <v>0</v>
      </c>
      <c r="QBV1388" s="84">
        <f t="shared" si="929"/>
        <v>0</v>
      </c>
      <c r="QBW1388" s="84">
        <f t="shared" si="929"/>
        <v>2000000</v>
      </c>
      <c r="QBX1388" s="84">
        <f t="shared" si="929"/>
        <v>2000000</v>
      </c>
      <c r="QCD1388" s="84" t="s">
        <v>247</v>
      </c>
      <c r="QCE1388" s="84" t="s">
        <v>4692</v>
      </c>
      <c r="QCF1388" s="84">
        <f>QCF1384</f>
        <v>0</v>
      </c>
      <c r="QCG1388" s="84">
        <f t="shared" si="929"/>
        <v>0</v>
      </c>
      <c r="QCH1388" s="84">
        <f t="shared" si="929"/>
        <v>0</v>
      </c>
      <c r="QCI1388" s="84">
        <f t="shared" si="929"/>
        <v>0</v>
      </c>
      <c r="QCJ1388" s="84">
        <f t="shared" si="929"/>
        <v>2000000</v>
      </c>
      <c r="QCK1388" s="84">
        <f t="shared" si="929"/>
        <v>0</v>
      </c>
      <c r="QCL1388" s="84">
        <f t="shared" si="929"/>
        <v>0</v>
      </c>
      <c r="QCM1388" s="84">
        <f t="shared" si="929"/>
        <v>2000000</v>
      </c>
      <c r="QCN1388" s="84">
        <f t="shared" si="929"/>
        <v>2000000</v>
      </c>
      <c r="QCT1388" s="84" t="s">
        <v>247</v>
      </c>
      <c r="QCU1388" s="84" t="s">
        <v>4692</v>
      </c>
      <c r="QCV1388" s="84">
        <f>QCV1384</f>
        <v>0</v>
      </c>
      <c r="QCW1388" s="84">
        <f t="shared" si="930"/>
        <v>0</v>
      </c>
      <c r="QCX1388" s="84">
        <f t="shared" si="930"/>
        <v>0</v>
      </c>
      <c r="QCY1388" s="84">
        <f t="shared" si="930"/>
        <v>0</v>
      </c>
      <c r="QCZ1388" s="84">
        <f t="shared" si="930"/>
        <v>2000000</v>
      </c>
      <c r="QDA1388" s="84">
        <f t="shared" si="930"/>
        <v>0</v>
      </c>
      <c r="QDB1388" s="84">
        <f t="shared" si="930"/>
        <v>0</v>
      </c>
      <c r="QDC1388" s="84">
        <f t="shared" si="930"/>
        <v>2000000</v>
      </c>
      <c r="QDD1388" s="84">
        <f t="shared" si="930"/>
        <v>2000000</v>
      </c>
      <c r="QDJ1388" s="84" t="s">
        <v>247</v>
      </c>
      <c r="QDK1388" s="84" t="s">
        <v>4692</v>
      </c>
      <c r="QDL1388" s="84">
        <f>QDL1384</f>
        <v>0</v>
      </c>
      <c r="QDM1388" s="84">
        <f t="shared" si="930"/>
        <v>0</v>
      </c>
      <c r="QDN1388" s="84">
        <f t="shared" si="930"/>
        <v>0</v>
      </c>
      <c r="QDO1388" s="84">
        <f t="shared" si="930"/>
        <v>0</v>
      </c>
      <c r="QDP1388" s="84">
        <f t="shared" si="930"/>
        <v>2000000</v>
      </c>
      <c r="QDQ1388" s="84">
        <f t="shared" si="930"/>
        <v>0</v>
      </c>
      <c r="QDR1388" s="84">
        <f t="shared" si="930"/>
        <v>0</v>
      </c>
      <c r="QDS1388" s="84">
        <f t="shared" si="930"/>
        <v>2000000</v>
      </c>
      <c r="QDT1388" s="84">
        <f t="shared" si="930"/>
        <v>2000000</v>
      </c>
      <c r="QDZ1388" s="84" t="s">
        <v>247</v>
      </c>
      <c r="QEA1388" s="84" t="s">
        <v>4692</v>
      </c>
      <c r="QEB1388" s="84">
        <f>QEB1384</f>
        <v>0</v>
      </c>
      <c r="QEC1388" s="84">
        <f t="shared" si="930"/>
        <v>0</v>
      </c>
      <c r="QED1388" s="84">
        <f t="shared" si="930"/>
        <v>0</v>
      </c>
      <c r="QEE1388" s="84">
        <f t="shared" si="930"/>
        <v>0</v>
      </c>
      <c r="QEF1388" s="84">
        <f t="shared" si="930"/>
        <v>2000000</v>
      </c>
      <c r="QEG1388" s="84">
        <f t="shared" si="930"/>
        <v>0</v>
      </c>
      <c r="QEH1388" s="84">
        <f t="shared" si="930"/>
        <v>0</v>
      </c>
      <c r="QEI1388" s="84">
        <f t="shared" si="930"/>
        <v>2000000</v>
      </c>
      <c r="QEJ1388" s="84">
        <f t="shared" si="930"/>
        <v>2000000</v>
      </c>
      <c r="QEP1388" s="84" t="s">
        <v>247</v>
      </c>
      <c r="QEQ1388" s="84" t="s">
        <v>4692</v>
      </c>
      <c r="QER1388" s="84">
        <f>QER1384</f>
        <v>0</v>
      </c>
      <c r="QES1388" s="84">
        <f t="shared" si="930"/>
        <v>0</v>
      </c>
      <c r="QET1388" s="84">
        <f t="shared" si="930"/>
        <v>0</v>
      </c>
      <c r="QEU1388" s="84">
        <f t="shared" si="930"/>
        <v>0</v>
      </c>
      <c r="QEV1388" s="84">
        <f t="shared" si="930"/>
        <v>2000000</v>
      </c>
      <c r="QEW1388" s="84">
        <f t="shared" si="930"/>
        <v>0</v>
      </c>
      <c r="QEX1388" s="84">
        <f t="shared" si="930"/>
        <v>0</v>
      </c>
      <c r="QEY1388" s="84">
        <f t="shared" si="930"/>
        <v>2000000</v>
      </c>
      <c r="QEZ1388" s="84">
        <f t="shared" si="930"/>
        <v>2000000</v>
      </c>
      <c r="QFF1388" s="84" t="s">
        <v>247</v>
      </c>
      <c r="QFG1388" s="84" t="s">
        <v>4692</v>
      </c>
      <c r="QFH1388" s="84">
        <f>QFH1384</f>
        <v>0</v>
      </c>
      <c r="QFI1388" s="84">
        <f t="shared" si="931"/>
        <v>0</v>
      </c>
      <c r="QFJ1388" s="84">
        <f t="shared" si="931"/>
        <v>0</v>
      </c>
      <c r="QFK1388" s="84">
        <f t="shared" si="931"/>
        <v>0</v>
      </c>
      <c r="QFL1388" s="84">
        <f t="shared" si="931"/>
        <v>2000000</v>
      </c>
      <c r="QFM1388" s="84">
        <f t="shared" si="931"/>
        <v>0</v>
      </c>
      <c r="QFN1388" s="84">
        <f t="shared" si="931"/>
        <v>0</v>
      </c>
      <c r="QFO1388" s="84">
        <f t="shared" si="931"/>
        <v>2000000</v>
      </c>
      <c r="QFP1388" s="84">
        <f t="shared" si="931"/>
        <v>2000000</v>
      </c>
      <c r="QFV1388" s="84" t="s">
        <v>247</v>
      </c>
      <c r="QFW1388" s="84" t="s">
        <v>4692</v>
      </c>
      <c r="QFX1388" s="84">
        <f>QFX1384</f>
        <v>0</v>
      </c>
      <c r="QFY1388" s="84">
        <f t="shared" si="931"/>
        <v>0</v>
      </c>
      <c r="QFZ1388" s="84">
        <f t="shared" si="931"/>
        <v>0</v>
      </c>
      <c r="QGA1388" s="84">
        <f t="shared" si="931"/>
        <v>0</v>
      </c>
      <c r="QGB1388" s="84">
        <f t="shared" si="931"/>
        <v>2000000</v>
      </c>
      <c r="QGC1388" s="84">
        <f t="shared" si="931"/>
        <v>0</v>
      </c>
      <c r="QGD1388" s="84">
        <f t="shared" si="931"/>
        <v>0</v>
      </c>
      <c r="QGE1388" s="84">
        <f t="shared" si="931"/>
        <v>2000000</v>
      </c>
      <c r="QGF1388" s="84">
        <f t="shared" si="931"/>
        <v>2000000</v>
      </c>
      <c r="QGL1388" s="84" t="s">
        <v>247</v>
      </c>
      <c r="QGM1388" s="84" t="s">
        <v>4692</v>
      </c>
      <c r="QGN1388" s="84">
        <f>QGN1384</f>
        <v>0</v>
      </c>
      <c r="QGO1388" s="84">
        <f t="shared" si="931"/>
        <v>0</v>
      </c>
      <c r="QGP1388" s="84">
        <f t="shared" si="931"/>
        <v>0</v>
      </c>
      <c r="QGQ1388" s="84">
        <f t="shared" si="931"/>
        <v>0</v>
      </c>
      <c r="QGR1388" s="84">
        <f t="shared" si="931"/>
        <v>2000000</v>
      </c>
      <c r="QGS1388" s="84">
        <f t="shared" si="931"/>
        <v>0</v>
      </c>
      <c r="QGT1388" s="84">
        <f t="shared" si="931"/>
        <v>0</v>
      </c>
      <c r="QGU1388" s="84">
        <f t="shared" si="931"/>
        <v>2000000</v>
      </c>
      <c r="QGV1388" s="84">
        <f t="shared" si="931"/>
        <v>2000000</v>
      </c>
      <c r="QHB1388" s="84" t="s">
        <v>247</v>
      </c>
      <c r="QHC1388" s="84" t="s">
        <v>4692</v>
      </c>
      <c r="QHD1388" s="84">
        <f>QHD1384</f>
        <v>0</v>
      </c>
      <c r="QHE1388" s="84">
        <f t="shared" si="931"/>
        <v>0</v>
      </c>
      <c r="QHF1388" s="84">
        <f t="shared" si="931"/>
        <v>0</v>
      </c>
      <c r="QHG1388" s="84">
        <f t="shared" si="931"/>
        <v>0</v>
      </c>
      <c r="QHH1388" s="84">
        <f t="shared" si="931"/>
        <v>2000000</v>
      </c>
      <c r="QHI1388" s="84">
        <f t="shared" si="931"/>
        <v>0</v>
      </c>
      <c r="QHJ1388" s="84">
        <f t="shared" si="931"/>
        <v>0</v>
      </c>
      <c r="QHK1388" s="84">
        <f t="shared" si="931"/>
        <v>2000000</v>
      </c>
      <c r="QHL1388" s="84">
        <f t="shared" si="931"/>
        <v>2000000</v>
      </c>
      <c r="QHR1388" s="84" t="s">
        <v>247</v>
      </c>
      <c r="QHS1388" s="84" t="s">
        <v>4692</v>
      </c>
      <c r="QHT1388" s="84">
        <f>QHT1384</f>
        <v>0</v>
      </c>
      <c r="QHU1388" s="84">
        <f t="shared" si="932"/>
        <v>0</v>
      </c>
      <c r="QHV1388" s="84">
        <f t="shared" si="932"/>
        <v>0</v>
      </c>
      <c r="QHW1388" s="84">
        <f t="shared" si="932"/>
        <v>0</v>
      </c>
      <c r="QHX1388" s="84">
        <f t="shared" si="932"/>
        <v>2000000</v>
      </c>
      <c r="QHY1388" s="84">
        <f t="shared" si="932"/>
        <v>0</v>
      </c>
      <c r="QHZ1388" s="84">
        <f t="shared" si="932"/>
        <v>0</v>
      </c>
      <c r="QIA1388" s="84">
        <f t="shared" si="932"/>
        <v>2000000</v>
      </c>
      <c r="QIB1388" s="84">
        <f t="shared" si="932"/>
        <v>2000000</v>
      </c>
      <c r="QIH1388" s="84" t="s">
        <v>247</v>
      </c>
      <c r="QII1388" s="84" t="s">
        <v>4692</v>
      </c>
      <c r="QIJ1388" s="84">
        <f>QIJ1384</f>
        <v>0</v>
      </c>
      <c r="QIK1388" s="84">
        <f t="shared" si="932"/>
        <v>0</v>
      </c>
      <c r="QIL1388" s="84">
        <f t="shared" si="932"/>
        <v>0</v>
      </c>
      <c r="QIM1388" s="84">
        <f t="shared" si="932"/>
        <v>0</v>
      </c>
      <c r="QIN1388" s="84">
        <f t="shared" si="932"/>
        <v>2000000</v>
      </c>
      <c r="QIO1388" s="84">
        <f t="shared" si="932"/>
        <v>0</v>
      </c>
      <c r="QIP1388" s="84">
        <f t="shared" si="932"/>
        <v>0</v>
      </c>
      <c r="QIQ1388" s="84">
        <f t="shared" si="932"/>
        <v>2000000</v>
      </c>
      <c r="QIR1388" s="84">
        <f t="shared" si="932"/>
        <v>2000000</v>
      </c>
      <c r="QIX1388" s="84" t="s">
        <v>247</v>
      </c>
      <c r="QIY1388" s="84" t="s">
        <v>4692</v>
      </c>
      <c r="QIZ1388" s="84">
        <f>QIZ1384</f>
        <v>0</v>
      </c>
      <c r="QJA1388" s="84">
        <f t="shared" si="932"/>
        <v>0</v>
      </c>
      <c r="QJB1388" s="84">
        <f t="shared" si="932"/>
        <v>0</v>
      </c>
      <c r="QJC1388" s="84">
        <f t="shared" si="932"/>
        <v>0</v>
      </c>
      <c r="QJD1388" s="84">
        <f t="shared" si="932"/>
        <v>2000000</v>
      </c>
      <c r="QJE1388" s="84">
        <f t="shared" si="932"/>
        <v>0</v>
      </c>
      <c r="QJF1388" s="84">
        <f t="shared" si="932"/>
        <v>0</v>
      </c>
      <c r="QJG1388" s="84">
        <f t="shared" si="932"/>
        <v>2000000</v>
      </c>
      <c r="QJH1388" s="84">
        <f t="shared" si="932"/>
        <v>2000000</v>
      </c>
      <c r="QJN1388" s="84" t="s">
        <v>247</v>
      </c>
      <c r="QJO1388" s="84" t="s">
        <v>4692</v>
      </c>
      <c r="QJP1388" s="84">
        <f>QJP1384</f>
        <v>0</v>
      </c>
      <c r="QJQ1388" s="84">
        <f t="shared" si="932"/>
        <v>0</v>
      </c>
      <c r="QJR1388" s="84">
        <f t="shared" si="932"/>
        <v>0</v>
      </c>
      <c r="QJS1388" s="84">
        <f t="shared" si="932"/>
        <v>0</v>
      </c>
      <c r="QJT1388" s="84">
        <f t="shared" si="932"/>
        <v>2000000</v>
      </c>
      <c r="QJU1388" s="84">
        <f t="shared" si="932"/>
        <v>0</v>
      </c>
      <c r="QJV1388" s="84">
        <f t="shared" si="932"/>
        <v>0</v>
      </c>
      <c r="QJW1388" s="84">
        <f t="shared" si="932"/>
        <v>2000000</v>
      </c>
      <c r="QJX1388" s="84">
        <f t="shared" si="932"/>
        <v>2000000</v>
      </c>
      <c r="QKD1388" s="84" t="s">
        <v>247</v>
      </c>
      <c r="QKE1388" s="84" t="s">
        <v>4692</v>
      </c>
      <c r="QKF1388" s="84">
        <f>QKF1384</f>
        <v>0</v>
      </c>
      <c r="QKG1388" s="84">
        <f t="shared" si="933"/>
        <v>0</v>
      </c>
      <c r="QKH1388" s="84">
        <f t="shared" si="933"/>
        <v>0</v>
      </c>
      <c r="QKI1388" s="84">
        <f t="shared" si="933"/>
        <v>0</v>
      </c>
      <c r="QKJ1388" s="84">
        <f t="shared" si="933"/>
        <v>2000000</v>
      </c>
      <c r="QKK1388" s="84">
        <f t="shared" si="933"/>
        <v>0</v>
      </c>
      <c r="QKL1388" s="84">
        <f t="shared" si="933"/>
        <v>0</v>
      </c>
      <c r="QKM1388" s="84">
        <f t="shared" si="933"/>
        <v>2000000</v>
      </c>
      <c r="QKN1388" s="84">
        <f t="shared" si="933"/>
        <v>2000000</v>
      </c>
      <c r="QKT1388" s="84" t="s">
        <v>247</v>
      </c>
      <c r="QKU1388" s="84" t="s">
        <v>4692</v>
      </c>
      <c r="QKV1388" s="84">
        <f>QKV1384</f>
        <v>0</v>
      </c>
      <c r="QKW1388" s="84">
        <f t="shared" si="933"/>
        <v>0</v>
      </c>
      <c r="QKX1388" s="84">
        <f t="shared" si="933"/>
        <v>0</v>
      </c>
      <c r="QKY1388" s="84">
        <f t="shared" si="933"/>
        <v>0</v>
      </c>
      <c r="QKZ1388" s="84">
        <f t="shared" si="933"/>
        <v>2000000</v>
      </c>
      <c r="QLA1388" s="84">
        <f t="shared" si="933"/>
        <v>0</v>
      </c>
      <c r="QLB1388" s="84">
        <f t="shared" si="933"/>
        <v>0</v>
      </c>
      <c r="QLC1388" s="84">
        <f t="shared" si="933"/>
        <v>2000000</v>
      </c>
      <c r="QLD1388" s="84">
        <f t="shared" si="933"/>
        <v>2000000</v>
      </c>
      <c r="QLJ1388" s="84" t="s">
        <v>247</v>
      </c>
      <c r="QLK1388" s="84" t="s">
        <v>4692</v>
      </c>
      <c r="QLL1388" s="84">
        <f>QLL1384</f>
        <v>0</v>
      </c>
      <c r="QLM1388" s="84">
        <f t="shared" si="933"/>
        <v>0</v>
      </c>
      <c r="QLN1388" s="84">
        <f t="shared" si="933"/>
        <v>0</v>
      </c>
      <c r="QLO1388" s="84">
        <f t="shared" si="933"/>
        <v>0</v>
      </c>
      <c r="QLP1388" s="84">
        <f t="shared" si="933"/>
        <v>2000000</v>
      </c>
      <c r="QLQ1388" s="84">
        <f t="shared" si="933"/>
        <v>0</v>
      </c>
      <c r="QLR1388" s="84">
        <f t="shared" si="933"/>
        <v>0</v>
      </c>
      <c r="QLS1388" s="84">
        <f t="shared" si="933"/>
        <v>2000000</v>
      </c>
      <c r="QLT1388" s="84">
        <f t="shared" si="933"/>
        <v>2000000</v>
      </c>
      <c r="QLZ1388" s="84" t="s">
        <v>247</v>
      </c>
      <c r="QMA1388" s="84" t="s">
        <v>4692</v>
      </c>
      <c r="QMB1388" s="84">
        <f>QMB1384</f>
        <v>0</v>
      </c>
      <c r="QMC1388" s="84">
        <f t="shared" si="933"/>
        <v>0</v>
      </c>
      <c r="QMD1388" s="84">
        <f t="shared" si="933"/>
        <v>0</v>
      </c>
      <c r="QME1388" s="84">
        <f t="shared" si="933"/>
        <v>0</v>
      </c>
      <c r="QMF1388" s="84">
        <f t="shared" si="933"/>
        <v>2000000</v>
      </c>
      <c r="QMG1388" s="84">
        <f t="shared" si="933"/>
        <v>0</v>
      </c>
      <c r="QMH1388" s="84">
        <f t="shared" si="933"/>
        <v>0</v>
      </c>
      <c r="QMI1388" s="84">
        <f t="shared" si="933"/>
        <v>2000000</v>
      </c>
      <c r="QMJ1388" s="84">
        <f t="shared" si="933"/>
        <v>2000000</v>
      </c>
      <c r="QMP1388" s="84" t="s">
        <v>247</v>
      </c>
      <c r="QMQ1388" s="84" t="s">
        <v>4692</v>
      </c>
      <c r="QMR1388" s="84">
        <f>QMR1384</f>
        <v>0</v>
      </c>
      <c r="QMS1388" s="84">
        <f t="shared" si="934"/>
        <v>0</v>
      </c>
      <c r="QMT1388" s="84">
        <f t="shared" si="934"/>
        <v>0</v>
      </c>
      <c r="QMU1388" s="84">
        <f t="shared" si="934"/>
        <v>0</v>
      </c>
      <c r="QMV1388" s="84">
        <f t="shared" si="934"/>
        <v>2000000</v>
      </c>
      <c r="QMW1388" s="84">
        <f t="shared" si="934"/>
        <v>0</v>
      </c>
      <c r="QMX1388" s="84">
        <f t="shared" si="934"/>
        <v>0</v>
      </c>
      <c r="QMY1388" s="84">
        <f t="shared" si="934"/>
        <v>2000000</v>
      </c>
      <c r="QMZ1388" s="84">
        <f t="shared" si="934"/>
        <v>2000000</v>
      </c>
      <c r="QNF1388" s="84" t="s">
        <v>247</v>
      </c>
      <c r="QNG1388" s="84" t="s">
        <v>4692</v>
      </c>
      <c r="QNH1388" s="84">
        <f>QNH1384</f>
        <v>0</v>
      </c>
      <c r="QNI1388" s="84">
        <f t="shared" si="934"/>
        <v>0</v>
      </c>
      <c r="QNJ1388" s="84">
        <f t="shared" si="934"/>
        <v>0</v>
      </c>
      <c r="QNK1388" s="84">
        <f t="shared" si="934"/>
        <v>0</v>
      </c>
      <c r="QNL1388" s="84">
        <f t="shared" si="934"/>
        <v>2000000</v>
      </c>
      <c r="QNM1388" s="84">
        <f t="shared" si="934"/>
        <v>0</v>
      </c>
      <c r="QNN1388" s="84">
        <f t="shared" si="934"/>
        <v>0</v>
      </c>
      <c r="QNO1388" s="84">
        <f t="shared" si="934"/>
        <v>2000000</v>
      </c>
      <c r="QNP1388" s="84">
        <f t="shared" si="934"/>
        <v>2000000</v>
      </c>
      <c r="QNV1388" s="84" t="s">
        <v>247</v>
      </c>
      <c r="QNW1388" s="84" t="s">
        <v>4692</v>
      </c>
      <c r="QNX1388" s="84">
        <f>QNX1384</f>
        <v>0</v>
      </c>
      <c r="QNY1388" s="84">
        <f t="shared" si="934"/>
        <v>0</v>
      </c>
      <c r="QNZ1388" s="84">
        <f t="shared" si="934"/>
        <v>0</v>
      </c>
      <c r="QOA1388" s="84">
        <f t="shared" si="934"/>
        <v>0</v>
      </c>
      <c r="QOB1388" s="84">
        <f t="shared" si="934"/>
        <v>2000000</v>
      </c>
      <c r="QOC1388" s="84">
        <f t="shared" si="934"/>
        <v>0</v>
      </c>
      <c r="QOD1388" s="84">
        <f t="shared" si="934"/>
        <v>0</v>
      </c>
      <c r="QOE1388" s="84">
        <f t="shared" si="934"/>
        <v>2000000</v>
      </c>
      <c r="QOF1388" s="84">
        <f t="shared" si="934"/>
        <v>2000000</v>
      </c>
      <c r="QOL1388" s="84" t="s">
        <v>247</v>
      </c>
      <c r="QOM1388" s="84" t="s">
        <v>4692</v>
      </c>
      <c r="QON1388" s="84">
        <f>QON1384</f>
        <v>0</v>
      </c>
      <c r="QOO1388" s="84">
        <f t="shared" si="934"/>
        <v>0</v>
      </c>
      <c r="QOP1388" s="84">
        <f t="shared" si="934"/>
        <v>0</v>
      </c>
      <c r="QOQ1388" s="84">
        <f t="shared" si="934"/>
        <v>0</v>
      </c>
      <c r="QOR1388" s="84">
        <f t="shared" si="934"/>
        <v>2000000</v>
      </c>
      <c r="QOS1388" s="84">
        <f t="shared" si="934"/>
        <v>0</v>
      </c>
      <c r="QOT1388" s="84">
        <f t="shared" si="934"/>
        <v>0</v>
      </c>
      <c r="QOU1388" s="84">
        <f t="shared" si="934"/>
        <v>2000000</v>
      </c>
      <c r="QOV1388" s="84">
        <f t="shared" si="934"/>
        <v>2000000</v>
      </c>
      <c r="QPB1388" s="84" t="s">
        <v>247</v>
      </c>
      <c r="QPC1388" s="84" t="s">
        <v>4692</v>
      </c>
      <c r="QPD1388" s="84">
        <f>QPD1384</f>
        <v>0</v>
      </c>
      <c r="QPE1388" s="84">
        <f t="shared" si="935"/>
        <v>0</v>
      </c>
      <c r="QPF1388" s="84">
        <f t="shared" si="935"/>
        <v>0</v>
      </c>
      <c r="QPG1388" s="84">
        <f t="shared" si="935"/>
        <v>0</v>
      </c>
      <c r="QPH1388" s="84">
        <f t="shared" si="935"/>
        <v>2000000</v>
      </c>
      <c r="QPI1388" s="84">
        <f t="shared" si="935"/>
        <v>0</v>
      </c>
      <c r="QPJ1388" s="84">
        <f t="shared" si="935"/>
        <v>0</v>
      </c>
      <c r="QPK1388" s="84">
        <f t="shared" si="935"/>
        <v>2000000</v>
      </c>
      <c r="QPL1388" s="84">
        <f t="shared" si="935"/>
        <v>2000000</v>
      </c>
      <c r="QPR1388" s="84" t="s">
        <v>247</v>
      </c>
      <c r="QPS1388" s="84" t="s">
        <v>4692</v>
      </c>
      <c r="QPT1388" s="84">
        <f>QPT1384</f>
        <v>0</v>
      </c>
      <c r="QPU1388" s="84">
        <f t="shared" si="935"/>
        <v>0</v>
      </c>
      <c r="QPV1388" s="84">
        <f t="shared" si="935"/>
        <v>0</v>
      </c>
      <c r="QPW1388" s="84">
        <f t="shared" si="935"/>
        <v>0</v>
      </c>
      <c r="QPX1388" s="84">
        <f t="shared" si="935"/>
        <v>2000000</v>
      </c>
      <c r="QPY1388" s="84">
        <f t="shared" si="935"/>
        <v>0</v>
      </c>
      <c r="QPZ1388" s="84">
        <f t="shared" si="935"/>
        <v>0</v>
      </c>
      <c r="QQA1388" s="84">
        <f t="shared" si="935"/>
        <v>2000000</v>
      </c>
      <c r="QQB1388" s="84">
        <f t="shared" si="935"/>
        <v>2000000</v>
      </c>
      <c r="QQH1388" s="84" t="s">
        <v>247</v>
      </c>
      <c r="QQI1388" s="84" t="s">
        <v>4692</v>
      </c>
      <c r="QQJ1388" s="84">
        <f>QQJ1384</f>
        <v>0</v>
      </c>
      <c r="QQK1388" s="84">
        <f t="shared" si="935"/>
        <v>0</v>
      </c>
      <c r="QQL1388" s="84">
        <f t="shared" si="935"/>
        <v>0</v>
      </c>
      <c r="QQM1388" s="84">
        <f t="shared" si="935"/>
        <v>0</v>
      </c>
      <c r="QQN1388" s="84">
        <f t="shared" si="935"/>
        <v>2000000</v>
      </c>
      <c r="QQO1388" s="84">
        <f t="shared" si="935"/>
        <v>0</v>
      </c>
      <c r="QQP1388" s="84">
        <f t="shared" si="935"/>
        <v>0</v>
      </c>
      <c r="QQQ1388" s="84">
        <f t="shared" si="935"/>
        <v>2000000</v>
      </c>
      <c r="QQR1388" s="84">
        <f t="shared" si="935"/>
        <v>2000000</v>
      </c>
      <c r="QQX1388" s="84" t="s">
        <v>247</v>
      </c>
      <c r="QQY1388" s="84" t="s">
        <v>4692</v>
      </c>
      <c r="QQZ1388" s="84">
        <f>QQZ1384</f>
        <v>0</v>
      </c>
      <c r="QRA1388" s="84">
        <f t="shared" si="935"/>
        <v>0</v>
      </c>
      <c r="QRB1388" s="84">
        <f t="shared" si="935"/>
        <v>0</v>
      </c>
      <c r="QRC1388" s="84">
        <f t="shared" si="935"/>
        <v>0</v>
      </c>
      <c r="QRD1388" s="84">
        <f t="shared" si="935"/>
        <v>2000000</v>
      </c>
      <c r="QRE1388" s="84">
        <f t="shared" si="935"/>
        <v>0</v>
      </c>
      <c r="QRF1388" s="84">
        <f t="shared" si="935"/>
        <v>0</v>
      </c>
      <c r="QRG1388" s="84">
        <f t="shared" si="935"/>
        <v>2000000</v>
      </c>
      <c r="QRH1388" s="84">
        <f t="shared" si="935"/>
        <v>2000000</v>
      </c>
      <c r="QRN1388" s="84" t="s">
        <v>247</v>
      </c>
      <c r="QRO1388" s="84" t="s">
        <v>4692</v>
      </c>
      <c r="QRP1388" s="84">
        <f>QRP1384</f>
        <v>0</v>
      </c>
      <c r="QRQ1388" s="84">
        <f t="shared" si="936"/>
        <v>0</v>
      </c>
      <c r="QRR1388" s="84">
        <f t="shared" si="936"/>
        <v>0</v>
      </c>
      <c r="QRS1388" s="84">
        <f t="shared" si="936"/>
        <v>0</v>
      </c>
      <c r="QRT1388" s="84">
        <f t="shared" si="936"/>
        <v>2000000</v>
      </c>
      <c r="QRU1388" s="84">
        <f t="shared" si="936"/>
        <v>0</v>
      </c>
      <c r="QRV1388" s="84">
        <f t="shared" si="936"/>
        <v>0</v>
      </c>
      <c r="QRW1388" s="84">
        <f t="shared" si="936"/>
        <v>2000000</v>
      </c>
      <c r="QRX1388" s="84">
        <f t="shared" si="936"/>
        <v>2000000</v>
      </c>
      <c r="QSD1388" s="84" t="s">
        <v>247</v>
      </c>
      <c r="QSE1388" s="84" t="s">
        <v>4692</v>
      </c>
      <c r="QSF1388" s="84">
        <f>QSF1384</f>
        <v>0</v>
      </c>
      <c r="QSG1388" s="84">
        <f t="shared" si="936"/>
        <v>0</v>
      </c>
      <c r="QSH1388" s="84">
        <f t="shared" si="936"/>
        <v>0</v>
      </c>
      <c r="QSI1388" s="84">
        <f t="shared" si="936"/>
        <v>0</v>
      </c>
      <c r="QSJ1388" s="84">
        <f t="shared" si="936"/>
        <v>2000000</v>
      </c>
      <c r="QSK1388" s="84">
        <f t="shared" si="936"/>
        <v>0</v>
      </c>
      <c r="QSL1388" s="84">
        <f t="shared" si="936"/>
        <v>0</v>
      </c>
      <c r="QSM1388" s="84">
        <f t="shared" si="936"/>
        <v>2000000</v>
      </c>
      <c r="QSN1388" s="84">
        <f t="shared" si="936"/>
        <v>2000000</v>
      </c>
      <c r="QST1388" s="84" t="s">
        <v>247</v>
      </c>
      <c r="QSU1388" s="84" t="s">
        <v>4692</v>
      </c>
      <c r="QSV1388" s="84">
        <f>QSV1384</f>
        <v>0</v>
      </c>
      <c r="QSW1388" s="84">
        <f t="shared" si="936"/>
        <v>0</v>
      </c>
      <c r="QSX1388" s="84">
        <f t="shared" si="936"/>
        <v>0</v>
      </c>
      <c r="QSY1388" s="84">
        <f t="shared" si="936"/>
        <v>0</v>
      </c>
      <c r="QSZ1388" s="84">
        <f t="shared" si="936"/>
        <v>2000000</v>
      </c>
      <c r="QTA1388" s="84">
        <f t="shared" si="936"/>
        <v>0</v>
      </c>
      <c r="QTB1388" s="84">
        <f t="shared" si="936"/>
        <v>0</v>
      </c>
      <c r="QTC1388" s="84">
        <f t="shared" si="936"/>
        <v>2000000</v>
      </c>
      <c r="QTD1388" s="84">
        <f t="shared" si="936"/>
        <v>2000000</v>
      </c>
      <c r="QTJ1388" s="84" t="s">
        <v>247</v>
      </c>
      <c r="QTK1388" s="84" t="s">
        <v>4692</v>
      </c>
      <c r="QTL1388" s="84">
        <f>QTL1384</f>
        <v>0</v>
      </c>
      <c r="QTM1388" s="84">
        <f t="shared" si="936"/>
        <v>0</v>
      </c>
      <c r="QTN1388" s="84">
        <f t="shared" si="936"/>
        <v>0</v>
      </c>
      <c r="QTO1388" s="84">
        <f t="shared" si="936"/>
        <v>0</v>
      </c>
      <c r="QTP1388" s="84">
        <f t="shared" si="936"/>
        <v>2000000</v>
      </c>
      <c r="QTQ1388" s="84">
        <f t="shared" si="936"/>
        <v>0</v>
      </c>
      <c r="QTR1388" s="84">
        <f t="shared" si="936"/>
        <v>0</v>
      </c>
      <c r="QTS1388" s="84">
        <f t="shared" si="936"/>
        <v>2000000</v>
      </c>
      <c r="QTT1388" s="84">
        <f t="shared" si="936"/>
        <v>2000000</v>
      </c>
      <c r="QTZ1388" s="84" t="s">
        <v>247</v>
      </c>
      <c r="QUA1388" s="84" t="s">
        <v>4692</v>
      </c>
      <c r="QUB1388" s="84">
        <f>QUB1384</f>
        <v>0</v>
      </c>
      <c r="QUC1388" s="84">
        <f t="shared" si="937"/>
        <v>0</v>
      </c>
      <c r="QUD1388" s="84">
        <f t="shared" si="937"/>
        <v>0</v>
      </c>
      <c r="QUE1388" s="84">
        <f t="shared" si="937"/>
        <v>0</v>
      </c>
      <c r="QUF1388" s="84">
        <f t="shared" si="937"/>
        <v>2000000</v>
      </c>
      <c r="QUG1388" s="84">
        <f t="shared" si="937"/>
        <v>0</v>
      </c>
      <c r="QUH1388" s="84">
        <f t="shared" si="937"/>
        <v>0</v>
      </c>
      <c r="QUI1388" s="84">
        <f t="shared" si="937"/>
        <v>2000000</v>
      </c>
      <c r="QUJ1388" s="84">
        <f t="shared" si="937"/>
        <v>2000000</v>
      </c>
      <c r="QUP1388" s="84" t="s">
        <v>247</v>
      </c>
      <c r="QUQ1388" s="84" t="s">
        <v>4692</v>
      </c>
      <c r="QUR1388" s="84">
        <f>QUR1384</f>
        <v>0</v>
      </c>
      <c r="QUS1388" s="84">
        <f t="shared" si="937"/>
        <v>0</v>
      </c>
      <c r="QUT1388" s="84">
        <f t="shared" si="937"/>
        <v>0</v>
      </c>
      <c r="QUU1388" s="84">
        <f t="shared" si="937"/>
        <v>0</v>
      </c>
      <c r="QUV1388" s="84">
        <f t="shared" si="937"/>
        <v>2000000</v>
      </c>
      <c r="QUW1388" s="84">
        <f t="shared" si="937"/>
        <v>0</v>
      </c>
      <c r="QUX1388" s="84">
        <f t="shared" si="937"/>
        <v>0</v>
      </c>
      <c r="QUY1388" s="84">
        <f t="shared" si="937"/>
        <v>2000000</v>
      </c>
      <c r="QUZ1388" s="84">
        <f t="shared" si="937"/>
        <v>2000000</v>
      </c>
      <c r="QVF1388" s="84" t="s">
        <v>247</v>
      </c>
      <c r="QVG1388" s="84" t="s">
        <v>4692</v>
      </c>
      <c r="QVH1388" s="84">
        <f>QVH1384</f>
        <v>0</v>
      </c>
      <c r="QVI1388" s="84">
        <f t="shared" si="937"/>
        <v>0</v>
      </c>
      <c r="QVJ1388" s="84">
        <f t="shared" si="937"/>
        <v>0</v>
      </c>
      <c r="QVK1388" s="84">
        <f t="shared" si="937"/>
        <v>0</v>
      </c>
      <c r="QVL1388" s="84">
        <f t="shared" si="937"/>
        <v>2000000</v>
      </c>
      <c r="QVM1388" s="84">
        <f t="shared" si="937"/>
        <v>0</v>
      </c>
      <c r="QVN1388" s="84">
        <f t="shared" si="937"/>
        <v>0</v>
      </c>
      <c r="QVO1388" s="84">
        <f t="shared" si="937"/>
        <v>2000000</v>
      </c>
      <c r="QVP1388" s="84">
        <f t="shared" si="937"/>
        <v>2000000</v>
      </c>
      <c r="QVV1388" s="84" t="s">
        <v>247</v>
      </c>
      <c r="QVW1388" s="84" t="s">
        <v>4692</v>
      </c>
      <c r="QVX1388" s="84">
        <f>QVX1384</f>
        <v>0</v>
      </c>
      <c r="QVY1388" s="84">
        <f t="shared" si="937"/>
        <v>0</v>
      </c>
      <c r="QVZ1388" s="84">
        <f t="shared" si="937"/>
        <v>0</v>
      </c>
      <c r="QWA1388" s="84">
        <f t="shared" si="937"/>
        <v>0</v>
      </c>
      <c r="QWB1388" s="84">
        <f t="shared" si="937"/>
        <v>2000000</v>
      </c>
      <c r="QWC1388" s="84">
        <f t="shared" si="937"/>
        <v>0</v>
      </c>
      <c r="QWD1388" s="84">
        <f t="shared" si="937"/>
        <v>0</v>
      </c>
      <c r="QWE1388" s="84">
        <f t="shared" si="937"/>
        <v>2000000</v>
      </c>
      <c r="QWF1388" s="84">
        <f t="shared" si="937"/>
        <v>2000000</v>
      </c>
      <c r="QWL1388" s="84" t="s">
        <v>247</v>
      </c>
      <c r="QWM1388" s="84" t="s">
        <v>4692</v>
      </c>
      <c r="QWN1388" s="84">
        <f>QWN1384</f>
        <v>0</v>
      </c>
      <c r="QWO1388" s="84">
        <f t="shared" si="938"/>
        <v>0</v>
      </c>
      <c r="QWP1388" s="84">
        <f t="shared" si="938"/>
        <v>0</v>
      </c>
      <c r="QWQ1388" s="84">
        <f t="shared" si="938"/>
        <v>0</v>
      </c>
      <c r="QWR1388" s="84">
        <f t="shared" si="938"/>
        <v>2000000</v>
      </c>
      <c r="QWS1388" s="84">
        <f t="shared" si="938"/>
        <v>0</v>
      </c>
      <c r="QWT1388" s="84">
        <f t="shared" si="938"/>
        <v>0</v>
      </c>
      <c r="QWU1388" s="84">
        <f t="shared" si="938"/>
        <v>2000000</v>
      </c>
      <c r="QWV1388" s="84">
        <f t="shared" si="938"/>
        <v>2000000</v>
      </c>
      <c r="QXB1388" s="84" t="s">
        <v>247</v>
      </c>
      <c r="QXC1388" s="84" t="s">
        <v>4692</v>
      </c>
      <c r="QXD1388" s="84">
        <f>QXD1384</f>
        <v>0</v>
      </c>
      <c r="QXE1388" s="84">
        <f t="shared" si="938"/>
        <v>0</v>
      </c>
      <c r="QXF1388" s="84">
        <f t="shared" si="938"/>
        <v>0</v>
      </c>
      <c r="QXG1388" s="84">
        <f t="shared" si="938"/>
        <v>0</v>
      </c>
      <c r="QXH1388" s="84">
        <f t="shared" si="938"/>
        <v>2000000</v>
      </c>
      <c r="QXI1388" s="84">
        <f t="shared" si="938"/>
        <v>0</v>
      </c>
      <c r="QXJ1388" s="84">
        <f t="shared" si="938"/>
        <v>0</v>
      </c>
      <c r="QXK1388" s="84">
        <f t="shared" si="938"/>
        <v>2000000</v>
      </c>
      <c r="QXL1388" s="84">
        <f t="shared" si="938"/>
        <v>2000000</v>
      </c>
      <c r="QXR1388" s="84" t="s">
        <v>247</v>
      </c>
      <c r="QXS1388" s="84" t="s">
        <v>4692</v>
      </c>
      <c r="QXT1388" s="84">
        <f>QXT1384</f>
        <v>0</v>
      </c>
      <c r="QXU1388" s="84">
        <f t="shared" si="938"/>
        <v>0</v>
      </c>
      <c r="QXV1388" s="84">
        <f t="shared" si="938"/>
        <v>0</v>
      </c>
      <c r="QXW1388" s="84">
        <f t="shared" si="938"/>
        <v>0</v>
      </c>
      <c r="QXX1388" s="84">
        <f t="shared" si="938"/>
        <v>2000000</v>
      </c>
      <c r="QXY1388" s="84">
        <f t="shared" si="938"/>
        <v>0</v>
      </c>
      <c r="QXZ1388" s="84">
        <f t="shared" si="938"/>
        <v>0</v>
      </c>
      <c r="QYA1388" s="84">
        <f t="shared" si="938"/>
        <v>2000000</v>
      </c>
      <c r="QYB1388" s="84">
        <f t="shared" si="938"/>
        <v>2000000</v>
      </c>
      <c r="QYH1388" s="84" t="s">
        <v>247</v>
      </c>
      <c r="QYI1388" s="84" t="s">
        <v>4692</v>
      </c>
      <c r="QYJ1388" s="84">
        <f>QYJ1384</f>
        <v>0</v>
      </c>
      <c r="QYK1388" s="84">
        <f t="shared" si="938"/>
        <v>0</v>
      </c>
      <c r="QYL1388" s="84">
        <f t="shared" si="938"/>
        <v>0</v>
      </c>
      <c r="QYM1388" s="84">
        <f t="shared" si="938"/>
        <v>0</v>
      </c>
      <c r="QYN1388" s="84">
        <f t="shared" si="938"/>
        <v>2000000</v>
      </c>
      <c r="QYO1388" s="84">
        <f t="shared" si="938"/>
        <v>0</v>
      </c>
      <c r="QYP1388" s="84">
        <f t="shared" si="938"/>
        <v>0</v>
      </c>
      <c r="QYQ1388" s="84">
        <f t="shared" si="938"/>
        <v>2000000</v>
      </c>
      <c r="QYR1388" s="84">
        <f t="shared" si="938"/>
        <v>2000000</v>
      </c>
      <c r="QYX1388" s="84" t="s">
        <v>247</v>
      </c>
      <c r="QYY1388" s="84" t="s">
        <v>4692</v>
      </c>
      <c r="QYZ1388" s="84">
        <f>QYZ1384</f>
        <v>0</v>
      </c>
      <c r="QZA1388" s="84">
        <f t="shared" si="939"/>
        <v>0</v>
      </c>
      <c r="QZB1388" s="84">
        <f t="shared" si="939"/>
        <v>0</v>
      </c>
      <c r="QZC1388" s="84">
        <f t="shared" si="939"/>
        <v>0</v>
      </c>
      <c r="QZD1388" s="84">
        <f t="shared" si="939"/>
        <v>2000000</v>
      </c>
      <c r="QZE1388" s="84">
        <f t="shared" si="939"/>
        <v>0</v>
      </c>
      <c r="QZF1388" s="84">
        <f t="shared" si="939"/>
        <v>0</v>
      </c>
      <c r="QZG1388" s="84">
        <f t="shared" si="939"/>
        <v>2000000</v>
      </c>
      <c r="QZH1388" s="84">
        <f t="shared" si="939"/>
        <v>2000000</v>
      </c>
      <c r="QZN1388" s="84" t="s">
        <v>247</v>
      </c>
      <c r="QZO1388" s="84" t="s">
        <v>4692</v>
      </c>
      <c r="QZP1388" s="84">
        <f>QZP1384</f>
        <v>0</v>
      </c>
      <c r="QZQ1388" s="84">
        <f t="shared" si="939"/>
        <v>0</v>
      </c>
      <c r="QZR1388" s="84">
        <f t="shared" si="939"/>
        <v>0</v>
      </c>
      <c r="QZS1388" s="84">
        <f t="shared" si="939"/>
        <v>0</v>
      </c>
      <c r="QZT1388" s="84">
        <f t="shared" si="939"/>
        <v>2000000</v>
      </c>
      <c r="QZU1388" s="84">
        <f t="shared" si="939"/>
        <v>0</v>
      </c>
      <c r="QZV1388" s="84">
        <f t="shared" si="939"/>
        <v>0</v>
      </c>
      <c r="QZW1388" s="84">
        <f t="shared" si="939"/>
        <v>2000000</v>
      </c>
      <c r="QZX1388" s="84">
        <f t="shared" si="939"/>
        <v>2000000</v>
      </c>
      <c r="RAD1388" s="84" t="s">
        <v>247</v>
      </c>
      <c r="RAE1388" s="84" t="s">
        <v>4692</v>
      </c>
      <c r="RAF1388" s="84">
        <f>RAF1384</f>
        <v>0</v>
      </c>
      <c r="RAG1388" s="84">
        <f t="shared" si="939"/>
        <v>0</v>
      </c>
      <c r="RAH1388" s="84">
        <f t="shared" si="939"/>
        <v>0</v>
      </c>
      <c r="RAI1388" s="84">
        <f t="shared" si="939"/>
        <v>0</v>
      </c>
      <c r="RAJ1388" s="84">
        <f t="shared" si="939"/>
        <v>2000000</v>
      </c>
      <c r="RAK1388" s="84">
        <f t="shared" si="939"/>
        <v>0</v>
      </c>
      <c r="RAL1388" s="84">
        <f t="shared" si="939"/>
        <v>0</v>
      </c>
      <c r="RAM1388" s="84">
        <f t="shared" si="939"/>
        <v>2000000</v>
      </c>
      <c r="RAN1388" s="84">
        <f t="shared" si="939"/>
        <v>2000000</v>
      </c>
      <c r="RAT1388" s="84" t="s">
        <v>247</v>
      </c>
      <c r="RAU1388" s="84" t="s">
        <v>4692</v>
      </c>
      <c r="RAV1388" s="84">
        <f>RAV1384</f>
        <v>0</v>
      </c>
      <c r="RAW1388" s="84">
        <f t="shared" si="939"/>
        <v>0</v>
      </c>
      <c r="RAX1388" s="84">
        <f t="shared" si="939"/>
        <v>0</v>
      </c>
      <c r="RAY1388" s="84">
        <f t="shared" si="939"/>
        <v>0</v>
      </c>
      <c r="RAZ1388" s="84">
        <f t="shared" si="939"/>
        <v>2000000</v>
      </c>
      <c r="RBA1388" s="84">
        <f t="shared" si="939"/>
        <v>0</v>
      </c>
      <c r="RBB1388" s="84">
        <f t="shared" si="939"/>
        <v>0</v>
      </c>
      <c r="RBC1388" s="84">
        <f t="shared" si="939"/>
        <v>2000000</v>
      </c>
      <c r="RBD1388" s="84">
        <f t="shared" si="939"/>
        <v>2000000</v>
      </c>
      <c r="RBJ1388" s="84" t="s">
        <v>247</v>
      </c>
      <c r="RBK1388" s="84" t="s">
        <v>4692</v>
      </c>
      <c r="RBL1388" s="84">
        <f>RBL1384</f>
        <v>0</v>
      </c>
      <c r="RBM1388" s="84">
        <f t="shared" si="940"/>
        <v>0</v>
      </c>
      <c r="RBN1388" s="84">
        <f t="shared" si="940"/>
        <v>0</v>
      </c>
      <c r="RBO1388" s="84">
        <f t="shared" si="940"/>
        <v>0</v>
      </c>
      <c r="RBP1388" s="84">
        <f t="shared" si="940"/>
        <v>2000000</v>
      </c>
      <c r="RBQ1388" s="84">
        <f t="shared" si="940"/>
        <v>0</v>
      </c>
      <c r="RBR1388" s="84">
        <f t="shared" si="940"/>
        <v>0</v>
      </c>
      <c r="RBS1388" s="84">
        <f t="shared" si="940"/>
        <v>2000000</v>
      </c>
      <c r="RBT1388" s="84">
        <f t="shared" si="940"/>
        <v>2000000</v>
      </c>
      <c r="RBZ1388" s="84" t="s">
        <v>247</v>
      </c>
      <c r="RCA1388" s="84" t="s">
        <v>4692</v>
      </c>
      <c r="RCB1388" s="84">
        <f>RCB1384</f>
        <v>0</v>
      </c>
      <c r="RCC1388" s="84">
        <f t="shared" si="940"/>
        <v>0</v>
      </c>
      <c r="RCD1388" s="84">
        <f t="shared" si="940"/>
        <v>0</v>
      </c>
      <c r="RCE1388" s="84">
        <f t="shared" si="940"/>
        <v>0</v>
      </c>
      <c r="RCF1388" s="84">
        <f t="shared" si="940"/>
        <v>2000000</v>
      </c>
      <c r="RCG1388" s="84">
        <f t="shared" si="940"/>
        <v>0</v>
      </c>
      <c r="RCH1388" s="84">
        <f t="shared" si="940"/>
        <v>0</v>
      </c>
      <c r="RCI1388" s="84">
        <f t="shared" si="940"/>
        <v>2000000</v>
      </c>
      <c r="RCJ1388" s="84">
        <f t="shared" si="940"/>
        <v>2000000</v>
      </c>
      <c r="RCP1388" s="84" t="s">
        <v>247</v>
      </c>
      <c r="RCQ1388" s="84" t="s">
        <v>4692</v>
      </c>
      <c r="RCR1388" s="84">
        <f>RCR1384</f>
        <v>0</v>
      </c>
      <c r="RCS1388" s="84">
        <f t="shared" si="940"/>
        <v>0</v>
      </c>
      <c r="RCT1388" s="84">
        <f t="shared" si="940"/>
        <v>0</v>
      </c>
      <c r="RCU1388" s="84">
        <f t="shared" si="940"/>
        <v>0</v>
      </c>
      <c r="RCV1388" s="84">
        <f t="shared" si="940"/>
        <v>2000000</v>
      </c>
      <c r="RCW1388" s="84">
        <f t="shared" si="940"/>
        <v>0</v>
      </c>
      <c r="RCX1388" s="84">
        <f t="shared" si="940"/>
        <v>0</v>
      </c>
      <c r="RCY1388" s="84">
        <f t="shared" si="940"/>
        <v>2000000</v>
      </c>
      <c r="RCZ1388" s="84">
        <f t="shared" si="940"/>
        <v>2000000</v>
      </c>
      <c r="RDF1388" s="84" t="s">
        <v>247</v>
      </c>
      <c r="RDG1388" s="84" t="s">
        <v>4692</v>
      </c>
      <c r="RDH1388" s="84">
        <f>RDH1384</f>
        <v>0</v>
      </c>
      <c r="RDI1388" s="84">
        <f t="shared" si="940"/>
        <v>0</v>
      </c>
      <c r="RDJ1388" s="84">
        <f t="shared" si="940"/>
        <v>0</v>
      </c>
      <c r="RDK1388" s="84">
        <f t="shared" si="940"/>
        <v>0</v>
      </c>
      <c r="RDL1388" s="84">
        <f t="shared" si="940"/>
        <v>2000000</v>
      </c>
      <c r="RDM1388" s="84">
        <f t="shared" si="940"/>
        <v>0</v>
      </c>
      <c r="RDN1388" s="84">
        <f t="shared" si="940"/>
        <v>0</v>
      </c>
      <c r="RDO1388" s="84">
        <f t="shared" si="940"/>
        <v>2000000</v>
      </c>
      <c r="RDP1388" s="84">
        <f t="shared" si="940"/>
        <v>2000000</v>
      </c>
      <c r="RDV1388" s="84" t="s">
        <v>247</v>
      </c>
      <c r="RDW1388" s="84" t="s">
        <v>4692</v>
      </c>
      <c r="RDX1388" s="84">
        <f>RDX1384</f>
        <v>0</v>
      </c>
      <c r="RDY1388" s="84">
        <f t="shared" si="941"/>
        <v>0</v>
      </c>
      <c r="RDZ1388" s="84">
        <f t="shared" si="941"/>
        <v>0</v>
      </c>
      <c r="REA1388" s="84">
        <f t="shared" si="941"/>
        <v>0</v>
      </c>
      <c r="REB1388" s="84">
        <f t="shared" si="941"/>
        <v>2000000</v>
      </c>
      <c r="REC1388" s="84">
        <f t="shared" si="941"/>
        <v>0</v>
      </c>
      <c r="RED1388" s="84">
        <f t="shared" si="941"/>
        <v>0</v>
      </c>
      <c r="REE1388" s="84">
        <f t="shared" si="941"/>
        <v>2000000</v>
      </c>
      <c r="REF1388" s="84">
        <f t="shared" si="941"/>
        <v>2000000</v>
      </c>
      <c r="REL1388" s="84" t="s">
        <v>247</v>
      </c>
      <c r="REM1388" s="84" t="s">
        <v>4692</v>
      </c>
      <c r="REN1388" s="84">
        <f>REN1384</f>
        <v>0</v>
      </c>
      <c r="REO1388" s="84">
        <f t="shared" si="941"/>
        <v>0</v>
      </c>
      <c r="REP1388" s="84">
        <f t="shared" si="941"/>
        <v>0</v>
      </c>
      <c r="REQ1388" s="84">
        <f t="shared" si="941"/>
        <v>0</v>
      </c>
      <c r="RER1388" s="84">
        <f t="shared" si="941"/>
        <v>2000000</v>
      </c>
      <c r="RES1388" s="84">
        <f t="shared" si="941"/>
        <v>0</v>
      </c>
      <c r="RET1388" s="84">
        <f t="shared" si="941"/>
        <v>0</v>
      </c>
      <c r="REU1388" s="84">
        <f t="shared" si="941"/>
        <v>2000000</v>
      </c>
      <c r="REV1388" s="84">
        <f t="shared" si="941"/>
        <v>2000000</v>
      </c>
      <c r="RFB1388" s="84" t="s">
        <v>247</v>
      </c>
      <c r="RFC1388" s="84" t="s">
        <v>4692</v>
      </c>
      <c r="RFD1388" s="84">
        <f>RFD1384</f>
        <v>0</v>
      </c>
      <c r="RFE1388" s="84">
        <f t="shared" si="941"/>
        <v>0</v>
      </c>
      <c r="RFF1388" s="84">
        <f t="shared" si="941"/>
        <v>0</v>
      </c>
      <c r="RFG1388" s="84">
        <f t="shared" si="941"/>
        <v>0</v>
      </c>
      <c r="RFH1388" s="84">
        <f t="shared" si="941"/>
        <v>2000000</v>
      </c>
      <c r="RFI1388" s="84">
        <f t="shared" si="941"/>
        <v>0</v>
      </c>
      <c r="RFJ1388" s="84">
        <f t="shared" si="941"/>
        <v>0</v>
      </c>
      <c r="RFK1388" s="84">
        <f t="shared" si="941"/>
        <v>2000000</v>
      </c>
      <c r="RFL1388" s="84">
        <f t="shared" si="941"/>
        <v>2000000</v>
      </c>
      <c r="RFR1388" s="84" t="s">
        <v>247</v>
      </c>
      <c r="RFS1388" s="84" t="s">
        <v>4692</v>
      </c>
      <c r="RFT1388" s="84">
        <f>RFT1384</f>
        <v>0</v>
      </c>
      <c r="RFU1388" s="84">
        <f t="shared" si="941"/>
        <v>0</v>
      </c>
      <c r="RFV1388" s="84">
        <f t="shared" si="941"/>
        <v>0</v>
      </c>
      <c r="RFW1388" s="84">
        <f t="shared" si="941"/>
        <v>0</v>
      </c>
      <c r="RFX1388" s="84">
        <f t="shared" si="941"/>
        <v>2000000</v>
      </c>
      <c r="RFY1388" s="84">
        <f t="shared" si="941"/>
        <v>0</v>
      </c>
      <c r="RFZ1388" s="84">
        <f t="shared" si="941"/>
        <v>0</v>
      </c>
      <c r="RGA1388" s="84">
        <f t="shared" si="941"/>
        <v>2000000</v>
      </c>
      <c r="RGB1388" s="84">
        <f t="shared" si="941"/>
        <v>2000000</v>
      </c>
      <c r="RGH1388" s="84" t="s">
        <v>247</v>
      </c>
      <c r="RGI1388" s="84" t="s">
        <v>4692</v>
      </c>
      <c r="RGJ1388" s="84">
        <f>RGJ1384</f>
        <v>0</v>
      </c>
      <c r="RGK1388" s="84">
        <f t="shared" si="942"/>
        <v>0</v>
      </c>
      <c r="RGL1388" s="84">
        <f t="shared" si="942"/>
        <v>0</v>
      </c>
      <c r="RGM1388" s="84">
        <f t="shared" si="942"/>
        <v>0</v>
      </c>
      <c r="RGN1388" s="84">
        <f t="shared" si="942"/>
        <v>2000000</v>
      </c>
      <c r="RGO1388" s="84">
        <f t="shared" si="942"/>
        <v>0</v>
      </c>
      <c r="RGP1388" s="84">
        <f t="shared" si="942"/>
        <v>0</v>
      </c>
      <c r="RGQ1388" s="84">
        <f t="shared" si="942"/>
        <v>2000000</v>
      </c>
      <c r="RGR1388" s="84">
        <f t="shared" si="942"/>
        <v>2000000</v>
      </c>
      <c r="RGX1388" s="84" t="s">
        <v>247</v>
      </c>
      <c r="RGY1388" s="84" t="s">
        <v>4692</v>
      </c>
      <c r="RGZ1388" s="84">
        <f>RGZ1384</f>
        <v>0</v>
      </c>
      <c r="RHA1388" s="84">
        <f t="shared" si="942"/>
        <v>0</v>
      </c>
      <c r="RHB1388" s="84">
        <f t="shared" si="942"/>
        <v>0</v>
      </c>
      <c r="RHC1388" s="84">
        <f t="shared" si="942"/>
        <v>0</v>
      </c>
      <c r="RHD1388" s="84">
        <f t="shared" si="942"/>
        <v>2000000</v>
      </c>
      <c r="RHE1388" s="84">
        <f t="shared" si="942"/>
        <v>0</v>
      </c>
      <c r="RHF1388" s="84">
        <f t="shared" si="942"/>
        <v>0</v>
      </c>
      <c r="RHG1388" s="84">
        <f t="shared" si="942"/>
        <v>2000000</v>
      </c>
      <c r="RHH1388" s="84">
        <f t="shared" si="942"/>
        <v>2000000</v>
      </c>
      <c r="RHN1388" s="84" t="s">
        <v>247</v>
      </c>
      <c r="RHO1388" s="84" t="s">
        <v>4692</v>
      </c>
      <c r="RHP1388" s="84">
        <f>RHP1384</f>
        <v>0</v>
      </c>
      <c r="RHQ1388" s="84">
        <f t="shared" si="942"/>
        <v>0</v>
      </c>
      <c r="RHR1388" s="84">
        <f t="shared" si="942"/>
        <v>0</v>
      </c>
      <c r="RHS1388" s="84">
        <f t="shared" si="942"/>
        <v>0</v>
      </c>
      <c r="RHT1388" s="84">
        <f t="shared" si="942"/>
        <v>2000000</v>
      </c>
      <c r="RHU1388" s="84">
        <f t="shared" si="942"/>
        <v>0</v>
      </c>
      <c r="RHV1388" s="84">
        <f t="shared" si="942"/>
        <v>0</v>
      </c>
      <c r="RHW1388" s="84">
        <f t="shared" si="942"/>
        <v>2000000</v>
      </c>
      <c r="RHX1388" s="84">
        <f t="shared" si="942"/>
        <v>2000000</v>
      </c>
      <c r="RID1388" s="84" t="s">
        <v>247</v>
      </c>
      <c r="RIE1388" s="84" t="s">
        <v>4692</v>
      </c>
      <c r="RIF1388" s="84">
        <f>RIF1384</f>
        <v>0</v>
      </c>
      <c r="RIG1388" s="84">
        <f t="shared" si="942"/>
        <v>0</v>
      </c>
      <c r="RIH1388" s="84">
        <f t="shared" si="942"/>
        <v>0</v>
      </c>
      <c r="RII1388" s="84">
        <f t="shared" si="942"/>
        <v>0</v>
      </c>
      <c r="RIJ1388" s="84">
        <f t="shared" si="942"/>
        <v>2000000</v>
      </c>
      <c r="RIK1388" s="84">
        <f t="shared" si="942"/>
        <v>0</v>
      </c>
      <c r="RIL1388" s="84">
        <f t="shared" si="942"/>
        <v>0</v>
      </c>
      <c r="RIM1388" s="84">
        <f t="shared" si="942"/>
        <v>2000000</v>
      </c>
      <c r="RIN1388" s="84">
        <f t="shared" si="942"/>
        <v>2000000</v>
      </c>
      <c r="RIT1388" s="84" t="s">
        <v>247</v>
      </c>
      <c r="RIU1388" s="84" t="s">
        <v>4692</v>
      </c>
      <c r="RIV1388" s="84">
        <f>RIV1384</f>
        <v>0</v>
      </c>
      <c r="RIW1388" s="84">
        <f t="shared" si="943"/>
        <v>0</v>
      </c>
      <c r="RIX1388" s="84">
        <f t="shared" si="943"/>
        <v>0</v>
      </c>
      <c r="RIY1388" s="84">
        <f t="shared" si="943"/>
        <v>0</v>
      </c>
      <c r="RIZ1388" s="84">
        <f t="shared" si="943"/>
        <v>2000000</v>
      </c>
      <c r="RJA1388" s="84">
        <f t="shared" si="943"/>
        <v>0</v>
      </c>
      <c r="RJB1388" s="84">
        <f t="shared" si="943"/>
        <v>0</v>
      </c>
      <c r="RJC1388" s="84">
        <f t="shared" si="943"/>
        <v>2000000</v>
      </c>
      <c r="RJD1388" s="84">
        <f t="shared" si="943"/>
        <v>2000000</v>
      </c>
      <c r="RJJ1388" s="84" t="s">
        <v>247</v>
      </c>
      <c r="RJK1388" s="84" t="s">
        <v>4692</v>
      </c>
      <c r="RJL1388" s="84">
        <f>RJL1384</f>
        <v>0</v>
      </c>
      <c r="RJM1388" s="84">
        <f t="shared" si="943"/>
        <v>0</v>
      </c>
      <c r="RJN1388" s="84">
        <f t="shared" si="943"/>
        <v>0</v>
      </c>
      <c r="RJO1388" s="84">
        <f t="shared" si="943"/>
        <v>0</v>
      </c>
      <c r="RJP1388" s="84">
        <f t="shared" si="943"/>
        <v>2000000</v>
      </c>
      <c r="RJQ1388" s="84">
        <f t="shared" si="943"/>
        <v>0</v>
      </c>
      <c r="RJR1388" s="84">
        <f t="shared" si="943"/>
        <v>0</v>
      </c>
      <c r="RJS1388" s="84">
        <f t="shared" si="943"/>
        <v>2000000</v>
      </c>
      <c r="RJT1388" s="84">
        <f t="shared" si="943"/>
        <v>2000000</v>
      </c>
      <c r="RJZ1388" s="84" t="s">
        <v>247</v>
      </c>
      <c r="RKA1388" s="84" t="s">
        <v>4692</v>
      </c>
      <c r="RKB1388" s="84">
        <f>RKB1384</f>
        <v>0</v>
      </c>
      <c r="RKC1388" s="84">
        <f t="shared" si="943"/>
        <v>0</v>
      </c>
      <c r="RKD1388" s="84">
        <f t="shared" si="943"/>
        <v>0</v>
      </c>
      <c r="RKE1388" s="84">
        <f t="shared" si="943"/>
        <v>0</v>
      </c>
      <c r="RKF1388" s="84">
        <f t="shared" si="943"/>
        <v>2000000</v>
      </c>
      <c r="RKG1388" s="84">
        <f t="shared" si="943"/>
        <v>0</v>
      </c>
      <c r="RKH1388" s="84">
        <f t="shared" si="943"/>
        <v>0</v>
      </c>
      <c r="RKI1388" s="84">
        <f t="shared" si="943"/>
        <v>2000000</v>
      </c>
      <c r="RKJ1388" s="84">
        <f t="shared" si="943"/>
        <v>2000000</v>
      </c>
      <c r="RKP1388" s="84" t="s">
        <v>247</v>
      </c>
      <c r="RKQ1388" s="84" t="s">
        <v>4692</v>
      </c>
      <c r="RKR1388" s="84">
        <f>RKR1384</f>
        <v>0</v>
      </c>
      <c r="RKS1388" s="84">
        <f t="shared" si="943"/>
        <v>0</v>
      </c>
      <c r="RKT1388" s="84">
        <f t="shared" si="943"/>
        <v>0</v>
      </c>
      <c r="RKU1388" s="84">
        <f t="shared" si="943"/>
        <v>0</v>
      </c>
      <c r="RKV1388" s="84">
        <f t="shared" si="943"/>
        <v>2000000</v>
      </c>
      <c r="RKW1388" s="84">
        <f t="shared" si="943"/>
        <v>0</v>
      </c>
      <c r="RKX1388" s="84">
        <f t="shared" si="943"/>
        <v>0</v>
      </c>
      <c r="RKY1388" s="84">
        <f t="shared" si="943"/>
        <v>2000000</v>
      </c>
      <c r="RKZ1388" s="84">
        <f t="shared" si="943"/>
        <v>2000000</v>
      </c>
      <c r="RLF1388" s="84" t="s">
        <v>247</v>
      </c>
      <c r="RLG1388" s="84" t="s">
        <v>4692</v>
      </c>
      <c r="RLH1388" s="84">
        <f>RLH1384</f>
        <v>0</v>
      </c>
      <c r="RLI1388" s="84">
        <f t="shared" si="944"/>
        <v>0</v>
      </c>
      <c r="RLJ1388" s="84">
        <f t="shared" si="944"/>
        <v>0</v>
      </c>
      <c r="RLK1388" s="84">
        <f t="shared" si="944"/>
        <v>0</v>
      </c>
      <c r="RLL1388" s="84">
        <f t="shared" si="944"/>
        <v>2000000</v>
      </c>
      <c r="RLM1388" s="84">
        <f t="shared" si="944"/>
        <v>0</v>
      </c>
      <c r="RLN1388" s="84">
        <f t="shared" si="944"/>
        <v>0</v>
      </c>
      <c r="RLO1388" s="84">
        <f t="shared" si="944"/>
        <v>2000000</v>
      </c>
      <c r="RLP1388" s="84">
        <f t="shared" si="944"/>
        <v>2000000</v>
      </c>
      <c r="RLV1388" s="84" t="s">
        <v>247</v>
      </c>
      <c r="RLW1388" s="84" t="s">
        <v>4692</v>
      </c>
      <c r="RLX1388" s="84">
        <f>RLX1384</f>
        <v>0</v>
      </c>
      <c r="RLY1388" s="84">
        <f t="shared" si="944"/>
        <v>0</v>
      </c>
      <c r="RLZ1388" s="84">
        <f t="shared" si="944"/>
        <v>0</v>
      </c>
      <c r="RMA1388" s="84">
        <f t="shared" si="944"/>
        <v>0</v>
      </c>
      <c r="RMB1388" s="84">
        <f t="shared" si="944"/>
        <v>2000000</v>
      </c>
      <c r="RMC1388" s="84">
        <f t="shared" si="944"/>
        <v>0</v>
      </c>
      <c r="RMD1388" s="84">
        <f t="shared" si="944"/>
        <v>0</v>
      </c>
      <c r="RME1388" s="84">
        <f t="shared" si="944"/>
        <v>2000000</v>
      </c>
      <c r="RMF1388" s="84">
        <f t="shared" si="944"/>
        <v>2000000</v>
      </c>
      <c r="RML1388" s="84" t="s">
        <v>247</v>
      </c>
      <c r="RMM1388" s="84" t="s">
        <v>4692</v>
      </c>
      <c r="RMN1388" s="84">
        <f>RMN1384</f>
        <v>0</v>
      </c>
      <c r="RMO1388" s="84">
        <f t="shared" si="944"/>
        <v>0</v>
      </c>
      <c r="RMP1388" s="84">
        <f t="shared" si="944"/>
        <v>0</v>
      </c>
      <c r="RMQ1388" s="84">
        <f t="shared" si="944"/>
        <v>0</v>
      </c>
      <c r="RMR1388" s="84">
        <f t="shared" si="944"/>
        <v>2000000</v>
      </c>
      <c r="RMS1388" s="84">
        <f t="shared" si="944"/>
        <v>0</v>
      </c>
      <c r="RMT1388" s="84">
        <f t="shared" si="944"/>
        <v>0</v>
      </c>
      <c r="RMU1388" s="84">
        <f t="shared" si="944"/>
        <v>2000000</v>
      </c>
      <c r="RMV1388" s="84">
        <f t="shared" si="944"/>
        <v>2000000</v>
      </c>
      <c r="RNB1388" s="84" t="s">
        <v>247</v>
      </c>
      <c r="RNC1388" s="84" t="s">
        <v>4692</v>
      </c>
      <c r="RND1388" s="84">
        <f>RND1384</f>
        <v>0</v>
      </c>
      <c r="RNE1388" s="84">
        <f t="shared" si="944"/>
        <v>0</v>
      </c>
      <c r="RNF1388" s="84">
        <f t="shared" si="944"/>
        <v>0</v>
      </c>
      <c r="RNG1388" s="84">
        <f t="shared" si="944"/>
        <v>0</v>
      </c>
      <c r="RNH1388" s="84">
        <f t="shared" si="944"/>
        <v>2000000</v>
      </c>
      <c r="RNI1388" s="84">
        <f t="shared" si="944"/>
        <v>0</v>
      </c>
      <c r="RNJ1388" s="84">
        <f t="shared" si="944"/>
        <v>0</v>
      </c>
      <c r="RNK1388" s="84">
        <f t="shared" si="944"/>
        <v>2000000</v>
      </c>
      <c r="RNL1388" s="84">
        <f t="shared" si="944"/>
        <v>2000000</v>
      </c>
      <c r="RNR1388" s="84" t="s">
        <v>247</v>
      </c>
      <c r="RNS1388" s="84" t="s">
        <v>4692</v>
      </c>
      <c r="RNT1388" s="84">
        <f>RNT1384</f>
        <v>0</v>
      </c>
      <c r="RNU1388" s="84">
        <f t="shared" si="945"/>
        <v>0</v>
      </c>
      <c r="RNV1388" s="84">
        <f t="shared" si="945"/>
        <v>0</v>
      </c>
      <c r="RNW1388" s="84">
        <f t="shared" si="945"/>
        <v>0</v>
      </c>
      <c r="RNX1388" s="84">
        <f t="shared" si="945"/>
        <v>2000000</v>
      </c>
      <c r="RNY1388" s="84">
        <f t="shared" si="945"/>
        <v>0</v>
      </c>
      <c r="RNZ1388" s="84">
        <f t="shared" si="945"/>
        <v>0</v>
      </c>
      <c r="ROA1388" s="84">
        <f t="shared" si="945"/>
        <v>2000000</v>
      </c>
      <c r="ROB1388" s="84">
        <f t="shared" si="945"/>
        <v>2000000</v>
      </c>
      <c r="ROH1388" s="84" t="s">
        <v>247</v>
      </c>
      <c r="ROI1388" s="84" t="s">
        <v>4692</v>
      </c>
      <c r="ROJ1388" s="84">
        <f>ROJ1384</f>
        <v>0</v>
      </c>
      <c r="ROK1388" s="84">
        <f t="shared" si="945"/>
        <v>0</v>
      </c>
      <c r="ROL1388" s="84">
        <f t="shared" si="945"/>
        <v>0</v>
      </c>
      <c r="ROM1388" s="84">
        <f t="shared" si="945"/>
        <v>0</v>
      </c>
      <c r="RON1388" s="84">
        <f t="shared" si="945"/>
        <v>2000000</v>
      </c>
      <c r="ROO1388" s="84">
        <f t="shared" si="945"/>
        <v>0</v>
      </c>
      <c r="ROP1388" s="84">
        <f t="shared" si="945"/>
        <v>0</v>
      </c>
      <c r="ROQ1388" s="84">
        <f t="shared" si="945"/>
        <v>2000000</v>
      </c>
      <c r="ROR1388" s="84">
        <f t="shared" si="945"/>
        <v>2000000</v>
      </c>
      <c r="ROX1388" s="84" t="s">
        <v>247</v>
      </c>
      <c r="ROY1388" s="84" t="s">
        <v>4692</v>
      </c>
      <c r="ROZ1388" s="84">
        <f>ROZ1384</f>
        <v>0</v>
      </c>
      <c r="RPA1388" s="84">
        <f t="shared" si="945"/>
        <v>0</v>
      </c>
      <c r="RPB1388" s="84">
        <f t="shared" si="945"/>
        <v>0</v>
      </c>
      <c r="RPC1388" s="84">
        <f t="shared" si="945"/>
        <v>0</v>
      </c>
      <c r="RPD1388" s="84">
        <f t="shared" si="945"/>
        <v>2000000</v>
      </c>
      <c r="RPE1388" s="84">
        <f t="shared" si="945"/>
        <v>0</v>
      </c>
      <c r="RPF1388" s="84">
        <f t="shared" si="945"/>
        <v>0</v>
      </c>
      <c r="RPG1388" s="84">
        <f t="shared" si="945"/>
        <v>2000000</v>
      </c>
      <c r="RPH1388" s="84">
        <f t="shared" si="945"/>
        <v>2000000</v>
      </c>
      <c r="RPN1388" s="84" t="s">
        <v>247</v>
      </c>
      <c r="RPO1388" s="84" t="s">
        <v>4692</v>
      </c>
      <c r="RPP1388" s="84">
        <f>RPP1384</f>
        <v>0</v>
      </c>
      <c r="RPQ1388" s="84">
        <f t="shared" si="945"/>
        <v>0</v>
      </c>
      <c r="RPR1388" s="84">
        <f t="shared" si="945"/>
        <v>0</v>
      </c>
      <c r="RPS1388" s="84">
        <f t="shared" si="945"/>
        <v>0</v>
      </c>
      <c r="RPT1388" s="84">
        <f t="shared" si="945"/>
        <v>2000000</v>
      </c>
      <c r="RPU1388" s="84">
        <f t="shared" si="945"/>
        <v>0</v>
      </c>
      <c r="RPV1388" s="84">
        <f t="shared" si="945"/>
        <v>0</v>
      </c>
      <c r="RPW1388" s="84">
        <f t="shared" si="945"/>
        <v>2000000</v>
      </c>
      <c r="RPX1388" s="84">
        <f t="shared" si="945"/>
        <v>2000000</v>
      </c>
      <c r="RQD1388" s="84" t="s">
        <v>247</v>
      </c>
      <c r="RQE1388" s="84" t="s">
        <v>4692</v>
      </c>
      <c r="RQF1388" s="84">
        <f>RQF1384</f>
        <v>0</v>
      </c>
      <c r="RQG1388" s="84">
        <f t="shared" si="946"/>
        <v>0</v>
      </c>
      <c r="RQH1388" s="84">
        <f t="shared" si="946"/>
        <v>0</v>
      </c>
      <c r="RQI1388" s="84">
        <f t="shared" si="946"/>
        <v>0</v>
      </c>
      <c r="RQJ1388" s="84">
        <f t="shared" si="946"/>
        <v>2000000</v>
      </c>
      <c r="RQK1388" s="84">
        <f t="shared" si="946"/>
        <v>0</v>
      </c>
      <c r="RQL1388" s="84">
        <f t="shared" si="946"/>
        <v>0</v>
      </c>
      <c r="RQM1388" s="84">
        <f t="shared" si="946"/>
        <v>2000000</v>
      </c>
      <c r="RQN1388" s="84">
        <f t="shared" si="946"/>
        <v>2000000</v>
      </c>
      <c r="RQT1388" s="84" t="s">
        <v>247</v>
      </c>
      <c r="RQU1388" s="84" t="s">
        <v>4692</v>
      </c>
      <c r="RQV1388" s="84">
        <f>RQV1384</f>
        <v>0</v>
      </c>
      <c r="RQW1388" s="84">
        <f t="shared" si="946"/>
        <v>0</v>
      </c>
      <c r="RQX1388" s="84">
        <f t="shared" si="946"/>
        <v>0</v>
      </c>
      <c r="RQY1388" s="84">
        <f t="shared" si="946"/>
        <v>0</v>
      </c>
      <c r="RQZ1388" s="84">
        <f t="shared" si="946"/>
        <v>2000000</v>
      </c>
      <c r="RRA1388" s="84">
        <f t="shared" si="946"/>
        <v>0</v>
      </c>
      <c r="RRB1388" s="84">
        <f t="shared" si="946"/>
        <v>0</v>
      </c>
      <c r="RRC1388" s="84">
        <f t="shared" si="946"/>
        <v>2000000</v>
      </c>
      <c r="RRD1388" s="84">
        <f t="shared" si="946"/>
        <v>2000000</v>
      </c>
      <c r="RRJ1388" s="84" t="s">
        <v>247</v>
      </c>
      <c r="RRK1388" s="84" t="s">
        <v>4692</v>
      </c>
      <c r="RRL1388" s="84">
        <f>RRL1384</f>
        <v>0</v>
      </c>
      <c r="RRM1388" s="84">
        <f t="shared" si="946"/>
        <v>0</v>
      </c>
      <c r="RRN1388" s="84">
        <f t="shared" si="946"/>
        <v>0</v>
      </c>
      <c r="RRO1388" s="84">
        <f t="shared" si="946"/>
        <v>0</v>
      </c>
      <c r="RRP1388" s="84">
        <f t="shared" si="946"/>
        <v>2000000</v>
      </c>
      <c r="RRQ1388" s="84">
        <f t="shared" si="946"/>
        <v>0</v>
      </c>
      <c r="RRR1388" s="84">
        <f t="shared" si="946"/>
        <v>0</v>
      </c>
      <c r="RRS1388" s="84">
        <f t="shared" si="946"/>
        <v>2000000</v>
      </c>
      <c r="RRT1388" s="84">
        <f t="shared" si="946"/>
        <v>2000000</v>
      </c>
      <c r="RRZ1388" s="84" t="s">
        <v>247</v>
      </c>
      <c r="RSA1388" s="84" t="s">
        <v>4692</v>
      </c>
      <c r="RSB1388" s="84">
        <f>RSB1384</f>
        <v>0</v>
      </c>
      <c r="RSC1388" s="84">
        <f t="shared" si="946"/>
        <v>0</v>
      </c>
      <c r="RSD1388" s="84">
        <f t="shared" si="946"/>
        <v>0</v>
      </c>
      <c r="RSE1388" s="84">
        <f t="shared" si="946"/>
        <v>0</v>
      </c>
      <c r="RSF1388" s="84">
        <f t="shared" si="946"/>
        <v>2000000</v>
      </c>
      <c r="RSG1388" s="84">
        <f t="shared" si="946"/>
        <v>0</v>
      </c>
      <c r="RSH1388" s="84">
        <f t="shared" si="946"/>
        <v>0</v>
      </c>
      <c r="RSI1388" s="84">
        <f t="shared" si="946"/>
        <v>2000000</v>
      </c>
      <c r="RSJ1388" s="84">
        <f t="shared" si="946"/>
        <v>2000000</v>
      </c>
      <c r="RSP1388" s="84" t="s">
        <v>247</v>
      </c>
      <c r="RSQ1388" s="84" t="s">
        <v>4692</v>
      </c>
      <c r="RSR1388" s="84">
        <f>RSR1384</f>
        <v>0</v>
      </c>
      <c r="RSS1388" s="84">
        <f t="shared" si="947"/>
        <v>0</v>
      </c>
      <c r="RST1388" s="84">
        <f t="shared" si="947"/>
        <v>0</v>
      </c>
      <c r="RSU1388" s="84">
        <f t="shared" si="947"/>
        <v>0</v>
      </c>
      <c r="RSV1388" s="84">
        <f t="shared" si="947"/>
        <v>2000000</v>
      </c>
      <c r="RSW1388" s="84">
        <f t="shared" si="947"/>
        <v>0</v>
      </c>
      <c r="RSX1388" s="84">
        <f t="shared" si="947"/>
        <v>0</v>
      </c>
      <c r="RSY1388" s="84">
        <f t="shared" si="947"/>
        <v>2000000</v>
      </c>
      <c r="RSZ1388" s="84">
        <f t="shared" si="947"/>
        <v>2000000</v>
      </c>
      <c r="RTF1388" s="84" t="s">
        <v>247</v>
      </c>
      <c r="RTG1388" s="84" t="s">
        <v>4692</v>
      </c>
      <c r="RTH1388" s="84">
        <f>RTH1384</f>
        <v>0</v>
      </c>
      <c r="RTI1388" s="84">
        <f t="shared" si="947"/>
        <v>0</v>
      </c>
      <c r="RTJ1388" s="84">
        <f t="shared" si="947"/>
        <v>0</v>
      </c>
      <c r="RTK1388" s="84">
        <f t="shared" si="947"/>
        <v>0</v>
      </c>
      <c r="RTL1388" s="84">
        <f t="shared" si="947"/>
        <v>2000000</v>
      </c>
      <c r="RTM1388" s="84">
        <f t="shared" si="947"/>
        <v>0</v>
      </c>
      <c r="RTN1388" s="84">
        <f t="shared" si="947"/>
        <v>0</v>
      </c>
      <c r="RTO1388" s="84">
        <f t="shared" si="947"/>
        <v>2000000</v>
      </c>
      <c r="RTP1388" s="84">
        <f t="shared" si="947"/>
        <v>2000000</v>
      </c>
      <c r="RTV1388" s="84" t="s">
        <v>247</v>
      </c>
      <c r="RTW1388" s="84" t="s">
        <v>4692</v>
      </c>
      <c r="RTX1388" s="84">
        <f>RTX1384</f>
        <v>0</v>
      </c>
      <c r="RTY1388" s="84">
        <f t="shared" si="947"/>
        <v>0</v>
      </c>
      <c r="RTZ1388" s="84">
        <f t="shared" si="947"/>
        <v>0</v>
      </c>
      <c r="RUA1388" s="84">
        <f t="shared" si="947"/>
        <v>0</v>
      </c>
      <c r="RUB1388" s="84">
        <f t="shared" si="947"/>
        <v>2000000</v>
      </c>
      <c r="RUC1388" s="84">
        <f t="shared" si="947"/>
        <v>0</v>
      </c>
      <c r="RUD1388" s="84">
        <f t="shared" si="947"/>
        <v>0</v>
      </c>
      <c r="RUE1388" s="84">
        <f t="shared" si="947"/>
        <v>2000000</v>
      </c>
      <c r="RUF1388" s="84">
        <f t="shared" si="947"/>
        <v>2000000</v>
      </c>
      <c r="RUL1388" s="84" t="s">
        <v>247</v>
      </c>
      <c r="RUM1388" s="84" t="s">
        <v>4692</v>
      </c>
      <c r="RUN1388" s="84">
        <f>RUN1384</f>
        <v>0</v>
      </c>
      <c r="RUO1388" s="84">
        <f t="shared" si="947"/>
        <v>0</v>
      </c>
      <c r="RUP1388" s="84">
        <f t="shared" si="947"/>
        <v>0</v>
      </c>
      <c r="RUQ1388" s="84">
        <f t="shared" si="947"/>
        <v>0</v>
      </c>
      <c r="RUR1388" s="84">
        <f t="shared" si="947"/>
        <v>2000000</v>
      </c>
      <c r="RUS1388" s="84">
        <f t="shared" si="947"/>
        <v>0</v>
      </c>
      <c r="RUT1388" s="84">
        <f t="shared" si="947"/>
        <v>0</v>
      </c>
      <c r="RUU1388" s="84">
        <f t="shared" si="947"/>
        <v>2000000</v>
      </c>
      <c r="RUV1388" s="84">
        <f t="shared" si="947"/>
        <v>2000000</v>
      </c>
      <c r="RVB1388" s="84" t="s">
        <v>247</v>
      </c>
      <c r="RVC1388" s="84" t="s">
        <v>4692</v>
      </c>
      <c r="RVD1388" s="84">
        <f>RVD1384</f>
        <v>0</v>
      </c>
      <c r="RVE1388" s="84">
        <f t="shared" si="948"/>
        <v>0</v>
      </c>
      <c r="RVF1388" s="84">
        <f t="shared" si="948"/>
        <v>0</v>
      </c>
      <c r="RVG1388" s="84">
        <f t="shared" si="948"/>
        <v>0</v>
      </c>
      <c r="RVH1388" s="84">
        <f t="shared" si="948"/>
        <v>2000000</v>
      </c>
      <c r="RVI1388" s="84">
        <f t="shared" si="948"/>
        <v>0</v>
      </c>
      <c r="RVJ1388" s="84">
        <f t="shared" si="948"/>
        <v>0</v>
      </c>
      <c r="RVK1388" s="84">
        <f t="shared" si="948"/>
        <v>2000000</v>
      </c>
      <c r="RVL1388" s="84">
        <f t="shared" si="948"/>
        <v>2000000</v>
      </c>
      <c r="RVR1388" s="84" t="s">
        <v>247</v>
      </c>
      <c r="RVS1388" s="84" t="s">
        <v>4692</v>
      </c>
      <c r="RVT1388" s="84">
        <f>RVT1384</f>
        <v>0</v>
      </c>
      <c r="RVU1388" s="84">
        <f t="shared" si="948"/>
        <v>0</v>
      </c>
      <c r="RVV1388" s="84">
        <f t="shared" si="948"/>
        <v>0</v>
      </c>
      <c r="RVW1388" s="84">
        <f t="shared" si="948"/>
        <v>0</v>
      </c>
      <c r="RVX1388" s="84">
        <f t="shared" si="948"/>
        <v>2000000</v>
      </c>
      <c r="RVY1388" s="84">
        <f t="shared" si="948"/>
        <v>0</v>
      </c>
      <c r="RVZ1388" s="84">
        <f t="shared" si="948"/>
        <v>0</v>
      </c>
      <c r="RWA1388" s="84">
        <f t="shared" si="948"/>
        <v>2000000</v>
      </c>
      <c r="RWB1388" s="84">
        <f t="shared" si="948"/>
        <v>2000000</v>
      </c>
      <c r="RWH1388" s="84" t="s">
        <v>247</v>
      </c>
      <c r="RWI1388" s="84" t="s">
        <v>4692</v>
      </c>
      <c r="RWJ1388" s="84">
        <f>RWJ1384</f>
        <v>0</v>
      </c>
      <c r="RWK1388" s="84">
        <f t="shared" si="948"/>
        <v>0</v>
      </c>
      <c r="RWL1388" s="84">
        <f t="shared" si="948"/>
        <v>0</v>
      </c>
      <c r="RWM1388" s="84">
        <f t="shared" si="948"/>
        <v>0</v>
      </c>
      <c r="RWN1388" s="84">
        <f t="shared" si="948"/>
        <v>2000000</v>
      </c>
      <c r="RWO1388" s="84">
        <f t="shared" si="948"/>
        <v>0</v>
      </c>
      <c r="RWP1388" s="84">
        <f t="shared" si="948"/>
        <v>0</v>
      </c>
      <c r="RWQ1388" s="84">
        <f t="shared" si="948"/>
        <v>2000000</v>
      </c>
      <c r="RWR1388" s="84">
        <f t="shared" si="948"/>
        <v>2000000</v>
      </c>
      <c r="RWX1388" s="84" t="s">
        <v>247</v>
      </c>
      <c r="RWY1388" s="84" t="s">
        <v>4692</v>
      </c>
      <c r="RWZ1388" s="84">
        <f>RWZ1384</f>
        <v>0</v>
      </c>
      <c r="RXA1388" s="84">
        <f t="shared" si="948"/>
        <v>0</v>
      </c>
      <c r="RXB1388" s="84">
        <f t="shared" si="948"/>
        <v>0</v>
      </c>
      <c r="RXC1388" s="84">
        <f t="shared" si="948"/>
        <v>0</v>
      </c>
      <c r="RXD1388" s="84">
        <f t="shared" si="948"/>
        <v>2000000</v>
      </c>
      <c r="RXE1388" s="84">
        <f t="shared" si="948"/>
        <v>0</v>
      </c>
      <c r="RXF1388" s="84">
        <f t="shared" si="948"/>
        <v>0</v>
      </c>
      <c r="RXG1388" s="84">
        <f t="shared" si="948"/>
        <v>2000000</v>
      </c>
      <c r="RXH1388" s="84">
        <f t="shared" si="948"/>
        <v>2000000</v>
      </c>
      <c r="RXN1388" s="84" t="s">
        <v>247</v>
      </c>
      <c r="RXO1388" s="84" t="s">
        <v>4692</v>
      </c>
      <c r="RXP1388" s="84">
        <f>RXP1384</f>
        <v>0</v>
      </c>
      <c r="RXQ1388" s="84">
        <f t="shared" si="949"/>
        <v>0</v>
      </c>
      <c r="RXR1388" s="84">
        <f t="shared" si="949"/>
        <v>0</v>
      </c>
      <c r="RXS1388" s="84">
        <f t="shared" si="949"/>
        <v>0</v>
      </c>
      <c r="RXT1388" s="84">
        <f t="shared" si="949"/>
        <v>2000000</v>
      </c>
      <c r="RXU1388" s="84">
        <f t="shared" si="949"/>
        <v>0</v>
      </c>
      <c r="RXV1388" s="84">
        <f t="shared" si="949"/>
        <v>0</v>
      </c>
      <c r="RXW1388" s="84">
        <f t="shared" si="949"/>
        <v>2000000</v>
      </c>
      <c r="RXX1388" s="84">
        <f t="shared" si="949"/>
        <v>2000000</v>
      </c>
      <c r="RYD1388" s="84" t="s">
        <v>247</v>
      </c>
      <c r="RYE1388" s="84" t="s">
        <v>4692</v>
      </c>
      <c r="RYF1388" s="84">
        <f>RYF1384</f>
        <v>0</v>
      </c>
      <c r="RYG1388" s="84">
        <f t="shared" si="949"/>
        <v>0</v>
      </c>
      <c r="RYH1388" s="84">
        <f t="shared" si="949"/>
        <v>0</v>
      </c>
      <c r="RYI1388" s="84">
        <f t="shared" si="949"/>
        <v>0</v>
      </c>
      <c r="RYJ1388" s="84">
        <f t="shared" si="949"/>
        <v>2000000</v>
      </c>
      <c r="RYK1388" s="84">
        <f t="shared" si="949"/>
        <v>0</v>
      </c>
      <c r="RYL1388" s="84">
        <f t="shared" si="949"/>
        <v>0</v>
      </c>
      <c r="RYM1388" s="84">
        <f t="shared" si="949"/>
        <v>2000000</v>
      </c>
      <c r="RYN1388" s="84">
        <f t="shared" si="949"/>
        <v>2000000</v>
      </c>
      <c r="RYT1388" s="84" t="s">
        <v>247</v>
      </c>
      <c r="RYU1388" s="84" t="s">
        <v>4692</v>
      </c>
      <c r="RYV1388" s="84">
        <f>RYV1384</f>
        <v>0</v>
      </c>
      <c r="RYW1388" s="84">
        <f t="shared" si="949"/>
        <v>0</v>
      </c>
      <c r="RYX1388" s="84">
        <f t="shared" si="949"/>
        <v>0</v>
      </c>
      <c r="RYY1388" s="84">
        <f t="shared" si="949"/>
        <v>0</v>
      </c>
      <c r="RYZ1388" s="84">
        <f t="shared" si="949"/>
        <v>2000000</v>
      </c>
      <c r="RZA1388" s="84">
        <f t="shared" si="949"/>
        <v>0</v>
      </c>
      <c r="RZB1388" s="84">
        <f t="shared" si="949"/>
        <v>0</v>
      </c>
      <c r="RZC1388" s="84">
        <f t="shared" si="949"/>
        <v>2000000</v>
      </c>
      <c r="RZD1388" s="84">
        <f t="shared" si="949"/>
        <v>2000000</v>
      </c>
      <c r="RZJ1388" s="84" t="s">
        <v>247</v>
      </c>
      <c r="RZK1388" s="84" t="s">
        <v>4692</v>
      </c>
      <c r="RZL1388" s="84">
        <f>RZL1384</f>
        <v>0</v>
      </c>
      <c r="RZM1388" s="84">
        <f t="shared" si="949"/>
        <v>0</v>
      </c>
      <c r="RZN1388" s="84">
        <f t="shared" si="949"/>
        <v>0</v>
      </c>
      <c r="RZO1388" s="84">
        <f t="shared" si="949"/>
        <v>0</v>
      </c>
      <c r="RZP1388" s="84">
        <f t="shared" si="949"/>
        <v>2000000</v>
      </c>
      <c r="RZQ1388" s="84">
        <f t="shared" si="949"/>
        <v>0</v>
      </c>
      <c r="RZR1388" s="84">
        <f t="shared" si="949"/>
        <v>0</v>
      </c>
      <c r="RZS1388" s="84">
        <f t="shared" si="949"/>
        <v>2000000</v>
      </c>
      <c r="RZT1388" s="84">
        <f t="shared" si="949"/>
        <v>2000000</v>
      </c>
      <c r="RZZ1388" s="84" t="s">
        <v>247</v>
      </c>
      <c r="SAA1388" s="84" t="s">
        <v>4692</v>
      </c>
      <c r="SAB1388" s="84">
        <f>SAB1384</f>
        <v>0</v>
      </c>
      <c r="SAC1388" s="84">
        <f t="shared" si="950"/>
        <v>0</v>
      </c>
      <c r="SAD1388" s="84">
        <f t="shared" si="950"/>
        <v>0</v>
      </c>
      <c r="SAE1388" s="84">
        <f t="shared" si="950"/>
        <v>0</v>
      </c>
      <c r="SAF1388" s="84">
        <f t="shared" si="950"/>
        <v>2000000</v>
      </c>
      <c r="SAG1388" s="84">
        <f t="shared" si="950"/>
        <v>0</v>
      </c>
      <c r="SAH1388" s="84">
        <f t="shared" si="950"/>
        <v>0</v>
      </c>
      <c r="SAI1388" s="84">
        <f t="shared" si="950"/>
        <v>2000000</v>
      </c>
      <c r="SAJ1388" s="84">
        <f t="shared" si="950"/>
        <v>2000000</v>
      </c>
      <c r="SAP1388" s="84" t="s">
        <v>247</v>
      </c>
      <c r="SAQ1388" s="84" t="s">
        <v>4692</v>
      </c>
      <c r="SAR1388" s="84">
        <f>SAR1384</f>
        <v>0</v>
      </c>
      <c r="SAS1388" s="84">
        <f t="shared" si="950"/>
        <v>0</v>
      </c>
      <c r="SAT1388" s="84">
        <f t="shared" si="950"/>
        <v>0</v>
      </c>
      <c r="SAU1388" s="84">
        <f t="shared" si="950"/>
        <v>0</v>
      </c>
      <c r="SAV1388" s="84">
        <f t="shared" si="950"/>
        <v>2000000</v>
      </c>
      <c r="SAW1388" s="84">
        <f t="shared" si="950"/>
        <v>0</v>
      </c>
      <c r="SAX1388" s="84">
        <f t="shared" si="950"/>
        <v>0</v>
      </c>
      <c r="SAY1388" s="84">
        <f t="shared" si="950"/>
        <v>2000000</v>
      </c>
      <c r="SAZ1388" s="84">
        <f t="shared" si="950"/>
        <v>2000000</v>
      </c>
      <c r="SBF1388" s="84" t="s">
        <v>247</v>
      </c>
      <c r="SBG1388" s="84" t="s">
        <v>4692</v>
      </c>
      <c r="SBH1388" s="84">
        <f>SBH1384</f>
        <v>0</v>
      </c>
      <c r="SBI1388" s="84">
        <f t="shared" si="950"/>
        <v>0</v>
      </c>
      <c r="SBJ1388" s="84">
        <f t="shared" si="950"/>
        <v>0</v>
      </c>
      <c r="SBK1388" s="84">
        <f t="shared" si="950"/>
        <v>0</v>
      </c>
      <c r="SBL1388" s="84">
        <f t="shared" si="950"/>
        <v>2000000</v>
      </c>
      <c r="SBM1388" s="84">
        <f t="shared" si="950"/>
        <v>0</v>
      </c>
      <c r="SBN1388" s="84">
        <f t="shared" si="950"/>
        <v>0</v>
      </c>
      <c r="SBO1388" s="84">
        <f t="shared" si="950"/>
        <v>2000000</v>
      </c>
      <c r="SBP1388" s="84">
        <f t="shared" si="950"/>
        <v>2000000</v>
      </c>
      <c r="SBV1388" s="84" t="s">
        <v>247</v>
      </c>
      <c r="SBW1388" s="84" t="s">
        <v>4692</v>
      </c>
      <c r="SBX1388" s="84">
        <f>SBX1384</f>
        <v>0</v>
      </c>
      <c r="SBY1388" s="84">
        <f t="shared" si="950"/>
        <v>0</v>
      </c>
      <c r="SBZ1388" s="84">
        <f t="shared" si="950"/>
        <v>0</v>
      </c>
      <c r="SCA1388" s="84">
        <f t="shared" si="950"/>
        <v>0</v>
      </c>
      <c r="SCB1388" s="84">
        <f t="shared" si="950"/>
        <v>2000000</v>
      </c>
      <c r="SCC1388" s="84">
        <f t="shared" si="950"/>
        <v>0</v>
      </c>
      <c r="SCD1388" s="84">
        <f t="shared" si="950"/>
        <v>0</v>
      </c>
      <c r="SCE1388" s="84">
        <f t="shared" si="950"/>
        <v>2000000</v>
      </c>
      <c r="SCF1388" s="84">
        <f t="shared" si="950"/>
        <v>2000000</v>
      </c>
      <c r="SCL1388" s="84" t="s">
        <v>247</v>
      </c>
      <c r="SCM1388" s="84" t="s">
        <v>4692</v>
      </c>
      <c r="SCN1388" s="84">
        <f>SCN1384</f>
        <v>0</v>
      </c>
      <c r="SCO1388" s="84">
        <f t="shared" si="951"/>
        <v>0</v>
      </c>
      <c r="SCP1388" s="84">
        <f t="shared" si="951"/>
        <v>0</v>
      </c>
      <c r="SCQ1388" s="84">
        <f t="shared" si="951"/>
        <v>0</v>
      </c>
      <c r="SCR1388" s="84">
        <f t="shared" si="951"/>
        <v>2000000</v>
      </c>
      <c r="SCS1388" s="84">
        <f t="shared" si="951"/>
        <v>0</v>
      </c>
      <c r="SCT1388" s="84">
        <f t="shared" si="951"/>
        <v>0</v>
      </c>
      <c r="SCU1388" s="84">
        <f t="shared" si="951"/>
        <v>2000000</v>
      </c>
      <c r="SCV1388" s="84">
        <f t="shared" si="951"/>
        <v>2000000</v>
      </c>
      <c r="SDB1388" s="84" t="s">
        <v>247</v>
      </c>
      <c r="SDC1388" s="84" t="s">
        <v>4692</v>
      </c>
      <c r="SDD1388" s="84">
        <f>SDD1384</f>
        <v>0</v>
      </c>
      <c r="SDE1388" s="84">
        <f t="shared" si="951"/>
        <v>0</v>
      </c>
      <c r="SDF1388" s="84">
        <f t="shared" si="951"/>
        <v>0</v>
      </c>
      <c r="SDG1388" s="84">
        <f t="shared" si="951"/>
        <v>0</v>
      </c>
      <c r="SDH1388" s="84">
        <f t="shared" si="951"/>
        <v>2000000</v>
      </c>
      <c r="SDI1388" s="84">
        <f t="shared" si="951"/>
        <v>0</v>
      </c>
      <c r="SDJ1388" s="84">
        <f t="shared" si="951"/>
        <v>0</v>
      </c>
      <c r="SDK1388" s="84">
        <f t="shared" si="951"/>
        <v>2000000</v>
      </c>
      <c r="SDL1388" s="84">
        <f t="shared" si="951"/>
        <v>2000000</v>
      </c>
      <c r="SDR1388" s="84" t="s">
        <v>247</v>
      </c>
      <c r="SDS1388" s="84" t="s">
        <v>4692</v>
      </c>
      <c r="SDT1388" s="84">
        <f>SDT1384</f>
        <v>0</v>
      </c>
      <c r="SDU1388" s="84">
        <f t="shared" si="951"/>
        <v>0</v>
      </c>
      <c r="SDV1388" s="84">
        <f t="shared" si="951"/>
        <v>0</v>
      </c>
      <c r="SDW1388" s="84">
        <f t="shared" si="951"/>
        <v>0</v>
      </c>
      <c r="SDX1388" s="84">
        <f t="shared" si="951"/>
        <v>2000000</v>
      </c>
      <c r="SDY1388" s="84">
        <f t="shared" si="951"/>
        <v>0</v>
      </c>
      <c r="SDZ1388" s="84">
        <f t="shared" si="951"/>
        <v>0</v>
      </c>
      <c r="SEA1388" s="84">
        <f t="shared" si="951"/>
        <v>2000000</v>
      </c>
      <c r="SEB1388" s="84">
        <f t="shared" si="951"/>
        <v>2000000</v>
      </c>
      <c r="SEH1388" s="84" t="s">
        <v>247</v>
      </c>
      <c r="SEI1388" s="84" t="s">
        <v>4692</v>
      </c>
      <c r="SEJ1388" s="84">
        <f>SEJ1384</f>
        <v>0</v>
      </c>
      <c r="SEK1388" s="84">
        <f t="shared" si="951"/>
        <v>0</v>
      </c>
      <c r="SEL1388" s="84">
        <f t="shared" si="951"/>
        <v>0</v>
      </c>
      <c r="SEM1388" s="84">
        <f t="shared" si="951"/>
        <v>0</v>
      </c>
      <c r="SEN1388" s="84">
        <f t="shared" si="951"/>
        <v>2000000</v>
      </c>
      <c r="SEO1388" s="84">
        <f t="shared" si="951"/>
        <v>0</v>
      </c>
      <c r="SEP1388" s="84">
        <f t="shared" si="951"/>
        <v>0</v>
      </c>
      <c r="SEQ1388" s="84">
        <f t="shared" si="951"/>
        <v>2000000</v>
      </c>
      <c r="SER1388" s="84">
        <f t="shared" si="951"/>
        <v>2000000</v>
      </c>
      <c r="SEX1388" s="84" t="s">
        <v>247</v>
      </c>
      <c r="SEY1388" s="84" t="s">
        <v>4692</v>
      </c>
      <c r="SEZ1388" s="84">
        <f>SEZ1384</f>
        <v>0</v>
      </c>
      <c r="SFA1388" s="84">
        <f t="shared" si="952"/>
        <v>0</v>
      </c>
      <c r="SFB1388" s="84">
        <f t="shared" si="952"/>
        <v>0</v>
      </c>
      <c r="SFC1388" s="84">
        <f t="shared" si="952"/>
        <v>0</v>
      </c>
      <c r="SFD1388" s="84">
        <f t="shared" si="952"/>
        <v>2000000</v>
      </c>
      <c r="SFE1388" s="84">
        <f t="shared" si="952"/>
        <v>0</v>
      </c>
      <c r="SFF1388" s="84">
        <f t="shared" si="952"/>
        <v>0</v>
      </c>
      <c r="SFG1388" s="84">
        <f t="shared" si="952"/>
        <v>2000000</v>
      </c>
      <c r="SFH1388" s="84">
        <f t="shared" si="952"/>
        <v>2000000</v>
      </c>
      <c r="SFN1388" s="84" t="s">
        <v>247</v>
      </c>
      <c r="SFO1388" s="84" t="s">
        <v>4692</v>
      </c>
      <c r="SFP1388" s="84">
        <f>SFP1384</f>
        <v>0</v>
      </c>
      <c r="SFQ1388" s="84">
        <f t="shared" si="952"/>
        <v>0</v>
      </c>
      <c r="SFR1388" s="84">
        <f t="shared" si="952"/>
        <v>0</v>
      </c>
      <c r="SFS1388" s="84">
        <f t="shared" si="952"/>
        <v>0</v>
      </c>
      <c r="SFT1388" s="84">
        <f t="shared" si="952"/>
        <v>2000000</v>
      </c>
      <c r="SFU1388" s="84">
        <f t="shared" si="952"/>
        <v>0</v>
      </c>
      <c r="SFV1388" s="84">
        <f t="shared" si="952"/>
        <v>0</v>
      </c>
      <c r="SFW1388" s="84">
        <f t="shared" si="952"/>
        <v>2000000</v>
      </c>
      <c r="SFX1388" s="84">
        <f t="shared" si="952"/>
        <v>2000000</v>
      </c>
      <c r="SGD1388" s="84" t="s">
        <v>247</v>
      </c>
      <c r="SGE1388" s="84" t="s">
        <v>4692</v>
      </c>
      <c r="SGF1388" s="84">
        <f>SGF1384</f>
        <v>0</v>
      </c>
      <c r="SGG1388" s="84">
        <f t="shared" si="952"/>
        <v>0</v>
      </c>
      <c r="SGH1388" s="84">
        <f t="shared" si="952"/>
        <v>0</v>
      </c>
      <c r="SGI1388" s="84">
        <f t="shared" si="952"/>
        <v>0</v>
      </c>
      <c r="SGJ1388" s="84">
        <f t="shared" si="952"/>
        <v>2000000</v>
      </c>
      <c r="SGK1388" s="84">
        <f t="shared" si="952"/>
        <v>0</v>
      </c>
      <c r="SGL1388" s="84">
        <f t="shared" si="952"/>
        <v>0</v>
      </c>
      <c r="SGM1388" s="84">
        <f t="shared" si="952"/>
        <v>2000000</v>
      </c>
      <c r="SGN1388" s="84">
        <f t="shared" si="952"/>
        <v>2000000</v>
      </c>
      <c r="SGT1388" s="84" t="s">
        <v>247</v>
      </c>
      <c r="SGU1388" s="84" t="s">
        <v>4692</v>
      </c>
      <c r="SGV1388" s="84">
        <f>SGV1384</f>
        <v>0</v>
      </c>
      <c r="SGW1388" s="84">
        <f t="shared" si="952"/>
        <v>0</v>
      </c>
      <c r="SGX1388" s="84">
        <f t="shared" si="952"/>
        <v>0</v>
      </c>
      <c r="SGY1388" s="84">
        <f t="shared" si="952"/>
        <v>0</v>
      </c>
      <c r="SGZ1388" s="84">
        <f t="shared" si="952"/>
        <v>2000000</v>
      </c>
      <c r="SHA1388" s="84">
        <f t="shared" si="952"/>
        <v>0</v>
      </c>
      <c r="SHB1388" s="84">
        <f t="shared" si="952"/>
        <v>0</v>
      </c>
      <c r="SHC1388" s="84">
        <f t="shared" si="952"/>
        <v>2000000</v>
      </c>
      <c r="SHD1388" s="84">
        <f t="shared" si="952"/>
        <v>2000000</v>
      </c>
      <c r="SHJ1388" s="84" t="s">
        <v>247</v>
      </c>
      <c r="SHK1388" s="84" t="s">
        <v>4692</v>
      </c>
      <c r="SHL1388" s="84">
        <f>SHL1384</f>
        <v>0</v>
      </c>
      <c r="SHM1388" s="84">
        <f t="shared" si="953"/>
        <v>0</v>
      </c>
      <c r="SHN1388" s="84">
        <f t="shared" si="953"/>
        <v>0</v>
      </c>
      <c r="SHO1388" s="84">
        <f t="shared" si="953"/>
        <v>0</v>
      </c>
      <c r="SHP1388" s="84">
        <f t="shared" si="953"/>
        <v>2000000</v>
      </c>
      <c r="SHQ1388" s="84">
        <f t="shared" si="953"/>
        <v>0</v>
      </c>
      <c r="SHR1388" s="84">
        <f t="shared" si="953"/>
        <v>0</v>
      </c>
      <c r="SHS1388" s="84">
        <f t="shared" si="953"/>
        <v>2000000</v>
      </c>
      <c r="SHT1388" s="84">
        <f t="shared" si="953"/>
        <v>2000000</v>
      </c>
      <c r="SHZ1388" s="84" t="s">
        <v>247</v>
      </c>
      <c r="SIA1388" s="84" t="s">
        <v>4692</v>
      </c>
      <c r="SIB1388" s="84">
        <f>SIB1384</f>
        <v>0</v>
      </c>
      <c r="SIC1388" s="84">
        <f t="shared" si="953"/>
        <v>0</v>
      </c>
      <c r="SID1388" s="84">
        <f t="shared" si="953"/>
        <v>0</v>
      </c>
      <c r="SIE1388" s="84">
        <f t="shared" si="953"/>
        <v>0</v>
      </c>
      <c r="SIF1388" s="84">
        <f t="shared" si="953"/>
        <v>2000000</v>
      </c>
      <c r="SIG1388" s="84">
        <f t="shared" si="953"/>
        <v>0</v>
      </c>
      <c r="SIH1388" s="84">
        <f t="shared" si="953"/>
        <v>0</v>
      </c>
      <c r="SII1388" s="84">
        <f t="shared" si="953"/>
        <v>2000000</v>
      </c>
      <c r="SIJ1388" s="84">
        <f t="shared" si="953"/>
        <v>2000000</v>
      </c>
      <c r="SIP1388" s="84" t="s">
        <v>247</v>
      </c>
      <c r="SIQ1388" s="84" t="s">
        <v>4692</v>
      </c>
      <c r="SIR1388" s="84">
        <f>SIR1384</f>
        <v>0</v>
      </c>
      <c r="SIS1388" s="84">
        <f t="shared" si="953"/>
        <v>0</v>
      </c>
      <c r="SIT1388" s="84">
        <f t="shared" si="953"/>
        <v>0</v>
      </c>
      <c r="SIU1388" s="84">
        <f t="shared" si="953"/>
        <v>0</v>
      </c>
      <c r="SIV1388" s="84">
        <f t="shared" si="953"/>
        <v>2000000</v>
      </c>
      <c r="SIW1388" s="84">
        <f t="shared" si="953"/>
        <v>0</v>
      </c>
      <c r="SIX1388" s="84">
        <f t="shared" si="953"/>
        <v>0</v>
      </c>
      <c r="SIY1388" s="84">
        <f t="shared" si="953"/>
        <v>2000000</v>
      </c>
      <c r="SIZ1388" s="84">
        <f t="shared" si="953"/>
        <v>2000000</v>
      </c>
      <c r="SJF1388" s="84" t="s">
        <v>247</v>
      </c>
      <c r="SJG1388" s="84" t="s">
        <v>4692</v>
      </c>
      <c r="SJH1388" s="84">
        <f>SJH1384</f>
        <v>0</v>
      </c>
      <c r="SJI1388" s="84">
        <f t="shared" si="953"/>
        <v>0</v>
      </c>
      <c r="SJJ1388" s="84">
        <f t="shared" si="953"/>
        <v>0</v>
      </c>
      <c r="SJK1388" s="84">
        <f t="shared" si="953"/>
        <v>0</v>
      </c>
      <c r="SJL1388" s="84">
        <f t="shared" si="953"/>
        <v>2000000</v>
      </c>
      <c r="SJM1388" s="84">
        <f t="shared" si="953"/>
        <v>0</v>
      </c>
      <c r="SJN1388" s="84">
        <f t="shared" si="953"/>
        <v>0</v>
      </c>
      <c r="SJO1388" s="84">
        <f t="shared" si="953"/>
        <v>2000000</v>
      </c>
      <c r="SJP1388" s="84">
        <f t="shared" si="953"/>
        <v>2000000</v>
      </c>
      <c r="SJV1388" s="84" t="s">
        <v>247</v>
      </c>
      <c r="SJW1388" s="84" t="s">
        <v>4692</v>
      </c>
      <c r="SJX1388" s="84">
        <f>SJX1384</f>
        <v>0</v>
      </c>
      <c r="SJY1388" s="84">
        <f t="shared" si="954"/>
        <v>0</v>
      </c>
      <c r="SJZ1388" s="84">
        <f t="shared" si="954"/>
        <v>0</v>
      </c>
      <c r="SKA1388" s="84">
        <f t="shared" si="954"/>
        <v>0</v>
      </c>
      <c r="SKB1388" s="84">
        <f t="shared" si="954"/>
        <v>2000000</v>
      </c>
      <c r="SKC1388" s="84">
        <f t="shared" si="954"/>
        <v>0</v>
      </c>
      <c r="SKD1388" s="84">
        <f t="shared" si="954"/>
        <v>0</v>
      </c>
      <c r="SKE1388" s="84">
        <f t="shared" si="954"/>
        <v>2000000</v>
      </c>
      <c r="SKF1388" s="84">
        <f t="shared" si="954"/>
        <v>2000000</v>
      </c>
      <c r="SKL1388" s="84" t="s">
        <v>247</v>
      </c>
      <c r="SKM1388" s="84" t="s">
        <v>4692</v>
      </c>
      <c r="SKN1388" s="84">
        <f>SKN1384</f>
        <v>0</v>
      </c>
      <c r="SKO1388" s="84">
        <f t="shared" si="954"/>
        <v>0</v>
      </c>
      <c r="SKP1388" s="84">
        <f t="shared" si="954"/>
        <v>0</v>
      </c>
      <c r="SKQ1388" s="84">
        <f t="shared" si="954"/>
        <v>0</v>
      </c>
      <c r="SKR1388" s="84">
        <f t="shared" si="954"/>
        <v>2000000</v>
      </c>
      <c r="SKS1388" s="84">
        <f t="shared" si="954"/>
        <v>0</v>
      </c>
      <c r="SKT1388" s="84">
        <f t="shared" si="954"/>
        <v>0</v>
      </c>
      <c r="SKU1388" s="84">
        <f t="shared" si="954"/>
        <v>2000000</v>
      </c>
      <c r="SKV1388" s="84">
        <f t="shared" si="954"/>
        <v>2000000</v>
      </c>
      <c r="SLB1388" s="84" t="s">
        <v>247</v>
      </c>
      <c r="SLC1388" s="84" t="s">
        <v>4692</v>
      </c>
      <c r="SLD1388" s="84">
        <f>SLD1384</f>
        <v>0</v>
      </c>
      <c r="SLE1388" s="84">
        <f t="shared" si="954"/>
        <v>0</v>
      </c>
      <c r="SLF1388" s="84">
        <f t="shared" si="954"/>
        <v>0</v>
      </c>
      <c r="SLG1388" s="84">
        <f t="shared" si="954"/>
        <v>0</v>
      </c>
      <c r="SLH1388" s="84">
        <f t="shared" si="954"/>
        <v>2000000</v>
      </c>
      <c r="SLI1388" s="84">
        <f t="shared" si="954"/>
        <v>0</v>
      </c>
      <c r="SLJ1388" s="84">
        <f t="shared" si="954"/>
        <v>0</v>
      </c>
      <c r="SLK1388" s="84">
        <f t="shared" si="954"/>
        <v>2000000</v>
      </c>
      <c r="SLL1388" s="84">
        <f t="shared" si="954"/>
        <v>2000000</v>
      </c>
      <c r="SLR1388" s="84" t="s">
        <v>247</v>
      </c>
      <c r="SLS1388" s="84" t="s">
        <v>4692</v>
      </c>
      <c r="SLT1388" s="84">
        <f>SLT1384</f>
        <v>0</v>
      </c>
      <c r="SLU1388" s="84">
        <f t="shared" si="954"/>
        <v>0</v>
      </c>
      <c r="SLV1388" s="84">
        <f t="shared" si="954"/>
        <v>0</v>
      </c>
      <c r="SLW1388" s="84">
        <f t="shared" si="954"/>
        <v>0</v>
      </c>
      <c r="SLX1388" s="84">
        <f t="shared" si="954"/>
        <v>2000000</v>
      </c>
      <c r="SLY1388" s="84">
        <f t="shared" si="954"/>
        <v>0</v>
      </c>
      <c r="SLZ1388" s="84">
        <f t="shared" si="954"/>
        <v>0</v>
      </c>
      <c r="SMA1388" s="84">
        <f t="shared" si="954"/>
        <v>2000000</v>
      </c>
      <c r="SMB1388" s="84">
        <f t="shared" si="954"/>
        <v>2000000</v>
      </c>
      <c r="SMH1388" s="84" t="s">
        <v>247</v>
      </c>
      <c r="SMI1388" s="84" t="s">
        <v>4692</v>
      </c>
      <c r="SMJ1388" s="84">
        <f>SMJ1384</f>
        <v>0</v>
      </c>
      <c r="SMK1388" s="84">
        <f t="shared" si="955"/>
        <v>0</v>
      </c>
      <c r="SML1388" s="84">
        <f t="shared" si="955"/>
        <v>0</v>
      </c>
      <c r="SMM1388" s="84">
        <f t="shared" si="955"/>
        <v>0</v>
      </c>
      <c r="SMN1388" s="84">
        <f t="shared" si="955"/>
        <v>2000000</v>
      </c>
      <c r="SMO1388" s="84">
        <f t="shared" si="955"/>
        <v>0</v>
      </c>
      <c r="SMP1388" s="84">
        <f t="shared" si="955"/>
        <v>0</v>
      </c>
      <c r="SMQ1388" s="84">
        <f t="shared" si="955"/>
        <v>2000000</v>
      </c>
      <c r="SMR1388" s="84">
        <f t="shared" si="955"/>
        <v>2000000</v>
      </c>
      <c r="SMX1388" s="84" t="s">
        <v>247</v>
      </c>
      <c r="SMY1388" s="84" t="s">
        <v>4692</v>
      </c>
      <c r="SMZ1388" s="84">
        <f>SMZ1384</f>
        <v>0</v>
      </c>
      <c r="SNA1388" s="84">
        <f t="shared" si="955"/>
        <v>0</v>
      </c>
      <c r="SNB1388" s="84">
        <f t="shared" si="955"/>
        <v>0</v>
      </c>
      <c r="SNC1388" s="84">
        <f t="shared" si="955"/>
        <v>0</v>
      </c>
      <c r="SND1388" s="84">
        <f t="shared" si="955"/>
        <v>2000000</v>
      </c>
      <c r="SNE1388" s="84">
        <f t="shared" si="955"/>
        <v>0</v>
      </c>
      <c r="SNF1388" s="84">
        <f t="shared" si="955"/>
        <v>0</v>
      </c>
      <c r="SNG1388" s="84">
        <f t="shared" si="955"/>
        <v>2000000</v>
      </c>
      <c r="SNH1388" s="84">
        <f t="shared" si="955"/>
        <v>2000000</v>
      </c>
      <c r="SNN1388" s="84" t="s">
        <v>247</v>
      </c>
      <c r="SNO1388" s="84" t="s">
        <v>4692</v>
      </c>
      <c r="SNP1388" s="84">
        <f>SNP1384</f>
        <v>0</v>
      </c>
      <c r="SNQ1388" s="84">
        <f t="shared" si="955"/>
        <v>0</v>
      </c>
      <c r="SNR1388" s="84">
        <f t="shared" si="955"/>
        <v>0</v>
      </c>
      <c r="SNS1388" s="84">
        <f t="shared" si="955"/>
        <v>0</v>
      </c>
      <c r="SNT1388" s="84">
        <f t="shared" si="955"/>
        <v>2000000</v>
      </c>
      <c r="SNU1388" s="84">
        <f t="shared" si="955"/>
        <v>0</v>
      </c>
      <c r="SNV1388" s="84">
        <f t="shared" si="955"/>
        <v>0</v>
      </c>
      <c r="SNW1388" s="84">
        <f t="shared" si="955"/>
        <v>2000000</v>
      </c>
      <c r="SNX1388" s="84">
        <f t="shared" si="955"/>
        <v>2000000</v>
      </c>
      <c r="SOD1388" s="84" t="s">
        <v>247</v>
      </c>
      <c r="SOE1388" s="84" t="s">
        <v>4692</v>
      </c>
      <c r="SOF1388" s="84">
        <f>SOF1384</f>
        <v>0</v>
      </c>
      <c r="SOG1388" s="84">
        <f t="shared" si="955"/>
        <v>0</v>
      </c>
      <c r="SOH1388" s="84">
        <f t="shared" si="955"/>
        <v>0</v>
      </c>
      <c r="SOI1388" s="84">
        <f t="shared" si="955"/>
        <v>0</v>
      </c>
      <c r="SOJ1388" s="84">
        <f t="shared" si="955"/>
        <v>2000000</v>
      </c>
      <c r="SOK1388" s="84">
        <f t="shared" si="955"/>
        <v>0</v>
      </c>
      <c r="SOL1388" s="84">
        <f t="shared" si="955"/>
        <v>0</v>
      </c>
      <c r="SOM1388" s="84">
        <f t="shared" si="955"/>
        <v>2000000</v>
      </c>
      <c r="SON1388" s="84">
        <f t="shared" si="955"/>
        <v>2000000</v>
      </c>
      <c r="SOT1388" s="84" t="s">
        <v>247</v>
      </c>
      <c r="SOU1388" s="84" t="s">
        <v>4692</v>
      </c>
      <c r="SOV1388" s="84">
        <f>SOV1384</f>
        <v>0</v>
      </c>
      <c r="SOW1388" s="84">
        <f t="shared" si="956"/>
        <v>0</v>
      </c>
      <c r="SOX1388" s="84">
        <f t="shared" si="956"/>
        <v>0</v>
      </c>
      <c r="SOY1388" s="84">
        <f t="shared" si="956"/>
        <v>0</v>
      </c>
      <c r="SOZ1388" s="84">
        <f t="shared" si="956"/>
        <v>2000000</v>
      </c>
      <c r="SPA1388" s="84">
        <f t="shared" si="956"/>
        <v>0</v>
      </c>
      <c r="SPB1388" s="84">
        <f t="shared" si="956"/>
        <v>0</v>
      </c>
      <c r="SPC1388" s="84">
        <f t="shared" si="956"/>
        <v>2000000</v>
      </c>
      <c r="SPD1388" s="84">
        <f t="shared" si="956"/>
        <v>2000000</v>
      </c>
      <c r="SPJ1388" s="84" t="s">
        <v>247</v>
      </c>
      <c r="SPK1388" s="84" t="s">
        <v>4692</v>
      </c>
      <c r="SPL1388" s="84">
        <f>SPL1384</f>
        <v>0</v>
      </c>
      <c r="SPM1388" s="84">
        <f t="shared" si="956"/>
        <v>0</v>
      </c>
      <c r="SPN1388" s="84">
        <f t="shared" si="956"/>
        <v>0</v>
      </c>
      <c r="SPO1388" s="84">
        <f t="shared" si="956"/>
        <v>0</v>
      </c>
      <c r="SPP1388" s="84">
        <f t="shared" si="956"/>
        <v>2000000</v>
      </c>
      <c r="SPQ1388" s="84">
        <f t="shared" si="956"/>
        <v>0</v>
      </c>
      <c r="SPR1388" s="84">
        <f t="shared" si="956"/>
        <v>0</v>
      </c>
      <c r="SPS1388" s="84">
        <f t="shared" si="956"/>
        <v>2000000</v>
      </c>
      <c r="SPT1388" s="84">
        <f t="shared" si="956"/>
        <v>2000000</v>
      </c>
      <c r="SPZ1388" s="84" t="s">
        <v>247</v>
      </c>
      <c r="SQA1388" s="84" t="s">
        <v>4692</v>
      </c>
      <c r="SQB1388" s="84">
        <f>SQB1384</f>
        <v>0</v>
      </c>
      <c r="SQC1388" s="84">
        <f t="shared" si="956"/>
        <v>0</v>
      </c>
      <c r="SQD1388" s="84">
        <f t="shared" si="956"/>
        <v>0</v>
      </c>
      <c r="SQE1388" s="84">
        <f t="shared" si="956"/>
        <v>0</v>
      </c>
      <c r="SQF1388" s="84">
        <f t="shared" si="956"/>
        <v>2000000</v>
      </c>
      <c r="SQG1388" s="84">
        <f t="shared" si="956"/>
        <v>0</v>
      </c>
      <c r="SQH1388" s="84">
        <f t="shared" si="956"/>
        <v>0</v>
      </c>
      <c r="SQI1388" s="84">
        <f t="shared" si="956"/>
        <v>2000000</v>
      </c>
      <c r="SQJ1388" s="84">
        <f t="shared" si="956"/>
        <v>2000000</v>
      </c>
      <c r="SQP1388" s="84" t="s">
        <v>247</v>
      </c>
      <c r="SQQ1388" s="84" t="s">
        <v>4692</v>
      </c>
      <c r="SQR1388" s="84">
        <f>SQR1384</f>
        <v>0</v>
      </c>
      <c r="SQS1388" s="84">
        <f t="shared" si="956"/>
        <v>0</v>
      </c>
      <c r="SQT1388" s="84">
        <f t="shared" si="956"/>
        <v>0</v>
      </c>
      <c r="SQU1388" s="84">
        <f t="shared" si="956"/>
        <v>0</v>
      </c>
      <c r="SQV1388" s="84">
        <f t="shared" si="956"/>
        <v>2000000</v>
      </c>
      <c r="SQW1388" s="84">
        <f t="shared" si="956"/>
        <v>0</v>
      </c>
      <c r="SQX1388" s="84">
        <f t="shared" si="956"/>
        <v>0</v>
      </c>
      <c r="SQY1388" s="84">
        <f t="shared" si="956"/>
        <v>2000000</v>
      </c>
      <c r="SQZ1388" s="84">
        <f t="shared" si="956"/>
        <v>2000000</v>
      </c>
      <c r="SRF1388" s="84" t="s">
        <v>247</v>
      </c>
      <c r="SRG1388" s="84" t="s">
        <v>4692</v>
      </c>
      <c r="SRH1388" s="84">
        <f>SRH1384</f>
        <v>0</v>
      </c>
      <c r="SRI1388" s="84">
        <f t="shared" si="957"/>
        <v>0</v>
      </c>
      <c r="SRJ1388" s="84">
        <f t="shared" si="957"/>
        <v>0</v>
      </c>
      <c r="SRK1388" s="84">
        <f t="shared" si="957"/>
        <v>0</v>
      </c>
      <c r="SRL1388" s="84">
        <f t="shared" si="957"/>
        <v>2000000</v>
      </c>
      <c r="SRM1388" s="84">
        <f t="shared" si="957"/>
        <v>0</v>
      </c>
      <c r="SRN1388" s="84">
        <f t="shared" si="957"/>
        <v>0</v>
      </c>
      <c r="SRO1388" s="84">
        <f t="shared" si="957"/>
        <v>2000000</v>
      </c>
      <c r="SRP1388" s="84">
        <f t="shared" si="957"/>
        <v>2000000</v>
      </c>
      <c r="SRV1388" s="84" t="s">
        <v>247</v>
      </c>
      <c r="SRW1388" s="84" t="s">
        <v>4692</v>
      </c>
      <c r="SRX1388" s="84">
        <f>SRX1384</f>
        <v>0</v>
      </c>
      <c r="SRY1388" s="84">
        <f t="shared" si="957"/>
        <v>0</v>
      </c>
      <c r="SRZ1388" s="84">
        <f t="shared" si="957"/>
        <v>0</v>
      </c>
      <c r="SSA1388" s="84">
        <f t="shared" si="957"/>
        <v>0</v>
      </c>
      <c r="SSB1388" s="84">
        <f t="shared" si="957"/>
        <v>2000000</v>
      </c>
      <c r="SSC1388" s="84">
        <f t="shared" si="957"/>
        <v>0</v>
      </c>
      <c r="SSD1388" s="84">
        <f t="shared" si="957"/>
        <v>0</v>
      </c>
      <c r="SSE1388" s="84">
        <f t="shared" si="957"/>
        <v>2000000</v>
      </c>
      <c r="SSF1388" s="84">
        <f t="shared" si="957"/>
        <v>2000000</v>
      </c>
      <c r="SSL1388" s="84" t="s">
        <v>247</v>
      </c>
      <c r="SSM1388" s="84" t="s">
        <v>4692</v>
      </c>
      <c r="SSN1388" s="84">
        <f>SSN1384</f>
        <v>0</v>
      </c>
      <c r="SSO1388" s="84">
        <f t="shared" si="957"/>
        <v>0</v>
      </c>
      <c r="SSP1388" s="84">
        <f t="shared" si="957"/>
        <v>0</v>
      </c>
      <c r="SSQ1388" s="84">
        <f t="shared" si="957"/>
        <v>0</v>
      </c>
      <c r="SSR1388" s="84">
        <f t="shared" si="957"/>
        <v>2000000</v>
      </c>
      <c r="SSS1388" s="84">
        <f t="shared" si="957"/>
        <v>0</v>
      </c>
      <c r="SST1388" s="84">
        <f t="shared" si="957"/>
        <v>0</v>
      </c>
      <c r="SSU1388" s="84">
        <f t="shared" si="957"/>
        <v>2000000</v>
      </c>
      <c r="SSV1388" s="84">
        <f t="shared" si="957"/>
        <v>2000000</v>
      </c>
      <c r="STB1388" s="84" t="s">
        <v>247</v>
      </c>
      <c r="STC1388" s="84" t="s">
        <v>4692</v>
      </c>
      <c r="STD1388" s="84">
        <f>STD1384</f>
        <v>0</v>
      </c>
      <c r="STE1388" s="84">
        <f t="shared" si="957"/>
        <v>0</v>
      </c>
      <c r="STF1388" s="84">
        <f t="shared" si="957"/>
        <v>0</v>
      </c>
      <c r="STG1388" s="84">
        <f t="shared" si="957"/>
        <v>0</v>
      </c>
      <c r="STH1388" s="84">
        <f t="shared" si="957"/>
        <v>2000000</v>
      </c>
      <c r="STI1388" s="84">
        <f t="shared" si="957"/>
        <v>0</v>
      </c>
      <c r="STJ1388" s="84">
        <f t="shared" si="957"/>
        <v>0</v>
      </c>
      <c r="STK1388" s="84">
        <f t="shared" si="957"/>
        <v>2000000</v>
      </c>
      <c r="STL1388" s="84">
        <f t="shared" si="957"/>
        <v>2000000</v>
      </c>
      <c r="STR1388" s="84" t="s">
        <v>247</v>
      </c>
      <c r="STS1388" s="84" t="s">
        <v>4692</v>
      </c>
      <c r="STT1388" s="84">
        <f>STT1384</f>
        <v>0</v>
      </c>
      <c r="STU1388" s="84">
        <f t="shared" si="958"/>
        <v>0</v>
      </c>
      <c r="STV1388" s="84">
        <f t="shared" si="958"/>
        <v>0</v>
      </c>
      <c r="STW1388" s="84">
        <f t="shared" si="958"/>
        <v>0</v>
      </c>
      <c r="STX1388" s="84">
        <f t="shared" si="958"/>
        <v>2000000</v>
      </c>
      <c r="STY1388" s="84">
        <f t="shared" si="958"/>
        <v>0</v>
      </c>
      <c r="STZ1388" s="84">
        <f t="shared" si="958"/>
        <v>0</v>
      </c>
      <c r="SUA1388" s="84">
        <f t="shared" si="958"/>
        <v>2000000</v>
      </c>
      <c r="SUB1388" s="84">
        <f t="shared" si="958"/>
        <v>2000000</v>
      </c>
      <c r="SUH1388" s="84" t="s">
        <v>247</v>
      </c>
      <c r="SUI1388" s="84" t="s">
        <v>4692</v>
      </c>
      <c r="SUJ1388" s="84">
        <f>SUJ1384</f>
        <v>0</v>
      </c>
      <c r="SUK1388" s="84">
        <f t="shared" si="958"/>
        <v>0</v>
      </c>
      <c r="SUL1388" s="84">
        <f t="shared" si="958"/>
        <v>0</v>
      </c>
      <c r="SUM1388" s="84">
        <f t="shared" si="958"/>
        <v>0</v>
      </c>
      <c r="SUN1388" s="84">
        <f t="shared" si="958"/>
        <v>2000000</v>
      </c>
      <c r="SUO1388" s="84">
        <f t="shared" si="958"/>
        <v>0</v>
      </c>
      <c r="SUP1388" s="84">
        <f t="shared" si="958"/>
        <v>0</v>
      </c>
      <c r="SUQ1388" s="84">
        <f t="shared" si="958"/>
        <v>2000000</v>
      </c>
      <c r="SUR1388" s="84">
        <f t="shared" si="958"/>
        <v>2000000</v>
      </c>
      <c r="SUX1388" s="84" t="s">
        <v>247</v>
      </c>
      <c r="SUY1388" s="84" t="s">
        <v>4692</v>
      </c>
      <c r="SUZ1388" s="84">
        <f>SUZ1384</f>
        <v>0</v>
      </c>
      <c r="SVA1388" s="84">
        <f t="shared" si="958"/>
        <v>0</v>
      </c>
      <c r="SVB1388" s="84">
        <f t="shared" si="958"/>
        <v>0</v>
      </c>
      <c r="SVC1388" s="84">
        <f t="shared" si="958"/>
        <v>0</v>
      </c>
      <c r="SVD1388" s="84">
        <f t="shared" si="958"/>
        <v>2000000</v>
      </c>
      <c r="SVE1388" s="84">
        <f t="shared" si="958"/>
        <v>0</v>
      </c>
      <c r="SVF1388" s="84">
        <f t="shared" si="958"/>
        <v>0</v>
      </c>
      <c r="SVG1388" s="84">
        <f t="shared" si="958"/>
        <v>2000000</v>
      </c>
      <c r="SVH1388" s="84">
        <f t="shared" si="958"/>
        <v>2000000</v>
      </c>
      <c r="SVN1388" s="84" t="s">
        <v>247</v>
      </c>
      <c r="SVO1388" s="84" t="s">
        <v>4692</v>
      </c>
      <c r="SVP1388" s="84">
        <f>SVP1384</f>
        <v>0</v>
      </c>
      <c r="SVQ1388" s="84">
        <f t="shared" si="958"/>
        <v>0</v>
      </c>
      <c r="SVR1388" s="84">
        <f t="shared" si="958"/>
        <v>0</v>
      </c>
      <c r="SVS1388" s="84">
        <f t="shared" si="958"/>
        <v>0</v>
      </c>
      <c r="SVT1388" s="84">
        <f t="shared" si="958"/>
        <v>2000000</v>
      </c>
      <c r="SVU1388" s="84">
        <f t="shared" si="958"/>
        <v>0</v>
      </c>
      <c r="SVV1388" s="84">
        <f t="shared" si="958"/>
        <v>0</v>
      </c>
      <c r="SVW1388" s="84">
        <f t="shared" si="958"/>
        <v>2000000</v>
      </c>
      <c r="SVX1388" s="84">
        <f t="shared" si="958"/>
        <v>2000000</v>
      </c>
      <c r="SWD1388" s="84" t="s">
        <v>247</v>
      </c>
      <c r="SWE1388" s="84" t="s">
        <v>4692</v>
      </c>
      <c r="SWF1388" s="84">
        <f>SWF1384</f>
        <v>0</v>
      </c>
      <c r="SWG1388" s="84">
        <f t="shared" si="959"/>
        <v>0</v>
      </c>
      <c r="SWH1388" s="84">
        <f t="shared" si="959"/>
        <v>0</v>
      </c>
      <c r="SWI1388" s="84">
        <f t="shared" si="959"/>
        <v>0</v>
      </c>
      <c r="SWJ1388" s="84">
        <f t="shared" si="959"/>
        <v>2000000</v>
      </c>
      <c r="SWK1388" s="84">
        <f t="shared" si="959"/>
        <v>0</v>
      </c>
      <c r="SWL1388" s="84">
        <f t="shared" si="959"/>
        <v>0</v>
      </c>
      <c r="SWM1388" s="84">
        <f t="shared" si="959"/>
        <v>2000000</v>
      </c>
      <c r="SWN1388" s="84">
        <f t="shared" si="959"/>
        <v>2000000</v>
      </c>
      <c r="SWT1388" s="84" t="s">
        <v>247</v>
      </c>
      <c r="SWU1388" s="84" t="s">
        <v>4692</v>
      </c>
      <c r="SWV1388" s="84">
        <f>SWV1384</f>
        <v>0</v>
      </c>
      <c r="SWW1388" s="84">
        <f t="shared" si="959"/>
        <v>0</v>
      </c>
      <c r="SWX1388" s="84">
        <f t="shared" si="959"/>
        <v>0</v>
      </c>
      <c r="SWY1388" s="84">
        <f t="shared" si="959"/>
        <v>0</v>
      </c>
      <c r="SWZ1388" s="84">
        <f t="shared" si="959"/>
        <v>2000000</v>
      </c>
      <c r="SXA1388" s="84">
        <f t="shared" si="959"/>
        <v>0</v>
      </c>
      <c r="SXB1388" s="84">
        <f t="shared" si="959"/>
        <v>0</v>
      </c>
      <c r="SXC1388" s="84">
        <f t="shared" si="959"/>
        <v>2000000</v>
      </c>
      <c r="SXD1388" s="84">
        <f t="shared" si="959"/>
        <v>2000000</v>
      </c>
      <c r="SXJ1388" s="84" t="s">
        <v>247</v>
      </c>
      <c r="SXK1388" s="84" t="s">
        <v>4692</v>
      </c>
      <c r="SXL1388" s="84">
        <f>SXL1384</f>
        <v>0</v>
      </c>
      <c r="SXM1388" s="84">
        <f t="shared" si="959"/>
        <v>0</v>
      </c>
      <c r="SXN1388" s="84">
        <f t="shared" si="959"/>
        <v>0</v>
      </c>
      <c r="SXO1388" s="84">
        <f t="shared" si="959"/>
        <v>0</v>
      </c>
      <c r="SXP1388" s="84">
        <f t="shared" si="959"/>
        <v>2000000</v>
      </c>
      <c r="SXQ1388" s="84">
        <f t="shared" si="959"/>
        <v>0</v>
      </c>
      <c r="SXR1388" s="84">
        <f t="shared" si="959"/>
        <v>0</v>
      </c>
      <c r="SXS1388" s="84">
        <f t="shared" si="959"/>
        <v>2000000</v>
      </c>
      <c r="SXT1388" s="84">
        <f t="shared" si="959"/>
        <v>2000000</v>
      </c>
      <c r="SXZ1388" s="84" t="s">
        <v>247</v>
      </c>
      <c r="SYA1388" s="84" t="s">
        <v>4692</v>
      </c>
      <c r="SYB1388" s="84">
        <f>SYB1384</f>
        <v>0</v>
      </c>
      <c r="SYC1388" s="84">
        <f t="shared" si="959"/>
        <v>0</v>
      </c>
      <c r="SYD1388" s="84">
        <f t="shared" si="959"/>
        <v>0</v>
      </c>
      <c r="SYE1388" s="84">
        <f t="shared" si="959"/>
        <v>0</v>
      </c>
      <c r="SYF1388" s="84">
        <f t="shared" si="959"/>
        <v>2000000</v>
      </c>
      <c r="SYG1388" s="84">
        <f t="shared" si="959"/>
        <v>0</v>
      </c>
      <c r="SYH1388" s="84">
        <f t="shared" si="959"/>
        <v>0</v>
      </c>
      <c r="SYI1388" s="84">
        <f t="shared" si="959"/>
        <v>2000000</v>
      </c>
      <c r="SYJ1388" s="84">
        <f t="shared" si="959"/>
        <v>2000000</v>
      </c>
      <c r="SYP1388" s="84" t="s">
        <v>247</v>
      </c>
      <c r="SYQ1388" s="84" t="s">
        <v>4692</v>
      </c>
      <c r="SYR1388" s="84">
        <f>SYR1384</f>
        <v>0</v>
      </c>
      <c r="SYS1388" s="84">
        <f t="shared" si="960"/>
        <v>0</v>
      </c>
      <c r="SYT1388" s="84">
        <f t="shared" si="960"/>
        <v>0</v>
      </c>
      <c r="SYU1388" s="84">
        <f t="shared" si="960"/>
        <v>0</v>
      </c>
      <c r="SYV1388" s="84">
        <f t="shared" si="960"/>
        <v>2000000</v>
      </c>
      <c r="SYW1388" s="84">
        <f t="shared" si="960"/>
        <v>0</v>
      </c>
      <c r="SYX1388" s="84">
        <f t="shared" si="960"/>
        <v>0</v>
      </c>
      <c r="SYY1388" s="84">
        <f t="shared" si="960"/>
        <v>2000000</v>
      </c>
      <c r="SYZ1388" s="84">
        <f t="shared" si="960"/>
        <v>2000000</v>
      </c>
      <c r="SZF1388" s="84" t="s">
        <v>247</v>
      </c>
      <c r="SZG1388" s="84" t="s">
        <v>4692</v>
      </c>
      <c r="SZH1388" s="84">
        <f>SZH1384</f>
        <v>0</v>
      </c>
      <c r="SZI1388" s="84">
        <f t="shared" si="960"/>
        <v>0</v>
      </c>
      <c r="SZJ1388" s="84">
        <f t="shared" si="960"/>
        <v>0</v>
      </c>
      <c r="SZK1388" s="84">
        <f t="shared" si="960"/>
        <v>0</v>
      </c>
      <c r="SZL1388" s="84">
        <f t="shared" si="960"/>
        <v>2000000</v>
      </c>
      <c r="SZM1388" s="84">
        <f t="shared" si="960"/>
        <v>0</v>
      </c>
      <c r="SZN1388" s="84">
        <f t="shared" si="960"/>
        <v>0</v>
      </c>
      <c r="SZO1388" s="84">
        <f t="shared" si="960"/>
        <v>2000000</v>
      </c>
      <c r="SZP1388" s="84">
        <f t="shared" si="960"/>
        <v>2000000</v>
      </c>
      <c r="SZV1388" s="84" t="s">
        <v>247</v>
      </c>
      <c r="SZW1388" s="84" t="s">
        <v>4692</v>
      </c>
      <c r="SZX1388" s="84">
        <f>SZX1384</f>
        <v>0</v>
      </c>
      <c r="SZY1388" s="84">
        <f t="shared" si="960"/>
        <v>0</v>
      </c>
      <c r="SZZ1388" s="84">
        <f t="shared" si="960"/>
        <v>0</v>
      </c>
      <c r="TAA1388" s="84">
        <f t="shared" si="960"/>
        <v>0</v>
      </c>
      <c r="TAB1388" s="84">
        <f t="shared" si="960"/>
        <v>2000000</v>
      </c>
      <c r="TAC1388" s="84">
        <f t="shared" si="960"/>
        <v>0</v>
      </c>
      <c r="TAD1388" s="84">
        <f t="shared" si="960"/>
        <v>0</v>
      </c>
      <c r="TAE1388" s="84">
        <f t="shared" si="960"/>
        <v>2000000</v>
      </c>
      <c r="TAF1388" s="84">
        <f t="shared" si="960"/>
        <v>2000000</v>
      </c>
      <c r="TAL1388" s="84" t="s">
        <v>247</v>
      </c>
      <c r="TAM1388" s="84" t="s">
        <v>4692</v>
      </c>
      <c r="TAN1388" s="84">
        <f>TAN1384</f>
        <v>0</v>
      </c>
      <c r="TAO1388" s="84">
        <f t="shared" si="960"/>
        <v>0</v>
      </c>
      <c r="TAP1388" s="84">
        <f t="shared" si="960"/>
        <v>0</v>
      </c>
      <c r="TAQ1388" s="84">
        <f t="shared" si="960"/>
        <v>0</v>
      </c>
      <c r="TAR1388" s="84">
        <f t="shared" si="960"/>
        <v>2000000</v>
      </c>
      <c r="TAS1388" s="84">
        <f t="shared" si="960"/>
        <v>0</v>
      </c>
      <c r="TAT1388" s="84">
        <f t="shared" si="960"/>
        <v>0</v>
      </c>
      <c r="TAU1388" s="84">
        <f t="shared" si="960"/>
        <v>2000000</v>
      </c>
      <c r="TAV1388" s="84">
        <f t="shared" si="960"/>
        <v>2000000</v>
      </c>
      <c r="TBB1388" s="84" t="s">
        <v>247</v>
      </c>
      <c r="TBC1388" s="84" t="s">
        <v>4692</v>
      </c>
      <c r="TBD1388" s="84">
        <f>TBD1384</f>
        <v>0</v>
      </c>
      <c r="TBE1388" s="84">
        <f t="shared" si="961"/>
        <v>0</v>
      </c>
      <c r="TBF1388" s="84">
        <f t="shared" si="961"/>
        <v>0</v>
      </c>
      <c r="TBG1388" s="84">
        <f t="shared" si="961"/>
        <v>0</v>
      </c>
      <c r="TBH1388" s="84">
        <f t="shared" si="961"/>
        <v>2000000</v>
      </c>
      <c r="TBI1388" s="84">
        <f t="shared" si="961"/>
        <v>0</v>
      </c>
      <c r="TBJ1388" s="84">
        <f t="shared" si="961"/>
        <v>0</v>
      </c>
      <c r="TBK1388" s="84">
        <f t="shared" si="961"/>
        <v>2000000</v>
      </c>
      <c r="TBL1388" s="84">
        <f t="shared" si="961"/>
        <v>2000000</v>
      </c>
      <c r="TBR1388" s="84" t="s">
        <v>247</v>
      </c>
      <c r="TBS1388" s="84" t="s">
        <v>4692</v>
      </c>
      <c r="TBT1388" s="84">
        <f>TBT1384</f>
        <v>0</v>
      </c>
      <c r="TBU1388" s="84">
        <f t="shared" si="961"/>
        <v>0</v>
      </c>
      <c r="TBV1388" s="84">
        <f t="shared" si="961"/>
        <v>0</v>
      </c>
      <c r="TBW1388" s="84">
        <f t="shared" si="961"/>
        <v>0</v>
      </c>
      <c r="TBX1388" s="84">
        <f t="shared" si="961"/>
        <v>2000000</v>
      </c>
      <c r="TBY1388" s="84">
        <f t="shared" si="961"/>
        <v>0</v>
      </c>
      <c r="TBZ1388" s="84">
        <f t="shared" si="961"/>
        <v>0</v>
      </c>
      <c r="TCA1388" s="84">
        <f t="shared" si="961"/>
        <v>2000000</v>
      </c>
      <c r="TCB1388" s="84">
        <f t="shared" si="961"/>
        <v>2000000</v>
      </c>
      <c r="TCH1388" s="84" t="s">
        <v>247</v>
      </c>
      <c r="TCI1388" s="84" t="s">
        <v>4692</v>
      </c>
      <c r="TCJ1388" s="84">
        <f>TCJ1384</f>
        <v>0</v>
      </c>
      <c r="TCK1388" s="84">
        <f t="shared" si="961"/>
        <v>0</v>
      </c>
      <c r="TCL1388" s="84">
        <f t="shared" si="961"/>
        <v>0</v>
      </c>
      <c r="TCM1388" s="84">
        <f t="shared" si="961"/>
        <v>0</v>
      </c>
      <c r="TCN1388" s="84">
        <f t="shared" si="961"/>
        <v>2000000</v>
      </c>
      <c r="TCO1388" s="84">
        <f t="shared" si="961"/>
        <v>0</v>
      </c>
      <c r="TCP1388" s="84">
        <f t="shared" si="961"/>
        <v>0</v>
      </c>
      <c r="TCQ1388" s="84">
        <f t="shared" si="961"/>
        <v>2000000</v>
      </c>
      <c r="TCR1388" s="84">
        <f t="shared" si="961"/>
        <v>2000000</v>
      </c>
      <c r="TCX1388" s="84" t="s">
        <v>247</v>
      </c>
      <c r="TCY1388" s="84" t="s">
        <v>4692</v>
      </c>
      <c r="TCZ1388" s="84">
        <f>TCZ1384</f>
        <v>0</v>
      </c>
      <c r="TDA1388" s="84">
        <f t="shared" si="961"/>
        <v>0</v>
      </c>
      <c r="TDB1388" s="84">
        <f t="shared" si="961"/>
        <v>0</v>
      </c>
      <c r="TDC1388" s="84">
        <f t="shared" si="961"/>
        <v>0</v>
      </c>
      <c r="TDD1388" s="84">
        <f t="shared" si="961"/>
        <v>2000000</v>
      </c>
      <c r="TDE1388" s="84">
        <f t="shared" si="961"/>
        <v>0</v>
      </c>
      <c r="TDF1388" s="84">
        <f t="shared" si="961"/>
        <v>0</v>
      </c>
      <c r="TDG1388" s="84">
        <f t="shared" si="961"/>
        <v>2000000</v>
      </c>
      <c r="TDH1388" s="84">
        <f t="shared" si="961"/>
        <v>2000000</v>
      </c>
      <c r="TDN1388" s="84" t="s">
        <v>247</v>
      </c>
      <c r="TDO1388" s="84" t="s">
        <v>4692</v>
      </c>
      <c r="TDP1388" s="84">
        <f>TDP1384</f>
        <v>0</v>
      </c>
      <c r="TDQ1388" s="84">
        <f t="shared" si="962"/>
        <v>0</v>
      </c>
      <c r="TDR1388" s="84">
        <f t="shared" si="962"/>
        <v>0</v>
      </c>
      <c r="TDS1388" s="84">
        <f t="shared" si="962"/>
        <v>0</v>
      </c>
      <c r="TDT1388" s="84">
        <f t="shared" si="962"/>
        <v>2000000</v>
      </c>
      <c r="TDU1388" s="84">
        <f t="shared" si="962"/>
        <v>0</v>
      </c>
      <c r="TDV1388" s="84">
        <f t="shared" si="962"/>
        <v>0</v>
      </c>
      <c r="TDW1388" s="84">
        <f t="shared" si="962"/>
        <v>2000000</v>
      </c>
      <c r="TDX1388" s="84">
        <f t="shared" si="962"/>
        <v>2000000</v>
      </c>
      <c r="TED1388" s="84" t="s">
        <v>247</v>
      </c>
      <c r="TEE1388" s="84" t="s">
        <v>4692</v>
      </c>
      <c r="TEF1388" s="84">
        <f>TEF1384</f>
        <v>0</v>
      </c>
      <c r="TEG1388" s="84">
        <f t="shared" si="962"/>
        <v>0</v>
      </c>
      <c r="TEH1388" s="84">
        <f t="shared" si="962"/>
        <v>0</v>
      </c>
      <c r="TEI1388" s="84">
        <f t="shared" si="962"/>
        <v>0</v>
      </c>
      <c r="TEJ1388" s="84">
        <f t="shared" si="962"/>
        <v>2000000</v>
      </c>
      <c r="TEK1388" s="84">
        <f t="shared" si="962"/>
        <v>0</v>
      </c>
      <c r="TEL1388" s="84">
        <f t="shared" si="962"/>
        <v>0</v>
      </c>
      <c r="TEM1388" s="84">
        <f t="shared" si="962"/>
        <v>2000000</v>
      </c>
      <c r="TEN1388" s="84">
        <f t="shared" si="962"/>
        <v>2000000</v>
      </c>
      <c r="TET1388" s="84" t="s">
        <v>247</v>
      </c>
      <c r="TEU1388" s="84" t="s">
        <v>4692</v>
      </c>
      <c r="TEV1388" s="84">
        <f>TEV1384</f>
        <v>0</v>
      </c>
      <c r="TEW1388" s="84">
        <f t="shared" si="962"/>
        <v>0</v>
      </c>
      <c r="TEX1388" s="84">
        <f t="shared" si="962"/>
        <v>0</v>
      </c>
      <c r="TEY1388" s="84">
        <f t="shared" si="962"/>
        <v>0</v>
      </c>
      <c r="TEZ1388" s="84">
        <f t="shared" si="962"/>
        <v>2000000</v>
      </c>
      <c r="TFA1388" s="84">
        <f t="shared" si="962"/>
        <v>0</v>
      </c>
      <c r="TFB1388" s="84">
        <f t="shared" si="962"/>
        <v>0</v>
      </c>
      <c r="TFC1388" s="84">
        <f t="shared" si="962"/>
        <v>2000000</v>
      </c>
      <c r="TFD1388" s="84">
        <f t="shared" si="962"/>
        <v>2000000</v>
      </c>
      <c r="TFJ1388" s="84" t="s">
        <v>247</v>
      </c>
      <c r="TFK1388" s="84" t="s">
        <v>4692</v>
      </c>
      <c r="TFL1388" s="84">
        <f>TFL1384</f>
        <v>0</v>
      </c>
      <c r="TFM1388" s="84">
        <f t="shared" si="962"/>
        <v>0</v>
      </c>
      <c r="TFN1388" s="84">
        <f t="shared" si="962"/>
        <v>0</v>
      </c>
      <c r="TFO1388" s="84">
        <f t="shared" si="962"/>
        <v>0</v>
      </c>
      <c r="TFP1388" s="84">
        <f t="shared" si="962"/>
        <v>2000000</v>
      </c>
      <c r="TFQ1388" s="84">
        <f t="shared" si="962"/>
        <v>0</v>
      </c>
      <c r="TFR1388" s="84">
        <f t="shared" si="962"/>
        <v>0</v>
      </c>
      <c r="TFS1388" s="84">
        <f t="shared" si="962"/>
        <v>2000000</v>
      </c>
      <c r="TFT1388" s="84">
        <f t="shared" si="962"/>
        <v>2000000</v>
      </c>
      <c r="TFZ1388" s="84" t="s">
        <v>247</v>
      </c>
      <c r="TGA1388" s="84" t="s">
        <v>4692</v>
      </c>
      <c r="TGB1388" s="84">
        <f>TGB1384</f>
        <v>0</v>
      </c>
      <c r="TGC1388" s="84">
        <f t="shared" si="963"/>
        <v>0</v>
      </c>
      <c r="TGD1388" s="84">
        <f t="shared" si="963"/>
        <v>0</v>
      </c>
      <c r="TGE1388" s="84">
        <f t="shared" si="963"/>
        <v>0</v>
      </c>
      <c r="TGF1388" s="84">
        <f t="shared" si="963"/>
        <v>2000000</v>
      </c>
      <c r="TGG1388" s="84">
        <f t="shared" si="963"/>
        <v>0</v>
      </c>
      <c r="TGH1388" s="84">
        <f t="shared" si="963"/>
        <v>0</v>
      </c>
      <c r="TGI1388" s="84">
        <f t="shared" si="963"/>
        <v>2000000</v>
      </c>
      <c r="TGJ1388" s="84">
        <f t="shared" si="963"/>
        <v>2000000</v>
      </c>
      <c r="TGP1388" s="84" t="s">
        <v>247</v>
      </c>
      <c r="TGQ1388" s="84" t="s">
        <v>4692</v>
      </c>
      <c r="TGR1388" s="84">
        <f>TGR1384</f>
        <v>0</v>
      </c>
      <c r="TGS1388" s="84">
        <f t="shared" si="963"/>
        <v>0</v>
      </c>
      <c r="TGT1388" s="84">
        <f t="shared" si="963"/>
        <v>0</v>
      </c>
      <c r="TGU1388" s="84">
        <f t="shared" si="963"/>
        <v>0</v>
      </c>
      <c r="TGV1388" s="84">
        <f t="shared" si="963"/>
        <v>2000000</v>
      </c>
      <c r="TGW1388" s="84">
        <f t="shared" si="963"/>
        <v>0</v>
      </c>
      <c r="TGX1388" s="84">
        <f t="shared" si="963"/>
        <v>0</v>
      </c>
      <c r="TGY1388" s="84">
        <f t="shared" si="963"/>
        <v>2000000</v>
      </c>
      <c r="TGZ1388" s="84">
        <f t="shared" si="963"/>
        <v>2000000</v>
      </c>
      <c r="THF1388" s="84" t="s">
        <v>247</v>
      </c>
      <c r="THG1388" s="84" t="s">
        <v>4692</v>
      </c>
      <c r="THH1388" s="84">
        <f>THH1384</f>
        <v>0</v>
      </c>
      <c r="THI1388" s="84">
        <f t="shared" si="963"/>
        <v>0</v>
      </c>
      <c r="THJ1388" s="84">
        <f t="shared" si="963"/>
        <v>0</v>
      </c>
      <c r="THK1388" s="84">
        <f t="shared" si="963"/>
        <v>0</v>
      </c>
      <c r="THL1388" s="84">
        <f t="shared" si="963"/>
        <v>2000000</v>
      </c>
      <c r="THM1388" s="84">
        <f t="shared" si="963"/>
        <v>0</v>
      </c>
      <c r="THN1388" s="84">
        <f t="shared" si="963"/>
        <v>0</v>
      </c>
      <c r="THO1388" s="84">
        <f t="shared" si="963"/>
        <v>2000000</v>
      </c>
      <c r="THP1388" s="84">
        <f t="shared" si="963"/>
        <v>2000000</v>
      </c>
      <c r="THV1388" s="84" t="s">
        <v>247</v>
      </c>
      <c r="THW1388" s="84" t="s">
        <v>4692</v>
      </c>
      <c r="THX1388" s="84">
        <f>THX1384</f>
        <v>0</v>
      </c>
      <c r="THY1388" s="84">
        <f t="shared" si="963"/>
        <v>0</v>
      </c>
      <c r="THZ1388" s="84">
        <f t="shared" si="963"/>
        <v>0</v>
      </c>
      <c r="TIA1388" s="84">
        <f t="shared" si="963"/>
        <v>0</v>
      </c>
      <c r="TIB1388" s="84">
        <f t="shared" si="963"/>
        <v>2000000</v>
      </c>
      <c r="TIC1388" s="84">
        <f t="shared" si="963"/>
        <v>0</v>
      </c>
      <c r="TID1388" s="84">
        <f t="shared" si="963"/>
        <v>0</v>
      </c>
      <c r="TIE1388" s="84">
        <f t="shared" si="963"/>
        <v>2000000</v>
      </c>
      <c r="TIF1388" s="84">
        <f t="shared" si="963"/>
        <v>2000000</v>
      </c>
      <c r="TIL1388" s="84" t="s">
        <v>247</v>
      </c>
      <c r="TIM1388" s="84" t="s">
        <v>4692</v>
      </c>
      <c r="TIN1388" s="84">
        <f>TIN1384</f>
        <v>0</v>
      </c>
      <c r="TIO1388" s="84">
        <f t="shared" si="964"/>
        <v>0</v>
      </c>
      <c r="TIP1388" s="84">
        <f t="shared" si="964"/>
        <v>0</v>
      </c>
      <c r="TIQ1388" s="84">
        <f t="shared" si="964"/>
        <v>0</v>
      </c>
      <c r="TIR1388" s="84">
        <f t="shared" si="964"/>
        <v>2000000</v>
      </c>
      <c r="TIS1388" s="84">
        <f t="shared" si="964"/>
        <v>0</v>
      </c>
      <c r="TIT1388" s="84">
        <f t="shared" si="964"/>
        <v>0</v>
      </c>
      <c r="TIU1388" s="84">
        <f t="shared" si="964"/>
        <v>2000000</v>
      </c>
      <c r="TIV1388" s="84">
        <f t="shared" si="964"/>
        <v>2000000</v>
      </c>
      <c r="TJB1388" s="84" t="s">
        <v>247</v>
      </c>
      <c r="TJC1388" s="84" t="s">
        <v>4692</v>
      </c>
      <c r="TJD1388" s="84">
        <f>TJD1384</f>
        <v>0</v>
      </c>
      <c r="TJE1388" s="84">
        <f t="shared" si="964"/>
        <v>0</v>
      </c>
      <c r="TJF1388" s="84">
        <f t="shared" si="964"/>
        <v>0</v>
      </c>
      <c r="TJG1388" s="84">
        <f t="shared" si="964"/>
        <v>0</v>
      </c>
      <c r="TJH1388" s="84">
        <f t="shared" si="964"/>
        <v>2000000</v>
      </c>
      <c r="TJI1388" s="84">
        <f t="shared" si="964"/>
        <v>0</v>
      </c>
      <c r="TJJ1388" s="84">
        <f t="shared" si="964"/>
        <v>0</v>
      </c>
      <c r="TJK1388" s="84">
        <f t="shared" si="964"/>
        <v>2000000</v>
      </c>
      <c r="TJL1388" s="84">
        <f t="shared" si="964"/>
        <v>2000000</v>
      </c>
      <c r="TJR1388" s="84" t="s">
        <v>247</v>
      </c>
      <c r="TJS1388" s="84" t="s">
        <v>4692</v>
      </c>
      <c r="TJT1388" s="84">
        <f>TJT1384</f>
        <v>0</v>
      </c>
      <c r="TJU1388" s="84">
        <f t="shared" si="964"/>
        <v>0</v>
      </c>
      <c r="TJV1388" s="84">
        <f t="shared" si="964"/>
        <v>0</v>
      </c>
      <c r="TJW1388" s="84">
        <f t="shared" si="964"/>
        <v>0</v>
      </c>
      <c r="TJX1388" s="84">
        <f t="shared" si="964"/>
        <v>2000000</v>
      </c>
      <c r="TJY1388" s="84">
        <f t="shared" si="964"/>
        <v>0</v>
      </c>
      <c r="TJZ1388" s="84">
        <f t="shared" si="964"/>
        <v>0</v>
      </c>
      <c r="TKA1388" s="84">
        <f t="shared" si="964"/>
        <v>2000000</v>
      </c>
      <c r="TKB1388" s="84">
        <f t="shared" si="964"/>
        <v>2000000</v>
      </c>
      <c r="TKH1388" s="84" t="s">
        <v>247</v>
      </c>
      <c r="TKI1388" s="84" t="s">
        <v>4692</v>
      </c>
      <c r="TKJ1388" s="84">
        <f>TKJ1384</f>
        <v>0</v>
      </c>
      <c r="TKK1388" s="84">
        <f t="shared" si="964"/>
        <v>0</v>
      </c>
      <c r="TKL1388" s="84">
        <f t="shared" si="964"/>
        <v>0</v>
      </c>
      <c r="TKM1388" s="84">
        <f t="shared" si="964"/>
        <v>0</v>
      </c>
      <c r="TKN1388" s="84">
        <f t="shared" si="964"/>
        <v>2000000</v>
      </c>
      <c r="TKO1388" s="84">
        <f t="shared" si="964"/>
        <v>0</v>
      </c>
      <c r="TKP1388" s="84">
        <f t="shared" si="964"/>
        <v>0</v>
      </c>
      <c r="TKQ1388" s="84">
        <f t="shared" si="964"/>
        <v>2000000</v>
      </c>
      <c r="TKR1388" s="84">
        <f t="shared" si="964"/>
        <v>2000000</v>
      </c>
      <c r="TKX1388" s="84" t="s">
        <v>247</v>
      </c>
      <c r="TKY1388" s="84" t="s">
        <v>4692</v>
      </c>
      <c r="TKZ1388" s="84">
        <f>TKZ1384</f>
        <v>0</v>
      </c>
      <c r="TLA1388" s="84">
        <f t="shared" si="965"/>
        <v>0</v>
      </c>
      <c r="TLB1388" s="84">
        <f t="shared" si="965"/>
        <v>0</v>
      </c>
      <c r="TLC1388" s="84">
        <f t="shared" si="965"/>
        <v>0</v>
      </c>
      <c r="TLD1388" s="84">
        <f t="shared" si="965"/>
        <v>2000000</v>
      </c>
      <c r="TLE1388" s="84">
        <f t="shared" si="965"/>
        <v>0</v>
      </c>
      <c r="TLF1388" s="84">
        <f t="shared" si="965"/>
        <v>0</v>
      </c>
      <c r="TLG1388" s="84">
        <f t="shared" si="965"/>
        <v>2000000</v>
      </c>
      <c r="TLH1388" s="84">
        <f t="shared" si="965"/>
        <v>2000000</v>
      </c>
      <c r="TLN1388" s="84" t="s">
        <v>247</v>
      </c>
      <c r="TLO1388" s="84" t="s">
        <v>4692</v>
      </c>
      <c r="TLP1388" s="84">
        <f>TLP1384</f>
        <v>0</v>
      </c>
      <c r="TLQ1388" s="84">
        <f t="shared" si="965"/>
        <v>0</v>
      </c>
      <c r="TLR1388" s="84">
        <f t="shared" si="965"/>
        <v>0</v>
      </c>
      <c r="TLS1388" s="84">
        <f t="shared" si="965"/>
        <v>0</v>
      </c>
      <c r="TLT1388" s="84">
        <f t="shared" si="965"/>
        <v>2000000</v>
      </c>
      <c r="TLU1388" s="84">
        <f t="shared" si="965"/>
        <v>0</v>
      </c>
      <c r="TLV1388" s="84">
        <f t="shared" si="965"/>
        <v>0</v>
      </c>
      <c r="TLW1388" s="84">
        <f t="shared" si="965"/>
        <v>2000000</v>
      </c>
      <c r="TLX1388" s="84">
        <f t="shared" si="965"/>
        <v>2000000</v>
      </c>
      <c r="TMD1388" s="84" t="s">
        <v>247</v>
      </c>
      <c r="TME1388" s="84" t="s">
        <v>4692</v>
      </c>
      <c r="TMF1388" s="84">
        <f>TMF1384</f>
        <v>0</v>
      </c>
      <c r="TMG1388" s="84">
        <f t="shared" si="965"/>
        <v>0</v>
      </c>
      <c r="TMH1388" s="84">
        <f t="shared" si="965"/>
        <v>0</v>
      </c>
      <c r="TMI1388" s="84">
        <f t="shared" si="965"/>
        <v>0</v>
      </c>
      <c r="TMJ1388" s="84">
        <f t="shared" si="965"/>
        <v>2000000</v>
      </c>
      <c r="TMK1388" s="84">
        <f t="shared" si="965"/>
        <v>0</v>
      </c>
      <c r="TML1388" s="84">
        <f t="shared" si="965"/>
        <v>0</v>
      </c>
      <c r="TMM1388" s="84">
        <f t="shared" si="965"/>
        <v>2000000</v>
      </c>
      <c r="TMN1388" s="84">
        <f t="shared" si="965"/>
        <v>2000000</v>
      </c>
      <c r="TMT1388" s="84" t="s">
        <v>247</v>
      </c>
      <c r="TMU1388" s="84" t="s">
        <v>4692</v>
      </c>
      <c r="TMV1388" s="84">
        <f>TMV1384</f>
        <v>0</v>
      </c>
      <c r="TMW1388" s="84">
        <f t="shared" si="965"/>
        <v>0</v>
      </c>
      <c r="TMX1388" s="84">
        <f t="shared" si="965"/>
        <v>0</v>
      </c>
      <c r="TMY1388" s="84">
        <f t="shared" si="965"/>
        <v>0</v>
      </c>
      <c r="TMZ1388" s="84">
        <f t="shared" si="965"/>
        <v>2000000</v>
      </c>
      <c r="TNA1388" s="84">
        <f t="shared" si="965"/>
        <v>0</v>
      </c>
      <c r="TNB1388" s="84">
        <f t="shared" si="965"/>
        <v>0</v>
      </c>
      <c r="TNC1388" s="84">
        <f t="shared" si="965"/>
        <v>2000000</v>
      </c>
      <c r="TND1388" s="84">
        <f t="shared" si="965"/>
        <v>2000000</v>
      </c>
      <c r="TNJ1388" s="84" t="s">
        <v>247</v>
      </c>
      <c r="TNK1388" s="84" t="s">
        <v>4692</v>
      </c>
      <c r="TNL1388" s="84">
        <f>TNL1384</f>
        <v>0</v>
      </c>
      <c r="TNM1388" s="84">
        <f t="shared" si="966"/>
        <v>0</v>
      </c>
      <c r="TNN1388" s="84">
        <f t="shared" si="966"/>
        <v>0</v>
      </c>
      <c r="TNO1388" s="84">
        <f t="shared" si="966"/>
        <v>0</v>
      </c>
      <c r="TNP1388" s="84">
        <f t="shared" si="966"/>
        <v>2000000</v>
      </c>
      <c r="TNQ1388" s="84">
        <f t="shared" si="966"/>
        <v>0</v>
      </c>
      <c r="TNR1388" s="84">
        <f t="shared" si="966"/>
        <v>0</v>
      </c>
      <c r="TNS1388" s="84">
        <f t="shared" si="966"/>
        <v>2000000</v>
      </c>
      <c r="TNT1388" s="84">
        <f t="shared" si="966"/>
        <v>2000000</v>
      </c>
      <c r="TNZ1388" s="84" t="s">
        <v>247</v>
      </c>
      <c r="TOA1388" s="84" t="s">
        <v>4692</v>
      </c>
      <c r="TOB1388" s="84">
        <f>TOB1384</f>
        <v>0</v>
      </c>
      <c r="TOC1388" s="84">
        <f t="shared" si="966"/>
        <v>0</v>
      </c>
      <c r="TOD1388" s="84">
        <f t="shared" si="966"/>
        <v>0</v>
      </c>
      <c r="TOE1388" s="84">
        <f t="shared" si="966"/>
        <v>0</v>
      </c>
      <c r="TOF1388" s="84">
        <f t="shared" si="966"/>
        <v>2000000</v>
      </c>
      <c r="TOG1388" s="84">
        <f t="shared" si="966"/>
        <v>0</v>
      </c>
      <c r="TOH1388" s="84">
        <f t="shared" si="966"/>
        <v>0</v>
      </c>
      <c r="TOI1388" s="84">
        <f t="shared" si="966"/>
        <v>2000000</v>
      </c>
      <c r="TOJ1388" s="84">
        <f t="shared" si="966"/>
        <v>2000000</v>
      </c>
      <c r="TOP1388" s="84" t="s">
        <v>247</v>
      </c>
      <c r="TOQ1388" s="84" t="s">
        <v>4692</v>
      </c>
      <c r="TOR1388" s="84">
        <f>TOR1384</f>
        <v>0</v>
      </c>
      <c r="TOS1388" s="84">
        <f t="shared" si="966"/>
        <v>0</v>
      </c>
      <c r="TOT1388" s="84">
        <f t="shared" si="966"/>
        <v>0</v>
      </c>
      <c r="TOU1388" s="84">
        <f t="shared" si="966"/>
        <v>0</v>
      </c>
      <c r="TOV1388" s="84">
        <f t="shared" si="966"/>
        <v>2000000</v>
      </c>
      <c r="TOW1388" s="84">
        <f t="shared" si="966"/>
        <v>0</v>
      </c>
      <c r="TOX1388" s="84">
        <f t="shared" si="966"/>
        <v>0</v>
      </c>
      <c r="TOY1388" s="84">
        <f t="shared" si="966"/>
        <v>2000000</v>
      </c>
      <c r="TOZ1388" s="84">
        <f t="shared" si="966"/>
        <v>2000000</v>
      </c>
      <c r="TPF1388" s="84" t="s">
        <v>247</v>
      </c>
      <c r="TPG1388" s="84" t="s">
        <v>4692</v>
      </c>
      <c r="TPH1388" s="84">
        <f>TPH1384</f>
        <v>0</v>
      </c>
      <c r="TPI1388" s="84">
        <f t="shared" si="966"/>
        <v>0</v>
      </c>
      <c r="TPJ1388" s="84">
        <f t="shared" si="966"/>
        <v>0</v>
      </c>
      <c r="TPK1388" s="84">
        <f t="shared" si="966"/>
        <v>0</v>
      </c>
      <c r="TPL1388" s="84">
        <f t="shared" si="966"/>
        <v>2000000</v>
      </c>
      <c r="TPM1388" s="84">
        <f t="shared" si="966"/>
        <v>0</v>
      </c>
      <c r="TPN1388" s="84">
        <f t="shared" si="966"/>
        <v>0</v>
      </c>
      <c r="TPO1388" s="84">
        <f t="shared" si="966"/>
        <v>2000000</v>
      </c>
      <c r="TPP1388" s="84">
        <f t="shared" si="966"/>
        <v>2000000</v>
      </c>
      <c r="TPV1388" s="84" t="s">
        <v>247</v>
      </c>
      <c r="TPW1388" s="84" t="s">
        <v>4692</v>
      </c>
      <c r="TPX1388" s="84">
        <f>TPX1384</f>
        <v>0</v>
      </c>
      <c r="TPY1388" s="84">
        <f t="shared" si="967"/>
        <v>0</v>
      </c>
      <c r="TPZ1388" s="84">
        <f t="shared" si="967"/>
        <v>0</v>
      </c>
      <c r="TQA1388" s="84">
        <f t="shared" si="967"/>
        <v>0</v>
      </c>
      <c r="TQB1388" s="84">
        <f t="shared" si="967"/>
        <v>2000000</v>
      </c>
      <c r="TQC1388" s="84">
        <f t="shared" si="967"/>
        <v>0</v>
      </c>
      <c r="TQD1388" s="84">
        <f t="shared" si="967"/>
        <v>0</v>
      </c>
      <c r="TQE1388" s="84">
        <f t="shared" si="967"/>
        <v>2000000</v>
      </c>
      <c r="TQF1388" s="84">
        <f t="shared" si="967"/>
        <v>2000000</v>
      </c>
      <c r="TQL1388" s="84" t="s">
        <v>247</v>
      </c>
      <c r="TQM1388" s="84" t="s">
        <v>4692</v>
      </c>
      <c r="TQN1388" s="84">
        <f>TQN1384</f>
        <v>0</v>
      </c>
      <c r="TQO1388" s="84">
        <f t="shared" si="967"/>
        <v>0</v>
      </c>
      <c r="TQP1388" s="84">
        <f t="shared" si="967"/>
        <v>0</v>
      </c>
      <c r="TQQ1388" s="84">
        <f t="shared" si="967"/>
        <v>0</v>
      </c>
      <c r="TQR1388" s="84">
        <f t="shared" si="967"/>
        <v>2000000</v>
      </c>
      <c r="TQS1388" s="84">
        <f t="shared" si="967"/>
        <v>0</v>
      </c>
      <c r="TQT1388" s="84">
        <f t="shared" si="967"/>
        <v>0</v>
      </c>
      <c r="TQU1388" s="84">
        <f t="shared" si="967"/>
        <v>2000000</v>
      </c>
      <c r="TQV1388" s="84">
        <f t="shared" si="967"/>
        <v>2000000</v>
      </c>
      <c r="TRB1388" s="84" t="s">
        <v>247</v>
      </c>
      <c r="TRC1388" s="84" t="s">
        <v>4692</v>
      </c>
      <c r="TRD1388" s="84">
        <f>TRD1384</f>
        <v>0</v>
      </c>
      <c r="TRE1388" s="84">
        <f t="shared" si="967"/>
        <v>0</v>
      </c>
      <c r="TRF1388" s="84">
        <f t="shared" si="967"/>
        <v>0</v>
      </c>
      <c r="TRG1388" s="84">
        <f t="shared" si="967"/>
        <v>0</v>
      </c>
      <c r="TRH1388" s="84">
        <f t="shared" si="967"/>
        <v>2000000</v>
      </c>
      <c r="TRI1388" s="84">
        <f t="shared" si="967"/>
        <v>0</v>
      </c>
      <c r="TRJ1388" s="84">
        <f t="shared" si="967"/>
        <v>0</v>
      </c>
      <c r="TRK1388" s="84">
        <f t="shared" si="967"/>
        <v>2000000</v>
      </c>
      <c r="TRL1388" s="84">
        <f t="shared" si="967"/>
        <v>2000000</v>
      </c>
      <c r="TRR1388" s="84" t="s">
        <v>247</v>
      </c>
      <c r="TRS1388" s="84" t="s">
        <v>4692</v>
      </c>
      <c r="TRT1388" s="84">
        <f>TRT1384</f>
        <v>0</v>
      </c>
      <c r="TRU1388" s="84">
        <f t="shared" si="967"/>
        <v>0</v>
      </c>
      <c r="TRV1388" s="84">
        <f t="shared" si="967"/>
        <v>0</v>
      </c>
      <c r="TRW1388" s="84">
        <f t="shared" si="967"/>
        <v>0</v>
      </c>
      <c r="TRX1388" s="84">
        <f t="shared" si="967"/>
        <v>2000000</v>
      </c>
      <c r="TRY1388" s="84">
        <f t="shared" si="967"/>
        <v>0</v>
      </c>
      <c r="TRZ1388" s="84">
        <f t="shared" si="967"/>
        <v>0</v>
      </c>
      <c r="TSA1388" s="84">
        <f t="shared" si="967"/>
        <v>2000000</v>
      </c>
      <c r="TSB1388" s="84">
        <f t="shared" si="967"/>
        <v>2000000</v>
      </c>
      <c r="TSH1388" s="84" t="s">
        <v>247</v>
      </c>
      <c r="TSI1388" s="84" t="s">
        <v>4692</v>
      </c>
      <c r="TSJ1388" s="84">
        <f>TSJ1384</f>
        <v>0</v>
      </c>
      <c r="TSK1388" s="84">
        <f t="shared" si="968"/>
        <v>0</v>
      </c>
      <c r="TSL1388" s="84">
        <f t="shared" si="968"/>
        <v>0</v>
      </c>
      <c r="TSM1388" s="84">
        <f t="shared" si="968"/>
        <v>0</v>
      </c>
      <c r="TSN1388" s="84">
        <f t="shared" si="968"/>
        <v>2000000</v>
      </c>
      <c r="TSO1388" s="84">
        <f t="shared" si="968"/>
        <v>0</v>
      </c>
      <c r="TSP1388" s="84">
        <f t="shared" si="968"/>
        <v>0</v>
      </c>
      <c r="TSQ1388" s="84">
        <f t="shared" si="968"/>
        <v>2000000</v>
      </c>
      <c r="TSR1388" s="84">
        <f t="shared" si="968"/>
        <v>2000000</v>
      </c>
      <c r="TSX1388" s="84" t="s">
        <v>247</v>
      </c>
      <c r="TSY1388" s="84" t="s">
        <v>4692</v>
      </c>
      <c r="TSZ1388" s="84">
        <f>TSZ1384</f>
        <v>0</v>
      </c>
      <c r="TTA1388" s="84">
        <f t="shared" si="968"/>
        <v>0</v>
      </c>
      <c r="TTB1388" s="84">
        <f t="shared" si="968"/>
        <v>0</v>
      </c>
      <c r="TTC1388" s="84">
        <f t="shared" si="968"/>
        <v>0</v>
      </c>
      <c r="TTD1388" s="84">
        <f t="shared" si="968"/>
        <v>2000000</v>
      </c>
      <c r="TTE1388" s="84">
        <f t="shared" si="968"/>
        <v>0</v>
      </c>
      <c r="TTF1388" s="84">
        <f t="shared" si="968"/>
        <v>0</v>
      </c>
      <c r="TTG1388" s="84">
        <f t="shared" si="968"/>
        <v>2000000</v>
      </c>
      <c r="TTH1388" s="84">
        <f t="shared" si="968"/>
        <v>2000000</v>
      </c>
      <c r="TTN1388" s="84" t="s">
        <v>247</v>
      </c>
      <c r="TTO1388" s="84" t="s">
        <v>4692</v>
      </c>
      <c r="TTP1388" s="84">
        <f>TTP1384</f>
        <v>0</v>
      </c>
      <c r="TTQ1388" s="84">
        <f t="shared" si="968"/>
        <v>0</v>
      </c>
      <c r="TTR1388" s="84">
        <f t="shared" si="968"/>
        <v>0</v>
      </c>
      <c r="TTS1388" s="84">
        <f t="shared" si="968"/>
        <v>0</v>
      </c>
      <c r="TTT1388" s="84">
        <f t="shared" si="968"/>
        <v>2000000</v>
      </c>
      <c r="TTU1388" s="84">
        <f t="shared" si="968"/>
        <v>0</v>
      </c>
      <c r="TTV1388" s="84">
        <f t="shared" si="968"/>
        <v>0</v>
      </c>
      <c r="TTW1388" s="84">
        <f t="shared" si="968"/>
        <v>2000000</v>
      </c>
      <c r="TTX1388" s="84">
        <f t="shared" si="968"/>
        <v>2000000</v>
      </c>
      <c r="TUD1388" s="84" t="s">
        <v>247</v>
      </c>
      <c r="TUE1388" s="84" t="s">
        <v>4692</v>
      </c>
      <c r="TUF1388" s="84">
        <f>TUF1384</f>
        <v>0</v>
      </c>
      <c r="TUG1388" s="84">
        <f t="shared" si="968"/>
        <v>0</v>
      </c>
      <c r="TUH1388" s="84">
        <f t="shared" si="968"/>
        <v>0</v>
      </c>
      <c r="TUI1388" s="84">
        <f t="shared" si="968"/>
        <v>0</v>
      </c>
      <c r="TUJ1388" s="84">
        <f t="shared" si="968"/>
        <v>2000000</v>
      </c>
      <c r="TUK1388" s="84">
        <f t="shared" si="968"/>
        <v>0</v>
      </c>
      <c r="TUL1388" s="84">
        <f t="shared" si="968"/>
        <v>0</v>
      </c>
      <c r="TUM1388" s="84">
        <f t="shared" si="968"/>
        <v>2000000</v>
      </c>
      <c r="TUN1388" s="84">
        <f t="shared" si="968"/>
        <v>2000000</v>
      </c>
      <c r="TUT1388" s="84" t="s">
        <v>247</v>
      </c>
      <c r="TUU1388" s="84" t="s">
        <v>4692</v>
      </c>
      <c r="TUV1388" s="84">
        <f>TUV1384</f>
        <v>0</v>
      </c>
      <c r="TUW1388" s="84">
        <f t="shared" si="969"/>
        <v>0</v>
      </c>
      <c r="TUX1388" s="84">
        <f t="shared" si="969"/>
        <v>0</v>
      </c>
      <c r="TUY1388" s="84">
        <f t="shared" si="969"/>
        <v>0</v>
      </c>
      <c r="TUZ1388" s="84">
        <f t="shared" si="969"/>
        <v>2000000</v>
      </c>
      <c r="TVA1388" s="84">
        <f t="shared" si="969"/>
        <v>0</v>
      </c>
      <c r="TVB1388" s="84">
        <f t="shared" si="969"/>
        <v>0</v>
      </c>
      <c r="TVC1388" s="84">
        <f t="shared" si="969"/>
        <v>2000000</v>
      </c>
      <c r="TVD1388" s="84">
        <f t="shared" si="969"/>
        <v>2000000</v>
      </c>
      <c r="TVJ1388" s="84" t="s">
        <v>247</v>
      </c>
      <c r="TVK1388" s="84" t="s">
        <v>4692</v>
      </c>
      <c r="TVL1388" s="84">
        <f>TVL1384</f>
        <v>0</v>
      </c>
      <c r="TVM1388" s="84">
        <f t="shared" si="969"/>
        <v>0</v>
      </c>
      <c r="TVN1388" s="84">
        <f t="shared" si="969"/>
        <v>0</v>
      </c>
      <c r="TVO1388" s="84">
        <f t="shared" si="969"/>
        <v>0</v>
      </c>
      <c r="TVP1388" s="84">
        <f t="shared" si="969"/>
        <v>2000000</v>
      </c>
      <c r="TVQ1388" s="84">
        <f t="shared" si="969"/>
        <v>0</v>
      </c>
      <c r="TVR1388" s="84">
        <f t="shared" si="969"/>
        <v>0</v>
      </c>
      <c r="TVS1388" s="84">
        <f t="shared" si="969"/>
        <v>2000000</v>
      </c>
      <c r="TVT1388" s="84">
        <f t="shared" si="969"/>
        <v>2000000</v>
      </c>
      <c r="TVZ1388" s="84" t="s">
        <v>247</v>
      </c>
      <c r="TWA1388" s="84" t="s">
        <v>4692</v>
      </c>
      <c r="TWB1388" s="84">
        <f>TWB1384</f>
        <v>0</v>
      </c>
      <c r="TWC1388" s="84">
        <f t="shared" si="969"/>
        <v>0</v>
      </c>
      <c r="TWD1388" s="84">
        <f t="shared" si="969"/>
        <v>0</v>
      </c>
      <c r="TWE1388" s="84">
        <f t="shared" si="969"/>
        <v>0</v>
      </c>
      <c r="TWF1388" s="84">
        <f t="shared" si="969"/>
        <v>2000000</v>
      </c>
      <c r="TWG1388" s="84">
        <f t="shared" si="969"/>
        <v>0</v>
      </c>
      <c r="TWH1388" s="84">
        <f t="shared" si="969"/>
        <v>0</v>
      </c>
      <c r="TWI1388" s="84">
        <f t="shared" si="969"/>
        <v>2000000</v>
      </c>
      <c r="TWJ1388" s="84">
        <f t="shared" si="969"/>
        <v>2000000</v>
      </c>
      <c r="TWP1388" s="84" t="s">
        <v>247</v>
      </c>
      <c r="TWQ1388" s="84" t="s">
        <v>4692</v>
      </c>
      <c r="TWR1388" s="84">
        <f>TWR1384</f>
        <v>0</v>
      </c>
      <c r="TWS1388" s="84">
        <f t="shared" si="969"/>
        <v>0</v>
      </c>
      <c r="TWT1388" s="84">
        <f t="shared" si="969"/>
        <v>0</v>
      </c>
      <c r="TWU1388" s="84">
        <f t="shared" si="969"/>
        <v>0</v>
      </c>
      <c r="TWV1388" s="84">
        <f t="shared" si="969"/>
        <v>2000000</v>
      </c>
      <c r="TWW1388" s="84">
        <f t="shared" si="969"/>
        <v>0</v>
      </c>
      <c r="TWX1388" s="84">
        <f t="shared" si="969"/>
        <v>0</v>
      </c>
      <c r="TWY1388" s="84">
        <f t="shared" si="969"/>
        <v>2000000</v>
      </c>
      <c r="TWZ1388" s="84">
        <f t="shared" si="969"/>
        <v>2000000</v>
      </c>
      <c r="TXF1388" s="84" t="s">
        <v>247</v>
      </c>
      <c r="TXG1388" s="84" t="s">
        <v>4692</v>
      </c>
      <c r="TXH1388" s="84">
        <f>TXH1384</f>
        <v>0</v>
      </c>
      <c r="TXI1388" s="84">
        <f t="shared" si="970"/>
        <v>0</v>
      </c>
      <c r="TXJ1388" s="84">
        <f t="shared" si="970"/>
        <v>0</v>
      </c>
      <c r="TXK1388" s="84">
        <f t="shared" si="970"/>
        <v>0</v>
      </c>
      <c r="TXL1388" s="84">
        <f t="shared" si="970"/>
        <v>2000000</v>
      </c>
      <c r="TXM1388" s="84">
        <f t="shared" si="970"/>
        <v>0</v>
      </c>
      <c r="TXN1388" s="84">
        <f t="shared" si="970"/>
        <v>0</v>
      </c>
      <c r="TXO1388" s="84">
        <f t="shared" si="970"/>
        <v>2000000</v>
      </c>
      <c r="TXP1388" s="84">
        <f t="shared" si="970"/>
        <v>2000000</v>
      </c>
      <c r="TXV1388" s="84" t="s">
        <v>247</v>
      </c>
      <c r="TXW1388" s="84" t="s">
        <v>4692</v>
      </c>
      <c r="TXX1388" s="84">
        <f>TXX1384</f>
        <v>0</v>
      </c>
      <c r="TXY1388" s="84">
        <f t="shared" si="970"/>
        <v>0</v>
      </c>
      <c r="TXZ1388" s="84">
        <f t="shared" si="970"/>
        <v>0</v>
      </c>
      <c r="TYA1388" s="84">
        <f t="shared" si="970"/>
        <v>0</v>
      </c>
      <c r="TYB1388" s="84">
        <f t="shared" si="970"/>
        <v>2000000</v>
      </c>
      <c r="TYC1388" s="84">
        <f t="shared" si="970"/>
        <v>0</v>
      </c>
      <c r="TYD1388" s="84">
        <f t="shared" si="970"/>
        <v>0</v>
      </c>
      <c r="TYE1388" s="84">
        <f t="shared" si="970"/>
        <v>2000000</v>
      </c>
      <c r="TYF1388" s="84">
        <f t="shared" si="970"/>
        <v>2000000</v>
      </c>
      <c r="TYL1388" s="84" t="s">
        <v>247</v>
      </c>
      <c r="TYM1388" s="84" t="s">
        <v>4692</v>
      </c>
      <c r="TYN1388" s="84">
        <f>TYN1384</f>
        <v>0</v>
      </c>
      <c r="TYO1388" s="84">
        <f t="shared" si="970"/>
        <v>0</v>
      </c>
      <c r="TYP1388" s="84">
        <f t="shared" si="970"/>
        <v>0</v>
      </c>
      <c r="TYQ1388" s="84">
        <f t="shared" si="970"/>
        <v>0</v>
      </c>
      <c r="TYR1388" s="84">
        <f t="shared" si="970"/>
        <v>2000000</v>
      </c>
      <c r="TYS1388" s="84">
        <f t="shared" si="970"/>
        <v>0</v>
      </c>
      <c r="TYT1388" s="84">
        <f t="shared" si="970"/>
        <v>0</v>
      </c>
      <c r="TYU1388" s="84">
        <f t="shared" si="970"/>
        <v>2000000</v>
      </c>
      <c r="TYV1388" s="84">
        <f t="shared" si="970"/>
        <v>2000000</v>
      </c>
      <c r="TZB1388" s="84" t="s">
        <v>247</v>
      </c>
      <c r="TZC1388" s="84" t="s">
        <v>4692</v>
      </c>
      <c r="TZD1388" s="84">
        <f>TZD1384</f>
        <v>0</v>
      </c>
      <c r="TZE1388" s="84">
        <f t="shared" si="970"/>
        <v>0</v>
      </c>
      <c r="TZF1388" s="84">
        <f t="shared" si="970"/>
        <v>0</v>
      </c>
      <c r="TZG1388" s="84">
        <f t="shared" si="970"/>
        <v>0</v>
      </c>
      <c r="TZH1388" s="84">
        <f t="shared" si="970"/>
        <v>2000000</v>
      </c>
      <c r="TZI1388" s="84">
        <f t="shared" si="970"/>
        <v>0</v>
      </c>
      <c r="TZJ1388" s="84">
        <f t="shared" si="970"/>
        <v>0</v>
      </c>
      <c r="TZK1388" s="84">
        <f t="shared" si="970"/>
        <v>2000000</v>
      </c>
      <c r="TZL1388" s="84">
        <f t="shared" si="970"/>
        <v>2000000</v>
      </c>
      <c r="TZR1388" s="84" t="s">
        <v>247</v>
      </c>
      <c r="TZS1388" s="84" t="s">
        <v>4692</v>
      </c>
      <c r="TZT1388" s="84">
        <f>TZT1384</f>
        <v>0</v>
      </c>
      <c r="TZU1388" s="84">
        <f t="shared" si="971"/>
        <v>0</v>
      </c>
      <c r="TZV1388" s="84">
        <f t="shared" si="971"/>
        <v>0</v>
      </c>
      <c r="TZW1388" s="84">
        <f t="shared" si="971"/>
        <v>0</v>
      </c>
      <c r="TZX1388" s="84">
        <f t="shared" si="971"/>
        <v>2000000</v>
      </c>
      <c r="TZY1388" s="84">
        <f t="shared" si="971"/>
        <v>0</v>
      </c>
      <c r="TZZ1388" s="84">
        <f t="shared" si="971"/>
        <v>0</v>
      </c>
      <c r="UAA1388" s="84">
        <f t="shared" si="971"/>
        <v>2000000</v>
      </c>
      <c r="UAB1388" s="84">
        <f t="shared" si="971"/>
        <v>2000000</v>
      </c>
      <c r="UAH1388" s="84" t="s">
        <v>247</v>
      </c>
      <c r="UAI1388" s="84" t="s">
        <v>4692</v>
      </c>
      <c r="UAJ1388" s="84">
        <f>UAJ1384</f>
        <v>0</v>
      </c>
      <c r="UAK1388" s="84">
        <f t="shared" si="971"/>
        <v>0</v>
      </c>
      <c r="UAL1388" s="84">
        <f t="shared" si="971"/>
        <v>0</v>
      </c>
      <c r="UAM1388" s="84">
        <f t="shared" si="971"/>
        <v>0</v>
      </c>
      <c r="UAN1388" s="84">
        <f t="shared" si="971"/>
        <v>2000000</v>
      </c>
      <c r="UAO1388" s="84">
        <f t="shared" si="971"/>
        <v>0</v>
      </c>
      <c r="UAP1388" s="84">
        <f t="shared" si="971"/>
        <v>0</v>
      </c>
      <c r="UAQ1388" s="84">
        <f t="shared" si="971"/>
        <v>2000000</v>
      </c>
      <c r="UAR1388" s="84">
        <f t="shared" si="971"/>
        <v>2000000</v>
      </c>
      <c r="UAX1388" s="84" t="s">
        <v>247</v>
      </c>
      <c r="UAY1388" s="84" t="s">
        <v>4692</v>
      </c>
      <c r="UAZ1388" s="84">
        <f>UAZ1384</f>
        <v>0</v>
      </c>
      <c r="UBA1388" s="84">
        <f t="shared" si="971"/>
        <v>0</v>
      </c>
      <c r="UBB1388" s="84">
        <f t="shared" si="971"/>
        <v>0</v>
      </c>
      <c r="UBC1388" s="84">
        <f t="shared" si="971"/>
        <v>0</v>
      </c>
      <c r="UBD1388" s="84">
        <f t="shared" si="971"/>
        <v>2000000</v>
      </c>
      <c r="UBE1388" s="84">
        <f t="shared" si="971"/>
        <v>0</v>
      </c>
      <c r="UBF1388" s="84">
        <f t="shared" si="971"/>
        <v>0</v>
      </c>
      <c r="UBG1388" s="84">
        <f t="shared" si="971"/>
        <v>2000000</v>
      </c>
      <c r="UBH1388" s="84">
        <f t="shared" si="971"/>
        <v>2000000</v>
      </c>
      <c r="UBN1388" s="84" t="s">
        <v>247</v>
      </c>
      <c r="UBO1388" s="84" t="s">
        <v>4692</v>
      </c>
      <c r="UBP1388" s="84">
        <f>UBP1384</f>
        <v>0</v>
      </c>
      <c r="UBQ1388" s="84">
        <f t="shared" si="971"/>
        <v>0</v>
      </c>
      <c r="UBR1388" s="84">
        <f t="shared" si="971"/>
        <v>0</v>
      </c>
      <c r="UBS1388" s="84">
        <f t="shared" si="971"/>
        <v>0</v>
      </c>
      <c r="UBT1388" s="84">
        <f t="shared" si="971"/>
        <v>2000000</v>
      </c>
      <c r="UBU1388" s="84">
        <f t="shared" si="971"/>
        <v>0</v>
      </c>
      <c r="UBV1388" s="84">
        <f t="shared" si="971"/>
        <v>0</v>
      </c>
      <c r="UBW1388" s="84">
        <f t="shared" si="971"/>
        <v>2000000</v>
      </c>
      <c r="UBX1388" s="84">
        <f t="shared" si="971"/>
        <v>2000000</v>
      </c>
      <c r="UCD1388" s="84" t="s">
        <v>247</v>
      </c>
      <c r="UCE1388" s="84" t="s">
        <v>4692</v>
      </c>
      <c r="UCF1388" s="84">
        <f>UCF1384</f>
        <v>0</v>
      </c>
      <c r="UCG1388" s="84">
        <f t="shared" si="972"/>
        <v>0</v>
      </c>
      <c r="UCH1388" s="84">
        <f t="shared" si="972"/>
        <v>0</v>
      </c>
      <c r="UCI1388" s="84">
        <f t="shared" si="972"/>
        <v>0</v>
      </c>
      <c r="UCJ1388" s="84">
        <f t="shared" si="972"/>
        <v>2000000</v>
      </c>
      <c r="UCK1388" s="84">
        <f t="shared" si="972"/>
        <v>0</v>
      </c>
      <c r="UCL1388" s="84">
        <f t="shared" si="972"/>
        <v>0</v>
      </c>
      <c r="UCM1388" s="84">
        <f t="shared" si="972"/>
        <v>2000000</v>
      </c>
      <c r="UCN1388" s="84">
        <f t="shared" si="972"/>
        <v>2000000</v>
      </c>
      <c r="UCT1388" s="84" t="s">
        <v>247</v>
      </c>
      <c r="UCU1388" s="84" t="s">
        <v>4692</v>
      </c>
      <c r="UCV1388" s="84">
        <f>UCV1384</f>
        <v>0</v>
      </c>
      <c r="UCW1388" s="84">
        <f t="shared" si="972"/>
        <v>0</v>
      </c>
      <c r="UCX1388" s="84">
        <f t="shared" si="972"/>
        <v>0</v>
      </c>
      <c r="UCY1388" s="84">
        <f t="shared" si="972"/>
        <v>0</v>
      </c>
      <c r="UCZ1388" s="84">
        <f t="shared" si="972"/>
        <v>2000000</v>
      </c>
      <c r="UDA1388" s="84">
        <f t="shared" si="972"/>
        <v>0</v>
      </c>
      <c r="UDB1388" s="84">
        <f t="shared" si="972"/>
        <v>0</v>
      </c>
      <c r="UDC1388" s="84">
        <f t="shared" si="972"/>
        <v>2000000</v>
      </c>
      <c r="UDD1388" s="84">
        <f t="shared" si="972"/>
        <v>2000000</v>
      </c>
      <c r="UDJ1388" s="84" t="s">
        <v>247</v>
      </c>
      <c r="UDK1388" s="84" t="s">
        <v>4692</v>
      </c>
      <c r="UDL1388" s="84">
        <f>UDL1384</f>
        <v>0</v>
      </c>
      <c r="UDM1388" s="84">
        <f t="shared" si="972"/>
        <v>0</v>
      </c>
      <c r="UDN1388" s="84">
        <f t="shared" si="972"/>
        <v>0</v>
      </c>
      <c r="UDO1388" s="84">
        <f t="shared" si="972"/>
        <v>0</v>
      </c>
      <c r="UDP1388" s="84">
        <f t="shared" si="972"/>
        <v>2000000</v>
      </c>
      <c r="UDQ1388" s="84">
        <f t="shared" si="972"/>
        <v>0</v>
      </c>
      <c r="UDR1388" s="84">
        <f t="shared" si="972"/>
        <v>0</v>
      </c>
      <c r="UDS1388" s="84">
        <f t="shared" si="972"/>
        <v>2000000</v>
      </c>
      <c r="UDT1388" s="84">
        <f t="shared" si="972"/>
        <v>2000000</v>
      </c>
      <c r="UDZ1388" s="84" t="s">
        <v>247</v>
      </c>
      <c r="UEA1388" s="84" t="s">
        <v>4692</v>
      </c>
      <c r="UEB1388" s="84">
        <f>UEB1384</f>
        <v>0</v>
      </c>
      <c r="UEC1388" s="84">
        <f t="shared" si="972"/>
        <v>0</v>
      </c>
      <c r="UED1388" s="84">
        <f t="shared" si="972"/>
        <v>0</v>
      </c>
      <c r="UEE1388" s="84">
        <f t="shared" si="972"/>
        <v>0</v>
      </c>
      <c r="UEF1388" s="84">
        <f t="shared" si="972"/>
        <v>2000000</v>
      </c>
      <c r="UEG1388" s="84">
        <f t="shared" si="972"/>
        <v>0</v>
      </c>
      <c r="UEH1388" s="84">
        <f t="shared" si="972"/>
        <v>0</v>
      </c>
      <c r="UEI1388" s="84">
        <f t="shared" si="972"/>
        <v>2000000</v>
      </c>
      <c r="UEJ1388" s="84">
        <f t="shared" si="972"/>
        <v>2000000</v>
      </c>
      <c r="UEP1388" s="84" t="s">
        <v>247</v>
      </c>
      <c r="UEQ1388" s="84" t="s">
        <v>4692</v>
      </c>
      <c r="UER1388" s="84">
        <f>UER1384</f>
        <v>0</v>
      </c>
      <c r="UES1388" s="84">
        <f t="shared" si="973"/>
        <v>0</v>
      </c>
      <c r="UET1388" s="84">
        <f t="shared" si="973"/>
        <v>0</v>
      </c>
      <c r="UEU1388" s="84">
        <f t="shared" si="973"/>
        <v>0</v>
      </c>
      <c r="UEV1388" s="84">
        <f t="shared" si="973"/>
        <v>2000000</v>
      </c>
      <c r="UEW1388" s="84">
        <f t="shared" si="973"/>
        <v>0</v>
      </c>
      <c r="UEX1388" s="84">
        <f t="shared" si="973"/>
        <v>0</v>
      </c>
      <c r="UEY1388" s="84">
        <f t="shared" si="973"/>
        <v>2000000</v>
      </c>
      <c r="UEZ1388" s="84">
        <f t="shared" si="973"/>
        <v>2000000</v>
      </c>
      <c r="UFF1388" s="84" t="s">
        <v>247</v>
      </c>
      <c r="UFG1388" s="84" t="s">
        <v>4692</v>
      </c>
      <c r="UFH1388" s="84">
        <f>UFH1384</f>
        <v>0</v>
      </c>
      <c r="UFI1388" s="84">
        <f t="shared" si="973"/>
        <v>0</v>
      </c>
      <c r="UFJ1388" s="84">
        <f t="shared" si="973"/>
        <v>0</v>
      </c>
      <c r="UFK1388" s="84">
        <f t="shared" si="973"/>
        <v>0</v>
      </c>
      <c r="UFL1388" s="84">
        <f t="shared" si="973"/>
        <v>2000000</v>
      </c>
      <c r="UFM1388" s="84">
        <f t="shared" si="973"/>
        <v>0</v>
      </c>
      <c r="UFN1388" s="84">
        <f t="shared" si="973"/>
        <v>0</v>
      </c>
      <c r="UFO1388" s="84">
        <f t="shared" si="973"/>
        <v>2000000</v>
      </c>
      <c r="UFP1388" s="84">
        <f t="shared" si="973"/>
        <v>2000000</v>
      </c>
      <c r="UFV1388" s="84" t="s">
        <v>247</v>
      </c>
      <c r="UFW1388" s="84" t="s">
        <v>4692</v>
      </c>
      <c r="UFX1388" s="84">
        <f>UFX1384</f>
        <v>0</v>
      </c>
      <c r="UFY1388" s="84">
        <f t="shared" si="973"/>
        <v>0</v>
      </c>
      <c r="UFZ1388" s="84">
        <f t="shared" si="973"/>
        <v>0</v>
      </c>
      <c r="UGA1388" s="84">
        <f t="shared" si="973"/>
        <v>0</v>
      </c>
      <c r="UGB1388" s="84">
        <f t="shared" si="973"/>
        <v>2000000</v>
      </c>
      <c r="UGC1388" s="84">
        <f t="shared" si="973"/>
        <v>0</v>
      </c>
      <c r="UGD1388" s="84">
        <f t="shared" si="973"/>
        <v>0</v>
      </c>
      <c r="UGE1388" s="84">
        <f t="shared" si="973"/>
        <v>2000000</v>
      </c>
      <c r="UGF1388" s="84">
        <f t="shared" si="973"/>
        <v>2000000</v>
      </c>
      <c r="UGL1388" s="84" t="s">
        <v>247</v>
      </c>
      <c r="UGM1388" s="84" t="s">
        <v>4692</v>
      </c>
      <c r="UGN1388" s="84">
        <f>UGN1384</f>
        <v>0</v>
      </c>
      <c r="UGO1388" s="84">
        <f t="shared" si="973"/>
        <v>0</v>
      </c>
      <c r="UGP1388" s="84">
        <f t="shared" si="973"/>
        <v>0</v>
      </c>
      <c r="UGQ1388" s="84">
        <f t="shared" si="973"/>
        <v>0</v>
      </c>
      <c r="UGR1388" s="84">
        <f t="shared" si="973"/>
        <v>2000000</v>
      </c>
      <c r="UGS1388" s="84">
        <f t="shared" si="973"/>
        <v>0</v>
      </c>
      <c r="UGT1388" s="84">
        <f t="shared" si="973"/>
        <v>0</v>
      </c>
      <c r="UGU1388" s="84">
        <f t="shared" si="973"/>
        <v>2000000</v>
      </c>
      <c r="UGV1388" s="84">
        <f t="shared" si="973"/>
        <v>2000000</v>
      </c>
      <c r="UHB1388" s="84" t="s">
        <v>247</v>
      </c>
      <c r="UHC1388" s="84" t="s">
        <v>4692</v>
      </c>
      <c r="UHD1388" s="84">
        <f>UHD1384</f>
        <v>0</v>
      </c>
      <c r="UHE1388" s="84">
        <f t="shared" si="974"/>
        <v>0</v>
      </c>
      <c r="UHF1388" s="84">
        <f t="shared" si="974"/>
        <v>0</v>
      </c>
      <c r="UHG1388" s="84">
        <f t="shared" si="974"/>
        <v>0</v>
      </c>
      <c r="UHH1388" s="84">
        <f t="shared" si="974"/>
        <v>2000000</v>
      </c>
      <c r="UHI1388" s="84">
        <f t="shared" si="974"/>
        <v>0</v>
      </c>
      <c r="UHJ1388" s="84">
        <f t="shared" si="974"/>
        <v>0</v>
      </c>
      <c r="UHK1388" s="84">
        <f t="shared" si="974"/>
        <v>2000000</v>
      </c>
      <c r="UHL1388" s="84">
        <f t="shared" si="974"/>
        <v>2000000</v>
      </c>
      <c r="UHR1388" s="84" t="s">
        <v>247</v>
      </c>
      <c r="UHS1388" s="84" t="s">
        <v>4692</v>
      </c>
      <c r="UHT1388" s="84">
        <f>UHT1384</f>
        <v>0</v>
      </c>
      <c r="UHU1388" s="84">
        <f t="shared" si="974"/>
        <v>0</v>
      </c>
      <c r="UHV1388" s="84">
        <f t="shared" si="974"/>
        <v>0</v>
      </c>
      <c r="UHW1388" s="84">
        <f t="shared" si="974"/>
        <v>0</v>
      </c>
      <c r="UHX1388" s="84">
        <f t="shared" si="974"/>
        <v>2000000</v>
      </c>
      <c r="UHY1388" s="84">
        <f t="shared" si="974"/>
        <v>0</v>
      </c>
      <c r="UHZ1388" s="84">
        <f t="shared" si="974"/>
        <v>0</v>
      </c>
      <c r="UIA1388" s="84">
        <f t="shared" si="974"/>
        <v>2000000</v>
      </c>
      <c r="UIB1388" s="84">
        <f t="shared" si="974"/>
        <v>2000000</v>
      </c>
      <c r="UIH1388" s="84" t="s">
        <v>247</v>
      </c>
      <c r="UII1388" s="84" t="s">
        <v>4692</v>
      </c>
      <c r="UIJ1388" s="84">
        <f>UIJ1384</f>
        <v>0</v>
      </c>
      <c r="UIK1388" s="84">
        <f t="shared" si="974"/>
        <v>0</v>
      </c>
      <c r="UIL1388" s="84">
        <f t="shared" si="974"/>
        <v>0</v>
      </c>
      <c r="UIM1388" s="84">
        <f t="shared" si="974"/>
        <v>0</v>
      </c>
      <c r="UIN1388" s="84">
        <f t="shared" si="974"/>
        <v>2000000</v>
      </c>
      <c r="UIO1388" s="84">
        <f t="shared" si="974"/>
        <v>0</v>
      </c>
      <c r="UIP1388" s="84">
        <f t="shared" si="974"/>
        <v>0</v>
      </c>
      <c r="UIQ1388" s="84">
        <f t="shared" si="974"/>
        <v>2000000</v>
      </c>
      <c r="UIR1388" s="84">
        <f t="shared" si="974"/>
        <v>2000000</v>
      </c>
      <c r="UIX1388" s="84" t="s">
        <v>247</v>
      </c>
      <c r="UIY1388" s="84" t="s">
        <v>4692</v>
      </c>
      <c r="UIZ1388" s="84">
        <f>UIZ1384</f>
        <v>0</v>
      </c>
      <c r="UJA1388" s="84">
        <f t="shared" si="974"/>
        <v>0</v>
      </c>
      <c r="UJB1388" s="84">
        <f t="shared" si="974"/>
        <v>0</v>
      </c>
      <c r="UJC1388" s="84">
        <f t="shared" si="974"/>
        <v>0</v>
      </c>
      <c r="UJD1388" s="84">
        <f t="shared" si="974"/>
        <v>2000000</v>
      </c>
      <c r="UJE1388" s="84">
        <f t="shared" si="974"/>
        <v>0</v>
      </c>
      <c r="UJF1388" s="84">
        <f t="shared" si="974"/>
        <v>0</v>
      </c>
      <c r="UJG1388" s="84">
        <f t="shared" si="974"/>
        <v>2000000</v>
      </c>
      <c r="UJH1388" s="84">
        <f t="shared" si="974"/>
        <v>2000000</v>
      </c>
      <c r="UJN1388" s="84" t="s">
        <v>247</v>
      </c>
      <c r="UJO1388" s="84" t="s">
        <v>4692</v>
      </c>
      <c r="UJP1388" s="84">
        <f>UJP1384</f>
        <v>0</v>
      </c>
      <c r="UJQ1388" s="84">
        <f t="shared" si="975"/>
        <v>0</v>
      </c>
      <c r="UJR1388" s="84">
        <f t="shared" si="975"/>
        <v>0</v>
      </c>
      <c r="UJS1388" s="84">
        <f t="shared" si="975"/>
        <v>0</v>
      </c>
      <c r="UJT1388" s="84">
        <f t="shared" si="975"/>
        <v>2000000</v>
      </c>
      <c r="UJU1388" s="84">
        <f t="shared" si="975"/>
        <v>0</v>
      </c>
      <c r="UJV1388" s="84">
        <f t="shared" si="975"/>
        <v>0</v>
      </c>
      <c r="UJW1388" s="84">
        <f t="shared" si="975"/>
        <v>2000000</v>
      </c>
      <c r="UJX1388" s="84">
        <f t="shared" si="975"/>
        <v>2000000</v>
      </c>
      <c r="UKD1388" s="84" t="s">
        <v>247</v>
      </c>
      <c r="UKE1388" s="84" t="s">
        <v>4692</v>
      </c>
      <c r="UKF1388" s="84">
        <f>UKF1384</f>
        <v>0</v>
      </c>
      <c r="UKG1388" s="84">
        <f t="shared" si="975"/>
        <v>0</v>
      </c>
      <c r="UKH1388" s="84">
        <f t="shared" si="975"/>
        <v>0</v>
      </c>
      <c r="UKI1388" s="84">
        <f t="shared" si="975"/>
        <v>0</v>
      </c>
      <c r="UKJ1388" s="84">
        <f t="shared" si="975"/>
        <v>2000000</v>
      </c>
      <c r="UKK1388" s="84">
        <f t="shared" si="975"/>
        <v>0</v>
      </c>
      <c r="UKL1388" s="84">
        <f t="shared" si="975"/>
        <v>0</v>
      </c>
      <c r="UKM1388" s="84">
        <f t="shared" si="975"/>
        <v>2000000</v>
      </c>
      <c r="UKN1388" s="84">
        <f t="shared" si="975"/>
        <v>2000000</v>
      </c>
      <c r="UKT1388" s="84" t="s">
        <v>247</v>
      </c>
      <c r="UKU1388" s="84" t="s">
        <v>4692</v>
      </c>
      <c r="UKV1388" s="84">
        <f>UKV1384</f>
        <v>0</v>
      </c>
      <c r="UKW1388" s="84">
        <f t="shared" si="975"/>
        <v>0</v>
      </c>
      <c r="UKX1388" s="84">
        <f t="shared" si="975"/>
        <v>0</v>
      </c>
      <c r="UKY1388" s="84">
        <f t="shared" si="975"/>
        <v>0</v>
      </c>
      <c r="UKZ1388" s="84">
        <f t="shared" si="975"/>
        <v>2000000</v>
      </c>
      <c r="ULA1388" s="84">
        <f t="shared" si="975"/>
        <v>0</v>
      </c>
      <c r="ULB1388" s="84">
        <f t="shared" si="975"/>
        <v>0</v>
      </c>
      <c r="ULC1388" s="84">
        <f t="shared" si="975"/>
        <v>2000000</v>
      </c>
      <c r="ULD1388" s="84">
        <f t="shared" si="975"/>
        <v>2000000</v>
      </c>
      <c r="ULJ1388" s="84" t="s">
        <v>247</v>
      </c>
      <c r="ULK1388" s="84" t="s">
        <v>4692</v>
      </c>
      <c r="ULL1388" s="84">
        <f>ULL1384</f>
        <v>0</v>
      </c>
      <c r="ULM1388" s="84">
        <f t="shared" si="975"/>
        <v>0</v>
      </c>
      <c r="ULN1388" s="84">
        <f t="shared" si="975"/>
        <v>0</v>
      </c>
      <c r="ULO1388" s="84">
        <f t="shared" si="975"/>
        <v>0</v>
      </c>
      <c r="ULP1388" s="84">
        <f t="shared" si="975"/>
        <v>2000000</v>
      </c>
      <c r="ULQ1388" s="84">
        <f t="shared" si="975"/>
        <v>0</v>
      </c>
      <c r="ULR1388" s="84">
        <f t="shared" si="975"/>
        <v>0</v>
      </c>
      <c r="ULS1388" s="84">
        <f t="shared" si="975"/>
        <v>2000000</v>
      </c>
      <c r="ULT1388" s="84">
        <f t="shared" si="975"/>
        <v>2000000</v>
      </c>
      <c r="ULZ1388" s="84" t="s">
        <v>247</v>
      </c>
      <c r="UMA1388" s="84" t="s">
        <v>4692</v>
      </c>
      <c r="UMB1388" s="84">
        <f>UMB1384</f>
        <v>0</v>
      </c>
      <c r="UMC1388" s="84">
        <f t="shared" si="976"/>
        <v>0</v>
      </c>
      <c r="UMD1388" s="84">
        <f t="shared" si="976"/>
        <v>0</v>
      </c>
      <c r="UME1388" s="84">
        <f t="shared" si="976"/>
        <v>0</v>
      </c>
      <c r="UMF1388" s="84">
        <f t="shared" si="976"/>
        <v>2000000</v>
      </c>
      <c r="UMG1388" s="84">
        <f t="shared" si="976"/>
        <v>0</v>
      </c>
      <c r="UMH1388" s="84">
        <f t="shared" si="976"/>
        <v>0</v>
      </c>
      <c r="UMI1388" s="84">
        <f t="shared" si="976"/>
        <v>2000000</v>
      </c>
      <c r="UMJ1388" s="84">
        <f t="shared" si="976"/>
        <v>2000000</v>
      </c>
      <c r="UMP1388" s="84" t="s">
        <v>247</v>
      </c>
      <c r="UMQ1388" s="84" t="s">
        <v>4692</v>
      </c>
      <c r="UMR1388" s="84">
        <f>UMR1384</f>
        <v>0</v>
      </c>
      <c r="UMS1388" s="84">
        <f t="shared" si="976"/>
        <v>0</v>
      </c>
      <c r="UMT1388" s="84">
        <f t="shared" si="976"/>
        <v>0</v>
      </c>
      <c r="UMU1388" s="84">
        <f t="shared" si="976"/>
        <v>0</v>
      </c>
      <c r="UMV1388" s="84">
        <f t="shared" si="976"/>
        <v>2000000</v>
      </c>
      <c r="UMW1388" s="84">
        <f t="shared" si="976"/>
        <v>0</v>
      </c>
      <c r="UMX1388" s="84">
        <f t="shared" si="976"/>
        <v>0</v>
      </c>
      <c r="UMY1388" s="84">
        <f t="shared" si="976"/>
        <v>2000000</v>
      </c>
      <c r="UMZ1388" s="84">
        <f t="shared" si="976"/>
        <v>2000000</v>
      </c>
      <c r="UNF1388" s="84" t="s">
        <v>247</v>
      </c>
      <c r="UNG1388" s="84" t="s">
        <v>4692</v>
      </c>
      <c r="UNH1388" s="84">
        <f>UNH1384</f>
        <v>0</v>
      </c>
      <c r="UNI1388" s="84">
        <f t="shared" si="976"/>
        <v>0</v>
      </c>
      <c r="UNJ1388" s="84">
        <f t="shared" si="976"/>
        <v>0</v>
      </c>
      <c r="UNK1388" s="84">
        <f t="shared" si="976"/>
        <v>0</v>
      </c>
      <c r="UNL1388" s="84">
        <f t="shared" si="976"/>
        <v>2000000</v>
      </c>
      <c r="UNM1388" s="84">
        <f t="shared" si="976"/>
        <v>0</v>
      </c>
      <c r="UNN1388" s="84">
        <f t="shared" si="976"/>
        <v>0</v>
      </c>
      <c r="UNO1388" s="84">
        <f t="shared" si="976"/>
        <v>2000000</v>
      </c>
      <c r="UNP1388" s="84">
        <f t="shared" si="976"/>
        <v>2000000</v>
      </c>
      <c r="UNV1388" s="84" t="s">
        <v>247</v>
      </c>
      <c r="UNW1388" s="84" t="s">
        <v>4692</v>
      </c>
      <c r="UNX1388" s="84">
        <f>UNX1384</f>
        <v>0</v>
      </c>
      <c r="UNY1388" s="84">
        <f t="shared" si="976"/>
        <v>0</v>
      </c>
      <c r="UNZ1388" s="84">
        <f t="shared" si="976"/>
        <v>0</v>
      </c>
      <c r="UOA1388" s="84">
        <f t="shared" si="976"/>
        <v>0</v>
      </c>
      <c r="UOB1388" s="84">
        <f t="shared" si="976"/>
        <v>2000000</v>
      </c>
      <c r="UOC1388" s="84">
        <f t="shared" si="976"/>
        <v>0</v>
      </c>
      <c r="UOD1388" s="84">
        <f t="shared" si="976"/>
        <v>0</v>
      </c>
      <c r="UOE1388" s="84">
        <f t="shared" si="976"/>
        <v>2000000</v>
      </c>
      <c r="UOF1388" s="84">
        <f t="shared" si="976"/>
        <v>2000000</v>
      </c>
      <c r="UOL1388" s="84" t="s">
        <v>247</v>
      </c>
      <c r="UOM1388" s="84" t="s">
        <v>4692</v>
      </c>
      <c r="UON1388" s="84">
        <f>UON1384</f>
        <v>0</v>
      </c>
      <c r="UOO1388" s="84">
        <f t="shared" si="977"/>
        <v>0</v>
      </c>
      <c r="UOP1388" s="84">
        <f t="shared" si="977"/>
        <v>0</v>
      </c>
      <c r="UOQ1388" s="84">
        <f t="shared" si="977"/>
        <v>0</v>
      </c>
      <c r="UOR1388" s="84">
        <f t="shared" si="977"/>
        <v>2000000</v>
      </c>
      <c r="UOS1388" s="84">
        <f t="shared" si="977"/>
        <v>0</v>
      </c>
      <c r="UOT1388" s="84">
        <f t="shared" si="977"/>
        <v>0</v>
      </c>
      <c r="UOU1388" s="84">
        <f t="shared" si="977"/>
        <v>2000000</v>
      </c>
      <c r="UOV1388" s="84">
        <f t="shared" si="977"/>
        <v>2000000</v>
      </c>
      <c r="UPB1388" s="84" t="s">
        <v>247</v>
      </c>
      <c r="UPC1388" s="84" t="s">
        <v>4692</v>
      </c>
      <c r="UPD1388" s="84">
        <f>UPD1384</f>
        <v>0</v>
      </c>
      <c r="UPE1388" s="84">
        <f t="shared" si="977"/>
        <v>0</v>
      </c>
      <c r="UPF1388" s="84">
        <f t="shared" si="977"/>
        <v>0</v>
      </c>
      <c r="UPG1388" s="84">
        <f t="shared" si="977"/>
        <v>0</v>
      </c>
      <c r="UPH1388" s="84">
        <f t="shared" si="977"/>
        <v>2000000</v>
      </c>
      <c r="UPI1388" s="84">
        <f t="shared" si="977"/>
        <v>0</v>
      </c>
      <c r="UPJ1388" s="84">
        <f t="shared" si="977"/>
        <v>0</v>
      </c>
      <c r="UPK1388" s="84">
        <f t="shared" si="977"/>
        <v>2000000</v>
      </c>
      <c r="UPL1388" s="84">
        <f t="shared" si="977"/>
        <v>2000000</v>
      </c>
      <c r="UPR1388" s="84" t="s">
        <v>247</v>
      </c>
      <c r="UPS1388" s="84" t="s">
        <v>4692</v>
      </c>
      <c r="UPT1388" s="84">
        <f>UPT1384</f>
        <v>0</v>
      </c>
      <c r="UPU1388" s="84">
        <f t="shared" si="977"/>
        <v>0</v>
      </c>
      <c r="UPV1388" s="84">
        <f t="shared" si="977"/>
        <v>0</v>
      </c>
      <c r="UPW1388" s="84">
        <f t="shared" si="977"/>
        <v>0</v>
      </c>
      <c r="UPX1388" s="84">
        <f t="shared" si="977"/>
        <v>2000000</v>
      </c>
      <c r="UPY1388" s="84">
        <f t="shared" si="977"/>
        <v>0</v>
      </c>
      <c r="UPZ1388" s="84">
        <f t="shared" si="977"/>
        <v>0</v>
      </c>
      <c r="UQA1388" s="84">
        <f t="shared" si="977"/>
        <v>2000000</v>
      </c>
      <c r="UQB1388" s="84">
        <f t="shared" si="977"/>
        <v>2000000</v>
      </c>
      <c r="UQH1388" s="84" t="s">
        <v>247</v>
      </c>
      <c r="UQI1388" s="84" t="s">
        <v>4692</v>
      </c>
      <c r="UQJ1388" s="84">
        <f>UQJ1384</f>
        <v>0</v>
      </c>
      <c r="UQK1388" s="84">
        <f t="shared" si="977"/>
        <v>0</v>
      </c>
      <c r="UQL1388" s="84">
        <f t="shared" si="977"/>
        <v>0</v>
      </c>
      <c r="UQM1388" s="84">
        <f t="shared" si="977"/>
        <v>0</v>
      </c>
      <c r="UQN1388" s="84">
        <f t="shared" si="977"/>
        <v>2000000</v>
      </c>
      <c r="UQO1388" s="84">
        <f t="shared" si="977"/>
        <v>0</v>
      </c>
      <c r="UQP1388" s="84">
        <f t="shared" si="977"/>
        <v>0</v>
      </c>
      <c r="UQQ1388" s="84">
        <f t="shared" si="977"/>
        <v>2000000</v>
      </c>
      <c r="UQR1388" s="84">
        <f t="shared" si="977"/>
        <v>2000000</v>
      </c>
      <c r="UQX1388" s="84" t="s">
        <v>247</v>
      </c>
      <c r="UQY1388" s="84" t="s">
        <v>4692</v>
      </c>
      <c r="UQZ1388" s="84">
        <f>UQZ1384</f>
        <v>0</v>
      </c>
      <c r="URA1388" s="84">
        <f t="shared" si="978"/>
        <v>0</v>
      </c>
      <c r="URB1388" s="84">
        <f t="shared" si="978"/>
        <v>0</v>
      </c>
      <c r="URC1388" s="84">
        <f t="shared" si="978"/>
        <v>0</v>
      </c>
      <c r="URD1388" s="84">
        <f t="shared" si="978"/>
        <v>2000000</v>
      </c>
      <c r="URE1388" s="84">
        <f t="shared" si="978"/>
        <v>0</v>
      </c>
      <c r="URF1388" s="84">
        <f t="shared" si="978"/>
        <v>0</v>
      </c>
      <c r="URG1388" s="84">
        <f t="shared" si="978"/>
        <v>2000000</v>
      </c>
      <c r="URH1388" s="84">
        <f t="shared" si="978"/>
        <v>2000000</v>
      </c>
      <c r="URN1388" s="84" t="s">
        <v>247</v>
      </c>
      <c r="URO1388" s="84" t="s">
        <v>4692</v>
      </c>
      <c r="URP1388" s="84">
        <f>URP1384</f>
        <v>0</v>
      </c>
      <c r="URQ1388" s="84">
        <f t="shared" si="978"/>
        <v>0</v>
      </c>
      <c r="URR1388" s="84">
        <f t="shared" si="978"/>
        <v>0</v>
      </c>
      <c r="URS1388" s="84">
        <f t="shared" si="978"/>
        <v>0</v>
      </c>
      <c r="URT1388" s="84">
        <f t="shared" si="978"/>
        <v>2000000</v>
      </c>
      <c r="URU1388" s="84">
        <f t="shared" si="978"/>
        <v>0</v>
      </c>
      <c r="URV1388" s="84">
        <f t="shared" si="978"/>
        <v>0</v>
      </c>
      <c r="URW1388" s="84">
        <f t="shared" si="978"/>
        <v>2000000</v>
      </c>
      <c r="URX1388" s="84">
        <f t="shared" si="978"/>
        <v>2000000</v>
      </c>
      <c r="USD1388" s="84" t="s">
        <v>247</v>
      </c>
      <c r="USE1388" s="84" t="s">
        <v>4692</v>
      </c>
      <c r="USF1388" s="84">
        <f>USF1384</f>
        <v>0</v>
      </c>
      <c r="USG1388" s="84">
        <f t="shared" si="978"/>
        <v>0</v>
      </c>
      <c r="USH1388" s="84">
        <f t="shared" si="978"/>
        <v>0</v>
      </c>
      <c r="USI1388" s="84">
        <f t="shared" si="978"/>
        <v>0</v>
      </c>
      <c r="USJ1388" s="84">
        <f t="shared" si="978"/>
        <v>2000000</v>
      </c>
      <c r="USK1388" s="84">
        <f t="shared" si="978"/>
        <v>0</v>
      </c>
      <c r="USL1388" s="84">
        <f t="shared" si="978"/>
        <v>0</v>
      </c>
      <c r="USM1388" s="84">
        <f t="shared" si="978"/>
        <v>2000000</v>
      </c>
      <c r="USN1388" s="84">
        <f t="shared" si="978"/>
        <v>2000000</v>
      </c>
      <c r="UST1388" s="84" t="s">
        <v>247</v>
      </c>
      <c r="USU1388" s="84" t="s">
        <v>4692</v>
      </c>
      <c r="USV1388" s="84">
        <f>USV1384</f>
        <v>0</v>
      </c>
      <c r="USW1388" s="84">
        <f t="shared" si="978"/>
        <v>0</v>
      </c>
      <c r="USX1388" s="84">
        <f t="shared" si="978"/>
        <v>0</v>
      </c>
      <c r="USY1388" s="84">
        <f t="shared" si="978"/>
        <v>0</v>
      </c>
      <c r="USZ1388" s="84">
        <f t="shared" si="978"/>
        <v>2000000</v>
      </c>
      <c r="UTA1388" s="84">
        <f t="shared" si="978"/>
        <v>0</v>
      </c>
      <c r="UTB1388" s="84">
        <f t="shared" si="978"/>
        <v>0</v>
      </c>
      <c r="UTC1388" s="84">
        <f t="shared" si="978"/>
        <v>2000000</v>
      </c>
      <c r="UTD1388" s="84">
        <f t="shared" si="978"/>
        <v>2000000</v>
      </c>
      <c r="UTJ1388" s="84" t="s">
        <v>247</v>
      </c>
      <c r="UTK1388" s="84" t="s">
        <v>4692</v>
      </c>
      <c r="UTL1388" s="84">
        <f>UTL1384</f>
        <v>0</v>
      </c>
      <c r="UTM1388" s="84">
        <f t="shared" si="979"/>
        <v>0</v>
      </c>
      <c r="UTN1388" s="84">
        <f t="shared" si="979"/>
        <v>0</v>
      </c>
      <c r="UTO1388" s="84">
        <f t="shared" si="979"/>
        <v>0</v>
      </c>
      <c r="UTP1388" s="84">
        <f t="shared" si="979"/>
        <v>2000000</v>
      </c>
      <c r="UTQ1388" s="84">
        <f t="shared" si="979"/>
        <v>0</v>
      </c>
      <c r="UTR1388" s="84">
        <f t="shared" si="979"/>
        <v>0</v>
      </c>
      <c r="UTS1388" s="84">
        <f t="shared" si="979"/>
        <v>2000000</v>
      </c>
      <c r="UTT1388" s="84">
        <f t="shared" si="979"/>
        <v>2000000</v>
      </c>
      <c r="UTZ1388" s="84" t="s">
        <v>247</v>
      </c>
      <c r="UUA1388" s="84" t="s">
        <v>4692</v>
      </c>
      <c r="UUB1388" s="84">
        <f>UUB1384</f>
        <v>0</v>
      </c>
      <c r="UUC1388" s="84">
        <f t="shared" si="979"/>
        <v>0</v>
      </c>
      <c r="UUD1388" s="84">
        <f t="shared" si="979"/>
        <v>0</v>
      </c>
      <c r="UUE1388" s="84">
        <f t="shared" si="979"/>
        <v>0</v>
      </c>
      <c r="UUF1388" s="84">
        <f t="shared" si="979"/>
        <v>2000000</v>
      </c>
      <c r="UUG1388" s="84">
        <f t="shared" si="979"/>
        <v>0</v>
      </c>
      <c r="UUH1388" s="84">
        <f t="shared" si="979"/>
        <v>0</v>
      </c>
      <c r="UUI1388" s="84">
        <f t="shared" si="979"/>
        <v>2000000</v>
      </c>
      <c r="UUJ1388" s="84">
        <f t="shared" si="979"/>
        <v>2000000</v>
      </c>
      <c r="UUP1388" s="84" t="s">
        <v>247</v>
      </c>
      <c r="UUQ1388" s="84" t="s">
        <v>4692</v>
      </c>
      <c r="UUR1388" s="84">
        <f>UUR1384</f>
        <v>0</v>
      </c>
      <c r="UUS1388" s="84">
        <f t="shared" si="979"/>
        <v>0</v>
      </c>
      <c r="UUT1388" s="84">
        <f t="shared" si="979"/>
        <v>0</v>
      </c>
      <c r="UUU1388" s="84">
        <f t="shared" si="979"/>
        <v>0</v>
      </c>
      <c r="UUV1388" s="84">
        <f t="shared" si="979"/>
        <v>2000000</v>
      </c>
      <c r="UUW1388" s="84">
        <f t="shared" si="979"/>
        <v>0</v>
      </c>
      <c r="UUX1388" s="84">
        <f t="shared" si="979"/>
        <v>0</v>
      </c>
      <c r="UUY1388" s="84">
        <f t="shared" si="979"/>
        <v>2000000</v>
      </c>
      <c r="UUZ1388" s="84">
        <f t="shared" si="979"/>
        <v>2000000</v>
      </c>
      <c r="UVF1388" s="84" t="s">
        <v>247</v>
      </c>
      <c r="UVG1388" s="84" t="s">
        <v>4692</v>
      </c>
      <c r="UVH1388" s="84">
        <f>UVH1384</f>
        <v>0</v>
      </c>
      <c r="UVI1388" s="84">
        <f t="shared" si="979"/>
        <v>0</v>
      </c>
      <c r="UVJ1388" s="84">
        <f t="shared" si="979"/>
        <v>0</v>
      </c>
      <c r="UVK1388" s="84">
        <f t="shared" si="979"/>
        <v>0</v>
      </c>
      <c r="UVL1388" s="84">
        <f t="shared" si="979"/>
        <v>2000000</v>
      </c>
      <c r="UVM1388" s="84">
        <f t="shared" si="979"/>
        <v>0</v>
      </c>
      <c r="UVN1388" s="84">
        <f t="shared" si="979"/>
        <v>0</v>
      </c>
      <c r="UVO1388" s="84">
        <f t="shared" si="979"/>
        <v>2000000</v>
      </c>
      <c r="UVP1388" s="84">
        <f t="shared" si="979"/>
        <v>2000000</v>
      </c>
      <c r="UVV1388" s="84" t="s">
        <v>247</v>
      </c>
      <c r="UVW1388" s="84" t="s">
        <v>4692</v>
      </c>
      <c r="UVX1388" s="84">
        <f>UVX1384</f>
        <v>0</v>
      </c>
      <c r="UVY1388" s="84">
        <f t="shared" si="980"/>
        <v>0</v>
      </c>
      <c r="UVZ1388" s="84">
        <f t="shared" si="980"/>
        <v>0</v>
      </c>
      <c r="UWA1388" s="84">
        <f t="shared" si="980"/>
        <v>0</v>
      </c>
      <c r="UWB1388" s="84">
        <f t="shared" si="980"/>
        <v>2000000</v>
      </c>
      <c r="UWC1388" s="84">
        <f t="shared" si="980"/>
        <v>0</v>
      </c>
      <c r="UWD1388" s="84">
        <f t="shared" si="980"/>
        <v>0</v>
      </c>
      <c r="UWE1388" s="84">
        <f t="shared" si="980"/>
        <v>2000000</v>
      </c>
      <c r="UWF1388" s="84">
        <f t="shared" si="980"/>
        <v>2000000</v>
      </c>
      <c r="UWL1388" s="84" t="s">
        <v>247</v>
      </c>
      <c r="UWM1388" s="84" t="s">
        <v>4692</v>
      </c>
      <c r="UWN1388" s="84">
        <f>UWN1384</f>
        <v>0</v>
      </c>
      <c r="UWO1388" s="84">
        <f t="shared" si="980"/>
        <v>0</v>
      </c>
      <c r="UWP1388" s="84">
        <f t="shared" si="980"/>
        <v>0</v>
      </c>
      <c r="UWQ1388" s="84">
        <f t="shared" si="980"/>
        <v>0</v>
      </c>
      <c r="UWR1388" s="84">
        <f t="shared" si="980"/>
        <v>2000000</v>
      </c>
      <c r="UWS1388" s="84">
        <f t="shared" si="980"/>
        <v>0</v>
      </c>
      <c r="UWT1388" s="84">
        <f t="shared" si="980"/>
        <v>0</v>
      </c>
      <c r="UWU1388" s="84">
        <f t="shared" si="980"/>
        <v>2000000</v>
      </c>
      <c r="UWV1388" s="84">
        <f t="shared" si="980"/>
        <v>2000000</v>
      </c>
      <c r="UXB1388" s="84" t="s">
        <v>247</v>
      </c>
      <c r="UXC1388" s="84" t="s">
        <v>4692</v>
      </c>
      <c r="UXD1388" s="84">
        <f>UXD1384</f>
        <v>0</v>
      </c>
      <c r="UXE1388" s="84">
        <f t="shared" si="980"/>
        <v>0</v>
      </c>
      <c r="UXF1388" s="84">
        <f t="shared" si="980"/>
        <v>0</v>
      </c>
      <c r="UXG1388" s="84">
        <f t="shared" si="980"/>
        <v>0</v>
      </c>
      <c r="UXH1388" s="84">
        <f t="shared" si="980"/>
        <v>2000000</v>
      </c>
      <c r="UXI1388" s="84">
        <f t="shared" si="980"/>
        <v>0</v>
      </c>
      <c r="UXJ1388" s="84">
        <f t="shared" si="980"/>
        <v>0</v>
      </c>
      <c r="UXK1388" s="84">
        <f t="shared" si="980"/>
        <v>2000000</v>
      </c>
      <c r="UXL1388" s="84">
        <f t="shared" si="980"/>
        <v>2000000</v>
      </c>
      <c r="UXR1388" s="84" t="s">
        <v>247</v>
      </c>
      <c r="UXS1388" s="84" t="s">
        <v>4692</v>
      </c>
      <c r="UXT1388" s="84">
        <f>UXT1384</f>
        <v>0</v>
      </c>
      <c r="UXU1388" s="84">
        <f t="shared" si="980"/>
        <v>0</v>
      </c>
      <c r="UXV1388" s="84">
        <f t="shared" si="980"/>
        <v>0</v>
      </c>
      <c r="UXW1388" s="84">
        <f t="shared" si="980"/>
        <v>0</v>
      </c>
      <c r="UXX1388" s="84">
        <f t="shared" si="980"/>
        <v>2000000</v>
      </c>
      <c r="UXY1388" s="84">
        <f t="shared" si="980"/>
        <v>0</v>
      </c>
      <c r="UXZ1388" s="84">
        <f t="shared" si="980"/>
        <v>0</v>
      </c>
      <c r="UYA1388" s="84">
        <f t="shared" si="980"/>
        <v>2000000</v>
      </c>
      <c r="UYB1388" s="84">
        <f t="shared" si="980"/>
        <v>2000000</v>
      </c>
      <c r="UYH1388" s="84" t="s">
        <v>247</v>
      </c>
      <c r="UYI1388" s="84" t="s">
        <v>4692</v>
      </c>
      <c r="UYJ1388" s="84">
        <f>UYJ1384</f>
        <v>0</v>
      </c>
      <c r="UYK1388" s="84">
        <f t="shared" si="981"/>
        <v>0</v>
      </c>
      <c r="UYL1388" s="84">
        <f t="shared" si="981"/>
        <v>0</v>
      </c>
      <c r="UYM1388" s="84">
        <f t="shared" si="981"/>
        <v>0</v>
      </c>
      <c r="UYN1388" s="84">
        <f t="shared" si="981"/>
        <v>2000000</v>
      </c>
      <c r="UYO1388" s="84">
        <f t="shared" si="981"/>
        <v>0</v>
      </c>
      <c r="UYP1388" s="84">
        <f t="shared" si="981"/>
        <v>0</v>
      </c>
      <c r="UYQ1388" s="84">
        <f t="shared" si="981"/>
        <v>2000000</v>
      </c>
      <c r="UYR1388" s="84">
        <f t="shared" si="981"/>
        <v>2000000</v>
      </c>
      <c r="UYX1388" s="84" t="s">
        <v>247</v>
      </c>
      <c r="UYY1388" s="84" t="s">
        <v>4692</v>
      </c>
      <c r="UYZ1388" s="84">
        <f>UYZ1384</f>
        <v>0</v>
      </c>
      <c r="UZA1388" s="84">
        <f t="shared" si="981"/>
        <v>0</v>
      </c>
      <c r="UZB1388" s="84">
        <f t="shared" si="981"/>
        <v>0</v>
      </c>
      <c r="UZC1388" s="84">
        <f t="shared" si="981"/>
        <v>0</v>
      </c>
      <c r="UZD1388" s="84">
        <f t="shared" si="981"/>
        <v>2000000</v>
      </c>
      <c r="UZE1388" s="84">
        <f t="shared" si="981"/>
        <v>0</v>
      </c>
      <c r="UZF1388" s="84">
        <f t="shared" si="981"/>
        <v>0</v>
      </c>
      <c r="UZG1388" s="84">
        <f t="shared" si="981"/>
        <v>2000000</v>
      </c>
      <c r="UZH1388" s="84">
        <f t="shared" si="981"/>
        <v>2000000</v>
      </c>
      <c r="UZN1388" s="84" t="s">
        <v>247</v>
      </c>
      <c r="UZO1388" s="84" t="s">
        <v>4692</v>
      </c>
      <c r="UZP1388" s="84">
        <f>UZP1384</f>
        <v>0</v>
      </c>
      <c r="UZQ1388" s="84">
        <f t="shared" si="981"/>
        <v>0</v>
      </c>
      <c r="UZR1388" s="84">
        <f t="shared" si="981"/>
        <v>0</v>
      </c>
      <c r="UZS1388" s="84">
        <f t="shared" si="981"/>
        <v>0</v>
      </c>
      <c r="UZT1388" s="84">
        <f t="shared" si="981"/>
        <v>2000000</v>
      </c>
      <c r="UZU1388" s="84">
        <f t="shared" si="981"/>
        <v>0</v>
      </c>
      <c r="UZV1388" s="84">
        <f t="shared" si="981"/>
        <v>0</v>
      </c>
      <c r="UZW1388" s="84">
        <f t="shared" si="981"/>
        <v>2000000</v>
      </c>
      <c r="UZX1388" s="84">
        <f t="shared" si="981"/>
        <v>2000000</v>
      </c>
      <c r="VAD1388" s="84" t="s">
        <v>247</v>
      </c>
      <c r="VAE1388" s="84" t="s">
        <v>4692</v>
      </c>
      <c r="VAF1388" s="84">
        <f>VAF1384</f>
        <v>0</v>
      </c>
      <c r="VAG1388" s="84">
        <f t="shared" si="981"/>
        <v>0</v>
      </c>
      <c r="VAH1388" s="84">
        <f t="shared" si="981"/>
        <v>0</v>
      </c>
      <c r="VAI1388" s="84">
        <f t="shared" si="981"/>
        <v>0</v>
      </c>
      <c r="VAJ1388" s="84">
        <f t="shared" si="981"/>
        <v>2000000</v>
      </c>
      <c r="VAK1388" s="84">
        <f t="shared" si="981"/>
        <v>0</v>
      </c>
      <c r="VAL1388" s="84">
        <f t="shared" si="981"/>
        <v>0</v>
      </c>
      <c r="VAM1388" s="84">
        <f t="shared" si="981"/>
        <v>2000000</v>
      </c>
      <c r="VAN1388" s="84">
        <f t="shared" si="981"/>
        <v>2000000</v>
      </c>
      <c r="VAT1388" s="84" t="s">
        <v>247</v>
      </c>
      <c r="VAU1388" s="84" t="s">
        <v>4692</v>
      </c>
      <c r="VAV1388" s="84">
        <f>VAV1384</f>
        <v>0</v>
      </c>
      <c r="VAW1388" s="84">
        <f t="shared" si="982"/>
        <v>0</v>
      </c>
      <c r="VAX1388" s="84">
        <f t="shared" si="982"/>
        <v>0</v>
      </c>
      <c r="VAY1388" s="84">
        <f t="shared" si="982"/>
        <v>0</v>
      </c>
      <c r="VAZ1388" s="84">
        <f t="shared" si="982"/>
        <v>2000000</v>
      </c>
      <c r="VBA1388" s="84">
        <f t="shared" si="982"/>
        <v>0</v>
      </c>
      <c r="VBB1388" s="84">
        <f t="shared" si="982"/>
        <v>0</v>
      </c>
      <c r="VBC1388" s="84">
        <f t="shared" si="982"/>
        <v>2000000</v>
      </c>
      <c r="VBD1388" s="84">
        <f t="shared" si="982"/>
        <v>2000000</v>
      </c>
      <c r="VBJ1388" s="84" t="s">
        <v>247</v>
      </c>
      <c r="VBK1388" s="84" t="s">
        <v>4692</v>
      </c>
      <c r="VBL1388" s="84">
        <f>VBL1384</f>
        <v>0</v>
      </c>
      <c r="VBM1388" s="84">
        <f t="shared" si="982"/>
        <v>0</v>
      </c>
      <c r="VBN1388" s="84">
        <f t="shared" si="982"/>
        <v>0</v>
      </c>
      <c r="VBO1388" s="84">
        <f t="shared" si="982"/>
        <v>0</v>
      </c>
      <c r="VBP1388" s="84">
        <f t="shared" si="982"/>
        <v>2000000</v>
      </c>
      <c r="VBQ1388" s="84">
        <f t="shared" si="982"/>
        <v>0</v>
      </c>
      <c r="VBR1388" s="84">
        <f t="shared" si="982"/>
        <v>0</v>
      </c>
      <c r="VBS1388" s="84">
        <f t="shared" si="982"/>
        <v>2000000</v>
      </c>
      <c r="VBT1388" s="84">
        <f t="shared" si="982"/>
        <v>2000000</v>
      </c>
      <c r="VBZ1388" s="84" t="s">
        <v>247</v>
      </c>
      <c r="VCA1388" s="84" t="s">
        <v>4692</v>
      </c>
      <c r="VCB1388" s="84">
        <f>VCB1384</f>
        <v>0</v>
      </c>
      <c r="VCC1388" s="84">
        <f t="shared" si="982"/>
        <v>0</v>
      </c>
      <c r="VCD1388" s="84">
        <f t="shared" si="982"/>
        <v>0</v>
      </c>
      <c r="VCE1388" s="84">
        <f t="shared" si="982"/>
        <v>0</v>
      </c>
      <c r="VCF1388" s="84">
        <f t="shared" si="982"/>
        <v>2000000</v>
      </c>
      <c r="VCG1388" s="84">
        <f t="shared" si="982"/>
        <v>0</v>
      </c>
      <c r="VCH1388" s="84">
        <f t="shared" si="982"/>
        <v>0</v>
      </c>
      <c r="VCI1388" s="84">
        <f t="shared" si="982"/>
        <v>2000000</v>
      </c>
      <c r="VCJ1388" s="84">
        <f t="shared" si="982"/>
        <v>2000000</v>
      </c>
      <c r="VCP1388" s="84" t="s">
        <v>247</v>
      </c>
      <c r="VCQ1388" s="84" t="s">
        <v>4692</v>
      </c>
      <c r="VCR1388" s="84">
        <f>VCR1384</f>
        <v>0</v>
      </c>
      <c r="VCS1388" s="84">
        <f t="shared" si="982"/>
        <v>0</v>
      </c>
      <c r="VCT1388" s="84">
        <f t="shared" si="982"/>
        <v>0</v>
      </c>
      <c r="VCU1388" s="84">
        <f t="shared" si="982"/>
        <v>0</v>
      </c>
      <c r="VCV1388" s="84">
        <f t="shared" si="982"/>
        <v>2000000</v>
      </c>
      <c r="VCW1388" s="84">
        <f t="shared" si="982"/>
        <v>0</v>
      </c>
      <c r="VCX1388" s="84">
        <f t="shared" si="982"/>
        <v>0</v>
      </c>
      <c r="VCY1388" s="84">
        <f t="shared" si="982"/>
        <v>2000000</v>
      </c>
      <c r="VCZ1388" s="84">
        <f t="shared" si="982"/>
        <v>2000000</v>
      </c>
      <c r="VDF1388" s="84" t="s">
        <v>247</v>
      </c>
      <c r="VDG1388" s="84" t="s">
        <v>4692</v>
      </c>
      <c r="VDH1388" s="84">
        <f>VDH1384</f>
        <v>0</v>
      </c>
      <c r="VDI1388" s="84">
        <f t="shared" si="983"/>
        <v>0</v>
      </c>
      <c r="VDJ1388" s="84">
        <f t="shared" si="983"/>
        <v>0</v>
      </c>
      <c r="VDK1388" s="84">
        <f t="shared" si="983"/>
        <v>0</v>
      </c>
      <c r="VDL1388" s="84">
        <f t="shared" si="983"/>
        <v>2000000</v>
      </c>
      <c r="VDM1388" s="84">
        <f t="shared" si="983"/>
        <v>0</v>
      </c>
      <c r="VDN1388" s="84">
        <f t="shared" si="983"/>
        <v>0</v>
      </c>
      <c r="VDO1388" s="84">
        <f t="shared" si="983"/>
        <v>2000000</v>
      </c>
      <c r="VDP1388" s="84">
        <f t="shared" si="983"/>
        <v>2000000</v>
      </c>
      <c r="VDV1388" s="84" t="s">
        <v>247</v>
      </c>
      <c r="VDW1388" s="84" t="s">
        <v>4692</v>
      </c>
      <c r="VDX1388" s="84">
        <f>VDX1384</f>
        <v>0</v>
      </c>
      <c r="VDY1388" s="84">
        <f t="shared" si="983"/>
        <v>0</v>
      </c>
      <c r="VDZ1388" s="84">
        <f t="shared" si="983"/>
        <v>0</v>
      </c>
      <c r="VEA1388" s="84">
        <f t="shared" si="983"/>
        <v>0</v>
      </c>
      <c r="VEB1388" s="84">
        <f t="shared" si="983"/>
        <v>2000000</v>
      </c>
      <c r="VEC1388" s="84">
        <f t="shared" si="983"/>
        <v>0</v>
      </c>
      <c r="VED1388" s="84">
        <f t="shared" si="983"/>
        <v>0</v>
      </c>
      <c r="VEE1388" s="84">
        <f t="shared" si="983"/>
        <v>2000000</v>
      </c>
      <c r="VEF1388" s="84">
        <f t="shared" si="983"/>
        <v>2000000</v>
      </c>
      <c r="VEL1388" s="84" t="s">
        <v>247</v>
      </c>
      <c r="VEM1388" s="84" t="s">
        <v>4692</v>
      </c>
      <c r="VEN1388" s="84">
        <f>VEN1384</f>
        <v>0</v>
      </c>
      <c r="VEO1388" s="84">
        <f t="shared" si="983"/>
        <v>0</v>
      </c>
      <c r="VEP1388" s="84">
        <f t="shared" si="983"/>
        <v>0</v>
      </c>
      <c r="VEQ1388" s="84">
        <f t="shared" si="983"/>
        <v>0</v>
      </c>
      <c r="VER1388" s="84">
        <f t="shared" si="983"/>
        <v>2000000</v>
      </c>
      <c r="VES1388" s="84">
        <f t="shared" si="983"/>
        <v>0</v>
      </c>
      <c r="VET1388" s="84">
        <f t="shared" si="983"/>
        <v>0</v>
      </c>
      <c r="VEU1388" s="84">
        <f t="shared" si="983"/>
        <v>2000000</v>
      </c>
      <c r="VEV1388" s="84">
        <f t="shared" si="983"/>
        <v>2000000</v>
      </c>
      <c r="VFB1388" s="84" t="s">
        <v>247</v>
      </c>
      <c r="VFC1388" s="84" t="s">
        <v>4692</v>
      </c>
      <c r="VFD1388" s="84">
        <f>VFD1384</f>
        <v>0</v>
      </c>
      <c r="VFE1388" s="84">
        <f t="shared" si="983"/>
        <v>0</v>
      </c>
      <c r="VFF1388" s="84">
        <f t="shared" si="983"/>
        <v>0</v>
      </c>
      <c r="VFG1388" s="84">
        <f t="shared" si="983"/>
        <v>0</v>
      </c>
      <c r="VFH1388" s="84">
        <f t="shared" si="983"/>
        <v>2000000</v>
      </c>
      <c r="VFI1388" s="84">
        <f t="shared" si="983"/>
        <v>0</v>
      </c>
      <c r="VFJ1388" s="84">
        <f t="shared" si="983"/>
        <v>0</v>
      </c>
      <c r="VFK1388" s="84">
        <f t="shared" si="983"/>
        <v>2000000</v>
      </c>
      <c r="VFL1388" s="84">
        <f t="shared" si="983"/>
        <v>2000000</v>
      </c>
      <c r="VFR1388" s="84" t="s">
        <v>247</v>
      </c>
      <c r="VFS1388" s="84" t="s">
        <v>4692</v>
      </c>
      <c r="VFT1388" s="84">
        <f>VFT1384</f>
        <v>0</v>
      </c>
      <c r="VFU1388" s="84">
        <f t="shared" si="984"/>
        <v>0</v>
      </c>
      <c r="VFV1388" s="84">
        <f t="shared" si="984"/>
        <v>0</v>
      </c>
      <c r="VFW1388" s="84">
        <f t="shared" si="984"/>
        <v>0</v>
      </c>
      <c r="VFX1388" s="84">
        <f t="shared" si="984"/>
        <v>2000000</v>
      </c>
      <c r="VFY1388" s="84">
        <f t="shared" si="984"/>
        <v>0</v>
      </c>
      <c r="VFZ1388" s="84">
        <f t="shared" si="984"/>
        <v>0</v>
      </c>
      <c r="VGA1388" s="84">
        <f t="shared" si="984"/>
        <v>2000000</v>
      </c>
      <c r="VGB1388" s="84">
        <f t="shared" si="984"/>
        <v>2000000</v>
      </c>
      <c r="VGH1388" s="84" t="s">
        <v>247</v>
      </c>
      <c r="VGI1388" s="84" t="s">
        <v>4692</v>
      </c>
      <c r="VGJ1388" s="84">
        <f>VGJ1384</f>
        <v>0</v>
      </c>
      <c r="VGK1388" s="84">
        <f t="shared" si="984"/>
        <v>0</v>
      </c>
      <c r="VGL1388" s="84">
        <f t="shared" si="984"/>
        <v>0</v>
      </c>
      <c r="VGM1388" s="84">
        <f t="shared" si="984"/>
        <v>0</v>
      </c>
      <c r="VGN1388" s="84">
        <f t="shared" si="984"/>
        <v>2000000</v>
      </c>
      <c r="VGO1388" s="84">
        <f t="shared" si="984"/>
        <v>0</v>
      </c>
      <c r="VGP1388" s="84">
        <f t="shared" si="984"/>
        <v>0</v>
      </c>
      <c r="VGQ1388" s="84">
        <f t="shared" si="984"/>
        <v>2000000</v>
      </c>
      <c r="VGR1388" s="84">
        <f t="shared" si="984"/>
        <v>2000000</v>
      </c>
      <c r="VGX1388" s="84" t="s">
        <v>247</v>
      </c>
      <c r="VGY1388" s="84" t="s">
        <v>4692</v>
      </c>
      <c r="VGZ1388" s="84">
        <f>VGZ1384</f>
        <v>0</v>
      </c>
      <c r="VHA1388" s="84">
        <f t="shared" si="984"/>
        <v>0</v>
      </c>
      <c r="VHB1388" s="84">
        <f t="shared" si="984"/>
        <v>0</v>
      </c>
      <c r="VHC1388" s="84">
        <f t="shared" si="984"/>
        <v>0</v>
      </c>
      <c r="VHD1388" s="84">
        <f t="shared" si="984"/>
        <v>2000000</v>
      </c>
      <c r="VHE1388" s="84">
        <f t="shared" si="984"/>
        <v>0</v>
      </c>
      <c r="VHF1388" s="84">
        <f t="shared" si="984"/>
        <v>0</v>
      </c>
      <c r="VHG1388" s="84">
        <f t="shared" si="984"/>
        <v>2000000</v>
      </c>
      <c r="VHH1388" s="84">
        <f t="shared" si="984"/>
        <v>2000000</v>
      </c>
      <c r="VHN1388" s="84" t="s">
        <v>247</v>
      </c>
      <c r="VHO1388" s="84" t="s">
        <v>4692</v>
      </c>
      <c r="VHP1388" s="84">
        <f>VHP1384</f>
        <v>0</v>
      </c>
      <c r="VHQ1388" s="84">
        <f t="shared" si="984"/>
        <v>0</v>
      </c>
      <c r="VHR1388" s="84">
        <f t="shared" si="984"/>
        <v>0</v>
      </c>
      <c r="VHS1388" s="84">
        <f t="shared" si="984"/>
        <v>0</v>
      </c>
      <c r="VHT1388" s="84">
        <f t="shared" si="984"/>
        <v>2000000</v>
      </c>
      <c r="VHU1388" s="84">
        <f t="shared" si="984"/>
        <v>0</v>
      </c>
      <c r="VHV1388" s="84">
        <f t="shared" si="984"/>
        <v>0</v>
      </c>
      <c r="VHW1388" s="84">
        <f t="shared" si="984"/>
        <v>2000000</v>
      </c>
      <c r="VHX1388" s="84">
        <f t="shared" si="984"/>
        <v>2000000</v>
      </c>
      <c r="VID1388" s="84" t="s">
        <v>247</v>
      </c>
      <c r="VIE1388" s="84" t="s">
        <v>4692</v>
      </c>
      <c r="VIF1388" s="84">
        <f>VIF1384</f>
        <v>0</v>
      </c>
      <c r="VIG1388" s="84">
        <f t="shared" si="985"/>
        <v>0</v>
      </c>
      <c r="VIH1388" s="84">
        <f t="shared" si="985"/>
        <v>0</v>
      </c>
      <c r="VII1388" s="84">
        <f t="shared" si="985"/>
        <v>0</v>
      </c>
      <c r="VIJ1388" s="84">
        <f t="shared" si="985"/>
        <v>2000000</v>
      </c>
      <c r="VIK1388" s="84">
        <f t="shared" si="985"/>
        <v>0</v>
      </c>
      <c r="VIL1388" s="84">
        <f t="shared" si="985"/>
        <v>0</v>
      </c>
      <c r="VIM1388" s="84">
        <f t="shared" si="985"/>
        <v>2000000</v>
      </c>
      <c r="VIN1388" s="84">
        <f t="shared" si="985"/>
        <v>2000000</v>
      </c>
      <c r="VIT1388" s="84" t="s">
        <v>247</v>
      </c>
      <c r="VIU1388" s="84" t="s">
        <v>4692</v>
      </c>
      <c r="VIV1388" s="84">
        <f>VIV1384</f>
        <v>0</v>
      </c>
      <c r="VIW1388" s="84">
        <f t="shared" si="985"/>
        <v>0</v>
      </c>
      <c r="VIX1388" s="84">
        <f t="shared" si="985"/>
        <v>0</v>
      </c>
      <c r="VIY1388" s="84">
        <f t="shared" si="985"/>
        <v>0</v>
      </c>
      <c r="VIZ1388" s="84">
        <f t="shared" si="985"/>
        <v>2000000</v>
      </c>
      <c r="VJA1388" s="84">
        <f t="shared" si="985"/>
        <v>0</v>
      </c>
      <c r="VJB1388" s="84">
        <f t="shared" si="985"/>
        <v>0</v>
      </c>
      <c r="VJC1388" s="84">
        <f t="shared" si="985"/>
        <v>2000000</v>
      </c>
      <c r="VJD1388" s="84">
        <f t="shared" si="985"/>
        <v>2000000</v>
      </c>
      <c r="VJJ1388" s="84" t="s">
        <v>247</v>
      </c>
      <c r="VJK1388" s="84" t="s">
        <v>4692</v>
      </c>
      <c r="VJL1388" s="84">
        <f>VJL1384</f>
        <v>0</v>
      </c>
      <c r="VJM1388" s="84">
        <f t="shared" si="985"/>
        <v>0</v>
      </c>
      <c r="VJN1388" s="84">
        <f t="shared" si="985"/>
        <v>0</v>
      </c>
      <c r="VJO1388" s="84">
        <f t="shared" si="985"/>
        <v>0</v>
      </c>
      <c r="VJP1388" s="84">
        <f t="shared" si="985"/>
        <v>2000000</v>
      </c>
      <c r="VJQ1388" s="84">
        <f t="shared" si="985"/>
        <v>0</v>
      </c>
      <c r="VJR1388" s="84">
        <f t="shared" si="985"/>
        <v>0</v>
      </c>
      <c r="VJS1388" s="84">
        <f t="shared" si="985"/>
        <v>2000000</v>
      </c>
      <c r="VJT1388" s="84">
        <f t="shared" si="985"/>
        <v>2000000</v>
      </c>
      <c r="VJZ1388" s="84" t="s">
        <v>247</v>
      </c>
      <c r="VKA1388" s="84" t="s">
        <v>4692</v>
      </c>
      <c r="VKB1388" s="84">
        <f>VKB1384</f>
        <v>0</v>
      </c>
      <c r="VKC1388" s="84">
        <f t="shared" si="985"/>
        <v>0</v>
      </c>
      <c r="VKD1388" s="84">
        <f t="shared" si="985"/>
        <v>0</v>
      </c>
      <c r="VKE1388" s="84">
        <f t="shared" si="985"/>
        <v>0</v>
      </c>
      <c r="VKF1388" s="84">
        <f t="shared" si="985"/>
        <v>2000000</v>
      </c>
      <c r="VKG1388" s="84">
        <f t="shared" si="985"/>
        <v>0</v>
      </c>
      <c r="VKH1388" s="84">
        <f t="shared" si="985"/>
        <v>0</v>
      </c>
      <c r="VKI1388" s="84">
        <f t="shared" si="985"/>
        <v>2000000</v>
      </c>
      <c r="VKJ1388" s="84">
        <f t="shared" si="985"/>
        <v>2000000</v>
      </c>
      <c r="VKP1388" s="84" t="s">
        <v>247</v>
      </c>
      <c r="VKQ1388" s="84" t="s">
        <v>4692</v>
      </c>
      <c r="VKR1388" s="84">
        <f>VKR1384</f>
        <v>0</v>
      </c>
      <c r="VKS1388" s="84">
        <f t="shared" si="986"/>
        <v>0</v>
      </c>
      <c r="VKT1388" s="84">
        <f t="shared" si="986"/>
        <v>0</v>
      </c>
      <c r="VKU1388" s="84">
        <f t="shared" si="986"/>
        <v>0</v>
      </c>
      <c r="VKV1388" s="84">
        <f t="shared" si="986"/>
        <v>2000000</v>
      </c>
      <c r="VKW1388" s="84">
        <f t="shared" si="986"/>
        <v>0</v>
      </c>
      <c r="VKX1388" s="84">
        <f t="shared" si="986"/>
        <v>0</v>
      </c>
      <c r="VKY1388" s="84">
        <f t="shared" si="986"/>
        <v>2000000</v>
      </c>
      <c r="VKZ1388" s="84">
        <f t="shared" si="986"/>
        <v>2000000</v>
      </c>
      <c r="VLF1388" s="84" t="s">
        <v>247</v>
      </c>
      <c r="VLG1388" s="84" t="s">
        <v>4692</v>
      </c>
      <c r="VLH1388" s="84">
        <f>VLH1384</f>
        <v>0</v>
      </c>
      <c r="VLI1388" s="84">
        <f t="shared" si="986"/>
        <v>0</v>
      </c>
      <c r="VLJ1388" s="84">
        <f t="shared" si="986"/>
        <v>0</v>
      </c>
      <c r="VLK1388" s="84">
        <f t="shared" si="986"/>
        <v>0</v>
      </c>
      <c r="VLL1388" s="84">
        <f t="shared" si="986"/>
        <v>2000000</v>
      </c>
      <c r="VLM1388" s="84">
        <f t="shared" si="986"/>
        <v>0</v>
      </c>
      <c r="VLN1388" s="84">
        <f t="shared" si="986"/>
        <v>0</v>
      </c>
      <c r="VLO1388" s="84">
        <f t="shared" si="986"/>
        <v>2000000</v>
      </c>
      <c r="VLP1388" s="84">
        <f t="shared" si="986"/>
        <v>2000000</v>
      </c>
      <c r="VLV1388" s="84" t="s">
        <v>247</v>
      </c>
      <c r="VLW1388" s="84" t="s">
        <v>4692</v>
      </c>
      <c r="VLX1388" s="84">
        <f>VLX1384</f>
        <v>0</v>
      </c>
      <c r="VLY1388" s="84">
        <f t="shared" si="986"/>
        <v>0</v>
      </c>
      <c r="VLZ1388" s="84">
        <f t="shared" si="986"/>
        <v>0</v>
      </c>
      <c r="VMA1388" s="84">
        <f t="shared" si="986"/>
        <v>0</v>
      </c>
      <c r="VMB1388" s="84">
        <f t="shared" si="986"/>
        <v>2000000</v>
      </c>
      <c r="VMC1388" s="84">
        <f t="shared" si="986"/>
        <v>0</v>
      </c>
      <c r="VMD1388" s="84">
        <f t="shared" si="986"/>
        <v>0</v>
      </c>
      <c r="VME1388" s="84">
        <f t="shared" si="986"/>
        <v>2000000</v>
      </c>
      <c r="VMF1388" s="84">
        <f t="shared" si="986"/>
        <v>2000000</v>
      </c>
      <c r="VML1388" s="84" t="s">
        <v>247</v>
      </c>
      <c r="VMM1388" s="84" t="s">
        <v>4692</v>
      </c>
      <c r="VMN1388" s="84">
        <f>VMN1384</f>
        <v>0</v>
      </c>
      <c r="VMO1388" s="84">
        <f t="shared" si="986"/>
        <v>0</v>
      </c>
      <c r="VMP1388" s="84">
        <f t="shared" si="986"/>
        <v>0</v>
      </c>
      <c r="VMQ1388" s="84">
        <f t="shared" si="986"/>
        <v>0</v>
      </c>
      <c r="VMR1388" s="84">
        <f t="shared" si="986"/>
        <v>2000000</v>
      </c>
      <c r="VMS1388" s="84">
        <f t="shared" si="986"/>
        <v>0</v>
      </c>
      <c r="VMT1388" s="84">
        <f t="shared" si="986"/>
        <v>0</v>
      </c>
      <c r="VMU1388" s="84">
        <f t="shared" si="986"/>
        <v>2000000</v>
      </c>
      <c r="VMV1388" s="84">
        <f t="shared" si="986"/>
        <v>2000000</v>
      </c>
      <c r="VNB1388" s="84" t="s">
        <v>247</v>
      </c>
      <c r="VNC1388" s="84" t="s">
        <v>4692</v>
      </c>
      <c r="VND1388" s="84">
        <f>VND1384</f>
        <v>0</v>
      </c>
      <c r="VNE1388" s="84">
        <f t="shared" si="987"/>
        <v>0</v>
      </c>
      <c r="VNF1388" s="84">
        <f t="shared" si="987"/>
        <v>0</v>
      </c>
      <c r="VNG1388" s="84">
        <f t="shared" si="987"/>
        <v>0</v>
      </c>
      <c r="VNH1388" s="84">
        <f t="shared" si="987"/>
        <v>2000000</v>
      </c>
      <c r="VNI1388" s="84">
        <f t="shared" si="987"/>
        <v>0</v>
      </c>
      <c r="VNJ1388" s="84">
        <f t="shared" si="987"/>
        <v>0</v>
      </c>
      <c r="VNK1388" s="84">
        <f t="shared" si="987"/>
        <v>2000000</v>
      </c>
      <c r="VNL1388" s="84">
        <f t="shared" si="987"/>
        <v>2000000</v>
      </c>
      <c r="VNR1388" s="84" t="s">
        <v>247</v>
      </c>
      <c r="VNS1388" s="84" t="s">
        <v>4692</v>
      </c>
      <c r="VNT1388" s="84">
        <f>VNT1384</f>
        <v>0</v>
      </c>
      <c r="VNU1388" s="84">
        <f t="shared" si="987"/>
        <v>0</v>
      </c>
      <c r="VNV1388" s="84">
        <f t="shared" si="987"/>
        <v>0</v>
      </c>
      <c r="VNW1388" s="84">
        <f t="shared" si="987"/>
        <v>0</v>
      </c>
      <c r="VNX1388" s="84">
        <f t="shared" si="987"/>
        <v>2000000</v>
      </c>
      <c r="VNY1388" s="84">
        <f t="shared" si="987"/>
        <v>0</v>
      </c>
      <c r="VNZ1388" s="84">
        <f t="shared" si="987"/>
        <v>0</v>
      </c>
      <c r="VOA1388" s="84">
        <f t="shared" si="987"/>
        <v>2000000</v>
      </c>
      <c r="VOB1388" s="84">
        <f t="shared" si="987"/>
        <v>2000000</v>
      </c>
      <c r="VOH1388" s="84" t="s">
        <v>247</v>
      </c>
      <c r="VOI1388" s="84" t="s">
        <v>4692</v>
      </c>
      <c r="VOJ1388" s="84">
        <f>VOJ1384</f>
        <v>0</v>
      </c>
      <c r="VOK1388" s="84">
        <f t="shared" si="987"/>
        <v>0</v>
      </c>
      <c r="VOL1388" s="84">
        <f t="shared" si="987"/>
        <v>0</v>
      </c>
      <c r="VOM1388" s="84">
        <f t="shared" si="987"/>
        <v>0</v>
      </c>
      <c r="VON1388" s="84">
        <f t="shared" si="987"/>
        <v>2000000</v>
      </c>
      <c r="VOO1388" s="84">
        <f t="shared" si="987"/>
        <v>0</v>
      </c>
      <c r="VOP1388" s="84">
        <f t="shared" si="987"/>
        <v>0</v>
      </c>
      <c r="VOQ1388" s="84">
        <f t="shared" si="987"/>
        <v>2000000</v>
      </c>
      <c r="VOR1388" s="84">
        <f t="shared" si="987"/>
        <v>2000000</v>
      </c>
      <c r="VOX1388" s="84" t="s">
        <v>247</v>
      </c>
      <c r="VOY1388" s="84" t="s">
        <v>4692</v>
      </c>
      <c r="VOZ1388" s="84">
        <f>VOZ1384</f>
        <v>0</v>
      </c>
      <c r="VPA1388" s="84">
        <f t="shared" si="987"/>
        <v>0</v>
      </c>
      <c r="VPB1388" s="84">
        <f t="shared" si="987"/>
        <v>0</v>
      </c>
      <c r="VPC1388" s="84">
        <f t="shared" si="987"/>
        <v>0</v>
      </c>
      <c r="VPD1388" s="84">
        <f t="shared" si="987"/>
        <v>2000000</v>
      </c>
      <c r="VPE1388" s="84">
        <f t="shared" si="987"/>
        <v>0</v>
      </c>
      <c r="VPF1388" s="84">
        <f t="shared" si="987"/>
        <v>0</v>
      </c>
      <c r="VPG1388" s="84">
        <f t="shared" si="987"/>
        <v>2000000</v>
      </c>
      <c r="VPH1388" s="84">
        <f t="shared" si="987"/>
        <v>2000000</v>
      </c>
      <c r="VPN1388" s="84" t="s">
        <v>247</v>
      </c>
      <c r="VPO1388" s="84" t="s">
        <v>4692</v>
      </c>
      <c r="VPP1388" s="84">
        <f>VPP1384</f>
        <v>0</v>
      </c>
      <c r="VPQ1388" s="84">
        <f t="shared" si="988"/>
        <v>0</v>
      </c>
      <c r="VPR1388" s="84">
        <f t="shared" si="988"/>
        <v>0</v>
      </c>
      <c r="VPS1388" s="84">
        <f t="shared" si="988"/>
        <v>0</v>
      </c>
      <c r="VPT1388" s="84">
        <f t="shared" si="988"/>
        <v>2000000</v>
      </c>
      <c r="VPU1388" s="84">
        <f t="shared" si="988"/>
        <v>0</v>
      </c>
      <c r="VPV1388" s="84">
        <f t="shared" si="988"/>
        <v>0</v>
      </c>
      <c r="VPW1388" s="84">
        <f t="shared" si="988"/>
        <v>2000000</v>
      </c>
      <c r="VPX1388" s="84">
        <f t="shared" si="988"/>
        <v>2000000</v>
      </c>
      <c r="VQD1388" s="84" t="s">
        <v>247</v>
      </c>
      <c r="VQE1388" s="84" t="s">
        <v>4692</v>
      </c>
      <c r="VQF1388" s="84">
        <f>VQF1384</f>
        <v>0</v>
      </c>
      <c r="VQG1388" s="84">
        <f t="shared" si="988"/>
        <v>0</v>
      </c>
      <c r="VQH1388" s="84">
        <f t="shared" si="988"/>
        <v>0</v>
      </c>
      <c r="VQI1388" s="84">
        <f t="shared" si="988"/>
        <v>0</v>
      </c>
      <c r="VQJ1388" s="84">
        <f t="shared" si="988"/>
        <v>2000000</v>
      </c>
      <c r="VQK1388" s="84">
        <f t="shared" si="988"/>
        <v>0</v>
      </c>
      <c r="VQL1388" s="84">
        <f t="shared" si="988"/>
        <v>0</v>
      </c>
      <c r="VQM1388" s="84">
        <f t="shared" si="988"/>
        <v>2000000</v>
      </c>
      <c r="VQN1388" s="84">
        <f t="shared" si="988"/>
        <v>2000000</v>
      </c>
      <c r="VQT1388" s="84" t="s">
        <v>247</v>
      </c>
      <c r="VQU1388" s="84" t="s">
        <v>4692</v>
      </c>
      <c r="VQV1388" s="84">
        <f>VQV1384</f>
        <v>0</v>
      </c>
      <c r="VQW1388" s="84">
        <f t="shared" si="988"/>
        <v>0</v>
      </c>
      <c r="VQX1388" s="84">
        <f t="shared" si="988"/>
        <v>0</v>
      </c>
      <c r="VQY1388" s="84">
        <f t="shared" si="988"/>
        <v>0</v>
      </c>
      <c r="VQZ1388" s="84">
        <f t="shared" si="988"/>
        <v>2000000</v>
      </c>
      <c r="VRA1388" s="84">
        <f t="shared" si="988"/>
        <v>0</v>
      </c>
      <c r="VRB1388" s="84">
        <f t="shared" si="988"/>
        <v>0</v>
      </c>
      <c r="VRC1388" s="84">
        <f t="shared" si="988"/>
        <v>2000000</v>
      </c>
      <c r="VRD1388" s="84">
        <f t="shared" si="988"/>
        <v>2000000</v>
      </c>
      <c r="VRJ1388" s="84" t="s">
        <v>247</v>
      </c>
      <c r="VRK1388" s="84" t="s">
        <v>4692</v>
      </c>
      <c r="VRL1388" s="84">
        <f>VRL1384</f>
        <v>0</v>
      </c>
      <c r="VRM1388" s="84">
        <f t="shared" si="988"/>
        <v>0</v>
      </c>
      <c r="VRN1388" s="84">
        <f t="shared" si="988"/>
        <v>0</v>
      </c>
      <c r="VRO1388" s="84">
        <f t="shared" si="988"/>
        <v>0</v>
      </c>
      <c r="VRP1388" s="84">
        <f t="shared" si="988"/>
        <v>2000000</v>
      </c>
      <c r="VRQ1388" s="84">
        <f t="shared" si="988"/>
        <v>0</v>
      </c>
      <c r="VRR1388" s="84">
        <f t="shared" si="988"/>
        <v>0</v>
      </c>
      <c r="VRS1388" s="84">
        <f t="shared" si="988"/>
        <v>2000000</v>
      </c>
      <c r="VRT1388" s="84">
        <f t="shared" si="988"/>
        <v>2000000</v>
      </c>
      <c r="VRZ1388" s="84" t="s">
        <v>247</v>
      </c>
      <c r="VSA1388" s="84" t="s">
        <v>4692</v>
      </c>
      <c r="VSB1388" s="84">
        <f>VSB1384</f>
        <v>0</v>
      </c>
      <c r="VSC1388" s="84">
        <f t="shared" si="989"/>
        <v>0</v>
      </c>
      <c r="VSD1388" s="84">
        <f t="shared" si="989"/>
        <v>0</v>
      </c>
      <c r="VSE1388" s="84">
        <f t="shared" si="989"/>
        <v>0</v>
      </c>
      <c r="VSF1388" s="84">
        <f t="shared" si="989"/>
        <v>2000000</v>
      </c>
      <c r="VSG1388" s="84">
        <f t="shared" si="989"/>
        <v>0</v>
      </c>
      <c r="VSH1388" s="84">
        <f t="shared" si="989"/>
        <v>0</v>
      </c>
      <c r="VSI1388" s="84">
        <f t="shared" si="989"/>
        <v>2000000</v>
      </c>
      <c r="VSJ1388" s="84">
        <f t="shared" si="989"/>
        <v>2000000</v>
      </c>
      <c r="VSP1388" s="84" t="s">
        <v>247</v>
      </c>
      <c r="VSQ1388" s="84" t="s">
        <v>4692</v>
      </c>
      <c r="VSR1388" s="84">
        <f>VSR1384</f>
        <v>0</v>
      </c>
      <c r="VSS1388" s="84">
        <f t="shared" si="989"/>
        <v>0</v>
      </c>
      <c r="VST1388" s="84">
        <f t="shared" si="989"/>
        <v>0</v>
      </c>
      <c r="VSU1388" s="84">
        <f t="shared" si="989"/>
        <v>0</v>
      </c>
      <c r="VSV1388" s="84">
        <f t="shared" si="989"/>
        <v>2000000</v>
      </c>
      <c r="VSW1388" s="84">
        <f t="shared" si="989"/>
        <v>0</v>
      </c>
      <c r="VSX1388" s="84">
        <f t="shared" si="989"/>
        <v>0</v>
      </c>
      <c r="VSY1388" s="84">
        <f t="shared" si="989"/>
        <v>2000000</v>
      </c>
      <c r="VSZ1388" s="84">
        <f t="shared" si="989"/>
        <v>2000000</v>
      </c>
      <c r="VTF1388" s="84" t="s">
        <v>247</v>
      </c>
      <c r="VTG1388" s="84" t="s">
        <v>4692</v>
      </c>
      <c r="VTH1388" s="84">
        <f>VTH1384</f>
        <v>0</v>
      </c>
      <c r="VTI1388" s="84">
        <f t="shared" si="989"/>
        <v>0</v>
      </c>
      <c r="VTJ1388" s="84">
        <f t="shared" si="989"/>
        <v>0</v>
      </c>
      <c r="VTK1388" s="84">
        <f t="shared" si="989"/>
        <v>0</v>
      </c>
      <c r="VTL1388" s="84">
        <f t="shared" si="989"/>
        <v>2000000</v>
      </c>
      <c r="VTM1388" s="84">
        <f t="shared" si="989"/>
        <v>0</v>
      </c>
      <c r="VTN1388" s="84">
        <f t="shared" si="989"/>
        <v>0</v>
      </c>
      <c r="VTO1388" s="84">
        <f t="shared" si="989"/>
        <v>2000000</v>
      </c>
      <c r="VTP1388" s="84">
        <f t="shared" si="989"/>
        <v>2000000</v>
      </c>
      <c r="VTV1388" s="84" t="s">
        <v>247</v>
      </c>
      <c r="VTW1388" s="84" t="s">
        <v>4692</v>
      </c>
      <c r="VTX1388" s="84">
        <f>VTX1384</f>
        <v>0</v>
      </c>
      <c r="VTY1388" s="84">
        <f t="shared" si="989"/>
        <v>0</v>
      </c>
      <c r="VTZ1388" s="84">
        <f t="shared" si="989"/>
        <v>0</v>
      </c>
      <c r="VUA1388" s="84">
        <f t="shared" si="989"/>
        <v>0</v>
      </c>
      <c r="VUB1388" s="84">
        <f t="shared" si="989"/>
        <v>2000000</v>
      </c>
      <c r="VUC1388" s="84">
        <f t="shared" si="989"/>
        <v>0</v>
      </c>
      <c r="VUD1388" s="84">
        <f t="shared" si="989"/>
        <v>0</v>
      </c>
      <c r="VUE1388" s="84">
        <f t="shared" si="989"/>
        <v>2000000</v>
      </c>
      <c r="VUF1388" s="84">
        <f t="shared" si="989"/>
        <v>2000000</v>
      </c>
      <c r="VUL1388" s="84" t="s">
        <v>247</v>
      </c>
      <c r="VUM1388" s="84" t="s">
        <v>4692</v>
      </c>
      <c r="VUN1388" s="84">
        <f>VUN1384</f>
        <v>0</v>
      </c>
      <c r="VUO1388" s="84">
        <f t="shared" si="990"/>
        <v>0</v>
      </c>
      <c r="VUP1388" s="84">
        <f t="shared" si="990"/>
        <v>0</v>
      </c>
      <c r="VUQ1388" s="84">
        <f t="shared" si="990"/>
        <v>0</v>
      </c>
      <c r="VUR1388" s="84">
        <f t="shared" si="990"/>
        <v>2000000</v>
      </c>
      <c r="VUS1388" s="84">
        <f t="shared" si="990"/>
        <v>0</v>
      </c>
      <c r="VUT1388" s="84">
        <f t="shared" si="990"/>
        <v>0</v>
      </c>
      <c r="VUU1388" s="84">
        <f t="shared" si="990"/>
        <v>2000000</v>
      </c>
      <c r="VUV1388" s="84">
        <f t="shared" si="990"/>
        <v>2000000</v>
      </c>
      <c r="VVB1388" s="84" t="s">
        <v>247</v>
      </c>
      <c r="VVC1388" s="84" t="s">
        <v>4692</v>
      </c>
      <c r="VVD1388" s="84">
        <f>VVD1384</f>
        <v>0</v>
      </c>
      <c r="VVE1388" s="84">
        <f t="shared" si="990"/>
        <v>0</v>
      </c>
      <c r="VVF1388" s="84">
        <f t="shared" si="990"/>
        <v>0</v>
      </c>
      <c r="VVG1388" s="84">
        <f t="shared" si="990"/>
        <v>0</v>
      </c>
      <c r="VVH1388" s="84">
        <f t="shared" si="990"/>
        <v>2000000</v>
      </c>
      <c r="VVI1388" s="84">
        <f t="shared" si="990"/>
        <v>0</v>
      </c>
      <c r="VVJ1388" s="84">
        <f t="shared" si="990"/>
        <v>0</v>
      </c>
      <c r="VVK1388" s="84">
        <f t="shared" si="990"/>
        <v>2000000</v>
      </c>
      <c r="VVL1388" s="84">
        <f t="shared" si="990"/>
        <v>2000000</v>
      </c>
      <c r="VVR1388" s="84" t="s">
        <v>247</v>
      </c>
      <c r="VVS1388" s="84" t="s">
        <v>4692</v>
      </c>
      <c r="VVT1388" s="84">
        <f>VVT1384</f>
        <v>0</v>
      </c>
      <c r="VVU1388" s="84">
        <f t="shared" si="990"/>
        <v>0</v>
      </c>
      <c r="VVV1388" s="84">
        <f t="shared" si="990"/>
        <v>0</v>
      </c>
      <c r="VVW1388" s="84">
        <f t="shared" si="990"/>
        <v>0</v>
      </c>
      <c r="VVX1388" s="84">
        <f t="shared" si="990"/>
        <v>2000000</v>
      </c>
      <c r="VVY1388" s="84">
        <f t="shared" si="990"/>
        <v>0</v>
      </c>
      <c r="VVZ1388" s="84">
        <f t="shared" si="990"/>
        <v>0</v>
      </c>
      <c r="VWA1388" s="84">
        <f t="shared" si="990"/>
        <v>2000000</v>
      </c>
      <c r="VWB1388" s="84">
        <f t="shared" si="990"/>
        <v>2000000</v>
      </c>
      <c r="VWH1388" s="84" t="s">
        <v>247</v>
      </c>
      <c r="VWI1388" s="84" t="s">
        <v>4692</v>
      </c>
      <c r="VWJ1388" s="84">
        <f>VWJ1384</f>
        <v>0</v>
      </c>
      <c r="VWK1388" s="84">
        <f t="shared" si="990"/>
        <v>0</v>
      </c>
      <c r="VWL1388" s="84">
        <f t="shared" si="990"/>
        <v>0</v>
      </c>
      <c r="VWM1388" s="84">
        <f t="shared" si="990"/>
        <v>0</v>
      </c>
      <c r="VWN1388" s="84">
        <f t="shared" si="990"/>
        <v>2000000</v>
      </c>
      <c r="VWO1388" s="84">
        <f t="shared" si="990"/>
        <v>0</v>
      </c>
      <c r="VWP1388" s="84">
        <f t="shared" si="990"/>
        <v>0</v>
      </c>
      <c r="VWQ1388" s="84">
        <f t="shared" si="990"/>
        <v>2000000</v>
      </c>
      <c r="VWR1388" s="84">
        <f t="shared" si="990"/>
        <v>2000000</v>
      </c>
      <c r="VWX1388" s="84" t="s">
        <v>247</v>
      </c>
      <c r="VWY1388" s="84" t="s">
        <v>4692</v>
      </c>
      <c r="VWZ1388" s="84">
        <f>VWZ1384</f>
        <v>0</v>
      </c>
      <c r="VXA1388" s="84">
        <f t="shared" si="991"/>
        <v>0</v>
      </c>
      <c r="VXB1388" s="84">
        <f t="shared" si="991"/>
        <v>0</v>
      </c>
      <c r="VXC1388" s="84">
        <f t="shared" si="991"/>
        <v>0</v>
      </c>
      <c r="VXD1388" s="84">
        <f t="shared" si="991"/>
        <v>2000000</v>
      </c>
      <c r="VXE1388" s="84">
        <f t="shared" si="991"/>
        <v>0</v>
      </c>
      <c r="VXF1388" s="84">
        <f t="shared" si="991"/>
        <v>0</v>
      </c>
      <c r="VXG1388" s="84">
        <f t="shared" si="991"/>
        <v>2000000</v>
      </c>
      <c r="VXH1388" s="84">
        <f t="shared" si="991"/>
        <v>2000000</v>
      </c>
      <c r="VXN1388" s="84" t="s">
        <v>247</v>
      </c>
      <c r="VXO1388" s="84" t="s">
        <v>4692</v>
      </c>
      <c r="VXP1388" s="84">
        <f>VXP1384</f>
        <v>0</v>
      </c>
      <c r="VXQ1388" s="84">
        <f t="shared" si="991"/>
        <v>0</v>
      </c>
      <c r="VXR1388" s="84">
        <f t="shared" si="991"/>
        <v>0</v>
      </c>
      <c r="VXS1388" s="84">
        <f t="shared" si="991"/>
        <v>0</v>
      </c>
      <c r="VXT1388" s="84">
        <f t="shared" si="991"/>
        <v>2000000</v>
      </c>
      <c r="VXU1388" s="84">
        <f t="shared" si="991"/>
        <v>0</v>
      </c>
      <c r="VXV1388" s="84">
        <f t="shared" si="991"/>
        <v>0</v>
      </c>
      <c r="VXW1388" s="84">
        <f t="shared" si="991"/>
        <v>2000000</v>
      </c>
      <c r="VXX1388" s="84">
        <f t="shared" si="991"/>
        <v>2000000</v>
      </c>
      <c r="VYD1388" s="84" t="s">
        <v>247</v>
      </c>
      <c r="VYE1388" s="84" t="s">
        <v>4692</v>
      </c>
      <c r="VYF1388" s="84">
        <f>VYF1384</f>
        <v>0</v>
      </c>
      <c r="VYG1388" s="84">
        <f t="shared" si="991"/>
        <v>0</v>
      </c>
      <c r="VYH1388" s="84">
        <f t="shared" si="991"/>
        <v>0</v>
      </c>
      <c r="VYI1388" s="84">
        <f t="shared" si="991"/>
        <v>0</v>
      </c>
      <c r="VYJ1388" s="84">
        <f t="shared" si="991"/>
        <v>2000000</v>
      </c>
      <c r="VYK1388" s="84">
        <f t="shared" si="991"/>
        <v>0</v>
      </c>
      <c r="VYL1388" s="84">
        <f t="shared" si="991"/>
        <v>0</v>
      </c>
      <c r="VYM1388" s="84">
        <f t="shared" si="991"/>
        <v>2000000</v>
      </c>
      <c r="VYN1388" s="84">
        <f t="shared" si="991"/>
        <v>2000000</v>
      </c>
      <c r="VYT1388" s="84" t="s">
        <v>247</v>
      </c>
      <c r="VYU1388" s="84" t="s">
        <v>4692</v>
      </c>
      <c r="VYV1388" s="84">
        <f>VYV1384</f>
        <v>0</v>
      </c>
      <c r="VYW1388" s="84">
        <f t="shared" si="991"/>
        <v>0</v>
      </c>
      <c r="VYX1388" s="84">
        <f t="shared" si="991"/>
        <v>0</v>
      </c>
      <c r="VYY1388" s="84">
        <f t="shared" si="991"/>
        <v>0</v>
      </c>
      <c r="VYZ1388" s="84">
        <f t="shared" si="991"/>
        <v>2000000</v>
      </c>
      <c r="VZA1388" s="84">
        <f t="shared" si="991"/>
        <v>0</v>
      </c>
      <c r="VZB1388" s="84">
        <f t="shared" si="991"/>
        <v>0</v>
      </c>
      <c r="VZC1388" s="84">
        <f t="shared" si="991"/>
        <v>2000000</v>
      </c>
      <c r="VZD1388" s="84">
        <f t="shared" si="991"/>
        <v>2000000</v>
      </c>
      <c r="VZJ1388" s="84" t="s">
        <v>247</v>
      </c>
      <c r="VZK1388" s="84" t="s">
        <v>4692</v>
      </c>
      <c r="VZL1388" s="84">
        <f>VZL1384</f>
        <v>0</v>
      </c>
      <c r="VZM1388" s="84">
        <f t="shared" si="992"/>
        <v>0</v>
      </c>
      <c r="VZN1388" s="84">
        <f t="shared" si="992"/>
        <v>0</v>
      </c>
      <c r="VZO1388" s="84">
        <f t="shared" si="992"/>
        <v>0</v>
      </c>
      <c r="VZP1388" s="84">
        <f t="shared" si="992"/>
        <v>2000000</v>
      </c>
      <c r="VZQ1388" s="84">
        <f t="shared" si="992"/>
        <v>0</v>
      </c>
      <c r="VZR1388" s="84">
        <f t="shared" si="992"/>
        <v>0</v>
      </c>
      <c r="VZS1388" s="84">
        <f t="shared" si="992"/>
        <v>2000000</v>
      </c>
      <c r="VZT1388" s="84">
        <f t="shared" si="992"/>
        <v>2000000</v>
      </c>
      <c r="VZZ1388" s="84" t="s">
        <v>247</v>
      </c>
      <c r="WAA1388" s="84" t="s">
        <v>4692</v>
      </c>
      <c r="WAB1388" s="84">
        <f>WAB1384</f>
        <v>0</v>
      </c>
      <c r="WAC1388" s="84">
        <f t="shared" si="992"/>
        <v>0</v>
      </c>
      <c r="WAD1388" s="84">
        <f t="shared" si="992"/>
        <v>0</v>
      </c>
      <c r="WAE1388" s="84">
        <f t="shared" si="992"/>
        <v>0</v>
      </c>
      <c r="WAF1388" s="84">
        <f t="shared" si="992"/>
        <v>2000000</v>
      </c>
      <c r="WAG1388" s="84">
        <f t="shared" si="992"/>
        <v>0</v>
      </c>
      <c r="WAH1388" s="84">
        <f t="shared" si="992"/>
        <v>0</v>
      </c>
      <c r="WAI1388" s="84">
        <f t="shared" si="992"/>
        <v>2000000</v>
      </c>
      <c r="WAJ1388" s="84">
        <f t="shared" si="992"/>
        <v>2000000</v>
      </c>
      <c r="WAP1388" s="84" t="s">
        <v>247</v>
      </c>
      <c r="WAQ1388" s="84" t="s">
        <v>4692</v>
      </c>
      <c r="WAR1388" s="84">
        <f>WAR1384</f>
        <v>0</v>
      </c>
      <c r="WAS1388" s="84">
        <f t="shared" si="992"/>
        <v>0</v>
      </c>
      <c r="WAT1388" s="84">
        <f t="shared" si="992"/>
        <v>0</v>
      </c>
      <c r="WAU1388" s="84">
        <f t="shared" si="992"/>
        <v>0</v>
      </c>
      <c r="WAV1388" s="84">
        <f t="shared" si="992"/>
        <v>2000000</v>
      </c>
      <c r="WAW1388" s="84">
        <f t="shared" si="992"/>
        <v>0</v>
      </c>
      <c r="WAX1388" s="84">
        <f t="shared" si="992"/>
        <v>0</v>
      </c>
      <c r="WAY1388" s="84">
        <f t="shared" si="992"/>
        <v>2000000</v>
      </c>
      <c r="WAZ1388" s="84">
        <f t="shared" si="992"/>
        <v>2000000</v>
      </c>
      <c r="WBF1388" s="84" t="s">
        <v>247</v>
      </c>
      <c r="WBG1388" s="84" t="s">
        <v>4692</v>
      </c>
      <c r="WBH1388" s="84">
        <f>WBH1384</f>
        <v>0</v>
      </c>
      <c r="WBI1388" s="84">
        <f t="shared" si="992"/>
        <v>0</v>
      </c>
      <c r="WBJ1388" s="84">
        <f t="shared" si="992"/>
        <v>0</v>
      </c>
      <c r="WBK1388" s="84">
        <f t="shared" si="992"/>
        <v>0</v>
      </c>
      <c r="WBL1388" s="84">
        <f t="shared" si="992"/>
        <v>2000000</v>
      </c>
      <c r="WBM1388" s="84">
        <f t="shared" si="992"/>
        <v>0</v>
      </c>
      <c r="WBN1388" s="84">
        <f t="shared" si="992"/>
        <v>0</v>
      </c>
      <c r="WBO1388" s="84">
        <f t="shared" si="992"/>
        <v>2000000</v>
      </c>
      <c r="WBP1388" s="84">
        <f t="shared" si="992"/>
        <v>2000000</v>
      </c>
      <c r="WBV1388" s="84" t="s">
        <v>247</v>
      </c>
      <c r="WBW1388" s="84" t="s">
        <v>4692</v>
      </c>
      <c r="WBX1388" s="84">
        <f>WBX1384</f>
        <v>0</v>
      </c>
      <c r="WBY1388" s="84">
        <f t="shared" si="993"/>
        <v>0</v>
      </c>
      <c r="WBZ1388" s="84">
        <f t="shared" si="993"/>
        <v>0</v>
      </c>
      <c r="WCA1388" s="84">
        <f t="shared" si="993"/>
        <v>0</v>
      </c>
      <c r="WCB1388" s="84">
        <f t="shared" si="993"/>
        <v>2000000</v>
      </c>
      <c r="WCC1388" s="84">
        <f t="shared" si="993"/>
        <v>0</v>
      </c>
      <c r="WCD1388" s="84">
        <f t="shared" si="993"/>
        <v>0</v>
      </c>
      <c r="WCE1388" s="84">
        <f t="shared" si="993"/>
        <v>2000000</v>
      </c>
      <c r="WCF1388" s="84">
        <f t="shared" si="993"/>
        <v>2000000</v>
      </c>
      <c r="WCL1388" s="84" t="s">
        <v>247</v>
      </c>
      <c r="WCM1388" s="84" t="s">
        <v>4692</v>
      </c>
      <c r="WCN1388" s="84">
        <f>WCN1384</f>
        <v>0</v>
      </c>
      <c r="WCO1388" s="84">
        <f t="shared" si="993"/>
        <v>0</v>
      </c>
      <c r="WCP1388" s="84">
        <f t="shared" si="993"/>
        <v>0</v>
      </c>
      <c r="WCQ1388" s="84">
        <f t="shared" si="993"/>
        <v>0</v>
      </c>
      <c r="WCR1388" s="84">
        <f t="shared" si="993"/>
        <v>2000000</v>
      </c>
      <c r="WCS1388" s="84">
        <f t="shared" si="993"/>
        <v>0</v>
      </c>
      <c r="WCT1388" s="84">
        <f t="shared" si="993"/>
        <v>0</v>
      </c>
      <c r="WCU1388" s="84">
        <f t="shared" si="993"/>
        <v>2000000</v>
      </c>
      <c r="WCV1388" s="84">
        <f t="shared" si="993"/>
        <v>2000000</v>
      </c>
      <c r="WDB1388" s="84" t="s">
        <v>247</v>
      </c>
      <c r="WDC1388" s="84" t="s">
        <v>4692</v>
      </c>
      <c r="WDD1388" s="84">
        <f>WDD1384</f>
        <v>0</v>
      </c>
      <c r="WDE1388" s="84">
        <f t="shared" si="993"/>
        <v>0</v>
      </c>
      <c r="WDF1388" s="84">
        <f t="shared" si="993"/>
        <v>0</v>
      </c>
      <c r="WDG1388" s="84">
        <f t="shared" si="993"/>
        <v>0</v>
      </c>
      <c r="WDH1388" s="84">
        <f t="shared" si="993"/>
        <v>2000000</v>
      </c>
      <c r="WDI1388" s="84">
        <f t="shared" si="993"/>
        <v>0</v>
      </c>
      <c r="WDJ1388" s="84">
        <f t="shared" si="993"/>
        <v>0</v>
      </c>
      <c r="WDK1388" s="84">
        <f t="shared" si="993"/>
        <v>2000000</v>
      </c>
      <c r="WDL1388" s="84">
        <f t="shared" si="993"/>
        <v>2000000</v>
      </c>
      <c r="WDR1388" s="84" t="s">
        <v>247</v>
      </c>
      <c r="WDS1388" s="84" t="s">
        <v>4692</v>
      </c>
      <c r="WDT1388" s="84">
        <f>WDT1384</f>
        <v>0</v>
      </c>
      <c r="WDU1388" s="84">
        <f t="shared" si="993"/>
        <v>0</v>
      </c>
      <c r="WDV1388" s="84">
        <f t="shared" si="993"/>
        <v>0</v>
      </c>
      <c r="WDW1388" s="84">
        <f t="shared" si="993"/>
        <v>0</v>
      </c>
      <c r="WDX1388" s="84">
        <f t="shared" si="993"/>
        <v>2000000</v>
      </c>
      <c r="WDY1388" s="84">
        <f t="shared" si="993"/>
        <v>0</v>
      </c>
      <c r="WDZ1388" s="84">
        <f t="shared" si="993"/>
        <v>0</v>
      </c>
      <c r="WEA1388" s="84">
        <f t="shared" si="993"/>
        <v>2000000</v>
      </c>
      <c r="WEB1388" s="84">
        <f t="shared" si="993"/>
        <v>2000000</v>
      </c>
      <c r="WEH1388" s="84" t="s">
        <v>247</v>
      </c>
      <c r="WEI1388" s="84" t="s">
        <v>4692</v>
      </c>
      <c r="WEJ1388" s="84">
        <f>WEJ1384</f>
        <v>0</v>
      </c>
      <c r="WEK1388" s="84">
        <f t="shared" si="994"/>
        <v>0</v>
      </c>
      <c r="WEL1388" s="84">
        <f t="shared" si="994"/>
        <v>0</v>
      </c>
      <c r="WEM1388" s="84">
        <f t="shared" si="994"/>
        <v>0</v>
      </c>
      <c r="WEN1388" s="84">
        <f t="shared" si="994"/>
        <v>2000000</v>
      </c>
      <c r="WEO1388" s="84">
        <f t="shared" si="994"/>
        <v>0</v>
      </c>
      <c r="WEP1388" s="84">
        <f t="shared" si="994"/>
        <v>0</v>
      </c>
      <c r="WEQ1388" s="84">
        <f t="shared" si="994"/>
        <v>2000000</v>
      </c>
      <c r="WER1388" s="84">
        <f t="shared" si="994"/>
        <v>2000000</v>
      </c>
      <c r="WEX1388" s="84" t="s">
        <v>247</v>
      </c>
      <c r="WEY1388" s="84" t="s">
        <v>4692</v>
      </c>
      <c r="WEZ1388" s="84">
        <f>WEZ1384</f>
        <v>0</v>
      </c>
      <c r="WFA1388" s="84">
        <f t="shared" si="994"/>
        <v>0</v>
      </c>
      <c r="WFB1388" s="84">
        <f t="shared" si="994"/>
        <v>0</v>
      </c>
      <c r="WFC1388" s="84">
        <f t="shared" si="994"/>
        <v>0</v>
      </c>
      <c r="WFD1388" s="84">
        <f t="shared" si="994"/>
        <v>2000000</v>
      </c>
      <c r="WFE1388" s="84">
        <f t="shared" si="994"/>
        <v>0</v>
      </c>
      <c r="WFF1388" s="84">
        <f t="shared" si="994"/>
        <v>0</v>
      </c>
      <c r="WFG1388" s="84">
        <f t="shared" si="994"/>
        <v>2000000</v>
      </c>
      <c r="WFH1388" s="84">
        <f t="shared" si="994"/>
        <v>2000000</v>
      </c>
      <c r="WFN1388" s="84" t="s">
        <v>247</v>
      </c>
      <c r="WFO1388" s="84" t="s">
        <v>4692</v>
      </c>
      <c r="WFP1388" s="84">
        <f>WFP1384</f>
        <v>0</v>
      </c>
      <c r="WFQ1388" s="84">
        <f t="shared" si="994"/>
        <v>0</v>
      </c>
      <c r="WFR1388" s="84">
        <f t="shared" si="994"/>
        <v>0</v>
      </c>
      <c r="WFS1388" s="84">
        <f t="shared" si="994"/>
        <v>0</v>
      </c>
      <c r="WFT1388" s="84">
        <f t="shared" si="994"/>
        <v>2000000</v>
      </c>
      <c r="WFU1388" s="84">
        <f t="shared" si="994"/>
        <v>0</v>
      </c>
      <c r="WFV1388" s="84">
        <f t="shared" si="994"/>
        <v>0</v>
      </c>
      <c r="WFW1388" s="84">
        <f t="shared" si="994"/>
        <v>2000000</v>
      </c>
      <c r="WFX1388" s="84">
        <f t="shared" si="994"/>
        <v>2000000</v>
      </c>
      <c r="WGD1388" s="84" t="s">
        <v>247</v>
      </c>
      <c r="WGE1388" s="84" t="s">
        <v>4692</v>
      </c>
      <c r="WGF1388" s="84">
        <f>WGF1384</f>
        <v>0</v>
      </c>
      <c r="WGG1388" s="84">
        <f t="shared" si="994"/>
        <v>0</v>
      </c>
      <c r="WGH1388" s="84">
        <f t="shared" si="994"/>
        <v>0</v>
      </c>
      <c r="WGI1388" s="84">
        <f t="shared" si="994"/>
        <v>0</v>
      </c>
      <c r="WGJ1388" s="84">
        <f t="shared" si="994"/>
        <v>2000000</v>
      </c>
      <c r="WGK1388" s="84">
        <f t="shared" si="994"/>
        <v>0</v>
      </c>
      <c r="WGL1388" s="84">
        <f t="shared" si="994"/>
        <v>0</v>
      </c>
      <c r="WGM1388" s="84">
        <f t="shared" si="994"/>
        <v>2000000</v>
      </c>
      <c r="WGN1388" s="84">
        <f t="shared" si="994"/>
        <v>2000000</v>
      </c>
      <c r="WGT1388" s="84" t="s">
        <v>247</v>
      </c>
      <c r="WGU1388" s="84" t="s">
        <v>4692</v>
      </c>
      <c r="WGV1388" s="84">
        <f>WGV1384</f>
        <v>0</v>
      </c>
      <c r="WGW1388" s="84">
        <f t="shared" si="995"/>
        <v>0</v>
      </c>
      <c r="WGX1388" s="84">
        <f t="shared" si="995"/>
        <v>0</v>
      </c>
      <c r="WGY1388" s="84">
        <f t="shared" si="995"/>
        <v>0</v>
      </c>
      <c r="WGZ1388" s="84">
        <f t="shared" si="995"/>
        <v>2000000</v>
      </c>
      <c r="WHA1388" s="84">
        <f t="shared" si="995"/>
        <v>0</v>
      </c>
      <c r="WHB1388" s="84">
        <f t="shared" si="995"/>
        <v>0</v>
      </c>
      <c r="WHC1388" s="84">
        <f t="shared" si="995"/>
        <v>2000000</v>
      </c>
      <c r="WHD1388" s="84">
        <f t="shared" si="995"/>
        <v>2000000</v>
      </c>
      <c r="WHJ1388" s="84" t="s">
        <v>247</v>
      </c>
      <c r="WHK1388" s="84" t="s">
        <v>4692</v>
      </c>
      <c r="WHL1388" s="84">
        <f>WHL1384</f>
        <v>0</v>
      </c>
      <c r="WHM1388" s="84">
        <f t="shared" si="995"/>
        <v>0</v>
      </c>
      <c r="WHN1388" s="84">
        <f t="shared" si="995"/>
        <v>0</v>
      </c>
      <c r="WHO1388" s="84">
        <f t="shared" si="995"/>
        <v>0</v>
      </c>
      <c r="WHP1388" s="84">
        <f t="shared" si="995"/>
        <v>2000000</v>
      </c>
      <c r="WHQ1388" s="84">
        <f t="shared" si="995"/>
        <v>0</v>
      </c>
      <c r="WHR1388" s="84">
        <f t="shared" si="995"/>
        <v>0</v>
      </c>
      <c r="WHS1388" s="84">
        <f t="shared" si="995"/>
        <v>2000000</v>
      </c>
      <c r="WHT1388" s="84">
        <f t="shared" si="995"/>
        <v>2000000</v>
      </c>
      <c r="WHZ1388" s="84" t="s">
        <v>247</v>
      </c>
      <c r="WIA1388" s="84" t="s">
        <v>4692</v>
      </c>
      <c r="WIB1388" s="84">
        <f>WIB1384</f>
        <v>0</v>
      </c>
      <c r="WIC1388" s="84">
        <f t="shared" si="995"/>
        <v>0</v>
      </c>
      <c r="WID1388" s="84">
        <f t="shared" si="995"/>
        <v>0</v>
      </c>
      <c r="WIE1388" s="84">
        <f t="shared" si="995"/>
        <v>0</v>
      </c>
      <c r="WIF1388" s="84">
        <f t="shared" si="995"/>
        <v>2000000</v>
      </c>
      <c r="WIG1388" s="84">
        <f t="shared" si="995"/>
        <v>0</v>
      </c>
      <c r="WIH1388" s="84">
        <f t="shared" si="995"/>
        <v>0</v>
      </c>
      <c r="WII1388" s="84">
        <f t="shared" si="995"/>
        <v>2000000</v>
      </c>
      <c r="WIJ1388" s="84">
        <f t="shared" si="995"/>
        <v>2000000</v>
      </c>
      <c r="WIP1388" s="84" t="s">
        <v>247</v>
      </c>
      <c r="WIQ1388" s="84" t="s">
        <v>4692</v>
      </c>
      <c r="WIR1388" s="84">
        <f>WIR1384</f>
        <v>0</v>
      </c>
      <c r="WIS1388" s="84">
        <f t="shared" si="995"/>
        <v>0</v>
      </c>
      <c r="WIT1388" s="84">
        <f t="shared" si="995"/>
        <v>0</v>
      </c>
      <c r="WIU1388" s="84">
        <f t="shared" si="995"/>
        <v>0</v>
      </c>
      <c r="WIV1388" s="84">
        <f t="shared" si="995"/>
        <v>2000000</v>
      </c>
      <c r="WIW1388" s="84">
        <f t="shared" si="995"/>
        <v>0</v>
      </c>
      <c r="WIX1388" s="84">
        <f t="shared" si="995"/>
        <v>0</v>
      </c>
      <c r="WIY1388" s="84">
        <f t="shared" si="995"/>
        <v>2000000</v>
      </c>
      <c r="WIZ1388" s="84">
        <f t="shared" si="995"/>
        <v>2000000</v>
      </c>
      <c r="WJF1388" s="84" t="s">
        <v>247</v>
      </c>
      <c r="WJG1388" s="84" t="s">
        <v>4692</v>
      </c>
      <c r="WJH1388" s="84">
        <f>WJH1384</f>
        <v>0</v>
      </c>
      <c r="WJI1388" s="84">
        <f t="shared" si="996"/>
        <v>0</v>
      </c>
      <c r="WJJ1388" s="84">
        <f t="shared" si="996"/>
        <v>0</v>
      </c>
      <c r="WJK1388" s="84">
        <f t="shared" si="996"/>
        <v>0</v>
      </c>
      <c r="WJL1388" s="84">
        <f t="shared" si="996"/>
        <v>2000000</v>
      </c>
      <c r="WJM1388" s="84">
        <f t="shared" si="996"/>
        <v>0</v>
      </c>
      <c r="WJN1388" s="84">
        <f t="shared" si="996"/>
        <v>0</v>
      </c>
      <c r="WJO1388" s="84">
        <f t="shared" si="996"/>
        <v>2000000</v>
      </c>
      <c r="WJP1388" s="84">
        <f t="shared" si="996"/>
        <v>2000000</v>
      </c>
      <c r="WJV1388" s="84" t="s">
        <v>247</v>
      </c>
      <c r="WJW1388" s="84" t="s">
        <v>4692</v>
      </c>
      <c r="WJX1388" s="84">
        <f>WJX1384</f>
        <v>0</v>
      </c>
      <c r="WJY1388" s="84">
        <f t="shared" si="996"/>
        <v>0</v>
      </c>
      <c r="WJZ1388" s="84">
        <f t="shared" si="996"/>
        <v>0</v>
      </c>
      <c r="WKA1388" s="84">
        <f t="shared" si="996"/>
        <v>0</v>
      </c>
      <c r="WKB1388" s="84">
        <f t="shared" si="996"/>
        <v>2000000</v>
      </c>
      <c r="WKC1388" s="84">
        <f t="shared" si="996"/>
        <v>0</v>
      </c>
      <c r="WKD1388" s="84">
        <f t="shared" si="996"/>
        <v>0</v>
      </c>
      <c r="WKE1388" s="84">
        <f t="shared" si="996"/>
        <v>2000000</v>
      </c>
      <c r="WKF1388" s="84">
        <f t="shared" si="996"/>
        <v>2000000</v>
      </c>
      <c r="WKL1388" s="84" t="s">
        <v>247</v>
      </c>
      <c r="WKM1388" s="84" t="s">
        <v>4692</v>
      </c>
      <c r="WKN1388" s="84">
        <f>WKN1384</f>
        <v>0</v>
      </c>
      <c r="WKO1388" s="84">
        <f t="shared" si="996"/>
        <v>0</v>
      </c>
      <c r="WKP1388" s="84">
        <f t="shared" si="996"/>
        <v>0</v>
      </c>
      <c r="WKQ1388" s="84">
        <f t="shared" si="996"/>
        <v>0</v>
      </c>
      <c r="WKR1388" s="84">
        <f t="shared" si="996"/>
        <v>2000000</v>
      </c>
      <c r="WKS1388" s="84">
        <f t="shared" si="996"/>
        <v>0</v>
      </c>
      <c r="WKT1388" s="84">
        <f t="shared" si="996"/>
        <v>0</v>
      </c>
      <c r="WKU1388" s="84">
        <f t="shared" si="996"/>
        <v>2000000</v>
      </c>
      <c r="WKV1388" s="84">
        <f t="shared" si="996"/>
        <v>2000000</v>
      </c>
      <c r="WLB1388" s="84" t="s">
        <v>247</v>
      </c>
      <c r="WLC1388" s="84" t="s">
        <v>4692</v>
      </c>
      <c r="WLD1388" s="84">
        <f>WLD1384</f>
        <v>0</v>
      </c>
      <c r="WLE1388" s="84">
        <f t="shared" si="996"/>
        <v>0</v>
      </c>
      <c r="WLF1388" s="84">
        <f t="shared" si="996"/>
        <v>0</v>
      </c>
      <c r="WLG1388" s="84">
        <f t="shared" si="996"/>
        <v>0</v>
      </c>
      <c r="WLH1388" s="84">
        <f t="shared" si="996"/>
        <v>2000000</v>
      </c>
      <c r="WLI1388" s="84">
        <f t="shared" si="996"/>
        <v>0</v>
      </c>
      <c r="WLJ1388" s="84">
        <f t="shared" si="996"/>
        <v>0</v>
      </c>
      <c r="WLK1388" s="84">
        <f t="shared" si="996"/>
        <v>2000000</v>
      </c>
      <c r="WLL1388" s="84">
        <f t="shared" si="996"/>
        <v>2000000</v>
      </c>
      <c r="WLR1388" s="84" t="s">
        <v>247</v>
      </c>
      <c r="WLS1388" s="84" t="s">
        <v>4692</v>
      </c>
      <c r="WLT1388" s="84">
        <f>WLT1384</f>
        <v>0</v>
      </c>
      <c r="WLU1388" s="84">
        <f t="shared" si="997"/>
        <v>0</v>
      </c>
      <c r="WLV1388" s="84">
        <f t="shared" si="997"/>
        <v>0</v>
      </c>
      <c r="WLW1388" s="84">
        <f t="shared" si="997"/>
        <v>0</v>
      </c>
      <c r="WLX1388" s="84">
        <f t="shared" si="997"/>
        <v>2000000</v>
      </c>
      <c r="WLY1388" s="84">
        <f t="shared" si="997"/>
        <v>0</v>
      </c>
      <c r="WLZ1388" s="84">
        <f t="shared" si="997"/>
        <v>0</v>
      </c>
      <c r="WMA1388" s="84">
        <f t="shared" si="997"/>
        <v>2000000</v>
      </c>
      <c r="WMB1388" s="84">
        <f t="shared" si="997"/>
        <v>2000000</v>
      </c>
      <c r="WMH1388" s="84" t="s">
        <v>247</v>
      </c>
      <c r="WMI1388" s="84" t="s">
        <v>4692</v>
      </c>
      <c r="WMJ1388" s="84">
        <f>WMJ1384</f>
        <v>0</v>
      </c>
      <c r="WMK1388" s="84">
        <f t="shared" si="997"/>
        <v>0</v>
      </c>
      <c r="WML1388" s="84">
        <f t="shared" si="997"/>
        <v>0</v>
      </c>
      <c r="WMM1388" s="84">
        <f t="shared" si="997"/>
        <v>0</v>
      </c>
      <c r="WMN1388" s="84">
        <f t="shared" si="997"/>
        <v>2000000</v>
      </c>
      <c r="WMO1388" s="84">
        <f t="shared" si="997"/>
        <v>0</v>
      </c>
      <c r="WMP1388" s="84">
        <f t="shared" si="997"/>
        <v>0</v>
      </c>
      <c r="WMQ1388" s="84">
        <f t="shared" si="997"/>
        <v>2000000</v>
      </c>
      <c r="WMR1388" s="84">
        <f t="shared" si="997"/>
        <v>2000000</v>
      </c>
      <c r="WMX1388" s="84" t="s">
        <v>247</v>
      </c>
      <c r="WMY1388" s="84" t="s">
        <v>4692</v>
      </c>
      <c r="WMZ1388" s="84">
        <f>WMZ1384</f>
        <v>0</v>
      </c>
      <c r="WNA1388" s="84">
        <f t="shared" si="997"/>
        <v>0</v>
      </c>
      <c r="WNB1388" s="84">
        <f t="shared" si="997"/>
        <v>0</v>
      </c>
      <c r="WNC1388" s="84">
        <f t="shared" si="997"/>
        <v>0</v>
      </c>
      <c r="WND1388" s="84">
        <f t="shared" si="997"/>
        <v>2000000</v>
      </c>
      <c r="WNE1388" s="84">
        <f t="shared" si="997"/>
        <v>0</v>
      </c>
      <c r="WNF1388" s="84">
        <f t="shared" si="997"/>
        <v>0</v>
      </c>
      <c r="WNG1388" s="84">
        <f t="shared" si="997"/>
        <v>2000000</v>
      </c>
      <c r="WNH1388" s="84">
        <f t="shared" si="997"/>
        <v>2000000</v>
      </c>
      <c r="WNN1388" s="84" t="s">
        <v>247</v>
      </c>
      <c r="WNO1388" s="84" t="s">
        <v>4692</v>
      </c>
      <c r="WNP1388" s="84">
        <f>WNP1384</f>
        <v>0</v>
      </c>
      <c r="WNQ1388" s="84">
        <f t="shared" si="997"/>
        <v>0</v>
      </c>
      <c r="WNR1388" s="84">
        <f t="shared" si="997"/>
        <v>0</v>
      </c>
      <c r="WNS1388" s="84">
        <f t="shared" si="997"/>
        <v>0</v>
      </c>
      <c r="WNT1388" s="84">
        <f t="shared" si="997"/>
        <v>2000000</v>
      </c>
      <c r="WNU1388" s="84">
        <f t="shared" si="997"/>
        <v>0</v>
      </c>
      <c r="WNV1388" s="84">
        <f t="shared" si="997"/>
        <v>0</v>
      </c>
      <c r="WNW1388" s="84">
        <f t="shared" si="997"/>
        <v>2000000</v>
      </c>
      <c r="WNX1388" s="84">
        <f t="shared" si="997"/>
        <v>2000000</v>
      </c>
      <c r="WOD1388" s="84" t="s">
        <v>247</v>
      </c>
      <c r="WOE1388" s="84" t="s">
        <v>4692</v>
      </c>
      <c r="WOF1388" s="84">
        <f>WOF1384</f>
        <v>0</v>
      </c>
      <c r="WOG1388" s="84">
        <f t="shared" si="998"/>
        <v>0</v>
      </c>
      <c r="WOH1388" s="84">
        <f t="shared" si="998"/>
        <v>0</v>
      </c>
      <c r="WOI1388" s="84">
        <f t="shared" si="998"/>
        <v>0</v>
      </c>
      <c r="WOJ1388" s="84">
        <f t="shared" si="998"/>
        <v>2000000</v>
      </c>
      <c r="WOK1388" s="84">
        <f t="shared" si="998"/>
        <v>0</v>
      </c>
      <c r="WOL1388" s="84">
        <f t="shared" si="998"/>
        <v>0</v>
      </c>
      <c r="WOM1388" s="84">
        <f t="shared" si="998"/>
        <v>2000000</v>
      </c>
      <c r="WON1388" s="84">
        <f t="shared" si="998"/>
        <v>2000000</v>
      </c>
      <c r="WOT1388" s="84" t="s">
        <v>247</v>
      </c>
      <c r="WOU1388" s="84" t="s">
        <v>4692</v>
      </c>
      <c r="WOV1388" s="84">
        <f>WOV1384</f>
        <v>0</v>
      </c>
      <c r="WOW1388" s="84">
        <f t="shared" si="998"/>
        <v>0</v>
      </c>
      <c r="WOX1388" s="84">
        <f t="shared" si="998"/>
        <v>0</v>
      </c>
      <c r="WOY1388" s="84">
        <f t="shared" si="998"/>
        <v>0</v>
      </c>
      <c r="WOZ1388" s="84">
        <f t="shared" si="998"/>
        <v>2000000</v>
      </c>
      <c r="WPA1388" s="84">
        <f t="shared" si="998"/>
        <v>0</v>
      </c>
      <c r="WPB1388" s="84">
        <f t="shared" si="998"/>
        <v>0</v>
      </c>
      <c r="WPC1388" s="84">
        <f t="shared" si="998"/>
        <v>2000000</v>
      </c>
      <c r="WPD1388" s="84">
        <f t="shared" si="998"/>
        <v>2000000</v>
      </c>
      <c r="WPJ1388" s="84" t="s">
        <v>247</v>
      </c>
      <c r="WPK1388" s="84" t="s">
        <v>4692</v>
      </c>
      <c r="WPL1388" s="84">
        <f>WPL1384</f>
        <v>0</v>
      </c>
      <c r="WPM1388" s="84">
        <f t="shared" si="998"/>
        <v>0</v>
      </c>
      <c r="WPN1388" s="84">
        <f t="shared" si="998"/>
        <v>0</v>
      </c>
      <c r="WPO1388" s="84">
        <f t="shared" si="998"/>
        <v>0</v>
      </c>
      <c r="WPP1388" s="84">
        <f t="shared" si="998"/>
        <v>2000000</v>
      </c>
      <c r="WPQ1388" s="84">
        <f t="shared" si="998"/>
        <v>0</v>
      </c>
      <c r="WPR1388" s="84">
        <f t="shared" si="998"/>
        <v>0</v>
      </c>
      <c r="WPS1388" s="84">
        <f t="shared" si="998"/>
        <v>2000000</v>
      </c>
      <c r="WPT1388" s="84">
        <f t="shared" si="998"/>
        <v>2000000</v>
      </c>
      <c r="WPZ1388" s="84" t="s">
        <v>247</v>
      </c>
      <c r="WQA1388" s="84" t="s">
        <v>4692</v>
      </c>
      <c r="WQB1388" s="84">
        <f>WQB1384</f>
        <v>0</v>
      </c>
      <c r="WQC1388" s="84">
        <f t="shared" si="998"/>
        <v>0</v>
      </c>
      <c r="WQD1388" s="84">
        <f t="shared" si="998"/>
        <v>0</v>
      </c>
      <c r="WQE1388" s="84">
        <f t="shared" si="998"/>
        <v>0</v>
      </c>
      <c r="WQF1388" s="84">
        <f t="shared" si="998"/>
        <v>2000000</v>
      </c>
      <c r="WQG1388" s="84">
        <f t="shared" si="998"/>
        <v>0</v>
      </c>
      <c r="WQH1388" s="84">
        <f t="shared" si="998"/>
        <v>0</v>
      </c>
      <c r="WQI1388" s="84">
        <f t="shared" si="998"/>
        <v>2000000</v>
      </c>
      <c r="WQJ1388" s="84">
        <f t="shared" si="998"/>
        <v>2000000</v>
      </c>
      <c r="WQP1388" s="84" t="s">
        <v>247</v>
      </c>
      <c r="WQQ1388" s="84" t="s">
        <v>4692</v>
      </c>
      <c r="WQR1388" s="84">
        <f>WQR1384</f>
        <v>0</v>
      </c>
      <c r="WQS1388" s="84">
        <f t="shared" si="999"/>
        <v>0</v>
      </c>
      <c r="WQT1388" s="84">
        <f t="shared" si="999"/>
        <v>0</v>
      </c>
      <c r="WQU1388" s="84">
        <f t="shared" si="999"/>
        <v>0</v>
      </c>
      <c r="WQV1388" s="84">
        <f t="shared" si="999"/>
        <v>2000000</v>
      </c>
      <c r="WQW1388" s="84">
        <f t="shared" si="999"/>
        <v>0</v>
      </c>
      <c r="WQX1388" s="84">
        <f t="shared" si="999"/>
        <v>0</v>
      </c>
      <c r="WQY1388" s="84">
        <f t="shared" si="999"/>
        <v>2000000</v>
      </c>
      <c r="WQZ1388" s="84">
        <f t="shared" si="999"/>
        <v>2000000</v>
      </c>
      <c r="WRF1388" s="84" t="s">
        <v>247</v>
      </c>
      <c r="WRG1388" s="84" t="s">
        <v>4692</v>
      </c>
      <c r="WRH1388" s="84">
        <f>WRH1384</f>
        <v>0</v>
      </c>
      <c r="WRI1388" s="84">
        <f t="shared" si="999"/>
        <v>0</v>
      </c>
      <c r="WRJ1388" s="84">
        <f t="shared" si="999"/>
        <v>0</v>
      </c>
      <c r="WRK1388" s="84">
        <f t="shared" si="999"/>
        <v>0</v>
      </c>
      <c r="WRL1388" s="84">
        <f t="shared" si="999"/>
        <v>2000000</v>
      </c>
      <c r="WRM1388" s="84">
        <f t="shared" si="999"/>
        <v>0</v>
      </c>
      <c r="WRN1388" s="84">
        <f t="shared" si="999"/>
        <v>0</v>
      </c>
      <c r="WRO1388" s="84">
        <f t="shared" si="999"/>
        <v>2000000</v>
      </c>
      <c r="WRP1388" s="84">
        <f t="shared" si="999"/>
        <v>2000000</v>
      </c>
      <c r="WRV1388" s="84" t="s">
        <v>247</v>
      </c>
      <c r="WRW1388" s="84" t="s">
        <v>4692</v>
      </c>
      <c r="WRX1388" s="84">
        <f>WRX1384</f>
        <v>0</v>
      </c>
      <c r="WRY1388" s="84">
        <f t="shared" si="999"/>
        <v>0</v>
      </c>
      <c r="WRZ1388" s="84">
        <f t="shared" si="999"/>
        <v>0</v>
      </c>
      <c r="WSA1388" s="84">
        <f t="shared" si="999"/>
        <v>0</v>
      </c>
      <c r="WSB1388" s="84">
        <f t="shared" si="999"/>
        <v>2000000</v>
      </c>
      <c r="WSC1388" s="84">
        <f t="shared" si="999"/>
        <v>0</v>
      </c>
      <c r="WSD1388" s="84">
        <f t="shared" si="999"/>
        <v>0</v>
      </c>
      <c r="WSE1388" s="84">
        <f t="shared" si="999"/>
        <v>2000000</v>
      </c>
      <c r="WSF1388" s="84">
        <f t="shared" si="999"/>
        <v>2000000</v>
      </c>
      <c r="WSL1388" s="84" t="s">
        <v>247</v>
      </c>
      <c r="WSM1388" s="84" t="s">
        <v>4692</v>
      </c>
      <c r="WSN1388" s="84">
        <f>WSN1384</f>
        <v>0</v>
      </c>
      <c r="WSO1388" s="84">
        <f t="shared" si="999"/>
        <v>0</v>
      </c>
      <c r="WSP1388" s="84">
        <f t="shared" si="999"/>
        <v>0</v>
      </c>
      <c r="WSQ1388" s="84">
        <f t="shared" si="999"/>
        <v>0</v>
      </c>
      <c r="WSR1388" s="84">
        <f t="shared" si="999"/>
        <v>2000000</v>
      </c>
      <c r="WSS1388" s="84">
        <f t="shared" si="999"/>
        <v>0</v>
      </c>
      <c r="WST1388" s="84">
        <f t="shared" si="999"/>
        <v>0</v>
      </c>
      <c r="WSU1388" s="84">
        <f t="shared" si="999"/>
        <v>2000000</v>
      </c>
      <c r="WSV1388" s="84">
        <f t="shared" si="999"/>
        <v>2000000</v>
      </c>
      <c r="WTB1388" s="84" t="s">
        <v>247</v>
      </c>
      <c r="WTC1388" s="84" t="s">
        <v>4692</v>
      </c>
      <c r="WTD1388" s="84">
        <f>WTD1384</f>
        <v>0</v>
      </c>
      <c r="WTE1388" s="84">
        <f t="shared" si="1000"/>
        <v>0</v>
      </c>
      <c r="WTF1388" s="84">
        <f t="shared" si="1000"/>
        <v>0</v>
      </c>
      <c r="WTG1388" s="84">
        <f t="shared" si="1000"/>
        <v>0</v>
      </c>
      <c r="WTH1388" s="84">
        <f t="shared" si="1000"/>
        <v>2000000</v>
      </c>
      <c r="WTI1388" s="84">
        <f t="shared" si="1000"/>
        <v>0</v>
      </c>
      <c r="WTJ1388" s="84">
        <f t="shared" si="1000"/>
        <v>0</v>
      </c>
      <c r="WTK1388" s="84">
        <f t="shared" si="1000"/>
        <v>2000000</v>
      </c>
      <c r="WTL1388" s="84">
        <f t="shared" si="1000"/>
        <v>2000000</v>
      </c>
      <c r="WTR1388" s="84" t="s">
        <v>247</v>
      </c>
      <c r="WTS1388" s="84" t="s">
        <v>4692</v>
      </c>
      <c r="WTT1388" s="84">
        <f>WTT1384</f>
        <v>0</v>
      </c>
      <c r="WTU1388" s="84">
        <f t="shared" si="1000"/>
        <v>0</v>
      </c>
      <c r="WTV1388" s="84">
        <f t="shared" si="1000"/>
        <v>0</v>
      </c>
      <c r="WTW1388" s="84">
        <f t="shared" si="1000"/>
        <v>0</v>
      </c>
      <c r="WTX1388" s="84">
        <f t="shared" si="1000"/>
        <v>2000000</v>
      </c>
      <c r="WTY1388" s="84">
        <f t="shared" si="1000"/>
        <v>0</v>
      </c>
      <c r="WTZ1388" s="84">
        <f t="shared" si="1000"/>
        <v>0</v>
      </c>
      <c r="WUA1388" s="84">
        <f t="shared" si="1000"/>
        <v>2000000</v>
      </c>
      <c r="WUB1388" s="84">
        <f t="shared" si="1000"/>
        <v>2000000</v>
      </c>
      <c r="WUH1388" s="84" t="s">
        <v>247</v>
      </c>
      <c r="WUI1388" s="84" t="s">
        <v>4692</v>
      </c>
      <c r="WUJ1388" s="84">
        <f>WUJ1384</f>
        <v>0</v>
      </c>
      <c r="WUK1388" s="84">
        <f t="shared" si="1000"/>
        <v>0</v>
      </c>
      <c r="WUL1388" s="84">
        <f t="shared" si="1000"/>
        <v>0</v>
      </c>
      <c r="WUM1388" s="84">
        <f t="shared" si="1000"/>
        <v>0</v>
      </c>
      <c r="WUN1388" s="84">
        <f t="shared" si="1000"/>
        <v>2000000</v>
      </c>
      <c r="WUO1388" s="84">
        <f t="shared" si="1000"/>
        <v>0</v>
      </c>
      <c r="WUP1388" s="84">
        <f t="shared" si="1000"/>
        <v>0</v>
      </c>
      <c r="WUQ1388" s="84">
        <f t="shared" si="1000"/>
        <v>2000000</v>
      </c>
      <c r="WUR1388" s="84">
        <f t="shared" si="1000"/>
        <v>2000000</v>
      </c>
      <c r="WUX1388" s="84" t="s">
        <v>247</v>
      </c>
      <c r="WUY1388" s="84" t="s">
        <v>4692</v>
      </c>
      <c r="WUZ1388" s="84">
        <f>WUZ1384</f>
        <v>0</v>
      </c>
      <c r="WVA1388" s="84">
        <f t="shared" si="1000"/>
        <v>0</v>
      </c>
      <c r="WVB1388" s="84">
        <f t="shared" si="1000"/>
        <v>0</v>
      </c>
      <c r="WVC1388" s="84">
        <f t="shared" si="1000"/>
        <v>0</v>
      </c>
      <c r="WVD1388" s="84">
        <f t="shared" si="1000"/>
        <v>2000000</v>
      </c>
      <c r="WVE1388" s="84">
        <f t="shared" si="1000"/>
        <v>0</v>
      </c>
      <c r="WVF1388" s="84">
        <f t="shared" si="1000"/>
        <v>0</v>
      </c>
      <c r="WVG1388" s="84">
        <f t="shared" si="1000"/>
        <v>2000000</v>
      </c>
      <c r="WVH1388" s="84">
        <f t="shared" si="1000"/>
        <v>2000000</v>
      </c>
      <c r="WVN1388" s="84" t="s">
        <v>247</v>
      </c>
      <c r="WVO1388" s="84" t="s">
        <v>4692</v>
      </c>
      <c r="WVP1388" s="84">
        <f>WVP1384</f>
        <v>0</v>
      </c>
      <c r="WVQ1388" s="84">
        <f t="shared" si="1001"/>
        <v>0</v>
      </c>
      <c r="WVR1388" s="84">
        <f t="shared" si="1001"/>
        <v>0</v>
      </c>
      <c r="WVS1388" s="84">
        <f t="shared" si="1001"/>
        <v>0</v>
      </c>
      <c r="WVT1388" s="84">
        <f t="shared" si="1001"/>
        <v>2000000</v>
      </c>
      <c r="WVU1388" s="84">
        <f t="shared" si="1001"/>
        <v>0</v>
      </c>
      <c r="WVV1388" s="84">
        <f t="shared" si="1001"/>
        <v>0</v>
      </c>
      <c r="WVW1388" s="84">
        <f t="shared" si="1001"/>
        <v>2000000</v>
      </c>
      <c r="WVX1388" s="84">
        <f t="shared" si="1001"/>
        <v>2000000</v>
      </c>
      <c r="WWD1388" s="84" t="s">
        <v>247</v>
      </c>
      <c r="WWE1388" s="84" t="s">
        <v>4692</v>
      </c>
      <c r="WWF1388" s="84">
        <f>WWF1384</f>
        <v>0</v>
      </c>
      <c r="WWG1388" s="84">
        <f t="shared" si="1001"/>
        <v>0</v>
      </c>
      <c r="WWH1388" s="84">
        <f t="shared" si="1001"/>
        <v>0</v>
      </c>
      <c r="WWI1388" s="84">
        <f t="shared" si="1001"/>
        <v>0</v>
      </c>
      <c r="WWJ1388" s="84">
        <f t="shared" si="1001"/>
        <v>2000000</v>
      </c>
      <c r="WWK1388" s="84">
        <f t="shared" si="1001"/>
        <v>0</v>
      </c>
      <c r="WWL1388" s="84">
        <f t="shared" si="1001"/>
        <v>0</v>
      </c>
      <c r="WWM1388" s="84">
        <f t="shared" si="1001"/>
        <v>2000000</v>
      </c>
      <c r="WWN1388" s="84">
        <f t="shared" si="1001"/>
        <v>2000000</v>
      </c>
      <c r="WWT1388" s="84" t="s">
        <v>247</v>
      </c>
      <c r="WWU1388" s="84" t="s">
        <v>4692</v>
      </c>
      <c r="WWV1388" s="84">
        <f>WWV1384</f>
        <v>0</v>
      </c>
      <c r="WWW1388" s="84">
        <f t="shared" si="1001"/>
        <v>0</v>
      </c>
      <c r="WWX1388" s="84">
        <f t="shared" si="1001"/>
        <v>0</v>
      </c>
      <c r="WWY1388" s="84">
        <f t="shared" si="1001"/>
        <v>0</v>
      </c>
      <c r="WWZ1388" s="84">
        <f t="shared" si="1001"/>
        <v>2000000</v>
      </c>
      <c r="WXA1388" s="84">
        <f t="shared" si="1001"/>
        <v>0</v>
      </c>
      <c r="WXB1388" s="84">
        <f t="shared" si="1001"/>
        <v>0</v>
      </c>
      <c r="WXC1388" s="84">
        <f t="shared" si="1001"/>
        <v>2000000</v>
      </c>
      <c r="WXD1388" s="84">
        <f t="shared" si="1001"/>
        <v>2000000</v>
      </c>
      <c r="WXJ1388" s="84" t="s">
        <v>247</v>
      </c>
      <c r="WXK1388" s="84" t="s">
        <v>4692</v>
      </c>
      <c r="WXL1388" s="84">
        <f>WXL1384</f>
        <v>0</v>
      </c>
      <c r="WXM1388" s="84">
        <f t="shared" si="1001"/>
        <v>0</v>
      </c>
      <c r="WXN1388" s="84">
        <f t="shared" si="1001"/>
        <v>0</v>
      </c>
      <c r="WXO1388" s="84">
        <f t="shared" si="1001"/>
        <v>0</v>
      </c>
      <c r="WXP1388" s="84">
        <f t="shared" si="1001"/>
        <v>2000000</v>
      </c>
      <c r="WXQ1388" s="84">
        <f t="shared" si="1001"/>
        <v>0</v>
      </c>
      <c r="WXR1388" s="84">
        <f t="shared" si="1001"/>
        <v>0</v>
      </c>
      <c r="WXS1388" s="84">
        <f t="shared" si="1001"/>
        <v>2000000</v>
      </c>
      <c r="WXT1388" s="84">
        <f t="shared" si="1001"/>
        <v>2000000</v>
      </c>
      <c r="WXZ1388" s="84" t="s">
        <v>247</v>
      </c>
      <c r="WYA1388" s="84" t="s">
        <v>4692</v>
      </c>
      <c r="WYB1388" s="84">
        <f>WYB1384</f>
        <v>0</v>
      </c>
      <c r="WYC1388" s="84">
        <f t="shared" si="1002"/>
        <v>0</v>
      </c>
      <c r="WYD1388" s="84">
        <f t="shared" si="1002"/>
        <v>0</v>
      </c>
      <c r="WYE1388" s="84">
        <f t="shared" si="1002"/>
        <v>0</v>
      </c>
      <c r="WYF1388" s="84">
        <f t="shared" si="1002"/>
        <v>2000000</v>
      </c>
      <c r="WYG1388" s="84">
        <f t="shared" si="1002"/>
        <v>0</v>
      </c>
      <c r="WYH1388" s="84">
        <f t="shared" si="1002"/>
        <v>0</v>
      </c>
      <c r="WYI1388" s="84">
        <f t="shared" si="1002"/>
        <v>2000000</v>
      </c>
      <c r="WYJ1388" s="84">
        <f t="shared" si="1002"/>
        <v>2000000</v>
      </c>
      <c r="WYP1388" s="84" t="s">
        <v>247</v>
      </c>
      <c r="WYQ1388" s="84" t="s">
        <v>4692</v>
      </c>
      <c r="WYR1388" s="84">
        <f>WYR1384</f>
        <v>0</v>
      </c>
      <c r="WYS1388" s="84">
        <f t="shared" si="1002"/>
        <v>0</v>
      </c>
      <c r="WYT1388" s="84">
        <f t="shared" si="1002"/>
        <v>0</v>
      </c>
      <c r="WYU1388" s="84">
        <f t="shared" si="1002"/>
        <v>0</v>
      </c>
      <c r="WYV1388" s="84">
        <f t="shared" si="1002"/>
        <v>2000000</v>
      </c>
      <c r="WYW1388" s="84">
        <f t="shared" si="1002"/>
        <v>0</v>
      </c>
      <c r="WYX1388" s="84">
        <f t="shared" si="1002"/>
        <v>0</v>
      </c>
      <c r="WYY1388" s="84">
        <f t="shared" si="1002"/>
        <v>2000000</v>
      </c>
      <c r="WYZ1388" s="84">
        <f t="shared" si="1002"/>
        <v>2000000</v>
      </c>
      <c r="WZF1388" s="84" t="s">
        <v>247</v>
      </c>
      <c r="WZG1388" s="84" t="s">
        <v>4692</v>
      </c>
      <c r="WZH1388" s="84">
        <f>WZH1384</f>
        <v>0</v>
      </c>
      <c r="WZI1388" s="84">
        <f t="shared" si="1002"/>
        <v>0</v>
      </c>
      <c r="WZJ1388" s="84">
        <f t="shared" si="1002"/>
        <v>0</v>
      </c>
      <c r="WZK1388" s="84">
        <f t="shared" si="1002"/>
        <v>0</v>
      </c>
      <c r="WZL1388" s="84">
        <f t="shared" si="1002"/>
        <v>2000000</v>
      </c>
      <c r="WZM1388" s="84">
        <f t="shared" si="1002"/>
        <v>0</v>
      </c>
      <c r="WZN1388" s="84">
        <f t="shared" si="1002"/>
        <v>0</v>
      </c>
      <c r="WZO1388" s="84">
        <f t="shared" si="1002"/>
        <v>2000000</v>
      </c>
      <c r="WZP1388" s="84">
        <f t="shared" si="1002"/>
        <v>2000000</v>
      </c>
      <c r="WZV1388" s="84" t="s">
        <v>247</v>
      </c>
      <c r="WZW1388" s="84" t="s">
        <v>4692</v>
      </c>
      <c r="WZX1388" s="84">
        <f>WZX1384</f>
        <v>0</v>
      </c>
      <c r="WZY1388" s="84">
        <f t="shared" si="1002"/>
        <v>0</v>
      </c>
      <c r="WZZ1388" s="84">
        <f t="shared" si="1002"/>
        <v>0</v>
      </c>
      <c r="XAA1388" s="84">
        <f t="shared" si="1002"/>
        <v>0</v>
      </c>
      <c r="XAB1388" s="84">
        <f t="shared" si="1002"/>
        <v>2000000</v>
      </c>
      <c r="XAC1388" s="84">
        <f t="shared" si="1002"/>
        <v>0</v>
      </c>
      <c r="XAD1388" s="84">
        <f t="shared" si="1002"/>
        <v>0</v>
      </c>
      <c r="XAE1388" s="84">
        <f t="shared" si="1002"/>
        <v>2000000</v>
      </c>
      <c r="XAF1388" s="84">
        <f t="shared" si="1002"/>
        <v>2000000</v>
      </c>
      <c r="XAL1388" s="84" t="s">
        <v>247</v>
      </c>
      <c r="XAM1388" s="84" t="s">
        <v>4692</v>
      </c>
      <c r="XAN1388" s="84">
        <f>XAN1384</f>
        <v>0</v>
      </c>
      <c r="XAO1388" s="84">
        <f t="shared" si="1003"/>
        <v>0</v>
      </c>
      <c r="XAP1388" s="84">
        <f t="shared" si="1003"/>
        <v>0</v>
      </c>
      <c r="XAQ1388" s="84">
        <f t="shared" si="1003"/>
        <v>0</v>
      </c>
      <c r="XAR1388" s="84">
        <f t="shared" si="1003"/>
        <v>2000000</v>
      </c>
      <c r="XAS1388" s="84">
        <f t="shared" si="1003"/>
        <v>0</v>
      </c>
      <c r="XAT1388" s="84">
        <f t="shared" si="1003"/>
        <v>0</v>
      </c>
      <c r="XAU1388" s="84">
        <f t="shared" si="1003"/>
        <v>2000000</v>
      </c>
      <c r="XAV1388" s="84">
        <f t="shared" si="1003"/>
        <v>2000000</v>
      </c>
      <c r="XBB1388" s="84" t="s">
        <v>247</v>
      </c>
      <c r="XBC1388" s="84" t="s">
        <v>4692</v>
      </c>
      <c r="XBD1388" s="84">
        <f>XBD1384</f>
        <v>0</v>
      </c>
      <c r="XBE1388" s="84">
        <f t="shared" si="1003"/>
        <v>0</v>
      </c>
      <c r="XBF1388" s="84">
        <f t="shared" si="1003"/>
        <v>0</v>
      </c>
      <c r="XBG1388" s="84">
        <f t="shared" si="1003"/>
        <v>0</v>
      </c>
      <c r="XBH1388" s="84">
        <f t="shared" si="1003"/>
        <v>2000000</v>
      </c>
      <c r="XBI1388" s="84">
        <f t="shared" si="1003"/>
        <v>0</v>
      </c>
      <c r="XBJ1388" s="84">
        <f t="shared" si="1003"/>
        <v>0</v>
      </c>
      <c r="XBK1388" s="84">
        <f t="shared" si="1003"/>
        <v>2000000</v>
      </c>
      <c r="XBL1388" s="84">
        <f t="shared" si="1003"/>
        <v>2000000</v>
      </c>
      <c r="XBR1388" s="84" t="s">
        <v>247</v>
      </c>
      <c r="XBS1388" s="84" t="s">
        <v>4692</v>
      </c>
      <c r="XBT1388" s="84">
        <f>XBT1384</f>
        <v>0</v>
      </c>
      <c r="XBU1388" s="84">
        <f t="shared" si="1003"/>
        <v>0</v>
      </c>
      <c r="XBV1388" s="84">
        <f t="shared" si="1003"/>
        <v>0</v>
      </c>
      <c r="XBW1388" s="84">
        <f t="shared" si="1003"/>
        <v>0</v>
      </c>
      <c r="XBX1388" s="84">
        <f t="shared" si="1003"/>
        <v>2000000</v>
      </c>
      <c r="XBY1388" s="84">
        <f t="shared" si="1003"/>
        <v>0</v>
      </c>
      <c r="XBZ1388" s="84">
        <f t="shared" si="1003"/>
        <v>0</v>
      </c>
      <c r="XCA1388" s="84">
        <f t="shared" si="1003"/>
        <v>2000000</v>
      </c>
      <c r="XCB1388" s="84">
        <f t="shared" si="1003"/>
        <v>2000000</v>
      </c>
      <c r="XCH1388" s="84" t="s">
        <v>247</v>
      </c>
      <c r="XCI1388" s="84" t="s">
        <v>4692</v>
      </c>
      <c r="XCJ1388" s="84">
        <f>XCJ1384</f>
        <v>0</v>
      </c>
      <c r="XCK1388" s="84">
        <f t="shared" si="1003"/>
        <v>0</v>
      </c>
      <c r="XCL1388" s="84">
        <f t="shared" si="1003"/>
        <v>0</v>
      </c>
      <c r="XCM1388" s="84">
        <f t="shared" si="1003"/>
        <v>0</v>
      </c>
      <c r="XCN1388" s="84">
        <f t="shared" si="1003"/>
        <v>2000000</v>
      </c>
      <c r="XCO1388" s="84">
        <f t="shared" si="1003"/>
        <v>0</v>
      </c>
      <c r="XCP1388" s="84">
        <f t="shared" si="1003"/>
        <v>0</v>
      </c>
      <c r="XCQ1388" s="84">
        <f t="shared" si="1003"/>
        <v>2000000</v>
      </c>
      <c r="XCR1388" s="84">
        <f t="shared" si="1003"/>
        <v>2000000</v>
      </c>
      <c r="XCX1388" s="84" t="s">
        <v>247</v>
      </c>
      <c r="XCY1388" s="84" t="s">
        <v>4692</v>
      </c>
      <c r="XCZ1388" s="84">
        <f>XCZ1384</f>
        <v>0</v>
      </c>
      <c r="XDA1388" s="84">
        <f t="shared" si="1004"/>
        <v>0</v>
      </c>
      <c r="XDB1388" s="84">
        <f t="shared" si="1004"/>
        <v>0</v>
      </c>
      <c r="XDC1388" s="84">
        <f t="shared" si="1004"/>
        <v>0</v>
      </c>
      <c r="XDD1388" s="84">
        <f t="shared" si="1004"/>
        <v>2000000</v>
      </c>
      <c r="XDE1388" s="84">
        <f t="shared" si="1004"/>
        <v>0</v>
      </c>
      <c r="XDF1388" s="84">
        <f t="shared" si="1004"/>
        <v>0</v>
      </c>
      <c r="XDG1388" s="84">
        <f t="shared" si="1004"/>
        <v>2000000</v>
      </c>
      <c r="XDH1388" s="84">
        <f t="shared" si="1004"/>
        <v>2000000</v>
      </c>
      <c r="XDN1388" s="84" t="s">
        <v>247</v>
      </c>
      <c r="XDO1388" s="84" t="s">
        <v>4692</v>
      </c>
      <c r="XDP1388" s="84">
        <f>XDP1384</f>
        <v>0</v>
      </c>
      <c r="XDQ1388" s="84">
        <f t="shared" si="1004"/>
        <v>0</v>
      </c>
      <c r="XDR1388" s="84">
        <f t="shared" si="1004"/>
        <v>0</v>
      </c>
      <c r="XDS1388" s="84">
        <f t="shared" si="1004"/>
        <v>0</v>
      </c>
      <c r="XDT1388" s="84">
        <f t="shared" si="1004"/>
        <v>2000000</v>
      </c>
      <c r="XDU1388" s="84">
        <f t="shared" si="1004"/>
        <v>0</v>
      </c>
      <c r="XDV1388" s="84">
        <f t="shared" si="1004"/>
        <v>0</v>
      </c>
      <c r="XDW1388" s="84">
        <f t="shared" si="1004"/>
        <v>2000000</v>
      </c>
      <c r="XDX1388" s="84">
        <f t="shared" si="1004"/>
        <v>2000000</v>
      </c>
      <c r="XED1388" s="84" t="s">
        <v>247</v>
      </c>
      <c r="XEE1388" s="84" t="s">
        <v>4692</v>
      </c>
      <c r="XEF1388" s="84">
        <f>XEF1384</f>
        <v>0</v>
      </c>
      <c r="XEG1388" s="84">
        <f t="shared" si="1004"/>
        <v>0</v>
      </c>
      <c r="XEH1388" s="84">
        <f t="shared" si="1004"/>
        <v>0</v>
      </c>
      <c r="XEI1388" s="84">
        <f t="shared" si="1004"/>
        <v>0</v>
      </c>
      <c r="XEJ1388" s="84">
        <f t="shared" si="1004"/>
        <v>2000000</v>
      </c>
      <c r="XEK1388" s="84">
        <f t="shared" si="1004"/>
        <v>0</v>
      </c>
      <c r="XEL1388" s="84">
        <f t="shared" si="1004"/>
        <v>0</v>
      </c>
      <c r="XEM1388" s="84">
        <f t="shared" si="1004"/>
        <v>2000000</v>
      </c>
      <c r="XEN1388" s="84">
        <f t="shared" si="1004"/>
        <v>2000000</v>
      </c>
      <c r="XET1388" s="84" t="s">
        <v>247</v>
      </c>
      <c r="XEU1388" s="84" t="s">
        <v>4692</v>
      </c>
      <c r="XEV1388" s="84">
        <f>XEV1384</f>
        <v>0</v>
      </c>
      <c r="XEW1388" s="84">
        <f t="shared" si="1004"/>
        <v>0</v>
      </c>
      <c r="XEX1388" s="84">
        <f t="shared" si="1004"/>
        <v>0</v>
      </c>
      <c r="XEY1388" s="84">
        <f t="shared" si="1004"/>
        <v>0</v>
      </c>
      <c r="XEZ1388" s="84">
        <f t="shared" si="1004"/>
        <v>2000000</v>
      </c>
      <c r="XFA1388" s="84">
        <f t="shared" si="1004"/>
        <v>0</v>
      </c>
      <c r="XFB1388" s="84">
        <f t="shared" si="1004"/>
        <v>0</v>
      </c>
      <c r="XFC1388" s="84">
        <f t="shared" si="1004"/>
        <v>2000000</v>
      </c>
      <c r="XFD1388" s="84">
        <f t="shared" si="1004"/>
        <v>2000000</v>
      </c>
    </row>
    <row r="1389" spans="1:1024 1027:2048 2051:3072 3075:4096 4099:5120 5123:6144 6147:7168 7171:8192 8195:9216 9219:10240 10243:11264 11267:12288 12291:13312 13315:14336 14339:15360 15363:16384" ht="30">
      <c r="A1389" s="84"/>
      <c r="B1389" s="84"/>
      <c r="E1389" s="1136"/>
      <c r="F1389" s="1000">
        <v>17</v>
      </c>
      <c r="G1389" s="1001" t="s">
        <v>5479</v>
      </c>
      <c r="H1389" s="780"/>
      <c r="I1389" s="780"/>
      <c r="J1389" s="781"/>
      <c r="K1389" s="780"/>
      <c r="L1389" s="782">
        <v>669757</v>
      </c>
      <c r="M1389" s="782"/>
      <c r="N1389" s="783"/>
      <c r="O1389" s="782"/>
      <c r="P1389" s="782">
        <f>L1389</f>
        <v>669757</v>
      </c>
      <c r="Q1389" s="800"/>
      <c r="R1389" s="801"/>
      <c r="S1389" s="800"/>
      <c r="T1389" s="84"/>
      <c r="V1389" s="84"/>
      <c r="W1389" s="84"/>
    </row>
    <row r="1390" spans="1:1024 1027:2048 2051:3072 3075:4096 4099:5120 5123:6144 6147:7168 7171:8192 8195:9216 9219:10240 10243:11264 11267:12288 12291:13312 13315:14336 14339:15360 15363:16384">
      <c r="A1390" s="84"/>
      <c r="B1390" s="84"/>
      <c r="F1390" s="756"/>
      <c r="G1390" s="797" t="s">
        <v>5399</v>
      </c>
      <c r="H1390" s="798">
        <f>SUM(H1387:H1388)</f>
        <v>3000000</v>
      </c>
      <c r="I1390" s="798">
        <f>SUM(I1387:I1388)</f>
        <v>0</v>
      </c>
      <c r="J1390" s="799">
        <f>I1390/H1390</f>
        <v>0</v>
      </c>
      <c r="K1390" s="798">
        <f>H1390-I1390</f>
        <v>3000000</v>
      </c>
      <c r="L1390" s="800">
        <f>SUM(L1387:L1389)</f>
        <v>3669757</v>
      </c>
      <c r="M1390" s="800">
        <f>SUM(M1387:M1388)</f>
        <v>0</v>
      </c>
      <c r="N1390" s="801">
        <f>M1390/L1390</f>
        <v>0</v>
      </c>
      <c r="O1390" s="800">
        <f>L1390-M1390</f>
        <v>3669757</v>
      </c>
      <c r="P1390" s="800">
        <f>L1390+H1390</f>
        <v>6669757</v>
      </c>
      <c r="Q1390" s="800"/>
      <c r="R1390" s="801"/>
      <c r="S1390" s="800"/>
      <c r="T1390" s="84"/>
      <c r="V1390" s="84"/>
      <c r="W1390" s="84" t="s">
        <v>5399</v>
      </c>
      <c r="X1390" s="815">
        <f>SUM(X1387:X1388)</f>
        <v>1000000</v>
      </c>
      <c r="Y1390" s="816">
        <f>SUM(Y1387:Y1388)</f>
        <v>0</v>
      </c>
      <c r="Z1390" s="812">
        <f>Y1390/X1390</f>
        <v>0</v>
      </c>
      <c r="AA1390" s="813">
        <f>X1390-Y1390</f>
        <v>1000000</v>
      </c>
      <c r="AB1390" s="84">
        <f>SUM(AB1387:AB1388)</f>
        <v>2000000</v>
      </c>
      <c r="AC1390" s="84">
        <f>SUM(AC1387:AC1388)</f>
        <v>0</v>
      </c>
      <c r="AD1390" s="84">
        <f>AC1390/AB1390</f>
        <v>0</v>
      </c>
      <c r="AE1390" s="84">
        <f>AB1390-AC1390</f>
        <v>2000000</v>
      </c>
      <c r="AF1390" s="84">
        <f>AB1390+X1390</f>
        <v>3000000</v>
      </c>
      <c r="AM1390" s="84" t="s">
        <v>5399</v>
      </c>
      <c r="AN1390" s="84">
        <f>SUM(AN1387:AN1388)</f>
        <v>1000000</v>
      </c>
      <c r="AO1390" s="84">
        <f>SUM(AO1387:AO1388)</f>
        <v>0</v>
      </c>
      <c r="AP1390" s="84">
        <f>AO1390/AN1390</f>
        <v>0</v>
      </c>
      <c r="AQ1390" s="84">
        <f>AN1390-AO1390</f>
        <v>1000000</v>
      </c>
      <c r="AR1390" s="84">
        <f>SUM(AR1387:AR1388)</f>
        <v>2000000</v>
      </c>
      <c r="AS1390" s="84">
        <f>SUM(AS1387:AS1388)</f>
        <v>0</v>
      </c>
      <c r="AT1390" s="84">
        <f>AS1390/AR1390</f>
        <v>0</v>
      </c>
      <c r="AU1390" s="84">
        <f>AR1390-AS1390</f>
        <v>2000000</v>
      </c>
      <c r="AV1390" s="84">
        <f>AR1390+AN1390</f>
        <v>3000000</v>
      </c>
      <c r="BC1390" s="84" t="s">
        <v>5399</v>
      </c>
      <c r="BD1390" s="84">
        <f>SUM(BD1387:BD1388)</f>
        <v>1000000</v>
      </c>
      <c r="BE1390" s="84">
        <f>SUM(BE1387:BE1388)</f>
        <v>0</v>
      </c>
      <c r="BF1390" s="84">
        <f>BE1390/BD1390</f>
        <v>0</v>
      </c>
      <c r="BG1390" s="84">
        <f>BD1390-BE1390</f>
        <v>1000000</v>
      </c>
      <c r="BH1390" s="84">
        <f>SUM(BH1387:BH1388)</f>
        <v>2000000</v>
      </c>
      <c r="BI1390" s="84">
        <f>SUM(BI1387:BI1388)</f>
        <v>0</v>
      </c>
      <c r="BJ1390" s="84">
        <f>BI1390/BH1390</f>
        <v>0</v>
      </c>
      <c r="BK1390" s="84">
        <f>BH1390-BI1390</f>
        <v>2000000</v>
      </c>
      <c r="BL1390" s="84">
        <f>BH1390+BD1390</f>
        <v>3000000</v>
      </c>
      <c r="BS1390" s="84" t="s">
        <v>5399</v>
      </c>
      <c r="BT1390" s="84">
        <f>SUM(BT1387:BT1388)</f>
        <v>1000000</v>
      </c>
      <c r="BU1390" s="84">
        <f>SUM(BU1387:BU1388)</f>
        <v>0</v>
      </c>
      <c r="BV1390" s="84">
        <f>BU1390/BT1390</f>
        <v>0</v>
      </c>
      <c r="BW1390" s="84">
        <f>BT1390-BU1390</f>
        <v>1000000</v>
      </c>
      <c r="BX1390" s="84">
        <f>SUM(BX1387:BX1388)</f>
        <v>2000000</v>
      </c>
      <c r="BY1390" s="84">
        <f>SUM(BY1387:BY1388)</f>
        <v>0</v>
      </c>
      <c r="BZ1390" s="84">
        <f>BY1390/BX1390</f>
        <v>0</v>
      </c>
      <c r="CA1390" s="84">
        <f>BX1390-BY1390</f>
        <v>2000000</v>
      </c>
      <c r="CB1390" s="84">
        <f>BX1390+BT1390</f>
        <v>3000000</v>
      </c>
      <c r="CI1390" s="84" t="s">
        <v>5399</v>
      </c>
      <c r="CJ1390" s="84">
        <f>SUM(CJ1387:CJ1388)</f>
        <v>1000000</v>
      </c>
      <c r="CK1390" s="84">
        <f>SUM(CK1387:CK1388)</f>
        <v>0</v>
      </c>
      <c r="CL1390" s="84">
        <f>CK1390/CJ1390</f>
        <v>0</v>
      </c>
      <c r="CM1390" s="84">
        <f>CJ1390-CK1390</f>
        <v>1000000</v>
      </c>
      <c r="CN1390" s="84">
        <f>SUM(CN1387:CN1388)</f>
        <v>2000000</v>
      </c>
      <c r="CO1390" s="84">
        <f>SUM(CO1387:CO1388)</f>
        <v>0</v>
      </c>
      <c r="CP1390" s="84">
        <f>CO1390/CN1390</f>
        <v>0</v>
      </c>
      <c r="CQ1390" s="84">
        <f>CN1390-CO1390</f>
        <v>2000000</v>
      </c>
      <c r="CR1390" s="84">
        <f>CN1390+CJ1390</f>
        <v>3000000</v>
      </c>
      <c r="CY1390" s="84" t="s">
        <v>5399</v>
      </c>
      <c r="CZ1390" s="84">
        <f>SUM(CZ1387:CZ1388)</f>
        <v>1000000</v>
      </c>
      <c r="DA1390" s="84">
        <f>SUM(DA1387:DA1388)</f>
        <v>0</v>
      </c>
      <c r="DB1390" s="84">
        <f>DA1390/CZ1390</f>
        <v>0</v>
      </c>
      <c r="DC1390" s="84">
        <f>CZ1390-DA1390</f>
        <v>1000000</v>
      </c>
      <c r="DD1390" s="84">
        <f>SUM(DD1387:DD1388)</f>
        <v>2000000</v>
      </c>
      <c r="DE1390" s="84">
        <f>SUM(DE1387:DE1388)</f>
        <v>0</v>
      </c>
      <c r="DF1390" s="84">
        <f>DE1390/DD1390</f>
        <v>0</v>
      </c>
      <c r="DG1390" s="84">
        <f>DD1390-DE1390</f>
        <v>2000000</v>
      </c>
      <c r="DH1390" s="84">
        <f>DD1390+CZ1390</f>
        <v>3000000</v>
      </c>
      <c r="DO1390" s="84" t="s">
        <v>5399</v>
      </c>
      <c r="DP1390" s="84">
        <f>SUM(DP1387:DP1388)</f>
        <v>1000000</v>
      </c>
      <c r="DQ1390" s="84">
        <f>SUM(DQ1387:DQ1388)</f>
        <v>0</v>
      </c>
      <c r="DR1390" s="84">
        <f>DQ1390/DP1390</f>
        <v>0</v>
      </c>
      <c r="DS1390" s="84">
        <f>DP1390-DQ1390</f>
        <v>1000000</v>
      </c>
      <c r="DT1390" s="84">
        <f>SUM(DT1387:DT1388)</f>
        <v>2000000</v>
      </c>
      <c r="DU1390" s="84">
        <f>SUM(DU1387:DU1388)</f>
        <v>0</v>
      </c>
      <c r="DV1390" s="84">
        <f>DU1390/DT1390</f>
        <v>0</v>
      </c>
      <c r="DW1390" s="84">
        <f>DT1390-DU1390</f>
        <v>2000000</v>
      </c>
      <c r="DX1390" s="84">
        <f>DT1390+DP1390</f>
        <v>3000000</v>
      </c>
      <c r="EE1390" s="84" t="s">
        <v>5399</v>
      </c>
      <c r="EF1390" s="84">
        <f>SUM(EF1387:EF1388)</f>
        <v>1000000</v>
      </c>
      <c r="EG1390" s="84">
        <f>SUM(EG1387:EG1388)</f>
        <v>0</v>
      </c>
      <c r="EH1390" s="84">
        <f>EG1390/EF1390</f>
        <v>0</v>
      </c>
      <c r="EI1390" s="84">
        <f>EF1390-EG1390</f>
        <v>1000000</v>
      </c>
      <c r="EJ1390" s="84">
        <f>SUM(EJ1387:EJ1388)</f>
        <v>2000000</v>
      </c>
      <c r="EK1390" s="84">
        <f>SUM(EK1387:EK1388)</f>
        <v>0</v>
      </c>
      <c r="EL1390" s="84">
        <f>EK1390/EJ1390</f>
        <v>0</v>
      </c>
      <c r="EM1390" s="84">
        <f>EJ1390-EK1390</f>
        <v>2000000</v>
      </c>
      <c r="EN1390" s="84">
        <f>EJ1390+EF1390</f>
        <v>3000000</v>
      </c>
      <c r="EU1390" s="84" t="s">
        <v>5399</v>
      </c>
      <c r="EV1390" s="84">
        <f>SUM(EV1387:EV1388)</f>
        <v>1000000</v>
      </c>
      <c r="EW1390" s="84">
        <f>SUM(EW1387:EW1388)</f>
        <v>0</v>
      </c>
      <c r="EX1390" s="84">
        <f>EW1390/EV1390</f>
        <v>0</v>
      </c>
      <c r="EY1390" s="84">
        <f>EV1390-EW1390</f>
        <v>1000000</v>
      </c>
      <c r="EZ1390" s="84">
        <f>SUM(EZ1387:EZ1388)</f>
        <v>2000000</v>
      </c>
      <c r="FA1390" s="84">
        <f>SUM(FA1387:FA1388)</f>
        <v>0</v>
      </c>
      <c r="FB1390" s="84">
        <f>FA1390/EZ1390</f>
        <v>0</v>
      </c>
      <c r="FC1390" s="84">
        <f>EZ1390-FA1390</f>
        <v>2000000</v>
      </c>
      <c r="FD1390" s="84">
        <f>EZ1390+EV1390</f>
        <v>3000000</v>
      </c>
      <c r="FK1390" s="84" t="s">
        <v>5399</v>
      </c>
      <c r="FL1390" s="84">
        <f>SUM(FL1387:FL1388)</f>
        <v>1000000</v>
      </c>
      <c r="FM1390" s="84">
        <f>SUM(FM1387:FM1388)</f>
        <v>0</v>
      </c>
      <c r="FN1390" s="84">
        <f>FM1390/FL1390</f>
        <v>0</v>
      </c>
      <c r="FO1390" s="84">
        <f>FL1390-FM1390</f>
        <v>1000000</v>
      </c>
      <c r="FP1390" s="84">
        <f>SUM(FP1387:FP1388)</f>
        <v>2000000</v>
      </c>
      <c r="FQ1390" s="84">
        <f>SUM(FQ1387:FQ1388)</f>
        <v>0</v>
      </c>
      <c r="FR1390" s="84">
        <f>FQ1390/FP1390</f>
        <v>0</v>
      </c>
      <c r="FS1390" s="84">
        <f>FP1390-FQ1390</f>
        <v>2000000</v>
      </c>
      <c r="FT1390" s="84">
        <f>FP1390+FL1390</f>
        <v>3000000</v>
      </c>
      <c r="GA1390" s="84" t="s">
        <v>5399</v>
      </c>
      <c r="GB1390" s="84">
        <f>SUM(GB1387:GB1388)</f>
        <v>1000000</v>
      </c>
      <c r="GC1390" s="84">
        <f>SUM(GC1387:GC1388)</f>
        <v>0</v>
      </c>
      <c r="GD1390" s="84">
        <f>GC1390/GB1390</f>
        <v>0</v>
      </c>
      <c r="GE1390" s="84">
        <f>GB1390-GC1390</f>
        <v>1000000</v>
      </c>
      <c r="GF1390" s="84">
        <f>SUM(GF1387:GF1388)</f>
        <v>2000000</v>
      </c>
      <c r="GG1390" s="84">
        <f>SUM(GG1387:GG1388)</f>
        <v>0</v>
      </c>
      <c r="GH1390" s="84">
        <f>GG1390/GF1390</f>
        <v>0</v>
      </c>
      <c r="GI1390" s="84">
        <f>GF1390-GG1390</f>
        <v>2000000</v>
      </c>
      <c r="GJ1390" s="84">
        <f>GF1390+GB1390</f>
        <v>3000000</v>
      </c>
      <c r="GQ1390" s="84" t="s">
        <v>5399</v>
      </c>
      <c r="GR1390" s="84">
        <f>SUM(GR1387:GR1388)</f>
        <v>1000000</v>
      </c>
      <c r="GS1390" s="84">
        <f>SUM(GS1387:GS1388)</f>
        <v>0</v>
      </c>
      <c r="GT1390" s="84">
        <f>GS1390/GR1390</f>
        <v>0</v>
      </c>
      <c r="GU1390" s="84">
        <f>GR1390-GS1390</f>
        <v>1000000</v>
      </c>
      <c r="GV1390" s="84">
        <f>SUM(GV1387:GV1388)</f>
        <v>2000000</v>
      </c>
      <c r="GW1390" s="84">
        <f>SUM(GW1387:GW1388)</f>
        <v>0</v>
      </c>
      <c r="GX1390" s="84">
        <f>GW1390/GV1390</f>
        <v>0</v>
      </c>
      <c r="GY1390" s="84">
        <f>GV1390-GW1390</f>
        <v>2000000</v>
      </c>
      <c r="GZ1390" s="84">
        <f>GV1390+GR1390</f>
        <v>3000000</v>
      </c>
      <c r="HG1390" s="84" t="s">
        <v>5399</v>
      </c>
      <c r="HH1390" s="84">
        <f>SUM(HH1387:HH1388)</f>
        <v>1000000</v>
      </c>
      <c r="HI1390" s="84">
        <f>SUM(HI1387:HI1388)</f>
        <v>0</v>
      </c>
      <c r="HJ1390" s="84">
        <f>HI1390/HH1390</f>
        <v>0</v>
      </c>
      <c r="HK1390" s="84">
        <f>HH1390-HI1390</f>
        <v>1000000</v>
      </c>
      <c r="HL1390" s="84">
        <f>SUM(HL1387:HL1388)</f>
        <v>2000000</v>
      </c>
      <c r="HM1390" s="84">
        <f>SUM(HM1387:HM1388)</f>
        <v>0</v>
      </c>
      <c r="HN1390" s="84">
        <f>HM1390/HL1390</f>
        <v>0</v>
      </c>
      <c r="HO1390" s="84">
        <f>HL1390-HM1390</f>
        <v>2000000</v>
      </c>
      <c r="HP1390" s="84">
        <f>HL1390+HH1390</f>
        <v>3000000</v>
      </c>
      <c r="HW1390" s="84" t="s">
        <v>5399</v>
      </c>
      <c r="HX1390" s="84">
        <f>SUM(HX1387:HX1388)</f>
        <v>1000000</v>
      </c>
      <c r="HY1390" s="84">
        <f>SUM(HY1387:HY1388)</f>
        <v>0</v>
      </c>
      <c r="HZ1390" s="84">
        <f>HY1390/HX1390</f>
        <v>0</v>
      </c>
      <c r="IA1390" s="84">
        <f>HX1390-HY1390</f>
        <v>1000000</v>
      </c>
      <c r="IB1390" s="84">
        <f>SUM(IB1387:IB1388)</f>
        <v>2000000</v>
      </c>
      <c r="IC1390" s="84">
        <f>SUM(IC1387:IC1388)</f>
        <v>0</v>
      </c>
      <c r="ID1390" s="84">
        <f>IC1390/IB1390</f>
        <v>0</v>
      </c>
      <c r="IE1390" s="84">
        <f>IB1390-IC1390</f>
        <v>2000000</v>
      </c>
      <c r="IF1390" s="84">
        <f>IB1390+HX1390</f>
        <v>3000000</v>
      </c>
      <c r="IM1390" s="84" t="s">
        <v>5399</v>
      </c>
      <c r="IN1390" s="84">
        <f>SUM(IN1387:IN1388)</f>
        <v>1000000</v>
      </c>
      <c r="IO1390" s="84">
        <f>SUM(IO1387:IO1388)</f>
        <v>0</v>
      </c>
      <c r="IP1390" s="84">
        <f>IO1390/IN1390</f>
        <v>0</v>
      </c>
      <c r="IQ1390" s="84">
        <f>IN1390-IO1390</f>
        <v>1000000</v>
      </c>
      <c r="IR1390" s="84">
        <f>SUM(IR1387:IR1388)</f>
        <v>2000000</v>
      </c>
      <c r="IS1390" s="84">
        <f>SUM(IS1387:IS1388)</f>
        <v>0</v>
      </c>
      <c r="IT1390" s="84">
        <f>IS1390/IR1390</f>
        <v>0</v>
      </c>
      <c r="IU1390" s="84">
        <f>IR1390-IS1390</f>
        <v>2000000</v>
      </c>
      <c r="IV1390" s="84">
        <f>IR1390+IN1390</f>
        <v>3000000</v>
      </c>
      <c r="JC1390" s="84" t="s">
        <v>5399</v>
      </c>
      <c r="JD1390" s="84">
        <f>SUM(JD1387:JD1388)</f>
        <v>1000000</v>
      </c>
      <c r="JE1390" s="84">
        <f>SUM(JE1387:JE1388)</f>
        <v>0</v>
      </c>
      <c r="JF1390" s="84">
        <f>JE1390/JD1390</f>
        <v>0</v>
      </c>
      <c r="JG1390" s="84">
        <f>JD1390-JE1390</f>
        <v>1000000</v>
      </c>
      <c r="JH1390" s="84">
        <f>SUM(JH1387:JH1388)</f>
        <v>2000000</v>
      </c>
      <c r="JI1390" s="84">
        <f>SUM(JI1387:JI1388)</f>
        <v>0</v>
      </c>
      <c r="JJ1390" s="84">
        <f>JI1390/JH1390</f>
        <v>0</v>
      </c>
      <c r="JK1390" s="84">
        <f>JH1390-JI1390</f>
        <v>2000000</v>
      </c>
      <c r="JL1390" s="84">
        <f>JH1390+JD1390</f>
        <v>3000000</v>
      </c>
      <c r="JS1390" s="84" t="s">
        <v>5399</v>
      </c>
      <c r="JT1390" s="84">
        <f>SUM(JT1387:JT1388)</f>
        <v>1000000</v>
      </c>
      <c r="JU1390" s="84">
        <f>SUM(JU1387:JU1388)</f>
        <v>0</v>
      </c>
      <c r="JV1390" s="84">
        <f>JU1390/JT1390</f>
        <v>0</v>
      </c>
      <c r="JW1390" s="84">
        <f>JT1390-JU1390</f>
        <v>1000000</v>
      </c>
      <c r="JX1390" s="84">
        <f>SUM(JX1387:JX1388)</f>
        <v>2000000</v>
      </c>
      <c r="JY1390" s="84">
        <f>SUM(JY1387:JY1388)</f>
        <v>0</v>
      </c>
      <c r="JZ1390" s="84">
        <f>JY1390/JX1390</f>
        <v>0</v>
      </c>
      <c r="KA1390" s="84">
        <f>JX1390-JY1390</f>
        <v>2000000</v>
      </c>
      <c r="KB1390" s="84">
        <f>JX1390+JT1390</f>
        <v>3000000</v>
      </c>
      <c r="KI1390" s="84" t="s">
        <v>5399</v>
      </c>
      <c r="KJ1390" s="84">
        <f>SUM(KJ1387:KJ1388)</f>
        <v>1000000</v>
      </c>
      <c r="KK1390" s="84">
        <f>SUM(KK1387:KK1388)</f>
        <v>0</v>
      </c>
      <c r="KL1390" s="84">
        <f>KK1390/KJ1390</f>
        <v>0</v>
      </c>
      <c r="KM1390" s="84">
        <f>KJ1390-KK1390</f>
        <v>1000000</v>
      </c>
      <c r="KN1390" s="84">
        <f>SUM(KN1387:KN1388)</f>
        <v>2000000</v>
      </c>
      <c r="KO1390" s="84">
        <f>SUM(KO1387:KO1388)</f>
        <v>0</v>
      </c>
      <c r="KP1390" s="84">
        <f>KO1390/KN1390</f>
        <v>0</v>
      </c>
      <c r="KQ1390" s="84">
        <f>KN1390-KO1390</f>
        <v>2000000</v>
      </c>
      <c r="KR1390" s="84">
        <f>KN1390+KJ1390</f>
        <v>3000000</v>
      </c>
      <c r="KY1390" s="84" t="s">
        <v>5399</v>
      </c>
      <c r="KZ1390" s="84">
        <f>SUM(KZ1387:KZ1388)</f>
        <v>1000000</v>
      </c>
      <c r="LA1390" s="84">
        <f>SUM(LA1387:LA1388)</f>
        <v>0</v>
      </c>
      <c r="LB1390" s="84">
        <f>LA1390/KZ1390</f>
        <v>0</v>
      </c>
      <c r="LC1390" s="84">
        <f>KZ1390-LA1390</f>
        <v>1000000</v>
      </c>
      <c r="LD1390" s="84">
        <f>SUM(LD1387:LD1388)</f>
        <v>2000000</v>
      </c>
      <c r="LE1390" s="84">
        <f>SUM(LE1387:LE1388)</f>
        <v>0</v>
      </c>
      <c r="LF1390" s="84">
        <f>LE1390/LD1390</f>
        <v>0</v>
      </c>
      <c r="LG1390" s="84">
        <f>LD1390-LE1390</f>
        <v>2000000</v>
      </c>
      <c r="LH1390" s="84">
        <f>LD1390+KZ1390</f>
        <v>3000000</v>
      </c>
      <c r="LO1390" s="84" t="s">
        <v>5399</v>
      </c>
      <c r="LP1390" s="84">
        <f>SUM(LP1387:LP1388)</f>
        <v>1000000</v>
      </c>
      <c r="LQ1390" s="84">
        <f>SUM(LQ1387:LQ1388)</f>
        <v>0</v>
      </c>
      <c r="LR1390" s="84">
        <f>LQ1390/LP1390</f>
        <v>0</v>
      </c>
      <c r="LS1390" s="84">
        <f>LP1390-LQ1390</f>
        <v>1000000</v>
      </c>
      <c r="LT1390" s="84">
        <f>SUM(LT1387:LT1388)</f>
        <v>2000000</v>
      </c>
      <c r="LU1390" s="84">
        <f>SUM(LU1387:LU1388)</f>
        <v>0</v>
      </c>
      <c r="LV1390" s="84">
        <f>LU1390/LT1390</f>
        <v>0</v>
      </c>
      <c r="LW1390" s="84">
        <f>LT1390-LU1390</f>
        <v>2000000</v>
      </c>
      <c r="LX1390" s="84">
        <f>LT1390+LP1390</f>
        <v>3000000</v>
      </c>
      <c r="ME1390" s="84" t="s">
        <v>5399</v>
      </c>
      <c r="MF1390" s="84">
        <f>SUM(MF1387:MF1388)</f>
        <v>1000000</v>
      </c>
      <c r="MG1390" s="84">
        <f>SUM(MG1387:MG1388)</f>
        <v>0</v>
      </c>
      <c r="MH1390" s="84">
        <f>MG1390/MF1390</f>
        <v>0</v>
      </c>
      <c r="MI1390" s="84">
        <f>MF1390-MG1390</f>
        <v>1000000</v>
      </c>
      <c r="MJ1390" s="84">
        <f>SUM(MJ1387:MJ1388)</f>
        <v>2000000</v>
      </c>
      <c r="MK1390" s="84">
        <f>SUM(MK1387:MK1388)</f>
        <v>0</v>
      </c>
      <c r="ML1390" s="84">
        <f>MK1390/MJ1390</f>
        <v>0</v>
      </c>
      <c r="MM1390" s="84">
        <f>MJ1390-MK1390</f>
        <v>2000000</v>
      </c>
      <c r="MN1390" s="84">
        <f>MJ1390+MF1390</f>
        <v>3000000</v>
      </c>
      <c r="MU1390" s="84" t="s">
        <v>5399</v>
      </c>
      <c r="MV1390" s="84">
        <f>SUM(MV1387:MV1388)</f>
        <v>1000000</v>
      </c>
      <c r="MW1390" s="84">
        <f>SUM(MW1387:MW1388)</f>
        <v>0</v>
      </c>
      <c r="MX1390" s="84">
        <f>MW1390/MV1390</f>
        <v>0</v>
      </c>
      <c r="MY1390" s="84">
        <f>MV1390-MW1390</f>
        <v>1000000</v>
      </c>
      <c r="MZ1390" s="84">
        <f>SUM(MZ1387:MZ1388)</f>
        <v>2000000</v>
      </c>
      <c r="NA1390" s="84">
        <f>SUM(NA1387:NA1388)</f>
        <v>0</v>
      </c>
      <c r="NB1390" s="84">
        <f>NA1390/MZ1390</f>
        <v>0</v>
      </c>
      <c r="NC1390" s="84">
        <f>MZ1390-NA1390</f>
        <v>2000000</v>
      </c>
      <c r="ND1390" s="84">
        <f>MZ1390+MV1390</f>
        <v>3000000</v>
      </c>
      <c r="NK1390" s="84" t="s">
        <v>5399</v>
      </c>
      <c r="NL1390" s="84">
        <f>SUM(NL1387:NL1388)</f>
        <v>1000000</v>
      </c>
      <c r="NM1390" s="84">
        <f>SUM(NM1387:NM1388)</f>
        <v>0</v>
      </c>
      <c r="NN1390" s="84">
        <f>NM1390/NL1390</f>
        <v>0</v>
      </c>
      <c r="NO1390" s="84">
        <f>NL1390-NM1390</f>
        <v>1000000</v>
      </c>
      <c r="NP1390" s="84">
        <f>SUM(NP1387:NP1388)</f>
        <v>2000000</v>
      </c>
      <c r="NQ1390" s="84">
        <f>SUM(NQ1387:NQ1388)</f>
        <v>0</v>
      </c>
      <c r="NR1390" s="84">
        <f>NQ1390/NP1390</f>
        <v>0</v>
      </c>
      <c r="NS1390" s="84">
        <f>NP1390-NQ1390</f>
        <v>2000000</v>
      </c>
      <c r="NT1390" s="84">
        <f>NP1390+NL1390</f>
        <v>3000000</v>
      </c>
      <c r="OA1390" s="84" t="s">
        <v>5399</v>
      </c>
      <c r="OB1390" s="84">
        <f>SUM(OB1387:OB1388)</f>
        <v>1000000</v>
      </c>
      <c r="OC1390" s="84">
        <f>SUM(OC1387:OC1388)</f>
        <v>0</v>
      </c>
      <c r="OD1390" s="84">
        <f>OC1390/OB1390</f>
        <v>0</v>
      </c>
      <c r="OE1390" s="84">
        <f>OB1390-OC1390</f>
        <v>1000000</v>
      </c>
      <c r="OF1390" s="84">
        <f>SUM(OF1387:OF1388)</f>
        <v>2000000</v>
      </c>
      <c r="OG1390" s="84">
        <f>SUM(OG1387:OG1388)</f>
        <v>0</v>
      </c>
      <c r="OH1390" s="84">
        <f>OG1390/OF1390</f>
        <v>0</v>
      </c>
      <c r="OI1390" s="84">
        <f>OF1390-OG1390</f>
        <v>2000000</v>
      </c>
      <c r="OJ1390" s="84">
        <f>OF1390+OB1390</f>
        <v>3000000</v>
      </c>
      <c r="OQ1390" s="84" t="s">
        <v>5399</v>
      </c>
      <c r="OR1390" s="84">
        <f>SUM(OR1387:OR1388)</f>
        <v>1000000</v>
      </c>
      <c r="OS1390" s="84">
        <f>SUM(OS1387:OS1388)</f>
        <v>0</v>
      </c>
      <c r="OT1390" s="84">
        <f>OS1390/OR1390</f>
        <v>0</v>
      </c>
      <c r="OU1390" s="84">
        <f>OR1390-OS1390</f>
        <v>1000000</v>
      </c>
      <c r="OV1390" s="84">
        <f>SUM(OV1387:OV1388)</f>
        <v>2000000</v>
      </c>
      <c r="OW1390" s="84">
        <f>SUM(OW1387:OW1388)</f>
        <v>0</v>
      </c>
      <c r="OX1390" s="84">
        <f>OW1390/OV1390</f>
        <v>0</v>
      </c>
      <c r="OY1390" s="84">
        <f>OV1390-OW1390</f>
        <v>2000000</v>
      </c>
      <c r="OZ1390" s="84">
        <f>OV1390+OR1390</f>
        <v>3000000</v>
      </c>
      <c r="PG1390" s="84" t="s">
        <v>5399</v>
      </c>
      <c r="PH1390" s="84">
        <f>SUM(PH1387:PH1388)</f>
        <v>1000000</v>
      </c>
      <c r="PI1390" s="84">
        <f>SUM(PI1387:PI1388)</f>
        <v>0</v>
      </c>
      <c r="PJ1390" s="84">
        <f>PI1390/PH1390</f>
        <v>0</v>
      </c>
      <c r="PK1390" s="84">
        <f>PH1390-PI1390</f>
        <v>1000000</v>
      </c>
      <c r="PL1390" s="84">
        <f>SUM(PL1387:PL1388)</f>
        <v>2000000</v>
      </c>
      <c r="PM1390" s="84">
        <f>SUM(PM1387:PM1388)</f>
        <v>0</v>
      </c>
      <c r="PN1390" s="84">
        <f>PM1390/PL1390</f>
        <v>0</v>
      </c>
      <c r="PO1390" s="84">
        <f>PL1390-PM1390</f>
        <v>2000000</v>
      </c>
      <c r="PP1390" s="84">
        <f>PL1390+PH1390</f>
        <v>3000000</v>
      </c>
      <c r="PW1390" s="84" t="s">
        <v>5399</v>
      </c>
      <c r="PX1390" s="84">
        <f>SUM(PX1387:PX1388)</f>
        <v>1000000</v>
      </c>
      <c r="PY1390" s="84">
        <f>SUM(PY1387:PY1388)</f>
        <v>0</v>
      </c>
      <c r="PZ1390" s="84">
        <f>PY1390/PX1390</f>
        <v>0</v>
      </c>
      <c r="QA1390" s="84">
        <f>PX1390-PY1390</f>
        <v>1000000</v>
      </c>
      <c r="QB1390" s="84">
        <f>SUM(QB1387:QB1388)</f>
        <v>2000000</v>
      </c>
      <c r="QC1390" s="84">
        <f>SUM(QC1387:QC1388)</f>
        <v>0</v>
      </c>
      <c r="QD1390" s="84">
        <f>QC1390/QB1390</f>
        <v>0</v>
      </c>
      <c r="QE1390" s="84">
        <f>QB1390-QC1390</f>
        <v>2000000</v>
      </c>
      <c r="QF1390" s="84">
        <f>QB1390+PX1390</f>
        <v>3000000</v>
      </c>
      <c r="QM1390" s="84" t="s">
        <v>5399</v>
      </c>
      <c r="QN1390" s="84">
        <f>SUM(QN1387:QN1388)</f>
        <v>1000000</v>
      </c>
      <c r="QO1390" s="84">
        <f>SUM(QO1387:QO1388)</f>
        <v>0</v>
      </c>
      <c r="QP1390" s="84">
        <f>QO1390/QN1390</f>
        <v>0</v>
      </c>
      <c r="QQ1390" s="84">
        <f>QN1390-QO1390</f>
        <v>1000000</v>
      </c>
      <c r="QR1390" s="84">
        <f>SUM(QR1387:QR1388)</f>
        <v>2000000</v>
      </c>
      <c r="QS1390" s="84">
        <f>SUM(QS1387:QS1388)</f>
        <v>0</v>
      </c>
      <c r="QT1390" s="84">
        <f>QS1390/QR1390</f>
        <v>0</v>
      </c>
      <c r="QU1390" s="84">
        <f>QR1390-QS1390</f>
        <v>2000000</v>
      </c>
      <c r="QV1390" s="84">
        <f>QR1390+QN1390</f>
        <v>3000000</v>
      </c>
      <c r="RC1390" s="84" t="s">
        <v>5399</v>
      </c>
      <c r="RD1390" s="84">
        <f>SUM(RD1387:RD1388)</f>
        <v>1000000</v>
      </c>
      <c r="RE1390" s="84">
        <f>SUM(RE1387:RE1388)</f>
        <v>0</v>
      </c>
      <c r="RF1390" s="84">
        <f>RE1390/RD1390</f>
        <v>0</v>
      </c>
      <c r="RG1390" s="84">
        <f>RD1390-RE1390</f>
        <v>1000000</v>
      </c>
      <c r="RH1390" s="84">
        <f>SUM(RH1387:RH1388)</f>
        <v>2000000</v>
      </c>
      <c r="RI1390" s="84">
        <f>SUM(RI1387:RI1388)</f>
        <v>0</v>
      </c>
      <c r="RJ1390" s="84">
        <f>RI1390/RH1390</f>
        <v>0</v>
      </c>
      <c r="RK1390" s="84">
        <f>RH1390-RI1390</f>
        <v>2000000</v>
      </c>
      <c r="RL1390" s="84">
        <f>RH1390+RD1390</f>
        <v>3000000</v>
      </c>
      <c r="RS1390" s="84" t="s">
        <v>5399</v>
      </c>
      <c r="RT1390" s="84">
        <f>SUM(RT1387:RT1388)</f>
        <v>1000000</v>
      </c>
      <c r="RU1390" s="84">
        <f>SUM(RU1387:RU1388)</f>
        <v>0</v>
      </c>
      <c r="RV1390" s="84">
        <f>RU1390/RT1390</f>
        <v>0</v>
      </c>
      <c r="RW1390" s="84">
        <f>RT1390-RU1390</f>
        <v>1000000</v>
      </c>
      <c r="RX1390" s="84">
        <f>SUM(RX1387:RX1388)</f>
        <v>2000000</v>
      </c>
      <c r="RY1390" s="84">
        <f>SUM(RY1387:RY1388)</f>
        <v>0</v>
      </c>
      <c r="RZ1390" s="84">
        <f>RY1390/RX1390</f>
        <v>0</v>
      </c>
      <c r="SA1390" s="84">
        <f>RX1390-RY1390</f>
        <v>2000000</v>
      </c>
      <c r="SB1390" s="84">
        <f>RX1390+RT1390</f>
        <v>3000000</v>
      </c>
      <c r="SI1390" s="84" t="s">
        <v>5399</v>
      </c>
      <c r="SJ1390" s="84">
        <f>SUM(SJ1387:SJ1388)</f>
        <v>1000000</v>
      </c>
      <c r="SK1390" s="84">
        <f>SUM(SK1387:SK1388)</f>
        <v>0</v>
      </c>
      <c r="SL1390" s="84">
        <f>SK1390/SJ1390</f>
        <v>0</v>
      </c>
      <c r="SM1390" s="84">
        <f>SJ1390-SK1390</f>
        <v>1000000</v>
      </c>
      <c r="SN1390" s="84">
        <f>SUM(SN1387:SN1388)</f>
        <v>2000000</v>
      </c>
      <c r="SO1390" s="84">
        <f>SUM(SO1387:SO1388)</f>
        <v>0</v>
      </c>
      <c r="SP1390" s="84">
        <f>SO1390/SN1390</f>
        <v>0</v>
      </c>
      <c r="SQ1390" s="84">
        <f>SN1390-SO1390</f>
        <v>2000000</v>
      </c>
      <c r="SR1390" s="84">
        <f>SN1390+SJ1390</f>
        <v>3000000</v>
      </c>
      <c r="SY1390" s="84" t="s">
        <v>5399</v>
      </c>
      <c r="SZ1390" s="84">
        <f>SUM(SZ1387:SZ1388)</f>
        <v>1000000</v>
      </c>
      <c r="TA1390" s="84">
        <f>SUM(TA1387:TA1388)</f>
        <v>0</v>
      </c>
      <c r="TB1390" s="84">
        <f>TA1390/SZ1390</f>
        <v>0</v>
      </c>
      <c r="TC1390" s="84">
        <f>SZ1390-TA1390</f>
        <v>1000000</v>
      </c>
      <c r="TD1390" s="84">
        <f>SUM(TD1387:TD1388)</f>
        <v>2000000</v>
      </c>
      <c r="TE1390" s="84">
        <f>SUM(TE1387:TE1388)</f>
        <v>0</v>
      </c>
      <c r="TF1390" s="84">
        <f>TE1390/TD1390</f>
        <v>0</v>
      </c>
      <c r="TG1390" s="84">
        <f>TD1390-TE1390</f>
        <v>2000000</v>
      </c>
      <c r="TH1390" s="84">
        <f>TD1390+SZ1390</f>
        <v>3000000</v>
      </c>
      <c r="TO1390" s="84" t="s">
        <v>5399</v>
      </c>
      <c r="TP1390" s="84">
        <f>SUM(TP1387:TP1388)</f>
        <v>1000000</v>
      </c>
      <c r="TQ1390" s="84">
        <f>SUM(TQ1387:TQ1388)</f>
        <v>0</v>
      </c>
      <c r="TR1390" s="84">
        <f>TQ1390/TP1390</f>
        <v>0</v>
      </c>
      <c r="TS1390" s="84">
        <f>TP1390-TQ1390</f>
        <v>1000000</v>
      </c>
      <c r="TT1390" s="84">
        <f>SUM(TT1387:TT1388)</f>
        <v>2000000</v>
      </c>
      <c r="TU1390" s="84">
        <f>SUM(TU1387:TU1388)</f>
        <v>0</v>
      </c>
      <c r="TV1390" s="84">
        <f>TU1390/TT1390</f>
        <v>0</v>
      </c>
      <c r="TW1390" s="84">
        <f>TT1390-TU1390</f>
        <v>2000000</v>
      </c>
      <c r="TX1390" s="84">
        <f>TT1390+TP1390</f>
        <v>3000000</v>
      </c>
      <c r="UE1390" s="84" t="s">
        <v>5399</v>
      </c>
      <c r="UF1390" s="84">
        <f>SUM(UF1387:UF1388)</f>
        <v>1000000</v>
      </c>
      <c r="UG1390" s="84">
        <f>SUM(UG1387:UG1388)</f>
        <v>0</v>
      </c>
      <c r="UH1390" s="84">
        <f>UG1390/UF1390</f>
        <v>0</v>
      </c>
      <c r="UI1390" s="84">
        <f>UF1390-UG1390</f>
        <v>1000000</v>
      </c>
      <c r="UJ1390" s="84">
        <f>SUM(UJ1387:UJ1388)</f>
        <v>2000000</v>
      </c>
      <c r="UK1390" s="84">
        <f>SUM(UK1387:UK1388)</f>
        <v>0</v>
      </c>
      <c r="UL1390" s="84">
        <f>UK1390/UJ1390</f>
        <v>0</v>
      </c>
      <c r="UM1390" s="84">
        <f>UJ1390-UK1390</f>
        <v>2000000</v>
      </c>
      <c r="UN1390" s="84">
        <f>UJ1390+UF1390</f>
        <v>3000000</v>
      </c>
      <c r="UU1390" s="84" t="s">
        <v>5399</v>
      </c>
      <c r="UV1390" s="84">
        <f>SUM(UV1387:UV1388)</f>
        <v>1000000</v>
      </c>
      <c r="UW1390" s="84">
        <f>SUM(UW1387:UW1388)</f>
        <v>0</v>
      </c>
      <c r="UX1390" s="84">
        <f>UW1390/UV1390</f>
        <v>0</v>
      </c>
      <c r="UY1390" s="84">
        <f>UV1390-UW1390</f>
        <v>1000000</v>
      </c>
      <c r="UZ1390" s="84">
        <f>SUM(UZ1387:UZ1388)</f>
        <v>2000000</v>
      </c>
      <c r="VA1390" s="84">
        <f>SUM(VA1387:VA1388)</f>
        <v>0</v>
      </c>
      <c r="VB1390" s="84">
        <f>VA1390/UZ1390</f>
        <v>0</v>
      </c>
      <c r="VC1390" s="84">
        <f>UZ1390-VA1390</f>
        <v>2000000</v>
      </c>
      <c r="VD1390" s="84">
        <f>UZ1390+UV1390</f>
        <v>3000000</v>
      </c>
      <c r="VK1390" s="84" t="s">
        <v>5399</v>
      </c>
      <c r="VL1390" s="84">
        <f>SUM(VL1387:VL1388)</f>
        <v>1000000</v>
      </c>
      <c r="VM1390" s="84">
        <f>SUM(VM1387:VM1388)</f>
        <v>0</v>
      </c>
      <c r="VN1390" s="84">
        <f>VM1390/VL1390</f>
        <v>0</v>
      </c>
      <c r="VO1390" s="84">
        <f>VL1390-VM1390</f>
        <v>1000000</v>
      </c>
      <c r="VP1390" s="84">
        <f>SUM(VP1387:VP1388)</f>
        <v>2000000</v>
      </c>
      <c r="VQ1390" s="84">
        <f>SUM(VQ1387:VQ1388)</f>
        <v>0</v>
      </c>
      <c r="VR1390" s="84">
        <f>VQ1390/VP1390</f>
        <v>0</v>
      </c>
      <c r="VS1390" s="84">
        <f>VP1390-VQ1390</f>
        <v>2000000</v>
      </c>
      <c r="VT1390" s="84">
        <f>VP1390+VL1390</f>
        <v>3000000</v>
      </c>
      <c r="WA1390" s="84" t="s">
        <v>5399</v>
      </c>
      <c r="WB1390" s="84">
        <f>SUM(WB1387:WB1388)</f>
        <v>1000000</v>
      </c>
      <c r="WC1390" s="84">
        <f>SUM(WC1387:WC1388)</f>
        <v>0</v>
      </c>
      <c r="WD1390" s="84">
        <f>WC1390/WB1390</f>
        <v>0</v>
      </c>
      <c r="WE1390" s="84">
        <f>WB1390-WC1390</f>
        <v>1000000</v>
      </c>
      <c r="WF1390" s="84">
        <f>SUM(WF1387:WF1388)</f>
        <v>2000000</v>
      </c>
      <c r="WG1390" s="84">
        <f>SUM(WG1387:WG1388)</f>
        <v>0</v>
      </c>
      <c r="WH1390" s="84">
        <f>WG1390/WF1390</f>
        <v>0</v>
      </c>
      <c r="WI1390" s="84">
        <f>WF1390-WG1390</f>
        <v>2000000</v>
      </c>
      <c r="WJ1390" s="84">
        <f>WF1390+WB1390</f>
        <v>3000000</v>
      </c>
      <c r="WQ1390" s="84" t="s">
        <v>5399</v>
      </c>
      <c r="WR1390" s="84">
        <f>SUM(WR1387:WR1388)</f>
        <v>1000000</v>
      </c>
      <c r="WS1390" s="84">
        <f>SUM(WS1387:WS1388)</f>
        <v>0</v>
      </c>
      <c r="WT1390" s="84">
        <f>WS1390/WR1390</f>
        <v>0</v>
      </c>
      <c r="WU1390" s="84">
        <f>WR1390-WS1390</f>
        <v>1000000</v>
      </c>
      <c r="WV1390" s="84">
        <f>SUM(WV1387:WV1388)</f>
        <v>2000000</v>
      </c>
      <c r="WW1390" s="84">
        <f>SUM(WW1387:WW1388)</f>
        <v>0</v>
      </c>
      <c r="WX1390" s="84">
        <f>WW1390/WV1390</f>
        <v>0</v>
      </c>
      <c r="WY1390" s="84">
        <f>WV1390-WW1390</f>
        <v>2000000</v>
      </c>
      <c r="WZ1390" s="84">
        <f>WV1390+WR1390</f>
        <v>3000000</v>
      </c>
      <c r="XG1390" s="84" t="s">
        <v>5399</v>
      </c>
      <c r="XH1390" s="84">
        <f>SUM(XH1387:XH1388)</f>
        <v>1000000</v>
      </c>
      <c r="XI1390" s="84">
        <f>SUM(XI1387:XI1388)</f>
        <v>0</v>
      </c>
      <c r="XJ1390" s="84">
        <f>XI1390/XH1390</f>
        <v>0</v>
      </c>
      <c r="XK1390" s="84">
        <f>XH1390-XI1390</f>
        <v>1000000</v>
      </c>
      <c r="XL1390" s="84">
        <f>SUM(XL1387:XL1388)</f>
        <v>2000000</v>
      </c>
      <c r="XM1390" s="84">
        <f>SUM(XM1387:XM1388)</f>
        <v>0</v>
      </c>
      <c r="XN1390" s="84">
        <f>XM1390/XL1390</f>
        <v>0</v>
      </c>
      <c r="XO1390" s="84">
        <f>XL1390-XM1390</f>
        <v>2000000</v>
      </c>
      <c r="XP1390" s="84">
        <f>XL1390+XH1390</f>
        <v>3000000</v>
      </c>
      <c r="XW1390" s="84" t="s">
        <v>5399</v>
      </c>
      <c r="XX1390" s="84">
        <f>SUM(XX1387:XX1388)</f>
        <v>1000000</v>
      </c>
      <c r="XY1390" s="84">
        <f>SUM(XY1387:XY1388)</f>
        <v>0</v>
      </c>
      <c r="XZ1390" s="84">
        <f>XY1390/XX1390</f>
        <v>0</v>
      </c>
      <c r="YA1390" s="84">
        <f>XX1390-XY1390</f>
        <v>1000000</v>
      </c>
      <c r="YB1390" s="84">
        <f>SUM(YB1387:YB1388)</f>
        <v>2000000</v>
      </c>
      <c r="YC1390" s="84">
        <f>SUM(YC1387:YC1388)</f>
        <v>0</v>
      </c>
      <c r="YD1390" s="84">
        <f>YC1390/YB1390</f>
        <v>0</v>
      </c>
      <c r="YE1390" s="84">
        <f>YB1390-YC1390</f>
        <v>2000000</v>
      </c>
      <c r="YF1390" s="84">
        <f>YB1390+XX1390</f>
        <v>3000000</v>
      </c>
      <c r="YM1390" s="84" t="s">
        <v>5399</v>
      </c>
      <c r="YN1390" s="84">
        <f>SUM(YN1387:YN1388)</f>
        <v>1000000</v>
      </c>
      <c r="YO1390" s="84">
        <f>SUM(YO1387:YO1388)</f>
        <v>0</v>
      </c>
      <c r="YP1390" s="84">
        <f>YO1390/YN1390</f>
        <v>0</v>
      </c>
      <c r="YQ1390" s="84">
        <f>YN1390-YO1390</f>
        <v>1000000</v>
      </c>
      <c r="YR1390" s="84">
        <f>SUM(YR1387:YR1388)</f>
        <v>2000000</v>
      </c>
      <c r="YS1390" s="84">
        <f>SUM(YS1387:YS1388)</f>
        <v>0</v>
      </c>
      <c r="YT1390" s="84">
        <f>YS1390/YR1390</f>
        <v>0</v>
      </c>
      <c r="YU1390" s="84">
        <f>YR1390-YS1390</f>
        <v>2000000</v>
      </c>
      <c r="YV1390" s="84">
        <f>YR1390+YN1390</f>
        <v>3000000</v>
      </c>
      <c r="ZC1390" s="84" t="s">
        <v>5399</v>
      </c>
      <c r="ZD1390" s="84">
        <f>SUM(ZD1387:ZD1388)</f>
        <v>1000000</v>
      </c>
      <c r="ZE1390" s="84">
        <f>SUM(ZE1387:ZE1388)</f>
        <v>0</v>
      </c>
      <c r="ZF1390" s="84">
        <f>ZE1390/ZD1390</f>
        <v>0</v>
      </c>
      <c r="ZG1390" s="84">
        <f>ZD1390-ZE1390</f>
        <v>1000000</v>
      </c>
      <c r="ZH1390" s="84">
        <f>SUM(ZH1387:ZH1388)</f>
        <v>2000000</v>
      </c>
      <c r="ZI1390" s="84">
        <f>SUM(ZI1387:ZI1388)</f>
        <v>0</v>
      </c>
      <c r="ZJ1390" s="84">
        <f>ZI1390/ZH1390</f>
        <v>0</v>
      </c>
      <c r="ZK1390" s="84">
        <f>ZH1390-ZI1390</f>
        <v>2000000</v>
      </c>
      <c r="ZL1390" s="84">
        <f>ZH1390+ZD1390</f>
        <v>3000000</v>
      </c>
      <c r="ZS1390" s="84" t="s">
        <v>5399</v>
      </c>
      <c r="ZT1390" s="84">
        <f>SUM(ZT1387:ZT1388)</f>
        <v>1000000</v>
      </c>
      <c r="ZU1390" s="84">
        <f>SUM(ZU1387:ZU1388)</f>
        <v>0</v>
      </c>
      <c r="ZV1390" s="84">
        <f>ZU1390/ZT1390</f>
        <v>0</v>
      </c>
      <c r="ZW1390" s="84">
        <f>ZT1390-ZU1390</f>
        <v>1000000</v>
      </c>
      <c r="ZX1390" s="84">
        <f>SUM(ZX1387:ZX1388)</f>
        <v>2000000</v>
      </c>
      <c r="ZY1390" s="84">
        <f>SUM(ZY1387:ZY1388)</f>
        <v>0</v>
      </c>
      <c r="ZZ1390" s="84">
        <f>ZY1390/ZX1390</f>
        <v>0</v>
      </c>
      <c r="AAA1390" s="84">
        <f>ZX1390-ZY1390</f>
        <v>2000000</v>
      </c>
      <c r="AAB1390" s="84">
        <f>ZX1390+ZT1390</f>
        <v>3000000</v>
      </c>
      <c r="AAI1390" s="84" t="s">
        <v>5399</v>
      </c>
      <c r="AAJ1390" s="84">
        <f>SUM(AAJ1387:AAJ1388)</f>
        <v>1000000</v>
      </c>
      <c r="AAK1390" s="84">
        <f>SUM(AAK1387:AAK1388)</f>
        <v>0</v>
      </c>
      <c r="AAL1390" s="84">
        <f>AAK1390/AAJ1390</f>
        <v>0</v>
      </c>
      <c r="AAM1390" s="84">
        <f>AAJ1390-AAK1390</f>
        <v>1000000</v>
      </c>
      <c r="AAN1390" s="84">
        <f>SUM(AAN1387:AAN1388)</f>
        <v>2000000</v>
      </c>
      <c r="AAO1390" s="84">
        <f>SUM(AAO1387:AAO1388)</f>
        <v>0</v>
      </c>
      <c r="AAP1390" s="84">
        <f>AAO1390/AAN1390</f>
        <v>0</v>
      </c>
      <c r="AAQ1390" s="84">
        <f>AAN1390-AAO1390</f>
        <v>2000000</v>
      </c>
      <c r="AAR1390" s="84">
        <f>AAN1390+AAJ1390</f>
        <v>3000000</v>
      </c>
      <c r="AAY1390" s="84" t="s">
        <v>5399</v>
      </c>
      <c r="AAZ1390" s="84">
        <f>SUM(AAZ1387:AAZ1388)</f>
        <v>1000000</v>
      </c>
      <c r="ABA1390" s="84">
        <f>SUM(ABA1387:ABA1388)</f>
        <v>0</v>
      </c>
      <c r="ABB1390" s="84">
        <f>ABA1390/AAZ1390</f>
        <v>0</v>
      </c>
      <c r="ABC1390" s="84">
        <f>AAZ1390-ABA1390</f>
        <v>1000000</v>
      </c>
      <c r="ABD1390" s="84">
        <f>SUM(ABD1387:ABD1388)</f>
        <v>2000000</v>
      </c>
      <c r="ABE1390" s="84">
        <f>SUM(ABE1387:ABE1388)</f>
        <v>0</v>
      </c>
      <c r="ABF1390" s="84">
        <f>ABE1390/ABD1390</f>
        <v>0</v>
      </c>
      <c r="ABG1390" s="84">
        <f>ABD1390-ABE1390</f>
        <v>2000000</v>
      </c>
      <c r="ABH1390" s="84">
        <f>ABD1390+AAZ1390</f>
        <v>3000000</v>
      </c>
      <c r="ABO1390" s="84" t="s">
        <v>5399</v>
      </c>
      <c r="ABP1390" s="84">
        <f>SUM(ABP1387:ABP1388)</f>
        <v>1000000</v>
      </c>
      <c r="ABQ1390" s="84">
        <f>SUM(ABQ1387:ABQ1388)</f>
        <v>0</v>
      </c>
      <c r="ABR1390" s="84">
        <f>ABQ1390/ABP1390</f>
        <v>0</v>
      </c>
      <c r="ABS1390" s="84">
        <f>ABP1390-ABQ1390</f>
        <v>1000000</v>
      </c>
      <c r="ABT1390" s="84">
        <f>SUM(ABT1387:ABT1388)</f>
        <v>2000000</v>
      </c>
      <c r="ABU1390" s="84">
        <f>SUM(ABU1387:ABU1388)</f>
        <v>0</v>
      </c>
      <c r="ABV1390" s="84">
        <f>ABU1390/ABT1390</f>
        <v>0</v>
      </c>
      <c r="ABW1390" s="84">
        <f>ABT1390-ABU1390</f>
        <v>2000000</v>
      </c>
      <c r="ABX1390" s="84">
        <f>ABT1390+ABP1390</f>
        <v>3000000</v>
      </c>
      <c r="ACE1390" s="84" t="s">
        <v>5399</v>
      </c>
      <c r="ACF1390" s="84">
        <f>SUM(ACF1387:ACF1388)</f>
        <v>1000000</v>
      </c>
      <c r="ACG1390" s="84">
        <f>SUM(ACG1387:ACG1388)</f>
        <v>0</v>
      </c>
      <c r="ACH1390" s="84">
        <f>ACG1390/ACF1390</f>
        <v>0</v>
      </c>
      <c r="ACI1390" s="84">
        <f>ACF1390-ACG1390</f>
        <v>1000000</v>
      </c>
      <c r="ACJ1390" s="84">
        <f>SUM(ACJ1387:ACJ1388)</f>
        <v>2000000</v>
      </c>
      <c r="ACK1390" s="84">
        <f>SUM(ACK1387:ACK1388)</f>
        <v>0</v>
      </c>
      <c r="ACL1390" s="84">
        <f>ACK1390/ACJ1390</f>
        <v>0</v>
      </c>
      <c r="ACM1390" s="84">
        <f>ACJ1390-ACK1390</f>
        <v>2000000</v>
      </c>
      <c r="ACN1390" s="84">
        <f>ACJ1390+ACF1390</f>
        <v>3000000</v>
      </c>
      <c r="ACU1390" s="84" t="s">
        <v>5399</v>
      </c>
      <c r="ACV1390" s="84">
        <f>SUM(ACV1387:ACV1388)</f>
        <v>1000000</v>
      </c>
      <c r="ACW1390" s="84">
        <f>SUM(ACW1387:ACW1388)</f>
        <v>0</v>
      </c>
      <c r="ACX1390" s="84">
        <f>ACW1390/ACV1390</f>
        <v>0</v>
      </c>
      <c r="ACY1390" s="84">
        <f>ACV1390-ACW1390</f>
        <v>1000000</v>
      </c>
      <c r="ACZ1390" s="84">
        <f>SUM(ACZ1387:ACZ1388)</f>
        <v>2000000</v>
      </c>
      <c r="ADA1390" s="84">
        <f>SUM(ADA1387:ADA1388)</f>
        <v>0</v>
      </c>
      <c r="ADB1390" s="84">
        <f>ADA1390/ACZ1390</f>
        <v>0</v>
      </c>
      <c r="ADC1390" s="84">
        <f>ACZ1390-ADA1390</f>
        <v>2000000</v>
      </c>
      <c r="ADD1390" s="84">
        <f>ACZ1390+ACV1390</f>
        <v>3000000</v>
      </c>
      <c r="ADK1390" s="84" t="s">
        <v>5399</v>
      </c>
      <c r="ADL1390" s="84">
        <f>SUM(ADL1387:ADL1388)</f>
        <v>1000000</v>
      </c>
      <c r="ADM1390" s="84">
        <f>SUM(ADM1387:ADM1388)</f>
        <v>0</v>
      </c>
      <c r="ADN1390" s="84">
        <f>ADM1390/ADL1390</f>
        <v>0</v>
      </c>
      <c r="ADO1390" s="84">
        <f>ADL1390-ADM1390</f>
        <v>1000000</v>
      </c>
      <c r="ADP1390" s="84">
        <f>SUM(ADP1387:ADP1388)</f>
        <v>2000000</v>
      </c>
      <c r="ADQ1390" s="84">
        <f>SUM(ADQ1387:ADQ1388)</f>
        <v>0</v>
      </c>
      <c r="ADR1390" s="84">
        <f>ADQ1390/ADP1390</f>
        <v>0</v>
      </c>
      <c r="ADS1390" s="84">
        <f>ADP1390-ADQ1390</f>
        <v>2000000</v>
      </c>
      <c r="ADT1390" s="84">
        <f>ADP1390+ADL1390</f>
        <v>3000000</v>
      </c>
      <c r="AEA1390" s="84" t="s">
        <v>5399</v>
      </c>
      <c r="AEB1390" s="84">
        <f>SUM(AEB1387:AEB1388)</f>
        <v>1000000</v>
      </c>
      <c r="AEC1390" s="84">
        <f>SUM(AEC1387:AEC1388)</f>
        <v>0</v>
      </c>
      <c r="AED1390" s="84">
        <f>AEC1390/AEB1390</f>
        <v>0</v>
      </c>
      <c r="AEE1390" s="84">
        <f>AEB1390-AEC1390</f>
        <v>1000000</v>
      </c>
      <c r="AEF1390" s="84">
        <f>SUM(AEF1387:AEF1388)</f>
        <v>2000000</v>
      </c>
      <c r="AEG1390" s="84">
        <f>SUM(AEG1387:AEG1388)</f>
        <v>0</v>
      </c>
      <c r="AEH1390" s="84">
        <f>AEG1390/AEF1390</f>
        <v>0</v>
      </c>
      <c r="AEI1390" s="84">
        <f>AEF1390-AEG1390</f>
        <v>2000000</v>
      </c>
      <c r="AEJ1390" s="84">
        <f>AEF1390+AEB1390</f>
        <v>3000000</v>
      </c>
      <c r="AEQ1390" s="84" t="s">
        <v>5399</v>
      </c>
      <c r="AER1390" s="84">
        <f>SUM(AER1387:AER1388)</f>
        <v>1000000</v>
      </c>
      <c r="AES1390" s="84">
        <f>SUM(AES1387:AES1388)</f>
        <v>0</v>
      </c>
      <c r="AET1390" s="84">
        <f>AES1390/AER1390</f>
        <v>0</v>
      </c>
      <c r="AEU1390" s="84">
        <f>AER1390-AES1390</f>
        <v>1000000</v>
      </c>
      <c r="AEV1390" s="84">
        <f>SUM(AEV1387:AEV1388)</f>
        <v>2000000</v>
      </c>
      <c r="AEW1390" s="84">
        <f>SUM(AEW1387:AEW1388)</f>
        <v>0</v>
      </c>
      <c r="AEX1390" s="84">
        <f>AEW1390/AEV1390</f>
        <v>0</v>
      </c>
      <c r="AEY1390" s="84">
        <f>AEV1390-AEW1390</f>
        <v>2000000</v>
      </c>
      <c r="AEZ1390" s="84">
        <f>AEV1390+AER1390</f>
        <v>3000000</v>
      </c>
      <c r="AFG1390" s="84" t="s">
        <v>5399</v>
      </c>
      <c r="AFH1390" s="84">
        <f>SUM(AFH1387:AFH1388)</f>
        <v>1000000</v>
      </c>
      <c r="AFI1390" s="84">
        <f>SUM(AFI1387:AFI1388)</f>
        <v>0</v>
      </c>
      <c r="AFJ1390" s="84">
        <f>AFI1390/AFH1390</f>
        <v>0</v>
      </c>
      <c r="AFK1390" s="84">
        <f>AFH1390-AFI1390</f>
        <v>1000000</v>
      </c>
      <c r="AFL1390" s="84">
        <f>SUM(AFL1387:AFL1388)</f>
        <v>2000000</v>
      </c>
      <c r="AFM1390" s="84">
        <f>SUM(AFM1387:AFM1388)</f>
        <v>0</v>
      </c>
      <c r="AFN1390" s="84">
        <f>AFM1390/AFL1390</f>
        <v>0</v>
      </c>
      <c r="AFO1390" s="84">
        <f>AFL1390-AFM1390</f>
        <v>2000000</v>
      </c>
      <c r="AFP1390" s="84">
        <f>AFL1390+AFH1390</f>
        <v>3000000</v>
      </c>
      <c r="AFW1390" s="84" t="s">
        <v>5399</v>
      </c>
      <c r="AFX1390" s="84">
        <f>SUM(AFX1387:AFX1388)</f>
        <v>1000000</v>
      </c>
      <c r="AFY1390" s="84">
        <f>SUM(AFY1387:AFY1388)</f>
        <v>0</v>
      </c>
      <c r="AFZ1390" s="84">
        <f>AFY1390/AFX1390</f>
        <v>0</v>
      </c>
      <c r="AGA1390" s="84">
        <f>AFX1390-AFY1390</f>
        <v>1000000</v>
      </c>
      <c r="AGB1390" s="84">
        <f>SUM(AGB1387:AGB1388)</f>
        <v>2000000</v>
      </c>
      <c r="AGC1390" s="84">
        <f>SUM(AGC1387:AGC1388)</f>
        <v>0</v>
      </c>
      <c r="AGD1390" s="84">
        <f>AGC1390/AGB1390</f>
        <v>0</v>
      </c>
      <c r="AGE1390" s="84">
        <f>AGB1390-AGC1390</f>
        <v>2000000</v>
      </c>
      <c r="AGF1390" s="84">
        <f>AGB1390+AFX1390</f>
        <v>3000000</v>
      </c>
      <c r="AGM1390" s="84" t="s">
        <v>5399</v>
      </c>
      <c r="AGN1390" s="84">
        <f>SUM(AGN1387:AGN1388)</f>
        <v>1000000</v>
      </c>
      <c r="AGO1390" s="84">
        <f>SUM(AGO1387:AGO1388)</f>
        <v>0</v>
      </c>
      <c r="AGP1390" s="84">
        <f>AGO1390/AGN1390</f>
        <v>0</v>
      </c>
      <c r="AGQ1390" s="84">
        <f>AGN1390-AGO1390</f>
        <v>1000000</v>
      </c>
      <c r="AGR1390" s="84">
        <f>SUM(AGR1387:AGR1388)</f>
        <v>2000000</v>
      </c>
      <c r="AGS1390" s="84">
        <f>SUM(AGS1387:AGS1388)</f>
        <v>0</v>
      </c>
      <c r="AGT1390" s="84">
        <f>AGS1390/AGR1390</f>
        <v>0</v>
      </c>
      <c r="AGU1390" s="84">
        <f>AGR1390-AGS1390</f>
        <v>2000000</v>
      </c>
      <c r="AGV1390" s="84">
        <f>AGR1390+AGN1390</f>
        <v>3000000</v>
      </c>
      <c r="AHC1390" s="84" t="s">
        <v>5399</v>
      </c>
      <c r="AHD1390" s="84">
        <f>SUM(AHD1387:AHD1388)</f>
        <v>1000000</v>
      </c>
      <c r="AHE1390" s="84">
        <f>SUM(AHE1387:AHE1388)</f>
        <v>0</v>
      </c>
      <c r="AHF1390" s="84">
        <f>AHE1390/AHD1390</f>
        <v>0</v>
      </c>
      <c r="AHG1390" s="84">
        <f>AHD1390-AHE1390</f>
        <v>1000000</v>
      </c>
      <c r="AHH1390" s="84">
        <f>SUM(AHH1387:AHH1388)</f>
        <v>2000000</v>
      </c>
      <c r="AHI1390" s="84">
        <f>SUM(AHI1387:AHI1388)</f>
        <v>0</v>
      </c>
      <c r="AHJ1390" s="84">
        <f>AHI1390/AHH1390</f>
        <v>0</v>
      </c>
      <c r="AHK1390" s="84">
        <f>AHH1390-AHI1390</f>
        <v>2000000</v>
      </c>
      <c r="AHL1390" s="84">
        <f>AHH1390+AHD1390</f>
        <v>3000000</v>
      </c>
      <c r="AHS1390" s="84" t="s">
        <v>5399</v>
      </c>
      <c r="AHT1390" s="84">
        <f>SUM(AHT1387:AHT1388)</f>
        <v>1000000</v>
      </c>
      <c r="AHU1390" s="84">
        <f>SUM(AHU1387:AHU1388)</f>
        <v>0</v>
      </c>
      <c r="AHV1390" s="84">
        <f>AHU1390/AHT1390</f>
        <v>0</v>
      </c>
      <c r="AHW1390" s="84">
        <f>AHT1390-AHU1390</f>
        <v>1000000</v>
      </c>
      <c r="AHX1390" s="84">
        <f>SUM(AHX1387:AHX1388)</f>
        <v>2000000</v>
      </c>
      <c r="AHY1390" s="84">
        <f>SUM(AHY1387:AHY1388)</f>
        <v>0</v>
      </c>
      <c r="AHZ1390" s="84">
        <f>AHY1390/AHX1390</f>
        <v>0</v>
      </c>
      <c r="AIA1390" s="84">
        <f>AHX1390-AHY1390</f>
        <v>2000000</v>
      </c>
      <c r="AIB1390" s="84">
        <f>AHX1390+AHT1390</f>
        <v>3000000</v>
      </c>
      <c r="AII1390" s="84" t="s">
        <v>5399</v>
      </c>
      <c r="AIJ1390" s="84">
        <f>SUM(AIJ1387:AIJ1388)</f>
        <v>1000000</v>
      </c>
      <c r="AIK1390" s="84">
        <f>SUM(AIK1387:AIK1388)</f>
        <v>0</v>
      </c>
      <c r="AIL1390" s="84">
        <f>AIK1390/AIJ1390</f>
        <v>0</v>
      </c>
      <c r="AIM1390" s="84">
        <f>AIJ1390-AIK1390</f>
        <v>1000000</v>
      </c>
      <c r="AIN1390" s="84">
        <f>SUM(AIN1387:AIN1388)</f>
        <v>2000000</v>
      </c>
      <c r="AIO1390" s="84">
        <f>SUM(AIO1387:AIO1388)</f>
        <v>0</v>
      </c>
      <c r="AIP1390" s="84">
        <f>AIO1390/AIN1390</f>
        <v>0</v>
      </c>
      <c r="AIQ1390" s="84">
        <f>AIN1390-AIO1390</f>
        <v>2000000</v>
      </c>
      <c r="AIR1390" s="84">
        <f>AIN1390+AIJ1390</f>
        <v>3000000</v>
      </c>
      <c r="AIY1390" s="84" t="s">
        <v>5399</v>
      </c>
      <c r="AIZ1390" s="84">
        <f>SUM(AIZ1387:AIZ1388)</f>
        <v>1000000</v>
      </c>
      <c r="AJA1390" s="84">
        <f>SUM(AJA1387:AJA1388)</f>
        <v>0</v>
      </c>
      <c r="AJB1390" s="84">
        <f>AJA1390/AIZ1390</f>
        <v>0</v>
      </c>
      <c r="AJC1390" s="84">
        <f>AIZ1390-AJA1390</f>
        <v>1000000</v>
      </c>
      <c r="AJD1390" s="84">
        <f>SUM(AJD1387:AJD1388)</f>
        <v>2000000</v>
      </c>
      <c r="AJE1390" s="84">
        <f>SUM(AJE1387:AJE1388)</f>
        <v>0</v>
      </c>
      <c r="AJF1390" s="84">
        <f>AJE1390/AJD1390</f>
        <v>0</v>
      </c>
      <c r="AJG1390" s="84">
        <f>AJD1390-AJE1390</f>
        <v>2000000</v>
      </c>
      <c r="AJH1390" s="84">
        <f>AJD1390+AIZ1390</f>
        <v>3000000</v>
      </c>
      <c r="AJO1390" s="84" t="s">
        <v>5399</v>
      </c>
      <c r="AJP1390" s="84">
        <f>SUM(AJP1387:AJP1388)</f>
        <v>1000000</v>
      </c>
      <c r="AJQ1390" s="84">
        <f>SUM(AJQ1387:AJQ1388)</f>
        <v>0</v>
      </c>
      <c r="AJR1390" s="84">
        <f>AJQ1390/AJP1390</f>
        <v>0</v>
      </c>
      <c r="AJS1390" s="84">
        <f>AJP1390-AJQ1390</f>
        <v>1000000</v>
      </c>
      <c r="AJT1390" s="84">
        <f>SUM(AJT1387:AJT1388)</f>
        <v>2000000</v>
      </c>
      <c r="AJU1390" s="84">
        <f>SUM(AJU1387:AJU1388)</f>
        <v>0</v>
      </c>
      <c r="AJV1390" s="84">
        <f>AJU1390/AJT1390</f>
        <v>0</v>
      </c>
      <c r="AJW1390" s="84">
        <f>AJT1390-AJU1390</f>
        <v>2000000</v>
      </c>
      <c r="AJX1390" s="84">
        <f>AJT1390+AJP1390</f>
        <v>3000000</v>
      </c>
      <c r="AKE1390" s="84" t="s">
        <v>5399</v>
      </c>
      <c r="AKF1390" s="84">
        <f>SUM(AKF1387:AKF1388)</f>
        <v>1000000</v>
      </c>
      <c r="AKG1390" s="84">
        <f>SUM(AKG1387:AKG1388)</f>
        <v>0</v>
      </c>
      <c r="AKH1390" s="84">
        <f>AKG1390/AKF1390</f>
        <v>0</v>
      </c>
      <c r="AKI1390" s="84">
        <f>AKF1390-AKG1390</f>
        <v>1000000</v>
      </c>
      <c r="AKJ1390" s="84">
        <f>SUM(AKJ1387:AKJ1388)</f>
        <v>2000000</v>
      </c>
      <c r="AKK1390" s="84">
        <f>SUM(AKK1387:AKK1388)</f>
        <v>0</v>
      </c>
      <c r="AKL1390" s="84">
        <f>AKK1390/AKJ1390</f>
        <v>0</v>
      </c>
      <c r="AKM1390" s="84">
        <f>AKJ1390-AKK1390</f>
        <v>2000000</v>
      </c>
      <c r="AKN1390" s="84">
        <f>AKJ1390+AKF1390</f>
        <v>3000000</v>
      </c>
      <c r="AKU1390" s="84" t="s">
        <v>5399</v>
      </c>
      <c r="AKV1390" s="84">
        <f>SUM(AKV1387:AKV1388)</f>
        <v>1000000</v>
      </c>
      <c r="AKW1390" s="84">
        <f>SUM(AKW1387:AKW1388)</f>
        <v>0</v>
      </c>
      <c r="AKX1390" s="84">
        <f>AKW1390/AKV1390</f>
        <v>0</v>
      </c>
      <c r="AKY1390" s="84">
        <f>AKV1390-AKW1390</f>
        <v>1000000</v>
      </c>
      <c r="AKZ1390" s="84">
        <f>SUM(AKZ1387:AKZ1388)</f>
        <v>2000000</v>
      </c>
      <c r="ALA1390" s="84">
        <f>SUM(ALA1387:ALA1388)</f>
        <v>0</v>
      </c>
      <c r="ALB1390" s="84">
        <f>ALA1390/AKZ1390</f>
        <v>0</v>
      </c>
      <c r="ALC1390" s="84">
        <f>AKZ1390-ALA1390</f>
        <v>2000000</v>
      </c>
      <c r="ALD1390" s="84">
        <f>AKZ1390+AKV1390</f>
        <v>3000000</v>
      </c>
      <c r="ALK1390" s="84" t="s">
        <v>5399</v>
      </c>
      <c r="ALL1390" s="84">
        <f>SUM(ALL1387:ALL1388)</f>
        <v>1000000</v>
      </c>
      <c r="ALM1390" s="84">
        <f>SUM(ALM1387:ALM1388)</f>
        <v>0</v>
      </c>
      <c r="ALN1390" s="84">
        <f>ALM1390/ALL1390</f>
        <v>0</v>
      </c>
      <c r="ALO1390" s="84">
        <f>ALL1390-ALM1390</f>
        <v>1000000</v>
      </c>
      <c r="ALP1390" s="84">
        <f>SUM(ALP1387:ALP1388)</f>
        <v>2000000</v>
      </c>
      <c r="ALQ1390" s="84">
        <f>SUM(ALQ1387:ALQ1388)</f>
        <v>0</v>
      </c>
      <c r="ALR1390" s="84">
        <f>ALQ1390/ALP1390</f>
        <v>0</v>
      </c>
      <c r="ALS1390" s="84">
        <f>ALP1390-ALQ1390</f>
        <v>2000000</v>
      </c>
      <c r="ALT1390" s="84">
        <f>ALP1390+ALL1390</f>
        <v>3000000</v>
      </c>
      <c r="AMA1390" s="84" t="s">
        <v>5399</v>
      </c>
      <c r="AMB1390" s="84">
        <f>SUM(AMB1387:AMB1388)</f>
        <v>1000000</v>
      </c>
      <c r="AMC1390" s="84">
        <f>SUM(AMC1387:AMC1388)</f>
        <v>0</v>
      </c>
      <c r="AMD1390" s="84">
        <f>AMC1390/AMB1390</f>
        <v>0</v>
      </c>
      <c r="AME1390" s="84">
        <f>AMB1390-AMC1390</f>
        <v>1000000</v>
      </c>
      <c r="AMF1390" s="84">
        <f>SUM(AMF1387:AMF1388)</f>
        <v>2000000</v>
      </c>
      <c r="AMG1390" s="84">
        <f>SUM(AMG1387:AMG1388)</f>
        <v>0</v>
      </c>
      <c r="AMH1390" s="84">
        <f>AMG1390/AMF1390</f>
        <v>0</v>
      </c>
      <c r="AMI1390" s="84">
        <f>AMF1390-AMG1390</f>
        <v>2000000</v>
      </c>
      <c r="AMJ1390" s="84">
        <f>AMF1390+AMB1390</f>
        <v>3000000</v>
      </c>
      <c r="AMQ1390" s="84" t="s">
        <v>5399</v>
      </c>
      <c r="AMR1390" s="84">
        <f>SUM(AMR1387:AMR1388)</f>
        <v>1000000</v>
      </c>
      <c r="AMS1390" s="84">
        <f>SUM(AMS1387:AMS1388)</f>
        <v>0</v>
      </c>
      <c r="AMT1390" s="84">
        <f>AMS1390/AMR1390</f>
        <v>0</v>
      </c>
      <c r="AMU1390" s="84">
        <f>AMR1390-AMS1390</f>
        <v>1000000</v>
      </c>
      <c r="AMV1390" s="84">
        <f>SUM(AMV1387:AMV1388)</f>
        <v>2000000</v>
      </c>
      <c r="AMW1390" s="84">
        <f>SUM(AMW1387:AMW1388)</f>
        <v>0</v>
      </c>
      <c r="AMX1390" s="84">
        <f>AMW1390/AMV1390</f>
        <v>0</v>
      </c>
      <c r="AMY1390" s="84">
        <f>AMV1390-AMW1390</f>
        <v>2000000</v>
      </c>
      <c r="AMZ1390" s="84">
        <f>AMV1390+AMR1390</f>
        <v>3000000</v>
      </c>
      <c r="ANG1390" s="84" t="s">
        <v>5399</v>
      </c>
      <c r="ANH1390" s="84">
        <f>SUM(ANH1387:ANH1388)</f>
        <v>1000000</v>
      </c>
      <c r="ANI1390" s="84">
        <f>SUM(ANI1387:ANI1388)</f>
        <v>0</v>
      </c>
      <c r="ANJ1390" s="84">
        <f>ANI1390/ANH1390</f>
        <v>0</v>
      </c>
      <c r="ANK1390" s="84">
        <f>ANH1390-ANI1390</f>
        <v>1000000</v>
      </c>
      <c r="ANL1390" s="84">
        <f>SUM(ANL1387:ANL1388)</f>
        <v>2000000</v>
      </c>
      <c r="ANM1390" s="84">
        <f>SUM(ANM1387:ANM1388)</f>
        <v>0</v>
      </c>
      <c r="ANN1390" s="84">
        <f>ANM1390/ANL1390</f>
        <v>0</v>
      </c>
      <c r="ANO1390" s="84">
        <f>ANL1390-ANM1390</f>
        <v>2000000</v>
      </c>
      <c r="ANP1390" s="84">
        <f>ANL1390+ANH1390</f>
        <v>3000000</v>
      </c>
      <c r="ANW1390" s="84" t="s">
        <v>5399</v>
      </c>
      <c r="ANX1390" s="84">
        <f>SUM(ANX1387:ANX1388)</f>
        <v>1000000</v>
      </c>
      <c r="ANY1390" s="84">
        <f>SUM(ANY1387:ANY1388)</f>
        <v>0</v>
      </c>
      <c r="ANZ1390" s="84">
        <f>ANY1390/ANX1390</f>
        <v>0</v>
      </c>
      <c r="AOA1390" s="84">
        <f>ANX1390-ANY1390</f>
        <v>1000000</v>
      </c>
      <c r="AOB1390" s="84">
        <f>SUM(AOB1387:AOB1388)</f>
        <v>2000000</v>
      </c>
      <c r="AOC1390" s="84">
        <f>SUM(AOC1387:AOC1388)</f>
        <v>0</v>
      </c>
      <c r="AOD1390" s="84">
        <f>AOC1390/AOB1390</f>
        <v>0</v>
      </c>
      <c r="AOE1390" s="84">
        <f>AOB1390-AOC1390</f>
        <v>2000000</v>
      </c>
      <c r="AOF1390" s="84">
        <f>AOB1390+ANX1390</f>
        <v>3000000</v>
      </c>
      <c r="AOM1390" s="84" t="s">
        <v>5399</v>
      </c>
      <c r="AON1390" s="84">
        <f>SUM(AON1387:AON1388)</f>
        <v>1000000</v>
      </c>
      <c r="AOO1390" s="84">
        <f>SUM(AOO1387:AOO1388)</f>
        <v>0</v>
      </c>
      <c r="AOP1390" s="84">
        <f>AOO1390/AON1390</f>
        <v>0</v>
      </c>
      <c r="AOQ1390" s="84">
        <f>AON1390-AOO1390</f>
        <v>1000000</v>
      </c>
      <c r="AOR1390" s="84">
        <f>SUM(AOR1387:AOR1388)</f>
        <v>2000000</v>
      </c>
      <c r="AOS1390" s="84">
        <f>SUM(AOS1387:AOS1388)</f>
        <v>0</v>
      </c>
      <c r="AOT1390" s="84">
        <f>AOS1390/AOR1390</f>
        <v>0</v>
      </c>
      <c r="AOU1390" s="84">
        <f>AOR1390-AOS1390</f>
        <v>2000000</v>
      </c>
      <c r="AOV1390" s="84">
        <f>AOR1390+AON1390</f>
        <v>3000000</v>
      </c>
      <c r="APC1390" s="84" t="s">
        <v>5399</v>
      </c>
      <c r="APD1390" s="84">
        <f>SUM(APD1387:APD1388)</f>
        <v>1000000</v>
      </c>
      <c r="APE1390" s="84">
        <f>SUM(APE1387:APE1388)</f>
        <v>0</v>
      </c>
      <c r="APF1390" s="84">
        <f>APE1390/APD1390</f>
        <v>0</v>
      </c>
      <c r="APG1390" s="84">
        <f>APD1390-APE1390</f>
        <v>1000000</v>
      </c>
      <c r="APH1390" s="84">
        <f>SUM(APH1387:APH1388)</f>
        <v>2000000</v>
      </c>
      <c r="API1390" s="84">
        <f>SUM(API1387:API1388)</f>
        <v>0</v>
      </c>
      <c r="APJ1390" s="84">
        <f>API1390/APH1390</f>
        <v>0</v>
      </c>
      <c r="APK1390" s="84">
        <f>APH1390-API1390</f>
        <v>2000000</v>
      </c>
      <c r="APL1390" s="84">
        <f>APH1390+APD1390</f>
        <v>3000000</v>
      </c>
      <c r="APS1390" s="84" t="s">
        <v>5399</v>
      </c>
      <c r="APT1390" s="84">
        <f>SUM(APT1387:APT1388)</f>
        <v>1000000</v>
      </c>
      <c r="APU1390" s="84">
        <f>SUM(APU1387:APU1388)</f>
        <v>0</v>
      </c>
      <c r="APV1390" s="84">
        <f>APU1390/APT1390</f>
        <v>0</v>
      </c>
      <c r="APW1390" s="84">
        <f>APT1390-APU1390</f>
        <v>1000000</v>
      </c>
      <c r="APX1390" s="84">
        <f>SUM(APX1387:APX1388)</f>
        <v>2000000</v>
      </c>
      <c r="APY1390" s="84">
        <f>SUM(APY1387:APY1388)</f>
        <v>0</v>
      </c>
      <c r="APZ1390" s="84">
        <f>APY1390/APX1390</f>
        <v>0</v>
      </c>
      <c r="AQA1390" s="84">
        <f>APX1390-APY1390</f>
        <v>2000000</v>
      </c>
      <c r="AQB1390" s="84">
        <f>APX1390+APT1390</f>
        <v>3000000</v>
      </c>
      <c r="AQI1390" s="84" t="s">
        <v>5399</v>
      </c>
      <c r="AQJ1390" s="84">
        <f>SUM(AQJ1387:AQJ1388)</f>
        <v>1000000</v>
      </c>
      <c r="AQK1390" s="84">
        <f>SUM(AQK1387:AQK1388)</f>
        <v>0</v>
      </c>
      <c r="AQL1390" s="84">
        <f>AQK1390/AQJ1390</f>
        <v>0</v>
      </c>
      <c r="AQM1390" s="84">
        <f>AQJ1390-AQK1390</f>
        <v>1000000</v>
      </c>
      <c r="AQN1390" s="84">
        <f>SUM(AQN1387:AQN1388)</f>
        <v>2000000</v>
      </c>
      <c r="AQO1390" s="84">
        <f>SUM(AQO1387:AQO1388)</f>
        <v>0</v>
      </c>
      <c r="AQP1390" s="84">
        <f>AQO1390/AQN1390</f>
        <v>0</v>
      </c>
      <c r="AQQ1390" s="84">
        <f>AQN1390-AQO1390</f>
        <v>2000000</v>
      </c>
      <c r="AQR1390" s="84">
        <f>AQN1390+AQJ1390</f>
        <v>3000000</v>
      </c>
      <c r="AQY1390" s="84" t="s">
        <v>5399</v>
      </c>
      <c r="AQZ1390" s="84">
        <f>SUM(AQZ1387:AQZ1388)</f>
        <v>1000000</v>
      </c>
      <c r="ARA1390" s="84">
        <f>SUM(ARA1387:ARA1388)</f>
        <v>0</v>
      </c>
      <c r="ARB1390" s="84">
        <f>ARA1390/AQZ1390</f>
        <v>0</v>
      </c>
      <c r="ARC1390" s="84">
        <f>AQZ1390-ARA1390</f>
        <v>1000000</v>
      </c>
      <c r="ARD1390" s="84">
        <f>SUM(ARD1387:ARD1388)</f>
        <v>2000000</v>
      </c>
      <c r="ARE1390" s="84">
        <f>SUM(ARE1387:ARE1388)</f>
        <v>0</v>
      </c>
      <c r="ARF1390" s="84">
        <f>ARE1390/ARD1390</f>
        <v>0</v>
      </c>
      <c r="ARG1390" s="84">
        <f>ARD1390-ARE1390</f>
        <v>2000000</v>
      </c>
      <c r="ARH1390" s="84">
        <f>ARD1390+AQZ1390</f>
        <v>3000000</v>
      </c>
      <c r="ARO1390" s="84" t="s">
        <v>5399</v>
      </c>
      <c r="ARP1390" s="84">
        <f>SUM(ARP1387:ARP1388)</f>
        <v>1000000</v>
      </c>
      <c r="ARQ1390" s="84">
        <f>SUM(ARQ1387:ARQ1388)</f>
        <v>0</v>
      </c>
      <c r="ARR1390" s="84">
        <f>ARQ1390/ARP1390</f>
        <v>0</v>
      </c>
      <c r="ARS1390" s="84">
        <f>ARP1390-ARQ1390</f>
        <v>1000000</v>
      </c>
      <c r="ART1390" s="84">
        <f>SUM(ART1387:ART1388)</f>
        <v>2000000</v>
      </c>
      <c r="ARU1390" s="84">
        <f>SUM(ARU1387:ARU1388)</f>
        <v>0</v>
      </c>
      <c r="ARV1390" s="84">
        <f>ARU1390/ART1390</f>
        <v>0</v>
      </c>
      <c r="ARW1390" s="84">
        <f>ART1390-ARU1390</f>
        <v>2000000</v>
      </c>
      <c r="ARX1390" s="84">
        <f>ART1390+ARP1390</f>
        <v>3000000</v>
      </c>
      <c r="ASE1390" s="84" t="s">
        <v>5399</v>
      </c>
      <c r="ASF1390" s="84">
        <f>SUM(ASF1387:ASF1388)</f>
        <v>1000000</v>
      </c>
      <c r="ASG1390" s="84">
        <f>SUM(ASG1387:ASG1388)</f>
        <v>0</v>
      </c>
      <c r="ASH1390" s="84">
        <f>ASG1390/ASF1390</f>
        <v>0</v>
      </c>
      <c r="ASI1390" s="84">
        <f>ASF1390-ASG1390</f>
        <v>1000000</v>
      </c>
      <c r="ASJ1390" s="84">
        <f>SUM(ASJ1387:ASJ1388)</f>
        <v>2000000</v>
      </c>
      <c r="ASK1390" s="84">
        <f>SUM(ASK1387:ASK1388)</f>
        <v>0</v>
      </c>
      <c r="ASL1390" s="84">
        <f>ASK1390/ASJ1390</f>
        <v>0</v>
      </c>
      <c r="ASM1390" s="84">
        <f>ASJ1390-ASK1390</f>
        <v>2000000</v>
      </c>
      <c r="ASN1390" s="84">
        <f>ASJ1390+ASF1390</f>
        <v>3000000</v>
      </c>
      <c r="ASU1390" s="84" t="s">
        <v>5399</v>
      </c>
      <c r="ASV1390" s="84">
        <f>SUM(ASV1387:ASV1388)</f>
        <v>1000000</v>
      </c>
      <c r="ASW1390" s="84">
        <f>SUM(ASW1387:ASW1388)</f>
        <v>0</v>
      </c>
      <c r="ASX1390" s="84">
        <f>ASW1390/ASV1390</f>
        <v>0</v>
      </c>
      <c r="ASY1390" s="84">
        <f>ASV1390-ASW1390</f>
        <v>1000000</v>
      </c>
      <c r="ASZ1390" s="84">
        <f>SUM(ASZ1387:ASZ1388)</f>
        <v>2000000</v>
      </c>
      <c r="ATA1390" s="84">
        <f>SUM(ATA1387:ATA1388)</f>
        <v>0</v>
      </c>
      <c r="ATB1390" s="84">
        <f>ATA1390/ASZ1390</f>
        <v>0</v>
      </c>
      <c r="ATC1390" s="84">
        <f>ASZ1390-ATA1390</f>
        <v>2000000</v>
      </c>
      <c r="ATD1390" s="84">
        <f>ASZ1390+ASV1390</f>
        <v>3000000</v>
      </c>
      <c r="ATK1390" s="84" t="s">
        <v>5399</v>
      </c>
      <c r="ATL1390" s="84">
        <f>SUM(ATL1387:ATL1388)</f>
        <v>1000000</v>
      </c>
      <c r="ATM1390" s="84">
        <f>SUM(ATM1387:ATM1388)</f>
        <v>0</v>
      </c>
      <c r="ATN1390" s="84">
        <f>ATM1390/ATL1390</f>
        <v>0</v>
      </c>
      <c r="ATO1390" s="84">
        <f>ATL1390-ATM1390</f>
        <v>1000000</v>
      </c>
      <c r="ATP1390" s="84">
        <f>SUM(ATP1387:ATP1388)</f>
        <v>2000000</v>
      </c>
      <c r="ATQ1390" s="84">
        <f>SUM(ATQ1387:ATQ1388)</f>
        <v>0</v>
      </c>
      <c r="ATR1390" s="84">
        <f>ATQ1390/ATP1390</f>
        <v>0</v>
      </c>
      <c r="ATS1390" s="84">
        <f>ATP1390-ATQ1390</f>
        <v>2000000</v>
      </c>
      <c r="ATT1390" s="84">
        <f>ATP1390+ATL1390</f>
        <v>3000000</v>
      </c>
      <c r="AUA1390" s="84" t="s">
        <v>5399</v>
      </c>
      <c r="AUB1390" s="84">
        <f>SUM(AUB1387:AUB1388)</f>
        <v>1000000</v>
      </c>
      <c r="AUC1390" s="84">
        <f>SUM(AUC1387:AUC1388)</f>
        <v>0</v>
      </c>
      <c r="AUD1390" s="84">
        <f>AUC1390/AUB1390</f>
        <v>0</v>
      </c>
      <c r="AUE1390" s="84">
        <f>AUB1390-AUC1390</f>
        <v>1000000</v>
      </c>
      <c r="AUF1390" s="84">
        <f>SUM(AUF1387:AUF1388)</f>
        <v>2000000</v>
      </c>
      <c r="AUG1390" s="84">
        <f>SUM(AUG1387:AUG1388)</f>
        <v>0</v>
      </c>
      <c r="AUH1390" s="84">
        <f>AUG1390/AUF1390</f>
        <v>0</v>
      </c>
      <c r="AUI1390" s="84">
        <f>AUF1390-AUG1390</f>
        <v>2000000</v>
      </c>
      <c r="AUJ1390" s="84">
        <f>AUF1390+AUB1390</f>
        <v>3000000</v>
      </c>
      <c r="AUQ1390" s="84" t="s">
        <v>5399</v>
      </c>
      <c r="AUR1390" s="84">
        <f>SUM(AUR1387:AUR1388)</f>
        <v>1000000</v>
      </c>
      <c r="AUS1390" s="84">
        <f>SUM(AUS1387:AUS1388)</f>
        <v>0</v>
      </c>
      <c r="AUT1390" s="84">
        <f>AUS1390/AUR1390</f>
        <v>0</v>
      </c>
      <c r="AUU1390" s="84">
        <f>AUR1390-AUS1390</f>
        <v>1000000</v>
      </c>
      <c r="AUV1390" s="84">
        <f>SUM(AUV1387:AUV1388)</f>
        <v>2000000</v>
      </c>
      <c r="AUW1390" s="84">
        <f>SUM(AUW1387:AUW1388)</f>
        <v>0</v>
      </c>
      <c r="AUX1390" s="84">
        <f>AUW1390/AUV1390</f>
        <v>0</v>
      </c>
      <c r="AUY1390" s="84">
        <f>AUV1390-AUW1390</f>
        <v>2000000</v>
      </c>
      <c r="AUZ1390" s="84">
        <f>AUV1390+AUR1390</f>
        <v>3000000</v>
      </c>
      <c r="AVG1390" s="84" t="s">
        <v>5399</v>
      </c>
      <c r="AVH1390" s="84">
        <f>SUM(AVH1387:AVH1388)</f>
        <v>1000000</v>
      </c>
      <c r="AVI1390" s="84">
        <f>SUM(AVI1387:AVI1388)</f>
        <v>0</v>
      </c>
      <c r="AVJ1390" s="84">
        <f>AVI1390/AVH1390</f>
        <v>0</v>
      </c>
      <c r="AVK1390" s="84">
        <f>AVH1390-AVI1390</f>
        <v>1000000</v>
      </c>
      <c r="AVL1390" s="84">
        <f>SUM(AVL1387:AVL1388)</f>
        <v>2000000</v>
      </c>
      <c r="AVM1390" s="84">
        <f>SUM(AVM1387:AVM1388)</f>
        <v>0</v>
      </c>
      <c r="AVN1390" s="84">
        <f>AVM1390/AVL1390</f>
        <v>0</v>
      </c>
      <c r="AVO1390" s="84">
        <f>AVL1390-AVM1390</f>
        <v>2000000</v>
      </c>
      <c r="AVP1390" s="84">
        <f>AVL1390+AVH1390</f>
        <v>3000000</v>
      </c>
      <c r="AVW1390" s="84" t="s">
        <v>5399</v>
      </c>
      <c r="AVX1390" s="84">
        <f>SUM(AVX1387:AVX1388)</f>
        <v>1000000</v>
      </c>
      <c r="AVY1390" s="84">
        <f>SUM(AVY1387:AVY1388)</f>
        <v>0</v>
      </c>
      <c r="AVZ1390" s="84">
        <f>AVY1390/AVX1390</f>
        <v>0</v>
      </c>
      <c r="AWA1390" s="84">
        <f>AVX1390-AVY1390</f>
        <v>1000000</v>
      </c>
      <c r="AWB1390" s="84">
        <f>SUM(AWB1387:AWB1388)</f>
        <v>2000000</v>
      </c>
      <c r="AWC1390" s="84">
        <f>SUM(AWC1387:AWC1388)</f>
        <v>0</v>
      </c>
      <c r="AWD1390" s="84">
        <f>AWC1390/AWB1390</f>
        <v>0</v>
      </c>
      <c r="AWE1390" s="84">
        <f>AWB1390-AWC1390</f>
        <v>2000000</v>
      </c>
      <c r="AWF1390" s="84">
        <f>AWB1390+AVX1390</f>
        <v>3000000</v>
      </c>
      <c r="AWM1390" s="84" t="s">
        <v>5399</v>
      </c>
      <c r="AWN1390" s="84">
        <f>SUM(AWN1387:AWN1388)</f>
        <v>1000000</v>
      </c>
      <c r="AWO1390" s="84">
        <f>SUM(AWO1387:AWO1388)</f>
        <v>0</v>
      </c>
      <c r="AWP1390" s="84">
        <f>AWO1390/AWN1390</f>
        <v>0</v>
      </c>
      <c r="AWQ1390" s="84">
        <f>AWN1390-AWO1390</f>
        <v>1000000</v>
      </c>
      <c r="AWR1390" s="84">
        <f>SUM(AWR1387:AWR1388)</f>
        <v>2000000</v>
      </c>
      <c r="AWS1390" s="84">
        <f>SUM(AWS1387:AWS1388)</f>
        <v>0</v>
      </c>
      <c r="AWT1390" s="84">
        <f>AWS1390/AWR1390</f>
        <v>0</v>
      </c>
      <c r="AWU1390" s="84">
        <f>AWR1390-AWS1390</f>
        <v>2000000</v>
      </c>
      <c r="AWV1390" s="84">
        <f>AWR1390+AWN1390</f>
        <v>3000000</v>
      </c>
      <c r="AXC1390" s="84" t="s">
        <v>5399</v>
      </c>
      <c r="AXD1390" s="84">
        <f>SUM(AXD1387:AXD1388)</f>
        <v>1000000</v>
      </c>
      <c r="AXE1390" s="84">
        <f>SUM(AXE1387:AXE1388)</f>
        <v>0</v>
      </c>
      <c r="AXF1390" s="84">
        <f>AXE1390/AXD1390</f>
        <v>0</v>
      </c>
      <c r="AXG1390" s="84">
        <f>AXD1390-AXE1390</f>
        <v>1000000</v>
      </c>
      <c r="AXH1390" s="84">
        <f>SUM(AXH1387:AXH1388)</f>
        <v>2000000</v>
      </c>
      <c r="AXI1390" s="84">
        <f>SUM(AXI1387:AXI1388)</f>
        <v>0</v>
      </c>
      <c r="AXJ1390" s="84">
        <f>AXI1390/AXH1390</f>
        <v>0</v>
      </c>
      <c r="AXK1390" s="84">
        <f>AXH1390-AXI1390</f>
        <v>2000000</v>
      </c>
      <c r="AXL1390" s="84">
        <f>AXH1390+AXD1390</f>
        <v>3000000</v>
      </c>
      <c r="AXS1390" s="84" t="s">
        <v>5399</v>
      </c>
      <c r="AXT1390" s="84">
        <f>SUM(AXT1387:AXT1388)</f>
        <v>1000000</v>
      </c>
      <c r="AXU1390" s="84">
        <f>SUM(AXU1387:AXU1388)</f>
        <v>0</v>
      </c>
      <c r="AXV1390" s="84">
        <f>AXU1390/AXT1390</f>
        <v>0</v>
      </c>
      <c r="AXW1390" s="84">
        <f>AXT1390-AXU1390</f>
        <v>1000000</v>
      </c>
      <c r="AXX1390" s="84">
        <f>SUM(AXX1387:AXX1388)</f>
        <v>2000000</v>
      </c>
      <c r="AXY1390" s="84">
        <f>SUM(AXY1387:AXY1388)</f>
        <v>0</v>
      </c>
      <c r="AXZ1390" s="84">
        <f>AXY1390/AXX1390</f>
        <v>0</v>
      </c>
      <c r="AYA1390" s="84">
        <f>AXX1390-AXY1390</f>
        <v>2000000</v>
      </c>
      <c r="AYB1390" s="84">
        <f>AXX1390+AXT1390</f>
        <v>3000000</v>
      </c>
      <c r="AYI1390" s="84" t="s">
        <v>5399</v>
      </c>
      <c r="AYJ1390" s="84">
        <f>SUM(AYJ1387:AYJ1388)</f>
        <v>1000000</v>
      </c>
      <c r="AYK1390" s="84">
        <f>SUM(AYK1387:AYK1388)</f>
        <v>0</v>
      </c>
      <c r="AYL1390" s="84">
        <f>AYK1390/AYJ1390</f>
        <v>0</v>
      </c>
      <c r="AYM1390" s="84">
        <f>AYJ1390-AYK1390</f>
        <v>1000000</v>
      </c>
      <c r="AYN1390" s="84">
        <f>SUM(AYN1387:AYN1388)</f>
        <v>2000000</v>
      </c>
      <c r="AYO1390" s="84">
        <f>SUM(AYO1387:AYO1388)</f>
        <v>0</v>
      </c>
      <c r="AYP1390" s="84">
        <f>AYO1390/AYN1390</f>
        <v>0</v>
      </c>
      <c r="AYQ1390" s="84">
        <f>AYN1390-AYO1390</f>
        <v>2000000</v>
      </c>
      <c r="AYR1390" s="84">
        <f>AYN1390+AYJ1390</f>
        <v>3000000</v>
      </c>
      <c r="AYY1390" s="84" t="s">
        <v>5399</v>
      </c>
      <c r="AYZ1390" s="84">
        <f>SUM(AYZ1387:AYZ1388)</f>
        <v>1000000</v>
      </c>
      <c r="AZA1390" s="84">
        <f>SUM(AZA1387:AZA1388)</f>
        <v>0</v>
      </c>
      <c r="AZB1390" s="84">
        <f>AZA1390/AYZ1390</f>
        <v>0</v>
      </c>
      <c r="AZC1390" s="84">
        <f>AYZ1390-AZA1390</f>
        <v>1000000</v>
      </c>
      <c r="AZD1390" s="84">
        <f>SUM(AZD1387:AZD1388)</f>
        <v>2000000</v>
      </c>
      <c r="AZE1390" s="84">
        <f>SUM(AZE1387:AZE1388)</f>
        <v>0</v>
      </c>
      <c r="AZF1390" s="84">
        <f>AZE1390/AZD1390</f>
        <v>0</v>
      </c>
      <c r="AZG1390" s="84">
        <f>AZD1390-AZE1390</f>
        <v>2000000</v>
      </c>
      <c r="AZH1390" s="84">
        <f>AZD1390+AYZ1390</f>
        <v>3000000</v>
      </c>
      <c r="AZO1390" s="84" t="s">
        <v>5399</v>
      </c>
      <c r="AZP1390" s="84">
        <f>SUM(AZP1387:AZP1388)</f>
        <v>1000000</v>
      </c>
      <c r="AZQ1390" s="84">
        <f>SUM(AZQ1387:AZQ1388)</f>
        <v>0</v>
      </c>
      <c r="AZR1390" s="84">
        <f>AZQ1390/AZP1390</f>
        <v>0</v>
      </c>
      <c r="AZS1390" s="84">
        <f>AZP1390-AZQ1390</f>
        <v>1000000</v>
      </c>
      <c r="AZT1390" s="84">
        <f>SUM(AZT1387:AZT1388)</f>
        <v>2000000</v>
      </c>
      <c r="AZU1390" s="84">
        <f>SUM(AZU1387:AZU1388)</f>
        <v>0</v>
      </c>
      <c r="AZV1390" s="84">
        <f>AZU1390/AZT1390</f>
        <v>0</v>
      </c>
      <c r="AZW1390" s="84">
        <f>AZT1390-AZU1390</f>
        <v>2000000</v>
      </c>
      <c r="AZX1390" s="84">
        <f>AZT1390+AZP1390</f>
        <v>3000000</v>
      </c>
      <c r="BAE1390" s="84" t="s">
        <v>5399</v>
      </c>
      <c r="BAF1390" s="84">
        <f>SUM(BAF1387:BAF1388)</f>
        <v>1000000</v>
      </c>
      <c r="BAG1390" s="84">
        <f>SUM(BAG1387:BAG1388)</f>
        <v>0</v>
      </c>
      <c r="BAH1390" s="84">
        <f>BAG1390/BAF1390</f>
        <v>0</v>
      </c>
      <c r="BAI1390" s="84">
        <f>BAF1390-BAG1390</f>
        <v>1000000</v>
      </c>
      <c r="BAJ1390" s="84">
        <f>SUM(BAJ1387:BAJ1388)</f>
        <v>2000000</v>
      </c>
      <c r="BAK1390" s="84">
        <f>SUM(BAK1387:BAK1388)</f>
        <v>0</v>
      </c>
      <c r="BAL1390" s="84">
        <f>BAK1390/BAJ1390</f>
        <v>0</v>
      </c>
      <c r="BAM1390" s="84">
        <f>BAJ1390-BAK1390</f>
        <v>2000000</v>
      </c>
      <c r="BAN1390" s="84">
        <f>BAJ1390+BAF1390</f>
        <v>3000000</v>
      </c>
      <c r="BAU1390" s="84" t="s">
        <v>5399</v>
      </c>
      <c r="BAV1390" s="84">
        <f>SUM(BAV1387:BAV1388)</f>
        <v>1000000</v>
      </c>
      <c r="BAW1390" s="84">
        <f>SUM(BAW1387:BAW1388)</f>
        <v>0</v>
      </c>
      <c r="BAX1390" s="84">
        <f>BAW1390/BAV1390</f>
        <v>0</v>
      </c>
      <c r="BAY1390" s="84">
        <f>BAV1390-BAW1390</f>
        <v>1000000</v>
      </c>
      <c r="BAZ1390" s="84">
        <f>SUM(BAZ1387:BAZ1388)</f>
        <v>2000000</v>
      </c>
      <c r="BBA1390" s="84">
        <f>SUM(BBA1387:BBA1388)</f>
        <v>0</v>
      </c>
      <c r="BBB1390" s="84">
        <f>BBA1390/BAZ1390</f>
        <v>0</v>
      </c>
      <c r="BBC1390" s="84">
        <f>BAZ1390-BBA1390</f>
        <v>2000000</v>
      </c>
      <c r="BBD1390" s="84">
        <f>BAZ1390+BAV1390</f>
        <v>3000000</v>
      </c>
      <c r="BBK1390" s="84" t="s">
        <v>5399</v>
      </c>
      <c r="BBL1390" s="84">
        <f>SUM(BBL1387:BBL1388)</f>
        <v>1000000</v>
      </c>
      <c r="BBM1390" s="84">
        <f>SUM(BBM1387:BBM1388)</f>
        <v>0</v>
      </c>
      <c r="BBN1390" s="84">
        <f>BBM1390/BBL1390</f>
        <v>0</v>
      </c>
      <c r="BBO1390" s="84">
        <f>BBL1390-BBM1390</f>
        <v>1000000</v>
      </c>
      <c r="BBP1390" s="84">
        <f>SUM(BBP1387:BBP1388)</f>
        <v>2000000</v>
      </c>
      <c r="BBQ1390" s="84">
        <f>SUM(BBQ1387:BBQ1388)</f>
        <v>0</v>
      </c>
      <c r="BBR1390" s="84">
        <f>BBQ1390/BBP1390</f>
        <v>0</v>
      </c>
      <c r="BBS1390" s="84">
        <f>BBP1390-BBQ1390</f>
        <v>2000000</v>
      </c>
      <c r="BBT1390" s="84">
        <f>BBP1390+BBL1390</f>
        <v>3000000</v>
      </c>
      <c r="BCA1390" s="84" t="s">
        <v>5399</v>
      </c>
      <c r="BCB1390" s="84">
        <f>SUM(BCB1387:BCB1388)</f>
        <v>1000000</v>
      </c>
      <c r="BCC1390" s="84">
        <f>SUM(BCC1387:BCC1388)</f>
        <v>0</v>
      </c>
      <c r="BCD1390" s="84">
        <f>BCC1390/BCB1390</f>
        <v>0</v>
      </c>
      <c r="BCE1390" s="84">
        <f>BCB1390-BCC1390</f>
        <v>1000000</v>
      </c>
      <c r="BCF1390" s="84">
        <f>SUM(BCF1387:BCF1388)</f>
        <v>2000000</v>
      </c>
      <c r="BCG1390" s="84">
        <f>SUM(BCG1387:BCG1388)</f>
        <v>0</v>
      </c>
      <c r="BCH1390" s="84">
        <f>BCG1390/BCF1390</f>
        <v>0</v>
      </c>
      <c r="BCI1390" s="84">
        <f>BCF1390-BCG1390</f>
        <v>2000000</v>
      </c>
      <c r="BCJ1390" s="84">
        <f>BCF1390+BCB1390</f>
        <v>3000000</v>
      </c>
      <c r="BCQ1390" s="84" t="s">
        <v>5399</v>
      </c>
      <c r="BCR1390" s="84">
        <f>SUM(BCR1387:BCR1388)</f>
        <v>1000000</v>
      </c>
      <c r="BCS1390" s="84">
        <f>SUM(BCS1387:BCS1388)</f>
        <v>0</v>
      </c>
      <c r="BCT1390" s="84">
        <f>BCS1390/BCR1390</f>
        <v>0</v>
      </c>
      <c r="BCU1390" s="84">
        <f>BCR1390-BCS1390</f>
        <v>1000000</v>
      </c>
      <c r="BCV1390" s="84">
        <f>SUM(BCV1387:BCV1388)</f>
        <v>2000000</v>
      </c>
      <c r="BCW1390" s="84">
        <f>SUM(BCW1387:BCW1388)</f>
        <v>0</v>
      </c>
      <c r="BCX1390" s="84">
        <f>BCW1390/BCV1390</f>
        <v>0</v>
      </c>
      <c r="BCY1390" s="84">
        <f>BCV1390-BCW1390</f>
        <v>2000000</v>
      </c>
      <c r="BCZ1390" s="84">
        <f>BCV1390+BCR1390</f>
        <v>3000000</v>
      </c>
      <c r="BDG1390" s="84" t="s">
        <v>5399</v>
      </c>
      <c r="BDH1390" s="84">
        <f>SUM(BDH1387:BDH1388)</f>
        <v>1000000</v>
      </c>
      <c r="BDI1390" s="84">
        <f>SUM(BDI1387:BDI1388)</f>
        <v>0</v>
      </c>
      <c r="BDJ1390" s="84">
        <f>BDI1390/BDH1390</f>
        <v>0</v>
      </c>
      <c r="BDK1390" s="84">
        <f>BDH1390-BDI1390</f>
        <v>1000000</v>
      </c>
      <c r="BDL1390" s="84">
        <f>SUM(BDL1387:BDL1388)</f>
        <v>2000000</v>
      </c>
      <c r="BDM1390" s="84">
        <f>SUM(BDM1387:BDM1388)</f>
        <v>0</v>
      </c>
      <c r="BDN1390" s="84">
        <f>BDM1390/BDL1390</f>
        <v>0</v>
      </c>
      <c r="BDO1390" s="84">
        <f>BDL1390-BDM1390</f>
        <v>2000000</v>
      </c>
      <c r="BDP1390" s="84">
        <f>BDL1390+BDH1390</f>
        <v>3000000</v>
      </c>
      <c r="BDW1390" s="84" t="s">
        <v>5399</v>
      </c>
      <c r="BDX1390" s="84">
        <f>SUM(BDX1387:BDX1388)</f>
        <v>1000000</v>
      </c>
      <c r="BDY1390" s="84">
        <f>SUM(BDY1387:BDY1388)</f>
        <v>0</v>
      </c>
      <c r="BDZ1390" s="84">
        <f>BDY1390/BDX1390</f>
        <v>0</v>
      </c>
      <c r="BEA1390" s="84">
        <f>BDX1390-BDY1390</f>
        <v>1000000</v>
      </c>
      <c r="BEB1390" s="84">
        <f>SUM(BEB1387:BEB1388)</f>
        <v>2000000</v>
      </c>
      <c r="BEC1390" s="84">
        <f>SUM(BEC1387:BEC1388)</f>
        <v>0</v>
      </c>
      <c r="BED1390" s="84">
        <f>BEC1390/BEB1390</f>
        <v>0</v>
      </c>
      <c r="BEE1390" s="84">
        <f>BEB1390-BEC1390</f>
        <v>2000000</v>
      </c>
      <c r="BEF1390" s="84">
        <f>BEB1390+BDX1390</f>
        <v>3000000</v>
      </c>
      <c r="BEM1390" s="84" t="s">
        <v>5399</v>
      </c>
      <c r="BEN1390" s="84">
        <f>SUM(BEN1387:BEN1388)</f>
        <v>1000000</v>
      </c>
      <c r="BEO1390" s="84">
        <f>SUM(BEO1387:BEO1388)</f>
        <v>0</v>
      </c>
      <c r="BEP1390" s="84">
        <f>BEO1390/BEN1390</f>
        <v>0</v>
      </c>
      <c r="BEQ1390" s="84">
        <f>BEN1390-BEO1390</f>
        <v>1000000</v>
      </c>
      <c r="BER1390" s="84">
        <f>SUM(BER1387:BER1388)</f>
        <v>2000000</v>
      </c>
      <c r="BES1390" s="84">
        <f>SUM(BES1387:BES1388)</f>
        <v>0</v>
      </c>
      <c r="BET1390" s="84">
        <f>BES1390/BER1390</f>
        <v>0</v>
      </c>
      <c r="BEU1390" s="84">
        <f>BER1390-BES1390</f>
        <v>2000000</v>
      </c>
      <c r="BEV1390" s="84">
        <f>BER1390+BEN1390</f>
        <v>3000000</v>
      </c>
      <c r="BFC1390" s="84" t="s">
        <v>5399</v>
      </c>
      <c r="BFD1390" s="84">
        <f>SUM(BFD1387:BFD1388)</f>
        <v>1000000</v>
      </c>
      <c r="BFE1390" s="84">
        <f>SUM(BFE1387:BFE1388)</f>
        <v>0</v>
      </c>
      <c r="BFF1390" s="84">
        <f>BFE1390/BFD1390</f>
        <v>0</v>
      </c>
      <c r="BFG1390" s="84">
        <f>BFD1390-BFE1390</f>
        <v>1000000</v>
      </c>
      <c r="BFH1390" s="84">
        <f>SUM(BFH1387:BFH1388)</f>
        <v>2000000</v>
      </c>
      <c r="BFI1390" s="84">
        <f>SUM(BFI1387:BFI1388)</f>
        <v>0</v>
      </c>
      <c r="BFJ1390" s="84">
        <f>BFI1390/BFH1390</f>
        <v>0</v>
      </c>
      <c r="BFK1390" s="84">
        <f>BFH1390-BFI1390</f>
        <v>2000000</v>
      </c>
      <c r="BFL1390" s="84">
        <f>BFH1390+BFD1390</f>
        <v>3000000</v>
      </c>
      <c r="BFS1390" s="84" t="s">
        <v>5399</v>
      </c>
      <c r="BFT1390" s="84">
        <f>SUM(BFT1387:BFT1388)</f>
        <v>1000000</v>
      </c>
      <c r="BFU1390" s="84">
        <f>SUM(BFU1387:BFU1388)</f>
        <v>0</v>
      </c>
      <c r="BFV1390" s="84">
        <f>BFU1390/BFT1390</f>
        <v>0</v>
      </c>
      <c r="BFW1390" s="84">
        <f>BFT1390-BFU1390</f>
        <v>1000000</v>
      </c>
      <c r="BFX1390" s="84">
        <f>SUM(BFX1387:BFX1388)</f>
        <v>2000000</v>
      </c>
      <c r="BFY1390" s="84">
        <f>SUM(BFY1387:BFY1388)</f>
        <v>0</v>
      </c>
      <c r="BFZ1390" s="84">
        <f>BFY1390/BFX1390</f>
        <v>0</v>
      </c>
      <c r="BGA1390" s="84">
        <f>BFX1390-BFY1390</f>
        <v>2000000</v>
      </c>
      <c r="BGB1390" s="84">
        <f>BFX1390+BFT1390</f>
        <v>3000000</v>
      </c>
      <c r="BGI1390" s="84" t="s">
        <v>5399</v>
      </c>
      <c r="BGJ1390" s="84">
        <f>SUM(BGJ1387:BGJ1388)</f>
        <v>1000000</v>
      </c>
      <c r="BGK1390" s="84">
        <f>SUM(BGK1387:BGK1388)</f>
        <v>0</v>
      </c>
      <c r="BGL1390" s="84">
        <f>BGK1390/BGJ1390</f>
        <v>0</v>
      </c>
      <c r="BGM1390" s="84">
        <f>BGJ1390-BGK1390</f>
        <v>1000000</v>
      </c>
      <c r="BGN1390" s="84">
        <f>SUM(BGN1387:BGN1388)</f>
        <v>2000000</v>
      </c>
      <c r="BGO1390" s="84">
        <f>SUM(BGO1387:BGO1388)</f>
        <v>0</v>
      </c>
      <c r="BGP1390" s="84">
        <f>BGO1390/BGN1390</f>
        <v>0</v>
      </c>
      <c r="BGQ1390" s="84">
        <f>BGN1390-BGO1390</f>
        <v>2000000</v>
      </c>
      <c r="BGR1390" s="84">
        <f>BGN1390+BGJ1390</f>
        <v>3000000</v>
      </c>
      <c r="BGY1390" s="84" t="s">
        <v>5399</v>
      </c>
      <c r="BGZ1390" s="84">
        <f>SUM(BGZ1387:BGZ1388)</f>
        <v>1000000</v>
      </c>
      <c r="BHA1390" s="84">
        <f>SUM(BHA1387:BHA1388)</f>
        <v>0</v>
      </c>
      <c r="BHB1390" s="84">
        <f>BHA1390/BGZ1390</f>
        <v>0</v>
      </c>
      <c r="BHC1390" s="84">
        <f>BGZ1390-BHA1390</f>
        <v>1000000</v>
      </c>
      <c r="BHD1390" s="84">
        <f>SUM(BHD1387:BHD1388)</f>
        <v>2000000</v>
      </c>
      <c r="BHE1390" s="84">
        <f>SUM(BHE1387:BHE1388)</f>
        <v>0</v>
      </c>
      <c r="BHF1390" s="84">
        <f>BHE1390/BHD1390</f>
        <v>0</v>
      </c>
      <c r="BHG1390" s="84">
        <f>BHD1390-BHE1390</f>
        <v>2000000</v>
      </c>
      <c r="BHH1390" s="84">
        <f>BHD1390+BGZ1390</f>
        <v>3000000</v>
      </c>
      <c r="BHO1390" s="84" t="s">
        <v>5399</v>
      </c>
      <c r="BHP1390" s="84">
        <f>SUM(BHP1387:BHP1388)</f>
        <v>1000000</v>
      </c>
      <c r="BHQ1390" s="84">
        <f>SUM(BHQ1387:BHQ1388)</f>
        <v>0</v>
      </c>
      <c r="BHR1390" s="84">
        <f>BHQ1390/BHP1390</f>
        <v>0</v>
      </c>
      <c r="BHS1390" s="84">
        <f>BHP1390-BHQ1390</f>
        <v>1000000</v>
      </c>
      <c r="BHT1390" s="84">
        <f>SUM(BHT1387:BHT1388)</f>
        <v>2000000</v>
      </c>
      <c r="BHU1390" s="84">
        <f>SUM(BHU1387:BHU1388)</f>
        <v>0</v>
      </c>
      <c r="BHV1390" s="84">
        <f>BHU1390/BHT1390</f>
        <v>0</v>
      </c>
      <c r="BHW1390" s="84">
        <f>BHT1390-BHU1390</f>
        <v>2000000</v>
      </c>
      <c r="BHX1390" s="84">
        <f>BHT1390+BHP1390</f>
        <v>3000000</v>
      </c>
      <c r="BIE1390" s="84" t="s">
        <v>5399</v>
      </c>
      <c r="BIF1390" s="84">
        <f>SUM(BIF1387:BIF1388)</f>
        <v>1000000</v>
      </c>
      <c r="BIG1390" s="84">
        <f>SUM(BIG1387:BIG1388)</f>
        <v>0</v>
      </c>
      <c r="BIH1390" s="84">
        <f>BIG1390/BIF1390</f>
        <v>0</v>
      </c>
      <c r="BII1390" s="84">
        <f>BIF1390-BIG1390</f>
        <v>1000000</v>
      </c>
      <c r="BIJ1390" s="84">
        <f>SUM(BIJ1387:BIJ1388)</f>
        <v>2000000</v>
      </c>
      <c r="BIK1390" s="84">
        <f>SUM(BIK1387:BIK1388)</f>
        <v>0</v>
      </c>
      <c r="BIL1390" s="84">
        <f>BIK1390/BIJ1390</f>
        <v>0</v>
      </c>
      <c r="BIM1390" s="84">
        <f>BIJ1390-BIK1390</f>
        <v>2000000</v>
      </c>
      <c r="BIN1390" s="84">
        <f>BIJ1390+BIF1390</f>
        <v>3000000</v>
      </c>
      <c r="BIU1390" s="84" t="s">
        <v>5399</v>
      </c>
      <c r="BIV1390" s="84">
        <f>SUM(BIV1387:BIV1388)</f>
        <v>1000000</v>
      </c>
      <c r="BIW1390" s="84">
        <f>SUM(BIW1387:BIW1388)</f>
        <v>0</v>
      </c>
      <c r="BIX1390" s="84">
        <f>BIW1390/BIV1390</f>
        <v>0</v>
      </c>
      <c r="BIY1390" s="84">
        <f>BIV1390-BIW1390</f>
        <v>1000000</v>
      </c>
      <c r="BIZ1390" s="84">
        <f>SUM(BIZ1387:BIZ1388)</f>
        <v>2000000</v>
      </c>
      <c r="BJA1390" s="84">
        <f>SUM(BJA1387:BJA1388)</f>
        <v>0</v>
      </c>
      <c r="BJB1390" s="84">
        <f>BJA1390/BIZ1390</f>
        <v>0</v>
      </c>
      <c r="BJC1390" s="84">
        <f>BIZ1390-BJA1390</f>
        <v>2000000</v>
      </c>
      <c r="BJD1390" s="84">
        <f>BIZ1390+BIV1390</f>
        <v>3000000</v>
      </c>
      <c r="BJK1390" s="84" t="s">
        <v>5399</v>
      </c>
      <c r="BJL1390" s="84">
        <f>SUM(BJL1387:BJL1388)</f>
        <v>1000000</v>
      </c>
      <c r="BJM1390" s="84">
        <f>SUM(BJM1387:BJM1388)</f>
        <v>0</v>
      </c>
      <c r="BJN1390" s="84">
        <f>BJM1390/BJL1390</f>
        <v>0</v>
      </c>
      <c r="BJO1390" s="84">
        <f>BJL1390-BJM1390</f>
        <v>1000000</v>
      </c>
      <c r="BJP1390" s="84">
        <f>SUM(BJP1387:BJP1388)</f>
        <v>2000000</v>
      </c>
      <c r="BJQ1390" s="84">
        <f>SUM(BJQ1387:BJQ1388)</f>
        <v>0</v>
      </c>
      <c r="BJR1390" s="84">
        <f>BJQ1390/BJP1390</f>
        <v>0</v>
      </c>
      <c r="BJS1390" s="84">
        <f>BJP1390-BJQ1390</f>
        <v>2000000</v>
      </c>
      <c r="BJT1390" s="84">
        <f>BJP1390+BJL1390</f>
        <v>3000000</v>
      </c>
      <c r="BKA1390" s="84" t="s">
        <v>5399</v>
      </c>
      <c r="BKB1390" s="84">
        <f>SUM(BKB1387:BKB1388)</f>
        <v>1000000</v>
      </c>
      <c r="BKC1390" s="84">
        <f>SUM(BKC1387:BKC1388)</f>
        <v>0</v>
      </c>
      <c r="BKD1390" s="84">
        <f>BKC1390/BKB1390</f>
        <v>0</v>
      </c>
      <c r="BKE1390" s="84">
        <f>BKB1390-BKC1390</f>
        <v>1000000</v>
      </c>
      <c r="BKF1390" s="84">
        <f>SUM(BKF1387:BKF1388)</f>
        <v>2000000</v>
      </c>
      <c r="BKG1390" s="84">
        <f>SUM(BKG1387:BKG1388)</f>
        <v>0</v>
      </c>
      <c r="BKH1390" s="84">
        <f>BKG1390/BKF1390</f>
        <v>0</v>
      </c>
      <c r="BKI1390" s="84">
        <f>BKF1390-BKG1390</f>
        <v>2000000</v>
      </c>
      <c r="BKJ1390" s="84">
        <f>BKF1390+BKB1390</f>
        <v>3000000</v>
      </c>
      <c r="BKQ1390" s="84" t="s">
        <v>5399</v>
      </c>
      <c r="BKR1390" s="84">
        <f>SUM(BKR1387:BKR1388)</f>
        <v>1000000</v>
      </c>
      <c r="BKS1390" s="84">
        <f>SUM(BKS1387:BKS1388)</f>
        <v>0</v>
      </c>
      <c r="BKT1390" s="84">
        <f>BKS1390/BKR1390</f>
        <v>0</v>
      </c>
      <c r="BKU1390" s="84">
        <f>BKR1390-BKS1390</f>
        <v>1000000</v>
      </c>
      <c r="BKV1390" s="84">
        <f>SUM(BKV1387:BKV1388)</f>
        <v>2000000</v>
      </c>
      <c r="BKW1390" s="84">
        <f>SUM(BKW1387:BKW1388)</f>
        <v>0</v>
      </c>
      <c r="BKX1390" s="84">
        <f>BKW1390/BKV1390</f>
        <v>0</v>
      </c>
      <c r="BKY1390" s="84">
        <f>BKV1390-BKW1390</f>
        <v>2000000</v>
      </c>
      <c r="BKZ1390" s="84">
        <f>BKV1390+BKR1390</f>
        <v>3000000</v>
      </c>
      <c r="BLG1390" s="84" t="s">
        <v>5399</v>
      </c>
      <c r="BLH1390" s="84">
        <f>SUM(BLH1387:BLH1388)</f>
        <v>1000000</v>
      </c>
      <c r="BLI1390" s="84">
        <f>SUM(BLI1387:BLI1388)</f>
        <v>0</v>
      </c>
      <c r="BLJ1390" s="84">
        <f>BLI1390/BLH1390</f>
        <v>0</v>
      </c>
      <c r="BLK1390" s="84">
        <f>BLH1390-BLI1390</f>
        <v>1000000</v>
      </c>
      <c r="BLL1390" s="84">
        <f>SUM(BLL1387:BLL1388)</f>
        <v>2000000</v>
      </c>
      <c r="BLM1390" s="84">
        <f>SUM(BLM1387:BLM1388)</f>
        <v>0</v>
      </c>
      <c r="BLN1390" s="84">
        <f>BLM1390/BLL1390</f>
        <v>0</v>
      </c>
      <c r="BLO1390" s="84">
        <f>BLL1390-BLM1390</f>
        <v>2000000</v>
      </c>
      <c r="BLP1390" s="84">
        <f>BLL1390+BLH1390</f>
        <v>3000000</v>
      </c>
      <c r="BLW1390" s="84" t="s">
        <v>5399</v>
      </c>
      <c r="BLX1390" s="84">
        <f>SUM(BLX1387:BLX1388)</f>
        <v>1000000</v>
      </c>
      <c r="BLY1390" s="84">
        <f>SUM(BLY1387:BLY1388)</f>
        <v>0</v>
      </c>
      <c r="BLZ1390" s="84">
        <f>BLY1390/BLX1390</f>
        <v>0</v>
      </c>
      <c r="BMA1390" s="84">
        <f>BLX1390-BLY1390</f>
        <v>1000000</v>
      </c>
      <c r="BMB1390" s="84">
        <f>SUM(BMB1387:BMB1388)</f>
        <v>2000000</v>
      </c>
      <c r="BMC1390" s="84">
        <f>SUM(BMC1387:BMC1388)</f>
        <v>0</v>
      </c>
      <c r="BMD1390" s="84">
        <f>BMC1390/BMB1390</f>
        <v>0</v>
      </c>
      <c r="BME1390" s="84">
        <f>BMB1390-BMC1390</f>
        <v>2000000</v>
      </c>
      <c r="BMF1390" s="84">
        <f>BMB1390+BLX1390</f>
        <v>3000000</v>
      </c>
      <c r="BMM1390" s="84" t="s">
        <v>5399</v>
      </c>
      <c r="BMN1390" s="84">
        <f>SUM(BMN1387:BMN1388)</f>
        <v>1000000</v>
      </c>
      <c r="BMO1390" s="84">
        <f>SUM(BMO1387:BMO1388)</f>
        <v>0</v>
      </c>
      <c r="BMP1390" s="84">
        <f>BMO1390/BMN1390</f>
        <v>0</v>
      </c>
      <c r="BMQ1390" s="84">
        <f>BMN1390-BMO1390</f>
        <v>1000000</v>
      </c>
      <c r="BMR1390" s="84">
        <f>SUM(BMR1387:BMR1388)</f>
        <v>2000000</v>
      </c>
      <c r="BMS1390" s="84">
        <f>SUM(BMS1387:BMS1388)</f>
        <v>0</v>
      </c>
      <c r="BMT1390" s="84">
        <f>BMS1390/BMR1390</f>
        <v>0</v>
      </c>
      <c r="BMU1390" s="84">
        <f>BMR1390-BMS1390</f>
        <v>2000000</v>
      </c>
      <c r="BMV1390" s="84">
        <f>BMR1390+BMN1390</f>
        <v>3000000</v>
      </c>
      <c r="BNC1390" s="84" t="s">
        <v>5399</v>
      </c>
      <c r="BND1390" s="84">
        <f>SUM(BND1387:BND1388)</f>
        <v>1000000</v>
      </c>
      <c r="BNE1390" s="84">
        <f>SUM(BNE1387:BNE1388)</f>
        <v>0</v>
      </c>
      <c r="BNF1390" s="84">
        <f>BNE1390/BND1390</f>
        <v>0</v>
      </c>
      <c r="BNG1390" s="84">
        <f>BND1390-BNE1390</f>
        <v>1000000</v>
      </c>
      <c r="BNH1390" s="84">
        <f>SUM(BNH1387:BNH1388)</f>
        <v>2000000</v>
      </c>
      <c r="BNI1390" s="84">
        <f>SUM(BNI1387:BNI1388)</f>
        <v>0</v>
      </c>
      <c r="BNJ1390" s="84">
        <f>BNI1390/BNH1390</f>
        <v>0</v>
      </c>
      <c r="BNK1390" s="84">
        <f>BNH1390-BNI1390</f>
        <v>2000000</v>
      </c>
      <c r="BNL1390" s="84">
        <f>BNH1390+BND1390</f>
        <v>3000000</v>
      </c>
      <c r="BNS1390" s="84" t="s">
        <v>5399</v>
      </c>
      <c r="BNT1390" s="84">
        <f>SUM(BNT1387:BNT1388)</f>
        <v>1000000</v>
      </c>
      <c r="BNU1390" s="84">
        <f>SUM(BNU1387:BNU1388)</f>
        <v>0</v>
      </c>
      <c r="BNV1390" s="84">
        <f>BNU1390/BNT1390</f>
        <v>0</v>
      </c>
      <c r="BNW1390" s="84">
        <f>BNT1390-BNU1390</f>
        <v>1000000</v>
      </c>
      <c r="BNX1390" s="84">
        <f>SUM(BNX1387:BNX1388)</f>
        <v>2000000</v>
      </c>
      <c r="BNY1390" s="84">
        <f>SUM(BNY1387:BNY1388)</f>
        <v>0</v>
      </c>
      <c r="BNZ1390" s="84">
        <f>BNY1390/BNX1390</f>
        <v>0</v>
      </c>
      <c r="BOA1390" s="84">
        <f>BNX1390-BNY1390</f>
        <v>2000000</v>
      </c>
      <c r="BOB1390" s="84">
        <f>BNX1390+BNT1390</f>
        <v>3000000</v>
      </c>
      <c r="BOI1390" s="84" t="s">
        <v>5399</v>
      </c>
      <c r="BOJ1390" s="84">
        <f>SUM(BOJ1387:BOJ1388)</f>
        <v>1000000</v>
      </c>
      <c r="BOK1390" s="84">
        <f>SUM(BOK1387:BOK1388)</f>
        <v>0</v>
      </c>
      <c r="BOL1390" s="84">
        <f>BOK1390/BOJ1390</f>
        <v>0</v>
      </c>
      <c r="BOM1390" s="84">
        <f>BOJ1390-BOK1390</f>
        <v>1000000</v>
      </c>
      <c r="BON1390" s="84">
        <f>SUM(BON1387:BON1388)</f>
        <v>2000000</v>
      </c>
      <c r="BOO1390" s="84">
        <f>SUM(BOO1387:BOO1388)</f>
        <v>0</v>
      </c>
      <c r="BOP1390" s="84">
        <f>BOO1390/BON1390</f>
        <v>0</v>
      </c>
      <c r="BOQ1390" s="84">
        <f>BON1390-BOO1390</f>
        <v>2000000</v>
      </c>
      <c r="BOR1390" s="84">
        <f>BON1390+BOJ1390</f>
        <v>3000000</v>
      </c>
      <c r="BOY1390" s="84" t="s">
        <v>5399</v>
      </c>
      <c r="BOZ1390" s="84">
        <f>SUM(BOZ1387:BOZ1388)</f>
        <v>1000000</v>
      </c>
      <c r="BPA1390" s="84">
        <f>SUM(BPA1387:BPA1388)</f>
        <v>0</v>
      </c>
      <c r="BPB1390" s="84">
        <f>BPA1390/BOZ1390</f>
        <v>0</v>
      </c>
      <c r="BPC1390" s="84">
        <f>BOZ1390-BPA1390</f>
        <v>1000000</v>
      </c>
      <c r="BPD1390" s="84">
        <f>SUM(BPD1387:BPD1388)</f>
        <v>2000000</v>
      </c>
      <c r="BPE1390" s="84">
        <f>SUM(BPE1387:BPE1388)</f>
        <v>0</v>
      </c>
      <c r="BPF1390" s="84">
        <f>BPE1390/BPD1390</f>
        <v>0</v>
      </c>
      <c r="BPG1390" s="84">
        <f>BPD1390-BPE1390</f>
        <v>2000000</v>
      </c>
      <c r="BPH1390" s="84">
        <f>BPD1390+BOZ1390</f>
        <v>3000000</v>
      </c>
      <c r="BPO1390" s="84" t="s">
        <v>5399</v>
      </c>
      <c r="BPP1390" s="84">
        <f>SUM(BPP1387:BPP1388)</f>
        <v>1000000</v>
      </c>
      <c r="BPQ1390" s="84">
        <f>SUM(BPQ1387:BPQ1388)</f>
        <v>0</v>
      </c>
      <c r="BPR1390" s="84">
        <f>BPQ1390/BPP1390</f>
        <v>0</v>
      </c>
      <c r="BPS1390" s="84">
        <f>BPP1390-BPQ1390</f>
        <v>1000000</v>
      </c>
      <c r="BPT1390" s="84">
        <f>SUM(BPT1387:BPT1388)</f>
        <v>2000000</v>
      </c>
      <c r="BPU1390" s="84">
        <f>SUM(BPU1387:BPU1388)</f>
        <v>0</v>
      </c>
      <c r="BPV1390" s="84">
        <f>BPU1390/BPT1390</f>
        <v>0</v>
      </c>
      <c r="BPW1390" s="84">
        <f>BPT1390-BPU1390</f>
        <v>2000000</v>
      </c>
      <c r="BPX1390" s="84">
        <f>BPT1390+BPP1390</f>
        <v>3000000</v>
      </c>
      <c r="BQE1390" s="84" t="s">
        <v>5399</v>
      </c>
      <c r="BQF1390" s="84">
        <f>SUM(BQF1387:BQF1388)</f>
        <v>1000000</v>
      </c>
      <c r="BQG1390" s="84">
        <f>SUM(BQG1387:BQG1388)</f>
        <v>0</v>
      </c>
      <c r="BQH1390" s="84">
        <f>BQG1390/BQF1390</f>
        <v>0</v>
      </c>
      <c r="BQI1390" s="84">
        <f>BQF1390-BQG1390</f>
        <v>1000000</v>
      </c>
      <c r="BQJ1390" s="84">
        <f>SUM(BQJ1387:BQJ1388)</f>
        <v>2000000</v>
      </c>
      <c r="BQK1390" s="84">
        <f>SUM(BQK1387:BQK1388)</f>
        <v>0</v>
      </c>
      <c r="BQL1390" s="84">
        <f>BQK1390/BQJ1390</f>
        <v>0</v>
      </c>
      <c r="BQM1390" s="84">
        <f>BQJ1390-BQK1390</f>
        <v>2000000</v>
      </c>
      <c r="BQN1390" s="84">
        <f>BQJ1390+BQF1390</f>
        <v>3000000</v>
      </c>
      <c r="BQU1390" s="84" t="s">
        <v>5399</v>
      </c>
      <c r="BQV1390" s="84">
        <f>SUM(BQV1387:BQV1388)</f>
        <v>1000000</v>
      </c>
      <c r="BQW1390" s="84">
        <f>SUM(BQW1387:BQW1388)</f>
        <v>0</v>
      </c>
      <c r="BQX1390" s="84">
        <f>BQW1390/BQV1390</f>
        <v>0</v>
      </c>
      <c r="BQY1390" s="84">
        <f>BQV1390-BQW1390</f>
        <v>1000000</v>
      </c>
      <c r="BQZ1390" s="84">
        <f>SUM(BQZ1387:BQZ1388)</f>
        <v>2000000</v>
      </c>
      <c r="BRA1390" s="84">
        <f>SUM(BRA1387:BRA1388)</f>
        <v>0</v>
      </c>
      <c r="BRB1390" s="84">
        <f>BRA1390/BQZ1390</f>
        <v>0</v>
      </c>
      <c r="BRC1390" s="84">
        <f>BQZ1390-BRA1390</f>
        <v>2000000</v>
      </c>
      <c r="BRD1390" s="84">
        <f>BQZ1390+BQV1390</f>
        <v>3000000</v>
      </c>
      <c r="BRK1390" s="84" t="s">
        <v>5399</v>
      </c>
      <c r="BRL1390" s="84">
        <f>SUM(BRL1387:BRL1388)</f>
        <v>1000000</v>
      </c>
      <c r="BRM1390" s="84">
        <f>SUM(BRM1387:BRM1388)</f>
        <v>0</v>
      </c>
      <c r="BRN1390" s="84">
        <f>BRM1390/BRL1390</f>
        <v>0</v>
      </c>
      <c r="BRO1390" s="84">
        <f>BRL1390-BRM1390</f>
        <v>1000000</v>
      </c>
      <c r="BRP1390" s="84">
        <f>SUM(BRP1387:BRP1388)</f>
        <v>2000000</v>
      </c>
      <c r="BRQ1390" s="84">
        <f>SUM(BRQ1387:BRQ1388)</f>
        <v>0</v>
      </c>
      <c r="BRR1390" s="84">
        <f>BRQ1390/BRP1390</f>
        <v>0</v>
      </c>
      <c r="BRS1390" s="84">
        <f>BRP1390-BRQ1390</f>
        <v>2000000</v>
      </c>
      <c r="BRT1390" s="84">
        <f>BRP1390+BRL1390</f>
        <v>3000000</v>
      </c>
      <c r="BSA1390" s="84" t="s">
        <v>5399</v>
      </c>
      <c r="BSB1390" s="84">
        <f>SUM(BSB1387:BSB1388)</f>
        <v>1000000</v>
      </c>
      <c r="BSC1390" s="84">
        <f>SUM(BSC1387:BSC1388)</f>
        <v>0</v>
      </c>
      <c r="BSD1390" s="84">
        <f>BSC1390/BSB1390</f>
        <v>0</v>
      </c>
      <c r="BSE1390" s="84">
        <f>BSB1390-BSC1390</f>
        <v>1000000</v>
      </c>
      <c r="BSF1390" s="84">
        <f>SUM(BSF1387:BSF1388)</f>
        <v>2000000</v>
      </c>
      <c r="BSG1390" s="84">
        <f>SUM(BSG1387:BSG1388)</f>
        <v>0</v>
      </c>
      <c r="BSH1390" s="84">
        <f>BSG1390/BSF1390</f>
        <v>0</v>
      </c>
      <c r="BSI1390" s="84">
        <f>BSF1390-BSG1390</f>
        <v>2000000</v>
      </c>
      <c r="BSJ1390" s="84">
        <f>BSF1390+BSB1390</f>
        <v>3000000</v>
      </c>
      <c r="BSQ1390" s="84" t="s">
        <v>5399</v>
      </c>
      <c r="BSR1390" s="84">
        <f>SUM(BSR1387:BSR1388)</f>
        <v>1000000</v>
      </c>
      <c r="BSS1390" s="84">
        <f>SUM(BSS1387:BSS1388)</f>
        <v>0</v>
      </c>
      <c r="BST1390" s="84">
        <f>BSS1390/BSR1390</f>
        <v>0</v>
      </c>
      <c r="BSU1390" s="84">
        <f>BSR1390-BSS1390</f>
        <v>1000000</v>
      </c>
      <c r="BSV1390" s="84">
        <f>SUM(BSV1387:BSV1388)</f>
        <v>2000000</v>
      </c>
      <c r="BSW1390" s="84">
        <f>SUM(BSW1387:BSW1388)</f>
        <v>0</v>
      </c>
      <c r="BSX1390" s="84">
        <f>BSW1390/BSV1390</f>
        <v>0</v>
      </c>
      <c r="BSY1390" s="84">
        <f>BSV1390-BSW1390</f>
        <v>2000000</v>
      </c>
      <c r="BSZ1390" s="84">
        <f>BSV1390+BSR1390</f>
        <v>3000000</v>
      </c>
      <c r="BTG1390" s="84" t="s">
        <v>5399</v>
      </c>
      <c r="BTH1390" s="84">
        <f>SUM(BTH1387:BTH1388)</f>
        <v>1000000</v>
      </c>
      <c r="BTI1390" s="84">
        <f>SUM(BTI1387:BTI1388)</f>
        <v>0</v>
      </c>
      <c r="BTJ1390" s="84">
        <f>BTI1390/BTH1390</f>
        <v>0</v>
      </c>
      <c r="BTK1390" s="84">
        <f>BTH1390-BTI1390</f>
        <v>1000000</v>
      </c>
      <c r="BTL1390" s="84">
        <f>SUM(BTL1387:BTL1388)</f>
        <v>2000000</v>
      </c>
      <c r="BTM1390" s="84">
        <f>SUM(BTM1387:BTM1388)</f>
        <v>0</v>
      </c>
      <c r="BTN1390" s="84">
        <f>BTM1390/BTL1390</f>
        <v>0</v>
      </c>
      <c r="BTO1390" s="84">
        <f>BTL1390-BTM1390</f>
        <v>2000000</v>
      </c>
      <c r="BTP1390" s="84">
        <f>BTL1390+BTH1390</f>
        <v>3000000</v>
      </c>
      <c r="BTW1390" s="84" t="s">
        <v>5399</v>
      </c>
      <c r="BTX1390" s="84">
        <f>SUM(BTX1387:BTX1388)</f>
        <v>1000000</v>
      </c>
      <c r="BTY1390" s="84">
        <f>SUM(BTY1387:BTY1388)</f>
        <v>0</v>
      </c>
      <c r="BTZ1390" s="84">
        <f>BTY1390/BTX1390</f>
        <v>0</v>
      </c>
      <c r="BUA1390" s="84">
        <f>BTX1390-BTY1390</f>
        <v>1000000</v>
      </c>
      <c r="BUB1390" s="84">
        <f>SUM(BUB1387:BUB1388)</f>
        <v>2000000</v>
      </c>
      <c r="BUC1390" s="84">
        <f>SUM(BUC1387:BUC1388)</f>
        <v>0</v>
      </c>
      <c r="BUD1390" s="84">
        <f>BUC1390/BUB1390</f>
        <v>0</v>
      </c>
      <c r="BUE1390" s="84">
        <f>BUB1390-BUC1390</f>
        <v>2000000</v>
      </c>
      <c r="BUF1390" s="84">
        <f>BUB1390+BTX1390</f>
        <v>3000000</v>
      </c>
      <c r="BUM1390" s="84" t="s">
        <v>5399</v>
      </c>
      <c r="BUN1390" s="84">
        <f>SUM(BUN1387:BUN1388)</f>
        <v>1000000</v>
      </c>
      <c r="BUO1390" s="84">
        <f>SUM(BUO1387:BUO1388)</f>
        <v>0</v>
      </c>
      <c r="BUP1390" s="84">
        <f>BUO1390/BUN1390</f>
        <v>0</v>
      </c>
      <c r="BUQ1390" s="84">
        <f>BUN1390-BUO1390</f>
        <v>1000000</v>
      </c>
      <c r="BUR1390" s="84">
        <f>SUM(BUR1387:BUR1388)</f>
        <v>2000000</v>
      </c>
      <c r="BUS1390" s="84">
        <f>SUM(BUS1387:BUS1388)</f>
        <v>0</v>
      </c>
      <c r="BUT1390" s="84">
        <f>BUS1390/BUR1390</f>
        <v>0</v>
      </c>
      <c r="BUU1390" s="84">
        <f>BUR1390-BUS1390</f>
        <v>2000000</v>
      </c>
      <c r="BUV1390" s="84">
        <f>BUR1390+BUN1390</f>
        <v>3000000</v>
      </c>
      <c r="BVC1390" s="84" t="s">
        <v>5399</v>
      </c>
      <c r="BVD1390" s="84">
        <f>SUM(BVD1387:BVD1388)</f>
        <v>1000000</v>
      </c>
      <c r="BVE1390" s="84">
        <f>SUM(BVE1387:BVE1388)</f>
        <v>0</v>
      </c>
      <c r="BVF1390" s="84">
        <f>BVE1390/BVD1390</f>
        <v>0</v>
      </c>
      <c r="BVG1390" s="84">
        <f>BVD1390-BVE1390</f>
        <v>1000000</v>
      </c>
      <c r="BVH1390" s="84">
        <f>SUM(BVH1387:BVH1388)</f>
        <v>2000000</v>
      </c>
      <c r="BVI1390" s="84">
        <f>SUM(BVI1387:BVI1388)</f>
        <v>0</v>
      </c>
      <c r="BVJ1390" s="84">
        <f>BVI1390/BVH1390</f>
        <v>0</v>
      </c>
      <c r="BVK1390" s="84">
        <f>BVH1390-BVI1390</f>
        <v>2000000</v>
      </c>
      <c r="BVL1390" s="84">
        <f>BVH1390+BVD1390</f>
        <v>3000000</v>
      </c>
      <c r="BVS1390" s="84" t="s">
        <v>5399</v>
      </c>
      <c r="BVT1390" s="84">
        <f>SUM(BVT1387:BVT1388)</f>
        <v>1000000</v>
      </c>
      <c r="BVU1390" s="84">
        <f>SUM(BVU1387:BVU1388)</f>
        <v>0</v>
      </c>
      <c r="BVV1390" s="84">
        <f>BVU1390/BVT1390</f>
        <v>0</v>
      </c>
      <c r="BVW1390" s="84">
        <f>BVT1390-BVU1390</f>
        <v>1000000</v>
      </c>
      <c r="BVX1390" s="84">
        <f>SUM(BVX1387:BVX1388)</f>
        <v>2000000</v>
      </c>
      <c r="BVY1390" s="84">
        <f>SUM(BVY1387:BVY1388)</f>
        <v>0</v>
      </c>
      <c r="BVZ1390" s="84">
        <f>BVY1390/BVX1390</f>
        <v>0</v>
      </c>
      <c r="BWA1390" s="84">
        <f>BVX1390-BVY1390</f>
        <v>2000000</v>
      </c>
      <c r="BWB1390" s="84">
        <f>BVX1390+BVT1390</f>
        <v>3000000</v>
      </c>
      <c r="BWI1390" s="84" t="s">
        <v>5399</v>
      </c>
      <c r="BWJ1390" s="84">
        <f>SUM(BWJ1387:BWJ1388)</f>
        <v>1000000</v>
      </c>
      <c r="BWK1390" s="84">
        <f>SUM(BWK1387:BWK1388)</f>
        <v>0</v>
      </c>
      <c r="BWL1390" s="84">
        <f>BWK1390/BWJ1390</f>
        <v>0</v>
      </c>
      <c r="BWM1390" s="84">
        <f>BWJ1390-BWK1390</f>
        <v>1000000</v>
      </c>
      <c r="BWN1390" s="84">
        <f>SUM(BWN1387:BWN1388)</f>
        <v>2000000</v>
      </c>
      <c r="BWO1390" s="84">
        <f>SUM(BWO1387:BWO1388)</f>
        <v>0</v>
      </c>
      <c r="BWP1390" s="84">
        <f>BWO1390/BWN1390</f>
        <v>0</v>
      </c>
      <c r="BWQ1390" s="84">
        <f>BWN1390-BWO1390</f>
        <v>2000000</v>
      </c>
      <c r="BWR1390" s="84">
        <f>BWN1390+BWJ1390</f>
        <v>3000000</v>
      </c>
      <c r="BWY1390" s="84" t="s">
        <v>5399</v>
      </c>
      <c r="BWZ1390" s="84">
        <f>SUM(BWZ1387:BWZ1388)</f>
        <v>1000000</v>
      </c>
      <c r="BXA1390" s="84">
        <f>SUM(BXA1387:BXA1388)</f>
        <v>0</v>
      </c>
      <c r="BXB1390" s="84">
        <f>BXA1390/BWZ1390</f>
        <v>0</v>
      </c>
      <c r="BXC1390" s="84">
        <f>BWZ1390-BXA1390</f>
        <v>1000000</v>
      </c>
      <c r="BXD1390" s="84">
        <f>SUM(BXD1387:BXD1388)</f>
        <v>2000000</v>
      </c>
      <c r="BXE1390" s="84">
        <f>SUM(BXE1387:BXE1388)</f>
        <v>0</v>
      </c>
      <c r="BXF1390" s="84">
        <f>BXE1390/BXD1390</f>
        <v>0</v>
      </c>
      <c r="BXG1390" s="84">
        <f>BXD1390-BXE1390</f>
        <v>2000000</v>
      </c>
      <c r="BXH1390" s="84">
        <f>BXD1390+BWZ1390</f>
        <v>3000000</v>
      </c>
      <c r="BXO1390" s="84" t="s">
        <v>5399</v>
      </c>
      <c r="BXP1390" s="84">
        <f>SUM(BXP1387:BXP1388)</f>
        <v>1000000</v>
      </c>
      <c r="BXQ1390" s="84">
        <f>SUM(BXQ1387:BXQ1388)</f>
        <v>0</v>
      </c>
      <c r="BXR1390" s="84">
        <f>BXQ1390/BXP1390</f>
        <v>0</v>
      </c>
      <c r="BXS1390" s="84">
        <f>BXP1390-BXQ1390</f>
        <v>1000000</v>
      </c>
      <c r="BXT1390" s="84">
        <f>SUM(BXT1387:BXT1388)</f>
        <v>2000000</v>
      </c>
      <c r="BXU1390" s="84">
        <f>SUM(BXU1387:BXU1388)</f>
        <v>0</v>
      </c>
      <c r="BXV1390" s="84">
        <f>BXU1390/BXT1390</f>
        <v>0</v>
      </c>
      <c r="BXW1390" s="84">
        <f>BXT1390-BXU1390</f>
        <v>2000000</v>
      </c>
      <c r="BXX1390" s="84">
        <f>BXT1390+BXP1390</f>
        <v>3000000</v>
      </c>
      <c r="BYE1390" s="84" t="s">
        <v>5399</v>
      </c>
      <c r="BYF1390" s="84">
        <f>SUM(BYF1387:BYF1388)</f>
        <v>1000000</v>
      </c>
      <c r="BYG1390" s="84">
        <f>SUM(BYG1387:BYG1388)</f>
        <v>0</v>
      </c>
      <c r="BYH1390" s="84">
        <f>BYG1390/BYF1390</f>
        <v>0</v>
      </c>
      <c r="BYI1390" s="84">
        <f>BYF1390-BYG1390</f>
        <v>1000000</v>
      </c>
      <c r="BYJ1390" s="84">
        <f>SUM(BYJ1387:BYJ1388)</f>
        <v>2000000</v>
      </c>
      <c r="BYK1390" s="84">
        <f>SUM(BYK1387:BYK1388)</f>
        <v>0</v>
      </c>
      <c r="BYL1390" s="84">
        <f>BYK1390/BYJ1390</f>
        <v>0</v>
      </c>
      <c r="BYM1390" s="84">
        <f>BYJ1390-BYK1390</f>
        <v>2000000</v>
      </c>
      <c r="BYN1390" s="84">
        <f>BYJ1390+BYF1390</f>
        <v>3000000</v>
      </c>
      <c r="BYU1390" s="84" t="s">
        <v>5399</v>
      </c>
      <c r="BYV1390" s="84">
        <f>SUM(BYV1387:BYV1388)</f>
        <v>1000000</v>
      </c>
      <c r="BYW1390" s="84">
        <f>SUM(BYW1387:BYW1388)</f>
        <v>0</v>
      </c>
      <c r="BYX1390" s="84">
        <f>BYW1390/BYV1390</f>
        <v>0</v>
      </c>
      <c r="BYY1390" s="84">
        <f>BYV1390-BYW1390</f>
        <v>1000000</v>
      </c>
      <c r="BYZ1390" s="84">
        <f>SUM(BYZ1387:BYZ1388)</f>
        <v>2000000</v>
      </c>
      <c r="BZA1390" s="84">
        <f>SUM(BZA1387:BZA1388)</f>
        <v>0</v>
      </c>
      <c r="BZB1390" s="84">
        <f>BZA1390/BYZ1390</f>
        <v>0</v>
      </c>
      <c r="BZC1390" s="84">
        <f>BYZ1390-BZA1390</f>
        <v>2000000</v>
      </c>
      <c r="BZD1390" s="84">
        <f>BYZ1390+BYV1390</f>
        <v>3000000</v>
      </c>
      <c r="BZK1390" s="84" t="s">
        <v>5399</v>
      </c>
      <c r="BZL1390" s="84">
        <f>SUM(BZL1387:BZL1388)</f>
        <v>1000000</v>
      </c>
      <c r="BZM1390" s="84">
        <f>SUM(BZM1387:BZM1388)</f>
        <v>0</v>
      </c>
      <c r="BZN1390" s="84">
        <f>BZM1390/BZL1390</f>
        <v>0</v>
      </c>
      <c r="BZO1390" s="84">
        <f>BZL1390-BZM1390</f>
        <v>1000000</v>
      </c>
      <c r="BZP1390" s="84">
        <f>SUM(BZP1387:BZP1388)</f>
        <v>2000000</v>
      </c>
      <c r="BZQ1390" s="84">
        <f>SUM(BZQ1387:BZQ1388)</f>
        <v>0</v>
      </c>
      <c r="BZR1390" s="84">
        <f>BZQ1390/BZP1390</f>
        <v>0</v>
      </c>
      <c r="BZS1390" s="84">
        <f>BZP1390-BZQ1390</f>
        <v>2000000</v>
      </c>
      <c r="BZT1390" s="84">
        <f>BZP1390+BZL1390</f>
        <v>3000000</v>
      </c>
      <c r="CAA1390" s="84" t="s">
        <v>5399</v>
      </c>
      <c r="CAB1390" s="84">
        <f>SUM(CAB1387:CAB1388)</f>
        <v>1000000</v>
      </c>
      <c r="CAC1390" s="84">
        <f>SUM(CAC1387:CAC1388)</f>
        <v>0</v>
      </c>
      <c r="CAD1390" s="84">
        <f>CAC1390/CAB1390</f>
        <v>0</v>
      </c>
      <c r="CAE1390" s="84">
        <f>CAB1390-CAC1390</f>
        <v>1000000</v>
      </c>
      <c r="CAF1390" s="84">
        <f>SUM(CAF1387:CAF1388)</f>
        <v>2000000</v>
      </c>
      <c r="CAG1390" s="84">
        <f>SUM(CAG1387:CAG1388)</f>
        <v>0</v>
      </c>
      <c r="CAH1390" s="84">
        <f>CAG1390/CAF1390</f>
        <v>0</v>
      </c>
      <c r="CAI1390" s="84">
        <f>CAF1390-CAG1390</f>
        <v>2000000</v>
      </c>
      <c r="CAJ1390" s="84">
        <f>CAF1390+CAB1390</f>
        <v>3000000</v>
      </c>
      <c r="CAQ1390" s="84" t="s">
        <v>5399</v>
      </c>
      <c r="CAR1390" s="84">
        <f>SUM(CAR1387:CAR1388)</f>
        <v>1000000</v>
      </c>
      <c r="CAS1390" s="84">
        <f>SUM(CAS1387:CAS1388)</f>
        <v>0</v>
      </c>
      <c r="CAT1390" s="84">
        <f>CAS1390/CAR1390</f>
        <v>0</v>
      </c>
      <c r="CAU1390" s="84">
        <f>CAR1390-CAS1390</f>
        <v>1000000</v>
      </c>
      <c r="CAV1390" s="84">
        <f>SUM(CAV1387:CAV1388)</f>
        <v>2000000</v>
      </c>
      <c r="CAW1390" s="84">
        <f>SUM(CAW1387:CAW1388)</f>
        <v>0</v>
      </c>
      <c r="CAX1390" s="84">
        <f>CAW1390/CAV1390</f>
        <v>0</v>
      </c>
      <c r="CAY1390" s="84">
        <f>CAV1390-CAW1390</f>
        <v>2000000</v>
      </c>
      <c r="CAZ1390" s="84">
        <f>CAV1390+CAR1390</f>
        <v>3000000</v>
      </c>
      <c r="CBG1390" s="84" t="s">
        <v>5399</v>
      </c>
      <c r="CBH1390" s="84">
        <f>SUM(CBH1387:CBH1388)</f>
        <v>1000000</v>
      </c>
      <c r="CBI1390" s="84">
        <f>SUM(CBI1387:CBI1388)</f>
        <v>0</v>
      </c>
      <c r="CBJ1390" s="84">
        <f>CBI1390/CBH1390</f>
        <v>0</v>
      </c>
      <c r="CBK1390" s="84">
        <f>CBH1390-CBI1390</f>
        <v>1000000</v>
      </c>
      <c r="CBL1390" s="84">
        <f>SUM(CBL1387:CBL1388)</f>
        <v>2000000</v>
      </c>
      <c r="CBM1390" s="84">
        <f>SUM(CBM1387:CBM1388)</f>
        <v>0</v>
      </c>
      <c r="CBN1390" s="84">
        <f>CBM1390/CBL1390</f>
        <v>0</v>
      </c>
      <c r="CBO1390" s="84">
        <f>CBL1390-CBM1390</f>
        <v>2000000</v>
      </c>
      <c r="CBP1390" s="84">
        <f>CBL1390+CBH1390</f>
        <v>3000000</v>
      </c>
      <c r="CBW1390" s="84" t="s">
        <v>5399</v>
      </c>
      <c r="CBX1390" s="84">
        <f>SUM(CBX1387:CBX1388)</f>
        <v>1000000</v>
      </c>
      <c r="CBY1390" s="84">
        <f>SUM(CBY1387:CBY1388)</f>
        <v>0</v>
      </c>
      <c r="CBZ1390" s="84">
        <f>CBY1390/CBX1390</f>
        <v>0</v>
      </c>
      <c r="CCA1390" s="84">
        <f>CBX1390-CBY1390</f>
        <v>1000000</v>
      </c>
      <c r="CCB1390" s="84">
        <f>SUM(CCB1387:CCB1388)</f>
        <v>2000000</v>
      </c>
      <c r="CCC1390" s="84">
        <f>SUM(CCC1387:CCC1388)</f>
        <v>0</v>
      </c>
      <c r="CCD1390" s="84">
        <f>CCC1390/CCB1390</f>
        <v>0</v>
      </c>
      <c r="CCE1390" s="84">
        <f>CCB1390-CCC1390</f>
        <v>2000000</v>
      </c>
      <c r="CCF1390" s="84">
        <f>CCB1390+CBX1390</f>
        <v>3000000</v>
      </c>
      <c r="CCM1390" s="84" t="s">
        <v>5399</v>
      </c>
      <c r="CCN1390" s="84">
        <f>SUM(CCN1387:CCN1388)</f>
        <v>1000000</v>
      </c>
      <c r="CCO1390" s="84">
        <f>SUM(CCO1387:CCO1388)</f>
        <v>0</v>
      </c>
      <c r="CCP1390" s="84">
        <f>CCO1390/CCN1390</f>
        <v>0</v>
      </c>
      <c r="CCQ1390" s="84">
        <f>CCN1390-CCO1390</f>
        <v>1000000</v>
      </c>
      <c r="CCR1390" s="84">
        <f>SUM(CCR1387:CCR1388)</f>
        <v>2000000</v>
      </c>
      <c r="CCS1390" s="84">
        <f>SUM(CCS1387:CCS1388)</f>
        <v>0</v>
      </c>
      <c r="CCT1390" s="84">
        <f>CCS1390/CCR1390</f>
        <v>0</v>
      </c>
      <c r="CCU1390" s="84">
        <f>CCR1390-CCS1390</f>
        <v>2000000</v>
      </c>
      <c r="CCV1390" s="84">
        <f>CCR1390+CCN1390</f>
        <v>3000000</v>
      </c>
      <c r="CDC1390" s="84" t="s">
        <v>5399</v>
      </c>
      <c r="CDD1390" s="84">
        <f>SUM(CDD1387:CDD1388)</f>
        <v>1000000</v>
      </c>
      <c r="CDE1390" s="84">
        <f>SUM(CDE1387:CDE1388)</f>
        <v>0</v>
      </c>
      <c r="CDF1390" s="84">
        <f>CDE1390/CDD1390</f>
        <v>0</v>
      </c>
      <c r="CDG1390" s="84">
        <f>CDD1390-CDE1390</f>
        <v>1000000</v>
      </c>
      <c r="CDH1390" s="84">
        <f>SUM(CDH1387:CDH1388)</f>
        <v>2000000</v>
      </c>
      <c r="CDI1390" s="84">
        <f>SUM(CDI1387:CDI1388)</f>
        <v>0</v>
      </c>
      <c r="CDJ1390" s="84">
        <f>CDI1390/CDH1390</f>
        <v>0</v>
      </c>
      <c r="CDK1390" s="84">
        <f>CDH1390-CDI1390</f>
        <v>2000000</v>
      </c>
      <c r="CDL1390" s="84">
        <f>CDH1390+CDD1390</f>
        <v>3000000</v>
      </c>
      <c r="CDS1390" s="84" t="s">
        <v>5399</v>
      </c>
      <c r="CDT1390" s="84">
        <f>SUM(CDT1387:CDT1388)</f>
        <v>1000000</v>
      </c>
      <c r="CDU1390" s="84">
        <f>SUM(CDU1387:CDU1388)</f>
        <v>0</v>
      </c>
      <c r="CDV1390" s="84">
        <f>CDU1390/CDT1390</f>
        <v>0</v>
      </c>
      <c r="CDW1390" s="84">
        <f>CDT1390-CDU1390</f>
        <v>1000000</v>
      </c>
      <c r="CDX1390" s="84">
        <f>SUM(CDX1387:CDX1388)</f>
        <v>2000000</v>
      </c>
      <c r="CDY1390" s="84">
        <f>SUM(CDY1387:CDY1388)</f>
        <v>0</v>
      </c>
      <c r="CDZ1390" s="84">
        <f>CDY1390/CDX1390</f>
        <v>0</v>
      </c>
      <c r="CEA1390" s="84">
        <f>CDX1390-CDY1390</f>
        <v>2000000</v>
      </c>
      <c r="CEB1390" s="84">
        <f>CDX1390+CDT1390</f>
        <v>3000000</v>
      </c>
      <c r="CEI1390" s="84" t="s">
        <v>5399</v>
      </c>
      <c r="CEJ1390" s="84">
        <f>SUM(CEJ1387:CEJ1388)</f>
        <v>1000000</v>
      </c>
      <c r="CEK1390" s="84">
        <f>SUM(CEK1387:CEK1388)</f>
        <v>0</v>
      </c>
      <c r="CEL1390" s="84">
        <f>CEK1390/CEJ1390</f>
        <v>0</v>
      </c>
      <c r="CEM1390" s="84">
        <f>CEJ1390-CEK1390</f>
        <v>1000000</v>
      </c>
      <c r="CEN1390" s="84">
        <f>SUM(CEN1387:CEN1388)</f>
        <v>2000000</v>
      </c>
      <c r="CEO1390" s="84">
        <f>SUM(CEO1387:CEO1388)</f>
        <v>0</v>
      </c>
      <c r="CEP1390" s="84">
        <f>CEO1390/CEN1390</f>
        <v>0</v>
      </c>
      <c r="CEQ1390" s="84">
        <f>CEN1390-CEO1390</f>
        <v>2000000</v>
      </c>
      <c r="CER1390" s="84">
        <f>CEN1390+CEJ1390</f>
        <v>3000000</v>
      </c>
      <c r="CEY1390" s="84" t="s">
        <v>5399</v>
      </c>
      <c r="CEZ1390" s="84">
        <f>SUM(CEZ1387:CEZ1388)</f>
        <v>1000000</v>
      </c>
      <c r="CFA1390" s="84">
        <f>SUM(CFA1387:CFA1388)</f>
        <v>0</v>
      </c>
      <c r="CFB1390" s="84">
        <f>CFA1390/CEZ1390</f>
        <v>0</v>
      </c>
      <c r="CFC1390" s="84">
        <f>CEZ1390-CFA1390</f>
        <v>1000000</v>
      </c>
      <c r="CFD1390" s="84">
        <f>SUM(CFD1387:CFD1388)</f>
        <v>2000000</v>
      </c>
      <c r="CFE1390" s="84">
        <f>SUM(CFE1387:CFE1388)</f>
        <v>0</v>
      </c>
      <c r="CFF1390" s="84">
        <f>CFE1390/CFD1390</f>
        <v>0</v>
      </c>
      <c r="CFG1390" s="84">
        <f>CFD1390-CFE1390</f>
        <v>2000000</v>
      </c>
      <c r="CFH1390" s="84">
        <f>CFD1390+CEZ1390</f>
        <v>3000000</v>
      </c>
      <c r="CFO1390" s="84" t="s">
        <v>5399</v>
      </c>
      <c r="CFP1390" s="84">
        <f>SUM(CFP1387:CFP1388)</f>
        <v>1000000</v>
      </c>
      <c r="CFQ1390" s="84">
        <f>SUM(CFQ1387:CFQ1388)</f>
        <v>0</v>
      </c>
      <c r="CFR1390" s="84">
        <f>CFQ1390/CFP1390</f>
        <v>0</v>
      </c>
      <c r="CFS1390" s="84">
        <f>CFP1390-CFQ1390</f>
        <v>1000000</v>
      </c>
      <c r="CFT1390" s="84">
        <f>SUM(CFT1387:CFT1388)</f>
        <v>2000000</v>
      </c>
      <c r="CFU1390" s="84">
        <f>SUM(CFU1387:CFU1388)</f>
        <v>0</v>
      </c>
      <c r="CFV1390" s="84">
        <f>CFU1390/CFT1390</f>
        <v>0</v>
      </c>
      <c r="CFW1390" s="84">
        <f>CFT1390-CFU1390</f>
        <v>2000000</v>
      </c>
      <c r="CFX1390" s="84">
        <f>CFT1390+CFP1390</f>
        <v>3000000</v>
      </c>
      <c r="CGE1390" s="84" t="s">
        <v>5399</v>
      </c>
      <c r="CGF1390" s="84">
        <f>SUM(CGF1387:CGF1388)</f>
        <v>1000000</v>
      </c>
      <c r="CGG1390" s="84">
        <f>SUM(CGG1387:CGG1388)</f>
        <v>0</v>
      </c>
      <c r="CGH1390" s="84">
        <f>CGG1390/CGF1390</f>
        <v>0</v>
      </c>
      <c r="CGI1390" s="84">
        <f>CGF1390-CGG1390</f>
        <v>1000000</v>
      </c>
      <c r="CGJ1390" s="84">
        <f>SUM(CGJ1387:CGJ1388)</f>
        <v>2000000</v>
      </c>
      <c r="CGK1390" s="84">
        <f>SUM(CGK1387:CGK1388)</f>
        <v>0</v>
      </c>
      <c r="CGL1390" s="84">
        <f>CGK1390/CGJ1390</f>
        <v>0</v>
      </c>
      <c r="CGM1390" s="84">
        <f>CGJ1390-CGK1390</f>
        <v>2000000</v>
      </c>
      <c r="CGN1390" s="84">
        <f>CGJ1390+CGF1390</f>
        <v>3000000</v>
      </c>
      <c r="CGU1390" s="84" t="s">
        <v>5399</v>
      </c>
      <c r="CGV1390" s="84">
        <f>SUM(CGV1387:CGV1388)</f>
        <v>1000000</v>
      </c>
      <c r="CGW1390" s="84">
        <f>SUM(CGW1387:CGW1388)</f>
        <v>0</v>
      </c>
      <c r="CGX1390" s="84">
        <f>CGW1390/CGV1390</f>
        <v>0</v>
      </c>
      <c r="CGY1390" s="84">
        <f>CGV1390-CGW1390</f>
        <v>1000000</v>
      </c>
      <c r="CGZ1390" s="84">
        <f>SUM(CGZ1387:CGZ1388)</f>
        <v>2000000</v>
      </c>
      <c r="CHA1390" s="84">
        <f>SUM(CHA1387:CHA1388)</f>
        <v>0</v>
      </c>
      <c r="CHB1390" s="84">
        <f>CHA1390/CGZ1390</f>
        <v>0</v>
      </c>
      <c r="CHC1390" s="84">
        <f>CGZ1390-CHA1390</f>
        <v>2000000</v>
      </c>
      <c r="CHD1390" s="84">
        <f>CGZ1390+CGV1390</f>
        <v>3000000</v>
      </c>
      <c r="CHK1390" s="84" t="s">
        <v>5399</v>
      </c>
      <c r="CHL1390" s="84">
        <f>SUM(CHL1387:CHL1388)</f>
        <v>1000000</v>
      </c>
      <c r="CHM1390" s="84">
        <f>SUM(CHM1387:CHM1388)</f>
        <v>0</v>
      </c>
      <c r="CHN1390" s="84">
        <f>CHM1390/CHL1390</f>
        <v>0</v>
      </c>
      <c r="CHO1390" s="84">
        <f>CHL1390-CHM1390</f>
        <v>1000000</v>
      </c>
      <c r="CHP1390" s="84">
        <f>SUM(CHP1387:CHP1388)</f>
        <v>2000000</v>
      </c>
      <c r="CHQ1390" s="84">
        <f>SUM(CHQ1387:CHQ1388)</f>
        <v>0</v>
      </c>
      <c r="CHR1390" s="84">
        <f>CHQ1390/CHP1390</f>
        <v>0</v>
      </c>
      <c r="CHS1390" s="84">
        <f>CHP1390-CHQ1390</f>
        <v>2000000</v>
      </c>
      <c r="CHT1390" s="84">
        <f>CHP1390+CHL1390</f>
        <v>3000000</v>
      </c>
      <c r="CIA1390" s="84" t="s">
        <v>5399</v>
      </c>
      <c r="CIB1390" s="84">
        <f>SUM(CIB1387:CIB1388)</f>
        <v>1000000</v>
      </c>
      <c r="CIC1390" s="84">
        <f>SUM(CIC1387:CIC1388)</f>
        <v>0</v>
      </c>
      <c r="CID1390" s="84">
        <f>CIC1390/CIB1390</f>
        <v>0</v>
      </c>
      <c r="CIE1390" s="84">
        <f>CIB1390-CIC1390</f>
        <v>1000000</v>
      </c>
      <c r="CIF1390" s="84">
        <f>SUM(CIF1387:CIF1388)</f>
        <v>2000000</v>
      </c>
      <c r="CIG1390" s="84">
        <f>SUM(CIG1387:CIG1388)</f>
        <v>0</v>
      </c>
      <c r="CIH1390" s="84">
        <f>CIG1390/CIF1390</f>
        <v>0</v>
      </c>
      <c r="CII1390" s="84">
        <f>CIF1390-CIG1390</f>
        <v>2000000</v>
      </c>
      <c r="CIJ1390" s="84">
        <f>CIF1390+CIB1390</f>
        <v>3000000</v>
      </c>
      <c r="CIQ1390" s="84" t="s">
        <v>5399</v>
      </c>
      <c r="CIR1390" s="84">
        <f>SUM(CIR1387:CIR1388)</f>
        <v>1000000</v>
      </c>
      <c r="CIS1390" s="84">
        <f>SUM(CIS1387:CIS1388)</f>
        <v>0</v>
      </c>
      <c r="CIT1390" s="84">
        <f>CIS1390/CIR1390</f>
        <v>0</v>
      </c>
      <c r="CIU1390" s="84">
        <f>CIR1390-CIS1390</f>
        <v>1000000</v>
      </c>
      <c r="CIV1390" s="84">
        <f>SUM(CIV1387:CIV1388)</f>
        <v>2000000</v>
      </c>
      <c r="CIW1390" s="84">
        <f>SUM(CIW1387:CIW1388)</f>
        <v>0</v>
      </c>
      <c r="CIX1390" s="84">
        <f>CIW1390/CIV1390</f>
        <v>0</v>
      </c>
      <c r="CIY1390" s="84">
        <f>CIV1390-CIW1390</f>
        <v>2000000</v>
      </c>
      <c r="CIZ1390" s="84">
        <f>CIV1390+CIR1390</f>
        <v>3000000</v>
      </c>
      <c r="CJG1390" s="84" t="s">
        <v>5399</v>
      </c>
      <c r="CJH1390" s="84">
        <f>SUM(CJH1387:CJH1388)</f>
        <v>1000000</v>
      </c>
      <c r="CJI1390" s="84">
        <f>SUM(CJI1387:CJI1388)</f>
        <v>0</v>
      </c>
      <c r="CJJ1390" s="84">
        <f>CJI1390/CJH1390</f>
        <v>0</v>
      </c>
      <c r="CJK1390" s="84">
        <f>CJH1390-CJI1390</f>
        <v>1000000</v>
      </c>
      <c r="CJL1390" s="84">
        <f>SUM(CJL1387:CJL1388)</f>
        <v>2000000</v>
      </c>
      <c r="CJM1390" s="84">
        <f>SUM(CJM1387:CJM1388)</f>
        <v>0</v>
      </c>
      <c r="CJN1390" s="84">
        <f>CJM1390/CJL1390</f>
        <v>0</v>
      </c>
      <c r="CJO1390" s="84">
        <f>CJL1390-CJM1390</f>
        <v>2000000</v>
      </c>
      <c r="CJP1390" s="84">
        <f>CJL1390+CJH1390</f>
        <v>3000000</v>
      </c>
      <c r="CJW1390" s="84" t="s">
        <v>5399</v>
      </c>
      <c r="CJX1390" s="84">
        <f>SUM(CJX1387:CJX1388)</f>
        <v>1000000</v>
      </c>
      <c r="CJY1390" s="84">
        <f>SUM(CJY1387:CJY1388)</f>
        <v>0</v>
      </c>
      <c r="CJZ1390" s="84">
        <f>CJY1390/CJX1390</f>
        <v>0</v>
      </c>
      <c r="CKA1390" s="84">
        <f>CJX1390-CJY1390</f>
        <v>1000000</v>
      </c>
      <c r="CKB1390" s="84">
        <f>SUM(CKB1387:CKB1388)</f>
        <v>2000000</v>
      </c>
      <c r="CKC1390" s="84">
        <f>SUM(CKC1387:CKC1388)</f>
        <v>0</v>
      </c>
      <c r="CKD1390" s="84">
        <f>CKC1390/CKB1390</f>
        <v>0</v>
      </c>
      <c r="CKE1390" s="84">
        <f>CKB1390-CKC1390</f>
        <v>2000000</v>
      </c>
      <c r="CKF1390" s="84">
        <f>CKB1390+CJX1390</f>
        <v>3000000</v>
      </c>
      <c r="CKM1390" s="84" t="s">
        <v>5399</v>
      </c>
      <c r="CKN1390" s="84">
        <f>SUM(CKN1387:CKN1388)</f>
        <v>1000000</v>
      </c>
      <c r="CKO1390" s="84">
        <f>SUM(CKO1387:CKO1388)</f>
        <v>0</v>
      </c>
      <c r="CKP1390" s="84">
        <f>CKO1390/CKN1390</f>
        <v>0</v>
      </c>
      <c r="CKQ1390" s="84">
        <f>CKN1390-CKO1390</f>
        <v>1000000</v>
      </c>
      <c r="CKR1390" s="84">
        <f>SUM(CKR1387:CKR1388)</f>
        <v>2000000</v>
      </c>
      <c r="CKS1390" s="84">
        <f>SUM(CKS1387:CKS1388)</f>
        <v>0</v>
      </c>
      <c r="CKT1390" s="84">
        <f>CKS1390/CKR1390</f>
        <v>0</v>
      </c>
      <c r="CKU1390" s="84">
        <f>CKR1390-CKS1390</f>
        <v>2000000</v>
      </c>
      <c r="CKV1390" s="84">
        <f>CKR1390+CKN1390</f>
        <v>3000000</v>
      </c>
      <c r="CLC1390" s="84" t="s">
        <v>5399</v>
      </c>
      <c r="CLD1390" s="84">
        <f>SUM(CLD1387:CLD1388)</f>
        <v>1000000</v>
      </c>
      <c r="CLE1390" s="84">
        <f>SUM(CLE1387:CLE1388)</f>
        <v>0</v>
      </c>
      <c r="CLF1390" s="84">
        <f>CLE1390/CLD1390</f>
        <v>0</v>
      </c>
      <c r="CLG1390" s="84">
        <f>CLD1390-CLE1390</f>
        <v>1000000</v>
      </c>
      <c r="CLH1390" s="84">
        <f>SUM(CLH1387:CLH1388)</f>
        <v>2000000</v>
      </c>
      <c r="CLI1390" s="84">
        <f>SUM(CLI1387:CLI1388)</f>
        <v>0</v>
      </c>
      <c r="CLJ1390" s="84">
        <f>CLI1390/CLH1390</f>
        <v>0</v>
      </c>
      <c r="CLK1390" s="84">
        <f>CLH1390-CLI1390</f>
        <v>2000000</v>
      </c>
      <c r="CLL1390" s="84">
        <f>CLH1390+CLD1390</f>
        <v>3000000</v>
      </c>
      <c r="CLS1390" s="84" t="s">
        <v>5399</v>
      </c>
      <c r="CLT1390" s="84">
        <f>SUM(CLT1387:CLT1388)</f>
        <v>1000000</v>
      </c>
      <c r="CLU1390" s="84">
        <f>SUM(CLU1387:CLU1388)</f>
        <v>0</v>
      </c>
      <c r="CLV1390" s="84">
        <f>CLU1390/CLT1390</f>
        <v>0</v>
      </c>
      <c r="CLW1390" s="84">
        <f>CLT1390-CLU1390</f>
        <v>1000000</v>
      </c>
      <c r="CLX1390" s="84">
        <f>SUM(CLX1387:CLX1388)</f>
        <v>2000000</v>
      </c>
      <c r="CLY1390" s="84">
        <f>SUM(CLY1387:CLY1388)</f>
        <v>0</v>
      </c>
      <c r="CLZ1390" s="84">
        <f>CLY1390/CLX1390</f>
        <v>0</v>
      </c>
      <c r="CMA1390" s="84">
        <f>CLX1390-CLY1390</f>
        <v>2000000</v>
      </c>
      <c r="CMB1390" s="84">
        <f>CLX1390+CLT1390</f>
        <v>3000000</v>
      </c>
      <c r="CMI1390" s="84" t="s">
        <v>5399</v>
      </c>
      <c r="CMJ1390" s="84">
        <f>SUM(CMJ1387:CMJ1388)</f>
        <v>1000000</v>
      </c>
      <c r="CMK1390" s="84">
        <f>SUM(CMK1387:CMK1388)</f>
        <v>0</v>
      </c>
      <c r="CML1390" s="84">
        <f>CMK1390/CMJ1390</f>
        <v>0</v>
      </c>
      <c r="CMM1390" s="84">
        <f>CMJ1390-CMK1390</f>
        <v>1000000</v>
      </c>
      <c r="CMN1390" s="84">
        <f>SUM(CMN1387:CMN1388)</f>
        <v>2000000</v>
      </c>
      <c r="CMO1390" s="84">
        <f>SUM(CMO1387:CMO1388)</f>
        <v>0</v>
      </c>
      <c r="CMP1390" s="84">
        <f>CMO1390/CMN1390</f>
        <v>0</v>
      </c>
      <c r="CMQ1390" s="84">
        <f>CMN1390-CMO1390</f>
        <v>2000000</v>
      </c>
      <c r="CMR1390" s="84">
        <f>CMN1390+CMJ1390</f>
        <v>3000000</v>
      </c>
      <c r="CMY1390" s="84" t="s">
        <v>5399</v>
      </c>
      <c r="CMZ1390" s="84">
        <f>SUM(CMZ1387:CMZ1388)</f>
        <v>1000000</v>
      </c>
      <c r="CNA1390" s="84">
        <f>SUM(CNA1387:CNA1388)</f>
        <v>0</v>
      </c>
      <c r="CNB1390" s="84">
        <f>CNA1390/CMZ1390</f>
        <v>0</v>
      </c>
      <c r="CNC1390" s="84">
        <f>CMZ1390-CNA1390</f>
        <v>1000000</v>
      </c>
      <c r="CND1390" s="84">
        <f>SUM(CND1387:CND1388)</f>
        <v>2000000</v>
      </c>
      <c r="CNE1390" s="84">
        <f>SUM(CNE1387:CNE1388)</f>
        <v>0</v>
      </c>
      <c r="CNF1390" s="84">
        <f>CNE1390/CND1390</f>
        <v>0</v>
      </c>
      <c r="CNG1390" s="84">
        <f>CND1390-CNE1390</f>
        <v>2000000</v>
      </c>
      <c r="CNH1390" s="84">
        <f>CND1390+CMZ1390</f>
        <v>3000000</v>
      </c>
      <c r="CNO1390" s="84" t="s">
        <v>5399</v>
      </c>
      <c r="CNP1390" s="84">
        <f>SUM(CNP1387:CNP1388)</f>
        <v>1000000</v>
      </c>
      <c r="CNQ1390" s="84">
        <f>SUM(CNQ1387:CNQ1388)</f>
        <v>0</v>
      </c>
      <c r="CNR1390" s="84">
        <f>CNQ1390/CNP1390</f>
        <v>0</v>
      </c>
      <c r="CNS1390" s="84">
        <f>CNP1390-CNQ1390</f>
        <v>1000000</v>
      </c>
      <c r="CNT1390" s="84">
        <f>SUM(CNT1387:CNT1388)</f>
        <v>2000000</v>
      </c>
      <c r="CNU1390" s="84">
        <f>SUM(CNU1387:CNU1388)</f>
        <v>0</v>
      </c>
      <c r="CNV1390" s="84">
        <f>CNU1390/CNT1390</f>
        <v>0</v>
      </c>
      <c r="CNW1390" s="84">
        <f>CNT1390-CNU1390</f>
        <v>2000000</v>
      </c>
      <c r="CNX1390" s="84">
        <f>CNT1390+CNP1390</f>
        <v>3000000</v>
      </c>
      <c r="COE1390" s="84" t="s">
        <v>5399</v>
      </c>
      <c r="COF1390" s="84">
        <f>SUM(COF1387:COF1388)</f>
        <v>1000000</v>
      </c>
      <c r="COG1390" s="84">
        <f>SUM(COG1387:COG1388)</f>
        <v>0</v>
      </c>
      <c r="COH1390" s="84">
        <f>COG1390/COF1390</f>
        <v>0</v>
      </c>
      <c r="COI1390" s="84">
        <f>COF1390-COG1390</f>
        <v>1000000</v>
      </c>
      <c r="COJ1390" s="84">
        <f>SUM(COJ1387:COJ1388)</f>
        <v>2000000</v>
      </c>
      <c r="COK1390" s="84">
        <f>SUM(COK1387:COK1388)</f>
        <v>0</v>
      </c>
      <c r="COL1390" s="84">
        <f>COK1390/COJ1390</f>
        <v>0</v>
      </c>
      <c r="COM1390" s="84">
        <f>COJ1390-COK1390</f>
        <v>2000000</v>
      </c>
      <c r="CON1390" s="84">
        <f>COJ1390+COF1390</f>
        <v>3000000</v>
      </c>
      <c r="COU1390" s="84" t="s">
        <v>5399</v>
      </c>
      <c r="COV1390" s="84">
        <f>SUM(COV1387:COV1388)</f>
        <v>1000000</v>
      </c>
      <c r="COW1390" s="84">
        <f>SUM(COW1387:COW1388)</f>
        <v>0</v>
      </c>
      <c r="COX1390" s="84">
        <f>COW1390/COV1390</f>
        <v>0</v>
      </c>
      <c r="COY1390" s="84">
        <f>COV1390-COW1390</f>
        <v>1000000</v>
      </c>
      <c r="COZ1390" s="84">
        <f>SUM(COZ1387:COZ1388)</f>
        <v>2000000</v>
      </c>
      <c r="CPA1390" s="84">
        <f>SUM(CPA1387:CPA1388)</f>
        <v>0</v>
      </c>
      <c r="CPB1390" s="84">
        <f>CPA1390/COZ1390</f>
        <v>0</v>
      </c>
      <c r="CPC1390" s="84">
        <f>COZ1390-CPA1390</f>
        <v>2000000</v>
      </c>
      <c r="CPD1390" s="84">
        <f>COZ1390+COV1390</f>
        <v>3000000</v>
      </c>
      <c r="CPK1390" s="84" t="s">
        <v>5399</v>
      </c>
      <c r="CPL1390" s="84">
        <f>SUM(CPL1387:CPL1388)</f>
        <v>1000000</v>
      </c>
      <c r="CPM1390" s="84">
        <f>SUM(CPM1387:CPM1388)</f>
        <v>0</v>
      </c>
      <c r="CPN1390" s="84">
        <f>CPM1390/CPL1390</f>
        <v>0</v>
      </c>
      <c r="CPO1390" s="84">
        <f>CPL1390-CPM1390</f>
        <v>1000000</v>
      </c>
      <c r="CPP1390" s="84">
        <f>SUM(CPP1387:CPP1388)</f>
        <v>2000000</v>
      </c>
      <c r="CPQ1390" s="84">
        <f>SUM(CPQ1387:CPQ1388)</f>
        <v>0</v>
      </c>
      <c r="CPR1390" s="84">
        <f>CPQ1390/CPP1390</f>
        <v>0</v>
      </c>
      <c r="CPS1390" s="84">
        <f>CPP1390-CPQ1390</f>
        <v>2000000</v>
      </c>
      <c r="CPT1390" s="84">
        <f>CPP1390+CPL1390</f>
        <v>3000000</v>
      </c>
      <c r="CQA1390" s="84" t="s">
        <v>5399</v>
      </c>
      <c r="CQB1390" s="84">
        <f>SUM(CQB1387:CQB1388)</f>
        <v>1000000</v>
      </c>
      <c r="CQC1390" s="84">
        <f>SUM(CQC1387:CQC1388)</f>
        <v>0</v>
      </c>
      <c r="CQD1390" s="84">
        <f>CQC1390/CQB1390</f>
        <v>0</v>
      </c>
      <c r="CQE1390" s="84">
        <f>CQB1390-CQC1390</f>
        <v>1000000</v>
      </c>
      <c r="CQF1390" s="84">
        <f>SUM(CQF1387:CQF1388)</f>
        <v>2000000</v>
      </c>
      <c r="CQG1390" s="84">
        <f>SUM(CQG1387:CQG1388)</f>
        <v>0</v>
      </c>
      <c r="CQH1390" s="84">
        <f>CQG1390/CQF1390</f>
        <v>0</v>
      </c>
      <c r="CQI1390" s="84">
        <f>CQF1390-CQG1390</f>
        <v>2000000</v>
      </c>
      <c r="CQJ1390" s="84">
        <f>CQF1390+CQB1390</f>
        <v>3000000</v>
      </c>
      <c r="CQQ1390" s="84" t="s">
        <v>5399</v>
      </c>
      <c r="CQR1390" s="84">
        <f>SUM(CQR1387:CQR1388)</f>
        <v>1000000</v>
      </c>
      <c r="CQS1390" s="84">
        <f>SUM(CQS1387:CQS1388)</f>
        <v>0</v>
      </c>
      <c r="CQT1390" s="84">
        <f>CQS1390/CQR1390</f>
        <v>0</v>
      </c>
      <c r="CQU1390" s="84">
        <f>CQR1390-CQS1390</f>
        <v>1000000</v>
      </c>
      <c r="CQV1390" s="84">
        <f>SUM(CQV1387:CQV1388)</f>
        <v>2000000</v>
      </c>
      <c r="CQW1390" s="84">
        <f>SUM(CQW1387:CQW1388)</f>
        <v>0</v>
      </c>
      <c r="CQX1390" s="84">
        <f>CQW1390/CQV1390</f>
        <v>0</v>
      </c>
      <c r="CQY1390" s="84">
        <f>CQV1390-CQW1390</f>
        <v>2000000</v>
      </c>
      <c r="CQZ1390" s="84">
        <f>CQV1390+CQR1390</f>
        <v>3000000</v>
      </c>
      <c r="CRG1390" s="84" t="s">
        <v>5399</v>
      </c>
      <c r="CRH1390" s="84">
        <f>SUM(CRH1387:CRH1388)</f>
        <v>1000000</v>
      </c>
      <c r="CRI1390" s="84">
        <f>SUM(CRI1387:CRI1388)</f>
        <v>0</v>
      </c>
      <c r="CRJ1390" s="84">
        <f>CRI1390/CRH1390</f>
        <v>0</v>
      </c>
      <c r="CRK1390" s="84">
        <f>CRH1390-CRI1390</f>
        <v>1000000</v>
      </c>
      <c r="CRL1390" s="84">
        <f>SUM(CRL1387:CRL1388)</f>
        <v>2000000</v>
      </c>
      <c r="CRM1390" s="84">
        <f>SUM(CRM1387:CRM1388)</f>
        <v>0</v>
      </c>
      <c r="CRN1390" s="84">
        <f>CRM1390/CRL1390</f>
        <v>0</v>
      </c>
      <c r="CRO1390" s="84">
        <f>CRL1390-CRM1390</f>
        <v>2000000</v>
      </c>
      <c r="CRP1390" s="84">
        <f>CRL1390+CRH1390</f>
        <v>3000000</v>
      </c>
      <c r="CRW1390" s="84" t="s">
        <v>5399</v>
      </c>
      <c r="CRX1390" s="84">
        <f>SUM(CRX1387:CRX1388)</f>
        <v>1000000</v>
      </c>
      <c r="CRY1390" s="84">
        <f>SUM(CRY1387:CRY1388)</f>
        <v>0</v>
      </c>
      <c r="CRZ1390" s="84">
        <f>CRY1390/CRX1390</f>
        <v>0</v>
      </c>
      <c r="CSA1390" s="84">
        <f>CRX1390-CRY1390</f>
        <v>1000000</v>
      </c>
      <c r="CSB1390" s="84">
        <f>SUM(CSB1387:CSB1388)</f>
        <v>2000000</v>
      </c>
      <c r="CSC1390" s="84">
        <f>SUM(CSC1387:CSC1388)</f>
        <v>0</v>
      </c>
      <c r="CSD1390" s="84">
        <f>CSC1390/CSB1390</f>
        <v>0</v>
      </c>
      <c r="CSE1390" s="84">
        <f>CSB1390-CSC1390</f>
        <v>2000000</v>
      </c>
      <c r="CSF1390" s="84">
        <f>CSB1390+CRX1390</f>
        <v>3000000</v>
      </c>
      <c r="CSM1390" s="84" t="s">
        <v>5399</v>
      </c>
      <c r="CSN1390" s="84">
        <f>SUM(CSN1387:CSN1388)</f>
        <v>1000000</v>
      </c>
      <c r="CSO1390" s="84">
        <f>SUM(CSO1387:CSO1388)</f>
        <v>0</v>
      </c>
      <c r="CSP1390" s="84">
        <f>CSO1390/CSN1390</f>
        <v>0</v>
      </c>
      <c r="CSQ1390" s="84">
        <f>CSN1390-CSO1390</f>
        <v>1000000</v>
      </c>
      <c r="CSR1390" s="84">
        <f>SUM(CSR1387:CSR1388)</f>
        <v>2000000</v>
      </c>
      <c r="CSS1390" s="84">
        <f>SUM(CSS1387:CSS1388)</f>
        <v>0</v>
      </c>
      <c r="CST1390" s="84">
        <f>CSS1390/CSR1390</f>
        <v>0</v>
      </c>
      <c r="CSU1390" s="84">
        <f>CSR1390-CSS1390</f>
        <v>2000000</v>
      </c>
      <c r="CSV1390" s="84">
        <f>CSR1390+CSN1390</f>
        <v>3000000</v>
      </c>
      <c r="CTC1390" s="84" t="s">
        <v>5399</v>
      </c>
      <c r="CTD1390" s="84">
        <f>SUM(CTD1387:CTD1388)</f>
        <v>1000000</v>
      </c>
      <c r="CTE1390" s="84">
        <f>SUM(CTE1387:CTE1388)</f>
        <v>0</v>
      </c>
      <c r="CTF1390" s="84">
        <f>CTE1390/CTD1390</f>
        <v>0</v>
      </c>
      <c r="CTG1390" s="84">
        <f>CTD1390-CTE1390</f>
        <v>1000000</v>
      </c>
      <c r="CTH1390" s="84">
        <f>SUM(CTH1387:CTH1388)</f>
        <v>2000000</v>
      </c>
      <c r="CTI1390" s="84">
        <f>SUM(CTI1387:CTI1388)</f>
        <v>0</v>
      </c>
      <c r="CTJ1390" s="84">
        <f>CTI1390/CTH1390</f>
        <v>0</v>
      </c>
      <c r="CTK1390" s="84">
        <f>CTH1390-CTI1390</f>
        <v>2000000</v>
      </c>
      <c r="CTL1390" s="84">
        <f>CTH1390+CTD1390</f>
        <v>3000000</v>
      </c>
      <c r="CTS1390" s="84" t="s">
        <v>5399</v>
      </c>
      <c r="CTT1390" s="84">
        <f>SUM(CTT1387:CTT1388)</f>
        <v>1000000</v>
      </c>
      <c r="CTU1390" s="84">
        <f>SUM(CTU1387:CTU1388)</f>
        <v>0</v>
      </c>
      <c r="CTV1390" s="84">
        <f>CTU1390/CTT1390</f>
        <v>0</v>
      </c>
      <c r="CTW1390" s="84">
        <f>CTT1390-CTU1390</f>
        <v>1000000</v>
      </c>
      <c r="CTX1390" s="84">
        <f>SUM(CTX1387:CTX1388)</f>
        <v>2000000</v>
      </c>
      <c r="CTY1390" s="84">
        <f>SUM(CTY1387:CTY1388)</f>
        <v>0</v>
      </c>
      <c r="CTZ1390" s="84">
        <f>CTY1390/CTX1390</f>
        <v>0</v>
      </c>
      <c r="CUA1390" s="84">
        <f>CTX1390-CTY1390</f>
        <v>2000000</v>
      </c>
      <c r="CUB1390" s="84">
        <f>CTX1390+CTT1390</f>
        <v>3000000</v>
      </c>
      <c r="CUI1390" s="84" t="s">
        <v>5399</v>
      </c>
      <c r="CUJ1390" s="84">
        <f>SUM(CUJ1387:CUJ1388)</f>
        <v>1000000</v>
      </c>
      <c r="CUK1390" s="84">
        <f>SUM(CUK1387:CUK1388)</f>
        <v>0</v>
      </c>
      <c r="CUL1390" s="84">
        <f>CUK1390/CUJ1390</f>
        <v>0</v>
      </c>
      <c r="CUM1390" s="84">
        <f>CUJ1390-CUK1390</f>
        <v>1000000</v>
      </c>
      <c r="CUN1390" s="84">
        <f>SUM(CUN1387:CUN1388)</f>
        <v>2000000</v>
      </c>
      <c r="CUO1390" s="84">
        <f>SUM(CUO1387:CUO1388)</f>
        <v>0</v>
      </c>
      <c r="CUP1390" s="84">
        <f>CUO1390/CUN1390</f>
        <v>0</v>
      </c>
      <c r="CUQ1390" s="84">
        <f>CUN1390-CUO1390</f>
        <v>2000000</v>
      </c>
      <c r="CUR1390" s="84">
        <f>CUN1390+CUJ1390</f>
        <v>3000000</v>
      </c>
      <c r="CUY1390" s="84" t="s">
        <v>5399</v>
      </c>
      <c r="CUZ1390" s="84">
        <f>SUM(CUZ1387:CUZ1388)</f>
        <v>1000000</v>
      </c>
      <c r="CVA1390" s="84">
        <f>SUM(CVA1387:CVA1388)</f>
        <v>0</v>
      </c>
      <c r="CVB1390" s="84">
        <f>CVA1390/CUZ1390</f>
        <v>0</v>
      </c>
      <c r="CVC1390" s="84">
        <f>CUZ1390-CVA1390</f>
        <v>1000000</v>
      </c>
      <c r="CVD1390" s="84">
        <f>SUM(CVD1387:CVD1388)</f>
        <v>2000000</v>
      </c>
      <c r="CVE1390" s="84">
        <f>SUM(CVE1387:CVE1388)</f>
        <v>0</v>
      </c>
      <c r="CVF1390" s="84">
        <f>CVE1390/CVD1390</f>
        <v>0</v>
      </c>
      <c r="CVG1390" s="84">
        <f>CVD1390-CVE1390</f>
        <v>2000000</v>
      </c>
      <c r="CVH1390" s="84">
        <f>CVD1390+CUZ1390</f>
        <v>3000000</v>
      </c>
      <c r="CVO1390" s="84" t="s">
        <v>5399</v>
      </c>
      <c r="CVP1390" s="84">
        <f>SUM(CVP1387:CVP1388)</f>
        <v>1000000</v>
      </c>
      <c r="CVQ1390" s="84">
        <f>SUM(CVQ1387:CVQ1388)</f>
        <v>0</v>
      </c>
      <c r="CVR1390" s="84">
        <f>CVQ1390/CVP1390</f>
        <v>0</v>
      </c>
      <c r="CVS1390" s="84">
        <f>CVP1390-CVQ1390</f>
        <v>1000000</v>
      </c>
      <c r="CVT1390" s="84">
        <f>SUM(CVT1387:CVT1388)</f>
        <v>2000000</v>
      </c>
      <c r="CVU1390" s="84">
        <f>SUM(CVU1387:CVU1388)</f>
        <v>0</v>
      </c>
      <c r="CVV1390" s="84">
        <f>CVU1390/CVT1390</f>
        <v>0</v>
      </c>
      <c r="CVW1390" s="84">
        <f>CVT1390-CVU1390</f>
        <v>2000000</v>
      </c>
      <c r="CVX1390" s="84">
        <f>CVT1390+CVP1390</f>
        <v>3000000</v>
      </c>
      <c r="CWE1390" s="84" t="s">
        <v>5399</v>
      </c>
      <c r="CWF1390" s="84">
        <f>SUM(CWF1387:CWF1388)</f>
        <v>1000000</v>
      </c>
      <c r="CWG1390" s="84">
        <f>SUM(CWG1387:CWG1388)</f>
        <v>0</v>
      </c>
      <c r="CWH1390" s="84">
        <f>CWG1390/CWF1390</f>
        <v>0</v>
      </c>
      <c r="CWI1390" s="84">
        <f>CWF1390-CWG1390</f>
        <v>1000000</v>
      </c>
      <c r="CWJ1390" s="84">
        <f>SUM(CWJ1387:CWJ1388)</f>
        <v>2000000</v>
      </c>
      <c r="CWK1390" s="84">
        <f>SUM(CWK1387:CWK1388)</f>
        <v>0</v>
      </c>
      <c r="CWL1390" s="84">
        <f>CWK1390/CWJ1390</f>
        <v>0</v>
      </c>
      <c r="CWM1390" s="84">
        <f>CWJ1390-CWK1390</f>
        <v>2000000</v>
      </c>
      <c r="CWN1390" s="84">
        <f>CWJ1390+CWF1390</f>
        <v>3000000</v>
      </c>
      <c r="CWU1390" s="84" t="s">
        <v>5399</v>
      </c>
      <c r="CWV1390" s="84">
        <f>SUM(CWV1387:CWV1388)</f>
        <v>1000000</v>
      </c>
      <c r="CWW1390" s="84">
        <f>SUM(CWW1387:CWW1388)</f>
        <v>0</v>
      </c>
      <c r="CWX1390" s="84">
        <f>CWW1390/CWV1390</f>
        <v>0</v>
      </c>
      <c r="CWY1390" s="84">
        <f>CWV1390-CWW1390</f>
        <v>1000000</v>
      </c>
      <c r="CWZ1390" s="84">
        <f>SUM(CWZ1387:CWZ1388)</f>
        <v>2000000</v>
      </c>
      <c r="CXA1390" s="84">
        <f>SUM(CXA1387:CXA1388)</f>
        <v>0</v>
      </c>
      <c r="CXB1390" s="84">
        <f>CXA1390/CWZ1390</f>
        <v>0</v>
      </c>
      <c r="CXC1390" s="84">
        <f>CWZ1390-CXA1390</f>
        <v>2000000</v>
      </c>
      <c r="CXD1390" s="84">
        <f>CWZ1390+CWV1390</f>
        <v>3000000</v>
      </c>
      <c r="CXK1390" s="84" t="s">
        <v>5399</v>
      </c>
      <c r="CXL1390" s="84">
        <f>SUM(CXL1387:CXL1388)</f>
        <v>1000000</v>
      </c>
      <c r="CXM1390" s="84">
        <f>SUM(CXM1387:CXM1388)</f>
        <v>0</v>
      </c>
      <c r="CXN1390" s="84">
        <f>CXM1390/CXL1390</f>
        <v>0</v>
      </c>
      <c r="CXO1390" s="84">
        <f>CXL1390-CXM1390</f>
        <v>1000000</v>
      </c>
      <c r="CXP1390" s="84">
        <f>SUM(CXP1387:CXP1388)</f>
        <v>2000000</v>
      </c>
      <c r="CXQ1390" s="84">
        <f>SUM(CXQ1387:CXQ1388)</f>
        <v>0</v>
      </c>
      <c r="CXR1390" s="84">
        <f>CXQ1390/CXP1390</f>
        <v>0</v>
      </c>
      <c r="CXS1390" s="84">
        <f>CXP1390-CXQ1390</f>
        <v>2000000</v>
      </c>
      <c r="CXT1390" s="84">
        <f>CXP1390+CXL1390</f>
        <v>3000000</v>
      </c>
      <c r="CYA1390" s="84" t="s">
        <v>5399</v>
      </c>
      <c r="CYB1390" s="84">
        <f>SUM(CYB1387:CYB1388)</f>
        <v>1000000</v>
      </c>
      <c r="CYC1390" s="84">
        <f>SUM(CYC1387:CYC1388)</f>
        <v>0</v>
      </c>
      <c r="CYD1390" s="84">
        <f>CYC1390/CYB1390</f>
        <v>0</v>
      </c>
      <c r="CYE1390" s="84">
        <f>CYB1390-CYC1390</f>
        <v>1000000</v>
      </c>
      <c r="CYF1390" s="84">
        <f>SUM(CYF1387:CYF1388)</f>
        <v>2000000</v>
      </c>
      <c r="CYG1390" s="84">
        <f>SUM(CYG1387:CYG1388)</f>
        <v>0</v>
      </c>
      <c r="CYH1390" s="84">
        <f>CYG1390/CYF1390</f>
        <v>0</v>
      </c>
      <c r="CYI1390" s="84">
        <f>CYF1390-CYG1390</f>
        <v>2000000</v>
      </c>
      <c r="CYJ1390" s="84">
        <f>CYF1390+CYB1390</f>
        <v>3000000</v>
      </c>
      <c r="CYQ1390" s="84" t="s">
        <v>5399</v>
      </c>
      <c r="CYR1390" s="84">
        <f>SUM(CYR1387:CYR1388)</f>
        <v>1000000</v>
      </c>
      <c r="CYS1390" s="84">
        <f>SUM(CYS1387:CYS1388)</f>
        <v>0</v>
      </c>
      <c r="CYT1390" s="84">
        <f>CYS1390/CYR1390</f>
        <v>0</v>
      </c>
      <c r="CYU1390" s="84">
        <f>CYR1390-CYS1390</f>
        <v>1000000</v>
      </c>
      <c r="CYV1390" s="84">
        <f>SUM(CYV1387:CYV1388)</f>
        <v>2000000</v>
      </c>
      <c r="CYW1390" s="84">
        <f>SUM(CYW1387:CYW1388)</f>
        <v>0</v>
      </c>
      <c r="CYX1390" s="84">
        <f>CYW1390/CYV1390</f>
        <v>0</v>
      </c>
      <c r="CYY1390" s="84">
        <f>CYV1390-CYW1390</f>
        <v>2000000</v>
      </c>
      <c r="CYZ1390" s="84">
        <f>CYV1390+CYR1390</f>
        <v>3000000</v>
      </c>
      <c r="CZG1390" s="84" t="s">
        <v>5399</v>
      </c>
      <c r="CZH1390" s="84">
        <f>SUM(CZH1387:CZH1388)</f>
        <v>1000000</v>
      </c>
      <c r="CZI1390" s="84">
        <f>SUM(CZI1387:CZI1388)</f>
        <v>0</v>
      </c>
      <c r="CZJ1390" s="84">
        <f>CZI1390/CZH1390</f>
        <v>0</v>
      </c>
      <c r="CZK1390" s="84">
        <f>CZH1390-CZI1390</f>
        <v>1000000</v>
      </c>
      <c r="CZL1390" s="84">
        <f>SUM(CZL1387:CZL1388)</f>
        <v>2000000</v>
      </c>
      <c r="CZM1390" s="84">
        <f>SUM(CZM1387:CZM1388)</f>
        <v>0</v>
      </c>
      <c r="CZN1390" s="84">
        <f>CZM1390/CZL1390</f>
        <v>0</v>
      </c>
      <c r="CZO1390" s="84">
        <f>CZL1390-CZM1390</f>
        <v>2000000</v>
      </c>
      <c r="CZP1390" s="84">
        <f>CZL1390+CZH1390</f>
        <v>3000000</v>
      </c>
      <c r="CZW1390" s="84" t="s">
        <v>5399</v>
      </c>
      <c r="CZX1390" s="84">
        <f>SUM(CZX1387:CZX1388)</f>
        <v>1000000</v>
      </c>
      <c r="CZY1390" s="84">
        <f>SUM(CZY1387:CZY1388)</f>
        <v>0</v>
      </c>
      <c r="CZZ1390" s="84">
        <f>CZY1390/CZX1390</f>
        <v>0</v>
      </c>
      <c r="DAA1390" s="84">
        <f>CZX1390-CZY1390</f>
        <v>1000000</v>
      </c>
      <c r="DAB1390" s="84">
        <f>SUM(DAB1387:DAB1388)</f>
        <v>2000000</v>
      </c>
      <c r="DAC1390" s="84">
        <f>SUM(DAC1387:DAC1388)</f>
        <v>0</v>
      </c>
      <c r="DAD1390" s="84">
        <f>DAC1390/DAB1390</f>
        <v>0</v>
      </c>
      <c r="DAE1390" s="84">
        <f>DAB1390-DAC1390</f>
        <v>2000000</v>
      </c>
      <c r="DAF1390" s="84">
        <f>DAB1390+CZX1390</f>
        <v>3000000</v>
      </c>
      <c r="DAM1390" s="84" t="s">
        <v>5399</v>
      </c>
      <c r="DAN1390" s="84">
        <f>SUM(DAN1387:DAN1388)</f>
        <v>1000000</v>
      </c>
      <c r="DAO1390" s="84">
        <f>SUM(DAO1387:DAO1388)</f>
        <v>0</v>
      </c>
      <c r="DAP1390" s="84">
        <f>DAO1390/DAN1390</f>
        <v>0</v>
      </c>
      <c r="DAQ1390" s="84">
        <f>DAN1390-DAO1390</f>
        <v>1000000</v>
      </c>
      <c r="DAR1390" s="84">
        <f>SUM(DAR1387:DAR1388)</f>
        <v>2000000</v>
      </c>
      <c r="DAS1390" s="84">
        <f>SUM(DAS1387:DAS1388)</f>
        <v>0</v>
      </c>
      <c r="DAT1390" s="84">
        <f>DAS1390/DAR1390</f>
        <v>0</v>
      </c>
      <c r="DAU1390" s="84">
        <f>DAR1390-DAS1390</f>
        <v>2000000</v>
      </c>
      <c r="DAV1390" s="84">
        <f>DAR1390+DAN1390</f>
        <v>3000000</v>
      </c>
      <c r="DBC1390" s="84" t="s">
        <v>5399</v>
      </c>
      <c r="DBD1390" s="84">
        <f>SUM(DBD1387:DBD1388)</f>
        <v>1000000</v>
      </c>
      <c r="DBE1390" s="84">
        <f>SUM(DBE1387:DBE1388)</f>
        <v>0</v>
      </c>
      <c r="DBF1390" s="84">
        <f>DBE1390/DBD1390</f>
        <v>0</v>
      </c>
      <c r="DBG1390" s="84">
        <f>DBD1390-DBE1390</f>
        <v>1000000</v>
      </c>
      <c r="DBH1390" s="84">
        <f>SUM(DBH1387:DBH1388)</f>
        <v>2000000</v>
      </c>
      <c r="DBI1390" s="84">
        <f>SUM(DBI1387:DBI1388)</f>
        <v>0</v>
      </c>
      <c r="DBJ1390" s="84">
        <f>DBI1390/DBH1390</f>
        <v>0</v>
      </c>
      <c r="DBK1390" s="84">
        <f>DBH1390-DBI1390</f>
        <v>2000000</v>
      </c>
      <c r="DBL1390" s="84">
        <f>DBH1390+DBD1390</f>
        <v>3000000</v>
      </c>
      <c r="DBS1390" s="84" t="s">
        <v>5399</v>
      </c>
      <c r="DBT1390" s="84">
        <f>SUM(DBT1387:DBT1388)</f>
        <v>1000000</v>
      </c>
      <c r="DBU1390" s="84">
        <f>SUM(DBU1387:DBU1388)</f>
        <v>0</v>
      </c>
      <c r="DBV1390" s="84">
        <f>DBU1390/DBT1390</f>
        <v>0</v>
      </c>
      <c r="DBW1390" s="84">
        <f>DBT1390-DBU1390</f>
        <v>1000000</v>
      </c>
      <c r="DBX1390" s="84">
        <f>SUM(DBX1387:DBX1388)</f>
        <v>2000000</v>
      </c>
      <c r="DBY1390" s="84">
        <f>SUM(DBY1387:DBY1388)</f>
        <v>0</v>
      </c>
      <c r="DBZ1390" s="84">
        <f>DBY1390/DBX1390</f>
        <v>0</v>
      </c>
      <c r="DCA1390" s="84">
        <f>DBX1390-DBY1390</f>
        <v>2000000</v>
      </c>
      <c r="DCB1390" s="84">
        <f>DBX1390+DBT1390</f>
        <v>3000000</v>
      </c>
      <c r="DCI1390" s="84" t="s">
        <v>5399</v>
      </c>
      <c r="DCJ1390" s="84">
        <f>SUM(DCJ1387:DCJ1388)</f>
        <v>1000000</v>
      </c>
      <c r="DCK1390" s="84">
        <f>SUM(DCK1387:DCK1388)</f>
        <v>0</v>
      </c>
      <c r="DCL1390" s="84">
        <f>DCK1390/DCJ1390</f>
        <v>0</v>
      </c>
      <c r="DCM1390" s="84">
        <f>DCJ1390-DCK1390</f>
        <v>1000000</v>
      </c>
      <c r="DCN1390" s="84">
        <f>SUM(DCN1387:DCN1388)</f>
        <v>2000000</v>
      </c>
      <c r="DCO1390" s="84">
        <f>SUM(DCO1387:DCO1388)</f>
        <v>0</v>
      </c>
      <c r="DCP1390" s="84">
        <f>DCO1390/DCN1390</f>
        <v>0</v>
      </c>
      <c r="DCQ1390" s="84">
        <f>DCN1390-DCO1390</f>
        <v>2000000</v>
      </c>
      <c r="DCR1390" s="84">
        <f>DCN1390+DCJ1390</f>
        <v>3000000</v>
      </c>
      <c r="DCY1390" s="84" t="s">
        <v>5399</v>
      </c>
      <c r="DCZ1390" s="84">
        <f>SUM(DCZ1387:DCZ1388)</f>
        <v>1000000</v>
      </c>
      <c r="DDA1390" s="84">
        <f>SUM(DDA1387:DDA1388)</f>
        <v>0</v>
      </c>
      <c r="DDB1390" s="84">
        <f>DDA1390/DCZ1390</f>
        <v>0</v>
      </c>
      <c r="DDC1390" s="84">
        <f>DCZ1390-DDA1390</f>
        <v>1000000</v>
      </c>
      <c r="DDD1390" s="84">
        <f>SUM(DDD1387:DDD1388)</f>
        <v>2000000</v>
      </c>
      <c r="DDE1390" s="84">
        <f>SUM(DDE1387:DDE1388)</f>
        <v>0</v>
      </c>
      <c r="DDF1390" s="84">
        <f>DDE1390/DDD1390</f>
        <v>0</v>
      </c>
      <c r="DDG1390" s="84">
        <f>DDD1390-DDE1390</f>
        <v>2000000</v>
      </c>
      <c r="DDH1390" s="84">
        <f>DDD1390+DCZ1390</f>
        <v>3000000</v>
      </c>
      <c r="DDO1390" s="84" t="s">
        <v>5399</v>
      </c>
      <c r="DDP1390" s="84">
        <f>SUM(DDP1387:DDP1388)</f>
        <v>1000000</v>
      </c>
      <c r="DDQ1390" s="84">
        <f>SUM(DDQ1387:DDQ1388)</f>
        <v>0</v>
      </c>
      <c r="DDR1390" s="84">
        <f>DDQ1390/DDP1390</f>
        <v>0</v>
      </c>
      <c r="DDS1390" s="84">
        <f>DDP1390-DDQ1390</f>
        <v>1000000</v>
      </c>
      <c r="DDT1390" s="84">
        <f>SUM(DDT1387:DDT1388)</f>
        <v>2000000</v>
      </c>
      <c r="DDU1390" s="84">
        <f>SUM(DDU1387:DDU1388)</f>
        <v>0</v>
      </c>
      <c r="DDV1390" s="84">
        <f>DDU1390/DDT1390</f>
        <v>0</v>
      </c>
      <c r="DDW1390" s="84">
        <f>DDT1390-DDU1390</f>
        <v>2000000</v>
      </c>
      <c r="DDX1390" s="84">
        <f>DDT1390+DDP1390</f>
        <v>3000000</v>
      </c>
      <c r="DEE1390" s="84" t="s">
        <v>5399</v>
      </c>
      <c r="DEF1390" s="84">
        <f>SUM(DEF1387:DEF1388)</f>
        <v>1000000</v>
      </c>
      <c r="DEG1390" s="84">
        <f>SUM(DEG1387:DEG1388)</f>
        <v>0</v>
      </c>
      <c r="DEH1390" s="84">
        <f>DEG1390/DEF1390</f>
        <v>0</v>
      </c>
      <c r="DEI1390" s="84">
        <f>DEF1390-DEG1390</f>
        <v>1000000</v>
      </c>
      <c r="DEJ1390" s="84">
        <f>SUM(DEJ1387:DEJ1388)</f>
        <v>2000000</v>
      </c>
      <c r="DEK1390" s="84">
        <f>SUM(DEK1387:DEK1388)</f>
        <v>0</v>
      </c>
      <c r="DEL1390" s="84">
        <f>DEK1390/DEJ1390</f>
        <v>0</v>
      </c>
      <c r="DEM1390" s="84">
        <f>DEJ1390-DEK1390</f>
        <v>2000000</v>
      </c>
      <c r="DEN1390" s="84">
        <f>DEJ1390+DEF1390</f>
        <v>3000000</v>
      </c>
      <c r="DEU1390" s="84" t="s">
        <v>5399</v>
      </c>
      <c r="DEV1390" s="84">
        <f>SUM(DEV1387:DEV1388)</f>
        <v>1000000</v>
      </c>
      <c r="DEW1390" s="84">
        <f>SUM(DEW1387:DEW1388)</f>
        <v>0</v>
      </c>
      <c r="DEX1390" s="84">
        <f>DEW1390/DEV1390</f>
        <v>0</v>
      </c>
      <c r="DEY1390" s="84">
        <f>DEV1390-DEW1390</f>
        <v>1000000</v>
      </c>
      <c r="DEZ1390" s="84">
        <f>SUM(DEZ1387:DEZ1388)</f>
        <v>2000000</v>
      </c>
      <c r="DFA1390" s="84">
        <f>SUM(DFA1387:DFA1388)</f>
        <v>0</v>
      </c>
      <c r="DFB1390" s="84">
        <f>DFA1390/DEZ1390</f>
        <v>0</v>
      </c>
      <c r="DFC1390" s="84">
        <f>DEZ1390-DFA1390</f>
        <v>2000000</v>
      </c>
      <c r="DFD1390" s="84">
        <f>DEZ1390+DEV1390</f>
        <v>3000000</v>
      </c>
      <c r="DFK1390" s="84" t="s">
        <v>5399</v>
      </c>
      <c r="DFL1390" s="84">
        <f>SUM(DFL1387:DFL1388)</f>
        <v>1000000</v>
      </c>
      <c r="DFM1390" s="84">
        <f>SUM(DFM1387:DFM1388)</f>
        <v>0</v>
      </c>
      <c r="DFN1390" s="84">
        <f>DFM1390/DFL1390</f>
        <v>0</v>
      </c>
      <c r="DFO1390" s="84">
        <f>DFL1390-DFM1390</f>
        <v>1000000</v>
      </c>
      <c r="DFP1390" s="84">
        <f>SUM(DFP1387:DFP1388)</f>
        <v>2000000</v>
      </c>
      <c r="DFQ1390" s="84">
        <f>SUM(DFQ1387:DFQ1388)</f>
        <v>0</v>
      </c>
      <c r="DFR1390" s="84">
        <f>DFQ1390/DFP1390</f>
        <v>0</v>
      </c>
      <c r="DFS1390" s="84">
        <f>DFP1390-DFQ1390</f>
        <v>2000000</v>
      </c>
      <c r="DFT1390" s="84">
        <f>DFP1390+DFL1390</f>
        <v>3000000</v>
      </c>
      <c r="DGA1390" s="84" t="s">
        <v>5399</v>
      </c>
      <c r="DGB1390" s="84">
        <f>SUM(DGB1387:DGB1388)</f>
        <v>1000000</v>
      </c>
      <c r="DGC1390" s="84">
        <f>SUM(DGC1387:DGC1388)</f>
        <v>0</v>
      </c>
      <c r="DGD1390" s="84">
        <f>DGC1390/DGB1390</f>
        <v>0</v>
      </c>
      <c r="DGE1390" s="84">
        <f>DGB1390-DGC1390</f>
        <v>1000000</v>
      </c>
      <c r="DGF1390" s="84">
        <f>SUM(DGF1387:DGF1388)</f>
        <v>2000000</v>
      </c>
      <c r="DGG1390" s="84">
        <f>SUM(DGG1387:DGG1388)</f>
        <v>0</v>
      </c>
      <c r="DGH1390" s="84">
        <f>DGG1390/DGF1390</f>
        <v>0</v>
      </c>
      <c r="DGI1390" s="84">
        <f>DGF1390-DGG1390</f>
        <v>2000000</v>
      </c>
      <c r="DGJ1390" s="84">
        <f>DGF1390+DGB1390</f>
        <v>3000000</v>
      </c>
      <c r="DGQ1390" s="84" t="s">
        <v>5399</v>
      </c>
      <c r="DGR1390" s="84">
        <f>SUM(DGR1387:DGR1388)</f>
        <v>1000000</v>
      </c>
      <c r="DGS1390" s="84">
        <f>SUM(DGS1387:DGS1388)</f>
        <v>0</v>
      </c>
      <c r="DGT1390" s="84">
        <f>DGS1390/DGR1390</f>
        <v>0</v>
      </c>
      <c r="DGU1390" s="84">
        <f>DGR1390-DGS1390</f>
        <v>1000000</v>
      </c>
      <c r="DGV1390" s="84">
        <f>SUM(DGV1387:DGV1388)</f>
        <v>2000000</v>
      </c>
      <c r="DGW1390" s="84">
        <f>SUM(DGW1387:DGW1388)</f>
        <v>0</v>
      </c>
      <c r="DGX1390" s="84">
        <f>DGW1390/DGV1390</f>
        <v>0</v>
      </c>
      <c r="DGY1390" s="84">
        <f>DGV1390-DGW1390</f>
        <v>2000000</v>
      </c>
      <c r="DGZ1390" s="84">
        <f>DGV1390+DGR1390</f>
        <v>3000000</v>
      </c>
      <c r="DHG1390" s="84" t="s">
        <v>5399</v>
      </c>
      <c r="DHH1390" s="84">
        <f>SUM(DHH1387:DHH1388)</f>
        <v>1000000</v>
      </c>
      <c r="DHI1390" s="84">
        <f>SUM(DHI1387:DHI1388)</f>
        <v>0</v>
      </c>
      <c r="DHJ1390" s="84">
        <f>DHI1390/DHH1390</f>
        <v>0</v>
      </c>
      <c r="DHK1390" s="84">
        <f>DHH1390-DHI1390</f>
        <v>1000000</v>
      </c>
      <c r="DHL1390" s="84">
        <f>SUM(DHL1387:DHL1388)</f>
        <v>2000000</v>
      </c>
      <c r="DHM1390" s="84">
        <f>SUM(DHM1387:DHM1388)</f>
        <v>0</v>
      </c>
      <c r="DHN1390" s="84">
        <f>DHM1390/DHL1390</f>
        <v>0</v>
      </c>
      <c r="DHO1390" s="84">
        <f>DHL1390-DHM1390</f>
        <v>2000000</v>
      </c>
      <c r="DHP1390" s="84">
        <f>DHL1390+DHH1390</f>
        <v>3000000</v>
      </c>
      <c r="DHW1390" s="84" t="s">
        <v>5399</v>
      </c>
      <c r="DHX1390" s="84">
        <f>SUM(DHX1387:DHX1388)</f>
        <v>1000000</v>
      </c>
      <c r="DHY1390" s="84">
        <f>SUM(DHY1387:DHY1388)</f>
        <v>0</v>
      </c>
      <c r="DHZ1390" s="84">
        <f>DHY1390/DHX1390</f>
        <v>0</v>
      </c>
      <c r="DIA1390" s="84">
        <f>DHX1390-DHY1390</f>
        <v>1000000</v>
      </c>
      <c r="DIB1390" s="84">
        <f>SUM(DIB1387:DIB1388)</f>
        <v>2000000</v>
      </c>
      <c r="DIC1390" s="84">
        <f>SUM(DIC1387:DIC1388)</f>
        <v>0</v>
      </c>
      <c r="DID1390" s="84">
        <f>DIC1390/DIB1390</f>
        <v>0</v>
      </c>
      <c r="DIE1390" s="84">
        <f>DIB1390-DIC1390</f>
        <v>2000000</v>
      </c>
      <c r="DIF1390" s="84">
        <f>DIB1390+DHX1390</f>
        <v>3000000</v>
      </c>
      <c r="DIM1390" s="84" t="s">
        <v>5399</v>
      </c>
      <c r="DIN1390" s="84">
        <f>SUM(DIN1387:DIN1388)</f>
        <v>1000000</v>
      </c>
      <c r="DIO1390" s="84">
        <f>SUM(DIO1387:DIO1388)</f>
        <v>0</v>
      </c>
      <c r="DIP1390" s="84">
        <f>DIO1390/DIN1390</f>
        <v>0</v>
      </c>
      <c r="DIQ1390" s="84">
        <f>DIN1390-DIO1390</f>
        <v>1000000</v>
      </c>
      <c r="DIR1390" s="84">
        <f>SUM(DIR1387:DIR1388)</f>
        <v>2000000</v>
      </c>
      <c r="DIS1390" s="84">
        <f>SUM(DIS1387:DIS1388)</f>
        <v>0</v>
      </c>
      <c r="DIT1390" s="84">
        <f>DIS1390/DIR1390</f>
        <v>0</v>
      </c>
      <c r="DIU1390" s="84">
        <f>DIR1390-DIS1390</f>
        <v>2000000</v>
      </c>
      <c r="DIV1390" s="84">
        <f>DIR1390+DIN1390</f>
        <v>3000000</v>
      </c>
      <c r="DJC1390" s="84" t="s">
        <v>5399</v>
      </c>
      <c r="DJD1390" s="84">
        <f>SUM(DJD1387:DJD1388)</f>
        <v>1000000</v>
      </c>
      <c r="DJE1390" s="84">
        <f>SUM(DJE1387:DJE1388)</f>
        <v>0</v>
      </c>
      <c r="DJF1390" s="84">
        <f>DJE1390/DJD1390</f>
        <v>0</v>
      </c>
      <c r="DJG1390" s="84">
        <f>DJD1390-DJE1390</f>
        <v>1000000</v>
      </c>
      <c r="DJH1390" s="84">
        <f>SUM(DJH1387:DJH1388)</f>
        <v>2000000</v>
      </c>
      <c r="DJI1390" s="84">
        <f>SUM(DJI1387:DJI1388)</f>
        <v>0</v>
      </c>
      <c r="DJJ1390" s="84">
        <f>DJI1390/DJH1390</f>
        <v>0</v>
      </c>
      <c r="DJK1390" s="84">
        <f>DJH1390-DJI1390</f>
        <v>2000000</v>
      </c>
      <c r="DJL1390" s="84">
        <f>DJH1390+DJD1390</f>
        <v>3000000</v>
      </c>
      <c r="DJS1390" s="84" t="s">
        <v>5399</v>
      </c>
      <c r="DJT1390" s="84">
        <f>SUM(DJT1387:DJT1388)</f>
        <v>1000000</v>
      </c>
      <c r="DJU1390" s="84">
        <f>SUM(DJU1387:DJU1388)</f>
        <v>0</v>
      </c>
      <c r="DJV1390" s="84">
        <f>DJU1390/DJT1390</f>
        <v>0</v>
      </c>
      <c r="DJW1390" s="84">
        <f>DJT1390-DJU1390</f>
        <v>1000000</v>
      </c>
      <c r="DJX1390" s="84">
        <f>SUM(DJX1387:DJX1388)</f>
        <v>2000000</v>
      </c>
      <c r="DJY1390" s="84">
        <f>SUM(DJY1387:DJY1388)</f>
        <v>0</v>
      </c>
      <c r="DJZ1390" s="84">
        <f>DJY1390/DJX1390</f>
        <v>0</v>
      </c>
      <c r="DKA1390" s="84">
        <f>DJX1390-DJY1390</f>
        <v>2000000</v>
      </c>
      <c r="DKB1390" s="84">
        <f>DJX1390+DJT1390</f>
        <v>3000000</v>
      </c>
      <c r="DKI1390" s="84" t="s">
        <v>5399</v>
      </c>
      <c r="DKJ1390" s="84">
        <f>SUM(DKJ1387:DKJ1388)</f>
        <v>1000000</v>
      </c>
      <c r="DKK1390" s="84">
        <f>SUM(DKK1387:DKK1388)</f>
        <v>0</v>
      </c>
      <c r="DKL1390" s="84">
        <f>DKK1390/DKJ1390</f>
        <v>0</v>
      </c>
      <c r="DKM1390" s="84">
        <f>DKJ1390-DKK1390</f>
        <v>1000000</v>
      </c>
      <c r="DKN1390" s="84">
        <f>SUM(DKN1387:DKN1388)</f>
        <v>2000000</v>
      </c>
      <c r="DKO1390" s="84">
        <f>SUM(DKO1387:DKO1388)</f>
        <v>0</v>
      </c>
      <c r="DKP1390" s="84">
        <f>DKO1390/DKN1390</f>
        <v>0</v>
      </c>
      <c r="DKQ1390" s="84">
        <f>DKN1390-DKO1390</f>
        <v>2000000</v>
      </c>
      <c r="DKR1390" s="84">
        <f>DKN1390+DKJ1390</f>
        <v>3000000</v>
      </c>
      <c r="DKY1390" s="84" t="s">
        <v>5399</v>
      </c>
      <c r="DKZ1390" s="84">
        <f>SUM(DKZ1387:DKZ1388)</f>
        <v>1000000</v>
      </c>
      <c r="DLA1390" s="84">
        <f>SUM(DLA1387:DLA1388)</f>
        <v>0</v>
      </c>
      <c r="DLB1390" s="84">
        <f>DLA1390/DKZ1390</f>
        <v>0</v>
      </c>
      <c r="DLC1390" s="84">
        <f>DKZ1390-DLA1390</f>
        <v>1000000</v>
      </c>
      <c r="DLD1390" s="84">
        <f>SUM(DLD1387:DLD1388)</f>
        <v>2000000</v>
      </c>
      <c r="DLE1390" s="84">
        <f>SUM(DLE1387:DLE1388)</f>
        <v>0</v>
      </c>
      <c r="DLF1390" s="84">
        <f>DLE1390/DLD1390</f>
        <v>0</v>
      </c>
      <c r="DLG1390" s="84">
        <f>DLD1390-DLE1390</f>
        <v>2000000</v>
      </c>
      <c r="DLH1390" s="84">
        <f>DLD1390+DKZ1390</f>
        <v>3000000</v>
      </c>
      <c r="DLO1390" s="84" t="s">
        <v>5399</v>
      </c>
      <c r="DLP1390" s="84">
        <f>SUM(DLP1387:DLP1388)</f>
        <v>1000000</v>
      </c>
      <c r="DLQ1390" s="84">
        <f>SUM(DLQ1387:DLQ1388)</f>
        <v>0</v>
      </c>
      <c r="DLR1390" s="84">
        <f>DLQ1390/DLP1390</f>
        <v>0</v>
      </c>
      <c r="DLS1390" s="84">
        <f>DLP1390-DLQ1390</f>
        <v>1000000</v>
      </c>
      <c r="DLT1390" s="84">
        <f>SUM(DLT1387:DLT1388)</f>
        <v>2000000</v>
      </c>
      <c r="DLU1390" s="84">
        <f>SUM(DLU1387:DLU1388)</f>
        <v>0</v>
      </c>
      <c r="DLV1390" s="84">
        <f>DLU1390/DLT1390</f>
        <v>0</v>
      </c>
      <c r="DLW1390" s="84">
        <f>DLT1390-DLU1390</f>
        <v>2000000</v>
      </c>
      <c r="DLX1390" s="84">
        <f>DLT1390+DLP1390</f>
        <v>3000000</v>
      </c>
      <c r="DME1390" s="84" t="s">
        <v>5399</v>
      </c>
      <c r="DMF1390" s="84">
        <f>SUM(DMF1387:DMF1388)</f>
        <v>1000000</v>
      </c>
      <c r="DMG1390" s="84">
        <f>SUM(DMG1387:DMG1388)</f>
        <v>0</v>
      </c>
      <c r="DMH1390" s="84">
        <f>DMG1390/DMF1390</f>
        <v>0</v>
      </c>
      <c r="DMI1390" s="84">
        <f>DMF1390-DMG1390</f>
        <v>1000000</v>
      </c>
      <c r="DMJ1390" s="84">
        <f>SUM(DMJ1387:DMJ1388)</f>
        <v>2000000</v>
      </c>
      <c r="DMK1390" s="84">
        <f>SUM(DMK1387:DMK1388)</f>
        <v>0</v>
      </c>
      <c r="DML1390" s="84">
        <f>DMK1390/DMJ1390</f>
        <v>0</v>
      </c>
      <c r="DMM1390" s="84">
        <f>DMJ1390-DMK1390</f>
        <v>2000000</v>
      </c>
      <c r="DMN1390" s="84">
        <f>DMJ1390+DMF1390</f>
        <v>3000000</v>
      </c>
      <c r="DMU1390" s="84" t="s">
        <v>5399</v>
      </c>
      <c r="DMV1390" s="84">
        <f>SUM(DMV1387:DMV1388)</f>
        <v>1000000</v>
      </c>
      <c r="DMW1390" s="84">
        <f>SUM(DMW1387:DMW1388)</f>
        <v>0</v>
      </c>
      <c r="DMX1390" s="84">
        <f>DMW1390/DMV1390</f>
        <v>0</v>
      </c>
      <c r="DMY1390" s="84">
        <f>DMV1390-DMW1390</f>
        <v>1000000</v>
      </c>
      <c r="DMZ1390" s="84">
        <f>SUM(DMZ1387:DMZ1388)</f>
        <v>2000000</v>
      </c>
      <c r="DNA1390" s="84">
        <f>SUM(DNA1387:DNA1388)</f>
        <v>0</v>
      </c>
      <c r="DNB1390" s="84">
        <f>DNA1390/DMZ1390</f>
        <v>0</v>
      </c>
      <c r="DNC1390" s="84">
        <f>DMZ1390-DNA1390</f>
        <v>2000000</v>
      </c>
      <c r="DND1390" s="84">
        <f>DMZ1390+DMV1390</f>
        <v>3000000</v>
      </c>
      <c r="DNK1390" s="84" t="s">
        <v>5399</v>
      </c>
      <c r="DNL1390" s="84">
        <f>SUM(DNL1387:DNL1388)</f>
        <v>1000000</v>
      </c>
      <c r="DNM1390" s="84">
        <f>SUM(DNM1387:DNM1388)</f>
        <v>0</v>
      </c>
      <c r="DNN1390" s="84">
        <f>DNM1390/DNL1390</f>
        <v>0</v>
      </c>
      <c r="DNO1390" s="84">
        <f>DNL1390-DNM1390</f>
        <v>1000000</v>
      </c>
      <c r="DNP1390" s="84">
        <f>SUM(DNP1387:DNP1388)</f>
        <v>2000000</v>
      </c>
      <c r="DNQ1390" s="84">
        <f>SUM(DNQ1387:DNQ1388)</f>
        <v>0</v>
      </c>
      <c r="DNR1390" s="84">
        <f>DNQ1390/DNP1390</f>
        <v>0</v>
      </c>
      <c r="DNS1390" s="84">
        <f>DNP1390-DNQ1390</f>
        <v>2000000</v>
      </c>
      <c r="DNT1390" s="84">
        <f>DNP1390+DNL1390</f>
        <v>3000000</v>
      </c>
      <c r="DOA1390" s="84" t="s">
        <v>5399</v>
      </c>
      <c r="DOB1390" s="84">
        <f>SUM(DOB1387:DOB1388)</f>
        <v>1000000</v>
      </c>
      <c r="DOC1390" s="84">
        <f>SUM(DOC1387:DOC1388)</f>
        <v>0</v>
      </c>
      <c r="DOD1390" s="84">
        <f>DOC1390/DOB1390</f>
        <v>0</v>
      </c>
      <c r="DOE1390" s="84">
        <f>DOB1390-DOC1390</f>
        <v>1000000</v>
      </c>
      <c r="DOF1390" s="84">
        <f>SUM(DOF1387:DOF1388)</f>
        <v>2000000</v>
      </c>
      <c r="DOG1390" s="84">
        <f>SUM(DOG1387:DOG1388)</f>
        <v>0</v>
      </c>
      <c r="DOH1390" s="84">
        <f>DOG1390/DOF1390</f>
        <v>0</v>
      </c>
      <c r="DOI1390" s="84">
        <f>DOF1390-DOG1390</f>
        <v>2000000</v>
      </c>
      <c r="DOJ1390" s="84">
        <f>DOF1390+DOB1390</f>
        <v>3000000</v>
      </c>
      <c r="DOQ1390" s="84" t="s">
        <v>5399</v>
      </c>
      <c r="DOR1390" s="84">
        <f>SUM(DOR1387:DOR1388)</f>
        <v>1000000</v>
      </c>
      <c r="DOS1390" s="84">
        <f>SUM(DOS1387:DOS1388)</f>
        <v>0</v>
      </c>
      <c r="DOT1390" s="84">
        <f>DOS1390/DOR1390</f>
        <v>0</v>
      </c>
      <c r="DOU1390" s="84">
        <f>DOR1390-DOS1390</f>
        <v>1000000</v>
      </c>
      <c r="DOV1390" s="84">
        <f>SUM(DOV1387:DOV1388)</f>
        <v>2000000</v>
      </c>
      <c r="DOW1390" s="84">
        <f>SUM(DOW1387:DOW1388)</f>
        <v>0</v>
      </c>
      <c r="DOX1390" s="84">
        <f>DOW1390/DOV1390</f>
        <v>0</v>
      </c>
      <c r="DOY1390" s="84">
        <f>DOV1390-DOW1390</f>
        <v>2000000</v>
      </c>
      <c r="DOZ1390" s="84">
        <f>DOV1390+DOR1390</f>
        <v>3000000</v>
      </c>
      <c r="DPG1390" s="84" t="s">
        <v>5399</v>
      </c>
      <c r="DPH1390" s="84">
        <f>SUM(DPH1387:DPH1388)</f>
        <v>1000000</v>
      </c>
      <c r="DPI1390" s="84">
        <f>SUM(DPI1387:DPI1388)</f>
        <v>0</v>
      </c>
      <c r="DPJ1390" s="84">
        <f>DPI1390/DPH1390</f>
        <v>0</v>
      </c>
      <c r="DPK1390" s="84">
        <f>DPH1390-DPI1390</f>
        <v>1000000</v>
      </c>
      <c r="DPL1390" s="84">
        <f>SUM(DPL1387:DPL1388)</f>
        <v>2000000</v>
      </c>
      <c r="DPM1390" s="84">
        <f>SUM(DPM1387:DPM1388)</f>
        <v>0</v>
      </c>
      <c r="DPN1390" s="84">
        <f>DPM1390/DPL1390</f>
        <v>0</v>
      </c>
      <c r="DPO1390" s="84">
        <f>DPL1390-DPM1390</f>
        <v>2000000</v>
      </c>
      <c r="DPP1390" s="84">
        <f>DPL1390+DPH1390</f>
        <v>3000000</v>
      </c>
      <c r="DPW1390" s="84" t="s">
        <v>5399</v>
      </c>
      <c r="DPX1390" s="84">
        <f>SUM(DPX1387:DPX1388)</f>
        <v>1000000</v>
      </c>
      <c r="DPY1390" s="84">
        <f>SUM(DPY1387:DPY1388)</f>
        <v>0</v>
      </c>
      <c r="DPZ1390" s="84">
        <f>DPY1390/DPX1390</f>
        <v>0</v>
      </c>
      <c r="DQA1390" s="84">
        <f>DPX1390-DPY1390</f>
        <v>1000000</v>
      </c>
      <c r="DQB1390" s="84">
        <f>SUM(DQB1387:DQB1388)</f>
        <v>2000000</v>
      </c>
      <c r="DQC1390" s="84">
        <f>SUM(DQC1387:DQC1388)</f>
        <v>0</v>
      </c>
      <c r="DQD1390" s="84">
        <f>DQC1390/DQB1390</f>
        <v>0</v>
      </c>
      <c r="DQE1390" s="84">
        <f>DQB1390-DQC1390</f>
        <v>2000000</v>
      </c>
      <c r="DQF1390" s="84">
        <f>DQB1390+DPX1390</f>
        <v>3000000</v>
      </c>
      <c r="DQM1390" s="84" t="s">
        <v>5399</v>
      </c>
      <c r="DQN1390" s="84">
        <f>SUM(DQN1387:DQN1388)</f>
        <v>1000000</v>
      </c>
      <c r="DQO1390" s="84">
        <f>SUM(DQO1387:DQO1388)</f>
        <v>0</v>
      </c>
      <c r="DQP1390" s="84">
        <f>DQO1390/DQN1390</f>
        <v>0</v>
      </c>
      <c r="DQQ1390" s="84">
        <f>DQN1390-DQO1390</f>
        <v>1000000</v>
      </c>
      <c r="DQR1390" s="84">
        <f>SUM(DQR1387:DQR1388)</f>
        <v>2000000</v>
      </c>
      <c r="DQS1390" s="84">
        <f>SUM(DQS1387:DQS1388)</f>
        <v>0</v>
      </c>
      <c r="DQT1390" s="84">
        <f>DQS1390/DQR1390</f>
        <v>0</v>
      </c>
      <c r="DQU1390" s="84">
        <f>DQR1390-DQS1390</f>
        <v>2000000</v>
      </c>
      <c r="DQV1390" s="84">
        <f>DQR1390+DQN1390</f>
        <v>3000000</v>
      </c>
      <c r="DRC1390" s="84" t="s">
        <v>5399</v>
      </c>
      <c r="DRD1390" s="84">
        <f>SUM(DRD1387:DRD1388)</f>
        <v>1000000</v>
      </c>
      <c r="DRE1390" s="84">
        <f>SUM(DRE1387:DRE1388)</f>
        <v>0</v>
      </c>
      <c r="DRF1390" s="84">
        <f>DRE1390/DRD1390</f>
        <v>0</v>
      </c>
      <c r="DRG1390" s="84">
        <f>DRD1390-DRE1390</f>
        <v>1000000</v>
      </c>
      <c r="DRH1390" s="84">
        <f>SUM(DRH1387:DRH1388)</f>
        <v>2000000</v>
      </c>
      <c r="DRI1390" s="84">
        <f>SUM(DRI1387:DRI1388)</f>
        <v>0</v>
      </c>
      <c r="DRJ1390" s="84">
        <f>DRI1390/DRH1390</f>
        <v>0</v>
      </c>
      <c r="DRK1390" s="84">
        <f>DRH1390-DRI1390</f>
        <v>2000000</v>
      </c>
      <c r="DRL1390" s="84">
        <f>DRH1390+DRD1390</f>
        <v>3000000</v>
      </c>
      <c r="DRS1390" s="84" t="s">
        <v>5399</v>
      </c>
      <c r="DRT1390" s="84">
        <f>SUM(DRT1387:DRT1388)</f>
        <v>1000000</v>
      </c>
      <c r="DRU1390" s="84">
        <f>SUM(DRU1387:DRU1388)</f>
        <v>0</v>
      </c>
      <c r="DRV1390" s="84">
        <f>DRU1390/DRT1390</f>
        <v>0</v>
      </c>
      <c r="DRW1390" s="84">
        <f>DRT1390-DRU1390</f>
        <v>1000000</v>
      </c>
      <c r="DRX1390" s="84">
        <f>SUM(DRX1387:DRX1388)</f>
        <v>2000000</v>
      </c>
      <c r="DRY1390" s="84">
        <f>SUM(DRY1387:DRY1388)</f>
        <v>0</v>
      </c>
      <c r="DRZ1390" s="84">
        <f>DRY1390/DRX1390</f>
        <v>0</v>
      </c>
      <c r="DSA1390" s="84">
        <f>DRX1390-DRY1390</f>
        <v>2000000</v>
      </c>
      <c r="DSB1390" s="84">
        <f>DRX1390+DRT1390</f>
        <v>3000000</v>
      </c>
      <c r="DSI1390" s="84" t="s">
        <v>5399</v>
      </c>
      <c r="DSJ1390" s="84">
        <f>SUM(DSJ1387:DSJ1388)</f>
        <v>1000000</v>
      </c>
      <c r="DSK1390" s="84">
        <f>SUM(DSK1387:DSK1388)</f>
        <v>0</v>
      </c>
      <c r="DSL1390" s="84">
        <f>DSK1390/DSJ1390</f>
        <v>0</v>
      </c>
      <c r="DSM1390" s="84">
        <f>DSJ1390-DSK1390</f>
        <v>1000000</v>
      </c>
      <c r="DSN1390" s="84">
        <f>SUM(DSN1387:DSN1388)</f>
        <v>2000000</v>
      </c>
      <c r="DSO1390" s="84">
        <f>SUM(DSO1387:DSO1388)</f>
        <v>0</v>
      </c>
      <c r="DSP1390" s="84">
        <f>DSO1390/DSN1390</f>
        <v>0</v>
      </c>
      <c r="DSQ1390" s="84">
        <f>DSN1390-DSO1390</f>
        <v>2000000</v>
      </c>
      <c r="DSR1390" s="84">
        <f>DSN1390+DSJ1390</f>
        <v>3000000</v>
      </c>
      <c r="DSY1390" s="84" t="s">
        <v>5399</v>
      </c>
      <c r="DSZ1390" s="84">
        <f>SUM(DSZ1387:DSZ1388)</f>
        <v>1000000</v>
      </c>
      <c r="DTA1390" s="84">
        <f>SUM(DTA1387:DTA1388)</f>
        <v>0</v>
      </c>
      <c r="DTB1390" s="84">
        <f>DTA1390/DSZ1390</f>
        <v>0</v>
      </c>
      <c r="DTC1390" s="84">
        <f>DSZ1390-DTA1390</f>
        <v>1000000</v>
      </c>
      <c r="DTD1390" s="84">
        <f>SUM(DTD1387:DTD1388)</f>
        <v>2000000</v>
      </c>
      <c r="DTE1390" s="84">
        <f>SUM(DTE1387:DTE1388)</f>
        <v>0</v>
      </c>
      <c r="DTF1390" s="84">
        <f>DTE1390/DTD1390</f>
        <v>0</v>
      </c>
      <c r="DTG1390" s="84">
        <f>DTD1390-DTE1390</f>
        <v>2000000</v>
      </c>
      <c r="DTH1390" s="84">
        <f>DTD1390+DSZ1390</f>
        <v>3000000</v>
      </c>
      <c r="DTO1390" s="84" t="s">
        <v>5399</v>
      </c>
      <c r="DTP1390" s="84">
        <f>SUM(DTP1387:DTP1388)</f>
        <v>1000000</v>
      </c>
      <c r="DTQ1390" s="84">
        <f>SUM(DTQ1387:DTQ1388)</f>
        <v>0</v>
      </c>
      <c r="DTR1390" s="84">
        <f>DTQ1390/DTP1390</f>
        <v>0</v>
      </c>
      <c r="DTS1390" s="84">
        <f>DTP1390-DTQ1390</f>
        <v>1000000</v>
      </c>
      <c r="DTT1390" s="84">
        <f>SUM(DTT1387:DTT1388)</f>
        <v>2000000</v>
      </c>
      <c r="DTU1390" s="84">
        <f>SUM(DTU1387:DTU1388)</f>
        <v>0</v>
      </c>
      <c r="DTV1390" s="84">
        <f>DTU1390/DTT1390</f>
        <v>0</v>
      </c>
      <c r="DTW1390" s="84">
        <f>DTT1390-DTU1390</f>
        <v>2000000</v>
      </c>
      <c r="DTX1390" s="84">
        <f>DTT1390+DTP1390</f>
        <v>3000000</v>
      </c>
      <c r="DUE1390" s="84" t="s">
        <v>5399</v>
      </c>
      <c r="DUF1390" s="84">
        <f>SUM(DUF1387:DUF1388)</f>
        <v>1000000</v>
      </c>
      <c r="DUG1390" s="84">
        <f>SUM(DUG1387:DUG1388)</f>
        <v>0</v>
      </c>
      <c r="DUH1390" s="84">
        <f>DUG1390/DUF1390</f>
        <v>0</v>
      </c>
      <c r="DUI1390" s="84">
        <f>DUF1390-DUG1390</f>
        <v>1000000</v>
      </c>
      <c r="DUJ1390" s="84">
        <f>SUM(DUJ1387:DUJ1388)</f>
        <v>2000000</v>
      </c>
      <c r="DUK1390" s="84">
        <f>SUM(DUK1387:DUK1388)</f>
        <v>0</v>
      </c>
      <c r="DUL1390" s="84">
        <f>DUK1390/DUJ1390</f>
        <v>0</v>
      </c>
      <c r="DUM1390" s="84">
        <f>DUJ1390-DUK1390</f>
        <v>2000000</v>
      </c>
      <c r="DUN1390" s="84">
        <f>DUJ1390+DUF1390</f>
        <v>3000000</v>
      </c>
      <c r="DUU1390" s="84" t="s">
        <v>5399</v>
      </c>
      <c r="DUV1390" s="84">
        <f>SUM(DUV1387:DUV1388)</f>
        <v>1000000</v>
      </c>
      <c r="DUW1390" s="84">
        <f>SUM(DUW1387:DUW1388)</f>
        <v>0</v>
      </c>
      <c r="DUX1390" s="84">
        <f>DUW1390/DUV1390</f>
        <v>0</v>
      </c>
      <c r="DUY1390" s="84">
        <f>DUV1390-DUW1390</f>
        <v>1000000</v>
      </c>
      <c r="DUZ1390" s="84">
        <f>SUM(DUZ1387:DUZ1388)</f>
        <v>2000000</v>
      </c>
      <c r="DVA1390" s="84">
        <f>SUM(DVA1387:DVA1388)</f>
        <v>0</v>
      </c>
      <c r="DVB1390" s="84">
        <f>DVA1390/DUZ1390</f>
        <v>0</v>
      </c>
      <c r="DVC1390" s="84">
        <f>DUZ1390-DVA1390</f>
        <v>2000000</v>
      </c>
      <c r="DVD1390" s="84">
        <f>DUZ1390+DUV1390</f>
        <v>3000000</v>
      </c>
      <c r="DVK1390" s="84" t="s">
        <v>5399</v>
      </c>
      <c r="DVL1390" s="84">
        <f>SUM(DVL1387:DVL1388)</f>
        <v>1000000</v>
      </c>
      <c r="DVM1390" s="84">
        <f>SUM(DVM1387:DVM1388)</f>
        <v>0</v>
      </c>
      <c r="DVN1390" s="84">
        <f>DVM1390/DVL1390</f>
        <v>0</v>
      </c>
      <c r="DVO1390" s="84">
        <f>DVL1390-DVM1390</f>
        <v>1000000</v>
      </c>
      <c r="DVP1390" s="84">
        <f>SUM(DVP1387:DVP1388)</f>
        <v>2000000</v>
      </c>
      <c r="DVQ1390" s="84">
        <f>SUM(DVQ1387:DVQ1388)</f>
        <v>0</v>
      </c>
      <c r="DVR1390" s="84">
        <f>DVQ1390/DVP1390</f>
        <v>0</v>
      </c>
      <c r="DVS1390" s="84">
        <f>DVP1390-DVQ1390</f>
        <v>2000000</v>
      </c>
      <c r="DVT1390" s="84">
        <f>DVP1390+DVL1390</f>
        <v>3000000</v>
      </c>
      <c r="DWA1390" s="84" t="s">
        <v>5399</v>
      </c>
      <c r="DWB1390" s="84">
        <f>SUM(DWB1387:DWB1388)</f>
        <v>1000000</v>
      </c>
      <c r="DWC1390" s="84">
        <f>SUM(DWC1387:DWC1388)</f>
        <v>0</v>
      </c>
      <c r="DWD1390" s="84">
        <f>DWC1390/DWB1390</f>
        <v>0</v>
      </c>
      <c r="DWE1390" s="84">
        <f>DWB1390-DWC1390</f>
        <v>1000000</v>
      </c>
      <c r="DWF1390" s="84">
        <f>SUM(DWF1387:DWF1388)</f>
        <v>2000000</v>
      </c>
      <c r="DWG1390" s="84">
        <f>SUM(DWG1387:DWG1388)</f>
        <v>0</v>
      </c>
      <c r="DWH1390" s="84">
        <f>DWG1390/DWF1390</f>
        <v>0</v>
      </c>
      <c r="DWI1390" s="84">
        <f>DWF1390-DWG1390</f>
        <v>2000000</v>
      </c>
      <c r="DWJ1390" s="84">
        <f>DWF1390+DWB1390</f>
        <v>3000000</v>
      </c>
      <c r="DWQ1390" s="84" t="s">
        <v>5399</v>
      </c>
      <c r="DWR1390" s="84">
        <f>SUM(DWR1387:DWR1388)</f>
        <v>1000000</v>
      </c>
      <c r="DWS1390" s="84">
        <f>SUM(DWS1387:DWS1388)</f>
        <v>0</v>
      </c>
      <c r="DWT1390" s="84">
        <f>DWS1390/DWR1390</f>
        <v>0</v>
      </c>
      <c r="DWU1390" s="84">
        <f>DWR1390-DWS1390</f>
        <v>1000000</v>
      </c>
      <c r="DWV1390" s="84">
        <f>SUM(DWV1387:DWV1388)</f>
        <v>2000000</v>
      </c>
      <c r="DWW1390" s="84">
        <f>SUM(DWW1387:DWW1388)</f>
        <v>0</v>
      </c>
      <c r="DWX1390" s="84">
        <f>DWW1390/DWV1390</f>
        <v>0</v>
      </c>
      <c r="DWY1390" s="84">
        <f>DWV1390-DWW1390</f>
        <v>2000000</v>
      </c>
      <c r="DWZ1390" s="84">
        <f>DWV1390+DWR1390</f>
        <v>3000000</v>
      </c>
      <c r="DXG1390" s="84" t="s">
        <v>5399</v>
      </c>
      <c r="DXH1390" s="84">
        <f>SUM(DXH1387:DXH1388)</f>
        <v>1000000</v>
      </c>
      <c r="DXI1390" s="84">
        <f>SUM(DXI1387:DXI1388)</f>
        <v>0</v>
      </c>
      <c r="DXJ1390" s="84">
        <f>DXI1390/DXH1390</f>
        <v>0</v>
      </c>
      <c r="DXK1390" s="84">
        <f>DXH1390-DXI1390</f>
        <v>1000000</v>
      </c>
      <c r="DXL1390" s="84">
        <f>SUM(DXL1387:DXL1388)</f>
        <v>2000000</v>
      </c>
      <c r="DXM1390" s="84">
        <f>SUM(DXM1387:DXM1388)</f>
        <v>0</v>
      </c>
      <c r="DXN1390" s="84">
        <f>DXM1390/DXL1390</f>
        <v>0</v>
      </c>
      <c r="DXO1390" s="84">
        <f>DXL1390-DXM1390</f>
        <v>2000000</v>
      </c>
      <c r="DXP1390" s="84">
        <f>DXL1390+DXH1390</f>
        <v>3000000</v>
      </c>
      <c r="DXW1390" s="84" t="s">
        <v>5399</v>
      </c>
      <c r="DXX1390" s="84">
        <f>SUM(DXX1387:DXX1388)</f>
        <v>1000000</v>
      </c>
      <c r="DXY1390" s="84">
        <f>SUM(DXY1387:DXY1388)</f>
        <v>0</v>
      </c>
      <c r="DXZ1390" s="84">
        <f>DXY1390/DXX1390</f>
        <v>0</v>
      </c>
      <c r="DYA1390" s="84">
        <f>DXX1390-DXY1390</f>
        <v>1000000</v>
      </c>
      <c r="DYB1390" s="84">
        <f>SUM(DYB1387:DYB1388)</f>
        <v>2000000</v>
      </c>
      <c r="DYC1390" s="84">
        <f>SUM(DYC1387:DYC1388)</f>
        <v>0</v>
      </c>
      <c r="DYD1390" s="84">
        <f>DYC1390/DYB1390</f>
        <v>0</v>
      </c>
      <c r="DYE1390" s="84">
        <f>DYB1390-DYC1390</f>
        <v>2000000</v>
      </c>
      <c r="DYF1390" s="84">
        <f>DYB1390+DXX1390</f>
        <v>3000000</v>
      </c>
      <c r="DYM1390" s="84" t="s">
        <v>5399</v>
      </c>
      <c r="DYN1390" s="84">
        <f>SUM(DYN1387:DYN1388)</f>
        <v>1000000</v>
      </c>
      <c r="DYO1390" s="84">
        <f>SUM(DYO1387:DYO1388)</f>
        <v>0</v>
      </c>
      <c r="DYP1390" s="84">
        <f>DYO1390/DYN1390</f>
        <v>0</v>
      </c>
      <c r="DYQ1390" s="84">
        <f>DYN1390-DYO1390</f>
        <v>1000000</v>
      </c>
      <c r="DYR1390" s="84">
        <f>SUM(DYR1387:DYR1388)</f>
        <v>2000000</v>
      </c>
      <c r="DYS1390" s="84">
        <f>SUM(DYS1387:DYS1388)</f>
        <v>0</v>
      </c>
      <c r="DYT1390" s="84">
        <f>DYS1390/DYR1390</f>
        <v>0</v>
      </c>
      <c r="DYU1390" s="84">
        <f>DYR1390-DYS1390</f>
        <v>2000000</v>
      </c>
      <c r="DYV1390" s="84">
        <f>DYR1390+DYN1390</f>
        <v>3000000</v>
      </c>
      <c r="DZC1390" s="84" t="s">
        <v>5399</v>
      </c>
      <c r="DZD1390" s="84">
        <f>SUM(DZD1387:DZD1388)</f>
        <v>1000000</v>
      </c>
      <c r="DZE1390" s="84">
        <f>SUM(DZE1387:DZE1388)</f>
        <v>0</v>
      </c>
      <c r="DZF1390" s="84">
        <f>DZE1390/DZD1390</f>
        <v>0</v>
      </c>
      <c r="DZG1390" s="84">
        <f>DZD1390-DZE1390</f>
        <v>1000000</v>
      </c>
      <c r="DZH1390" s="84">
        <f>SUM(DZH1387:DZH1388)</f>
        <v>2000000</v>
      </c>
      <c r="DZI1390" s="84">
        <f>SUM(DZI1387:DZI1388)</f>
        <v>0</v>
      </c>
      <c r="DZJ1390" s="84">
        <f>DZI1390/DZH1390</f>
        <v>0</v>
      </c>
      <c r="DZK1390" s="84">
        <f>DZH1390-DZI1390</f>
        <v>2000000</v>
      </c>
      <c r="DZL1390" s="84">
        <f>DZH1390+DZD1390</f>
        <v>3000000</v>
      </c>
      <c r="DZS1390" s="84" t="s">
        <v>5399</v>
      </c>
      <c r="DZT1390" s="84">
        <f>SUM(DZT1387:DZT1388)</f>
        <v>1000000</v>
      </c>
      <c r="DZU1390" s="84">
        <f>SUM(DZU1387:DZU1388)</f>
        <v>0</v>
      </c>
      <c r="DZV1390" s="84">
        <f>DZU1390/DZT1390</f>
        <v>0</v>
      </c>
      <c r="DZW1390" s="84">
        <f>DZT1390-DZU1390</f>
        <v>1000000</v>
      </c>
      <c r="DZX1390" s="84">
        <f>SUM(DZX1387:DZX1388)</f>
        <v>2000000</v>
      </c>
      <c r="DZY1390" s="84">
        <f>SUM(DZY1387:DZY1388)</f>
        <v>0</v>
      </c>
      <c r="DZZ1390" s="84">
        <f>DZY1390/DZX1390</f>
        <v>0</v>
      </c>
      <c r="EAA1390" s="84">
        <f>DZX1390-DZY1390</f>
        <v>2000000</v>
      </c>
      <c r="EAB1390" s="84">
        <f>DZX1390+DZT1390</f>
        <v>3000000</v>
      </c>
      <c r="EAI1390" s="84" t="s">
        <v>5399</v>
      </c>
      <c r="EAJ1390" s="84">
        <f>SUM(EAJ1387:EAJ1388)</f>
        <v>1000000</v>
      </c>
      <c r="EAK1390" s="84">
        <f>SUM(EAK1387:EAK1388)</f>
        <v>0</v>
      </c>
      <c r="EAL1390" s="84">
        <f>EAK1390/EAJ1390</f>
        <v>0</v>
      </c>
      <c r="EAM1390" s="84">
        <f>EAJ1390-EAK1390</f>
        <v>1000000</v>
      </c>
      <c r="EAN1390" s="84">
        <f>SUM(EAN1387:EAN1388)</f>
        <v>2000000</v>
      </c>
      <c r="EAO1390" s="84">
        <f>SUM(EAO1387:EAO1388)</f>
        <v>0</v>
      </c>
      <c r="EAP1390" s="84">
        <f>EAO1390/EAN1390</f>
        <v>0</v>
      </c>
      <c r="EAQ1390" s="84">
        <f>EAN1390-EAO1390</f>
        <v>2000000</v>
      </c>
      <c r="EAR1390" s="84">
        <f>EAN1390+EAJ1390</f>
        <v>3000000</v>
      </c>
      <c r="EAY1390" s="84" t="s">
        <v>5399</v>
      </c>
      <c r="EAZ1390" s="84">
        <f>SUM(EAZ1387:EAZ1388)</f>
        <v>1000000</v>
      </c>
      <c r="EBA1390" s="84">
        <f>SUM(EBA1387:EBA1388)</f>
        <v>0</v>
      </c>
      <c r="EBB1390" s="84">
        <f>EBA1390/EAZ1390</f>
        <v>0</v>
      </c>
      <c r="EBC1390" s="84">
        <f>EAZ1390-EBA1390</f>
        <v>1000000</v>
      </c>
      <c r="EBD1390" s="84">
        <f>SUM(EBD1387:EBD1388)</f>
        <v>2000000</v>
      </c>
      <c r="EBE1390" s="84">
        <f>SUM(EBE1387:EBE1388)</f>
        <v>0</v>
      </c>
      <c r="EBF1390" s="84">
        <f>EBE1390/EBD1390</f>
        <v>0</v>
      </c>
      <c r="EBG1390" s="84">
        <f>EBD1390-EBE1390</f>
        <v>2000000</v>
      </c>
      <c r="EBH1390" s="84">
        <f>EBD1390+EAZ1390</f>
        <v>3000000</v>
      </c>
      <c r="EBO1390" s="84" t="s">
        <v>5399</v>
      </c>
      <c r="EBP1390" s="84">
        <f>SUM(EBP1387:EBP1388)</f>
        <v>1000000</v>
      </c>
      <c r="EBQ1390" s="84">
        <f>SUM(EBQ1387:EBQ1388)</f>
        <v>0</v>
      </c>
      <c r="EBR1390" s="84">
        <f>EBQ1390/EBP1390</f>
        <v>0</v>
      </c>
      <c r="EBS1390" s="84">
        <f>EBP1390-EBQ1390</f>
        <v>1000000</v>
      </c>
      <c r="EBT1390" s="84">
        <f>SUM(EBT1387:EBT1388)</f>
        <v>2000000</v>
      </c>
      <c r="EBU1390" s="84">
        <f>SUM(EBU1387:EBU1388)</f>
        <v>0</v>
      </c>
      <c r="EBV1390" s="84">
        <f>EBU1390/EBT1390</f>
        <v>0</v>
      </c>
      <c r="EBW1390" s="84">
        <f>EBT1390-EBU1390</f>
        <v>2000000</v>
      </c>
      <c r="EBX1390" s="84">
        <f>EBT1390+EBP1390</f>
        <v>3000000</v>
      </c>
      <c r="ECE1390" s="84" t="s">
        <v>5399</v>
      </c>
      <c r="ECF1390" s="84">
        <f>SUM(ECF1387:ECF1388)</f>
        <v>1000000</v>
      </c>
      <c r="ECG1390" s="84">
        <f>SUM(ECG1387:ECG1388)</f>
        <v>0</v>
      </c>
      <c r="ECH1390" s="84">
        <f>ECG1390/ECF1390</f>
        <v>0</v>
      </c>
      <c r="ECI1390" s="84">
        <f>ECF1390-ECG1390</f>
        <v>1000000</v>
      </c>
      <c r="ECJ1390" s="84">
        <f>SUM(ECJ1387:ECJ1388)</f>
        <v>2000000</v>
      </c>
      <c r="ECK1390" s="84">
        <f>SUM(ECK1387:ECK1388)</f>
        <v>0</v>
      </c>
      <c r="ECL1390" s="84">
        <f>ECK1390/ECJ1390</f>
        <v>0</v>
      </c>
      <c r="ECM1390" s="84">
        <f>ECJ1390-ECK1390</f>
        <v>2000000</v>
      </c>
      <c r="ECN1390" s="84">
        <f>ECJ1390+ECF1390</f>
        <v>3000000</v>
      </c>
      <c r="ECU1390" s="84" t="s">
        <v>5399</v>
      </c>
      <c r="ECV1390" s="84">
        <f>SUM(ECV1387:ECV1388)</f>
        <v>1000000</v>
      </c>
      <c r="ECW1390" s="84">
        <f>SUM(ECW1387:ECW1388)</f>
        <v>0</v>
      </c>
      <c r="ECX1390" s="84">
        <f>ECW1390/ECV1390</f>
        <v>0</v>
      </c>
      <c r="ECY1390" s="84">
        <f>ECV1390-ECW1390</f>
        <v>1000000</v>
      </c>
      <c r="ECZ1390" s="84">
        <f>SUM(ECZ1387:ECZ1388)</f>
        <v>2000000</v>
      </c>
      <c r="EDA1390" s="84">
        <f>SUM(EDA1387:EDA1388)</f>
        <v>0</v>
      </c>
      <c r="EDB1390" s="84">
        <f>EDA1390/ECZ1390</f>
        <v>0</v>
      </c>
      <c r="EDC1390" s="84">
        <f>ECZ1390-EDA1390</f>
        <v>2000000</v>
      </c>
      <c r="EDD1390" s="84">
        <f>ECZ1390+ECV1390</f>
        <v>3000000</v>
      </c>
      <c r="EDK1390" s="84" t="s">
        <v>5399</v>
      </c>
      <c r="EDL1390" s="84">
        <f>SUM(EDL1387:EDL1388)</f>
        <v>1000000</v>
      </c>
      <c r="EDM1390" s="84">
        <f>SUM(EDM1387:EDM1388)</f>
        <v>0</v>
      </c>
      <c r="EDN1390" s="84">
        <f>EDM1390/EDL1390</f>
        <v>0</v>
      </c>
      <c r="EDO1390" s="84">
        <f>EDL1390-EDM1390</f>
        <v>1000000</v>
      </c>
      <c r="EDP1390" s="84">
        <f>SUM(EDP1387:EDP1388)</f>
        <v>2000000</v>
      </c>
      <c r="EDQ1390" s="84">
        <f>SUM(EDQ1387:EDQ1388)</f>
        <v>0</v>
      </c>
      <c r="EDR1390" s="84">
        <f>EDQ1390/EDP1390</f>
        <v>0</v>
      </c>
      <c r="EDS1390" s="84">
        <f>EDP1390-EDQ1390</f>
        <v>2000000</v>
      </c>
      <c r="EDT1390" s="84">
        <f>EDP1390+EDL1390</f>
        <v>3000000</v>
      </c>
      <c r="EEA1390" s="84" t="s">
        <v>5399</v>
      </c>
      <c r="EEB1390" s="84">
        <f>SUM(EEB1387:EEB1388)</f>
        <v>1000000</v>
      </c>
      <c r="EEC1390" s="84">
        <f>SUM(EEC1387:EEC1388)</f>
        <v>0</v>
      </c>
      <c r="EED1390" s="84">
        <f>EEC1390/EEB1390</f>
        <v>0</v>
      </c>
      <c r="EEE1390" s="84">
        <f>EEB1390-EEC1390</f>
        <v>1000000</v>
      </c>
      <c r="EEF1390" s="84">
        <f>SUM(EEF1387:EEF1388)</f>
        <v>2000000</v>
      </c>
      <c r="EEG1390" s="84">
        <f>SUM(EEG1387:EEG1388)</f>
        <v>0</v>
      </c>
      <c r="EEH1390" s="84">
        <f>EEG1390/EEF1390</f>
        <v>0</v>
      </c>
      <c r="EEI1390" s="84">
        <f>EEF1390-EEG1390</f>
        <v>2000000</v>
      </c>
      <c r="EEJ1390" s="84">
        <f>EEF1390+EEB1390</f>
        <v>3000000</v>
      </c>
      <c r="EEQ1390" s="84" t="s">
        <v>5399</v>
      </c>
      <c r="EER1390" s="84">
        <f>SUM(EER1387:EER1388)</f>
        <v>1000000</v>
      </c>
      <c r="EES1390" s="84">
        <f>SUM(EES1387:EES1388)</f>
        <v>0</v>
      </c>
      <c r="EET1390" s="84">
        <f>EES1390/EER1390</f>
        <v>0</v>
      </c>
      <c r="EEU1390" s="84">
        <f>EER1390-EES1390</f>
        <v>1000000</v>
      </c>
      <c r="EEV1390" s="84">
        <f>SUM(EEV1387:EEV1388)</f>
        <v>2000000</v>
      </c>
      <c r="EEW1390" s="84">
        <f>SUM(EEW1387:EEW1388)</f>
        <v>0</v>
      </c>
      <c r="EEX1390" s="84">
        <f>EEW1390/EEV1390</f>
        <v>0</v>
      </c>
      <c r="EEY1390" s="84">
        <f>EEV1390-EEW1390</f>
        <v>2000000</v>
      </c>
      <c r="EEZ1390" s="84">
        <f>EEV1390+EER1390</f>
        <v>3000000</v>
      </c>
      <c r="EFG1390" s="84" t="s">
        <v>5399</v>
      </c>
      <c r="EFH1390" s="84">
        <f>SUM(EFH1387:EFH1388)</f>
        <v>1000000</v>
      </c>
      <c r="EFI1390" s="84">
        <f>SUM(EFI1387:EFI1388)</f>
        <v>0</v>
      </c>
      <c r="EFJ1390" s="84">
        <f>EFI1390/EFH1390</f>
        <v>0</v>
      </c>
      <c r="EFK1390" s="84">
        <f>EFH1390-EFI1390</f>
        <v>1000000</v>
      </c>
      <c r="EFL1390" s="84">
        <f>SUM(EFL1387:EFL1388)</f>
        <v>2000000</v>
      </c>
      <c r="EFM1390" s="84">
        <f>SUM(EFM1387:EFM1388)</f>
        <v>0</v>
      </c>
      <c r="EFN1390" s="84">
        <f>EFM1390/EFL1390</f>
        <v>0</v>
      </c>
      <c r="EFO1390" s="84">
        <f>EFL1390-EFM1390</f>
        <v>2000000</v>
      </c>
      <c r="EFP1390" s="84">
        <f>EFL1390+EFH1390</f>
        <v>3000000</v>
      </c>
      <c r="EFW1390" s="84" t="s">
        <v>5399</v>
      </c>
      <c r="EFX1390" s="84">
        <f>SUM(EFX1387:EFX1388)</f>
        <v>1000000</v>
      </c>
      <c r="EFY1390" s="84">
        <f>SUM(EFY1387:EFY1388)</f>
        <v>0</v>
      </c>
      <c r="EFZ1390" s="84">
        <f>EFY1390/EFX1390</f>
        <v>0</v>
      </c>
      <c r="EGA1390" s="84">
        <f>EFX1390-EFY1390</f>
        <v>1000000</v>
      </c>
      <c r="EGB1390" s="84">
        <f>SUM(EGB1387:EGB1388)</f>
        <v>2000000</v>
      </c>
      <c r="EGC1390" s="84">
        <f>SUM(EGC1387:EGC1388)</f>
        <v>0</v>
      </c>
      <c r="EGD1390" s="84">
        <f>EGC1390/EGB1390</f>
        <v>0</v>
      </c>
      <c r="EGE1390" s="84">
        <f>EGB1390-EGC1390</f>
        <v>2000000</v>
      </c>
      <c r="EGF1390" s="84">
        <f>EGB1390+EFX1390</f>
        <v>3000000</v>
      </c>
      <c r="EGM1390" s="84" t="s">
        <v>5399</v>
      </c>
      <c r="EGN1390" s="84">
        <f>SUM(EGN1387:EGN1388)</f>
        <v>1000000</v>
      </c>
      <c r="EGO1390" s="84">
        <f>SUM(EGO1387:EGO1388)</f>
        <v>0</v>
      </c>
      <c r="EGP1390" s="84">
        <f>EGO1390/EGN1390</f>
        <v>0</v>
      </c>
      <c r="EGQ1390" s="84">
        <f>EGN1390-EGO1390</f>
        <v>1000000</v>
      </c>
      <c r="EGR1390" s="84">
        <f>SUM(EGR1387:EGR1388)</f>
        <v>2000000</v>
      </c>
      <c r="EGS1390" s="84">
        <f>SUM(EGS1387:EGS1388)</f>
        <v>0</v>
      </c>
      <c r="EGT1390" s="84">
        <f>EGS1390/EGR1390</f>
        <v>0</v>
      </c>
      <c r="EGU1390" s="84">
        <f>EGR1390-EGS1390</f>
        <v>2000000</v>
      </c>
      <c r="EGV1390" s="84">
        <f>EGR1390+EGN1390</f>
        <v>3000000</v>
      </c>
      <c r="EHC1390" s="84" t="s">
        <v>5399</v>
      </c>
      <c r="EHD1390" s="84">
        <f>SUM(EHD1387:EHD1388)</f>
        <v>1000000</v>
      </c>
      <c r="EHE1390" s="84">
        <f>SUM(EHE1387:EHE1388)</f>
        <v>0</v>
      </c>
      <c r="EHF1390" s="84">
        <f>EHE1390/EHD1390</f>
        <v>0</v>
      </c>
      <c r="EHG1390" s="84">
        <f>EHD1390-EHE1390</f>
        <v>1000000</v>
      </c>
      <c r="EHH1390" s="84">
        <f>SUM(EHH1387:EHH1388)</f>
        <v>2000000</v>
      </c>
      <c r="EHI1390" s="84">
        <f>SUM(EHI1387:EHI1388)</f>
        <v>0</v>
      </c>
      <c r="EHJ1390" s="84">
        <f>EHI1390/EHH1390</f>
        <v>0</v>
      </c>
      <c r="EHK1390" s="84">
        <f>EHH1390-EHI1390</f>
        <v>2000000</v>
      </c>
      <c r="EHL1390" s="84">
        <f>EHH1390+EHD1390</f>
        <v>3000000</v>
      </c>
      <c r="EHS1390" s="84" t="s">
        <v>5399</v>
      </c>
      <c r="EHT1390" s="84">
        <f>SUM(EHT1387:EHT1388)</f>
        <v>1000000</v>
      </c>
      <c r="EHU1390" s="84">
        <f>SUM(EHU1387:EHU1388)</f>
        <v>0</v>
      </c>
      <c r="EHV1390" s="84">
        <f>EHU1390/EHT1390</f>
        <v>0</v>
      </c>
      <c r="EHW1390" s="84">
        <f>EHT1390-EHU1390</f>
        <v>1000000</v>
      </c>
      <c r="EHX1390" s="84">
        <f>SUM(EHX1387:EHX1388)</f>
        <v>2000000</v>
      </c>
      <c r="EHY1390" s="84">
        <f>SUM(EHY1387:EHY1388)</f>
        <v>0</v>
      </c>
      <c r="EHZ1390" s="84">
        <f>EHY1390/EHX1390</f>
        <v>0</v>
      </c>
      <c r="EIA1390" s="84">
        <f>EHX1390-EHY1390</f>
        <v>2000000</v>
      </c>
      <c r="EIB1390" s="84">
        <f>EHX1390+EHT1390</f>
        <v>3000000</v>
      </c>
      <c r="EII1390" s="84" t="s">
        <v>5399</v>
      </c>
      <c r="EIJ1390" s="84">
        <f>SUM(EIJ1387:EIJ1388)</f>
        <v>1000000</v>
      </c>
      <c r="EIK1390" s="84">
        <f>SUM(EIK1387:EIK1388)</f>
        <v>0</v>
      </c>
      <c r="EIL1390" s="84">
        <f>EIK1390/EIJ1390</f>
        <v>0</v>
      </c>
      <c r="EIM1390" s="84">
        <f>EIJ1390-EIK1390</f>
        <v>1000000</v>
      </c>
      <c r="EIN1390" s="84">
        <f>SUM(EIN1387:EIN1388)</f>
        <v>2000000</v>
      </c>
      <c r="EIO1390" s="84">
        <f>SUM(EIO1387:EIO1388)</f>
        <v>0</v>
      </c>
      <c r="EIP1390" s="84">
        <f>EIO1390/EIN1390</f>
        <v>0</v>
      </c>
      <c r="EIQ1390" s="84">
        <f>EIN1390-EIO1390</f>
        <v>2000000</v>
      </c>
      <c r="EIR1390" s="84">
        <f>EIN1390+EIJ1390</f>
        <v>3000000</v>
      </c>
      <c r="EIY1390" s="84" t="s">
        <v>5399</v>
      </c>
      <c r="EIZ1390" s="84">
        <f>SUM(EIZ1387:EIZ1388)</f>
        <v>1000000</v>
      </c>
      <c r="EJA1390" s="84">
        <f>SUM(EJA1387:EJA1388)</f>
        <v>0</v>
      </c>
      <c r="EJB1390" s="84">
        <f>EJA1390/EIZ1390</f>
        <v>0</v>
      </c>
      <c r="EJC1390" s="84">
        <f>EIZ1390-EJA1390</f>
        <v>1000000</v>
      </c>
      <c r="EJD1390" s="84">
        <f>SUM(EJD1387:EJD1388)</f>
        <v>2000000</v>
      </c>
      <c r="EJE1390" s="84">
        <f>SUM(EJE1387:EJE1388)</f>
        <v>0</v>
      </c>
      <c r="EJF1390" s="84">
        <f>EJE1390/EJD1390</f>
        <v>0</v>
      </c>
      <c r="EJG1390" s="84">
        <f>EJD1390-EJE1390</f>
        <v>2000000</v>
      </c>
      <c r="EJH1390" s="84">
        <f>EJD1390+EIZ1390</f>
        <v>3000000</v>
      </c>
      <c r="EJO1390" s="84" t="s">
        <v>5399</v>
      </c>
      <c r="EJP1390" s="84">
        <f>SUM(EJP1387:EJP1388)</f>
        <v>1000000</v>
      </c>
      <c r="EJQ1390" s="84">
        <f>SUM(EJQ1387:EJQ1388)</f>
        <v>0</v>
      </c>
      <c r="EJR1390" s="84">
        <f>EJQ1390/EJP1390</f>
        <v>0</v>
      </c>
      <c r="EJS1390" s="84">
        <f>EJP1390-EJQ1390</f>
        <v>1000000</v>
      </c>
      <c r="EJT1390" s="84">
        <f>SUM(EJT1387:EJT1388)</f>
        <v>2000000</v>
      </c>
      <c r="EJU1390" s="84">
        <f>SUM(EJU1387:EJU1388)</f>
        <v>0</v>
      </c>
      <c r="EJV1390" s="84">
        <f>EJU1390/EJT1390</f>
        <v>0</v>
      </c>
      <c r="EJW1390" s="84">
        <f>EJT1390-EJU1390</f>
        <v>2000000</v>
      </c>
      <c r="EJX1390" s="84">
        <f>EJT1390+EJP1390</f>
        <v>3000000</v>
      </c>
      <c r="EKE1390" s="84" t="s">
        <v>5399</v>
      </c>
      <c r="EKF1390" s="84">
        <f>SUM(EKF1387:EKF1388)</f>
        <v>1000000</v>
      </c>
      <c r="EKG1390" s="84">
        <f>SUM(EKG1387:EKG1388)</f>
        <v>0</v>
      </c>
      <c r="EKH1390" s="84">
        <f>EKG1390/EKF1390</f>
        <v>0</v>
      </c>
      <c r="EKI1390" s="84">
        <f>EKF1390-EKG1390</f>
        <v>1000000</v>
      </c>
      <c r="EKJ1390" s="84">
        <f>SUM(EKJ1387:EKJ1388)</f>
        <v>2000000</v>
      </c>
      <c r="EKK1390" s="84">
        <f>SUM(EKK1387:EKK1388)</f>
        <v>0</v>
      </c>
      <c r="EKL1390" s="84">
        <f>EKK1390/EKJ1390</f>
        <v>0</v>
      </c>
      <c r="EKM1390" s="84">
        <f>EKJ1390-EKK1390</f>
        <v>2000000</v>
      </c>
      <c r="EKN1390" s="84">
        <f>EKJ1390+EKF1390</f>
        <v>3000000</v>
      </c>
      <c r="EKU1390" s="84" t="s">
        <v>5399</v>
      </c>
      <c r="EKV1390" s="84">
        <f>SUM(EKV1387:EKV1388)</f>
        <v>1000000</v>
      </c>
      <c r="EKW1390" s="84">
        <f>SUM(EKW1387:EKW1388)</f>
        <v>0</v>
      </c>
      <c r="EKX1390" s="84">
        <f>EKW1390/EKV1390</f>
        <v>0</v>
      </c>
      <c r="EKY1390" s="84">
        <f>EKV1390-EKW1390</f>
        <v>1000000</v>
      </c>
      <c r="EKZ1390" s="84">
        <f>SUM(EKZ1387:EKZ1388)</f>
        <v>2000000</v>
      </c>
      <c r="ELA1390" s="84">
        <f>SUM(ELA1387:ELA1388)</f>
        <v>0</v>
      </c>
      <c r="ELB1390" s="84">
        <f>ELA1390/EKZ1390</f>
        <v>0</v>
      </c>
      <c r="ELC1390" s="84">
        <f>EKZ1390-ELA1390</f>
        <v>2000000</v>
      </c>
      <c r="ELD1390" s="84">
        <f>EKZ1390+EKV1390</f>
        <v>3000000</v>
      </c>
      <c r="ELK1390" s="84" t="s">
        <v>5399</v>
      </c>
      <c r="ELL1390" s="84">
        <f>SUM(ELL1387:ELL1388)</f>
        <v>1000000</v>
      </c>
      <c r="ELM1390" s="84">
        <f>SUM(ELM1387:ELM1388)</f>
        <v>0</v>
      </c>
      <c r="ELN1390" s="84">
        <f>ELM1390/ELL1390</f>
        <v>0</v>
      </c>
      <c r="ELO1390" s="84">
        <f>ELL1390-ELM1390</f>
        <v>1000000</v>
      </c>
      <c r="ELP1390" s="84">
        <f>SUM(ELP1387:ELP1388)</f>
        <v>2000000</v>
      </c>
      <c r="ELQ1390" s="84">
        <f>SUM(ELQ1387:ELQ1388)</f>
        <v>0</v>
      </c>
      <c r="ELR1390" s="84">
        <f>ELQ1390/ELP1390</f>
        <v>0</v>
      </c>
      <c r="ELS1390" s="84">
        <f>ELP1390-ELQ1390</f>
        <v>2000000</v>
      </c>
      <c r="ELT1390" s="84">
        <f>ELP1390+ELL1390</f>
        <v>3000000</v>
      </c>
      <c r="EMA1390" s="84" t="s">
        <v>5399</v>
      </c>
      <c r="EMB1390" s="84">
        <f>SUM(EMB1387:EMB1388)</f>
        <v>1000000</v>
      </c>
      <c r="EMC1390" s="84">
        <f>SUM(EMC1387:EMC1388)</f>
        <v>0</v>
      </c>
      <c r="EMD1390" s="84">
        <f>EMC1390/EMB1390</f>
        <v>0</v>
      </c>
      <c r="EME1390" s="84">
        <f>EMB1390-EMC1390</f>
        <v>1000000</v>
      </c>
      <c r="EMF1390" s="84">
        <f>SUM(EMF1387:EMF1388)</f>
        <v>2000000</v>
      </c>
      <c r="EMG1390" s="84">
        <f>SUM(EMG1387:EMG1388)</f>
        <v>0</v>
      </c>
      <c r="EMH1390" s="84">
        <f>EMG1390/EMF1390</f>
        <v>0</v>
      </c>
      <c r="EMI1390" s="84">
        <f>EMF1390-EMG1390</f>
        <v>2000000</v>
      </c>
      <c r="EMJ1390" s="84">
        <f>EMF1390+EMB1390</f>
        <v>3000000</v>
      </c>
      <c r="EMQ1390" s="84" t="s">
        <v>5399</v>
      </c>
      <c r="EMR1390" s="84">
        <f>SUM(EMR1387:EMR1388)</f>
        <v>1000000</v>
      </c>
      <c r="EMS1390" s="84">
        <f>SUM(EMS1387:EMS1388)</f>
        <v>0</v>
      </c>
      <c r="EMT1390" s="84">
        <f>EMS1390/EMR1390</f>
        <v>0</v>
      </c>
      <c r="EMU1390" s="84">
        <f>EMR1390-EMS1390</f>
        <v>1000000</v>
      </c>
      <c r="EMV1390" s="84">
        <f>SUM(EMV1387:EMV1388)</f>
        <v>2000000</v>
      </c>
      <c r="EMW1390" s="84">
        <f>SUM(EMW1387:EMW1388)</f>
        <v>0</v>
      </c>
      <c r="EMX1390" s="84">
        <f>EMW1390/EMV1390</f>
        <v>0</v>
      </c>
      <c r="EMY1390" s="84">
        <f>EMV1390-EMW1390</f>
        <v>2000000</v>
      </c>
      <c r="EMZ1390" s="84">
        <f>EMV1390+EMR1390</f>
        <v>3000000</v>
      </c>
      <c r="ENG1390" s="84" t="s">
        <v>5399</v>
      </c>
      <c r="ENH1390" s="84">
        <f>SUM(ENH1387:ENH1388)</f>
        <v>1000000</v>
      </c>
      <c r="ENI1390" s="84">
        <f>SUM(ENI1387:ENI1388)</f>
        <v>0</v>
      </c>
      <c r="ENJ1390" s="84">
        <f>ENI1390/ENH1390</f>
        <v>0</v>
      </c>
      <c r="ENK1390" s="84">
        <f>ENH1390-ENI1390</f>
        <v>1000000</v>
      </c>
      <c r="ENL1390" s="84">
        <f>SUM(ENL1387:ENL1388)</f>
        <v>2000000</v>
      </c>
      <c r="ENM1390" s="84">
        <f>SUM(ENM1387:ENM1388)</f>
        <v>0</v>
      </c>
      <c r="ENN1390" s="84">
        <f>ENM1390/ENL1390</f>
        <v>0</v>
      </c>
      <c r="ENO1390" s="84">
        <f>ENL1390-ENM1390</f>
        <v>2000000</v>
      </c>
      <c r="ENP1390" s="84">
        <f>ENL1390+ENH1390</f>
        <v>3000000</v>
      </c>
      <c r="ENW1390" s="84" t="s">
        <v>5399</v>
      </c>
      <c r="ENX1390" s="84">
        <f>SUM(ENX1387:ENX1388)</f>
        <v>1000000</v>
      </c>
      <c r="ENY1390" s="84">
        <f>SUM(ENY1387:ENY1388)</f>
        <v>0</v>
      </c>
      <c r="ENZ1390" s="84">
        <f>ENY1390/ENX1390</f>
        <v>0</v>
      </c>
      <c r="EOA1390" s="84">
        <f>ENX1390-ENY1390</f>
        <v>1000000</v>
      </c>
      <c r="EOB1390" s="84">
        <f>SUM(EOB1387:EOB1388)</f>
        <v>2000000</v>
      </c>
      <c r="EOC1390" s="84">
        <f>SUM(EOC1387:EOC1388)</f>
        <v>0</v>
      </c>
      <c r="EOD1390" s="84">
        <f>EOC1390/EOB1390</f>
        <v>0</v>
      </c>
      <c r="EOE1390" s="84">
        <f>EOB1390-EOC1390</f>
        <v>2000000</v>
      </c>
      <c r="EOF1390" s="84">
        <f>EOB1390+ENX1390</f>
        <v>3000000</v>
      </c>
      <c r="EOM1390" s="84" t="s">
        <v>5399</v>
      </c>
      <c r="EON1390" s="84">
        <f>SUM(EON1387:EON1388)</f>
        <v>1000000</v>
      </c>
      <c r="EOO1390" s="84">
        <f>SUM(EOO1387:EOO1388)</f>
        <v>0</v>
      </c>
      <c r="EOP1390" s="84">
        <f>EOO1390/EON1390</f>
        <v>0</v>
      </c>
      <c r="EOQ1390" s="84">
        <f>EON1390-EOO1390</f>
        <v>1000000</v>
      </c>
      <c r="EOR1390" s="84">
        <f>SUM(EOR1387:EOR1388)</f>
        <v>2000000</v>
      </c>
      <c r="EOS1390" s="84">
        <f>SUM(EOS1387:EOS1388)</f>
        <v>0</v>
      </c>
      <c r="EOT1390" s="84">
        <f>EOS1390/EOR1390</f>
        <v>0</v>
      </c>
      <c r="EOU1390" s="84">
        <f>EOR1390-EOS1390</f>
        <v>2000000</v>
      </c>
      <c r="EOV1390" s="84">
        <f>EOR1390+EON1390</f>
        <v>3000000</v>
      </c>
      <c r="EPC1390" s="84" t="s">
        <v>5399</v>
      </c>
      <c r="EPD1390" s="84">
        <f>SUM(EPD1387:EPD1388)</f>
        <v>1000000</v>
      </c>
      <c r="EPE1390" s="84">
        <f>SUM(EPE1387:EPE1388)</f>
        <v>0</v>
      </c>
      <c r="EPF1390" s="84">
        <f>EPE1390/EPD1390</f>
        <v>0</v>
      </c>
      <c r="EPG1390" s="84">
        <f>EPD1390-EPE1390</f>
        <v>1000000</v>
      </c>
      <c r="EPH1390" s="84">
        <f>SUM(EPH1387:EPH1388)</f>
        <v>2000000</v>
      </c>
      <c r="EPI1390" s="84">
        <f>SUM(EPI1387:EPI1388)</f>
        <v>0</v>
      </c>
      <c r="EPJ1390" s="84">
        <f>EPI1390/EPH1390</f>
        <v>0</v>
      </c>
      <c r="EPK1390" s="84">
        <f>EPH1390-EPI1390</f>
        <v>2000000</v>
      </c>
      <c r="EPL1390" s="84">
        <f>EPH1390+EPD1390</f>
        <v>3000000</v>
      </c>
      <c r="EPS1390" s="84" t="s">
        <v>5399</v>
      </c>
      <c r="EPT1390" s="84">
        <f>SUM(EPT1387:EPT1388)</f>
        <v>1000000</v>
      </c>
      <c r="EPU1390" s="84">
        <f>SUM(EPU1387:EPU1388)</f>
        <v>0</v>
      </c>
      <c r="EPV1390" s="84">
        <f>EPU1390/EPT1390</f>
        <v>0</v>
      </c>
      <c r="EPW1390" s="84">
        <f>EPT1390-EPU1390</f>
        <v>1000000</v>
      </c>
      <c r="EPX1390" s="84">
        <f>SUM(EPX1387:EPX1388)</f>
        <v>2000000</v>
      </c>
      <c r="EPY1390" s="84">
        <f>SUM(EPY1387:EPY1388)</f>
        <v>0</v>
      </c>
      <c r="EPZ1390" s="84">
        <f>EPY1390/EPX1390</f>
        <v>0</v>
      </c>
      <c r="EQA1390" s="84">
        <f>EPX1390-EPY1390</f>
        <v>2000000</v>
      </c>
      <c r="EQB1390" s="84">
        <f>EPX1390+EPT1390</f>
        <v>3000000</v>
      </c>
      <c r="EQI1390" s="84" t="s">
        <v>5399</v>
      </c>
      <c r="EQJ1390" s="84">
        <f>SUM(EQJ1387:EQJ1388)</f>
        <v>1000000</v>
      </c>
      <c r="EQK1390" s="84">
        <f>SUM(EQK1387:EQK1388)</f>
        <v>0</v>
      </c>
      <c r="EQL1390" s="84">
        <f>EQK1390/EQJ1390</f>
        <v>0</v>
      </c>
      <c r="EQM1390" s="84">
        <f>EQJ1390-EQK1390</f>
        <v>1000000</v>
      </c>
      <c r="EQN1390" s="84">
        <f>SUM(EQN1387:EQN1388)</f>
        <v>2000000</v>
      </c>
      <c r="EQO1390" s="84">
        <f>SUM(EQO1387:EQO1388)</f>
        <v>0</v>
      </c>
      <c r="EQP1390" s="84">
        <f>EQO1390/EQN1390</f>
        <v>0</v>
      </c>
      <c r="EQQ1390" s="84">
        <f>EQN1390-EQO1390</f>
        <v>2000000</v>
      </c>
      <c r="EQR1390" s="84">
        <f>EQN1390+EQJ1390</f>
        <v>3000000</v>
      </c>
      <c r="EQY1390" s="84" t="s">
        <v>5399</v>
      </c>
      <c r="EQZ1390" s="84">
        <f>SUM(EQZ1387:EQZ1388)</f>
        <v>1000000</v>
      </c>
      <c r="ERA1390" s="84">
        <f>SUM(ERA1387:ERA1388)</f>
        <v>0</v>
      </c>
      <c r="ERB1390" s="84">
        <f>ERA1390/EQZ1390</f>
        <v>0</v>
      </c>
      <c r="ERC1390" s="84">
        <f>EQZ1390-ERA1390</f>
        <v>1000000</v>
      </c>
      <c r="ERD1390" s="84">
        <f>SUM(ERD1387:ERD1388)</f>
        <v>2000000</v>
      </c>
      <c r="ERE1390" s="84">
        <f>SUM(ERE1387:ERE1388)</f>
        <v>0</v>
      </c>
      <c r="ERF1390" s="84">
        <f>ERE1390/ERD1390</f>
        <v>0</v>
      </c>
      <c r="ERG1390" s="84">
        <f>ERD1390-ERE1390</f>
        <v>2000000</v>
      </c>
      <c r="ERH1390" s="84">
        <f>ERD1390+EQZ1390</f>
        <v>3000000</v>
      </c>
      <c r="ERO1390" s="84" t="s">
        <v>5399</v>
      </c>
      <c r="ERP1390" s="84">
        <f>SUM(ERP1387:ERP1388)</f>
        <v>1000000</v>
      </c>
      <c r="ERQ1390" s="84">
        <f>SUM(ERQ1387:ERQ1388)</f>
        <v>0</v>
      </c>
      <c r="ERR1390" s="84">
        <f>ERQ1390/ERP1390</f>
        <v>0</v>
      </c>
      <c r="ERS1390" s="84">
        <f>ERP1390-ERQ1390</f>
        <v>1000000</v>
      </c>
      <c r="ERT1390" s="84">
        <f>SUM(ERT1387:ERT1388)</f>
        <v>2000000</v>
      </c>
      <c r="ERU1390" s="84">
        <f>SUM(ERU1387:ERU1388)</f>
        <v>0</v>
      </c>
      <c r="ERV1390" s="84">
        <f>ERU1390/ERT1390</f>
        <v>0</v>
      </c>
      <c r="ERW1390" s="84">
        <f>ERT1390-ERU1390</f>
        <v>2000000</v>
      </c>
      <c r="ERX1390" s="84">
        <f>ERT1390+ERP1390</f>
        <v>3000000</v>
      </c>
      <c r="ESE1390" s="84" t="s">
        <v>5399</v>
      </c>
      <c r="ESF1390" s="84">
        <f>SUM(ESF1387:ESF1388)</f>
        <v>1000000</v>
      </c>
      <c r="ESG1390" s="84">
        <f>SUM(ESG1387:ESG1388)</f>
        <v>0</v>
      </c>
      <c r="ESH1390" s="84">
        <f>ESG1390/ESF1390</f>
        <v>0</v>
      </c>
      <c r="ESI1390" s="84">
        <f>ESF1390-ESG1390</f>
        <v>1000000</v>
      </c>
      <c r="ESJ1390" s="84">
        <f>SUM(ESJ1387:ESJ1388)</f>
        <v>2000000</v>
      </c>
      <c r="ESK1390" s="84">
        <f>SUM(ESK1387:ESK1388)</f>
        <v>0</v>
      </c>
      <c r="ESL1390" s="84">
        <f>ESK1390/ESJ1390</f>
        <v>0</v>
      </c>
      <c r="ESM1390" s="84">
        <f>ESJ1390-ESK1390</f>
        <v>2000000</v>
      </c>
      <c r="ESN1390" s="84">
        <f>ESJ1390+ESF1390</f>
        <v>3000000</v>
      </c>
      <c r="ESU1390" s="84" t="s">
        <v>5399</v>
      </c>
      <c r="ESV1390" s="84">
        <f>SUM(ESV1387:ESV1388)</f>
        <v>1000000</v>
      </c>
      <c r="ESW1390" s="84">
        <f>SUM(ESW1387:ESW1388)</f>
        <v>0</v>
      </c>
      <c r="ESX1390" s="84">
        <f>ESW1390/ESV1390</f>
        <v>0</v>
      </c>
      <c r="ESY1390" s="84">
        <f>ESV1390-ESW1390</f>
        <v>1000000</v>
      </c>
      <c r="ESZ1390" s="84">
        <f>SUM(ESZ1387:ESZ1388)</f>
        <v>2000000</v>
      </c>
      <c r="ETA1390" s="84">
        <f>SUM(ETA1387:ETA1388)</f>
        <v>0</v>
      </c>
      <c r="ETB1390" s="84">
        <f>ETA1390/ESZ1390</f>
        <v>0</v>
      </c>
      <c r="ETC1390" s="84">
        <f>ESZ1390-ETA1390</f>
        <v>2000000</v>
      </c>
      <c r="ETD1390" s="84">
        <f>ESZ1390+ESV1390</f>
        <v>3000000</v>
      </c>
      <c r="ETK1390" s="84" t="s">
        <v>5399</v>
      </c>
      <c r="ETL1390" s="84">
        <f>SUM(ETL1387:ETL1388)</f>
        <v>1000000</v>
      </c>
      <c r="ETM1390" s="84">
        <f>SUM(ETM1387:ETM1388)</f>
        <v>0</v>
      </c>
      <c r="ETN1390" s="84">
        <f>ETM1390/ETL1390</f>
        <v>0</v>
      </c>
      <c r="ETO1390" s="84">
        <f>ETL1390-ETM1390</f>
        <v>1000000</v>
      </c>
      <c r="ETP1390" s="84">
        <f>SUM(ETP1387:ETP1388)</f>
        <v>2000000</v>
      </c>
      <c r="ETQ1390" s="84">
        <f>SUM(ETQ1387:ETQ1388)</f>
        <v>0</v>
      </c>
      <c r="ETR1390" s="84">
        <f>ETQ1390/ETP1390</f>
        <v>0</v>
      </c>
      <c r="ETS1390" s="84">
        <f>ETP1390-ETQ1390</f>
        <v>2000000</v>
      </c>
      <c r="ETT1390" s="84">
        <f>ETP1390+ETL1390</f>
        <v>3000000</v>
      </c>
      <c r="EUA1390" s="84" t="s">
        <v>5399</v>
      </c>
      <c r="EUB1390" s="84">
        <f>SUM(EUB1387:EUB1388)</f>
        <v>1000000</v>
      </c>
      <c r="EUC1390" s="84">
        <f>SUM(EUC1387:EUC1388)</f>
        <v>0</v>
      </c>
      <c r="EUD1390" s="84">
        <f>EUC1390/EUB1390</f>
        <v>0</v>
      </c>
      <c r="EUE1390" s="84">
        <f>EUB1390-EUC1390</f>
        <v>1000000</v>
      </c>
      <c r="EUF1390" s="84">
        <f>SUM(EUF1387:EUF1388)</f>
        <v>2000000</v>
      </c>
      <c r="EUG1390" s="84">
        <f>SUM(EUG1387:EUG1388)</f>
        <v>0</v>
      </c>
      <c r="EUH1390" s="84">
        <f>EUG1390/EUF1390</f>
        <v>0</v>
      </c>
      <c r="EUI1390" s="84">
        <f>EUF1390-EUG1390</f>
        <v>2000000</v>
      </c>
      <c r="EUJ1390" s="84">
        <f>EUF1390+EUB1390</f>
        <v>3000000</v>
      </c>
      <c r="EUQ1390" s="84" t="s">
        <v>5399</v>
      </c>
      <c r="EUR1390" s="84">
        <f>SUM(EUR1387:EUR1388)</f>
        <v>1000000</v>
      </c>
      <c r="EUS1390" s="84">
        <f>SUM(EUS1387:EUS1388)</f>
        <v>0</v>
      </c>
      <c r="EUT1390" s="84">
        <f>EUS1390/EUR1390</f>
        <v>0</v>
      </c>
      <c r="EUU1390" s="84">
        <f>EUR1390-EUS1390</f>
        <v>1000000</v>
      </c>
      <c r="EUV1390" s="84">
        <f>SUM(EUV1387:EUV1388)</f>
        <v>2000000</v>
      </c>
      <c r="EUW1390" s="84">
        <f>SUM(EUW1387:EUW1388)</f>
        <v>0</v>
      </c>
      <c r="EUX1390" s="84">
        <f>EUW1390/EUV1390</f>
        <v>0</v>
      </c>
      <c r="EUY1390" s="84">
        <f>EUV1390-EUW1390</f>
        <v>2000000</v>
      </c>
      <c r="EUZ1390" s="84">
        <f>EUV1390+EUR1390</f>
        <v>3000000</v>
      </c>
      <c r="EVG1390" s="84" t="s">
        <v>5399</v>
      </c>
      <c r="EVH1390" s="84">
        <f>SUM(EVH1387:EVH1388)</f>
        <v>1000000</v>
      </c>
      <c r="EVI1390" s="84">
        <f>SUM(EVI1387:EVI1388)</f>
        <v>0</v>
      </c>
      <c r="EVJ1390" s="84">
        <f>EVI1390/EVH1390</f>
        <v>0</v>
      </c>
      <c r="EVK1390" s="84">
        <f>EVH1390-EVI1390</f>
        <v>1000000</v>
      </c>
      <c r="EVL1390" s="84">
        <f>SUM(EVL1387:EVL1388)</f>
        <v>2000000</v>
      </c>
      <c r="EVM1390" s="84">
        <f>SUM(EVM1387:EVM1388)</f>
        <v>0</v>
      </c>
      <c r="EVN1390" s="84">
        <f>EVM1390/EVL1390</f>
        <v>0</v>
      </c>
      <c r="EVO1390" s="84">
        <f>EVL1390-EVM1390</f>
        <v>2000000</v>
      </c>
      <c r="EVP1390" s="84">
        <f>EVL1390+EVH1390</f>
        <v>3000000</v>
      </c>
      <c r="EVW1390" s="84" t="s">
        <v>5399</v>
      </c>
      <c r="EVX1390" s="84">
        <f>SUM(EVX1387:EVX1388)</f>
        <v>1000000</v>
      </c>
      <c r="EVY1390" s="84">
        <f>SUM(EVY1387:EVY1388)</f>
        <v>0</v>
      </c>
      <c r="EVZ1390" s="84">
        <f>EVY1390/EVX1390</f>
        <v>0</v>
      </c>
      <c r="EWA1390" s="84">
        <f>EVX1390-EVY1390</f>
        <v>1000000</v>
      </c>
      <c r="EWB1390" s="84">
        <f>SUM(EWB1387:EWB1388)</f>
        <v>2000000</v>
      </c>
      <c r="EWC1390" s="84">
        <f>SUM(EWC1387:EWC1388)</f>
        <v>0</v>
      </c>
      <c r="EWD1390" s="84">
        <f>EWC1390/EWB1390</f>
        <v>0</v>
      </c>
      <c r="EWE1390" s="84">
        <f>EWB1390-EWC1390</f>
        <v>2000000</v>
      </c>
      <c r="EWF1390" s="84">
        <f>EWB1390+EVX1390</f>
        <v>3000000</v>
      </c>
      <c r="EWM1390" s="84" t="s">
        <v>5399</v>
      </c>
      <c r="EWN1390" s="84">
        <f>SUM(EWN1387:EWN1388)</f>
        <v>1000000</v>
      </c>
      <c r="EWO1390" s="84">
        <f>SUM(EWO1387:EWO1388)</f>
        <v>0</v>
      </c>
      <c r="EWP1390" s="84">
        <f>EWO1390/EWN1390</f>
        <v>0</v>
      </c>
      <c r="EWQ1390" s="84">
        <f>EWN1390-EWO1390</f>
        <v>1000000</v>
      </c>
      <c r="EWR1390" s="84">
        <f>SUM(EWR1387:EWR1388)</f>
        <v>2000000</v>
      </c>
      <c r="EWS1390" s="84">
        <f>SUM(EWS1387:EWS1388)</f>
        <v>0</v>
      </c>
      <c r="EWT1390" s="84">
        <f>EWS1390/EWR1390</f>
        <v>0</v>
      </c>
      <c r="EWU1390" s="84">
        <f>EWR1390-EWS1390</f>
        <v>2000000</v>
      </c>
      <c r="EWV1390" s="84">
        <f>EWR1390+EWN1390</f>
        <v>3000000</v>
      </c>
      <c r="EXC1390" s="84" t="s">
        <v>5399</v>
      </c>
      <c r="EXD1390" s="84">
        <f>SUM(EXD1387:EXD1388)</f>
        <v>1000000</v>
      </c>
      <c r="EXE1390" s="84">
        <f>SUM(EXE1387:EXE1388)</f>
        <v>0</v>
      </c>
      <c r="EXF1390" s="84">
        <f>EXE1390/EXD1390</f>
        <v>0</v>
      </c>
      <c r="EXG1390" s="84">
        <f>EXD1390-EXE1390</f>
        <v>1000000</v>
      </c>
      <c r="EXH1390" s="84">
        <f>SUM(EXH1387:EXH1388)</f>
        <v>2000000</v>
      </c>
      <c r="EXI1390" s="84">
        <f>SUM(EXI1387:EXI1388)</f>
        <v>0</v>
      </c>
      <c r="EXJ1390" s="84">
        <f>EXI1390/EXH1390</f>
        <v>0</v>
      </c>
      <c r="EXK1390" s="84">
        <f>EXH1390-EXI1390</f>
        <v>2000000</v>
      </c>
      <c r="EXL1390" s="84">
        <f>EXH1390+EXD1390</f>
        <v>3000000</v>
      </c>
      <c r="EXS1390" s="84" t="s">
        <v>5399</v>
      </c>
      <c r="EXT1390" s="84">
        <f>SUM(EXT1387:EXT1388)</f>
        <v>1000000</v>
      </c>
      <c r="EXU1390" s="84">
        <f>SUM(EXU1387:EXU1388)</f>
        <v>0</v>
      </c>
      <c r="EXV1390" s="84">
        <f>EXU1390/EXT1390</f>
        <v>0</v>
      </c>
      <c r="EXW1390" s="84">
        <f>EXT1390-EXU1390</f>
        <v>1000000</v>
      </c>
      <c r="EXX1390" s="84">
        <f>SUM(EXX1387:EXX1388)</f>
        <v>2000000</v>
      </c>
      <c r="EXY1390" s="84">
        <f>SUM(EXY1387:EXY1388)</f>
        <v>0</v>
      </c>
      <c r="EXZ1390" s="84">
        <f>EXY1390/EXX1390</f>
        <v>0</v>
      </c>
      <c r="EYA1390" s="84">
        <f>EXX1390-EXY1390</f>
        <v>2000000</v>
      </c>
      <c r="EYB1390" s="84">
        <f>EXX1390+EXT1390</f>
        <v>3000000</v>
      </c>
      <c r="EYI1390" s="84" t="s">
        <v>5399</v>
      </c>
      <c r="EYJ1390" s="84">
        <f>SUM(EYJ1387:EYJ1388)</f>
        <v>1000000</v>
      </c>
      <c r="EYK1390" s="84">
        <f>SUM(EYK1387:EYK1388)</f>
        <v>0</v>
      </c>
      <c r="EYL1390" s="84">
        <f>EYK1390/EYJ1390</f>
        <v>0</v>
      </c>
      <c r="EYM1390" s="84">
        <f>EYJ1390-EYK1390</f>
        <v>1000000</v>
      </c>
      <c r="EYN1390" s="84">
        <f>SUM(EYN1387:EYN1388)</f>
        <v>2000000</v>
      </c>
      <c r="EYO1390" s="84">
        <f>SUM(EYO1387:EYO1388)</f>
        <v>0</v>
      </c>
      <c r="EYP1390" s="84">
        <f>EYO1390/EYN1390</f>
        <v>0</v>
      </c>
      <c r="EYQ1390" s="84">
        <f>EYN1390-EYO1390</f>
        <v>2000000</v>
      </c>
      <c r="EYR1390" s="84">
        <f>EYN1390+EYJ1390</f>
        <v>3000000</v>
      </c>
      <c r="EYY1390" s="84" t="s">
        <v>5399</v>
      </c>
      <c r="EYZ1390" s="84">
        <f>SUM(EYZ1387:EYZ1388)</f>
        <v>1000000</v>
      </c>
      <c r="EZA1390" s="84">
        <f>SUM(EZA1387:EZA1388)</f>
        <v>0</v>
      </c>
      <c r="EZB1390" s="84">
        <f>EZA1390/EYZ1390</f>
        <v>0</v>
      </c>
      <c r="EZC1390" s="84">
        <f>EYZ1390-EZA1390</f>
        <v>1000000</v>
      </c>
      <c r="EZD1390" s="84">
        <f>SUM(EZD1387:EZD1388)</f>
        <v>2000000</v>
      </c>
      <c r="EZE1390" s="84">
        <f>SUM(EZE1387:EZE1388)</f>
        <v>0</v>
      </c>
      <c r="EZF1390" s="84">
        <f>EZE1390/EZD1390</f>
        <v>0</v>
      </c>
      <c r="EZG1390" s="84">
        <f>EZD1390-EZE1390</f>
        <v>2000000</v>
      </c>
      <c r="EZH1390" s="84">
        <f>EZD1390+EYZ1390</f>
        <v>3000000</v>
      </c>
      <c r="EZO1390" s="84" t="s">
        <v>5399</v>
      </c>
      <c r="EZP1390" s="84">
        <f>SUM(EZP1387:EZP1388)</f>
        <v>1000000</v>
      </c>
      <c r="EZQ1390" s="84">
        <f>SUM(EZQ1387:EZQ1388)</f>
        <v>0</v>
      </c>
      <c r="EZR1390" s="84">
        <f>EZQ1390/EZP1390</f>
        <v>0</v>
      </c>
      <c r="EZS1390" s="84">
        <f>EZP1390-EZQ1390</f>
        <v>1000000</v>
      </c>
      <c r="EZT1390" s="84">
        <f>SUM(EZT1387:EZT1388)</f>
        <v>2000000</v>
      </c>
      <c r="EZU1390" s="84">
        <f>SUM(EZU1387:EZU1388)</f>
        <v>0</v>
      </c>
      <c r="EZV1390" s="84">
        <f>EZU1390/EZT1390</f>
        <v>0</v>
      </c>
      <c r="EZW1390" s="84">
        <f>EZT1390-EZU1390</f>
        <v>2000000</v>
      </c>
      <c r="EZX1390" s="84">
        <f>EZT1390+EZP1390</f>
        <v>3000000</v>
      </c>
      <c r="FAE1390" s="84" t="s">
        <v>5399</v>
      </c>
      <c r="FAF1390" s="84">
        <f>SUM(FAF1387:FAF1388)</f>
        <v>1000000</v>
      </c>
      <c r="FAG1390" s="84">
        <f>SUM(FAG1387:FAG1388)</f>
        <v>0</v>
      </c>
      <c r="FAH1390" s="84">
        <f>FAG1390/FAF1390</f>
        <v>0</v>
      </c>
      <c r="FAI1390" s="84">
        <f>FAF1390-FAG1390</f>
        <v>1000000</v>
      </c>
      <c r="FAJ1390" s="84">
        <f>SUM(FAJ1387:FAJ1388)</f>
        <v>2000000</v>
      </c>
      <c r="FAK1390" s="84">
        <f>SUM(FAK1387:FAK1388)</f>
        <v>0</v>
      </c>
      <c r="FAL1390" s="84">
        <f>FAK1390/FAJ1390</f>
        <v>0</v>
      </c>
      <c r="FAM1390" s="84">
        <f>FAJ1390-FAK1390</f>
        <v>2000000</v>
      </c>
      <c r="FAN1390" s="84">
        <f>FAJ1390+FAF1390</f>
        <v>3000000</v>
      </c>
      <c r="FAU1390" s="84" t="s">
        <v>5399</v>
      </c>
      <c r="FAV1390" s="84">
        <f>SUM(FAV1387:FAV1388)</f>
        <v>1000000</v>
      </c>
      <c r="FAW1390" s="84">
        <f>SUM(FAW1387:FAW1388)</f>
        <v>0</v>
      </c>
      <c r="FAX1390" s="84">
        <f>FAW1390/FAV1390</f>
        <v>0</v>
      </c>
      <c r="FAY1390" s="84">
        <f>FAV1390-FAW1390</f>
        <v>1000000</v>
      </c>
      <c r="FAZ1390" s="84">
        <f>SUM(FAZ1387:FAZ1388)</f>
        <v>2000000</v>
      </c>
      <c r="FBA1390" s="84">
        <f>SUM(FBA1387:FBA1388)</f>
        <v>0</v>
      </c>
      <c r="FBB1390" s="84">
        <f>FBA1390/FAZ1390</f>
        <v>0</v>
      </c>
      <c r="FBC1390" s="84">
        <f>FAZ1390-FBA1390</f>
        <v>2000000</v>
      </c>
      <c r="FBD1390" s="84">
        <f>FAZ1390+FAV1390</f>
        <v>3000000</v>
      </c>
      <c r="FBK1390" s="84" t="s">
        <v>5399</v>
      </c>
      <c r="FBL1390" s="84">
        <f>SUM(FBL1387:FBL1388)</f>
        <v>1000000</v>
      </c>
      <c r="FBM1390" s="84">
        <f>SUM(FBM1387:FBM1388)</f>
        <v>0</v>
      </c>
      <c r="FBN1390" s="84">
        <f>FBM1390/FBL1390</f>
        <v>0</v>
      </c>
      <c r="FBO1390" s="84">
        <f>FBL1390-FBM1390</f>
        <v>1000000</v>
      </c>
      <c r="FBP1390" s="84">
        <f>SUM(FBP1387:FBP1388)</f>
        <v>2000000</v>
      </c>
      <c r="FBQ1390" s="84">
        <f>SUM(FBQ1387:FBQ1388)</f>
        <v>0</v>
      </c>
      <c r="FBR1390" s="84">
        <f>FBQ1390/FBP1390</f>
        <v>0</v>
      </c>
      <c r="FBS1390" s="84">
        <f>FBP1390-FBQ1390</f>
        <v>2000000</v>
      </c>
      <c r="FBT1390" s="84">
        <f>FBP1390+FBL1390</f>
        <v>3000000</v>
      </c>
      <c r="FCA1390" s="84" t="s">
        <v>5399</v>
      </c>
      <c r="FCB1390" s="84">
        <f>SUM(FCB1387:FCB1388)</f>
        <v>1000000</v>
      </c>
      <c r="FCC1390" s="84">
        <f>SUM(FCC1387:FCC1388)</f>
        <v>0</v>
      </c>
      <c r="FCD1390" s="84">
        <f>FCC1390/FCB1390</f>
        <v>0</v>
      </c>
      <c r="FCE1390" s="84">
        <f>FCB1390-FCC1390</f>
        <v>1000000</v>
      </c>
      <c r="FCF1390" s="84">
        <f>SUM(FCF1387:FCF1388)</f>
        <v>2000000</v>
      </c>
      <c r="FCG1390" s="84">
        <f>SUM(FCG1387:FCG1388)</f>
        <v>0</v>
      </c>
      <c r="FCH1390" s="84">
        <f>FCG1390/FCF1390</f>
        <v>0</v>
      </c>
      <c r="FCI1390" s="84">
        <f>FCF1390-FCG1390</f>
        <v>2000000</v>
      </c>
      <c r="FCJ1390" s="84">
        <f>FCF1390+FCB1390</f>
        <v>3000000</v>
      </c>
      <c r="FCQ1390" s="84" t="s">
        <v>5399</v>
      </c>
      <c r="FCR1390" s="84">
        <f>SUM(FCR1387:FCR1388)</f>
        <v>1000000</v>
      </c>
      <c r="FCS1390" s="84">
        <f>SUM(FCS1387:FCS1388)</f>
        <v>0</v>
      </c>
      <c r="FCT1390" s="84">
        <f>FCS1390/FCR1390</f>
        <v>0</v>
      </c>
      <c r="FCU1390" s="84">
        <f>FCR1390-FCS1390</f>
        <v>1000000</v>
      </c>
      <c r="FCV1390" s="84">
        <f>SUM(FCV1387:FCV1388)</f>
        <v>2000000</v>
      </c>
      <c r="FCW1390" s="84">
        <f>SUM(FCW1387:FCW1388)</f>
        <v>0</v>
      </c>
      <c r="FCX1390" s="84">
        <f>FCW1390/FCV1390</f>
        <v>0</v>
      </c>
      <c r="FCY1390" s="84">
        <f>FCV1390-FCW1390</f>
        <v>2000000</v>
      </c>
      <c r="FCZ1390" s="84">
        <f>FCV1390+FCR1390</f>
        <v>3000000</v>
      </c>
      <c r="FDG1390" s="84" t="s">
        <v>5399</v>
      </c>
      <c r="FDH1390" s="84">
        <f>SUM(FDH1387:FDH1388)</f>
        <v>1000000</v>
      </c>
      <c r="FDI1390" s="84">
        <f>SUM(FDI1387:FDI1388)</f>
        <v>0</v>
      </c>
      <c r="FDJ1390" s="84">
        <f>FDI1390/FDH1390</f>
        <v>0</v>
      </c>
      <c r="FDK1390" s="84">
        <f>FDH1390-FDI1390</f>
        <v>1000000</v>
      </c>
      <c r="FDL1390" s="84">
        <f>SUM(FDL1387:FDL1388)</f>
        <v>2000000</v>
      </c>
      <c r="FDM1390" s="84">
        <f>SUM(FDM1387:FDM1388)</f>
        <v>0</v>
      </c>
      <c r="FDN1390" s="84">
        <f>FDM1390/FDL1390</f>
        <v>0</v>
      </c>
      <c r="FDO1390" s="84">
        <f>FDL1390-FDM1390</f>
        <v>2000000</v>
      </c>
      <c r="FDP1390" s="84">
        <f>FDL1390+FDH1390</f>
        <v>3000000</v>
      </c>
      <c r="FDW1390" s="84" t="s">
        <v>5399</v>
      </c>
      <c r="FDX1390" s="84">
        <f>SUM(FDX1387:FDX1388)</f>
        <v>1000000</v>
      </c>
      <c r="FDY1390" s="84">
        <f>SUM(FDY1387:FDY1388)</f>
        <v>0</v>
      </c>
      <c r="FDZ1390" s="84">
        <f>FDY1390/FDX1390</f>
        <v>0</v>
      </c>
      <c r="FEA1390" s="84">
        <f>FDX1390-FDY1390</f>
        <v>1000000</v>
      </c>
      <c r="FEB1390" s="84">
        <f>SUM(FEB1387:FEB1388)</f>
        <v>2000000</v>
      </c>
      <c r="FEC1390" s="84">
        <f>SUM(FEC1387:FEC1388)</f>
        <v>0</v>
      </c>
      <c r="FED1390" s="84">
        <f>FEC1390/FEB1390</f>
        <v>0</v>
      </c>
      <c r="FEE1390" s="84">
        <f>FEB1390-FEC1390</f>
        <v>2000000</v>
      </c>
      <c r="FEF1390" s="84">
        <f>FEB1390+FDX1390</f>
        <v>3000000</v>
      </c>
      <c r="FEM1390" s="84" t="s">
        <v>5399</v>
      </c>
      <c r="FEN1390" s="84">
        <f>SUM(FEN1387:FEN1388)</f>
        <v>1000000</v>
      </c>
      <c r="FEO1390" s="84">
        <f>SUM(FEO1387:FEO1388)</f>
        <v>0</v>
      </c>
      <c r="FEP1390" s="84">
        <f>FEO1390/FEN1390</f>
        <v>0</v>
      </c>
      <c r="FEQ1390" s="84">
        <f>FEN1390-FEO1390</f>
        <v>1000000</v>
      </c>
      <c r="FER1390" s="84">
        <f>SUM(FER1387:FER1388)</f>
        <v>2000000</v>
      </c>
      <c r="FES1390" s="84">
        <f>SUM(FES1387:FES1388)</f>
        <v>0</v>
      </c>
      <c r="FET1390" s="84">
        <f>FES1390/FER1390</f>
        <v>0</v>
      </c>
      <c r="FEU1390" s="84">
        <f>FER1390-FES1390</f>
        <v>2000000</v>
      </c>
      <c r="FEV1390" s="84">
        <f>FER1390+FEN1390</f>
        <v>3000000</v>
      </c>
      <c r="FFC1390" s="84" t="s">
        <v>5399</v>
      </c>
      <c r="FFD1390" s="84">
        <f>SUM(FFD1387:FFD1388)</f>
        <v>1000000</v>
      </c>
      <c r="FFE1390" s="84">
        <f>SUM(FFE1387:FFE1388)</f>
        <v>0</v>
      </c>
      <c r="FFF1390" s="84">
        <f>FFE1390/FFD1390</f>
        <v>0</v>
      </c>
      <c r="FFG1390" s="84">
        <f>FFD1390-FFE1390</f>
        <v>1000000</v>
      </c>
      <c r="FFH1390" s="84">
        <f>SUM(FFH1387:FFH1388)</f>
        <v>2000000</v>
      </c>
      <c r="FFI1390" s="84">
        <f>SUM(FFI1387:FFI1388)</f>
        <v>0</v>
      </c>
      <c r="FFJ1390" s="84">
        <f>FFI1390/FFH1390</f>
        <v>0</v>
      </c>
      <c r="FFK1390" s="84">
        <f>FFH1390-FFI1390</f>
        <v>2000000</v>
      </c>
      <c r="FFL1390" s="84">
        <f>FFH1390+FFD1390</f>
        <v>3000000</v>
      </c>
      <c r="FFS1390" s="84" t="s">
        <v>5399</v>
      </c>
      <c r="FFT1390" s="84">
        <f>SUM(FFT1387:FFT1388)</f>
        <v>1000000</v>
      </c>
      <c r="FFU1390" s="84">
        <f>SUM(FFU1387:FFU1388)</f>
        <v>0</v>
      </c>
      <c r="FFV1390" s="84">
        <f>FFU1390/FFT1390</f>
        <v>0</v>
      </c>
      <c r="FFW1390" s="84">
        <f>FFT1390-FFU1390</f>
        <v>1000000</v>
      </c>
      <c r="FFX1390" s="84">
        <f>SUM(FFX1387:FFX1388)</f>
        <v>2000000</v>
      </c>
      <c r="FFY1390" s="84">
        <f>SUM(FFY1387:FFY1388)</f>
        <v>0</v>
      </c>
      <c r="FFZ1390" s="84">
        <f>FFY1390/FFX1390</f>
        <v>0</v>
      </c>
      <c r="FGA1390" s="84">
        <f>FFX1390-FFY1390</f>
        <v>2000000</v>
      </c>
      <c r="FGB1390" s="84">
        <f>FFX1390+FFT1390</f>
        <v>3000000</v>
      </c>
      <c r="FGI1390" s="84" t="s">
        <v>5399</v>
      </c>
      <c r="FGJ1390" s="84">
        <f>SUM(FGJ1387:FGJ1388)</f>
        <v>1000000</v>
      </c>
      <c r="FGK1390" s="84">
        <f>SUM(FGK1387:FGK1388)</f>
        <v>0</v>
      </c>
      <c r="FGL1390" s="84">
        <f>FGK1390/FGJ1390</f>
        <v>0</v>
      </c>
      <c r="FGM1390" s="84">
        <f>FGJ1390-FGK1390</f>
        <v>1000000</v>
      </c>
      <c r="FGN1390" s="84">
        <f>SUM(FGN1387:FGN1388)</f>
        <v>2000000</v>
      </c>
      <c r="FGO1390" s="84">
        <f>SUM(FGO1387:FGO1388)</f>
        <v>0</v>
      </c>
      <c r="FGP1390" s="84">
        <f>FGO1390/FGN1390</f>
        <v>0</v>
      </c>
      <c r="FGQ1390" s="84">
        <f>FGN1390-FGO1390</f>
        <v>2000000</v>
      </c>
      <c r="FGR1390" s="84">
        <f>FGN1390+FGJ1390</f>
        <v>3000000</v>
      </c>
      <c r="FGY1390" s="84" t="s">
        <v>5399</v>
      </c>
      <c r="FGZ1390" s="84">
        <f>SUM(FGZ1387:FGZ1388)</f>
        <v>1000000</v>
      </c>
      <c r="FHA1390" s="84">
        <f>SUM(FHA1387:FHA1388)</f>
        <v>0</v>
      </c>
      <c r="FHB1390" s="84">
        <f>FHA1390/FGZ1390</f>
        <v>0</v>
      </c>
      <c r="FHC1390" s="84">
        <f>FGZ1390-FHA1390</f>
        <v>1000000</v>
      </c>
      <c r="FHD1390" s="84">
        <f>SUM(FHD1387:FHD1388)</f>
        <v>2000000</v>
      </c>
      <c r="FHE1390" s="84">
        <f>SUM(FHE1387:FHE1388)</f>
        <v>0</v>
      </c>
      <c r="FHF1390" s="84">
        <f>FHE1390/FHD1390</f>
        <v>0</v>
      </c>
      <c r="FHG1390" s="84">
        <f>FHD1390-FHE1390</f>
        <v>2000000</v>
      </c>
      <c r="FHH1390" s="84">
        <f>FHD1390+FGZ1390</f>
        <v>3000000</v>
      </c>
      <c r="FHO1390" s="84" t="s">
        <v>5399</v>
      </c>
      <c r="FHP1390" s="84">
        <f>SUM(FHP1387:FHP1388)</f>
        <v>1000000</v>
      </c>
      <c r="FHQ1390" s="84">
        <f>SUM(FHQ1387:FHQ1388)</f>
        <v>0</v>
      </c>
      <c r="FHR1390" s="84">
        <f>FHQ1390/FHP1390</f>
        <v>0</v>
      </c>
      <c r="FHS1390" s="84">
        <f>FHP1390-FHQ1390</f>
        <v>1000000</v>
      </c>
      <c r="FHT1390" s="84">
        <f>SUM(FHT1387:FHT1388)</f>
        <v>2000000</v>
      </c>
      <c r="FHU1390" s="84">
        <f>SUM(FHU1387:FHU1388)</f>
        <v>0</v>
      </c>
      <c r="FHV1390" s="84">
        <f>FHU1390/FHT1390</f>
        <v>0</v>
      </c>
      <c r="FHW1390" s="84">
        <f>FHT1390-FHU1390</f>
        <v>2000000</v>
      </c>
      <c r="FHX1390" s="84">
        <f>FHT1390+FHP1390</f>
        <v>3000000</v>
      </c>
      <c r="FIE1390" s="84" t="s">
        <v>5399</v>
      </c>
      <c r="FIF1390" s="84">
        <f>SUM(FIF1387:FIF1388)</f>
        <v>1000000</v>
      </c>
      <c r="FIG1390" s="84">
        <f>SUM(FIG1387:FIG1388)</f>
        <v>0</v>
      </c>
      <c r="FIH1390" s="84">
        <f>FIG1390/FIF1390</f>
        <v>0</v>
      </c>
      <c r="FII1390" s="84">
        <f>FIF1390-FIG1390</f>
        <v>1000000</v>
      </c>
      <c r="FIJ1390" s="84">
        <f>SUM(FIJ1387:FIJ1388)</f>
        <v>2000000</v>
      </c>
      <c r="FIK1390" s="84">
        <f>SUM(FIK1387:FIK1388)</f>
        <v>0</v>
      </c>
      <c r="FIL1390" s="84">
        <f>FIK1390/FIJ1390</f>
        <v>0</v>
      </c>
      <c r="FIM1390" s="84">
        <f>FIJ1390-FIK1390</f>
        <v>2000000</v>
      </c>
      <c r="FIN1390" s="84">
        <f>FIJ1390+FIF1390</f>
        <v>3000000</v>
      </c>
      <c r="FIU1390" s="84" t="s">
        <v>5399</v>
      </c>
      <c r="FIV1390" s="84">
        <f>SUM(FIV1387:FIV1388)</f>
        <v>1000000</v>
      </c>
      <c r="FIW1390" s="84">
        <f>SUM(FIW1387:FIW1388)</f>
        <v>0</v>
      </c>
      <c r="FIX1390" s="84">
        <f>FIW1390/FIV1390</f>
        <v>0</v>
      </c>
      <c r="FIY1390" s="84">
        <f>FIV1390-FIW1390</f>
        <v>1000000</v>
      </c>
      <c r="FIZ1390" s="84">
        <f>SUM(FIZ1387:FIZ1388)</f>
        <v>2000000</v>
      </c>
      <c r="FJA1390" s="84">
        <f>SUM(FJA1387:FJA1388)</f>
        <v>0</v>
      </c>
      <c r="FJB1390" s="84">
        <f>FJA1390/FIZ1390</f>
        <v>0</v>
      </c>
      <c r="FJC1390" s="84">
        <f>FIZ1390-FJA1390</f>
        <v>2000000</v>
      </c>
      <c r="FJD1390" s="84">
        <f>FIZ1390+FIV1390</f>
        <v>3000000</v>
      </c>
      <c r="FJK1390" s="84" t="s">
        <v>5399</v>
      </c>
      <c r="FJL1390" s="84">
        <f>SUM(FJL1387:FJL1388)</f>
        <v>1000000</v>
      </c>
      <c r="FJM1390" s="84">
        <f>SUM(FJM1387:FJM1388)</f>
        <v>0</v>
      </c>
      <c r="FJN1390" s="84">
        <f>FJM1390/FJL1390</f>
        <v>0</v>
      </c>
      <c r="FJO1390" s="84">
        <f>FJL1390-FJM1390</f>
        <v>1000000</v>
      </c>
      <c r="FJP1390" s="84">
        <f>SUM(FJP1387:FJP1388)</f>
        <v>2000000</v>
      </c>
      <c r="FJQ1390" s="84">
        <f>SUM(FJQ1387:FJQ1388)</f>
        <v>0</v>
      </c>
      <c r="FJR1390" s="84">
        <f>FJQ1390/FJP1390</f>
        <v>0</v>
      </c>
      <c r="FJS1390" s="84">
        <f>FJP1390-FJQ1390</f>
        <v>2000000</v>
      </c>
      <c r="FJT1390" s="84">
        <f>FJP1390+FJL1390</f>
        <v>3000000</v>
      </c>
      <c r="FKA1390" s="84" t="s">
        <v>5399</v>
      </c>
      <c r="FKB1390" s="84">
        <f>SUM(FKB1387:FKB1388)</f>
        <v>1000000</v>
      </c>
      <c r="FKC1390" s="84">
        <f>SUM(FKC1387:FKC1388)</f>
        <v>0</v>
      </c>
      <c r="FKD1390" s="84">
        <f>FKC1390/FKB1390</f>
        <v>0</v>
      </c>
      <c r="FKE1390" s="84">
        <f>FKB1390-FKC1390</f>
        <v>1000000</v>
      </c>
      <c r="FKF1390" s="84">
        <f>SUM(FKF1387:FKF1388)</f>
        <v>2000000</v>
      </c>
      <c r="FKG1390" s="84">
        <f>SUM(FKG1387:FKG1388)</f>
        <v>0</v>
      </c>
      <c r="FKH1390" s="84">
        <f>FKG1390/FKF1390</f>
        <v>0</v>
      </c>
      <c r="FKI1390" s="84">
        <f>FKF1390-FKG1390</f>
        <v>2000000</v>
      </c>
      <c r="FKJ1390" s="84">
        <f>FKF1390+FKB1390</f>
        <v>3000000</v>
      </c>
      <c r="FKQ1390" s="84" t="s">
        <v>5399</v>
      </c>
      <c r="FKR1390" s="84">
        <f>SUM(FKR1387:FKR1388)</f>
        <v>1000000</v>
      </c>
      <c r="FKS1390" s="84">
        <f>SUM(FKS1387:FKS1388)</f>
        <v>0</v>
      </c>
      <c r="FKT1390" s="84">
        <f>FKS1390/FKR1390</f>
        <v>0</v>
      </c>
      <c r="FKU1390" s="84">
        <f>FKR1390-FKS1390</f>
        <v>1000000</v>
      </c>
      <c r="FKV1390" s="84">
        <f>SUM(FKV1387:FKV1388)</f>
        <v>2000000</v>
      </c>
      <c r="FKW1390" s="84">
        <f>SUM(FKW1387:FKW1388)</f>
        <v>0</v>
      </c>
      <c r="FKX1390" s="84">
        <f>FKW1390/FKV1390</f>
        <v>0</v>
      </c>
      <c r="FKY1390" s="84">
        <f>FKV1390-FKW1390</f>
        <v>2000000</v>
      </c>
      <c r="FKZ1390" s="84">
        <f>FKV1390+FKR1390</f>
        <v>3000000</v>
      </c>
      <c r="FLG1390" s="84" t="s">
        <v>5399</v>
      </c>
      <c r="FLH1390" s="84">
        <f>SUM(FLH1387:FLH1388)</f>
        <v>1000000</v>
      </c>
      <c r="FLI1390" s="84">
        <f>SUM(FLI1387:FLI1388)</f>
        <v>0</v>
      </c>
      <c r="FLJ1390" s="84">
        <f>FLI1390/FLH1390</f>
        <v>0</v>
      </c>
      <c r="FLK1390" s="84">
        <f>FLH1390-FLI1390</f>
        <v>1000000</v>
      </c>
      <c r="FLL1390" s="84">
        <f>SUM(FLL1387:FLL1388)</f>
        <v>2000000</v>
      </c>
      <c r="FLM1390" s="84">
        <f>SUM(FLM1387:FLM1388)</f>
        <v>0</v>
      </c>
      <c r="FLN1390" s="84">
        <f>FLM1390/FLL1390</f>
        <v>0</v>
      </c>
      <c r="FLO1390" s="84">
        <f>FLL1390-FLM1390</f>
        <v>2000000</v>
      </c>
      <c r="FLP1390" s="84">
        <f>FLL1390+FLH1390</f>
        <v>3000000</v>
      </c>
      <c r="FLW1390" s="84" t="s">
        <v>5399</v>
      </c>
      <c r="FLX1390" s="84">
        <f>SUM(FLX1387:FLX1388)</f>
        <v>1000000</v>
      </c>
      <c r="FLY1390" s="84">
        <f>SUM(FLY1387:FLY1388)</f>
        <v>0</v>
      </c>
      <c r="FLZ1390" s="84">
        <f>FLY1390/FLX1390</f>
        <v>0</v>
      </c>
      <c r="FMA1390" s="84">
        <f>FLX1390-FLY1390</f>
        <v>1000000</v>
      </c>
      <c r="FMB1390" s="84">
        <f>SUM(FMB1387:FMB1388)</f>
        <v>2000000</v>
      </c>
      <c r="FMC1390" s="84">
        <f>SUM(FMC1387:FMC1388)</f>
        <v>0</v>
      </c>
      <c r="FMD1390" s="84">
        <f>FMC1390/FMB1390</f>
        <v>0</v>
      </c>
      <c r="FME1390" s="84">
        <f>FMB1390-FMC1390</f>
        <v>2000000</v>
      </c>
      <c r="FMF1390" s="84">
        <f>FMB1390+FLX1390</f>
        <v>3000000</v>
      </c>
      <c r="FMM1390" s="84" t="s">
        <v>5399</v>
      </c>
      <c r="FMN1390" s="84">
        <f>SUM(FMN1387:FMN1388)</f>
        <v>1000000</v>
      </c>
      <c r="FMO1390" s="84">
        <f>SUM(FMO1387:FMO1388)</f>
        <v>0</v>
      </c>
      <c r="FMP1390" s="84">
        <f>FMO1390/FMN1390</f>
        <v>0</v>
      </c>
      <c r="FMQ1390" s="84">
        <f>FMN1390-FMO1390</f>
        <v>1000000</v>
      </c>
      <c r="FMR1390" s="84">
        <f>SUM(FMR1387:FMR1388)</f>
        <v>2000000</v>
      </c>
      <c r="FMS1390" s="84">
        <f>SUM(FMS1387:FMS1388)</f>
        <v>0</v>
      </c>
      <c r="FMT1390" s="84">
        <f>FMS1390/FMR1390</f>
        <v>0</v>
      </c>
      <c r="FMU1390" s="84">
        <f>FMR1390-FMS1390</f>
        <v>2000000</v>
      </c>
      <c r="FMV1390" s="84">
        <f>FMR1390+FMN1390</f>
        <v>3000000</v>
      </c>
      <c r="FNC1390" s="84" t="s">
        <v>5399</v>
      </c>
      <c r="FND1390" s="84">
        <f>SUM(FND1387:FND1388)</f>
        <v>1000000</v>
      </c>
      <c r="FNE1390" s="84">
        <f>SUM(FNE1387:FNE1388)</f>
        <v>0</v>
      </c>
      <c r="FNF1390" s="84">
        <f>FNE1390/FND1390</f>
        <v>0</v>
      </c>
      <c r="FNG1390" s="84">
        <f>FND1390-FNE1390</f>
        <v>1000000</v>
      </c>
      <c r="FNH1390" s="84">
        <f>SUM(FNH1387:FNH1388)</f>
        <v>2000000</v>
      </c>
      <c r="FNI1390" s="84">
        <f>SUM(FNI1387:FNI1388)</f>
        <v>0</v>
      </c>
      <c r="FNJ1390" s="84">
        <f>FNI1390/FNH1390</f>
        <v>0</v>
      </c>
      <c r="FNK1390" s="84">
        <f>FNH1390-FNI1390</f>
        <v>2000000</v>
      </c>
      <c r="FNL1390" s="84">
        <f>FNH1390+FND1390</f>
        <v>3000000</v>
      </c>
      <c r="FNS1390" s="84" t="s">
        <v>5399</v>
      </c>
      <c r="FNT1390" s="84">
        <f>SUM(FNT1387:FNT1388)</f>
        <v>1000000</v>
      </c>
      <c r="FNU1390" s="84">
        <f>SUM(FNU1387:FNU1388)</f>
        <v>0</v>
      </c>
      <c r="FNV1390" s="84">
        <f>FNU1390/FNT1390</f>
        <v>0</v>
      </c>
      <c r="FNW1390" s="84">
        <f>FNT1390-FNU1390</f>
        <v>1000000</v>
      </c>
      <c r="FNX1390" s="84">
        <f>SUM(FNX1387:FNX1388)</f>
        <v>2000000</v>
      </c>
      <c r="FNY1390" s="84">
        <f>SUM(FNY1387:FNY1388)</f>
        <v>0</v>
      </c>
      <c r="FNZ1390" s="84">
        <f>FNY1390/FNX1390</f>
        <v>0</v>
      </c>
      <c r="FOA1390" s="84">
        <f>FNX1390-FNY1390</f>
        <v>2000000</v>
      </c>
      <c r="FOB1390" s="84">
        <f>FNX1390+FNT1390</f>
        <v>3000000</v>
      </c>
      <c r="FOI1390" s="84" t="s">
        <v>5399</v>
      </c>
      <c r="FOJ1390" s="84">
        <f>SUM(FOJ1387:FOJ1388)</f>
        <v>1000000</v>
      </c>
      <c r="FOK1390" s="84">
        <f>SUM(FOK1387:FOK1388)</f>
        <v>0</v>
      </c>
      <c r="FOL1390" s="84">
        <f>FOK1390/FOJ1390</f>
        <v>0</v>
      </c>
      <c r="FOM1390" s="84">
        <f>FOJ1390-FOK1390</f>
        <v>1000000</v>
      </c>
      <c r="FON1390" s="84">
        <f>SUM(FON1387:FON1388)</f>
        <v>2000000</v>
      </c>
      <c r="FOO1390" s="84">
        <f>SUM(FOO1387:FOO1388)</f>
        <v>0</v>
      </c>
      <c r="FOP1390" s="84">
        <f>FOO1390/FON1390</f>
        <v>0</v>
      </c>
      <c r="FOQ1390" s="84">
        <f>FON1390-FOO1390</f>
        <v>2000000</v>
      </c>
      <c r="FOR1390" s="84">
        <f>FON1390+FOJ1390</f>
        <v>3000000</v>
      </c>
      <c r="FOY1390" s="84" t="s">
        <v>5399</v>
      </c>
      <c r="FOZ1390" s="84">
        <f>SUM(FOZ1387:FOZ1388)</f>
        <v>1000000</v>
      </c>
      <c r="FPA1390" s="84">
        <f>SUM(FPA1387:FPA1388)</f>
        <v>0</v>
      </c>
      <c r="FPB1390" s="84">
        <f>FPA1390/FOZ1390</f>
        <v>0</v>
      </c>
      <c r="FPC1390" s="84">
        <f>FOZ1390-FPA1390</f>
        <v>1000000</v>
      </c>
      <c r="FPD1390" s="84">
        <f>SUM(FPD1387:FPD1388)</f>
        <v>2000000</v>
      </c>
      <c r="FPE1390" s="84">
        <f>SUM(FPE1387:FPE1388)</f>
        <v>0</v>
      </c>
      <c r="FPF1390" s="84">
        <f>FPE1390/FPD1390</f>
        <v>0</v>
      </c>
      <c r="FPG1390" s="84">
        <f>FPD1390-FPE1390</f>
        <v>2000000</v>
      </c>
      <c r="FPH1390" s="84">
        <f>FPD1390+FOZ1390</f>
        <v>3000000</v>
      </c>
      <c r="FPO1390" s="84" t="s">
        <v>5399</v>
      </c>
      <c r="FPP1390" s="84">
        <f>SUM(FPP1387:FPP1388)</f>
        <v>1000000</v>
      </c>
      <c r="FPQ1390" s="84">
        <f>SUM(FPQ1387:FPQ1388)</f>
        <v>0</v>
      </c>
      <c r="FPR1390" s="84">
        <f>FPQ1390/FPP1390</f>
        <v>0</v>
      </c>
      <c r="FPS1390" s="84">
        <f>FPP1390-FPQ1390</f>
        <v>1000000</v>
      </c>
      <c r="FPT1390" s="84">
        <f>SUM(FPT1387:FPT1388)</f>
        <v>2000000</v>
      </c>
      <c r="FPU1390" s="84">
        <f>SUM(FPU1387:FPU1388)</f>
        <v>0</v>
      </c>
      <c r="FPV1390" s="84">
        <f>FPU1390/FPT1390</f>
        <v>0</v>
      </c>
      <c r="FPW1390" s="84">
        <f>FPT1390-FPU1390</f>
        <v>2000000</v>
      </c>
      <c r="FPX1390" s="84">
        <f>FPT1390+FPP1390</f>
        <v>3000000</v>
      </c>
      <c r="FQE1390" s="84" t="s">
        <v>5399</v>
      </c>
      <c r="FQF1390" s="84">
        <f>SUM(FQF1387:FQF1388)</f>
        <v>1000000</v>
      </c>
      <c r="FQG1390" s="84">
        <f>SUM(FQG1387:FQG1388)</f>
        <v>0</v>
      </c>
      <c r="FQH1390" s="84">
        <f>FQG1390/FQF1390</f>
        <v>0</v>
      </c>
      <c r="FQI1390" s="84">
        <f>FQF1390-FQG1390</f>
        <v>1000000</v>
      </c>
      <c r="FQJ1390" s="84">
        <f>SUM(FQJ1387:FQJ1388)</f>
        <v>2000000</v>
      </c>
      <c r="FQK1390" s="84">
        <f>SUM(FQK1387:FQK1388)</f>
        <v>0</v>
      </c>
      <c r="FQL1390" s="84">
        <f>FQK1390/FQJ1390</f>
        <v>0</v>
      </c>
      <c r="FQM1390" s="84">
        <f>FQJ1390-FQK1390</f>
        <v>2000000</v>
      </c>
      <c r="FQN1390" s="84">
        <f>FQJ1390+FQF1390</f>
        <v>3000000</v>
      </c>
      <c r="FQU1390" s="84" t="s">
        <v>5399</v>
      </c>
      <c r="FQV1390" s="84">
        <f>SUM(FQV1387:FQV1388)</f>
        <v>1000000</v>
      </c>
      <c r="FQW1390" s="84">
        <f>SUM(FQW1387:FQW1388)</f>
        <v>0</v>
      </c>
      <c r="FQX1390" s="84">
        <f>FQW1390/FQV1390</f>
        <v>0</v>
      </c>
      <c r="FQY1390" s="84">
        <f>FQV1390-FQW1390</f>
        <v>1000000</v>
      </c>
      <c r="FQZ1390" s="84">
        <f>SUM(FQZ1387:FQZ1388)</f>
        <v>2000000</v>
      </c>
      <c r="FRA1390" s="84">
        <f>SUM(FRA1387:FRA1388)</f>
        <v>0</v>
      </c>
      <c r="FRB1390" s="84">
        <f>FRA1390/FQZ1390</f>
        <v>0</v>
      </c>
      <c r="FRC1390" s="84">
        <f>FQZ1390-FRA1390</f>
        <v>2000000</v>
      </c>
      <c r="FRD1390" s="84">
        <f>FQZ1390+FQV1390</f>
        <v>3000000</v>
      </c>
      <c r="FRK1390" s="84" t="s">
        <v>5399</v>
      </c>
      <c r="FRL1390" s="84">
        <f>SUM(FRL1387:FRL1388)</f>
        <v>1000000</v>
      </c>
      <c r="FRM1390" s="84">
        <f>SUM(FRM1387:FRM1388)</f>
        <v>0</v>
      </c>
      <c r="FRN1390" s="84">
        <f>FRM1390/FRL1390</f>
        <v>0</v>
      </c>
      <c r="FRO1390" s="84">
        <f>FRL1390-FRM1390</f>
        <v>1000000</v>
      </c>
      <c r="FRP1390" s="84">
        <f>SUM(FRP1387:FRP1388)</f>
        <v>2000000</v>
      </c>
      <c r="FRQ1390" s="84">
        <f>SUM(FRQ1387:FRQ1388)</f>
        <v>0</v>
      </c>
      <c r="FRR1390" s="84">
        <f>FRQ1390/FRP1390</f>
        <v>0</v>
      </c>
      <c r="FRS1390" s="84">
        <f>FRP1390-FRQ1390</f>
        <v>2000000</v>
      </c>
      <c r="FRT1390" s="84">
        <f>FRP1390+FRL1390</f>
        <v>3000000</v>
      </c>
      <c r="FSA1390" s="84" t="s">
        <v>5399</v>
      </c>
      <c r="FSB1390" s="84">
        <f>SUM(FSB1387:FSB1388)</f>
        <v>1000000</v>
      </c>
      <c r="FSC1390" s="84">
        <f>SUM(FSC1387:FSC1388)</f>
        <v>0</v>
      </c>
      <c r="FSD1390" s="84">
        <f>FSC1390/FSB1390</f>
        <v>0</v>
      </c>
      <c r="FSE1390" s="84">
        <f>FSB1390-FSC1390</f>
        <v>1000000</v>
      </c>
      <c r="FSF1390" s="84">
        <f>SUM(FSF1387:FSF1388)</f>
        <v>2000000</v>
      </c>
      <c r="FSG1390" s="84">
        <f>SUM(FSG1387:FSG1388)</f>
        <v>0</v>
      </c>
      <c r="FSH1390" s="84">
        <f>FSG1390/FSF1390</f>
        <v>0</v>
      </c>
      <c r="FSI1390" s="84">
        <f>FSF1390-FSG1390</f>
        <v>2000000</v>
      </c>
      <c r="FSJ1390" s="84">
        <f>FSF1390+FSB1390</f>
        <v>3000000</v>
      </c>
      <c r="FSQ1390" s="84" t="s">
        <v>5399</v>
      </c>
      <c r="FSR1390" s="84">
        <f>SUM(FSR1387:FSR1388)</f>
        <v>1000000</v>
      </c>
      <c r="FSS1390" s="84">
        <f>SUM(FSS1387:FSS1388)</f>
        <v>0</v>
      </c>
      <c r="FST1390" s="84">
        <f>FSS1390/FSR1390</f>
        <v>0</v>
      </c>
      <c r="FSU1390" s="84">
        <f>FSR1390-FSS1390</f>
        <v>1000000</v>
      </c>
      <c r="FSV1390" s="84">
        <f>SUM(FSV1387:FSV1388)</f>
        <v>2000000</v>
      </c>
      <c r="FSW1390" s="84">
        <f>SUM(FSW1387:FSW1388)</f>
        <v>0</v>
      </c>
      <c r="FSX1390" s="84">
        <f>FSW1390/FSV1390</f>
        <v>0</v>
      </c>
      <c r="FSY1390" s="84">
        <f>FSV1390-FSW1390</f>
        <v>2000000</v>
      </c>
      <c r="FSZ1390" s="84">
        <f>FSV1390+FSR1390</f>
        <v>3000000</v>
      </c>
      <c r="FTG1390" s="84" t="s">
        <v>5399</v>
      </c>
      <c r="FTH1390" s="84">
        <f>SUM(FTH1387:FTH1388)</f>
        <v>1000000</v>
      </c>
      <c r="FTI1390" s="84">
        <f>SUM(FTI1387:FTI1388)</f>
        <v>0</v>
      </c>
      <c r="FTJ1390" s="84">
        <f>FTI1390/FTH1390</f>
        <v>0</v>
      </c>
      <c r="FTK1390" s="84">
        <f>FTH1390-FTI1390</f>
        <v>1000000</v>
      </c>
      <c r="FTL1390" s="84">
        <f>SUM(FTL1387:FTL1388)</f>
        <v>2000000</v>
      </c>
      <c r="FTM1390" s="84">
        <f>SUM(FTM1387:FTM1388)</f>
        <v>0</v>
      </c>
      <c r="FTN1390" s="84">
        <f>FTM1390/FTL1390</f>
        <v>0</v>
      </c>
      <c r="FTO1390" s="84">
        <f>FTL1390-FTM1390</f>
        <v>2000000</v>
      </c>
      <c r="FTP1390" s="84">
        <f>FTL1390+FTH1390</f>
        <v>3000000</v>
      </c>
      <c r="FTW1390" s="84" t="s">
        <v>5399</v>
      </c>
      <c r="FTX1390" s="84">
        <f>SUM(FTX1387:FTX1388)</f>
        <v>1000000</v>
      </c>
      <c r="FTY1390" s="84">
        <f>SUM(FTY1387:FTY1388)</f>
        <v>0</v>
      </c>
      <c r="FTZ1390" s="84">
        <f>FTY1390/FTX1390</f>
        <v>0</v>
      </c>
      <c r="FUA1390" s="84">
        <f>FTX1390-FTY1390</f>
        <v>1000000</v>
      </c>
      <c r="FUB1390" s="84">
        <f>SUM(FUB1387:FUB1388)</f>
        <v>2000000</v>
      </c>
      <c r="FUC1390" s="84">
        <f>SUM(FUC1387:FUC1388)</f>
        <v>0</v>
      </c>
      <c r="FUD1390" s="84">
        <f>FUC1390/FUB1390</f>
        <v>0</v>
      </c>
      <c r="FUE1390" s="84">
        <f>FUB1390-FUC1390</f>
        <v>2000000</v>
      </c>
      <c r="FUF1390" s="84">
        <f>FUB1390+FTX1390</f>
        <v>3000000</v>
      </c>
      <c r="FUM1390" s="84" t="s">
        <v>5399</v>
      </c>
      <c r="FUN1390" s="84">
        <f>SUM(FUN1387:FUN1388)</f>
        <v>1000000</v>
      </c>
      <c r="FUO1390" s="84">
        <f>SUM(FUO1387:FUO1388)</f>
        <v>0</v>
      </c>
      <c r="FUP1390" s="84">
        <f>FUO1390/FUN1390</f>
        <v>0</v>
      </c>
      <c r="FUQ1390" s="84">
        <f>FUN1390-FUO1390</f>
        <v>1000000</v>
      </c>
      <c r="FUR1390" s="84">
        <f>SUM(FUR1387:FUR1388)</f>
        <v>2000000</v>
      </c>
      <c r="FUS1390" s="84">
        <f>SUM(FUS1387:FUS1388)</f>
        <v>0</v>
      </c>
      <c r="FUT1390" s="84">
        <f>FUS1390/FUR1390</f>
        <v>0</v>
      </c>
      <c r="FUU1390" s="84">
        <f>FUR1390-FUS1390</f>
        <v>2000000</v>
      </c>
      <c r="FUV1390" s="84">
        <f>FUR1390+FUN1390</f>
        <v>3000000</v>
      </c>
      <c r="FVC1390" s="84" t="s">
        <v>5399</v>
      </c>
      <c r="FVD1390" s="84">
        <f>SUM(FVD1387:FVD1388)</f>
        <v>1000000</v>
      </c>
      <c r="FVE1390" s="84">
        <f>SUM(FVE1387:FVE1388)</f>
        <v>0</v>
      </c>
      <c r="FVF1390" s="84">
        <f>FVE1390/FVD1390</f>
        <v>0</v>
      </c>
      <c r="FVG1390" s="84">
        <f>FVD1390-FVE1390</f>
        <v>1000000</v>
      </c>
      <c r="FVH1390" s="84">
        <f>SUM(FVH1387:FVH1388)</f>
        <v>2000000</v>
      </c>
      <c r="FVI1390" s="84">
        <f>SUM(FVI1387:FVI1388)</f>
        <v>0</v>
      </c>
      <c r="FVJ1390" s="84">
        <f>FVI1390/FVH1390</f>
        <v>0</v>
      </c>
      <c r="FVK1390" s="84">
        <f>FVH1390-FVI1390</f>
        <v>2000000</v>
      </c>
      <c r="FVL1390" s="84">
        <f>FVH1390+FVD1390</f>
        <v>3000000</v>
      </c>
      <c r="FVS1390" s="84" t="s">
        <v>5399</v>
      </c>
      <c r="FVT1390" s="84">
        <f>SUM(FVT1387:FVT1388)</f>
        <v>1000000</v>
      </c>
      <c r="FVU1390" s="84">
        <f>SUM(FVU1387:FVU1388)</f>
        <v>0</v>
      </c>
      <c r="FVV1390" s="84">
        <f>FVU1390/FVT1390</f>
        <v>0</v>
      </c>
      <c r="FVW1390" s="84">
        <f>FVT1390-FVU1390</f>
        <v>1000000</v>
      </c>
      <c r="FVX1390" s="84">
        <f>SUM(FVX1387:FVX1388)</f>
        <v>2000000</v>
      </c>
      <c r="FVY1390" s="84">
        <f>SUM(FVY1387:FVY1388)</f>
        <v>0</v>
      </c>
      <c r="FVZ1390" s="84">
        <f>FVY1390/FVX1390</f>
        <v>0</v>
      </c>
      <c r="FWA1390" s="84">
        <f>FVX1390-FVY1390</f>
        <v>2000000</v>
      </c>
      <c r="FWB1390" s="84">
        <f>FVX1390+FVT1390</f>
        <v>3000000</v>
      </c>
      <c r="FWI1390" s="84" t="s">
        <v>5399</v>
      </c>
      <c r="FWJ1390" s="84">
        <f>SUM(FWJ1387:FWJ1388)</f>
        <v>1000000</v>
      </c>
      <c r="FWK1390" s="84">
        <f>SUM(FWK1387:FWK1388)</f>
        <v>0</v>
      </c>
      <c r="FWL1390" s="84">
        <f>FWK1390/FWJ1390</f>
        <v>0</v>
      </c>
      <c r="FWM1390" s="84">
        <f>FWJ1390-FWK1390</f>
        <v>1000000</v>
      </c>
      <c r="FWN1390" s="84">
        <f>SUM(FWN1387:FWN1388)</f>
        <v>2000000</v>
      </c>
      <c r="FWO1390" s="84">
        <f>SUM(FWO1387:FWO1388)</f>
        <v>0</v>
      </c>
      <c r="FWP1390" s="84">
        <f>FWO1390/FWN1390</f>
        <v>0</v>
      </c>
      <c r="FWQ1390" s="84">
        <f>FWN1390-FWO1390</f>
        <v>2000000</v>
      </c>
      <c r="FWR1390" s="84">
        <f>FWN1390+FWJ1390</f>
        <v>3000000</v>
      </c>
      <c r="FWY1390" s="84" t="s">
        <v>5399</v>
      </c>
      <c r="FWZ1390" s="84">
        <f>SUM(FWZ1387:FWZ1388)</f>
        <v>1000000</v>
      </c>
      <c r="FXA1390" s="84">
        <f>SUM(FXA1387:FXA1388)</f>
        <v>0</v>
      </c>
      <c r="FXB1390" s="84">
        <f>FXA1390/FWZ1390</f>
        <v>0</v>
      </c>
      <c r="FXC1390" s="84">
        <f>FWZ1390-FXA1390</f>
        <v>1000000</v>
      </c>
      <c r="FXD1390" s="84">
        <f>SUM(FXD1387:FXD1388)</f>
        <v>2000000</v>
      </c>
      <c r="FXE1390" s="84">
        <f>SUM(FXE1387:FXE1388)</f>
        <v>0</v>
      </c>
      <c r="FXF1390" s="84">
        <f>FXE1390/FXD1390</f>
        <v>0</v>
      </c>
      <c r="FXG1390" s="84">
        <f>FXD1390-FXE1390</f>
        <v>2000000</v>
      </c>
      <c r="FXH1390" s="84">
        <f>FXD1390+FWZ1390</f>
        <v>3000000</v>
      </c>
      <c r="FXO1390" s="84" t="s">
        <v>5399</v>
      </c>
      <c r="FXP1390" s="84">
        <f>SUM(FXP1387:FXP1388)</f>
        <v>1000000</v>
      </c>
      <c r="FXQ1390" s="84">
        <f>SUM(FXQ1387:FXQ1388)</f>
        <v>0</v>
      </c>
      <c r="FXR1390" s="84">
        <f>FXQ1390/FXP1390</f>
        <v>0</v>
      </c>
      <c r="FXS1390" s="84">
        <f>FXP1390-FXQ1390</f>
        <v>1000000</v>
      </c>
      <c r="FXT1390" s="84">
        <f>SUM(FXT1387:FXT1388)</f>
        <v>2000000</v>
      </c>
      <c r="FXU1390" s="84">
        <f>SUM(FXU1387:FXU1388)</f>
        <v>0</v>
      </c>
      <c r="FXV1390" s="84">
        <f>FXU1390/FXT1390</f>
        <v>0</v>
      </c>
      <c r="FXW1390" s="84">
        <f>FXT1390-FXU1390</f>
        <v>2000000</v>
      </c>
      <c r="FXX1390" s="84">
        <f>FXT1390+FXP1390</f>
        <v>3000000</v>
      </c>
      <c r="FYE1390" s="84" t="s">
        <v>5399</v>
      </c>
      <c r="FYF1390" s="84">
        <f>SUM(FYF1387:FYF1388)</f>
        <v>1000000</v>
      </c>
      <c r="FYG1390" s="84">
        <f>SUM(FYG1387:FYG1388)</f>
        <v>0</v>
      </c>
      <c r="FYH1390" s="84">
        <f>FYG1390/FYF1390</f>
        <v>0</v>
      </c>
      <c r="FYI1390" s="84">
        <f>FYF1390-FYG1390</f>
        <v>1000000</v>
      </c>
      <c r="FYJ1390" s="84">
        <f>SUM(FYJ1387:FYJ1388)</f>
        <v>2000000</v>
      </c>
      <c r="FYK1390" s="84">
        <f>SUM(FYK1387:FYK1388)</f>
        <v>0</v>
      </c>
      <c r="FYL1390" s="84">
        <f>FYK1390/FYJ1390</f>
        <v>0</v>
      </c>
      <c r="FYM1390" s="84">
        <f>FYJ1390-FYK1390</f>
        <v>2000000</v>
      </c>
      <c r="FYN1390" s="84">
        <f>FYJ1390+FYF1390</f>
        <v>3000000</v>
      </c>
      <c r="FYU1390" s="84" t="s">
        <v>5399</v>
      </c>
      <c r="FYV1390" s="84">
        <f>SUM(FYV1387:FYV1388)</f>
        <v>1000000</v>
      </c>
      <c r="FYW1390" s="84">
        <f>SUM(FYW1387:FYW1388)</f>
        <v>0</v>
      </c>
      <c r="FYX1390" s="84">
        <f>FYW1390/FYV1390</f>
        <v>0</v>
      </c>
      <c r="FYY1390" s="84">
        <f>FYV1390-FYW1390</f>
        <v>1000000</v>
      </c>
      <c r="FYZ1390" s="84">
        <f>SUM(FYZ1387:FYZ1388)</f>
        <v>2000000</v>
      </c>
      <c r="FZA1390" s="84">
        <f>SUM(FZA1387:FZA1388)</f>
        <v>0</v>
      </c>
      <c r="FZB1390" s="84">
        <f>FZA1390/FYZ1390</f>
        <v>0</v>
      </c>
      <c r="FZC1390" s="84">
        <f>FYZ1390-FZA1390</f>
        <v>2000000</v>
      </c>
      <c r="FZD1390" s="84">
        <f>FYZ1390+FYV1390</f>
        <v>3000000</v>
      </c>
      <c r="FZK1390" s="84" t="s">
        <v>5399</v>
      </c>
      <c r="FZL1390" s="84">
        <f>SUM(FZL1387:FZL1388)</f>
        <v>1000000</v>
      </c>
      <c r="FZM1390" s="84">
        <f>SUM(FZM1387:FZM1388)</f>
        <v>0</v>
      </c>
      <c r="FZN1390" s="84">
        <f>FZM1390/FZL1390</f>
        <v>0</v>
      </c>
      <c r="FZO1390" s="84">
        <f>FZL1390-FZM1390</f>
        <v>1000000</v>
      </c>
      <c r="FZP1390" s="84">
        <f>SUM(FZP1387:FZP1388)</f>
        <v>2000000</v>
      </c>
      <c r="FZQ1390" s="84">
        <f>SUM(FZQ1387:FZQ1388)</f>
        <v>0</v>
      </c>
      <c r="FZR1390" s="84">
        <f>FZQ1390/FZP1390</f>
        <v>0</v>
      </c>
      <c r="FZS1390" s="84">
        <f>FZP1390-FZQ1390</f>
        <v>2000000</v>
      </c>
      <c r="FZT1390" s="84">
        <f>FZP1390+FZL1390</f>
        <v>3000000</v>
      </c>
      <c r="GAA1390" s="84" t="s">
        <v>5399</v>
      </c>
      <c r="GAB1390" s="84">
        <f>SUM(GAB1387:GAB1388)</f>
        <v>1000000</v>
      </c>
      <c r="GAC1390" s="84">
        <f>SUM(GAC1387:GAC1388)</f>
        <v>0</v>
      </c>
      <c r="GAD1390" s="84">
        <f>GAC1390/GAB1390</f>
        <v>0</v>
      </c>
      <c r="GAE1390" s="84">
        <f>GAB1390-GAC1390</f>
        <v>1000000</v>
      </c>
      <c r="GAF1390" s="84">
        <f>SUM(GAF1387:GAF1388)</f>
        <v>2000000</v>
      </c>
      <c r="GAG1390" s="84">
        <f>SUM(GAG1387:GAG1388)</f>
        <v>0</v>
      </c>
      <c r="GAH1390" s="84">
        <f>GAG1390/GAF1390</f>
        <v>0</v>
      </c>
      <c r="GAI1390" s="84">
        <f>GAF1390-GAG1390</f>
        <v>2000000</v>
      </c>
      <c r="GAJ1390" s="84">
        <f>GAF1390+GAB1390</f>
        <v>3000000</v>
      </c>
      <c r="GAQ1390" s="84" t="s">
        <v>5399</v>
      </c>
      <c r="GAR1390" s="84">
        <f>SUM(GAR1387:GAR1388)</f>
        <v>1000000</v>
      </c>
      <c r="GAS1390" s="84">
        <f>SUM(GAS1387:GAS1388)</f>
        <v>0</v>
      </c>
      <c r="GAT1390" s="84">
        <f>GAS1390/GAR1390</f>
        <v>0</v>
      </c>
      <c r="GAU1390" s="84">
        <f>GAR1390-GAS1390</f>
        <v>1000000</v>
      </c>
      <c r="GAV1390" s="84">
        <f>SUM(GAV1387:GAV1388)</f>
        <v>2000000</v>
      </c>
      <c r="GAW1390" s="84">
        <f>SUM(GAW1387:GAW1388)</f>
        <v>0</v>
      </c>
      <c r="GAX1390" s="84">
        <f>GAW1390/GAV1390</f>
        <v>0</v>
      </c>
      <c r="GAY1390" s="84">
        <f>GAV1390-GAW1390</f>
        <v>2000000</v>
      </c>
      <c r="GAZ1390" s="84">
        <f>GAV1390+GAR1390</f>
        <v>3000000</v>
      </c>
      <c r="GBG1390" s="84" t="s">
        <v>5399</v>
      </c>
      <c r="GBH1390" s="84">
        <f>SUM(GBH1387:GBH1388)</f>
        <v>1000000</v>
      </c>
      <c r="GBI1390" s="84">
        <f>SUM(GBI1387:GBI1388)</f>
        <v>0</v>
      </c>
      <c r="GBJ1390" s="84">
        <f>GBI1390/GBH1390</f>
        <v>0</v>
      </c>
      <c r="GBK1390" s="84">
        <f>GBH1390-GBI1390</f>
        <v>1000000</v>
      </c>
      <c r="GBL1390" s="84">
        <f>SUM(GBL1387:GBL1388)</f>
        <v>2000000</v>
      </c>
      <c r="GBM1390" s="84">
        <f>SUM(GBM1387:GBM1388)</f>
        <v>0</v>
      </c>
      <c r="GBN1390" s="84">
        <f>GBM1390/GBL1390</f>
        <v>0</v>
      </c>
      <c r="GBO1390" s="84">
        <f>GBL1390-GBM1390</f>
        <v>2000000</v>
      </c>
      <c r="GBP1390" s="84">
        <f>GBL1390+GBH1390</f>
        <v>3000000</v>
      </c>
      <c r="GBW1390" s="84" t="s">
        <v>5399</v>
      </c>
      <c r="GBX1390" s="84">
        <f>SUM(GBX1387:GBX1388)</f>
        <v>1000000</v>
      </c>
      <c r="GBY1390" s="84">
        <f>SUM(GBY1387:GBY1388)</f>
        <v>0</v>
      </c>
      <c r="GBZ1390" s="84">
        <f>GBY1390/GBX1390</f>
        <v>0</v>
      </c>
      <c r="GCA1390" s="84">
        <f>GBX1390-GBY1390</f>
        <v>1000000</v>
      </c>
      <c r="GCB1390" s="84">
        <f>SUM(GCB1387:GCB1388)</f>
        <v>2000000</v>
      </c>
      <c r="GCC1390" s="84">
        <f>SUM(GCC1387:GCC1388)</f>
        <v>0</v>
      </c>
      <c r="GCD1390" s="84">
        <f>GCC1390/GCB1390</f>
        <v>0</v>
      </c>
      <c r="GCE1390" s="84">
        <f>GCB1390-GCC1390</f>
        <v>2000000</v>
      </c>
      <c r="GCF1390" s="84">
        <f>GCB1390+GBX1390</f>
        <v>3000000</v>
      </c>
      <c r="GCM1390" s="84" t="s">
        <v>5399</v>
      </c>
      <c r="GCN1390" s="84">
        <f>SUM(GCN1387:GCN1388)</f>
        <v>1000000</v>
      </c>
      <c r="GCO1390" s="84">
        <f>SUM(GCO1387:GCO1388)</f>
        <v>0</v>
      </c>
      <c r="GCP1390" s="84">
        <f>GCO1390/GCN1390</f>
        <v>0</v>
      </c>
      <c r="GCQ1390" s="84">
        <f>GCN1390-GCO1390</f>
        <v>1000000</v>
      </c>
      <c r="GCR1390" s="84">
        <f>SUM(GCR1387:GCR1388)</f>
        <v>2000000</v>
      </c>
      <c r="GCS1390" s="84">
        <f>SUM(GCS1387:GCS1388)</f>
        <v>0</v>
      </c>
      <c r="GCT1390" s="84">
        <f>GCS1390/GCR1390</f>
        <v>0</v>
      </c>
      <c r="GCU1390" s="84">
        <f>GCR1390-GCS1390</f>
        <v>2000000</v>
      </c>
      <c r="GCV1390" s="84">
        <f>GCR1390+GCN1390</f>
        <v>3000000</v>
      </c>
      <c r="GDC1390" s="84" t="s">
        <v>5399</v>
      </c>
      <c r="GDD1390" s="84">
        <f>SUM(GDD1387:GDD1388)</f>
        <v>1000000</v>
      </c>
      <c r="GDE1390" s="84">
        <f>SUM(GDE1387:GDE1388)</f>
        <v>0</v>
      </c>
      <c r="GDF1390" s="84">
        <f>GDE1390/GDD1390</f>
        <v>0</v>
      </c>
      <c r="GDG1390" s="84">
        <f>GDD1390-GDE1390</f>
        <v>1000000</v>
      </c>
      <c r="GDH1390" s="84">
        <f>SUM(GDH1387:GDH1388)</f>
        <v>2000000</v>
      </c>
      <c r="GDI1390" s="84">
        <f>SUM(GDI1387:GDI1388)</f>
        <v>0</v>
      </c>
      <c r="GDJ1390" s="84">
        <f>GDI1390/GDH1390</f>
        <v>0</v>
      </c>
      <c r="GDK1390" s="84">
        <f>GDH1390-GDI1390</f>
        <v>2000000</v>
      </c>
      <c r="GDL1390" s="84">
        <f>GDH1390+GDD1390</f>
        <v>3000000</v>
      </c>
      <c r="GDS1390" s="84" t="s">
        <v>5399</v>
      </c>
      <c r="GDT1390" s="84">
        <f>SUM(GDT1387:GDT1388)</f>
        <v>1000000</v>
      </c>
      <c r="GDU1390" s="84">
        <f>SUM(GDU1387:GDU1388)</f>
        <v>0</v>
      </c>
      <c r="GDV1390" s="84">
        <f>GDU1390/GDT1390</f>
        <v>0</v>
      </c>
      <c r="GDW1390" s="84">
        <f>GDT1390-GDU1390</f>
        <v>1000000</v>
      </c>
      <c r="GDX1390" s="84">
        <f>SUM(GDX1387:GDX1388)</f>
        <v>2000000</v>
      </c>
      <c r="GDY1390" s="84">
        <f>SUM(GDY1387:GDY1388)</f>
        <v>0</v>
      </c>
      <c r="GDZ1390" s="84">
        <f>GDY1390/GDX1390</f>
        <v>0</v>
      </c>
      <c r="GEA1390" s="84">
        <f>GDX1390-GDY1390</f>
        <v>2000000</v>
      </c>
      <c r="GEB1390" s="84">
        <f>GDX1390+GDT1390</f>
        <v>3000000</v>
      </c>
      <c r="GEI1390" s="84" t="s">
        <v>5399</v>
      </c>
      <c r="GEJ1390" s="84">
        <f>SUM(GEJ1387:GEJ1388)</f>
        <v>1000000</v>
      </c>
      <c r="GEK1390" s="84">
        <f>SUM(GEK1387:GEK1388)</f>
        <v>0</v>
      </c>
      <c r="GEL1390" s="84">
        <f>GEK1390/GEJ1390</f>
        <v>0</v>
      </c>
      <c r="GEM1390" s="84">
        <f>GEJ1390-GEK1390</f>
        <v>1000000</v>
      </c>
      <c r="GEN1390" s="84">
        <f>SUM(GEN1387:GEN1388)</f>
        <v>2000000</v>
      </c>
      <c r="GEO1390" s="84">
        <f>SUM(GEO1387:GEO1388)</f>
        <v>0</v>
      </c>
      <c r="GEP1390" s="84">
        <f>GEO1390/GEN1390</f>
        <v>0</v>
      </c>
      <c r="GEQ1390" s="84">
        <f>GEN1390-GEO1390</f>
        <v>2000000</v>
      </c>
      <c r="GER1390" s="84">
        <f>GEN1390+GEJ1390</f>
        <v>3000000</v>
      </c>
      <c r="GEY1390" s="84" t="s">
        <v>5399</v>
      </c>
      <c r="GEZ1390" s="84">
        <f>SUM(GEZ1387:GEZ1388)</f>
        <v>1000000</v>
      </c>
      <c r="GFA1390" s="84">
        <f>SUM(GFA1387:GFA1388)</f>
        <v>0</v>
      </c>
      <c r="GFB1390" s="84">
        <f>GFA1390/GEZ1390</f>
        <v>0</v>
      </c>
      <c r="GFC1390" s="84">
        <f>GEZ1390-GFA1390</f>
        <v>1000000</v>
      </c>
      <c r="GFD1390" s="84">
        <f>SUM(GFD1387:GFD1388)</f>
        <v>2000000</v>
      </c>
      <c r="GFE1390" s="84">
        <f>SUM(GFE1387:GFE1388)</f>
        <v>0</v>
      </c>
      <c r="GFF1390" s="84">
        <f>GFE1390/GFD1390</f>
        <v>0</v>
      </c>
      <c r="GFG1390" s="84">
        <f>GFD1390-GFE1390</f>
        <v>2000000</v>
      </c>
      <c r="GFH1390" s="84">
        <f>GFD1390+GEZ1390</f>
        <v>3000000</v>
      </c>
      <c r="GFO1390" s="84" t="s">
        <v>5399</v>
      </c>
      <c r="GFP1390" s="84">
        <f>SUM(GFP1387:GFP1388)</f>
        <v>1000000</v>
      </c>
      <c r="GFQ1390" s="84">
        <f>SUM(GFQ1387:GFQ1388)</f>
        <v>0</v>
      </c>
      <c r="GFR1390" s="84">
        <f>GFQ1390/GFP1390</f>
        <v>0</v>
      </c>
      <c r="GFS1390" s="84">
        <f>GFP1390-GFQ1390</f>
        <v>1000000</v>
      </c>
      <c r="GFT1390" s="84">
        <f>SUM(GFT1387:GFT1388)</f>
        <v>2000000</v>
      </c>
      <c r="GFU1390" s="84">
        <f>SUM(GFU1387:GFU1388)</f>
        <v>0</v>
      </c>
      <c r="GFV1390" s="84">
        <f>GFU1390/GFT1390</f>
        <v>0</v>
      </c>
      <c r="GFW1390" s="84">
        <f>GFT1390-GFU1390</f>
        <v>2000000</v>
      </c>
      <c r="GFX1390" s="84">
        <f>GFT1390+GFP1390</f>
        <v>3000000</v>
      </c>
      <c r="GGE1390" s="84" t="s">
        <v>5399</v>
      </c>
      <c r="GGF1390" s="84">
        <f>SUM(GGF1387:GGF1388)</f>
        <v>1000000</v>
      </c>
      <c r="GGG1390" s="84">
        <f>SUM(GGG1387:GGG1388)</f>
        <v>0</v>
      </c>
      <c r="GGH1390" s="84">
        <f>GGG1390/GGF1390</f>
        <v>0</v>
      </c>
      <c r="GGI1390" s="84">
        <f>GGF1390-GGG1390</f>
        <v>1000000</v>
      </c>
      <c r="GGJ1390" s="84">
        <f>SUM(GGJ1387:GGJ1388)</f>
        <v>2000000</v>
      </c>
      <c r="GGK1390" s="84">
        <f>SUM(GGK1387:GGK1388)</f>
        <v>0</v>
      </c>
      <c r="GGL1390" s="84">
        <f>GGK1390/GGJ1390</f>
        <v>0</v>
      </c>
      <c r="GGM1390" s="84">
        <f>GGJ1390-GGK1390</f>
        <v>2000000</v>
      </c>
      <c r="GGN1390" s="84">
        <f>GGJ1390+GGF1390</f>
        <v>3000000</v>
      </c>
      <c r="GGU1390" s="84" t="s">
        <v>5399</v>
      </c>
      <c r="GGV1390" s="84">
        <f>SUM(GGV1387:GGV1388)</f>
        <v>1000000</v>
      </c>
      <c r="GGW1390" s="84">
        <f>SUM(GGW1387:GGW1388)</f>
        <v>0</v>
      </c>
      <c r="GGX1390" s="84">
        <f>GGW1390/GGV1390</f>
        <v>0</v>
      </c>
      <c r="GGY1390" s="84">
        <f>GGV1390-GGW1390</f>
        <v>1000000</v>
      </c>
      <c r="GGZ1390" s="84">
        <f>SUM(GGZ1387:GGZ1388)</f>
        <v>2000000</v>
      </c>
      <c r="GHA1390" s="84">
        <f>SUM(GHA1387:GHA1388)</f>
        <v>0</v>
      </c>
      <c r="GHB1390" s="84">
        <f>GHA1390/GGZ1390</f>
        <v>0</v>
      </c>
      <c r="GHC1390" s="84">
        <f>GGZ1390-GHA1390</f>
        <v>2000000</v>
      </c>
      <c r="GHD1390" s="84">
        <f>GGZ1390+GGV1390</f>
        <v>3000000</v>
      </c>
      <c r="GHK1390" s="84" t="s">
        <v>5399</v>
      </c>
      <c r="GHL1390" s="84">
        <f>SUM(GHL1387:GHL1388)</f>
        <v>1000000</v>
      </c>
      <c r="GHM1390" s="84">
        <f>SUM(GHM1387:GHM1388)</f>
        <v>0</v>
      </c>
      <c r="GHN1390" s="84">
        <f>GHM1390/GHL1390</f>
        <v>0</v>
      </c>
      <c r="GHO1390" s="84">
        <f>GHL1390-GHM1390</f>
        <v>1000000</v>
      </c>
      <c r="GHP1390" s="84">
        <f>SUM(GHP1387:GHP1388)</f>
        <v>2000000</v>
      </c>
      <c r="GHQ1390" s="84">
        <f>SUM(GHQ1387:GHQ1388)</f>
        <v>0</v>
      </c>
      <c r="GHR1390" s="84">
        <f>GHQ1390/GHP1390</f>
        <v>0</v>
      </c>
      <c r="GHS1390" s="84">
        <f>GHP1390-GHQ1390</f>
        <v>2000000</v>
      </c>
      <c r="GHT1390" s="84">
        <f>GHP1390+GHL1390</f>
        <v>3000000</v>
      </c>
      <c r="GIA1390" s="84" t="s">
        <v>5399</v>
      </c>
      <c r="GIB1390" s="84">
        <f>SUM(GIB1387:GIB1388)</f>
        <v>1000000</v>
      </c>
      <c r="GIC1390" s="84">
        <f>SUM(GIC1387:GIC1388)</f>
        <v>0</v>
      </c>
      <c r="GID1390" s="84">
        <f>GIC1390/GIB1390</f>
        <v>0</v>
      </c>
      <c r="GIE1390" s="84">
        <f>GIB1390-GIC1390</f>
        <v>1000000</v>
      </c>
      <c r="GIF1390" s="84">
        <f>SUM(GIF1387:GIF1388)</f>
        <v>2000000</v>
      </c>
      <c r="GIG1390" s="84">
        <f>SUM(GIG1387:GIG1388)</f>
        <v>0</v>
      </c>
      <c r="GIH1390" s="84">
        <f>GIG1390/GIF1390</f>
        <v>0</v>
      </c>
      <c r="GII1390" s="84">
        <f>GIF1390-GIG1390</f>
        <v>2000000</v>
      </c>
      <c r="GIJ1390" s="84">
        <f>GIF1390+GIB1390</f>
        <v>3000000</v>
      </c>
      <c r="GIQ1390" s="84" t="s">
        <v>5399</v>
      </c>
      <c r="GIR1390" s="84">
        <f>SUM(GIR1387:GIR1388)</f>
        <v>1000000</v>
      </c>
      <c r="GIS1390" s="84">
        <f>SUM(GIS1387:GIS1388)</f>
        <v>0</v>
      </c>
      <c r="GIT1390" s="84">
        <f>GIS1390/GIR1390</f>
        <v>0</v>
      </c>
      <c r="GIU1390" s="84">
        <f>GIR1390-GIS1390</f>
        <v>1000000</v>
      </c>
      <c r="GIV1390" s="84">
        <f>SUM(GIV1387:GIV1388)</f>
        <v>2000000</v>
      </c>
      <c r="GIW1390" s="84">
        <f>SUM(GIW1387:GIW1388)</f>
        <v>0</v>
      </c>
      <c r="GIX1390" s="84">
        <f>GIW1390/GIV1390</f>
        <v>0</v>
      </c>
      <c r="GIY1390" s="84">
        <f>GIV1390-GIW1390</f>
        <v>2000000</v>
      </c>
      <c r="GIZ1390" s="84">
        <f>GIV1390+GIR1390</f>
        <v>3000000</v>
      </c>
      <c r="GJG1390" s="84" t="s">
        <v>5399</v>
      </c>
      <c r="GJH1390" s="84">
        <f>SUM(GJH1387:GJH1388)</f>
        <v>1000000</v>
      </c>
      <c r="GJI1390" s="84">
        <f>SUM(GJI1387:GJI1388)</f>
        <v>0</v>
      </c>
      <c r="GJJ1390" s="84">
        <f>GJI1390/GJH1390</f>
        <v>0</v>
      </c>
      <c r="GJK1390" s="84">
        <f>GJH1390-GJI1390</f>
        <v>1000000</v>
      </c>
      <c r="GJL1390" s="84">
        <f>SUM(GJL1387:GJL1388)</f>
        <v>2000000</v>
      </c>
      <c r="GJM1390" s="84">
        <f>SUM(GJM1387:GJM1388)</f>
        <v>0</v>
      </c>
      <c r="GJN1390" s="84">
        <f>GJM1390/GJL1390</f>
        <v>0</v>
      </c>
      <c r="GJO1390" s="84">
        <f>GJL1390-GJM1390</f>
        <v>2000000</v>
      </c>
      <c r="GJP1390" s="84">
        <f>GJL1390+GJH1390</f>
        <v>3000000</v>
      </c>
      <c r="GJW1390" s="84" t="s">
        <v>5399</v>
      </c>
      <c r="GJX1390" s="84">
        <f>SUM(GJX1387:GJX1388)</f>
        <v>1000000</v>
      </c>
      <c r="GJY1390" s="84">
        <f>SUM(GJY1387:GJY1388)</f>
        <v>0</v>
      </c>
      <c r="GJZ1390" s="84">
        <f>GJY1390/GJX1390</f>
        <v>0</v>
      </c>
      <c r="GKA1390" s="84">
        <f>GJX1390-GJY1390</f>
        <v>1000000</v>
      </c>
      <c r="GKB1390" s="84">
        <f>SUM(GKB1387:GKB1388)</f>
        <v>2000000</v>
      </c>
      <c r="GKC1390" s="84">
        <f>SUM(GKC1387:GKC1388)</f>
        <v>0</v>
      </c>
      <c r="GKD1390" s="84">
        <f>GKC1390/GKB1390</f>
        <v>0</v>
      </c>
      <c r="GKE1390" s="84">
        <f>GKB1390-GKC1390</f>
        <v>2000000</v>
      </c>
      <c r="GKF1390" s="84">
        <f>GKB1390+GJX1390</f>
        <v>3000000</v>
      </c>
      <c r="GKM1390" s="84" t="s">
        <v>5399</v>
      </c>
      <c r="GKN1390" s="84">
        <f>SUM(GKN1387:GKN1388)</f>
        <v>1000000</v>
      </c>
      <c r="GKO1390" s="84">
        <f>SUM(GKO1387:GKO1388)</f>
        <v>0</v>
      </c>
      <c r="GKP1390" s="84">
        <f>GKO1390/GKN1390</f>
        <v>0</v>
      </c>
      <c r="GKQ1390" s="84">
        <f>GKN1390-GKO1390</f>
        <v>1000000</v>
      </c>
      <c r="GKR1390" s="84">
        <f>SUM(GKR1387:GKR1388)</f>
        <v>2000000</v>
      </c>
      <c r="GKS1390" s="84">
        <f>SUM(GKS1387:GKS1388)</f>
        <v>0</v>
      </c>
      <c r="GKT1390" s="84">
        <f>GKS1390/GKR1390</f>
        <v>0</v>
      </c>
      <c r="GKU1390" s="84">
        <f>GKR1390-GKS1390</f>
        <v>2000000</v>
      </c>
      <c r="GKV1390" s="84">
        <f>GKR1390+GKN1390</f>
        <v>3000000</v>
      </c>
      <c r="GLC1390" s="84" t="s">
        <v>5399</v>
      </c>
      <c r="GLD1390" s="84">
        <f>SUM(GLD1387:GLD1388)</f>
        <v>1000000</v>
      </c>
      <c r="GLE1390" s="84">
        <f>SUM(GLE1387:GLE1388)</f>
        <v>0</v>
      </c>
      <c r="GLF1390" s="84">
        <f>GLE1390/GLD1390</f>
        <v>0</v>
      </c>
      <c r="GLG1390" s="84">
        <f>GLD1390-GLE1390</f>
        <v>1000000</v>
      </c>
      <c r="GLH1390" s="84">
        <f>SUM(GLH1387:GLH1388)</f>
        <v>2000000</v>
      </c>
      <c r="GLI1390" s="84">
        <f>SUM(GLI1387:GLI1388)</f>
        <v>0</v>
      </c>
      <c r="GLJ1390" s="84">
        <f>GLI1390/GLH1390</f>
        <v>0</v>
      </c>
      <c r="GLK1390" s="84">
        <f>GLH1390-GLI1390</f>
        <v>2000000</v>
      </c>
      <c r="GLL1390" s="84">
        <f>GLH1390+GLD1390</f>
        <v>3000000</v>
      </c>
      <c r="GLS1390" s="84" t="s">
        <v>5399</v>
      </c>
      <c r="GLT1390" s="84">
        <f>SUM(GLT1387:GLT1388)</f>
        <v>1000000</v>
      </c>
      <c r="GLU1390" s="84">
        <f>SUM(GLU1387:GLU1388)</f>
        <v>0</v>
      </c>
      <c r="GLV1390" s="84">
        <f>GLU1390/GLT1390</f>
        <v>0</v>
      </c>
      <c r="GLW1390" s="84">
        <f>GLT1390-GLU1390</f>
        <v>1000000</v>
      </c>
      <c r="GLX1390" s="84">
        <f>SUM(GLX1387:GLX1388)</f>
        <v>2000000</v>
      </c>
      <c r="GLY1390" s="84">
        <f>SUM(GLY1387:GLY1388)</f>
        <v>0</v>
      </c>
      <c r="GLZ1390" s="84">
        <f>GLY1390/GLX1390</f>
        <v>0</v>
      </c>
      <c r="GMA1390" s="84">
        <f>GLX1390-GLY1390</f>
        <v>2000000</v>
      </c>
      <c r="GMB1390" s="84">
        <f>GLX1390+GLT1390</f>
        <v>3000000</v>
      </c>
      <c r="GMI1390" s="84" t="s">
        <v>5399</v>
      </c>
      <c r="GMJ1390" s="84">
        <f>SUM(GMJ1387:GMJ1388)</f>
        <v>1000000</v>
      </c>
      <c r="GMK1390" s="84">
        <f>SUM(GMK1387:GMK1388)</f>
        <v>0</v>
      </c>
      <c r="GML1390" s="84">
        <f>GMK1390/GMJ1390</f>
        <v>0</v>
      </c>
      <c r="GMM1390" s="84">
        <f>GMJ1390-GMK1390</f>
        <v>1000000</v>
      </c>
      <c r="GMN1390" s="84">
        <f>SUM(GMN1387:GMN1388)</f>
        <v>2000000</v>
      </c>
      <c r="GMO1390" s="84">
        <f>SUM(GMO1387:GMO1388)</f>
        <v>0</v>
      </c>
      <c r="GMP1390" s="84">
        <f>GMO1390/GMN1390</f>
        <v>0</v>
      </c>
      <c r="GMQ1390" s="84">
        <f>GMN1390-GMO1390</f>
        <v>2000000</v>
      </c>
      <c r="GMR1390" s="84">
        <f>GMN1390+GMJ1390</f>
        <v>3000000</v>
      </c>
      <c r="GMY1390" s="84" t="s">
        <v>5399</v>
      </c>
      <c r="GMZ1390" s="84">
        <f>SUM(GMZ1387:GMZ1388)</f>
        <v>1000000</v>
      </c>
      <c r="GNA1390" s="84">
        <f>SUM(GNA1387:GNA1388)</f>
        <v>0</v>
      </c>
      <c r="GNB1390" s="84">
        <f>GNA1390/GMZ1390</f>
        <v>0</v>
      </c>
      <c r="GNC1390" s="84">
        <f>GMZ1390-GNA1390</f>
        <v>1000000</v>
      </c>
      <c r="GND1390" s="84">
        <f>SUM(GND1387:GND1388)</f>
        <v>2000000</v>
      </c>
      <c r="GNE1390" s="84">
        <f>SUM(GNE1387:GNE1388)</f>
        <v>0</v>
      </c>
      <c r="GNF1390" s="84">
        <f>GNE1390/GND1390</f>
        <v>0</v>
      </c>
      <c r="GNG1390" s="84">
        <f>GND1390-GNE1390</f>
        <v>2000000</v>
      </c>
      <c r="GNH1390" s="84">
        <f>GND1390+GMZ1390</f>
        <v>3000000</v>
      </c>
      <c r="GNO1390" s="84" t="s">
        <v>5399</v>
      </c>
      <c r="GNP1390" s="84">
        <f>SUM(GNP1387:GNP1388)</f>
        <v>1000000</v>
      </c>
      <c r="GNQ1390" s="84">
        <f>SUM(GNQ1387:GNQ1388)</f>
        <v>0</v>
      </c>
      <c r="GNR1390" s="84">
        <f>GNQ1390/GNP1390</f>
        <v>0</v>
      </c>
      <c r="GNS1390" s="84">
        <f>GNP1390-GNQ1390</f>
        <v>1000000</v>
      </c>
      <c r="GNT1390" s="84">
        <f>SUM(GNT1387:GNT1388)</f>
        <v>2000000</v>
      </c>
      <c r="GNU1390" s="84">
        <f>SUM(GNU1387:GNU1388)</f>
        <v>0</v>
      </c>
      <c r="GNV1390" s="84">
        <f>GNU1390/GNT1390</f>
        <v>0</v>
      </c>
      <c r="GNW1390" s="84">
        <f>GNT1390-GNU1390</f>
        <v>2000000</v>
      </c>
      <c r="GNX1390" s="84">
        <f>GNT1390+GNP1390</f>
        <v>3000000</v>
      </c>
      <c r="GOE1390" s="84" t="s">
        <v>5399</v>
      </c>
      <c r="GOF1390" s="84">
        <f>SUM(GOF1387:GOF1388)</f>
        <v>1000000</v>
      </c>
      <c r="GOG1390" s="84">
        <f>SUM(GOG1387:GOG1388)</f>
        <v>0</v>
      </c>
      <c r="GOH1390" s="84">
        <f>GOG1390/GOF1390</f>
        <v>0</v>
      </c>
      <c r="GOI1390" s="84">
        <f>GOF1390-GOG1390</f>
        <v>1000000</v>
      </c>
      <c r="GOJ1390" s="84">
        <f>SUM(GOJ1387:GOJ1388)</f>
        <v>2000000</v>
      </c>
      <c r="GOK1390" s="84">
        <f>SUM(GOK1387:GOK1388)</f>
        <v>0</v>
      </c>
      <c r="GOL1390" s="84">
        <f>GOK1390/GOJ1390</f>
        <v>0</v>
      </c>
      <c r="GOM1390" s="84">
        <f>GOJ1390-GOK1390</f>
        <v>2000000</v>
      </c>
      <c r="GON1390" s="84">
        <f>GOJ1390+GOF1390</f>
        <v>3000000</v>
      </c>
      <c r="GOU1390" s="84" t="s">
        <v>5399</v>
      </c>
      <c r="GOV1390" s="84">
        <f>SUM(GOV1387:GOV1388)</f>
        <v>1000000</v>
      </c>
      <c r="GOW1390" s="84">
        <f>SUM(GOW1387:GOW1388)</f>
        <v>0</v>
      </c>
      <c r="GOX1390" s="84">
        <f>GOW1390/GOV1390</f>
        <v>0</v>
      </c>
      <c r="GOY1390" s="84">
        <f>GOV1390-GOW1390</f>
        <v>1000000</v>
      </c>
      <c r="GOZ1390" s="84">
        <f>SUM(GOZ1387:GOZ1388)</f>
        <v>2000000</v>
      </c>
      <c r="GPA1390" s="84">
        <f>SUM(GPA1387:GPA1388)</f>
        <v>0</v>
      </c>
      <c r="GPB1390" s="84">
        <f>GPA1390/GOZ1390</f>
        <v>0</v>
      </c>
      <c r="GPC1390" s="84">
        <f>GOZ1390-GPA1390</f>
        <v>2000000</v>
      </c>
      <c r="GPD1390" s="84">
        <f>GOZ1390+GOV1390</f>
        <v>3000000</v>
      </c>
      <c r="GPK1390" s="84" t="s">
        <v>5399</v>
      </c>
      <c r="GPL1390" s="84">
        <f>SUM(GPL1387:GPL1388)</f>
        <v>1000000</v>
      </c>
      <c r="GPM1390" s="84">
        <f>SUM(GPM1387:GPM1388)</f>
        <v>0</v>
      </c>
      <c r="GPN1390" s="84">
        <f>GPM1390/GPL1390</f>
        <v>0</v>
      </c>
      <c r="GPO1390" s="84">
        <f>GPL1390-GPM1390</f>
        <v>1000000</v>
      </c>
      <c r="GPP1390" s="84">
        <f>SUM(GPP1387:GPP1388)</f>
        <v>2000000</v>
      </c>
      <c r="GPQ1390" s="84">
        <f>SUM(GPQ1387:GPQ1388)</f>
        <v>0</v>
      </c>
      <c r="GPR1390" s="84">
        <f>GPQ1390/GPP1390</f>
        <v>0</v>
      </c>
      <c r="GPS1390" s="84">
        <f>GPP1390-GPQ1390</f>
        <v>2000000</v>
      </c>
      <c r="GPT1390" s="84">
        <f>GPP1390+GPL1390</f>
        <v>3000000</v>
      </c>
      <c r="GQA1390" s="84" t="s">
        <v>5399</v>
      </c>
      <c r="GQB1390" s="84">
        <f>SUM(GQB1387:GQB1388)</f>
        <v>1000000</v>
      </c>
      <c r="GQC1390" s="84">
        <f>SUM(GQC1387:GQC1388)</f>
        <v>0</v>
      </c>
      <c r="GQD1390" s="84">
        <f>GQC1390/GQB1390</f>
        <v>0</v>
      </c>
      <c r="GQE1390" s="84">
        <f>GQB1390-GQC1390</f>
        <v>1000000</v>
      </c>
      <c r="GQF1390" s="84">
        <f>SUM(GQF1387:GQF1388)</f>
        <v>2000000</v>
      </c>
      <c r="GQG1390" s="84">
        <f>SUM(GQG1387:GQG1388)</f>
        <v>0</v>
      </c>
      <c r="GQH1390" s="84">
        <f>GQG1390/GQF1390</f>
        <v>0</v>
      </c>
      <c r="GQI1390" s="84">
        <f>GQF1390-GQG1390</f>
        <v>2000000</v>
      </c>
      <c r="GQJ1390" s="84">
        <f>GQF1390+GQB1390</f>
        <v>3000000</v>
      </c>
      <c r="GQQ1390" s="84" t="s">
        <v>5399</v>
      </c>
      <c r="GQR1390" s="84">
        <f>SUM(GQR1387:GQR1388)</f>
        <v>1000000</v>
      </c>
      <c r="GQS1390" s="84">
        <f>SUM(GQS1387:GQS1388)</f>
        <v>0</v>
      </c>
      <c r="GQT1390" s="84">
        <f>GQS1390/GQR1390</f>
        <v>0</v>
      </c>
      <c r="GQU1390" s="84">
        <f>GQR1390-GQS1390</f>
        <v>1000000</v>
      </c>
      <c r="GQV1390" s="84">
        <f>SUM(GQV1387:GQV1388)</f>
        <v>2000000</v>
      </c>
      <c r="GQW1390" s="84">
        <f>SUM(GQW1387:GQW1388)</f>
        <v>0</v>
      </c>
      <c r="GQX1390" s="84">
        <f>GQW1390/GQV1390</f>
        <v>0</v>
      </c>
      <c r="GQY1390" s="84">
        <f>GQV1390-GQW1390</f>
        <v>2000000</v>
      </c>
      <c r="GQZ1390" s="84">
        <f>GQV1390+GQR1390</f>
        <v>3000000</v>
      </c>
      <c r="GRG1390" s="84" t="s">
        <v>5399</v>
      </c>
      <c r="GRH1390" s="84">
        <f>SUM(GRH1387:GRH1388)</f>
        <v>1000000</v>
      </c>
      <c r="GRI1390" s="84">
        <f>SUM(GRI1387:GRI1388)</f>
        <v>0</v>
      </c>
      <c r="GRJ1390" s="84">
        <f>GRI1390/GRH1390</f>
        <v>0</v>
      </c>
      <c r="GRK1390" s="84">
        <f>GRH1390-GRI1390</f>
        <v>1000000</v>
      </c>
      <c r="GRL1390" s="84">
        <f>SUM(GRL1387:GRL1388)</f>
        <v>2000000</v>
      </c>
      <c r="GRM1390" s="84">
        <f>SUM(GRM1387:GRM1388)</f>
        <v>0</v>
      </c>
      <c r="GRN1390" s="84">
        <f>GRM1390/GRL1390</f>
        <v>0</v>
      </c>
      <c r="GRO1390" s="84">
        <f>GRL1390-GRM1390</f>
        <v>2000000</v>
      </c>
      <c r="GRP1390" s="84">
        <f>GRL1390+GRH1390</f>
        <v>3000000</v>
      </c>
      <c r="GRW1390" s="84" t="s">
        <v>5399</v>
      </c>
      <c r="GRX1390" s="84">
        <f>SUM(GRX1387:GRX1388)</f>
        <v>1000000</v>
      </c>
      <c r="GRY1390" s="84">
        <f>SUM(GRY1387:GRY1388)</f>
        <v>0</v>
      </c>
      <c r="GRZ1390" s="84">
        <f>GRY1390/GRX1390</f>
        <v>0</v>
      </c>
      <c r="GSA1390" s="84">
        <f>GRX1390-GRY1390</f>
        <v>1000000</v>
      </c>
      <c r="GSB1390" s="84">
        <f>SUM(GSB1387:GSB1388)</f>
        <v>2000000</v>
      </c>
      <c r="GSC1390" s="84">
        <f>SUM(GSC1387:GSC1388)</f>
        <v>0</v>
      </c>
      <c r="GSD1390" s="84">
        <f>GSC1390/GSB1390</f>
        <v>0</v>
      </c>
      <c r="GSE1390" s="84">
        <f>GSB1390-GSC1390</f>
        <v>2000000</v>
      </c>
      <c r="GSF1390" s="84">
        <f>GSB1390+GRX1390</f>
        <v>3000000</v>
      </c>
      <c r="GSM1390" s="84" t="s">
        <v>5399</v>
      </c>
      <c r="GSN1390" s="84">
        <f>SUM(GSN1387:GSN1388)</f>
        <v>1000000</v>
      </c>
      <c r="GSO1390" s="84">
        <f>SUM(GSO1387:GSO1388)</f>
        <v>0</v>
      </c>
      <c r="GSP1390" s="84">
        <f>GSO1390/GSN1390</f>
        <v>0</v>
      </c>
      <c r="GSQ1390" s="84">
        <f>GSN1390-GSO1390</f>
        <v>1000000</v>
      </c>
      <c r="GSR1390" s="84">
        <f>SUM(GSR1387:GSR1388)</f>
        <v>2000000</v>
      </c>
      <c r="GSS1390" s="84">
        <f>SUM(GSS1387:GSS1388)</f>
        <v>0</v>
      </c>
      <c r="GST1390" s="84">
        <f>GSS1390/GSR1390</f>
        <v>0</v>
      </c>
      <c r="GSU1390" s="84">
        <f>GSR1390-GSS1390</f>
        <v>2000000</v>
      </c>
      <c r="GSV1390" s="84">
        <f>GSR1390+GSN1390</f>
        <v>3000000</v>
      </c>
      <c r="GTC1390" s="84" t="s">
        <v>5399</v>
      </c>
      <c r="GTD1390" s="84">
        <f>SUM(GTD1387:GTD1388)</f>
        <v>1000000</v>
      </c>
      <c r="GTE1390" s="84">
        <f>SUM(GTE1387:GTE1388)</f>
        <v>0</v>
      </c>
      <c r="GTF1390" s="84">
        <f>GTE1390/GTD1390</f>
        <v>0</v>
      </c>
      <c r="GTG1390" s="84">
        <f>GTD1390-GTE1390</f>
        <v>1000000</v>
      </c>
      <c r="GTH1390" s="84">
        <f>SUM(GTH1387:GTH1388)</f>
        <v>2000000</v>
      </c>
      <c r="GTI1390" s="84">
        <f>SUM(GTI1387:GTI1388)</f>
        <v>0</v>
      </c>
      <c r="GTJ1390" s="84">
        <f>GTI1390/GTH1390</f>
        <v>0</v>
      </c>
      <c r="GTK1390" s="84">
        <f>GTH1390-GTI1390</f>
        <v>2000000</v>
      </c>
      <c r="GTL1390" s="84">
        <f>GTH1390+GTD1390</f>
        <v>3000000</v>
      </c>
      <c r="GTS1390" s="84" t="s">
        <v>5399</v>
      </c>
      <c r="GTT1390" s="84">
        <f>SUM(GTT1387:GTT1388)</f>
        <v>1000000</v>
      </c>
      <c r="GTU1390" s="84">
        <f>SUM(GTU1387:GTU1388)</f>
        <v>0</v>
      </c>
      <c r="GTV1390" s="84">
        <f>GTU1390/GTT1390</f>
        <v>0</v>
      </c>
      <c r="GTW1390" s="84">
        <f>GTT1390-GTU1390</f>
        <v>1000000</v>
      </c>
      <c r="GTX1390" s="84">
        <f>SUM(GTX1387:GTX1388)</f>
        <v>2000000</v>
      </c>
      <c r="GTY1390" s="84">
        <f>SUM(GTY1387:GTY1388)</f>
        <v>0</v>
      </c>
      <c r="GTZ1390" s="84">
        <f>GTY1390/GTX1390</f>
        <v>0</v>
      </c>
      <c r="GUA1390" s="84">
        <f>GTX1390-GTY1390</f>
        <v>2000000</v>
      </c>
      <c r="GUB1390" s="84">
        <f>GTX1390+GTT1390</f>
        <v>3000000</v>
      </c>
      <c r="GUI1390" s="84" t="s">
        <v>5399</v>
      </c>
      <c r="GUJ1390" s="84">
        <f>SUM(GUJ1387:GUJ1388)</f>
        <v>1000000</v>
      </c>
      <c r="GUK1390" s="84">
        <f>SUM(GUK1387:GUK1388)</f>
        <v>0</v>
      </c>
      <c r="GUL1390" s="84">
        <f>GUK1390/GUJ1390</f>
        <v>0</v>
      </c>
      <c r="GUM1390" s="84">
        <f>GUJ1390-GUK1390</f>
        <v>1000000</v>
      </c>
      <c r="GUN1390" s="84">
        <f>SUM(GUN1387:GUN1388)</f>
        <v>2000000</v>
      </c>
      <c r="GUO1390" s="84">
        <f>SUM(GUO1387:GUO1388)</f>
        <v>0</v>
      </c>
      <c r="GUP1390" s="84">
        <f>GUO1390/GUN1390</f>
        <v>0</v>
      </c>
      <c r="GUQ1390" s="84">
        <f>GUN1390-GUO1390</f>
        <v>2000000</v>
      </c>
      <c r="GUR1390" s="84">
        <f>GUN1390+GUJ1390</f>
        <v>3000000</v>
      </c>
      <c r="GUY1390" s="84" t="s">
        <v>5399</v>
      </c>
      <c r="GUZ1390" s="84">
        <f>SUM(GUZ1387:GUZ1388)</f>
        <v>1000000</v>
      </c>
      <c r="GVA1390" s="84">
        <f>SUM(GVA1387:GVA1388)</f>
        <v>0</v>
      </c>
      <c r="GVB1390" s="84">
        <f>GVA1390/GUZ1390</f>
        <v>0</v>
      </c>
      <c r="GVC1390" s="84">
        <f>GUZ1390-GVA1390</f>
        <v>1000000</v>
      </c>
      <c r="GVD1390" s="84">
        <f>SUM(GVD1387:GVD1388)</f>
        <v>2000000</v>
      </c>
      <c r="GVE1390" s="84">
        <f>SUM(GVE1387:GVE1388)</f>
        <v>0</v>
      </c>
      <c r="GVF1390" s="84">
        <f>GVE1390/GVD1390</f>
        <v>0</v>
      </c>
      <c r="GVG1390" s="84">
        <f>GVD1390-GVE1390</f>
        <v>2000000</v>
      </c>
      <c r="GVH1390" s="84">
        <f>GVD1390+GUZ1390</f>
        <v>3000000</v>
      </c>
      <c r="GVO1390" s="84" t="s">
        <v>5399</v>
      </c>
      <c r="GVP1390" s="84">
        <f>SUM(GVP1387:GVP1388)</f>
        <v>1000000</v>
      </c>
      <c r="GVQ1390" s="84">
        <f>SUM(GVQ1387:GVQ1388)</f>
        <v>0</v>
      </c>
      <c r="GVR1390" s="84">
        <f>GVQ1390/GVP1390</f>
        <v>0</v>
      </c>
      <c r="GVS1390" s="84">
        <f>GVP1390-GVQ1390</f>
        <v>1000000</v>
      </c>
      <c r="GVT1390" s="84">
        <f>SUM(GVT1387:GVT1388)</f>
        <v>2000000</v>
      </c>
      <c r="GVU1390" s="84">
        <f>SUM(GVU1387:GVU1388)</f>
        <v>0</v>
      </c>
      <c r="GVV1390" s="84">
        <f>GVU1390/GVT1390</f>
        <v>0</v>
      </c>
      <c r="GVW1390" s="84">
        <f>GVT1390-GVU1390</f>
        <v>2000000</v>
      </c>
      <c r="GVX1390" s="84">
        <f>GVT1390+GVP1390</f>
        <v>3000000</v>
      </c>
      <c r="GWE1390" s="84" t="s">
        <v>5399</v>
      </c>
      <c r="GWF1390" s="84">
        <f>SUM(GWF1387:GWF1388)</f>
        <v>1000000</v>
      </c>
      <c r="GWG1390" s="84">
        <f>SUM(GWG1387:GWG1388)</f>
        <v>0</v>
      </c>
      <c r="GWH1390" s="84">
        <f>GWG1390/GWF1390</f>
        <v>0</v>
      </c>
      <c r="GWI1390" s="84">
        <f>GWF1390-GWG1390</f>
        <v>1000000</v>
      </c>
      <c r="GWJ1390" s="84">
        <f>SUM(GWJ1387:GWJ1388)</f>
        <v>2000000</v>
      </c>
      <c r="GWK1390" s="84">
        <f>SUM(GWK1387:GWK1388)</f>
        <v>0</v>
      </c>
      <c r="GWL1390" s="84">
        <f>GWK1390/GWJ1390</f>
        <v>0</v>
      </c>
      <c r="GWM1390" s="84">
        <f>GWJ1390-GWK1390</f>
        <v>2000000</v>
      </c>
      <c r="GWN1390" s="84">
        <f>GWJ1390+GWF1390</f>
        <v>3000000</v>
      </c>
      <c r="GWU1390" s="84" t="s">
        <v>5399</v>
      </c>
      <c r="GWV1390" s="84">
        <f>SUM(GWV1387:GWV1388)</f>
        <v>1000000</v>
      </c>
      <c r="GWW1390" s="84">
        <f>SUM(GWW1387:GWW1388)</f>
        <v>0</v>
      </c>
      <c r="GWX1390" s="84">
        <f>GWW1390/GWV1390</f>
        <v>0</v>
      </c>
      <c r="GWY1390" s="84">
        <f>GWV1390-GWW1390</f>
        <v>1000000</v>
      </c>
      <c r="GWZ1390" s="84">
        <f>SUM(GWZ1387:GWZ1388)</f>
        <v>2000000</v>
      </c>
      <c r="GXA1390" s="84">
        <f>SUM(GXA1387:GXA1388)</f>
        <v>0</v>
      </c>
      <c r="GXB1390" s="84">
        <f>GXA1390/GWZ1390</f>
        <v>0</v>
      </c>
      <c r="GXC1390" s="84">
        <f>GWZ1390-GXA1390</f>
        <v>2000000</v>
      </c>
      <c r="GXD1390" s="84">
        <f>GWZ1390+GWV1390</f>
        <v>3000000</v>
      </c>
      <c r="GXK1390" s="84" t="s">
        <v>5399</v>
      </c>
      <c r="GXL1390" s="84">
        <f>SUM(GXL1387:GXL1388)</f>
        <v>1000000</v>
      </c>
      <c r="GXM1390" s="84">
        <f>SUM(GXM1387:GXM1388)</f>
        <v>0</v>
      </c>
      <c r="GXN1390" s="84">
        <f>GXM1390/GXL1390</f>
        <v>0</v>
      </c>
      <c r="GXO1390" s="84">
        <f>GXL1390-GXM1390</f>
        <v>1000000</v>
      </c>
      <c r="GXP1390" s="84">
        <f>SUM(GXP1387:GXP1388)</f>
        <v>2000000</v>
      </c>
      <c r="GXQ1390" s="84">
        <f>SUM(GXQ1387:GXQ1388)</f>
        <v>0</v>
      </c>
      <c r="GXR1390" s="84">
        <f>GXQ1390/GXP1390</f>
        <v>0</v>
      </c>
      <c r="GXS1390" s="84">
        <f>GXP1390-GXQ1390</f>
        <v>2000000</v>
      </c>
      <c r="GXT1390" s="84">
        <f>GXP1390+GXL1390</f>
        <v>3000000</v>
      </c>
      <c r="GYA1390" s="84" t="s">
        <v>5399</v>
      </c>
      <c r="GYB1390" s="84">
        <f>SUM(GYB1387:GYB1388)</f>
        <v>1000000</v>
      </c>
      <c r="GYC1390" s="84">
        <f>SUM(GYC1387:GYC1388)</f>
        <v>0</v>
      </c>
      <c r="GYD1390" s="84">
        <f>GYC1390/GYB1390</f>
        <v>0</v>
      </c>
      <c r="GYE1390" s="84">
        <f>GYB1390-GYC1390</f>
        <v>1000000</v>
      </c>
      <c r="GYF1390" s="84">
        <f>SUM(GYF1387:GYF1388)</f>
        <v>2000000</v>
      </c>
      <c r="GYG1390" s="84">
        <f>SUM(GYG1387:GYG1388)</f>
        <v>0</v>
      </c>
      <c r="GYH1390" s="84">
        <f>GYG1390/GYF1390</f>
        <v>0</v>
      </c>
      <c r="GYI1390" s="84">
        <f>GYF1390-GYG1390</f>
        <v>2000000</v>
      </c>
      <c r="GYJ1390" s="84">
        <f>GYF1390+GYB1390</f>
        <v>3000000</v>
      </c>
      <c r="GYQ1390" s="84" t="s">
        <v>5399</v>
      </c>
      <c r="GYR1390" s="84">
        <f>SUM(GYR1387:GYR1388)</f>
        <v>1000000</v>
      </c>
      <c r="GYS1390" s="84">
        <f>SUM(GYS1387:GYS1388)</f>
        <v>0</v>
      </c>
      <c r="GYT1390" s="84">
        <f>GYS1390/GYR1390</f>
        <v>0</v>
      </c>
      <c r="GYU1390" s="84">
        <f>GYR1390-GYS1390</f>
        <v>1000000</v>
      </c>
      <c r="GYV1390" s="84">
        <f>SUM(GYV1387:GYV1388)</f>
        <v>2000000</v>
      </c>
      <c r="GYW1390" s="84">
        <f>SUM(GYW1387:GYW1388)</f>
        <v>0</v>
      </c>
      <c r="GYX1390" s="84">
        <f>GYW1390/GYV1390</f>
        <v>0</v>
      </c>
      <c r="GYY1390" s="84">
        <f>GYV1390-GYW1390</f>
        <v>2000000</v>
      </c>
      <c r="GYZ1390" s="84">
        <f>GYV1390+GYR1390</f>
        <v>3000000</v>
      </c>
      <c r="GZG1390" s="84" t="s">
        <v>5399</v>
      </c>
      <c r="GZH1390" s="84">
        <f>SUM(GZH1387:GZH1388)</f>
        <v>1000000</v>
      </c>
      <c r="GZI1390" s="84">
        <f>SUM(GZI1387:GZI1388)</f>
        <v>0</v>
      </c>
      <c r="GZJ1390" s="84">
        <f>GZI1390/GZH1390</f>
        <v>0</v>
      </c>
      <c r="GZK1390" s="84">
        <f>GZH1390-GZI1390</f>
        <v>1000000</v>
      </c>
      <c r="GZL1390" s="84">
        <f>SUM(GZL1387:GZL1388)</f>
        <v>2000000</v>
      </c>
      <c r="GZM1390" s="84">
        <f>SUM(GZM1387:GZM1388)</f>
        <v>0</v>
      </c>
      <c r="GZN1390" s="84">
        <f>GZM1390/GZL1390</f>
        <v>0</v>
      </c>
      <c r="GZO1390" s="84">
        <f>GZL1390-GZM1390</f>
        <v>2000000</v>
      </c>
      <c r="GZP1390" s="84">
        <f>GZL1390+GZH1390</f>
        <v>3000000</v>
      </c>
      <c r="GZW1390" s="84" t="s">
        <v>5399</v>
      </c>
      <c r="GZX1390" s="84">
        <f>SUM(GZX1387:GZX1388)</f>
        <v>1000000</v>
      </c>
      <c r="GZY1390" s="84">
        <f>SUM(GZY1387:GZY1388)</f>
        <v>0</v>
      </c>
      <c r="GZZ1390" s="84">
        <f>GZY1390/GZX1390</f>
        <v>0</v>
      </c>
      <c r="HAA1390" s="84">
        <f>GZX1390-GZY1390</f>
        <v>1000000</v>
      </c>
      <c r="HAB1390" s="84">
        <f>SUM(HAB1387:HAB1388)</f>
        <v>2000000</v>
      </c>
      <c r="HAC1390" s="84">
        <f>SUM(HAC1387:HAC1388)</f>
        <v>0</v>
      </c>
      <c r="HAD1390" s="84">
        <f>HAC1390/HAB1390</f>
        <v>0</v>
      </c>
      <c r="HAE1390" s="84">
        <f>HAB1390-HAC1390</f>
        <v>2000000</v>
      </c>
      <c r="HAF1390" s="84">
        <f>HAB1390+GZX1390</f>
        <v>3000000</v>
      </c>
      <c r="HAM1390" s="84" t="s">
        <v>5399</v>
      </c>
      <c r="HAN1390" s="84">
        <f>SUM(HAN1387:HAN1388)</f>
        <v>1000000</v>
      </c>
      <c r="HAO1390" s="84">
        <f>SUM(HAO1387:HAO1388)</f>
        <v>0</v>
      </c>
      <c r="HAP1390" s="84">
        <f>HAO1390/HAN1390</f>
        <v>0</v>
      </c>
      <c r="HAQ1390" s="84">
        <f>HAN1390-HAO1390</f>
        <v>1000000</v>
      </c>
      <c r="HAR1390" s="84">
        <f>SUM(HAR1387:HAR1388)</f>
        <v>2000000</v>
      </c>
      <c r="HAS1390" s="84">
        <f>SUM(HAS1387:HAS1388)</f>
        <v>0</v>
      </c>
      <c r="HAT1390" s="84">
        <f>HAS1390/HAR1390</f>
        <v>0</v>
      </c>
      <c r="HAU1390" s="84">
        <f>HAR1390-HAS1390</f>
        <v>2000000</v>
      </c>
      <c r="HAV1390" s="84">
        <f>HAR1390+HAN1390</f>
        <v>3000000</v>
      </c>
      <c r="HBC1390" s="84" t="s">
        <v>5399</v>
      </c>
      <c r="HBD1390" s="84">
        <f>SUM(HBD1387:HBD1388)</f>
        <v>1000000</v>
      </c>
      <c r="HBE1390" s="84">
        <f>SUM(HBE1387:HBE1388)</f>
        <v>0</v>
      </c>
      <c r="HBF1390" s="84">
        <f>HBE1390/HBD1390</f>
        <v>0</v>
      </c>
      <c r="HBG1390" s="84">
        <f>HBD1390-HBE1390</f>
        <v>1000000</v>
      </c>
      <c r="HBH1390" s="84">
        <f>SUM(HBH1387:HBH1388)</f>
        <v>2000000</v>
      </c>
      <c r="HBI1390" s="84">
        <f>SUM(HBI1387:HBI1388)</f>
        <v>0</v>
      </c>
      <c r="HBJ1390" s="84">
        <f>HBI1390/HBH1390</f>
        <v>0</v>
      </c>
      <c r="HBK1390" s="84">
        <f>HBH1390-HBI1390</f>
        <v>2000000</v>
      </c>
      <c r="HBL1390" s="84">
        <f>HBH1390+HBD1390</f>
        <v>3000000</v>
      </c>
      <c r="HBS1390" s="84" t="s">
        <v>5399</v>
      </c>
      <c r="HBT1390" s="84">
        <f>SUM(HBT1387:HBT1388)</f>
        <v>1000000</v>
      </c>
      <c r="HBU1390" s="84">
        <f>SUM(HBU1387:HBU1388)</f>
        <v>0</v>
      </c>
      <c r="HBV1390" s="84">
        <f>HBU1390/HBT1390</f>
        <v>0</v>
      </c>
      <c r="HBW1390" s="84">
        <f>HBT1390-HBU1390</f>
        <v>1000000</v>
      </c>
      <c r="HBX1390" s="84">
        <f>SUM(HBX1387:HBX1388)</f>
        <v>2000000</v>
      </c>
      <c r="HBY1390" s="84">
        <f>SUM(HBY1387:HBY1388)</f>
        <v>0</v>
      </c>
      <c r="HBZ1390" s="84">
        <f>HBY1390/HBX1390</f>
        <v>0</v>
      </c>
      <c r="HCA1390" s="84">
        <f>HBX1390-HBY1390</f>
        <v>2000000</v>
      </c>
      <c r="HCB1390" s="84">
        <f>HBX1390+HBT1390</f>
        <v>3000000</v>
      </c>
      <c r="HCI1390" s="84" t="s">
        <v>5399</v>
      </c>
      <c r="HCJ1390" s="84">
        <f>SUM(HCJ1387:HCJ1388)</f>
        <v>1000000</v>
      </c>
      <c r="HCK1390" s="84">
        <f>SUM(HCK1387:HCK1388)</f>
        <v>0</v>
      </c>
      <c r="HCL1390" s="84">
        <f>HCK1390/HCJ1390</f>
        <v>0</v>
      </c>
      <c r="HCM1390" s="84">
        <f>HCJ1390-HCK1390</f>
        <v>1000000</v>
      </c>
      <c r="HCN1390" s="84">
        <f>SUM(HCN1387:HCN1388)</f>
        <v>2000000</v>
      </c>
      <c r="HCO1390" s="84">
        <f>SUM(HCO1387:HCO1388)</f>
        <v>0</v>
      </c>
      <c r="HCP1390" s="84">
        <f>HCO1390/HCN1390</f>
        <v>0</v>
      </c>
      <c r="HCQ1390" s="84">
        <f>HCN1390-HCO1390</f>
        <v>2000000</v>
      </c>
      <c r="HCR1390" s="84">
        <f>HCN1390+HCJ1390</f>
        <v>3000000</v>
      </c>
      <c r="HCY1390" s="84" t="s">
        <v>5399</v>
      </c>
      <c r="HCZ1390" s="84">
        <f>SUM(HCZ1387:HCZ1388)</f>
        <v>1000000</v>
      </c>
      <c r="HDA1390" s="84">
        <f>SUM(HDA1387:HDA1388)</f>
        <v>0</v>
      </c>
      <c r="HDB1390" s="84">
        <f>HDA1390/HCZ1390</f>
        <v>0</v>
      </c>
      <c r="HDC1390" s="84">
        <f>HCZ1390-HDA1390</f>
        <v>1000000</v>
      </c>
      <c r="HDD1390" s="84">
        <f>SUM(HDD1387:HDD1388)</f>
        <v>2000000</v>
      </c>
      <c r="HDE1390" s="84">
        <f>SUM(HDE1387:HDE1388)</f>
        <v>0</v>
      </c>
      <c r="HDF1390" s="84">
        <f>HDE1390/HDD1390</f>
        <v>0</v>
      </c>
      <c r="HDG1390" s="84">
        <f>HDD1390-HDE1390</f>
        <v>2000000</v>
      </c>
      <c r="HDH1390" s="84">
        <f>HDD1390+HCZ1390</f>
        <v>3000000</v>
      </c>
      <c r="HDO1390" s="84" t="s">
        <v>5399</v>
      </c>
      <c r="HDP1390" s="84">
        <f>SUM(HDP1387:HDP1388)</f>
        <v>1000000</v>
      </c>
      <c r="HDQ1390" s="84">
        <f>SUM(HDQ1387:HDQ1388)</f>
        <v>0</v>
      </c>
      <c r="HDR1390" s="84">
        <f>HDQ1390/HDP1390</f>
        <v>0</v>
      </c>
      <c r="HDS1390" s="84">
        <f>HDP1390-HDQ1390</f>
        <v>1000000</v>
      </c>
      <c r="HDT1390" s="84">
        <f>SUM(HDT1387:HDT1388)</f>
        <v>2000000</v>
      </c>
      <c r="HDU1390" s="84">
        <f>SUM(HDU1387:HDU1388)</f>
        <v>0</v>
      </c>
      <c r="HDV1390" s="84">
        <f>HDU1390/HDT1390</f>
        <v>0</v>
      </c>
      <c r="HDW1390" s="84">
        <f>HDT1390-HDU1390</f>
        <v>2000000</v>
      </c>
      <c r="HDX1390" s="84">
        <f>HDT1390+HDP1390</f>
        <v>3000000</v>
      </c>
      <c r="HEE1390" s="84" t="s">
        <v>5399</v>
      </c>
      <c r="HEF1390" s="84">
        <f>SUM(HEF1387:HEF1388)</f>
        <v>1000000</v>
      </c>
      <c r="HEG1390" s="84">
        <f>SUM(HEG1387:HEG1388)</f>
        <v>0</v>
      </c>
      <c r="HEH1390" s="84">
        <f>HEG1390/HEF1390</f>
        <v>0</v>
      </c>
      <c r="HEI1390" s="84">
        <f>HEF1390-HEG1390</f>
        <v>1000000</v>
      </c>
      <c r="HEJ1390" s="84">
        <f>SUM(HEJ1387:HEJ1388)</f>
        <v>2000000</v>
      </c>
      <c r="HEK1390" s="84">
        <f>SUM(HEK1387:HEK1388)</f>
        <v>0</v>
      </c>
      <c r="HEL1390" s="84">
        <f>HEK1390/HEJ1390</f>
        <v>0</v>
      </c>
      <c r="HEM1390" s="84">
        <f>HEJ1390-HEK1390</f>
        <v>2000000</v>
      </c>
      <c r="HEN1390" s="84">
        <f>HEJ1390+HEF1390</f>
        <v>3000000</v>
      </c>
      <c r="HEU1390" s="84" t="s">
        <v>5399</v>
      </c>
      <c r="HEV1390" s="84">
        <f>SUM(HEV1387:HEV1388)</f>
        <v>1000000</v>
      </c>
      <c r="HEW1390" s="84">
        <f>SUM(HEW1387:HEW1388)</f>
        <v>0</v>
      </c>
      <c r="HEX1390" s="84">
        <f>HEW1390/HEV1390</f>
        <v>0</v>
      </c>
      <c r="HEY1390" s="84">
        <f>HEV1390-HEW1390</f>
        <v>1000000</v>
      </c>
      <c r="HEZ1390" s="84">
        <f>SUM(HEZ1387:HEZ1388)</f>
        <v>2000000</v>
      </c>
      <c r="HFA1390" s="84">
        <f>SUM(HFA1387:HFA1388)</f>
        <v>0</v>
      </c>
      <c r="HFB1390" s="84">
        <f>HFA1390/HEZ1390</f>
        <v>0</v>
      </c>
      <c r="HFC1390" s="84">
        <f>HEZ1390-HFA1390</f>
        <v>2000000</v>
      </c>
      <c r="HFD1390" s="84">
        <f>HEZ1390+HEV1390</f>
        <v>3000000</v>
      </c>
      <c r="HFK1390" s="84" t="s">
        <v>5399</v>
      </c>
      <c r="HFL1390" s="84">
        <f>SUM(HFL1387:HFL1388)</f>
        <v>1000000</v>
      </c>
      <c r="HFM1390" s="84">
        <f>SUM(HFM1387:HFM1388)</f>
        <v>0</v>
      </c>
      <c r="HFN1390" s="84">
        <f>HFM1390/HFL1390</f>
        <v>0</v>
      </c>
      <c r="HFO1390" s="84">
        <f>HFL1390-HFM1390</f>
        <v>1000000</v>
      </c>
      <c r="HFP1390" s="84">
        <f>SUM(HFP1387:HFP1388)</f>
        <v>2000000</v>
      </c>
      <c r="HFQ1390" s="84">
        <f>SUM(HFQ1387:HFQ1388)</f>
        <v>0</v>
      </c>
      <c r="HFR1390" s="84">
        <f>HFQ1390/HFP1390</f>
        <v>0</v>
      </c>
      <c r="HFS1390" s="84">
        <f>HFP1390-HFQ1390</f>
        <v>2000000</v>
      </c>
      <c r="HFT1390" s="84">
        <f>HFP1390+HFL1390</f>
        <v>3000000</v>
      </c>
      <c r="HGA1390" s="84" t="s">
        <v>5399</v>
      </c>
      <c r="HGB1390" s="84">
        <f>SUM(HGB1387:HGB1388)</f>
        <v>1000000</v>
      </c>
      <c r="HGC1390" s="84">
        <f>SUM(HGC1387:HGC1388)</f>
        <v>0</v>
      </c>
      <c r="HGD1390" s="84">
        <f>HGC1390/HGB1390</f>
        <v>0</v>
      </c>
      <c r="HGE1390" s="84">
        <f>HGB1390-HGC1390</f>
        <v>1000000</v>
      </c>
      <c r="HGF1390" s="84">
        <f>SUM(HGF1387:HGF1388)</f>
        <v>2000000</v>
      </c>
      <c r="HGG1390" s="84">
        <f>SUM(HGG1387:HGG1388)</f>
        <v>0</v>
      </c>
      <c r="HGH1390" s="84">
        <f>HGG1390/HGF1390</f>
        <v>0</v>
      </c>
      <c r="HGI1390" s="84">
        <f>HGF1390-HGG1390</f>
        <v>2000000</v>
      </c>
      <c r="HGJ1390" s="84">
        <f>HGF1390+HGB1390</f>
        <v>3000000</v>
      </c>
      <c r="HGQ1390" s="84" t="s">
        <v>5399</v>
      </c>
      <c r="HGR1390" s="84">
        <f>SUM(HGR1387:HGR1388)</f>
        <v>1000000</v>
      </c>
      <c r="HGS1390" s="84">
        <f>SUM(HGS1387:HGS1388)</f>
        <v>0</v>
      </c>
      <c r="HGT1390" s="84">
        <f>HGS1390/HGR1390</f>
        <v>0</v>
      </c>
      <c r="HGU1390" s="84">
        <f>HGR1390-HGS1390</f>
        <v>1000000</v>
      </c>
      <c r="HGV1390" s="84">
        <f>SUM(HGV1387:HGV1388)</f>
        <v>2000000</v>
      </c>
      <c r="HGW1390" s="84">
        <f>SUM(HGW1387:HGW1388)</f>
        <v>0</v>
      </c>
      <c r="HGX1390" s="84">
        <f>HGW1390/HGV1390</f>
        <v>0</v>
      </c>
      <c r="HGY1390" s="84">
        <f>HGV1390-HGW1390</f>
        <v>2000000</v>
      </c>
      <c r="HGZ1390" s="84">
        <f>HGV1390+HGR1390</f>
        <v>3000000</v>
      </c>
      <c r="HHG1390" s="84" t="s">
        <v>5399</v>
      </c>
      <c r="HHH1390" s="84">
        <f>SUM(HHH1387:HHH1388)</f>
        <v>1000000</v>
      </c>
      <c r="HHI1390" s="84">
        <f>SUM(HHI1387:HHI1388)</f>
        <v>0</v>
      </c>
      <c r="HHJ1390" s="84">
        <f>HHI1390/HHH1390</f>
        <v>0</v>
      </c>
      <c r="HHK1390" s="84">
        <f>HHH1390-HHI1390</f>
        <v>1000000</v>
      </c>
      <c r="HHL1390" s="84">
        <f>SUM(HHL1387:HHL1388)</f>
        <v>2000000</v>
      </c>
      <c r="HHM1390" s="84">
        <f>SUM(HHM1387:HHM1388)</f>
        <v>0</v>
      </c>
      <c r="HHN1390" s="84">
        <f>HHM1390/HHL1390</f>
        <v>0</v>
      </c>
      <c r="HHO1390" s="84">
        <f>HHL1390-HHM1390</f>
        <v>2000000</v>
      </c>
      <c r="HHP1390" s="84">
        <f>HHL1390+HHH1390</f>
        <v>3000000</v>
      </c>
      <c r="HHW1390" s="84" t="s">
        <v>5399</v>
      </c>
      <c r="HHX1390" s="84">
        <f>SUM(HHX1387:HHX1388)</f>
        <v>1000000</v>
      </c>
      <c r="HHY1390" s="84">
        <f>SUM(HHY1387:HHY1388)</f>
        <v>0</v>
      </c>
      <c r="HHZ1390" s="84">
        <f>HHY1390/HHX1390</f>
        <v>0</v>
      </c>
      <c r="HIA1390" s="84">
        <f>HHX1390-HHY1390</f>
        <v>1000000</v>
      </c>
      <c r="HIB1390" s="84">
        <f>SUM(HIB1387:HIB1388)</f>
        <v>2000000</v>
      </c>
      <c r="HIC1390" s="84">
        <f>SUM(HIC1387:HIC1388)</f>
        <v>0</v>
      </c>
      <c r="HID1390" s="84">
        <f>HIC1390/HIB1390</f>
        <v>0</v>
      </c>
      <c r="HIE1390" s="84">
        <f>HIB1390-HIC1390</f>
        <v>2000000</v>
      </c>
      <c r="HIF1390" s="84">
        <f>HIB1390+HHX1390</f>
        <v>3000000</v>
      </c>
      <c r="HIM1390" s="84" t="s">
        <v>5399</v>
      </c>
      <c r="HIN1390" s="84">
        <f>SUM(HIN1387:HIN1388)</f>
        <v>1000000</v>
      </c>
      <c r="HIO1390" s="84">
        <f>SUM(HIO1387:HIO1388)</f>
        <v>0</v>
      </c>
      <c r="HIP1390" s="84">
        <f>HIO1390/HIN1390</f>
        <v>0</v>
      </c>
      <c r="HIQ1390" s="84">
        <f>HIN1390-HIO1390</f>
        <v>1000000</v>
      </c>
      <c r="HIR1390" s="84">
        <f>SUM(HIR1387:HIR1388)</f>
        <v>2000000</v>
      </c>
      <c r="HIS1390" s="84">
        <f>SUM(HIS1387:HIS1388)</f>
        <v>0</v>
      </c>
      <c r="HIT1390" s="84">
        <f>HIS1390/HIR1390</f>
        <v>0</v>
      </c>
      <c r="HIU1390" s="84">
        <f>HIR1390-HIS1390</f>
        <v>2000000</v>
      </c>
      <c r="HIV1390" s="84">
        <f>HIR1390+HIN1390</f>
        <v>3000000</v>
      </c>
      <c r="HJC1390" s="84" t="s">
        <v>5399</v>
      </c>
      <c r="HJD1390" s="84">
        <f>SUM(HJD1387:HJD1388)</f>
        <v>1000000</v>
      </c>
      <c r="HJE1390" s="84">
        <f>SUM(HJE1387:HJE1388)</f>
        <v>0</v>
      </c>
      <c r="HJF1390" s="84">
        <f>HJE1390/HJD1390</f>
        <v>0</v>
      </c>
      <c r="HJG1390" s="84">
        <f>HJD1390-HJE1390</f>
        <v>1000000</v>
      </c>
      <c r="HJH1390" s="84">
        <f>SUM(HJH1387:HJH1388)</f>
        <v>2000000</v>
      </c>
      <c r="HJI1390" s="84">
        <f>SUM(HJI1387:HJI1388)</f>
        <v>0</v>
      </c>
      <c r="HJJ1390" s="84">
        <f>HJI1390/HJH1390</f>
        <v>0</v>
      </c>
      <c r="HJK1390" s="84">
        <f>HJH1390-HJI1390</f>
        <v>2000000</v>
      </c>
      <c r="HJL1390" s="84">
        <f>HJH1390+HJD1390</f>
        <v>3000000</v>
      </c>
      <c r="HJS1390" s="84" t="s">
        <v>5399</v>
      </c>
      <c r="HJT1390" s="84">
        <f>SUM(HJT1387:HJT1388)</f>
        <v>1000000</v>
      </c>
      <c r="HJU1390" s="84">
        <f>SUM(HJU1387:HJU1388)</f>
        <v>0</v>
      </c>
      <c r="HJV1390" s="84">
        <f>HJU1390/HJT1390</f>
        <v>0</v>
      </c>
      <c r="HJW1390" s="84">
        <f>HJT1390-HJU1390</f>
        <v>1000000</v>
      </c>
      <c r="HJX1390" s="84">
        <f>SUM(HJX1387:HJX1388)</f>
        <v>2000000</v>
      </c>
      <c r="HJY1390" s="84">
        <f>SUM(HJY1387:HJY1388)</f>
        <v>0</v>
      </c>
      <c r="HJZ1390" s="84">
        <f>HJY1390/HJX1390</f>
        <v>0</v>
      </c>
      <c r="HKA1390" s="84">
        <f>HJX1390-HJY1390</f>
        <v>2000000</v>
      </c>
      <c r="HKB1390" s="84">
        <f>HJX1390+HJT1390</f>
        <v>3000000</v>
      </c>
      <c r="HKI1390" s="84" t="s">
        <v>5399</v>
      </c>
      <c r="HKJ1390" s="84">
        <f>SUM(HKJ1387:HKJ1388)</f>
        <v>1000000</v>
      </c>
      <c r="HKK1390" s="84">
        <f>SUM(HKK1387:HKK1388)</f>
        <v>0</v>
      </c>
      <c r="HKL1390" s="84">
        <f>HKK1390/HKJ1390</f>
        <v>0</v>
      </c>
      <c r="HKM1390" s="84">
        <f>HKJ1390-HKK1390</f>
        <v>1000000</v>
      </c>
      <c r="HKN1390" s="84">
        <f>SUM(HKN1387:HKN1388)</f>
        <v>2000000</v>
      </c>
      <c r="HKO1390" s="84">
        <f>SUM(HKO1387:HKO1388)</f>
        <v>0</v>
      </c>
      <c r="HKP1390" s="84">
        <f>HKO1390/HKN1390</f>
        <v>0</v>
      </c>
      <c r="HKQ1390" s="84">
        <f>HKN1390-HKO1390</f>
        <v>2000000</v>
      </c>
      <c r="HKR1390" s="84">
        <f>HKN1390+HKJ1390</f>
        <v>3000000</v>
      </c>
      <c r="HKY1390" s="84" t="s">
        <v>5399</v>
      </c>
      <c r="HKZ1390" s="84">
        <f>SUM(HKZ1387:HKZ1388)</f>
        <v>1000000</v>
      </c>
      <c r="HLA1390" s="84">
        <f>SUM(HLA1387:HLA1388)</f>
        <v>0</v>
      </c>
      <c r="HLB1390" s="84">
        <f>HLA1390/HKZ1390</f>
        <v>0</v>
      </c>
      <c r="HLC1390" s="84">
        <f>HKZ1390-HLA1390</f>
        <v>1000000</v>
      </c>
      <c r="HLD1390" s="84">
        <f>SUM(HLD1387:HLD1388)</f>
        <v>2000000</v>
      </c>
      <c r="HLE1390" s="84">
        <f>SUM(HLE1387:HLE1388)</f>
        <v>0</v>
      </c>
      <c r="HLF1390" s="84">
        <f>HLE1390/HLD1390</f>
        <v>0</v>
      </c>
      <c r="HLG1390" s="84">
        <f>HLD1390-HLE1390</f>
        <v>2000000</v>
      </c>
      <c r="HLH1390" s="84">
        <f>HLD1390+HKZ1390</f>
        <v>3000000</v>
      </c>
      <c r="HLO1390" s="84" t="s">
        <v>5399</v>
      </c>
      <c r="HLP1390" s="84">
        <f>SUM(HLP1387:HLP1388)</f>
        <v>1000000</v>
      </c>
      <c r="HLQ1390" s="84">
        <f>SUM(HLQ1387:HLQ1388)</f>
        <v>0</v>
      </c>
      <c r="HLR1390" s="84">
        <f>HLQ1390/HLP1390</f>
        <v>0</v>
      </c>
      <c r="HLS1390" s="84">
        <f>HLP1390-HLQ1390</f>
        <v>1000000</v>
      </c>
      <c r="HLT1390" s="84">
        <f>SUM(HLT1387:HLT1388)</f>
        <v>2000000</v>
      </c>
      <c r="HLU1390" s="84">
        <f>SUM(HLU1387:HLU1388)</f>
        <v>0</v>
      </c>
      <c r="HLV1390" s="84">
        <f>HLU1390/HLT1390</f>
        <v>0</v>
      </c>
      <c r="HLW1390" s="84">
        <f>HLT1390-HLU1390</f>
        <v>2000000</v>
      </c>
      <c r="HLX1390" s="84">
        <f>HLT1390+HLP1390</f>
        <v>3000000</v>
      </c>
      <c r="HME1390" s="84" t="s">
        <v>5399</v>
      </c>
      <c r="HMF1390" s="84">
        <f>SUM(HMF1387:HMF1388)</f>
        <v>1000000</v>
      </c>
      <c r="HMG1390" s="84">
        <f>SUM(HMG1387:HMG1388)</f>
        <v>0</v>
      </c>
      <c r="HMH1390" s="84">
        <f>HMG1390/HMF1390</f>
        <v>0</v>
      </c>
      <c r="HMI1390" s="84">
        <f>HMF1390-HMG1390</f>
        <v>1000000</v>
      </c>
      <c r="HMJ1390" s="84">
        <f>SUM(HMJ1387:HMJ1388)</f>
        <v>2000000</v>
      </c>
      <c r="HMK1390" s="84">
        <f>SUM(HMK1387:HMK1388)</f>
        <v>0</v>
      </c>
      <c r="HML1390" s="84">
        <f>HMK1390/HMJ1390</f>
        <v>0</v>
      </c>
      <c r="HMM1390" s="84">
        <f>HMJ1390-HMK1390</f>
        <v>2000000</v>
      </c>
      <c r="HMN1390" s="84">
        <f>HMJ1390+HMF1390</f>
        <v>3000000</v>
      </c>
      <c r="HMU1390" s="84" t="s">
        <v>5399</v>
      </c>
      <c r="HMV1390" s="84">
        <f>SUM(HMV1387:HMV1388)</f>
        <v>1000000</v>
      </c>
      <c r="HMW1390" s="84">
        <f>SUM(HMW1387:HMW1388)</f>
        <v>0</v>
      </c>
      <c r="HMX1390" s="84">
        <f>HMW1390/HMV1390</f>
        <v>0</v>
      </c>
      <c r="HMY1390" s="84">
        <f>HMV1390-HMW1390</f>
        <v>1000000</v>
      </c>
      <c r="HMZ1390" s="84">
        <f>SUM(HMZ1387:HMZ1388)</f>
        <v>2000000</v>
      </c>
      <c r="HNA1390" s="84">
        <f>SUM(HNA1387:HNA1388)</f>
        <v>0</v>
      </c>
      <c r="HNB1390" s="84">
        <f>HNA1390/HMZ1390</f>
        <v>0</v>
      </c>
      <c r="HNC1390" s="84">
        <f>HMZ1390-HNA1390</f>
        <v>2000000</v>
      </c>
      <c r="HND1390" s="84">
        <f>HMZ1390+HMV1390</f>
        <v>3000000</v>
      </c>
      <c r="HNK1390" s="84" t="s">
        <v>5399</v>
      </c>
      <c r="HNL1390" s="84">
        <f>SUM(HNL1387:HNL1388)</f>
        <v>1000000</v>
      </c>
      <c r="HNM1390" s="84">
        <f>SUM(HNM1387:HNM1388)</f>
        <v>0</v>
      </c>
      <c r="HNN1390" s="84">
        <f>HNM1390/HNL1390</f>
        <v>0</v>
      </c>
      <c r="HNO1390" s="84">
        <f>HNL1390-HNM1390</f>
        <v>1000000</v>
      </c>
      <c r="HNP1390" s="84">
        <f>SUM(HNP1387:HNP1388)</f>
        <v>2000000</v>
      </c>
      <c r="HNQ1390" s="84">
        <f>SUM(HNQ1387:HNQ1388)</f>
        <v>0</v>
      </c>
      <c r="HNR1390" s="84">
        <f>HNQ1390/HNP1390</f>
        <v>0</v>
      </c>
      <c r="HNS1390" s="84">
        <f>HNP1390-HNQ1390</f>
        <v>2000000</v>
      </c>
      <c r="HNT1390" s="84">
        <f>HNP1390+HNL1390</f>
        <v>3000000</v>
      </c>
      <c r="HOA1390" s="84" t="s">
        <v>5399</v>
      </c>
      <c r="HOB1390" s="84">
        <f>SUM(HOB1387:HOB1388)</f>
        <v>1000000</v>
      </c>
      <c r="HOC1390" s="84">
        <f>SUM(HOC1387:HOC1388)</f>
        <v>0</v>
      </c>
      <c r="HOD1390" s="84">
        <f>HOC1390/HOB1390</f>
        <v>0</v>
      </c>
      <c r="HOE1390" s="84">
        <f>HOB1390-HOC1390</f>
        <v>1000000</v>
      </c>
      <c r="HOF1390" s="84">
        <f>SUM(HOF1387:HOF1388)</f>
        <v>2000000</v>
      </c>
      <c r="HOG1390" s="84">
        <f>SUM(HOG1387:HOG1388)</f>
        <v>0</v>
      </c>
      <c r="HOH1390" s="84">
        <f>HOG1390/HOF1390</f>
        <v>0</v>
      </c>
      <c r="HOI1390" s="84">
        <f>HOF1390-HOG1390</f>
        <v>2000000</v>
      </c>
      <c r="HOJ1390" s="84">
        <f>HOF1390+HOB1390</f>
        <v>3000000</v>
      </c>
      <c r="HOQ1390" s="84" t="s">
        <v>5399</v>
      </c>
      <c r="HOR1390" s="84">
        <f>SUM(HOR1387:HOR1388)</f>
        <v>1000000</v>
      </c>
      <c r="HOS1390" s="84">
        <f>SUM(HOS1387:HOS1388)</f>
        <v>0</v>
      </c>
      <c r="HOT1390" s="84">
        <f>HOS1390/HOR1390</f>
        <v>0</v>
      </c>
      <c r="HOU1390" s="84">
        <f>HOR1390-HOS1390</f>
        <v>1000000</v>
      </c>
      <c r="HOV1390" s="84">
        <f>SUM(HOV1387:HOV1388)</f>
        <v>2000000</v>
      </c>
      <c r="HOW1390" s="84">
        <f>SUM(HOW1387:HOW1388)</f>
        <v>0</v>
      </c>
      <c r="HOX1390" s="84">
        <f>HOW1390/HOV1390</f>
        <v>0</v>
      </c>
      <c r="HOY1390" s="84">
        <f>HOV1390-HOW1390</f>
        <v>2000000</v>
      </c>
      <c r="HOZ1390" s="84">
        <f>HOV1390+HOR1390</f>
        <v>3000000</v>
      </c>
      <c r="HPG1390" s="84" t="s">
        <v>5399</v>
      </c>
      <c r="HPH1390" s="84">
        <f>SUM(HPH1387:HPH1388)</f>
        <v>1000000</v>
      </c>
      <c r="HPI1390" s="84">
        <f>SUM(HPI1387:HPI1388)</f>
        <v>0</v>
      </c>
      <c r="HPJ1390" s="84">
        <f>HPI1390/HPH1390</f>
        <v>0</v>
      </c>
      <c r="HPK1390" s="84">
        <f>HPH1390-HPI1390</f>
        <v>1000000</v>
      </c>
      <c r="HPL1390" s="84">
        <f>SUM(HPL1387:HPL1388)</f>
        <v>2000000</v>
      </c>
      <c r="HPM1390" s="84">
        <f>SUM(HPM1387:HPM1388)</f>
        <v>0</v>
      </c>
      <c r="HPN1390" s="84">
        <f>HPM1390/HPL1390</f>
        <v>0</v>
      </c>
      <c r="HPO1390" s="84">
        <f>HPL1390-HPM1390</f>
        <v>2000000</v>
      </c>
      <c r="HPP1390" s="84">
        <f>HPL1390+HPH1390</f>
        <v>3000000</v>
      </c>
      <c r="HPW1390" s="84" t="s">
        <v>5399</v>
      </c>
      <c r="HPX1390" s="84">
        <f>SUM(HPX1387:HPX1388)</f>
        <v>1000000</v>
      </c>
      <c r="HPY1390" s="84">
        <f>SUM(HPY1387:HPY1388)</f>
        <v>0</v>
      </c>
      <c r="HPZ1390" s="84">
        <f>HPY1390/HPX1390</f>
        <v>0</v>
      </c>
      <c r="HQA1390" s="84">
        <f>HPX1390-HPY1390</f>
        <v>1000000</v>
      </c>
      <c r="HQB1390" s="84">
        <f>SUM(HQB1387:HQB1388)</f>
        <v>2000000</v>
      </c>
      <c r="HQC1390" s="84">
        <f>SUM(HQC1387:HQC1388)</f>
        <v>0</v>
      </c>
      <c r="HQD1390" s="84">
        <f>HQC1390/HQB1390</f>
        <v>0</v>
      </c>
      <c r="HQE1390" s="84">
        <f>HQB1390-HQC1390</f>
        <v>2000000</v>
      </c>
      <c r="HQF1390" s="84">
        <f>HQB1390+HPX1390</f>
        <v>3000000</v>
      </c>
      <c r="HQM1390" s="84" t="s">
        <v>5399</v>
      </c>
      <c r="HQN1390" s="84">
        <f>SUM(HQN1387:HQN1388)</f>
        <v>1000000</v>
      </c>
      <c r="HQO1390" s="84">
        <f>SUM(HQO1387:HQO1388)</f>
        <v>0</v>
      </c>
      <c r="HQP1390" s="84">
        <f>HQO1390/HQN1390</f>
        <v>0</v>
      </c>
      <c r="HQQ1390" s="84">
        <f>HQN1390-HQO1390</f>
        <v>1000000</v>
      </c>
      <c r="HQR1390" s="84">
        <f>SUM(HQR1387:HQR1388)</f>
        <v>2000000</v>
      </c>
      <c r="HQS1390" s="84">
        <f>SUM(HQS1387:HQS1388)</f>
        <v>0</v>
      </c>
      <c r="HQT1390" s="84">
        <f>HQS1390/HQR1390</f>
        <v>0</v>
      </c>
      <c r="HQU1390" s="84">
        <f>HQR1390-HQS1390</f>
        <v>2000000</v>
      </c>
      <c r="HQV1390" s="84">
        <f>HQR1390+HQN1390</f>
        <v>3000000</v>
      </c>
      <c r="HRC1390" s="84" t="s">
        <v>5399</v>
      </c>
      <c r="HRD1390" s="84">
        <f>SUM(HRD1387:HRD1388)</f>
        <v>1000000</v>
      </c>
      <c r="HRE1390" s="84">
        <f>SUM(HRE1387:HRE1388)</f>
        <v>0</v>
      </c>
      <c r="HRF1390" s="84">
        <f>HRE1390/HRD1390</f>
        <v>0</v>
      </c>
      <c r="HRG1390" s="84">
        <f>HRD1390-HRE1390</f>
        <v>1000000</v>
      </c>
      <c r="HRH1390" s="84">
        <f>SUM(HRH1387:HRH1388)</f>
        <v>2000000</v>
      </c>
      <c r="HRI1390" s="84">
        <f>SUM(HRI1387:HRI1388)</f>
        <v>0</v>
      </c>
      <c r="HRJ1390" s="84">
        <f>HRI1390/HRH1390</f>
        <v>0</v>
      </c>
      <c r="HRK1390" s="84">
        <f>HRH1390-HRI1390</f>
        <v>2000000</v>
      </c>
      <c r="HRL1390" s="84">
        <f>HRH1390+HRD1390</f>
        <v>3000000</v>
      </c>
      <c r="HRS1390" s="84" t="s">
        <v>5399</v>
      </c>
      <c r="HRT1390" s="84">
        <f>SUM(HRT1387:HRT1388)</f>
        <v>1000000</v>
      </c>
      <c r="HRU1390" s="84">
        <f>SUM(HRU1387:HRU1388)</f>
        <v>0</v>
      </c>
      <c r="HRV1390" s="84">
        <f>HRU1390/HRT1390</f>
        <v>0</v>
      </c>
      <c r="HRW1390" s="84">
        <f>HRT1390-HRU1390</f>
        <v>1000000</v>
      </c>
      <c r="HRX1390" s="84">
        <f>SUM(HRX1387:HRX1388)</f>
        <v>2000000</v>
      </c>
      <c r="HRY1390" s="84">
        <f>SUM(HRY1387:HRY1388)</f>
        <v>0</v>
      </c>
      <c r="HRZ1390" s="84">
        <f>HRY1390/HRX1390</f>
        <v>0</v>
      </c>
      <c r="HSA1390" s="84">
        <f>HRX1390-HRY1390</f>
        <v>2000000</v>
      </c>
      <c r="HSB1390" s="84">
        <f>HRX1390+HRT1390</f>
        <v>3000000</v>
      </c>
      <c r="HSI1390" s="84" t="s">
        <v>5399</v>
      </c>
      <c r="HSJ1390" s="84">
        <f>SUM(HSJ1387:HSJ1388)</f>
        <v>1000000</v>
      </c>
      <c r="HSK1390" s="84">
        <f>SUM(HSK1387:HSK1388)</f>
        <v>0</v>
      </c>
      <c r="HSL1390" s="84">
        <f>HSK1390/HSJ1390</f>
        <v>0</v>
      </c>
      <c r="HSM1390" s="84">
        <f>HSJ1390-HSK1390</f>
        <v>1000000</v>
      </c>
      <c r="HSN1390" s="84">
        <f>SUM(HSN1387:HSN1388)</f>
        <v>2000000</v>
      </c>
      <c r="HSO1390" s="84">
        <f>SUM(HSO1387:HSO1388)</f>
        <v>0</v>
      </c>
      <c r="HSP1390" s="84">
        <f>HSO1390/HSN1390</f>
        <v>0</v>
      </c>
      <c r="HSQ1390" s="84">
        <f>HSN1390-HSO1390</f>
        <v>2000000</v>
      </c>
      <c r="HSR1390" s="84">
        <f>HSN1390+HSJ1390</f>
        <v>3000000</v>
      </c>
      <c r="HSY1390" s="84" t="s">
        <v>5399</v>
      </c>
      <c r="HSZ1390" s="84">
        <f>SUM(HSZ1387:HSZ1388)</f>
        <v>1000000</v>
      </c>
      <c r="HTA1390" s="84">
        <f>SUM(HTA1387:HTA1388)</f>
        <v>0</v>
      </c>
      <c r="HTB1390" s="84">
        <f>HTA1390/HSZ1390</f>
        <v>0</v>
      </c>
      <c r="HTC1390" s="84">
        <f>HSZ1390-HTA1390</f>
        <v>1000000</v>
      </c>
      <c r="HTD1390" s="84">
        <f>SUM(HTD1387:HTD1388)</f>
        <v>2000000</v>
      </c>
      <c r="HTE1390" s="84">
        <f>SUM(HTE1387:HTE1388)</f>
        <v>0</v>
      </c>
      <c r="HTF1390" s="84">
        <f>HTE1390/HTD1390</f>
        <v>0</v>
      </c>
      <c r="HTG1390" s="84">
        <f>HTD1390-HTE1390</f>
        <v>2000000</v>
      </c>
      <c r="HTH1390" s="84">
        <f>HTD1390+HSZ1390</f>
        <v>3000000</v>
      </c>
      <c r="HTO1390" s="84" t="s">
        <v>5399</v>
      </c>
      <c r="HTP1390" s="84">
        <f>SUM(HTP1387:HTP1388)</f>
        <v>1000000</v>
      </c>
      <c r="HTQ1390" s="84">
        <f>SUM(HTQ1387:HTQ1388)</f>
        <v>0</v>
      </c>
      <c r="HTR1390" s="84">
        <f>HTQ1390/HTP1390</f>
        <v>0</v>
      </c>
      <c r="HTS1390" s="84">
        <f>HTP1390-HTQ1390</f>
        <v>1000000</v>
      </c>
      <c r="HTT1390" s="84">
        <f>SUM(HTT1387:HTT1388)</f>
        <v>2000000</v>
      </c>
      <c r="HTU1390" s="84">
        <f>SUM(HTU1387:HTU1388)</f>
        <v>0</v>
      </c>
      <c r="HTV1390" s="84">
        <f>HTU1390/HTT1390</f>
        <v>0</v>
      </c>
      <c r="HTW1390" s="84">
        <f>HTT1390-HTU1390</f>
        <v>2000000</v>
      </c>
      <c r="HTX1390" s="84">
        <f>HTT1390+HTP1390</f>
        <v>3000000</v>
      </c>
      <c r="HUE1390" s="84" t="s">
        <v>5399</v>
      </c>
      <c r="HUF1390" s="84">
        <f>SUM(HUF1387:HUF1388)</f>
        <v>1000000</v>
      </c>
      <c r="HUG1390" s="84">
        <f>SUM(HUG1387:HUG1388)</f>
        <v>0</v>
      </c>
      <c r="HUH1390" s="84">
        <f>HUG1390/HUF1390</f>
        <v>0</v>
      </c>
      <c r="HUI1390" s="84">
        <f>HUF1390-HUG1390</f>
        <v>1000000</v>
      </c>
      <c r="HUJ1390" s="84">
        <f>SUM(HUJ1387:HUJ1388)</f>
        <v>2000000</v>
      </c>
      <c r="HUK1390" s="84">
        <f>SUM(HUK1387:HUK1388)</f>
        <v>0</v>
      </c>
      <c r="HUL1390" s="84">
        <f>HUK1390/HUJ1390</f>
        <v>0</v>
      </c>
      <c r="HUM1390" s="84">
        <f>HUJ1390-HUK1390</f>
        <v>2000000</v>
      </c>
      <c r="HUN1390" s="84">
        <f>HUJ1390+HUF1390</f>
        <v>3000000</v>
      </c>
      <c r="HUU1390" s="84" t="s">
        <v>5399</v>
      </c>
      <c r="HUV1390" s="84">
        <f>SUM(HUV1387:HUV1388)</f>
        <v>1000000</v>
      </c>
      <c r="HUW1390" s="84">
        <f>SUM(HUW1387:HUW1388)</f>
        <v>0</v>
      </c>
      <c r="HUX1390" s="84">
        <f>HUW1390/HUV1390</f>
        <v>0</v>
      </c>
      <c r="HUY1390" s="84">
        <f>HUV1390-HUW1390</f>
        <v>1000000</v>
      </c>
      <c r="HUZ1390" s="84">
        <f>SUM(HUZ1387:HUZ1388)</f>
        <v>2000000</v>
      </c>
      <c r="HVA1390" s="84">
        <f>SUM(HVA1387:HVA1388)</f>
        <v>0</v>
      </c>
      <c r="HVB1390" s="84">
        <f>HVA1390/HUZ1390</f>
        <v>0</v>
      </c>
      <c r="HVC1390" s="84">
        <f>HUZ1390-HVA1390</f>
        <v>2000000</v>
      </c>
      <c r="HVD1390" s="84">
        <f>HUZ1390+HUV1390</f>
        <v>3000000</v>
      </c>
      <c r="HVK1390" s="84" t="s">
        <v>5399</v>
      </c>
      <c r="HVL1390" s="84">
        <f>SUM(HVL1387:HVL1388)</f>
        <v>1000000</v>
      </c>
      <c r="HVM1390" s="84">
        <f>SUM(HVM1387:HVM1388)</f>
        <v>0</v>
      </c>
      <c r="HVN1390" s="84">
        <f>HVM1390/HVL1390</f>
        <v>0</v>
      </c>
      <c r="HVO1390" s="84">
        <f>HVL1390-HVM1390</f>
        <v>1000000</v>
      </c>
      <c r="HVP1390" s="84">
        <f>SUM(HVP1387:HVP1388)</f>
        <v>2000000</v>
      </c>
      <c r="HVQ1390" s="84">
        <f>SUM(HVQ1387:HVQ1388)</f>
        <v>0</v>
      </c>
      <c r="HVR1390" s="84">
        <f>HVQ1390/HVP1390</f>
        <v>0</v>
      </c>
      <c r="HVS1390" s="84">
        <f>HVP1390-HVQ1390</f>
        <v>2000000</v>
      </c>
      <c r="HVT1390" s="84">
        <f>HVP1390+HVL1390</f>
        <v>3000000</v>
      </c>
      <c r="HWA1390" s="84" t="s">
        <v>5399</v>
      </c>
      <c r="HWB1390" s="84">
        <f>SUM(HWB1387:HWB1388)</f>
        <v>1000000</v>
      </c>
      <c r="HWC1390" s="84">
        <f>SUM(HWC1387:HWC1388)</f>
        <v>0</v>
      </c>
      <c r="HWD1390" s="84">
        <f>HWC1390/HWB1390</f>
        <v>0</v>
      </c>
      <c r="HWE1390" s="84">
        <f>HWB1390-HWC1390</f>
        <v>1000000</v>
      </c>
      <c r="HWF1390" s="84">
        <f>SUM(HWF1387:HWF1388)</f>
        <v>2000000</v>
      </c>
      <c r="HWG1390" s="84">
        <f>SUM(HWG1387:HWG1388)</f>
        <v>0</v>
      </c>
      <c r="HWH1390" s="84">
        <f>HWG1390/HWF1390</f>
        <v>0</v>
      </c>
      <c r="HWI1390" s="84">
        <f>HWF1390-HWG1390</f>
        <v>2000000</v>
      </c>
      <c r="HWJ1390" s="84">
        <f>HWF1390+HWB1390</f>
        <v>3000000</v>
      </c>
      <c r="HWQ1390" s="84" t="s">
        <v>5399</v>
      </c>
      <c r="HWR1390" s="84">
        <f>SUM(HWR1387:HWR1388)</f>
        <v>1000000</v>
      </c>
      <c r="HWS1390" s="84">
        <f>SUM(HWS1387:HWS1388)</f>
        <v>0</v>
      </c>
      <c r="HWT1390" s="84">
        <f>HWS1390/HWR1390</f>
        <v>0</v>
      </c>
      <c r="HWU1390" s="84">
        <f>HWR1390-HWS1390</f>
        <v>1000000</v>
      </c>
      <c r="HWV1390" s="84">
        <f>SUM(HWV1387:HWV1388)</f>
        <v>2000000</v>
      </c>
      <c r="HWW1390" s="84">
        <f>SUM(HWW1387:HWW1388)</f>
        <v>0</v>
      </c>
      <c r="HWX1390" s="84">
        <f>HWW1390/HWV1390</f>
        <v>0</v>
      </c>
      <c r="HWY1390" s="84">
        <f>HWV1390-HWW1390</f>
        <v>2000000</v>
      </c>
      <c r="HWZ1390" s="84">
        <f>HWV1390+HWR1390</f>
        <v>3000000</v>
      </c>
      <c r="HXG1390" s="84" t="s">
        <v>5399</v>
      </c>
      <c r="HXH1390" s="84">
        <f>SUM(HXH1387:HXH1388)</f>
        <v>1000000</v>
      </c>
      <c r="HXI1390" s="84">
        <f>SUM(HXI1387:HXI1388)</f>
        <v>0</v>
      </c>
      <c r="HXJ1390" s="84">
        <f>HXI1390/HXH1390</f>
        <v>0</v>
      </c>
      <c r="HXK1390" s="84">
        <f>HXH1390-HXI1390</f>
        <v>1000000</v>
      </c>
      <c r="HXL1390" s="84">
        <f>SUM(HXL1387:HXL1388)</f>
        <v>2000000</v>
      </c>
      <c r="HXM1390" s="84">
        <f>SUM(HXM1387:HXM1388)</f>
        <v>0</v>
      </c>
      <c r="HXN1390" s="84">
        <f>HXM1390/HXL1390</f>
        <v>0</v>
      </c>
      <c r="HXO1390" s="84">
        <f>HXL1390-HXM1390</f>
        <v>2000000</v>
      </c>
      <c r="HXP1390" s="84">
        <f>HXL1390+HXH1390</f>
        <v>3000000</v>
      </c>
      <c r="HXW1390" s="84" t="s">
        <v>5399</v>
      </c>
      <c r="HXX1390" s="84">
        <f>SUM(HXX1387:HXX1388)</f>
        <v>1000000</v>
      </c>
      <c r="HXY1390" s="84">
        <f>SUM(HXY1387:HXY1388)</f>
        <v>0</v>
      </c>
      <c r="HXZ1390" s="84">
        <f>HXY1390/HXX1390</f>
        <v>0</v>
      </c>
      <c r="HYA1390" s="84">
        <f>HXX1390-HXY1390</f>
        <v>1000000</v>
      </c>
      <c r="HYB1390" s="84">
        <f>SUM(HYB1387:HYB1388)</f>
        <v>2000000</v>
      </c>
      <c r="HYC1390" s="84">
        <f>SUM(HYC1387:HYC1388)</f>
        <v>0</v>
      </c>
      <c r="HYD1390" s="84">
        <f>HYC1390/HYB1390</f>
        <v>0</v>
      </c>
      <c r="HYE1390" s="84">
        <f>HYB1390-HYC1390</f>
        <v>2000000</v>
      </c>
      <c r="HYF1390" s="84">
        <f>HYB1390+HXX1390</f>
        <v>3000000</v>
      </c>
      <c r="HYM1390" s="84" t="s">
        <v>5399</v>
      </c>
      <c r="HYN1390" s="84">
        <f>SUM(HYN1387:HYN1388)</f>
        <v>1000000</v>
      </c>
      <c r="HYO1390" s="84">
        <f>SUM(HYO1387:HYO1388)</f>
        <v>0</v>
      </c>
      <c r="HYP1390" s="84">
        <f>HYO1390/HYN1390</f>
        <v>0</v>
      </c>
      <c r="HYQ1390" s="84">
        <f>HYN1390-HYO1390</f>
        <v>1000000</v>
      </c>
      <c r="HYR1390" s="84">
        <f>SUM(HYR1387:HYR1388)</f>
        <v>2000000</v>
      </c>
      <c r="HYS1390" s="84">
        <f>SUM(HYS1387:HYS1388)</f>
        <v>0</v>
      </c>
      <c r="HYT1390" s="84">
        <f>HYS1390/HYR1390</f>
        <v>0</v>
      </c>
      <c r="HYU1390" s="84">
        <f>HYR1390-HYS1390</f>
        <v>2000000</v>
      </c>
      <c r="HYV1390" s="84">
        <f>HYR1390+HYN1390</f>
        <v>3000000</v>
      </c>
      <c r="HZC1390" s="84" t="s">
        <v>5399</v>
      </c>
      <c r="HZD1390" s="84">
        <f>SUM(HZD1387:HZD1388)</f>
        <v>1000000</v>
      </c>
      <c r="HZE1390" s="84">
        <f>SUM(HZE1387:HZE1388)</f>
        <v>0</v>
      </c>
      <c r="HZF1390" s="84">
        <f>HZE1390/HZD1390</f>
        <v>0</v>
      </c>
      <c r="HZG1390" s="84">
        <f>HZD1390-HZE1390</f>
        <v>1000000</v>
      </c>
      <c r="HZH1390" s="84">
        <f>SUM(HZH1387:HZH1388)</f>
        <v>2000000</v>
      </c>
      <c r="HZI1390" s="84">
        <f>SUM(HZI1387:HZI1388)</f>
        <v>0</v>
      </c>
      <c r="HZJ1390" s="84">
        <f>HZI1390/HZH1390</f>
        <v>0</v>
      </c>
      <c r="HZK1390" s="84">
        <f>HZH1390-HZI1390</f>
        <v>2000000</v>
      </c>
      <c r="HZL1390" s="84">
        <f>HZH1390+HZD1390</f>
        <v>3000000</v>
      </c>
      <c r="HZS1390" s="84" t="s">
        <v>5399</v>
      </c>
      <c r="HZT1390" s="84">
        <f>SUM(HZT1387:HZT1388)</f>
        <v>1000000</v>
      </c>
      <c r="HZU1390" s="84">
        <f>SUM(HZU1387:HZU1388)</f>
        <v>0</v>
      </c>
      <c r="HZV1390" s="84">
        <f>HZU1390/HZT1390</f>
        <v>0</v>
      </c>
      <c r="HZW1390" s="84">
        <f>HZT1390-HZU1390</f>
        <v>1000000</v>
      </c>
      <c r="HZX1390" s="84">
        <f>SUM(HZX1387:HZX1388)</f>
        <v>2000000</v>
      </c>
      <c r="HZY1390" s="84">
        <f>SUM(HZY1387:HZY1388)</f>
        <v>0</v>
      </c>
      <c r="HZZ1390" s="84">
        <f>HZY1390/HZX1390</f>
        <v>0</v>
      </c>
      <c r="IAA1390" s="84">
        <f>HZX1390-HZY1390</f>
        <v>2000000</v>
      </c>
      <c r="IAB1390" s="84">
        <f>HZX1390+HZT1390</f>
        <v>3000000</v>
      </c>
      <c r="IAI1390" s="84" t="s">
        <v>5399</v>
      </c>
      <c r="IAJ1390" s="84">
        <f>SUM(IAJ1387:IAJ1388)</f>
        <v>1000000</v>
      </c>
      <c r="IAK1390" s="84">
        <f>SUM(IAK1387:IAK1388)</f>
        <v>0</v>
      </c>
      <c r="IAL1390" s="84">
        <f>IAK1390/IAJ1390</f>
        <v>0</v>
      </c>
      <c r="IAM1390" s="84">
        <f>IAJ1390-IAK1390</f>
        <v>1000000</v>
      </c>
      <c r="IAN1390" s="84">
        <f>SUM(IAN1387:IAN1388)</f>
        <v>2000000</v>
      </c>
      <c r="IAO1390" s="84">
        <f>SUM(IAO1387:IAO1388)</f>
        <v>0</v>
      </c>
      <c r="IAP1390" s="84">
        <f>IAO1390/IAN1390</f>
        <v>0</v>
      </c>
      <c r="IAQ1390" s="84">
        <f>IAN1390-IAO1390</f>
        <v>2000000</v>
      </c>
      <c r="IAR1390" s="84">
        <f>IAN1390+IAJ1390</f>
        <v>3000000</v>
      </c>
      <c r="IAY1390" s="84" t="s">
        <v>5399</v>
      </c>
      <c r="IAZ1390" s="84">
        <f>SUM(IAZ1387:IAZ1388)</f>
        <v>1000000</v>
      </c>
      <c r="IBA1390" s="84">
        <f>SUM(IBA1387:IBA1388)</f>
        <v>0</v>
      </c>
      <c r="IBB1390" s="84">
        <f>IBA1390/IAZ1390</f>
        <v>0</v>
      </c>
      <c r="IBC1390" s="84">
        <f>IAZ1390-IBA1390</f>
        <v>1000000</v>
      </c>
      <c r="IBD1390" s="84">
        <f>SUM(IBD1387:IBD1388)</f>
        <v>2000000</v>
      </c>
      <c r="IBE1390" s="84">
        <f>SUM(IBE1387:IBE1388)</f>
        <v>0</v>
      </c>
      <c r="IBF1390" s="84">
        <f>IBE1390/IBD1390</f>
        <v>0</v>
      </c>
      <c r="IBG1390" s="84">
        <f>IBD1390-IBE1390</f>
        <v>2000000</v>
      </c>
      <c r="IBH1390" s="84">
        <f>IBD1390+IAZ1390</f>
        <v>3000000</v>
      </c>
      <c r="IBO1390" s="84" t="s">
        <v>5399</v>
      </c>
      <c r="IBP1390" s="84">
        <f>SUM(IBP1387:IBP1388)</f>
        <v>1000000</v>
      </c>
      <c r="IBQ1390" s="84">
        <f>SUM(IBQ1387:IBQ1388)</f>
        <v>0</v>
      </c>
      <c r="IBR1390" s="84">
        <f>IBQ1390/IBP1390</f>
        <v>0</v>
      </c>
      <c r="IBS1390" s="84">
        <f>IBP1390-IBQ1390</f>
        <v>1000000</v>
      </c>
      <c r="IBT1390" s="84">
        <f>SUM(IBT1387:IBT1388)</f>
        <v>2000000</v>
      </c>
      <c r="IBU1390" s="84">
        <f>SUM(IBU1387:IBU1388)</f>
        <v>0</v>
      </c>
      <c r="IBV1390" s="84">
        <f>IBU1390/IBT1390</f>
        <v>0</v>
      </c>
      <c r="IBW1390" s="84">
        <f>IBT1390-IBU1390</f>
        <v>2000000</v>
      </c>
      <c r="IBX1390" s="84">
        <f>IBT1390+IBP1390</f>
        <v>3000000</v>
      </c>
      <c r="ICE1390" s="84" t="s">
        <v>5399</v>
      </c>
      <c r="ICF1390" s="84">
        <f>SUM(ICF1387:ICF1388)</f>
        <v>1000000</v>
      </c>
      <c r="ICG1390" s="84">
        <f>SUM(ICG1387:ICG1388)</f>
        <v>0</v>
      </c>
      <c r="ICH1390" s="84">
        <f>ICG1390/ICF1390</f>
        <v>0</v>
      </c>
      <c r="ICI1390" s="84">
        <f>ICF1390-ICG1390</f>
        <v>1000000</v>
      </c>
      <c r="ICJ1390" s="84">
        <f>SUM(ICJ1387:ICJ1388)</f>
        <v>2000000</v>
      </c>
      <c r="ICK1390" s="84">
        <f>SUM(ICK1387:ICK1388)</f>
        <v>0</v>
      </c>
      <c r="ICL1390" s="84">
        <f>ICK1390/ICJ1390</f>
        <v>0</v>
      </c>
      <c r="ICM1390" s="84">
        <f>ICJ1390-ICK1390</f>
        <v>2000000</v>
      </c>
      <c r="ICN1390" s="84">
        <f>ICJ1390+ICF1390</f>
        <v>3000000</v>
      </c>
      <c r="ICU1390" s="84" t="s">
        <v>5399</v>
      </c>
      <c r="ICV1390" s="84">
        <f>SUM(ICV1387:ICV1388)</f>
        <v>1000000</v>
      </c>
      <c r="ICW1390" s="84">
        <f>SUM(ICW1387:ICW1388)</f>
        <v>0</v>
      </c>
      <c r="ICX1390" s="84">
        <f>ICW1390/ICV1390</f>
        <v>0</v>
      </c>
      <c r="ICY1390" s="84">
        <f>ICV1390-ICW1390</f>
        <v>1000000</v>
      </c>
      <c r="ICZ1390" s="84">
        <f>SUM(ICZ1387:ICZ1388)</f>
        <v>2000000</v>
      </c>
      <c r="IDA1390" s="84">
        <f>SUM(IDA1387:IDA1388)</f>
        <v>0</v>
      </c>
      <c r="IDB1390" s="84">
        <f>IDA1390/ICZ1390</f>
        <v>0</v>
      </c>
      <c r="IDC1390" s="84">
        <f>ICZ1390-IDA1390</f>
        <v>2000000</v>
      </c>
      <c r="IDD1390" s="84">
        <f>ICZ1390+ICV1390</f>
        <v>3000000</v>
      </c>
      <c r="IDK1390" s="84" t="s">
        <v>5399</v>
      </c>
      <c r="IDL1390" s="84">
        <f>SUM(IDL1387:IDL1388)</f>
        <v>1000000</v>
      </c>
      <c r="IDM1390" s="84">
        <f>SUM(IDM1387:IDM1388)</f>
        <v>0</v>
      </c>
      <c r="IDN1390" s="84">
        <f>IDM1390/IDL1390</f>
        <v>0</v>
      </c>
      <c r="IDO1390" s="84">
        <f>IDL1390-IDM1390</f>
        <v>1000000</v>
      </c>
      <c r="IDP1390" s="84">
        <f>SUM(IDP1387:IDP1388)</f>
        <v>2000000</v>
      </c>
      <c r="IDQ1390" s="84">
        <f>SUM(IDQ1387:IDQ1388)</f>
        <v>0</v>
      </c>
      <c r="IDR1390" s="84">
        <f>IDQ1390/IDP1390</f>
        <v>0</v>
      </c>
      <c r="IDS1390" s="84">
        <f>IDP1390-IDQ1390</f>
        <v>2000000</v>
      </c>
      <c r="IDT1390" s="84">
        <f>IDP1390+IDL1390</f>
        <v>3000000</v>
      </c>
      <c r="IEA1390" s="84" t="s">
        <v>5399</v>
      </c>
      <c r="IEB1390" s="84">
        <f>SUM(IEB1387:IEB1388)</f>
        <v>1000000</v>
      </c>
      <c r="IEC1390" s="84">
        <f>SUM(IEC1387:IEC1388)</f>
        <v>0</v>
      </c>
      <c r="IED1390" s="84">
        <f>IEC1390/IEB1390</f>
        <v>0</v>
      </c>
      <c r="IEE1390" s="84">
        <f>IEB1390-IEC1390</f>
        <v>1000000</v>
      </c>
      <c r="IEF1390" s="84">
        <f>SUM(IEF1387:IEF1388)</f>
        <v>2000000</v>
      </c>
      <c r="IEG1390" s="84">
        <f>SUM(IEG1387:IEG1388)</f>
        <v>0</v>
      </c>
      <c r="IEH1390" s="84">
        <f>IEG1390/IEF1390</f>
        <v>0</v>
      </c>
      <c r="IEI1390" s="84">
        <f>IEF1390-IEG1390</f>
        <v>2000000</v>
      </c>
      <c r="IEJ1390" s="84">
        <f>IEF1390+IEB1390</f>
        <v>3000000</v>
      </c>
      <c r="IEQ1390" s="84" t="s">
        <v>5399</v>
      </c>
      <c r="IER1390" s="84">
        <f>SUM(IER1387:IER1388)</f>
        <v>1000000</v>
      </c>
      <c r="IES1390" s="84">
        <f>SUM(IES1387:IES1388)</f>
        <v>0</v>
      </c>
      <c r="IET1390" s="84">
        <f>IES1390/IER1390</f>
        <v>0</v>
      </c>
      <c r="IEU1390" s="84">
        <f>IER1390-IES1390</f>
        <v>1000000</v>
      </c>
      <c r="IEV1390" s="84">
        <f>SUM(IEV1387:IEV1388)</f>
        <v>2000000</v>
      </c>
      <c r="IEW1390" s="84">
        <f>SUM(IEW1387:IEW1388)</f>
        <v>0</v>
      </c>
      <c r="IEX1390" s="84">
        <f>IEW1390/IEV1390</f>
        <v>0</v>
      </c>
      <c r="IEY1390" s="84">
        <f>IEV1390-IEW1390</f>
        <v>2000000</v>
      </c>
      <c r="IEZ1390" s="84">
        <f>IEV1390+IER1390</f>
        <v>3000000</v>
      </c>
      <c r="IFG1390" s="84" t="s">
        <v>5399</v>
      </c>
      <c r="IFH1390" s="84">
        <f>SUM(IFH1387:IFH1388)</f>
        <v>1000000</v>
      </c>
      <c r="IFI1390" s="84">
        <f>SUM(IFI1387:IFI1388)</f>
        <v>0</v>
      </c>
      <c r="IFJ1390" s="84">
        <f>IFI1390/IFH1390</f>
        <v>0</v>
      </c>
      <c r="IFK1390" s="84">
        <f>IFH1390-IFI1390</f>
        <v>1000000</v>
      </c>
      <c r="IFL1390" s="84">
        <f>SUM(IFL1387:IFL1388)</f>
        <v>2000000</v>
      </c>
      <c r="IFM1390" s="84">
        <f>SUM(IFM1387:IFM1388)</f>
        <v>0</v>
      </c>
      <c r="IFN1390" s="84">
        <f>IFM1390/IFL1390</f>
        <v>0</v>
      </c>
      <c r="IFO1390" s="84">
        <f>IFL1390-IFM1390</f>
        <v>2000000</v>
      </c>
      <c r="IFP1390" s="84">
        <f>IFL1390+IFH1390</f>
        <v>3000000</v>
      </c>
      <c r="IFW1390" s="84" t="s">
        <v>5399</v>
      </c>
      <c r="IFX1390" s="84">
        <f>SUM(IFX1387:IFX1388)</f>
        <v>1000000</v>
      </c>
      <c r="IFY1390" s="84">
        <f>SUM(IFY1387:IFY1388)</f>
        <v>0</v>
      </c>
      <c r="IFZ1390" s="84">
        <f>IFY1390/IFX1390</f>
        <v>0</v>
      </c>
      <c r="IGA1390" s="84">
        <f>IFX1390-IFY1390</f>
        <v>1000000</v>
      </c>
      <c r="IGB1390" s="84">
        <f>SUM(IGB1387:IGB1388)</f>
        <v>2000000</v>
      </c>
      <c r="IGC1390" s="84">
        <f>SUM(IGC1387:IGC1388)</f>
        <v>0</v>
      </c>
      <c r="IGD1390" s="84">
        <f>IGC1390/IGB1390</f>
        <v>0</v>
      </c>
      <c r="IGE1390" s="84">
        <f>IGB1390-IGC1390</f>
        <v>2000000</v>
      </c>
      <c r="IGF1390" s="84">
        <f>IGB1390+IFX1390</f>
        <v>3000000</v>
      </c>
      <c r="IGM1390" s="84" t="s">
        <v>5399</v>
      </c>
      <c r="IGN1390" s="84">
        <f>SUM(IGN1387:IGN1388)</f>
        <v>1000000</v>
      </c>
      <c r="IGO1390" s="84">
        <f>SUM(IGO1387:IGO1388)</f>
        <v>0</v>
      </c>
      <c r="IGP1390" s="84">
        <f>IGO1390/IGN1390</f>
        <v>0</v>
      </c>
      <c r="IGQ1390" s="84">
        <f>IGN1390-IGO1390</f>
        <v>1000000</v>
      </c>
      <c r="IGR1390" s="84">
        <f>SUM(IGR1387:IGR1388)</f>
        <v>2000000</v>
      </c>
      <c r="IGS1390" s="84">
        <f>SUM(IGS1387:IGS1388)</f>
        <v>0</v>
      </c>
      <c r="IGT1390" s="84">
        <f>IGS1390/IGR1390</f>
        <v>0</v>
      </c>
      <c r="IGU1390" s="84">
        <f>IGR1390-IGS1390</f>
        <v>2000000</v>
      </c>
      <c r="IGV1390" s="84">
        <f>IGR1390+IGN1390</f>
        <v>3000000</v>
      </c>
      <c r="IHC1390" s="84" t="s">
        <v>5399</v>
      </c>
      <c r="IHD1390" s="84">
        <f>SUM(IHD1387:IHD1388)</f>
        <v>1000000</v>
      </c>
      <c r="IHE1390" s="84">
        <f>SUM(IHE1387:IHE1388)</f>
        <v>0</v>
      </c>
      <c r="IHF1390" s="84">
        <f>IHE1390/IHD1390</f>
        <v>0</v>
      </c>
      <c r="IHG1390" s="84">
        <f>IHD1390-IHE1390</f>
        <v>1000000</v>
      </c>
      <c r="IHH1390" s="84">
        <f>SUM(IHH1387:IHH1388)</f>
        <v>2000000</v>
      </c>
      <c r="IHI1390" s="84">
        <f>SUM(IHI1387:IHI1388)</f>
        <v>0</v>
      </c>
      <c r="IHJ1390" s="84">
        <f>IHI1390/IHH1390</f>
        <v>0</v>
      </c>
      <c r="IHK1390" s="84">
        <f>IHH1390-IHI1390</f>
        <v>2000000</v>
      </c>
      <c r="IHL1390" s="84">
        <f>IHH1390+IHD1390</f>
        <v>3000000</v>
      </c>
      <c r="IHS1390" s="84" t="s">
        <v>5399</v>
      </c>
      <c r="IHT1390" s="84">
        <f>SUM(IHT1387:IHT1388)</f>
        <v>1000000</v>
      </c>
      <c r="IHU1390" s="84">
        <f>SUM(IHU1387:IHU1388)</f>
        <v>0</v>
      </c>
      <c r="IHV1390" s="84">
        <f>IHU1390/IHT1390</f>
        <v>0</v>
      </c>
      <c r="IHW1390" s="84">
        <f>IHT1390-IHU1390</f>
        <v>1000000</v>
      </c>
      <c r="IHX1390" s="84">
        <f>SUM(IHX1387:IHX1388)</f>
        <v>2000000</v>
      </c>
      <c r="IHY1390" s="84">
        <f>SUM(IHY1387:IHY1388)</f>
        <v>0</v>
      </c>
      <c r="IHZ1390" s="84">
        <f>IHY1390/IHX1390</f>
        <v>0</v>
      </c>
      <c r="IIA1390" s="84">
        <f>IHX1390-IHY1390</f>
        <v>2000000</v>
      </c>
      <c r="IIB1390" s="84">
        <f>IHX1390+IHT1390</f>
        <v>3000000</v>
      </c>
      <c r="III1390" s="84" t="s">
        <v>5399</v>
      </c>
      <c r="IIJ1390" s="84">
        <f>SUM(IIJ1387:IIJ1388)</f>
        <v>1000000</v>
      </c>
      <c r="IIK1390" s="84">
        <f>SUM(IIK1387:IIK1388)</f>
        <v>0</v>
      </c>
      <c r="IIL1390" s="84">
        <f>IIK1390/IIJ1390</f>
        <v>0</v>
      </c>
      <c r="IIM1390" s="84">
        <f>IIJ1390-IIK1390</f>
        <v>1000000</v>
      </c>
      <c r="IIN1390" s="84">
        <f>SUM(IIN1387:IIN1388)</f>
        <v>2000000</v>
      </c>
      <c r="IIO1390" s="84">
        <f>SUM(IIO1387:IIO1388)</f>
        <v>0</v>
      </c>
      <c r="IIP1390" s="84">
        <f>IIO1390/IIN1390</f>
        <v>0</v>
      </c>
      <c r="IIQ1390" s="84">
        <f>IIN1390-IIO1390</f>
        <v>2000000</v>
      </c>
      <c r="IIR1390" s="84">
        <f>IIN1390+IIJ1390</f>
        <v>3000000</v>
      </c>
      <c r="IIY1390" s="84" t="s">
        <v>5399</v>
      </c>
      <c r="IIZ1390" s="84">
        <f>SUM(IIZ1387:IIZ1388)</f>
        <v>1000000</v>
      </c>
      <c r="IJA1390" s="84">
        <f>SUM(IJA1387:IJA1388)</f>
        <v>0</v>
      </c>
      <c r="IJB1390" s="84">
        <f>IJA1390/IIZ1390</f>
        <v>0</v>
      </c>
      <c r="IJC1390" s="84">
        <f>IIZ1390-IJA1390</f>
        <v>1000000</v>
      </c>
      <c r="IJD1390" s="84">
        <f>SUM(IJD1387:IJD1388)</f>
        <v>2000000</v>
      </c>
      <c r="IJE1390" s="84">
        <f>SUM(IJE1387:IJE1388)</f>
        <v>0</v>
      </c>
      <c r="IJF1390" s="84">
        <f>IJE1390/IJD1390</f>
        <v>0</v>
      </c>
      <c r="IJG1390" s="84">
        <f>IJD1390-IJE1390</f>
        <v>2000000</v>
      </c>
      <c r="IJH1390" s="84">
        <f>IJD1390+IIZ1390</f>
        <v>3000000</v>
      </c>
      <c r="IJO1390" s="84" t="s">
        <v>5399</v>
      </c>
      <c r="IJP1390" s="84">
        <f>SUM(IJP1387:IJP1388)</f>
        <v>1000000</v>
      </c>
      <c r="IJQ1390" s="84">
        <f>SUM(IJQ1387:IJQ1388)</f>
        <v>0</v>
      </c>
      <c r="IJR1390" s="84">
        <f>IJQ1390/IJP1390</f>
        <v>0</v>
      </c>
      <c r="IJS1390" s="84">
        <f>IJP1390-IJQ1390</f>
        <v>1000000</v>
      </c>
      <c r="IJT1390" s="84">
        <f>SUM(IJT1387:IJT1388)</f>
        <v>2000000</v>
      </c>
      <c r="IJU1390" s="84">
        <f>SUM(IJU1387:IJU1388)</f>
        <v>0</v>
      </c>
      <c r="IJV1390" s="84">
        <f>IJU1390/IJT1390</f>
        <v>0</v>
      </c>
      <c r="IJW1390" s="84">
        <f>IJT1390-IJU1390</f>
        <v>2000000</v>
      </c>
      <c r="IJX1390" s="84">
        <f>IJT1390+IJP1390</f>
        <v>3000000</v>
      </c>
      <c r="IKE1390" s="84" t="s">
        <v>5399</v>
      </c>
      <c r="IKF1390" s="84">
        <f>SUM(IKF1387:IKF1388)</f>
        <v>1000000</v>
      </c>
      <c r="IKG1390" s="84">
        <f>SUM(IKG1387:IKG1388)</f>
        <v>0</v>
      </c>
      <c r="IKH1390" s="84">
        <f>IKG1390/IKF1390</f>
        <v>0</v>
      </c>
      <c r="IKI1390" s="84">
        <f>IKF1390-IKG1390</f>
        <v>1000000</v>
      </c>
      <c r="IKJ1390" s="84">
        <f>SUM(IKJ1387:IKJ1388)</f>
        <v>2000000</v>
      </c>
      <c r="IKK1390" s="84">
        <f>SUM(IKK1387:IKK1388)</f>
        <v>0</v>
      </c>
      <c r="IKL1390" s="84">
        <f>IKK1390/IKJ1390</f>
        <v>0</v>
      </c>
      <c r="IKM1390" s="84">
        <f>IKJ1390-IKK1390</f>
        <v>2000000</v>
      </c>
      <c r="IKN1390" s="84">
        <f>IKJ1390+IKF1390</f>
        <v>3000000</v>
      </c>
      <c r="IKU1390" s="84" t="s">
        <v>5399</v>
      </c>
      <c r="IKV1390" s="84">
        <f>SUM(IKV1387:IKV1388)</f>
        <v>1000000</v>
      </c>
      <c r="IKW1390" s="84">
        <f>SUM(IKW1387:IKW1388)</f>
        <v>0</v>
      </c>
      <c r="IKX1390" s="84">
        <f>IKW1390/IKV1390</f>
        <v>0</v>
      </c>
      <c r="IKY1390" s="84">
        <f>IKV1390-IKW1390</f>
        <v>1000000</v>
      </c>
      <c r="IKZ1390" s="84">
        <f>SUM(IKZ1387:IKZ1388)</f>
        <v>2000000</v>
      </c>
      <c r="ILA1390" s="84">
        <f>SUM(ILA1387:ILA1388)</f>
        <v>0</v>
      </c>
      <c r="ILB1390" s="84">
        <f>ILA1390/IKZ1390</f>
        <v>0</v>
      </c>
      <c r="ILC1390" s="84">
        <f>IKZ1390-ILA1390</f>
        <v>2000000</v>
      </c>
      <c r="ILD1390" s="84">
        <f>IKZ1390+IKV1390</f>
        <v>3000000</v>
      </c>
      <c r="ILK1390" s="84" t="s">
        <v>5399</v>
      </c>
      <c r="ILL1390" s="84">
        <f>SUM(ILL1387:ILL1388)</f>
        <v>1000000</v>
      </c>
      <c r="ILM1390" s="84">
        <f>SUM(ILM1387:ILM1388)</f>
        <v>0</v>
      </c>
      <c r="ILN1390" s="84">
        <f>ILM1390/ILL1390</f>
        <v>0</v>
      </c>
      <c r="ILO1390" s="84">
        <f>ILL1390-ILM1390</f>
        <v>1000000</v>
      </c>
      <c r="ILP1390" s="84">
        <f>SUM(ILP1387:ILP1388)</f>
        <v>2000000</v>
      </c>
      <c r="ILQ1390" s="84">
        <f>SUM(ILQ1387:ILQ1388)</f>
        <v>0</v>
      </c>
      <c r="ILR1390" s="84">
        <f>ILQ1390/ILP1390</f>
        <v>0</v>
      </c>
      <c r="ILS1390" s="84">
        <f>ILP1390-ILQ1390</f>
        <v>2000000</v>
      </c>
      <c r="ILT1390" s="84">
        <f>ILP1390+ILL1390</f>
        <v>3000000</v>
      </c>
      <c r="IMA1390" s="84" t="s">
        <v>5399</v>
      </c>
      <c r="IMB1390" s="84">
        <f>SUM(IMB1387:IMB1388)</f>
        <v>1000000</v>
      </c>
      <c r="IMC1390" s="84">
        <f>SUM(IMC1387:IMC1388)</f>
        <v>0</v>
      </c>
      <c r="IMD1390" s="84">
        <f>IMC1390/IMB1390</f>
        <v>0</v>
      </c>
      <c r="IME1390" s="84">
        <f>IMB1390-IMC1390</f>
        <v>1000000</v>
      </c>
      <c r="IMF1390" s="84">
        <f>SUM(IMF1387:IMF1388)</f>
        <v>2000000</v>
      </c>
      <c r="IMG1390" s="84">
        <f>SUM(IMG1387:IMG1388)</f>
        <v>0</v>
      </c>
      <c r="IMH1390" s="84">
        <f>IMG1390/IMF1390</f>
        <v>0</v>
      </c>
      <c r="IMI1390" s="84">
        <f>IMF1390-IMG1390</f>
        <v>2000000</v>
      </c>
      <c r="IMJ1390" s="84">
        <f>IMF1390+IMB1390</f>
        <v>3000000</v>
      </c>
      <c r="IMQ1390" s="84" t="s">
        <v>5399</v>
      </c>
      <c r="IMR1390" s="84">
        <f>SUM(IMR1387:IMR1388)</f>
        <v>1000000</v>
      </c>
      <c r="IMS1390" s="84">
        <f>SUM(IMS1387:IMS1388)</f>
        <v>0</v>
      </c>
      <c r="IMT1390" s="84">
        <f>IMS1390/IMR1390</f>
        <v>0</v>
      </c>
      <c r="IMU1390" s="84">
        <f>IMR1390-IMS1390</f>
        <v>1000000</v>
      </c>
      <c r="IMV1390" s="84">
        <f>SUM(IMV1387:IMV1388)</f>
        <v>2000000</v>
      </c>
      <c r="IMW1390" s="84">
        <f>SUM(IMW1387:IMW1388)</f>
        <v>0</v>
      </c>
      <c r="IMX1390" s="84">
        <f>IMW1390/IMV1390</f>
        <v>0</v>
      </c>
      <c r="IMY1390" s="84">
        <f>IMV1390-IMW1390</f>
        <v>2000000</v>
      </c>
      <c r="IMZ1390" s="84">
        <f>IMV1390+IMR1390</f>
        <v>3000000</v>
      </c>
      <c r="ING1390" s="84" t="s">
        <v>5399</v>
      </c>
      <c r="INH1390" s="84">
        <f>SUM(INH1387:INH1388)</f>
        <v>1000000</v>
      </c>
      <c r="INI1390" s="84">
        <f>SUM(INI1387:INI1388)</f>
        <v>0</v>
      </c>
      <c r="INJ1390" s="84">
        <f>INI1390/INH1390</f>
        <v>0</v>
      </c>
      <c r="INK1390" s="84">
        <f>INH1390-INI1390</f>
        <v>1000000</v>
      </c>
      <c r="INL1390" s="84">
        <f>SUM(INL1387:INL1388)</f>
        <v>2000000</v>
      </c>
      <c r="INM1390" s="84">
        <f>SUM(INM1387:INM1388)</f>
        <v>0</v>
      </c>
      <c r="INN1390" s="84">
        <f>INM1390/INL1390</f>
        <v>0</v>
      </c>
      <c r="INO1390" s="84">
        <f>INL1390-INM1390</f>
        <v>2000000</v>
      </c>
      <c r="INP1390" s="84">
        <f>INL1390+INH1390</f>
        <v>3000000</v>
      </c>
      <c r="INW1390" s="84" t="s">
        <v>5399</v>
      </c>
      <c r="INX1390" s="84">
        <f>SUM(INX1387:INX1388)</f>
        <v>1000000</v>
      </c>
      <c r="INY1390" s="84">
        <f>SUM(INY1387:INY1388)</f>
        <v>0</v>
      </c>
      <c r="INZ1390" s="84">
        <f>INY1390/INX1390</f>
        <v>0</v>
      </c>
      <c r="IOA1390" s="84">
        <f>INX1390-INY1390</f>
        <v>1000000</v>
      </c>
      <c r="IOB1390" s="84">
        <f>SUM(IOB1387:IOB1388)</f>
        <v>2000000</v>
      </c>
      <c r="IOC1390" s="84">
        <f>SUM(IOC1387:IOC1388)</f>
        <v>0</v>
      </c>
      <c r="IOD1390" s="84">
        <f>IOC1390/IOB1390</f>
        <v>0</v>
      </c>
      <c r="IOE1390" s="84">
        <f>IOB1390-IOC1390</f>
        <v>2000000</v>
      </c>
      <c r="IOF1390" s="84">
        <f>IOB1390+INX1390</f>
        <v>3000000</v>
      </c>
      <c r="IOM1390" s="84" t="s">
        <v>5399</v>
      </c>
      <c r="ION1390" s="84">
        <f>SUM(ION1387:ION1388)</f>
        <v>1000000</v>
      </c>
      <c r="IOO1390" s="84">
        <f>SUM(IOO1387:IOO1388)</f>
        <v>0</v>
      </c>
      <c r="IOP1390" s="84">
        <f>IOO1390/ION1390</f>
        <v>0</v>
      </c>
      <c r="IOQ1390" s="84">
        <f>ION1390-IOO1390</f>
        <v>1000000</v>
      </c>
      <c r="IOR1390" s="84">
        <f>SUM(IOR1387:IOR1388)</f>
        <v>2000000</v>
      </c>
      <c r="IOS1390" s="84">
        <f>SUM(IOS1387:IOS1388)</f>
        <v>0</v>
      </c>
      <c r="IOT1390" s="84">
        <f>IOS1390/IOR1390</f>
        <v>0</v>
      </c>
      <c r="IOU1390" s="84">
        <f>IOR1390-IOS1390</f>
        <v>2000000</v>
      </c>
      <c r="IOV1390" s="84">
        <f>IOR1390+ION1390</f>
        <v>3000000</v>
      </c>
      <c r="IPC1390" s="84" t="s">
        <v>5399</v>
      </c>
      <c r="IPD1390" s="84">
        <f>SUM(IPD1387:IPD1388)</f>
        <v>1000000</v>
      </c>
      <c r="IPE1390" s="84">
        <f>SUM(IPE1387:IPE1388)</f>
        <v>0</v>
      </c>
      <c r="IPF1390" s="84">
        <f>IPE1390/IPD1390</f>
        <v>0</v>
      </c>
      <c r="IPG1390" s="84">
        <f>IPD1390-IPE1390</f>
        <v>1000000</v>
      </c>
      <c r="IPH1390" s="84">
        <f>SUM(IPH1387:IPH1388)</f>
        <v>2000000</v>
      </c>
      <c r="IPI1390" s="84">
        <f>SUM(IPI1387:IPI1388)</f>
        <v>0</v>
      </c>
      <c r="IPJ1390" s="84">
        <f>IPI1390/IPH1390</f>
        <v>0</v>
      </c>
      <c r="IPK1390" s="84">
        <f>IPH1390-IPI1390</f>
        <v>2000000</v>
      </c>
      <c r="IPL1390" s="84">
        <f>IPH1390+IPD1390</f>
        <v>3000000</v>
      </c>
      <c r="IPS1390" s="84" t="s">
        <v>5399</v>
      </c>
      <c r="IPT1390" s="84">
        <f>SUM(IPT1387:IPT1388)</f>
        <v>1000000</v>
      </c>
      <c r="IPU1390" s="84">
        <f>SUM(IPU1387:IPU1388)</f>
        <v>0</v>
      </c>
      <c r="IPV1390" s="84">
        <f>IPU1390/IPT1390</f>
        <v>0</v>
      </c>
      <c r="IPW1390" s="84">
        <f>IPT1390-IPU1390</f>
        <v>1000000</v>
      </c>
      <c r="IPX1390" s="84">
        <f>SUM(IPX1387:IPX1388)</f>
        <v>2000000</v>
      </c>
      <c r="IPY1390" s="84">
        <f>SUM(IPY1387:IPY1388)</f>
        <v>0</v>
      </c>
      <c r="IPZ1390" s="84">
        <f>IPY1390/IPX1390</f>
        <v>0</v>
      </c>
      <c r="IQA1390" s="84">
        <f>IPX1390-IPY1390</f>
        <v>2000000</v>
      </c>
      <c r="IQB1390" s="84">
        <f>IPX1390+IPT1390</f>
        <v>3000000</v>
      </c>
      <c r="IQI1390" s="84" t="s">
        <v>5399</v>
      </c>
      <c r="IQJ1390" s="84">
        <f>SUM(IQJ1387:IQJ1388)</f>
        <v>1000000</v>
      </c>
      <c r="IQK1390" s="84">
        <f>SUM(IQK1387:IQK1388)</f>
        <v>0</v>
      </c>
      <c r="IQL1390" s="84">
        <f>IQK1390/IQJ1390</f>
        <v>0</v>
      </c>
      <c r="IQM1390" s="84">
        <f>IQJ1390-IQK1390</f>
        <v>1000000</v>
      </c>
      <c r="IQN1390" s="84">
        <f>SUM(IQN1387:IQN1388)</f>
        <v>2000000</v>
      </c>
      <c r="IQO1390" s="84">
        <f>SUM(IQO1387:IQO1388)</f>
        <v>0</v>
      </c>
      <c r="IQP1390" s="84">
        <f>IQO1390/IQN1390</f>
        <v>0</v>
      </c>
      <c r="IQQ1390" s="84">
        <f>IQN1390-IQO1390</f>
        <v>2000000</v>
      </c>
      <c r="IQR1390" s="84">
        <f>IQN1390+IQJ1390</f>
        <v>3000000</v>
      </c>
      <c r="IQY1390" s="84" t="s">
        <v>5399</v>
      </c>
      <c r="IQZ1390" s="84">
        <f>SUM(IQZ1387:IQZ1388)</f>
        <v>1000000</v>
      </c>
      <c r="IRA1390" s="84">
        <f>SUM(IRA1387:IRA1388)</f>
        <v>0</v>
      </c>
      <c r="IRB1390" s="84">
        <f>IRA1390/IQZ1390</f>
        <v>0</v>
      </c>
      <c r="IRC1390" s="84">
        <f>IQZ1390-IRA1390</f>
        <v>1000000</v>
      </c>
      <c r="IRD1390" s="84">
        <f>SUM(IRD1387:IRD1388)</f>
        <v>2000000</v>
      </c>
      <c r="IRE1390" s="84">
        <f>SUM(IRE1387:IRE1388)</f>
        <v>0</v>
      </c>
      <c r="IRF1390" s="84">
        <f>IRE1390/IRD1390</f>
        <v>0</v>
      </c>
      <c r="IRG1390" s="84">
        <f>IRD1390-IRE1390</f>
        <v>2000000</v>
      </c>
      <c r="IRH1390" s="84">
        <f>IRD1390+IQZ1390</f>
        <v>3000000</v>
      </c>
      <c r="IRO1390" s="84" t="s">
        <v>5399</v>
      </c>
      <c r="IRP1390" s="84">
        <f>SUM(IRP1387:IRP1388)</f>
        <v>1000000</v>
      </c>
      <c r="IRQ1390" s="84">
        <f>SUM(IRQ1387:IRQ1388)</f>
        <v>0</v>
      </c>
      <c r="IRR1390" s="84">
        <f>IRQ1390/IRP1390</f>
        <v>0</v>
      </c>
      <c r="IRS1390" s="84">
        <f>IRP1390-IRQ1390</f>
        <v>1000000</v>
      </c>
      <c r="IRT1390" s="84">
        <f>SUM(IRT1387:IRT1388)</f>
        <v>2000000</v>
      </c>
      <c r="IRU1390" s="84">
        <f>SUM(IRU1387:IRU1388)</f>
        <v>0</v>
      </c>
      <c r="IRV1390" s="84">
        <f>IRU1390/IRT1390</f>
        <v>0</v>
      </c>
      <c r="IRW1390" s="84">
        <f>IRT1390-IRU1390</f>
        <v>2000000</v>
      </c>
      <c r="IRX1390" s="84">
        <f>IRT1390+IRP1390</f>
        <v>3000000</v>
      </c>
      <c r="ISE1390" s="84" t="s">
        <v>5399</v>
      </c>
      <c r="ISF1390" s="84">
        <f>SUM(ISF1387:ISF1388)</f>
        <v>1000000</v>
      </c>
      <c r="ISG1390" s="84">
        <f>SUM(ISG1387:ISG1388)</f>
        <v>0</v>
      </c>
      <c r="ISH1390" s="84">
        <f>ISG1390/ISF1390</f>
        <v>0</v>
      </c>
      <c r="ISI1390" s="84">
        <f>ISF1390-ISG1390</f>
        <v>1000000</v>
      </c>
      <c r="ISJ1390" s="84">
        <f>SUM(ISJ1387:ISJ1388)</f>
        <v>2000000</v>
      </c>
      <c r="ISK1390" s="84">
        <f>SUM(ISK1387:ISK1388)</f>
        <v>0</v>
      </c>
      <c r="ISL1390" s="84">
        <f>ISK1390/ISJ1390</f>
        <v>0</v>
      </c>
      <c r="ISM1390" s="84">
        <f>ISJ1390-ISK1390</f>
        <v>2000000</v>
      </c>
      <c r="ISN1390" s="84">
        <f>ISJ1390+ISF1390</f>
        <v>3000000</v>
      </c>
      <c r="ISU1390" s="84" t="s">
        <v>5399</v>
      </c>
      <c r="ISV1390" s="84">
        <f>SUM(ISV1387:ISV1388)</f>
        <v>1000000</v>
      </c>
      <c r="ISW1390" s="84">
        <f>SUM(ISW1387:ISW1388)</f>
        <v>0</v>
      </c>
      <c r="ISX1390" s="84">
        <f>ISW1390/ISV1390</f>
        <v>0</v>
      </c>
      <c r="ISY1390" s="84">
        <f>ISV1390-ISW1390</f>
        <v>1000000</v>
      </c>
      <c r="ISZ1390" s="84">
        <f>SUM(ISZ1387:ISZ1388)</f>
        <v>2000000</v>
      </c>
      <c r="ITA1390" s="84">
        <f>SUM(ITA1387:ITA1388)</f>
        <v>0</v>
      </c>
      <c r="ITB1390" s="84">
        <f>ITA1390/ISZ1390</f>
        <v>0</v>
      </c>
      <c r="ITC1390" s="84">
        <f>ISZ1390-ITA1390</f>
        <v>2000000</v>
      </c>
      <c r="ITD1390" s="84">
        <f>ISZ1390+ISV1390</f>
        <v>3000000</v>
      </c>
      <c r="ITK1390" s="84" t="s">
        <v>5399</v>
      </c>
      <c r="ITL1390" s="84">
        <f>SUM(ITL1387:ITL1388)</f>
        <v>1000000</v>
      </c>
      <c r="ITM1390" s="84">
        <f>SUM(ITM1387:ITM1388)</f>
        <v>0</v>
      </c>
      <c r="ITN1390" s="84">
        <f>ITM1390/ITL1390</f>
        <v>0</v>
      </c>
      <c r="ITO1390" s="84">
        <f>ITL1390-ITM1390</f>
        <v>1000000</v>
      </c>
      <c r="ITP1390" s="84">
        <f>SUM(ITP1387:ITP1388)</f>
        <v>2000000</v>
      </c>
      <c r="ITQ1390" s="84">
        <f>SUM(ITQ1387:ITQ1388)</f>
        <v>0</v>
      </c>
      <c r="ITR1390" s="84">
        <f>ITQ1390/ITP1390</f>
        <v>0</v>
      </c>
      <c r="ITS1390" s="84">
        <f>ITP1390-ITQ1390</f>
        <v>2000000</v>
      </c>
      <c r="ITT1390" s="84">
        <f>ITP1390+ITL1390</f>
        <v>3000000</v>
      </c>
      <c r="IUA1390" s="84" t="s">
        <v>5399</v>
      </c>
      <c r="IUB1390" s="84">
        <f>SUM(IUB1387:IUB1388)</f>
        <v>1000000</v>
      </c>
      <c r="IUC1390" s="84">
        <f>SUM(IUC1387:IUC1388)</f>
        <v>0</v>
      </c>
      <c r="IUD1390" s="84">
        <f>IUC1390/IUB1390</f>
        <v>0</v>
      </c>
      <c r="IUE1390" s="84">
        <f>IUB1390-IUC1390</f>
        <v>1000000</v>
      </c>
      <c r="IUF1390" s="84">
        <f>SUM(IUF1387:IUF1388)</f>
        <v>2000000</v>
      </c>
      <c r="IUG1390" s="84">
        <f>SUM(IUG1387:IUG1388)</f>
        <v>0</v>
      </c>
      <c r="IUH1390" s="84">
        <f>IUG1390/IUF1390</f>
        <v>0</v>
      </c>
      <c r="IUI1390" s="84">
        <f>IUF1390-IUG1390</f>
        <v>2000000</v>
      </c>
      <c r="IUJ1390" s="84">
        <f>IUF1390+IUB1390</f>
        <v>3000000</v>
      </c>
      <c r="IUQ1390" s="84" t="s">
        <v>5399</v>
      </c>
      <c r="IUR1390" s="84">
        <f>SUM(IUR1387:IUR1388)</f>
        <v>1000000</v>
      </c>
      <c r="IUS1390" s="84">
        <f>SUM(IUS1387:IUS1388)</f>
        <v>0</v>
      </c>
      <c r="IUT1390" s="84">
        <f>IUS1390/IUR1390</f>
        <v>0</v>
      </c>
      <c r="IUU1390" s="84">
        <f>IUR1390-IUS1390</f>
        <v>1000000</v>
      </c>
      <c r="IUV1390" s="84">
        <f>SUM(IUV1387:IUV1388)</f>
        <v>2000000</v>
      </c>
      <c r="IUW1390" s="84">
        <f>SUM(IUW1387:IUW1388)</f>
        <v>0</v>
      </c>
      <c r="IUX1390" s="84">
        <f>IUW1390/IUV1390</f>
        <v>0</v>
      </c>
      <c r="IUY1390" s="84">
        <f>IUV1390-IUW1390</f>
        <v>2000000</v>
      </c>
      <c r="IUZ1390" s="84">
        <f>IUV1390+IUR1390</f>
        <v>3000000</v>
      </c>
      <c r="IVG1390" s="84" t="s">
        <v>5399</v>
      </c>
      <c r="IVH1390" s="84">
        <f>SUM(IVH1387:IVH1388)</f>
        <v>1000000</v>
      </c>
      <c r="IVI1390" s="84">
        <f>SUM(IVI1387:IVI1388)</f>
        <v>0</v>
      </c>
      <c r="IVJ1390" s="84">
        <f>IVI1390/IVH1390</f>
        <v>0</v>
      </c>
      <c r="IVK1390" s="84">
        <f>IVH1390-IVI1390</f>
        <v>1000000</v>
      </c>
      <c r="IVL1390" s="84">
        <f>SUM(IVL1387:IVL1388)</f>
        <v>2000000</v>
      </c>
      <c r="IVM1390" s="84">
        <f>SUM(IVM1387:IVM1388)</f>
        <v>0</v>
      </c>
      <c r="IVN1390" s="84">
        <f>IVM1390/IVL1390</f>
        <v>0</v>
      </c>
      <c r="IVO1390" s="84">
        <f>IVL1390-IVM1390</f>
        <v>2000000</v>
      </c>
      <c r="IVP1390" s="84">
        <f>IVL1390+IVH1390</f>
        <v>3000000</v>
      </c>
      <c r="IVW1390" s="84" t="s">
        <v>5399</v>
      </c>
      <c r="IVX1390" s="84">
        <f>SUM(IVX1387:IVX1388)</f>
        <v>1000000</v>
      </c>
      <c r="IVY1390" s="84">
        <f>SUM(IVY1387:IVY1388)</f>
        <v>0</v>
      </c>
      <c r="IVZ1390" s="84">
        <f>IVY1390/IVX1390</f>
        <v>0</v>
      </c>
      <c r="IWA1390" s="84">
        <f>IVX1390-IVY1390</f>
        <v>1000000</v>
      </c>
      <c r="IWB1390" s="84">
        <f>SUM(IWB1387:IWB1388)</f>
        <v>2000000</v>
      </c>
      <c r="IWC1390" s="84">
        <f>SUM(IWC1387:IWC1388)</f>
        <v>0</v>
      </c>
      <c r="IWD1390" s="84">
        <f>IWC1390/IWB1390</f>
        <v>0</v>
      </c>
      <c r="IWE1390" s="84">
        <f>IWB1390-IWC1390</f>
        <v>2000000</v>
      </c>
      <c r="IWF1390" s="84">
        <f>IWB1390+IVX1390</f>
        <v>3000000</v>
      </c>
      <c r="IWM1390" s="84" t="s">
        <v>5399</v>
      </c>
      <c r="IWN1390" s="84">
        <f>SUM(IWN1387:IWN1388)</f>
        <v>1000000</v>
      </c>
      <c r="IWO1390" s="84">
        <f>SUM(IWO1387:IWO1388)</f>
        <v>0</v>
      </c>
      <c r="IWP1390" s="84">
        <f>IWO1390/IWN1390</f>
        <v>0</v>
      </c>
      <c r="IWQ1390" s="84">
        <f>IWN1390-IWO1390</f>
        <v>1000000</v>
      </c>
      <c r="IWR1390" s="84">
        <f>SUM(IWR1387:IWR1388)</f>
        <v>2000000</v>
      </c>
      <c r="IWS1390" s="84">
        <f>SUM(IWS1387:IWS1388)</f>
        <v>0</v>
      </c>
      <c r="IWT1390" s="84">
        <f>IWS1390/IWR1390</f>
        <v>0</v>
      </c>
      <c r="IWU1390" s="84">
        <f>IWR1390-IWS1390</f>
        <v>2000000</v>
      </c>
      <c r="IWV1390" s="84">
        <f>IWR1390+IWN1390</f>
        <v>3000000</v>
      </c>
      <c r="IXC1390" s="84" t="s">
        <v>5399</v>
      </c>
      <c r="IXD1390" s="84">
        <f>SUM(IXD1387:IXD1388)</f>
        <v>1000000</v>
      </c>
      <c r="IXE1390" s="84">
        <f>SUM(IXE1387:IXE1388)</f>
        <v>0</v>
      </c>
      <c r="IXF1390" s="84">
        <f>IXE1390/IXD1390</f>
        <v>0</v>
      </c>
      <c r="IXG1390" s="84">
        <f>IXD1390-IXE1390</f>
        <v>1000000</v>
      </c>
      <c r="IXH1390" s="84">
        <f>SUM(IXH1387:IXH1388)</f>
        <v>2000000</v>
      </c>
      <c r="IXI1390" s="84">
        <f>SUM(IXI1387:IXI1388)</f>
        <v>0</v>
      </c>
      <c r="IXJ1390" s="84">
        <f>IXI1390/IXH1390</f>
        <v>0</v>
      </c>
      <c r="IXK1390" s="84">
        <f>IXH1390-IXI1390</f>
        <v>2000000</v>
      </c>
      <c r="IXL1390" s="84">
        <f>IXH1390+IXD1390</f>
        <v>3000000</v>
      </c>
      <c r="IXS1390" s="84" t="s">
        <v>5399</v>
      </c>
      <c r="IXT1390" s="84">
        <f>SUM(IXT1387:IXT1388)</f>
        <v>1000000</v>
      </c>
      <c r="IXU1390" s="84">
        <f>SUM(IXU1387:IXU1388)</f>
        <v>0</v>
      </c>
      <c r="IXV1390" s="84">
        <f>IXU1390/IXT1390</f>
        <v>0</v>
      </c>
      <c r="IXW1390" s="84">
        <f>IXT1390-IXU1390</f>
        <v>1000000</v>
      </c>
      <c r="IXX1390" s="84">
        <f>SUM(IXX1387:IXX1388)</f>
        <v>2000000</v>
      </c>
      <c r="IXY1390" s="84">
        <f>SUM(IXY1387:IXY1388)</f>
        <v>0</v>
      </c>
      <c r="IXZ1390" s="84">
        <f>IXY1390/IXX1390</f>
        <v>0</v>
      </c>
      <c r="IYA1390" s="84">
        <f>IXX1390-IXY1390</f>
        <v>2000000</v>
      </c>
      <c r="IYB1390" s="84">
        <f>IXX1390+IXT1390</f>
        <v>3000000</v>
      </c>
      <c r="IYI1390" s="84" t="s">
        <v>5399</v>
      </c>
      <c r="IYJ1390" s="84">
        <f>SUM(IYJ1387:IYJ1388)</f>
        <v>1000000</v>
      </c>
      <c r="IYK1390" s="84">
        <f>SUM(IYK1387:IYK1388)</f>
        <v>0</v>
      </c>
      <c r="IYL1390" s="84">
        <f>IYK1390/IYJ1390</f>
        <v>0</v>
      </c>
      <c r="IYM1390" s="84">
        <f>IYJ1390-IYK1390</f>
        <v>1000000</v>
      </c>
      <c r="IYN1390" s="84">
        <f>SUM(IYN1387:IYN1388)</f>
        <v>2000000</v>
      </c>
      <c r="IYO1390" s="84">
        <f>SUM(IYO1387:IYO1388)</f>
        <v>0</v>
      </c>
      <c r="IYP1390" s="84">
        <f>IYO1390/IYN1390</f>
        <v>0</v>
      </c>
      <c r="IYQ1390" s="84">
        <f>IYN1390-IYO1390</f>
        <v>2000000</v>
      </c>
      <c r="IYR1390" s="84">
        <f>IYN1390+IYJ1390</f>
        <v>3000000</v>
      </c>
      <c r="IYY1390" s="84" t="s">
        <v>5399</v>
      </c>
      <c r="IYZ1390" s="84">
        <f>SUM(IYZ1387:IYZ1388)</f>
        <v>1000000</v>
      </c>
      <c r="IZA1390" s="84">
        <f>SUM(IZA1387:IZA1388)</f>
        <v>0</v>
      </c>
      <c r="IZB1390" s="84">
        <f>IZA1390/IYZ1390</f>
        <v>0</v>
      </c>
      <c r="IZC1390" s="84">
        <f>IYZ1390-IZA1390</f>
        <v>1000000</v>
      </c>
      <c r="IZD1390" s="84">
        <f>SUM(IZD1387:IZD1388)</f>
        <v>2000000</v>
      </c>
      <c r="IZE1390" s="84">
        <f>SUM(IZE1387:IZE1388)</f>
        <v>0</v>
      </c>
      <c r="IZF1390" s="84">
        <f>IZE1390/IZD1390</f>
        <v>0</v>
      </c>
      <c r="IZG1390" s="84">
        <f>IZD1390-IZE1390</f>
        <v>2000000</v>
      </c>
      <c r="IZH1390" s="84">
        <f>IZD1390+IYZ1390</f>
        <v>3000000</v>
      </c>
      <c r="IZO1390" s="84" t="s">
        <v>5399</v>
      </c>
      <c r="IZP1390" s="84">
        <f>SUM(IZP1387:IZP1388)</f>
        <v>1000000</v>
      </c>
      <c r="IZQ1390" s="84">
        <f>SUM(IZQ1387:IZQ1388)</f>
        <v>0</v>
      </c>
      <c r="IZR1390" s="84">
        <f>IZQ1390/IZP1390</f>
        <v>0</v>
      </c>
      <c r="IZS1390" s="84">
        <f>IZP1390-IZQ1390</f>
        <v>1000000</v>
      </c>
      <c r="IZT1390" s="84">
        <f>SUM(IZT1387:IZT1388)</f>
        <v>2000000</v>
      </c>
      <c r="IZU1390" s="84">
        <f>SUM(IZU1387:IZU1388)</f>
        <v>0</v>
      </c>
      <c r="IZV1390" s="84">
        <f>IZU1390/IZT1390</f>
        <v>0</v>
      </c>
      <c r="IZW1390" s="84">
        <f>IZT1390-IZU1390</f>
        <v>2000000</v>
      </c>
      <c r="IZX1390" s="84">
        <f>IZT1390+IZP1390</f>
        <v>3000000</v>
      </c>
      <c r="JAE1390" s="84" t="s">
        <v>5399</v>
      </c>
      <c r="JAF1390" s="84">
        <f>SUM(JAF1387:JAF1388)</f>
        <v>1000000</v>
      </c>
      <c r="JAG1390" s="84">
        <f>SUM(JAG1387:JAG1388)</f>
        <v>0</v>
      </c>
      <c r="JAH1390" s="84">
        <f>JAG1390/JAF1390</f>
        <v>0</v>
      </c>
      <c r="JAI1390" s="84">
        <f>JAF1390-JAG1390</f>
        <v>1000000</v>
      </c>
      <c r="JAJ1390" s="84">
        <f>SUM(JAJ1387:JAJ1388)</f>
        <v>2000000</v>
      </c>
      <c r="JAK1390" s="84">
        <f>SUM(JAK1387:JAK1388)</f>
        <v>0</v>
      </c>
      <c r="JAL1390" s="84">
        <f>JAK1390/JAJ1390</f>
        <v>0</v>
      </c>
      <c r="JAM1390" s="84">
        <f>JAJ1390-JAK1390</f>
        <v>2000000</v>
      </c>
      <c r="JAN1390" s="84">
        <f>JAJ1390+JAF1390</f>
        <v>3000000</v>
      </c>
      <c r="JAU1390" s="84" t="s">
        <v>5399</v>
      </c>
      <c r="JAV1390" s="84">
        <f>SUM(JAV1387:JAV1388)</f>
        <v>1000000</v>
      </c>
      <c r="JAW1390" s="84">
        <f>SUM(JAW1387:JAW1388)</f>
        <v>0</v>
      </c>
      <c r="JAX1390" s="84">
        <f>JAW1390/JAV1390</f>
        <v>0</v>
      </c>
      <c r="JAY1390" s="84">
        <f>JAV1390-JAW1390</f>
        <v>1000000</v>
      </c>
      <c r="JAZ1390" s="84">
        <f>SUM(JAZ1387:JAZ1388)</f>
        <v>2000000</v>
      </c>
      <c r="JBA1390" s="84">
        <f>SUM(JBA1387:JBA1388)</f>
        <v>0</v>
      </c>
      <c r="JBB1390" s="84">
        <f>JBA1390/JAZ1390</f>
        <v>0</v>
      </c>
      <c r="JBC1390" s="84">
        <f>JAZ1390-JBA1390</f>
        <v>2000000</v>
      </c>
      <c r="JBD1390" s="84">
        <f>JAZ1390+JAV1390</f>
        <v>3000000</v>
      </c>
      <c r="JBK1390" s="84" t="s">
        <v>5399</v>
      </c>
      <c r="JBL1390" s="84">
        <f>SUM(JBL1387:JBL1388)</f>
        <v>1000000</v>
      </c>
      <c r="JBM1390" s="84">
        <f>SUM(JBM1387:JBM1388)</f>
        <v>0</v>
      </c>
      <c r="JBN1390" s="84">
        <f>JBM1390/JBL1390</f>
        <v>0</v>
      </c>
      <c r="JBO1390" s="84">
        <f>JBL1390-JBM1390</f>
        <v>1000000</v>
      </c>
      <c r="JBP1390" s="84">
        <f>SUM(JBP1387:JBP1388)</f>
        <v>2000000</v>
      </c>
      <c r="JBQ1390" s="84">
        <f>SUM(JBQ1387:JBQ1388)</f>
        <v>0</v>
      </c>
      <c r="JBR1390" s="84">
        <f>JBQ1390/JBP1390</f>
        <v>0</v>
      </c>
      <c r="JBS1390" s="84">
        <f>JBP1390-JBQ1390</f>
        <v>2000000</v>
      </c>
      <c r="JBT1390" s="84">
        <f>JBP1390+JBL1390</f>
        <v>3000000</v>
      </c>
      <c r="JCA1390" s="84" t="s">
        <v>5399</v>
      </c>
      <c r="JCB1390" s="84">
        <f>SUM(JCB1387:JCB1388)</f>
        <v>1000000</v>
      </c>
      <c r="JCC1390" s="84">
        <f>SUM(JCC1387:JCC1388)</f>
        <v>0</v>
      </c>
      <c r="JCD1390" s="84">
        <f>JCC1390/JCB1390</f>
        <v>0</v>
      </c>
      <c r="JCE1390" s="84">
        <f>JCB1390-JCC1390</f>
        <v>1000000</v>
      </c>
      <c r="JCF1390" s="84">
        <f>SUM(JCF1387:JCF1388)</f>
        <v>2000000</v>
      </c>
      <c r="JCG1390" s="84">
        <f>SUM(JCG1387:JCG1388)</f>
        <v>0</v>
      </c>
      <c r="JCH1390" s="84">
        <f>JCG1390/JCF1390</f>
        <v>0</v>
      </c>
      <c r="JCI1390" s="84">
        <f>JCF1390-JCG1390</f>
        <v>2000000</v>
      </c>
      <c r="JCJ1390" s="84">
        <f>JCF1390+JCB1390</f>
        <v>3000000</v>
      </c>
      <c r="JCQ1390" s="84" t="s">
        <v>5399</v>
      </c>
      <c r="JCR1390" s="84">
        <f>SUM(JCR1387:JCR1388)</f>
        <v>1000000</v>
      </c>
      <c r="JCS1390" s="84">
        <f>SUM(JCS1387:JCS1388)</f>
        <v>0</v>
      </c>
      <c r="JCT1390" s="84">
        <f>JCS1390/JCR1390</f>
        <v>0</v>
      </c>
      <c r="JCU1390" s="84">
        <f>JCR1390-JCS1390</f>
        <v>1000000</v>
      </c>
      <c r="JCV1390" s="84">
        <f>SUM(JCV1387:JCV1388)</f>
        <v>2000000</v>
      </c>
      <c r="JCW1390" s="84">
        <f>SUM(JCW1387:JCW1388)</f>
        <v>0</v>
      </c>
      <c r="JCX1390" s="84">
        <f>JCW1390/JCV1390</f>
        <v>0</v>
      </c>
      <c r="JCY1390" s="84">
        <f>JCV1390-JCW1390</f>
        <v>2000000</v>
      </c>
      <c r="JCZ1390" s="84">
        <f>JCV1390+JCR1390</f>
        <v>3000000</v>
      </c>
      <c r="JDG1390" s="84" t="s">
        <v>5399</v>
      </c>
      <c r="JDH1390" s="84">
        <f>SUM(JDH1387:JDH1388)</f>
        <v>1000000</v>
      </c>
      <c r="JDI1390" s="84">
        <f>SUM(JDI1387:JDI1388)</f>
        <v>0</v>
      </c>
      <c r="JDJ1390" s="84">
        <f>JDI1390/JDH1390</f>
        <v>0</v>
      </c>
      <c r="JDK1390" s="84">
        <f>JDH1390-JDI1390</f>
        <v>1000000</v>
      </c>
      <c r="JDL1390" s="84">
        <f>SUM(JDL1387:JDL1388)</f>
        <v>2000000</v>
      </c>
      <c r="JDM1390" s="84">
        <f>SUM(JDM1387:JDM1388)</f>
        <v>0</v>
      </c>
      <c r="JDN1390" s="84">
        <f>JDM1390/JDL1390</f>
        <v>0</v>
      </c>
      <c r="JDO1390" s="84">
        <f>JDL1390-JDM1390</f>
        <v>2000000</v>
      </c>
      <c r="JDP1390" s="84">
        <f>JDL1390+JDH1390</f>
        <v>3000000</v>
      </c>
      <c r="JDW1390" s="84" t="s">
        <v>5399</v>
      </c>
      <c r="JDX1390" s="84">
        <f>SUM(JDX1387:JDX1388)</f>
        <v>1000000</v>
      </c>
      <c r="JDY1390" s="84">
        <f>SUM(JDY1387:JDY1388)</f>
        <v>0</v>
      </c>
      <c r="JDZ1390" s="84">
        <f>JDY1390/JDX1390</f>
        <v>0</v>
      </c>
      <c r="JEA1390" s="84">
        <f>JDX1390-JDY1390</f>
        <v>1000000</v>
      </c>
      <c r="JEB1390" s="84">
        <f>SUM(JEB1387:JEB1388)</f>
        <v>2000000</v>
      </c>
      <c r="JEC1390" s="84">
        <f>SUM(JEC1387:JEC1388)</f>
        <v>0</v>
      </c>
      <c r="JED1390" s="84">
        <f>JEC1390/JEB1390</f>
        <v>0</v>
      </c>
      <c r="JEE1390" s="84">
        <f>JEB1390-JEC1390</f>
        <v>2000000</v>
      </c>
      <c r="JEF1390" s="84">
        <f>JEB1390+JDX1390</f>
        <v>3000000</v>
      </c>
      <c r="JEM1390" s="84" t="s">
        <v>5399</v>
      </c>
      <c r="JEN1390" s="84">
        <f>SUM(JEN1387:JEN1388)</f>
        <v>1000000</v>
      </c>
      <c r="JEO1390" s="84">
        <f>SUM(JEO1387:JEO1388)</f>
        <v>0</v>
      </c>
      <c r="JEP1390" s="84">
        <f>JEO1390/JEN1390</f>
        <v>0</v>
      </c>
      <c r="JEQ1390" s="84">
        <f>JEN1390-JEO1390</f>
        <v>1000000</v>
      </c>
      <c r="JER1390" s="84">
        <f>SUM(JER1387:JER1388)</f>
        <v>2000000</v>
      </c>
      <c r="JES1390" s="84">
        <f>SUM(JES1387:JES1388)</f>
        <v>0</v>
      </c>
      <c r="JET1390" s="84">
        <f>JES1390/JER1390</f>
        <v>0</v>
      </c>
      <c r="JEU1390" s="84">
        <f>JER1390-JES1390</f>
        <v>2000000</v>
      </c>
      <c r="JEV1390" s="84">
        <f>JER1390+JEN1390</f>
        <v>3000000</v>
      </c>
      <c r="JFC1390" s="84" t="s">
        <v>5399</v>
      </c>
      <c r="JFD1390" s="84">
        <f>SUM(JFD1387:JFD1388)</f>
        <v>1000000</v>
      </c>
      <c r="JFE1390" s="84">
        <f>SUM(JFE1387:JFE1388)</f>
        <v>0</v>
      </c>
      <c r="JFF1390" s="84">
        <f>JFE1390/JFD1390</f>
        <v>0</v>
      </c>
      <c r="JFG1390" s="84">
        <f>JFD1390-JFE1390</f>
        <v>1000000</v>
      </c>
      <c r="JFH1390" s="84">
        <f>SUM(JFH1387:JFH1388)</f>
        <v>2000000</v>
      </c>
      <c r="JFI1390" s="84">
        <f>SUM(JFI1387:JFI1388)</f>
        <v>0</v>
      </c>
      <c r="JFJ1390" s="84">
        <f>JFI1390/JFH1390</f>
        <v>0</v>
      </c>
      <c r="JFK1390" s="84">
        <f>JFH1390-JFI1390</f>
        <v>2000000</v>
      </c>
      <c r="JFL1390" s="84">
        <f>JFH1390+JFD1390</f>
        <v>3000000</v>
      </c>
      <c r="JFS1390" s="84" t="s">
        <v>5399</v>
      </c>
      <c r="JFT1390" s="84">
        <f>SUM(JFT1387:JFT1388)</f>
        <v>1000000</v>
      </c>
      <c r="JFU1390" s="84">
        <f>SUM(JFU1387:JFU1388)</f>
        <v>0</v>
      </c>
      <c r="JFV1390" s="84">
        <f>JFU1390/JFT1390</f>
        <v>0</v>
      </c>
      <c r="JFW1390" s="84">
        <f>JFT1390-JFU1390</f>
        <v>1000000</v>
      </c>
      <c r="JFX1390" s="84">
        <f>SUM(JFX1387:JFX1388)</f>
        <v>2000000</v>
      </c>
      <c r="JFY1390" s="84">
        <f>SUM(JFY1387:JFY1388)</f>
        <v>0</v>
      </c>
      <c r="JFZ1390" s="84">
        <f>JFY1390/JFX1390</f>
        <v>0</v>
      </c>
      <c r="JGA1390" s="84">
        <f>JFX1390-JFY1390</f>
        <v>2000000</v>
      </c>
      <c r="JGB1390" s="84">
        <f>JFX1390+JFT1390</f>
        <v>3000000</v>
      </c>
      <c r="JGI1390" s="84" t="s">
        <v>5399</v>
      </c>
      <c r="JGJ1390" s="84">
        <f>SUM(JGJ1387:JGJ1388)</f>
        <v>1000000</v>
      </c>
      <c r="JGK1390" s="84">
        <f>SUM(JGK1387:JGK1388)</f>
        <v>0</v>
      </c>
      <c r="JGL1390" s="84">
        <f>JGK1390/JGJ1390</f>
        <v>0</v>
      </c>
      <c r="JGM1390" s="84">
        <f>JGJ1390-JGK1390</f>
        <v>1000000</v>
      </c>
      <c r="JGN1390" s="84">
        <f>SUM(JGN1387:JGN1388)</f>
        <v>2000000</v>
      </c>
      <c r="JGO1390" s="84">
        <f>SUM(JGO1387:JGO1388)</f>
        <v>0</v>
      </c>
      <c r="JGP1390" s="84">
        <f>JGO1390/JGN1390</f>
        <v>0</v>
      </c>
      <c r="JGQ1390" s="84">
        <f>JGN1390-JGO1390</f>
        <v>2000000</v>
      </c>
      <c r="JGR1390" s="84">
        <f>JGN1390+JGJ1390</f>
        <v>3000000</v>
      </c>
      <c r="JGY1390" s="84" t="s">
        <v>5399</v>
      </c>
      <c r="JGZ1390" s="84">
        <f>SUM(JGZ1387:JGZ1388)</f>
        <v>1000000</v>
      </c>
      <c r="JHA1390" s="84">
        <f>SUM(JHA1387:JHA1388)</f>
        <v>0</v>
      </c>
      <c r="JHB1390" s="84">
        <f>JHA1390/JGZ1390</f>
        <v>0</v>
      </c>
      <c r="JHC1390" s="84">
        <f>JGZ1390-JHA1390</f>
        <v>1000000</v>
      </c>
      <c r="JHD1390" s="84">
        <f>SUM(JHD1387:JHD1388)</f>
        <v>2000000</v>
      </c>
      <c r="JHE1390" s="84">
        <f>SUM(JHE1387:JHE1388)</f>
        <v>0</v>
      </c>
      <c r="JHF1390" s="84">
        <f>JHE1390/JHD1390</f>
        <v>0</v>
      </c>
      <c r="JHG1390" s="84">
        <f>JHD1390-JHE1390</f>
        <v>2000000</v>
      </c>
      <c r="JHH1390" s="84">
        <f>JHD1390+JGZ1390</f>
        <v>3000000</v>
      </c>
      <c r="JHO1390" s="84" t="s">
        <v>5399</v>
      </c>
      <c r="JHP1390" s="84">
        <f>SUM(JHP1387:JHP1388)</f>
        <v>1000000</v>
      </c>
      <c r="JHQ1390" s="84">
        <f>SUM(JHQ1387:JHQ1388)</f>
        <v>0</v>
      </c>
      <c r="JHR1390" s="84">
        <f>JHQ1390/JHP1390</f>
        <v>0</v>
      </c>
      <c r="JHS1390" s="84">
        <f>JHP1390-JHQ1390</f>
        <v>1000000</v>
      </c>
      <c r="JHT1390" s="84">
        <f>SUM(JHT1387:JHT1388)</f>
        <v>2000000</v>
      </c>
      <c r="JHU1390" s="84">
        <f>SUM(JHU1387:JHU1388)</f>
        <v>0</v>
      </c>
      <c r="JHV1390" s="84">
        <f>JHU1390/JHT1390</f>
        <v>0</v>
      </c>
      <c r="JHW1390" s="84">
        <f>JHT1390-JHU1390</f>
        <v>2000000</v>
      </c>
      <c r="JHX1390" s="84">
        <f>JHT1390+JHP1390</f>
        <v>3000000</v>
      </c>
      <c r="JIE1390" s="84" t="s">
        <v>5399</v>
      </c>
      <c r="JIF1390" s="84">
        <f>SUM(JIF1387:JIF1388)</f>
        <v>1000000</v>
      </c>
      <c r="JIG1390" s="84">
        <f>SUM(JIG1387:JIG1388)</f>
        <v>0</v>
      </c>
      <c r="JIH1390" s="84">
        <f>JIG1390/JIF1390</f>
        <v>0</v>
      </c>
      <c r="JII1390" s="84">
        <f>JIF1390-JIG1390</f>
        <v>1000000</v>
      </c>
      <c r="JIJ1390" s="84">
        <f>SUM(JIJ1387:JIJ1388)</f>
        <v>2000000</v>
      </c>
      <c r="JIK1390" s="84">
        <f>SUM(JIK1387:JIK1388)</f>
        <v>0</v>
      </c>
      <c r="JIL1390" s="84">
        <f>JIK1390/JIJ1390</f>
        <v>0</v>
      </c>
      <c r="JIM1390" s="84">
        <f>JIJ1390-JIK1390</f>
        <v>2000000</v>
      </c>
      <c r="JIN1390" s="84">
        <f>JIJ1390+JIF1390</f>
        <v>3000000</v>
      </c>
      <c r="JIU1390" s="84" t="s">
        <v>5399</v>
      </c>
      <c r="JIV1390" s="84">
        <f>SUM(JIV1387:JIV1388)</f>
        <v>1000000</v>
      </c>
      <c r="JIW1390" s="84">
        <f>SUM(JIW1387:JIW1388)</f>
        <v>0</v>
      </c>
      <c r="JIX1390" s="84">
        <f>JIW1390/JIV1390</f>
        <v>0</v>
      </c>
      <c r="JIY1390" s="84">
        <f>JIV1390-JIW1390</f>
        <v>1000000</v>
      </c>
      <c r="JIZ1390" s="84">
        <f>SUM(JIZ1387:JIZ1388)</f>
        <v>2000000</v>
      </c>
      <c r="JJA1390" s="84">
        <f>SUM(JJA1387:JJA1388)</f>
        <v>0</v>
      </c>
      <c r="JJB1390" s="84">
        <f>JJA1390/JIZ1390</f>
        <v>0</v>
      </c>
      <c r="JJC1390" s="84">
        <f>JIZ1390-JJA1390</f>
        <v>2000000</v>
      </c>
      <c r="JJD1390" s="84">
        <f>JIZ1390+JIV1390</f>
        <v>3000000</v>
      </c>
      <c r="JJK1390" s="84" t="s">
        <v>5399</v>
      </c>
      <c r="JJL1390" s="84">
        <f>SUM(JJL1387:JJL1388)</f>
        <v>1000000</v>
      </c>
      <c r="JJM1390" s="84">
        <f>SUM(JJM1387:JJM1388)</f>
        <v>0</v>
      </c>
      <c r="JJN1390" s="84">
        <f>JJM1390/JJL1390</f>
        <v>0</v>
      </c>
      <c r="JJO1390" s="84">
        <f>JJL1390-JJM1390</f>
        <v>1000000</v>
      </c>
      <c r="JJP1390" s="84">
        <f>SUM(JJP1387:JJP1388)</f>
        <v>2000000</v>
      </c>
      <c r="JJQ1390" s="84">
        <f>SUM(JJQ1387:JJQ1388)</f>
        <v>0</v>
      </c>
      <c r="JJR1390" s="84">
        <f>JJQ1390/JJP1390</f>
        <v>0</v>
      </c>
      <c r="JJS1390" s="84">
        <f>JJP1390-JJQ1390</f>
        <v>2000000</v>
      </c>
      <c r="JJT1390" s="84">
        <f>JJP1390+JJL1390</f>
        <v>3000000</v>
      </c>
      <c r="JKA1390" s="84" t="s">
        <v>5399</v>
      </c>
      <c r="JKB1390" s="84">
        <f>SUM(JKB1387:JKB1388)</f>
        <v>1000000</v>
      </c>
      <c r="JKC1390" s="84">
        <f>SUM(JKC1387:JKC1388)</f>
        <v>0</v>
      </c>
      <c r="JKD1390" s="84">
        <f>JKC1390/JKB1390</f>
        <v>0</v>
      </c>
      <c r="JKE1390" s="84">
        <f>JKB1390-JKC1390</f>
        <v>1000000</v>
      </c>
      <c r="JKF1390" s="84">
        <f>SUM(JKF1387:JKF1388)</f>
        <v>2000000</v>
      </c>
      <c r="JKG1390" s="84">
        <f>SUM(JKG1387:JKG1388)</f>
        <v>0</v>
      </c>
      <c r="JKH1390" s="84">
        <f>JKG1390/JKF1390</f>
        <v>0</v>
      </c>
      <c r="JKI1390" s="84">
        <f>JKF1390-JKG1390</f>
        <v>2000000</v>
      </c>
      <c r="JKJ1390" s="84">
        <f>JKF1390+JKB1390</f>
        <v>3000000</v>
      </c>
      <c r="JKQ1390" s="84" t="s">
        <v>5399</v>
      </c>
      <c r="JKR1390" s="84">
        <f>SUM(JKR1387:JKR1388)</f>
        <v>1000000</v>
      </c>
      <c r="JKS1390" s="84">
        <f>SUM(JKS1387:JKS1388)</f>
        <v>0</v>
      </c>
      <c r="JKT1390" s="84">
        <f>JKS1390/JKR1390</f>
        <v>0</v>
      </c>
      <c r="JKU1390" s="84">
        <f>JKR1390-JKS1390</f>
        <v>1000000</v>
      </c>
      <c r="JKV1390" s="84">
        <f>SUM(JKV1387:JKV1388)</f>
        <v>2000000</v>
      </c>
      <c r="JKW1390" s="84">
        <f>SUM(JKW1387:JKW1388)</f>
        <v>0</v>
      </c>
      <c r="JKX1390" s="84">
        <f>JKW1390/JKV1390</f>
        <v>0</v>
      </c>
      <c r="JKY1390" s="84">
        <f>JKV1390-JKW1390</f>
        <v>2000000</v>
      </c>
      <c r="JKZ1390" s="84">
        <f>JKV1390+JKR1390</f>
        <v>3000000</v>
      </c>
      <c r="JLG1390" s="84" t="s">
        <v>5399</v>
      </c>
      <c r="JLH1390" s="84">
        <f>SUM(JLH1387:JLH1388)</f>
        <v>1000000</v>
      </c>
      <c r="JLI1390" s="84">
        <f>SUM(JLI1387:JLI1388)</f>
        <v>0</v>
      </c>
      <c r="JLJ1390" s="84">
        <f>JLI1390/JLH1390</f>
        <v>0</v>
      </c>
      <c r="JLK1390" s="84">
        <f>JLH1390-JLI1390</f>
        <v>1000000</v>
      </c>
      <c r="JLL1390" s="84">
        <f>SUM(JLL1387:JLL1388)</f>
        <v>2000000</v>
      </c>
      <c r="JLM1390" s="84">
        <f>SUM(JLM1387:JLM1388)</f>
        <v>0</v>
      </c>
      <c r="JLN1390" s="84">
        <f>JLM1390/JLL1390</f>
        <v>0</v>
      </c>
      <c r="JLO1390" s="84">
        <f>JLL1390-JLM1390</f>
        <v>2000000</v>
      </c>
      <c r="JLP1390" s="84">
        <f>JLL1390+JLH1390</f>
        <v>3000000</v>
      </c>
      <c r="JLW1390" s="84" t="s">
        <v>5399</v>
      </c>
      <c r="JLX1390" s="84">
        <f>SUM(JLX1387:JLX1388)</f>
        <v>1000000</v>
      </c>
      <c r="JLY1390" s="84">
        <f>SUM(JLY1387:JLY1388)</f>
        <v>0</v>
      </c>
      <c r="JLZ1390" s="84">
        <f>JLY1390/JLX1390</f>
        <v>0</v>
      </c>
      <c r="JMA1390" s="84">
        <f>JLX1390-JLY1390</f>
        <v>1000000</v>
      </c>
      <c r="JMB1390" s="84">
        <f>SUM(JMB1387:JMB1388)</f>
        <v>2000000</v>
      </c>
      <c r="JMC1390" s="84">
        <f>SUM(JMC1387:JMC1388)</f>
        <v>0</v>
      </c>
      <c r="JMD1390" s="84">
        <f>JMC1390/JMB1390</f>
        <v>0</v>
      </c>
      <c r="JME1390" s="84">
        <f>JMB1390-JMC1390</f>
        <v>2000000</v>
      </c>
      <c r="JMF1390" s="84">
        <f>JMB1390+JLX1390</f>
        <v>3000000</v>
      </c>
      <c r="JMM1390" s="84" t="s">
        <v>5399</v>
      </c>
      <c r="JMN1390" s="84">
        <f>SUM(JMN1387:JMN1388)</f>
        <v>1000000</v>
      </c>
      <c r="JMO1390" s="84">
        <f>SUM(JMO1387:JMO1388)</f>
        <v>0</v>
      </c>
      <c r="JMP1390" s="84">
        <f>JMO1390/JMN1390</f>
        <v>0</v>
      </c>
      <c r="JMQ1390" s="84">
        <f>JMN1390-JMO1390</f>
        <v>1000000</v>
      </c>
      <c r="JMR1390" s="84">
        <f>SUM(JMR1387:JMR1388)</f>
        <v>2000000</v>
      </c>
      <c r="JMS1390" s="84">
        <f>SUM(JMS1387:JMS1388)</f>
        <v>0</v>
      </c>
      <c r="JMT1390" s="84">
        <f>JMS1390/JMR1390</f>
        <v>0</v>
      </c>
      <c r="JMU1390" s="84">
        <f>JMR1390-JMS1390</f>
        <v>2000000</v>
      </c>
      <c r="JMV1390" s="84">
        <f>JMR1390+JMN1390</f>
        <v>3000000</v>
      </c>
      <c r="JNC1390" s="84" t="s">
        <v>5399</v>
      </c>
      <c r="JND1390" s="84">
        <f>SUM(JND1387:JND1388)</f>
        <v>1000000</v>
      </c>
      <c r="JNE1390" s="84">
        <f>SUM(JNE1387:JNE1388)</f>
        <v>0</v>
      </c>
      <c r="JNF1390" s="84">
        <f>JNE1390/JND1390</f>
        <v>0</v>
      </c>
      <c r="JNG1390" s="84">
        <f>JND1390-JNE1390</f>
        <v>1000000</v>
      </c>
      <c r="JNH1390" s="84">
        <f>SUM(JNH1387:JNH1388)</f>
        <v>2000000</v>
      </c>
      <c r="JNI1390" s="84">
        <f>SUM(JNI1387:JNI1388)</f>
        <v>0</v>
      </c>
      <c r="JNJ1390" s="84">
        <f>JNI1390/JNH1390</f>
        <v>0</v>
      </c>
      <c r="JNK1390" s="84">
        <f>JNH1390-JNI1390</f>
        <v>2000000</v>
      </c>
      <c r="JNL1390" s="84">
        <f>JNH1390+JND1390</f>
        <v>3000000</v>
      </c>
      <c r="JNS1390" s="84" t="s">
        <v>5399</v>
      </c>
      <c r="JNT1390" s="84">
        <f>SUM(JNT1387:JNT1388)</f>
        <v>1000000</v>
      </c>
      <c r="JNU1390" s="84">
        <f>SUM(JNU1387:JNU1388)</f>
        <v>0</v>
      </c>
      <c r="JNV1390" s="84">
        <f>JNU1390/JNT1390</f>
        <v>0</v>
      </c>
      <c r="JNW1390" s="84">
        <f>JNT1390-JNU1390</f>
        <v>1000000</v>
      </c>
      <c r="JNX1390" s="84">
        <f>SUM(JNX1387:JNX1388)</f>
        <v>2000000</v>
      </c>
      <c r="JNY1390" s="84">
        <f>SUM(JNY1387:JNY1388)</f>
        <v>0</v>
      </c>
      <c r="JNZ1390" s="84">
        <f>JNY1390/JNX1390</f>
        <v>0</v>
      </c>
      <c r="JOA1390" s="84">
        <f>JNX1390-JNY1390</f>
        <v>2000000</v>
      </c>
      <c r="JOB1390" s="84">
        <f>JNX1390+JNT1390</f>
        <v>3000000</v>
      </c>
      <c r="JOI1390" s="84" t="s">
        <v>5399</v>
      </c>
      <c r="JOJ1390" s="84">
        <f>SUM(JOJ1387:JOJ1388)</f>
        <v>1000000</v>
      </c>
      <c r="JOK1390" s="84">
        <f>SUM(JOK1387:JOK1388)</f>
        <v>0</v>
      </c>
      <c r="JOL1390" s="84">
        <f>JOK1390/JOJ1390</f>
        <v>0</v>
      </c>
      <c r="JOM1390" s="84">
        <f>JOJ1390-JOK1390</f>
        <v>1000000</v>
      </c>
      <c r="JON1390" s="84">
        <f>SUM(JON1387:JON1388)</f>
        <v>2000000</v>
      </c>
      <c r="JOO1390" s="84">
        <f>SUM(JOO1387:JOO1388)</f>
        <v>0</v>
      </c>
      <c r="JOP1390" s="84">
        <f>JOO1390/JON1390</f>
        <v>0</v>
      </c>
      <c r="JOQ1390" s="84">
        <f>JON1390-JOO1390</f>
        <v>2000000</v>
      </c>
      <c r="JOR1390" s="84">
        <f>JON1390+JOJ1390</f>
        <v>3000000</v>
      </c>
      <c r="JOY1390" s="84" t="s">
        <v>5399</v>
      </c>
      <c r="JOZ1390" s="84">
        <f>SUM(JOZ1387:JOZ1388)</f>
        <v>1000000</v>
      </c>
      <c r="JPA1390" s="84">
        <f>SUM(JPA1387:JPA1388)</f>
        <v>0</v>
      </c>
      <c r="JPB1390" s="84">
        <f>JPA1390/JOZ1390</f>
        <v>0</v>
      </c>
      <c r="JPC1390" s="84">
        <f>JOZ1390-JPA1390</f>
        <v>1000000</v>
      </c>
      <c r="JPD1390" s="84">
        <f>SUM(JPD1387:JPD1388)</f>
        <v>2000000</v>
      </c>
      <c r="JPE1390" s="84">
        <f>SUM(JPE1387:JPE1388)</f>
        <v>0</v>
      </c>
      <c r="JPF1390" s="84">
        <f>JPE1390/JPD1390</f>
        <v>0</v>
      </c>
      <c r="JPG1390" s="84">
        <f>JPD1390-JPE1390</f>
        <v>2000000</v>
      </c>
      <c r="JPH1390" s="84">
        <f>JPD1390+JOZ1390</f>
        <v>3000000</v>
      </c>
      <c r="JPO1390" s="84" t="s">
        <v>5399</v>
      </c>
      <c r="JPP1390" s="84">
        <f>SUM(JPP1387:JPP1388)</f>
        <v>1000000</v>
      </c>
      <c r="JPQ1390" s="84">
        <f>SUM(JPQ1387:JPQ1388)</f>
        <v>0</v>
      </c>
      <c r="JPR1390" s="84">
        <f>JPQ1390/JPP1390</f>
        <v>0</v>
      </c>
      <c r="JPS1390" s="84">
        <f>JPP1390-JPQ1390</f>
        <v>1000000</v>
      </c>
      <c r="JPT1390" s="84">
        <f>SUM(JPT1387:JPT1388)</f>
        <v>2000000</v>
      </c>
      <c r="JPU1390" s="84">
        <f>SUM(JPU1387:JPU1388)</f>
        <v>0</v>
      </c>
      <c r="JPV1390" s="84">
        <f>JPU1390/JPT1390</f>
        <v>0</v>
      </c>
      <c r="JPW1390" s="84">
        <f>JPT1390-JPU1390</f>
        <v>2000000</v>
      </c>
      <c r="JPX1390" s="84">
        <f>JPT1390+JPP1390</f>
        <v>3000000</v>
      </c>
      <c r="JQE1390" s="84" t="s">
        <v>5399</v>
      </c>
      <c r="JQF1390" s="84">
        <f>SUM(JQF1387:JQF1388)</f>
        <v>1000000</v>
      </c>
      <c r="JQG1390" s="84">
        <f>SUM(JQG1387:JQG1388)</f>
        <v>0</v>
      </c>
      <c r="JQH1390" s="84">
        <f>JQG1390/JQF1390</f>
        <v>0</v>
      </c>
      <c r="JQI1390" s="84">
        <f>JQF1390-JQG1390</f>
        <v>1000000</v>
      </c>
      <c r="JQJ1390" s="84">
        <f>SUM(JQJ1387:JQJ1388)</f>
        <v>2000000</v>
      </c>
      <c r="JQK1390" s="84">
        <f>SUM(JQK1387:JQK1388)</f>
        <v>0</v>
      </c>
      <c r="JQL1390" s="84">
        <f>JQK1390/JQJ1390</f>
        <v>0</v>
      </c>
      <c r="JQM1390" s="84">
        <f>JQJ1390-JQK1390</f>
        <v>2000000</v>
      </c>
      <c r="JQN1390" s="84">
        <f>JQJ1390+JQF1390</f>
        <v>3000000</v>
      </c>
      <c r="JQU1390" s="84" t="s">
        <v>5399</v>
      </c>
      <c r="JQV1390" s="84">
        <f>SUM(JQV1387:JQV1388)</f>
        <v>1000000</v>
      </c>
      <c r="JQW1390" s="84">
        <f>SUM(JQW1387:JQW1388)</f>
        <v>0</v>
      </c>
      <c r="JQX1390" s="84">
        <f>JQW1390/JQV1390</f>
        <v>0</v>
      </c>
      <c r="JQY1390" s="84">
        <f>JQV1390-JQW1390</f>
        <v>1000000</v>
      </c>
      <c r="JQZ1390" s="84">
        <f>SUM(JQZ1387:JQZ1388)</f>
        <v>2000000</v>
      </c>
      <c r="JRA1390" s="84">
        <f>SUM(JRA1387:JRA1388)</f>
        <v>0</v>
      </c>
      <c r="JRB1390" s="84">
        <f>JRA1390/JQZ1390</f>
        <v>0</v>
      </c>
      <c r="JRC1390" s="84">
        <f>JQZ1390-JRA1390</f>
        <v>2000000</v>
      </c>
      <c r="JRD1390" s="84">
        <f>JQZ1390+JQV1390</f>
        <v>3000000</v>
      </c>
      <c r="JRK1390" s="84" t="s">
        <v>5399</v>
      </c>
      <c r="JRL1390" s="84">
        <f>SUM(JRL1387:JRL1388)</f>
        <v>1000000</v>
      </c>
      <c r="JRM1390" s="84">
        <f>SUM(JRM1387:JRM1388)</f>
        <v>0</v>
      </c>
      <c r="JRN1390" s="84">
        <f>JRM1390/JRL1390</f>
        <v>0</v>
      </c>
      <c r="JRO1390" s="84">
        <f>JRL1390-JRM1390</f>
        <v>1000000</v>
      </c>
      <c r="JRP1390" s="84">
        <f>SUM(JRP1387:JRP1388)</f>
        <v>2000000</v>
      </c>
      <c r="JRQ1390" s="84">
        <f>SUM(JRQ1387:JRQ1388)</f>
        <v>0</v>
      </c>
      <c r="JRR1390" s="84">
        <f>JRQ1390/JRP1390</f>
        <v>0</v>
      </c>
      <c r="JRS1390" s="84">
        <f>JRP1390-JRQ1390</f>
        <v>2000000</v>
      </c>
      <c r="JRT1390" s="84">
        <f>JRP1390+JRL1390</f>
        <v>3000000</v>
      </c>
      <c r="JSA1390" s="84" t="s">
        <v>5399</v>
      </c>
      <c r="JSB1390" s="84">
        <f>SUM(JSB1387:JSB1388)</f>
        <v>1000000</v>
      </c>
      <c r="JSC1390" s="84">
        <f>SUM(JSC1387:JSC1388)</f>
        <v>0</v>
      </c>
      <c r="JSD1390" s="84">
        <f>JSC1390/JSB1390</f>
        <v>0</v>
      </c>
      <c r="JSE1390" s="84">
        <f>JSB1390-JSC1390</f>
        <v>1000000</v>
      </c>
      <c r="JSF1390" s="84">
        <f>SUM(JSF1387:JSF1388)</f>
        <v>2000000</v>
      </c>
      <c r="JSG1390" s="84">
        <f>SUM(JSG1387:JSG1388)</f>
        <v>0</v>
      </c>
      <c r="JSH1390" s="84">
        <f>JSG1390/JSF1390</f>
        <v>0</v>
      </c>
      <c r="JSI1390" s="84">
        <f>JSF1390-JSG1390</f>
        <v>2000000</v>
      </c>
      <c r="JSJ1390" s="84">
        <f>JSF1390+JSB1390</f>
        <v>3000000</v>
      </c>
      <c r="JSQ1390" s="84" t="s">
        <v>5399</v>
      </c>
      <c r="JSR1390" s="84">
        <f>SUM(JSR1387:JSR1388)</f>
        <v>1000000</v>
      </c>
      <c r="JSS1390" s="84">
        <f>SUM(JSS1387:JSS1388)</f>
        <v>0</v>
      </c>
      <c r="JST1390" s="84">
        <f>JSS1390/JSR1390</f>
        <v>0</v>
      </c>
      <c r="JSU1390" s="84">
        <f>JSR1390-JSS1390</f>
        <v>1000000</v>
      </c>
      <c r="JSV1390" s="84">
        <f>SUM(JSV1387:JSV1388)</f>
        <v>2000000</v>
      </c>
      <c r="JSW1390" s="84">
        <f>SUM(JSW1387:JSW1388)</f>
        <v>0</v>
      </c>
      <c r="JSX1390" s="84">
        <f>JSW1390/JSV1390</f>
        <v>0</v>
      </c>
      <c r="JSY1390" s="84">
        <f>JSV1390-JSW1390</f>
        <v>2000000</v>
      </c>
      <c r="JSZ1390" s="84">
        <f>JSV1390+JSR1390</f>
        <v>3000000</v>
      </c>
      <c r="JTG1390" s="84" t="s">
        <v>5399</v>
      </c>
      <c r="JTH1390" s="84">
        <f>SUM(JTH1387:JTH1388)</f>
        <v>1000000</v>
      </c>
      <c r="JTI1390" s="84">
        <f>SUM(JTI1387:JTI1388)</f>
        <v>0</v>
      </c>
      <c r="JTJ1390" s="84">
        <f>JTI1390/JTH1390</f>
        <v>0</v>
      </c>
      <c r="JTK1390" s="84">
        <f>JTH1390-JTI1390</f>
        <v>1000000</v>
      </c>
      <c r="JTL1390" s="84">
        <f>SUM(JTL1387:JTL1388)</f>
        <v>2000000</v>
      </c>
      <c r="JTM1390" s="84">
        <f>SUM(JTM1387:JTM1388)</f>
        <v>0</v>
      </c>
      <c r="JTN1390" s="84">
        <f>JTM1390/JTL1390</f>
        <v>0</v>
      </c>
      <c r="JTO1390" s="84">
        <f>JTL1390-JTM1390</f>
        <v>2000000</v>
      </c>
      <c r="JTP1390" s="84">
        <f>JTL1390+JTH1390</f>
        <v>3000000</v>
      </c>
      <c r="JTW1390" s="84" t="s">
        <v>5399</v>
      </c>
      <c r="JTX1390" s="84">
        <f>SUM(JTX1387:JTX1388)</f>
        <v>1000000</v>
      </c>
      <c r="JTY1390" s="84">
        <f>SUM(JTY1387:JTY1388)</f>
        <v>0</v>
      </c>
      <c r="JTZ1390" s="84">
        <f>JTY1390/JTX1390</f>
        <v>0</v>
      </c>
      <c r="JUA1390" s="84">
        <f>JTX1390-JTY1390</f>
        <v>1000000</v>
      </c>
      <c r="JUB1390" s="84">
        <f>SUM(JUB1387:JUB1388)</f>
        <v>2000000</v>
      </c>
      <c r="JUC1390" s="84">
        <f>SUM(JUC1387:JUC1388)</f>
        <v>0</v>
      </c>
      <c r="JUD1390" s="84">
        <f>JUC1390/JUB1390</f>
        <v>0</v>
      </c>
      <c r="JUE1390" s="84">
        <f>JUB1390-JUC1390</f>
        <v>2000000</v>
      </c>
      <c r="JUF1390" s="84">
        <f>JUB1390+JTX1390</f>
        <v>3000000</v>
      </c>
      <c r="JUM1390" s="84" t="s">
        <v>5399</v>
      </c>
      <c r="JUN1390" s="84">
        <f>SUM(JUN1387:JUN1388)</f>
        <v>1000000</v>
      </c>
      <c r="JUO1390" s="84">
        <f>SUM(JUO1387:JUO1388)</f>
        <v>0</v>
      </c>
      <c r="JUP1390" s="84">
        <f>JUO1390/JUN1390</f>
        <v>0</v>
      </c>
      <c r="JUQ1390" s="84">
        <f>JUN1390-JUO1390</f>
        <v>1000000</v>
      </c>
      <c r="JUR1390" s="84">
        <f>SUM(JUR1387:JUR1388)</f>
        <v>2000000</v>
      </c>
      <c r="JUS1390" s="84">
        <f>SUM(JUS1387:JUS1388)</f>
        <v>0</v>
      </c>
      <c r="JUT1390" s="84">
        <f>JUS1390/JUR1390</f>
        <v>0</v>
      </c>
      <c r="JUU1390" s="84">
        <f>JUR1390-JUS1390</f>
        <v>2000000</v>
      </c>
      <c r="JUV1390" s="84">
        <f>JUR1390+JUN1390</f>
        <v>3000000</v>
      </c>
      <c r="JVC1390" s="84" t="s">
        <v>5399</v>
      </c>
      <c r="JVD1390" s="84">
        <f>SUM(JVD1387:JVD1388)</f>
        <v>1000000</v>
      </c>
      <c r="JVE1390" s="84">
        <f>SUM(JVE1387:JVE1388)</f>
        <v>0</v>
      </c>
      <c r="JVF1390" s="84">
        <f>JVE1390/JVD1390</f>
        <v>0</v>
      </c>
      <c r="JVG1390" s="84">
        <f>JVD1390-JVE1390</f>
        <v>1000000</v>
      </c>
      <c r="JVH1390" s="84">
        <f>SUM(JVH1387:JVH1388)</f>
        <v>2000000</v>
      </c>
      <c r="JVI1390" s="84">
        <f>SUM(JVI1387:JVI1388)</f>
        <v>0</v>
      </c>
      <c r="JVJ1390" s="84">
        <f>JVI1390/JVH1390</f>
        <v>0</v>
      </c>
      <c r="JVK1390" s="84">
        <f>JVH1390-JVI1390</f>
        <v>2000000</v>
      </c>
      <c r="JVL1390" s="84">
        <f>JVH1390+JVD1390</f>
        <v>3000000</v>
      </c>
      <c r="JVS1390" s="84" t="s">
        <v>5399</v>
      </c>
      <c r="JVT1390" s="84">
        <f>SUM(JVT1387:JVT1388)</f>
        <v>1000000</v>
      </c>
      <c r="JVU1390" s="84">
        <f>SUM(JVU1387:JVU1388)</f>
        <v>0</v>
      </c>
      <c r="JVV1390" s="84">
        <f>JVU1390/JVT1390</f>
        <v>0</v>
      </c>
      <c r="JVW1390" s="84">
        <f>JVT1390-JVU1390</f>
        <v>1000000</v>
      </c>
      <c r="JVX1390" s="84">
        <f>SUM(JVX1387:JVX1388)</f>
        <v>2000000</v>
      </c>
      <c r="JVY1390" s="84">
        <f>SUM(JVY1387:JVY1388)</f>
        <v>0</v>
      </c>
      <c r="JVZ1390" s="84">
        <f>JVY1390/JVX1390</f>
        <v>0</v>
      </c>
      <c r="JWA1390" s="84">
        <f>JVX1390-JVY1390</f>
        <v>2000000</v>
      </c>
      <c r="JWB1390" s="84">
        <f>JVX1390+JVT1390</f>
        <v>3000000</v>
      </c>
      <c r="JWI1390" s="84" t="s">
        <v>5399</v>
      </c>
      <c r="JWJ1390" s="84">
        <f>SUM(JWJ1387:JWJ1388)</f>
        <v>1000000</v>
      </c>
      <c r="JWK1390" s="84">
        <f>SUM(JWK1387:JWK1388)</f>
        <v>0</v>
      </c>
      <c r="JWL1390" s="84">
        <f>JWK1390/JWJ1390</f>
        <v>0</v>
      </c>
      <c r="JWM1390" s="84">
        <f>JWJ1390-JWK1390</f>
        <v>1000000</v>
      </c>
      <c r="JWN1390" s="84">
        <f>SUM(JWN1387:JWN1388)</f>
        <v>2000000</v>
      </c>
      <c r="JWO1390" s="84">
        <f>SUM(JWO1387:JWO1388)</f>
        <v>0</v>
      </c>
      <c r="JWP1390" s="84">
        <f>JWO1390/JWN1390</f>
        <v>0</v>
      </c>
      <c r="JWQ1390" s="84">
        <f>JWN1390-JWO1390</f>
        <v>2000000</v>
      </c>
      <c r="JWR1390" s="84">
        <f>JWN1390+JWJ1390</f>
        <v>3000000</v>
      </c>
      <c r="JWY1390" s="84" t="s">
        <v>5399</v>
      </c>
      <c r="JWZ1390" s="84">
        <f>SUM(JWZ1387:JWZ1388)</f>
        <v>1000000</v>
      </c>
      <c r="JXA1390" s="84">
        <f>SUM(JXA1387:JXA1388)</f>
        <v>0</v>
      </c>
      <c r="JXB1390" s="84">
        <f>JXA1390/JWZ1390</f>
        <v>0</v>
      </c>
      <c r="JXC1390" s="84">
        <f>JWZ1390-JXA1390</f>
        <v>1000000</v>
      </c>
      <c r="JXD1390" s="84">
        <f>SUM(JXD1387:JXD1388)</f>
        <v>2000000</v>
      </c>
      <c r="JXE1390" s="84">
        <f>SUM(JXE1387:JXE1388)</f>
        <v>0</v>
      </c>
      <c r="JXF1390" s="84">
        <f>JXE1390/JXD1390</f>
        <v>0</v>
      </c>
      <c r="JXG1390" s="84">
        <f>JXD1390-JXE1390</f>
        <v>2000000</v>
      </c>
      <c r="JXH1390" s="84">
        <f>JXD1390+JWZ1390</f>
        <v>3000000</v>
      </c>
      <c r="JXO1390" s="84" t="s">
        <v>5399</v>
      </c>
      <c r="JXP1390" s="84">
        <f>SUM(JXP1387:JXP1388)</f>
        <v>1000000</v>
      </c>
      <c r="JXQ1390" s="84">
        <f>SUM(JXQ1387:JXQ1388)</f>
        <v>0</v>
      </c>
      <c r="JXR1390" s="84">
        <f>JXQ1390/JXP1390</f>
        <v>0</v>
      </c>
      <c r="JXS1390" s="84">
        <f>JXP1390-JXQ1390</f>
        <v>1000000</v>
      </c>
      <c r="JXT1390" s="84">
        <f>SUM(JXT1387:JXT1388)</f>
        <v>2000000</v>
      </c>
      <c r="JXU1390" s="84">
        <f>SUM(JXU1387:JXU1388)</f>
        <v>0</v>
      </c>
      <c r="JXV1390" s="84">
        <f>JXU1390/JXT1390</f>
        <v>0</v>
      </c>
      <c r="JXW1390" s="84">
        <f>JXT1390-JXU1390</f>
        <v>2000000</v>
      </c>
      <c r="JXX1390" s="84">
        <f>JXT1390+JXP1390</f>
        <v>3000000</v>
      </c>
      <c r="JYE1390" s="84" t="s">
        <v>5399</v>
      </c>
      <c r="JYF1390" s="84">
        <f>SUM(JYF1387:JYF1388)</f>
        <v>1000000</v>
      </c>
      <c r="JYG1390" s="84">
        <f>SUM(JYG1387:JYG1388)</f>
        <v>0</v>
      </c>
      <c r="JYH1390" s="84">
        <f>JYG1390/JYF1390</f>
        <v>0</v>
      </c>
      <c r="JYI1390" s="84">
        <f>JYF1390-JYG1390</f>
        <v>1000000</v>
      </c>
      <c r="JYJ1390" s="84">
        <f>SUM(JYJ1387:JYJ1388)</f>
        <v>2000000</v>
      </c>
      <c r="JYK1390" s="84">
        <f>SUM(JYK1387:JYK1388)</f>
        <v>0</v>
      </c>
      <c r="JYL1390" s="84">
        <f>JYK1390/JYJ1390</f>
        <v>0</v>
      </c>
      <c r="JYM1390" s="84">
        <f>JYJ1390-JYK1390</f>
        <v>2000000</v>
      </c>
      <c r="JYN1390" s="84">
        <f>JYJ1390+JYF1390</f>
        <v>3000000</v>
      </c>
      <c r="JYU1390" s="84" t="s">
        <v>5399</v>
      </c>
      <c r="JYV1390" s="84">
        <f>SUM(JYV1387:JYV1388)</f>
        <v>1000000</v>
      </c>
      <c r="JYW1390" s="84">
        <f>SUM(JYW1387:JYW1388)</f>
        <v>0</v>
      </c>
      <c r="JYX1390" s="84">
        <f>JYW1390/JYV1390</f>
        <v>0</v>
      </c>
      <c r="JYY1390" s="84">
        <f>JYV1390-JYW1390</f>
        <v>1000000</v>
      </c>
      <c r="JYZ1390" s="84">
        <f>SUM(JYZ1387:JYZ1388)</f>
        <v>2000000</v>
      </c>
      <c r="JZA1390" s="84">
        <f>SUM(JZA1387:JZA1388)</f>
        <v>0</v>
      </c>
      <c r="JZB1390" s="84">
        <f>JZA1390/JYZ1390</f>
        <v>0</v>
      </c>
      <c r="JZC1390" s="84">
        <f>JYZ1390-JZA1390</f>
        <v>2000000</v>
      </c>
      <c r="JZD1390" s="84">
        <f>JYZ1390+JYV1390</f>
        <v>3000000</v>
      </c>
      <c r="JZK1390" s="84" t="s">
        <v>5399</v>
      </c>
      <c r="JZL1390" s="84">
        <f>SUM(JZL1387:JZL1388)</f>
        <v>1000000</v>
      </c>
      <c r="JZM1390" s="84">
        <f>SUM(JZM1387:JZM1388)</f>
        <v>0</v>
      </c>
      <c r="JZN1390" s="84">
        <f>JZM1390/JZL1390</f>
        <v>0</v>
      </c>
      <c r="JZO1390" s="84">
        <f>JZL1390-JZM1390</f>
        <v>1000000</v>
      </c>
      <c r="JZP1390" s="84">
        <f>SUM(JZP1387:JZP1388)</f>
        <v>2000000</v>
      </c>
      <c r="JZQ1390" s="84">
        <f>SUM(JZQ1387:JZQ1388)</f>
        <v>0</v>
      </c>
      <c r="JZR1390" s="84">
        <f>JZQ1390/JZP1390</f>
        <v>0</v>
      </c>
      <c r="JZS1390" s="84">
        <f>JZP1390-JZQ1390</f>
        <v>2000000</v>
      </c>
      <c r="JZT1390" s="84">
        <f>JZP1390+JZL1390</f>
        <v>3000000</v>
      </c>
      <c r="KAA1390" s="84" t="s">
        <v>5399</v>
      </c>
      <c r="KAB1390" s="84">
        <f>SUM(KAB1387:KAB1388)</f>
        <v>1000000</v>
      </c>
      <c r="KAC1390" s="84">
        <f>SUM(KAC1387:KAC1388)</f>
        <v>0</v>
      </c>
      <c r="KAD1390" s="84">
        <f>KAC1390/KAB1390</f>
        <v>0</v>
      </c>
      <c r="KAE1390" s="84">
        <f>KAB1390-KAC1390</f>
        <v>1000000</v>
      </c>
      <c r="KAF1390" s="84">
        <f>SUM(KAF1387:KAF1388)</f>
        <v>2000000</v>
      </c>
      <c r="KAG1390" s="84">
        <f>SUM(KAG1387:KAG1388)</f>
        <v>0</v>
      </c>
      <c r="KAH1390" s="84">
        <f>KAG1390/KAF1390</f>
        <v>0</v>
      </c>
      <c r="KAI1390" s="84">
        <f>KAF1390-KAG1390</f>
        <v>2000000</v>
      </c>
      <c r="KAJ1390" s="84">
        <f>KAF1390+KAB1390</f>
        <v>3000000</v>
      </c>
      <c r="KAQ1390" s="84" t="s">
        <v>5399</v>
      </c>
      <c r="KAR1390" s="84">
        <f>SUM(KAR1387:KAR1388)</f>
        <v>1000000</v>
      </c>
      <c r="KAS1390" s="84">
        <f>SUM(KAS1387:KAS1388)</f>
        <v>0</v>
      </c>
      <c r="KAT1390" s="84">
        <f>KAS1390/KAR1390</f>
        <v>0</v>
      </c>
      <c r="KAU1390" s="84">
        <f>KAR1390-KAS1390</f>
        <v>1000000</v>
      </c>
      <c r="KAV1390" s="84">
        <f>SUM(KAV1387:KAV1388)</f>
        <v>2000000</v>
      </c>
      <c r="KAW1390" s="84">
        <f>SUM(KAW1387:KAW1388)</f>
        <v>0</v>
      </c>
      <c r="KAX1390" s="84">
        <f>KAW1390/KAV1390</f>
        <v>0</v>
      </c>
      <c r="KAY1390" s="84">
        <f>KAV1390-KAW1390</f>
        <v>2000000</v>
      </c>
      <c r="KAZ1390" s="84">
        <f>KAV1390+KAR1390</f>
        <v>3000000</v>
      </c>
      <c r="KBG1390" s="84" t="s">
        <v>5399</v>
      </c>
      <c r="KBH1390" s="84">
        <f>SUM(KBH1387:KBH1388)</f>
        <v>1000000</v>
      </c>
      <c r="KBI1390" s="84">
        <f>SUM(KBI1387:KBI1388)</f>
        <v>0</v>
      </c>
      <c r="KBJ1390" s="84">
        <f>KBI1390/KBH1390</f>
        <v>0</v>
      </c>
      <c r="KBK1390" s="84">
        <f>KBH1390-KBI1390</f>
        <v>1000000</v>
      </c>
      <c r="KBL1390" s="84">
        <f>SUM(KBL1387:KBL1388)</f>
        <v>2000000</v>
      </c>
      <c r="KBM1390" s="84">
        <f>SUM(KBM1387:KBM1388)</f>
        <v>0</v>
      </c>
      <c r="KBN1390" s="84">
        <f>KBM1390/KBL1390</f>
        <v>0</v>
      </c>
      <c r="KBO1390" s="84">
        <f>KBL1390-KBM1390</f>
        <v>2000000</v>
      </c>
      <c r="KBP1390" s="84">
        <f>KBL1390+KBH1390</f>
        <v>3000000</v>
      </c>
      <c r="KBW1390" s="84" t="s">
        <v>5399</v>
      </c>
      <c r="KBX1390" s="84">
        <f>SUM(KBX1387:KBX1388)</f>
        <v>1000000</v>
      </c>
      <c r="KBY1390" s="84">
        <f>SUM(KBY1387:KBY1388)</f>
        <v>0</v>
      </c>
      <c r="KBZ1390" s="84">
        <f>KBY1390/KBX1390</f>
        <v>0</v>
      </c>
      <c r="KCA1390" s="84">
        <f>KBX1390-KBY1390</f>
        <v>1000000</v>
      </c>
      <c r="KCB1390" s="84">
        <f>SUM(KCB1387:KCB1388)</f>
        <v>2000000</v>
      </c>
      <c r="KCC1390" s="84">
        <f>SUM(KCC1387:KCC1388)</f>
        <v>0</v>
      </c>
      <c r="KCD1390" s="84">
        <f>KCC1390/KCB1390</f>
        <v>0</v>
      </c>
      <c r="KCE1390" s="84">
        <f>KCB1390-KCC1390</f>
        <v>2000000</v>
      </c>
      <c r="KCF1390" s="84">
        <f>KCB1390+KBX1390</f>
        <v>3000000</v>
      </c>
      <c r="KCM1390" s="84" t="s">
        <v>5399</v>
      </c>
      <c r="KCN1390" s="84">
        <f>SUM(KCN1387:KCN1388)</f>
        <v>1000000</v>
      </c>
      <c r="KCO1390" s="84">
        <f>SUM(KCO1387:KCO1388)</f>
        <v>0</v>
      </c>
      <c r="KCP1390" s="84">
        <f>KCO1390/KCN1390</f>
        <v>0</v>
      </c>
      <c r="KCQ1390" s="84">
        <f>KCN1390-KCO1390</f>
        <v>1000000</v>
      </c>
      <c r="KCR1390" s="84">
        <f>SUM(KCR1387:KCR1388)</f>
        <v>2000000</v>
      </c>
      <c r="KCS1390" s="84">
        <f>SUM(KCS1387:KCS1388)</f>
        <v>0</v>
      </c>
      <c r="KCT1390" s="84">
        <f>KCS1390/KCR1390</f>
        <v>0</v>
      </c>
      <c r="KCU1390" s="84">
        <f>KCR1390-KCS1390</f>
        <v>2000000</v>
      </c>
      <c r="KCV1390" s="84">
        <f>KCR1390+KCN1390</f>
        <v>3000000</v>
      </c>
      <c r="KDC1390" s="84" t="s">
        <v>5399</v>
      </c>
      <c r="KDD1390" s="84">
        <f>SUM(KDD1387:KDD1388)</f>
        <v>1000000</v>
      </c>
      <c r="KDE1390" s="84">
        <f>SUM(KDE1387:KDE1388)</f>
        <v>0</v>
      </c>
      <c r="KDF1390" s="84">
        <f>KDE1390/KDD1390</f>
        <v>0</v>
      </c>
      <c r="KDG1390" s="84">
        <f>KDD1390-KDE1390</f>
        <v>1000000</v>
      </c>
      <c r="KDH1390" s="84">
        <f>SUM(KDH1387:KDH1388)</f>
        <v>2000000</v>
      </c>
      <c r="KDI1390" s="84">
        <f>SUM(KDI1387:KDI1388)</f>
        <v>0</v>
      </c>
      <c r="KDJ1390" s="84">
        <f>KDI1390/KDH1390</f>
        <v>0</v>
      </c>
      <c r="KDK1390" s="84">
        <f>KDH1390-KDI1390</f>
        <v>2000000</v>
      </c>
      <c r="KDL1390" s="84">
        <f>KDH1390+KDD1390</f>
        <v>3000000</v>
      </c>
      <c r="KDS1390" s="84" t="s">
        <v>5399</v>
      </c>
      <c r="KDT1390" s="84">
        <f>SUM(KDT1387:KDT1388)</f>
        <v>1000000</v>
      </c>
      <c r="KDU1390" s="84">
        <f>SUM(KDU1387:KDU1388)</f>
        <v>0</v>
      </c>
      <c r="KDV1390" s="84">
        <f>KDU1390/KDT1390</f>
        <v>0</v>
      </c>
      <c r="KDW1390" s="84">
        <f>KDT1390-KDU1390</f>
        <v>1000000</v>
      </c>
      <c r="KDX1390" s="84">
        <f>SUM(KDX1387:KDX1388)</f>
        <v>2000000</v>
      </c>
      <c r="KDY1390" s="84">
        <f>SUM(KDY1387:KDY1388)</f>
        <v>0</v>
      </c>
      <c r="KDZ1390" s="84">
        <f>KDY1390/KDX1390</f>
        <v>0</v>
      </c>
      <c r="KEA1390" s="84">
        <f>KDX1390-KDY1390</f>
        <v>2000000</v>
      </c>
      <c r="KEB1390" s="84">
        <f>KDX1390+KDT1390</f>
        <v>3000000</v>
      </c>
      <c r="KEI1390" s="84" t="s">
        <v>5399</v>
      </c>
      <c r="KEJ1390" s="84">
        <f>SUM(KEJ1387:KEJ1388)</f>
        <v>1000000</v>
      </c>
      <c r="KEK1390" s="84">
        <f>SUM(KEK1387:KEK1388)</f>
        <v>0</v>
      </c>
      <c r="KEL1390" s="84">
        <f>KEK1390/KEJ1390</f>
        <v>0</v>
      </c>
      <c r="KEM1390" s="84">
        <f>KEJ1390-KEK1390</f>
        <v>1000000</v>
      </c>
      <c r="KEN1390" s="84">
        <f>SUM(KEN1387:KEN1388)</f>
        <v>2000000</v>
      </c>
      <c r="KEO1390" s="84">
        <f>SUM(KEO1387:KEO1388)</f>
        <v>0</v>
      </c>
      <c r="KEP1390" s="84">
        <f>KEO1390/KEN1390</f>
        <v>0</v>
      </c>
      <c r="KEQ1390" s="84">
        <f>KEN1390-KEO1390</f>
        <v>2000000</v>
      </c>
      <c r="KER1390" s="84">
        <f>KEN1390+KEJ1390</f>
        <v>3000000</v>
      </c>
      <c r="KEY1390" s="84" t="s">
        <v>5399</v>
      </c>
      <c r="KEZ1390" s="84">
        <f>SUM(KEZ1387:KEZ1388)</f>
        <v>1000000</v>
      </c>
      <c r="KFA1390" s="84">
        <f>SUM(KFA1387:KFA1388)</f>
        <v>0</v>
      </c>
      <c r="KFB1390" s="84">
        <f>KFA1390/KEZ1390</f>
        <v>0</v>
      </c>
      <c r="KFC1390" s="84">
        <f>KEZ1390-KFA1390</f>
        <v>1000000</v>
      </c>
      <c r="KFD1390" s="84">
        <f>SUM(KFD1387:KFD1388)</f>
        <v>2000000</v>
      </c>
      <c r="KFE1390" s="84">
        <f>SUM(KFE1387:KFE1388)</f>
        <v>0</v>
      </c>
      <c r="KFF1390" s="84">
        <f>KFE1390/KFD1390</f>
        <v>0</v>
      </c>
      <c r="KFG1390" s="84">
        <f>KFD1390-KFE1390</f>
        <v>2000000</v>
      </c>
      <c r="KFH1390" s="84">
        <f>KFD1390+KEZ1390</f>
        <v>3000000</v>
      </c>
      <c r="KFO1390" s="84" t="s">
        <v>5399</v>
      </c>
      <c r="KFP1390" s="84">
        <f>SUM(KFP1387:KFP1388)</f>
        <v>1000000</v>
      </c>
      <c r="KFQ1390" s="84">
        <f>SUM(KFQ1387:KFQ1388)</f>
        <v>0</v>
      </c>
      <c r="KFR1390" s="84">
        <f>KFQ1390/KFP1390</f>
        <v>0</v>
      </c>
      <c r="KFS1390" s="84">
        <f>KFP1390-KFQ1390</f>
        <v>1000000</v>
      </c>
      <c r="KFT1390" s="84">
        <f>SUM(KFT1387:KFT1388)</f>
        <v>2000000</v>
      </c>
      <c r="KFU1390" s="84">
        <f>SUM(KFU1387:KFU1388)</f>
        <v>0</v>
      </c>
      <c r="KFV1390" s="84">
        <f>KFU1390/KFT1390</f>
        <v>0</v>
      </c>
      <c r="KFW1390" s="84">
        <f>KFT1390-KFU1390</f>
        <v>2000000</v>
      </c>
      <c r="KFX1390" s="84">
        <f>KFT1390+KFP1390</f>
        <v>3000000</v>
      </c>
      <c r="KGE1390" s="84" t="s">
        <v>5399</v>
      </c>
      <c r="KGF1390" s="84">
        <f>SUM(KGF1387:KGF1388)</f>
        <v>1000000</v>
      </c>
      <c r="KGG1390" s="84">
        <f>SUM(KGG1387:KGG1388)</f>
        <v>0</v>
      </c>
      <c r="KGH1390" s="84">
        <f>KGG1390/KGF1390</f>
        <v>0</v>
      </c>
      <c r="KGI1390" s="84">
        <f>KGF1390-KGG1390</f>
        <v>1000000</v>
      </c>
      <c r="KGJ1390" s="84">
        <f>SUM(KGJ1387:KGJ1388)</f>
        <v>2000000</v>
      </c>
      <c r="KGK1390" s="84">
        <f>SUM(KGK1387:KGK1388)</f>
        <v>0</v>
      </c>
      <c r="KGL1390" s="84">
        <f>KGK1390/KGJ1390</f>
        <v>0</v>
      </c>
      <c r="KGM1390" s="84">
        <f>KGJ1390-KGK1390</f>
        <v>2000000</v>
      </c>
      <c r="KGN1390" s="84">
        <f>KGJ1390+KGF1390</f>
        <v>3000000</v>
      </c>
      <c r="KGU1390" s="84" t="s">
        <v>5399</v>
      </c>
      <c r="KGV1390" s="84">
        <f>SUM(KGV1387:KGV1388)</f>
        <v>1000000</v>
      </c>
      <c r="KGW1390" s="84">
        <f>SUM(KGW1387:KGW1388)</f>
        <v>0</v>
      </c>
      <c r="KGX1390" s="84">
        <f>KGW1390/KGV1390</f>
        <v>0</v>
      </c>
      <c r="KGY1390" s="84">
        <f>KGV1390-KGW1390</f>
        <v>1000000</v>
      </c>
      <c r="KGZ1390" s="84">
        <f>SUM(KGZ1387:KGZ1388)</f>
        <v>2000000</v>
      </c>
      <c r="KHA1390" s="84">
        <f>SUM(KHA1387:KHA1388)</f>
        <v>0</v>
      </c>
      <c r="KHB1390" s="84">
        <f>KHA1390/KGZ1390</f>
        <v>0</v>
      </c>
      <c r="KHC1390" s="84">
        <f>KGZ1390-KHA1390</f>
        <v>2000000</v>
      </c>
      <c r="KHD1390" s="84">
        <f>KGZ1390+KGV1390</f>
        <v>3000000</v>
      </c>
      <c r="KHK1390" s="84" t="s">
        <v>5399</v>
      </c>
      <c r="KHL1390" s="84">
        <f>SUM(KHL1387:KHL1388)</f>
        <v>1000000</v>
      </c>
      <c r="KHM1390" s="84">
        <f>SUM(KHM1387:KHM1388)</f>
        <v>0</v>
      </c>
      <c r="KHN1390" s="84">
        <f>KHM1390/KHL1390</f>
        <v>0</v>
      </c>
      <c r="KHO1390" s="84">
        <f>KHL1390-KHM1390</f>
        <v>1000000</v>
      </c>
      <c r="KHP1390" s="84">
        <f>SUM(KHP1387:KHP1388)</f>
        <v>2000000</v>
      </c>
      <c r="KHQ1390" s="84">
        <f>SUM(KHQ1387:KHQ1388)</f>
        <v>0</v>
      </c>
      <c r="KHR1390" s="84">
        <f>KHQ1390/KHP1390</f>
        <v>0</v>
      </c>
      <c r="KHS1390" s="84">
        <f>KHP1390-KHQ1390</f>
        <v>2000000</v>
      </c>
      <c r="KHT1390" s="84">
        <f>KHP1390+KHL1390</f>
        <v>3000000</v>
      </c>
      <c r="KIA1390" s="84" t="s">
        <v>5399</v>
      </c>
      <c r="KIB1390" s="84">
        <f>SUM(KIB1387:KIB1388)</f>
        <v>1000000</v>
      </c>
      <c r="KIC1390" s="84">
        <f>SUM(KIC1387:KIC1388)</f>
        <v>0</v>
      </c>
      <c r="KID1390" s="84">
        <f>KIC1390/KIB1390</f>
        <v>0</v>
      </c>
      <c r="KIE1390" s="84">
        <f>KIB1390-KIC1390</f>
        <v>1000000</v>
      </c>
      <c r="KIF1390" s="84">
        <f>SUM(KIF1387:KIF1388)</f>
        <v>2000000</v>
      </c>
      <c r="KIG1390" s="84">
        <f>SUM(KIG1387:KIG1388)</f>
        <v>0</v>
      </c>
      <c r="KIH1390" s="84">
        <f>KIG1390/KIF1390</f>
        <v>0</v>
      </c>
      <c r="KII1390" s="84">
        <f>KIF1390-KIG1390</f>
        <v>2000000</v>
      </c>
      <c r="KIJ1390" s="84">
        <f>KIF1390+KIB1390</f>
        <v>3000000</v>
      </c>
      <c r="KIQ1390" s="84" t="s">
        <v>5399</v>
      </c>
      <c r="KIR1390" s="84">
        <f>SUM(KIR1387:KIR1388)</f>
        <v>1000000</v>
      </c>
      <c r="KIS1390" s="84">
        <f>SUM(KIS1387:KIS1388)</f>
        <v>0</v>
      </c>
      <c r="KIT1390" s="84">
        <f>KIS1390/KIR1390</f>
        <v>0</v>
      </c>
      <c r="KIU1390" s="84">
        <f>KIR1390-KIS1390</f>
        <v>1000000</v>
      </c>
      <c r="KIV1390" s="84">
        <f>SUM(KIV1387:KIV1388)</f>
        <v>2000000</v>
      </c>
      <c r="KIW1390" s="84">
        <f>SUM(KIW1387:KIW1388)</f>
        <v>0</v>
      </c>
      <c r="KIX1390" s="84">
        <f>KIW1390/KIV1390</f>
        <v>0</v>
      </c>
      <c r="KIY1390" s="84">
        <f>KIV1390-KIW1390</f>
        <v>2000000</v>
      </c>
      <c r="KIZ1390" s="84">
        <f>KIV1390+KIR1390</f>
        <v>3000000</v>
      </c>
      <c r="KJG1390" s="84" t="s">
        <v>5399</v>
      </c>
      <c r="KJH1390" s="84">
        <f>SUM(KJH1387:KJH1388)</f>
        <v>1000000</v>
      </c>
      <c r="KJI1390" s="84">
        <f>SUM(KJI1387:KJI1388)</f>
        <v>0</v>
      </c>
      <c r="KJJ1390" s="84">
        <f>KJI1390/KJH1390</f>
        <v>0</v>
      </c>
      <c r="KJK1390" s="84">
        <f>KJH1390-KJI1390</f>
        <v>1000000</v>
      </c>
      <c r="KJL1390" s="84">
        <f>SUM(KJL1387:KJL1388)</f>
        <v>2000000</v>
      </c>
      <c r="KJM1390" s="84">
        <f>SUM(KJM1387:KJM1388)</f>
        <v>0</v>
      </c>
      <c r="KJN1390" s="84">
        <f>KJM1390/KJL1390</f>
        <v>0</v>
      </c>
      <c r="KJO1390" s="84">
        <f>KJL1390-KJM1390</f>
        <v>2000000</v>
      </c>
      <c r="KJP1390" s="84">
        <f>KJL1390+KJH1390</f>
        <v>3000000</v>
      </c>
      <c r="KJW1390" s="84" t="s">
        <v>5399</v>
      </c>
      <c r="KJX1390" s="84">
        <f>SUM(KJX1387:KJX1388)</f>
        <v>1000000</v>
      </c>
      <c r="KJY1390" s="84">
        <f>SUM(KJY1387:KJY1388)</f>
        <v>0</v>
      </c>
      <c r="KJZ1390" s="84">
        <f>KJY1390/KJX1390</f>
        <v>0</v>
      </c>
      <c r="KKA1390" s="84">
        <f>KJX1390-KJY1390</f>
        <v>1000000</v>
      </c>
      <c r="KKB1390" s="84">
        <f>SUM(KKB1387:KKB1388)</f>
        <v>2000000</v>
      </c>
      <c r="KKC1390" s="84">
        <f>SUM(KKC1387:KKC1388)</f>
        <v>0</v>
      </c>
      <c r="KKD1390" s="84">
        <f>KKC1390/KKB1390</f>
        <v>0</v>
      </c>
      <c r="KKE1390" s="84">
        <f>KKB1390-KKC1390</f>
        <v>2000000</v>
      </c>
      <c r="KKF1390" s="84">
        <f>KKB1390+KJX1390</f>
        <v>3000000</v>
      </c>
      <c r="KKM1390" s="84" t="s">
        <v>5399</v>
      </c>
      <c r="KKN1390" s="84">
        <f>SUM(KKN1387:KKN1388)</f>
        <v>1000000</v>
      </c>
      <c r="KKO1390" s="84">
        <f>SUM(KKO1387:KKO1388)</f>
        <v>0</v>
      </c>
      <c r="KKP1390" s="84">
        <f>KKO1390/KKN1390</f>
        <v>0</v>
      </c>
      <c r="KKQ1390" s="84">
        <f>KKN1390-KKO1390</f>
        <v>1000000</v>
      </c>
      <c r="KKR1390" s="84">
        <f>SUM(KKR1387:KKR1388)</f>
        <v>2000000</v>
      </c>
      <c r="KKS1390" s="84">
        <f>SUM(KKS1387:KKS1388)</f>
        <v>0</v>
      </c>
      <c r="KKT1390" s="84">
        <f>KKS1390/KKR1390</f>
        <v>0</v>
      </c>
      <c r="KKU1390" s="84">
        <f>KKR1390-KKS1390</f>
        <v>2000000</v>
      </c>
      <c r="KKV1390" s="84">
        <f>KKR1390+KKN1390</f>
        <v>3000000</v>
      </c>
      <c r="KLC1390" s="84" t="s">
        <v>5399</v>
      </c>
      <c r="KLD1390" s="84">
        <f>SUM(KLD1387:KLD1388)</f>
        <v>1000000</v>
      </c>
      <c r="KLE1390" s="84">
        <f>SUM(KLE1387:KLE1388)</f>
        <v>0</v>
      </c>
      <c r="KLF1390" s="84">
        <f>KLE1390/KLD1390</f>
        <v>0</v>
      </c>
      <c r="KLG1390" s="84">
        <f>KLD1390-KLE1390</f>
        <v>1000000</v>
      </c>
      <c r="KLH1390" s="84">
        <f>SUM(KLH1387:KLH1388)</f>
        <v>2000000</v>
      </c>
      <c r="KLI1390" s="84">
        <f>SUM(KLI1387:KLI1388)</f>
        <v>0</v>
      </c>
      <c r="KLJ1390" s="84">
        <f>KLI1390/KLH1390</f>
        <v>0</v>
      </c>
      <c r="KLK1390" s="84">
        <f>KLH1390-KLI1390</f>
        <v>2000000</v>
      </c>
      <c r="KLL1390" s="84">
        <f>KLH1390+KLD1390</f>
        <v>3000000</v>
      </c>
      <c r="KLS1390" s="84" t="s">
        <v>5399</v>
      </c>
      <c r="KLT1390" s="84">
        <f>SUM(KLT1387:KLT1388)</f>
        <v>1000000</v>
      </c>
      <c r="KLU1390" s="84">
        <f>SUM(KLU1387:KLU1388)</f>
        <v>0</v>
      </c>
      <c r="KLV1390" s="84">
        <f>KLU1390/KLT1390</f>
        <v>0</v>
      </c>
      <c r="KLW1390" s="84">
        <f>KLT1390-KLU1390</f>
        <v>1000000</v>
      </c>
      <c r="KLX1390" s="84">
        <f>SUM(KLX1387:KLX1388)</f>
        <v>2000000</v>
      </c>
      <c r="KLY1390" s="84">
        <f>SUM(KLY1387:KLY1388)</f>
        <v>0</v>
      </c>
      <c r="KLZ1390" s="84">
        <f>KLY1390/KLX1390</f>
        <v>0</v>
      </c>
      <c r="KMA1390" s="84">
        <f>KLX1390-KLY1390</f>
        <v>2000000</v>
      </c>
      <c r="KMB1390" s="84">
        <f>KLX1390+KLT1390</f>
        <v>3000000</v>
      </c>
      <c r="KMI1390" s="84" t="s">
        <v>5399</v>
      </c>
      <c r="KMJ1390" s="84">
        <f>SUM(KMJ1387:KMJ1388)</f>
        <v>1000000</v>
      </c>
      <c r="KMK1390" s="84">
        <f>SUM(KMK1387:KMK1388)</f>
        <v>0</v>
      </c>
      <c r="KML1390" s="84">
        <f>KMK1390/KMJ1390</f>
        <v>0</v>
      </c>
      <c r="KMM1390" s="84">
        <f>KMJ1390-KMK1390</f>
        <v>1000000</v>
      </c>
      <c r="KMN1390" s="84">
        <f>SUM(KMN1387:KMN1388)</f>
        <v>2000000</v>
      </c>
      <c r="KMO1390" s="84">
        <f>SUM(KMO1387:KMO1388)</f>
        <v>0</v>
      </c>
      <c r="KMP1390" s="84">
        <f>KMO1390/KMN1390</f>
        <v>0</v>
      </c>
      <c r="KMQ1390" s="84">
        <f>KMN1390-KMO1390</f>
        <v>2000000</v>
      </c>
      <c r="KMR1390" s="84">
        <f>KMN1390+KMJ1390</f>
        <v>3000000</v>
      </c>
      <c r="KMY1390" s="84" t="s">
        <v>5399</v>
      </c>
      <c r="KMZ1390" s="84">
        <f>SUM(KMZ1387:KMZ1388)</f>
        <v>1000000</v>
      </c>
      <c r="KNA1390" s="84">
        <f>SUM(KNA1387:KNA1388)</f>
        <v>0</v>
      </c>
      <c r="KNB1390" s="84">
        <f>KNA1390/KMZ1390</f>
        <v>0</v>
      </c>
      <c r="KNC1390" s="84">
        <f>KMZ1390-KNA1390</f>
        <v>1000000</v>
      </c>
      <c r="KND1390" s="84">
        <f>SUM(KND1387:KND1388)</f>
        <v>2000000</v>
      </c>
      <c r="KNE1390" s="84">
        <f>SUM(KNE1387:KNE1388)</f>
        <v>0</v>
      </c>
      <c r="KNF1390" s="84">
        <f>KNE1390/KND1390</f>
        <v>0</v>
      </c>
      <c r="KNG1390" s="84">
        <f>KND1390-KNE1390</f>
        <v>2000000</v>
      </c>
      <c r="KNH1390" s="84">
        <f>KND1390+KMZ1390</f>
        <v>3000000</v>
      </c>
      <c r="KNO1390" s="84" t="s">
        <v>5399</v>
      </c>
      <c r="KNP1390" s="84">
        <f>SUM(KNP1387:KNP1388)</f>
        <v>1000000</v>
      </c>
      <c r="KNQ1390" s="84">
        <f>SUM(KNQ1387:KNQ1388)</f>
        <v>0</v>
      </c>
      <c r="KNR1390" s="84">
        <f>KNQ1390/KNP1390</f>
        <v>0</v>
      </c>
      <c r="KNS1390" s="84">
        <f>KNP1390-KNQ1390</f>
        <v>1000000</v>
      </c>
      <c r="KNT1390" s="84">
        <f>SUM(KNT1387:KNT1388)</f>
        <v>2000000</v>
      </c>
      <c r="KNU1390" s="84">
        <f>SUM(KNU1387:KNU1388)</f>
        <v>0</v>
      </c>
      <c r="KNV1390" s="84">
        <f>KNU1390/KNT1390</f>
        <v>0</v>
      </c>
      <c r="KNW1390" s="84">
        <f>KNT1390-KNU1390</f>
        <v>2000000</v>
      </c>
      <c r="KNX1390" s="84">
        <f>KNT1390+KNP1390</f>
        <v>3000000</v>
      </c>
      <c r="KOE1390" s="84" t="s">
        <v>5399</v>
      </c>
      <c r="KOF1390" s="84">
        <f>SUM(KOF1387:KOF1388)</f>
        <v>1000000</v>
      </c>
      <c r="KOG1390" s="84">
        <f>SUM(KOG1387:KOG1388)</f>
        <v>0</v>
      </c>
      <c r="KOH1390" s="84">
        <f>KOG1390/KOF1390</f>
        <v>0</v>
      </c>
      <c r="KOI1390" s="84">
        <f>KOF1390-KOG1390</f>
        <v>1000000</v>
      </c>
      <c r="KOJ1390" s="84">
        <f>SUM(KOJ1387:KOJ1388)</f>
        <v>2000000</v>
      </c>
      <c r="KOK1390" s="84">
        <f>SUM(KOK1387:KOK1388)</f>
        <v>0</v>
      </c>
      <c r="KOL1390" s="84">
        <f>KOK1390/KOJ1390</f>
        <v>0</v>
      </c>
      <c r="KOM1390" s="84">
        <f>KOJ1390-KOK1390</f>
        <v>2000000</v>
      </c>
      <c r="KON1390" s="84">
        <f>KOJ1390+KOF1390</f>
        <v>3000000</v>
      </c>
      <c r="KOU1390" s="84" t="s">
        <v>5399</v>
      </c>
      <c r="KOV1390" s="84">
        <f>SUM(KOV1387:KOV1388)</f>
        <v>1000000</v>
      </c>
      <c r="KOW1390" s="84">
        <f>SUM(KOW1387:KOW1388)</f>
        <v>0</v>
      </c>
      <c r="KOX1390" s="84">
        <f>KOW1390/KOV1390</f>
        <v>0</v>
      </c>
      <c r="KOY1390" s="84">
        <f>KOV1390-KOW1390</f>
        <v>1000000</v>
      </c>
      <c r="KOZ1390" s="84">
        <f>SUM(KOZ1387:KOZ1388)</f>
        <v>2000000</v>
      </c>
      <c r="KPA1390" s="84">
        <f>SUM(KPA1387:KPA1388)</f>
        <v>0</v>
      </c>
      <c r="KPB1390" s="84">
        <f>KPA1390/KOZ1390</f>
        <v>0</v>
      </c>
      <c r="KPC1390" s="84">
        <f>KOZ1390-KPA1390</f>
        <v>2000000</v>
      </c>
      <c r="KPD1390" s="84">
        <f>KOZ1390+KOV1390</f>
        <v>3000000</v>
      </c>
      <c r="KPK1390" s="84" t="s">
        <v>5399</v>
      </c>
      <c r="KPL1390" s="84">
        <f>SUM(KPL1387:KPL1388)</f>
        <v>1000000</v>
      </c>
      <c r="KPM1390" s="84">
        <f>SUM(KPM1387:KPM1388)</f>
        <v>0</v>
      </c>
      <c r="KPN1390" s="84">
        <f>KPM1390/KPL1390</f>
        <v>0</v>
      </c>
      <c r="KPO1390" s="84">
        <f>KPL1390-KPM1390</f>
        <v>1000000</v>
      </c>
      <c r="KPP1390" s="84">
        <f>SUM(KPP1387:KPP1388)</f>
        <v>2000000</v>
      </c>
      <c r="KPQ1390" s="84">
        <f>SUM(KPQ1387:KPQ1388)</f>
        <v>0</v>
      </c>
      <c r="KPR1390" s="84">
        <f>KPQ1390/KPP1390</f>
        <v>0</v>
      </c>
      <c r="KPS1390" s="84">
        <f>KPP1390-KPQ1390</f>
        <v>2000000</v>
      </c>
      <c r="KPT1390" s="84">
        <f>KPP1390+KPL1390</f>
        <v>3000000</v>
      </c>
      <c r="KQA1390" s="84" t="s">
        <v>5399</v>
      </c>
      <c r="KQB1390" s="84">
        <f>SUM(KQB1387:KQB1388)</f>
        <v>1000000</v>
      </c>
      <c r="KQC1390" s="84">
        <f>SUM(KQC1387:KQC1388)</f>
        <v>0</v>
      </c>
      <c r="KQD1390" s="84">
        <f>KQC1390/KQB1390</f>
        <v>0</v>
      </c>
      <c r="KQE1390" s="84">
        <f>KQB1390-KQC1390</f>
        <v>1000000</v>
      </c>
      <c r="KQF1390" s="84">
        <f>SUM(KQF1387:KQF1388)</f>
        <v>2000000</v>
      </c>
      <c r="KQG1390" s="84">
        <f>SUM(KQG1387:KQG1388)</f>
        <v>0</v>
      </c>
      <c r="KQH1390" s="84">
        <f>KQG1390/KQF1390</f>
        <v>0</v>
      </c>
      <c r="KQI1390" s="84">
        <f>KQF1390-KQG1390</f>
        <v>2000000</v>
      </c>
      <c r="KQJ1390" s="84">
        <f>KQF1390+KQB1390</f>
        <v>3000000</v>
      </c>
      <c r="KQQ1390" s="84" t="s">
        <v>5399</v>
      </c>
      <c r="KQR1390" s="84">
        <f>SUM(KQR1387:KQR1388)</f>
        <v>1000000</v>
      </c>
      <c r="KQS1390" s="84">
        <f>SUM(KQS1387:KQS1388)</f>
        <v>0</v>
      </c>
      <c r="KQT1390" s="84">
        <f>KQS1390/KQR1390</f>
        <v>0</v>
      </c>
      <c r="KQU1390" s="84">
        <f>KQR1390-KQS1390</f>
        <v>1000000</v>
      </c>
      <c r="KQV1390" s="84">
        <f>SUM(KQV1387:KQV1388)</f>
        <v>2000000</v>
      </c>
      <c r="KQW1390" s="84">
        <f>SUM(KQW1387:KQW1388)</f>
        <v>0</v>
      </c>
      <c r="KQX1390" s="84">
        <f>KQW1390/KQV1390</f>
        <v>0</v>
      </c>
      <c r="KQY1390" s="84">
        <f>KQV1390-KQW1390</f>
        <v>2000000</v>
      </c>
      <c r="KQZ1390" s="84">
        <f>KQV1390+KQR1390</f>
        <v>3000000</v>
      </c>
      <c r="KRG1390" s="84" t="s">
        <v>5399</v>
      </c>
      <c r="KRH1390" s="84">
        <f>SUM(KRH1387:KRH1388)</f>
        <v>1000000</v>
      </c>
      <c r="KRI1390" s="84">
        <f>SUM(KRI1387:KRI1388)</f>
        <v>0</v>
      </c>
      <c r="KRJ1390" s="84">
        <f>KRI1390/KRH1390</f>
        <v>0</v>
      </c>
      <c r="KRK1390" s="84">
        <f>KRH1390-KRI1390</f>
        <v>1000000</v>
      </c>
      <c r="KRL1390" s="84">
        <f>SUM(KRL1387:KRL1388)</f>
        <v>2000000</v>
      </c>
      <c r="KRM1390" s="84">
        <f>SUM(KRM1387:KRM1388)</f>
        <v>0</v>
      </c>
      <c r="KRN1390" s="84">
        <f>KRM1390/KRL1390</f>
        <v>0</v>
      </c>
      <c r="KRO1390" s="84">
        <f>KRL1390-KRM1390</f>
        <v>2000000</v>
      </c>
      <c r="KRP1390" s="84">
        <f>KRL1390+KRH1390</f>
        <v>3000000</v>
      </c>
      <c r="KRW1390" s="84" t="s">
        <v>5399</v>
      </c>
      <c r="KRX1390" s="84">
        <f>SUM(KRX1387:KRX1388)</f>
        <v>1000000</v>
      </c>
      <c r="KRY1390" s="84">
        <f>SUM(KRY1387:KRY1388)</f>
        <v>0</v>
      </c>
      <c r="KRZ1390" s="84">
        <f>KRY1390/KRX1390</f>
        <v>0</v>
      </c>
      <c r="KSA1390" s="84">
        <f>KRX1390-KRY1390</f>
        <v>1000000</v>
      </c>
      <c r="KSB1390" s="84">
        <f>SUM(KSB1387:KSB1388)</f>
        <v>2000000</v>
      </c>
      <c r="KSC1390" s="84">
        <f>SUM(KSC1387:KSC1388)</f>
        <v>0</v>
      </c>
      <c r="KSD1390" s="84">
        <f>KSC1390/KSB1390</f>
        <v>0</v>
      </c>
      <c r="KSE1390" s="84">
        <f>KSB1390-KSC1390</f>
        <v>2000000</v>
      </c>
      <c r="KSF1390" s="84">
        <f>KSB1390+KRX1390</f>
        <v>3000000</v>
      </c>
      <c r="KSM1390" s="84" t="s">
        <v>5399</v>
      </c>
      <c r="KSN1390" s="84">
        <f>SUM(KSN1387:KSN1388)</f>
        <v>1000000</v>
      </c>
      <c r="KSO1390" s="84">
        <f>SUM(KSO1387:KSO1388)</f>
        <v>0</v>
      </c>
      <c r="KSP1390" s="84">
        <f>KSO1390/KSN1390</f>
        <v>0</v>
      </c>
      <c r="KSQ1390" s="84">
        <f>KSN1390-KSO1390</f>
        <v>1000000</v>
      </c>
      <c r="KSR1390" s="84">
        <f>SUM(KSR1387:KSR1388)</f>
        <v>2000000</v>
      </c>
      <c r="KSS1390" s="84">
        <f>SUM(KSS1387:KSS1388)</f>
        <v>0</v>
      </c>
      <c r="KST1390" s="84">
        <f>KSS1390/KSR1390</f>
        <v>0</v>
      </c>
      <c r="KSU1390" s="84">
        <f>KSR1390-KSS1390</f>
        <v>2000000</v>
      </c>
      <c r="KSV1390" s="84">
        <f>KSR1390+KSN1390</f>
        <v>3000000</v>
      </c>
      <c r="KTC1390" s="84" t="s">
        <v>5399</v>
      </c>
      <c r="KTD1390" s="84">
        <f>SUM(KTD1387:KTD1388)</f>
        <v>1000000</v>
      </c>
      <c r="KTE1390" s="84">
        <f>SUM(KTE1387:KTE1388)</f>
        <v>0</v>
      </c>
      <c r="KTF1390" s="84">
        <f>KTE1390/KTD1390</f>
        <v>0</v>
      </c>
      <c r="KTG1390" s="84">
        <f>KTD1390-KTE1390</f>
        <v>1000000</v>
      </c>
      <c r="KTH1390" s="84">
        <f>SUM(KTH1387:KTH1388)</f>
        <v>2000000</v>
      </c>
      <c r="KTI1390" s="84">
        <f>SUM(KTI1387:KTI1388)</f>
        <v>0</v>
      </c>
      <c r="KTJ1390" s="84">
        <f>KTI1390/KTH1390</f>
        <v>0</v>
      </c>
      <c r="KTK1390" s="84">
        <f>KTH1390-KTI1390</f>
        <v>2000000</v>
      </c>
      <c r="KTL1390" s="84">
        <f>KTH1390+KTD1390</f>
        <v>3000000</v>
      </c>
      <c r="KTS1390" s="84" t="s">
        <v>5399</v>
      </c>
      <c r="KTT1390" s="84">
        <f>SUM(KTT1387:KTT1388)</f>
        <v>1000000</v>
      </c>
      <c r="KTU1390" s="84">
        <f>SUM(KTU1387:KTU1388)</f>
        <v>0</v>
      </c>
      <c r="KTV1390" s="84">
        <f>KTU1390/KTT1390</f>
        <v>0</v>
      </c>
      <c r="KTW1390" s="84">
        <f>KTT1390-KTU1390</f>
        <v>1000000</v>
      </c>
      <c r="KTX1390" s="84">
        <f>SUM(KTX1387:KTX1388)</f>
        <v>2000000</v>
      </c>
      <c r="KTY1390" s="84">
        <f>SUM(KTY1387:KTY1388)</f>
        <v>0</v>
      </c>
      <c r="KTZ1390" s="84">
        <f>KTY1390/KTX1390</f>
        <v>0</v>
      </c>
      <c r="KUA1390" s="84">
        <f>KTX1390-KTY1390</f>
        <v>2000000</v>
      </c>
      <c r="KUB1390" s="84">
        <f>KTX1390+KTT1390</f>
        <v>3000000</v>
      </c>
      <c r="KUI1390" s="84" t="s">
        <v>5399</v>
      </c>
      <c r="KUJ1390" s="84">
        <f>SUM(KUJ1387:KUJ1388)</f>
        <v>1000000</v>
      </c>
      <c r="KUK1390" s="84">
        <f>SUM(KUK1387:KUK1388)</f>
        <v>0</v>
      </c>
      <c r="KUL1390" s="84">
        <f>KUK1390/KUJ1390</f>
        <v>0</v>
      </c>
      <c r="KUM1390" s="84">
        <f>KUJ1390-KUK1390</f>
        <v>1000000</v>
      </c>
      <c r="KUN1390" s="84">
        <f>SUM(KUN1387:KUN1388)</f>
        <v>2000000</v>
      </c>
      <c r="KUO1390" s="84">
        <f>SUM(KUO1387:KUO1388)</f>
        <v>0</v>
      </c>
      <c r="KUP1390" s="84">
        <f>KUO1390/KUN1390</f>
        <v>0</v>
      </c>
      <c r="KUQ1390" s="84">
        <f>KUN1390-KUO1390</f>
        <v>2000000</v>
      </c>
      <c r="KUR1390" s="84">
        <f>KUN1390+KUJ1390</f>
        <v>3000000</v>
      </c>
      <c r="KUY1390" s="84" t="s">
        <v>5399</v>
      </c>
      <c r="KUZ1390" s="84">
        <f>SUM(KUZ1387:KUZ1388)</f>
        <v>1000000</v>
      </c>
      <c r="KVA1390" s="84">
        <f>SUM(KVA1387:KVA1388)</f>
        <v>0</v>
      </c>
      <c r="KVB1390" s="84">
        <f>KVA1390/KUZ1390</f>
        <v>0</v>
      </c>
      <c r="KVC1390" s="84">
        <f>KUZ1390-KVA1390</f>
        <v>1000000</v>
      </c>
      <c r="KVD1390" s="84">
        <f>SUM(KVD1387:KVD1388)</f>
        <v>2000000</v>
      </c>
      <c r="KVE1390" s="84">
        <f>SUM(KVE1387:KVE1388)</f>
        <v>0</v>
      </c>
      <c r="KVF1390" s="84">
        <f>KVE1390/KVD1390</f>
        <v>0</v>
      </c>
      <c r="KVG1390" s="84">
        <f>KVD1390-KVE1390</f>
        <v>2000000</v>
      </c>
      <c r="KVH1390" s="84">
        <f>KVD1390+KUZ1390</f>
        <v>3000000</v>
      </c>
      <c r="KVO1390" s="84" t="s">
        <v>5399</v>
      </c>
      <c r="KVP1390" s="84">
        <f>SUM(KVP1387:KVP1388)</f>
        <v>1000000</v>
      </c>
      <c r="KVQ1390" s="84">
        <f>SUM(KVQ1387:KVQ1388)</f>
        <v>0</v>
      </c>
      <c r="KVR1390" s="84">
        <f>KVQ1390/KVP1390</f>
        <v>0</v>
      </c>
      <c r="KVS1390" s="84">
        <f>KVP1390-KVQ1390</f>
        <v>1000000</v>
      </c>
      <c r="KVT1390" s="84">
        <f>SUM(KVT1387:KVT1388)</f>
        <v>2000000</v>
      </c>
      <c r="KVU1390" s="84">
        <f>SUM(KVU1387:KVU1388)</f>
        <v>0</v>
      </c>
      <c r="KVV1390" s="84">
        <f>KVU1390/KVT1390</f>
        <v>0</v>
      </c>
      <c r="KVW1390" s="84">
        <f>KVT1390-KVU1390</f>
        <v>2000000</v>
      </c>
      <c r="KVX1390" s="84">
        <f>KVT1390+KVP1390</f>
        <v>3000000</v>
      </c>
      <c r="KWE1390" s="84" t="s">
        <v>5399</v>
      </c>
      <c r="KWF1390" s="84">
        <f>SUM(KWF1387:KWF1388)</f>
        <v>1000000</v>
      </c>
      <c r="KWG1390" s="84">
        <f>SUM(KWG1387:KWG1388)</f>
        <v>0</v>
      </c>
      <c r="KWH1390" s="84">
        <f>KWG1390/KWF1390</f>
        <v>0</v>
      </c>
      <c r="KWI1390" s="84">
        <f>KWF1390-KWG1390</f>
        <v>1000000</v>
      </c>
      <c r="KWJ1390" s="84">
        <f>SUM(KWJ1387:KWJ1388)</f>
        <v>2000000</v>
      </c>
      <c r="KWK1390" s="84">
        <f>SUM(KWK1387:KWK1388)</f>
        <v>0</v>
      </c>
      <c r="KWL1390" s="84">
        <f>KWK1390/KWJ1390</f>
        <v>0</v>
      </c>
      <c r="KWM1390" s="84">
        <f>KWJ1390-KWK1390</f>
        <v>2000000</v>
      </c>
      <c r="KWN1390" s="84">
        <f>KWJ1390+KWF1390</f>
        <v>3000000</v>
      </c>
      <c r="KWU1390" s="84" t="s">
        <v>5399</v>
      </c>
      <c r="KWV1390" s="84">
        <f>SUM(KWV1387:KWV1388)</f>
        <v>1000000</v>
      </c>
      <c r="KWW1390" s="84">
        <f>SUM(KWW1387:KWW1388)</f>
        <v>0</v>
      </c>
      <c r="KWX1390" s="84">
        <f>KWW1390/KWV1390</f>
        <v>0</v>
      </c>
      <c r="KWY1390" s="84">
        <f>KWV1390-KWW1390</f>
        <v>1000000</v>
      </c>
      <c r="KWZ1390" s="84">
        <f>SUM(KWZ1387:KWZ1388)</f>
        <v>2000000</v>
      </c>
      <c r="KXA1390" s="84">
        <f>SUM(KXA1387:KXA1388)</f>
        <v>0</v>
      </c>
      <c r="KXB1390" s="84">
        <f>KXA1390/KWZ1390</f>
        <v>0</v>
      </c>
      <c r="KXC1390" s="84">
        <f>KWZ1390-KXA1390</f>
        <v>2000000</v>
      </c>
      <c r="KXD1390" s="84">
        <f>KWZ1390+KWV1390</f>
        <v>3000000</v>
      </c>
      <c r="KXK1390" s="84" t="s">
        <v>5399</v>
      </c>
      <c r="KXL1390" s="84">
        <f>SUM(KXL1387:KXL1388)</f>
        <v>1000000</v>
      </c>
      <c r="KXM1390" s="84">
        <f>SUM(KXM1387:KXM1388)</f>
        <v>0</v>
      </c>
      <c r="KXN1390" s="84">
        <f>KXM1390/KXL1390</f>
        <v>0</v>
      </c>
      <c r="KXO1390" s="84">
        <f>KXL1390-KXM1390</f>
        <v>1000000</v>
      </c>
      <c r="KXP1390" s="84">
        <f>SUM(KXP1387:KXP1388)</f>
        <v>2000000</v>
      </c>
      <c r="KXQ1390" s="84">
        <f>SUM(KXQ1387:KXQ1388)</f>
        <v>0</v>
      </c>
      <c r="KXR1390" s="84">
        <f>KXQ1390/KXP1390</f>
        <v>0</v>
      </c>
      <c r="KXS1390" s="84">
        <f>KXP1390-KXQ1390</f>
        <v>2000000</v>
      </c>
      <c r="KXT1390" s="84">
        <f>KXP1390+KXL1390</f>
        <v>3000000</v>
      </c>
      <c r="KYA1390" s="84" t="s">
        <v>5399</v>
      </c>
      <c r="KYB1390" s="84">
        <f>SUM(KYB1387:KYB1388)</f>
        <v>1000000</v>
      </c>
      <c r="KYC1390" s="84">
        <f>SUM(KYC1387:KYC1388)</f>
        <v>0</v>
      </c>
      <c r="KYD1390" s="84">
        <f>KYC1390/KYB1390</f>
        <v>0</v>
      </c>
      <c r="KYE1390" s="84">
        <f>KYB1390-KYC1390</f>
        <v>1000000</v>
      </c>
      <c r="KYF1390" s="84">
        <f>SUM(KYF1387:KYF1388)</f>
        <v>2000000</v>
      </c>
      <c r="KYG1390" s="84">
        <f>SUM(KYG1387:KYG1388)</f>
        <v>0</v>
      </c>
      <c r="KYH1390" s="84">
        <f>KYG1390/KYF1390</f>
        <v>0</v>
      </c>
      <c r="KYI1390" s="84">
        <f>KYF1390-KYG1390</f>
        <v>2000000</v>
      </c>
      <c r="KYJ1390" s="84">
        <f>KYF1390+KYB1390</f>
        <v>3000000</v>
      </c>
      <c r="KYQ1390" s="84" t="s">
        <v>5399</v>
      </c>
      <c r="KYR1390" s="84">
        <f>SUM(KYR1387:KYR1388)</f>
        <v>1000000</v>
      </c>
      <c r="KYS1390" s="84">
        <f>SUM(KYS1387:KYS1388)</f>
        <v>0</v>
      </c>
      <c r="KYT1390" s="84">
        <f>KYS1390/KYR1390</f>
        <v>0</v>
      </c>
      <c r="KYU1390" s="84">
        <f>KYR1390-KYS1390</f>
        <v>1000000</v>
      </c>
      <c r="KYV1390" s="84">
        <f>SUM(KYV1387:KYV1388)</f>
        <v>2000000</v>
      </c>
      <c r="KYW1390" s="84">
        <f>SUM(KYW1387:KYW1388)</f>
        <v>0</v>
      </c>
      <c r="KYX1390" s="84">
        <f>KYW1390/KYV1390</f>
        <v>0</v>
      </c>
      <c r="KYY1390" s="84">
        <f>KYV1390-KYW1390</f>
        <v>2000000</v>
      </c>
      <c r="KYZ1390" s="84">
        <f>KYV1390+KYR1390</f>
        <v>3000000</v>
      </c>
      <c r="KZG1390" s="84" t="s">
        <v>5399</v>
      </c>
      <c r="KZH1390" s="84">
        <f>SUM(KZH1387:KZH1388)</f>
        <v>1000000</v>
      </c>
      <c r="KZI1390" s="84">
        <f>SUM(KZI1387:KZI1388)</f>
        <v>0</v>
      </c>
      <c r="KZJ1390" s="84">
        <f>KZI1390/KZH1390</f>
        <v>0</v>
      </c>
      <c r="KZK1390" s="84">
        <f>KZH1390-KZI1390</f>
        <v>1000000</v>
      </c>
      <c r="KZL1390" s="84">
        <f>SUM(KZL1387:KZL1388)</f>
        <v>2000000</v>
      </c>
      <c r="KZM1390" s="84">
        <f>SUM(KZM1387:KZM1388)</f>
        <v>0</v>
      </c>
      <c r="KZN1390" s="84">
        <f>KZM1390/KZL1390</f>
        <v>0</v>
      </c>
      <c r="KZO1390" s="84">
        <f>KZL1390-KZM1390</f>
        <v>2000000</v>
      </c>
      <c r="KZP1390" s="84">
        <f>KZL1390+KZH1390</f>
        <v>3000000</v>
      </c>
      <c r="KZW1390" s="84" t="s">
        <v>5399</v>
      </c>
      <c r="KZX1390" s="84">
        <f>SUM(KZX1387:KZX1388)</f>
        <v>1000000</v>
      </c>
      <c r="KZY1390" s="84">
        <f>SUM(KZY1387:KZY1388)</f>
        <v>0</v>
      </c>
      <c r="KZZ1390" s="84">
        <f>KZY1390/KZX1390</f>
        <v>0</v>
      </c>
      <c r="LAA1390" s="84">
        <f>KZX1390-KZY1390</f>
        <v>1000000</v>
      </c>
      <c r="LAB1390" s="84">
        <f>SUM(LAB1387:LAB1388)</f>
        <v>2000000</v>
      </c>
      <c r="LAC1390" s="84">
        <f>SUM(LAC1387:LAC1388)</f>
        <v>0</v>
      </c>
      <c r="LAD1390" s="84">
        <f>LAC1390/LAB1390</f>
        <v>0</v>
      </c>
      <c r="LAE1390" s="84">
        <f>LAB1390-LAC1390</f>
        <v>2000000</v>
      </c>
      <c r="LAF1390" s="84">
        <f>LAB1390+KZX1390</f>
        <v>3000000</v>
      </c>
      <c r="LAM1390" s="84" t="s">
        <v>5399</v>
      </c>
      <c r="LAN1390" s="84">
        <f>SUM(LAN1387:LAN1388)</f>
        <v>1000000</v>
      </c>
      <c r="LAO1390" s="84">
        <f>SUM(LAO1387:LAO1388)</f>
        <v>0</v>
      </c>
      <c r="LAP1390" s="84">
        <f>LAO1390/LAN1390</f>
        <v>0</v>
      </c>
      <c r="LAQ1390" s="84">
        <f>LAN1390-LAO1390</f>
        <v>1000000</v>
      </c>
      <c r="LAR1390" s="84">
        <f>SUM(LAR1387:LAR1388)</f>
        <v>2000000</v>
      </c>
      <c r="LAS1390" s="84">
        <f>SUM(LAS1387:LAS1388)</f>
        <v>0</v>
      </c>
      <c r="LAT1390" s="84">
        <f>LAS1390/LAR1390</f>
        <v>0</v>
      </c>
      <c r="LAU1390" s="84">
        <f>LAR1390-LAS1390</f>
        <v>2000000</v>
      </c>
      <c r="LAV1390" s="84">
        <f>LAR1390+LAN1390</f>
        <v>3000000</v>
      </c>
      <c r="LBC1390" s="84" t="s">
        <v>5399</v>
      </c>
      <c r="LBD1390" s="84">
        <f>SUM(LBD1387:LBD1388)</f>
        <v>1000000</v>
      </c>
      <c r="LBE1390" s="84">
        <f>SUM(LBE1387:LBE1388)</f>
        <v>0</v>
      </c>
      <c r="LBF1390" s="84">
        <f>LBE1390/LBD1390</f>
        <v>0</v>
      </c>
      <c r="LBG1390" s="84">
        <f>LBD1390-LBE1390</f>
        <v>1000000</v>
      </c>
      <c r="LBH1390" s="84">
        <f>SUM(LBH1387:LBH1388)</f>
        <v>2000000</v>
      </c>
      <c r="LBI1390" s="84">
        <f>SUM(LBI1387:LBI1388)</f>
        <v>0</v>
      </c>
      <c r="LBJ1390" s="84">
        <f>LBI1390/LBH1390</f>
        <v>0</v>
      </c>
      <c r="LBK1390" s="84">
        <f>LBH1390-LBI1390</f>
        <v>2000000</v>
      </c>
      <c r="LBL1390" s="84">
        <f>LBH1390+LBD1390</f>
        <v>3000000</v>
      </c>
      <c r="LBS1390" s="84" t="s">
        <v>5399</v>
      </c>
      <c r="LBT1390" s="84">
        <f>SUM(LBT1387:LBT1388)</f>
        <v>1000000</v>
      </c>
      <c r="LBU1390" s="84">
        <f>SUM(LBU1387:LBU1388)</f>
        <v>0</v>
      </c>
      <c r="LBV1390" s="84">
        <f>LBU1390/LBT1390</f>
        <v>0</v>
      </c>
      <c r="LBW1390" s="84">
        <f>LBT1390-LBU1390</f>
        <v>1000000</v>
      </c>
      <c r="LBX1390" s="84">
        <f>SUM(LBX1387:LBX1388)</f>
        <v>2000000</v>
      </c>
      <c r="LBY1390" s="84">
        <f>SUM(LBY1387:LBY1388)</f>
        <v>0</v>
      </c>
      <c r="LBZ1390" s="84">
        <f>LBY1390/LBX1390</f>
        <v>0</v>
      </c>
      <c r="LCA1390" s="84">
        <f>LBX1390-LBY1390</f>
        <v>2000000</v>
      </c>
      <c r="LCB1390" s="84">
        <f>LBX1390+LBT1390</f>
        <v>3000000</v>
      </c>
      <c r="LCI1390" s="84" t="s">
        <v>5399</v>
      </c>
      <c r="LCJ1390" s="84">
        <f>SUM(LCJ1387:LCJ1388)</f>
        <v>1000000</v>
      </c>
      <c r="LCK1390" s="84">
        <f>SUM(LCK1387:LCK1388)</f>
        <v>0</v>
      </c>
      <c r="LCL1390" s="84">
        <f>LCK1390/LCJ1390</f>
        <v>0</v>
      </c>
      <c r="LCM1390" s="84">
        <f>LCJ1390-LCK1390</f>
        <v>1000000</v>
      </c>
      <c r="LCN1390" s="84">
        <f>SUM(LCN1387:LCN1388)</f>
        <v>2000000</v>
      </c>
      <c r="LCO1390" s="84">
        <f>SUM(LCO1387:LCO1388)</f>
        <v>0</v>
      </c>
      <c r="LCP1390" s="84">
        <f>LCO1390/LCN1390</f>
        <v>0</v>
      </c>
      <c r="LCQ1390" s="84">
        <f>LCN1390-LCO1390</f>
        <v>2000000</v>
      </c>
      <c r="LCR1390" s="84">
        <f>LCN1390+LCJ1390</f>
        <v>3000000</v>
      </c>
      <c r="LCY1390" s="84" t="s">
        <v>5399</v>
      </c>
      <c r="LCZ1390" s="84">
        <f>SUM(LCZ1387:LCZ1388)</f>
        <v>1000000</v>
      </c>
      <c r="LDA1390" s="84">
        <f>SUM(LDA1387:LDA1388)</f>
        <v>0</v>
      </c>
      <c r="LDB1390" s="84">
        <f>LDA1390/LCZ1390</f>
        <v>0</v>
      </c>
      <c r="LDC1390" s="84">
        <f>LCZ1390-LDA1390</f>
        <v>1000000</v>
      </c>
      <c r="LDD1390" s="84">
        <f>SUM(LDD1387:LDD1388)</f>
        <v>2000000</v>
      </c>
      <c r="LDE1390" s="84">
        <f>SUM(LDE1387:LDE1388)</f>
        <v>0</v>
      </c>
      <c r="LDF1390" s="84">
        <f>LDE1390/LDD1390</f>
        <v>0</v>
      </c>
      <c r="LDG1390" s="84">
        <f>LDD1390-LDE1390</f>
        <v>2000000</v>
      </c>
      <c r="LDH1390" s="84">
        <f>LDD1390+LCZ1390</f>
        <v>3000000</v>
      </c>
      <c r="LDO1390" s="84" t="s">
        <v>5399</v>
      </c>
      <c r="LDP1390" s="84">
        <f>SUM(LDP1387:LDP1388)</f>
        <v>1000000</v>
      </c>
      <c r="LDQ1390" s="84">
        <f>SUM(LDQ1387:LDQ1388)</f>
        <v>0</v>
      </c>
      <c r="LDR1390" s="84">
        <f>LDQ1390/LDP1390</f>
        <v>0</v>
      </c>
      <c r="LDS1390" s="84">
        <f>LDP1390-LDQ1390</f>
        <v>1000000</v>
      </c>
      <c r="LDT1390" s="84">
        <f>SUM(LDT1387:LDT1388)</f>
        <v>2000000</v>
      </c>
      <c r="LDU1390" s="84">
        <f>SUM(LDU1387:LDU1388)</f>
        <v>0</v>
      </c>
      <c r="LDV1390" s="84">
        <f>LDU1390/LDT1390</f>
        <v>0</v>
      </c>
      <c r="LDW1390" s="84">
        <f>LDT1390-LDU1390</f>
        <v>2000000</v>
      </c>
      <c r="LDX1390" s="84">
        <f>LDT1390+LDP1390</f>
        <v>3000000</v>
      </c>
      <c r="LEE1390" s="84" t="s">
        <v>5399</v>
      </c>
      <c r="LEF1390" s="84">
        <f>SUM(LEF1387:LEF1388)</f>
        <v>1000000</v>
      </c>
      <c r="LEG1390" s="84">
        <f>SUM(LEG1387:LEG1388)</f>
        <v>0</v>
      </c>
      <c r="LEH1390" s="84">
        <f>LEG1390/LEF1390</f>
        <v>0</v>
      </c>
      <c r="LEI1390" s="84">
        <f>LEF1390-LEG1390</f>
        <v>1000000</v>
      </c>
      <c r="LEJ1390" s="84">
        <f>SUM(LEJ1387:LEJ1388)</f>
        <v>2000000</v>
      </c>
      <c r="LEK1390" s="84">
        <f>SUM(LEK1387:LEK1388)</f>
        <v>0</v>
      </c>
      <c r="LEL1390" s="84">
        <f>LEK1390/LEJ1390</f>
        <v>0</v>
      </c>
      <c r="LEM1390" s="84">
        <f>LEJ1390-LEK1390</f>
        <v>2000000</v>
      </c>
      <c r="LEN1390" s="84">
        <f>LEJ1390+LEF1390</f>
        <v>3000000</v>
      </c>
      <c r="LEU1390" s="84" t="s">
        <v>5399</v>
      </c>
      <c r="LEV1390" s="84">
        <f>SUM(LEV1387:LEV1388)</f>
        <v>1000000</v>
      </c>
      <c r="LEW1390" s="84">
        <f>SUM(LEW1387:LEW1388)</f>
        <v>0</v>
      </c>
      <c r="LEX1390" s="84">
        <f>LEW1390/LEV1390</f>
        <v>0</v>
      </c>
      <c r="LEY1390" s="84">
        <f>LEV1390-LEW1390</f>
        <v>1000000</v>
      </c>
      <c r="LEZ1390" s="84">
        <f>SUM(LEZ1387:LEZ1388)</f>
        <v>2000000</v>
      </c>
      <c r="LFA1390" s="84">
        <f>SUM(LFA1387:LFA1388)</f>
        <v>0</v>
      </c>
      <c r="LFB1390" s="84">
        <f>LFA1390/LEZ1390</f>
        <v>0</v>
      </c>
      <c r="LFC1390" s="84">
        <f>LEZ1390-LFA1390</f>
        <v>2000000</v>
      </c>
      <c r="LFD1390" s="84">
        <f>LEZ1390+LEV1390</f>
        <v>3000000</v>
      </c>
      <c r="LFK1390" s="84" t="s">
        <v>5399</v>
      </c>
      <c r="LFL1390" s="84">
        <f>SUM(LFL1387:LFL1388)</f>
        <v>1000000</v>
      </c>
      <c r="LFM1390" s="84">
        <f>SUM(LFM1387:LFM1388)</f>
        <v>0</v>
      </c>
      <c r="LFN1390" s="84">
        <f>LFM1390/LFL1390</f>
        <v>0</v>
      </c>
      <c r="LFO1390" s="84">
        <f>LFL1390-LFM1390</f>
        <v>1000000</v>
      </c>
      <c r="LFP1390" s="84">
        <f>SUM(LFP1387:LFP1388)</f>
        <v>2000000</v>
      </c>
      <c r="LFQ1390" s="84">
        <f>SUM(LFQ1387:LFQ1388)</f>
        <v>0</v>
      </c>
      <c r="LFR1390" s="84">
        <f>LFQ1390/LFP1390</f>
        <v>0</v>
      </c>
      <c r="LFS1390" s="84">
        <f>LFP1390-LFQ1390</f>
        <v>2000000</v>
      </c>
      <c r="LFT1390" s="84">
        <f>LFP1390+LFL1390</f>
        <v>3000000</v>
      </c>
      <c r="LGA1390" s="84" t="s">
        <v>5399</v>
      </c>
      <c r="LGB1390" s="84">
        <f>SUM(LGB1387:LGB1388)</f>
        <v>1000000</v>
      </c>
      <c r="LGC1390" s="84">
        <f>SUM(LGC1387:LGC1388)</f>
        <v>0</v>
      </c>
      <c r="LGD1390" s="84">
        <f>LGC1390/LGB1390</f>
        <v>0</v>
      </c>
      <c r="LGE1390" s="84">
        <f>LGB1390-LGC1390</f>
        <v>1000000</v>
      </c>
      <c r="LGF1390" s="84">
        <f>SUM(LGF1387:LGF1388)</f>
        <v>2000000</v>
      </c>
      <c r="LGG1390" s="84">
        <f>SUM(LGG1387:LGG1388)</f>
        <v>0</v>
      </c>
      <c r="LGH1390" s="84">
        <f>LGG1390/LGF1390</f>
        <v>0</v>
      </c>
      <c r="LGI1390" s="84">
        <f>LGF1390-LGG1390</f>
        <v>2000000</v>
      </c>
      <c r="LGJ1390" s="84">
        <f>LGF1390+LGB1390</f>
        <v>3000000</v>
      </c>
      <c r="LGQ1390" s="84" t="s">
        <v>5399</v>
      </c>
      <c r="LGR1390" s="84">
        <f>SUM(LGR1387:LGR1388)</f>
        <v>1000000</v>
      </c>
      <c r="LGS1390" s="84">
        <f>SUM(LGS1387:LGS1388)</f>
        <v>0</v>
      </c>
      <c r="LGT1390" s="84">
        <f>LGS1390/LGR1390</f>
        <v>0</v>
      </c>
      <c r="LGU1390" s="84">
        <f>LGR1390-LGS1390</f>
        <v>1000000</v>
      </c>
      <c r="LGV1390" s="84">
        <f>SUM(LGV1387:LGV1388)</f>
        <v>2000000</v>
      </c>
      <c r="LGW1390" s="84">
        <f>SUM(LGW1387:LGW1388)</f>
        <v>0</v>
      </c>
      <c r="LGX1390" s="84">
        <f>LGW1390/LGV1390</f>
        <v>0</v>
      </c>
      <c r="LGY1390" s="84">
        <f>LGV1390-LGW1390</f>
        <v>2000000</v>
      </c>
      <c r="LGZ1390" s="84">
        <f>LGV1390+LGR1390</f>
        <v>3000000</v>
      </c>
      <c r="LHG1390" s="84" t="s">
        <v>5399</v>
      </c>
      <c r="LHH1390" s="84">
        <f>SUM(LHH1387:LHH1388)</f>
        <v>1000000</v>
      </c>
      <c r="LHI1390" s="84">
        <f>SUM(LHI1387:LHI1388)</f>
        <v>0</v>
      </c>
      <c r="LHJ1390" s="84">
        <f>LHI1390/LHH1390</f>
        <v>0</v>
      </c>
      <c r="LHK1390" s="84">
        <f>LHH1390-LHI1390</f>
        <v>1000000</v>
      </c>
      <c r="LHL1390" s="84">
        <f>SUM(LHL1387:LHL1388)</f>
        <v>2000000</v>
      </c>
      <c r="LHM1390" s="84">
        <f>SUM(LHM1387:LHM1388)</f>
        <v>0</v>
      </c>
      <c r="LHN1390" s="84">
        <f>LHM1390/LHL1390</f>
        <v>0</v>
      </c>
      <c r="LHO1390" s="84">
        <f>LHL1390-LHM1390</f>
        <v>2000000</v>
      </c>
      <c r="LHP1390" s="84">
        <f>LHL1390+LHH1390</f>
        <v>3000000</v>
      </c>
      <c r="LHW1390" s="84" t="s">
        <v>5399</v>
      </c>
      <c r="LHX1390" s="84">
        <f>SUM(LHX1387:LHX1388)</f>
        <v>1000000</v>
      </c>
      <c r="LHY1390" s="84">
        <f>SUM(LHY1387:LHY1388)</f>
        <v>0</v>
      </c>
      <c r="LHZ1390" s="84">
        <f>LHY1390/LHX1390</f>
        <v>0</v>
      </c>
      <c r="LIA1390" s="84">
        <f>LHX1390-LHY1390</f>
        <v>1000000</v>
      </c>
      <c r="LIB1390" s="84">
        <f>SUM(LIB1387:LIB1388)</f>
        <v>2000000</v>
      </c>
      <c r="LIC1390" s="84">
        <f>SUM(LIC1387:LIC1388)</f>
        <v>0</v>
      </c>
      <c r="LID1390" s="84">
        <f>LIC1390/LIB1390</f>
        <v>0</v>
      </c>
      <c r="LIE1390" s="84">
        <f>LIB1390-LIC1390</f>
        <v>2000000</v>
      </c>
      <c r="LIF1390" s="84">
        <f>LIB1390+LHX1390</f>
        <v>3000000</v>
      </c>
      <c r="LIM1390" s="84" t="s">
        <v>5399</v>
      </c>
      <c r="LIN1390" s="84">
        <f>SUM(LIN1387:LIN1388)</f>
        <v>1000000</v>
      </c>
      <c r="LIO1390" s="84">
        <f>SUM(LIO1387:LIO1388)</f>
        <v>0</v>
      </c>
      <c r="LIP1390" s="84">
        <f>LIO1390/LIN1390</f>
        <v>0</v>
      </c>
      <c r="LIQ1390" s="84">
        <f>LIN1390-LIO1390</f>
        <v>1000000</v>
      </c>
      <c r="LIR1390" s="84">
        <f>SUM(LIR1387:LIR1388)</f>
        <v>2000000</v>
      </c>
      <c r="LIS1390" s="84">
        <f>SUM(LIS1387:LIS1388)</f>
        <v>0</v>
      </c>
      <c r="LIT1390" s="84">
        <f>LIS1390/LIR1390</f>
        <v>0</v>
      </c>
      <c r="LIU1390" s="84">
        <f>LIR1390-LIS1390</f>
        <v>2000000</v>
      </c>
      <c r="LIV1390" s="84">
        <f>LIR1390+LIN1390</f>
        <v>3000000</v>
      </c>
      <c r="LJC1390" s="84" t="s">
        <v>5399</v>
      </c>
      <c r="LJD1390" s="84">
        <f>SUM(LJD1387:LJD1388)</f>
        <v>1000000</v>
      </c>
      <c r="LJE1390" s="84">
        <f>SUM(LJE1387:LJE1388)</f>
        <v>0</v>
      </c>
      <c r="LJF1390" s="84">
        <f>LJE1390/LJD1390</f>
        <v>0</v>
      </c>
      <c r="LJG1390" s="84">
        <f>LJD1390-LJE1390</f>
        <v>1000000</v>
      </c>
      <c r="LJH1390" s="84">
        <f>SUM(LJH1387:LJH1388)</f>
        <v>2000000</v>
      </c>
      <c r="LJI1390" s="84">
        <f>SUM(LJI1387:LJI1388)</f>
        <v>0</v>
      </c>
      <c r="LJJ1390" s="84">
        <f>LJI1390/LJH1390</f>
        <v>0</v>
      </c>
      <c r="LJK1390" s="84">
        <f>LJH1390-LJI1390</f>
        <v>2000000</v>
      </c>
      <c r="LJL1390" s="84">
        <f>LJH1390+LJD1390</f>
        <v>3000000</v>
      </c>
      <c r="LJS1390" s="84" t="s">
        <v>5399</v>
      </c>
      <c r="LJT1390" s="84">
        <f>SUM(LJT1387:LJT1388)</f>
        <v>1000000</v>
      </c>
      <c r="LJU1390" s="84">
        <f>SUM(LJU1387:LJU1388)</f>
        <v>0</v>
      </c>
      <c r="LJV1390" s="84">
        <f>LJU1390/LJT1390</f>
        <v>0</v>
      </c>
      <c r="LJW1390" s="84">
        <f>LJT1390-LJU1390</f>
        <v>1000000</v>
      </c>
      <c r="LJX1390" s="84">
        <f>SUM(LJX1387:LJX1388)</f>
        <v>2000000</v>
      </c>
      <c r="LJY1390" s="84">
        <f>SUM(LJY1387:LJY1388)</f>
        <v>0</v>
      </c>
      <c r="LJZ1390" s="84">
        <f>LJY1390/LJX1390</f>
        <v>0</v>
      </c>
      <c r="LKA1390" s="84">
        <f>LJX1390-LJY1390</f>
        <v>2000000</v>
      </c>
      <c r="LKB1390" s="84">
        <f>LJX1390+LJT1390</f>
        <v>3000000</v>
      </c>
      <c r="LKI1390" s="84" t="s">
        <v>5399</v>
      </c>
      <c r="LKJ1390" s="84">
        <f>SUM(LKJ1387:LKJ1388)</f>
        <v>1000000</v>
      </c>
      <c r="LKK1390" s="84">
        <f>SUM(LKK1387:LKK1388)</f>
        <v>0</v>
      </c>
      <c r="LKL1390" s="84">
        <f>LKK1390/LKJ1390</f>
        <v>0</v>
      </c>
      <c r="LKM1390" s="84">
        <f>LKJ1390-LKK1390</f>
        <v>1000000</v>
      </c>
      <c r="LKN1390" s="84">
        <f>SUM(LKN1387:LKN1388)</f>
        <v>2000000</v>
      </c>
      <c r="LKO1390" s="84">
        <f>SUM(LKO1387:LKO1388)</f>
        <v>0</v>
      </c>
      <c r="LKP1390" s="84">
        <f>LKO1390/LKN1390</f>
        <v>0</v>
      </c>
      <c r="LKQ1390" s="84">
        <f>LKN1390-LKO1390</f>
        <v>2000000</v>
      </c>
      <c r="LKR1390" s="84">
        <f>LKN1390+LKJ1390</f>
        <v>3000000</v>
      </c>
      <c r="LKY1390" s="84" t="s">
        <v>5399</v>
      </c>
      <c r="LKZ1390" s="84">
        <f>SUM(LKZ1387:LKZ1388)</f>
        <v>1000000</v>
      </c>
      <c r="LLA1390" s="84">
        <f>SUM(LLA1387:LLA1388)</f>
        <v>0</v>
      </c>
      <c r="LLB1390" s="84">
        <f>LLA1390/LKZ1390</f>
        <v>0</v>
      </c>
      <c r="LLC1390" s="84">
        <f>LKZ1390-LLA1390</f>
        <v>1000000</v>
      </c>
      <c r="LLD1390" s="84">
        <f>SUM(LLD1387:LLD1388)</f>
        <v>2000000</v>
      </c>
      <c r="LLE1390" s="84">
        <f>SUM(LLE1387:LLE1388)</f>
        <v>0</v>
      </c>
      <c r="LLF1390" s="84">
        <f>LLE1390/LLD1390</f>
        <v>0</v>
      </c>
      <c r="LLG1390" s="84">
        <f>LLD1390-LLE1390</f>
        <v>2000000</v>
      </c>
      <c r="LLH1390" s="84">
        <f>LLD1390+LKZ1390</f>
        <v>3000000</v>
      </c>
      <c r="LLO1390" s="84" t="s">
        <v>5399</v>
      </c>
      <c r="LLP1390" s="84">
        <f>SUM(LLP1387:LLP1388)</f>
        <v>1000000</v>
      </c>
      <c r="LLQ1390" s="84">
        <f>SUM(LLQ1387:LLQ1388)</f>
        <v>0</v>
      </c>
      <c r="LLR1390" s="84">
        <f>LLQ1390/LLP1390</f>
        <v>0</v>
      </c>
      <c r="LLS1390" s="84">
        <f>LLP1390-LLQ1390</f>
        <v>1000000</v>
      </c>
      <c r="LLT1390" s="84">
        <f>SUM(LLT1387:LLT1388)</f>
        <v>2000000</v>
      </c>
      <c r="LLU1390" s="84">
        <f>SUM(LLU1387:LLU1388)</f>
        <v>0</v>
      </c>
      <c r="LLV1390" s="84">
        <f>LLU1390/LLT1390</f>
        <v>0</v>
      </c>
      <c r="LLW1390" s="84">
        <f>LLT1390-LLU1390</f>
        <v>2000000</v>
      </c>
      <c r="LLX1390" s="84">
        <f>LLT1390+LLP1390</f>
        <v>3000000</v>
      </c>
      <c r="LME1390" s="84" t="s">
        <v>5399</v>
      </c>
      <c r="LMF1390" s="84">
        <f>SUM(LMF1387:LMF1388)</f>
        <v>1000000</v>
      </c>
      <c r="LMG1390" s="84">
        <f>SUM(LMG1387:LMG1388)</f>
        <v>0</v>
      </c>
      <c r="LMH1390" s="84">
        <f>LMG1390/LMF1390</f>
        <v>0</v>
      </c>
      <c r="LMI1390" s="84">
        <f>LMF1390-LMG1390</f>
        <v>1000000</v>
      </c>
      <c r="LMJ1390" s="84">
        <f>SUM(LMJ1387:LMJ1388)</f>
        <v>2000000</v>
      </c>
      <c r="LMK1390" s="84">
        <f>SUM(LMK1387:LMK1388)</f>
        <v>0</v>
      </c>
      <c r="LML1390" s="84">
        <f>LMK1390/LMJ1390</f>
        <v>0</v>
      </c>
      <c r="LMM1390" s="84">
        <f>LMJ1390-LMK1390</f>
        <v>2000000</v>
      </c>
      <c r="LMN1390" s="84">
        <f>LMJ1390+LMF1390</f>
        <v>3000000</v>
      </c>
      <c r="LMU1390" s="84" t="s">
        <v>5399</v>
      </c>
      <c r="LMV1390" s="84">
        <f>SUM(LMV1387:LMV1388)</f>
        <v>1000000</v>
      </c>
      <c r="LMW1390" s="84">
        <f>SUM(LMW1387:LMW1388)</f>
        <v>0</v>
      </c>
      <c r="LMX1390" s="84">
        <f>LMW1390/LMV1390</f>
        <v>0</v>
      </c>
      <c r="LMY1390" s="84">
        <f>LMV1390-LMW1390</f>
        <v>1000000</v>
      </c>
      <c r="LMZ1390" s="84">
        <f>SUM(LMZ1387:LMZ1388)</f>
        <v>2000000</v>
      </c>
      <c r="LNA1390" s="84">
        <f>SUM(LNA1387:LNA1388)</f>
        <v>0</v>
      </c>
      <c r="LNB1390" s="84">
        <f>LNA1390/LMZ1390</f>
        <v>0</v>
      </c>
      <c r="LNC1390" s="84">
        <f>LMZ1390-LNA1390</f>
        <v>2000000</v>
      </c>
      <c r="LND1390" s="84">
        <f>LMZ1390+LMV1390</f>
        <v>3000000</v>
      </c>
      <c r="LNK1390" s="84" t="s">
        <v>5399</v>
      </c>
      <c r="LNL1390" s="84">
        <f>SUM(LNL1387:LNL1388)</f>
        <v>1000000</v>
      </c>
      <c r="LNM1390" s="84">
        <f>SUM(LNM1387:LNM1388)</f>
        <v>0</v>
      </c>
      <c r="LNN1390" s="84">
        <f>LNM1390/LNL1390</f>
        <v>0</v>
      </c>
      <c r="LNO1390" s="84">
        <f>LNL1390-LNM1390</f>
        <v>1000000</v>
      </c>
      <c r="LNP1390" s="84">
        <f>SUM(LNP1387:LNP1388)</f>
        <v>2000000</v>
      </c>
      <c r="LNQ1390" s="84">
        <f>SUM(LNQ1387:LNQ1388)</f>
        <v>0</v>
      </c>
      <c r="LNR1390" s="84">
        <f>LNQ1390/LNP1390</f>
        <v>0</v>
      </c>
      <c r="LNS1390" s="84">
        <f>LNP1390-LNQ1390</f>
        <v>2000000</v>
      </c>
      <c r="LNT1390" s="84">
        <f>LNP1390+LNL1390</f>
        <v>3000000</v>
      </c>
      <c r="LOA1390" s="84" t="s">
        <v>5399</v>
      </c>
      <c r="LOB1390" s="84">
        <f>SUM(LOB1387:LOB1388)</f>
        <v>1000000</v>
      </c>
      <c r="LOC1390" s="84">
        <f>SUM(LOC1387:LOC1388)</f>
        <v>0</v>
      </c>
      <c r="LOD1390" s="84">
        <f>LOC1390/LOB1390</f>
        <v>0</v>
      </c>
      <c r="LOE1390" s="84">
        <f>LOB1390-LOC1390</f>
        <v>1000000</v>
      </c>
      <c r="LOF1390" s="84">
        <f>SUM(LOF1387:LOF1388)</f>
        <v>2000000</v>
      </c>
      <c r="LOG1390" s="84">
        <f>SUM(LOG1387:LOG1388)</f>
        <v>0</v>
      </c>
      <c r="LOH1390" s="84">
        <f>LOG1390/LOF1390</f>
        <v>0</v>
      </c>
      <c r="LOI1390" s="84">
        <f>LOF1390-LOG1390</f>
        <v>2000000</v>
      </c>
      <c r="LOJ1390" s="84">
        <f>LOF1390+LOB1390</f>
        <v>3000000</v>
      </c>
      <c r="LOQ1390" s="84" t="s">
        <v>5399</v>
      </c>
      <c r="LOR1390" s="84">
        <f>SUM(LOR1387:LOR1388)</f>
        <v>1000000</v>
      </c>
      <c r="LOS1390" s="84">
        <f>SUM(LOS1387:LOS1388)</f>
        <v>0</v>
      </c>
      <c r="LOT1390" s="84">
        <f>LOS1390/LOR1390</f>
        <v>0</v>
      </c>
      <c r="LOU1390" s="84">
        <f>LOR1390-LOS1390</f>
        <v>1000000</v>
      </c>
      <c r="LOV1390" s="84">
        <f>SUM(LOV1387:LOV1388)</f>
        <v>2000000</v>
      </c>
      <c r="LOW1390" s="84">
        <f>SUM(LOW1387:LOW1388)</f>
        <v>0</v>
      </c>
      <c r="LOX1390" s="84">
        <f>LOW1390/LOV1390</f>
        <v>0</v>
      </c>
      <c r="LOY1390" s="84">
        <f>LOV1390-LOW1390</f>
        <v>2000000</v>
      </c>
      <c r="LOZ1390" s="84">
        <f>LOV1390+LOR1390</f>
        <v>3000000</v>
      </c>
      <c r="LPG1390" s="84" t="s">
        <v>5399</v>
      </c>
      <c r="LPH1390" s="84">
        <f>SUM(LPH1387:LPH1388)</f>
        <v>1000000</v>
      </c>
      <c r="LPI1390" s="84">
        <f>SUM(LPI1387:LPI1388)</f>
        <v>0</v>
      </c>
      <c r="LPJ1390" s="84">
        <f>LPI1390/LPH1390</f>
        <v>0</v>
      </c>
      <c r="LPK1390" s="84">
        <f>LPH1390-LPI1390</f>
        <v>1000000</v>
      </c>
      <c r="LPL1390" s="84">
        <f>SUM(LPL1387:LPL1388)</f>
        <v>2000000</v>
      </c>
      <c r="LPM1390" s="84">
        <f>SUM(LPM1387:LPM1388)</f>
        <v>0</v>
      </c>
      <c r="LPN1390" s="84">
        <f>LPM1390/LPL1390</f>
        <v>0</v>
      </c>
      <c r="LPO1390" s="84">
        <f>LPL1390-LPM1390</f>
        <v>2000000</v>
      </c>
      <c r="LPP1390" s="84">
        <f>LPL1390+LPH1390</f>
        <v>3000000</v>
      </c>
      <c r="LPW1390" s="84" t="s">
        <v>5399</v>
      </c>
      <c r="LPX1390" s="84">
        <f>SUM(LPX1387:LPX1388)</f>
        <v>1000000</v>
      </c>
      <c r="LPY1390" s="84">
        <f>SUM(LPY1387:LPY1388)</f>
        <v>0</v>
      </c>
      <c r="LPZ1390" s="84">
        <f>LPY1390/LPX1390</f>
        <v>0</v>
      </c>
      <c r="LQA1390" s="84">
        <f>LPX1390-LPY1390</f>
        <v>1000000</v>
      </c>
      <c r="LQB1390" s="84">
        <f>SUM(LQB1387:LQB1388)</f>
        <v>2000000</v>
      </c>
      <c r="LQC1390" s="84">
        <f>SUM(LQC1387:LQC1388)</f>
        <v>0</v>
      </c>
      <c r="LQD1390" s="84">
        <f>LQC1390/LQB1390</f>
        <v>0</v>
      </c>
      <c r="LQE1390" s="84">
        <f>LQB1390-LQC1390</f>
        <v>2000000</v>
      </c>
      <c r="LQF1390" s="84">
        <f>LQB1390+LPX1390</f>
        <v>3000000</v>
      </c>
      <c r="LQM1390" s="84" t="s">
        <v>5399</v>
      </c>
      <c r="LQN1390" s="84">
        <f>SUM(LQN1387:LQN1388)</f>
        <v>1000000</v>
      </c>
      <c r="LQO1390" s="84">
        <f>SUM(LQO1387:LQO1388)</f>
        <v>0</v>
      </c>
      <c r="LQP1390" s="84">
        <f>LQO1390/LQN1390</f>
        <v>0</v>
      </c>
      <c r="LQQ1390" s="84">
        <f>LQN1390-LQO1390</f>
        <v>1000000</v>
      </c>
      <c r="LQR1390" s="84">
        <f>SUM(LQR1387:LQR1388)</f>
        <v>2000000</v>
      </c>
      <c r="LQS1390" s="84">
        <f>SUM(LQS1387:LQS1388)</f>
        <v>0</v>
      </c>
      <c r="LQT1390" s="84">
        <f>LQS1390/LQR1390</f>
        <v>0</v>
      </c>
      <c r="LQU1390" s="84">
        <f>LQR1390-LQS1390</f>
        <v>2000000</v>
      </c>
      <c r="LQV1390" s="84">
        <f>LQR1390+LQN1390</f>
        <v>3000000</v>
      </c>
      <c r="LRC1390" s="84" t="s">
        <v>5399</v>
      </c>
      <c r="LRD1390" s="84">
        <f>SUM(LRD1387:LRD1388)</f>
        <v>1000000</v>
      </c>
      <c r="LRE1390" s="84">
        <f>SUM(LRE1387:LRE1388)</f>
        <v>0</v>
      </c>
      <c r="LRF1390" s="84">
        <f>LRE1390/LRD1390</f>
        <v>0</v>
      </c>
      <c r="LRG1390" s="84">
        <f>LRD1390-LRE1390</f>
        <v>1000000</v>
      </c>
      <c r="LRH1390" s="84">
        <f>SUM(LRH1387:LRH1388)</f>
        <v>2000000</v>
      </c>
      <c r="LRI1390" s="84">
        <f>SUM(LRI1387:LRI1388)</f>
        <v>0</v>
      </c>
      <c r="LRJ1390" s="84">
        <f>LRI1390/LRH1390</f>
        <v>0</v>
      </c>
      <c r="LRK1390" s="84">
        <f>LRH1390-LRI1390</f>
        <v>2000000</v>
      </c>
      <c r="LRL1390" s="84">
        <f>LRH1390+LRD1390</f>
        <v>3000000</v>
      </c>
      <c r="LRS1390" s="84" t="s">
        <v>5399</v>
      </c>
      <c r="LRT1390" s="84">
        <f>SUM(LRT1387:LRT1388)</f>
        <v>1000000</v>
      </c>
      <c r="LRU1390" s="84">
        <f>SUM(LRU1387:LRU1388)</f>
        <v>0</v>
      </c>
      <c r="LRV1390" s="84">
        <f>LRU1390/LRT1390</f>
        <v>0</v>
      </c>
      <c r="LRW1390" s="84">
        <f>LRT1390-LRU1390</f>
        <v>1000000</v>
      </c>
      <c r="LRX1390" s="84">
        <f>SUM(LRX1387:LRX1388)</f>
        <v>2000000</v>
      </c>
      <c r="LRY1390" s="84">
        <f>SUM(LRY1387:LRY1388)</f>
        <v>0</v>
      </c>
      <c r="LRZ1390" s="84">
        <f>LRY1390/LRX1390</f>
        <v>0</v>
      </c>
      <c r="LSA1390" s="84">
        <f>LRX1390-LRY1390</f>
        <v>2000000</v>
      </c>
      <c r="LSB1390" s="84">
        <f>LRX1390+LRT1390</f>
        <v>3000000</v>
      </c>
      <c r="LSI1390" s="84" t="s">
        <v>5399</v>
      </c>
      <c r="LSJ1390" s="84">
        <f>SUM(LSJ1387:LSJ1388)</f>
        <v>1000000</v>
      </c>
      <c r="LSK1390" s="84">
        <f>SUM(LSK1387:LSK1388)</f>
        <v>0</v>
      </c>
      <c r="LSL1390" s="84">
        <f>LSK1390/LSJ1390</f>
        <v>0</v>
      </c>
      <c r="LSM1390" s="84">
        <f>LSJ1390-LSK1390</f>
        <v>1000000</v>
      </c>
      <c r="LSN1390" s="84">
        <f>SUM(LSN1387:LSN1388)</f>
        <v>2000000</v>
      </c>
      <c r="LSO1390" s="84">
        <f>SUM(LSO1387:LSO1388)</f>
        <v>0</v>
      </c>
      <c r="LSP1390" s="84">
        <f>LSO1390/LSN1390</f>
        <v>0</v>
      </c>
      <c r="LSQ1390" s="84">
        <f>LSN1390-LSO1390</f>
        <v>2000000</v>
      </c>
      <c r="LSR1390" s="84">
        <f>LSN1390+LSJ1390</f>
        <v>3000000</v>
      </c>
      <c r="LSY1390" s="84" t="s">
        <v>5399</v>
      </c>
      <c r="LSZ1390" s="84">
        <f>SUM(LSZ1387:LSZ1388)</f>
        <v>1000000</v>
      </c>
      <c r="LTA1390" s="84">
        <f>SUM(LTA1387:LTA1388)</f>
        <v>0</v>
      </c>
      <c r="LTB1390" s="84">
        <f>LTA1390/LSZ1390</f>
        <v>0</v>
      </c>
      <c r="LTC1390" s="84">
        <f>LSZ1390-LTA1390</f>
        <v>1000000</v>
      </c>
      <c r="LTD1390" s="84">
        <f>SUM(LTD1387:LTD1388)</f>
        <v>2000000</v>
      </c>
      <c r="LTE1390" s="84">
        <f>SUM(LTE1387:LTE1388)</f>
        <v>0</v>
      </c>
      <c r="LTF1390" s="84">
        <f>LTE1390/LTD1390</f>
        <v>0</v>
      </c>
      <c r="LTG1390" s="84">
        <f>LTD1390-LTE1390</f>
        <v>2000000</v>
      </c>
      <c r="LTH1390" s="84">
        <f>LTD1390+LSZ1390</f>
        <v>3000000</v>
      </c>
      <c r="LTO1390" s="84" t="s">
        <v>5399</v>
      </c>
      <c r="LTP1390" s="84">
        <f>SUM(LTP1387:LTP1388)</f>
        <v>1000000</v>
      </c>
      <c r="LTQ1390" s="84">
        <f>SUM(LTQ1387:LTQ1388)</f>
        <v>0</v>
      </c>
      <c r="LTR1390" s="84">
        <f>LTQ1390/LTP1390</f>
        <v>0</v>
      </c>
      <c r="LTS1390" s="84">
        <f>LTP1390-LTQ1390</f>
        <v>1000000</v>
      </c>
      <c r="LTT1390" s="84">
        <f>SUM(LTT1387:LTT1388)</f>
        <v>2000000</v>
      </c>
      <c r="LTU1390" s="84">
        <f>SUM(LTU1387:LTU1388)</f>
        <v>0</v>
      </c>
      <c r="LTV1390" s="84">
        <f>LTU1390/LTT1390</f>
        <v>0</v>
      </c>
      <c r="LTW1390" s="84">
        <f>LTT1390-LTU1390</f>
        <v>2000000</v>
      </c>
      <c r="LTX1390" s="84">
        <f>LTT1390+LTP1390</f>
        <v>3000000</v>
      </c>
      <c r="LUE1390" s="84" t="s">
        <v>5399</v>
      </c>
      <c r="LUF1390" s="84">
        <f>SUM(LUF1387:LUF1388)</f>
        <v>1000000</v>
      </c>
      <c r="LUG1390" s="84">
        <f>SUM(LUG1387:LUG1388)</f>
        <v>0</v>
      </c>
      <c r="LUH1390" s="84">
        <f>LUG1390/LUF1390</f>
        <v>0</v>
      </c>
      <c r="LUI1390" s="84">
        <f>LUF1390-LUG1390</f>
        <v>1000000</v>
      </c>
      <c r="LUJ1390" s="84">
        <f>SUM(LUJ1387:LUJ1388)</f>
        <v>2000000</v>
      </c>
      <c r="LUK1390" s="84">
        <f>SUM(LUK1387:LUK1388)</f>
        <v>0</v>
      </c>
      <c r="LUL1390" s="84">
        <f>LUK1390/LUJ1390</f>
        <v>0</v>
      </c>
      <c r="LUM1390" s="84">
        <f>LUJ1390-LUK1390</f>
        <v>2000000</v>
      </c>
      <c r="LUN1390" s="84">
        <f>LUJ1390+LUF1390</f>
        <v>3000000</v>
      </c>
      <c r="LUU1390" s="84" t="s">
        <v>5399</v>
      </c>
      <c r="LUV1390" s="84">
        <f>SUM(LUV1387:LUV1388)</f>
        <v>1000000</v>
      </c>
      <c r="LUW1390" s="84">
        <f>SUM(LUW1387:LUW1388)</f>
        <v>0</v>
      </c>
      <c r="LUX1390" s="84">
        <f>LUW1390/LUV1390</f>
        <v>0</v>
      </c>
      <c r="LUY1390" s="84">
        <f>LUV1390-LUW1390</f>
        <v>1000000</v>
      </c>
      <c r="LUZ1390" s="84">
        <f>SUM(LUZ1387:LUZ1388)</f>
        <v>2000000</v>
      </c>
      <c r="LVA1390" s="84">
        <f>SUM(LVA1387:LVA1388)</f>
        <v>0</v>
      </c>
      <c r="LVB1390" s="84">
        <f>LVA1390/LUZ1390</f>
        <v>0</v>
      </c>
      <c r="LVC1390" s="84">
        <f>LUZ1390-LVA1390</f>
        <v>2000000</v>
      </c>
      <c r="LVD1390" s="84">
        <f>LUZ1390+LUV1390</f>
        <v>3000000</v>
      </c>
      <c r="LVK1390" s="84" t="s">
        <v>5399</v>
      </c>
      <c r="LVL1390" s="84">
        <f>SUM(LVL1387:LVL1388)</f>
        <v>1000000</v>
      </c>
      <c r="LVM1390" s="84">
        <f>SUM(LVM1387:LVM1388)</f>
        <v>0</v>
      </c>
      <c r="LVN1390" s="84">
        <f>LVM1390/LVL1390</f>
        <v>0</v>
      </c>
      <c r="LVO1390" s="84">
        <f>LVL1390-LVM1390</f>
        <v>1000000</v>
      </c>
      <c r="LVP1390" s="84">
        <f>SUM(LVP1387:LVP1388)</f>
        <v>2000000</v>
      </c>
      <c r="LVQ1390" s="84">
        <f>SUM(LVQ1387:LVQ1388)</f>
        <v>0</v>
      </c>
      <c r="LVR1390" s="84">
        <f>LVQ1390/LVP1390</f>
        <v>0</v>
      </c>
      <c r="LVS1390" s="84">
        <f>LVP1390-LVQ1390</f>
        <v>2000000</v>
      </c>
      <c r="LVT1390" s="84">
        <f>LVP1390+LVL1390</f>
        <v>3000000</v>
      </c>
      <c r="LWA1390" s="84" t="s">
        <v>5399</v>
      </c>
      <c r="LWB1390" s="84">
        <f>SUM(LWB1387:LWB1388)</f>
        <v>1000000</v>
      </c>
      <c r="LWC1390" s="84">
        <f>SUM(LWC1387:LWC1388)</f>
        <v>0</v>
      </c>
      <c r="LWD1390" s="84">
        <f>LWC1390/LWB1390</f>
        <v>0</v>
      </c>
      <c r="LWE1390" s="84">
        <f>LWB1390-LWC1390</f>
        <v>1000000</v>
      </c>
      <c r="LWF1390" s="84">
        <f>SUM(LWF1387:LWF1388)</f>
        <v>2000000</v>
      </c>
      <c r="LWG1390" s="84">
        <f>SUM(LWG1387:LWG1388)</f>
        <v>0</v>
      </c>
      <c r="LWH1390" s="84">
        <f>LWG1390/LWF1390</f>
        <v>0</v>
      </c>
      <c r="LWI1390" s="84">
        <f>LWF1390-LWG1390</f>
        <v>2000000</v>
      </c>
      <c r="LWJ1390" s="84">
        <f>LWF1390+LWB1390</f>
        <v>3000000</v>
      </c>
      <c r="LWQ1390" s="84" t="s">
        <v>5399</v>
      </c>
      <c r="LWR1390" s="84">
        <f>SUM(LWR1387:LWR1388)</f>
        <v>1000000</v>
      </c>
      <c r="LWS1390" s="84">
        <f>SUM(LWS1387:LWS1388)</f>
        <v>0</v>
      </c>
      <c r="LWT1390" s="84">
        <f>LWS1390/LWR1390</f>
        <v>0</v>
      </c>
      <c r="LWU1390" s="84">
        <f>LWR1390-LWS1390</f>
        <v>1000000</v>
      </c>
      <c r="LWV1390" s="84">
        <f>SUM(LWV1387:LWV1388)</f>
        <v>2000000</v>
      </c>
      <c r="LWW1390" s="84">
        <f>SUM(LWW1387:LWW1388)</f>
        <v>0</v>
      </c>
      <c r="LWX1390" s="84">
        <f>LWW1390/LWV1390</f>
        <v>0</v>
      </c>
      <c r="LWY1390" s="84">
        <f>LWV1390-LWW1390</f>
        <v>2000000</v>
      </c>
      <c r="LWZ1390" s="84">
        <f>LWV1390+LWR1390</f>
        <v>3000000</v>
      </c>
      <c r="LXG1390" s="84" t="s">
        <v>5399</v>
      </c>
      <c r="LXH1390" s="84">
        <f>SUM(LXH1387:LXH1388)</f>
        <v>1000000</v>
      </c>
      <c r="LXI1390" s="84">
        <f>SUM(LXI1387:LXI1388)</f>
        <v>0</v>
      </c>
      <c r="LXJ1390" s="84">
        <f>LXI1390/LXH1390</f>
        <v>0</v>
      </c>
      <c r="LXK1390" s="84">
        <f>LXH1390-LXI1390</f>
        <v>1000000</v>
      </c>
      <c r="LXL1390" s="84">
        <f>SUM(LXL1387:LXL1388)</f>
        <v>2000000</v>
      </c>
      <c r="LXM1390" s="84">
        <f>SUM(LXM1387:LXM1388)</f>
        <v>0</v>
      </c>
      <c r="LXN1390" s="84">
        <f>LXM1390/LXL1390</f>
        <v>0</v>
      </c>
      <c r="LXO1390" s="84">
        <f>LXL1390-LXM1390</f>
        <v>2000000</v>
      </c>
      <c r="LXP1390" s="84">
        <f>LXL1390+LXH1390</f>
        <v>3000000</v>
      </c>
      <c r="LXW1390" s="84" t="s">
        <v>5399</v>
      </c>
      <c r="LXX1390" s="84">
        <f>SUM(LXX1387:LXX1388)</f>
        <v>1000000</v>
      </c>
      <c r="LXY1390" s="84">
        <f>SUM(LXY1387:LXY1388)</f>
        <v>0</v>
      </c>
      <c r="LXZ1390" s="84">
        <f>LXY1390/LXX1390</f>
        <v>0</v>
      </c>
      <c r="LYA1390" s="84">
        <f>LXX1390-LXY1390</f>
        <v>1000000</v>
      </c>
      <c r="LYB1390" s="84">
        <f>SUM(LYB1387:LYB1388)</f>
        <v>2000000</v>
      </c>
      <c r="LYC1390" s="84">
        <f>SUM(LYC1387:LYC1388)</f>
        <v>0</v>
      </c>
      <c r="LYD1390" s="84">
        <f>LYC1390/LYB1390</f>
        <v>0</v>
      </c>
      <c r="LYE1390" s="84">
        <f>LYB1390-LYC1390</f>
        <v>2000000</v>
      </c>
      <c r="LYF1390" s="84">
        <f>LYB1390+LXX1390</f>
        <v>3000000</v>
      </c>
      <c r="LYM1390" s="84" t="s">
        <v>5399</v>
      </c>
      <c r="LYN1390" s="84">
        <f>SUM(LYN1387:LYN1388)</f>
        <v>1000000</v>
      </c>
      <c r="LYO1390" s="84">
        <f>SUM(LYO1387:LYO1388)</f>
        <v>0</v>
      </c>
      <c r="LYP1390" s="84">
        <f>LYO1390/LYN1390</f>
        <v>0</v>
      </c>
      <c r="LYQ1390" s="84">
        <f>LYN1390-LYO1390</f>
        <v>1000000</v>
      </c>
      <c r="LYR1390" s="84">
        <f>SUM(LYR1387:LYR1388)</f>
        <v>2000000</v>
      </c>
      <c r="LYS1390" s="84">
        <f>SUM(LYS1387:LYS1388)</f>
        <v>0</v>
      </c>
      <c r="LYT1390" s="84">
        <f>LYS1390/LYR1390</f>
        <v>0</v>
      </c>
      <c r="LYU1390" s="84">
        <f>LYR1390-LYS1390</f>
        <v>2000000</v>
      </c>
      <c r="LYV1390" s="84">
        <f>LYR1390+LYN1390</f>
        <v>3000000</v>
      </c>
      <c r="LZC1390" s="84" t="s">
        <v>5399</v>
      </c>
      <c r="LZD1390" s="84">
        <f>SUM(LZD1387:LZD1388)</f>
        <v>1000000</v>
      </c>
      <c r="LZE1390" s="84">
        <f>SUM(LZE1387:LZE1388)</f>
        <v>0</v>
      </c>
      <c r="LZF1390" s="84">
        <f>LZE1390/LZD1390</f>
        <v>0</v>
      </c>
      <c r="LZG1390" s="84">
        <f>LZD1390-LZE1390</f>
        <v>1000000</v>
      </c>
      <c r="LZH1390" s="84">
        <f>SUM(LZH1387:LZH1388)</f>
        <v>2000000</v>
      </c>
      <c r="LZI1390" s="84">
        <f>SUM(LZI1387:LZI1388)</f>
        <v>0</v>
      </c>
      <c r="LZJ1390" s="84">
        <f>LZI1390/LZH1390</f>
        <v>0</v>
      </c>
      <c r="LZK1390" s="84">
        <f>LZH1390-LZI1390</f>
        <v>2000000</v>
      </c>
      <c r="LZL1390" s="84">
        <f>LZH1390+LZD1390</f>
        <v>3000000</v>
      </c>
      <c r="LZS1390" s="84" t="s">
        <v>5399</v>
      </c>
      <c r="LZT1390" s="84">
        <f>SUM(LZT1387:LZT1388)</f>
        <v>1000000</v>
      </c>
      <c r="LZU1390" s="84">
        <f>SUM(LZU1387:LZU1388)</f>
        <v>0</v>
      </c>
      <c r="LZV1390" s="84">
        <f>LZU1390/LZT1390</f>
        <v>0</v>
      </c>
      <c r="LZW1390" s="84">
        <f>LZT1390-LZU1390</f>
        <v>1000000</v>
      </c>
      <c r="LZX1390" s="84">
        <f>SUM(LZX1387:LZX1388)</f>
        <v>2000000</v>
      </c>
      <c r="LZY1390" s="84">
        <f>SUM(LZY1387:LZY1388)</f>
        <v>0</v>
      </c>
      <c r="LZZ1390" s="84">
        <f>LZY1390/LZX1390</f>
        <v>0</v>
      </c>
      <c r="MAA1390" s="84">
        <f>LZX1390-LZY1390</f>
        <v>2000000</v>
      </c>
      <c r="MAB1390" s="84">
        <f>LZX1390+LZT1390</f>
        <v>3000000</v>
      </c>
      <c r="MAI1390" s="84" t="s">
        <v>5399</v>
      </c>
      <c r="MAJ1390" s="84">
        <f>SUM(MAJ1387:MAJ1388)</f>
        <v>1000000</v>
      </c>
      <c r="MAK1390" s="84">
        <f>SUM(MAK1387:MAK1388)</f>
        <v>0</v>
      </c>
      <c r="MAL1390" s="84">
        <f>MAK1390/MAJ1390</f>
        <v>0</v>
      </c>
      <c r="MAM1390" s="84">
        <f>MAJ1390-MAK1390</f>
        <v>1000000</v>
      </c>
      <c r="MAN1390" s="84">
        <f>SUM(MAN1387:MAN1388)</f>
        <v>2000000</v>
      </c>
      <c r="MAO1390" s="84">
        <f>SUM(MAO1387:MAO1388)</f>
        <v>0</v>
      </c>
      <c r="MAP1390" s="84">
        <f>MAO1390/MAN1390</f>
        <v>0</v>
      </c>
      <c r="MAQ1390" s="84">
        <f>MAN1390-MAO1390</f>
        <v>2000000</v>
      </c>
      <c r="MAR1390" s="84">
        <f>MAN1390+MAJ1390</f>
        <v>3000000</v>
      </c>
      <c r="MAY1390" s="84" t="s">
        <v>5399</v>
      </c>
      <c r="MAZ1390" s="84">
        <f>SUM(MAZ1387:MAZ1388)</f>
        <v>1000000</v>
      </c>
      <c r="MBA1390" s="84">
        <f>SUM(MBA1387:MBA1388)</f>
        <v>0</v>
      </c>
      <c r="MBB1390" s="84">
        <f>MBA1390/MAZ1390</f>
        <v>0</v>
      </c>
      <c r="MBC1390" s="84">
        <f>MAZ1390-MBA1390</f>
        <v>1000000</v>
      </c>
      <c r="MBD1390" s="84">
        <f>SUM(MBD1387:MBD1388)</f>
        <v>2000000</v>
      </c>
      <c r="MBE1390" s="84">
        <f>SUM(MBE1387:MBE1388)</f>
        <v>0</v>
      </c>
      <c r="MBF1390" s="84">
        <f>MBE1390/MBD1390</f>
        <v>0</v>
      </c>
      <c r="MBG1390" s="84">
        <f>MBD1390-MBE1390</f>
        <v>2000000</v>
      </c>
      <c r="MBH1390" s="84">
        <f>MBD1390+MAZ1390</f>
        <v>3000000</v>
      </c>
      <c r="MBO1390" s="84" t="s">
        <v>5399</v>
      </c>
      <c r="MBP1390" s="84">
        <f>SUM(MBP1387:MBP1388)</f>
        <v>1000000</v>
      </c>
      <c r="MBQ1390" s="84">
        <f>SUM(MBQ1387:MBQ1388)</f>
        <v>0</v>
      </c>
      <c r="MBR1390" s="84">
        <f>MBQ1390/MBP1390</f>
        <v>0</v>
      </c>
      <c r="MBS1390" s="84">
        <f>MBP1390-MBQ1390</f>
        <v>1000000</v>
      </c>
      <c r="MBT1390" s="84">
        <f>SUM(MBT1387:MBT1388)</f>
        <v>2000000</v>
      </c>
      <c r="MBU1390" s="84">
        <f>SUM(MBU1387:MBU1388)</f>
        <v>0</v>
      </c>
      <c r="MBV1390" s="84">
        <f>MBU1390/MBT1390</f>
        <v>0</v>
      </c>
      <c r="MBW1390" s="84">
        <f>MBT1390-MBU1390</f>
        <v>2000000</v>
      </c>
      <c r="MBX1390" s="84">
        <f>MBT1390+MBP1390</f>
        <v>3000000</v>
      </c>
      <c r="MCE1390" s="84" t="s">
        <v>5399</v>
      </c>
      <c r="MCF1390" s="84">
        <f>SUM(MCF1387:MCF1388)</f>
        <v>1000000</v>
      </c>
      <c r="MCG1390" s="84">
        <f>SUM(MCG1387:MCG1388)</f>
        <v>0</v>
      </c>
      <c r="MCH1390" s="84">
        <f>MCG1390/MCF1390</f>
        <v>0</v>
      </c>
      <c r="MCI1390" s="84">
        <f>MCF1390-MCG1390</f>
        <v>1000000</v>
      </c>
      <c r="MCJ1390" s="84">
        <f>SUM(MCJ1387:MCJ1388)</f>
        <v>2000000</v>
      </c>
      <c r="MCK1390" s="84">
        <f>SUM(MCK1387:MCK1388)</f>
        <v>0</v>
      </c>
      <c r="MCL1390" s="84">
        <f>MCK1390/MCJ1390</f>
        <v>0</v>
      </c>
      <c r="MCM1390" s="84">
        <f>MCJ1390-MCK1390</f>
        <v>2000000</v>
      </c>
      <c r="MCN1390" s="84">
        <f>MCJ1390+MCF1390</f>
        <v>3000000</v>
      </c>
      <c r="MCU1390" s="84" t="s">
        <v>5399</v>
      </c>
      <c r="MCV1390" s="84">
        <f>SUM(MCV1387:MCV1388)</f>
        <v>1000000</v>
      </c>
      <c r="MCW1390" s="84">
        <f>SUM(MCW1387:MCW1388)</f>
        <v>0</v>
      </c>
      <c r="MCX1390" s="84">
        <f>MCW1390/MCV1390</f>
        <v>0</v>
      </c>
      <c r="MCY1390" s="84">
        <f>MCV1390-MCW1390</f>
        <v>1000000</v>
      </c>
      <c r="MCZ1390" s="84">
        <f>SUM(MCZ1387:MCZ1388)</f>
        <v>2000000</v>
      </c>
      <c r="MDA1390" s="84">
        <f>SUM(MDA1387:MDA1388)</f>
        <v>0</v>
      </c>
      <c r="MDB1390" s="84">
        <f>MDA1390/MCZ1390</f>
        <v>0</v>
      </c>
      <c r="MDC1390" s="84">
        <f>MCZ1390-MDA1390</f>
        <v>2000000</v>
      </c>
      <c r="MDD1390" s="84">
        <f>MCZ1390+MCV1390</f>
        <v>3000000</v>
      </c>
      <c r="MDK1390" s="84" t="s">
        <v>5399</v>
      </c>
      <c r="MDL1390" s="84">
        <f>SUM(MDL1387:MDL1388)</f>
        <v>1000000</v>
      </c>
      <c r="MDM1390" s="84">
        <f>SUM(MDM1387:MDM1388)</f>
        <v>0</v>
      </c>
      <c r="MDN1390" s="84">
        <f>MDM1390/MDL1390</f>
        <v>0</v>
      </c>
      <c r="MDO1390" s="84">
        <f>MDL1390-MDM1390</f>
        <v>1000000</v>
      </c>
      <c r="MDP1390" s="84">
        <f>SUM(MDP1387:MDP1388)</f>
        <v>2000000</v>
      </c>
      <c r="MDQ1390" s="84">
        <f>SUM(MDQ1387:MDQ1388)</f>
        <v>0</v>
      </c>
      <c r="MDR1390" s="84">
        <f>MDQ1390/MDP1390</f>
        <v>0</v>
      </c>
      <c r="MDS1390" s="84">
        <f>MDP1390-MDQ1390</f>
        <v>2000000</v>
      </c>
      <c r="MDT1390" s="84">
        <f>MDP1390+MDL1390</f>
        <v>3000000</v>
      </c>
      <c r="MEA1390" s="84" t="s">
        <v>5399</v>
      </c>
      <c r="MEB1390" s="84">
        <f>SUM(MEB1387:MEB1388)</f>
        <v>1000000</v>
      </c>
      <c r="MEC1390" s="84">
        <f>SUM(MEC1387:MEC1388)</f>
        <v>0</v>
      </c>
      <c r="MED1390" s="84">
        <f>MEC1390/MEB1390</f>
        <v>0</v>
      </c>
      <c r="MEE1390" s="84">
        <f>MEB1390-MEC1390</f>
        <v>1000000</v>
      </c>
      <c r="MEF1390" s="84">
        <f>SUM(MEF1387:MEF1388)</f>
        <v>2000000</v>
      </c>
      <c r="MEG1390" s="84">
        <f>SUM(MEG1387:MEG1388)</f>
        <v>0</v>
      </c>
      <c r="MEH1390" s="84">
        <f>MEG1390/MEF1390</f>
        <v>0</v>
      </c>
      <c r="MEI1390" s="84">
        <f>MEF1390-MEG1390</f>
        <v>2000000</v>
      </c>
      <c r="MEJ1390" s="84">
        <f>MEF1390+MEB1390</f>
        <v>3000000</v>
      </c>
      <c r="MEQ1390" s="84" t="s">
        <v>5399</v>
      </c>
      <c r="MER1390" s="84">
        <f>SUM(MER1387:MER1388)</f>
        <v>1000000</v>
      </c>
      <c r="MES1390" s="84">
        <f>SUM(MES1387:MES1388)</f>
        <v>0</v>
      </c>
      <c r="MET1390" s="84">
        <f>MES1390/MER1390</f>
        <v>0</v>
      </c>
      <c r="MEU1390" s="84">
        <f>MER1390-MES1390</f>
        <v>1000000</v>
      </c>
      <c r="MEV1390" s="84">
        <f>SUM(MEV1387:MEV1388)</f>
        <v>2000000</v>
      </c>
      <c r="MEW1390" s="84">
        <f>SUM(MEW1387:MEW1388)</f>
        <v>0</v>
      </c>
      <c r="MEX1390" s="84">
        <f>MEW1390/MEV1390</f>
        <v>0</v>
      </c>
      <c r="MEY1390" s="84">
        <f>MEV1390-MEW1390</f>
        <v>2000000</v>
      </c>
      <c r="MEZ1390" s="84">
        <f>MEV1390+MER1390</f>
        <v>3000000</v>
      </c>
      <c r="MFG1390" s="84" t="s">
        <v>5399</v>
      </c>
      <c r="MFH1390" s="84">
        <f>SUM(MFH1387:MFH1388)</f>
        <v>1000000</v>
      </c>
      <c r="MFI1390" s="84">
        <f>SUM(MFI1387:MFI1388)</f>
        <v>0</v>
      </c>
      <c r="MFJ1390" s="84">
        <f>MFI1390/MFH1390</f>
        <v>0</v>
      </c>
      <c r="MFK1390" s="84">
        <f>MFH1390-MFI1390</f>
        <v>1000000</v>
      </c>
      <c r="MFL1390" s="84">
        <f>SUM(MFL1387:MFL1388)</f>
        <v>2000000</v>
      </c>
      <c r="MFM1390" s="84">
        <f>SUM(MFM1387:MFM1388)</f>
        <v>0</v>
      </c>
      <c r="MFN1390" s="84">
        <f>MFM1390/MFL1390</f>
        <v>0</v>
      </c>
      <c r="MFO1390" s="84">
        <f>MFL1390-MFM1390</f>
        <v>2000000</v>
      </c>
      <c r="MFP1390" s="84">
        <f>MFL1390+MFH1390</f>
        <v>3000000</v>
      </c>
      <c r="MFW1390" s="84" t="s">
        <v>5399</v>
      </c>
      <c r="MFX1390" s="84">
        <f>SUM(MFX1387:MFX1388)</f>
        <v>1000000</v>
      </c>
      <c r="MFY1390" s="84">
        <f>SUM(MFY1387:MFY1388)</f>
        <v>0</v>
      </c>
      <c r="MFZ1390" s="84">
        <f>MFY1390/MFX1390</f>
        <v>0</v>
      </c>
      <c r="MGA1390" s="84">
        <f>MFX1390-MFY1390</f>
        <v>1000000</v>
      </c>
      <c r="MGB1390" s="84">
        <f>SUM(MGB1387:MGB1388)</f>
        <v>2000000</v>
      </c>
      <c r="MGC1390" s="84">
        <f>SUM(MGC1387:MGC1388)</f>
        <v>0</v>
      </c>
      <c r="MGD1390" s="84">
        <f>MGC1390/MGB1390</f>
        <v>0</v>
      </c>
      <c r="MGE1390" s="84">
        <f>MGB1390-MGC1390</f>
        <v>2000000</v>
      </c>
      <c r="MGF1390" s="84">
        <f>MGB1390+MFX1390</f>
        <v>3000000</v>
      </c>
      <c r="MGM1390" s="84" t="s">
        <v>5399</v>
      </c>
      <c r="MGN1390" s="84">
        <f>SUM(MGN1387:MGN1388)</f>
        <v>1000000</v>
      </c>
      <c r="MGO1390" s="84">
        <f>SUM(MGO1387:MGO1388)</f>
        <v>0</v>
      </c>
      <c r="MGP1390" s="84">
        <f>MGO1390/MGN1390</f>
        <v>0</v>
      </c>
      <c r="MGQ1390" s="84">
        <f>MGN1390-MGO1390</f>
        <v>1000000</v>
      </c>
      <c r="MGR1390" s="84">
        <f>SUM(MGR1387:MGR1388)</f>
        <v>2000000</v>
      </c>
      <c r="MGS1390" s="84">
        <f>SUM(MGS1387:MGS1388)</f>
        <v>0</v>
      </c>
      <c r="MGT1390" s="84">
        <f>MGS1390/MGR1390</f>
        <v>0</v>
      </c>
      <c r="MGU1390" s="84">
        <f>MGR1390-MGS1390</f>
        <v>2000000</v>
      </c>
      <c r="MGV1390" s="84">
        <f>MGR1390+MGN1390</f>
        <v>3000000</v>
      </c>
      <c r="MHC1390" s="84" t="s">
        <v>5399</v>
      </c>
      <c r="MHD1390" s="84">
        <f>SUM(MHD1387:MHD1388)</f>
        <v>1000000</v>
      </c>
      <c r="MHE1390" s="84">
        <f>SUM(MHE1387:MHE1388)</f>
        <v>0</v>
      </c>
      <c r="MHF1390" s="84">
        <f>MHE1390/MHD1390</f>
        <v>0</v>
      </c>
      <c r="MHG1390" s="84">
        <f>MHD1390-MHE1390</f>
        <v>1000000</v>
      </c>
      <c r="MHH1390" s="84">
        <f>SUM(MHH1387:MHH1388)</f>
        <v>2000000</v>
      </c>
      <c r="MHI1390" s="84">
        <f>SUM(MHI1387:MHI1388)</f>
        <v>0</v>
      </c>
      <c r="MHJ1390" s="84">
        <f>MHI1390/MHH1390</f>
        <v>0</v>
      </c>
      <c r="MHK1390" s="84">
        <f>MHH1390-MHI1390</f>
        <v>2000000</v>
      </c>
      <c r="MHL1390" s="84">
        <f>MHH1390+MHD1390</f>
        <v>3000000</v>
      </c>
      <c r="MHS1390" s="84" t="s">
        <v>5399</v>
      </c>
      <c r="MHT1390" s="84">
        <f>SUM(MHT1387:MHT1388)</f>
        <v>1000000</v>
      </c>
      <c r="MHU1390" s="84">
        <f>SUM(MHU1387:MHU1388)</f>
        <v>0</v>
      </c>
      <c r="MHV1390" s="84">
        <f>MHU1390/MHT1390</f>
        <v>0</v>
      </c>
      <c r="MHW1390" s="84">
        <f>MHT1390-MHU1390</f>
        <v>1000000</v>
      </c>
      <c r="MHX1390" s="84">
        <f>SUM(MHX1387:MHX1388)</f>
        <v>2000000</v>
      </c>
      <c r="MHY1390" s="84">
        <f>SUM(MHY1387:MHY1388)</f>
        <v>0</v>
      </c>
      <c r="MHZ1390" s="84">
        <f>MHY1390/MHX1390</f>
        <v>0</v>
      </c>
      <c r="MIA1390" s="84">
        <f>MHX1390-MHY1390</f>
        <v>2000000</v>
      </c>
      <c r="MIB1390" s="84">
        <f>MHX1390+MHT1390</f>
        <v>3000000</v>
      </c>
      <c r="MII1390" s="84" t="s">
        <v>5399</v>
      </c>
      <c r="MIJ1390" s="84">
        <f>SUM(MIJ1387:MIJ1388)</f>
        <v>1000000</v>
      </c>
      <c r="MIK1390" s="84">
        <f>SUM(MIK1387:MIK1388)</f>
        <v>0</v>
      </c>
      <c r="MIL1390" s="84">
        <f>MIK1390/MIJ1390</f>
        <v>0</v>
      </c>
      <c r="MIM1390" s="84">
        <f>MIJ1390-MIK1390</f>
        <v>1000000</v>
      </c>
      <c r="MIN1390" s="84">
        <f>SUM(MIN1387:MIN1388)</f>
        <v>2000000</v>
      </c>
      <c r="MIO1390" s="84">
        <f>SUM(MIO1387:MIO1388)</f>
        <v>0</v>
      </c>
      <c r="MIP1390" s="84">
        <f>MIO1390/MIN1390</f>
        <v>0</v>
      </c>
      <c r="MIQ1390" s="84">
        <f>MIN1390-MIO1390</f>
        <v>2000000</v>
      </c>
      <c r="MIR1390" s="84">
        <f>MIN1390+MIJ1390</f>
        <v>3000000</v>
      </c>
      <c r="MIY1390" s="84" t="s">
        <v>5399</v>
      </c>
      <c r="MIZ1390" s="84">
        <f>SUM(MIZ1387:MIZ1388)</f>
        <v>1000000</v>
      </c>
      <c r="MJA1390" s="84">
        <f>SUM(MJA1387:MJA1388)</f>
        <v>0</v>
      </c>
      <c r="MJB1390" s="84">
        <f>MJA1390/MIZ1390</f>
        <v>0</v>
      </c>
      <c r="MJC1390" s="84">
        <f>MIZ1390-MJA1390</f>
        <v>1000000</v>
      </c>
      <c r="MJD1390" s="84">
        <f>SUM(MJD1387:MJD1388)</f>
        <v>2000000</v>
      </c>
      <c r="MJE1390" s="84">
        <f>SUM(MJE1387:MJE1388)</f>
        <v>0</v>
      </c>
      <c r="MJF1390" s="84">
        <f>MJE1390/MJD1390</f>
        <v>0</v>
      </c>
      <c r="MJG1390" s="84">
        <f>MJD1390-MJE1390</f>
        <v>2000000</v>
      </c>
      <c r="MJH1390" s="84">
        <f>MJD1390+MIZ1390</f>
        <v>3000000</v>
      </c>
      <c r="MJO1390" s="84" t="s">
        <v>5399</v>
      </c>
      <c r="MJP1390" s="84">
        <f>SUM(MJP1387:MJP1388)</f>
        <v>1000000</v>
      </c>
      <c r="MJQ1390" s="84">
        <f>SUM(MJQ1387:MJQ1388)</f>
        <v>0</v>
      </c>
      <c r="MJR1390" s="84">
        <f>MJQ1390/MJP1390</f>
        <v>0</v>
      </c>
      <c r="MJS1390" s="84">
        <f>MJP1390-MJQ1390</f>
        <v>1000000</v>
      </c>
      <c r="MJT1390" s="84">
        <f>SUM(MJT1387:MJT1388)</f>
        <v>2000000</v>
      </c>
      <c r="MJU1390" s="84">
        <f>SUM(MJU1387:MJU1388)</f>
        <v>0</v>
      </c>
      <c r="MJV1390" s="84">
        <f>MJU1390/MJT1390</f>
        <v>0</v>
      </c>
      <c r="MJW1390" s="84">
        <f>MJT1390-MJU1390</f>
        <v>2000000</v>
      </c>
      <c r="MJX1390" s="84">
        <f>MJT1390+MJP1390</f>
        <v>3000000</v>
      </c>
      <c r="MKE1390" s="84" t="s">
        <v>5399</v>
      </c>
      <c r="MKF1390" s="84">
        <f>SUM(MKF1387:MKF1388)</f>
        <v>1000000</v>
      </c>
      <c r="MKG1390" s="84">
        <f>SUM(MKG1387:MKG1388)</f>
        <v>0</v>
      </c>
      <c r="MKH1390" s="84">
        <f>MKG1390/MKF1390</f>
        <v>0</v>
      </c>
      <c r="MKI1390" s="84">
        <f>MKF1390-MKG1390</f>
        <v>1000000</v>
      </c>
      <c r="MKJ1390" s="84">
        <f>SUM(MKJ1387:MKJ1388)</f>
        <v>2000000</v>
      </c>
      <c r="MKK1390" s="84">
        <f>SUM(MKK1387:MKK1388)</f>
        <v>0</v>
      </c>
      <c r="MKL1390" s="84">
        <f>MKK1390/MKJ1390</f>
        <v>0</v>
      </c>
      <c r="MKM1390" s="84">
        <f>MKJ1390-MKK1390</f>
        <v>2000000</v>
      </c>
      <c r="MKN1390" s="84">
        <f>MKJ1390+MKF1390</f>
        <v>3000000</v>
      </c>
      <c r="MKU1390" s="84" t="s">
        <v>5399</v>
      </c>
      <c r="MKV1390" s="84">
        <f>SUM(MKV1387:MKV1388)</f>
        <v>1000000</v>
      </c>
      <c r="MKW1390" s="84">
        <f>SUM(MKW1387:MKW1388)</f>
        <v>0</v>
      </c>
      <c r="MKX1390" s="84">
        <f>MKW1390/MKV1390</f>
        <v>0</v>
      </c>
      <c r="MKY1390" s="84">
        <f>MKV1390-MKW1390</f>
        <v>1000000</v>
      </c>
      <c r="MKZ1390" s="84">
        <f>SUM(MKZ1387:MKZ1388)</f>
        <v>2000000</v>
      </c>
      <c r="MLA1390" s="84">
        <f>SUM(MLA1387:MLA1388)</f>
        <v>0</v>
      </c>
      <c r="MLB1390" s="84">
        <f>MLA1390/MKZ1390</f>
        <v>0</v>
      </c>
      <c r="MLC1390" s="84">
        <f>MKZ1390-MLA1390</f>
        <v>2000000</v>
      </c>
      <c r="MLD1390" s="84">
        <f>MKZ1390+MKV1390</f>
        <v>3000000</v>
      </c>
      <c r="MLK1390" s="84" t="s">
        <v>5399</v>
      </c>
      <c r="MLL1390" s="84">
        <f>SUM(MLL1387:MLL1388)</f>
        <v>1000000</v>
      </c>
      <c r="MLM1390" s="84">
        <f>SUM(MLM1387:MLM1388)</f>
        <v>0</v>
      </c>
      <c r="MLN1390" s="84">
        <f>MLM1390/MLL1390</f>
        <v>0</v>
      </c>
      <c r="MLO1390" s="84">
        <f>MLL1390-MLM1390</f>
        <v>1000000</v>
      </c>
      <c r="MLP1390" s="84">
        <f>SUM(MLP1387:MLP1388)</f>
        <v>2000000</v>
      </c>
      <c r="MLQ1390" s="84">
        <f>SUM(MLQ1387:MLQ1388)</f>
        <v>0</v>
      </c>
      <c r="MLR1390" s="84">
        <f>MLQ1390/MLP1390</f>
        <v>0</v>
      </c>
      <c r="MLS1390" s="84">
        <f>MLP1390-MLQ1390</f>
        <v>2000000</v>
      </c>
      <c r="MLT1390" s="84">
        <f>MLP1390+MLL1390</f>
        <v>3000000</v>
      </c>
      <c r="MMA1390" s="84" t="s">
        <v>5399</v>
      </c>
      <c r="MMB1390" s="84">
        <f>SUM(MMB1387:MMB1388)</f>
        <v>1000000</v>
      </c>
      <c r="MMC1390" s="84">
        <f>SUM(MMC1387:MMC1388)</f>
        <v>0</v>
      </c>
      <c r="MMD1390" s="84">
        <f>MMC1390/MMB1390</f>
        <v>0</v>
      </c>
      <c r="MME1390" s="84">
        <f>MMB1390-MMC1390</f>
        <v>1000000</v>
      </c>
      <c r="MMF1390" s="84">
        <f>SUM(MMF1387:MMF1388)</f>
        <v>2000000</v>
      </c>
      <c r="MMG1390" s="84">
        <f>SUM(MMG1387:MMG1388)</f>
        <v>0</v>
      </c>
      <c r="MMH1390" s="84">
        <f>MMG1390/MMF1390</f>
        <v>0</v>
      </c>
      <c r="MMI1390" s="84">
        <f>MMF1390-MMG1390</f>
        <v>2000000</v>
      </c>
      <c r="MMJ1390" s="84">
        <f>MMF1390+MMB1390</f>
        <v>3000000</v>
      </c>
      <c r="MMQ1390" s="84" t="s">
        <v>5399</v>
      </c>
      <c r="MMR1390" s="84">
        <f>SUM(MMR1387:MMR1388)</f>
        <v>1000000</v>
      </c>
      <c r="MMS1390" s="84">
        <f>SUM(MMS1387:MMS1388)</f>
        <v>0</v>
      </c>
      <c r="MMT1390" s="84">
        <f>MMS1390/MMR1390</f>
        <v>0</v>
      </c>
      <c r="MMU1390" s="84">
        <f>MMR1390-MMS1390</f>
        <v>1000000</v>
      </c>
      <c r="MMV1390" s="84">
        <f>SUM(MMV1387:MMV1388)</f>
        <v>2000000</v>
      </c>
      <c r="MMW1390" s="84">
        <f>SUM(MMW1387:MMW1388)</f>
        <v>0</v>
      </c>
      <c r="MMX1390" s="84">
        <f>MMW1390/MMV1390</f>
        <v>0</v>
      </c>
      <c r="MMY1390" s="84">
        <f>MMV1390-MMW1390</f>
        <v>2000000</v>
      </c>
      <c r="MMZ1390" s="84">
        <f>MMV1390+MMR1390</f>
        <v>3000000</v>
      </c>
      <c r="MNG1390" s="84" t="s">
        <v>5399</v>
      </c>
      <c r="MNH1390" s="84">
        <f>SUM(MNH1387:MNH1388)</f>
        <v>1000000</v>
      </c>
      <c r="MNI1390" s="84">
        <f>SUM(MNI1387:MNI1388)</f>
        <v>0</v>
      </c>
      <c r="MNJ1390" s="84">
        <f>MNI1390/MNH1390</f>
        <v>0</v>
      </c>
      <c r="MNK1390" s="84">
        <f>MNH1390-MNI1390</f>
        <v>1000000</v>
      </c>
      <c r="MNL1390" s="84">
        <f>SUM(MNL1387:MNL1388)</f>
        <v>2000000</v>
      </c>
      <c r="MNM1390" s="84">
        <f>SUM(MNM1387:MNM1388)</f>
        <v>0</v>
      </c>
      <c r="MNN1390" s="84">
        <f>MNM1390/MNL1390</f>
        <v>0</v>
      </c>
      <c r="MNO1390" s="84">
        <f>MNL1390-MNM1390</f>
        <v>2000000</v>
      </c>
      <c r="MNP1390" s="84">
        <f>MNL1390+MNH1390</f>
        <v>3000000</v>
      </c>
      <c r="MNW1390" s="84" t="s">
        <v>5399</v>
      </c>
      <c r="MNX1390" s="84">
        <f>SUM(MNX1387:MNX1388)</f>
        <v>1000000</v>
      </c>
      <c r="MNY1390" s="84">
        <f>SUM(MNY1387:MNY1388)</f>
        <v>0</v>
      </c>
      <c r="MNZ1390" s="84">
        <f>MNY1390/MNX1390</f>
        <v>0</v>
      </c>
      <c r="MOA1390" s="84">
        <f>MNX1390-MNY1390</f>
        <v>1000000</v>
      </c>
      <c r="MOB1390" s="84">
        <f>SUM(MOB1387:MOB1388)</f>
        <v>2000000</v>
      </c>
      <c r="MOC1390" s="84">
        <f>SUM(MOC1387:MOC1388)</f>
        <v>0</v>
      </c>
      <c r="MOD1390" s="84">
        <f>MOC1390/MOB1390</f>
        <v>0</v>
      </c>
      <c r="MOE1390" s="84">
        <f>MOB1390-MOC1390</f>
        <v>2000000</v>
      </c>
      <c r="MOF1390" s="84">
        <f>MOB1390+MNX1390</f>
        <v>3000000</v>
      </c>
      <c r="MOM1390" s="84" t="s">
        <v>5399</v>
      </c>
      <c r="MON1390" s="84">
        <f>SUM(MON1387:MON1388)</f>
        <v>1000000</v>
      </c>
      <c r="MOO1390" s="84">
        <f>SUM(MOO1387:MOO1388)</f>
        <v>0</v>
      </c>
      <c r="MOP1390" s="84">
        <f>MOO1390/MON1390</f>
        <v>0</v>
      </c>
      <c r="MOQ1390" s="84">
        <f>MON1390-MOO1390</f>
        <v>1000000</v>
      </c>
      <c r="MOR1390" s="84">
        <f>SUM(MOR1387:MOR1388)</f>
        <v>2000000</v>
      </c>
      <c r="MOS1390" s="84">
        <f>SUM(MOS1387:MOS1388)</f>
        <v>0</v>
      </c>
      <c r="MOT1390" s="84">
        <f>MOS1390/MOR1390</f>
        <v>0</v>
      </c>
      <c r="MOU1390" s="84">
        <f>MOR1390-MOS1390</f>
        <v>2000000</v>
      </c>
      <c r="MOV1390" s="84">
        <f>MOR1390+MON1390</f>
        <v>3000000</v>
      </c>
      <c r="MPC1390" s="84" t="s">
        <v>5399</v>
      </c>
      <c r="MPD1390" s="84">
        <f>SUM(MPD1387:MPD1388)</f>
        <v>1000000</v>
      </c>
      <c r="MPE1390" s="84">
        <f>SUM(MPE1387:MPE1388)</f>
        <v>0</v>
      </c>
      <c r="MPF1390" s="84">
        <f>MPE1390/MPD1390</f>
        <v>0</v>
      </c>
      <c r="MPG1390" s="84">
        <f>MPD1390-MPE1390</f>
        <v>1000000</v>
      </c>
      <c r="MPH1390" s="84">
        <f>SUM(MPH1387:MPH1388)</f>
        <v>2000000</v>
      </c>
      <c r="MPI1390" s="84">
        <f>SUM(MPI1387:MPI1388)</f>
        <v>0</v>
      </c>
      <c r="MPJ1390" s="84">
        <f>MPI1390/MPH1390</f>
        <v>0</v>
      </c>
      <c r="MPK1390" s="84">
        <f>MPH1390-MPI1390</f>
        <v>2000000</v>
      </c>
      <c r="MPL1390" s="84">
        <f>MPH1390+MPD1390</f>
        <v>3000000</v>
      </c>
      <c r="MPS1390" s="84" t="s">
        <v>5399</v>
      </c>
      <c r="MPT1390" s="84">
        <f>SUM(MPT1387:MPT1388)</f>
        <v>1000000</v>
      </c>
      <c r="MPU1390" s="84">
        <f>SUM(MPU1387:MPU1388)</f>
        <v>0</v>
      </c>
      <c r="MPV1390" s="84">
        <f>MPU1390/MPT1390</f>
        <v>0</v>
      </c>
      <c r="MPW1390" s="84">
        <f>MPT1390-MPU1390</f>
        <v>1000000</v>
      </c>
      <c r="MPX1390" s="84">
        <f>SUM(MPX1387:MPX1388)</f>
        <v>2000000</v>
      </c>
      <c r="MPY1390" s="84">
        <f>SUM(MPY1387:MPY1388)</f>
        <v>0</v>
      </c>
      <c r="MPZ1390" s="84">
        <f>MPY1390/MPX1390</f>
        <v>0</v>
      </c>
      <c r="MQA1390" s="84">
        <f>MPX1390-MPY1390</f>
        <v>2000000</v>
      </c>
      <c r="MQB1390" s="84">
        <f>MPX1390+MPT1390</f>
        <v>3000000</v>
      </c>
      <c r="MQI1390" s="84" t="s">
        <v>5399</v>
      </c>
      <c r="MQJ1390" s="84">
        <f>SUM(MQJ1387:MQJ1388)</f>
        <v>1000000</v>
      </c>
      <c r="MQK1390" s="84">
        <f>SUM(MQK1387:MQK1388)</f>
        <v>0</v>
      </c>
      <c r="MQL1390" s="84">
        <f>MQK1390/MQJ1390</f>
        <v>0</v>
      </c>
      <c r="MQM1390" s="84">
        <f>MQJ1390-MQK1390</f>
        <v>1000000</v>
      </c>
      <c r="MQN1390" s="84">
        <f>SUM(MQN1387:MQN1388)</f>
        <v>2000000</v>
      </c>
      <c r="MQO1390" s="84">
        <f>SUM(MQO1387:MQO1388)</f>
        <v>0</v>
      </c>
      <c r="MQP1390" s="84">
        <f>MQO1390/MQN1390</f>
        <v>0</v>
      </c>
      <c r="MQQ1390" s="84">
        <f>MQN1390-MQO1390</f>
        <v>2000000</v>
      </c>
      <c r="MQR1390" s="84">
        <f>MQN1390+MQJ1390</f>
        <v>3000000</v>
      </c>
      <c r="MQY1390" s="84" t="s">
        <v>5399</v>
      </c>
      <c r="MQZ1390" s="84">
        <f>SUM(MQZ1387:MQZ1388)</f>
        <v>1000000</v>
      </c>
      <c r="MRA1390" s="84">
        <f>SUM(MRA1387:MRA1388)</f>
        <v>0</v>
      </c>
      <c r="MRB1390" s="84">
        <f>MRA1390/MQZ1390</f>
        <v>0</v>
      </c>
      <c r="MRC1390" s="84">
        <f>MQZ1390-MRA1390</f>
        <v>1000000</v>
      </c>
      <c r="MRD1390" s="84">
        <f>SUM(MRD1387:MRD1388)</f>
        <v>2000000</v>
      </c>
      <c r="MRE1390" s="84">
        <f>SUM(MRE1387:MRE1388)</f>
        <v>0</v>
      </c>
      <c r="MRF1390" s="84">
        <f>MRE1390/MRD1390</f>
        <v>0</v>
      </c>
      <c r="MRG1390" s="84">
        <f>MRD1390-MRE1390</f>
        <v>2000000</v>
      </c>
      <c r="MRH1390" s="84">
        <f>MRD1390+MQZ1390</f>
        <v>3000000</v>
      </c>
      <c r="MRO1390" s="84" t="s">
        <v>5399</v>
      </c>
      <c r="MRP1390" s="84">
        <f>SUM(MRP1387:MRP1388)</f>
        <v>1000000</v>
      </c>
      <c r="MRQ1390" s="84">
        <f>SUM(MRQ1387:MRQ1388)</f>
        <v>0</v>
      </c>
      <c r="MRR1390" s="84">
        <f>MRQ1390/MRP1390</f>
        <v>0</v>
      </c>
      <c r="MRS1390" s="84">
        <f>MRP1390-MRQ1390</f>
        <v>1000000</v>
      </c>
      <c r="MRT1390" s="84">
        <f>SUM(MRT1387:MRT1388)</f>
        <v>2000000</v>
      </c>
      <c r="MRU1390" s="84">
        <f>SUM(MRU1387:MRU1388)</f>
        <v>0</v>
      </c>
      <c r="MRV1390" s="84">
        <f>MRU1390/MRT1390</f>
        <v>0</v>
      </c>
      <c r="MRW1390" s="84">
        <f>MRT1390-MRU1390</f>
        <v>2000000</v>
      </c>
      <c r="MRX1390" s="84">
        <f>MRT1390+MRP1390</f>
        <v>3000000</v>
      </c>
      <c r="MSE1390" s="84" t="s">
        <v>5399</v>
      </c>
      <c r="MSF1390" s="84">
        <f>SUM(MSF1387:MSF1388)</f>
        <v>1000000</v>
      </c>
      <c r="MSG1390" s="84">
        <f>SUM(MSG1387:MSG1388)</f>
        <v>0</v>
      </c>
      <c r="MSH1390" s="84">
        <f>MSG1390/MSF1390</f>
        <v>0</v>
      </c>
      <c r="MSI1390" s="84">
        <f>MSF1390-MSG1390</f>
        <v>1000000</v>
      </c>
      <c r="MSJ1390" s="84">
        <f>SUM(MSJ1387:MSJ1388)</f>
        <v>2000000</v>
      </c>
      <c r="MSK1390" s="84">
        <f>SUM(MSK1387:MSK1388)</f>
        <v>0</v>
      </c>
      <c r="MSL1390" s="84">
        <f>MSK1390/MSJ1390</f>
        <v>0</v>
      </c>
      <c r="MSM1390" s="84">
        <f>MSJ1390-MSK1390</f>
        <v>2000000</v>
      </c>
      <c r="MSN1390" s="84">
        <f>MSJ1390+MSF1390</f>
        <v>3000000</v>
      </c>
      <c r="MSU1390" s="84" t="s">
        <v>5399</v>
      </c>
      <c r="MSV1390" s="84">
        <f>SUM(MSV1387:MSV1388)</f>
        <v>1000000</v>
      </c>
      <c r="MSW1390" s="84">
        <f>SUM(MSW1387:MSW1388)</f>
        <v>0</v>
      </c>
      <c r="MSX1390" s="84">
        <f>MSW1390/MSV1390</f>
        <v>0</v>
      </c>
      <c r="MSY1390" s="84">
        <f>MSV1390-MSW1390</f>
        <v>1000000</v>
      </c>
      <c r="MSZ1390" s="84">
        <f>SUM(MSZ1387:MSZ1388)</f>
        <v>2000000</v>
      </c>
      <c r="MTA1390" s="84">
        <f>SUM(MTA1387:MTA1388)</f>
        <v>0</v>
      </c>
      <c r="MTB1390" s="84">
        <f>MTA1390/MSZ1390</f>
        <v>0</v>
      </c>
      <c r="MTC1390" s="84">
        <f>MSZ1390-MTA1390</f>
        <v>2000000</v>
      </c>
      <c r="MTD1390" s="84">
        <f>MSZ1390+MSV1390</f>
        <v>3000000</v>
      </c>
      <c r="MTK1390" s="84" t="s">
        <v>5399</v>
      </c>
      <c r="MTL1390" s="84">
        <f>SUM(MTL1387:MTL1388)</f>
        <v>1000000</v>
      </c>
      <c r="MTM1390" s="84">
        <f>SUM(MTM1387:MTM1388)</f>
        <v>0</v>
      </c>
      <c r="MTN1390" s="84">
        <f>MTM1390/MTL1390</f>
        <v>0</v>
      </c>
      <c r="MTO1390" s="84">
        <f>MTL1390-MTM1390</f>
        <v>1000000</v>
      </c>
      <c r="MTP1390" s="84">
        <f>SUM(MTP1387:MTP1388)</f>
        <v>2000000</v>
      </c>
      <c r="MTQ1390" s="84">
        <f>SUM(MTQ1387:MTQ1388)</f>
        <v>0</v>
      </c>
      <c r="MTR1390" s="84">
        <f>MTQ1390/MTP1390</f>
        <v>0</v>
      </c>
      <c r="MTS1390" s="84">
        <f>MTP1390-MTQ1390</f>
        <v>2000000</v>
      </c>
      <c r="MTT1390" s="84">
        <f>MTP1390+MTL1390</f>
        <v>3000000</v>
      </c>
      <c r="MUA1390" s="84" t="s">
        <v>5399</v>
      </c>
      <c r="MUB1390" s="84">
        <f>SUM(MUB1387:MUB1388)</f>
        <v>1000000</v>
      </c>
      <c r="MUC1390" s="84">
        <f>SUM(MUC1387:MUC1388)</f>
        <v>0</v>
      </c>
      <c r="MUD1390" s="84">
        <f>MUC1390/MUB1390</f>
        <v>0</v>
      </c>
      <c r="MUE1390" s="84">
        <f>MUB1390-MUC1390</f>
        <v>1000000</v>
      </c>
      <c r="MUF1390" s="84">
        <f>SUM(MUF1387:MUF1388)</f>
        <v>2000000</v>
      </c>
      <c r="MUG1390" s="84">
        <f>SUM(MUG1387:MUG1388)</f>
        <v>0</v>
      </c>
      <c r="MUH1390" s="84">
        <f>MUG1390/MUF1390</f>
        <v>0</v>
      </c>
      <c r="MUI1390" s="84">
        <f>MUF1390-MUG1390</f>
        <v>2000000</v>
      </c>
      <c r="MUJ1390" s="84">
        <f>MUF1390+MUB1390</f>
        <v>3000000</v>
      </c>
      <c r="MUQ1390" s="84" t="s">
        <v>5399</v>
      </c>
      <c r="MUR1390" s="84">
        <f>SUM(MUR1387:MUR1388)</f>
        <v>1000000</v>
      </c>
      <c r="MUS1390" s="84">
        <f>SUM(MUS1387:MUS1388)</f>
        <v>0</v>
      </c>
      <c r="MUT1390" s="84">
        <f>MUS1390/MUR1390</f>
        <v>0</v>
      </c>
      <c r="MUU1390" s="84">
        <f>MUR1390-MUS1390</f>
        <v>1000000</v>
      </c>
      <c r="MUV1390" s="84">
        <f>SUM(MUV1387:MUV1388)</f>
        <v>2000000</v>
      </c>
      <c r="MUW1390" s="84">
        <f>SUM(MUW1387:MUW1388)</f>
        <v>0</v>
      </c>
      <c r="MUX1390" s="84">
        <f>MUW1390/MUV1390</f>
        <v>0</v>
      </c>
      <c r="MUY1390" s="84">
        <f>MUV1390-MUW1390</f>
        <v>2000000</v>
      </c>
      <c r="MUZ1390" s="84">
        <f>MUV1390+MUR1390</f>
        <v>3000000</v>
      </c>
      <c r="MVG1390" s="84" t="s">
        <v>5399</v>
      </c>
      <c r="MVH1390" s="84">
        <f>SUM(MVH1387:MVH1388)</f>
        <v>1000000</v>
      </c>
      <c r="MVI1390" s="84">
        <f>SUM(MVI1387:MVI1388)</f>
        <v>0</v>
      </c>
      <c r="MVJ1390" s="84">
        <f>MVI1390/MVH1390</f>
        <v>0</v>
      </c>
      <c r="MVK1390" s="84">
        <f>MVH1390-MVI1390</f>
        <v>1000000</v>
      </c>
      <c r="MVL1390" s="84">
        <f>SUM(MVL1387:MVL1388)</f>
        <v>2000000</v>
      </c>
      <c r="MVM1390" s="84">
        <f>SUM(MVM1387:MVM1388)</f>
        <v>0</v>
      </c>
      <c r="MVN1390" s="84">
        <f>MVM1390/MVL1390</f>
        <v>0</v>
      </c>
      <c r="MVO1390" s="84">
        <f>MVL1390-MVM1390</f>
        <v>2000000</v>
      </c>
      <c r="MVP1390" s="84">
        <f>MVL1390+MVH1390</f>
        <v>3000000</v>
      </c>
      <c r="MVW1390" s="84" t="s">
        <v>5399</v>
      </c>
      <c r="MVX1390" s="84">
        <f>SUM(MVX1387:MVX1388)</f>
        <v>1000000</v>
      </c>
      <c r="MVY1390" s="84">
        <f>SUM(MVY1387:MVY1388)</f>
        <v>0</v>
      </c>
      <c r="MVZ1390" s="84">
        <f>MVY1390/MVX1390</f>
        <v>0</v>
      </c>
      <c r="MWA1390" s="84">
        <f>MVX1390-MVY1390</f>
        <v>1000000</v>
      </c>
      <c r="MWB1390" s="84">
        <f>SUM(MWB1387:MWB1388)</f>
        <v>2000000</v>
      </c>
      <c r="MWC1390" s="84">
        <f>SUM(MWC1387:MWC1388)</f>
        <v>0</v>
      </c>
      <c r="MWD1390" s="84">
        <f>MWC1390/MWB1390</f>
        <v>0</v>
      </c>
      <c r="MWE1390" s="84">
        <f>MWB1390-MWC1390</f>
        <v>2000000</v>
      </c>
      <c r="MWF1390" s="84">
        <f>MWB1390+MVX1390</f>
        <v>3000000</v>
      </c>
      <c r="MWM1390" s="84" t="s">
        <v>5399</v>
      </c>
      <c r="MWN1390" s="84">
        <f>SUM(MWN1387:MWN1388)</f>
        <v>1000000</v>
      </c>
      <c r="MWO1390" s="84">
        <f>SUM(MWO1387:MWO1388)</f>
        <v>0</v>
      </c>
      <c r="MWP1390" s="84">
        <f>MWO1390/MWN1390</f>
        <v>0</v>
      </c>
      <c r="MWQ1390" s="84">
        <f>MWN1390-MWO1390</f>
        <v>1000000</v>
      </c>
      <c r="MWR1390" s="84">
        <f>SUM(MWR1387:MWR1388)</f>
        <v>2000000</v>
      </c>
      <c r="MWS1390" s="84">
        <f>SUM(MWS1387:MWS1388)</f>
        <v>0</v>
      </c>
      <c r="MWT1390" s="84">
        <f>MWS1390/MWR1390</f>
        <v>0</v>
      </c>
      <c r="MWU1390" s="84">
        <f>MWR1390-MWS1390</f>
        <v>2000000</v>
      </c>
      <c r="MWV1390" s="84">
        <f>MWR1390+MWN1390</f>
        <v>3000000</v>
      </c>
      <c r="MXC1390" s="84" t="s">
        <v>5399</v>
      </c>
      <c r="MXD1390" s="84">
        <f>SUM(MXD1387:MXD1388)</f>
        <v>1000000</v>
      </c>
      <c r="MXE1390" s="84">
        <f>SUM(MXE1387:MXE1388)</f>
        <v>0</v>
      </c>
      <c r="MXF1390" s="84">
        <f>MXE1390/MXD1390</f>
        <v>0</v>
      </c>
      <c r="MXG1390" s="84">
        <f>MXD1390-MXE1390</f>
        <v>1000000</v>
      </c>
      <c r="MXH1390" s="84">
        <f>SUM(MXH1387:MXH1388)</f>
        <v>2000000</v>
      </c>
      <c r="MXI1390" s="84">
        <f>SUM(MXI1387:MXI1388)</f>
        <v>0</v>
      </c>
      <c r="MXJ1390" s="84">
        <f>MXI1390/MXH1390</f>
        <v>0</v>
      </c>
      <c r="MXK1390" s="84">
        <f>MXH1390-MXI1390</f>
        <v>2000000</v>
      </c>
      <c r="MXL1390" s="84">
        <f>MXH1390+MXD1390</f>
        <v>3000000</v>
      </c>
      <c r="MXS1390" s="84" t="s">
        <v>5399</v>
      </c>
      <c r="MXT1390" s="84">
        <f>SUM(MXT1387:MXT1388)</f>
        <v>1000000</v>
      </c>
      <c r="MXU1390" s="84">
        <f>SUM(MXU1387:MXU1388)</f>
        <v>0</v>
      </c>
      <c r="MXV1390" s="84">
        <f>MXU1390/MXT1390</f>
        <v>0</v>
      </c>
      <c r="MXW1390" s="84">
        <f>MXT1390-MXU1390</f>
        <v>1000000</v>
      </c>
      <c r="MXX1390" s="84">
        <f>SUM(MXX1387:MXX1388)</f>
        <v>2000000</v>
      </c>
      <c r="MXY1390" s="84">
        <f>SUM(MXY1387:MXY1388)</f>
        <v>0</v>
      </c>
      <c r="MXZ1390" s="84">
        <f>MXY1390/MXX1390</f>
        <v>0</v>
      </c>
      <c r="MYA1390" s="84">
        <f>MXX1390-MXY1390</f>
        <v>2000000</v>
      </c>
      <c r="MYB1390" s="84">
        <f>MXX1390+MXT1390</f>
        <v>3000000</v>
      </c>
      <c r="MYI1390" s="84" t="s">
        <v>5399</v>
      </c>
      <c r="MYJ1390" s="84">
        <f>SUM(MYJ1387:MYJ1388)</f>
        <v>1000000</v>
      </c>
      <c r="MYK1390" s="84">
        <f>SUM(MYK1387:MYK1388)</f>
        <v>0</v>
      </c>
      <c r="MYL1390" s="84">
        <f>MYK1390/MYJ1390</f>
        <v>0</v>
      </c>
      <c r="MYM1390" s="84">
        <f>MYJ1390-MYK1390</f>
        <v>1000000</v>
      </c>
      <c r="MYN1390" s="84">
        <f>SUM(MYN1387:MYN1388)</f>
        <v>2000000</v>
      </c>
      <c r="MYO1390" s="84">
        <f>SUM(MYO1387:MYO1388)</f>
        <v>0</v>
      </c>
      <c r="MYP1390" s="84">
        <f>MYO1390/MYN1390</f>
        <v>0</v>
      </c>
      <c r="MYQ1390" s="84">
        <f>MYN1390-MYO1390</f>
        <v>2000000</v>
      </c>
      <c r="MYR1390" s="84">
        <f>MYN1390+MYJ1390</f>
        <v>3000000</v>
      </c>
      <c r="MYY1390" s="84" t="s">
        <v>5399</v>
      </c>
      <c r="MYZ1390" s="84">
        <f>SUM(MYZ1387:MYZ1388)</f>
        <v>1000000</v>
      </c>
      <c r="MZA1390" s="84">
        <f>SUM(MZA1387:MZA1388)</f>
        <v>0</v>
      </c>
      <c r="MZB1390" s="84">
        <f>MZA1390/MYZ1390</f>
        <v>0</v>
      </c>
      <c r="MZC1390" s="84">
        <f>MYZ1390-MZA1390</f>
        <v>1000000</v>
      </c>
      <c r="MZD1390" s="84">
        <f>SUM(MZD1387:MZD1388)</f>
        <v>2000000</v>
      </c>
      <c r="MZE1390" s="84">
        <f>SUM(MZE1387:MZE1388)</f>
        <v>0</v>
      </c>
      <c r="MZF1390" s="84">
        <f>MZE1390/MZD1390</f>
        <v>0</v>
      </c>
      <c r="MZG1390" s="84">
        <f>MZD1390-MZE1390</f>
        <v>2000000</v>
      </c>
      <c r="MZH1390" s="84">
        <f>MZD1390+MYZ1390</f>
        <v>3000000</v>
      </c>
      <c r="MZO1390" s="84" t="s">
        <v>5399</v>
      </c>
      <c r="MZP1390" s="84">
        <f>SUM(MZP1387:MZP1388)</f>
        <v>1000000</v>
      </c>
      <c r="MZQ1390" s="84">
        <f>SUM(MZQ1387:MZQ1388)</f>
        <v>0</v>
      </c>
      <c r="MZR1390" s="84">
        <f>MZQ1390/MZP1390</f>
        <v>0</v>
      </c>
      <c r="MZS1390" s="84">
        <f>MZP1390-MZQ1390</f>
        <v>1000000</v>
      </c>
      <c r="MZT1390" s="84">
        <f>SUM(MZT1387:MZT1388)</f>
        <v>2000000</v>
      </c>
      <c r="MZU1390" s="84">
        <f>SUM(MZU1387:MZU1388)</f>
        <v>0</v>
      </c>
      <c r="MZV1390" s="84">
        <f>MZU1390/MZT1390</f>
        <v>0</v>
      </c>
      <c r="MZW1390" s="84">
        <f>MZT1390-MZU1390</f>
        <v>2000000</v>
      </c>
      <c r="MZX1390" s="84">
        <f>MZT1390+MZP1390</f>
        <v>3000000</v>
      </c>
      <c r="NAE1390" s="84" t="s">
        <v>5399</v>
      </c>
      <c r="NAF1390" s="84">
        <f>SUM(NAF1387:NAF1388)</f>
        <v>1000000</v>
      </c>
      <c r="NAG1390" s="84">
        <f>SUM(NAG1387:NAG1388)</f>
        <v>0</v>
      </c>
      <c r="NAH1390" s="84">
        <f>NAG1390/NAF1390</f>
        <v>0</v>
      </c>
      <c r="NAI1390" s="84">
        <f>NAF1390-NAG1390</f>
        <v>1000000</v>
      </c>
      <c r="NAJ1390" s="84">
        <f>SUM(NAJ1387:NAJ1388)</f>
        <v>2000000</v>
      </c>
      <c r="NAK1390" s="84">
        <f>SUM(NAK1387:NAK1388)</f>
        <v>0</v>
      </c>
      <c r="NAL1390" s="84">
        <f>NAK1390/NAJ1390</f>
        <v>0</v>
      </c>
      <c r="NAM1390" s="84">
        <f>NAJ1390-NAK1390</f>
        <v>2000000</v>
      </c>
      <c r="NAN1390" s="84">
        <f>NAJ1390+NAF1390</f>
        <v>3000000</v>
      </c>
      <c r="NAU1390" s="84" t="s">
        <v>5399</v>
      </c>
      <c r="NAV1390" s="84">
        <f>SUM(NAV1387:NAV1388)</f>
        <v>1000000</v>
      </c>
      <c r="NAW1390" s="84">
        <f>SUM(NAW1387:NAW1388)</f>
        <v>0</v>
      </c>
      <c r="NAX1390" s="84">
        <f>NAW1390/NAV1390</f>
        <v>0</v>
      </c>
      <c r="NAY1390" s="84">
        <f>NAV1390-NAW1390</f>
        <v>1000000</v>
      </c>
      <c r="NAZ1390" s="84">
        <f>SUM(NAZ1387:NAZ1388)</f>
        <v>2000000</v>
      </c>
      <c r="NBA1390" s="84">
        <f>SUM(NBA1387:NBA1388)</f>
        <v>0</v>
      </c>
      <c r="NBB1390" s="84">
        <f>NBA1390/NAZ1390</f>
        <v>0</v>
      </c>
      <c r="NBC1390" s="84">
        <f>NAZ1390-NBA1390</f>
        <v>2000000</v>
      </c>
      <c r="NBD1390" s="84">
        <f>NAZ1390+NAV1390</f>
        <v>3000000</v>
      </c>
      <c r="NBK1390" s="84" t="s">
        <v>5399</v>
      </c>
      <c r="NBL1390" s="84">
        <f>SUM(NBL1387:NBL1388)</f>
        <v>1000000</v>
      </c>
      <c r="NBM1390" s="84">
        <f>SUM(NBM1387:NBM1388)</f>
        <v>0</v>
      </c>
      <c r="NBN1390" s="84">
        <f>NBM1390/NBL1390</f>
        <v>0</v>
      </c>
      <c r="NBO1390" s="84">
        <f>NBL1390-NBM1390</f>
        <v>1000000</v>
      </c>
      <c r="NBP1390" s="84">
        <f>SUM(NBP1387:NBP1388)</f>
        <v>2000000</v>
      </c>
      <c r="NBQ1390" s="84">
        <f>SUM(NBQ1387:NBQ1388)</f>
        <v>0</v>
      </c>
      <c r="NBR1390" s="84">
        <f>NBQ1390/NBP1390</f>
        <v>0</v>
      </c>
      <c r="NBS1390" s="84">
        <f>NBP1390-NBQ1390</f>
        <v>2000000</v>
      </c>
      <c r="NBT1390" s="84">
        <f>NBP1390+NBL1390</f>
        <v>3000000</v>
      </c>
      <c r="NCA1390" s="84" t="s">
        <v>5399</v>
      </c>
      <c r="NCB1390" s="84">
        <f>SUM(NCB1387:NCB1388)</f>
        <v>1000000</v>
      </c>
      <c r="NCC1390" s="84">
        <f>SUM(NCC1387:NCC1388)</f>
        <v>0</v>
      </c>
      <c r="NCD1390" s="84">
        <f>NCC1390/NCB1390</f>
        <v>0</v>
      </c>
      <c r="NCE1390" s="84">
        <f>NCB1390-NCC1390</f>
        <v>1000000</v>
      </c>
      <c r="NCF1390" s="84">
        <f>SUM(NCF1387:NCF1388)</f>
        <v>2000000</v>
      </c>
      <c r="NCG1390" s="84">
        <f>SUM(NCG1387:NCG1388)</f>
        <v>0</v>
      </c>
      <c r="NCH1390" s="84">
        <f>NCG1390/NCF1390</f>
        <v>0</v>
      </c>
      <c r="NCI1390" s="84">
        <f>NCF1390-NCG1390</f>
        <v>2000000</v>
      </c>
      <c r="NCJ1390" s="84">
        <f>NCF1390+NCB1390</f>
        <v>3000000</v>
      </c>
      <c r="NCQ1390" s="84" t="s">
        <v>5399</v>
      </c>
      <c r="NCR1390" s="84">
        <f>SUM(NCR1387:NCR1388)</f>
        <v>1000000</v>
      </c>
      <c r="NCS1390" s="84">
        <f>SUM(NCS1387:NCS1388)</f>
        <v>0</v>
      </c>
      <c r="NCT1390" s="84">
        <f>NCS1390/NCR1390</f>
        <v>0</v>
      </c>
      <c r="NCU1390" s="84">
        <f>NCR1390-NCS1390</f>
        <v>1000000</v>
      </c>
      <c r="NCV1390" s="84">
        <f>SUM(NCV1387:NCV1388)</f>
        <v>2000000</v>
      </c>
      <c r="NCW1390" s="84">
        <f>SUM(NCW1387:NCW1388)</f>
        <v>0</v>
      </c>
      <c r="NCX1390" s="84">
        <f>NCW1390/NCV1390</f>
        <v>0</v>
      </c>
      <c r="NCY1390" s="84">
        <f>NCV1390-NCW1390</f>
        <v>2000000</v>
      </c>
      <c r="NCZ1390" s="84">
        <f>NCV1390+NCR1390</f>
        <v>3000000</v>
      </c>
      <c r="NDG1390" s="84" t="s">
        <v>5399</v>
      </c>
      <c r="NDH1390" s="84">
        <f>SUM(NDH1387:NDH1388)</f>
        <v>1000000</v>
      </c>
      <c r="NDI1390" s="84">
        <f>SUM(NDI1387:NDI1388)</f>
        <v>0</v>
      </c>
      <c r="NDJ1390" s="84">
        <f>NDI1390/NDH1390</f>
        <v>0</v>
      </c>
      <c r="NDK1390" s="84">
        <f>NDH1390-NDI1390</f>
        <v>1000000</v>
      </c>
      <c r="NDL1390" s="84">
        <f>SUM(NDL1387:NDL1388)</f>
        <v>2000000</v>
      </c>
      <c r="NDM1390" s="84">
        <f>SUM(NDM1387:NDM1388)</f>
        <v>0</v>
      </c>
      <c r="NDN1390" s="84">
        <f>NDM1390/NDL1390</f>
        <v>0</v>
      </c>
      <c r="NDO1390" s="84">
        <f>NDL1390-NDM1390</f>
        <v>2000000</v>
      </c>
      <c r="NDP1390" s="84">
        <f>NDL1390+NDH1390</f>
        <v>3000000</v>
      </c>
      <c r="NDW1390" s="84" t="s">
        <v>5399</v>
      </c>
      <c r="NDX1390" s="84">
        <f>SUM(NDX1387:NDX1388)</f>
        <v>1000000</v>
      </c>
      <c r="NDY1390" s="84">
        <f>SUM(NDY1387:NDY1388)</f>
        <v>0</v>
      </c>
      <c r="NDZ1390" s="84">
        <f>NDY1390/NDX1390</f>
        <v>0</v>
      </c>
      <c r="NEA1390" s="84">
        <f>NDX1390-NDY1390</f>
        <v>1000000</v>
      </c>
      <c r="NEB1390" s="84">
        <f>SUM(NEB1387:NEB1388)</f>
        <v>2000000</v>
      </c>
      <c r="NEC1390" s="84">
        <f>SUM(NEC1387:NEC1388)</f>
        <v>0</v>
      </c>
      <c r="NED1390" s="84">
        <f>NEC1390/NEB1390</f>
        <v>0</v>
      </c>
      <c r="NEE1390" s="84">
        <f>NEB1390-NEC1390</f>
        <v>2000000</v>
      </c>
      <c r="NEF1390" s="84">
        <f>NEB1390+NDX1390</f>
        <v>3000000</v>
      </c>
      <c r="NEM1390" s="84" t="s">
        <v>5399</v>
      </c>
      <c r="NEN1390" s="84">
        <f>SUM(NEN1387:NEN1388)</f>
        <v>1000000</v>
      </c>
      <c r="NEO1390" s="84">
        <f>SUM(NEO1387:NEO1388)</f>
        <v>0</v>
      </c>
      <c r="NEP1390" s="84">
        <f>NEO1390/NEN1390</f>
        <v>0</v>
      </c>
      <c r="NEQ1390" s="84">
        <f>NEN1390-NEO1390</f>
        <v>1000000</v>
      </c>
      <c r="NER1390" s="84">
        <f>SUM(NER1387:NER1388)</f>
        <v>2000000</v>
      </c>
      <c r="NES1390" s="84">
        <f>SUM(NES1387:NES1388)</f>
        <v>0</v>
      </c>
      <c r="NET1390" s="84">
        <f>NES1390/NER1390</f>
        <v>0</v>
      </c>
      <c r="NEU1390" s="84">
        <f>NER1390-NES1390</f>
        <v>2000000</v>
      </c>
      <c r="NEV1390" s="84">
        <f>NER1390+NEN1390</f>
        <v>3000000</v>
      </c>
      <c r="NFC1390" s="84" t="s">
        <v>5399</v>
      </c>
      <c r="NFD1390" s="84">
        <f>SUM(NFD1387:NFD1388)</f>
        <v>1000000</v>
      </c>
      <c r="NFE1390" s="84">
        <f>SUM(NFE1387:NFE1388)</f>
        <v>0</v>
      </c>
      <c r="NFF1390" s="84">
        <f>NFE1390/NFD1390</f>
        <v>0</v>
      </c>
      <c r="NFG1390" s="84">
        <f>NFD1390-NFE1390</f>
        <v>1000000</v>
      </c>
      <c r="NFH1390" s="84">
        <f>SUM(NFH1387:NFH1388)</f>
        <v>2000000</v>
      </c>
      <c r="NFI1390" s="84">
        <f>SUM(NFI1387:NFI1388)</f>
        <v>0</v>
      </c>
      <c r="NFJ1390" s="84">
        <f>NFI1390/NFH1390</f>
        <v>0</v>
      </c>
      <c r="NFK1390" s="84">
        <f>NFH1390-NFI1390</f>
        <v>2000000</v>
      </c>
      <c r="NFL1390" s="84">
        <f>NFH1390+NFD1390</f>
        <v>3000000</v>
      </c>
      <c r="NFS1390" s="84" t="s">
        <v>5399</v>
      </c>
      <c r="NFT1390" s="84">
        <f>SUM(NFT1387:NFT1388)</f>
        <v>1000000</v>
      </c>
      <c r="NFU1390" s="84">
        <f>SUM(NFU1387:NFU1388)</f>
        <v>0</v>
      </c>
      <c r="NFV1390" s="84">
        <f>NFU1390/NFT1390</f>
        <v>0</v>
      </c>
      <c r="NFW1390" s="84">
        <f>NFT1390-NFU1390</f>
        <v>1000000</v>
      </c>
      <c r="NFX1390" s="84">
        <f>SUM(NFX1387:NFX1388)</f>
        <v>2000000</v>
      </c>
      <c r="NFY1390" s="84">
        <f>SUM(NFY1387:NFY1388)</f>
        <v>0</v>
      </c>
      <c r="NFZ1390" s="84">
        <f>NFY1390/NFX1390</f>
        <v>0</v>
      </c>
      <c r="NGA1390" s="84">
        <f>NFX1390-NFY1390</f>
        <v>2000000</v>
      </c>
      <c r="NGB1390" s="84">
        <f>NFX1390+NFT1390</f>
        <v>3000000</v>
      </c>
      <c r="NGI1390" s="84" t="s">
        <v>5399</v>
      </c>
      <c r="NGJ1390" s="84">
        <f>SUM(NGJ1387:NGJ1388)</f>
        <v>1000000</v>
      </c>
      <c r="NGK1390" s="84">
        <f>SUM(NGK1387:NGK1388)</f>
        <v>0</v>
      </c>
      <c r="NGL1390" s="84">
        <f>NGK1390/NGJ1390</f>
        <v>0</v>
      </c>
      <c r="NGM1390" s="84">
        <f>NGJ1390-NGK1390</f>
        <v>1000000</v>
      </c>
      <c r="NGN1390" s="84">
        <f>SUM(NGN1387:NGN1388)</f>
        <v>2000000</v>
      </c>
      <c r="NGO1390" s="84">
        <f>SUM(NGO1387:NGO1388)</f>
        <v>0</v>
      </c>
      <c r="NGP1390" s="84">
        <f>NGO1390/NGN1390</f>
        <v>0</v>
      </c>
      <c r="NGQ1390" s="84">
        <f>NGN1390-NGO1390</f>
        <v>2000000</v>
      </c>
      <c r="NGR1390" s="84">
        <f>NGN1390+NGJ1390</f>
        <v>3000000</v>
      </c>
      <c r="NGY1390" s="84" t="s">
        <v>5399</v>
      </c>
      <c r="NGZ1390" s="84">
        <f>SUM(NGZ1387:NGZ1388)</f>
        <v>1000000</v>
      </c>
      <c r="NHA1390" s="84">
        <f>SUM(NHA1387:NHA1388)</f>
        <v>0</v>
      </c>
      <c r="NHB1390" s="84">
        <f>NHA1390/NGZ1390</f>
        <v>0</v>
      </c>
      <c r="NHC1390" s="84">
        <f>NGZ1390-NHA1390</f>
        <v>1000000</v>
      </c>
      <c r="NHD1390" s="84">
        <f>SUM(NHD1387:NHD1388)</f>
        <v>2000000</v>
      </c>
      <c r="NHE1390" s="84">
        <f>SUM(NHE1387:NHE1388)</f>
        <v>0</v>
      </c>
      <c r="NHF1390" s="84">
        <f>NHE1390/NHD1390</f>
        <v>0</v>
      </c>
      <c r="NHG1390" s="84">
        <f>NHD1390-NHE1390</f>
        <v>2000000</v>
      </c>
      <c r="NHH1390" s="84">
        <f>NHD1390+NGZ1390</f>
        <v>3000000</v>
      </c>
      <c r="NHO1390" s="84" t="s">
        <v>5399</v>
      </c>
      <c r="NHP1390" s="84">
        <f>SUM(NHP1387:NHP1388)</f>
        <v>1000000</v>
      </c>
      <c r="NHQ1390" s="84">
        <f>SUM(NHQ1387:NHQ1388)</f>
        <v>0</v>
      </c>
      <c r="NHR1390" s="84">
        <f>NHQ1390/NHP1390</f>
        <v>0</v>
      </c>
      <c r="NHS1390" s="84">
        <f>NHP1390-NHQ1390</f>
        <v>1000000</v>
      </c>
      <c r="NHT1390" s="84">
        <f>SUM(NHT1387:NHT1388)</f>
        <v>2000000</v>
      </c>
      <c r="NHU1390" s="84">
        <f>SUM(NHU1387:NHU1388)</f>
        <v>0</v>
      </c>
      <c r="NHV1390" s="84">
        <f>NHU1390/NHT1390</f>
        <v>0</v>
      </c>
      <c r="NHW1390" s="84">
        <f>NHT1390-NHU1390</f>
        <v>2000000</v>
      </c>
      <c r="NHX1390" s="84">
        <f>NHT1390+NHP1390</f>
        <v>3000000</v>
      </c>
      <c r="NIE1390" s="84" t="s">
        <v>5399</v>
      </c>
      <c r="NIF1390" s="84">
        <f>SUM(NIF1387:NIF1388)</f>
        <v>1000000</v>
      </c>
      <c r="NIG1390" s="84">
        <f>SUM(NIG1387:NIG1388)</f>
        <v>0</v>
      </c>
      <c r="NIH1390" s="84">
        <f>NIG1390/NIF1390</f>
        <v>0</v>
      </c>
      <c r="NII1390" s="84">
        <f>NIF1390-NIG1390</f>
        <v>1000000</v>
      </c>
      <c r="NIJ1390" s="84">
        <f>SUM(NIJ1387:NIJ1388)</f>
        <v>2000000</v>
      </c>
      <c r="NIK1390" s="84">
        <f>SUM(NIK1387:NIK1388)</f>
        <v>0</v>
      </c>
      <c r="NIL1390" s="84">
        <f>NIK1390/NIJ1390</f>
        <v>0</v>
      </c>
      <c r="NIM1390" s="84">
        <f>NIJ1390-NIK1390</f>
        <v>2000000</v>
      </c>
      <c r="NIN1390" s="84">
        <f>NIJ1390+NIF1390</f>
        <v>3000000</v>
      </c>
      <c r="NIU1390" s="84" t="s">
        <v>5399</v>
      </c>
      <c r="NIV1390" s="84">
        <f>SUM(NIV1387:NIV1388)</f>
        <v>1000000</v>
      </c>
      <c r="NIW1390" s="84">
        <f>SUM(NIW1387:NIW1388)</f>
        <v>0</v>
      </c>
      <c r="NIX1390" s="84">
        <f>NIW1390/NIV1390</f>
        <v>0</v>
      </c>
      <c r="NIY1390" s="84">
        <f>NIV1390-NIW1390</f>
        <v>1000000</v>
      </c>
      <c r="NIZ1390" s="84">
        <f>SUM(NIZ1387:NIZ1388)</f>
        <v>2000000</v>
      </c>
      <c r="NJA1390" s="84">
        <f>SUM(NJA1387:NJA1388)</f>
        <v>0</v>
      </c>
      <c r="NJB1390" s="84">
        <f>NJA1390/NIZ1390</f>
        <v>0</v>
      </c>
      <c r="NJC1390" s="84">
        <f>NIZ1390-NJA1390</f>
        <v>2000000</v>
      </c>
      <c r="NJD1390" s="84">
        <f>NIZ1390+NIV1390</f>
        <v>3000000</v>
      </c>
      <c r="NJK1390" s="84" t="s">
        <v>5399</v>
      </c>
      <c r="NJL1390" s="84">
        <f>SUM(NJL1387:NJL1388)</f>
        <v>1000000</v>
      </c>
      <c r="NJM1390" s="84">
        <f>SUM(NJM1387:NJM1388)</f>
        <v>0</v>
      </c>
      <c r="NJN1390" s="84">
        <f>NJM1390/NJL1390</f>
        <v>0</v>
      </c>
      <c r="NJO1390" s="84">
        <f>NJL1390-NJM1390</f>
        <v>1000000</v>
      </c>
      <c r="NJP1390" s="84">
        <f>SUM(NJP1387:NJP1388)</f>
        <v>2000000</v>
      </c>
      <c r="NJQ1390" s="84">
        <f>SUM(NJQ1387:NJQ1388)</f>
        <v>0</v>
      </c>
      <c r="NJR1390" s="84">
        <f>NJQ1390/NJP1390</f>
        <v>0</v>
      </c>
      <c r="NJS1390" s="84">
        <f>NJP1390-NJQ1390</f>
        <v>2000000</v>
      </c>
      <c r="NJT1390" s="84">
        <f>NJP1390+NJL1390</f>
        <v>3000000</v>
      </c>
      <c r="NKA1390" s="84" t="s">
        <v>5399</v>
      </c>
      <c r="NKB1390" s="84">
        <f>SUM(NKB1387:NKB1388)</f>
        <v>1000000</v>
      </c>
      <c r="NKC1390" s="84">
        <f>SUM(NKC1387:NKC1388)</f>
        <v>0</v>
      </c>
      <c r="NKD1390" s="84">
        <f>NKC1390/NKB1390</f>
        <v>0</v>
      </c>
      <c r="NKE1390" s="84">
        <f>NKB1390-NKC1390</f>
        <v>1000000</v>
      </c>
      <c r="NKF1390" s="84">
        <f>SUM(NKF1387:NKF1388)</f>
        <v>2000000</v>
      </c>
      <c r="NKG1390" s="84">
        <f>SUM(NKG1387:NKG1388)</f>
        <v>0</v>
      </c>
      <c r="NKH1390" s="84">
        <f>NKG1390/NKF1390</f>
        <v>0</v>
      </c>
      <c r="NKI1390" s="84">
        <f>NKF1390-NKG1390</f>
        <v>2000000</v>
      </c>
      <c r="NKJ1390" s="84">
        <f>NKF1390+NKB1390</f>
        <v>3000000</v>
      </c>
      <c r="NKQ1390" s="84" t="s">
        <v>5399</v>
      </c>
      <c r="NKR1390" s="84">
        <f>SUM(NKR1387:NKR1388)</f>
        <v>1000000</v>
      </c>
      <c r="NKS1390" s="84">
        <f>SUM(NKS1387:NKS1388)</f>
        <v>0</v>
      </c>
      <c r="NKT1390" s="84">
        <f>NKS1390/NKR1390</f>
        <v>0</v>
      </c>
      <c r="NKU1390" s="84">
        <f>NKR1390-NKS1390</f>
        <v>1000000</v>
      </c>
      <c r="NKV1390" s="84">
        <f>SUM(NKV1387:NKV1388)</f>
        <v>2000000</v>
      </c>
      <c r="NKW1390" s="84">
        <f>SUM(NKW1387:NKW1388)</f>
        <v>0</v>
      </c>
      <c r="NKX1390" s="84">
        <f>NKW1390/NKV1390</f>
        <v>0</v>
      </c>
      <c r="NKY1390" s="84">
        <f>NKV1390-NKW1390</f>
        <v>2000000</v>
      </c>
      <c r="NKZ1390" s="84">
        <f>NKV1390+NKR1390</f>
        <v>3000000</v>
      </c>
      <c r="NLG1390" s="84" t="s">
        <v>5399</v>
      </c>
      <c r="NLH1390" s="84">
        <f>SUM(NLH1387:NLH1388)</f>
        <v>1000000</v>
      </c>
      <c r="NLI1390" s="84">
        <f>SUM(NLI1387:NLI1388)</f>
        <v>0</v>
      </c>
      <c r="NLJ1390" s="84">
        <f>NLI1390/NLH1390</f>
        <v>0</v>
      </c>
      <c r="NLK1390" s="84">
        <f>NLH1390-NLI1390</f>
        <v>1000000</v>
      </c>
      <c r="NLL1390" s="84">
        <f>SUM(NLL1387:NLL1388)</f>
        <v>2000000</v>
      </c>
      <c r="NLM1390" s="84">
        <f>SUM(NLM1387:NLM1388)</f>
        <v>0</v>
      </c>
      <c r="NLN1390" s="84">
        <f>NLM1390/NLL1390</f>
        <v>0</v>
      </c>
      <c r="NLO1390" s="84">
        <f>NLL1390-NLM1390</f>
        <v>2000000</v>
      </c>
      <c r="NLP1390" s="84">
        <f>NLL1390+NLH1390</f>
        <v>3000000</v>
      </c>
      <c r="NLW1390" s="84" t="s">
        <v>5399</v>
      </c>
      <c r="NLX1390" s="84">
        <f>SUM(NLX1387:NLX1388)</f>
        <v>1000000</v>
      </c>
      <c r="NLY1390" s="84">
        <f>SUM(NLY1387:NLY1388)</f>
        <v>0</v>
      </c>
      <c r="NLZ1390" s="84">
        <f>NLY1390/NLX1390</f>
        <v>0</v>
      </c>
      <c r="NMA1390" s="84">
        <f>NLX1390-NLY1390</f>
        <v>1000000</v>
      </c>
      <c r="NMB1390" s="84">
        <f>SUM(NMB1387:NMB1388)</f>
        <v>2000000</v>
      </c>
      <c r="NMC1390" s="84">
        <f>SUM(NMC1387:NMC1388)</f>
        <v>0</v>
      </c>
      <c r="NMD1390" s="84">
        <f>NMC1390/NMB1390</f>
        <v>0</v>
      </c>
      <c r="NME1390" s="84">
        <f>NMB1390-NMC1390</f>
        <v>2000000</v>
      </c>
      <c r="NMF1390" s="84">
        <f>NMB1390+NLX1390</f>
        <v>3000000</v>
      </c>
      <c r="NMM1390" s="84" t="s">
        <v>5399</v>
      </c>
      <c r="NMN1390" s="84">
        <f>SUM(NMN1387:NMN1388)</f>
        <v>1000000</v>
      </c>
      <c r="NMO1390" s="84">
        <f>SUM(NMO1387:NMO1388)</f>
        <v>0</v>
      </c>
      <c r="NMP1390" s="84">
        <f>NMO1390/NMN1390</f>
        <v>0</v>
      </c>
      <c r="NMQ1390" s="84">
        <f>NMN1390-NMO1390</f>
        <v>1000000</v>
      </c>
      <c r="NMR1390" s="84">
        <f>SUM(NMR1387:NMR1388)</f>
        <v>2000000</v>
      </c>
      <c r="NMS1390" s="84">
        <f>SUM(NMS1387:NMS1388)</f>
        <v>0</v>
      </c>
      <c r="NMT1390" s="84">
        <f>NMS1390/NMR1390</f>
        <v>0</v>
      </c>
      <c r="NMU1390" s="84">
        <f>NMR1390-NMS1390</f>
        <v>2000000</v>
      </c>
      <c r="NMV1390" s="84">
        <f>NMR1390+NMN1390</f>
        <v>3000000</v>
      </c>
      <c r="NNC1390" s="84" t="s">
        <v>5399</v>
      </c>
      <c r="NND1390" s="84">
        <f>SUM(NND1387:NND1388)</f>
        <v>1000000</v>
      </c>
      <c r="NNE1390" s="84">
        <f>SUM(NNE1387:NNE1388)</f>
        <v>0</v>
      </c>
      <c r="NNF1390" s="84">
        <f>NNE1390/NND1390</f>
        <v>0</v>
      </c>
      <c r="NNG1390" s="84">
        <f>NND1390-NNE1390</f>
        <v>1000000</v>
      </c>
      <c r="NNH1390" s="84">
        <f>SUM(NNH1387:NNH1388)</f>
        <v>2000000</v>
      </c>
      <c r="NNI1390" s="84">
        <f>SUM(NNI1387:NNI1388)</f>
        <v>0</v>
      </c>
      <c r="NNJ1390" s="84">
        <f>NNI1390/NNH1390</f>
        <v>0</v>
      </c>
      <c r="NNK1390" s="84">
        <f>NNH1390-NNI1390</f>
        <v>2000000</v>
      </c>
      <c r="NNL1390" s="84">
        <f>NNH1390+NND1390</f>
        <v>3000000</v>
      </c>
      <c r="NNS1390" s="84" t="s">
        <v>5399</v>
      </c>
      <c r="NNT1390" s="84">
        <f>SUM(NNT1387:NNT1388)</f>
        <v>1000000</v>
      </c>
      <c r="NNU1390" s="84">
        <f>SUM(NNU1387:NNU1388)</f>
        <v>0</v>
      </c>
      <c r="NNV1390" s="84">
        <f>NNU1390/NNT1390</f>
        <v>0</v>
      </c>
      <c r="NNW1390" s="84">
        <f>NNT1390-NNU1390</f>
        <v>1000000</v>
      </c>
      <c r="NNX1390" s="84">
        <f>SUM(NNX1387:NNX1388)</f>
        <v>2000000</v>
      </c>
      <c r="NNY1390" s="84">
        <f>SUM(NNY1387:NNY1388)</f>
        <v>0</v>
      </c>
      <c r="NNZ1390" s="84">
        <f>NNY1390/NNX1390</f>
        <v>0</v>
      </c>
      <c r="NOA1390" s="84">
        <f>NNX1390-NNY1390</f>
        <v>2000000</v>
      </c>
      <c r="NOB1390" s="84">
        <f>NNX1390+NNT1390</f>
        <v>3000000</v>
      </c>
      <c r="NOI1390" s="84" t="s">
        <v>5399</v>
      </c>
      <c r="NOJ1390" s="84">
        <f>SUM(NOJ1387:NOJ1388)</f>
        <v>1000000</v>
      </c>
      <c r="NOK1390" s="84">
        <f>SUM(NOK1387:NOK1388)</f>
        <v>0</v>
      </c>
      <c r="NOL1390" s="84">
        <f>NOK1390/NOJ1390</f>
        <v>0</v>
      </c>
      <c r="NOM1390" s="84">
        <f>NOJ1390-NOK1390</f>
        <v>1000000</v>
      </c>
      <c r="NON1390" s="84">
        <f>SUM(NON1387:NON1388)</f>
        <v>2000000</v>
      </c>
      <c r="NOO1390" s="84">
        <f>SUM(NOO1387:NOO1388)</f>
        <v>0</v>
      </c>
      <c r="NOP1390" s="84">
        <f>NOO1390/NON1390</f>
        <v>0</v>
      </c>
      <c r="NOQ1390" s="84">
        <f>NON1390-NOO1390</f>
        <v>2000000</v>
      </c>
      <c r="NOR1390" s="84">
        <f>NON1390+NOJ1390</f>
        <v>3000000</v>
      </c>
      <c r="NOY1390" s="84" t="s">
        <v>5399</v>
      </c>
      <c r="NOZ1390" s="84">
        <f>SUM(NOZ1387:NOZ1388)</f>
        <v>1000000</v>
      </c>
      <c r="NPA1390" s="84">
        <f>SUM(NPA1387:NPA1388)</f>
        <v>0</v>
      </c>
      <c r="NPB1390" s="84">
        <f>NPA1390/NOZ1390</f>
        <v>0</v>
      </c>
      <c r="NPC1390" s="84">
        <f>NOZ1390-NPA1390</f>
        <v>1000000</v>
      </c>
      <c r="NPD1390" s="84">
        <f>SUM(NPD1387:NPD1388)</f>
        <v>2000000</v>
      </c>
      <c r="NPE1390" s="84">
        <f>SUM(NPE1387:NPE1388)</f>
        <v>0</v>
      </c>
      <c r="NPF1390" s="84">
        <f>NPE1390/NPD1390</f>
        <v>0</v>
      </c>
      <c r="NPG1390" s="84">
        <f>NPD1390-NPE1390</f>
        <v>2000000</v>
      </c>
      <c r="NPH1390" s="84">
        <f>NPD1390+NOZ1390</f>
        <v>3000000</v>
      </c>
      <c r="NPO1390" s="84" t="s">
        <v>5399</v>
      </c>
      <c r="NPP1390" s="84">
        <f>SUM(NPP1387:NPP1388)</f>
        <v>1000000</v>
      </c>
      <c r="NPQ1390" s="84">
        <f>SUM(NPQ1387:NPQ1388)</f>
        <v>0</v>
      </c>
      <c r="NPR1390" s="84">
        <f>NPQ1390/NPP1390</f>
        <v>0</v>
      </c>
      <c r="NPS1390" s="84">
        <f>NPP1390-NPQ1390</f>
        <v>1000000</v>
      </c>
      <c r="NPT1390" s="84">
        <f>SUM(NPT1387:NPT1388)</f>
        <v>2000000</v>
      </c>
      <c r="NPU1390" s="84">
        <f>SUM(NPU1387:NPU1388)</f>
        <v>0</v>
      </c>
      <c r="NPV1390" s="84">
        <f>NPU1390/NPT1390</f>
        <v>0</v>
      </c>
      <c r="NPW1390" s="84">
        <f>NPT1390-NPU1390</f>
        <v>2000000</v>
      </c>
      <c r="NPX1390" s="84">
        <f>NPT1390+NPP1390</f>
        <v>3000000</v>
      </c>
      <c r="NQE1390" s="84" t="s">
        <v>5399</v>
      </c>
      <c r="NQF1390" s="84">
        <f>SUM(NQF1387:NQF1388)</f>
        <v>1000000</v>
      </c>
      <c r="NQG1390" s="84">
        <f>SUM(NQG1387:NQG1388)</f>
        <v>0</v>
      </c>
      <c r="NQH1390" s="84">
        <f>NQG1390/NQF1390</f>
        <v>0</v>
      </c>
      <c r="NQI1390" s="84">
        <f>NQF1390-NQG1390</f>
        <v>1000000</v>
      </c>
      <c r="NQJ1390" s="84">
        <f>SUM(NQJ1387:NQJ1388)</f>
        <v>2000000</v>
      </c>
      <c r="NQK1390" s="84">
        <f>SUM(NQK1387:NQK1388)</f>
        <v>0</v>
      </c>
      <c r="NQL1390" s="84">
        <f>NQK1390/NQJ1390</f>
        <v>0</v>
      </c>
      <c r="NQM1390" s="84">
        <f>NQJ1390-NQK1390</f>
        <v>2000000</v>
      </c>
      <c r="NQN1390" s="84">
        <f>NQJ1390+NQF1390</f>
        <v>3000000</v>
      </c>
      <c r="NQU1390" s="84" t="s">
        <v>5399</v>
      </c>
      <c r="NQV1390" s="84">
        <f>SUM(NQV1387:NQV1388)</f>
        <v>1000000</v>
      </c>
      <c r="NQW1390" s="84">
        <f>SUM(NQW1387:NQW1388)</f>
        <v>0</v>
      </c>
      <c r="NQX1390" s="84">
        <f>NQW1390/NQV1390</f>
        <v>0</v>
      </c>
      <c r="NQY1390" s="84">
        <f>NQV1390-NQW1390</f>
        <v>1000000</v>
      </c>
      <c r="NQZ1390" s="84">
        <f>SUM(NQZ1387:NQZ1388)</f>
        <v>2000000</v>
      </c>
      <c r="NRA1390" s="84">
        <f>SUM(NRA1387:NRA1388)</f>
        <v>0</v>
      </c>
      <c r="NRB1390" s="84">
        <f>NRA1390/NQZ1390</f>
        <v>0</v>
      </c>
      <c r="NRC1390" s="84">
        <f>NQZ1390-NRA1390</f>
        <v>2000000</v>
      </c>
      <c r="NRD1390" s="84">
        <f>NQZ1390+NQV1390</f>
        <v>3000000</v>
      </c>
      <c r="NRK1390" s="84" t="s">
        <v>5399</v>
      </c>
      <c r="NRL1390" s="84">
        <f>SUM(NRL1387:NRL1388)</f>
        <v>1000000</v>
      </c>
      <c r="NRM1390" s="84">
        <f>SUM(NRM1387:NRM1388)</f>
        <v>0</v>
      </c>
      <c r="NRN1390" s="84">
        <f>NRM1390/NRL1390</f>
        <v>0</v>
      </c>
      <c r="NRO1390" s="84">
        <f>NRL1390-NRM1390</f>
        <v>1000000</v>
      </c>
      <c r="NRP1390" s="84">
        <f>SUM(NRP1387:NRP1388)</f>
        <v>2000000</v>
      </c>
      <c r="NRQ1390" s="84">
        <f>SUM(NRQ1387:NRQ1388)</f>
        <v>0</v>
      </c>
      <c r="NRR1390" s="84">
        <f>NRQ1390/NRP1390</f>
        <v>0</v>
      </c>
      <c r="NRS1390" s="84">
        <f>NRP1390-NRQ1390</f>
        <v>2000000</v>
      </c>
      <c r="NRT1390" s="84">
        <f>NRP1390+NRL1390</f>
        <v>3000000</v>
      </c>
      <c r="NSA1390" s="84" t="s">
        <v>5399</v>
      </c>
      <c r="NSB1390" s="84">
        <f>SUM(NSB1387:NSB1388)</f>
        <v>1000000</v>
      </c>
      <c r="NSC1390" s="84">
        <f>SUM(NSC1387:NSC1388)</f>
        <v>0</v>
      </c>
      <c r="NSD1390" s="84">
        <f>NSC1390/NSB1390</f>
        <v>0</v>
      </c>
      <c r="NSE1390" s="84">
        <f>NSB1390-NSC1390</f>
        <v>1000000</v>
      </c>
      <c r="NSF1390" s="84">
        <f>SUM(NSF1387:NSF1388)</f>
        <v>2000000</v>
      </c>
      <c r="NSG1390" s="84">
        <f>SUM(NSG1387:NSG1388)</f>
        <v>0</v>
      </c>
      <c r="NSH1390" s="84">
        <f>NSG1390/NSF1390</f>
        <v>0</v>
      </c>
      <c r="NSI1390" s="84">
        <f>NSF1390-NSG1390</f>
        <v>2000000</v>
      </c>
      <c r="NSJ1390" s="84">
        <f>NSF1390+NSB1390</f>
        <v>3000000</v>
      </c>
      <c r="NSQ1390" s="84" t="s">
        <v>5399</v>
      </c>
      <c r="NSR1390" s="84">
        <f>SUM(NSR1387:NSR1388)</f>
        <v>1000000</v>
      </c>
      <c r="NSS1390" s="84">
        <f>SUM(NSS1387:NSS1388)</f>
        <v>0</v>
      </c>
      <c r="NST1390" s="84">
        <f>NSS1390/NSR1390</f>
        <v>0</v>
      </c>
      <c r="NSU1390" s="84">
        <f>NSR1390-NSS1390</f>
        <v>1000000</v>
      </c>
      <c r="NSV1390" s="84">
        <f>SUM(NSV1387:NSV1388)</f>
        <v>2000000</v>
      </c>
      <c r="NSW1390" s="84">
        <f>SUM(NSW1387:NSW1388)</f>
        <v>0</v>
      </c>
      <c r="NSX1390" s="84">
        <f>NSW1390/NSV1390</f>
        <v>0</v>
      </c>
      <c r="NSY1390" s="84">
        <f>NSV1390-NSW1390</f>
        <v>2000000</v>
      </c>
      <c r="NSZ1390" s="84">
        <f>NSV1390+NSR1390</f>
        <v>3000000</v>
      </c>
      <c r="NTG1390" s="84" t="s">
        <v>5399</v>
      </c>
      <c r="NTH1390" s="84">
        <f>SUM(NTH1387:NTH1388)</f>
        <v>1000000</v>
      </c>
      <c r="NTI1390" s="84">
        <f>SUM(NTI1387:NTI1388)</f>
        <v>0</v>
      </c>
      <c r="NTJ1390" s="84">
        <f>NTI1390/NTH1390</f>
        <v>0</v>
      </c>
      <c r="NTK1390" s="84">
        <f>NTH1390-NTI1390</f>
        <v>1000000</v>
      </c>
      <c r="NTL1390" s="84">
        <f>SUM(NTL1387:NTL1388)</f>
        <v>2000000</v>
      </c>
      <c r="NTM1390" s="84">
        <f>SUM(NTM1387:NTM1388)</f>
        <v>0</v>
      </c>
      <c r="NTN1390" s="84">
        <f>NTM1390/NTL1390</f>
        <v>0</v>
      </c>
      <c r="NTO1390" s="84">
        <f>NTL1390-NTM1390</f>
        <v>2000000</v>
      </c>
      <c r="NTP1390" s="84">
        <f>NTL1390+NTH1390</f>
        <v>3000000</v>
      </c>
      <c r="NTW1390" s="84" t="s">
        <v>5399</v>
      </c>
      <c r="NTX1390" s="84">
        <f>SUM(NTX1387:NTX1388)</f>
        <v>1000000</v>
      </c>
      <c r="NTY1390" s="84">
        <f>SUM(NTY1387:NTY1388)</f>
        <v>0</v>
      </c>
      <c r="NTZ1390" s="84">
        <f>NTY1390/NTX1390</f>
        <v>0</v>
      </c>
      <c r="NUA1390" s="84">
        <f>NTX1390-NTY1390</f>
        <v>1000000</v>
      </c>
      <c r="NUB1390" s="84">
        <f>SUM(NUB1387:NUB1388)</f>
        <v>2000000</v>
      </c>
      <c r="NUC1390" s="84">
        <f>SUM(NUC1387:NUC1388)</f>
        <v>0</v>
      </c>
      <c r="NUD1390" s="84">
        <f>NUC1390/NUB1390</f>
        <v>0</v>
      </c>
      <c r="NUE1390" s="84">
        <f>NUB1390-NUC1390</f>
        <v>2000000</v>
      </c>
      <c r="NUF1390" s="84">
        <f>NUB1390+NTX1390</f>
        <v>3000000</v>
      </c>
      <c r="NUM1390" s="84" t="s">
        <v>5399</v>
      </c>
      <c r="NUN1390" s="84">
        <f>SUM(NUN1387:NUN1388)</f>
        <v>1000000</v>
      </c>
      <c r="NUO1390" s="84">
        <f>SUM(NUO1387:NUO1388)</f>
        <v>0</v>
      </c>
      <c r="NUP1390" s="84">
        <f>NUO1390/NUN1390</f>
        <v>0</v>
      </c>
      <c r="NUQ1390" s="84">
        <f>NUN1390-NUO1390</f>
        <v>1000000</v>
      </c>
      <c r="NUR1390" s="84">
        <f>SUM(NUR1387:NUR1388)</f>
        <v>2000000</v>
      </c>
      <c r="NUS1390" s="84">
        <f>SUM(NUS1387:NUS1388)</f>
        <v>0</v>
      </c>
      <c r="NUT1390" s="84">
        <f>NUS1390/NUR1390</f>
        <v>0</v>
      </c>
      <c r="NUU1390" s="84">
        <f>NUR1390-NUS1390</f>
        <v>2000000</v>
      </c>
      <c r="NUV1390" s="84">
        <f>NUR1390+NUN1390</f>
        <v>3000000</v>
      </c>
      <c r="NVC1390" s="84" t="s">
        <v>5399</v>
      </c>
      <c r="NVD1390" s="84">
        <f>SUM(NVD1387:NVD1388)</f>
        <v>1000000</v>
      </c>
      <c r="NVE1390" s="84">
        <f>SUM(NVE1387:NVE1388)</f>
        <v>0</v>
      </c>
      <c r="NVF1390" s="84">
        <f>NVE1390/NVD1390</f>
        <v>0</v>
      </c>
      <c r="NVG1390" s="84">
        <f>NVD1390-NVE1390</f>
        <v>1000000</v>
      </c>
      <c r="NVH1390" s="84">
        <f>SUM(NVH1387:NVH1388)</f>
        <v>2000000</v>
      </c>
      <c r="NVI1390" s="84">
        <f>SUM(NVI1387:NVI1388)</f>
        <v>0</v>
      </c>
      <c r="NVJ1390" s="84">
        <f>NVI1390/NVH1390</f>
        <v>0</v>
      </c>
      <c r="NVK1390" s="84">
        <f>NVH1390-NVI1390</f>
        <v>2000000</v>
      </c>
      <c r="NVL1390" s="84">
        <f>NVH1390+NVD1390</f>
        <v>3000000</v>
      </c>
      <c r="NVS1390" s="84" t="s">
        <v>5399</v>
      </c>
      <c r="NVT1390" s="84">
        <f>SUM(NVT1387:NVT1388)</f>
        <v>1000000</v>
      </c>
      <c r="NVU1390" s="84">
        <f>SUM(NVU1387:NVU1388)</f>
        <v>0</v>
      </c>
      <c r="NVV1390" s="84">
        <f>NVU1390/NVT1390</f>
        <v>0</v>
      </c>
      <c r="NVW1390" s="84">
        <f>NVT1390-NVU1390</f>
        <v>1000000</v>
      </c>
      <c r="NVX1390" s="84">
        <f>SUM(NVX1387:NVX1388)</f>
        <v>2000000</v>
      </c>
      <c r="NVY1390" s="84">
        <f>SUM(NVY1387:NVY1388)</f>
        <v>0</v>
      </c>
      <c r="NVZ1390" s="84">
        <f>NVY1390/NVX1390</f>
        <v>0</v>
      </c>
      <c r="NWA1390" s="84">
        <f>NVX1390-NVY1390</f>
        <v>2000000</v>
      </c>
      <c r="NWB1390" s="84">
        <f>NVX1390+NVT1390</f>
        <v>3000000</v>
      </c>
      <c r="NWI1390" s="84" t="s">
        <v>5399</v>
      </c>
      <c r="NWJ1390" s="84">
        <f>SUM(NWJ1387:NWJ1388)</f>
        <v>1000000</v>
      </c>
      <c r="NWK1390" s="84">
        <f>SUM(NWK1387:NWK1388)</f>
        <v>0</v>
      </c>
      <c r="NWL1390" s="84">
        <f>NWK1390/NWJ1390</f>
        <v>0</v>
      </c>
      <c r="NWM1390" s="84">
        <f>NWJ1390-NWK1390</f>
        <v>1000000</v>
      </c>
      <c r="NWN1390" s="84">
        <f>SUM(NWN1387:NWN1388)</f>
        <v>2000000</v>
      </c>
      <c r="NWO1390" s="84">
        <f>SUM(NWO1387:NWO1388)</f>
        <v>0</v>
      </c>
      <c r="NWP1390" s="84">
        <f>NWO1390/NWN1390</f>
        <v>0</v>
      </c>
      <c r="NWQ1390" s="84">
        <f>NWN1390-NWO1390</f>
        <v>2000000</v>
      </c>
      <c r="NWR1390" s="84">
        <f>NWN1390+NWJ1390</f>
        <v>3000000</v>
      </c>
      <c r="NWY1390" s="84" t="s">
        <v>5399</v>
      </c>
      <c r="NWZ1390" s="84">
        <f>SUM(NWZ1387:NWZ1388)</f>
        <v>1000000</v>
      </c>
      <c r="NXA1390" s="84">
        <f>SUM(NXA1387:NXA1388)</f>
        <v>0</v>
      </c>
      <c r="NXB1390" s="84">
        <f>NXA1390/NWZ1390</f>
        <v>0</v>
      </c>
      <c r="NXC1390" s="84">
        <f>NWZ1390-NXA1390</f>
        <v>1000000</v>
      </c>
      <c r="NXD1390" s="84">
        <f>SUM(NXD1387:NXD1388)</f>
        <v>2000000</v>
      </c>
      <c r="NXE1390" s="84">
        <f>SUM(NXE1387:NXE1388)</f>
        <v>0</v>
      </c>
      <c r="NXF1390" s="84">
        <f>NXE1390/NXD1390</f>
        <v>0</v>
      </c>
      <c r="NXG1390" s="84">
        <f>NXD1390-NXE1390</f>
        <v>2000000</v>
      </c>
      <c r="NXH1390" s="84">
        <f>NXD1390+NWZ1390</f>
        <v>3000000</v>
      </c>
      <c r="NXO1390" s="84" t="s">
        <v>5399</v>
      </c>
      <c r="NXP1390" s="84">
        <f>SUM(NXP1387:NXP1388)</f>
        <v>1000000</v>
      </c>
      <c r="NXQ1390" s="84">
        <f>SUM(NXQ1387:NXQ1388)</f>
        <v>0</v>
      </c>
      <c r="NXR1390" s="84">
        <f>NXQ1390/NXP1390</f>
        <v>0</v>
      </c>
      <c r="NXS1390" s="84">
        <f>NXP1390-NXQ1390</f>
        <v>1000000</v>
      </c>
      <c r="NXT1390" s="84">
        <f>SUM(NXT1387:NXT1388)</f>
        <v>2000000</v>
      </c>
      <c r="NXU1390" s="84">
        <f>SUM(NXU1387:NXU1388)</f>
        <v>0</v>
      </c>
      <c r="NXV1390" s="84">
        <f>NXU1390/NXT1390</f>
        <v>0</v>
      </c>
      <c r="NXW1390" s="84">
        <f>NXT1390-NXU1390</f>
        <v>2000000</v>
      </c>
      <c r="NXX1390" s="84">
        <f>NXT1390+NXP1390</f>
        <v>3000000</v>
      </c>
      <c r="NYE1390" s="84" t="s">
        <v>5399</v>
      </c>
      <c r="NYF1390" s="84">
        <f>SUM(NYF1387:NYF1388)</f>
        <v>1000000</v>
      </c>
      <c r="NYG1390" s="84">
        <f>SUM(NYG1387:NYG1388)</f>
        <v>0</v>
      </c>
      <c r="NYH1390" s="84">
        <f>NYG1390/NYF1390</f>
        <v>0</v>
      </c>
      <c r="NYI1390" s="84">
        <f>NYF1390-NYG1390</f>
        <v>1000000</v>
      </c>
      <c r="NYJ1390" s="84">
        <f>SUM(NYJ1387:NYJ1388)</f>
        <v>2000000</v>
      </c>
      <c r="NYK1390" s="84">
        <f>SUM(NYK1387:NYK1388)</f>
        <v>0</v>
      </c>
      <c r="NYL1390" s="84">
        <f>NYK1390/NYJ1390</f>
        <v>0</v>
      </c>
      <c r="NYM1390" s="84">
        <f>NYJ1390-NYK1390</f>
        <v>2000000</v>
      </c>
      <c r="NYN1390" s="84">
        <f>NYJ1390+NYF1390</f>
        <v>3000000</v>
      </c>
      <c r="NYU1390" s="84" t="s">
        <v>5399</v>
      </c>
      <c r="NYV1390" s="84">
        <f>SUM(NYV1387:NYV1388)</f>
        <v>1000000</v>
      </c>
      <c r="NYW1390" s="84">
        <f>SUM(NYW1387:NYW1388)</f>
        <v>0</v>
      </c>
      <c r="NYX1390" s="84">
        <f>NYW1390/NYV1390</f>
        <v>0</v>
      </c>
      <c r="NYY1390" s="84">
        <f>NYV1390-NYW1390</f>
        <v>1000000</v>
      </c>
      <c r="NYZ1390" s="84">
        <f>SUM(NYZ1387:NYZ1388)</f>
        <v>2000000</v>
      </c>
      <c r="NZA1390" s="84">
        <f>SUM(NZA1387:NZA1388)</f>
        <v>0</v>
      </c>
      <c r="NZB1390" s="84">
        <f>NZA1390/NYZ1390</f>
        <v>0</v>
      </c>
      <c r="NZC1390" s="84">
        <f>NYZ1390-NZA1390</f>
        <v>2000000</v>
      </c>
      <c r="NZD1390" s="84">
        <f>NYZ1390+NYV1390</f>
        <v>3000000</v>
      </c>
      <c r="NZK1390" s="84" t="s">
        <v>5399</v>
      </c>
      <c r="NZL1390" s="84">
        <f>SUM(NZL1387:NZL1388)</f>
        <v>1000000</v>
      </c>
      <c r="NZM1390" s="84">
        <f>SUM(NZM1387:NZM1388)</f>
        <v>0</v>
      </c>
      <c r="NZN1390" s="84">
        <f>NZM1390/NZL1390</f>
        <v>0</v>
      </c>
      <c r="NZO1390" s="84">
        <f>NZL1390-NZM1390</f>
        <v>1000000</v>
      </c>
      <c r="NZP1390" s="84">
        <f>SUM(NZP1387:NZP1388)</f>
        <v>2000000</v>
      </c>
      <c r="NZQ1390" s="84">
        <f>SUM(NZQ1387:NZQ1388)</f>
        <v>0</v>
      </c>
      <c r="NZR1390" s="84">
        <f>NZQ1390/NZP1390</f>
        <v>0</v>
      </c>
      <c r="NZS1390" s="84">
        <f>NZP1390-NZQ1390</f>
        <v>2000000</v>
      </c>
      <c r="NZT1390" s="84">
        <f>NZP1390+NZL1390</f>
        <v>3000000</v>
      </c>
      <c r="OAA1390" s="84" t="s">
        <v>5399</v>
      </c>
      <c r="OAB1390" s="84">
        <f>SUM(OAB1387:OAB1388)</f>
        <v>1000000</v>
      </c>
      <c r="OAC1390" s="84">
        <f>SUM(OAC1387:OAC1388)</f>
        <v>0</v>
      </c>
      <c r="OAD1390" s="84">
        <f>OAC1390/OAB1390</f>
        <v>0</v>
      </c>
      <c r="OAE1390" s="84">
        <f>OAB1390-OAC1390</f>
        <v>1000000</v>
      </c>
      <c r="OAF1390" s="84">
        <f>SUM(OAF1387:OAF1388)</f>
        <v>2000000</v>
      </c>
      <c r="OAG1390" s="84">
        <f>SUM(OAG1387:OAG1388)</f>
        <v>0</v>
      </c>
      <c r="OAH1390" s="84">
        <f>OAG1390/OAF1390</f>
        <v>0</v>
      </c>
      <c r="OAI1390" s="84">
        <f>OAF1390-OAG1390</f>
        <v>2000000</v>
      </c>
      <c r="OAJ1390" s="84">
        <f>OAF1390+OAB1390</f>
        <v>3000000</v>
      </c>
      <c r="OAQ1390" s="84" t="s">
        <v>5399</v>
      </c>
      <c r="OAR1390" s="84">
        <f>SUM(OAR1387:OAR1388)</f>
        <v>1000000</v>
      </c>
      <c r="OAS1390" s="84">
        <f>SUM(OAS1387:OAS1388)</f>
        <v>0</v>
      </c>
      <c r="OAT1390" s="84">
        <f>OAS1390/OAR1390</f>
        <v>0</v>
      </c>
      <c r="OAU1390" s="84">
        <f>OAR1390-OAS1390</f>
        <v>1000000</v>
      </c>
      <c r="OAV1390" s="84">
        <f>SUM(OAV1387:OAV1388)</f>
        <v>2000000</v>
      </c>
      <c r="OAW1390" s="84">
        <f>SUM(OAW1387:OAW1388)</f>
        <v>0</v>
      </c>
      <c r="OAX1390" s="84">
        <f>OAW1390/OAV1390</f>
        <v>0</v>
      </c>
      <c r="OAY1390" s="84">
        <f>OAV1390-OAW1390</f>
        <v>2000000</v>
      </c>
      <c r="OAZ1390" s="84">
        <f>OAV1390+OAR1390</f>
        <v>3000000</v>
      </c>
      <c r="OBG1390" s="84" t="s">
        <v>5399</v>
      </c>
      <c r="OBH1390" s="84">
        <f>SUM(OBH1387:OBH1388)</f>
        <v>1000000</v>
      </c>
      <c r="OBI1390" s="84">
        <f>SUM(OBI1387:OBI1388)</f>
        <v>0</v>
      </c>
      <c r="OBJ1390" s="84">
        <f>OBI1390/OBH1390</f>
        <v>0</v>
      </c>
      <c r="OBK1390" s="84">
        <f>OBH1390-OBI1390</f>
        <v>1000000</v>
      </c>
      <c r="OBL1390" s="84">
        <f>SUM(OBL1387:OBL1388)</f>
        <v>2000000</v>
      </c>
      <c r="OBM1390" s="84">
        <f>SUM(OBM1387:OBM1388)</f>
        <v>0</v>
      </c>
      <c r="OBN1390" s="84">
        <f>OBM1390/OBL1390</f>
        <v>0</v>
      </c>
      <c r="OBO1390" s="84">
        <f>OBL1390-OBM1390</f>
        <v>2000000</v>
      </c>
      <c r="OBP1390" s="84">
        <f>OBL1390+OBH1390</f>
        <v>3000000</v>
      </c>
      <c r="OBW1390" s="84" t="s">
        <v>5399</v>
      </c>
      <c r="OBX1390" s="84">
        <f>SUM(OBX1387:OBX1388)</f>
        <v>1000000</v>
      </c>
      <c r="OBY1390" s="84">
        <f>SUM(OBY1387:OBY1388)</f>
        <v>0</v>
      </c>
      <c r="OBZ1390" s="84">
        <f>OBY1390/OBX1390</f>
        <v>0</v>
      </c>
      <c r="OCA1390" s="84">
        <f>OBX1390-OBY1390</f>
        <v>1000000</v>
      </c>
      <c r="OCB1390" s="84">
        <f>SUM(OCB1387:OCB1388)</f>
        <v>2000000</v>
      </c>
      <c r="OCC1390" s="84">
        <f>SUM(OCC1387:OCC1388)</f>
        <v>0</v>
      </c>
      <c r="OCD1390" s="84">
        <f>OCC1390/OCB1390</f>
        <v>0</v>
      </c>
      <c r="OCE1390" s="84">
        <f>OCB1390-OCC1390</f>
        <v>2000000</v>
      </c>
      <c r="OCF1390" s="84">
        <f>OCB1390+OBX1390</f>
        <v>3000000</v>
      </c>
      <c r="OCM1390" s="84" t="s">
        <v>5399</v>
      </c>
      <c r="OCN1390" s="84">
        <f>SUM(OCN1387:OCN1388)</f>
        <v>1000000</v>
      </c>
      <c r="OCO1390" s="84">
        <f>SUM(OCO1387:OCO1388)</f>
        <v>0</v>
      </c>
      <c r="OCP1390" s="84">
        <f>OCO1390/OCN1390</f>
        <v>0</v>
      </c>
      <c r="OCQ1390" s="84">
        <f>OCN1390-OCO1390</f>
        <v>1000000</v>
      </c>
      <c r="OCR1390" s="84">
        <f>SUM(OCR1387:OCR1388)</f>
        <v>2000000</v>
      </c>
      <c r="OCS1390" s="84">
        <f>SUM(OCS1387:OCS1388)</f>
        <v>0</v>
      </c>
      <c r="OCT1390" s="84">
        <f>OCS1390/OCR1390</f>
        <v>0</v>
      </c>
      <c r="OCU1390" s="84">
        <f>OCR1390-OCS1390</f>
        <v>2000000</v>
      </c>
      <c r="OCV1390" s="84">
        <f>OCR1390+OCN1390</f>
        <v>3000000</v>
      </c>
      <c r="ODC1390" s="84" t="s">
        <v>5399</v>
      </c>
      <c r="ODD1390" s="84">
        <f>SUM(ODD1387:ODD1388)</f>
        <v>1000000</v>
      </c>
      <c r="ODE1390" s="84">
        <f>SUM(ODE1387:ODE1388)</f>
        <v>0</v>
      </c>
      <c r="ODF1390" s="84">
        <f>ODE1390/ODD1390</f>
        <v>0</v>
      </c>
      <c r="ODG1390" s="84">
        <f>ODD1390-ODE1390</f>
        <v>1000000</v>
      </c>
      <c r="ODH1390" s="84">
        <f>SUM(ODH1387:ODH1388)</f>
        <v>2000000</v>
      </c>
      <c r="ODI1390" s="84">
        <f>SUM(ODI1387:ODI1388)</f>
        <v>0</v>
      </c>
      <c r="ODJ1390" s="84">
        <f>ODI1390/ODH1390</f>
        <v>0</v>
      </c>
      <c r="ODK1390" s="84">
        <f>ODH1390-ODI1390</f>
        <v>2000000</v>
      </c>
      <c r="ODL1390" s="84">
        <f>ODH1390+ODD1390</f>
        <v>3000000</v>
      </c>
      <c r="ODS1390" s="84" t="s">
        <v>5399</v>
      </c>
      <c r="ODT1390" s="84">
        <f>SUM(ODT1387:ODT1388)</f>
        <v>1000000</v>
      </c>
      <c r="ODU1390" s="84">
        <f>SUM(ODU1387:ODU1388)</f>
        <v>0</v>
      </c>
      <c r="ODV1390" s="84">
        <f>ODU1390/ODT1390</f>
        <v>0</v>
      </c>
      <c r="ODW1390" s="84">
        <f>ODT1390-ODU1390</f>
        <v>1000000</v>
      </c>
      <c r="ODX1390" s="84">
        <f>SUM(ODX1387:ODX1388)</f>
        <v>2000000</v>
      </c>
      <c r="ODY1390" s="84">
        <f>SUM(ODY1387:ODY1388)</f>
        <v>0</v>
      </c>
      <c r="ODZ1390" s="84">
        <f>ODY1390/ODX1390</f>
        <v>0</v>
      </c>
      <c r="OEA1390" s="84">
        <f>ODX1390-ODY1390</f>
        <v>2000000</v>
      </c>
      <c r="OEB1390" s="84">
        <f>ODX1390+ODT1390</f>
        <v>3000000</v>
      </c>
      <c r="OEI1390" s="84" t="s">
        <v>5399</v>
      </c>
      <c r="OEJ1390" s="84">
        <f>SUM(OEJ1387:OEJ1388)</f>
        <v>1000000</v>
      </c>
      <c r="OEK1390" s="84">
        <f>SUM(OEK1387:OEK1388)</f>
        <v>0</v>
      </c>
      <c r="OEL1390" s="84">
        <f>OEK1390/OEJ1390</f>
        <v>0</v>
      </c>
      <c r="OEM1390" s="84">
        <f>OEJ1390-OEK1390</f>
        <v>1000000</v>
      </c>
      <c r="OEN1390" s="84">
        <f>SUM(OEN1387:OEN1388)</f>
        <v>2000000</v>
      </c>
      <c r="OEO1390" s="84">
        <f>SUM(OEO1387:OEO1388)</f>
        <v>0</v>
      </c>
      <c r="OEP1390" s="84">
        <f>OEO1390/OEN1390</f>
        <v>0</v>
      </c>
      <c r="OEQ1390" s="84">
        <f>OEN1390-OEO1390</f>
        <v>2000000</v>
      </c>
      <c r="OER1390" s="84">
        <f>OEN1390+OEJ1390</f>
        <v>3000000</v>
      </c>
      <c r="OEY1390" s="84" t="s">
        <v>5399</v>
      </c>
      <c r="OEZ1390" s="84">
        <f>SUM(OEZ1387:OEZ1388)</f>
        <v>1000000</v>
      </c>
      <c r="OFA1390" s="84">
        <f>SUM(OFA1387:OFA1388)</f>
        <v>0</v>
      </c>
      <c r="OFB1390" s="84">
        <f>OFA1390/OEZ1390</f>
        <v>0</v>
      </c>
      <c r="OFC1390" s="84">
        <f>OEZ1390-OFA1390</f>
        <v>1000000</v>
      </c>
      <c r="OFD1390" s="84">
        <f>SUM(OFD1387:OFD1388)</f>
        <v>2000000</v>
      </c>
      <c r="OFE1390" s="84">
        <f>SUM(OFE1387:OFE1388)</f>
        <v>0</v>
      </c>
      <c r="OFF1390" s="84">
        <f>OFE1390/OFD1390</f>
        <v>0</v>
      </c>
      <c r="OFG1390" s="84">
        <f>OFD1390-OFE1390</f>
        <v>2000000</v>
      </c>
      <c r="OFH1390" s="84">
        <f>OFD1390+OEZ1390</f>
        <v>3000000</v>
      </c>
      <c r="OFO1390" s="84" t="s">
        <v>5399</v>
      </c>
      <c r="OFP1390" s="84">
        <f>SUM(OFP1387:OFP1388)</f>
        <v>1000000</v>
      </c>
      <c r="OFQ1390" s="84">
        <f>SUM(OFQ1387:OFQ1388)</f>
        <v>0</v>
      </c>
      <c r="OFR1390" s="84">
        <f>OFQ1390/OFP1390</f>
        <v>0</v>
      </c>
      <c r="OFS1390" s="84">
        <f>OFP1390-OFQ1390</f>
        <v>1000000</v>
      </c>
      <c r="OFT1390" s="84">
        <f>SUM(OFT1387:OFT1388)</f>
        <v>2000000</v>
      </c>
      <c r="OFU1390" s="84">
        <f>SUM(OFU1387:OFU1388)</f>
        <v>0</v>
      </c>
      <c r="OFV1390" s="84">
        <f>OFU1390/OFT1390</f>
        <v>0</v>
      </c>
      <c r="OFW1390" s="84">
        <f>OFT1390-OFU1390</f>
        <v>2000000</v>
      </c>
      <c r="OFX1390" s="84">
        <f>OFT1390+OFP1390</f>
        <v>3000000</v>
      </c>
      <c r="OGE1390" s="84" t="s">
        <v>5399</v>
      </c>
      <c r="OGF1390" s="84">
        <f>SUM(OGF1387:OGF1388)</f>
        <v>1000000</v>
      </c>
      <c r="OGG1390" s="84">
        <f>SUM(OGG1387:OGG1388)</f>
        <v>0</v>
      </c>
      <c r="OGH1390" s="84">
        <f>OGG1390/OGF1390</f>
        <v>0</v>
      </c>
      <c r="OGI1390" s="84">
        <f>OGF1390-OGG1390</f>
        <v>1000000</v>
      </c>
      <c r="OGJ1390" s="84">
        <f>SUM(OGJ1387:OGJ1388)</f>
        <v>2000000</v>
      </c>
      <c r="OGK1390" s="84">
        <f>SUM(OGK1387:OGK1388)</f>
        <v>0</v>
      </c>
      <c r="OGL1390" s="84">
        <f>OGK1390/OGJ1390</f>
        <v>0</v>
      </c>
      <c r="OGM1390" s="84">
        <f>OGJ1390-OGK1390</f>
        <v>2000000</v>
      </c>
      <c r="OGN1390" s="84">
        <f>OGJ1390+OGF1390</f>
        <v>3000000</v>
      </c>
      <c r="OGU1390" s="84" t="s">
        <v>5399</v>
      </c>
      <c r="OGV1390" s="84">
        <f>SUM(OGV1387:OGV1388)</f>
        <v>1000000</v>
      </c>
      <c r="OGW1390" s="84">
        <f>SUM(OGW1387:OGW1388)</f>
        <v>0</v>
      </c>
      <c r="OGX1390" s="84">
        <f>OGW1390/OGV1390</f>
        <v>0</v>
      </c>
      <c r="OGY1390" s="84">
        <f>OGV1390-OGW1390</f>
        <v>1000000</v>
      </c>
      <c r="OGZ1390" s="84">
        <f>SUM(OGZ1387:OGZ1388)</f>
        <v>2000000</v>
      </c>
      <c r="OHA1390" s="84">
        <f>SUM(OHA1387:OHA1388)</f>
        <v>0</v>
      </c>
      <c r="OHB1390" s="84">
        <f>OHA1390/OGZ1390</f>
        <v>0</v>
      </c>
      <c r="OHC1390" s="84">
        <f>OGZ1390-OHA1390</f>
        <v>2000000</v>
      </c>
      <c r="OHD1390" s="84">
        <f>OGZ1390+OGV1390</f>
        <v>3000000</v>
      </c>
      <c r="OHK1390" s="84" t="s">
        <v>5399</v>
      </c>
      <c r="OHL1390" s="84">
        <f>SUM(OHL1387:OHL1388)</f>
        <v>1000000</v>
      </c>
      <c r="OHM1390" s="84">
        <f>SUM(OHM1387:OHM1388)</f>
        <v>0</v>
      </c>
      <c r="OHN1390" s="84">
        <f>OHM1390/OHL1390</f>
        <v>0</v>
      </c>
      <c r="OHO1390" s="84">
        <f>OHL1390-OHM1390</f>
        <v>1000000</v>
      </c>
      <c r="OHP1390" s="84">
        <f>SUM(OHP1387:OHP1388)</f>
        <v>2000000</v>
      </c>
      <c r="OHQ1390" s="84">
        <f>SUM(OHQ1387:OHQ1388)</f>
        <v>0</v>
      </c>
      <c r="OHR1390" s="84">
        <f>OHQ1390/OHP1390</f>
        <v>0</v>
      </c>
      <c r="OHS1390" s="84">
        <f>OHP1390-OHQ1390</f>
        <v>2000000</v>
      </c>
      <c r="OHT1390" s="84">
        <f>OHP1390+OHL1390</f>
        <v>3000000</v>
      </c>
      <c r="OIA1390" s="84" t="s">
        <v>5399</v>
      </c>
      <c r="OIB1390" s="84">
        <f>SUM(OIB1387:OIB1388)</f>
        <v>1000000</v>
      </c>
      <c r="OIC1390" s="84">
        <f>SUM(OIC1387:OIC1388)</f>
        <v>0</v>
      </c>
      <c r="OID1390" s="84">
        <f>OIC1390/OIB1390</f>
        <v>0</v>
      </c>
      <c r="OIE1390" s="84">
        <f>OIB1390-OIC1390</f>
        <v>1000000</v>
      </c>
      <c r="OIF1390" s="84">
        <f>SUM(OIF1387:OIF1388)</f>
        <v>2000000</v>
      </c>
      <c r="OIG1390" s="84">
        <f>SUM(OIG1387:OIG1388)</f>
        <v>0</v>
      </c>
      <c r="OIH1390" s="84">
        <f>OIG1390/OIF1390</f>
        <v>0</v>
      </c>
      <c r="OII1390" s="84">
        <f>OIF1390-OIG1390</f>
        <v>2000000</v>
      </c>
      <c r="OIJ1390" s="84">
        <f>OIF1390+OIB1390</f>
        <v>3000000</v>
      </c>
      <c r="OIQ1390" s="84" t="s">
        <v>5399</v>
      </c>
      <c r="OIR1390" s="84">
        <f>SUM(OIR1387:OIR1388)</f>
        <v>1000000</v>
      </c>
      <c r="OIS1390" s="84">
        <f>SUM(OIS1387:OIS1388)</f>
        <v>0</v>
      </c>
      <c r="OIT1390" s="84">
        <f>OIS1390/OIR1390</f>
        <v>0</v>
      </c>
      <c r="OIU1390" s="84">
        <f>OIR1390-OIS1390</f>
        <v>1000000</v>
      </c>
      <c r="OIV1390" s="84">
        <f>SUM(OIV1387:OIV1388)</f>
        <v>2000000</v>
      </c>
      <c r="OIW1390" s="84">
        <f>SUM(OIW1387:OIW1388)</f>
        <v>0</v>
      </c>
      <c r="OIX1390" s="84">
        <f>OIW1390/OIV1390</f>
        <v>0</v>
      </c>
      <c r="OIY1390" s="84">
        <f>OIV1390-OIW1390</f>
        <v>2000000</v>
      </c>
      <c r="OIZ1390" s="84">
        <f>OIV1390+OIR1390</f>
        <v>3000000</v>
      </c>
      <c r="OJG1390" s="84" t="s">
        <v>5399</v>
      </c>
      <c r="OJH1390" s="84">
        <f>SUM(OJH1387:OJH1388)</f>
        <v>1000000</v>
      </c>
      <c r="OJI1390" s="84">
        <f>SUM(OJI1387:OJI1388)</f>
        <v>0</v>
      </c>
      <c r="OJJ1390" s="84">
        <f>OJI1390/OJH1390</f>
        <v>0</v>
      </c>
      <c r="OJK1390" s="84">
        <f>OJH1390-OJI1390</f>
        <v>1000000</v>
      </c>
      <c r="OJL1390" s="84">
        <f>SUM(OJL1387:OJL1388)</f>
        <v>2000000</v>
      </c>
      <c r="OJM1390" s="84">
        <f>SUM(OJM1387:OJM1388)</f>
        <v>0</v>
      </c>
      <c r="OJN1390" s="84">
        <f>OJM1390/OJL1390</f>
        <v>0</v>
      </c>
      <c r="OJO1390" s="84">
        <f>OJL1390-OJM1390</f>
        <v>2000000</v>
      </c>
      <c r="OJP1390" s="84">
        <f>OJL1390+OJH1390</f>
        <v>3000000</v>
      </c>
      <c r="OJW1390" s="84" t="s">
        <v>5399</v>
      </c>
      <c r="OJX1390" s="84">
        <f>SUM(OJX1387:OJX1388)</f>
        <v>1000000</v>
      </c>
      <c r="OJY1390" s="84">
        <f>SUM(OJY1387:OJY1388)</f>
        <v>0</v>
      </c>
      <c r="OJZ1390" s="84">
        <f>OJY1390/OJX1390</f>
        <v>0</v>
      </c>
      <c r="OKA1390" s="84">
        <f>OJX1390-OJY1390</f>
        <v>1000000</v>
      </c>
      <c r="OKB1390" s="84">
        <f>SUM(OKB1387:OKB1388)</f>
        <v>2000000</v>
      </c>
      <c r="OKC1390" s="84">
        <f>SUM(OKC1387:OKC1388)</f>
        <v>0</v>
      </c>
      <c r="OKD1390" s="84">
        <f>OKC1390/OKB1390</f>
        <v>0</v>
      </c>
      <c r="OKE1390" s="84">
        <f>OKB1390-OKC1390</f>
        <v>2000000</v>
      </c>
      <c r="OKF1390" s="84">
        <f>OKB1390+OJX1390</f>
        <v>3000000</v>
      </c>
      <c r="OKM1390" s="84" t="s">
        <v>5399</v>
      </c>
      <c r="OKN1390" s="84">
        <f>SUM(OKN1387:OKN1388)</f>
        <v>1000000</v>
      </c>
      <c r="OKO1390" s="84">
        <f>SUM(OKO1387:OKO1388)</f>
        <v>0</v>
      </c>
      <c r="OKP1390" s="84">
        <f>OKO1390/OKN1390</f>
        <v>0</v>
      </c>
      <c r="OKQ1390" s="84">
        <f>OKN1390-OKO1390</f>
        <v>1000000</v>
      </c>
      <c r="OKR1390" s="84">
        <f>SUM(OKR1387:OKR1388)</f>
        <v>2000000</v>
      </c>
      <c r="OKS1390" s="84">
        <f>SUM(OKS1387:OKS1388)</f>
        <v>0</v>
      </c>
      <c r="OKT1390" s="84">
        <f>OKS1390/OKR1390</f>
        <v>0</v>
      </c>
      <c r="OKU1390" s="84">
        <f>OKR1390-OKS1390</f>
        <v>2000000</v>
      </c>
      <c r="OKV1390" s="84">
        <f>OKR1390+OKN1390</f>
        <v>3000000</v>
      </c>
      <c r="OLC1390" s="84" t="s">
        <v>5399</v>
      </c>
      <c r="OLD1390" s="84">
        <f>SUM(OLD1387:OLD1388)</f>
        <v>1000000</v>
      </c>
      <c r="OLE1390" s="84">
        <f>SUM(OLE1387:OLE1388)</f>
        <v>0</v>
      </c>
      <c r="OLF1390" s="84">
        <f>OLE1390/OLD1390</f>
        <v>0</v>
      </c>
      <c r="OLG1390" s="84">
        <f>OLD1390-OLE1390</f>
        <v>1000000</v>
      </c>
      <c r="OLH1390" s="84">
        <f>SUM(OLH1387:OLH1388)</f>
        <v>2000000</v>
      </c>
      <c r="OLI1390" s="84">
        <f>SUM(OLI1387:OLI1388)</f>
        <v>0</v>
      </c>
      <c r="OLJ1390" s="84">
        <f>OLI1390/OLH1390</f>
        <v>0</v>
      </c>
      <c r="OLK1390" s="84">
        <f>OLH1390-OLI1390</f>
        <v>2000000</v>
      </c>
      <c r="OLL1390" s="84">
        <f>OLH1390+OLD1390</f>
        <v>3000000</v>
      </c>
      <c r="OLS1390" s="84" t="s">
        <v>5399</v>
      </c>
      <c r="OLT1390" s="84">
        <f>SUM(OLT1387:OLT1388)</f>
        <v>1000000</v>
      </c>
      <c r="OLU1390" s="84">
        <f>SUM(OLU1387:OLU1388)</f>
        <v>0</v>
      </c>
      <c r="OLV1390" s="84">
        <f>OLU1390/OLT1390</f>
        <v>0</v>
      </c>
      <c r="OLW1390" s="84">
        <f>OLT1390-OLU1390</f>
        <v>1000000</v>
      </c>
      <c r="OLX1390" s="84">
        <f>SUM(OLX1387:OLX1388)</f>
        <v>2000000</v>
      </c>
      <c r="OLY1390" s="84">
        <f>SUM(OLY1387:OLY1388)</f>
        <v>0</v>
      </c>
      <c r="OLZ1390" s="84">
        <f>OLY1390/OLX1390</f>
        <v>0</v>
      </c>
      <c r="OMA1390" s="84">
        <f>OLX1390-OLY1390</f>
        <v>2000000</v>
      </c>
      <c r="OMB1390" s="84">
        <f>OLX1390+OLT1390</f>
        <v>3000000</v>
      </c>
      <c r="OMI1390" s="84" t="s">
        <v>5399</v>
      </c>
      <c r="OMJ1390" s="84">
        <f>SUM(OMJ1387:OMJ1388)</f>
        <v>1000000</v>
      </c>
      <c r="OMK1390" s="84">
        <f>SUM(OMK1387:OMK1388)</f>
        <v>0</v>
      </c>
      <c r="OML1390" s="84">
        <f>OMK1390/OMJ1390</f>
        <v>0</v>
      </c>
      <c r="OMM1390" s="84">
        <f>OMJ1390-OMK1390</f>
        <v>1000000</v>
      </c>
      <c r="OMN1390" s="84">
        <f>SUM(OMN1387:OMN1388)</f>
        <v>2000000</v>
      </c>
      <c r="OMO1390" s="84">
        <f>SUM(OMO1387:OMO1388)</f>
        <v>0</v>
      </c>
      <c r="OMP1390" s="84">
        <f>OMO1390/OMN1390</f>
        <v>0</v>
      </c>
      <c r="OMQ1390" s="84">
        <f>OMN1390-OMO1390</f>
        <v>2000000</v>
      </c>
      <c r="OMR1390" s="84">
        <f>OMN1390+OMJ1390</f>
        <v>3000000</v>
      </c>
      <c r="OMY1390" s="84" t="s">
        <v>5399</v>
      </c>
      <c r="OMZ1390" s="84">
        <f>SUM(OMZ1387:OMZ1388)</f>
        <v>1000000</v>
      </c>
      <c r="ONA1390" s="84">
        <f>SUM(ONA1387:ONA1388)</f>
        <v>0</v>
      </c>
      <c r="ONB1390" s="84">
        <f>ONA1390/OMZ1390</f>
        <v>0</v>
      </c>
      <c r="ONC1390" s="84">
        <f>OMZ1390-ONA1390</f>
        <v>1000000</v>
      </c>
      <c r="OND1390" s="84">
        <f>SUM(OND1387:OND1388)</f>
        <v>2000000</v>
      </c>
      <c r="ONE1390" s="84">
        <f>SUM(ONE1387:ONE1388)</f>
        <v>0</v>
      </c>
      <c r="ONF1390" s="84">
        <f>ONE1390/OND1390</f>
        <v>0</v>
      </c>
      <c r="ONG1390" s="84">
        <f>OND1390-ONE1390</f>
        <v>2000000</v>
      </c>
      <c r="ONH1390" s="84">
        <f>OND1390+OMZ1390</f>
        <v>3000000</v>
      </c>
      <c r="ONO1390" s="84" t="s">
        <v>5399</v>
      </c>
      <c r="ONP1390" s="84">
        <f>SUM(ONP1387:ONP1388)</f>
        <v>1000000</v>
      </c>
      <c r="ONQ1390" s="84">
        <f>SUM(ONQ1387:ONQ1388)</f>
        <v>0</v>
      </c>
      <c r="ONR1390" s="84">
        <f>ONQ1390/ONP1390</f>
        <v>0</v>
      </c>
      <c r="ONS1390" s="84">
        <f>ONP1390-ONQ1390</f>
        <v>1000000</v>
      </c>
      <c r="ONT1390" s="84">
        <f>SUM(ONT1387:ONT1388)</f>
        <v>2000000</v>
      </c>
      <c r="ONU1390" s="84">
        <f>SUM(ONU1387:ONU1388)</f>
        <v>0</v>
      </c>
      <c r="ONV1390" s="84">
        <f>ONU1390/ONT1390</f>
        <v>0</v>
      </c>
      <c r="ONW1390" s="84">
        <f>ONT1390-ONU1390</f>
        <v>2000000</v>
      </c>
      <c r="ONX1390" s="84">
        <f>ONT1390+ONP1390</f>
        <v>3000000</v>
      </c>
      <c r="OOE1390" s="84" t="s">
        <v>5399</v>
      </c>
      <c r="OOF1390" s="84">
        <f>SUM(OOF1387:OOF1388)</f>
        <v>1000000</v>
      </c>
      <c r="OOG1390" s="84">
        <f>SUM(OOG1387:OOG1388)</f>
        <v>0</v>
      </c>
      <c r="OOH1390" s="84">
        <f>OOG1390/OOF1390</f>
        <v>0</v>
      </c>
      <c r="OOI1390" s="84">
        <f>OOF1390-OOG1390</f>
        <v>1000000</v>
      </c>
      <c r="OOJ1390" s="84">
        <f>SUM(OOJ1387:OOJ1388)</f>
        <v>2000000</v>
      </c>
      <c r="OOK1390" s="84">
        <f>SUM(OOK1387:OOK1388)</f>
        <v>0</v>
      </c>
      <c r="OOL1390" s="84">
        <f>OOK1390/OOJ1390</f>
        <v>0</v>
      </c>
      <c r="OOM1390" s="84">
        <f>OOJ1390-OOK1390</f>
        <v>2000000</v>
      </c>
      <c r="OON1390" s="84">
        <f>OOJ1390+OOF1390</f>
        <v>3000000</v>
      </c>
      <c r="OOU1390" s="84" t="s">
        <v>5399</v>
      </c>
      <c r="OOV1390" s="84">
        <f>SUM(OOV1387:OOV1388)</f>
        <v>1000000</v>
      </c>
      <c r="OOW1390" s="84">
        <f>SUM(OOW1387:OOW1388)</f>
        <v>0</v>
      </c>
      <c r="OOX1390" s="84">
        <f>OOW1390/OOV1390</f>
        <v>0</v>
      </c>
      <c r="OOY1390" s="84">
        <f>OOV1390-OOW1390</f>
        <v>1000000</v>
      </c>
      <c r="OOZ1390" s="84">
        <f>SUM(OOZ1387:OOZ1388)</f>
        <v>2000000</v>
      </c>
      <c r="OPA1390" s="84">
        <f>SUM(OPA1387:OPA1388)</f>
        <v>0</v>
      </c>
      <c r="OPB1390" s="84">
        <f>OPA1390/OOZ1390</f>
        <v>0</v>
      </c>
      <c r="OPC1390" s="84">
        <f>OOZ1390-OPA1390</f>
        <v>2000000</v>
      </c>
      <c r="OPD1390" s="84">
        <f>OOZ1390+OOV1390</f>
        <v>3000000</v>
      </c>
      <c r="OPK1390" s="84" t="s">
        <v>5399</v>
      </c>
      <c r="OPL1390" s="84">
        <f>SUM(OPL1387:OPL1388)</f>
        <v>1000000</v>
      </c>
      <c r="OPM1390" s="84">
        <f>SUM(OPM1387:OPM1388)</f>
        <v>0</v>
      </c>
      <c r="OPN1390" s="84">
        <f>OPM1390/OPL1390</f>
        <v>0</v>
      </c>
      <c r="OPO1390" s="84">
        <f>OPL1390-OPM1390</f>
        <v>1000000</v>
      </c>
      <c r="OPP1390" s="84">
        <f>SUM(OPP1387:OPP1388)</f>
        <v>2000000</v>
      </c>
      <c r="OPQ1390" s="84">
        <f>SUM(OPQ1387:OPQ1388)</f>
        <v>0</v>
      </c>
      <c r="OPR1390" s="84">
        <f>OPQ1390/OPP1390</f>
        <v>0</v>
      </c>
      <c r="OPS1390" s="84">
        <f>OPP1390-OPQ1390</f>
        <v>2000000</v>
      </c>
      <c r="OPT1390" s="84">
        <f>OPP1390+OPL1390</f>
        <v>3000000</v>
      </c>
      <c r="OQA1390" s="84" t="s">
        <v>5399</v>
      </c>
      <c r="OQB1390" s="84">
        <f>SUM(OQB1387:OQB1388)</f>
        <v>1000000</v>
      </c>
      <c r="OQC1390" s="84">
        <f>SUM(OQC1387:OQC1388)</f>
        <v>0</v>
      </c>
      <c r="OQD1390" s="84">
        <f>OQC1390/OQB1390</f>
        <v>0</v>
      </c>
      <c r="OQE1390" s="84">
        <f>OQB1390-OQC1390</f>
        <v>1000000</v>
      </c>
      <c r="OQF1390" s="84">
        <f>SUM(OQF1387:OQF1388)</f>
        <v>2000000</v>
      </c>
      <c r="OQG1390" s="84">
        <f>SUM(OQG1387:OQG1388)</f>
        <v>0</v>
      </c>
      <c r="OQH1390" s="84">
        <f>OQG1390/OQF1390</f>
        <v>0</v>
      </c>
      <c r="OQI1390" s="84">
        <f>OQF1390-OQG1390</f>
        <v>2000000</v>
      </c>
      <c r="OQJ1390" s="84">
        <f>OQF1390+OQB1390</f>
        <v>3000000</v>
      </c>
      <c r="OQQ1390" s="84" t="s">
        <v>5399</v>
      </c>
      <c r="OQR1390" s="84">
        <f>SUM(OQR1387:OQR1388)</f>
        <v>1000000</v>
      </c>
      <c r="OQS1390" s="84">
        <f>SUM(OQS1387:OQS1388)</f>
        <v>0</v>
      </c>
      <c r="OQT1390" s="84">
        <f>OQS1390/OQR1390</f>
        <v>0</v>
      </c>
      <c r="OQU1390" s="84">
        <f>OQR1390-OQS1390</f>
        <v>1000000</v>
      </c>
      <c r="OQV1390" s="84">
        <f>SUM(OQV1387:OQV1388)</f>
        <v>2000000</v>
      </c>
      <c r="OQW1390" s="84">
        <f>SUM(OQW1387:OQW1388)</f>
        <v>0</v>
      </c>
      <c r="OQX1390" s="84">
        <f>OQW1390/OQV1390</f>
        <v>0</v>
      </c>
      <c r="OQY1390" s="84">
        <f>OQV1390-OQW1390</f>
        <v>2000000</v>
      </c>
      <c r="OQZ1390" s="84">
        <f>OQV1390+OQR1390</f>
        <v>3000000</v>
      </c>
      <c r="ORG1390" s="84" t="s">
        <v>5399</v>
      </c>
      <c r="ORH1390" s="84">
        <f>SUM(ORH1387:ORH1388)</f>
        <v>1000000</v>
      </c>
      <c r="ORI1390" s="84">
        <f>SUM(ORI1387:ORI1388)</f>
        <v>0</v>
      </c>
      <c r="ORJ1390" s="84">
        <f>ORI1390/ORH1390</f>
        <v>0</v>
      </c>
      <c r="ORK1390" s="84">
        <f>ORH1390-ORI1390</f>
        <v>1000000</v>
      </c>
      <c r="ORL1390" s="84">
        <f>SUM(ORL1387:ORL1388)</f>
        <v>2000000</v>
      </c>
      <c r="ORM1390" s="84">
        <f>SUM(ORM1387:ORM1388)</f>
        <v>0</v>
      </c>
      <c r="ORN1390" s="84">
        <f>ORM1390/ORL1390</f>
        <v>0</v>
      </c>
      <c r="ORO1390" s="84">
        <f>ORL1390-ORM1390</f>
        <v>2000000</v>
      </c>
      <c r="ORP1390" s="84">
        <f>ORL1390+ORH1390</f>
        <v>3000000</v>
      </c>
      <c r="ORW1390" s="84" t="s">
        <v>5399</v>
      </c>
      <c r="ORX1390" s="84">
        <f>SUM(ORX1387:ORX1388)</f>
        <v>1000000</v>
      </c>
      <c r="ORY1390" s="84">
        <f>SUM(ORY1387:ORY1388)</f>
        <v>0</v>
      </c>
      <c r="ORZ1390" s="84">
        <f>ORY1390/ORX1390</f>
        <v>0</v>
      </c>
      <c r="OSA1390" s="84">
        <f>ORX1390-ORY1390</f>
        <v>1000000</v>
      </c>
      <c r="OSB1390" s="84">
        <f>SUM(OSB1387:OSB1388)</f>
        <v>2000000</v>
      </c>
      <c r="OSC1390" s="84">
        <f>SUM(OSC1387:OSC1388)</f>
        <v>0</v>
      </c>
      <c r="OSD1390" s="84">
        <f>OSC1390/OSB1390</f>
        <v>0</v>
      </c>
      <c r="OSE1390" s="84">
        <f>OSB1390-OSC1390</f>
        <v>2000000</v>
      </c>
      <c r="OSF1390" s="84">
        <f>OSB1390+ORX1390</f>
        <v>3000000</v>
      </c>
      <c r="OSM1390" s="84" t="s">
        <v>5399</v>
      </c>
      <c r="OSN1390" s="84">
        <f>SUM(OSN1387:OSN1388)</f>
        <v>1000000</v>
      </c>
      <c r="OSO1390" s="84">
        <f>SUM(OSO1387:OSO1388)</f>
        <v>0</v>
      </c>
      <c r="OSP1390" s="84">
        <f>OSO1390/OSN1390</f>
        <v>0</v>
      </c>
      <c r="OSQ1390" s="84">
        <f>OSN1390-OSO1390</f>
        <v>1000000</v>
      </c>
      <c r="OSR1390" s="84">
        <f>SUM(OSR1387:OSR1388)</f>
        <v>2000000</v>
      </c>
      <c r="OSS1390" s="84">
        <f>SUM(OSS1387:OSS1388)</f>
        <v>0</v>
      </c>
      <c r="OST1390" s="84">
        <f>OSS1390/OSR1390</f>
        <v>0</v>
      </c>
      <c r="OSU1390" s="84">
        <f>OSR1390-OSS1390</f>
        <v>2000000</v>
      </c>
      <c r="OSV1390" s="84">
        <f>OSR1390+OSN1390</f>
        <v>3000000</v>
      </c>
      <c r="OTC1390" s="84" t="s">
        <v>5399</v>
      </c>
      <c r="OTD1390" s="84">
        <f>SUM(OTD1387:OTD1388)</f>
        <v>1000000</v>
      </c>
      <c r="OTE1390" s="84">
        <f>SUM(OTE1387:OTE1388)</f>
        <v>0</v>
      </c>
      <c r="OTF1390" s="84">
        <f>OTE1390/OTD1390</f>
        <v>0</v>
      </c>
      <c r="OTG1390" s="84">
        <f>OTD1390-OTE1390</f>
        <v>1000000</v>
      </c>
      <c r="OTH1390" s="84">
        <f>SUM(OTH1387:OTH1388)</f>
        <v>2000000</v>
      </c>
      <c r="OTI1390" s="84">
        <f>SUM(OTI1387:OTI1388)</f>
        <v>0</v>
      </c>
      <c r="OTJ1390" s="84">
        <f>OTI1390/OTH1390</f>
        <v>0</v>
      </c>
      <c r="OTK1390" s="84">
        <f>OTH1390-OTI1390</f>
        <v>2000000</v>
      </c>
      <c r="OTL1390" s="84">
        <f>OTH1390+OTD1390</f>
        <v>3000000</v>
      </c>
      <c r="OTS1390" s="84" t="s">
        <v>5399</v>
      </c>
      <c r="OTT1390" s="84">
        <f>SUM(OTT1387:OTT1388)</f>
        <v>1000000</v>
      </c>
      <c r="OTU1390" s="84">
        <f>SUM(OTU1387:OTU1388)</f>
        <v>0</v>
      </c>
      <c r="OTV1390" s="84">
        <f>OTU1390/OTT1390</f>
        <v>0</v>
      </c>
      <c r="OTW1390" s="84">
        <f>OTT1390-OTU1390</f>
        <v>1000000</v>
      </c>
      <c r="OTX1390" s="84">
        <f>SUM(OTX1387:OTX1388)</f>
        <v>2000000</v>
      </c>
      <c r="OTY1390" s="84">
        <f>SUM(OTY1387:OTY1388)</f>
        <v>0</v>
      </c>
      <c r="OTZ1390" s="84">
        <f>OTY1390/OTX1390</f>
        <v>0</v>
      </c>
      <c r="OUA1390" s="84">
        <f>OTX1390-OTY1390</f>
        <v>2000000</v>
      </c>
      <c r="OUB1390" s="84">
        <f>OTX1390+OTT1390</f>
        <v>3000000</v>
      </c>
      <c r="OUI1390" s="84" t="s">
        <v>5399</v>
      </c>
      <c r="OUJ1390" s="84">
        <f>SUM(OUJ1387:OUJ1388)</f>
        <v>1000000</v>
      </c>
      <c r="OUK1390" s="84">
        <f>SUM(OUK1387:OUK1388)</f>
        <v>0</v>
      </c>
      <c r="OUL1390" s="84">
        <f>OUK1390/OUJ1390</f>
        <v>0</v>
      </c>
      <c r="OUM1390" s="84">
        <f>OUJ1390-OUK1390</f>
        <v>1000000</v>
      </c>
      <c r="OUN1390" s="84">
        <f>SUM(OUN1387:OUN1388)</f>
        <v>2000000</v>
      </c>
      <c r="OUO1390" s="84">
        <f>SUM(OUO1387:OUO1388)</f>
        <v>0</v>
      </c>
      <c r="OUP1390" s="84">
        <f>OUO1390/OUN1390</f>
        <v>0</v>
      </c>
      <c r="OUQ1390" s="84">
        <f>OUN1390-OUO1390</f>
        <v>2000000</v>
      </c>
      <c r="OUR1390" s="84">
        <f>OUN1390+OUJ1390</f>
        <v>3000000</v>
      </c>
      <c r="OUY1390" s="84" t="s">
        <v>5399</v>
      </c>
      <c r="OUZ1390" s="84">
        <f>SUM(OUZ1387:OUZ1388)</f>
        <v>1000000</v>
      </c>
      <c r="OVA1390" s="84">
        <f>SUM(OVA1387:OVA1388)</f>
        <v>0</v>
      </c>
      <c r="OVB1390" s="84">
        <f>OVA1390/OUZ1390</f>
        <v>0</v>
      </c>
      <c r="OVC1390" s="84">
        <f>OUZ1390-OVA1390</f>
        <v>1000000</v>
      </c>
      <c r="OVD1390" s="84">
        <f>SUM(OVD1387:OVD1388)</f>
        <v>2000000</v>
      </c>
      <c r="OVE1390" s="84">
        <f>SUM(OVE1387:OVE1388)</f>
        <v>0</v>
      </c>
      <c r="OVF1390" s="84">
        <f>OVE1390/OVD1390</f>
        <v>0</v>
      </c>
      <c r="OVG1390" s="84">
        <f>OVD1390-OVE1390</f>
        <v>2000000</v>
      </c>
      <c r="OVH1390" s="84">
        <f>OVD1390+OUZ1390</f>
        <v>3000000</v>
      </c>
      <c r="OVO1390" s="84" t="s">
        <v>5399</v>
      </c>
      <c r="OVP1390" s="84">
        <f>SUM(OVP1387:OVP1388)</f>
        <v>1000000</v>
      </c>
      <c r="OVQ1390" s="84">
        <f>SUM(OVQ1387:OVQ1388)</f>
        <v>0</v>
      </c>
      <c r="OVR1390" s="84">
        <f>OVQ1390/OVP1390</f>
        <v>0</v>
      </c>
      <c r="OVS1390" s="84">
        <f>OVP1390-OVQ1390</f>
        <v>1000000</v>
      </c>
      <c r="OVT1390" s="84">
        <f>SUM(OVT1387:OVT1388)</f>
        <v>2000000</v>
      </c>
      <c r="OVU1390" s="84">
        <f>SUM(OVU1387:OVU1388)</f>
        <v>0</v>
      </c>
      <c r="OVV1390" s="84">
        <f>OVU1390/OVT1390</f>
        <v>0</v>
      </c>
      <c r="OVW1390" s="84">
        <f>OVT1390-OVU1390</f>
        <v>2000000</v>
      </c>
      <c r="OVX1390" s="84">
        <f>OVT1390+OVP1390</f>
        <v>3000000</v>
      </c>
      <c r="OWE1390" s="84" t="s">
        <v>5399</v>
      </c>
      <c r="OWF1390" s="84">
        <f>SUM(OWF1387:OWF1388)</f>
        <v>1000000</v>
      </c>
      <c r="OWG1390" s="84">
        <f>SUM(OWG1387:OWG1388)</f>
        <v>0</v>
      </c>
      <c r="OWH1390" s="84">
        <f>OWG1390/OWF1390</f>
        <v>0</v>
      </c>
      <c r="OWI1390" s="84">
        <f>OWF1390-OWG1390</f>
        <v>1000000</v>
      </c>
      <c r="OWJ1390" s="84">
        <f>SUM(OWJ1387:OWJ1388)</f>
        <v>2000000</v>
      </c>
      <c r="OWK1390" s="84">
        <f>SUM(OWK1387:OWK1388)</f>
        <v>0</v>
      </c>
      <c r="OWL1390" s="84">
        <f>OWK1390/OWJ1390</f>
        <v>0</v>
      </c>
      <c r="OWM1390" s="84">
        <f>OWJ1390-OWK1390</f>
        <v>2000000</v>
      </c>
      <c r="OWN1390" s="84">
        <f>OWJ1390+OWF1390</f>
        <v>3000000</v>
      </c>
      <c r="OWU1390" s="84" t="s">
        <v>5399</v>
      </c>
      <c r="OWV1390" s="84">
        <f>SUM(OWV1387:OWV1388)</f>
        <v>1000000</v>
      </c>
      <c r="OWW1390" s="84">
        <f>SUM(OWW1387:OWW1388)</f>
        <v>0</v>
      </c>
      <c r="OWX1390" s="84">
        <f>OWW1390/OWV1390</f>
        <v>0</v>
      </c>
      <c r="OWY1390" s="84">
        <f>OWV1390-OWW1390</f>
        <v>1000000</v>
      </c>
      <c r="OWZ1390" s="84">
        <f>SUM(OWZ1387:OWZ1388)</f>
        <v>2000000</v>
      </c>
      <c r="OXA1390" s="84">
        <f>SUM(OXA1387:OXA1388)</f>
        <v>0</v>
      </c>
      <c r="OXB1390" s="84">
        <f>OXA1390/OWZ1390</f>
        <v>0</v>
      </c>
      <c r="OXC1390" s="84">
        <f>OWZ1390-OXA1390</f>
        <v>2000000</v>
      </c>
      <c r="OXD1390" s="84">
        <f>OWZ1390+OWV1390</f>
        <v>3000000</v>
      </c>
      <c r="OXK1390" s="84" t="s">
        <v>5399</v>
      </c>
      <c r="OXL1390" s="84">
        <f>SUM(OXL1387:OXL1388)</f>
        <v>1000000</v>
      </c>
      <c r="OXM1390" s="84">
        <f>SUM(OXM1387:OXM1388)</f>
        <v>0</v>
      </c>
      <c r="OXN1390" s="84">
        <f>OXM1390/OXL1390</f>
        <v>0</v>
      </c>
      <c r="OXO1390" s="84">
        <f>OXL1390-OXM1390</f>
        <v>1000000</v>
      </c>
      <c r="OXP1390" s="84">
        <f>SUM(OXP1387:OXP1388)</f>
        <v>2000000</v>
      </c>
      <c r="OXQ1390" s="84">
        <f>SUM(OXQ1387:OXQ1388)</f>
        <v>0</v>
      </c>
      <c r="OXR1390" s="84">
        <f>OXQ1390/OXP1390</f>
        <v>0</v>
      </c>
      <c r="OXS1390" s="84">
        <f>OXP1390-OXQ1390</f>
        <v>2000000</v>
      </c>
      <c r="OXT1390" s="84">
        <f>OXP1390+OXL1390</f>
        <v>3000000</v>
      </c>
      <c r="OYA1390" s="84" t="s">
        <v>5399</v>
      </c>
      <c r="OYB1390" s="84">
        <f>SUM(OYB1387:OYB1388)</f>
        <v>1000000</v>
      </c>
      <c r="OYC1390" s="84">
        <f>SUM(OYC1387:OYC1388)</f>
        <v>0</v>
      </c>
      <c r="OYD1390" s="84">
        <f>OYC1390/OYB1390</f>
        <v>0</v>
      </c>
      <c r="OYE1390" s="84">
        <f>OYB1390-OYC1390</f>
        <v>1000000</v>
      </c>
      <c r="OYF1390" s="84">
        <f>SUM(OYF1387:OYF1388)</f>
        <v>2000000</v>
      </c>
      <c r="OYG1390" s="84">
        <f>SUM(OYG1387:OYG1388)</f>
        <v>0</v>
      </c>
      <c r="OYH1390" s="84">
        <f>OYG1390/OYF1390</f>
        <v>0</v>
      </c>
      <c r="OYI1390" s="84">
        <f>OYF1390-OYG1390</f>
        <v>2000000</v>
      </c>
      <c r="OYJ1390" s="84">
        <f>OYF1390+OYB1390</f>
        <v>3000000</v>
      </c>
      <c r="OYQ1390" s="84" t="s">
        <v>5399</v>
      </c>
      <c r="OYR1390" s="84">
        <f>SUM(OYR1387:OYR1388)</f>
        <v>1000000</v>
      </c>
      <c r="OYS1390" s="84">
        <f>SUM(OYS1387:OYS1388)</f>
        <v>0</v>
      </c>
      <c r="OYT1390" s="84">
        <f>OYS1390/OYR1390</f>
        <v>0</v>
      </c>
      <c r="OYU1390" s="84">
        <f>OYR1390-OYS1390</f>
        <v>1000000</v>
      </c>
      <c r="OYV1390" s="84">
        <f>SUM(OYV1387:OYV1388)</f>
        <v>2000000</v>
      </c>
      <c r="OYW1390" s="84">
        <f>SUM(OYW1387:OYW1388)</f>
        <v>0</v>
      </c>
      <c r="OYX1390" s="84">
        <f>OYW1390/OYV1390</f>
        <v>0</v>
      </c>
      <c r="OYY1390" s="84">
        <f>OYV1390-OYW1390</f>
        <v>2000000</v>
      </c>
      <c r="OYZ1390" s="84">
        <f>OYV1390+OYR1390</f>
        <v>3000000</v>
      </c>
      <c r="OZG1390" s="84" t="s">
        <v>5399</v>
      </c>
      <c r="OZH1390" s="84">
        <f>SUM(OZH1387:OZH1388)</f>
        <v>1000000</v>
      </c>
      <c r="OZI1390" s="84">
        <f>SUM(OZI1387:OZI1388)</f>
        <v>0</v>
      </c>
      <c r="OZJ1390" s="84">
        <f>OZI1390/OZH1390</f>
        <v>0</v>
      </c>
      <c r="OZK1390" s="84">
        <f>OZH1390-OZI1390</f>
        <v>1000000</v>
      </c>
      <c r="OZL1390" s="84">
        <f>SUM(OZL1387:OZL1388)</f>
        <v>2000000</v>
      </c>
      <c r="OZM1390" s="84">
        <f>SUM(OZM1387:OZM1388)</f>
        <v>0</v>
      </c>
      <c r="OZN1390" s="84">
        <f>OZM1390/OZL1390</f>
        <v>0</v>
      </c>
      <c r="OZO1390" s="84">
        <f>OZL1390-OZM1390</f>
        <v>2000000</v>
      </c>
      <c r="OZP1390" s="84">
        <f>OZL1390+OZH1390</f>
        <v>3000000</v>
      </c>
      <c r="OZW1390" s="84" t="s">
        <v>5399</v>
      </c>
      <c r="OZX1390" s="84">
        <f>SUM(OZX1387:OZX1388)</f>
        <v>1000000</v>
      </c>
      <c r="OZY1390" s="84">
        <f>SUM(OZY1387:OZY1388)</f>
        <v>0</v>
      </c>
      <c r="OZZ1390" s="84">
        <f>OZY1390/OZX1390</f>
        <v>0</v>
      </c>
      <c r="PAA1390" s="84">
        <f>OZX1390-OZY1390</f>
        <v>1000000</v>
      </c>
      <c r="PAB1390" s="84">
        <f>SUM(PAB1387:PAB1388)</f>
        <v>2000000</v>
      </c>
      <c r="PAC1390" s="84">
        <f>SUM(PAC1387:PAC1388)</f>
        <v>0</v>
      </c>
      <c r="PAD1390" s="84">
        <f>PAC1390/PAB1390</f>
        <v>0</v>
      </c>
      <c r="PAE1390" s="84">
        <f>PAB1390-PAC1390</f>
        <v>2000000</v>
      </c>
      <c r="PAF1390" s="84">
        <f>PAB1390+OZX1390</f>
        <v>3000000</v>
      </c>
      <c r="PAM1390" s="84" t="s">
        <v>5399</v>
      </c>
      <c r="PAN1390" s="84">
        <f>SUM(PAN1387:PAN1388)</f>
        <v>1000000</v>
      </c>
      <c r="PAO1390" s="84">
        <f>SUM(PAO1387:PAO1388)</f>
        <v>0</v>
      </c>
      <c r="PAP1390" s="84">
        <f>PAO1390/PAN1390</f>
        <v>0</v>
      </c>
      <c r="PAQ1390" s="84">
        <f>PAN1390-PAO1390</f>
        <v>1000000</v>
      </c>
      <c r="PAR1390" s="84">
        <f>SUM(PAR1387:PAR1388)</f>
        <v>2000000</v>
      </c>
      <c r="PAS1390" s="84">
        <f>SUM(PAS1387:PAS1388)</f>
        <v>0</v>
      </c>
      <c r="PAT1390" s="84">
        <f>PAS1390/PAR1390</f>
        <v>0</v>
      </c>
      <c r="PAU1390" s="84">
        <f>PAR1390-PAS1390</f>
        <v>2000000</v>
      </c>
      <c r="PAV1390" s="84">
        <f>PAR1390+PAN1390</f>
        <v>3000000</v>
      </c>
      <c r="PBC1390" s="84" t="s">
        <v>5399</v>
      </c>
      <c r="PBD1390" s="84">
        <f>SUM(PBD1387:PBD1388)</f>
        <v>1000000</v>
      </c>
      <c r="PBE1390" s="84">
        <f>SUM(PBE1387:PBE1388)</f>
        <v>0</v>
      </c>
      <c r="PBF1390" s="84">
        <f>PBE1390/PBD1390</f>
        <v>0</v>
      </c>
      <c r="PBG1390" s="84">
        <f>PBD1390-PBE1390</f>
        <v>1000000</v>
      </c>
      <c r="PBH1390" s="84">
        <f>SUM(PBH1387:PBH1388)</f>
        <v>2000000</v>
      </c>
      <c r="PBI1390" s="84">
        <f>SUM(PBI1387:PBI1388)</f>
        <v>0</v>
      </c>
      <c r="PBJ1390" s="84">
        <f>PBI1390/PBH1390</f>
        <v>0</v>
      </c>
      <c r="PBK1390" s="84">
        <f>PBH1390-PBI1390</f>
        <v>2000000</v>
      </c>
      <c r="PBL1390" s="84">
        <f>PBH1390+PBD1390</f>
        <v>3000000</v>
      </c>
      <c r="PBS1390" s="84" t="s">
        <v>5399</v>
      </c>
      <c r="PBT1390" s="84">
        <f>SUM(PBT1387:PBT1388)</f>
        <v>1000000</v>
      </c>
      <c r="PBU1390" s="84">
        <f>SUM(PBU1387:PBU1388)</f>
        <v>0</v>
      </c>
      <c r="PBV1390" s="84">
        <f>PBU1390/PBT1390</f>
        <v>0</v>
      </c>
      <c r="PBW1390" s="84">
        <f>PBT1390-PBU1390</f>
        <v>1000000</v>
      </c>
      <c r="PBX1390" s="84">
        <f>SUM(PBX1387:PBX1388)</f>
        <v>2000000</v>
      </c>
      <c r="PBY1390" s="84">
        <f>SUM(PBY1387:PBY1388)</f>
        <v>0</v>
      </c>
      <c r="PBZ1390" s="84">
        <f>PBY1390/PBX1390</f>
        <v>0</v>
      </c>
      <c r="PCA1390" s="84">
        <f>PBX1390-PBY1390</f>
        <v>2000000</v>
      </c>
      <c r="PCB1390" s="84">
        <f>PBX1390+PBT1390</f>
        <v>3000000</v>
      </c>
      <c r="PCI1390" s="84" t="s">
        <v>5399</v>
      </c>
      <c r="PCJ1390" s="84">
        <f>SUM(PCJ1387:PCJ1388)</f>
        <v>1000000</v>
      </c>
      <c r="PCK1390" s="84">
        <f>SUM(PCK1387:PCK1388)</f>
        <v>0</v>
      </c>
      <c r="PCL1390" s="84">
        <f>PCK1390/PCJ1390</f>
        <v>0</v>
      </c>
      <c r="PCM1390" s="84">
        <f>PCJ1390-PCK1390</f>
        <v>1000000</v>
      </c>
      <c r="PCN1390" s="84">
        <f>SUM(PCN1387:PCN1388)</f>
        <v>2000000</v>
      </c>
      <c r="PCO1390" s="84">
        <f>SUM(PCO1387:PCO1388)</f>
        <v>0</v>
      </c>
      <c r="PCP1390" s="84">
        <f>PCO1390/PCN1390</f>
        <v>0</v>
      </c>
      <c r="PCQ1390" s="84">
        <f>PCN1390-PCO1390</f>
        <v>2000000</v>
      </c>
      <c r="PCR1390" s="84">
        <f>PCN1390+PCJ1390</f>
        <v>3000000</v>
      </c>
      <c r="PCY1390" s="84" t="s">
        <v>5399</v>
      </c>
      <c r="PCZ1390" s="84">
        <f>SUM(PCZ1387:PCZ1388)</f>
        <v>1000000</v>
      </c>
      <c r="PDA1390" s="84">
        <f>SUM(PDA1387:PDA1388)</f>
        <v>0</v>
      </c>
      <c r="PDB1390" s="84">
        <f>PDA1390/PCZ1390</f>
        <v>0</v>
      </c>
      <c r="PDC1390" s="84">
        <f>PCZ1390-PDA1390</f>
        <v>1000000</v>
      </c>
      <c r="PDD1390" s="84">
        <f>SUM(PDD1387:PDD1388)</f>
        <v>2000000</v>
      </c>
      <c r="PDE1390" s="84">
        <f>SUM(PDE1387:PDE1388)</f>
        <v>0</v>
      </c>
      <c r="PDF1390" s="84">
        <f>PDE1390/PDD1390</f>
        <v>0</v>
      </c>
      <c r="PDG1390" s="84">
        <f>PDD1390-PDE1390</f>
        <v>2000000</v>
      </c>
      <c r="PDH1390" s="84">
        <f>PDD1390+PCZ1390</f>
        <v>3000000</v>
      </c>
      <c r="PDO1390" s="84" t="s">
        <v>5399</v>
      </c>
      <c r="PDP1390" s="84">
        <f>SUM(PDP1387:PDP1388)</f>
        <v>1000000</v>
      </c>
      <c r="PDQ1390" s="84">
        <f>SUM(PDQ1387:PDQ1388)</f>
        <v>0</v>
      </c>
      <c r="PDR1390" s="84">
        <f>PDQ1390/PDP1390</f>
        <v>0</v>
      </c>
      <c r="PDS1390" s="84">
        <f>PDP1390-PDQ1390</f>
        <v>1000000</v>
      </c>
      <c r="PDT1390" s="84">
        <f>SUM(PDT1387:PDT1388)</f>
        <v>2000000</v>
      </c>
      <c r="PDU1390" s="84">
        <f>SUM(PDU1387:PDU1388)</f>
        <v>0</v>
      </c>
      <c r="PDV1390" s="84">
        <f>PDU1390/PDT1390</f>
        <v>0</v>
      </c>
      <c r="PDW1390" s="84">
        <f>PDT1390-PDU1390</f>
        <v>2000000</v>
      </c>
      <c r="PDX1390" s="84">
        <f>PDT1390+PDP1390</f>
        <v>3000000</v>
      </c>
      <c r="PEE1390" s="84" t="s">
        <v>5399</v>
      </c>
      <c r="PEF1390" s="84">
        <f>SUM(PEF1387:PEF1388)</f>
        <v>1000000</v>
      </c>
      <c r="PEG1390" s="84">
        <f>SUM(PEG1387:PEG1388)</f>
        <v>0</v>
      </c>
      <c r="PEH1390" s="84">
        <f>PEG1390/PEF1390</f>
        <v>0</v>
      </c>
      <c r="PEI1390" s="84">
        <f>PEF1390-PEG1390</f>
        <v>1000000</v>
      </c>
      <c r="PEJ1390" s="84">
        <f>SUM(PEJ1387:PEJ1388)</f>
        <v>2000000</v>
      </c>
      <c r="PEK1390" s="84">
        <f>SUM(PEK1387:PEK1388)</f>
        <v>0</v>
      </c>
      <c r="PEL1390" s="84">
        <f>PEK1390/PEJ1390</f>
        <v>0</v>
      </c>
      <c r="PEM1390" s="84">
        <f>PEJ1390-PEK1390</f>
        <v>2000000</v>
      </c>
      <c r="PEN1390" s="84">
        <f>PEJ1390+PEF1390</f>
        <v>3000000</v>
      </c>
      <c r="PEU1390" s="84" t="s">
        <v>5399</v>
      </c>
      <c r="PEV1390" s="84">
        <f>SUM(PEV1387:PEV1388)</f>
        <v>1000000</v>
      </c>
      <c r="PEW1390" s="84">
        <f>SUM(PEW1387:PEW1388)</f>
        <v>0</v>
      </c>
      <c r="PEX1390" s="84">
        <f>PEW1390/PEV1390</f>
        <v>0</v>
      </c>
      <c r="PEY1390" s="84">
        <f>PEV1390-PEW1390</f>
        <v>1000000</v>
      </c>
      <c r="PEZ1390" s="84">
        <f>SUM(PEZ1387:PEZ1388)</f>
        <v>2000000</v>
      </c>
      <c r="PFA1390" s="84">
        <f>SUM(PFA1387:PFA1388)</f>
        <v>0</v>
      </c>
      <c r="PFB1390" s="84">
        <f>PFA1390/PEZ1390</f>
        <v>0</v>
      </c>
      <c r="PFC1390" s="84">
        <f>PEZ1390-PFA1390</f>
        <v>2000000</v>
      </c>
      <c r="PFD1390" s="84">
        <f>PEZ1390+PEV1390</f>
        <v>3000000</v>
      </c>
      <c r="PFK1390" s="84" t="s">
        <v>5399</v>
      </c>
      <c r="PFL1390" s="84">
        <f>SUM(PFL1387:PFL1388)</f>
        <v>1000000</v>
      </c>
      <c r="PFM1390" s="84">
        <f>SUM(PFM1387:PFM1388)</f>
        <v>0</v>
      </c>
      <c r="PFN1390" s="84">
        <f>PFM1390/PFL1390</f>
        <v>0</v>
      </c>
      <c r="PFO1390" s="84">
        <f>PFL1390-PFM1390</f>
        <v>1000000</v>
      </c>
      <c r="PFP1390" s="84">
        <f>SUM(PFP1387:PFP1388)</f>
        <v>2000000</v>
      </c>
      <c r="PFQ1390" s="84">
        <f>SUM(PFQ1387:PFQ1388)</f>
        <v>0</v>
      </c>
      <c r="PFR1390" s="84">
        <f>PFQ1390/PFP1390</f>
        <v>0</v>
      </c>
      <c r="PFS1390" s="84">
        <f>PFP1390-PFQ1390</f>
        <v>2000000</v>
      </c>
      <c r="PFT1390" s="84">
        <f>PFP1390+PFL1390</f>
        <v>3000000</v>
      </c>
      <c r="PGA1390" s="84" t="s">
        <v>5399</v>
      </c>
      <c r="PGB1390" s="84">
        <f>SUM(PGB1387:PGB1388)</f>
        <v>1000000</v>
      </c>
      <c r="PGC1390" s="84">
        <f>SUM(PGC1387:PGC1388)</f>
        <v>0</v>
      </c>
      <c r="PGD1390" s="84">
        <f>PGC1390/PGB1390</f>
        <v>0</v>
      </c>
      <c r="PGE1390" s="84">
        <f>PGB1390-PGC1390</f>
        <v>1000000</v>
      </c>
      <c r="PGF1390" s="84">
        <f>SUM(PGF1387:PGF1388)</f>
        <v>2000000</v>
      </c>
      <c r="PGG1390" s="84">
        <f>SUM(PGG1387:PGG1388)</f>
        <v>0</v>
      </c>
      <c r="PGH1390" s="84">
        <f>PGG1390/PGF1390</f>
        <v>0</v>
      </c>
      <c r="PGI1390" s="84">
        <f>PGF1390-PGG1390</f>
        <v>2000000</v>
      </c>
      <c r="PGJ1390" s="84">
        <f>PGF1390+PGB1390</f>
        <v>3000000</v>
      </c>
      <c r="PGQ1390" s="84" t="s">
        <v>5399</v>
      </c>
      <c r="PGR1390" s="84">
        <f>SUM(PGR1387:PGR1388)</f>
        <v>1000000</v>
      </c>
      <c r="PGS1390" s="84">
        <f>SUM(PGS1387:PGS1388)</f>
        <v>0</v>
      </c>
      <c r="PGT1390" s="84">
        <f>PGS1390/PGR1390</f>
        <v>0</v>
      </c>
      <c r="PGU1390" s="84">
        <f>PGR1390-PGS1390</f>
        <v>1000000</v>
      </c>
      <c r="PGV1390" s="84">
        <f>SUM(PGV1387:PGV1388)</f>
        <v>2000000</v>
      </c>
      <c r="PGW1390" s="84">
        <f>SUM(PGW1387:PGW1388)</f>
        <v>0</v>
      </c>
      <c r="PGX1390" s="84">
        <f>PGW1390/PGV1390</f>
        <v>0</v>
      </c>
      <c r="PGY1390" s="84">
        <f>PGV1390-PGW1390</f>
        <v>2000000</v>
      </c>
      <c r="PGZ1390" s="84">
        <f>PGV1390+PGR1390</f>
        <v>3000000</v>
      </c>
      <c r="PHG1390" s="84" t="s">
        <v>5399</v>
      </c>
      <c r="PHH1390" s="84">
        <f>SUM(PHH1387:PHH1388)</f>
        <v>1000000</v>
      </c>
      <c r="PHI1390" s="84">
        <f>SUM(PHI1387:PHI1388)</f>
        <v>0</v>
      </c>
      <c r="PHJ1390" s="84">
        <f>PHI1390/PHH1390</f>
        <v>0</v>
      </c>
      <c r="PHK1390" s="84">
        <f>PHH1390-PHI1390</f>
        <v>1000000</v>
      </c>
      <c r="PHL1390" s="84">
        <f>SUM(PHL1387:PHL1388)</f>
        <v>2000000</v>
      </c>
      <c r="PHM1390" s="84">
        <f>SUM(PHM1387:PHM1388)</f>
        <v>0</v>
      </c>
      <c r="PHN1390" s="84">
        <f>PHM1390/PHL1390</f>
        <v>0</v>
      </c>
      <c r="PHO1390" s="84">
        <f>PHL1390-PHM1390</f>
        <v>2000000</v>
      </c>
      <c r="PHP1390" s="84">
        <f>PHL1390+PHH1390</f>
        <v>3000000</v>
      </c>
      <c r="PHW1390" s="84" t="s">
        <v>5399</v>
      </c>
      <c r="PHX1390" s="84">
        <f>SUM(PHX1387:PHX1388)</f>
        <v>1000000</v>
      </c>
      <c r="PHY1390" s="84">
        <f>SUM(PHY1387:PHY1388)</f>
        <v>0</v>
      </c>
      <c r="PHZ1390" s="84">
        <f>PHY1390/PHX1390</f>
        <v>0</v>
      </c>
      <c r="PIA1390" s="84">
        <f>PHX1390-PHY1390</f>
        <v>1000000</v>
      </c>
      <c r="PIB1390" s="84">
        <f>SUM(PIB1387:PIB1388)</f>
        <v>2000000</v>
      </c>
      <c r="PIC1390" s="84">
        <f>SUM(PIC1387:PIC1388)</f>
        <v>0</v>
      </c>
      <c r="PID1390" s="84">
        <f>PIC1390/PIB1390</f>
        <v>0</v>
      </c>
      <c r="PIE1390" s="84">
        <f>PIB1390-PIC1390</f>
        <v>2000000</v>
      </c>
      <c r="PIF1390" s="84">
        <f>PIB1390+PHX1390</f>
        <v>3000000</v>
      </c>
      <c r="PIM1390" s="84" t="s">
        <v>5399</v>
      </c>
      <c r="PIN1390" s="84">
        <f>SUM(PIN1387:PIN1388)</f>
        <v>1000000</v>
      </c>
      <c r="PIO1390" s="84">
        <f>SUM(PIO1387:PIO1388)</f>
        <v>0</v>
      </c>
      <c r="PIP1390" s="84">
        <f>PIO1390/PIN1390</f>
        <v>0</v>
      </c>
      <c r="PIQ1390" s="84">
        <f>PIN1390-PIO1390</f>
        <v>1000000</v>
      </c>
      <c r="PIR1390" s="84">
        <f>SUM(PIR1387:PIR1388)</f>
        <v>2000000</v>
      </c>
      <c r="PIS1390" s="84">
        <f>SUM(PIS1387:PIS1388)</f>
        <v>0</v>
      </c>
      <c r="PIT1390" s="84">
        <f>PIS1390/PIR1390</f>
        <v>0</v>
      </c>
      <c r="PIU1390" s="84">
        <f>PIR1390-PIS1390</f>
        <v>2000000</v>
      </c>
      <c r="PIV1390" s="84">
        <f>PIR1390+PIN1390</f>
        <v>3000000</v>
      </c>
      <c r="PJC1390" s="84" t="s">
        <v>5399</v>
      </c>
      <c r="PJD1390" s="84">
        <f>SUM(PJD1387:PJD1388)</f>
        <v>1000000</v>
      </c>
      <c r="PJE1390" s="84">
        <f>SUM(PJE1387:PJE1388)</f>
        <v>0</v>
      </c>
      <c r="PJF1390" s="84">
        <f>PJE1390/PJD1390</f>
        <v>0</v>
      </c>
      <c r="PJG1390" s="84">
        <f>PJD1390-PJE1390</f>
        <v>1000000</v>
      </c>
      <c r="PJH1390" s="84">
        <f>SUM(PJH1387:PJH1388)</f>
        <v>2000000</v>
      </c>
      <c r="PJI1390" s="84">
        <f>SUM(PJI1387:PJI1388)</f>
        <v>0</v>
      </c>
      <c r="PJJ1390" s="84">
        <f>PJI1390/PJH1390</f>
        <v>0</v>
      </c>
      <c r="PJK1390" s="84">
        <f>PJH1390-PJI1390</f>
        <v>2000000</v>
      </c>
      <c r="PJL1390" s="84">
        <f>PJH1390+PJD1390</f>
        <v>3000000</v>
      </c>
      <c r="PJS1390" s="84" t="s">
        <v>5399</v>
      </c>
      <c r="PJT1390" s="84">
        <f>SUM(PJT1387:PJT1388)</f>
        <v>1000000</v>
      </c>
      <c r="PJU1390" s="84">
        <f>SUM(PJU1387:PJU1388)</f>
        <v>0</v>
      </c>
      <c r="PJV1390" s="84">
        <f>PJU1390/PJT1390</f>
        <v>0</v>
      </c>
      <c r="PJW1390" s="84">
        <f>PJT1390-PJU1390</f>
        <v>1000000</v>
      </c>
      <c r="PJX1390" s="84">
        <f>SUM(PJX1387:PJX1388)</f>
        <v>2000000</v>
      </c>
      <c r="PJY1390" s="84">
        <f>SUM(PJY1387:PJY1388)</f>
        <v>0</v>
      </c>
      <c r="PJZ1390" s="84">
        <f>PJY1390/PJX1390</f>
        <v>0</v>
      </c>
      <c r="PKA1390" s="84">
        <f>PJX1390-PJY1390</f>
        <v>2000000</v>
      </c>
      <c r="PKB1390" s="84">
        <f>PJX1390+PJT1390</f>
        <v>3000000</v>
      </c>
      <c r="PKI1390" s="84" t="s">
        <v>5399</v>
      </c>
      <c r="PKJ1390" s="84">
        <f>SUM(PKJ1387:PKJ1388)</f>
        <v>1000000</v>
      </c>
      <c r="PKK1390" s="84">
        <f>SUM(PKK1387:PKK1388)</f>
        <v>0</v>
      </c>
      <c r="PKL1390" s="84">
        <f>PKK1390/PKJ1390</f>
        <v>0</v>
      </c>
      <c r="PKM1390" s="84">
        <f>PKJ1390-PKK1390</f>
        <v>1000000</v>
      </c>
      <c r="PKN1390" s="84">
        <f>SUM(PKN1387:PKN1388)</f>
        <v>2000000</v>
      </c>
      <c r="PKO1390" s="84">
        <f>SUM(PKO1387:PKO1388)</f>
        <v>0</v>
      </c>
      <c r="PKP1390" s="84">
        <f>PKO1390/PKN1390</f>
        <v>0</v>
      </c>
      <c r="PKQ1390" s="84">
        <f>PKN1390-PKO1390</f>
        <v>2000000</v>
      </c>
      <c r="PKR1390" s="84">
        <f>PKN1390+PKJ1390</f>
        <v>3000000</v>
      </c>
      <c r="PKY1390" s="84" t="s">
        <v>5399</v>
      </c>
      <c r="PKZ1390" s="84">
        <f>SUM(PKZ1387:PKZ1388)</f>
        <v>1000000</v>
      </c>
      <c r="PLA1390" s="84">
        <f>SUM(PLA1387:PLA1388)</f>
        <v>0</v>
      </c>
      <c r="PLB1390" s="84">
        <f>PLA1390/PKZ1390</f>
        <v>0</v>
      </c>
      <c r="PLC1390" s="84">
        <f>PKZ1390-PLA1390</f>
        <v>1000000</v>
      </c>
      <c r="PLD1390" s="84">
        <f>SUM(PLD1387:PLD1388)</f>
        <v>2000000</v>
      </c>
      <c r="PLE1390" s="84">
        <f>SUM(PLE1387:PLE1388)</f>
        <v>0</v>
      </c>
      <c r="PLF1390" s="84">
        <f>PLE1390/PLD1390</f>
        <v>0</v>
      </c>
      <c r="PLG1390" s="84">
        <f>PLD1390-PLE1390</f>
        <v>2000000</v>
      </c>
      <c r="PLH1390" s="84">
        <f>PLD1390+PKZ1390</f>
        <v>3000000</v>
      </c>
      <c r="PLO1390" s="84" t="s">
        <v>5399</v>
      </c>
      <c r="PLP1390" s="84">
        <f>SUM(PLP1387:PLP1388)</f>
        <v>1000000</v>
      </c>
      <c r="PLQ1390" s="84">
        <f>SUM(PLQ1387:PLQ1388)</f>
        <v>0</v>
      </c>
      <c r="PLR1390" s="84">
        <f>PLQ1390/PLP1390</f>
        <v>0</v>
      </c>
      <c r="PLS1390" s="84">
        <f>PLP1390-PLQ1390</f>
        <v>1000000</v>
      </c>
      <c r="PLT1390" s="84">
        <f>SUM(PLT1387:PLT1388)</f>
        <v>2000000</v>
      </c>
      <c r="PLU1390" s="84">
        <f>SUM(PLU1387:PLU1388)</f>
        <v>0</v>
      </c>
      <c r="PLV1390" s="84">
        <f>PLU1390/PLT1390</f>
        <v>0</v>
      </c>
      <c r="PLW1390" s="84">
        <f>PLT1390-PLU1390</f>
        <v>2000000</v>
      </c>
      <c r="PLX1390" s="84">
        <f>PLT1390+PLP1390</f>
        <v>3000000</v>
      </c>
      <c r="PME1390" s="84" t="s">
        <v>5399</v>
      </c>
      <c r="PMF1390" s="84">
        <f>SUM(PMF1387:PMF1388)</f>
        <v>1000000</v>
      </c>
      <c r="PMG1390" s="84">
        <f>SUM(PMG1387:PMG1388)</f>
        <v>0</v>
      </c>
      <c r="PMH1390" s="84">
        <f>PMG1390/PMF1390</f>
        <v>0</v>
      </c>
      <c r="PMI1390" s="84">
        <f>PMF1390-PMG1390</f>
        <v>1000000</v>
      </c>
      <c r="PMJ1390" s="84">
        <f>SUM(PMJ1387:PMJ1388)</f>
        <v>2000000</v>
      </c>
      <c r="PMK1390" s="84">
        <f>SUM(PMK1387:PMK1388)</f>
        <v>0</v>
      </c>
      <c r="PML1390" s="84">
        <f>PMK1390/PMJ1390</f>
        <v>0</v>
      </c>
      <c r="PMM1390" s="84">
        <f>PMJ1390-PMK1390</f>
        <v>2000000</v>
      </c>
      <c r="PMN1390" s="84">
        <f>PMJ1390+PMF1390</f>
        <v>3000000</v>
      </c>
      <c r="PMU1390" s="84" t="s">
        <v>5399</v>
      </c>
      <c r="PMV1390" s="84">
        <f>SUM(PMV1387:PMV1388)</f>
        <v>1000000</v>
      </c>
      <c r="PMW1390" s="84">
        <f>SUM(PMW1387:PMW1388)</f>
        <v>0</v>
      </c>
      <c r="PMX1390" s="84">
        <f>PMW1390/PMV1390</f>
        <v>0</v>
      </c>
      <c r="PMY1390" s="84">
        <f>PMV1390-PMW1390</f>
        <v>1000000</v>
      </c>
      <c r="PMZ1390" s="84">
        <f>SUM(PMZ1387:PMZ1388)</f>
        <v>2000000</v>
      </c>
      <c r="PNA1390" s="84">
        <f>SUM(PNA1387:PNA1388)</f>
        <v>0</v>
      </c>
      <c r="PNB1390" s="84">
        <f>PNA1390/PMZ1390</f>
        <v>0</v>
      </c>
      <c r="PNC1390" s="84">
        <f>PMZ1390-PNA1390</f>
        <v>2000000</v>
      </c>
      <c r="PND1390" s="84">
        <f>PMZ1390+PMV1390</f>
        <v>3000000</v>
      </c>
      <c r="PNK1390" s="84" t="s">
        <v>5399</v>
      </c>
      <c r="PNL1390" s="84">
        <f>SUM(PNL1387:PNL1388)</f>
        <v>1000000</v>
      </c>
      <c r="PNM1390" s="84">
        <f>SUM(PNM1387:PNM1388)</f>
        <v>0</v>
      </c>
      <c r="PNN1390" s="84">
        <f>PNM1390/PNL1390</f>
        <v>0</v>
      </c>
      <c r="PNO1390" s="84">
        <f>PNL1390-PNM1390</f>
        <v>1000000</v>
      </c>
      <c r="PNP1390" s="84">
        <f>SUM(PNP1387:PNP1388)</f>
        <v>2000000</v>
      </c>
      <c r="PNQ1390" s="84">
        <f>SUM(PNQ1387:PNQ1388)</f>
        <v>0</v>
      </c>
      <c r="PNR1390" s="84">
        <f>PNQ1390/PNP1390</f>
        <v>0</v>
      </c>
      <c r="PNS1390" s="84">
        <f>PNP1390-PNQ1390</f>
        <v>2000000</v>
      </c>
      <c r="PNT1390" s="84">
        <f>PNP1390+PNL1390</f>
        <v>3000000</v>
      </c>
      <c r="POA1390" s="84" t="s">
        <v>5399</v>
      </c>
      <c r="POB1390" s="84">
        <f>SUM(POB1387:POB1388)</f>
        <v>1000000</v>
      </c>
      <c r="POC1390" s="84">
        <f>SUM(POC1387:POC1388)</f>
        <v>0</v>
      </c>
      <c r="POD1390" s="84">
        <f>POC1390/POB1390</f>
        <v>0</v>
      </c>
      <c r="POE1390" s="84">
        <f>POB1390-POC1390</f>
        <v>1000000</v>
      </c>
      <c r="POF1390" s="84">
        <f>SUM(POF1387:POF1388)</f>
        <v>2000000</v>
      </c>
      <c r="POG1390" s="84">
        <f>SUM(POG1387:POG1388)</f>
        <v>0</v>
      </c>
      <c r="POH1390" s="84">
        <f>POG1390/POF1390</f>
        <v>0</v>
      </c>
      <c r="POI1390" s="84">
        <f>POF1390-POG1390</f>
        <v>2000000</v>
      </c>
      <c r="POJ1390" s="84">
        <f>POF1390+POB1390</f>
        <v>3000000</v>
      </c>
      <c r="POQ1390" s="84" t="s">
        <v>5399</v>
      </c>
      <c r="POR1390" s="84">
        <f>SUM(POR1387:POR1388)</f>
        <v>1000000</v>
      </c>
      <c r="POS1390" s="84">
        <f>SUM(POS1387:POS1388)</f>
        <v>0</v>
      </c>
      <c r="POT1390" s="84">
        <f>POS1390/POR1390</f>
        <v>0</v>
      </c>
      <c r="POU1390" s="84">
        <f>POR1390-POS1390</f>
        <v>1000000</v>
      </c>
      <c r="POV1390" s="84">
        <f>SUM(POV1387:POV1388)</f>
        <v>2000000</v>
      </c>
      <c r="POW1390" s="84">
        <f>SUM(POW1387:POW1388)</f>
        <v>0</v>
      </c>
      <c r="POX1390" s="84">
        <f>POW1390/POV1390</f>
        <v>0</v>
      </c>
      <c r="POY1390" s="84">
        <f>POV1390-POW1390</f>
        <v>2000000</v>
      </c>
      <c r="POZ1390" s="84">
        <f>POV1390+POR1390</f>
        <v>3000000</v>
      </c>
      <c r="PPG1390" s="84" t="s">
        <v>5399</v>
      </c>
      <c r="PPH1390" s="84">
        <f>SUM(PPH1387:PPH1388)</f>
        <v>1000000</v>
      </c>
      <c r="PPI1390" s="84">
        <f>SUM(PPI1387:PPI1388)</f>
        <v>0</v>
      </c>
      <c r="PPJ1390" s="84">
        <f>PPI1390/PPH1390</f>
        <v>0</v>
      </c>
      <c r="PPK1390" s="84">
        <f>PPH1390-PPI1390</f>
        <v>1000000</v>
      </c>
      <c r="PPL1390" s="84">
        <f>SUM(PPL1387:PPL1388)</f>
        <v>2000000</v>
      </c>
      <c r="PPM1390" s="84">
        <f>SUM(PPM1387:PPM1388)</f>
        <v>0</v>
      </c>
      <c r="PPN1390" s="84">
        <f>PPM1390/PPL1390</f>
        <v>0</v>
      </c>
      <c r="PPO1390" s="84">
        <f>PPL1390-PPM1390</f>
        <v>2000000</v>
      </c>
      <c r="PPP1390" s="84">
        <f>PPL1390+PPH1390</f>
        <v>3000000</v>
      </c>
      <c r="PPW1390" s="84" t="s">
        <v>5399</v>
      </c>
      <c r="PPX1390" s="84">
        <f>SUM(PPX1387:PPX1388)</f>
        <v>1000000</v>
      </c>
      <c r="PPY1390" s="84">
        <f>SUM(PPY1387:PPY1388)</f>
        <v>0</v>
      </c>
      <c r="PPZ1390" s="84">
        <f>PPY1390/PPX1390</f>
        <v>0</v>
      </c>
      <c r="PQA1390" s="84">
        <f>PPX1390-PPY1390</f>
        <v>1000000</v>
      </c>
      <c r="PQB1390" s="84">
        <f>SUM(PQB1387:PQB1388)</f>
        <v>2000000</v>
      </c>
      <c r="PQC1390" s="84">
        <f>SUM(PQC1387:PQC1388)</f>
        <v>0</v>
      </c>
      <c r="PQD1390" s="84">
        <f>PQC1390/PQB1390</f>
        <v>0</v>
      </c>
      <c r="PQE1390" s="84">
        <f>PQB1390-PQC1390</f>
        <v>2000000</v>
      </c>
      <c r="PQF1390" s="84">
        <f>PQB1390+PPX1390</f>
        <v>3000000</v>
      </c>
      <c r="PQM1390" s="84" t="s">
        <v>5399</v>
      </c>
      <c r="PQN1390" s="84">
        <f>SUM(PQN1387:PQN1388)</f>
        <v>1000000</v>
      </c>
      <c r="PQO1390" s="84">
        <f>SUM(PQO1387:PQO1388)</f>
        <v>0</v>
      </c>
      <c r="PQP1390" s="84">
        <f>PQO1390/PQN1390</f>
        <v>0</v>
      </c>
      <c r="PQQ1390" s="84">
        <f>PQN1390-PQO1390</f>
        <v>1000000</v>
      </c>
      <c r="PQR1390" s="84">
        <f>SUM(PQR1387:PQR1388)</f>
        <v>2000000</v>
      </c>
      <c r="PQS1390" s="84">
        <f>SUM(PQS1387:PQS1388)</f>
        <v>0</v>
      </c>
      <c r="PQT1390" s="84">
        <f>PQS1390/PQR1390</f>
        <v>0</v>
      </c>
      <c r="PQU1390" s="84">
        <f>PQR1390-PQS1390</f>
        <v>2000000</v>
      </c>
      <c r="PQV1390" s="84">
        <f>PQR1390+PQN1390</f>
        <v>3000000</v>
      </c>
      <c r="PRC1390" s="84" t="s">
        <v>5399</v>
      </c>
      <c r="PRD1390" s="84">
        <f>SUM(PRD1387:PRD1388)</f>
        <v>1000000</v>
      </c>
      <c r="PRE1390" s="84">
        <f>SUM(PRE1387:PRE1388)</f>
        <v>0</v>
      </c>
      <c r="PRF1390" s="84">
        <f>PRE1390/PRD1390</f>
        <v>0</v>
      </c>
      <c r="PRG1390" s="84">
        <f>PRD1390-PRE1390</f>
        <v>1000000</v>
      </c>
      <c r="PRH1390" s="84">
        <f>SUM(PRH1387:PRH1388)</f>
        <v>2000000</v>
      </c>
      <c r="PRI1390" s="84">
        <f>SUM(PRI1387:PRI1388)</f>
        <v>0</v>
      </c>
      <c r="PRJ1390" s="84">
        <f>PRI1390/PRH1390</f>
        <v>0</v>
      </c>
      <c r="PRK1390" s="84">
        <f>PRH1390-PRI1390</f>
        <v>2000000</v>
      </c>
      <c r="PRL1390" s="84">
        <f>PRH1390+PRD1390</f>
        <v>3000000</v>
      </c>
      <c r="PRS1390" s="84" t="s">
        <v>5399</v>
      </c>
      <c r="PRT1390" s="84">
        <f>SUM(PRT1387:PRT1388)</f>
        <v>1000000</v>
      </c>
      <c r="PRU1390" s="84">
        <f>SUM(PRU1387:PRU1388)</f>
        <v>0</v>
      </c>
      <c r="PRV1390" s="84">
        <f>PRU1390/PRT1390</f>
        <v>0</v>
      </c>
      <c r="PRW1390" s="84">
        <f>PRT1390-PRU1390</f>
        <v>1000000</v>
      </c>
      <c r="PRX1390" s="84">
        <f>SUM(PRX1387:PRX1388)</f>
        <v>2000000</v>
      </c>
      <c r="PRY1390" s="84">
        <f>SUM(PRY1387:PRY1388)</f>
        <v>0</v>
      </c>
      <c r="PRZ1390" s="84">
        <f>PRY1390/PRX1390</f>
        <v>0</v>
      </c>
      <c r="PSA1390" s="84">
        <f>PRX1390-PRY1390</f>
        <v>2000000</v>
      </c>
      <c r="PSB1390" s="84">
        <f>PRX1390+PRT1390</f>
        <v>3000000</v>
      </c>
      <c r="PSI1390" s="84" t="s">
        <v>5399</v>
      </c>
      <c r="PSJ1390" s="84">
        <f>SUM(PSJ1387:PSJ1388)</f>
        <v>1000000</v>
      </c>
      <c r="PSK1390" s="84">
        <f>SUM(PSK1387:PSK1388)</f>
        <v>0</v>
      </c>
      <c r="PSL1390" s="84">
        <f>PSK1390/PSJ1390</f>
        <v>0</v>
      </c>
      <c r="PSM1390" s="84">
        <f>PSJ1390-PSK1390</f>
        <v>1000000</v>
      </c>
      <c r="PSN1390" s="84">
        <f>SUM(PSN1387:PSN1388)</f>
        <v>2000000</v>
      </c>
      <c r="PSO1390" s="84">
        <f>SUM(PSO1387:PSO1388)</f>
        <v>0</v>
      </c>
      <c r="PSP1390" s="84">
        <f>PSO1390/PSN1390</f>
        <v>0</v>
      </c>
      <c r="PSQ1390" s="84">
        <f>PSN1390-PSO1390</f>
        <v>2000000</v>
      </c>
      <c r="PSR1390" s="84">
        <f>PSN1390+PSJ1390</f>
        <v>3000000</v>
      </c>
      <c r="PSY1390" s="84" t="s">
        <v>5399</v>
      </c>
      <c r="PSZ1390" s="84">
        <f>SUM(PSZ1387:PSZ1388)</f>
        <v>1000000</v>
      </c>
      <c r="PTA1390" s="84">
        <f>SUM(PTA1387:PTA1388)</f>
        <v>0</v>
      </c>
      <c r="PTB1390" s="84">
        <f>PTA1390/PSZ1390</f>
        <v>0</v>
      </c>
      <c r="PTC1390" s="84">
        <f>PSZ1390-PTA1390</f>
        <v>1000000</v>
      </c>
      <c r="PTD1390" s="84">
        <f>SUM(PTD1387:PTD1388)</f>
        <v>2000000</v>
      </c>
      <c r="PTE1390" s="84">
        <f>SUM(PTE1387:PTE1388)</f>
        <v>0</v>
      </c>
      <c r="PTF1390" s="84">
        <f>PTE1390/PTD1390</f>
        <v>0</v>
      </c>
      <c r="PTG1390" s="84">
        <f>PTD1390-PTE1390</f>
        <v>2000000</v>
      </c>
      <c r="PTH1390" s="84">
        <f>PTD1390+PSZ1390</f>
        <v>3000000</v>
      </c>
      <c r="PTO1390" s="84" t="s">
        <v>5399</v>
      </c>
      <c r="PTP1390" s="84">
        <f>SUM(PTP1387:PTP1388)</f>
        <v>1000000</v>
      </c>
      <c r="PTQ1390" s="84">
        <f>SUM(PTQ1387:PTQ1388)</f>
        <v>0</v>
      </c>
      <c r="PTR1390" s="84">
        <f>PTQ1390/PTP1390</f>
        <v>0</v>
      </c>
      <c r="PTS1390" s="84">
        <f>PTP1390-PTQ1390</f>
        <v>1000000</v>
      </c>
      <c r="PTT1390" s="84">
        <f>SUM(PTT1387:PTT1388)</f>
        <v>2000000</v>
      </c>
      <c r="PTU1390" s="84">
        <f>SUM(PTU1387:PTU1388)</f>
        <v>0</v>
      </c>
      <c r="PTV1390" s="84">
        <f>PTU1390/PTT1390</f>
        <v>0</v>
      </c>
      <c r="PTW1390" s="84">
        <f>PTT1390-PTU1390</f>
        <v>2000000</v>
      </c>
      <c r="PTX1390" s="84">
        <f>PTT1390+PTP1390</f>
        <v>3000000</v>
      </c>
      <c r="PUE1390" s="84" t="s">
        <v>5399</v>
      </c>
      <c r="PUF1390" s="84">
        <f>SUM(PUF1387:PUF1388)</f>
        <v>1000000</v>
      </c>
      <c r="PUG1390" s="84">
        <f>SUM(PUG1387:PUG1388)</f>
        <v>0</v>
      </c>
      <c r="PUH1390" s="84">
        <f>PUG1390/PUF1390</f>
        <v>0</v>
      </c>
      <c r="PUI1390" s="84">
        <f>PUF1390-PUG1390</f>
        <v>1000000</v>
      </c>
      <c r="PUJ1390" s="84">
        <f>SUM(PUJ1387:PUJ1388)</f>
        <v>2000000</v>
      </c>
      <c r="PUK1390" s="84">
        <f>SUM(PUK1387:PUK1388)</f>
        <v>0</v>
      </c>
      <c r="PUL1390" s="84">
        <f>PUK1390/PUJ1390</f>
        <v>0</v>
      </c>
      <c r="PUM1390" s="84">
        <f>PUJ1390-PUK1390</f>
        <v>2000000</v>
      </c>
      <c r="PUN1390" s="84">
        <f>PUJ1390+PUF1390</f>
        <v>3000000</v>
      </c>
      <c r="PUU1390" s="84" t="s">
        <v>5399</v>
      </c>
      <c r="PUV1390" s="84">
        <f>SUM(PUV1387:PUV1388)</f>
        <v>1000000</v>
      </c>
      <c r="PUW1390" s="84">
        <f>SUM(PUW1387:PUW1388)</f>
        <v>0</v>
      </c>
      <c r="PUX1390" s="84">
        <f>PUW1390/PUV1390</f>
        <v>0</v>
      </c>
      <c r="PUY1390" s="84">
        <f>PUV1390-PUW1390</f>
        <v>1000000</v>
      </c>
      <c r="PUZ1390" s="84">
        <f>SUM(PUZ1387:PUZ1388)</f>
        <v>2000000</v>
      </c>
      <c r="PVA1390" s="84">
        <f>SUM(PVA1387:PVA1388)</f>
        <v>0</v>
      </c>
      <c r="PVB1390" s="84">
        <f>PVA1390/PUZ1390</f>
        <v>0</v>
      </c>
      <c r="PVC1390" s="84">
        <f>PUZ1390-PVA1390</f>
        <v>2000000</v>
      </c>
      <c r="PVD1390" s="84">
        <f>PUZ1390+PUV1390</f>
        <v>3000000</v>
      </c>
      <c r="PVK1390" s="84" t="s">
        <v>5399</v>
      </c>
      <c r="PVL1390" s="84">
        <f>SUM(PVL1387:PVL1388)</f>
        <v>1000000</v>
      </c>
      <c r="PVM1390" s="84">
        <f>SUM(PVM1387:PVM1388)</f>
        <v>0</v>
      </c>
      <c r="PVN1390" s="84">
        <f>PVM1390/PVL1390</f>
        <v>0</v>
      </c>
      <c r="PVO1390" s="84">
        <f>PVL1390-PVM1390</f>
        <v>1000000</v>
      </c>
      <c r="PVP1390" s="84">
        <f>SUM(PVP1387:PVP1388)</f>
        <v>2000000</v>
      </c>
      <c r="PVQ1390" s="84">
        <f>SUM(PVQ1387:PVQ1388)</f>
        <v>0</v>
      </c>
      <c r="PVR1390" s="84">
        <f>PVQ1390/PVP1390</f>
        <v>0</v>
      </c>
      <c r="PVS1390" s="84">
        <f>PVP1390-PVQ1390</f>
        <v>2000000</v>
      </c>
      <c r="PVT1390" s="84">
        <f>PVP1390+PVL1390</f>
        <v>3000000</v>
      </c>
      <c r="PWA1390" s="84" t="s">
        <v>5399</v>
      </c>
      <c r="PWB1390" s="84">
        <f>SUM(PWB1387:PWB1388)</f>
        <v>1000000</v>
      </c>
      <c r="PWC1390" s="84">
        <f>SUM(PWC1387:PWC1388)</f>
        <v>0</v>
      </c>
      <c r="PWD1390" s="84">
        <f>PWC1390/PWB1390</f>
        <v>0</v>
      </c>
      <c r="PWE1390" s="84">
        <f>PWB1390-PWC1390</f>
        <v>1000000</v>
      </c>
      <c r="PWF1390" s="84">
        <f>SUM(PWF1387:PWF1388)</f>
        <v>2000000</v>
      </c>
      <c r="PWG1390" s="84">
        <f>SUM(PWG1387:PWG1388)</f>
        <v>0</v>
      </c>
      <c r="PWH1390" s="84">
        <f>PWG1390/PWF1390</f>
        <v>0</v>
      </c>
      <c r="PWI1390" s="84">
        <f>PWF1390-PWG1390</f>
        <v>2000000</v>
      </c>
      <c r="PWJ1390" s="84">
        <f>PWF1390+PWB1390</f>
        <v>3000000</v>
      </c>
      <c r="PWQ1390" s="84" t="s">
        <v>5399</v>
      </c>
      <c r="PWR1390" s="84">
        <f>SUM(PWR1387:PWR1388)</f>
        <v>1000000</v>
      </c>
      <c r="PWS1390" s="84">
        <f>SUM(PWS1387:PWS1388)</f>
        <v>0</v>
      </c>
      <c r="PWT1390" s="84">
        <f>PWS1390/PWR1390</f>
        <v>0</v>
      </c>
      <c r="PWU1390" s="84">
        <f>PWR1390-PWS1390</f>
        <v>1000000</v>
      </c>
      <c r="PWV1390" s="84">
        <f>SUM(PWV1387:PWV1388)</f>
        <v>2000000</v>
      </c>
      <c r="PWW1390" s="84">
        <f>SUM(PWW1387:PWW1388)</f>
        <v>0</v>
      </c>
      <c r="PWX1390" s="84">
        <f>PWW1390/PWV1390</f>
        <v>0</v>
      </c>
      <c r="PWY1390" s="84">
        <f>PWV1390-PWW1390</f>
        <v>2000000</v>
      </c>
      <c r="PWZ1390" s="84">
        <f>PWV1390+PWR1390</f>
        <v>3000000</v>
      </c>
      <c r="PXG1390" s="84" t="s">
        <v>5399</v>
      </c>
      <c r="PXH1390" s="84">
        <f>SUM(PXH1387:PXH1388)</f>
        <v>1000000</v>
      </c>
      <c r="PXI1390" s="84">
        <f>SUM(PXI1387:PXI1388)</f>
        <v>0</v>
      </c>
      <c r="PXJ1390" s="84">
        <f>PXI1390/PXH1390</f>
        <v>0</v>
      </c>
      <c r="PXK1390" s="84">
        <f>PXH1390-PXI1390</f>
        <v>1000000</v>
      </c>
      <c r="PXL1390" s="84">
        <f>SUM(PXL1387:PXL1388)</f>
        <v>2000000</v>
      </c>
      <c r="PXM1390" s="84">
        <f>SUM(PXM1387:PXM1388)</f>
        <v>0</v>
      </c>
      <c r="PXN1390" s="84">
        <f>PXM1390/PXL1390</f>
        <v>0</v>
      </c>
      <c r="PXO1390" s="84">
        <f>PXL1390-PXM1390</f>
        <v>2000000</v>
      </c>
      <c r="PXP1390" s="84">
        <f>PXL1390+PXH1390</f>
        <v>3000000</v>
      </c>
      <c r="PXW1390" s="84" t="s">
        <v>5399</v>
      </c>
      <c r="PXX1390" s="84">
        <f>SUM(PXX1387:PXX1388)</f>
        <v>1000000</v>
      </c>
      <c r="PXY1390" s="84">
        <f>SUM(PXY1387:PXY1388)</f>
        <v>0</v>
      </c>
      <c r="PXZ1390" s="84">
        <f>PXY1390/PXX1390</f>
        <v>0</v>
      </c>
      <c r="PYA1390" s="84">
        <f>PXX1390-PXY1390</f>
        <v>1000000</v>
      </c>
      <c r="PYB1390" s="84">
        <f>SUM(PYB1387:PYB1388)</f>
        <v>2000000</v>
      </c>
      <c r="PYC1390" s="84">
        <f>SUM(PYC1387:PYC1388)</f>
        <v>0</v>
      </c>
      <c r="PYD1390" s="84">
        <f>PYC1390/PYB1390</f>
        <v>0</v>
      </c>
      <c r="PYE1390" s="84">
        <f>PYB1390-PYC1390</f>
        <v>2000000</v>
      </c>
      <c r="PYF1390" s="84">
        <f>PYB1390+PXX1390</f>
        <v>3000000</v>
      </c>
      <c r="PYM1390" s="84" t="s">
        <v>5399</v>
      </c>
      <c r="PYN1390" s="84">
        <f>SUM(PYN1387:PYN1388)</f>
        <v>1000000</v>
      </c>
      <c r="PYO1390" s="84">
        <f>SUM(PYO1387:PYO1388)</f>
        <v>0</v>
      </c>
      <c r="PYP1390" s="84">
        <f>PYO1390/PYN1390</f>
        <v>0</v>
      </c>
      <c r="PYQ1390" s="84">
        <f>PYN1390-PYO1390</f>
        <v>1000000</v>
      </c>
      <c r="PYR1390" s="84">
        <f>SUM(PYR1387:PYR1388)</f>
        <v>2000000</v>
      </c>
      <c r="PYS1390" s="84">
        <f>SUM(PYS1387:PYS1388)</f>
        <v>0</v>
      </c>
      <c r="PYT1390" s="84">
        <f>PYS1390/PYR1390</f>
        <v>0</v>
      </c>
      <c r="PYU1390" s="84">
        <f>PYR1390-PYS1390</f>
        <v>2000000</v>
      </c>
      <c r="PYV1390" s="84">
        <f>PYR1390+PYN1390</f>
        <v>3000000</v>
      </c>
      <c r="PZC1390" s="84" t="s">
        <v>5399</v>
      </c>
      <c r="PZD1390" s="84">
        <f>SUM(PZD1387:PZD1388)</f>
        <v>1000000</v>
      </c>
      <c r="PZE1390" s="84">
        <f>SUM(PZE1387:PZE1388)</f>
        <v>0</v>
      </c>
      <c r="PZF1390" s="84">
        <f>PZE1390/PZD1390</f>
        <v>0</v>
      </c>
      <c r="PZG1390" s="84">
        <f>PZD1390-PZE1390</f>
        <v>1000000</v>
      </c>
      <c r="PZH1390" s="84">
        <f>SUM(PZH1387:PZH1388)</f>
        <v>2000000</v>
      </c>
      <c r="PZI1390" s="84">
        <f>SUM(PZI1387:PZI1388)</f>
        <v>0</v>
      </c>
      <c r="PZJ1390" s="84">
        <f>PZI1390/PZH1390</f>
        <v>0</v>
      </c>
      <c r="PZK1390" s="84">
        <f>PZH1390-PZI1390</f>
        <v>2000000</v>
      </c>
      <c r="PZL1390" s="84">
        <f>PZH1390+PZD1390</f>
        <v>3000000</v>
      </c>
      <c r="PZS1390" s="84" t="s">
        <v>5399</v>
      </c>
      <c r="PZT1390" s="84">
        <f>SUM(PZT1387:PZT1388)</f>
        <v>1000000</v>
      </c>
      <c r="PZU1390" s="84">
        <f>SUM(PZU1387:PZU1388)</f>
        <v>0</v>
      </c>
      <c r="PZV1390" s="84">
        <f>PZU1390/PZT1390</f>
        <v>0</v>
      </c>
      <c r="PZW1390" s="84">
        <f>PZT1390-PZU1390</f>
        <v>1000000</v>
      </c>
      <c r="PZX1390" s="84">
        <f>SUM(PZX1387:PZX1388)</f>
        <v>2000000</v>
      </c>
      <c r="PZY1390" s="84">
        <f>SUM(PZY1387:PZY1388)</f>
        <v>0</v>
      </c>
      <c r="PZZ1390" s="84">
        <f>PZY1390/PZX1390</f>
        <v>0</v>
      </c>
      <c r="QAA1390" s="84">
        <f>PZX1390-PZY1390</f>
        <v>2000000</v>
      </c>
      <c r="QAB1390" s="84">
        <f>PZX1390+PZT1390</f>
        <v>3000000</v>
      </c>
      <c r="QAI1390" s="84" t="s">
        <v>5399</v>
      </c>
      <c r="QAJ1390" s="84">
        <f>SUM(QAJ1387:QAJ1388)</f>
        <v>1000000</v>
      </c>
      <c r="QAK1390" s="84">
        <f>SUM(QAK1387:QAK1388)</f>
        <v>0</v>
      </c>
      <c r="QAL1390" s="84">
        <f>QAK1390/QAJ1390</f>
        <v>0</v>
      </c>
      <c r="QAM1390" s="84">
        <f>QAJ1390-QAK1390</f>
        <v>1000000</v>
      </c>
      <c r="QAN1390" s="84">
        <f>SUM(QAN1387:QAN1388)</f>
        <v>2000000</v>
      </c>
      <c r="QAO1390" s="84">
        <f>SUM(QAO1387:QAO1388)</f>
        <v>0</v>
      </c>
      <c r="QAP1390" s="84">
        <f>QAO1390/QAN1390</f>
        <v>0</v>
      </c>
      <c r="QAQ1390" s="84">
        <f>QAN1390-QAO1390</f>
        <v>2000000</v>
      </c>
      <c r="QAR1390" s="84">
        <f>QAN1390+QAJ1390</f>
        <v>3000000</v>
      </c>
      <c r="QAY1390" s="84" t="s">
        <v>5399</v>
      </c>
      <c r="QAZ1390" s="84">
        <f>SUM(QAZ1387:QAZ1388)</f>
        <v>1000000</v>
      </c>
      <c r="QBA1390" s="84">
        <f>SUM(QBA1387:QBA1388)</f>
        <v>0</v>
      </c>
      <c r="QBB1390" s="84">
        <f>QBA1390/QAZ1390</f>
        <v>0</v>
      </c>
      <c r="QBC1390" s="84">
        <f>QAZ1390-QBA1390</f>
        <v>1000000</v>
      </c>
      <c r="QBD1390" s="84">
        <f>SUM(QBD1387:QBD1388)</f>
        <v>2000000</v>
      </c>
      <c r="QBE1390" s="84">
        <f>SUM(QBE1387:QBE1388)</f>
        <v>0</v>
      </c>
      <c r="QBF1390" s="84">
        <f>QBE1390/QBD1390</f>
        <v>0</v>
      </c>
      <c r="QBG1390" s="84">
        <f>QBD1390-QBE1390</f>
        <v>2000000</v>
      </c>
      <c r="QBH1390" s="84">
        <f>QBD1390+QAZ1390</f>
        <v>3000000</v>
      </c>
      <c r="QBO1390" s="84" t="s">
        <v>5399</v>
      </c>
      <c r="QBP1390" s="84">
        <f>SUM(QBP1387:QBP1388)</f>
        <v>1000000</v>
      </c>
      <c r="QBQ1390" s="84">
        <f>SUM(QBQ1387:QBQ1388)</f>
        <v>0</v>
      </c>
      <c r="QBR1390" s="84">
        <f>QBQ1390/QBP1390</f>
        <v>0</v>
      </c>
      <c r="QBS1390" s="84">
        <f>QBP1390-QBQ1390</f>
        <v>1000000</v>
      </c>
      <c r="QBT1390" s="84">
        <f>SUM(QBT1387:QBT1388)</f>
        <v>2000000</v>
      </c>
      <c r="QBU1390" s="84">
        <f>SUM(QBU1387:QBU1388)</f>
        <v>0</v>
      </c>
      <c r="QBV1390" s="84">
        <f>QBU1390/QBT1390</f>
        <v>0</v>
      </c>
      <c r="QBW1390" s="84">
        <f>QBT1390-QBU1390</f>
        <v>2000000</v>
      </c>
      <c r="QBX1390" s="84">
        <f>QBT1390+QBP1390</f>
        <v>3000000</v>
      </c>
      <c r="QCE1390" s="84" t="s">
        <v>5399</v>
      </c>
      <c r="QCF1390" s="84">
        <f>SUM(QCF1387:QCF1388)</f>
        <v>1000000</v>
      </c>
      <c r="QCG1390" s="84">
        <f>SUM(QCG1387:QCG1388)</f>
        <v>0</v>
      </c>
      <c r="QCH1390" s="84">
        <f>QCG1390/QCF1390</f>
        <v>0</v>
      </c>
      <c r="QCI1390" s="84">
        <f>QCF1390-QCG1390</f>
        <v>1000000</v>
      </c>
      <c r="QCJ1390" s="84">
        <f>SUM(QCJ1387:QCJ1388)</f>
        <v>2000000</v>
      </c>
      <c r="QCK1390" s="84">
        <f>SUM(QCK1387:QCK1388)</f>
        <v>0</v>
      </c>
      <c r="QCL1390" s="84">
        <f>QCK1390/QCJ1390</f>
        <v>0</v>
      </c>
      <c r="QCM1390" s="84">
        <f>QCJ1390-QCK1390</f>
        <v>2000000</v>
      </c>
      <c r="QCN1390" s="84">
        <f>QCJ1390+QCF1390</f>
        <v>3000000</v>
      </c>
      <c r="QCU1390" s="84" t="s">
        <v>5399</v>
      </c>
      <c r="QCV1390" s="84">
        <f>SUM(QCV1387:QCV1388)</f>
        <v>1000000</v>
      </c>
      <c r="QCW1390" s="84">
        <f>SUM(QCW1387:QCW1388)</f>
        <v>0</v>
      </c>
      <c r="QCX1390" s="84">
        <f>QCW1390/QCV1390</f>
        <v>0</v>
      </c>
      <c r="QCY1390" s="84">
        <f>QCV1390-QCW1390</f>
        <v>1000000</v>
      </c>
      <c r="QCZ1390" s="84">
        <f>SUM(QCZ1387:QCZ1388)</f>
        <v>2000000</v>
      </c>
      <c r="QDA1390" s="84">
        <f>SUM(QDA1387:QDA1388)</f>
        <v>0</v>
      </c>
      <c r="QDB1390" s="84">
        <f>QDA1390/QCZ1390</f>
        <v>0</v>
      </c>
      <c r="QDC1390" s="84">
        <f>QCZ1390-QDA1390</f>
        <v>2000000</v>
      </c>
      <c r="QDD1390" s="84">
        <f>QCZ1390+QCV1390</f>
        <v>3000000</v>
      </c>
      <c r="QDK1390" s="84" t="s">
        <v>5399</v>
      </c>
      <c r="QDL1390" s="84">
        <f>SUM(QDL1387:QDL1388)</f>
        <v>1000000</v>
      </c>
      <c r="QDM1390" s="84">
        <f>SUM(QDM1387:QDM1388)</f>
        <v>0</v>
      </c>
      <c r="QDN1390" s="84">
        <f>QDM1390/QDL1390</f>
        <v>0</v>
      </c>
      <c r="QDO1390" s="84">
        <f>QDL1390-QDM1390</f>
        <v>1000000</v>
      </c>
      <c r="QDP1390" s="84">
        <f>SUM(QDP1387:QDP1388)</f>
        <v>2000000</v>
      </c>
      <c r="QDQ1390" s="84">
        <f>SUM(QDQ1387:QDQ1388)</f>
        <v>0</v>
      </c>
      <c r="QDR1390" s="84">
        <f>QDQ1390/QDP1390</f>
        <v>0</v>
      </c>
      <c r="QDS1390" s="84">
        <f>QDP1390-QDQ1390</f>
        <v>2000000</v>
      </c>
      <c r="QDT1390" s="84">
        <f>QDP1390+QDL1390</f>
        <v>3000000</v>
      </c>
      <c r="QEA1390" s="84" t="s">
        <v>5399</v>
      </c>
      <c r="QEB1390" s="84">
        <f>SUM(QEB1387:QEB1388)</f>
        <v>1000000</v>
      </c>
      <c r="QEC1390" s="84">
        <f>SUM(QEC1387:QEC1388)</f>
        <v>0</v>
      </c>
      <c r="QED1390" s="84">
        <f>QEC1390/QEB1390</f>
        <v>0</v>
      </c>
      <c r="QEE1390" s="84">
        <f>QEB1390-QEC1390</f>
        <v>1000000</v>
      </c>
      <c r="QEF1390" s="84">
        <f>SUM(QEF1387:QEF1388)</f>
        <v>2000000</v>
      </c>
      <c r="QEG1390" s="84">
        <f>SUM(QEG1387:QEG1388)</f>
        <v>0</v>
      </c>
      <c r="QEH1390" s="84">
        <f>QEG1390/QEF1390</f>
        <v>0</v>
      </c>
      <c r="QEI1390" s="84">
        <f>QEF1390-QEG1390</f>
        <v>2000000</v>
      </c>
      <c r="QEJ1390" s="84">
        <f>QEF1390+QEB1390</f>
        <v>3000000</v>
      </c>
      <c r="QEQ1390" s="84" t="s">
        <v>5399</v>
      </c>
      <c r="QER1390" s="84">
        <f>SUM(QER1387:QER1388)</f>
        <v>1000000</v>
      </c>
      <c r="QES1390" s="84">
        <f>SUM(QES1387:QES1388)</f>
        <v>0</v>
      </c>
      <c r="QET1390" s="84">
        <f>QES1390/QER1390</f>
        <v>0</v>
      </c>
      <c r="QEU1390" s="84">
        <f>QER1390-QES1390</f>
        <v>1000000</v>
      </c>
      <c r="QEV1390" s="84">
        <f>SUM(QEV1387:QEV1388)</f>
        <v>2000000</v>
      </c>
      <c r="QEW1390" s="84">
        <f>SUM(QEW1387:QEW1388)</f>
        <v>0</v>
      </c>
      <c r="QEX1390" s="84">
        <f>QEW1390/QEV1390</f>
        <v>0</v>
      </c>
      <c r="QEY1390" s="84">
        <f>QEV1390-QEW1390</f>
        <v>2000000</v>
      </c>
      <c r="QEZ1390" s="84">
        <f>QEV1390+QER1390</f>
        <v>3000000</v>
      </c>
      <c r="QFG1390" s="84" t="s">
        <v>5399</v>
      </c>
      <c r="QFH1390" s="84">
        <f>SUM(QFH1387:QFH1388)</f>
        <v>1000000</v>
      </c>
      <c r="QFI1390" s="84">
        <f>SUM(QFI1387:QFI1388)</f>
        <v>0</v>
      </c>
      <c r="QFJ1390" s="84">
        <f>QFI1390/QFH1390</f>
        <v>0</v>
      </c>
      <c r="QFK1390" s="84">
        <f>QFH1390-QFI1390</f>
        <v>1000000</v>
      </c>
      <c r="QFL1390" s="84">
        <f>SUM(QFL1387:QFL1388)</f>
        <v>2000000</v>
      </c>
      <c r="QFM1390" s="84">
        <f>SUM(QFM1387:QFM1388)</f>
        <v>0</v>
      </c>
      <c r="QFN1390" s="84">
        <f>QFM1390/QFL1390</f>
        <v>0</v>
      </c>
      <c r="QFO1390" s="84">
        <f>QFL1390-QFM1390</f>
        <v>2000000</v>
      </c>
      <c r="QFP1390" s="84">
        <f>QFL1390+QFH1390</f>
        <v>3000000</v>
      </c>
      <c r="QFW1390" s="84" t="s">
        <v>5399</v>
      </c>
      <c r="QFX1390" s="84">
        <f>SUM(QFX1387:QFX1388)</f>
        <v>1000000</v>
      </c>
      <c r="QFY1390" s="84">
        <f>SUM(QFY1387:QFY1388)</f>
        <v>0</v>
      </c>
      <c r="QFZ1390" s="84">
        <f>QFY1390/QFX1390</f>
        <v>0</v>
      </c>
      <c r="QGA1390" s="84">
        <f>QFX1390-QFY1390</f>
        <v>1000000</v>
      </c>
      <c r="QGB1390" s="84">
        <f>SUM(QGB1387:QGB1388)</f>
        <v>2000000</v>
      </c>
      <c r="QGC1390" s="84">
        <f>SUM(QGC1387:QGC1388)</f>
        <v>0</v>
      </c>
      <c r="QGD1390" s="84">
        <f>QGC1390/QGB1390</f>
        <v>0</v>
      </c>
      <c r="QGE1390" s="84">
        <f>QGB1390-QGC1390</f>
        <v>2000000</v>
      </c>
      <c r="QGF1390" s="84">
        <f>QGB1390+QFX1390</f>
        <v>3000000</v>
      </c>
      <c r="QGM1390" s="84" t="s">
        <v>5399</v>
      </c>
      <c r="QGN1390" s="84">
        <f>SUM(QGN1387:QGN1388)</f>
        <v>1000000</v>
      </c>
      <c r="QGO1390" s="84">
        <f>SUM(QGO1387:QGO1388)</f>
        <v>0</v>
      </c>
      <c r="QGP1390" s="84">
        <f>QGO1390/QGN1390</f>
        <v>0</v>
      </c>
      <c r="QGQ1390" s="84">
        <f>QGN1390-QGO1390</f>
        <v>1000000</v>
      </c>
      <c r="QGR1390" s="84">
        <f>SUM(QGR1387:QGR1388)</f>
        <v>2000000</v>
      </c>
      <c r="QGS1390" s="84">
        <f>SUM(QGS1387:QGS1388)</f>
        <v>0</v>
      </c>
      <c r="QGT1390" s="84">
        <f>QGS1390/QGR1390</f>
        <v>0</v>
      </c>
      <c r="QGU1390" s="84">
        <f>QGR1390-QGS1390</f>
        <v>2000000</v>
      </c>
      <c r="QGV1390" s="84">
        <f>QGR1390+QGN1390</f>
        <v>3000000</v>
      </c>
      <c r="QHC1390" s="84" t="s">
        <v>5399</v>
      </c>
      <c r="QHD1390" s="84">
        <f>SUM(QHD1387:QHD1388)</f>
        <v>1000000</v>
      </c>
      <c r="QHE1390" s="84">
        <f>SUM(QHE1387:QHE1388)</f>
        <v>0</v>
      </c>
      <c r="QHF1390" s="84">
        <f>QHE1390/QHD1390</f>
        <v>0</v>
      </c>
      <c r="QHG1390" s="84">
        <f>QHD1390-QHE1390</f>
        <v>1000000</v>
      </c>
      <c r="QHH1390" s="84">
        <f>SUM(QHH1387:QHH1388)</f>
        <v>2000000</v>
      </c>
      <c r="QHI1390" s="84">
        <f>SUM(QHI1387:QHI1388)</f>
        <v>0</v>
      </c>
      <c r="QHJ1390" s="84">
        <f>QHI1390/QHH1390</f>
        <v>0</v>
      </c>
      <c r="QHK1390" s="84">
        <f>QHH1390-QHI1390</f>
        <v>2000000</v>
      </c>
      <c r="QHL1390" s="84">
        <f>QHH1390+QHD1390</f>
        <v>3000000</v>
      </c>
      <c r="QHS1390" s="84" t="s">
        <v>5399</v>
      </c>
      <c r="QHT1390" s="84">
        <f>SUM(QHT1387:QHT1388)</f>
        <v>1000000</v>
      </c>
      <c r="QHU1390" s="84">
        <f>SUM(QHU1387:QHU1388)</f>
        <v>0</v>
      </c>
      <c r="QHV1390" s="84">
        <f>QHU1390/QHT1390</f>
        <v>0</v>
      </c>
      <c r="QHW1390" s="84">
        <f>QHT1390-QHU1390</f>
        <v>1000000</v>
      </c>
      <c r="QHX1390" s="84">
        <f>SUM(QHX1387:QHX1388)</f>
        <v>2000000</v>
      </c>
      <c r="QHY1390" s="84">
        <f>SUM(QHY1387:QHY1388)</f>
        <v>0</v>
      </c>
      <c r="QHZ1390" s="84">
        <f>QHY1390/QHX1390</f>
        <v>0</v>
      </c>
      <c r="QIA1390" s="84">
        <f>QHX1390-QHY1390</f>
        <v>2000000</v>
      </c>
      <c r="QIB1390" s="84">
        <f>QHX1390+QHT1390</f>
        <v>3000000</v>
      </c>
      <c r="QII1390" s="84" t="s">
        <v>5399</v>
      </c>
      <c r="QIJ1390" s="84">
        <f>SUM(QIJ1387:QIJ1388)</f>
        <v>1000000</v>
      </c>
      <c r="QIK1390" s="84">
        <f>SUM(QIK1387:QIK1388)</f>
        <v>0</v>
      </c>
      <c r="QIL1390" s="84">
        <f>QIK1390/QIJ1390</f>
        <v>0</v>
      </c>
      <c r="QIM1390" s="84">
        <f>QIJ1390-QIK1390</f>
        <v>1000000</v>
      </c>
      <c r="QIN1390" s="84">
        <f>SUM(QIN1387:QIN1388)</f>
        <v>2000000</v>
      </c>
      <c r="QIO1390" s="84">
        <f>SUM(QIO1387:QIO1388)</f>
        <v>0</v>
      </c>
      <c r="QIP1390" s="84">
        <f>QIO1390/QIN1390</f>
        <v>0</v>
      </c>
      <c r="QIQ1390" s="84">
        <f>QIN1390-QIO1390</f>
        <v>2000000</v>
      </c>
      <c r="QIR1390" s="84">
        <f>QIN1390+QIJ1390</f>
        <v>3000000</v>
      </c>
      <c r="QIY1390" s="84" t="s">
        <v>5399</v>
      </c>
      <c r="QIZ1390" s="84">
        <f>SUM(QIZ1387:QIZ1388)</f>
        <v>1000000</v>
      </c>
      <c r="QJA1390" s="84">
        <f>SUM(QJA1387:QJA1388)</f>
        <v>0</v>
      </c>
      <c r="QJB1390" s="84">
        <f>QJA1390/QIZ1390</f>
        <v>0</v>
      </c>
      <c r="QJC1390" s="84">
        <f>QIZ1390-QJA1390</f>
        <v>1000000</v>
      </c>
      <c r="QJD1390" s="84">
        <f>SUM(QJD1387:QJD1388)</f>
        <v>2000000</v>
      </c>
      <c r="QJE1390" s="84">
        <f>SUM(QJE1387:QJE1388)</f>
        <v>0</v>
      </c>
      <c r="QJF1390" s="84">
        <f>QJE1390/QJD1390</f>
        <v>0</v>
      </c>
      <c r="QJG1390" s="84">
        <f>QJD1390-QJE1390</f>
        <v>2000000</v>
      </c>
      <c r="QJH1390" s="84">
        <f>QJD1390+QIZ1390</f>
        <v>3000000</v>
      </c>
      <c r="QJO1390" s="84" t="s">
        <v>5399</v>
      </c>
      <c r="QJP1390" s="84">
        <f>SUM(QJP1387:QJP1388)</f>
        <v>1000000</v>
      </c>
      <c r="QJQ1390" s="84">
        <f>SUM(QJQ1387:QJQ1388)</f>
        <v>0</v>
      </c>
      <c r="QJR1390" s="84">
        <f>QJQ1390/QJP1390</f>
        <v>0</v>
      </c>
      <c r="QJS1390" s="84">
        <f>QJP1390-QJQ1390</f>
        <v>1000000</v>
      </c>
      <c r="QJT1390" s="84">
        <f>SUM(QJT1387:QJT1388)</f>
        <v>2000000</v>
      </c>
      <c r="QJU1390" s="84">
        <f>SUM(QJU1387:QJU1388)</f>
        <v>0</v>
      </c>
      <c r="QJV1390" s="84">
        <f>QJU1390/QJT1390</f>
        <v>0</v>
      </c>
      <c r="QJW1390" s="84">
        <f>QJT1390-QJU1390</f>
        <v>2000000</v>
      </c>
      <c r="QJX1390" s="84">
        <f>QJT1390+QJP1390</f>
        <v>3000000</v>
      </c>
      <c r="QKE1390" s="84" t="s">
        <v>5399</v>
      </c>
      <c r="QKF1390" s="84">
        <f>SUM(QKF1387:QKF1388)</f>
        <v>1000000</v>
      </c>
      <c r="QKG1390" s="84">
        <f>SUM(QKG1387:QKG1388)</f>
        <v>0</v>
      </c>
      <c r="QKH1390" s="84">
        <f>QKG1390/QKF1390</f>
        <v>0</v>
      </c>
      <c r="QKI1390" s="84">
        <f>QKF1390-QKG1390</f>
        <v>1000000</v>
      </c>
      <c r="QKJ1390" s="84">
        <f>SUM(QKJ1387:QKJ1388)</f>
        <v>2000000</v>
      </c>
      <c r="QKK1390" s="84">
        <f>SUM(QKK1387:QKK1388)</f>
        <v>0</v>
      </c>
      <c r="QKL1390" s="84">
        <f>QKK1390/QKJ1390</f>
        <v>0</v>
      </c>
      <c r="QKM1390" s="84">
        <f>QKJ1390-QKK1390</f>
        <v>2000000</v>
      </c>
      <c r="QKN1390" s="84">
        <f>QKJ1390+QKF1390</f>
        <v>3000000</v>
      </c>
      <c r="QKU1390" s="84" t="s">
        <v>5399</v>
      </c>
      <c r="QKV1390" s="84">
        <f>SUM(QKV1387:QKV1388)</f>
        <v>1000000</v>
      </c>
      <c r="QKW1390" s="84">
        <f>SUM(QKW1387:QKW1388)</f>
        <v>0</v>
      </c>
      <c r="QKX1390" s="84">
        <f>QKW1390/QKV1390</f>
        <v>0</v>
      </c>
      <c r="QKY1390" s="84">
        <f>QKV1390-QKW1390</f>
        <v>1000000</v>
      </c>
      <c r="QKZ1390" s="84">
        <f>SUM(QKZ1387:QKZ1388)</f>
        <v>2000000</v>
      </c>
      <c r="QLA1390" s="84">
        <f>SUM(QLA1387:QLA1388)</f>
        <v>0</v>
      </c>
      <c r="QLB1390" s="84">
        <f>QLA1390/QKZ1390</f>
        <v>0</v>
      </c>
      <c r="QLC1390" s="84">
        <f>QKZ1390-QLA1390</f>
        <v>2000000</v>
      </c>
      <c r="QLD1390" s="84">
        <f>QKZ1390+QKV1390</f>
        <v>3000000</v>
      </c>
      <c r="QLK1390" s="84" t="s">
        <v>5399</v>
      </c>
      <c r="QLL1390" s="84">
        <f>SUM(QLL1387:QLL1388)</f>
        <v>1000000</v>
      </c>
      <c r="QLM1390" s="84">
        <f>SUM(QLM1387:QLM1388)</f>
        <v>0</v>
      </c>
      <c r="QLN1390" s="84">
        <f>QLM1390/QLL1390</f>
        <v>0</v>
      </c>
      <c r="QLO1390" s="84">
        <f>QLL1390-QLM1390</f>
        <v>1000000</v>
      </c>
      <c r="QLP1390" s="84">
        <f>SUM(QLP1387:QLP1388)</f>
        <v>2000000</v>
      </c>
      <c r="QLQ1390" s="84">
        <f>SUM(QLQ1387:QLQ1388)</f>
        <v>0</v>
      </c>
      <c r="QLR1390" s="84">
        <f>QLQ1390/QLP1390</f>
        <v>0</v>
      </c>
      <c r="QLS1390" s="84">
        <f>QLP1390-QLQ1390</f>
        <v>2000000</v>
      </c>
      <c r="QLT1390" s="84">
        <f>QLP1390+QLL1390</f>
        <v>3000000</v>
      </c>
      <c r="QMA1390" s="84" t="s">
        <v>5399</v>
      </c>
      <c r="QMB1390" s="84">
        <f>SUM(QMB1387:QMB1388)</f>
        <v>1000000</v>
      </c>
      <c r="QMC1390" s="84">
        <f>SUM(QMC1387:QMC1388)</f>
        <v>0</v>
      </c>
      <c r="QMD1390" s="84">
        <f>QMC1390/QMB1390</f>
        <v>0</v>
      </c>
      <c r="QME1390" s="84">
        <f>QMB1390-QMC1390</f>
        <v>1000000</v>
      </c>
      <c r="QMF1390" s="84">
        <f>SUM(QMF1387:QMF1388)</f>
        <v>2000000</v>
      </c>
      <c r="QMG1390" s="84">
        <f>SUM(QMG1387:QMG1388)</f>
        <v>0</v>
      </c>
      <c r="QMH1390" s="84">
        <f>QMG1390/QMF1390</f>
        <v>0</v>
      </c>
      <c r="QMI1390" s="84">
        <f>QMF1390-QMG1390</f>
        <v>2000000</v>
      </c>
      <c r="QMJ1390" s="84">
        <f>QMF1390+QMB1390</f>
        <v>3000000</v>
      </c>
      <c r="QMQ1390" s="84" t="s">
        <v>5399</v>
      </c>
      <c r="QMR1390" s="84">
        <f>SUM(QMR1387:QMR1388)</f>
        <v>1000000</v>
      </c>
      <c r="QMS1390" s="84">
        <f>SUM(QMS1387:QMS1388)</f>
        <v>0</v>
      </c>
      <c r="QMT1390" s="84">
        <f>QMS1390/QMR1390</f>
        <v>0</v>
      </c>
      <c r="QMU1390" s="84">
        <f>QMR1390-QMS1390</f>
        <v>1000000</v>
      </c>
      <c r="QMV1390" s="84">
        <f>SUM(QMV1387:QMV1388)</f>
        <v>2000000</v>
      </c>
      <c r="QMW1390" s="84">
        <f>SUM(QMW1387:QMW1388)</f>
        <v>0</v>
      </c>
      <c r="QMX1390" s="84">
        <f>QMW1390/QMV1390</f>
        <v>0</v>
      </c>
      <c r="QMY1390" s="84">
        <f>QMV1390-QMW1390</f>
        <v>2000000</v>
      </c>
      <c r="QMZ1390" s="84">
        <f>QMV1390+QMR1390</f>
        <v>3000000</v>
      </c>
      <c r="QNG1390" s="84" t="s">
        <v>5399</v>
      </c>
      <c r="QNH1390" s="84">
        <f>SUM(QNH1387:QNH1388)</f>
        <v>1000000</v>
      </c>
      <c r="QNI1390" s="84">
        <f>SUM(QNI1387:QNI1388)</f>
        <v>0</v>
      </c>
      <c r="QNJ1390" s="84">
        <f>QNI1390/QNH1390</f>
        <v>0</v>
      </c>
      <c r="QNK1390" s="84">
        <f>QNH1390-QNI1390</f>
        <v>1000000</v>
      </c>
      <c r="QNL1390" s="84">
        <f>SUM(QNL1387:QNL1388)</f>
        <v>2000000</v>
      </c>
      <c r="QNM1390" s="84">
        <f>SUM(QNM1387:QNM1388)</f>
        <v>0</v>
      </c>
      <c r="QNN1390" s="84">
        <f>QNM1390/QNL1390</f>
        <v>0</v>
      </c>
      <c r="QNO1390" s="84">
        <f>QNL1390-QNM1390</f>
        <v>2000000</v>
      </c>
      <c r="QNP1390" s="84">
        <f>QNL1390+QNH1390</f>
        <v>3000000</v>
      </c>
      <c r="QNW1390" s="84" t="s">
        <v>5399</v>
      </c>
      <c r="QNX1390" s="84">
        <f>SUM(QNX1387:QNX1388)</f>
        <v>1000000</v>
      </c>
      <c r="QNY1390" s="84">
        <f>SUM(QNY1387:QNY1388)</f>
        <v>0</v>
      </c>
      <c r="QNZ1390" s="84">
        <f>QNY1390/QNX1390</f>
        <v>0</v>
      </c>
      <c r="QOA1390" s="84">
        <f>QNX1390-QNY1390</f>
        <v>1000000</v>
      </c>
      <c r="QOB1390" s="84">
        <f>SUM(QOB1387:QOB1388)</f>
        <v>2000000</v>
      </c>
      <c r="QOC1390" s="84">
        <f>SUM(QOC1387:QOC1388)</f>
        <v>0</v>
      </c>
      <c r="QOD1390" s="84">
        <f>QOC1390/QOB1390</f>
        <v>0</v>
      </c>
      <c r="QOE1390" s="84">
        <f>QOB1390-QOC1390</f>
        <v>2000000</v>
      </c>
      <c r="QOF1390" s="84">
        <f>QOB1390+QNX1390</f>
        <v>3000000</v>
      </c>
      <c r="QOM1390" s="84" t="s">
        <v>5399</v>
      </c>
      <c r="QON1390" s="84">
        <f>SUM(QON1387:QON1388)</f>
        <v>1000000</v>
      </c>
      <c r="QOO1390" s="84">
        <f>SUM(QOO1387:QOO1388)</f>
        <v>0</v>
      </c>
      <c r="QOP1390" s="84">
        <f>QOO1390/QON1390</f>
        <v>0</v>
      </c>
      <c r="QOQ1390" s="84">
        <f>QON1390-QOO1390</f>
        <v>1000000</v>
      </c>
      <c r="QOR1390" s="84">
        <f>SUM(QOR1387:QOR1388)</f>
        <v>2000000</v>
      </c>
      <c r="QOS1390" s="84">
        <f>SUM(QOS1387:QOS1388)</f>
        <v>0</v>
      </c>
      <c r="QOT1390" s="84">
        <f>QOS1390/QOR1390</f>
        <v>0</v>
      </c>
      <c r="QOU1390" s="84">
        <f>QOR1390-QOS1390</f>
        <v>2000000</v>
      </c>
      <c r="QOV1390" s="84">
        <f>QOR1390+QON1390</f>
        <v>3000000</v>
      </c>
      <c r="QPC1390" s="84" t="s">
        <v>5399</v>
      </c>
      <c r="QPD1390" s="84">
        <f>SUM(QPD1387:QPD1388)</f>
        <v>1000000</v>
      </c>
      <c r="QPE1390" s="84">
        <f>SUM(QPE1387:QPE1388)</f>
        <v>0</v>
      </c>
      <c r="QPF1390" s="84">
        <f>QPE1390/QPD1390</f>
        <v>0</v>
      </c>
      <c r="QPG1390" s="84">
        <f>QPD1390-QPE1390</f>
        <v>1000000</v>
      </c>
      <c r="QPH1390" s="84">
        <f>SUM(QPH1387:QPH1388)</f>
        <v>2000000</v>
      </c>
      <c r="QPI1390" s="84">
        <f>SUM(QPI1387:QPI1388)</f>
        <v>0</v>
      </c>
      <c r="QPJ1390" s="84">
        <f>QPI1390/QPH1390</f>
        <v>0</v>
      </c>
      <c r="QPK1390" s="84">
        <f>QPH1390-QPI1390</f>
        <v>2000000</v>
      </c>
      <c r="QPL1390" s="84">
        <f>QPH1390+QPD1390</f>
        <v>3000000</v>
      </c>
      <c r="QPS1390" s="84" t="s">
        <v>5399</v>
      </c>
      <c r="QPT1390" s="84">
        <f>SUM(QPT1387:QPT1388)</f>
        <v>1000000</v>
      </c>
      <c r="QPU1390" s="84">
        <f>SUM(QPU1387:QPU1388)</f>
        <v>0</v>
      </c>
      <c r="QPV1390" s="84">
        <f>QPU1390/QPT1390</f>
        <v>0</v>
      </c>
      <c r="QPW1390" s="84">
        <f>QPT1390-QPU1390</f>
        <v>1000000</v>
      </c>
      <c r="QPX1390" s="84">
        <f>SUM(QPX1387:QPX1388)</f>
        <v>2000000</v>
      </c>
      <c r="QPY1390" s="84">
        <f>SUM(QPY1387:QPY1388)</f>
        <v>0</v>
      </c>
      <c r="QPZ1390" s="84">
        <f>QPY1390/QPX1390</f>
        <v>0</v>
      </c>
      <c r="QQA1390" s="84">
        <f>QPX1390-QPY1390</f>
        <v>2000000</v>
      </c>
      <c r="QQB1390" s="84">
        <f>QPX1390+QPT1390</f>
        <v>3000000</v>
      </c>
      <c r="QQI1390" s="84" t="s">
        <v>5399</v>
      </c>
      <c r="QQJ1390" s="84">
        <f>SUM(QQJ1387:QQJ1388)</f>
        <v>1000000</v>
      </c>
      <c r="QQK1390" s="84">
        <f>SUM(QQK1387:QQK1388)</f>
        <v>0</v>
      </c>
      <c r="QQL1390" s="84">
        <f>QQK1390/QQJ1390</f>
        <v>0</v>
      </c>
      <c r="QQM1390" s="84">
        <f>QQJ1390-QQK1390</f>
        <v>1000000</v>
      </c>
      <c r="QQN1390" s="84">
        <f>SUM(QQN1387:QQN1388)</f>
        <v>2000000</v>
      </c>
      <c r="QQO1390" s="84">
        <f>SUM(QQO1387:QQO1388)</f>
        <v>0</v>
      </c>
      <c r="QQP1390" s="84">
        <f>QQO1390/QQN1390</f>
        <v>0</v>
      </c>
      <c r="QQQ1390" s="84">
        <f>QQN1390-QQO1390</f>
        <v>2000000</v>
      </c>
      <c r="QQR1390" s="84">
        <f>QQN1390+QQJ1390</f>
        <v>3000000</v>
      </c>
      <c r="QQY1390" s="84" t="s">
        <v>5399</v>
      </c>
      <c r="QQZ1390" s="84">
        <f>SUM(QQZ1387:QQZ1388)</f>
        <v>1000000</v>
      </c>
      <c r="QRA1390" s="84">
        <f>SUM(QRA1387:QRA1388)</f>
        <v>0</v>
      </c>
      <c r="QRB1390" s="84">
        <f>QRA1390/QQZ1390</f>
        <v>0</v>
      </c>
      <c r="QRC1390" s="84">
        <f>QQZ1390-QRA1390</f>
        <v>1000000</v>
      </c>
      <c r="QRD1390" s="84">
        <f>SUM(QRD1387:QRD1388)</f>
        <v>2000000</v>
      </c>
      <c r="QRE1390" s="84">
        <f>SUM(QRE1387:QRE1388)</f>
        <v>0</v>
      </c>
      <c r="QRF1390" s="84">
        <f>QRE1390/QRD1390</f>
        <v>0</v>
      </c>
      <c r="QRG1390" s="84">
        <f>QRD1390-QRE1390</f>
        <v>2000000</v>
      </c>
      <c r="QRH1390" s="84">
        <f>QRD1390+QQZ1390</f>
        <v>3000000</v>
      </c>
      <c r="QRO1390" s="84" t="s">
        <v>5399</v>
      </c>
      <c r="QRP1390" s="84">
        <f>SUM(QRP1387:QRP1388)</f>
        <v>1000000</v>
      </c>
      <c r="QRQ1390" s="84">
        <f>SUM(QRQ1387:QRQ1388)</f>
        <v>0</v>
      </c>
      <c r="QRR1390" s="84">
        <f>QRQ1390/QRP1390</f>
        <v>0</v>
      </c>
      <c r="QRS1390" s="84">
        <f>QRP1390-QRQ1390</f>
        <v>1000000</v>
      </c>
      <c r="QRT1390" s="84">
        <f>SUM(QRT1387:QRT1388)</f>
        <v>2000000</v>
      </c>
      <c r="QRU1390" s="84">
        <f>SUM(QRU1387:QRU1388)</f>
        <v>0</v>
      </c>
      <c r="QRV1390" s="84">
        <f>QRU1390/QRT1390</f>
        <v>0</v>
      </c>
      <c r="QRW1390" s="84">
        <f>QRT1390-QRU1390</f>
        <v>2000000</v>
      </c>
      <c r="QRX1390" s="84">
        <f>QRT1390+QRP1390</f>
        <v>3000000</v>
      </c>
      <c r="QSE1390" s="84" t="s">
        <v>5399</v>
      </c>
      <c r="QSF1390" s="84">
        <f>SUM(QSF1387:QSF1388)</f>
        <v>1000000</v>
      </c>
      <c r="QSG1390" s="84">
        <f>SUM(QSG1387:QSG1388)</f>
        <v>0</v>
      </c>
      <c r="QSH1390" s="84">
        <f>QSG1390/QSF1390</f>
        <v>0</v>
      </c>
      <c r="QSI1390" s="84">
        <f>QSF1390-QSG1390</f>
        <v>1000000</v>
      </c>
      <c r="QSJ1390" s="84">
        <f>SUM(QSJ1387:QSJ1388)</f>
        <v>2000000</v>
      </c>
      <c r="QSK1390" s="84">
        <f>SUM(QSK1387:QSK1388)</f>
        <v>0</v>
      </c>
      <c r="QSL1390" s="84">
        <f>QSK1390/QSJ1390</f>
        <v>0</v>
      </c>
      <c r="QSM1390" s="84">
        <f>QSJ1390-QSK1390</f>
        <v>2000000</v>
      </c>
      <c r="QSN1390" s="84">
        <f>QSJ1390+QSF1390</f>
        <v>3000000</v>
      </c>
      <c r="QSU1390" s="84" t="s">
        <v>5399</v>
      </c>
      <c r="QSV1390" s="84">
        <f>SUM(QSV1387:QSV1388)</f>
        <v>1000000</v>
      </c>
      <c r="QSW1390" s="84">
        <f>SUM(QSW1387:QSW1388)</f>
        <v>0</v>
      </c>
      <c r="QSX1390" s="84">
        <f>QSW1390/QSV1390</f>
        <v>0</v>
      </c>
      <c r="QSY1390" s="84">
        <f>QSV1390-QSW1390</f>
        <v>1000000</v>
      </c>
      <c r="QSZ1390" s="84">
        <f>SUM(QSZ1387:QSZ1388)</f>
        <v>2000000</v>
      </c>
      <c r="QTA1390" s="84">
        <f>SUM(QTA1387:QTA1388)</f>
        <v>0</v>
      </c>
      <c r="QTB1390" s="84">
        <f>QTA1390/QSZ1390</f>
        <v>0</v>
      </c>
      <c r="QTC1390" s="84">
        <f>QSZ1390-QTA1390</f>
        <v>2000000</v>
      </c>
      <c r="QTD1390" s="84">
        <f>QSZ1390+QSV1390</f>
        <v>3000000</v>
      </c>
      <c r="QTK1390" s="84" t="s">
        <v>5399</v>
      </c>
      <c r="QTL1390" s="84">
        <f>SUM(QTL1387:QTL1388)</f>
        <v>1000000</v>
      </c>
      <c r="QTM1390" s="84">
        <f>SUM(QTM1387:QTM1388)</f>
        <v>0</v>
      </c>
      <c r="QTN1390" s="84">
        <f>QTM1390/QTL1390</f>
        <v>0</v>
      </c>
      <c r="QTO1390" s="84">
        <f>QTL1390-QTM1390</f>
        <v>1000000</v>
      </c>
      <c r="QTP1390" s="84">
        <f>SUM(QTP1387:QTP1388)</f>
        <v>2000000</v>
      </c>
      <c r="QTQ1390" s="84">
        <f>SUM(QTQ1387:QTQ1388)</f>
        <v>0</v>
      </c>
      <c r="QTR1390" s="84">
        <f>QTQ1390/QTP1390</f>
        <v>0</v>
      </c>
      <c r="QTS1390" s="84">
        <f>QTP1390-QTQ1390</f>
        <v>2000000</v>
      </c>
      <c r="QTT1390" s="84">
        <f>QTP1390+QTL1390</f>
        <v>3000000</v>
      </c>
      <c r="QUA1390" s="84" t="s">
        <v>5399</v>
      </c>
      <c r="QUB1390" s="84">
        <f>SUM(QUB1387:QUB1388)</f>
        <v>1000000</v>
      </c>
      <c r="QUC1390" s="84">
        <f>SUM(QUC1387:QUC1388)</f>
        <v>0</v>
      </c>
      <c r="QUD1390" s="84">
        <f>QUC1390/QUB1390</f>
        <v>0</v>
      </c>
      <c r="QUE1390" s="84">
        <f>QUB1390-QUC1390</f>
        <v>1000000</v>
      </c>
      <c r="QUF1390" s="84">
        <f>SUM(QUF1387:QUF1388)</f>
        <v>2000000</v>
      </c>
      <c r="QUG1390" s="84">
        <f>SUM(QUG1387:QUG1388)</f>
        <v>0</v>
      </c>
      <c r="QUH1390" s="84">
        <f>QUG1390/QUF1390</f>
        <v>0</v>
      </c>
      <c r="QUI1390" s="84">
        <f>QUF1390-QUG1390</f>
        <v>2000000</v>
      </c>
      <c r="QUJ1390" s="84">
        <f>QUF1390+QUB1390</f>
        <v>3000000</v>
      </c>
      <c r="QUQ1390" s="84" t="s">
        <v>5399</v>
      </c>
      <c r="QUR1390" s="84">
        <f>SUM(QUR1387:QUR1388)</f>
        <v>1000000</v>
      </c>
      <c r="QUS1390" s="84">
        <f>SUM(QUS1387:QUS1388)</f>
        <v>0</v>
      </c>
      <c r="QUT1390" s="84">
        <f>QUS1390/QUR1390</f>
        <v>0</v>
      </c>
      <c r="QUU1390" s="84">
        <f>QUR1390-QUS1390</f>
        <v>1000000</v>
      </c>
      <c r="QUV1390" s="84">
        <f>SUM(QUV1387:QUV1388)</f>
        <v>2000000</v>
      </c>
      <c r="QUW1390" s="84">
        <f>SUM(QUW1387:QUW1388)</f>
        <v>0</v>
      </c>
      <c r="QUX1390" s="84">
        <f>QUW1390/QUV1390</f>
        <v>0</v>
      </c>
      <c r="QUY1390" s="84">
        <f>QUV1390-QUW1390</f>
        <v>2000000</v>
      </c>
      <c r="QUZ1390" s="84">
        <f>QUV1390+QUR1390</f>
        <v>3000000</v>
      </c>
      <c r="QVG1390" s="84" t="s">
        <v>5399</v>
      </c>
      <c r="QVH1390" s="84">
        <f>SUM(QVH1387:QVH1388)</f>
        <v>1000000</v>
      </c>
      <c r="QVI1390" s="84">
        <f>SUM(QVI1387:QVI1388)</f>
        <v>0</v>
      </c>
      <c r="QVJ1390" s="84">
        <f>QVI1390/QVH1390</f>
        <v>0</v>
      </c>
      <c r="QVK1390" s="84">
        <f>QVH1390-QVI1390</f>
        <v>1000000</v>
      </c>
      <c r="QVL1390" s="84">
        <f>SUM(QVL1387:QVL1388)</f>
        <v>2000000</v>
      </c>
      <c r="QVM1390" s="84">
        <f>SUM(QVM1387:QVM1388)</f>
        <v>0</v>
      </c>
      <c r="QVN1390" s="84">
        <f>QVM1390/QVL1390</f>
        <v>0</v>
      </c>
      <c r="QVO1390" s="84">
        <f>QVL1390-QVM1390</f>
        <v>2000000</v>
      </c>
      <c r="QVP1390" s="84">
        <f>QVL1390+QVH1390</f>
        <v>3000000</v>
      </c>
      <c r="QVW1390" s="84" t="s">
        <v>5399</v>
      </c>
      <c r="QVX1390" s="84">
        <f>SUM(QVX1387:QVX1388)</f>
        <v>1000000</v>
      </c>
      <c r="QVY1390" s="84">
        <f>SUM(QVY1387:QVY1388)</f>
        <v>0</v>
      </c>
      <c r="QVZ1390" s="84">
        <f>QVY1390/QVX1390</f>
        <v>0</v>
      </c>
      <c r="QWA1390" s="84">
        <f>QVX1390-QVY1390</f>
        <v>1000000</v>
      </c>
      <c r="QWB1390" s="84">
        <f>SUM(QWB1387:QWB1388)</f>
        <v>2000000</v>
      </c>
      <c r="QWC1390" s="84">
        <f>SUM(QWC1387:QWC1388)</f>
        <v>0</v>
      </c>
      <c r="QWD1390" s="84">
        <f>QWC1390/QWB1390</f>
        <v>0</v>
      </c>
      <c r="QWE1390" s="84">
        <f>QWB1390-QWC1390</f>
        <v>2000000</v>
      </c>
      <c r="QWF1390" s="84">
        <f>QWB1390+QVX1390</f>
        <v>3000000</v>
      </c>
      <c r="QWM1390" s="84" t="s">
        <v>5399</v>
      </c>
      <c r="QWN1390" s="84">
        <f>SUM(QWN1387:QWN1388)</f>
        <v>1000000</v>
      </c>
      <c r="QWO1390" s="84">
        <f>SUM(QWO1387:QWO1388)</f>
        <v>0</v>
      </c>
      <c r="QWP1390" s="84">
        <f>QWO1390/QWN1390</f>
        <v>0</v>
      </c>
      <c r="QWQ1390" s="84">
        <f>QWN1390-QWO1390</f>
        <v>1000000</v>
      </c>
      <c r="QWR1390" s="84">
        <f>SUM(QWR1387:QWR1388)</f>
        <v>2000000</v>
      </c>
      <c r="QWS1390" s="84">
        <f>SUM(QWS1387:QWS1388)</f>
        <v>0</v>
      </c>
      <c r="QWT1390" s="84">
        <f>QWS1390/QWR1390</f>
        <v>0</v>
      </c>
      <c r="QWU1390" s="84">
        <f>QWR1390-QWS1390</f>
        <v>2000000</v>
      </c>
      <c r="QWV1390" s="84">
        <f>QWR1390+QWN1390</f>
        <v>3000000</v>
      </c>
      <c r="QXC1390" s="84" t="s">
        <v>5399</v>
      </c>
      <c r="QXD1390" s="84">
        <f>SUM(QXD1387:QXD1388)</f>
        <v>1000000</v>
      </c>
      <c r="QXE1390" s="84">
        <f>SUM(QXE1387:QXE1388)</f>
        <v>0</v>
      </c>
      <c r="QXF1390" s="84">
        <f>QXE1390/QXD1390</f>
        <v>0</v>
      </c>
      <c r="QXG1390" s="84">
        <f>QXD1390-QXE1390</f>
        <v>1000000</v>
      </c>
      <c r="QXH1390" s="84">
        <f>SUM(QXH1387:QXH1388)</f>
        <v>2000000</v>
      </c>
      <c r="QXI1390" s="84">
        <f>SUM(QXI1387:QXI1388)</f>
        <v>0</v>
      </c>
      <c r="QXJ1390" s="84">
        <f>QXI1390/QXH1390</f>
        <v>0</v>
      </c>
      <c r="QXK1390" s="84">
        <f>QXH1390-QXI1390</f>
        <v>2000000</v>
      </c>
      <c r="QXL1390" s="84">
        <f>QXH1390+QXD1390</f>
        <v>3000000</v>
      </c>
      <c r="QXS1390" s="84" t="s">
        <v>5399</v>
      </c>
      <c r="QXT1390" s="84">
        <f>SUM(QXT1387:QXT1388)</f>
        <v>1000000</v>
      </c>
      <c r="QXU1390" s="84">
        <f>SUM(QXU1387:QXU1388)</f>
        <v>0</v>
      </c>
      <c r="QXV1390" s="84">
        <f>QXU1390/QXT1390</f>
        <v>0</v>
      </c>
      <c r="QXW1390" s="84">
        <f>QXT1390-QXU1390</f>
        <v>1000000</v>
      </c>
      <c r="QXX1390" s="84">
        <f>SUM(QXX1387:QXX1388)</f>
        <v>2000000</v>
      </c>
      <c r="QXY1390" s="84">
        <f>SUM(QXY1387:QXY1388)</f>
        <v>0</v>
      </c>
      <c r="QXZ1390" s="84">
        <f>QXY1390/QXX1390</f>
        <v>0</v>
      </c>
      <c r="QYA1390" s="84">
        <f>QXX1390-QXY1390</f>
        <v>2000000</v>
      </c>
      <c r="QYB1390" s="84">
        <f>QXX1390+QXT1390</f>
        <v>3000000</v>
      </c>
      <c r="QYI1390" s="84" t="s">
        <v>5399</v>
      </c>
      <c r="QYJ1390" s="84">
        <f>SUM(QYJ1387:QYJ1388)</f>
        <v>1000000</v>
      </c>
      <c r="QYK1390" s="84">
        <f>SUM(QYK1387:QYK1388)</f>
        <v>0</v>
      </c>
      <c r="QYL1390" s="84">
        <f>QYK1390/QYJ1390</f>
        <v>0</v>
      </c>
      <c r="QYM1390" s="84">
        <f>QYJ1390-QYK1390</f>
        <v>1000000</v>
      </c>
      <c r="QYN1390" s="84">
        <f>SUM(QYN1387:QYN1388)</f>
        <v>2000000</v>
      </c>
      <c r="QYO1390" s="84">
        <f>SUM(QYO1387:QYO1388)</f>
        <v>0</v>
      </c>
      <c r="QYP1390" s="84">
        <f>QYO1390/QYN1390</f>
        <v>0</v>
      </c>
      <c r="QYQ1390" s="84">
        <f>QYN1390-QYO1390</f>
        <v>2000000</v>
      </c>
      <c r="QYR1390" s="84">
        <f>QYN1390+QYJ1390</f>
        <v>3000000</v>
      </c>
      <c r="QYY1390" s="84" t="s">
        <v>5399</v>
      </c>
      <c r="QYZ1390" s="84">
        <f>SUM(QYZ1387:QYZ1388)</f>
        <v>1000000</v>
      </c>
      <c r="QZA1390" s="84">
        <f>SUM(QZA1387:QZA1388)</f>
        <v>0</v>
      </c>
      <c r="QZB1390" s="84">
        <f>QZA1390/QYZ1390</f>
        <v>0</v>
      </c>
      <c r="QZC1390" s="84">
        <f>QYZ1390-QZA1390</f>
        <v>1000000</v>
      </c>
      <c r="QZD1390" s="84">
        <f>SUM(QZD1387:QZD1388)</f>
        <v>2000000</v>
      </c>
      <c r="QZE1390" s="84">
        <f>SUM(QZE1387:QZE1388)</f>
        <v>0</v>
      </c>
      <c r="QZF1390" s="84">
        <f>QZE1390/QZD1390</f>
        <v>0</v>
      </c>
      <c r="QZG1390" s="84">
        <f>QZD1390-QZE1390</f>
        <v>2000000</v>
      </c>
      <c r="QZH1390" s="84">
        <f>QZD1390+QYZ1390</f>
        <v>3000000</v>
      </c>
      <c r="QZO1390" s="84" t="s">
        <v>5399</v>
      </c>
      <c r="QZP1390" s="84">
        <f>SUM(QZP1387:QZP1388)</f>
        <v>1000000</v>
      </c>
      <c r="QZQ1390" s="84">
        <f>SUM(QZQ1387:QZQ1388)</f>
        <v>0</v>
      </c>
      <c r="QZR1390" s="84">
        <f>QZQ1390/QZP1390</f>
        <v>0</v>
      </c>
      <c r="QZS1390" s="84">
        <f>QZP1390-QZQ1390</f>
        <v>1000000</v>
      </c>
      <c r="QZT1390" s="84">
        <f>SUM(QZT1387:QZT1388)</f>
        <v>2000000</v>
      </c>
      <c r="QZU1390" s="84">
        <f>SUM(QZU1387:QZU1388)</f>
        <v>0</v>
      </c>
      <c r="QZV1390" s="84">
        <f>QZU1390/QZT1390</f>
        <v>0</v>
      </c>
      <c r="QZW1390" s="84">
        <f>QZT1390-QZU1390</f>
        <v>2000000</v>
      </c>
      <c r="QZX1390" s="84">
        <f>QZT1390+QZP1390</f>
        <v>3000000</v>
      </c>
      <c r="RAE1390" s="84" t="s">
        <v>5399</v>
      </c>
      <c r="RAF1390" s="84">
        <f>SUM(RAF1387:RAF1388)</f>
        <v>1000000</v>
      </c>
      <c r="RAG1390" s="84">
        <f>SUM(RAG1387:RAG1388)</f>
        <v>0</v>
      </c>
      <c r="RAH1390" s="84">
        <f>RAG1390/RAF1390</f>
        <v>0</v>
      </c>
      <c r="RAI1390" s="84">
        <f>RAF1390-RAG1390</f>
        <v>1000000</v>
      </c>
      <c r="RAJ1390" s="84">
        <f>SUM(RAJ1387:RAJ1388)</f>
        <v>2000000</v>
      </c>
      <c r="RAK1390" s="84">
        <f>SUM(RAK1387:RAK1388)</f>
        <v>0</v>
      </c>
      <c r="RAL1390" s="84">
        <f>RAK1390/RAJ1390</f>
        <v>0</v>
      </c>
      <c r="RAM1390" s="84">
        <f>RAJ1390-RAK1390</f>
        <v>2000000</v>
      </c>
      <c r="RAN1390" s="84">
        <f>RAJ1390+RAF1390</f>
        <v>3000000</v>
      </c>
      <c r="RAU1390" s="84" t="s">
        <v>5399</v>
      </c>
      <c r="RAV1390" s="84">
        <f>SUM(RAV1387:RAV1388)</f>
        <v>1000000</v>
      </c>
      <c r="RAW1390" s="84">
        <f>SUM(RAW1387:RAW1388)</f>
        <v>0</v>
      </c>
      <c r="RAX1390" s="84">
        <f>RAW1390/RAV1390</f>
        <v>0</v>
      </c>
      <c r="RAY1390" s="84">
        <f>RAV1390-RAW1390</f>
        <v>1000000</v>
      </c>
      <c r="RAZ1390" s="84">
        <f>SUM(RAZ1387:RAZ1388)</f>
        <v>2000000</v>
      </c>
      <c r="RBA1390" s="84">
        <f>SUM(RBA1387:RBA1388)</f>
        <v>0</v>
      </c>
      <c r="RBB1390" s="84">
        <f>RBA1390/RAZ1390</f>
        <v>0</v>
      </c>
      <c r="RBC1390" s="84">
        <f>RAZ1390-RBA1390</f>
        <v>2000000</v>
      </c>
      <c r="RBD1390" s="84">
        <f>RAZ1390+RAV1390</f>
        <v>3000000</v>
      </c>
      <c r="RBK1390" s="84" t="s">
        <v>5399</v>
      </c>
      <c r="RBL1390" s="84">
        <f>SUM(RBL1387:RBL1388)</f>
        <v>1000000</v>
      </c>
      <c r="RBM1390" s="84">
        <f>SUM(RBM1387:RBM1388)</f>
        <v>0</v>
      </c>
      <c r="RBN1390" s="84">
        <f>RBM1390/RBL1390</f>
        <v>0</v>
      </c>
      <c r="RBO1390" s="84">
        <f>RBL1390-RBM1390</f>
        <v>1000000</v>
      </c>
      <c r="RBP1390" s="84">
        <f>SUM(RBP1387:RBP1388)</f>
        <v>2000000</v>
      </c>
      <c r="RBQ1390" s="84">
        <f>SUM(RBQ1387:RBQ1388)</f>
        <v>0</v>
      </c>
      <c r="RBR1390" s="84">
        <f>RBQ1390/RBP1390</f>
        <v>0</v>
      </c>
      <c r="RBS1390" s="84">
        <f>RBP1390-RBQ1390</f>
        <v>2000000</v>
      </c>
      <c r="RBT1390" s="84">
        <f>RBP1390+RBL1390</f>
        <v>3000000</v>
      </c>
      <c r="RCA1390" s="84" t="s">
        <v>5399</v>
      </c>
      <c r="RCB1390" s="84">
        <f>SUM(RCB1387:RCB1388)</f>
        <v>1000000</v>
      </c>
      <c r="RCC1390" s="84">
        <f>SUM(RCC1387:RCC1388)</f>
        <v>0</v>
      </c>
      <c r="RCD1390" s="84">
        <f>RCC1390/RCB1390</f>
        <v>0</v>
      </c>
      <c r="RCE1390" s="84">
        <f>RCB1390-RCC1390</f>
        <v>1000000</v>
      </c>
      <c r="RCF1390" s="84">
        <f>SUM(RCF1387:RCF1388)</f>
        <v>2000000</v>
      </c>
      <c r="RCG1390" s="84">
        <f>SUM(RCG1387:RCG1388)</f>
        <v>0</v>
      </c>
      <c r="RCH1390" s="84">
        <f>RCG1390/RCF1390</f>
        <v>0</v>
      </c>
      <c r="RCI1390" s="84">
        <f>RCF1390-RCG1390</f>
        <v>2000000</v>
      </c>
      <c r="RCJ1390" s="84">
        <f>RCF1390+RCB1390</f>
        <v>3000000</v>
      </c>
      <c r="RCQ1390" s="84" t="s">
        <v>5399</v>
      </c>
      <c r="RCR1390" s="84">
        <f>SUM(RCR1387:RCR1388)</f>
        <v>1000000</v>
      </c>
      <c r="RCS1390" s="84">
        <f>SUM(RCS1387:RCS1388)</f>
        <v>0</v>
      </c>
      <c r="RCT1390" s="84">
        <f>RCS1390/RCR1390</f>
        <v>0</v>
      </c>
      <c r="RCU1390" s="84">
        <f>RCR1390-RCS1390</f>
        <v>1000000</v>
      </c>
      <c r="RCV1390" s="84">
        <f>SUM(RCV1387:RCV1388)</f>
        <v>2000000</v>
      </c>
      <c r="RCW1390" s="84">
        <f>SUM(RCW1387:RCW1388)</f>
        <v>0</v>
      </c>
      <c r="RCX1390" s="84">
        <f>RCW1390/RCV1390</f>
        <v>0</v>
      </c>
      <c r="RCY1390" s="84">
        <f>RCV1390-RCW1390</f>
        <v>2000000</v>
      </c>
      <c r="RCZ1390" s="84">
        <f>RCV1390+RCR1390</f>
        <v>3000000</v>
      </c>
      <c r="RDG1390" s="84" t="s">
        <v>5399</v>
      </c>
      <c r="RDH1390" s="84">
        <f>SUM(RDH1387:RDH1388)</f>
        <v>1000000</v>
      </c>
      <c r="RDI1390" s="84">
        <f>SUM(RDI1387:RDI1388)</f>
        <v>0</v>
      </c>
      <c r="RDJ1390" s="84">
        <f>RDI1390/RDH1390</f>
        <v>0</v>
      </c>
      <c r="RDK1390" s="84">
        <f>RDH1390-RDI1390</f>
        <v>1000000</v>
      </c>
      <c r="RDL1390" s="84">
        <f>SUM(RDL1387:RDL1388)</f>
        <v>2000000</v>
      </c>
      <c r="RDM1390" s="84">
        <f>SUM(RDM1387:RDM1388)</f>
        <v>0</v>
      </c>
      <c r="RDN1390" s="84">
        <f>RDM1390/RDL1390</f>
        <v>0</v>
      </c>
      <c r="RDO1390" s="84">
        <f>RDL1390-RDM1390</f>
        <v>2000000</v>
      </c>
      <c r="RDP1390" s="84">
        <f>RDL1390+RDH1390</f>
        <v>3000000</v>
      </c>
      <c r="RDW1390" s="84" t="s">
        <v>5399</v>
      </c>
      <c r="RDX1390" s="84">
        <f>SUM(RDX1387:RDX1388)</f>
        <v>1000000</v>
      </c>
      <c r="RDY1390" s="84">
        <f>SUM(RDY1387:RDY1388)</f>
        <v>0</v>
      </c>
      <c r="RDZ1390" s="84">
        <f>RDY1390/RDX1390</f>
        <v>0</v>
      </c>
      <c r="REA1390" s="84">
        <f>RDX1390-RDY1390</f>
        <v>1000000</v>
      </c>
      <c r="REB1390" s="84">
        <f>SUM(REB1387:REB1388)</f>
        <v>2000000</v>
      </c>
      <c r="REC1390" s="84">
        <f>SUM(REC1387:REC1388)</f>
        <v>0</v>
      </c>
      <c r="RED1390" s="84">
        <f>REC1390/REB1390</f>
        <v>0</v>
      </c>
      <c r="REE1390" s="84">
        <f>REB1390-REC1390</f>
        <v>2000000</v>
      </c>
      <c r="REF1390" s="84">
        <f>REB1390+RDX1390</f>
        <v>3000000</v>
      </c>
      <c r="REM1390" s="84" t="s">
        <v>5399</v>
      </c>
      <c r="REN1390" s="84">
        <f>SUM(REN1387:REN1388)</f>
        <v>1000000</v>
      </c>
      <c r="REO1390" s="84">
        <f>SUM(REO1387:REO1388)</f>
        <v>0</v>
      </c>
      <c r="REP1390" s="84">
        <f>REO1390/REN1390</f>
        <v>0</v>
      </c>
      <c r="REQ1390" s="84">
        <f>REN1390-REO1390</f>
        <v>1000000</v>
      </c>
      <c r="RER1390" s="84">
        <f>SUM(RER1387:RER1388)</f>
        <v>2000000</v>
      </c>
      <c r="RES1390" s="84">
        <f>SUM(RES1387:RES1388)</f>
        <v>0</v>
      </c>
      <c r="RET1390" s="84">
        <f>RES1390/RER1390</f>
        <v>0</v>
      </c>
      <c r="REU1390" s="84">
        <f>RER1390-RES1390</f>
        <v>2000000</v>
      </c>
      <c r="REV1390" s="84">
        <f>RER1390+REN1390</f>
        <v>3000000</v>
      </c>
      <c r="RFC1390" s="84" t="s">
        <v>5399</v>
      </c>
      <c r="RFD1390" s="84">
        <f>SUM(RFD1387:RFD1388)</f>
        <v>1000000</v>
      </c>
      <c r="RFE1390" s="84">
        <f>SUM(RFE1387:RFE1388)</f>
        <v>0</v>
      </c>
      <c r="RFF1390" s="84">
        <f>RFE1390/RFD1390</f>
        <v>0</v>
      </c>
      <c r="RFG1390" s="84">
        <f>RFD1390-RFE1390</f>
        <v>1000000</v>
      </c>
      <c r="RFH1390" s="84">
        <f>SUM(RFH1387:RFH1388)</f>
        <v>2000000</v>
      </c>
      <c r="RFI1390" s="84">
        <f>SUM(RFI1387:RFI1388)</f>
        <v>0</v>
      </c>
      <c r="RFJ1390" s="84">
        <f>RFI1390/RFH1390</f>
        <v>0</v>
      </c>
      <c r="RFK1390" s="84">
        <f>RFH1390-RFI1390</f>
        <v>2000000</v>
      </c>
      <c r="RFL1390" s="84">
        <f>RFH1390+RFD1390</f>
        <v>3000000</v>
      </c>
      <c r="RFS1390" s="84" t="s">
        <v>5399</v>
      </c>
      <c r="RFT1390" s="84">
        <f>SUM(RFT1387:RFT1388)</f>
        <v>1000000</v>
      </c>
      <c r="RFU1390" s="84">
        <f>SUM(RFU1387:RFU1388)</f>
        <v>0</v>
      </c>
      <c r="RFV1390" s="84">
        <f>RFU1390/RFT1390</f>
        <v>0</v>
      </c>
      <c r="RFW1390" s="84">
        <f>RFT1390-RFU1390</f>
        <v>1000000</v>
      </c>
      <c r="RFX1390" s="84">
        <f>SUM(RFX1387:RFX1388)</f>
        <v>2000000</v>
      </c>
      <c r="RFY1390" s="84">
        <f>SUM(RFY1387:RFY1388)</f>
        <v>0</v>
      </c>
      <c r="RFZ1390" s="84">
        <f>RFY1390/RFX1390</f>
        <v>0</v>
      </c>
      <c r="RGA1390" s="84">
        <f>RFX1390-RFY1390</f>
        <v>2000000</v>
      </c>
      <c r="RGB1390" s="84">
        <f>RFX1390+RFT1390</f>
        <v>3000000</v>
      </c>
      <c r="RGI1390" s="84" t="s">
        <v>5399</v>
      </c>
      <c r="RGJ1390" s="84">
        <f>SUM(RGJ1387:RGJ1388)</f>
        <v>1000000</v>
      </c>
      <c r="RGK1390" s="84">
        <f>SUM(RGK1387:RGK1388)</f>
        <v>0</v>
      </c>
      <c r="RGL1390" s="84">
        <f>RGK1390/RGJ1390</f>
        <v>0</v>
      </c>
      <c r="RGM1390" s="84">
        <f>RGJ1390-RGK1390</f>
        <v>1000000</v>
      </c>
      <c r="RGN1390" s="84">
        <f>SUM(RGN1387:RGN1388)</f>
        <v>2000000</v>
      </c>
      <c r="RGO1390" s="84">
        <f>SUM(RGO1387:RGO1388)</f>
        <v>0</v>
      </c>
      <c r="RGP1390" s="84">
        <f>RGO1390/RGN1390</f>
        <v>0</v>
      </c>
      <c r="RGQ1390" s="84">
        <f>RGN1390-RGO1390</f>
        <v>2000000</v>
      </c>
      <c r="RGR1390" s="84">
        <f>RGN1390+RGJ1390</f>
        <v>3000000</v>
      </c>
      <c r="RGY1390" s="84" t="s">
        <v>5399</v>
      </c>
      <c r="RGZ1390" s="84">
        <f>SUM(RGZ1387:RGZ1388)</f>
        <v>1000000</v>
      </c>
      <c r="RHA1390" s="84">
        <f>SUM(RHA1387:RHA1388)</f>
        <v>0</v>
      </c>
      <c r="RHB1390" s="84">
        <f>RHA1390/RGZ1390</f>
        <v>0</v>
      </c>
      <c r="RHC1390" s="84">
        <f>RGZ1390-RHA1390</f>
        <v>1000000</v>
      </c>
      <c r="RHD1390" s="84">
        <f>SUM(RHD1387:RHD1388)</f>
        <v>2000000</v>
      </c>
      <c r="RHE1390" s="84">
        <f>SUM(RHE1387:RHE1388)</f>
        <v>0</v>
      </c>
      <c r="RHF1390" s="84">
        <f>RHE1390/RHD1390</f>
        <v>0</v>
      </c>
      <c r="RHG1390" s="84">
        <f>RHD1390-RHE1390</f>
        <v>2000000</v>
      </c>
      <c r="RHH1390" s="84">
        <f>RHD1390+RGZ1390</f>
        <v>3000000</v>
      </c>
      <c r="RHO1390" s="84" t="s">
        <v>5399</v>
      </c>
      <c r="RHP1390" s="84">
        <f>SUM(RHP1387:RHP1388)</f>
        <v>1000000</v>
      </c>
      <c r="RHQ1390" s="84">
        <f>SUM(RHQ1387:RHQ1388)</f>
        <v>0</v>
      </c>
      <c r="RHR1390" s="84">
        <f>RHQ1390/RHP1390</f>
        <v>0</v>
      </c>
      <c r="RHS1390" s="84">
        <f>RHP1390-RHQ1390</f>
        <v>1000000</v>
      </c>
      <c r="RHT1390" s="84">
        <f>SUM(RHT1387:RHT1388)</f>
        <v>2000000</v>
      </c>
      <c r="RHU1390" s="84">
        <f>SUM(RHU1387:RHU1388)</f>
        <v>0</v>
      </c>
      <c r="RHV1390" s="84">
        <f>RHU1390/RHT1390</f>
        <v>0</v>
      </c>
      <c r="RHW1390" s="84">
        <f>RHT1390-RHU1390</f>
        <v>2000000</v>
      </c>
      <c r="RHX1390" s="84">
        <f>RHT1390+RHP1390</f>
        <v>3000000</v>
      </c>
      <c r="RIE1390" s="84" t="s">
        <v>5399</v>
      </c>
      <c r="RIF1390" s="84">
        <f>SUM(RIF1387:RIF1388)</f>
        <v>1000000</v>
      </c>
      <c r="RIG1390" s="84">
        <f>SUM(RIG1387:RIG1388)</f>
        <v>0</v>
      </c>
      <c r="RIH1390" s="84">
        <f>RIG1390/RIF1390</f>
        <v>0</v>
      </c>
      <c r="RII1390" s="84">
        <f>RIF1390-RIG1390</f>
        <v>1000000</v>
      </c>
      <c r="RIJ1390" s="84">
        <f>SUM(RIJ1387:RIJ1388)</f>
        <v>2000000</v>
      </c>
      <c r="RIK1390" s="84">
        <f>SUM(RIK1387:RIK1388)</f>
        <v>0</v>
      </c>
      <c r="RIL1390" s="84">
        <f>RIK1390/RIJ1390</f>
        <v>0</v>
      </c>
      <c r="RIM1390" s="84">
        <f>RIJ1390-RIK1390</f>
        <v>2000000</v>
      </c>
      <c r="RIN1390" s="84">
        <f>RIJ1390+RIF1390</f>
        <v>3000000</v>
      </c>
      <c r="RIU1390" s="84" t="s">
        <v>5399</v>
      </c>
      <c r="RIV1390" s="84">
        <f>SUM(RIV1387:RIV1388)</f>
        <v>1000000</v>
      </c>
      <c r="RIW1390" s="84">
        <f>SUM(RIW1387:RIW1388)</f>
        <v>0</v>
      </c>
      <c r="RIX1390" s="84">
        <f>RIW1390/RIV1390</f>
        <v>0</v>
      </c>
      <c r="RIY1390" s="84">
        <f>RIV1390-RIW1390</f>
        <v>1000000</v>
      </c>
      <c r="RIZ1390" s="84">
        <f>SUM(RIZ1387:RIZ1388)</f>
        <v>2000000</v>
      </c>
      <c r="RJA1390" s="84">
        <f>SUM(RJA1387:RJA1388)</f>
        <v>0</v>
      </c>
      <c r="RJB1390" s="84">
        <f>RJA1390/RIZ1390</f>
        <v>0</v>
      </c>
      <c r="RJC1390" s="84">
        <f>RIZ1390-RJA1390</f>
        <v>2000000</v>
      </c>
      <c r="RJD1390" s="84">
        <f>RIZ1390+RIV1390</f>
        <v>3000000</v>
      </c>
      <c r="RJK1390" s="84" t="s">
        <v>5399</v>
      </c>
      <c r="RJL1390" s="84">
        <f>SUM(RJL1387:RJL1388)</f>
        <v>1000000</v>
      </c>
      <c r="RJM1390" s="84">
        <f>SUM(RJM1387:RJM1388)</f>
        <v>0</v>
      </c>
      <c r="RJN1390" s="84">
        <f>RJM1390/RJL1390</f>
        <v>0</v>
      </c>
      <c r="RJO1390" s="84">
        <f>RJL1390-RJM1390</f>
        <v>1000000</v>
      </c>
      <c r="RJP1390" s="84">
        <f>SUM(RJP1387:RJP1388)</f>
        <v>2000000</v>
      </c>
      <c r="RJQ1390" s="84">
        <f>SUM(RJQ1387:RJQ1388)</f>
        <v>0</v>
      </c>
      <c r="RJR1390" s="84">
        <f>RJQ1390/RJP1390</f>
        <v>0</v>
      </c>
      <c r="RJS1390" s="84">
        <f>RJP1390-RJQ1390</f>
        <v>2000000</v>
      </c>
      <c r="RJT1390" s="84">
        <f>RJP1390+RJL1390</f>
        <v>3000000</v>
      </c>
      <c r="RKA1390" s="84" t="s">
        <v>5399</v>
      </c>
      <c r="RKB1390" s="84">
        <f>SUM(RKB1387:RKB1388)</f>
        <v>1000000</v>
      </c>
      <c r="RKC1390" s="84">
        <f>SUM(RKC1387:RKC1388)</f>
        <v>0</v>
      </c>
      <c r="RKD1390" s="84">
        <f>RKC1390/RKB1390</f>
        <v>0</v>
      </c>
      <c r="RKE1390" s="84">
        <f>RKB1390-RKC1390</f>
        <v>1000000</v>
      </c>
      <c r="RKF1390" s="84">
        <f>SUM(RKF1387:RKF1388)</f>
        <v>2000000</v>
      </c>
      <c r="RKG1390" s="84">
        <f>SUM(RKG1387:RKG1388)</f>
        <v>0</v>
      </c>
      <c r="RKH1390" s="84">
        <f>RKG1390/RKF1390</f>
        <v>0</v>
      </c>
      <c r="RKI1390" s="84">
        <f>RKF1390-RKG1390</f>
        <v>2000000</v>
      </c>
      <c r="RKJ1390" s="84">
        <f>RKF1390+RKB1390</f>
        <v>3000000</v>
      </c>
      <c r="RKQ1390" s="84" t="s">
        <v>5399</v>
      </c>
      <c r="RKR1390" s="84">
        <f>SUM(RKR1387:RKR1388)</f>
        <v>1000000</v>
      </c>
      <c r="RKS1390" s="84">
        <f>SUM(RKS1387:RKS1388)</f>
        <v>0</v>
      </c>
      <c r="RKT1390" s="84">
        <f>RKS1390/RKR1390</f>
        <v>0</v>
      </c>
      <c r="RKU1390" s="84">
        <f>RKR1390-RKS1390</f>
        <v>1000000</v>
      </c>
      <c r="RKV1390" s="84">
        <f>SUM(RKV1387:RKV1388)</f>
        <v>2000000</v>
      </c>
      <c r="RKW1390" s="84">
        <f>SUM(RKW1387:RKW1388)</f>
        <v>0</v>
      </c>
      <c r="RKX1390" s="84">
        <f>RKW1390/RKV1390</f>
        <v>0</v>
      </c>
      <c r="RKY1390" s="84">
        <f>RKV1390-RKW1390</f>
        <v>2000000</v>
      </c>
      <c r="RKZ1390" s="84">
        <f>RKV1390+RKR1390</f>
        <v>3000000</v>
      </c>
      <c r="RLG1390" s="84" t="s">
        <v>5399</v>
      </c>
      <c r="RLH1390" s="84">
        <f>SUM(RLH1387:RLH1388)</f>
        <v>1000000</v>
      </c>
      <c r="RLI1390" s="84">
        <f>SUM(RLI1387:RLI1388)</f>
        <v>0</v>
      </c>
      <c r="RLJ1390" s="84">
        <f>RLI1390/RLH1390</f>
        <v>0</v>
      </c>
      <c r="RLK1390" s="84">
        <f>RLH1390-RLI1390</f>
        <v>1000000</v>
      </c>
      <c r="RLL1390" s="84">
        <f>SUM(RLL1387:RLL1388)</f>
        <v>2000000</v>
      </c>
      <c r="RLM1390" s="84">
        <f>SUM(RLM1387:RLM1388)</f>
        <v>0</v>
      </c>
      <c r="RLN1390" s="84">
        <f>RLM1390/RLL1390</f>
        <v>0</v>
      </c>
      <c r="RLO1390" s="84">
        <f>RLL1390-RLM1390</f>
        <v>2000000</v>
      </c>
      <c r="RLP1390" s="84">
        <f>RLL1390+RLH1390</f>
        <v>3000000</v>
      </c>
      <c r="RLW1390" s="84" t="s">
        <v>5399</v>
      </c>
      <c r="RLX1390" s="84">
        <f>SUM(RLX1387:RLX1388)</f>
        <v>1000000</v>
      </c>
      <c r="RLY1390" s="84">
        <f>SUM(RLY1387:RLY1388)</f>
        <v>0</v>
      </c>
      <c r="RLZ1390" s="84">
        <f>RLY1390/RLX1390</f>
        <v>0</v>
      </c>
      <c r="RMA1390" s="84">
        <f>RLX1390-RLY1390</f>
        <v>1000000</v>
      </c>
      <c r="RMB1390" s="84">
        <f>SUM(RMB1387:RMB1388)</f>
        <v>2000000</v>
      </c>
      <c r="RMC1390" s="84">
        <f>SUM(RMC1387:RMC1388)</f>
        <v>0</v>
      </c>
      <c r="RMD1390" s="84">
        <f>RMC1390/RMB1390</f>
        <v>0</v>
      </c>
      <c r="RME1390" s="84">
        <f>RMB1390-RMC1390</f>
        <v>2000000</v>
      </c>
      <c r="RMF1390" s="84">
        <f>RMB1390+RLX1390</f>
        <v>3000000</v>
      </c>
      <c r="RMM1390" s="84" t="s">
        <v>5399</v>
      </c>
      <c r="RMN1390" s="84">
        <f>SUM(RMN1387:RMN1388)</f>
        <v>1000000</v>
      </c>
      <c r="RMO1390" s="84">
        <f>SUM(RMO1387:RMO1388)</f>
        <v>0</v>
      </c>
      <c r="RMP1390" s="84">
        <f>RMO1390/RMN1390</f>
        <v>0</v>
      </c>
      <c r="RMQ1390" s="84">
        <f>RMN1390-RMO1390</f>
        <v>1000000</v>
      </c>
      <c r="RMR1390" s="84">
        <f>SUM(RMR1387:RMR1388)</f>
        <v>2000000</v>
      </c>
      <c r="RMS1390" s="84">
        <f>SUM(RMS1387:RMS1388)</f>
        <v>0</v>
      </c>
      <c r="RMT1390" s="84">
        <f>RMS1390/RMR1390</f>
        <v>0</v>
      </c>
      <c r="RMU1390" s="84">
        <f>RMR1390-RMS1390</f>
        <v>2000000</v>
      </c>
      <c r="RMV1390" s="84">
        <f>RMR1390+RMN1390</f>
        <v>3000000</v>
      </c>
      <c r="RNC1390" s="84" t="s">
        <v>5399</v>
      </c>
      <c r="RND1390" s="84">
        <f>SUM(RND1387:RND1388)</f>
        <v>1000000</v>
      </c>
      <c r="RNE1390" s="84">
        <f>SUM(RNE1387:RNE1388)</f>
        <v>0</v>
      </c>
      <c r="RNF1390" s="84">
        <f>RNE1390/RND1390</f>
        <v>0</v>
      </c>
      <c r="RNG1390" s="84">
        <f>RND1390-RNE1390</f>
        <v>1000000</v>
      </c>
      <c r="RNH1390" s="84">
        <f>SUM(RNH1387:RNH1388)</f>
        <v>2000000</v>
      </c>
      <c r="RNI1390" s="84">
        <f>SUM(RNI1387:RNI1388)</f>
        <v>0</v>
      </c>
      <c r="RNJ1390" s="84">
        <f>RNI1390/RNH1390</f>
        <v>0</v>
      </c>
      <c r="RNK1390" s="84">
        <f>RNH1390-RNI1390</f>
        <v>2000000</v>
      </c>
      <c r="RNL1390" s="84">
        <f>RNH1390+RND1390</f>
        <v>3000000</v>
      </c>
      <c r="RNS1390" s="84" t="s">
        <v>5399</v>
      </c>
      <c r="RNT1390" s="84">
        <f>SUM(RNT1387:RNT1388)</f>
        <v>1000000</v>
      </c>
      <c r="RNU1390" s="84">
        <f>SUM(RNU1387:RNU1388)</f>
        <v>0</v>
      </c>
      <c r="RNV1390" s="84">
        <f>RNU1390/RNT1390</f>
        <v>0</v>
      </c>
      <c r="RNW1390" s="84">
        <f>RNT1390-RNU1390</f>
        <v>1000000</v>
      </c>
      <c r="RNX1390" s="84">
        <f>SUM(RNX1387:RNX1388)</f>
        <v>2000000</v>
      </c>
      <c r="RNY1390" s="84">
        <f>SUM(RNY1387:RNY1388)</f>
        <v>0</v>
      </c>
      <c r="RNZ1390" s="84">
        <f>RNY1390/RNX1390</f>
        <v>0</v>
      </c>
      <c r="ROA1390" s="84">
        <f>RNX1390-RNY1390</f>
        <v>2000000</v>
      </c>
      <c r="ROB1390" s="84">
        <f>RNX1390+RNT1390</f>
        <v>3000000</v>
      </c>
      <c r="ROI1390" s="84" t="s">
        <v>5399</v>
      </c>
      <c r="ROJ1390" s="84">
        <f>SUM(ROJ1387:ROJ1388)</f>
        <v>1000000</v>
      </c>
      <c r="ROK1390" s="84">
        <f>SUM(ROK1387:ROK1388)</f>
        <v>0</v>
      </c>
      <c r="ROL1390" s="84">
        <f>ROK1390/ROJ1390</f>
        <v>0</v>
      </c>
      <c r="ROM1390" s="84">
        <f>ROJ1390-ROK1390</f>
        <v>1000000</v>
      </c>
      <c r="RON1390" s="84">
        <f>SUM(RON1387:RON1388)</f>
        <v>2000000</v>
      </c>
      <c r="ROO1390" s="84">
        <f>SUM(ROO1387:ROO1388)</f>
        <v>0</v>
      </c>
      <c r="ROP1390" s="84">
        <f>ROO1390/RON1390</f>
        <v>0</v>
      </c>
      <c r="ROQ1390" s="84">
        <f>RON1390-ROO1390</f>
        <v>2000000</v>
      </c>
      <c r="ROR1390" s="84">
        <f>RON1390+ROJ1390</f>
        <v>3000000</v>
      </c>
      <c r="ROY1390" s="84" t="s">
        <v>5399</v>
      </c>
      <c r="ROZ1390" s="84">
        <f>SUM(ROZ1387:ROZ1388)</f>
        <v>1000000</v>
      </c>
      <c r="RPA1390" s="84">
        <f>SUM(RPA1387:RPA1388)</f>
        <v>0</v>
      </c>
      <c r="RPB1390" s="84">
        <f>RPA1390/ROZ1390</f>
        <v>0</v>
      </c>
      <c r="RPC1390" s="84">
        <f>ROZ1390-RPA1390</f>
        <v>1000000</v>
      </c>
      <c r="RPD1390" s="84">
        <f>SUM(RPD1387:RPD1388)</f>
        <v>2000000</v>
      </c>
      <c r="RPE1390" s="84">
        <f>SUM(RPE1387:RPE1388)</f>
        <v>0</v>
      </c>
      <c r="RPF1390" s="84">
        <f>RPE1390/RPD1390</f>
        <v>0</v>
      </c>
      <c r="RPG1390" s="84">
        <f>RPD1390-RPE1390</f>
        <v>2000000</v>
      </c>
      <c r="RPH1390" s="84">
        <f>RPD1390+ROZ1390</f>
        <v>3000000</v>
      </c>
      <c r="RPO1390" s="84" t="s">
        <v>5399</v>
      </c>
      <c r="RPP1390" s="84">
        <f>SUM(RPP1387:RPP1388)</f>
        <v>1000000</v>
      </c>
      <c r="RPQ1390" s="84">
        <f>SUM(RPQ1387:RPQ1388)</f>
        <v>0</v>
      </c>
      <c r="RPR1390" s="84">
        <f>RPQ1390/RPP1390</f>
        <v>0</v>
      </c>
      <c r="RPS1390" s="84">
        <f>RPP1390-RPQ1390</f>
        <v>1000000</v>
      </c>
      <c r="RPT1390" s="84">
        <f>SUM(RPT1387:RPT1388)</f>
        <v>2000000</v>
      </c>
      <c r="RPU1390" s="84">
        <f>SUM(RPU1387:RPU1388)</f>
        <v>0</v>
      </c>
      <c r="RPV1390" s="84">
        <f>RPU1390/RPT1390</f>
        <v>0</v>
      </c>
      <c r="RPW1390" s="84">
        <f>RPT1390-RPU1390</f>
        <v>2000000</v>
      </c>
      <c r="RPX1390" s="84">
        <f>RPT1390+RPP1390</f>
        <v>3000000</v>
      </c>
      <c r="RQE1390" s="84" t="s">
        <v>5399</v>
      </c>
      <c r="RQF1390" s="84">
        <f>SUM(RQF1387:RQF1388)</f>
        <v>1000000</v>
      </c>
      <c r="RQG1390" s="84">
        <f>SUM(RQG1387:RQG1388)</f>
        <v>0</v>
      </c>
      <c r="RQH1390" s="84">
        <f>RQG1390/RQF1390</f>
        <v>0</v>
      </c>
      <c r="RQI1390" s="84">
        <f>RQF1390-RQG1390</f>
        <v>1000000</v>
      </c>
      <c r="RQJ1390" s="84">
        <f>SUM(RQJ1387:RQJ1388)</f>
        <v>2000000</v>
      </c>
      <c r="RQK1390" s="84">
        <f>SUM(RQK1387:RQK1388)</f>
        <v>0</v>
      </c>
      <c r="RQL1390" s="84">
        <f>RQK1390/RQJ1390</f>
        <v>0</v>
      </c>
      <c r="RQM1390" s="84">
        <f>RQJ1390-RQK1390</f>
        <v>2000000</v>
      </c>
      <c r="RQN1390" s="84">
        <f>RQJ1390+RQF1390</f>
        <v>3000000</v>
      </c>
      <c r="RQU1390" s="84" t="s">
        <v>5399</v>
      </c>
      <c r="RQV1390" s="84">
        <f>SUM(RQV1387:RQV1388)</f>
        <v>1000000</v>
      </c>
      <c r="RQW1390" s="84">
        <f>SUM(RQW1387:RQW1388)</f>
        <v>0</v>
      </c>
      <c r="RQX1390" s="84">
        <f>RQW1390/RQV1390</f>
        <v>0</v>
      </c>
      <c r="RQY1390" s="84">
        <f>RQV1390-RQW1390</f>
        <v>1000000</v>
      </c>
      <c r="RQZ1390" s="84">
        <f>SUM(RQZ1387:RQZ1388)</f>
        <v>2000000</v>
      </c>
      <c r="RRA1390" s="84">
        <f>SUM(RRA1387:RRA1388)</f>
        <v>0</v>
      </c>
      <c r="RRB1390" s="84">
        <f>RRA1390/RQZ1390</f>
        <v>0</v>
      </c>
      <c r="RRC1390" s="84">
        <f>RQZ1390-RRA1390</f>
        <v>2000000</v>
      </c>
      <c r="RRD1390" s="84">
        <f>RQZ1390+RQV1390</f>
        <v>3000000</v>
      </c>
      <c r="RRK1390" s="84" t="s">
        <v>5399</v>
      </c>
      <c r="RRL1390" s="84">
        <f>SUM(RRL1387:RRL1388)</f>
        <v>1000000</v>
      </c>
      <c r="RRM1390" s="84">
        <f>SUM(RRM1387:RRM1388)</f>
        <v>0</v>
      </c>
      <c r="RRN1390" s="84">
        <f>RRM1390/RRL1390</f>
        <v>0</v>
      </c>
      <c r="RRO1390" s="84">
        <f>RRL1390-RRM1390</f>
        <v>1000000</v>
      </c>
      <c r="RRP1390" s="84">
        <f>SUM(RRP1387:RRP1388)</f>
        <v>2000000</v>
      </c>
      <c r="RRQ1390" s="84">
        <f>SUM(RRQ1387:RRQ1388)</f>
        <v>0</v>
      </c>
      <c r="RRR1390" s="84">
        <f>RRQ1390/RRP1390</f>
        <v>0</v>
      </c>
      <c r="RRS1390" s="84">
        <f>RRP1390-RRQ1390</f>
        <v>2000000</v>
      </c>
      <c r="RRT1390" s="84">
        <f>RRP1390+RRL1390</f>
        <v>3000000</v>
      </c>
      <c r="RSA1390" s="84" t="s">
        <v>5399</v>
      </c>
      <c r="RSB1390" s="84">
        <f>SUM(RSB1387:RSB1388)</f>
        <v>1000000</v>
      </c>
      <c r="RSC1390" s="84">
        <f>SUM(RSC1387:RSC1388)</f>
        <v>0</v>
      </c>
      <c r="RSD1390" s="84">
        <f>RSC1390/RSB1390</f>
        <v>0</v>
      </c>
      <c r="RSE1390" s="84">
        <f>RSB1390-RSC1390</f>
        <v>1000000</v>
      </c>
      <c r="RSF1390" s="84">
        <f>SUM(RSF1387:RSF1388)</f>
        <v>2000000</v>
      </c>
      <c r="RSG1390" s="84">
        <f>SUM(RSG1387:RSG1388)</f>
        <v>0</v>
      </c>
      <c r="RSH1390" s="84">
        <f>RSG1390/RSF1390</f>
        <v>0</v>
      </c>
      <c r="RSI1390" s="84">
        <f>RSF1390-RSG1390</f>
        <v>2000000</v>
      </c>
      <c r="RSJ1390" s="84">
        <f>RSF1390+RSB1390</f>
        <v>3000000</v>
      </c>
      <c r="RSQ1390" s="84" t="s">
        <v>5399</v>
      </c>
      <c r="RSR1390" s="84">
        <f>SUM(RSR1387:RSR1388)</f>
        <v>1000000</v>
      </c>
      <c r="RSS1390" s="84">
        <f>SUM(RSS1387:RSS1388)</f>
        <v>0</v>
      </c>
      <c r="RST1390" s="84">
        <f>RSS1390/RSR1390</f>
        <v>0</v>
      </c>
      <c r="RSU1390" s="84">
        <f>RSR1390-RSS1390</f>
        <v>1000000</v>
      </c>
      <c r="RSV1390" s="84">
        <f>SUM(RSV1387:RSV1388)</f>
        <v>2000000</v>
      </c>
      <c r="RSW1390" s="84">
        <f>SUM(RSW1387:RSW1388)</f>
        <v>0</v>
      </c>
      <c r="RSX1390" s="84">
        <f>RSW1390/RSV1390</f>
        <v>0</v>
      </c>
      <c r="RSY1390" s="84">
        <f>RSV1390-RSW1390</f>
        <v>2000000</v>
      </c>
      <c r="RSZ1390" s="84">
        <f>RSV1390+RSR1390</f>
        <v>3000000</v>
      </c>
      <c r="RTG1390" s="84" t="s">
        <v>5399</v>
      </c>
      <c r="RTH1390" s="84">
        <f>SUM(RTH1387:RTH1388)</f>
        <v>1000000</v>
      </c>
      <c r="RTI1390" s="84">
        <f>SUM(RTI1387:RTI1388)</f>
        <v>0</v>
      </c>
      <c r="RTJ1390" s="84">
        <f>RTI1390/RTH1390</f>
        <v>0</v>
      </c>
      <c r="RTK1390" s="84">
        <f>RTH1390-RTI1390</f>
        <v>1000000</v>
      </c>
      <c r="RTL1390" s="84">
        <f>SUM(RTL1387:RTL1388)</f>
        <v>2000000</v>
      </c>
      <c r="RTM1390" s="84">
        <f>SUM(RTM1387:RTM1388)</f>
        <v>0</v>
      </c>
      <c r="RTN1390" s="84">
        <f>RTM1390/RTL1390</f>
        <v>0</v>
      </c>
      <c r="RTO1390" s="84">
        <f>RTL1390-RTM1390</f>
        <v>2000000</v>
      </c>
      <c r="RTP1390" s="84">
        <f>RTL1390+RTH1390</f>
        <v>3000000</v>
      </c>
      <c r="RTW1390" s="84" t="s">
        <v>5399</v>
      </c>
      <c r="RTX1390" s="84">
        <f>SUM(RTX1387:RTX1388)</f>
        <v>1000000</v>
      </c>
      <c r="RTY1390" s="84">
        <f>SUM(RTY1387:RTY1388)</f>
        <v>0</v>
      </c>
      <c r="RTZ1390" s="84">
        <f>RTY1390/RTX1390</f>
        <v>0</v>
      </c>
      <c r="RUA1390" s="84">
        <f>RTX1390-RTY1390</f>
        <v>1000000</v>
      </c>
      <c r="RUB1390" s="84">
        <f>SUM(RUB1387:RUB1388)</f>
        <v>2000000</v>
      </c>
      <c r="RUC1390" s="84">
        <f>SUM(RUC1387:RUC1388)</f>
        <v>0</v>
      </c>
      <c r="RUD1390" s="84">
        <f>RUC1390/RUB1390</f>
        <v>0</v>
      </c>
      <c r="RUE1390" s="84">
        <f>RUB1390-RUC1390</f>
        <v>2000000</v>
      </c>
      <c r="RUF1390" s="84">
        <f>RUB1390+RTX1390</f>
        <v>3000000</v>
      </c>
      <c r="RUM1390" s="84" t="s">
        <v>5399</v>
      </c>
      <c r="RUN1390" s="84">
        <f>SUM(RUN1387:RUN1388)</f>
        <v>1000000</v>
      </c>
      <c r="RUO1390" s="84">
        <f>SUM(RUO1387:RUO1388)</f>
        <v>0</v>
      </c>
      <c r="RUP1390" s="84">
        <f>RUO1390/RUN1390</f>
        <v>0</v>
      </c>
      <c r="RUQ1390" s="84">
        <f>RUN1390-RUO1390</f>
        <v>1000000</v>
      </c>
      <c r="RUR1390" s="84">
        <f>SUM(RUR1387:RUR1388)</f>
        <v>2000000</v>
      </c>
      <c r="RUS1390" s="84">
        <f>SUM(RUS1387:RUS1388)</f>
        <v>0</v>
      </c>
      <c r="RUT1390" s="84">
        <f>RUS1390/RUR1390</f>
        <v>0</v>
      </c>
      <c r="RUU1390" s="84">
        <f>RUR1390-RUS1390</f>
        <v>2000000</v>
      </c>
      <c r="RUV1390" s="84">
        <f>RUR1390+RUN1390</f>
        <v>3000000</v>
      </c>
      <c r="RVC1390" s="84" t="s">
        <v>5399</v>
      </c>
      <c r="RVD1390" s="84">
        <f>SUM(RVD1387:RVD1388)</f>
        <v>1000000</v>
      </c>
      <c r="RVE1390" s="84">
        <f>SUM(RVE1387:RVE1388)</f>
        <v>0</v>
      </c>
      <c r="RVF1390" s="84">
        <f>RVE1390/RVD1390</f>
        <v>0</v>
      </c>
      <c r="RVG1390" s="84">
        <f>RVD1390-RVE1390</f>
        <v>1000000</v>
      </c>
      <c r="RVH1390" s="84">
        <f>SUM(RVH1387:RVH1388)</f>
        <v>2000000</v>
      </c>
      <c r="RVI1390" s="84">
        <f>SUM(RVI1387:RVI1388)</f>
        <v>0</v>
      </c>
      <c r="RVJ1390" s="84">
        <f>RVI1390/RVH1390</f>
        <v>0</v>
      </c>
      <c r="RVK1390" s="84">
        <f>RVH1390-RVI1390</f>
        <v>2000000</v>
      </c>
      <c r="RVL1390" s="84">
        <f>RVH1390+RVD1390</f>
        <v>3000000</v>
      </c>
      <c r="RVS1390" s="84" t="s">
        <v>5399</v>
      </c>
      <c r="RVT1390" s="84">
        <f>SUM(RVT1387:RVT1388)</f>
        <v>1000000</v>
      </c>
      <c r="RVU1390" s="84">
        <f>SUM(RVU1387:RVU1388)</f>
        <v>0</v>
      </c>
      <c r="RVV1390" s="84">
        <f>RVU1390/RVT1390</f>
        <v>0</v>
      </c>
      <c r="RVW1390" s="84">
        <f>RVT1390-RVU1390</f>
        <v>1000000</v>
      </c>
      <c r="RVX1390" s="84">
        <f>SUM(RVX1387:RVX1388)</f>
        <v>2000000</v>
      </c>
      <c r="RVY1390" s="84">
        <f>SUM(RVY1387:RVY1388)</f>
        <v>0</v>
      </c>
      <c r="RVZ1390" s="84">
        <f>RVY1390/RVX1390</f>
        <v>0</v>
      </c>
      <c r="RWA1390" s="84">
        <f>RVX1390-RVY1390</f>
        <v>2000000</v>
      </c>
      <c r="RWB1390" s="84">
        <f>RVX1390+RVT1390</f>
        <v>3000000</v>
      </c>
      <c r="RWI1390" s="84" t="s">
        <v>5399</v>
      </c>
      <c r="RWJ1390" s="84">
        <f>SUM(RWJ1387:RWJ1388)</f>
        <v>1000000</v>
      </c>
      <c r="RWK1390" s="84">
        <f>SUM(RWK1387:RWK1388)</f>
        <v>0</v>
      </c>
      <c r="RWL1390" s="84">
        <f>RWK1390/RWJ1390</f>
        <v>0</v>
      </c>
      <c r="RWM1390" s="84">
        <f>RWJ1390-RWK1390</f>
        <v>1000000</v>
      </c>
      <c r="RWN1390" s="84">
        <f>SUM(RWN1387:RWN1388)</f>
        <v>2000000</v>
      </c>
      <c r="RWO1390" s="84">
        <f>SUM(RWO1387:RWO1388)</f>
        <v>0</v>
      </c>
      <c r="RWP1390" s="84">
        <f>RWO1390/RWN1390</f>
        <v>0</v>
      </c>
      <c r="RWQ1390" s="84">
        <f>RWN1390-RWO1390</f>
        <v>2000000</v>
      </c>
      <c r="RWR1390" s="84">
        <f>RWN1390+RWJ1390</f>
        <v>3000000</v>
      </c>
      <c r="RWY1390" s="84" t="s">
        <v>5399</v>
      </c>
      <c r="RWZ1390" s="84">
        <f>SUM(RWZ1387:RWZ1388)</f>
        <v>1000000</v>
      </c>
      <c r="RXA1390" s="84">
        <f>SUM(RXA1387:RXA1388)</f>
        <v>0</v>
      </c>
      <c r="RXB1390" s="84">
        <f>RXA1390/RWZ1390</f>
        <v>0</v>
      </c>
      <c r="RXC1390" s="84">
        <f>RWZ1390-RXA1390</f>
        <v>1000000</v>
      </c>
      <c r="RXD1390" s="84">
        <f>SUM(RXD1387:RXD1388)</f>
        <v>2000000</v>
      </c>
      <c r="RXE1390" s="84">
        <f>SUM(RXE1387:RXE1388)</f>
        <v>0</v>
      </c>
      <c r="RXF1390" s="84">
        <f>RXE1390/RXD1390</f>
        <v>0</v>
      </c>
      <c r="RXG1390" s="84">
        <f>RXD1390-RXE1390</f>
        <v>2000000</v>
      </c>
      <c r="RXH1390" s="84">
        <f>RXD1390+RWZ1390</f>
        <v>3000000</v>
      </c>
      <c r="RXO1390" s="84" t="s">
        <v>5399</v>
      </c>
      <c r="RXP1390" s="84">
        <f>SUM(RXP1387:RXP1388)</f>
        <v>1000000</v>
      </c>
      <c r="RXQ1390" s="84">
        <f>SUM(RXQ1387:RXQ1388)</f>
        <v>0</v>
      </c>
      <c r="RXR1390" s="84">
        <f>RXQ1390/RXP1390</f>
        <v>0</v>
      </c>
      <c r="RXS1390" s="84">
        <f>RXP1390-RXQ1390</f>
        <v>1000000</v>
      </c>
      <c r="RXT1390" s="84">
        <f>SUM(RXT1387:RXT1388)</f>
        <v>2000000</v>
      </c>
      <c r="RXU1390" s="84">
        <f>SUM(RXU1387:RXU1388)</f>
        <v>0</v>
      </c>
      <c r="RXV1390" s="84">
        <f>RXU1390/RXT1390</f>
        <v>0</v>
      </c>
      <c r="RXW1390" s="84">
        <f>RXT1390-RXU1390</f>
        <v>2000000</v>
      </c>
      <c r="RXX1390" s="84">
        <f>RXT1390+RXP1390</f>
        <v>3000000</v>
      </c>
      <c r="RYE1390" s="84" t="s">
        <v>5399</v>
      </c>
      <c r="RYF1390" s="84">
        <f>SUM(RYF1387:RYF1388)</f>
        <v>1000000</v>
      </c>
      <c r="RYG1390" s="84">
        <f>SUM(RYG1387:RYG1388)</f>
        <v>0</v>
      </c>
      <c r="RYH1390" s="84">
        <f>RYG1390/RYF1390</f>
        <v>0</v>
      </c>
      <c r="RYI1390" s="84">
        <f>RYF1390-RYG1390</f>
        <v>1000000</v>
      </c>
      <c r="RYJ1390" s="84">
        <f>SUM(RYJ1387:RYJ1388)</f>
        <v>2000000</v>
      </c>
      <c r="RYK1390" s="84">
        <f>SUM(RYK1387:RYK1388)</f>
        <v>0</v>
      </c>
      <c r="RYL1390" s="84">
        <f>RYK1390/RYJ1390</f>
        <v>0</v>
      </c>
      <c r="RYM1390" s="84">
        <f>RYJ1390-RYK1390</f>
        <v>2000000</v>
      </c>
      <c r="RYN1390" s="84">
        <f>RYJ1390+RYF1390</f>
        <v>3000000</v>
      </c>
      <c r="RYU1390" s="84" t="s">
        <v>5399</v>
      </c>
      <c r="RYV1390" s="84">
        <f>SUM(RYV1387:RYV1388)</f>
        <v>1000000</v>
      </c>
      <c r="RYW1390" s="84">
        <f>SUM(RYW1387:RYW1388)</f>
        <v>0</v>
      </c>
      <c r="RYX1390" s="84">
        <f>RYW1390/RYV1390</f>
        <v>0</v>
      </c>
      <c r="RYY1390" s="84">
        <f>RYV1390-RYW1390</f>
        <v>1000000</v>
      </c>
      <c r="RYZ1390" s="84">
        <f>SUM(RYZ1387:RYZ1388)</f>
        <v>2000000</v>
      </c>
      <c r="RZA1390" s="84">
        <f>SUM(RZA1387:RZA1388)</f>
        <v>0</v>
      </c>
      <c r="RZB1390" s="84">
        <f>RZA1390/RYZ1390</f>
        <v>0</v>
      </c>
      <c r="RZC1390" s="84">
        <f>RYZ1390-RZA1390</f>
        <v>2000000</v>
      </c>
      <c r="RZD1390" s="84">
        <f>RYZ1390+RYV1390</f>
        <v>3000000</v>
      </c>
      <c r="RZK1390" s="84" t="s">
        <v>5399</v>
      </c>
      <c r="RZL1390" s="84">
        <f>SUM(RZL1387:RZL1388)</f>
        <v>1000000</v>
      </c>
      <c r="RZM1390" s="84">
        <f>SUM(RZM1387:RZM1388)</f>
        <v>0</v>
      </c>
      <c r="RZN1390" s="84">
        <f>RZM1390/RZL1390</f>
        <v>0</v>
      </c>
      <c r="RZO1390" s="84">
        <f>RZL1390-RZM1390</f>
        <v>1000000</v>
      </c>
      <c r="RZP1390" s="84">
        <f>SUM(RZP1387:RZP1388)</f>
        <v>2000000</v>
      </c>
      <c r="RZQ1390" s="84">
        <f>SUM(RZQ1387:RZQ1388)</f>
        <v>0</v>
      </c>
      <c r="RZR1390" s="84">
        <f>RZQ1390/RZP1390</f>
        <v>0</v>
      </c>
      <c r="RZS1390" s="84">
        <f>RZP1390-RZQ1390</f>
        <v>2000000</v>
      </c>
      <c r="RZT1390" s="84">
        <f>RZP1390+RZL1390</f>
        <v>3000000</v>
      </c>
      <c r="SAA1390" s="84" t="s">
        <v>5399</v>
      </c>
      <c r="SAB1390" s="84">
        <f>SUM(SAB1387:SAB1388)</f>
        <v>1000000</v>
      </c>
      <c r="SAC1390" s="84">
        <f>SUM(SAC1387:SAC1388)</f>
        <v>0</v>
      </c>
      <c r="SAD1390" s="84">
        <f>SAC1390/SAB1390</f>
        <v>0</v>
      </c>
      <c r="SAE1390" s="84">
        <f>SAB1390-SAC1390</f>
        <v>1000000</v>
      </c>
      <c r="SAF1390" s="84">
        <f>SUM(SAF1387:SAF1388)</f>
        <v>2000000</v>
      </c>
      <c r="SAG1390" s="84">
        <f>SUM(SAG1387:SAG1388)</f>
        <v>0</v>
      </c>
      <c r="SAH1390" s="84">
        <f>SAG1390/SAF1390</f>
        <v>0</v>
      </c>
      <c r="SAI1390" s="84">
        <f>SAF1390-SAG1390</f>
        <v>2000000</v>
      </c>
      <c r="SAJ1390" s="84">
        <f>SAF1390+SAB1390</f>
        <v>3000000</v>
      </c>
      <c r="SAQ1390" s="84" t="s">
        <v>5399</v>
      </c>
      <c r="SAR1390" s="84">
        <f>SUM(SAR1387:SAR1388)</f>
        <v>1000000</v>
      </c>
      <c r="SAS1390" s="84">
        <f>SUM(SAS1387:SAS1388)</f>
        <v>0</v>
      </c>
      <c r="SAT1390" s="84">
        <f>SAS1390/SAR1390</f>
        <v>0</v>
      </c>
      <c r="SAU1390" s="84">
        <f>SAR1390-SAS1390</f>
        <v>1000000</v>
      </c>
      <c r="SAV1390" s="84">
        <f>SUM(SAV1387:SAV1388)</f>
        <v>2000000</v>
      </c>
      <c r="SAW1390" s="84">
        <f>SUM(SAW1387:SAW1388)</f>
        <v>0</v>
      </c>
      <c r="SAX1390" s="84">
        <f>SAW1390/SAV1390</f>
        <v>0</v>
      </c>
      <c r="SAY1390" s="84">
        <f>SAV1390-SAW1390</f>
        <v>2000000</v>
      </c>
      <c r="SAZ1390" s="84">
        <f>SAV1390+SAR1390</f>
        <v>3000000</v>
      </c>
      <c r="SBG1390" s="84" t="s">
        <v>5399</v>
      </c>
      <c r="SBH1390" s="84">
        <f>SUM(SBH1387:SBH1388)</f>
        <v>1000000</v>
      </c>
      <c r="SBI1390" s="84">
        <f>SUM(SBI1387:SBI1388)</f>
        <v>0</v>
      </c>
      <c r="SBJ1390" s="84">
        <f>SBI1390/SBH1390</f>
        <v>0</v>
      </c>
      <c r="SBK1390" s="84">
        <f>SBH1390-SBI1390</f>
        <v>1000000</v>
      </c>
      <c r="SBL1390" s="84">
        <f>SUM(SBL1387:SBL1388)</f>
        <v>2000000</v>
      </c>
      <c r="SBM1390" s="84">
        <f>SUM(SBM1387:SBM1388)</f>
        <v>0</v>
      </c>
      <c r="SBN1390" s="84">
        <f>SBM1390/SBL1390</f>
        <v>0</v>
      </c>
      <c r="SBO1390" s="84">
        <f>SBL1390-SBM1390</f>
        <v>2000000</v>
      </c>
      <c r="SBP1390" s="84">
        <f>SBL1390+SBH1390</f>
        <v>3000000</v>
      </c>
      <c r="SBW1390" s="84" t="s">
        <v>5399</v>
      </c>
      <c r="SBX1390" s="84">
        <f>SUM(SBX1387:SBX1388)</f>
        <v>1000000</v>
      </c>
      <c r="SBY1390" s="84">
        <f>SUM(SBY1387:SBY1388)</f>
        <v>0</v>
      </c>
      <c r="SBZ1390" s="84">
        <f>SBY1390/SBX1390</f>
        <v>0</v>
      </c>
      <c r="SCA1390" s="84">
        <f>SBX1390-SBY1390</f>
        <v>1000000</v>
      </c>
      <c r="SCB1390" s="84">
        <f>SUM(SCB1387:SCB1388)</f>
        <v>2000000</v>
      </c>
      <c r="SCC1390" s="84">
        <f>SUM(SCC1387:SCC1388)</f>
        <v>0</v>
      </c>
      <c r="SCD1390" s="84">
        <f>SCC1390/SCB1390</f>
        <v>0</v>
      </c>
      <c r="SCE1390" s="84">
        <f>SCB1390-SCC1390</f>
        <v>2000000</v>
      </c>
      <c r="SCF1390" s="84">
        <f>SCB1390+SBX1390</f>
        <v>3000000</v>
      </c>
      <c r="SCM1390" s="84" t="s">
        <v>5399</v>
      </c>
      <c r="SCN1390" s="84">
        <f>SUM(SCN1387:SCN1388)</f>
        <v>1000000</v>
      </c>
      <c r="SCO1390" s="84">
        <f>SUM(SCO1387:SCO1388)</f>
        <v>0</v>
      </c>
      <c r="SCP1390" s="84">
        <f>SCO1390/SCN1390</f>
        <v>0</v>
      </c>
      <c r="SCQ1390" s="84">
        <f>SCN1390-SCO1390</f>
        <v>1000000</v>
      </c>
      <c r="SCR1390" s="84">
        <f>SUM(SCR1387:SCR1388)</f>
        <v>2000000</v>
      </c>
      <c r="SCS1390" s="84">
        <f>SUM(SCS1387:SCS1388)</f>
        <v>0</v>
      </c>
      <c r="SCT1390" s="84">
        <f>SCS1390/SCR1390</f>
        <v>0</v>
      </c>
      <c r="SCU1390" s="84">
        <f>SCR1390-SCS1390</f>
        <v>2000000</v>
      </c>
      <c r="SCV1390" s="84">
        <f>SCR1390+SCN1390</f>
        <v>3000000</v>
      </c>
      <c r="SDC1390" s="84" t="s">
        <v>5399</v>
      </c>
      <c r="SDD1390" s="84">
        <f>SUM(SDD1387:SDD1388)</f>
        <v>1000000</v>
      </c>
      <c r="SDE1390" s="84">
        <f>SUM(SDE1387:SDE1388)</f>
        <v>0</v>
      </c>
      <c r="SDF1390" s="84">
        <f>SDE1390/SDD1390</f>
        <v>0</v>
      </c>
      <c r="SDG1390" s="84">
        <f>SDD1390-SDE1390</f>
        <v>1000000</v>
      </c>
      <c r="SDH1390" s="84">
        <f>SUM(SDH1387:SDH1388)</f>
        <v>2000000</v>
      </c>
      <c r="SDI1390" s="84">
        <f>SUM(SDI1387:SDI1388)</f>
        <v>0</v>
      </c>
      <c r="SDJ1390" s="84">
        <f>SDI1390/SDH1390</f>
        <v>0</v>
      </c>
      <c r="SDK1390" s="84">
        <f>SDH1390-SDI1390</f>
        <v>2000000</v>
      </c>
      <c r="SDL1390" s="84">
        <f>SDH1390+SDD1390</f>
        <v>3000000</v>
      </c>
      <c r="SDS1390" s="84" t="s">
        <v>5399</v>
      </c>
      <c r="SDT1390" s="84">
        <f>SUM(SDT1387:SDT1388)</f>
        <v>1000000</v>
      </c>
      <c r="SDU1390" s="84">
        <f>SUM(SDU1387:SDU1388)</f>
        <v>0</v>
      </c>
      <c r="SDV1390" s="84">
        <f>SDU1390/SDT1390</f>
        <v>0</v>
      </c>
      <c r="SDW1390" s="84">
        <f>SDT1390-SDU1390</f>
        <v>1000000</v>
      </c>
      <c r="SDX1390" s="84">
        <f>SUM(SDX1387:SDX1388)</f>
        <v>2000000</v>
      </c>
      <c r="SDY1390" s="84">
        <f>SUM(SDY1387:SDY1388)</f>
        <v>0</v>
      </c>
      <c r="SDZ1390" s="84">
        <f>SDY1390/SDX1390</f>
        <v>0</v>
      </c>
      <c r="SEA1390" s="84">
        <f>SDX1390-SDY1390</f>
        <v>2000000</v>
      </c>
      <c r="SEB1390" s="84">
        <f>SDX1390+SDT1390</f>
        <v>3000000</v>
      </c>
      <c r="SEI1390" s="84" t="s">
        <v>5399</v>
      </c>
      <c r="SEJ1390" s="84">
        <f>SUM(SEJ1387:SEJ1388)</f>
        <v>1000000</v>
      </c>
      <c r="SEK1390" s="84">
        <f>SUM(SEK1387:SEK1388)</f>
        <v>0</v>
      </c>
      <c r="SEL1390" s="84">
        <f>SEK1390/SEJ1390</f>
        <v>0</v>
      </c>
      <c r="SEM1390" s="84">
        <f>SEJ1390-SEK1390</f>
        <v>1000000</v>
      </c>
      <c r="SEN1390" s="84">
        <f>SUM(SEN1387:SEN1388)</f>
        <v>2000000</v>
      </c>
      <c r="SEO1390" s="84">
        <f>SUM(SEO1387:SEO1388)</f>
        <v>0</v>
      </c>
      <c r="SEP1390" s="84">
        <f>SEO1390/SEN1390</f>
        <v>0</v>
      </c>
      <c r="SEQ1390" s="84">
        <f>SEN1390-SEO1390</f>
        <v>2000000</v>
      </c>
      <c r="SER1390" s="84">
        <f>SEN1390+SEJ1390</f>
        <v>3000000</v>
      </c>
      <c r="SEY1390" s="84" t="s">
        <v>5399</v>
      </c>
      <c r="SEZ1390" s="84">
        <f>SUM(SEZ1387:SEZ1388)</f>
        <v>1000000</v>
      </c>
      <c r="SFA1390" s="84">
        <f>SUM(SFA1387:SFA1388)</f>
        <v>0</v>
      </c>
      <c r="SFB1390" s="84">
        <f>SFA1390/SEZ1390</f>
        <v>0</v>
      </c>
      <c r="SFC1390" s="84">
        <f>SEZ1390-SFA1390</f>
        <v>1000000</v>
      </c>
      <c r="SFD1390" s="84">
        <f>SUM(SFD1387:SFD1388)</f>
        <v>2000000</v>
      </c>
      <c r="SFE1390" s="84">
        <f>SUM(SFE1387:SFE1388)</f>
        <v>0</v>
      </c>
      <c r="SFF1390" s="84">
        <f>SFE1390/SFD1390</f>
        <v>0</v>
      </c>
      <c r="SFG1390" s="84">
        <f>SFD1390-SFE1390</f>
        <v>2000000</v>
      </c>
      <c r="SFH1390" s="84">
        <f>SFD1390+SEZ1390</f>
        <v>3000000</v>
      </c>
      <c r="SFO1390" s="84" t="s">
        <v>5399</v>
      </c>
      <c r="SFP1390" s="84">
        <f>SUM(SFP1387:SFP1388)</f>
        <v>1000000</v>
      </c>
      <c r="SFQ1390" s="84">
        <f>SUM(SFQ1387:SFQ1388)</f>
        <v>0</v>
      </c>
      <c r="SFR1390" s="84">
        <f>SFQ1390/SFP1390</f>
        <v>0</v>
      </c>
      <c r="SFS1390" s="84">
        <f>SFP1390-SFQ1390</f>
        <v>1000000</v>
      </c>
      <c r="SFT1390" s="84">
        <f>SUM(SFT1387:SFT1388)</f>
        <v>2000000</v>
      </c>
      <c r="SFU1390" s="84">
        <f>SUM(SFU1387:SFU1388)</f>
        <v>0</v>
      </c>
      <c r="SFV1390" s="84">
        <f>SFU1390/SFT1390</f>
        <v>0</v>
      </c>
      <c r="SFW1390" s="84">
        <f>SFT1390-SFU1390</f>
        <v>2000000</v>
      </c>
      <c r="SFX1390" s="84">
        <f>SFT1390+SFP1390</f>
        <v>3000000</v>
      </c>
      <c r="SGE1390" s="84" t="s">
        <v>5399</v>
      </c>
      <c r="SGF1390" s="84">
        <f>SUM(SGF1387:SGF1388)</f>
        <v>1000000</v>
      </c>
      <c r="SGG1390" s="84">
        <f>SUM(SGG1387:SGG1388)</f>
        <v>0</v>
      </c>
      <c r="SGH1390" s="84">
        <f>SGG1390/SGF1390</f>
        <v>0</v>
      </c>
      <c r="SGI1390" s="84">
        <f>SGF1390-SGG1390</f>
        <v>1000000</v>
      </c>
      <c r="SGJ1390" s="84">
        <f>SUM(SGJ1387:SGJ1388)</f>
        <v>2000000</v>
      </c>
      <c r="SGK1390" s="84">
        <f>SUM(SGK1387:SGK1388)</f>
        <v>0</v>
      </c>
      <c r="SGL1390" s="84">
        <f>SGK1390/SGJ1390</f>
        <v>0</v>
      </c>
      <c r="SGM1390" s="84">
        <f>SGJ1390-SGK1390</f>
        <v>2000000</v>
      </c>
      <c r="SGN1390" s="84">
        <f>SGJ1390+SGF1390</f>
        <v>3000000</v>
      </c>
      <c r="SGU1390" s="84" t="s">
        <v>5399</v>
      </c>
      <c r="SGV1390" s="84">
        <f>SUM(SGV1387:SGV1388)</f>
        <v>1000000</v>
      </c>
      <c r="SGW1390" s="84">
        <f>SUM(SGW1387:SGW1388)</f>
        <v>0</v>
      </c>
      <c r="SGX1390" s="84">
        <f>SGW1390/SGV1390</f>
        <v>0</v>
      </c>
      <c r="SGY1390" s="84">
        <f>SGV1390-SGW1390</f>
        <v>1000000</v>
      </c>
      <c r="SGZ1390" s="84">
        <f>SUM(SGZ1387:SGZ1388)</f>
        <v>2000000</v>
      </c>
      <c r="SHA1390" s="84">
        <f>SUM(SHA1387:SHA1388)</f>
        <v>0</v>
      </c>
      <c r="SHB1390" s="84">
        <f>SHA1390/SGZ1390</f>
        <v>0</v>
      </c>
      <c r="SHC1390" s="84">
        <f>SGZ1390-SHA1390</f>
        <v>2000000</v>
      </c>
      <c r="SHD1390" s="84">
        <f>SGZ1390+SGV1390</f>
        <v>3000000</v>
      </c>
      <c r="SHK1390" s="84" t="s">
        <v>5399</v>
      </c>
      <c r="SHL1390" s="84">
        <f>SUM(SHL1387:SHL1388)</f>
        <v>1000000</v>
      </c>
      <c r="SHM1390" s="84">
        <f>SUM(SHM1387:SHM1388)</f>
        <v>0</v>
      </c>
      <c r="SHN1390" s="84">
        <f>SHM1390/SHL1390</f>
        <v>0</v>
      </c>
      <c r="SHO1390" s="84">
        <f>SHL1390-SHM1390</f>
        <v>1000000</v>
      </c>
      <c r="SHP1390" s="84">
        <f>SUM(SHP1387:SHP1388)</f>
        <v>2000000</v>
      </c>
      <c r="SHQ1390" s="84">
        <f>SUM(SHQ1387:SHQ1388)</f>
        <v>0</v>
      </c>
      <c r="SHR1390" s="84">
        <f>SHQ1390/SHP1390</f>
        <v>0</v>
      </c>
      <c r="SHS1390" s="84">
        <f>SHP1390-SHQ1390</f>
        <v>2000000</v>
      </c>
      <c r="SHT1390" s="84">
        <f>SHP1390+SHL1390</f>
        <v>3000000</v>
      </c>
      <c r="SIA1390" s="84" t="s">
        <v>5399</v>
      </c>
      <c r="SIB1390" s="84">
        <f>SUM(SIB1387:SIB1388)</f>
        <v>1000000</v>
      </c>
      <c r="SIC1390" s="84">
        <f>SUM(SIC1387:SIC1388)</f>
        <v>0</v>
      </c>
      <c r="SID1390" s="84">
        <f>SIC1390/SIB1390</f>
        <v>0</v>
      </c>
      <c r="SIE1390" s="84">
        <f>SIB1390-SIC1390</f>
        <v>1000000</v>
      </c>
      <c r="SIF1390" s="84">
        <f>SUM(SIF1387:SIF1388)</f>
        <v>2000000</v>
      </c>
      <c r="SIG1390" s="84">
        <f>SUM(SIG1387:SIG1388)</f>
        <v>0</v>
      </c>
      <c r="SIH1390" s="84">
        <f>SIG1390/SIF1390</f>
        <v>0</v>
      </c>
      <c r="SII1390" s="84">
        <f>SIF1390-SIG1390</f>
        <v>2000000</v>
      </c>
      <c r="SIJ1390" s="84">
        <f>SIF1390+SIB1390</f>
        <v>3000000</v>
      </c>
      <c r="SIQ1390" s="84" t="s">
        <v>5399</v>
      </c>
      <c r="SIR1390" s="84">
        <f>SUM(SIR1387:SIR1388)</f>
        <v>1000000</v>
      </c>
      <c r="SIS1390" s="84">
        <f>SUM(SIS1387:SIS1388)</f>
        <v>0</v>
      </c>
      <c r="SIT1390" s="84">
        <f>SIS1390/SIR1390</f>
        <v>0</v>
      </c>
      <c r="SIU1390" s="84">
        <f>SIR1390-SIS1390</f>
        <v>1000000</v>
      </c>
      <c r="SIV1390" s="84">
        <f>SUM(SIV1387:SIV1388)</f>
        <v>2000000</v>
      </c>
      <c r="SIW1390" s="84">
        <f>SUM(SIW1387:SIW1388)</f>
        <v>0</v>
      </c>
      <c r="SIX1390" s="84">
        <f>SIW1390/SIV1390</f>
        <v>0</v>
      </c>
      <c r="SIY1390" s="84">
        <f>SIV1390-SIW1390</f>
        <v>2000000</v>
      </c>
      <c r="SIZ1390" s="84">
        <f>SIV1390+SIR1390</f>
        <v>3000000</v>
      </c>
      <c r="SJG1390" s="84" t="s">
        <v>5399</v>
      </c>
      <c r="SJH1390" s="84">
        <f>SUM(SJH1387:SJH1388)</f>
        <v>1000000</v>
      </c>
      <c r="SJI1390" s="84">
        <f>SUM(SJI1387:SJI1388)</f>
        <v>0</v>
      </c>
      <c r="SJJ1390" s="84">
        <f>SJI1390/SJH1390</f>
        <v>0</v>
      </c>
      <c r="SJK1390" s="84">
        <f>SJH1390-SJI1390</f>
        <v>1000000</v>
      </c>
      <c r="SJL1390" s="84">
        <f>SUM(SJL1387:SJL1388)</f>
        <v>2000000</v>
      </c>
      <c r="SJM1390" s="84">
        <f>SUM(SJM1387:SJM1388)</f>
        <v>0</v>
      </c>
      <c r="SJN1390" s="84">
        <f>SJM1390/SJL1390</f>
        <v>0</v>
      </c>
      <c r="SJO1390" s="84">
        <f>SJL1390-SJM1390</f>
        <v>2000000</v>
      </c>
      <c r="SJP1390" s="84">
        <f>SJL1390+SJH1390</f>
        <v>3000000</v>
      </c>
      <c r="SJW1390" s="84" t="s">
        <v>5399</v>
      </c>
      <c r="SJX1390" s="84">
        <f>SUM(SJX1387:SJX1388)</f>
        <v>1000000</v>
      </c>
      <c r="SJY1390" s="84">
        <f>SUM(SJY1387:SJY1388)</f>
        <v>0</v>
      </c>
      <c r="SJZ1390" s="84">
        <f>SJY1390/SJX1390</f>
        <v>0</v>
      </c>
      <c r="SKA1390" s="84">
        <f>SJX1390-SJY1390</f>
        <v>1000000</v>
      </c>
      <c r="SKB1390" s="84">
        <f>SUM(SKB1387:SKB1388)</f>
        <v>2000000</v>
      </c>
      <c r="SKC1390" s="84">
        <f>SUM(SKC1387:SKC1388)</f>
        <v>0</v>
      </c>
      <c r="SKD1390" s="84">
        <f>SKC1390/SKB1390</f>
        <v>0</v>
      </c>
      <c r="SKE1390" s="84">
        <f>SKB1390-SKC1390</f>
        <v>2000000</v>
      </c>
      <c r="SKF1390" s="84">
        <f>SKB1390+SJX1390</f>
        <v>3000000</v>
      </c>
      <c r="SKM1390" s="84" t="s">
        <v>5399</v>
      </c>
      <c r="SKN1390" s="84">
        <f>SUM(SKN1387:SKN1388)</f>
        <v>1000000</v>
      </c>
      <c r="SKO1390" s="84">
        <f>SUM(SKO1387:SKO1388)</f>
        <v>0</v>
      </c>
      <c r="SKP1390" s="84">
        <f>SKO1390/SKN1390</f>
        <v>0</v>
      </c>
      <c r="SKQ1390" s="84">
        <f>SKN1390-SKO1390</f>
        <v>1000000</v>
      </c>
      <c r="SKR1390" s="84">
        <f>SUM(SKR1387:SKR1388)</f>
        <v>2000000</v>
      </c>
      <c r="SKS1390" s="84">
        <f>SUM(SKS1387:SKS1388)</f>
        <v>0</v>
      </c>
      <c r="SKT1390" s="84">
        <f>SKS1390/SKR1390</f>
        <v>0</v>
      </c>
      <c r="SKU1390" s="84">
        <f>SKR1390-SKS1390</f>
        <v>2000000</v>
      </c>
      <c r="SKV1390" s="84">
        <f>SKR1390+SKN1390</f>
        <v>3000000</v>
      </c>
      <c r="SLC1390" s="84" t="s">
        <v>5399</v>
      </c>
      <c r="SLD1390" s="84">
        <f>SUM(SLD1387:SLD1388)</f>
        <v>1000000</v>
      </c>
      <c r="SLE1390" s="84">
        <f>SUM(SLE1387:SLE1388)</f>
        <v>0</v>
      </c>
      <c r="SLF1390" s="84">
        <f>SLE1390/SLD1390</f>
        <v>0</v>
      </c>
      <c r="SLG1390" s="84">
        <f>SLD1390-SLE1390</f>
        <v>1000000</v>
      </c>
      <c r="SLH1390" s="84">
        <f>SUM(SLH1387:SLH1388)</f>
        <v>2000000</v>
      </c>
      <c r="SLI1390" s="84">
        <f>SUM(SLI1387:SLI1388)</f>
        <v>0</v>
      </c>
      <c r="SLJ1390" s="84">
        <f>SLI1390/SLH1390</f>
        <v>0</v>
      </c>
      <c r="SLK1390" s="84">
        <f>SLH1390-SLI1390</f>
        <v>2000000</v>
      </c>
      <c r="SLL1390" s="84">
        <f>SLH1390+SLD1390</f>
        <v>3000000</v>
      </c>
      <c r="SLS1390" s="84" t="s">
        <v>5399</v>
      </c>
      <c r="SLT1390" s="84">
        <f>SUM(SLT1387:SLT1388)</f>
        <v>1000000</v>
      </c>
      <c r="SLU1390" s="84">
        <f>SUM(SLU1387:SLU1388)</f>
        <v>0</v>
      </c>
      <c r="SLV1390" s="84">
        <f>SLU1390/SLT1390</f>
        <v>0</v>
      </c>
      <c r="SLW1390" s="84">
        <f>SLT1390-SLU1390</f>
        <v>1000000</v>
      </c>
      <c r="SLX1390" s="84">
        <f>SUM(SLX1387:SLX1388)</f>
        <v>2000000</v>
      </c>
      <c r="SLY1390" s="84">
        <f>SUM(SLY1387:SLY1388)</f>
        <v>0</v>
      </c>
      <c r="SLZ1390" s="84">
        <f>SLY1390/SLX1390</f>
        <v>0</v>
      </c>
      <c r="SMA1390" s="84">
        <f>SLX1390-SLY1390</f>
        <v>2000000</v>
      </c>
      <c r="SMB1390" s="84">
        <f>SLX1390+SLT1390</f>
        <v>3000000</v>
      </c>
      <c r="SMI1390" s="84" t="s">
        <v>5399</v>
      </c>
      <c r="SMJ1390" s="84">
        <f>SUM(SMJ1387:SMJ1388)</f>
        <v>1000000</v>
      </c>
      <c r="SMK1390" s="84">
        <f>SUM(SMK1387:SMK1388)</f>
        <v>0</v>
      </c>
      <c r="SML1390" s="84">
        <f>SMK1390/SMJ1390</f>
        <v>0</v>
      </c>
      <c r="SMM1390" s="84">
        <f>SMJ1390-SMK1390</f>
        <v>1000000</v>
      </c>
      <c r="SMN1390" s="84">
        <f>SUM(SMN1387:SMN1388)</f>
        <v>2000000</v>
      </c>
      <c r="SMO1390" s="84">
        <f>SUM(SMO1387:SMO1388)</f>
        <v>0</v>
      </c>
      <c r="SMP1390" s="84">
        <f>SMO1390/SMN1390</f>
        <v>0</v>
      </c>
      <c r="SMQ1390" s="84">
        <f>SMN1390-SMO1390</f>
        <v>2000000</v>
      </c>
      <c r="SMR1390" s="84">
        <f>SMN1390+SMJ1390</f>
        <v>3000000</v>
      </c>
      <c r="SMY1390" s="84" t="s">
        <v>5399</v>
      </c>
      <c r="SMZ1390" s="84">
        <f>SUM(SMZ1387:SMZ1388)</f>
        <v>1000000</v>
      </c>
      <c r="SNA1390" s="84">
        <f>SUM(SNA1387:SNA1388)</f>
        <v>0</v>
      </c>
      <c r="SNB1390" s="84">
        <f>SNA1390/SMZ1390</f>
        <v>0</v>
      </c>
      <c r="SNC1390" s="84">
        <f>SMZ1390-SNA1390</f>
        <v>1000000</v>
      </c>
      <c r="SND1390" s="84">
        <f>SUM(SND1387:SND1388)</f>
        <v>2000000</v>
      </c>
      <c r="SNE1390" s="84">
        <f>SUM(SNE1387:SNE1388)</f>
        <v>0</v>
      </c>
      <c r="SNF1390" s="84">
        <f>SNE1390/SND1390</f>
        <v>0</v>
      </c>
      <c r="SNG1390" s="84">
        <f>SND1390-SNE1390</f>
        <v>2000000</v>
      </c>
      <c r="SNH1390" s="84">
        <f>SND1390+SMZ1390</f>
        <v>3000000</v>
      </c>
      <c r="SNO1390" s="84" t="s">
        <v>5399</v>
      </c>
      <c r="SNP1390" s="84">
        <f>SUM(SNP1387:SNP1388)</f>
        <v>1000000</v>
      </c>
      <c r="SNQ1390" s="84">
        <f>SUM(SNQ1387:SNQ1388)</f>
        <v>0</v>
      </c>
      <c r="SNR1390" s="84">
        <f>SNQ1390/SNP1390</f>
        <v>0</v>
      </c>
      <c r="SNS1390" s="84">
        <f>SNP1390-SNQ1390</f>
        <v>1000000</v>
      </c>
      <c r="SNT1390" s="84">
        <f>SUM(SNT1387:SNT1388)</f>
        <v>2000000</v>
      </c>
      <c r="SNU1390" s="84">
        <f>SUM(SNU1387:SNU1388)</f>
        <v>0</v>
      </c>
      <c r="SNV1390" s="84">
        <f>SNU1390/SNT1390</f>
        <v>0</v>
      </c>
      <c r="SNW1390" s="84">
        <f>SNT1390-SNU1390</f>
        <v>2000000</v>
      </c>
      <c r="SNX1390" s="84">
        <f>SNT1390+SNP1390</f>
        <v>3000000</v>
      </c>
      <c r="SOE1390" s="84" t="s">
        <v>5399</v>
      </c>
      <c r="SOF1390" s="84">
        <f>SUM(SOF1387:SOF1388)</f>
        <v>1000000</v>
      </c>
      <c r="SOG1390" s="84">
        <f>SUM(SOG1387:SOG1388)</f>
        <v>0</v>
      </c>
      <c r="SOH1390" s="84">
        <f>SOG1390/SOF1390</f>
        <v>0</v>
      </c>
      <c r="SOI1390" s="84">
        <f>SOF1390-SOG1390</f>
        <v>1000000</v>
      </c>
      <c r="SOJ1390" s="84">
        <f>SUM(SOJ1387:SOJ1388)</f>
        <v>2000000</v>
      </c>
      <c r="SOK1390" s="84">
        <f>SUM(SOK1387:SOK1388)</f>
        <v>0</v>
      </c>
      <c r="SOL1390" s="84">
        <f>SOK1390/SOJ1390</f>
        <v>0</v>
      </c>
      <c r="SOM1390" s="84">
        <f>SOJ1390-SOK1390</f>
        <v>2000000</v>
      </c>
      <c r="SON1390" s="84">
        <f>SOJ1390+SOF1390</f>
        <v>3000000</v>
      </c>
      <c r="SOU1390" s="84" t="s">
        <v>5399</v>
      </c>
      <c r="SOV1390" s="84">
        <f>SUM(SOV1387:SOV1388)</f>
        <v>1000000</v>
      </c>
      <c r="SOW1390" s="84">
        <f>SUM(SOW1387:SOW1388)</f>
        <v>0</v>
      </c>
      <c r="SOX1390" s="84">
        <f>SOW1390/SOV1390</f>
        <v>0</v>
      </c>
      <c r="SOY1390" s="84">
        <f>SOV1390-SOW1390</f>
        <v>1000000</v>
      </c>
      <c r="SOZ1390" s="84">
        <f>SUM(SOZ1387:SOZ1388)</f>
        <v>2000000</v>
      </c>
      <c r="SPA1390" s="84">
        <f>SUM(SPA1387:SPA1388)</f>
        <v>0</v>
      </c>
      <c r="SPB1390" s="84">
        <f>SPA1390/SOZ1390</f>
        <v>0</v>
      </c>
      <c r="SPC1390" s="84">
        <f>SOZ1390-SPA1390</f>
        <v>2000000</v>
      </c>
      <c r="SPD1390" s="84">
        <f>SOZ1390+SOV1390</f>
        <v>3000000</v>
      </c>
      <c r="SPK1390" s="84" t="s">
        <v>5399</v>
      </c>
      <c r="SPL1390" s="84">
        <f>SUM(SPL1387:SPL1388)</f>
        <v>1000000</v>
      </c>
      <c r="SPM1390" s="84">
        <f>SUM(SPM1387:SPM1388)</f>
        <v>0</v>
      </c>
      <c r="SPN1390" s="84">
        <f>SPM1390/SPL1390</f>
        <v>0</v>
      </c>
      <c r="SPO1390" s="84">
        <f>SPL1390-SPM1390</f>
        <v>1000000</v>
      </c>
      <c r="SPP1390" s="84">
        <f>SUM(SPP1387:SPP1388)</f>
        <v>2000000</v>
      </c>
      <c r="SPQ1390" s="84">
        <f>SUM(SPQ1387:SPQ1388)</f>
        <v>0</v>
      </c>
      <c r="SPR1390" s="84">
        <f>SPQ1390/SPP1390</f>
        <v>0</v>
      </c>
      <c r="SPS1390" s="84">
        <f>SPP1390-SPQ1390</f>
        <v>2000000</v>
      </c>
      <c r="SPT1390" s="84">
        <f>SPP1390+SPL1390</f>
        <v>3000000</v>
      </c>
      <c r="SQA1390" s="84" t="s">
        <v>5399</v>
      </c>
      <c r="SQB1390" s="84">
        <f>SUM(SQB1387:SQB1388)</f>
        <v>1000000</v>
      </c>
      <c r="SQC1390" s="84">
        <f>SUM(SQC1387:SQC1388)</f>
        <v>0</v>
      </c>
      <c r="SQD1390" s="84">
        <f>SQC1390/SQB1390</f>
        <v>0</v>
      </c>
      <c r="SQE1390" s="84">
        <f>SQB1390-SQC1390</f>
        <v>1000000</v>
      </c>
      <c r="SQF1390" s="84">
        <f>SUM(SQF1387:SQF1388)</f>
        <v>2000000</v>
      </c>
      <c r="SQG1390" s="84">
        <f>SUM(SQG1387:SQG1388)</f>
        <v>0</v>
      </c>
      <c r="SQH1390" s="84">
        <f>SQG1390/SQF1390</f>
        <v>0</v>
      </c>
      <c r="SQI1390" s="84">
        <f>SQF1390-SQG1390</f>
        <v>2000000</v>
      </c>
      <c r="SQJ1390" s="84">
        <f>SQF1390+SQB1390</f>
        <v>3000000</v>
      </c>
      <c r="SQQ1390" s="84" t="s">
        <v>5399</v>
      </c>
      <c r="SQR1390" s="84">
        <f>SUM(SQR1387:SQR1388)</f>
        <v>1000000</v>
      </c>
      <c r="SQS1390" s="84">
        <f>SUM(SQS1387:SQS1388)</f>
        <v>0</v>
      </c>
      <c r="SQT1390" s="84">
        <f>SQS1390/SQR1390</f>
        <v>0</v>
      </c>
      <c r="SQU1390" s="84">
        <f>SQR1390-SQS1390</f>
        <v>1000000</v>
      </c>
      <c r="SQV1390" s="84">
        <f>SUM(SQV1387:SQV1388)</f>
        <v>2000000</v>
      </c>
      <c r="SQW1390" s="84">
        <f>SUM(SQW1387:SQW1388)</f>
        <v>0</v>
      </c>
      <c r="SQX1390" s="84">
        <f>SQW1390/SQV1390</f>
        <v>0</v>
      </c>
      <c r="SQY1390" s="84">
        <f>SQV1390-SQW1390</f>
        <v>2000000</v>
      </c>
      <c r="SQZ1390" s="84">
        <f>SQV1390+SQR1390</f>
        <v>3000000</v>
      </c>
      <c r="SRG1390" s="84" t="s">
        <v>5399</v>
      </c>
      <c r="SRH1390" s="84">
        <f>SUM(SRH1387:SRH1388)</f>
        <v>1000000</v>
      </c>
      <c r="SRI1390" s="84">
        <f>SUM(SRI1387:SRI1388)</f>
        <v>0</v>
      </c>
      <c r="SRJ1390" s="84">
        <f>SRI1390/SRH1390</f>
        <v>0</v>
      </c>
      <c r="SRK1390" s="84">
        <f>SRH1390-SRI1390</f>
        <v>1000000</v>
      </c>
      <c r="SRL1390" s="84">
        <f>SUM(SRL1387:SRL1388)</f>
        <v>2000000</v>
      </c>
      <c r="SRM1390" s="84">
        <f>SUM(SRM1387:SRM1388)</f>
        <v>0</v>
      </c>
      <c r="SRN1390" s="84">
        <f>SRM1390/SRL1390</f>
        <v>0</v>
      </c>
      <c r="SRO1390" s="84">
        <f>SRL1390-SRM1390</f>
        <v>2000000</v>
      </c>
      <c r="SRP1390" s="84">
        <f>SRL1390+SRH1390</f>
        <v>3000000</v>
      </c>
      <c r="SRW1390" s="84" t="s">
        <v>5399</v>
      </c>
      <c r="SRX1390" s="84">
        <f>SUM(SRX1387:SRX1388)</f>
        <v>1000000</v>
      </c>
      <c r="SRY1390" s="84">
        <f>SUM(SRY1387:SRY1388)</f>
        <v>0</v>
      </c>
      <c r="SRZ1390" s="84">
        <f>SRY1390/SRX1390</f>
        <v>0</v>
      </c>
      <c r="SSA1390" s="84">
        <f>SRX1390-SRY1390</f>
        <v>1000000</v>
      </c>
      <c r="SSB1390" s="84">
        <f>SUM(SSB1387:SSB1388)</f>
        <v>2000000</v>
      </c>
      <c r="SSC1390" s="84">
        <f>SUM(SSC1387:SSC1388)</f>
        <v>0</v>
      </c>
      <c r="SSD1390" s="84">
        <f>SSC1390/SSB1390</f>
        <v>0</v>
      </c>
      <c r="SSE1390" s="84">
        <f>SSB1390-SSC1390</f>
        <v>2000000</v>
      </c>
      <c r="SSF1390" s="84">
        <f>SSB1390+SRX1390</f>
        <v>3000000</v>
      </c>
      <c r="SSM1390" s="84" t="s">
        <v>5399</v>
      </c>
      <c r="SSN1390" s="84">
        <f>SUM(SSN1387:SSN1388)</f>
        <v>1000000</v>
      </c>
      <c r="SSO1390" s="84">
        <f>SUM(SSO1387:SSO1388)</f>
        <v>0</v>
      </c>
      <c r="SSP1390" s="84">
        <f>SSO1390/SSN1390</f>
        <v>0</v>
      </c>
      <c r="SSQ1390" s="84">
        <f>SSN1390-SSO1390</f>
        <v>1000000</v>
      </c>
      <c r="SSR1390" s="84">
        <f>SUM(SSR1387:SSR1388)</f>
        <v>2000000</v>
      </c>
      <c r="SSS1390" s="84">
        <f>SUM(SSS1387:SSS1388)</f>
        <v>0</v>
      </c>
      <c r="SST1390" s="84">
        <f>SSS1390/SSR1390</f>
        <v>0</v>
      </c>
      <c r="SSU1390" s="84">
        <f>SSR1390-SSS1390</f>
        <v>2000000</v>
      </c>
      <c r="SSV1390" s="84">
        <f>SSR1390+SSN1390</f>
        <v>3000000</v>
      </c>
      <c r="STC1390" s="84" t="s">
        <v>5399</v>
      </c>
      <c r="STD1390" s="84">
        <f>SUM(STD1387:STD1388)</f>
        <v>1000000</v>
      </c>
      <c r="STE1390" s="84">
        <f>SUM(STE1387:STE1388)</f>
        <v>0</v>
      </c>
      <c r="STF1390" s="84">
        <f>STE1390/STD1390</f>
        <v>0</v>
      </c>
      <c r="STG1390" s="84">
        <f>STD1390-STE1390</f>
        <v>1000000</v>
      </c>
      <c r="STH1390" s="84">
        <f>SUM(STH1387:STH1388)</f>
        <v>2000000</v>
      </c>
      <c r="STI1390" s="84">
        <f>SUM(STI1387:STI1388)</f>
        <v>0</v>
      </c>
      <c r="STJ1390" s="84">
        <f>STI1390/STH1390</f>
        <v>0</v>
      </c>
      <c r="STK1390" s="84">
        <f>STH1390-STI1390</f>
        <v>2000000</v>
      </c>
      <c r="STL1390" s="84">
        <f>STH1390+STD1390</f>
        <v>3000000</v>
      </c>
      <c r="STS1390" s="84" t="s">
        <v>5399</v>
      </c>
      <c r="STT1390" s="84">
        <f>SUM(STT1387:STT1388)</f>
        <v>1000000</v>
      </c>
      <c r="STU1390" s="84">
        <f>SUM(STU1387:STU1388)</f>
        <v>0</v>
      </c>
      <c r="STV1390" s="84">
        <f>STU1390/STT1390</f>
        <v>0</v>
      </c>
      <c r="STW1390" s="84">
        <f>STT1390-STU1390</f>
        <v>1000000</v>
      </c>
      <c r="STX1390" s="84">
        <f>SUM(STX1387:STX1388)</f>
        <v>2000000</v>
      </c>
      <c r="STY1390" s="84">
        <f>SUM(STY1387:STY1388)</f>
        <v>0</v>
      </c>
      <c r="STZ1390" s="84">
        <f>STY1390/STX1390</f>
        <v>0</v>
      </c>
      <c r="SUA1390" s="84">
        <f>STX1390-STY1390</f>
        <v>2000000</v>
      </c>
      <c r="SUB1390" s="84">
        <f>STX1390+STT1390</f>
        <v>3000000</v>
      </c>
      <c r="SUI1390" s="84" t="s">
        <v>5399</v>
      </c>
      <c r="SUJ1390" s="84">
        <f>SUM(SUJ1387:SUJ1388)</f>
        <v>1000000</v>
      </c>
      <c r="SUK1390" s="84">
        <f>SUM(SUK1387:SUK1388)</f>
        <v>0</v>
      </c>
      <c r="SUL1390" s="84">
        <f>SUK1390/SUJ1390</f>
        <v>0</v>
      </c>
      <c r="SUM1390" s="84">
        <f>SUJ1390-SUK1390</f>
        <v>1000000</v>
      </c>
      <c r="SUN1390" s="84">
        <f>SUM(SUN1387:SUN1388)</f>
        <v>2000000</v>
      </c>
      <c r="SUO1390" s="84">
        <f>SUM(SUO1387:SUO1388)</f>
        <v>0</v>
      </c>
      <c r="SUP1390" s="84">
        <f>SUO1390/SUN1390</f>
        <v>0</v>
      </c>
      <c r="SUQ1390" s="84">
        <f>SUN1390-SUO1390</f>
        <v>2000000</v>
      </c>
      <c r="SUR1390" s="84">
        <f>SUN1390+SUJ1390</f>
        <v>3000000</v>
      </c>
      <c r="SUY1390" s="84" t="s">
        <v>5399</v>
      </c>
      <c r="SUZ1390" s="84">
        <f>SUM(SUZ1387:SUZ1388)</f>
        <v>1000000</v>
      </c>
      <c r="SVA1390" s="84">
        <f>SUM(SVA1387:SVA1388)</f>
        <v>0</v>
      </c>
      <c r="SVB1390" s="84">
        <f>SVA1390/SUZ1390</f>
        <v>0</v>
      </c>
      <c r="SVC1390" s="84">
        <f>SUZ1390-SVA1390</f>
        <v>1000000</v>
      </c>
      <c r="SVD1390" s="84">
        <f>SUM(SVD1387:SVD1388)</f>
        <v>2000000</v>
      </c>
      <c r="SVE1390" s="84">
        <f>SUM(SVE1387:SVE1388)</f>
        <v>0</v>
      </c>
      <c r="SVF1390" s="84">
        <f>SVE1390/SVD1390</f>
        <v>0</v>
      </c>
      <c r="SVG1390" s="84">
        <f>SVD1390-SVE1390</f>
        <v>2000000</v>
      </c>
      <c r="SVH1390" s="84">
        <f>SVD1390+SUZ1390</f>
        <v>3000000</v>
      </c>
      <c r="SVO1390" s="84" t="s">
        <v>5399</v>
      </c>
      <c r="SVP1390" s="84">
        <f>SUM(SVP1387:SVP1388)</f>
        <v>1000000</v>
      </c>
      <c r="SVQ1390" s="84">
        <f>SUM(SVQ1387:SVQ1388)</f>
        <v>0</v>
      </c>
      <c r="SVR1390" s="84">
        <f>SVQ1390/SVP1390</f>
        <v>0</v>
      </c>
      <c r="SVS1390" s="84">
        <f>SVP1390-SVQ1390</f>
        <v>1000000</v>
      </c>
      <c r="SVT1390" s="84">
        <f>SUM(SVT1387:SVT1388)</f>
        <v>2000000</v>
      </c>
      <c r="SVU1390" s="84">
        <f>SUM(SVU1387:SVU1388)</f>
        <v>0</v>
      </c>
      <c r="SVV1390" s="84">
        <f>SVU1390/SVT1390</f>
        <v>0</v>
      </c>
      <c r="SVW1390" s="84">
        <f>SVT1390-SVU1390</f>
        <v>2000000</v>
      </c>
      <c r="SVX1390" s="84">
        <f>SVT1390+SVP1390</f>
        <v>3000000</v>
      </c>
      <c r="SWE1390" s="84" t="s">
        <v>5399</v>
      </c>
      <c r="SWF1390" s="84">
        <f>SUM(SWF1387:SWF1388)</f>
        <v>1000000</v>
      </c>
      <c r="SWG1390" s="84">
        <f>SUM(SWG1387:SWG1388)</f>
        <v>0</v>
      </c>
      <c r="SWH1390" s="84">
        <f>SWG1390/SWF1390</f>
        <v>0</v>
      </c>
      <c r="SWI1390" s="84">
        <f>SWF1390-SWG1390</f>
        <v>1000000</v>
      </c>
      <c r="SWJ1390" s="84">
        <f>SUM(SWJ1387:SWJ1388)</f>
        <v>2000000</v>
      </c>
      <c r="SWK1390" s="84">
        <f>SUM(SWK1387:SWK1388)</f>
        <v>0</v>
      </c>
      <c r="SWL1390" s="84">
        <f>SWK1390/SWJ1390</f>
        <v>0</v>
      </c>
      <c r="SWM1390" s="84">
        <f>SWJ1390-SWK1390</f>
        <v>2000000</v>
      </c>
      <c r="SWN1390" s="84">
        <f>SWJ1390+SWF1390</f>
        <v>3000000</v>
      </c>
      <c r="SWU1390" s="84" t="s">
        <v>5399</v>
      </c>
      <c r="SWV1390" s="84">
        <f>SUM(SWV1387:SWV1388)</f>
        <v>1000000</v>
      </c>
      <c r="SWW1390" s="84">
        <f>SUM(SWW1387:SWW1388)</f>
        <v>0</v>
      </c>
      <c r="SWX1390" s="84">
        <f>SWW1390/SWV1390</f>
        <v>0</v>
      </c>
      <c r="SWY1390" s="84">
        <f>SWV1390-SWW1390</f>
        <v>1000000</v>
      </c>
      <c r="SWZ1390" s="84">
        <f>SUM(SWZ1387:SWZ1388)</f>
        <v>2000000</v>
      </c>
      <c r="SXA1390" s="84">
        <f>SUM(SXA1387:SXA1388)</f>
        <v>0</v>
      </c>
      <c r="SXB1390" s="84">
        <f>SXA1390/SWZ1390</f>
        <v>0</v>
      </c>
      <c r="SXC1390" s="84">
        <f>SWZ1390-SXA1390</f>
        <v>2000000</v>
      </c>
      <c r="SXD1390" s="84">
        <f>SWZ1390+SWV1390</f>
        <v>3000000</v>
      </c>
      <c r="SXK1390" s="84" t="s">
        <v>5399</v>
      </c>
      <c r="SXL1390" s="84">
        <f>SUM(SXL1387:SXL1388)</f>
        <v>1000000</v>
      </c>
      <c r="SXM1390" s="84">
        <f>SUM(SXM1387:SXM1388)</f>
        <v>0</v>
      </c>
      <c r="SXN1390" s="84">
        <f>SXM1390/SXL1390</f>
        <v>0</v>
      </c>
      <c r="SXO1390" s="84">
        <f>SXL1390-SXM1390</f>
        <v>1000000</v>
      </c>
      <c r="SXP1390" s="84">
        <f>SUM(SXP1387:SXP1388)</f>
        <v>2000000</v>
      </c>
      <c r="SXQ1390" s="84">
        <f>SUM(SXQ1387:SXQ1388)</f>
        <v>0</v>
      </c>
      <c r="SXR1390" s="84">
        <f>SXQ1390/SXP1390</f>
        <v>0</v>
      </c>
      <c r="SXS1390" s="84">
        <f>SXP1390-SXQ1390</f>
        <v>2000000</v>
      </c>
      <c r="SXT1390" s="84">
        <f>SXP1390+SXL1390</f>
        <v>3000000</v>
      </c>
      <c r="SYA1390" s="84" t="s">
        <v>5399</v>
      </c>
      <c r="SYB1390" s="84">
        <f>SUM(SYB1387:SYB1388)</f>
        <v>1000000</v>
      </c>
      <c r="SYC1390" s="84">
        <f>SUM(SYC1387:SYC1388)</f>
        <v>0</v>
      </c>
      <c r="SYD1390" s="84">
        <f>SYC1390/SYB1390</f>
        <v>0</v>
      </c>
      <c r="SYE1390" s="84">
        <f>SYB1390-SYC1390</f>
        <v>1000000</v>
      </c>
      <c r="SYF1390" s="84">
        <f>SUM(SYF1387:SYF1388)</f>
        <v>2000000</v>
      </c>
      <c r="SYG1390" s="84">
        <f>SUM(SYG1387:SYG1388)</f>
        <v>0</v>
      </c>
      <c r="SYH1390" s="84">
        <f>SYG1390/SYF1390</f>
        <v>0</v>
      </c>
      <c r="SYI1390" s="84">
        <f>SYF1390-SYG1390</f>
        <v>2000000</v>
      </c>
      <c r="SYJ1390" s="84">
        <f>SYF1390+SYB1390</f>
        <v>3000000</v>
      </c>
      <c r="SYQ1390" s="84" t="s">
        <v>5399</v>
      </c>
      <c r="SYR1390" s="84">
        <f>SUM(SYR1387:SYR1388)</f>
        <v>1000000</v>
      </c>
      <c r="SYS1390" s="84">
        <f>SUM(SYS1387:SYS1388)</f>
        <v>0</v>
      </c>
      <c r="SYT1390" s="84">
        <f>SYS1390/SYR1390</f>
        <v>0</v>
      </c>
      <c r="SYU1390" s="84">
        <f>SYR1390-SYS1390</f>
        <v>1000000</v>
      </c>
      <c r="SYV1390" s="84">
        <f>SUM(SYV1387:SYV1388)</f>
        <v>2000000</v>
      </c>
      <c r="SYW1390" s="84">
        <f>SUM(SYW1387:SYW1388)</f>
        <v>0</v>
      </c>
      <c r="SYX1390" s="84">
        <f>SYW1390/SYV1390</f>
        <v>0</v>
      </c>
      <c r="SYY1390" s="84">
        <f>SYV1390-SYW1390</f>
        <v>2000000</v>
      </c>
      <c r="SYZ1390" s="84">
        <f>SYV1390+SYR1390</f>
        <v>3000000</v>
      </c>
      <c r="SZG1390" s="84" t="s">
        <v>5399</v>
      </c>
      <c r="SZH1390" s="84">
        <f>SUM(SZH1387:SZH1388)</f>
        <v>1000000</v>
      </c>
      <c r="SZI1390" s="84">
        <f>SUM(SZI1387:SZI1388)</f>
        <v>0</v>
      </c>
      <c r="SZJ1390" s="84">
        <f>SZI1390/SZH1390</f>
        <v>0</v>
      </c>
      <c r="SZK1390" s="84">
        <f>SZH1390-SZI1390</f>
        <v>1000000</v>
      </c>
      <c r="SZL1390" s="84">
        <f>SUM(SZL1387:SZL1388)</f>
        <v>2000000</v>
      </c>
      <c r="SZM1390" s="84">
        <f>SUM(SZM1387:SZM1388)</f>
        <v>0</v>
      </c>
      <c r="SZN1390" s="84">
        <f>SZM1390/SZL1390</f>
        <v>0</v>
      </c>
      <c r="SZO1390" s="84">
        <f>SZL1390-SZM1390</f>
        <v>2000000</v>
      </c>
      <c r="SZP1390" s="84">
        <f>SZL1390+SZH1390</f>
        <v>3000000</v>
      </c>
      <c r="SZW1390" s="84" t="s">
        <v>5399</v>
      </c>
      <c r="SZX1390" s="84">
        <f>SUM(SZX1387:SZX1388)</f>
        <v>1000000</v>
      </c>
      <c r="SZY1390" s="84">
        <f>SUM(SZY1387:SZY1388)</f>
        <v>0</v>
      </c>
      <c r="SZZ1390" s="84">
        <f>SZY1390/SZX1390</f>
        <v>0</v>
      </c>
      <c r="TAA1390" s="84">
        <f>SZX1390-SZY1390</f>
        <v>1000000</v>
      </c>
      <c r="TAB1390" s="84">
        <f>SUM(TAB1387:TAB1388)</f>
        <v>2000000</v>
      </c>
      <c r="TAC1390" s="84">
        <f>SUM(TAC1387:TAC1388)</f>
        <v>0</v>
      </c>
      <c r="TAD1390" s="84">
        <f>TAC1390/TAB1390</f>
        <v>0</v>
      </c>
      <c r="TAE1390" s="84">
        <f>TAB1390-TAC1390</f>
        <v>2000000</v>
      </c>
      <c r="TAF1390" s="84">
        <f>TAB1390+SZX1390</f>
        <v>3000000</v>
      </c>
      <c r="TAM1390" s="84" t="s">
        <v>5399</v>
      </c>
      <c r="TAN1390" s="84">
        <f>SUM(TAN1387:TAN1388)</f>
        <v>1000000</v>
      </c>
      <c r="TAO1390" s="84">
        <f>SUM(TAO1387:TAO1388)</f>
        <v>0</v>
      </c>
      <c r="TAP1390" s="84">
        <f>TAO1390/TAN1390</f>
        <v>0</v>
      </c>
      <c r="TAQ1390" s="84">
        <f>TAN1390-TAO1390</f>
        <v>1000000</v>
      </c>
      <c r="TAR1390" s="84">
        <f>SUM(TAR1387:TAR1388)</f>
        <v>2000000</v>
      </c>
      <c r="TAS1390" s="84">
        <f>SUM(TAS1387:TAS1388)</f>
        <v>0</v>
      </c>
      <c r="TAT1390" s="84">
        <f>TAS1390/TAR1390</f>
        <v>0</v>
      </c>
      <c r="TAU1390" s="84">
        <f>TAR1390-TAS1390</f>
        <v>2000000</v>
      </c>
      <c r="TAV1390" s="84">
        <f>TAR1390+TAN1390</f>
        <v>3000000</v>
      </c>
      <c r="TBC1390" s="84" t="s">
        <v>5399</v>
      </c>
      <c r="TBD1390" s="84">
        <f>SUM(TBD1387:TBD1388)</f>
        <v>1000000</v>
      </c>
      <c r="TBE1390" s="84">
        <f>SUM(TBE1387:TBE1388)</f>
        <v>0</v>
      </c>
      <c r="TBF1390" s="84">
        <f>TBE1390/TBD1390</f>
        <v>0</v>
      </c>
      <c r="TBG1390" s="84">
        <f>TBD1390-TBE1390</f>
        <v>1000000</v>
      </c>
      <c r="TBH1390" s="84">
        <f>SUM(TBH1387:TBH1388)</f>
        <v>2000000</v>
      </c>
      <c r="TBI1390" s="84">
        <f>SUM(TBI1387:TBI1388)</f>
        <v>0</v>
      </c>
      <c r="TBJ1390" s="84">
        <f>TBI1390/TBH1390</f>
        <v>0</v>
      </c>
      <c r="TBK1390" s="84">
        <f>TBH1390-TBI1390</f>
        <v>2000000</v>
      </c>
      <c r="TBL1390" s="84">
        <f>TBH1390+TBD1390</f>
        <v>3000000</v>
      </c>
      <c r="TBS1390" s="84" t="s">
        <v>5399</v>
      </c>
      <c r="TBT1390" s="84">
        <f>SUM(TBT1387:TBT1388)</f>
        <v>1000000</v>
      </c>
      <c r="TBU1390" s="84">
        <f>SUM(TBU1387:TBU1388)</f>
        <v>0</v>
      </c>
      <c r="TBV1390" s="84">
        <f>TBU1390/TBT1390</f>
        <v>0</v>
      </c>
      <c r="TBW1390" s="84">
        <f>TBT1390-TBU1390</f>
        <v>1000000</v>
      </c>
      <c r="TBX1390" s="84">
        <f>SUM(TBX1387:TBX1388)</f>
        <v>2000000</v>
      </c>
      <c r="TBY1390" s="84">
        <f>SUM(TBY1387:TBY1388)</f>
        <v>0</v>
      </c>
      <c r="TBZ1390" s="84">
        <f>TBY1390/TBX1390</f>
        <v>0</v>
      </c>
      <c r="TCA1390" s="84">
        <f>TBX1390-TBY1390</f>
        <v>2000000</v>
      </c>
      <c r="TCB1390" s="84">
        <f>TBX1390+TBT1390</f>
        <v>3000000</v>
      </c>
      <c r="TCI1390" s="84" t="s">
        <v>5399</v>
      </c>
      <c r="TCJ1390" s="84">
        <f>SUM(TCJ1387:TCJ1388)</f>
        <v>1000000</v>
      </c>
      <c r="TCK1390" s="84">
        <f>SUM(TCK1387:TCK1388)</f>
        <v>0</v>
      </c>
      <c r="TCL1390" s="84">
        <f>TCK1390/TCJ1390</f>
        <v>0</v>
      </c>
      <c r="TCM1390" s="84">
        <f>TCJ1390-TCK1390</f>
        <v>1000000</v>
      </c>
      <c r="TCN1390" s="84">
        <f>SUM(TCN1387:TCN1388)</f>
        <v>2000000</v>
      </c>
      <c r="TCO1390" s="84">
        <f>SUM(TCO1387:TCO1388)</f>
        <v>0</v>
      </c>
      <c r="TCP1390" s="84">
        <f>TCO1390/TCN1390</f>
        <v>0</v>
      </c>
      <c r="TCQ1390" s="84">
        <f>TCN1390-TCO1390</f>
        <v>2000000</v>
      </c>
      <c r="TCR1390" s="84">
        <f>TCN1390+TCJ1390</f>
        <v>3000000</v>
      </c>
      <c r="TCY1390" s="84" t="s">
        <v>5399</v>
      </c>
      <c r="TCZ1390" s="84">
        <f>SUM(TCZ1387:TCZ1388)</f>
        <v>1000000</v>
      </c>
      <c r="TDA1390" s="84">
        <f>SUM(TDA1387:TDA1388)</f>
        <v>0</v>
      </c>
      <c r="TDB1390" s="84">
        <f>TDA1390/TCZ1390</f>
        <v>0</v>
      </c>
      <c r="TDC1390" s="84">
        <f>TCZ1390-TDA1390</f>
        <v>1000000</v>
      </c>
      <c r="TDD1390" s="84">
        <f>SUM(TDD1387:TDD1388)</f>
        <v>2000000</v>
      </c>
      <c r="TDE1390" s="84">
        <f>SUM(TDE1387:TDE1388)</f>
        <v>0</v>
      </c>
      <c r="TDF1390" s="84">
        <f>TDE1390/TDD1390</f>
        <v>0</v>
      </c>
      <c r="TDG1390" s="84">
        <f>TDD1390-TDE1390</f>
        <v>2000000</v>
      </c>
      <c r="TDH1390" s="84">
        <f>TDD1390+TCZ1390</f>
        <v>3000000</v>
      </c>
      <c r="TDO1390" s="84" t="s">
        <v>5399</v>
      </c>
      <c r="TDP1390" s="84">
        <f>SUM(TDP1387:TDP1388)</f>
        <v>1000000</v>
      </c>
      <c r="TDQ1390" s="84">
        <f>SUM(TDQ1387:TDQ1388)</f>
        <v>0</v>
      </c>
      <c r="TDR1390" s="84">
        <f>TDQ1390/TDP1390</f>
        <v>0</v>
      </c>
      <c r="TDS1390" s="84">
        <f>TDP1390-TDQ1390</f>
        <v>1000000</v>
      </c>
      <c r="TDT1390" s="84">
        <f>SUM(TDT1387:TDT1388)</f>
        <v>2000000</v>
      </c>
      <c r="TDU1390" s="84">
        <f>SUM(TDU1387:TDU1388)</f>
        <v>0</v>
      </c>
      <c r="TDV1390" s="84">
        <f>TDU1390/TDT1390</f>
        <v>0</v>
      </c>
      <c r="TDW1390" s="84">
        <f>TDT1390-TDU1390</f>
        <v>2000000</v>
      </c>
      <c r="TDX1390" s="84">
        <f>TDT1390+TDP1390</f>
        <v>3000000</v>
      </c>
      <c r="TEE1390" s="84" t="s">
        <v>5399</v>
      </c>
      <c r="TEF1390" s="84">
        <f>SUM(TEF1387:TEF1388)</f>
        <v>1000000</v>
      </c>
      <c r="TEG1390" s="84">
        <f>SUM(TEG1387:TEG1388)</f>
        <v>0</v>
      </c>
      <c r="TEH1390" s="84">
        <f>TEG1390/TEF1390</f>
        <v>0</v>
      </c>
      <c r="TEI1390" s="84">
        <f>TEF1390-TEG1390</f>
        <v>1000000</v>
      </c>
      <c r="TEJ1390" s="84">
        <f>SUM(TEJ1387:TEJ1388)</f>
        <v>2000000</v>
      </c>
      <c r="TEK1390" s="84">
        <f>SUM(TEK1387:TEK1388)</f>
        <v>0</v>
      </c>
      <c r="TEL1390" s="84">
        <f>TEK1390/TEJ1390</f>
        <v>0</v>
      </c>
      <c r="TEM1390" s="84">
        <f>TEJ1390-TEK1390</f>
        <v>2000000</v>
      </c>
      <c r="TEN1390" s="84">
        <f>TEJ1390+TEF1390</f>
        <v>3000000</v>
      </c>
      <c r="TEU1390" s="84" t="s">
        <v>5399</v>
      </c>
      <c r="TEV1390" s="84">
        <f>SUM(TEV1387:TEV1388)</f>
        <v>1000000</v>
      </c>
      <c r="TEW1390" s="84">
        <f>SUM(TEW1387:TEW1388)</f>
        <v>0</v>
      </c>
      <c r="TEX1390" s="84">
        <f>TEW1390/TEV1390</f>
        <v>0</v>
      </c>
      <c r="TEY1390" s="84">
        <f>TEV1390-TEW1390</f>
        <v>1000000</v>
      </c>
      <c r="TEZ1390" s="84">
        <f>SUM(TEZ1387:TEZ1388)</f>
        <v>2000000</v>
      </c>
      <c r="TFA1390" s="84">
        <f>SUM(TFA1387:TFA1388)</f>
        <v>0</v>
      </c>
      <c r="TFB1390" s="84">
        <f>TFA1390/TEZ1390</f>
        <v>0</v>
      </c>
      <c r="TFC1390" s="84">
        <f>TEZ1390-TFA1390</f>
        <v>2000000</v>
      </c>
      <c r="TFD1390" s="84">
        <f>TEZ1390+TEV1390</f>
        <v>3000000</v>
      </c>
      <c r="TFK1390" s="84" t="s">
        <v>5399</v>
      </c>
      <c r="TFL1390" s="84">
        <f>SUM(TFL1387:TFL1388)</f>
        <v>1000000</v>
      </c>
      <c r="TFM1390" s="84">
        <f>SUM(TFM1387:TFM1388)</f>
        <v>0</v>
      </c>
      <c r="TFN1390" s="84">
        <f>TFM1390/TFL1390</f>
        <v>0</v>
      </c>
      <c r="TFO1390" s="84">
        <f>TFL1390-TFM1390</f>
        <v>1000000</v>
      </c>
      <c r="TFP1390" s="84">
        <f>SUM(TFP1387:TFP1388)</f>
        <v>2000000</v>
      </c>
      <c r="TFQ1390" s="84">
        <f>SUM(TFQ1387:TFQ1388)</f>
        <v>0</v>
      </c>
      <c r="TFR1390" s="84">
        <f>TFQ1390/TFP1390</f>
        <v>0</v>
      </c>
      <c r="TFS1390" s="84">
        <f>TFP1390-TFQ1390</f>
        <v>2000000</v>
      </c>
      <c r="TFT1390" s="84">
        <f>TFP1390+TFL1390</f>
        <v>3000000</v>
      </c>
      <c r="TGA1390" s="84" t="s">
        <v>5399</v>
      </c>
      <c r="TGB1390" s="84">
        <f>SUM(TGB1387:TGB1388)</f>
        <v>1000000</v>
      </c>
      <c r="TGC1390" s="84">
        <f>SUM(TGC1387:TGC1388)</f>
        <v>0</v>
      </c>
      <c r="TGD1390" s="84">
        <f>TGC1390/TGB1390</f>
        <v>0</v>
      </c>
      <c r="TGE1390" s="84">
        <f>TGB1390-TGC1390</f>
        <v>1000000</v>
      </c>
      <c r="TGF1390" s="84">
        <f>SUM(TGF1387:TGF1388)</f>
        <v>2000000</v>
      </c>
      <c r="TGG1390" s="84">
        <f>SUM(TGG1387:TGG1388)</f>
        <v>0</v>
      </c>
      <c r="TGH1390" s="84">
        <f>TGG1390/TGF1390</f>
        <v>0</v>
      </c>
      <c r="TGI1390" s="84">
        <f>TGF1390-TGG1390</f>
        <v>2000000</v>
      </c>
      <c r="TGJ1390" s="84">
        <f>TGF1390+TGB1390</f>
        <v>3000000</v>
      </c>
      <c r="TGQ1390" s="84" t="s">
        <v>5399</v>
      </c>
      <c r="TGR1390" s="84">
        <f>SUM(TGR1387:TGR1388)</f>
        <v>1000000</v>
      </c>
      <c r="TGS1390" s="84">
        <f>SUM(TGS1387:TGS1388)</f>
        <v>0</v>
      </c>
      <c r="TGT1390" s="84">
        <f>TGS1390/TGR1390</f>
        <v>0</v>
      </c>
      <c r="TGU1390" s="84">
        <f>TGR1390-TGS1390</f>
        <v>1000000</v>
      </c>
      <c r="TGV1390" s="84">
        <f>SUM(TGV1387:TGV1388)</f>
        <v>2000000</v>
      </c>
      <c r="TGW1390" s="84">
        <f>SUM(TGW1387:TGW1388)</f>
        <v>0</v>
      </c>
      <c r="TGX1390" s="84">
        <f>TGW1390/TGV1390</f>
        <v>0</v>
      </c>
      <c r="TGY1390" s="84">
        <f>TGV1390-TGW1390</f>
        <v>2000000</v>
      </c>
      <c r="TGZ1390" s="84">
        <f>TGV1390+TGR1390</f>
        <v>3000000</v>
      </c>
      <c r="THG1390" s="84" t="s">
        <v>5399</v>
      </c>
      <c r="THH1390" s="84">
        <f>SUM(THH1387:THH1388)</f>
        <v>1000000</v>
      </c>
      <c r="THI1390" s="84">
        <f>SUM(THI1387:THI1388)</f>
        <v>0</v>
      </c>
      <c r="THJ1390" s="84">
        <f>THI1390/THH1390</f>
        <v>0</v>
      </c>
      <c r="THK1390" s="84">
        <f>THH1390-THI1390</f>
        <v>1000000</v>
      </c>
      <c r="THL1390" s="84">
        <f>SUM(THL1387:THL1388)</f>
        <v>2000000</v>
      </c>
      <c r="THM1390" s="84">
        <f>SUM(THM1387:THM1388)</f>
        <v>0</v>
      </c>
      <c r="THN1390" s="84">
        <f>THM1390/THL1390</f>
        <v>0</v>
      </c>
      <c r="THO1390" s="84">
        <f>THL1390-THM1390</f>
        <v>2000000</v>
      </c>
      <c r="THP1390" s="84">
        <f>THL1390+THH1390</f>
        <v>3000000</v>
      </c>
      <c r="THW1390" s="84" t="s">
        <v>5399</v>
      </c>
      <c r="THX1390" s="84">
        <f>SUM(THX1387:THX1388)</f>
        <v>1000000</v>
      </c>
      <c r="THY1390" s="84">
        <f>SUM(THY1387:THY1388)</f>
        <v>0</v>
      </c>
      <c r="THZ1390" s="84">
        <f>THY1390/THX1390</f>
        <v>0</v>
      </c>
      <c r="TIA1390" s="84">
        <f>THX1390-THY1390</f>
        <v>1000000</v>
      </c>
      <c r="TIB1390" s="84">
        <f>SUM(TIB1387:TIB1388)</f>
        <v>2000000</v>
      </c>
      <c r="TIC1390" s="84">
        <f>SUM(TIC1387:TIC1388)</f>
        <v>0</v>
      </c>
      <c r="TID1390" s="84">
        <f>TIC1390/TIB1390</f>
        <v>0</v>
      </c>
      <c r="TIE1390" s="84">
        <f>TIB1390-TIC1390</f>
        <v>2000000</v>
      </c>
      <c r="TIF1390" s="84">
        <f>TIB1390+THX1390</f>
        <v>3000000</v>
      </c>
      <c r="TIM1390" s="84" t="s">
        <v>5399</v>
      </c>
      <c r="TIN1390" s="84">
        <f>SUM(TIN1387:TIN1388)</f>
        <v>1000000</v>
      </c>
      <c r="TIO1390" s="84">
        <f>SUM(TIO1387:TIO1388)</f>
        <v>0</v>
      </c>
      <c r="TIP1390" s="84">
        <f>TIO1390/TIN1390</f>
        <v>0</v>
      </c>
      <c r="TIQ1390" s="84">
        <f>TIN1390-TIO1390</f>
        <v>1000000</v>
      </c>
      <c r="TIR1390" s="84">
        <f>SUM(TIR1387:TIR1388)</f>
        <v>2000000</v>
      </c>
      <c r="TIS1390" s="84">
        <f>SUM(TIS1387:TIS1388)</f>
        <v>0</v>
      </c>
      <c r="TIT1390" s="84">
        <f>TIS1390/TIR1390</f>
        <v>0</v>
      </c>
      <c r="TIU1390" s="84">
        <f>TIR1390-TIS1390</f>
        <v>2000000</v>
      </c>
      <c r="TIV1390" s="84">
        <f>TIR1390+TIN1390</f>
        <v>3000000</v>
      </c>
      <c r="TJC1390" s="84" t="s">
        <v>5399</v>
      </c>
      <c r="TJD1390" s="84">
        <f>SUM(TJD1387:TJD1388)</f>
        <v>1000000</v>
      </c>
      <c r="TJE1390" s="84">
        <f>SUM(TJE1387:TJE1388)</f>
        <v>0</v>
      </c>
      <c r="TJF1390" s="84">
        <f>TJE1390/TJD1390</f>
        <v>0</v>
      </c>
      <c r="TJG1390" s="84">
        <f>TJD1390-TJE1390</f>
        <v>1000000</v>
      </c>
      <c r="TJH1390" s="84">
        <f>SUM(TJH1387:TJH1388)</f>
        <v>2000000</v>
      </c>
      <c r="TJI1390" s="84">
        <f>SUM(TJI1387:TJI1388)</f>
        <v>0</v>
      </c>
      <c r="TJJ1390" s="84">
        <f>TJI1390/TJH1390</f>
        <v>0</v>
      </c>
      <c r="TJK1390" s="84">
        <f>TJH1390-TJI1390</f>
        <v>2000000</v>
      </c>
      <c r="TJL1390" s="84">
        <f>TJH1390+TJD1390</f>
        <v>3000000</v>
      </c>
      <c r="TJS1390" s="84" t="s">
        <v>5399</v>
      </c>
      <c r="TJT1390" s="84">
        <f>SUM(TJT1387:TJT1388)</f>
        <v>1000000</v>
      </c>
      <c r="TJU1390" s="84">
        <f>SUM(TJU1387:TJU1388)</f>
        <v>0</v>
      </c>
      <c r="TJV1390" s="84">
        <f>TJU1390/TJT1390</f>
        <v>0</v>
      </c>
      <c r="TJW1390" s="84">
        <f>TJT1390-TJU1390</f>
        <v>1000000</v>
      </c>
      <c r="TJX1390" s="84">
        <f>SUM(TJX1387:TJX1388)</f>
        <v>2000000</v>
      </c>
      <c r="TJY1390" s="84">
        <f>SUM(TJY1387:TJY1388)</f>
        <v>0</v>
      </c>
      <c r="TJZ1390" s="84">
        <f>TJY1390/TJX1390</f>
        <v>0</v>
      </c>
      <c r="TKA1390" s="84">
        <f>TJX1390-TJY1390</f>
        <v>2000000</v>
      </c>
      <c r="TKB1390" s="84">
        <f>TJX1390+TJT1390</f>
        <v>3000000</v>
      </c>
      <c r="TKI1390" s="84" t="s">
        <v>5399</v>
      </c>
      <c r="TKJ1390" s="84">
        <f>SUM(TKJ1387:TKJ1388)</f>
        <v>1000000</v>
      </c>
      <c r="TKK1390" s="84">
        <f>SUM(TKK1387:TKK1388)</f>
        <v>0</v>
      </c>
      <c r="TKL1390" s="84">
        <f>TKK1390/TKJ1390</f>
        <v>0</v>
      </c>
      <c r="TKM1390" s="84">
        <f>TKJ1390-TKK1390</f>
        <v>1000000</v>
      </c>
      <c r="TKN1390" s="84">
        <f>SUM(TKN1387:TKN1388)</f>
        <v>2000000</v>
      </c>
      <c r="TKO1390" s="84">
        <f>SUM(TKO1387:TKO1388)</f>
        <v>0</v>
      </c>
      <c r="TKP1390" s="84">
        <f>TKO1390/TKN1390</f>
        <v>0</v>
      </c>
      <c r="TKQ1390" s="84">
        <f>TKN1390-TKO1390</f>
        <v>2000000</v>
      </c>
      <c r="TKR1390" s="84">
        <f>TKN1390+TKJ1390</f>
        <v>3000000</v>
      </c>
      <c r="TKY1390" s="84" t="s">
        <v>5399</v>
      </c>
      <c r="TKZ1390" s="84">
        <f>SUM(TKZ1387:TKZ1388)</f>
        <v>1000000</v>
      </c>
      <c r="TLA1390" s="84">
        <f>SUM(TLA1387:TLA1388)</f>
        <v>0</v>
      </c>
      <c r="TLB1390" s="84">
        <f>TLA1390/TKZ1390</f>
        <v>0</v>
      </c>
      <c r="TLC1390" s="84">
        <f>TKZ1390-TLA1390</f>
        <v>1000000</v>
      </c>
      <c r="TLD1390" s="84">
        <f>SUM(TLD1387:TLD1388)</f>
        <v>2000000</v>
      </c>
      <c r="TLE1390" s="84">
        <f>SUM(TLE1387:TLE1388)</f>
        <v>0</v>
      </c>
      <c r="TLF1390" s="84">
        <f>TLE1390/TLD1390</f>
        <v>0</v>
      </c>
      <c r="TLG1390" s="84">
        <f>TLD1390-TLE1390</f>
        <v>2000000</v>
      </c>
      <c r="TLH1390" s="84">
        <f>TLD1390+TKZ1390</f>
        <v>3000000</v>
      </c>
      <c r="TLO1390" s="84" t="s">
        <v>5399</v>
      </c>
      <c r="TLP1390" s="84">
        <f>SUM(TLP1387:TLP1388)</f>
        <v>1000000</v>
      </c>
      <c r="TLQ1390" s="84">
        <f>SUM(TLQ1387:TLQ1388)</f>
        <v>0</v>
      </c>
      <c r="TLR1390" s="84">
        <f>TLQ1390/TLP1390</f>
        <v>0</v>
      </c>
      <c r="TLS1390" s="84">
        <f>TLP1390-TLQ1390</f>
        <v>1000000</v>
      </c>
      <c r="TLT1390" s="84">
        <f>SUM(TLT1387:TLT1388)</f>
        <v>2000000</v>
      </c>
      <c r="TLU1390" s="84">
        <f>SUM(TLU1387:TLU1388)</f>
        <v>0</v>
      </c>
      <c r="TLV1390" s="84">
        <f>TLU1390/TLT1390</f>
        <v>0</v>
      </c>
      <c r="TLW1390" s="84">
        <f>TLT1390-TLU1390</f>
        <v>2000000</v>
      </c>
      <c r="TLX1390" s="84">
        <f>TLT1390+TLP1390</f>
        <v>3000000</v>
      </c>
      <c r="TME1390" s="84" t="s">
        <v>5399</v>
      </c>
      <c r="TMF1390" s="84">
        <f>SUM(TMF1387:TMF1388)</f>
        <v>1000000</v>
      </c>
      <c r="TMG1390" s="84">
        <f>SUM(TMG1387:TMG1388)</f>
        <v>0</v>
      </c>
      <c r="TMH1390" s="84">
        <f>TMG1390/TMF1390</f>
        <v>0</v>
      </c>
      <c r="TMI1390" s="84">
        <f>TMF1390-TMG1390</f>
        <v>1000000</v>
      </c>
      <c r="TMJ1390" s="84">
        <f>SUM(TMJ1387:TMJ1388)</f>
        <v>2000000</v>
      </c>
      <c r="TMK1390" s="84">
        <f>SUM(TMK1387:TMK1388)</f>
        <v>0</v>
      </c>
      <c r="TML1390" s="84">
        <f>TMK1390/TMJ1390</f>
        <v>0</v>
      </c>
      <c r="TMM1390" s="84">
        <f>TMJ1390-TMK1390</f>
        <v>2000000</v>
      </c>
      <c r="TMN1390" s="84">
        <f>TMJ1390+TMF1390</f>
        <v>3000000</v>
      </c>
      <c r="TMU1390" s="84" t="s">
        <v>5399</v>
      </c>
      <c r="TMV1390" s="84">
        <f>SUM(TMV1387:TMV1388)</f>
        <v>1000000</v>
      </c>
      <c r="TMW1390" s="84">
        <f>SUM(TMW1387:TMW1388)</f>
        <v>0</v>
      </c>
      <c r="TMX1390" s="84">
        <f>TMW1390/TMV1390</f>
        <v>0</v>
      </c>
      <c r="TMY1390" s="84">
        <f>TMV1390-TMW1390</f>
        <v>1000000</v>
      </c>
      <c r="TMZ1390" s="84">
        <f>SUM(TMZ1387:TMZ1388)</f>
        <v>2000000</v>
      </c>
      <c r="TNA1390" s="84">
        <f>SUM(TNA1387:TNA1388)</f>
        <v>0</v>
      </c>
      <c r="TNB1390" s="84">
        <f>TNA1390/TMZ1390</f>
        <v>0</v>
      </c>
      <c r="TNC1390" s="84">
        <f>TMZ1390-TNA1390</f>
        <v>2000000</v>
      </c>
      <c r="TND1390" s="84">
        <f>TMZ1390+TMV1390</f>
        <v>3000000</v>
      </c>
      <c r="TNK1390" s="84" t="s">
        <v>5399</v>
      </c>
      <c r="TNL1390" s="84">
        <f>SUM(TNL1387:TNL1388)</f>
        <v>1000000</v>
      </c>
      <c r="TNM1390" s="84">
        <f>SUM(TNM1387:TNM1388)</f>
        <v>0</v>
      </c>
      <c r="TNN1390" s="84">
        <f>TNM1390/TNL1390</f>
        <v>0</v>
      </c>
      <c r="TNO1390" s="84">
        <f>TNL1390-TNM1390</f>
        <v>1000000</v>
      </c>
      <c r="TNP1390" s="84">
        <f>SUM(TNP1387:TNP1388)</f>
        <v>2000000</v>
      </c>
      <c r="TNQ1390" s="84">
        <f>SUM(TNQ1387:TNQ1388)</f>
        <v>0</v>
      </c>
      <c r="TNR1390" s="84">
        <f>TNQ1390/TNP1390</f>
        <v>0</v>
      </c>
      <c r="TNS1390" s="84">
        <f>TNP1390-TNQ1390</f>
        <v>2000000</v>
      </c>
      <c r="TNT1390" s="84">
        <f>TNP1390+TNL1390</f>
        <v>3000000</v>
      </c>
      <c r="TOA1390" s="84" t="s">
        <v>5399</v>
      </c>
      <c r="TOB1390" s="84">
        <f>SUM(TOB1387:TOB1388)</f>
        <v>1000000</v>
      </c>
      <c r="TOC1390" s="84">
        <f>SUM(TOC1387:TOC1388)</f>
        <v>0</v>
      </c>
      <c r="TOD1390" s="84">
        <f>TOC1390/TOB1390</f>
        <v>0</v>
      </c>
      <c r="TOE1390" s="84">
        <f>TOB1390-TOC1390</f>
        <v>1000000</v>
      </c>
      <c r="TOF1390" s="84">
        <f>SUM(TOF1387:TOF1388)</f>
        <v>2000000</v>
      </c>
      <c r="TOG1390" s="84">
        <f>SUM(TOG1387:TOG1388)</f>
        <v>0</v>
      </c>
      <c r="TOH1390" s="84">
        <f>TOG1390/TOF1390</f>
        <v>0</v>
      </c>
      <c r="TOI1390" s="84">
        <f>TOF1390-TOG1390</f>
        <v>2000000</v>
      </c>
      <c r="TOJ1390" s="84">
        <f>TOF1390+TOB1390</f>
        <v>3000000</v>
      </c>
      <c r="TOQ1390" s="84" t="s">
        <v>5399</v>
      </c>
      <c r="TOR1390" s="84">
        <f>SUM(TOR1387:TOR1388)</f>
        <v>1000000</v>
      </c>
      <c r="TOS1390" s="84">
        <f>SUM(TOS1387:TOS1388)</f>
        <v>0</v>
      </c>
      <c r="TOT1390" s="84">
        <f>TOS1390/TOR1390</f>
        <v>0</v>
      </c>
      <c r="TOU1390" s="84">
        <f>TOR1390-TOS1390</f>
        <v>1000000</v>
      </c>
      <c r="TOV1390" s="84">
        <f>SUM(TOV1387:TOV1388)</f>
        <v>2000000</v>
      </c>
      <c r="TOW1390" s="84">
        <f>SUM(TOW1387:TOW1388)</f>
        <v>0</v>
      </c>
      <c r="TOX1390" s="84">
        <f>TOW1390/TOV1390</f>
        <v>0</v>
      </c>
      <c r="TOY1390" s="84">
        <f>TOV1390-TOW1390</f>
        <v>2000000</v>
      </c>
      <c r="TOZ1390" s="84">
        <f>TOV1390+TOR1390</f>
        <v>3000000</v>
      </c>
      <c r="TPG1390" s="84" t="s">
        <v>5399</v>
      </c>
      <c r="TPH1390" s="84">
        <f>SUM(TPH1387:TPH1388)</f>
        <v>1000000</v>
      </c>
      <c r="TPI1390" s="84">
        <f>SUM(TPI1387:TPI1388)</f>
        <v>0</v>
      </c>
      <c r="TPJ1390" s="84">
        <f>TPI1390/TPH1390</f>
        <v>0</v>
      </c>
      <c r="TPK1390" s="84">
        <f>TPH1390-TPI1390</f>
        <v>1000000</v>
      </c>
      <c r="TPL1390" s="84">
        <f>SUM(TPL1387:TPL1388)</f>
        <v>2000000</v>
      </c>
      <c r="TPM1390" s="84">
        <f>SUM(TPM1387:TPM1388)</f>
        <v>0</v>
      </c>
      <c r="TPN1390" s="84">
        <f>TPM1390/TPL1390</f>
        <v>0</v>
      </c>
      <c r="TPO1390" s="84">
        <f>TPL1390-TPM1390</f>
        <v>2000000</v>
      </c>
      <c r="TPP1390" s="84">
        <f>TPL1390+TPH1390</f>
        <v>3000000</v>
      </c>
      <c r="TPW1390" s="84" t="s">
        <v>5399</v>
      </c>
      <c r="TPX1390" s="84">
        <f>SUM(TPX1387:TPX1388)</f>
        <v>1000000</v>
      </c>
      <c r="TPY1390" s="84">
        <f>SUM(TPY1387:TPY1388)</f>
        <v>0</v>
      </c>
      <c r="TPZ1390" s="84">
        <f>TPY1390/TPX1390</f>
        <v>0</v>
      </c>
      <c r="TQA1390" s="84">
        <f>TPX1390-TPY1390</f>
        <v>1000000</v>
      </c>
      <c r="TQB1390" s="84">
        <f>SUM(TQB1387:TQB1388)</f>
        <v>2000000</v>
      </c>
      <c r="TQC1390" s="84">
        <f>SUM(TQC1387:TQC1388)</f>
        <v>0</v>
      </c>
      <c r="TQD1390" s="84">
        <f>TQC1390/TQB1390</f>
        <v>0</v>
      </c>
      <c r="TQE1390" s="84">
        <f>TQB1390-TQC1390</f>
        <v>2000000</v>
      </c>
      <c r="TQF1390" s="84">
        <f>TQB1390+TPX1390</f>
        <v>3000000</v>
      </c>
      <c r="TQM1390" s="84" t="s">
        <v>5399</v>
      </c>
      <c r="TQN1390" s="84">
        <f>SUM(TQN1387:TQN1388)</f>
        <v>1000000</v>
      </c>
      <c r="TQO1390" s="84">
        <f>SUM(TQO1387:TQO1388)</f>
        <v>0</v>
      </c>
      <c r="TQP1390" s="84">
        <f>TQO1390/TQN1390</f>
        <v>0</v>
      </c>
      <c r="TQQ1390" s="84">
        <f>TQN1390-TQO1390</f>
        <v>1000000</v>
      </c>
      <c r="TQR1390" s="84">
        <f>SUM(TQR1387:TQR1388)</f>
        <v>2000000</v>
      </c>
      <c r="TQS1390" s="84">
        <f>SUM(TQS1387:TQS1388)</f>
        <v>0</v>
      </c>
      <c r="TQT1390" s="84">
        <f>TQS1390/TQR1390</f>
        <v>0</v>
      </c>
      <c r="TQU1390" s="84">
        <f>TQR1390-TQS1390</f>
        <v>2000000</v>
      </c>
      <c r="TQV1390" s="84">
        <f>TQR1390+TQN1390</f>
        <v>3000000</v>
      </c>
      <c r="TRC1390" s="84" t="s">
        <v>5399</v>
      </c>
      <c r="TRD1390" s="84">
        <f>SUM(TRD1387:TRD1388)</f>
        <v>1000000</v>
      </c>
      <c r="TRE1390" s="84">
        <f>SUM(TRE1387:TRE1388)</f>
        <v>0</v>
      </c>
      <c r="TRF1390" s="84">
        <f>TRE1390/TRD1390</f>
        <v>0</v>
      </c>
      <c r="TRG1390" s="84">
        <f>TRD1390-TRE1390</f>
        <v>1000000</v>
      </c>
      <c r="TRH1390" s="84">
        <f>SUM(TRH1387:TRH1388)</f>
        <v>2000000</v>
      </c>
      <c r="TRI1390" s="84">
        <f>SUM(TRI1387:TRI1388)</f>
        <v>0</v>
      </c>
      <c r="TRJ1390" s="84">
        <f>TRI1390/TRH1390</f>
        <v>0</v>
      </c>
      <c r="TRK1390" s="84">
        <f>TRH1390-TRI1390</f>
        <v>2000000</v>
      </c>
      <c r="TRL1390" s="84">
        <f>TRH1390+TRD1390</f>
        <v>3000000</v>
      </c>
      <c r="TRS1390" s="84" t="s">
        <v>5399</v>
      </c>
      <c r="TRT1390" s="84">
        <f>SUM(TRT1387:TRT1388)</f>
        <v>1000000</v>
      </c>
      <c r="TRU1390" s="84">
        <f>SUM(TRU1387:TRU1388)</f>
        <v>0</v>
      </c>
      <c r="TRV1390" s="84">
        <f>TRU1390/TRT1390</f>
        <v>0</v>
      </c>
      <c r="TRW1390" s="84">
        <f>TRT1390-TRU1390</f>
        <v>1000000</v>
      </c>
      <c r="TRX1390" s="84">
        <f>SUM(TRX1387:TRX1388)</f>
        <v>2000000</v>
      </c>
      <c r="TRY1390" s="84">
        <f>SUM(TRY1387:TRY1388)</f>
        <v>0</v>
      </c>
      <c r="TRZ1390" s="84">
        <f>TRY1390/TRX1390</f>
        <v>0</v>
      </c>
      <c r="TSA1390" s="84">
        <f>TRX1390-TRY1390</f>
        <v>2000000</v>
      </c>
      <c r="TSB1390" s="84">
        <f>TRX1390+TRT1390</f>
        <v>3000000</v>
      </c>
      <c r="TSI1390" s="84" t="s">
        <v>5399</v>
      </c>
      <c r="TSJ1390" s="84">
        <f>SUM(TSJ1387:TSJ1388)</f>
        <v>1000000</v>
      </c>
      <c r="TSK1390" s="84">
        <f>SUM(TSK1387:TSK1388)</f>
        <v>0</v>
      </c>
      <c r="TSL1390" s="84">
        <f>TSK1390/TSJ1390</f>
        <v>0</v>
      </c>
      <c r="TSM1390" s="84">
        <f>TSJ1390-TSK1390</f>
        <v>1000000</v>
      </c>
      <c r="TSN1390" s="84">
        <f>SUM(TSN1387:TSN1388)</f>
        <v>2000000</v>
      </c>
      <c r="TSO1390" s="84">
        <f>SUM(TSO1387:TSO1388)</f>
        <v>0</v>
      </c>
      <c r="TSP1390" s="84">
        <f>TSO1390/TSN1390</f>
        <v>0</v>
      </c>
      <c r="TSQ1390" s="84">
        <f>TSN1390-TSO1390</f>
        <v>2000000</v>
      </c>
      <c r="TSR1390" s="84">
        <f>TSN1390+TSJ1390</f>
        <v>3000000</v>
      </c>
      <c r="TSY1390" s="84" t="s">
        <v>5399</v>
      </c>
      <c r="TSZ1390" s="84">
        <f>SUM(TSZ1387:TSZ1388)</f>
        <v>1000000</v>
      </c>
      <c r="TTA1390" s="84">
        <f>SUM(TTA1387:TTA1388)</f>
        <v>0</v>
      </c>
      <c r="TTB1390" s="84">
        <f>TTA1390/TSZ1390</f>
        <v>0</v>
      </c>
      <c r="TTC1390" s="84">
        <f>TSZ1390-TTA1390</f>
        <v>1000000</v>
      </c>
      <c r="TTD1390" s="84">
        <f>SUM(TTD1387:TTD1388)</f>
        <v>2000000</v>
      </c>
      <c r="TTE1390" s="84">
        <f>SUM(TTE1387:TTE1388)</f>
        <v>0</v>
      </c>
      <c r="TTF1390" s="84">
        <f>TTE1390/TTD1390</f>
        <v>0</v>
      </c>
      <c r="TTG1390" s="84">
        <f>TTD1390-TTE1390</f>
        <v>2000000</v>
      </c>
      <c r="TTH1390" s="84">
        <f>TTD1390+TSZ1390</f>
        <v>3000000</v>
      </c>
      <c r="TTO1390" s="84" t="s">
        <v>5399</v>
      </c>
      <c r="TTP1390" s="84">
        <f>SUM(TTP1387:TTP1388)</f>
        <v>1000000</v>
      </c>
      <c r="TTQ1390" s="84">
        <f>SUM(TTQ1387:TTQ1388)</f>
        <v>0</v>
      </c>
      <c r="TTR1390" s="84">
        <f>TTQ1390/TTP1390</f>
        <v>0</v>
      </c>
      <c r="TTS1390" s="84">
        <f>TTP1390-TTQ1390</f>
        <v>1000000</v>
      </c>
      <c r="TTT1390" s="84">
        <f>SUM(TTT1387:TTT1388)</f>
        <v>2000000</v>
      </c>
      <c r="TTU1390" s="84">
        <f>SUM(TTU1387:TTU1388)</f>
        <v>0</v>
      </c>
      <c r="TTV1390" s="84">
        <f>TTU1390/TTT1390</f>
        <v>0</v>
      </c>
      <c r="TTW1390" s="84">
        <f>TTT1390-TTU1390</f>
        <v>2000000</v>
      </c>
      <c r="TTX1390" s="84">
        <f>TTT1390+TTP1390</f>
        <v>3000000</v>
      </c>
      <c r="TUE1390" s="84" t="s">
        <v>5399</v>
      </c>
      <c r="TUF1390" s="84">
        <f>SUM(TUF1387:TUF1388)</f>
        <v>1000000</v>
      </c>
      <c r="TUG1390" s="84">
        <f>SUM(TUG1387:TUG1388)</f>
        <v>0</v>
      </c>
      <c r="TUH1390" s="84">
        <f>TUG1390/TUF1390</f>
        <v>0</v>
      </c>
      <c r="TUI1390" s="84">
        <f>TUF1390-TUG1390</f>
        <v>1000000</v>
      </c>
      <c r="TUJ1390" s="84">
        <f>SUM(TUJ1387:TUJ1388)</f>
        <v>2000000</v>
      </c>
      <c r="TUK1390" s="84">
        <f>SUM(TUK1387:TUK1388)</f>
        <v>0</v>
      </c>
      <c r="TUL1390" s="84">
        <f>TUK1390/TUJ1390</f>
        <v>0</v>
      </c>
      <c r="TUM1390" s="84">
        <f>TUJ1390-TUK1390</f>
        <v>2000000</v>
      </c>
      <c r="TUN1390" s="84">
        <f>TUJ1390+TUF1390</f>
        <v>3000000</v>
      </c>
      <c r="TUU1390" s="84" t="s">
        <v>5399</v>
      </c>
      <c r="TUV1390" s="84">
        <f>SUM(TUV1387:TUV1388)</f>
        <v>1000000</v>
      </c>
      <c r="TUW1390" s="84">
        <f>SUM(TUW1387:TUW1388)</f>
        <v>0</v>
      </c>
      <c r="TUX1390" s="84">
        <f>TUW1390/TUV1390</f>
        <v>0</v>
      </c>
      <c r="TUY1390" s="84">
        <f>TUV1390-TUW1390</f>
        <v>1000000</v>
      </c>
      <c r="TUZ1390" s="84">
        <f>SUM(TUZ1387:TUZ1388)</f>
        <v>2000000</v>
      </c>
      <c r="TVA1390" s="84">
        <f>SUM(TVA1387:TVA1388)</f>
        <v>0</v>
      </c>
      <c r="TVB1390" s="84">
        <f>TVA1390/TUZ1390</f>
        <v>0</v>
      </c>
      <c r="TVC1390" s="84">
        <f>TUZ1390-TVA1390</f>
        <v>2000000</v>
      </c>
      <c r="TVD1390" s="84">
        <f>TUZ1390+TUV1390</f>
        <v>3000000</v>
      </c>
      <c r="TVK1390" s="84" t="s">
        <v>5399</v>
      </c>
      <c r="TVL1390" s="84">
        <f>SUM(TVL1387:TVL1388)</f>
        <v>1000000</v>
      </c>
      <c r="TVM1390" s="84">
        <f>SUM(TVM1387:TVM1388)</f>
        <v>0</v>
      </c>
      <c r="TVN1390" s="84">
        <f>TVM1390/TVL1390</f>
        <v>0</v>
      </c>
      <c r="TVO1390" s="84">
        <f>TVL1390-TVM1390</f>
        <v>1000000</v>
      </c>
      <c r="TVP1390" s="84">
        <f>SUM(TVP1387:TVP1388)</f>
        <v>2000000</v>
      </c>
      <c r="TVQ1390" s="84">
        <f>SUM(TVQ1387:TVQ1388)</f>
        <v>0</v>
      </c>
      <c r="TVR1390" s="84">
        <f>TVQ1390/TVP1390</f>
        <v>0</v>
      </c>
      <c r="TVS1390" s="84">
        <f>TVP1390-TVQ1390</f>
        <v>2000000</v>
      </c>
      <c r="TVT1390" s="84">
        <f>TVP1390+TVL1390</f>
        <v>3000000</v>
      </c>
      <c r="TWA1390" s="84" t="s">
        <v>5399</v>
      </c>
      <c r="TWB1390" s="84">
        <f>SUM(TWB1387:TWB1388)</f>
        <v>1000000</v>
      </c>
      <c r="TWC1390" s="84">
        <f>SUM(TWC1387:TWC1388)</f>
        <v>0</v>
      </c>
      <c r="TWD1390" s="84">
        <f>TWC1390/TWB1390</f>
        <v>0</v>
      </c>
      <c r="TWE1390" s="84">
        <f>TWB1390-TWC1390</f>
        <v>1000000</v>
      </c>
      <c r="TWF1390" s="84">
        <f>SUM(TWF1387:TWF1388)</f>
        <v>2000000</v>
      </c>
      <c r="TWG1390" s="84">
        <f>SUM(TWG1387:TWG1388)</f>
        <v>0</v>
      </c>
      <c r="TWH1390" s="84">
        <f>TWG1390/TWF1390</f>
        <v>0</v>
      </c>
      <c r="TWI1390" s="84">
        <f>TWF1390-TWG1390</f>
        <v>2000000</v>
      </c>
      <c r="TWJ1390" s="84">
        <f>TWF1390+TWB1390</f>
        <v>3000000</v>
      </c>
      <c r="TWQ1390" s="84" t="s">
        <v>5399</v>
      </c>
      <c r="TWR1390" s="84">
        <f>SUM(TWR1387:TWR1388)</f>
        <v>1000000</v>
      </c>
      <c r="TWS1390" s="84">
        <f>SUM(TWS1387:TWS1388)</f>
        <v>0</v>
      </c>
      <c r="TWT1390" s="84">
        <f>TWS1390/TWR1390</f>
        <v>0</v>
      </c>
      <c r="TWU1390" s="84">
        <f>TWR1390-TWS1390</f>
        <v>1000000</v>
      </c>
      <c r="TWV1390" s="84">
        <f>SUM(TWV1387:TWV1388)</f>
        <v>2000000</v>
      </c>
      <c r="TWW1390" s="84">
        <f>SUM(TWW1387:TWW1388)</f>
        <v>0</v>
      </c>
      <c r="TWX1390" s="84">
        <f>TWW1390/TWV1390</f>
        <v>0</v>
      </c>
      <c r="TWY1390" s="84">
        <f>TWV1390-TWW1390</f>
        <v>2000000</v>
      </c>
      <c r="TWZ1390" s="84">
        <f>TWV1390+TWR1390</f>
        <v>3000000</v>
      </c>
      <c r="TXG1390" s="84" t="s">
        <v>5399</v>
      </c>
      <c r="TXH1390" s="84">
        <f>SUM(TXH1387:TXH1388)</f>
        <v>1000000</v>
      </c>
      <c r="TXI1390" s="84">
        <f>SUM(TXI1387:TXI1388)</f>
        <v>0</v>
      </c>
      <c r="TXJ1390" s="84">
        <f>TXI1390/TXH1390</f>
        <v>0</v>
      </c>
      <c r="TXK1390" s="84">
        <f>TXH1390-TXI1390</f>
        <v>1000000</v>
      </c>
      <c r="TXL1390" s="84">
        <f>SUM(TXL1387:TXL1388)</f>
        <v>2000000</v>
      </c>
      <c r="TXM1390" s="84">
        <f>SUM(TXM1387:TXM1388)</f>
        <v>0</v>
      </c>
      <c r="TXN1390" s="84">
        <f>TXM1390/TXL1390</f>
        <v>0</v>
      </c>
      <c r="TXO1390" s="84">
        <f>TXL1390-TXM1390</f>
        <v>2000000</v>
      </c>
      <c r="TXP1390" s="84">
        <f>TXL1390+TXH1390</f>
        <v>3000000</v>
      </c>
      <c r="TXW1390" s="84" t="s">
        <v>5399</v>
      </c>
      <c r="TXX1390" s="84">
        <f>SUM(TXX1387:TXX1388)</f>
        <v>1000000</v>
      </c>
      <c r="TXY1390" s="84">
        <f>SUM(TXY1387:TXY1388)</f>
        <v>0</v>
      </c>
      <c r="TXZ1390" s="84">
        <f>TXY1390/TXX1390</f>
        <v>0</v>
      </c>
      <c r="TYA1390" s="84">
        <f>TXX1390-TXY1390</f>
        <v>1000000</v>
      </c>
      <c r="TYB1390" s="84">
        <f>SUM(TYB1387:TYB1388)</f>
        <v>2000000</v>
      </c>
      <c r="TYC1390" s="84">
        <f>SUM(TYC1387:TYC1388)</f>
        <v>0</v>
      </c>
      <c r="TYD1390" s="84">
        <f>TYC1390/TYB1390</f>
        <v>0</v>
      </c>
      <c r="TYE1390" s="84">
        <f>TYB1390-TYC1390</f>
        <v>2000000</v>
      </c>
      <c r="TYF1390" s="84">
        <f>TYB1390+TXX1390</f>
        <v>3000000</v>
      </c>
      <c r="TYM1390" s="84" t="s">
        <v>5399</v>
      </c>
      <c r="TYN1390" s="84">
        <f>SUM(TYN1387:TYN1388)</f>
        <v>1000000</v>
      </c>
      <c r="TYO1390" s="84">
        <f>SUM(TYO1387:TYO1388)</f>
        <v>0</v>
      </c>
      <c r="TYP1390" s="84">
        <f>TYO1390/TYN1390</f>
        <v>0</v>
      </c>
      <c r="TYQ1390" s="84">
        <f>TYN1390-TYO1390</f>
        <v>1000000</v>
      </c>
      <c r="TYR1390" s="84">
        <f>SUM(TYR1387:TYR1388)</f>
        <v>2000000</v>
      </c>
      <c r="TYS1390" s="84">
        <f>SUM(TYS1387:TYS1388)</f>
        <v>0</v>
      </c>
      <c r="TYT1390" s="84">
        <f>TYS1390/TYR1390</f>
        <v>0</v>
      </c>
      <c r="TYU1390" s="84">
        <f>TYR1390-TYS1390</f>
        <v>2000000</v>
      </c>
      <c r="TYV1390" s="84">
        <f>TYR1390+TYN1390</f>
        <v>3000000</v>
      </c>
      <c r="TZC1390" s="84" t="s">
        <v>5399</v>
      </c>
      <c r="TZD1390" s="84">
        <f>SUM(TZD1387:TZD1388)</f>
        <v>1000000</v>
      </c>
      <c r="TZE1390" s="84">
        <f>SUM(TZE1387:TZE1388)</f>
        <v>0</v>
      </c>
      <c r="TZF1390" s="84">
        <f>TZE1390/TZD1390</f>
        <v>0</v>
      </c>
      <c r="TZG1390" s="84">
        <f>TZD1390-TZE1390</f>
        <v>1000000</v>
      </c>
      <c r="TZH1390" s="84">
        <f>SUM(TZH1387:TZH1388)</f>
        <v>2000000</v>
      </c>
      <c r="TZI1390" s="84">
        <f>SUM(TZI1387:TZI1388)</f>
        <v>0</v>
      </c>
      <c r="TZJ1390" s="84">
        <f>TZI1390/TZH1390</f>
        <v>0</v>
      </c>
      <c r="TZK1390" s="84">
        <f>TZH1390-TZI1390</f>
        <v>2000000</v>
      </c>
      <c r="TZL1390" s="84">
        <f>TZH1390+TZD1390</f>
        <v>3000000</v>
      </c>
      <c r="TZS1390" s="84" t="s">
        <v>5399</v>
      </c>
      <c r="TZT1390" s="84">
        <f>SUM(TZT1387:TZT1388)</f>
        <v>1000000</v>
      </c>
      <c r="TZU1390" s="84">
        <f>SUM(TZU1387:TZU1388)</f>
        <v>0</v>
      </c>
      <c r="TZV1390" s="84">
        <f>TZU1390/TZT1390</f>
        <v>0</v>
      </c>
      <c r="TZW1390" s="84">
        <f>TZT1390-TZU1390</f>
        <v>1000000</v>
      </c>
      <c r="TZX1390" s="84">
        <f>SUM(TZX1387:TZX1388)</f>
        <v>2000000</v>
      </c>
      <c r="TZY1390" s="84">
        <f>SUM(TZY1387:TZY1388)</f>
        <v>0</v>
      </c>
      <c r="TZZ1390" s="84">
        <f>TZY1390/TZX1390</f>
        <v>0</v>
      </c>
      <c r="UAA1390" s="84">
        <f>TZX1390-TZY1390</f>
        <v>2000000</v>
      </c>
      <c r="UAB1390" s="84">
        <f>TZX1390+TZT1390</f>
        <v>3000000</v>
      </c>
      <c r="UAI1390" s="84" t="s">
        <v>5399</v>
      </c>
      <c r="UAJ1390" s="84">
        <f>SUM(UAJ1387:UAJ1388)</f>
        <v>1000000</v>
      </c>
      <c r="UAK1390" s="84">
        <f>SUM(UAK1387:UAK1388)</f>
        <v>0</v>
      </c>
      <c r="UAL1390" s="84">
        <f>UAK1390/UAJ1390</f>
        <v>0</v>
      </c>
      <c r="UAM1390" s="84">
        <f>UAJ1390-UAK1390</f>
        <v>1000000</v>
      </c>
      <c r="UAN1390" s="84">
        <f>SUM(UAN1387:UAN1388)</f>
        <v>2000000</v>
      </c>
      <c r="UAO1390" s="84">
        <f>SUM(UAO1387:UAO1388)</f>
        <v>0</v>
      </c>
      <c r="UAP1390" s="84">
        <f>UAO1390/UAN1390</f>
        <v>0</v>
      </c>
      <c r="UAQ1390" s="84">
        <f>UAN1390-UAO1390</f>
        <v>2000000</v>
      </c>
      <c r="UAR1390" s="84">
        <f>UAN1390+UAJ1390</f>
        <v>3000000</v>
      </c>
      <c r="UAY1390" s="84" t="s">
        <v>5399</v>
      </c>
      <c r="UAZ1390" s="84">
        <f>SUM(UAZ1387:UAZ1388)</f>
        <v>1000000</v>
      </c>
      <c r="UBA1390" s="84">
        <f>SUM(UBA1387:UBA1388)</f>
        <v>0</v>
      </c>
      <c r="UBB1390" s="84">
        <f>UBA1390/UAZ1390</f>
        <v>0</v>
      </c>
      <c r="UBC1390" s="84">
        <f>UAZ1390-UBA1390</f>
        <v>1000000</v>
      </c>
      <c r="UBD1390" s="84">
        <f>SUM(UBD1387:UBD1388)</f>
        <v>2000000</v>
      </c>
      <c r="UBE1390" s="84">
        <f>SUM(UBE1387:UBE1388)</f>
        <v>0</v>
      </c>
      <c r="UBF1390" s="84">
        <f>UBE1390/UBD1390</f>
        <v>0</v>
      </c>
      <c r="UBG1390" s="84">
        <f>UBD1390-UBE1390</f>
        <v>2000000</v>
      </c>
      <c r="UBH1390" s="84">
        <f>UBD1390+UAZ1390</f>
        <v>3000000</v>
      </c>
      <c r="UBO1390" s="84" t="s">
        <v>5399</v>
      </c>
      <c r="UBP1390" s="84">
        <f>SUM(UBP1387:UBP1388)</f>
        <v>1000000</v>
      </c>
      <c r="UBQ1390" s="84">
        <f>SUM(UBQ1387:UBQ1388)</f>
        <v>0</v>
      </c>
      <c r="UBR1390" s="84">
        <f>UBQ1390/UBP1390</f>
        <v>0</v>
      </c>
      <c r="UBS1390" s="84">
        <f>UBP1390-UBQ1390</f>
        <v>1000000</v>
      </c>
      <c r="UBT1390" s="84">
        <f>SUM(UBT1387:UBT1388)</f>
        <v>2000000</v>
      </c>
      <c r="UBU1390" s="84">
        <f>SUM(UBU1387:UBU1388)</f>
        <v>0</v>
      </c>
      <c r="UBV1390" s="84">
        <f>UBU1390/UBT1390</f>
        <v>0</v>
      </c>
      <c r="UBW1390" s="84">
        <f>UBT1390-UBU1390</f>
        <v>2000000</v>
      </c>
      <c r="UBX1390" s="84">
        <f>UBT1390+UBP1390</f>
        <v>3000000</v>
      </c>
      <c r="UCE1390" s="84" t="s">
        <v>5399</v>
      </c>
      <c r="UCF1390" s="84">
        <f>SUM(UCF1387:UCF1388)</f>
        <v>1000000</v>
      </c>
      <c r="UCG1390" s="84">
        <f>SUM(UCG1387:UCG1388)</f>
        <v>0</v>
      </c>
      <c r="UCH1390" s="84">
        <f>UCG1390/UCF1390</f>
        <v>0</v>
      </c>
      <c r="UCI1390" s="84">
        <f>UCF1390-UCG1390</f>
        <v>1000000</v>
      </c>
      <c r="UCJ1390" s="84">
        <f>SUM(UCJ1387:UCJ1388)</f>
        <v>2000000</v>
      </c>
      <c r="UCK1390" s="84">
        <f>SUM(UCK1387:UCK1388)</f>
        <v>0</v>
      </c>
      <c r="UCL1390" s="84">
        <f>UCK1390/UCJ1390</f>
        <v>0</v>
      </c>
      <c r="UCM1390" s="84">
        <f>UCJ1390-UCK1390</f>
        <v>2000000</v>
      </c>
      <c r="UCN1390" s="84">
        <f>UCJ1390+UCF1390</f>
        <v>3000000</v>
      </c>
      <c r="UCU1390" s="84" t="s">
        <v>5399</v>
      </c>
      <c r="UCV1390" s="84">
        <f>SUM(UCV1387:UCV1388)</f>
        <v>1000000</v>
      </c>
      <c r="UCW1390" s="84">
        <f>SUM(UCW1387:UCW1388)</f>
        <v>0</v>
      </c>
      <c r="UCX1390" s="84">
        <f>UCW1390/UCV1390</f>
        <v>0</v>
      </c>
      <c r="UCY1390" s="84">
        <f>UCV1390-UCW1390</f>
        <v>1000000</v>
      </c>
      <c r="UCZ1390" s="84">
        <f>SUM(UCZ1387:UCZ1388)</f>
        <v>2000000</v>
      </c>
      <c r="UDA1390" s="84">
        <f>SUM(UDA1387:UDA1388)</f>
        <v>0</v>
      </c>
      <c r="UDB1390" s="84">
        <f>UDA1390/UCZ1390</f>
        <v>0</v>
      </c>
      <c r="UDC1390" s="84">
        <f>UCZ1390-UDA1390</f>
        <v>2000000</v>
      </c>
      <c r="UDD1390" s="84">
        <f>UCZ1390+UCV1390</f>
        <v>3000000</v>
      </c>
      <c r="UDK1390" s="84" t="s">
        <v>5399</v>
      </c>
      <c r="UDL1390" s="84">
        <f>SUM(UDL1387:UDL1388)</f>
        <v>1000000</v>
      </c>
      <c r="UDM1390" s="84">
        <f>SUM(UDM1387:UDM1388)</f>
        <v>0</v>
      </c>
      <c r="UDN1390" s="84">
        <f>UDM1390/UDL1390</f>
        <v>0</v>
      </c>
      <c r="UDO1390" s="84">
        <f>UDL1390-UDM1390</f>
        <v>1000000</v>
      </c>
      <c r="UDP1390" s="84">
        <f>SUM(UDP1387:UDP1388)</f>
        <v>2000000</v>
      </c>
      <c r="UDQ1390" s="84">
        <f>SUM(UDQ1387:UDQ1388)</f>
        <v>0</v>
      </c>
      <c r="UDR1390" s="84">
        <f>UDQ1390/UDP1390</f>
        <v>0</v>
      </c>
      <c r="UDS1390" s="84">
        <f>UDP1390-UDQ1390</f>
        <v>2000000</v>
      </c>
      <c r="UDT1390" s="84">
        <f>UDP1390+UDL1390</f>
        <v>3000000</v>
      </c>
      <c r="UEA1390" s="84" t="s">
        <v>5399</v>
      </c>
      <c r="UEB1390" s="84">
        <f>SUM(UEB1387:UEB1388)</f>
        <v>1000000</v>
      </c>
      <c r="UEC1390" s="84">
        <f>SUM(UEC1387:UEC1388)</f>
        <v>0</v>
      </c>
      <c r="UED1390" s="84">
        <f>UEC1390/UEB1390</f>
        <v>0</v>
      </c>
      <c r="UEE1390" s="84">
        <f>UEB1390-UEC1390</f>
        <v>1000000</v>
      </c>
      <c r="UEF1390" s="84">
        <f>SUM(UEF1387:UEF1388)</f>
        <v>2000000</v>
      </c>
      <c r="UEG1390" s="84">
        <f>SUM(UEG1387:UEG1388)</f>
        <v>0</v>
      </c>
      <c r="UEH1390" s="84">
        <f>UEG1390/UEF1390</f>
        <v>0</v>
      </c>
      <c r="UEI1390" s="84">
        <f>UEF1390-UEG1390</f>
        <v>2000000</v>
      </c>
      <c r="UEJ1390" s="84">
        <f>UEF1390+UEB1390</f>
        <v>3000000</v>
      </c>
      <c r="UEQ1390" s="84" t="s">
        <v>5399</v>
      </c>
      <c r="UER1390" s="84">
        <f>SUM(UER1387:UER1388)</f>
        <v>1000000</v>
      </c>
      <c r="UES1390" s="84">
        <f>SUM(UES1387:UES1388)</f>
        <v>0</v>
      </c>
      <c r="UET1390" s="84">
        <f>UES1390/UER1390</f>
        <v>0</v>
      </c>
      <c r="UEU1390" s="84">
        <f>UER1390-UES1390</f>
        <v>1000000</v>
      </c>
      <c r="UEV1390" s="84">
        <f>SUM(UEV1387:UEV1388)</f>
        <v>2000000</v>
      </c>
      <c r="UEW1390" s="84">
        <f>SUM(UEW1387:UEW1388)</f>
        <v>0</v>
      </c>
      <c r="UEX1390" s="84">
        <f>UEW1390/UEV1390</f>
        <v>0</v>
      </c>
      <c r="UEY1390" s="84">
        <f>UEV1390-UEW1390</f>
        <v>2000000</v>
      </c>
      <c r="UEZ1390" s="84">
        <f>UEV1390+UER1390</f>
        <v>3000000</v>
      </c>
      <c r="UFG1390" s="84" t="s">
        <v>5399</v>
      </c>
      <c r="UFH1390" s="84">
        <f>SUM(UFH1387:UFH1388)</f>
        <v>1000000</v>
      </c>
      <c r="UFI1390" s="84">
        <f>SUM(UFI1387:UFI1388)</f>
        <v>0</v>
      </c>
      <c r="UFJ1390" s="84">
        <f>UFI1390/UFH1390</f>
        <v>0</v>
      </c>
      <c r="UFK1390" s="84">
        <f>UFH1390-UFI1390</f>
        <v>1000000</v>
      </c>
      <c r="UFL1390" s="84">
        <f>SUM(UFL1387:UFL1388)</f>
        <v>2000000</v>
      </c>
      <c r="UFM1390" s="84">
        <f>SUM(UFM1387:UFM1388)</f>
        <v>0</v>
      </c>
      <c r="UFN1390" s="84">
        <f>UFM1390/UFL1390</f>
        <v>0</v>
      </c>
      <c r="UFO1390" s="84">
        <f>UFL1390-UFM1390</f>
        <v>2000000</v>
      </c>
      <c r="UFP1390" s="84">
        <f>UFL1390+UFH1390</f>
        <v>3000000</v>
      </c>
      <c r="UFW1390" s="84" t="s">
        <v>5399</v>
      </c>
      <c r="UFX1390" s="84">
        <f>SUM(UFX1387:UFX1388)</f>
        <v>1000000</v>
      </c>
      <c r="UFY1390" s="84">
        <f>SUM(UFY1387:UFY1388)</f>
        <v>0</v>
      </c>
      <c r="UFZ1390" s="84">
        <f>UFY1390/UFX1390</f>
        <v>0</v>
      </c>
      <c r="UGA1390" s="84">
        <f>UFX1390-UFY1390</f>
        <v>1000000</v>
      </c>
      <c r="UGB1390" s="84">
        <f>SUM(UGB1387:UGB1388)</f>
        <v>2000000</v>
      </c>
      <c r="UGC1390" s="84">
        <f>SUM(UGC1387:UGC1388)</f>
        <v>0</v>
      </c>
      <c r="UGD1390" s="84">
        <f>UGC1390/UGB1390</f>
        <v>0</v>
      </c>
      <c r="UGE1390" s="84">
        <f>UGB1390-UGC1390</f>
        <v>2000000</v>
      </c>
      <c r="UGF1390" s="84">
        <f>UGB1390+UFX1390</f>
        <v>3000000</v>
      </c>
      <c r="UGM1390" s="84" t="s">
        <v>5399</v>
      </c>
      <c r="UGN1390" s="84">
        <f>SUM(UGN1387:UGN1388)</f>
        <v>1000000</v>
      </c>
      <c r="UGO1390" s="84">
        <f>SUM(UGO1387:UGO1388)</f>
        <v>0</v>
      </c>
      <c r="UGP1390" s="84">
        <f>UGO1390/UGN1390</f>
        <v>0</v>
      </c>
      <c r="UGQ1390" s="84">
        <f>UGN1390-UGO1390</f>
        <v>1000000</v>
      </c>
      <c r="UGR1390" s="84">
        <f>SUM(UGR1387:UGR1388)</f>
        <v>2000000</v>
      </c>
      <c r="UGS1390" s="84">
        <f>SUM(UGS1387:UGS1388)</f>
        <v>0</v>
      </c>
      <c r="UGT1390" s="84">
        <f>UGS1390/UGR1390</f>
        <v>0</v>
      </c>
      <c r="UGU1390" s="84">
        <f>UGR1390-UGS1390</f>
        <v>2000000</v>
      </c>
      <c r="UGV1390" s="84">
        <f>UGR1390+UGN1390</f>
        <v>3000000</v>
      </c>
      <c r="UHC1390" s="84" t="s">
        <v>5399</v>
      </c>
      <c r="UHD1390" s="84">
        <f>SUM(UHD1387:UHD1388)</f>
        <v>1000000</v>
      </c>
      <c r="UHE1390" s="84">
        <f>SUM(UHE1387:UHE1388)</f>
        <v>0</v>
      </c>
      <c r="UHF1390" s="84">
        <f>UHE1390/UHD1390</f>
        <v>0</v>
      </c>
      <c r="UHG1390" s="84">
        <f>UHD1390-UHE1390</f>
        <v>1000000</v>
      </c>
      <c r="UHH1390" s="84">
        <f>SUM(UHH1387:UHH1388)</f>
        <v>2000000</v>
      </c>
      <c r="UHI1390" s="84">
        <f>SUM(UHI1387:UHI1388)</f>
        <v>0</v>
      </c>
      <c r="UHJ1390" s="84">
        <f>UHI1390/UHH1390</f>
        <v>0</v>
      </c>
      <c r="UHK1390" s="84">
        <f>UHH1390-UHI1390</f>
        <v>2000000</v>
      </c>
      <c r="UHL1390" s="84">
        <f>UHH1390+UHD1390</f>
        <v>3000000</v>
      </c>
      <c r="UHS1390" s="84" t="s">
        <v>5399</v>
      </c>
      <c r="UHT1390" s="84">
        <f>SUM(UHT1387:UHT1388)</f>
        <v>1000000</v>
      </c>
      <c r="UHU1390" s="84">
        <f>SUM(UHU1387:UHU1388)</f>
        <v>0</v>
      </c>
      <c r="UHV1390" s="84">
        <f>UHU1390/UHT1390</f>
        <v>0</v>
      </c>
      <c r="UHW1390" s="84">
        <f>UHT1390-UHU1390</f>
        <v>1000000</v>
      </c>
      <c r="UHX1390" s="84">
        <f>SUM(UHX1387:UHX1388)</f>
        <v>2000000</v>
      </c>
      <c r="UHY1390" s="84">
        <f>SUM(UHY1387:UHY1388)</f>
        <v>0</v>
      </c>
      <c r="UHZ1390" s="84">
        <f>UHY1390/UHX1390</f>
        <v>0</v>
      </c>
      <c r="UIA1390" s="84">
        <f>UHX1390-UHY1390</f>
        <v>2000000</v>
      </c>
      <c r="UIB1390" s="84">
        <f>UHX1390+UHT1390</f>
        <v>3000000</v>
      </c>
      <c r="UII1390" s="84" t="s">
        <v>5399</v>
      </c>
      <c r="UIJ1390" s="84">
        <f>SUM(UIJ1387:UIJ1388)</f>
        <v>1000000</v>
      </c>
      <c r="UIK1390" s="84">
        <f>SUM(UIK1387:UIK1388)</f>
        <v>0</v>
      </c>
      <c r="UIL1390" s="84">
        <f>UIK1390/UIJ1390</f>
        <v>0</v>
      </c>
      <c r="UIM1390" s="84">
        <f>UIJ1390-UIK1390</f>
        <v>1000000</v>
      </c>
      <c r="UIN1390" s="84">
        <f>SUM(UIN1387:UIN1388)</f>
        <v>2000000</v>
      </c>
      <c r="UIO1390" s="84">
        <f>SUM(UIO1387:UIO1388)</f>
        <v>0</v>
      </c>
      <c r="UIP1390" s="84">
        <f>UIO1390/UIN1390</f>
        <v>0</v>
      </c>
      <c r="UIQ1390" s="84">
        <f>UIN1390-UIO1390</f>
        <v>2000000</v>
      </c>
      <c r="UIR1390" s="84">
        <f>UIN1390+UIJ1390</f>
        <v>3000000</v>
      </c>
      <c r="UIY1390" s="84" t="s">
        <v>5399</v>
      </c>
      <c r="UIZ1390" s="84">
        <f>SUM(UIZ1387:UIZ1388)</f>
        <v>1000000</v>
      </c>
      <c r="UJA1390" s="84">
        <f>SUM(UJA1387:UJA1388)</f>
        <v>0</v>
      </c>
      <c r="UJB1390" s="84">
        <f>UJA1390/UIZ1390</f>
        <v>0</v>
      </c>
      <c r="UJC1390" s="84">
        <f>UIZ1390-UJA1390</f>
        <v>1000000</v>
      </c>
      <c r="UJD1390" s="84">
        <f>SUM(UJD1387:UJD1388)</f>
        <v>2000000</v>
      </c>
      <c r="UJE1390" s="84">
        <f>SUM(UJE1387:UJE1388)</f>
        <v>0</v>
      </c>
      <c r="UJF1390" s="84">
        <f>UJE1390/UJD1390</f>
        <v>0</v>
      </c>
      <c r="UJG1390" s="84">
        <f>UJD1390-UJE1390</f>
        <v>2000000</v>
      </c>
      <c r="UJH1390" s="84">
        <f>UJD1390+UIZ1390</f>
        <v>3000000</v>
      </c>
      <c r="UJO1390" s="84" t="s">
        <v>5399</v>
      </c>
      <c r="UJP1390" s="84">
        <f>SUM(UJP1387:UJP1388)</f>
        <v>1000000</v>
      </c>
      <c r="UJQ1390" s="84">
        <f>SUM(UJQ1387:UJQ1388)</f>
        <v>0</v>
      </c>
      <c r="UJR1390" s="84">
        <f>UJQ1390/UJP1390</f>
        <v>0</v>
      </c>
      <c r="UJS1390" s="84">
        <f>UJP1390-UJQ1390</f>
        <v>1000000</v>
      </c>
      <c r="UJT1390" s="84">
        <f>SUM(UJT1387:UJT1388)</f>
        <v>2000000</v>
      </c>
      <c r="UJU1390" s="84">
        <f>SUM(UJU1387:UJU1388)</f>
        <v>0</v>
      </c>
      <c r="UJV1390" s="84">
        <f>UJU1390/UJT1390</f>
        <v>0</v>
      </c>
      <c r="UJW1390" s="84">
        <f>UJT1390-UJU1390</f>
        <v>2000000</v>
      </c>
      <c r="UJX1390" s="84">
        <f>UJT1390+UJP1390</f>
        <v>3000000</v>
      </c>
      <c r="UKE1390" s="84" t="s">
        <v>5399</v>
      </c>
      <c r="UKF1390" s="84">
        <f>SUM(UKF1387:UKF1388)</f>
        <v>1000000</v>
      </c>
      <c r="UKG1390" s="84">
        <f>SUM(UKG1387:UKG1388)</f>
        <v>0</v>
      </c>
      <c r="UKH1390" s="84">
        <f>UKG1390/UKF1390</f>
        <v>0</v>
      </c>
      <c r="UKI1390" s="84">
        <f>UKF1390-UKG1390</f>
        <v>1000000</v>
      </c>
      <c r="UKJ1390" s="84">
        <f>SUM(UKJ1387:UKJ1388)</f>
        <v>2000000</v>
      </c>
      <c r="UKK1390" s="84">
        <f>SUM(UKK1387:UKK1388)</f>
        <v>0</v>
      </c>
      <c r="UKL1390" s="84">
        <f>UKK1390/UKJ1390</f>
        <v>0</v>
      </c>
      <c r="UKM1390" s="84">
        <f>UKJ1390-UKK1390</f>
        <v>2000000</v>
      </c>
      <c r="UKN1390" s="84">
        <f>UKJ1390+UKF1390</f>
        <v>3000000</v>
      </c>
      <c r="UKU1390" s="84" t="s">
        <v>5399</v>
      </c>
      <c r="UKV1390" s="84">
        <f>SUM(UKV1387:UKV1388)</f>
        <v>1000000</v>
      </c>
      <c r="UKW1390" s="84">
        <f>SUM(UKW1387:UKW1388)</f>
        <v>0</v>
      </c>
      <c r="UKX1390" s="84">
        <f>UKW1390/UKV1390</f>
        <v>0</v>
      </c>
      <c r="UKY1390" s="84">
        <f>UKV1390-UKW1390</f>
        <v>1000000</v>
      </c>
      <c r="UKZ1390" s="84">
        <f>SUM(UKZ1387:UKZ1388)</f>
        <v>2000000</v>
      </c>
      <c r="ULA1390" s="84">
        <f>SUM(ULA1387:ULA1388)</f>
        <v>0</v>
      </c>
      <c r="ULB1390" s="84">
        <f>ULA1390/UKZ1390</f>
        <v>0</v>
      </c>
      <c r="ULC1390" s="84">
        <f>UKZ1390-ULA1390</f>
        <v>2000000</v>
      </c>
      <c r="ULD1390" s="84">
        <f>UKZ1390+UKV1390</f>
        <v>3000000</v>
      </c>
      <c r="ULK1390" s="84" t="s">
        <v>5399</v>
      </c>
      <c r="ULL1390" s="84">
        <f>SUM(ULL1387:ULL1388)</f>
        <v>1000000</v>
      </c>
      <c r="ULM1390" s="84">
        <f>SUM(ULM1387:ULM1388)</f>
        <v>0</v>
      </c>
      <c r="ULN1390" s="84">
        <f>ULM1390/ULL1390</f>
        <v>0</v>
      </c>
      <c r="ULO1390" s="84">
        <f>ULL1390-ULM1390</f>
        <v>1000000</v>
      </c>
      <c r="ULP1390" s="84">
        <f>SUM(ULP1387:ULP1388)</f>
        <v>2000000</v>
      </c>
      <c r="ULQ1390" s="84">
        <f>SUM(ULQ1387:ULQ1388)</f>
        <v>0</v>
      </c>
      <c r="ULR1390" s="84">
        <f>ULQ1390/ULP1390</f>
        <v>0</v>
      </c>
      <c r="ULS1390" s="84">
        <f>ULP1390-ULQ1390</f>
        <v>2000000</v>
      </c>
      <c r="ULT1390" s="84">
        <f>ULP1390+ULL1390</f>
        <v>3000000</v>
      </c>
      <c r="UMA1390" s="84" t="s">
        <v>5399</v>
      </c>
      <c r="UMB1390" s="84">
        <f>SUM(UMB1387:UMB1388)</f>
        <v>1000000</v>
      </c>
      <c r="UMC1390" s="84">
        <f>SUM(UMC1387:UMC1388)</f>
        <v>0</v>
      </c>
      <c r="UMD1390" s="84">
        <f>UMC1390/UMB1390</f>
        <v>0</v>
      </c>
      <c r="UME1390" s="84">
        <f>UMB1390-UMC1390</f>
        <v>1000000</v>
      </c>
      <c r="UMF1390" s="84">
        <f>SUM(UMF1387:UMF1388)</f>
        <v>2000000</v>
      </c>
      <c r="UMG1390" s="84">
        <f>SUM(UMG1387:UMG1388)</f>
        <v>0</v>
      </c>
      <c r="UMH1390" s="84">
        <f>UMG1390/UMF1390</f>
        <v>0</v>
      </c>
      <c r="UMI1390" s="84">
        <f>UMF1390-UMG1390</f>
        <v>2000000</v>
      </c>
      <c r="UMJ1390" s="84">
        <f>UMF1390+UMB1390</f>
        <v>3000000</v>
      </c>
      <c r="UMQ1390" s="84" t="s">
        <v>5399</v>
      </c>
      <c r="UMR1390" s="84">
        <f>SUM(UMR1387:UMR1388)</f>
        <v>1000000</v>
      </c>
      <c r="UMS1390" s="84">
        <f>SUM(UMS1387:UMS1388)</f>
        <v>0</v>
      </c>
      <c r="UMT1390" s="84">
        <f>UMS1390/UMR1390</f>
        <v>0</v>
      </c>
      <c r="UMU1390" s="84">
        <f>UMR1390-UMS1390</f>
        <v>1000000</v>
      </c>
      <c r="UMV1390" s="84">
        <f>SUM(UMV1387:UMV1388)</f>
        <v>2000000</v>
      </c>
      <c r="UMW1390" s="84">
        <f>SUM(UMW1387:UMW1388)</f>
        <v>0</v>
      </c>
      <c r="UMX1390" s="84">
        <f>UMW1390/UMV1390</f>
        <v>0</v>
      </c>
      <c r="UMY1390" s="84">
        <f>UMV1390-UMW1390</f>
        <v>2000000</v>
      </c>
      <c r="UMZ1390" s="84">
        <f>UMV1390+UMR1390</f>
        <v>3000000</v>
      </c>
      <c r="UNG1390" s="84" t="s">
        <v>5399</v>
      </c>
      <c r="UNH1390" s="84">
        <f>SUM(UNH1387:UNH1388)</f>
        <v>1000000</v>
      </c>
      <c r="UNI1390" s="84">
        <f>SUM(UNI1387:UNI1388)</f>
        <v>0</v>
      </c>
      <c r="UNJ1390" s="84">
        <f>UNI1390/UNH1390</f>
        <v>0</v>
      </c>
      <c r="UNK1390" s="84">
        <f>UNH1390-UNI1390</f>
        <v>1000000</v>
      </c>
      <c r="UNL1390" s="84">
        <f>SUM(UNL1387:UNL1388)</f>
        <v>2000000</v>
      </c>
      <c r="UNM1390" s="84">
        <f>SUM(UNM1387:UNM1388)</f>
        <v>0</v>
      </c>
      <c r="UNN1390" s="84">
        <f>UNM1390/UNL1390</f>
        <v>0</v>
      </c>
      <c r="UNO1390" s="84">
        <f>UNL1390-UNM1390</f>
        <v>2000000</v>
      </c>
      <c r="UNP1390" s="84">
        <f>UNL1390+UNH1390</f>
        <v>3000000</v>
      </c>
      <c r="UNW1390" s="84" t="s">
        <v>5399</v>
      </c>
      <c r="UNX1390" s="84">
        <f>SUM(UNX1387:UNX1388)</f>
        <v>1000000</v>
      </c>
      <c r="UNY1390" s="84">
        <f>SUM(UNY1387:UNY1388)</f>
        <v>0</v>
      </c>
      <c r="UNZ1390" s="84">
        <f>UNY1390/UNX1390</f>
        <v>0</v>
      </c>
      <c r="UOA1390" s="84">
        <f>UNX1390-UNY1390</f>
        <v>1000000</v>
      </c>
      <c r="UOB1390" s="84">
        <f>SUM(UOB1387:UOB1388)</f>
        <v>2000000</v>
      </c>
      <c r="UOC1390" s="84">
        <f>SUM(UOC1387:UOC1388)</f>
        <v>0</v>
      </c>
      <c r="UOD1390" s="84">
        <f>UOC1390/UOB1390</f>
        <v>0</v>
      </c>
      <c r="UOE1390" s="84">
        <f>UOB1390-UOC1390</f>
        <v>2000000</v>
      </c>
      <c r="UOF1390" s="84">
        <f>UOB1390+UNX1390</f>
        <v>3000000</v>
      </c>
      <c r="UOM1390" s="84" t="s">
        <v>5399</v>
      </c>
      <c r="UON1390" s="84">
        <f>SUM(UON1387:UON1388)</f>
        <v>1000000</v>
      </c>
      <c r="UOO1390" s="84">
        <f>SUM(UOO1387:UOO1388)</f>
        <v>0</v>
      </c>
      <c r="UOP1390" s="84">
        <f>UOO1390/UON1390</f>
        <v>0</v>
      </c>
      <c r="UOQ1390" s="84">
        <f>UON1390-UOO1390</f>
        <v>1000000</v>
      </c>
      <c r="UOR1390" s="84">
        <f>SUM(UOR1387:UOR1388)</f>
        <v>2000000</v>
      </c>
      <c r="UOS1390" s="84">
        <f>SUM(UOS1387:UOS1388)</f>
        <v>0</v>
      </c>
      <c r="UOT1390" s="84">
        <f>UOS1390/UOR1390</f>
        <v>0</v>
      </c>
      <c r="UOU1390" s="84">
        <f>UOR1390-UOS1390</f>
        <v>2000000</v>
      </c>
      <c r="UOV1390" s="84">
        <f>UOR1390+UON1390</f>
        <v>3000000</v>
      </c>
      <c r="UPC1390" s="84" t="s">
        <v>5399</v>
      </c>
      <c r="UPD1390" s="84">
        <f>SUM(UPD1387:UPD1388)</f>
        <v>1000000</v>
      </c>
      <c r="UPE1390" s="84">
        <f>SUM(UPE1387:UPE1388)</f>
        <v>0</v>
      </c>
      <c r="UPF1390" s="84">
        <f>UPE1390/UPD1390</f>
        <v>0</v>
      </c>
      <c r="UPG1390" s="84">
        <f>UPD1390-UPE1390</f>
        <v>1000000</v>
      </c>
      <c r="UPH1390" s="84">
        <f>SUM(UPH1387:UPH1388)</f>
        <v>2000000</v>
      </c>
      <c r="UPI1390" s="84">
        <f>SUM(UPI1387:UPI1388)</f>
        <v>0</v>
      </c>
      <c r="UPJ1390" s="84">
        <f>UPI1390/UPH1390</f>
        <v>0</v>
      </c>
      <c r="UPK1390" s="84">
        <f>UPH1390-UPI1390</f>
        <v>2000000</v>
      </c>
      <c r="UPL1390" s="84">
        <f>UPH1390+UPD1390</f>
        <v>3000000</v>
      </c>
      <c r="UPS1390" s="84" t="s">
        <v>5399</v>
      </c>
      <c r="UPT1390" s="84">
        <f>SUM(UPT1387:UPT1388)</f>
        <v>1000000</v>
      </c>
      <c r="UPU1390" s="84">
        <f>SUM(UPU1387:UPU1388)</f>
        <v>0</v>
      </c>
      <c r="UPV1390" s="84">
        <f>UPU1390/UPT1390</f>
        <v>0</v>
      </c>
      <c r="UPW1390" s="84">
        <f>UPT1390-UPU1390</f>
        <v>1000000</v>
      </c>
      <c r="UPX1390" s="84">
        <f>SUM(UPX1387:UPX1388)</f>
        <v>2000000</v>
      </c>
      <c r="UPY1390" s="84">
        <f>SUM(UPY1387:UPY1388)</f>
        <v>0</v>
      </c>
      <c r="UPZ1390" s="84">
        <f>UPY1390/UPX1390</f>
        <v>0</v>
      </c>
      <c r="UQA1390" s="84">
        <f>UPX1390-UPY1390</f>
        <v>2000000</v>
      </c>
      <c r="UQB1390" s="84">
        <f>UPX1390+UPT1390</f>
        <v>3000000</v>
      </c>
      <c r="UQI1390" s="84" t="s">
        <v>5399</v>
      </c>
      <c r="UQJ1390" s="84">
        <f>SUM(UQJ1387:UQJ1388)</f>
        <v>1000000</v>
      </c>
      <c r="UQK1390" s="84">
        <f>SUM(UQK1387:UQK1388)</f>
        <v>0</v>
      </c>
      <c r="UQL1390" s="84">
        <f>UQK1390/UQJ1390</f>
        <v>0</v>
      </c>
      <c r="UQM1390" s="84">
        <f>UQJ1390-UQK1390</f>
        <v>1000000</v>
      </c>
      <c r="UQN1390" s="84">
        <f>SUM(UQN1387:UQN1388)</f>
        <v>2000000</v>
      </c>
      <c r="UQO1390" s="84">
        <f>SUM(UQO1387:UQO1388)</f>
        <v>0</v>
      </c>
      <c r="UQP1390" s="84">
        <f>UQO1390/UQN1390</f>
        <v>0</v>
      </c>
      <c r="UQQ1390" s="84">
        <f>UQN1390-UQO1390</f>
        <v>2000000</v>
      </c>
      <c r="UQR1390" s="84">
        <f>UQN1390+UQJ1390</f>
        <v>3000000</v>
      </c>
      <c r="UQY1390" s="84" t="s">
        <v>5399</v>
      </c>
      <c r="UQZ1390" s="84">
        <f>SUM(UQZ1387:UQZ1388)</f>
        <v>1000000</v>
      </c>
      <c r="URA1390" s="84">
        <f>SUM(URA1387:URA1388)</f>
        <v>0</v>
      </c>
      <c r="URB1390" s="84">
        <f>URA1390/UQZ1390</f>
        <v>0</v>
      </c>
      <c r="URC1390" s="84">
        <f>UQZ1390-URA1390</f>
        <v>1000000</v>
      </c>
      <c r="URD1390" s="84">
        <f>SUM(URD1387:URD1388)</f>
        <v>2000000</v>
      </c>
      <c r="URE1390" s="84">
        <f>SUM(URE1387:URE1388)</f>
        <v>0</v>
      </c>
      <c r="URF1390" s="84">
        <f>URE1390/URD1390</f>
        <v>0</v>
      </c>
      <c r="URG1390" s="84">
        <f>URD1390-URE1390</f>
        <v>2000000</v>
      </c>
      <c r="URH1390" s="84">
        <f>URD1390+UQZ1390</f>
        <v>3000000</v>
      </c>
      <c r="URO1390" s="84" t="s">
        <v>5399</v>
      </c>
      <c r="URP1390" s="84">
        <f>SUM(URP1387:URP1388)</f>
        <v>1000000</v>
      </c>
      <c r="URQ1390" s="84">
        <f>SUM(URQ1387:URQ1388)</f>
        <v>0</v>
      </c>
      <c r="URR1390" s="84">
        <f>URQ1390/URP1390</f>
        <v>0</v>
      </c>
      <c r="URS1390" s="84">
        <f>URP1390-URQ1390</f>
        <v>1000000</v>
      </c>
      <c r="URT1390" s="84">
        <f>SUM(URT1387:URT1388)</f>
        <v>2000000</v>
      </c>
      <c r="URU1390" s="84">
        <f>SUM(URU1387:URU1388)</f>
        <v>0</v>
      </c>
      <c r="URV1390" s="84">
        <f>URU1390/URT1390</f>
        <v>0</v>
      </c>
      <c r="URW1390" s="84">
        <f>URT1390-URU1390</f>
        <v>2000000</v>
      </c>
      <c r="URX1390" s="84">
        <f>URT1390+URP1390</f>
        <v>3000000</v>
      </c>
      <c r="USE1390" s="84" t="s">
        <v>5399</v>
      </c>
      <c r="USF1390" s="84">
        <f>SUM(USF1387:USF1388)</f>
        <v>1000000</v>
      </c>
      <c r="USG1390" s="84">
        <f>SUM(USG1387:USG1388)</f>
        <v>0</v>
      </c>
      <c r="USH1390" s="84">
        <f>USG1390/USF1390</f>
        <v>0</v>
      </c>
      <c r="USI1390" s="84">
        <f>USF1390-USG1390</f>
        <v>1000000</v>
      </c>
      <c r="USJ1390" s="84">
        <f>SUM(USJ1387:USJ1388)</f>
        <v>2000000</v>
      </c>
      <c r="USK1390" s="84">
        <f>SUM(USK1387:USK1388)</f>
        <v>0</v>
      </c>
      <c r="USL1390" s="84">
        <f>USK1390/USJ1390</f>
        <v>0</v>
      </c>
      <c r="USM1390" s="84">
        <f>USJ1390-USK1390</f>
        <v>2000000</v>
      </c>
      <c r="USN1390" s="84">
        <f>USJ1390+USF1390</f>
        <v>3000000</v>
      </c>
      <c r="USU1390" s="84" t="s">
        <v>5399</v>
      </c>
      <c r="USV1390" s="84">
        <f>SUM(USV1387:USV1388)</f>
        <v>1000000</v>
      </c>
      <c r="USW1390" s="84">
        <f>SUM(USW1387:USW1388)</f>
        <v>0</v>
      </c>
      <c r="USX1390" s="84">
        <f>USW1390/USV1390</f>
        <v>0</v>
      </c>
      <c r="USY1390" s="84">
        <f>USV1390-USW1390</f>
        <v>1000000</v>
      </c>
      <c r="USZ1390" s="84">
        <f>SUM(USZ1387:USZ1388)</f>
        <v>2000000</v>
      </c>
      <c r="UTA1390" s="84">
        <f>SUM(UTA1387:UTA1388)</f>
        <v>0</v>
      </c>
      <c r="UTB1390" s="84">
        <f>UTA1390/USZ1390</f>
        <v>0</v>
      </c>
      <c r="UTC1390" s="84">
        <f>USZ1390-UTA1390</f>
        <v>2000000</v>
      </c>
      <c r="UTD1390" s="84">
        <f>USZ1390+USV1390</f>
        <v>3000000</v>
      </c>
      <c r="UTK1390" s="84" t="s">
        <v>5399</v>
      </c>
      <c r="UTL1390" s="84">
        <f>SUM(UTL1387:UTL1388)</f>
        <v>1000000</v>
      </c>
      <c r="UTM1390" s="84">
        <f>SUM(UTM1387:UTM1388)</f>
        <v>0</v>
      </c>
      <c r="UTN1390" s="84">
        <f>UTM1390/UTL1390</f>
        <v>0</v>
      </c>
      <c r="UTO1390" s="84">
        <f>UTL1390-UTM1390</f>
        <v>1000000</v>
      </c>
      <c r="UTP1390" s="84">
        <f>SUM(UTP1387:UTP1388)</f>
        <v>2000000</v>
      </c>
      <c r="UTQ1390" s="84">
        <f>SUM(UTQ1387:UTQ1388)</f>
        <v>0</v>
      </c>
      <c r="UTR1390" s="84">
        <f>UTQ1390/UTP1390</f>
        <v>0</v>
      </c>
      <c r="UTS1390" s="84">
        <f>UTP1390-UTQ1390</f>
        <v>2000000</v>
      </c>
      <c r="UTT1390" s="84">
        <f>UTP1390+UTL1390</f>
        <v>3000000</v>
      </c>
      <c r="UUA1390" s="84" t="s">
        <v>5399</v>
      </c>
      <c r="UUB1390" s="84">
        <f>SUM(UUB1387:UUB1388)</f>
        <v>1000000</v>
      </c>
      <c r="UUC1390" s="84">
        <f>SUM(UUC1387:UUC1388)</f>
        <v>0</v>
      </c>
      <c r="UUD1390" s="84">
        <f>UUC1390/UUB1390</f>
        <v>0</v>
      </c>
      <c r="UUE1390" s="84">
        <f>UUB1390-UUC1390</f>
        <v>1000000</v>
      </c>
      <c r="UUF1390" s="84">
        <f>SUM(UUF1387:UUF1388)</f>
        <v>2000000</v>
      </c>
      <c r="UUG1390" s="84">
        <f>SUM(UUG1387:UUG1388)</f>
        <v>0</v>
      </c>
      <c r="UUH1390" s="84">
        <f>UUG1390/UUF1390</f>
        <v>0</v>
      </c>
      <c r="UUI1390" s="84">
        <f>UUF1390-UUG1390</f>
        <v>2000000</v>
      </c>
      <c r="UUJ1390" s="84">
        <f>UUF1390+UUB1390</f>
        <v>3000000</v>
      </c>
      <c r="UUQ1390" s="84" t="s">
        <v>5399</v>
      </c>
      <c r="UUR1390" s="84">
        <f>SUM(UUR1387:UUR1388)</f>
        <v>1000000</v>
      </c>
      <c r="UUS1390" s="84">
        <f>SUM(UUS1387:UUS1388)</f>
        <v>0</v>
      </c>
      <c r="UUT1390" s="84">
        <f>UUS1390/UUR1390</f>
        <v>0</v>
      </c>
      <c r="UUU1390" s="84">
        <f>UUR1390-UUS1390</f>
        <v>1000000</v>
      </c>
      <c r="UUV1390" s="84">
        <f>SUM(UUV1387:UUV1388)</f>
        <v>2000000</v>
      </c>
      <c r="UUW1390" s="84">
        <f>SUM(UUW1387:UUW1388)</f>
        <v>0</v>
      </c>
      <c r="UUX1390" s="84">
        <f>UUW1390/UUV1390</f>
        <v>0</v>
      </c>
      <c r="UUY1390" s="84">
        <f>UUV1390-UUW1390</f>
        <v>2000000</v>
      </c>
      <c r="UUZ1390" s="84">
        <f>UUV1390+UUR1390</f>
        <v>3000000</v>
      </c>
      <c r="UVG1390" s="84" t="s">
        <v>5399</v>
      </c>
      <c r="UVH1390" s="84">
        <f>SUM(UVH1387:UVH1388)</f>
        <v>1000000</v>
      </c>
      <c r="UVI1390" s="84">
        <f>SUM(UVI1387:UVI1388)</f>
        <v>0</v>
      </c>
      <c r="UVJ1390" s="84">
        <f>UVI1390/UVH1390</f>
        <v>0</v>
      </c>
      <c r="UVK1390" s="84">
        <f>UVH1390-UVI1390</f>
        <v>1000000</v>
      </c>
      <c r="UVL1390" s="84">
        <f>SUM(UVL1387:UVL1388)</f>
        <v>2000000</v>
      </c>
      <c r="UVM1390" s="84">
        <f>SUM(UVM1387:UVM1388)</f>
        <v>0</v>
      </c>
      <c r="UVN1390" s="84">
        <f>UVM1390/UVL1390</f>
        <v>0</v>
      </c>
      <c r="UVO1390" s="84">
        <f>UVL1390-UVM1390</f>
        <v>2000000</v>
      </c>
      <c r="UVP1390" s="84">
        <f>UVL1390+UVH1390</f>
        <v>3000000</v>
      </c>
      <c r="UVW1390" s="84" t="s">
        <v>5399</v>
      </c>
      <c r="UVX1390" s="84">
        <f>SUM(UVX1387:UVX1388)</f>
        <v>1000000</v>
      </c>
      <c r="UVY1390" s="84">
        <f>SUM(UVY1387:UVY1388)</f>
        <v>0</v>
      </c>
      <c r="UVZ1390" s="84">
        <f>UVY1390/UVX1390</f>
        <v>0</v>
      </c>
      <c r="UWA1390" s="84">
        <f>UVX1390-UVY1390</f>
        <v>1000000</v>
      </c>
      <c r="UWB1390" s="84">
        <f>SUM(UWB1387:UWB1388)</f>
        <v>2000000</v>
      </c>
      <c r="UWC1390" s="84">
        <f>SUM(UWC1387:UWC1388)</f>
        <v>0</v>
      </c>
      <c r="UWD1390" s="84">
        <f>UWC1390/UWB1390</f>
        <v>0</v>
      </c>
      <c r="UWE1390" s="84">
        <f>UWB1390-UWC1390</f>
        <v>2000000</v>
      </c>
      <c r="UWF1390" s="84">
        <f>UWB1390+UVX1390</f>
        <v>3000000</v>
      </c>
      <c r="UWM1390" s="84" t="s">
        <v>5399</v>
      </c>
      <c r="UWN1390" s="84">
        <f>SUM(UWN1387:UWN1388)</f>
        <v>1000000</v>
      </c>
      <c r="UWO1390" s="84">
        <f>SUM(UWO1387:UWO1388)</f>
        <v>0</v>
      </c>
      <c r="UWP1390" s="84">
        <f>UWO1390/UWN1390</f>
        <v>0</v>
      </c>
      <c r="UWQ1390" s="84">
        <f>UWN1390-UWO1390</f>
        <v>1000000</v>
      </c>
      <c r="UWR1390" s="84">
        <f>SUM(UWR1387:UWR1388)</f>
        <v>2000000</v>
      </c>
      <c r="UWS1390" s="84">
        <f>SUM(UWS1387:UWS1388)</f>
        <v>0</v>
      </c>
      <c r="UWT1390" s="84">
        <f>UWS1390/UWR1390</f>
        <v>0</v>
      </c>
      <c r="UWU1390" s="84">
        <f>UWR1390-UWS1390</f>
        <v>2000000</v>
      </c>
      <c r="UWV1390" s="84">
        <f>UWR1390+UWN1390</f>
        <v>3000000</v>
      </c>
      <c r="UXC1390" s="84" t="s">
        <v>5399</v>
      </c>
      <c r="UXD1390" s="84">
        <f>SUM(UXD1387:UXD1388)</f>
        <v>1000000</v>
      </c>
      <c r="UXE1390" s="84">
        <f>SUM(UXE1387:UXE1388)</f>
        <v>0</v>
      </c>
      <c r="UXF1390" s="84">
        <f>UXE1390/UXD1390</f>
        <v>0</v>
      </c>
      <c r="UXG1390" s="84">
        <f>UXD1390-UXE1390</f>
        <v>1000000</v>
      </c>
      <c r="UXH1390" s="84">
        <f>SUM(UXH1387:UXH1388)</f>
        <v>2000000</v>
      </c>
      <c r="UXI1390" s="84">
        <f>SUM(UXI1387:UXI1388)</f>
        <v>0</v>
      </c>
      <c r="UXJ1390" s="84">
        <f>UXI1390/UXH1390</f>
        <v>0</v>
      </c>
      <c r="UXK1390" s="84">
        <f>UXH1390-UXI1390</f>
        <v>2000000</v>
      </c>
      <c r="UXL1390" s="84">
        <f>UXH1390+UXD1390</f>
        <v>3000000</v>
      </c>
      <c r="UXS1390" s="84" t="s">
        <v>5399</v>
      </c>
      <c r="UXT1390" s="84">
        <f>SUM(UXT1387:UXT1388)</f>
        <v>1000000</v>
      </c>
      <c r="UXU1390" s="84">
        <f>SUM(UXU1387:UXU1388)</f>
        <v>0</v>
      </c>
      <c r="UXV1390" s="84">
        <f>UXU1390/UXT1390</f>
        <v>0</v>
      </c>
      <c r="UXW1390" s="84">
        <f>UXT1390-UXU1390</f>
        <v>1000000</v>
      </c>
      <c r="UXX1390" s="84">
        <f>SUM(UXX1387:UXX1388)</f>
        <v>2000000</v>
      </c>
      <c r="UXY1390" s="84">
        <f>SUM(UXY1387:UXY1388)</f>
        <v>0</v>
      </c>
      <c r="UXZ1390" s="84">
        <f>UXY1390/UXX1390</f>
        <v>0</v>
      </c>
      <c r="UYA1390" s="84">
        <f>UXX1390-UXY1390</f>
        <v>2000000</v>
      </c>
      <c r="UYB1390" s="84">
        <f>UXX1390+UXT1390</f>
        <v>3000000</v>
      </c>
      <c r="UYI1390" s="84" t="s">
        <v>5399</v>
      </c>
      <c r="UYJ1390" s="84">
        <f>SUM(UYJ1387:UYJ1388)</f>
        <v>1000000</v>
      </c>
      <c r="UYK1390" s="84">
        <f>SUM(UYK1387:UYK1388)</f>
        <v>0</v>
      </c>
      <c r="UYL1390" s="84">
        <f>UYK1390/UYJ1390</f>
        <v>0</v>
      </c>
      <c r="UYM1390" s="84">
        <f>UYJ1390-UYK1390</f>
        <v>1000000</v>
      </c>
      <c r="UYN1390" s="84">
        <f>SUM(UYN1387:UYN1388)</f>
        <v>2000000</v>
      </c>
      <c r="UYO1390" s="84">
        <f>SUM(UYO1387:UYO1388)</f>
        <v>0</v>
      </c>
      <c r="UYP1390" s="84">
        <f>UYO1390/UYN1390</f>
        <v>0</v>
      </c>
      <c r="UYQ1390" s="84">
        <f>UYN1390-UYO1390</f>
        <v>2000000</v>
      </c>
      <c r="UYR1390" s="84">
        <f>UYN1390+UYJ1390</f>
        <v>3000000</v>
      </c>
      <c r="UYY1390" s="84" t="s">
        <v>5399</v>
      </c>
      <c r="UYZ1390" s="84">
        <f>SUM(UYZ1387:UYZ1388)</f>
        <v>1000000</v>
      </c>
      <c r="UZA1390" s="84">
        <f>SUM(UZA1387:UZA1388)</f>
        <v>0</v>
      </c>
      <c r="UZB1390" s="84">
        <f>UZA1390/UYZ1390</f>
        <v>0</v>
      </c>
      <c r="UZC1390" s="84">
        <f>UYZ1390-UZA1390</f>
        <v>1000000</v>
      </c>
      <c r="UZD1390" s="84">
        <f>SUM(UZD1387:UZD1388)</f>
        <v>2000000</v>
      </c>
      <c r="UZE1390" s="84">
        <f>SUM(UZE1387:UZE1388)</f>
        <v>0</v>
      </c>
      <c r="UZF1390" s="84">
        <f>UZE1390/UZD1390</f>
        <v>0</v>
      </c>
      <c r="UZG1390" s="84">
        <f>UZD1390-UZE1390</f>
        <v>2000000</v>
      </c>
      <c r="UZH1390" s="84">
        <f>UZD1390+UYZ1390</f>
        <v>3000000</v>
      </c>
      <c r="UZO1390" s="84" t="s">
        <v>5399</v>
      </c>
      <c r="UZP1390" s="84">
        <f>SUM(UZP1387:UZP1388)</f>
        <v>1000000</v>
      </c>
      <c r="UZQ1390" s="84">
        <f>SUM(UZQ1387:UZQ1388)</f>
        <v>0</v>
      </c>
      <c r="UZR1390" s="84">
        <f>UZQ1390/UZP1390</f>
        <v>0</v>
      </c>
      <c r="UZS1390" s="84">
        <f>UZP1390-UZQ1390</f>
        <v>1000000</v>
      </c>
      <c r="UZT1390" s="84">
        <f>SUM(UZT1387:UZT1388)</f>
        <v>2000000</v>
      </c>
      <c r="UZU1390" s="84">
        <f>SUM(UZU1387:UZU1388)</f>
        <v>0</v>
      </c>
      <c r="UZV1390" s="84">
        <f>UZU1390/UZT1390</f>
        <v>0</v>
      </c>
      <c r="UZW1390" s="84">
        <f>UZT1390-UZU1390</f>
        <v>2000000</v>
      </c>
      <c r="UZX1390" s="84">
        <f>UZT1390+UZP1390</f>
        <v>3000000</v>
      </c>
      <c r="VAE1390" s="84" t="s">
        <v>5399</v>
      </c>
      <c r="VAF1390" s="84">
        <f>SUM(VAF1387:VAF1388)</f>
        <v>1000000</v>
      </c>
      <c r="VAG1390" s="84">
        <f>SUM(VAG1387:VAG1388)</f>
        <v>0</v>
      </c>
      <c r="VAH1390" s="84">
        <f>VAG1390/VAF1390</f>
        <v>0</v>
      </c>
      <c r="VAI1390" s="84">
        <f>VAF1390-VAG1390</f>
        <v>1000000</v>
      </c>
      <c r="VAJ1390" s="84">
        <f>SUM(VAJ1387:VAJ1388)</f>
        <v>2000000</v>
      </c>
      <c r="VAK1390" s="84">
        <f>SUM(VAK1387:VAK1388)</f>
        <v>0</v>
      </c>
      <c r="VAL1390" s="84">
        <f>VAK1390/VAJ1390</f>
        <v>0</v>
      </c>
      <c r="VAM1390" s="84">
        <f>VAJ1390-VAK1390</f>
        <v>2000000</v>
      </c>
      <c r="VAN1390" s="84">
        <f>VAJ1390+VAF1390</f>
        <v>3000000</v>
      </c>
      <c r="VAU1390" s="84" t="s">
        <v>5399</v>
      </c>
      <c r="VAV1390" s="84">
        <f>SUM(VAV1387:VAV1388)</f>
        <v>1000000</v>
      </c>
      <c r="VAW1390" s="84">
        <f>SUM(VAW1387:VAW1388)</f>
        <v>0</v>
      </c>
      <c r="VAX1390" s="84">
        <f>VAW1390/VAV1390</f>
        <v>0</v>
      </c>
      <c r="VAY1390" s="84">
        <f>VAV1390-VAW1390</f>
        <v>1000000</v>
      </c>
      <c r="VAZ1390" s="84">
        <f>SUM(VAZ1387:VAZ1388)</f>
        <v>2000000</v>
      </c>
      <c r="VBA1390" s="84">
        <f>SUM(VBA1387:VBA1388)</f>
        <v>0</v>
      </c>
      <c r="VBB1390" s="84">
        <f>VBA1390/VAZ1390</f>
        <v>0</v>
      </c>
      <c r="VBC1390" s="84">
        <f>VAZ1390-VBA1390</f>
        <v>2000000</v>
      </c>
      <c r="VBD1390" s="84">
        <f>VAZ1390+VAV1390</f>
        <v>3000000</v>
      </c>
      <c r="VBK1390" s="84" t="s">
        <v>5399</v>
      </c>
      <c r="VBL1390" s="84">
        <f>SUM(VBL1387:VBL1388)</f>
        <v>1000000</v>
      </c>
      <c r="VBM1390" s="84">
        <f>SUM(VBM1387:VBM1388)</f>
        <v>0</v>
      </c>
      <c r="VBN1390" s="84">
        <f>VBM1390/VBL1390</f>
        <v>0</v>
      </c>
      <c r="VBO1390" s="84">
        <f>VBL1390-VBM1390</f>
        <v>1000000</v>
      </c>
      <c r="VBP1390" s="84">
        <f>SUM(VBP1387:VBP1388)</f>
        <v>2000000</v>
      </c>
      <c r="VBQ1390" s="84">
        <f>SUM(VBQ1387:VBQ1388)</f>
        <v>0</v>
      </c>
      <c r="VBR1390" s="84">
        <f>VBQ1390/VBP1390</f>
        <v>0</v>
      </c>
      <c r="VBS1390" s="84">
        <f>VBP1390-VBQ1390</f>
        <v>2000000</v>
      </c>
      <c r="VBT1390" s="84">
        <f>VBP1390+VBL1390</f>
        <v>3000000</v>
      </c>
      <c r="VCA1390" s="84" t="s">
        <v>5399</v>
      </c>
      <c r="VCB1390" s="84">
        <f>SUM(VCB1387:VCB1388)</f>
        <v>1000000</v>
      </c>
      <c r="VCC1390" s="84">
        <f>SUM(VCC1387:VCC1388)</f>
        <v>0</v>
      </c>
      <c r="VCD1390" s="84">
        <f>VCC1390/VCB1390</f>
        <v>0</v>
      </c>
      <c r="VCE1390" s="84">
        <f>VCB1390-VCC1390</f>
        <v>1000000</v>
      </c>
      <c r="VCF1390" s="84">
        <f>SUM(VCF1387:VCF1388)</f>
        <v>2000000</v>
      </c>
      <c r="VCG1390" s="84">
        <f>SUM(VCG1387:VCG1388)</f>
        <v>0</v>
      </c>
      <c r="VCH1390" s="84">
        <f>VCG1390/VCF1390</f>
        <v>0</v>
      </c>
      <c r="VCI1390" s="84">
        <f>VCF1390-VCG1390</f>
        <v>2000000</v>
      </c>
      <c r="VCJ1390" s="84">
        <f>VCF1390+VCB1390</f>
        <v>3000000</v>
      </c>
      <c r="VCQ1390" s="84" t="s">
        <v>5399</v>
      </c>
      <c r="VCR1390" s="84">
        <f>SUM(VCR1387:VCR1388)</f>
        <v>1000000</v>
      </c>
      <c r="VCS1390" s="84">
        <f>SUM(VCS1387:VCS1388)</f>
        <v>0</v>
      </c>
      <c r="VCT1390" s="84">
        <f>VCS1390/VCR1390</f>
        <v>0</v>
      </c>
      <c r="VCU1390" s="84">
        <f>VCR1390-VCS1390</f>
        <v>1000000</v>
      </c>
      <c r="VCV1390" s="84">
        <f>SUM(VCV1387:VCV1388)</f>
        <v>2000000</v>
      </c>
      <c r="VCW1390" s="84">
        <f>SUM(VCW1387:VCW1388)</f>
        <v>0</v>
      </c>
      <c r="VCX1390" s="84">
        <f>VCW1390/VCV1390</f>
        <v>0</v>
      </c>
      <c r="VCY1390" s="84">
        <f>VCV1390-VCW1390</f>
        <v>2000000</v>
      </c>
      <c r="VCZ1390" s="84">
        <f>VCV1390+VCR1390</f>
        <v>3000000</v>
      </c>
      <c r="VDG1390" s="84" t="s">
        <v>5399</v>
      </c>
      <c r="VDH1390" s="84">
        <f>SUM(VDH1387:VDH1388)</f>
        <v>1000000</v>
      </c>
      <c r="VDI1390" s="84">
        <f>SUM(VDI1387:VDI1388)</f>
        <v>0</v>
      </c>
      <c r="VDJ1390" s="84">
        <f>VDI1390/VDH1390</f>
        <v>0</v>
      </c>
      <c r="VDK1390" s="84">
        <f>VDH1390-VDI1390</f>
        <v>1000000</v>
      </c>
      <c r="VDL1390" s="84">
        <f>SUM(VDL1387:VDL1388)</f>
        <v>2000000</v>
      </c>
      <c r="VDM1390" s="84">
        <f>SUM(VDM1387:VDM1388)</f>
        <v>0</v>
      </c>
      <c r="VDN1390" s="84">
        <f>VDM1390/VDL1390</f>
        <v>0</v>
      </c>
      <c r="VDO1390" s="84">
        <f>VDL1390-VDM1390</f>
        <v>2000000</v>
      </c>
      <c r="VDP1390" s="84">
        <f>VDL1390+VDH1390</f>
        <v>3000000</v>
      </c>
      <c r="VDW1390" s="84" t="s">
        <v>5399</v>
      </c>
      <c r="VDX1390" s="84">
        <f>SUM(VDX1387:VDX1388)</f>
        <v>1000000</v>
      </c>
      <c r="VDY1390" s="84">
        <f>SUM(VDY1387:VDY1388)</f>
        <v>0</v>
      </c>
      <c r="VDZ1390" s="84">
        <f>VDY1390/VDX1390</f>
        <v>0</v>
      </c>
      <c r="VEA1390" s="84">
        <f>VDX1390-VDY1390</f>
        <v>1000000</v>
      </c>
      <c r="VEB1390" s="84">
        <f>SUM(VEB1387:VEB1388)</f>
        <v>2000000</v>
      </c>
      <c r="VEC1390" s="84">
        <f>SUM(VEC1387:VEC1388)</f>
        <v>0</v>
      </c>
      <c r="VED1390" s="84">
        <f>VEC1390/VEB1390</f>
        <v>0</v>
      </c>
      <c r="VEE1390" s="84">
        <f>VEB1390-VEC1390</f>
        <v>2000000</v>
      </c>
      <c r="VEF1390" s="84">
        <f>VEB1390+VDX1390</f>
        <v>3000000</v>
      </c>
      <c r="VEM1390" s="84" t="s">
        <v>5399</v>
      </c>
      <c r="VEN1390" s="84">
        <f>SUM(VEN1387:VEN1388)</f>
        <v>1000000</v>
      </c>
      <c r="VEO1390" s="84">
        <f>SUM(VEO1387:VEO1388)</f>
        <v>0</v>
      </c>
      <c r="VEP1390" s="84">
        <f>VEO1390/VEN1390</f>
        <v>0</v>
      </c>
      <c r="VEQ1390" s="84">
        <f>VEN1390-VEO1390</f>
        <v>1000000</v>
      </c>
      <c r="VER1390" s="84">
        <f>SUM(VER1387:VER1388)</f>
        <v>2000000</v>
      </c>
      <c r="VES1390" s="84">
        <f>SUM(VES1387:VES1388)</f>
        <v>0</v>
      </c>
      <c r="VET1390" s="84">
        <f>VES1390/VER1390</f>
        <v>0</v>
      </c>
      <c r="VEU1390" s="84">
        <f>VER1390-VES1390</f>
        <v>2000000</v>
      </c>
      <c r="VEV1390" s="84">
        <f>VER1390+VEN1390</f>
        <v>3000000</v>
      </c>
      <c r="VFC1390" s="84" t="s">
        <v>5399</v>
      </c>
      <c r="VFD1390" s="84">
        <f>SUM(VFD1387:VFD1388)</f>
        <v>1000000</v>
      </c>
      <c r="VFE1390" s="84">
        <f>SUM(VFE1387:VFE1388)</f>
        <v>0</v>
      </c>
      <c r="VFF1390" s="84">
        <f>VFE1390/VFD1390</f>
        <v>0</v>
      </c>
      <c r="VFG1390" s="84">
        <f>VFD1390-VFE1390</f>
        <v>1000000</v>
      </c>
      <c r="VFH1390" s="84">
        <f>SUM(VFH1387:VFH1388)</f>
        <v>2000000</v>
      </c>
      <c r="VFI1390" s="84">
        <f>SUM(VFI1387:VFI1388)</f>
        <v>0</v>
      </c>
      <c r="VFJ1390" s="84">
        <f>VFI1390/VFH1390</f>
        <v>0</v>
      </c>
      <c r="VFK1390" s="84">
        <f>VFH1390-VFI1390</f>
        <v>2000000</v>
      </c>
      <c r="VFL1390" s="84">
        <f>VFH1390+VFD1390</f>
        <v>3000000</v>
      </c>
      <c r="VFS1390" s="84" t="s">
        <v>5399</v>
      </c>
      <c r="VFT1390" s="84">
        <f>SUM(VFT1387:VFT1388)</f>
        <v>1000000</v>
      </c>
      <c r="VFU1390" s="84">
        <f>SUM(VFU1387:VFU1388)</f>
        <v>0</v>
      </c>
      <c r="VFV1390" s="84">
        <f>VFU1390/VFT1390</f>
        <v>0</v>
      </c>
      <c r="VFW1390" s="84">
        <f>VFT1390-VFU1390</f>
        <v>1000000</v>
      </c>
      <c r="VFX1390" s="84">
        <f>SUM(VFX1387:VFX1388)</f>
        <v>2000000</v>
      </c>
      <c r="VFY1390" s="84">
        <f>SUM(VFY1387:VFY1388)</f>
        <v>0</v>
      </c>
      <c r="VFZ1390" s="84">
        <f>VFY1390/VFX1390</f>
        <v>0</v>
      </c>
      <c r="VGA1390" s="84">
        <f>VFX1390-VFY1390</f>
        <v>2000000</v>
      </c>
      <c r="VGB1390" s="84">
        <f>VFX1390+VFT1390</f>
        <v>3000000</v>
      </c>
      <c r="VGI1390" s="84" t="s">
        <v>5399</v>
      </c>
      <c r="VGJ1390" s="84">
        <f>SUM(VGJ1387:VGJ1388)</f>
        <v>1000000</v>
      </c>
      <c r="VGK1390" s="84">
        <f>SUM(VGK1387:VGK1388)</f>
        <v>0</v>
      </c>
      <c r="VGL1390" s="84">
        <f>VGK1390/VGJ1390</f>
        <v>0</v>
      </c>
      <c r="VGM1390" s="84">
        <f>VGJ1390-VGK1390</f>
        <v>1000000</v>
      </c>
      <c r="VGN1390" s="84">
        <f>SUM(VGN1387:VGN1388)</f>
        <v>2000000</v>
      </c>
      <c r="VGO1390" s="84">
        <f>SUM(VGO1387:VGO1388)</f>
        <v>0</v>
      </c>
      <c r="VGP1390" s="84">
        <f>VGO1390/VGN1390</f>
        <v>0</v>
      </c>
      <c r="VGQ1390" s="84">
        <f>VGN1390-VGO1390</f>
        <v>2000000</v>
      </c>
      <c r="VGR1390" s="84">
        <f>VGN1390+VGJ1390</f>
        <v>3000000</v>
      </c>
      <c r="VGY1390" s="84" t="s">
        <v>5399</v>
      </c>
      <c r="VGZ1390" s="84">
        <f>SUM(VGZ1387:VGZ1388)</f>
        <v>1000000</v>
      </c>
      <c r="VHA1390" s="84">
        <f>SUM(VHA1387:VHA1388)</f>
        <v>0</v>
      </c>
      <c r="VHB1390" s="84">
        <f>VHA1390/VGZ1390</f>
        <v>0</v>
      </c>
      <c r="VHC1390" s="84">
        <f>VGZ1390-VHA1390</f>
        <v>1000000</v>
      </c>
      <c r="VHD1390" s="84">
        <f>SUM(VHD1387:VHD1388)</f>
        <v>2000000</v>
      </c>
      <c r="VHE1390" s="84">
        <f>SUM(VHE1387:VHE1388)</f>
        <v>0</v>
      </c>
      <c r="VHF1390" s="84">
        <f>VHE1390/VHD1390</f>
        <v>0</v>
      </c>
      <c r="VHG1390" s="84">
        <f>VHD1390-VHE1390</f>
        <v>2000000</v>
      </c>
      <c r="VHH1390" s="84">
        <f>VHD1390+VGZ1390</f>
        <v>3000000</v>
      </c>
      <c r="VHO1390" s="84" t="s">
        <v>5399</v>
      </c>
      <c r="VHP1390" s="84">
        <f>SUM(VHP1387:VHP1388)</f>
        <v>1000000</v>
      </c>
      <c r="VHQ1390" s="84">
        <f>SUM(VHQ1387:VHQ1388)</f>
        <v>0</v>
      </c>
      <c r="VHR1390" s="84">
        <f>VHQ1390/VHP1390</f>
        <v>0</v>
      </c>
      <c r="VHS1390" s="84">
        <f>VHP1390-VHQ1390</f>
        <v>1000000</v>
      </c>
      <c r="VHT1390" s="84">
        <f>SUM(VHT1387:VHT1388)</f>
        <v>2000000</v>
      </c>
      <c r="VHU1390" s="84">
        <f>SUM(VHU1387:VHU1388)</f>
        <v>0</v>
      </c>
      <c r="VHV1390" s="84">
        <f>VHU1390/VHT1390</f>
        <v>0</v>
      </c>
      <c r="VHW1390" s="84">
        <f>VHT1390-VHU1390</f>
        <v>2000000</v>
      </c>
      <c r="VHX1390" s="84">
        <f>VHT1390+VHP1390</f>
        <v>3000000</v>
      </c>
      <c r="VIE1390" s="84" t="s">
        <v>5399</v>
      </c>
      <c r="VIF1390" s="84">
        <f>SUM(VIF1387:VIF1388)</f>
        <v>1000000</v>
      </c>
      <c r="VIG1390" s="84">
        <f>SUM(VIG1387:VIG1388)</f>
        <v>0</v>
      </c>
      <c r="VIH1390" s="84">
        <f>VIG1390/VIF1390</f>
        <v>0</v>
      </c>
      <c r="VII1390" s="84">
        <f>VIF1390-VIG1390</f>
        <v>1000000</v>
      </c>
      <c r="VIJ1390" s="84">
        <f>SUM(VIJ1387:VIJ1388)</f>
        <v>2000000</v>
      </c>
      <c r="VIK1390" s="84">
        <f>SUM(VIK1387:VIK1388)</f>
        <v>0</v>
      </c>
      <c r="VIL1390" s="84">
        <f>VIK1390/VIJ1390</f>
        <v>0</v>
      </c>
      <c r="VIM1390" s="84">
        <f>VIJ1390-VIK1390</f>
        <v>2000000</v>
      </c>
      <c r="VIN1390" s="84">
        <f>VIJ1390+VIF1390</f>
        <v>3000000</v>
      </c>
      <c r="VIU1390" s="84" t="s">
        <v>5399</v>
      </c>
      <c r="VIV1390" s="84">
        <f>SUM(VIV1387:VIV1388)</f>
        <v>1000000</v>
      </c>
      <c r="VIW1390" s="84">
        <f>SUM(VIW1387:VIW1388)</f>
        <v>0</v>
      </c>
      <c r="VIX1390" s="84">
        <f>VIW1390/VIV1390</f>
        <v>0</v>
      </c>
      <c r="VIY1390" s="84">
        <f>VIV1390-VIW1390</f>
        <v>1000000</v>
      </c>
      <c r="VIZ1390" s="84">
        <f>SUM(VIZ1387:VIZ1388)</f>
        <v>2000000</v>
      </c>
      <c r="VJA1390" s="84">
        <f>SUM(VJA1387:VJA1388)</f>
        <v>0</v>
      </c>
      <c r="VJB1390" s="84">
        <f>VJA1390/VIZ1390</f>
        <v>0</v>
      </c>
      <c r="VJC1390" s="84">
        <f>VIZ1390-VJA1390</f>
        <v>2000000</v>
      </c>
      <c r="VJD1390" s="84">
        <f>VIZ1390+VIV1390</f>
        <v>3000000</v>
      </c>
      <c r="VJK1390" s="84" t="s">
        <v>5399</v>
      </c>
      <c r="VJL1390" s="84">
        <f>SUM(VJL1387:VJL1388)</f>
        <v>1000000</v>
      </c>
      <c r="VJM1390" s="84">
        <f>SUM(VJM1387:VJM1388)</f>
        <v>0</v>
      </c>
      <c r="VJN1390" s="84">
        <f>VJM1390/VJL1390</f>
        <v>0</v>
      </c>
      <c r="VJO1390" s="84">
        <f>VJL1390-VJM1390</f>
        <v>1000000</v>
      </c>
      <c r="VJP1390" s="84">
        <f>SUM(VJP1387:VJP1388)</f>
        <v>2000000</v>
      </c>
      <c r="VJQ1390" s="84">
        <f>SUM(VJQ1387:VJQ1388)</f>
        <v>0</v>
      </c>
      <c r="VJR1390" s="84">
        <f>VJQ1390/VJP1390</f>
        <v>0</v>
      </c>
      <c r="VJS1390" s="84">
        <f>VJP1390-VJQ1390</f>
        <v>2000000</v>
      </c>
      <c r="VJT1390" s="84">
        <f>VJP1390+VJL1390</f>
        <v>3000000</v>
      </c>
      <c r="VKA1390" s="84" t="s">
        <v>5399</v>
      </c>
      <c r="VKB1390" s="84">
        <f>SUM(VKB1387:VKB1388)</f>
        <v>1000000</v>
      </c>
      <c r="VKC1390" s="84">
        <f>SUM(VKC1387:VKC1388)</f>
        <v>0</v>
      </c>
      <c r="VKD1390" s="84">
        <f>VKC1390/VKB1390</f>
        <v>0</v>
      </c>
      <c r="VKE1390" s="84">
        <f>VKB1390-VKC1390</f>
        <v>1000000</v>
      </c>
      <c r="VKF1390" s="84">
        <f>SUM(VKF1387:VKF1388)</f>
        <v>2000000</v>
      </c>
      <c r="VKG1390" s="84">
        <f>SUM(VKG1387:VKG1388)</f>
        <v>0</v>
      </c>
      <c r="VKH1390" s="84">
        <f>VKG1390/VKF1390</f>
        <v>0</v>
      </c>
      <c r="VKI1390" s="84">
        <f>VKF1390-VKG1390</f>
        <v>2000000</v>
      </c>
      <c r="VKJ1390" s="84">
        <f>VKF1390+VKB1390</f>
        <v>3000000</v>
      </c>
      <c r="VKQ1390" s="84" t="s">
        <v>5399</v>
      </c>
      <c r="VKR1390" s="84">
        <f>SUM(VKR1387:VKR1388)</f>
        <v>1000000</v>
      </c>
      <c r="VKS1390" s="84">
        <f>SUM(VKS1387:VKS1388)</f>
        <v>0</v>
      </c>
      <c r="VKT1390" s="84">
        <f>VKS1390/VKR1390</f>
        <v>0</v>
      </c>
      <c r="VKU1390" s="84">
        <f>VKR1390-VKS1390</f>
        <v>1000000</v>
      </c>
      <c r="VKV1390" s="84">
        <f>SUM(VKV1387:VKV1388)</f>
        <v>2000000</v>
      </c>
      <c r="VKW1390" s="84">
        <f>SUM(VKW1387:VKW1388)</f>
        <v>0</v>
      </c>
      <c r="VKX1390" s="84">
        <f>VKW1390/VKV1390</f>
        <v>0</v>
      </c>
      <c r="VKY1390" s="84">
        <f>VKV1390-VKW1390</f>
        <v>2000000</v>
      </c>
      <c r="VKZ1390" s="84">
        <f>VKV1390+VKR1390</f>
        <v>3000000</v>
      </c>
      <c r="VLG1390" s="84" t="s">
        <v>5399</v>
      </c>
      <c r="VLH1390" s="84">
        <f>SUM(VLH1387:VLH1388)</f>
        <v>1000000</v>
      </c>
      <c r="VLI1390" s="84">
        <f>SUM(VLI1387:VLI1388)</f>
        <v>0</v>
      </c>
      <c r="VLJ1390" s="84">
        <f>VLI1390/VLH1390</f>
        <v>0</v>
      </c>
      <c r="VLK1390" s="84">
        <f>VLH1390-VLI1390</f>
        <v>1000000</v>
      </c>
      <c r="VLL1390" s="84">
        <f>SUM(VLL1387:VLL1388)</f>
        <v>2000000</v>
      </c>
      <c r="VLM1390" s="84">
        <f>SUM(VLM1387:VLM1388)</f>
        <v>0</v>
      </c>
      <c r="VLN1390" s="84">
        <f>VLM1390/VLL1390</f>
        <v>0</v>
      </c>
      <c r="VLO1390" s="84">
        <f>VLL1390-VLM1390</f>
        <v>2000000</v>
      </c>
      <c r="VLP1390" s="84">
        <f>VLL1390+VLH1390</f>
        <v>3000000</v>
      </c>
      <c r="VLW1390" s="84" t="s">
        <v>5399</v>
      </c>
      <c r="VLX1390" s="84">
        <f>SUM(VLX1387:VLX1388)</f>
        <v>1000000</v>
      </c>
      <c r="VLY1390" s="84">
        <f>SUM(VLY1387:VLY1388)</f>
        <v>0</v>
      </c>
      <c r="VLZ1390" s="84">
        <f>VLY1390/VLX1390</f>
        <v>0</v>
      </c>
      <c r="VMA1390" s="84">
        <f>VLX1390-VLY1390</f>
        <v>1000000</v>
      </c>
      <c r="VMB1390" s="84">
        <f>SUM(VMB1387:VMB1388)</f>
        <v>2000000</v>
      </c>
      <c r="VMC1390" s="84">
        <f>SUM(VMC1387:VMC1388)</f>
        <v>0</v>
      </c>
      <c r="VMD1390" s="84">
        <f>VMC1390/VMB1390</f>
        <v>0</v>
      </c>
      <c r="VME1390" s="84">
        <f>VMB1390-VMC1390</f>
        <v>2000000</v>
      </c>
      <c r="VMF1390" s="84">
        <f>VMB1390+VLX1390</f>
        <v>3000000</v>
      </c>
      <c r="VMM1390" s="84" t="s">
        <v>5399</v>
      </c>
      <c r="VMN1390" s="84">
        <f>SUM(VMN1387:VMN1388)</f>
        <v>1000000</v>
      </c>
      <c r="VMO1390" s="84">
        <f>SUM(VMO1387:VMO1388)</f>
        <v>0</v>
      </c>
      <c r="VMP1390" s="84">
        <f>VMO1390/VMN1390</f>
        <v>0</v>
      </c>
      <c r="VMQ1390" s="84">
        <f>VMN1390-VMO1390</f>
        <v>1000000</v>
      </c>
      <c r="VMR1390" s="84">
        <f>SUM(VMR1387:VMR1388)</f>
        <v>2000000</v>
      </c>
      <c r="VMS1390" s="84">
        <f>SUM(VMS1387:VMS1388)</f>
        <v>0</v>
      </c>
      <c r="VMT1390" s="84">
        <f>VMS1390/VMR1390</f>
        <v>0</v>
      </c>
      <c r="VMU1390" s="84">
        <f>VMR1390-VMS1390</f>
        <v>2000000</v>
      </c>
      <c r="VMV1390" s="84">
        <f>VMR1390+VMN1390</f>
        <v>3000000</v>
      </c>
      <c r="VNC1390" s="84" t="s">
        <v>5399</v>
      </c>
      <c r="VND1390" s="84">
        <f>SUM(VND1387:VND1388)</f>
        <v>1000000</v>
      </c>
      <c r="VNE1390" s="84">
        <f>SUM(VNE1387:VNE1388)</f>
        <v>0</v>
      </c>
      <c r="VNF1390" s="84">
        <f>VNE1390/VND1390</f>
        <v>0</v>
      </c>
      <c r="VNG1390" s="84">
        <f>VND1390-VNE1390</f>
        <v>1000000</v>
      </c>
      <c r="VNH1390" s="84">
        <f>SUM(VNH1387:VNH1388)</f>
        <v>2000000</v>
      </c>
      <c r="VNI1390" s="84">
        <f>SUM(VNI1387:VNI1388)</f>
        <v>0</v>
      </c>
      <c r="VNJ1390" s="84">
        <f>VNI1390/VNH1390</f>
        <v>0</v>
      </c>
      <c r="VNK1390" s="84">
        <f>VNH1390-VNI1390</f>
        <v>2000000</v>
      </c>
      <c r="VNL1390" s="84">
        <f>VNH1390+VND1390</f>
        <v>3000000</v>
      </c>
      <c r="VNS1390" s="84" t="s">
        <v>5399</v>
      </c>
      <c r="VNT1390" s="84">
        <f>SUM(VNT1387:VNT1388)</f>
        <v>1000000</v>
      </c>
      <c r="VNU1390" s="84">
        <f>SUM(VNU1387:VNU1388)</f>
        <v>0</v>
      </c>
      <c r="VNV1390" s="84">
        <f>VNU1390/VNT1390</f>
        <v>0</v>
      </c>
      <c r="VNW1390" s="84">
        <f>VNT1390-VNU1390</f>
        <v>1000000</v>
      </c>
      <c r="VNX1390" s="84">
        <f>SUM(VNX1387:VNX1388)</f>
        <v>2000000</v>
      </c>
      <c r="VNY1390" s="84">
        <f>SUM(VNY1387:VNY1388)</f>
        <v>0</v>
      </c>
      <c r="VNZ1390" s="84">
        <f>VNY1390/VNX1390</f>
        <v>0</v>
      </c>
      <c r="VOA1390" s="84">
        <f>VNX1390-VNY1390</f>
        <v>2000000</v>
      </c>
      <c r="VOB1390" s="84">
        <f>VNX1390+VNT1390</f>
        <v>3000000</v>
      </c>
      <c r="VOI1390" s="84" t="s">
        <v>5399</v>
      </c>
      <c r="VOJ1390" s="84">
        <f>SUM(VOJ1387:VOJ1388)</f>
        <v>1000000</v>
      </c>
      <c r="VOK1390" s="84">
        <f>SUM(VOK1387:VOK1388)</f>
        <v>0</v>
      </c>
      <c r="VOL1390" s="84">
        <f>VOK1390/VOJ1390</f>
        <v>0</v>
      </c>
      <c r="VOM1390" s="84">
        <f>VOJ1390-VOK1390</f>
        <v>1000000</v>
      </c>
      <c r="VON1390" s="84">
        <f>SUM(VON1387:VON1388)</f>
        <v>2000000</v>
      </c>
      <c r="VOO1390" s="84">
        <f>SUM(VOO1387:VOO1388)</f>
        <v>0</v>
      </c>
      <c r="VOP1390" s="84">
        <f>VOO1390/VON1390</f>
        <v>0</v>
      </c>
      <c r="VOQ1390" s="84">
        <f>VON1390-VOO1390</f>
        <v>2000000</v>
      </c>
      <c r="VOR1390" s="84">
        <f>VON1390+VOJ1390</f>
        <v>3000000</v>
      </c>
      <c r="VOY1390" s="84" t="s">
        <v>5399</v>
      </c>
      <c r="VOZ1390" s="84">
        <f>SUM(VOZ1387:VOZ1388)</f>
        <v>1000000</v>
      </c>
      <c r="VPA1390" s="84">
        <f>SUM(VPA1387:VPA1388)</f>
        <v>0</v>
      </c>
      <c r="VPB1390" s="84">
        <f>VPA1390/VOZ1390</f>
        <v>0</v>
      </c>
      <c r="VPC1390" s="84">
        <f>VOZ1390-VPA1390</f>
        <v>1000000</v>
      </c>
      <c r="VPD1390" s="84">
        <f>SUM(VPD1387:VPD1388)</f>
        <v>2000000</v>
      </c>
      <c r="VPE1390" s="84">
        <f>SUM(VPE1387:VPE1388)</f>
        <v>0</v>
      </c>
      <c r="VPF1390" s="84">
        <f>VPE1390/VPD1390</f>
        <v>0</v>
      </c>
      <c r="VPG1390" s="84">
        <f>VPD1390-VPE1390</f>
        <v>2000000</v>
      </c>
      <c r="VPH1390" s="84">
        <f>VPD1390+VOZ1390</f>
        <v>3000000</v>
      </c>
      <c r="VPO1390" s="84" t="s">
        <v>5399</v>
      </c>
      <c r="VPP1390" s="84">
        <f>SUM(VPP1387:VPP1388)</f>
        <v>1000000</v>
      </c>
      <c r="VPQ1390" s="84">
        <f>SUM(VPQ1387:VPQ1388)</f>
        <v>0</v>
      </c>
      <c r="VPR1390" s="84">
        <f>VPQ1390/VPP1390</f>
        <v>0</v>
      </c>
      <c r="VPS1390" s="84">
        <f>VPP1390-VPQ1390</f>
        <v>1000000</v>
      </c>
      <c r="VPT1390" s="84">
        <f>SUM(VPT1387:VPT1388)</f>
        <v>2000000</v>
      </c>
      <c r="VPU1390" s="84">
        <f>SUM(VPU1387:VPU1388)</f>
        <v>0</v>
      </c>
      <c r="VPV1390" s="84">
        <f>VPU1390/VPT1390</f>
        <v>0</v>
      </c>
      <c r="VPW1390" s="84">
        <f>VPT1390-VPU1390</f>
        <v>2000000</v>
      </c>
      <c r="VPX1390" s="84">
        <f>VPT1390+VPP1390</f>
        <v>3000000</v>
      </c>
      <c r="VQE1390" s="84" t="s">
        <v>5399</v>
      </c>
      <c r="VQF1390" s="84">
        <f>SUM(VQF1387:VQF1388)</f>
        <v>1000000</v>
      </c>
      <c r="VQG1390" s="84">
        <f>SUM(VQG1387:VQG1388)</f>
        <v>0</v>
      </c>
      <c r="VQH1390" s="84">
        <f>VQG1390/VQF1390</f>
        <v>0</v>
      </c>
      <c r="VQI1390" s="84">
        <f>VQF1390-VQG1390</f>
        <v>1000000</v>
      </c>
      <c r="VQJ1390" s="84">
        <f>SUM(VQJ1387:VQJ1388)</f>
        <v>2000000</v>
      </c>
      <c r="VQK1390" s="84">
        <f>SUM(VQK1387:VQK1388)</f>
        <v>0</v>
      </c>
      <c r="VQL1390" s="84">
        <f>VQK1390/VQJ1390</f>
        <v>0</v>
      </c>
      <c r="VQM1390" s="84">
        <f>VQJ1390-VQK1390</f>
        <v>2000000</v>
      </c>
      <c r="VQN1390" s="84">
        <f>VQJ1390+VQF1390</f>
        <v>3000000</v>
      </c>
      <c r="VQU1390" s="84" t="s">
        <v>5399</v>
      </c>
      <c r="VQV1390" s="84">
        <f>SUM(VQV1387:VQV1388)</f>
        <v>1000000</v>
      </c>
      <c r="VQW1390" s="84">
        <f>SUM(VQW1387:VQW1388)</f>
        <v>0</v>
      </c>
      <c r="VQX1390" s="84">
        <f>VQW1390/VQV1390</f>
        <v>0</v>
      </c>
      <c r="VQY1390" s="84">
        <f>VQV1390-VQW1390</f>
        <v>1000000</v>
      </c>
      <c r="VQZ1390" s="84">
        <f>SUM(VQZ1387:VQZ1388)</f>
        <v>2000000</v>
      </c>
      <c r="VRA1390" s="84">
        <f>SUM(VRA1387:VRA1388)</f>
        <v>0</v>
      </c>
      <c r="VRB1390" s="84">
        <f>VRA1390/VQZ1390</f>
        <v>0</v>
      </c>
      <c r="VRC1390" s="84">
        <f>VQZ1390-VRA1390</f>
        <v>2000000</v>
      </c>
      <c r="VRD1390" s="84">
        <f>VQZ1390+VQV1390</f>
        <v>3000000</v>
      </c>
      <c r="VRK1390" s="84" t="s">
        <v>5399</v>
      </c>
      <c r="VRL1390" s="84">
        <f>SUM(VRL1387:VRL1388)</f>
        <v>1000000</v>
      </c>
      <c r="VRM1390" s="84">
        <f>SUM(VRM1387:VRM1388)</f>
        <v>0</v>
      </c>
      <c r="VRN1390" s="84">
        <f>VRM1390/VRL1390</f>
        <v>0</v>
      </c>
      <c r="VRO1390" s="84">
        <f>VRL1390-VRM1390</f>
        <v>1000000</v>
      </c>
      <c r="VRP1390" s="84">
        <f>SUM(VRP1387:VRP1388)</f>
        <v>2000000</v>
      </c>
      <c r="VRQ1390" s="84">
        <f>SUM(VRQ1387:VRQ1388)</f>
        <v>0</v>
      </c>
      <c r="VRR1390" s="84">
        <f>VRQ1390/VRP1390</f>
        <v>0</v>
      </c>
      <c r="VRS1390" s="84">
        <f>VRP1390-VRQ1390</f>
        <v>2000000</v>
      </c>
      <c r="VRT1390" s="84">
        <f>VRP1390+VRL1390</f>
        <v>3000000</v>
      </c>
      <c r="VSA1390" s="84" t="s">
        <v>5399</v>
      </c>
      <c r="VSB1390" s="84">
        <f>SUM(VSB1387:VSB1388)</f>
        <v>1000000</v>
      </c>
      <c r="VSC1390" s="84">
        <f>SUM(VSC1387:VSC1388)</f>
        <v>0</v>
      </c>
      <c r="VSD1390" s="84">
        <f>VSC1390/VSB1390</f>
        <v>0</v>
      </c>
      <c r="VSE1390" s="84">
        <f>VSB1390-VSC1390</f>
        <v>1000000</v>
      </c>
      <c r="VSF1390" s="84">
        <f>SUM(VSF1387:VSF1388)</f>
        <v>2000000</v>
      </c>
      <c r="VSG1390" s="84">
        <f>SUM(VSG1387:VSG1388)</f>
        <v>0</v>
      </c>
      <c r="VSH1390" s="84">
        <f>VSG1390/VSF1390</f>
        <v>0</v>
      </c>
      <c r="VSI1390" s="84">
        <f>VSF1390-VSG1390</f>
        <v>2000000</v>
      </c>
      <c r="VSJ1390" s="84">
        <f>VSF1390+VSB1390</f>
        <v>3000000</v>
      </c>
      <c r="VSQ1390" s="84" t="s">
        <v>5399</v>
      </c>
      <c r="VSR1390" s="84">
        <f>SUM(VSR1387:VSR1388)</f>
        <v>1000000</v>
      </c>
      <c r="VSS1390" s="84">
        <f>SUM(VSS1387:VSS1388)</f>
        <v>0</v>
      </c>
      <c r="VST1390" s="84">
        <f>VSS1390/VSR1390</f>
        <v>0</v>
      </c>
      <c r="VSU1390" s="84">
        <f>VSR1390-VSS1390</f>
        <v>1000000</v>
      </c>
      <c r="VSV1390" s="84">
        <f>SUM(VSV1387:VSV1388)</f>
        <v>2000000</v>
      </c>
      <c r="VSW1390" s="84">
        <f>SUM(VSW1387:VSW1388)</f>
        <v>0</v>
      </c>
      <c r="VSX1390" s="84">
        <f>VSW1390/VSV1390</f>
        <v>0</v>
      </c>
      <c r="VSY1390" s="84">
        <f>VSV1390-VSW1390</f>
        <v>2000000</v>
      </c>
      <c r="VSZ1390" s="84">
        <f>VSV1390+VSR1390</f>
        <v>3000000</v>
      </c>
      <c r="VTG1390" s="84" t="s">
        <v>5399</v>
      </c>
      <c r="VTH1390" s="84">
        <f>SUM(VTH1387:VTH1388)</f>
        <v>1000000</v>
      </c>
      <c r="VTI1390" s="84">
        <f>SUM(VTI1387:VTI1388)</f>
        <v>0</v>
      </c>
      <c r="VTJ1390" s="84">
        <f>VTI1390/VTH1390</f>
        <v>0</v>
      </c>
      <c r="VTK1390" s="84">
        <f>VTH1390-VTI1390</f>
        <v>1000000</v>
      </c>
      <c r="VTL1390" s="84">
        <f>SUM(VTL1387:VTL1388)</f>
        <v>2000000</v>
      </c>
      <c r="VTM1390" s="84">
        <f>SUM(VTM1387:VTM1388)</f>
        <v>0</v>
      </c>
      <c r="VTN1390" s="84">
        <f>VTM1390/VTL1390</f>
        <v>0</v>
      </c>
      <c r="VTO1390" s="84">
        <f>VTL1390-VTM1390</f>
        <v>2000000</v>
      </c>
      <c r="VTP1390" s="84">
        <f>VTL1390+VTH1390</f>
        <v>3000000</v>
      </c>
      <c r="VTW1390" s="84" t="s">
        <v>5399</v>
      </c>
      <c r="VTX1390" s="84">
        <f>SUM(VTX1387:VTX1388)</f>
        <v>1000000</v>
      </c>
      <c r="VTY1390" s="84">
        <f>SUM(VTY1387:VTY1388)</f>
        <v>0</v>
      </c>
      <c r="VTZ1390" s="84">
        <f>VTY1390/VTX1390</f>
        <v>0</v>
      </c>
      <c r="VUA1390" s="84">
        <f>VTX1390-VTY1390</f>
        <v>1000000</v>
      </c>
      <c r="VUB1390" s="84">
        <f>SUM(VUB1387:VUB1388)</f>
        <v>2000000</v>
      </c>
      <c r="VUC1390" s="84">
        <f>SUM(VUC1387:VUC1388)</f>
        <v>0</v>
      </c>
      <c r="VUD1390" s="84">
        <f>VUC1390/VUB1390</f>
        <v>0</v>
      </c>
      <c r="VUE1390" s="84">
        <f>VUB1390-VUC1390</f>
        <v>2000000</v>
      </c>
      <c r="VUF1390" s="84">
        <f>VUB1390+VTX1390</f>
        <v>3000000</v>
      </c>
      <c r="VUM1390" s="84" t="s">
        <v>5399</v>
      </c>
      <c r="VUN1390" s="84">
        <f>SUM(VUN1387:VUN1388)</f>
        <v>1000000</v>
      </c>
      <c r="VUO1390" s="84">
        <f>SUM(VUO1387:VUO1388)</f>
        <v>0</v>
      </c>
      <c r="VUP1390" s="84">
        <f>VUO1390/VUN1390</f>
        <v>0</v>
      </c>
      <c r="VUQ1390" s="84">
        <f>VUN1390-VUO1390</f>
        <v>1000000</v>
      </c>
      <c r="VUR1390" s="84">
        <f>SUM(VUR1387:VUR1388)</f>
        <v>2000000</v>
      </c>
      <c r="VUS1390" s="84">
        <f>SUM(VUS1387:VUS1388)</f>
        <v>0</v>
      </c>
      <c r="VUT1390" s="84">
        <f>VUS1390/VUR1390</f>
        <v>0</v>
      </c>
      <c r="VUU1390" s="84">
        <f>VUR1390-VUS1390</f>
        <v>2000000</v>
      </c>
      <c r="VUV1390" s="84">
        <f>VUR1390+VUN1390</f>
        <v>3000000</v>
      </c>
      <c r="VVC1390" s="84" t="s">
        <v>5399</v>
      </c>
      <c r="VVD1390" s="84">
        <f>SUM(VVD1387:VVD1388)</f>
        <v>1000000</v>
      </c>
      <c r="VVE1390" s="84">
        <f>SUM(VVE1387:VVE1388)</f>
        <v>0</v>
      </c>
      <c r="VVF1390" s="84">
        <f>VVE1390/VVD1390</f>
        <v>0</v>
      </c>
      <c r="VVG1390" s="84">
        <f>VVD1390-VVE1390</f>
        <v>1000000</v>
      </c>
      <c r="VVH1390" s="84">
        <f>SUM(VVH1387:VVH1388)</f>
        <v>2000000</v>
      </c>
      <c r="VVI1390" s="84">
        <f>SUM(VVI1387:VVI1388)</f>
        <v>0</v>
      </c>
      <c r="VVJ1390" s="84">
        <f>VVI1390/VVH1390</f>
        <v>0</v>
      </c>
      <c r="VVK1390" s="84">
        <f>VVH1390-VVI1390</f>
        <v>2000000</v>
      </c>
      <c r="VVL1390" s="84">
        <f>VVH1390+VVD1390</f>
        <v>3000000</v>
      </c>
      <c r="VVS1390" s="84" t="s">
        <v>5399</v>
      </c>
      <c r="VVT1390" s="84">
        <f>SUM(VVT1387:VVT1388)</f>
        <v>1000000</v>
      </c>
      <c r="VVU1390" s="84">
        <f>SUM(VVU1387:VVU1388)</f>
        <v>0</v>
      </c>
      <c r="VVV1390" s="84">
        <f>VVU1390/VVT1390</f>
        <v>0</v>
      </c>
      <c r="VVW1390" s="84">
        <f>VVT1390-VVU1390</f>
        <v>1000000</v>
      </c>
      <c r="VVX1390" s="84">
        <f>SUM(VVX1387:VVX1388)</f>
        <v>2000000</v>
      </c>
      <c r="VVY1390" s="84">
        <f>SUM(VVY1387:VVY1388)</f>
        <v>0</v>
      </c>
      <c r="VVZ1390" s="84">
        <f>VVY1390/VVX1390</f>
        <v>0</v>
      </c>
      <c r="VWA1390" s="84">
        <f>VVX1390-VVY1390</f>
        <v>2000000</v>
      </c>
      <c r="VWB1390" s="84">
        <f>VVX1390+VVT1390</f>
        <v>3000000</v>
      </c>
      <c r="VWI1390" s="84" t="s">
        <v>5399</v>
      </c>
      <c r="VWJ1390" s="84">
        <f>SUM(VWJ1387:VWJ1388)</f>
        <v>1000000</v>
      </c>
      <c r="VWK1390" s="84">
        <f>SUM(VWK1387:VWK1388)</f>
        <v>0</v>
      </c>
      <c r="VWL1390" s="84">
        <f>VWK1390/VWJ1390</f>
        <v>0</v>
      </c>
      <c r="VWM1390" s="84">
        <f>VWJ1390-VWK1390</f>
        <v>1000000</v>
      </c>
      <c r="VWN1390" s="84">
        <f>SUM(VWN1387:VWN1388)</f>
        <v>2000000</v>
      </c>
      <c r="VWO1390" s="84">
        <f>SUM(VWO1387:VWO1388)</f>
        <v>0</v>
      </c>
      <c r="VWP1390" s="84">
        <f>VWO1390/VWN1390</f>
        <v>0</v>
      </c>
      <c r="VWQ1390" s="84">
        <f>VWN1390-VWO1390</f>
        <v>2000000</v>
      </c>
      <c r="VWR1390" s="84">
        <f>VWN1390+VWJ1390</f>
        <v>3000000</v>
      </c>
      <c r="VWY1390" s="84" t="s">
        <v>5399</v>
      </c>
      <c r="VWZ1390" s="84">
        <f>SUM(VWZ1387:VWZ1388)</f>
        <v>1000000</v>
      </c>
      <c r="VXA1390" s="84">
        <f>SUM(VXA1387:VXA1388)</f>
        <v>0</v>
      </c>
      <c r="VXB1390" s="84">
        <f>VXA1390/VWZ1390</f>
        <v>0</v>
      </c>
      <c r="VXC1390" s="84">
        <f>VWZ1390-VXA1390</f>
        <v>1000000</v>
      </c>
      <c r="VXD1390" s="84">
        <f>SUM(VXD1387:VXD1388)</f>
        <v>2000000</v>
      </c>
      <c r="VXE1390" s="84">
        <f>SUM(VXE1387:VXE1388)</f>
        <v>0</v>
      </c>
      <c r="VXF1390" s="84">
        <f>VXE1390/VXD1390</f>
        <v>0</v>
      </c>
      <c r="VXG1390" s="84">
        <f>VXD1390-VXE1390</f>
        <v>2000000</v>
      </c>
      <c r="VXH1390" s="84">
        <f>VXD1390+VWZ1390</f>
        <v>3000000</v>
      </c>
      <c r="VXO1390" s="84" t="s">
        <v>5399</v>
      </c>
      <c r="VXP1390" s="84">
        <f>SUM(VXP1387:VXP1388)</f>
        <v>1000000</v>
      </c>
      <c r="VXQ1390" s="84">
        <f>SUM(VXQ1387:VXQ1388)</f>
        <v>0</v>
      </c>
      <c r="VXR1390" s="84">
        <f>VXQ1390/VXP1390</f>
        <v>0</v>
      </c>
      <c r="VXS1390" s="84">
        <f>VXP1390-VXQ1390</f>
        <v>1000000</v>
      </c>
      <c r="VXT1390" s="84">
        <f>SUM(VXT1387:VXT1388)</f>
        <v>2000000</v>
      </c>
      <c r="VXU1390" s="84">
        <f>SUM(VXU1387:VXU1388)</f>
        <v>0</v>
      </c>
      <c r="VXV1390" s="84">
        <f>VXU1390/VXT1390</f>
        <v>0</v>
      </c>
      <c r="VXW1390" s="84">
        <f>VXT1390-VXU1390</f>
        <v>2000000</v>
      </c>
      <c r="VXX1390" s="84">
        <f>VXT1390+VXP1390</f>
        <v>3000000</v>
      </c>
      <c r="VYE1390" s="84" t="s">
        <v>5399</v>
      </c>
      <c r="VYF1390" s="84">
        <f>SUM(VYF1387:VYF1388)</f>
        <v>1000000</v>
      </c>
      <c r="VYG1390" s="84">
        <f>SUM(VYG1387:VYG1388)</f>
        <v>0</v>
      </c>
      <c r="VYH1390" s="84">
        <f>VYG1390/VYF1390</f>
        <v>0</v>
      </c>
      <c r="VYI1390" s="84">
        <f>VYF1390-VYG1390</f>
        <v>1000000</v>
      </c>
      <c r="VYJ1390" s="84">
        <f>SUM(VYJ1387:VYJ1388)</f>
        <v>2000000</v>
      </c>
      <c r="VYK1390" s="84">
        <f>SUM(VYK1387:VYK1388)</f>
        <v>0</v>
      </c>
      <c r="VYL1390" s="84">
        <f>VYK1390/VYJ1390</f>
        <v>0</v>
      </c>
      <c r="VYM1390" s="84">
        <f>VYJ1390-VYK1390</f>
        <v>2000000</v>
      </c>
      <c r="VYN1390" s="84">
        <f>VYJ1390+VYF1390</f>
        <v>3000000</v>
      </c>
      <c r="VYU1390" s="84" t="s">
        <v>5399</v>
      </c>
      <c r="VYV1390" s="84">
        <f>SUM(VYV1387:VYV1388)</f>
        <v>1000000</v>
      </c>
      <c r="VYW1390" s="84">
        <f>SUM(VYW1387:VYW1388)</f>
        <v>0</v>
      </c>
      <c r="VYX1390" s="84">
        <f>VYW1390/VYV1390</f>
        <v>0</v>
      </c>
      <c r="VYY1390" s="84">
        <f>VYV1390-VYW1390</f>
        <v>1000000</v>
      </c>
      <c r="VYZ1390" s="84">
        <f>SUM(VYZ1387:VYZ1388)</f>
        <v>2000000</v>
      </c>
      <c r="VZA1390" s="84">
        <f>SUM(VZA1387:VZA1388)</f>
        <v>0</v>
      </c>
      <c r="VZB1390" s="84">
        <f>VZA1390/VYZ1390</f>
        <v>0</v>
      </c>
      <c r="VZC1390" s="84">
        <f>VYZ1390-VZA1390</f>
        <v>2000000</v>
      </c>
      <c r="VZD1390" s="84">
        <f>VYZ1390+VYV1390</f>
        <v>3000000</v>
      </c>
      <c r="VZK1390" s="84" t="s">
        <v>5399</v>
      </c>
      <c r="VZL1390" s="84">
        <f>SUM(VZL1387:VZL1388)</f>
        <v>1000000</v>
      </c>
      <c r="VZM1390" s="84">
        <f>SUM(VZM1387:VZM1388)</f>
        <v>0</v>
      </c>
      <c r="VZN1390" s="84">
        <f>VZM1390/VZL1390</f>
        <v>0</v>
      </c>
      <c r="VZO1390" s="84">
        <f>VZL1390-VZM1390</f>
        <v>1000000</v>
      </c>
      <c r="VZP1390" s="84">
        <f>SUM(VZP1387:VZP1388)</f>
        <v>2000000</v>
      </c>
      <c r="VZQ1390" s="84">
        <f>SUM(VZQ1387:VZQ1388)</f>
        <v>0</v>
      </c>
      <c r="VZR1390" s="84">
        <f>VZQ1390/VZP1390</f>
        <v>0</v>
      </c>
      <c r="VZS1390" s="84">
        <f>VZP1390-VZQ1390</f>
        <v>2000000</v>
      </c>
      <c r="VZT1390" s="84">
        <f>VZP1390+VZL1390</f>
        <v>3000000</v>
      </c>
      <c r="WAA1390" s="84" t="s">
        <v>5399</v>
      </c>
      <c r="WAB1390" s="84">
        <f>SUM(WAB1387:WAB1388)</f>
        <v>1000000</v>
      </c>
      <c r="WAC1390" s="84">
        <f>SUM(WAC1387:WAC1388)</f>
        <v>0</v>
      </c>
      <c r="WAD1390" s="84">
        <f>WAC1390/WAB1390</f>
        <v>0</v>
      </c>
      <c r="WAE1390" s="84">
        <f>WAB1390-WAC1390</f>
        <v>1000000</v>
      </c>
      <c r="WAF1390" s="84">
        <f>SUM(WAF1387:WAF1388)</f>
        <v>2000000</v>
      </c>
      <c r="WAG1390" s="84">
        <f>SUM(WAG1387:WAG1388)</f>
        <v>0</v>
      </c>
      <c r="WAH1390" s="84">
        <f>WAG1390/WAF1390</f>
        <v>0</v>
      </c>
      <c r="WAI1390" s="84">
        <f>WAF1390-WAG1390</f>
        <v>2000000</v>
      </c>
      <c r="WAJ1390" s="84">
        <f>WAF1390+WAB1390</f>
        <v>3000000</v>
      </c>
      <c r="WAQ1390" s="84" t="s">
        <v>5399</v>
      </c>
      <c r="WAR1390" s="84">
        <f>SUM(WAR1387:WAR1388)</f>
        <v>1000000</v>
      </c>
      <c r="WAS1390" s="84">
        <f>SUM(WAS1387:WAS1388)</f>
        <v>0</v>
      </c>
      <c r="WAT1390" s="84">
        <f>WAS1390/WAR1390</f>
        <v>0</v>
      </c>
      <c r="WAU1390" s="84">
        <f>WAR1390-WAS1390</f>
        <v>1000000</v>
      </c>
      <c r="WAV1390" s="84">
        <f>SUM(WAV1387:WAV1388)</f>
        <v>2000000</v>
      </c>
      <c r="WAW1390" s="84">
        <f>SUM(WAW1387:WAW1388)</f>
        <v>0</v>
      </c>
      <c r="WAX1390" s="84">
        <f>WAW1390/WAV1390</f>
        <v>0</v>
      </c>
      <c r="WAY1390" s="84">
        <f>WAV1390-WAW1390</f>
        <v>2000000</v>
      </c>
      <c r="WAZ1390" s="84">
        <f>WAV1390+WAR1390</f>
        <v>3000000</v>
      </c>
      <c r="WBG1390" s="84" t="s">
        <v>5399</v>
      </c>
      <c r="WBH1390" s="84">
        <f>SUM(WBH1387:WBH1388)</f>
        <v>1000000</v>
      </c>
      <c r="WBI1390" s="84">
        <f>SUM(WBI1387:WBI1388)</f>
        <v>0</v>
      </c>
      <c r="WBJ1390" s="84">
        <f>WBI1390/WBH1390</f>
        <v>0</v>
      </c>
      <c r="WBK1390" s="84">
        <f>WBH1390-WBI1390</f>
        <v>1000000</v>
      </c>
      <c r="WBL1390" s="84">
        <f>SUM(WBL1387:WBL1388)</f>
        <v>2000000</v>
      </c>
      <c r="WBM1390" s="84">
        <f>SUM(WBM1387:WBM1388)</f>
        <v>0</v>
      </c>
      <c r="WBN1390" s="84">
        <f>WBM1390/WBL1390</f>
        <v>0</v>
      </c>
      <c r="WBO1390" s="84">
        <f>WBL1390-WBM1390</f>
        <v>2000000</v>
      </c>
      <c r="WBP1390" s="84">
        <f>WBL1390+WBH1390</f>
        <v>3000000</v>
      </c>
      <c r="WBW1390" s="84" t="s">
        <v>5399</v>
      </c>
      <c r="WBX1390" s="84">
        <f>SUM(WBX1387:WBX1388)</f>
        <v>1000000</v>
      </c>
      <c r="WBY1390" s="84">
        <f>SUM(WBY1387:WBY1388)</f>
        <v>0</v>
      </c>
      <c r="WBZ1390" s="84">
        <f>WBY1390/WBX1390</f>
        <v>0</v>
      </c>
      <c r="WCA1390" s="84">
        <f>WBX1390-WBY1390</f>
        <v>1000000</v>
      </c>
      <c r="WCB1390" s="84">
        <f>SUM(WCB1387:WCB1388)</f>
        <v>2000000</v>
      </c>
      <c r="WCC1390" s="84">
        <f>SUM(WCC1387:WCC1388)</f>
        <v>0</v>
      </c>
      <c r="WCD1390" s="84">
        <f>WCC1390/WCB1390</f>
        <v>0</v>
      </c>
      <c r="WCE1390" s="84">
        <f>WCB1390-WCC1390</f>
        <v>2000000</v>
      </c>
      <c r="WCF1390" s="84">
        <f>WCB1390+WBX1390</f>
        <v>3000000</v>
      </c>
      <c r="WCM1390" s="84" t="s">
        <v>5399</v>
      </c>
      <c r="WCN1390" s="84">
        <f>SUM(WCN1387:WCN1388)</f>
        <v>1000000</v>
      </c>
      <c r="WCO1390" s="84">
        <f>SUM(WCO1387:WCO1388)</f>
        <v>0</v>
      </c>
      <c r="WCP1390" s="84">
        <f>WCO1390/WCN1390</f>
        <v>0</v>
      </c>
      <c r="WCQ1390" s="84">
        <f>WCN1390-WCO1390</f>
        <v>1000000</v>
      </c>
      <c r="WCR1390" s="84">
        <f>SUM(WCR1387:WCR1388)</f>
        <v>2000000</v>
      </c>
      <c r="WCS1390" s="84">
        <f>SUM(WCS1387:WCS1388)</f>
        <v>0</v>
      </c>
      <c r="WCT1390" s="84">
        <f>WCS1390/WCR1390</f>
        <v>0</v>
      </c>
      <c r="WCU1390" s="84">
        <f>WCR1390-WCS1390</f>
        <v>2000000</v>
      </c>
      <c r="WCV1390" s="84">
        <f>WCR1390+WCN1390</f>
        <v>3000000</v>
      </c>
      <c r="WDC1390" s="84" t="s">
        <v>5399</v>
      </c>
      <c r="WDD1390" s="84">
        <f>SUM(WDD1387:WDD1388)</f>
        <v>1000000</v>
      </c>
      <c r="WDE1390" s="84">
        <f>SUM(WDE1387:WDE1388)</f>
        <v>0</v>
      </c>
      <c r="WDF1390" s="84">
        <f>WDE1390/WDD1390</f>
        <v>0</v>
      </c>
      <c r="WDG1390" s="84">
        <f>WDD1390-WDE1390</f>
        <v>1000000</v>
      </c>
      <c r="WDH1390" s="84">
        <f>SUM(WDH1387:WDH1388)</f>
        <v>2000000</v>
      </c>
      <c r="WDI1390" s="84">
        <f>SUM(WDI1387:WDI1388)</f>
        <v>0</v>
      </c>
      <c r="WDJ1390" s="84">
        <f>WDI1390/WDH1390</f>
        <v>0</v>
      </c>
      <c r="WDK1390" s="84">
        <f>WDH1390-WDI1390</f>
        <v>2000000</v>
      </c>
      <c r="WDL1390" s="84">
        <f>WDH1390+WDD1390</f>
        <v>3000000</v>
      </c>
      <c r="WDS1390" s="84" t="s">
        <v>5399</v>
      </c>
      <c r="WDT1390" s="84">
        <f>SUM(WDT1387:WDT1388)</f>
        <v>1000000</v>
      </c>
      <c r="WDU1390" s="84">
        <f>SUM(WDU1387:WDU1388)</f>
        <v>0</v>
      </c>
      <c r="WDV1390" s="84">
        <f>WDU1390/WDT1390</f>
        <v>0</v>
      </c>
      <c r="WDW1390" s="84">
        <f>WDT1390-WDU1390</f>
        <v>1000000</v>
      </c>
      <c r="WDX1390" s="84">
        <f>SUM(WDX1387:WDX1388)</f>
        <v>2000000</v>
      </c>
      <c r="WDY1390" s="84">
        <f>SUM(WDY1387:WDY1388)</f>
        <v>0</v>
      </c>
      <c r="WDZ1390" s="84">
        <f>WDY1390/WDX1390</f>
        <v>0</v>
      </c>
      <c r="WEA1390" s="84">
        <f>WDX1390-WDY1390</f>
        <v>2000000</v>
      </c>
      <c r="WEB1390" s="84">
        <f>WDX1390+WDT1390</f>
        <v>3000000</v>
      </c>
      <c r="WEI1390" s="84" t="s">
        <v>5399</v>
      </c>
      <c r="WEJ1390" s="84">
        <f>SUM(WEJ1387:WEJ1388)</f>
        <v>1000000</v>
      </c>
      <c r="WEK1390" s="84">
        <f>SUM(WEK1387:WEK1388)</f>
        <v>0</v>
      </c>
      <c r="WEL1390" s="84">
        <f>WEK1390/WEJ1390</f>
        <v>0</v>
      </c>
      <c r="WEM1390" s="84">
        <f>WEJ1390-WEK1390</f>
        <v>1000000</v>
      </c>
      <c r="WEN1390" s="84">
        <f>SUM(WEN1387:WEN1388)</f>
        <v>2000000</v>
      </c>
      <c r="WEO1390" s="84">
        <f>SUM(WEO1387:WEO1388)</f>
        <v>0</v>
      </c>
      <c r="WEP1390" s="84">
        <f>WEO1390/WEN1390</f>
        <v>0</v>
      </c>
      <c r="WEQ1390" s="84">
        <f>WEN1390-WEO1390</f>
        <v>2000000</v>
      </c>
      <c r="WER1390" s="84">
        <f>WEN1390+WEJ1390</f>
        <v>3000000</v>
      </c>
      <c r="WEY1390" s="84" t="s">
        <v>5399</v>
      </c>
      <c r="WEZ1390" s="84">
        <f>SUM(WEZ1387:WEZ1388)</f>
        <v>1000000</v>
      </c>
      <c r="WFA1390" s="84">
        <f>SUM(WFA1387:WFA1388)</f>
        <v>0</v>
      </c>
      <c r="WFB1390" s="84">
        <f>WFA1390/WEZ1390</f>
        <v>0</v>
      </c>
      <c r="WFC1390" s="84">
        <f>WEZ1390-WFA1390</f>
        <v>1000000</v>
      </c>
      <c r="WFD1390" s="84">
        <f>SUM(WFD1387:WFD1388)</f>
        <v>2000000</v>
      </c>
      <c r="WFE1390" s="84">
        <f>SUM(WFE1387:WFE1388)</f>
        <v>0</v>
      </c>
      <c r="WFF1390" s="84">
        <f>WFE1390/WFD1390</f>
        <v>0</v>
      </c>
      <c r="WFG1390" s="84">
        <f>WFD1390-WFE1390</f>
        <v>2000000</v>
      </c>
      <c r="WFH1390" s="84">
        <f>WFD1390+WEZ1390</f>
        <v>3000000</v>
      </c>
      <c r="WFO1390" s="84" t="s">
        <v>5399</v>
      </c>
      <c r="WFP1390" s="84">
        <f>SUM(WFP1387:WFP1388)</f>
        <v>1000000</v>
      </c>
      <c r="WFQ1390" s="84">
        <f>SUM(WFQ1387:WFQ1388)</f>
        <v>0</v>
      </c>
      <c r="WFR1390" s="84">
        <f>WFQ1390/WFP1390</f>
        <v>0</v>
      </c>
      <c r="WFS1390" s="84">
        <f>WFP1390-WFQ1390</f>
        <v>1000000</v>
      </c>
      <c r="WFT1390" s="84">
        <f>SUM(WFT1387:WFT1388)</f>
        <v>2000000</v>
      </c>
      <c r="WFU1390" s="84">
        <f>SUM(WFU1387:WFU1388)</f>
        <v>0</v>
      </c>
      <c r="WFV1390" s="84">
        <f>WFU1390/WFT1390</f>
        <v>0</v>
      </c>
      <c r="WFW1390" s="84">
        <f>WFT1390-WFU1390</f>
        <v>2000000</v>
      </c>
      <c r="WFX1390" s="84">
        <f>WFT1390+WFP1390</f>
        <v>3000000</v>
      </c>
      <c r="WGE1390" s="84" t="s">
        <v>5399</v>
      </c>
      <c r="WGF1390" s="84">
        <f>SUM(WGF1387:WGF1388)</f>
        <v>1000000</v>
      </c>
      <c r="WGG1390" s="84">
        <f>SUM(WGG1387:WGG1388)</f>
        <v>0</v>
      </c>
      <c r="WGH1390" s="84">
        <f>WGG1390/WGF1390</f>
        <v>0</v>
      </c>
      <c r="WGI1390" s="84">
        <f>WGF1390-WGG1390</f>
        <v>1000000</v>
      </c>
      <c r="WGJ1390" s="84">
        <f>SUM(WGJ1387:WGJ1388)</f>
        <v>2000000</v>
      </c>
      <c r="WGK1390" s="84">
        <f>SUM(WGK1387:WGK1388)</f>
        <v>0</v>
      </c>
      <c r="WGL1390" s="84">
        <f>WGK1390/WGJ1390</f>
        <v>0</v>
      </c>
      <c r="WGM1390" s="84">
        <f>WGJ1390-WGK1390</f>
        <v>2000000</v>
      </c>
      <c r="WGN1390" s="84">
        <f>WGJ1390+WGF1390</f>
        <v>3000000</v>
      </c>
      <c r="WGU1390" s="84" t="s">
        <v>5399</v>
      </c>
      <c r="WGV1390" s="84">
        <f>SUM(WGV1387:WGV1388)</f>
        <v>1000000</v>
      </c>
      <c r="WGW1390" s="84">
        <f>SUM(WGW1387:WGW1388)</f>
        <v>0</v>
      </c>
      <c r="WGX1390" s="84">
        <f>WGW1390/WGV1390</f>
        <v>0</v>
      </c>
      <c r="WGY1390" s="84">
        <f>WGV1390-WGW1390</f>
        <v>1000000</v>
      </c>
      <c r="WGZ1390" s="84">
        <f>SUM(WGZ1387:WGZ1388)</f>
        <v>2000000</v>
      </c>
      <c r="WHA1390" s="84">
        <f>SUM(WHA1387:WHA1388)</f>
        <v>0</v>
      </c>
      <c r="WHB1390" s="84">
        <f>WHA1390/WGZ1390</f>
        <v>0</v>
      </c>
      <c r="WHC1390" s="84">
        <f>WGZ1390-WHA1390</f>
        <v>2000000</v>
      </c>
      <c r="WHD1390" s="84">
        <f>WGZ1390+WGV1390</f>
        <v>3000000</v>
      </c>
      <c r="WHK1390" s="84" t="s">
        <v>5399</v>
      </c>
      <c r="WHL1390" s="84">
        <f>SUM(WHL1387:WHL1388)</f>
        <v>1000000</v>
      </c>
      <c r="WHM1390" s="84">
        <f>SUM(WHM1387:WHM1388)</f>
        <v>0</v>
      </c>
      <c r="WHN1390" s="84">
        <f>WHM1390/WHL1390</f>
        <v>0</v>
      </c>
      <c r="WHO1390" s="84">
        <f>WHL1390-WHM1390</f>
        <v>1000000</v>
      </c>
      <c r="WHP1390" s="84">
        <f>SUM(WHP1387:WHP1388)</f>
        <v>2000000</v>
      </c>
      <c r="WHQ1390" s="84">
        <f>SUM(WHQ1387:WHQ1388)</f>
        <v>0</v>
      </c>
      <c r="WHR1390" s="84">
        <f>WHQ1390/WHP1390</f>
        <v>0</v>
      </c>
      <c r="WHS1390" s="84">
        <f>WHP1390-WHQ1390</f>
        <v>2000000</v>
      </c>
      <c r="WHT1390" s="84">
        <f>WHP1390+WHL1390</f>
        <v>3000000</v>
      </c>
      <c r="WIA1390" s="84" t="s">
        <v>5399</v>
      </c>
      <c r="WIB1390" s="84">
        <f>SUM(WIB1387:WIB1388)</f>
        <v>1000000</v>
      </c>
      <c r="WIC1390" s="84">
        <f>SUM(WIC1387:WIC1388)</f>
        <v>0</v>
      </c>
      <c r="WID1390" s="84">
        <f>WIC1390/WIB1390</f>
        <v>0</v>
      </c>
      <c r="WIE1390" s="84">
        <f>WIB1390-WIC1390</f>
        <v>1000000</v>
      </c>
      <c r="WIF1390" s="84">
        <f>SUM(WIF1387:WIF1388)</f>
        <v>2000000</v>
      </c>
      <c r="WIG1390" s="84">
        <f>SUM(WIG1387:WIG1388)</f>
        <v>0</v>
      </c>
      <c r="WIH1390" s="84">
        <f>WIG1390/WIF1390</f>
        <v>0</v>
      </c>
      <c r="WII1390" s="84">
        <f>WIF1390-WIG1390</f>
        <v>2000000</v>
      </c>
      <c r="WIJ1390" s="84">
        <f>WIF1390+WIB1390</f>
        <v>3000000</v>
      </c>
      <c r="WIQ1390" s="84" t="s">
        <v>5399</v>
      </c>
      <c r="WIR1390" s="84">
        <f>SUM(WIR1387:WIR1388)</f>
        <v>1000000</v>
      </c>
      <c r="WIS1390" s="84">
        <f>SUM(WIS1387:WIS1388)</f>
        <v>0</v>
      </c>
      <c r="WIT1390" s="84">
        <f>WIS1390/WIR1390</f>
        <v>0</v>
      </c>
      <c r="WIU1390" s="84">
        <f>WIR1390-WIS1390</f>
        <v>1000000</v>
      </c>
      <c r="WIV1390" s="84">
        <f>SUM(WIV1387:WIV1388)</f>
        <v>2000000</v>
      </c>
      <c r="WIW1390" s="84">
        <f>SUM(WIW1387:WIW1388)</f>
        <v>0</v>
      </c>
      <c r="WIX1390" s="84">
        <f>WIW1390/WIV1390</f>
        <v>0</v>
      </c>
      <c r="WIY1390" s="84">
        <f>WIV1390-WIW1390</f>
        <v>2000000</v>
      </c>
      <c r="WIZ1390" s="84">
        <f>WIV1390+WIR1390</f>
        <v>3000000</v>
      </c>
      <c r="WJG1390" s="84" t="s">
        <v>5399</v>
      </c>
      <c r="WJH1390" s="84">
        <f>SUM(WJH1387:WJH1388)</f>
        <v>1000000</v>
      </c>
      <c r="WJI1390" s="84">
        <f>SUM(WJI1387:WJI1388)</f>
        <v>0</v>
      </c>
      <c r="WJJ1390" s="84">
        <f>WJI1390/WJH1390</f>
        <v>0</v>
      </c>
      <c r="WJK1390" s="84">
        <f>WJH1390-WJI1390</f>
        <v>1000000</v>
      </c>
      <c r="WJL1390" s="84">
        <f>SUM(WJL1387:WJL1388)</f>
        <v>2000000</v>
      </c>
      <c r="WJM1390" s="84">
        <f>SUM(WJM1387:WJM1388)</f>
        <v>0</v>
      </c>
      <c r="WJN1390" s="84">
        <f>WJM1390/WJL1390</f>
        <v>0</v>
      </c>
      <c r="WJO1390" s="84">
        <f>WJL1390-WJM1390</f>
        <v>2000000</v>
      </c>
      <c r="WJP1390" s="84">
        <f>WJL1390+WJH1390</f>
        <v>3000000</v>
      </c>
      <c r="WJW1390" s="84" t="s">
        <v>5399</v>
      </c>
      <c r="WJX1390" s="84">
        <f>SUM(WJX1387:WJX1388)</f>
        <v>1000000</v>
      </c>
      <c r="WJY1390" s="84">
        <f>SUM(WJY1387:WJY1388)</f>
        <v>0</v>
      </c>
      <c r="WJZ1390" s="84">
        <f>WJY1390/WJX1390</f>
        <v>0</v>
      </c>
      <c r="WKA1390" s="84">
        <f>WJX1390-WJY1390</f>
        <v>1000000</v>
      </c>
      <c r="WKB1390" s="84">
        <f>SUM(WKB1387:WKB1388)</f>
        <v>2000000</v>
      </c>
      <c r="WKC1390" s="84">
        <f>SUM(WKC1387:WKC1388)</f>
        <v>0</v>
      </c>
      <c r="WKD1390" s="84">
        <f>WKC1390/WKB1390</f>
        <v>0</v>
      </c>
      <c r="WKE1390" s="84">
        <f>WKB1390-WKC1390</f>
        <v>2000000</v>
      </c>
      <c r="WKF1390" s="84">
        <f>WKB1390+WJX1390</f>
        <v>3000000</v>
      </c>
      <c r="WKM1390" s="84" t="s">
        <v>5399</v>
      </c>
      <c r="WKN1390" s="84">
        <f>SUM(WKN1387:WKN1388)</f>
        <v>1000000</v>
      </c>
      <c r="WKO1390" s="84">
        <f>SUM(WKO1387:WKO1388)</f>
        <v>0</v>
      </c>
      <c r="WKP1390" s="84">
        <f>WKO1390/WKN1390</f>
        <v>0</v>
      </c>
      <c r="WKQ1390" s="84">
        <f>WKN1390-WKO1390</f>
        <v>1000000</v>
      </c>
      <c r="WKR1390" s="84">
        <f>SUM(WKR1387:WKR1388)</f>
        <v>2000000</v>
      </c>
      <c r="WKS1390" s="84">
        <f>SUM(WKS1387:WKS1388)</f>
        <v>0</v>
      </c>
      <c r="WKT1390" s="84">
        <f>WKS1390/WKR1390</f>
        <v>0</v>
      </c>
      <c r="WKU1390" s="84">
        <f>WKR1390-WKS1390</f>
        <v>2000000</v>
      </c>
      <c r="WKV1390" s="84">
        <f>WKR1390+WKN1390</f>
        <v>3000000</v>
      </c>
      <c r="WLC1390" s="84" t="s">
        <v>5399</v>
      </c>
      <c r="WLD1390" s="84">
        <f>SUM(WLD1387:WLD1388)</f>
        <v>1000000</v>
      </c>
      <c r="WLE1390" s="84">
        <f>SUM(WLE1387:WLE1388)</f>
        <v>0</v>
      </c>
      <c r="WLF1390" s="84">
        <f>WLE1390/WLD1390</f>
        <v>0</v>
      </c>
      <c r="WLG1390" s="84">
        <f>WLD1390-WLE1390</f>
        <v>1000000</v>
      </c>
      <c r="WLH1390" s="84">
        <f>SUM(WLH1387:WLH1388)</f>
        <v>2000000</v>
      </c>
      <c r="WLI1390" s="84">
        <f>SUM(WLI1387:WLI1388)</f>
        <v>0</v>
      </c>
      <c r="WLJ1390" s="84">
        <f>WLI1390/WLH1390</f>
        <v>0</v>
      </c>
      <c r="WLK1390" s="84">
        <f>WLH1390-WLI1390</f>
        <v>2000000</v>
      </c>
      <c r="WLL1390" s="84">
        <f>WLH1390+WLD1390</f>
        <v>3000000</v>
      </c>
      <c r="WLS1390" s="84" t="s">
        <v>5399</v>
      </c>
      <c r="WLT1390" s="84">
        <f>SUM(WLT1387:WLT1388)</f>
        <v>1000000</v>
      </c>
      <c r="WLU1390" s="84">
        <f>SUM(WLU1387:WLU1388)</f>
        <v>0</v>
      </c>
      <c r="WLV1390" s="84">
        <f>WLU1390/WLT1390</f>
        <v>0</v>
      </c>
      <c r="WLW1390" s="84">
        <f>WLT1390-WLU1390</f>
        <v>1000000</v>
      </c>
      <c r="WLX1390" s="84">
        <f>SUM(WLX1387:WLX1388)</f>
        <v>2000000</v>
      </c>
      <c r="WLY1390" s="84">
        <f>SUM(WLY1387:WLY1388)</f>
        <v>0</v>
      </c>
      <c r="WLZ1390" s="84">
        <f>WLY1390/WLX1390</f>
        <v>0</v>
      </c>
      <c r="WMA1390" s="84">
        <f>WLX1390-WLY1390</f>
        <v>2000000</v>
      </c>
      <c r="WMB1390" s="84">
        <f>WLX1390+WLT1390</f>
        <v>3000000</v>
      </c>
      <c r="WMI1390" s="84" t="s">
        <v>5399</v>
      </c>
      <c r="WMJ1390" s="84">
        <f>SUM(WMJ1387:WMJ1388)</f>
        <v>1000000</v>
      </c>
      <c r="WMK1390" s="84">
        <f>SUM(WMK1387:WMK1388)</f>
        <v>0</v>
      </c>
      <c r="WML1390" s="84">
        <f>WMK1390/WMJ1390</f>
        <v>0</v>
      </c>
      <c r="WMM1390" s="84">
        <f>WMJ1390-WMK1390</f>
        <v>1000000</v>
      </c>
      <c r="WMN1390" s="84">
        <f>SUM(WMN1387:WMN1388)</f>
        <v>2000000</v>
      </c>
      <c r="WMO1390" s="84">
        <f>SUM(WMO1387:WMO1388)</f>
        <v>0</v>
      </c>
      <c r="WMP1390" s="84">
        <f>WMO1390/WMN1390</f>
        <v>0</v>
      </c>
      <c r="WMQ1390" s="84">
        <f>WMN1390-WMO1390</f>
        <v>2000000</v>
      </c>
      <c r="WMR1390" s="84">
        <f>WMN1390+WMJ1390</f>
        <v>3000000</v>
      </c>
      <c r="WMY1390" s="84" t="s">
        <v>5399</v>
      </c>
      <c r="WMZ1390" s="84">
        <f>SUM(WMZ1387:WMZ1388)</f>
        <v>1000000</v>
      </c>
      <c r="WNA1390" s="84">
        <f>SUM(WNA1387:WNA1388)</f>
        <v>0</v>
      </c>
      <c r="WNB1390" s="84">
        <f>WNA1390/WMZ1390</f>
        <v>0</v>
      </c>
      <c r="WNC1390" s="84">
        <f>WMZ1390-WNA1390</f>
        <v>1000000</v>
      </c>
      <c r="WND1390" s="84">
        <f>SUM(WND1387:WND1388)</f>
        <v>2000000</v>
      </c>
      <c r="WNE1390" s="84">
        <f>SUM(WNE1387:WNE1388)</f>
        <v>0</v>
      </c>
      <c r="WNF1390" s="84">
        <f>WNE1390/WND1390</f>
        <v>0</v>
      </c>
      <c r="WNG1390" s="84">
        <f>WND1390-WNE1390</f>
        <v>2000000</v>
      </c>
      <c r="WNH1390" s="84">
        <f>WND1390+WMZ1390</f>
        <v>3000000</v>
      </c>
      <c r="WNO1390" s="84" t="s">
        <v>5399</v>
      </c>
      <c r="WNP1390" s="84">
        <f>SUM(WNP1387:WNP1388)</f>
        <v>1000000</v>
      </c>
      <c r="WNQ1390" s="84">
        <f>SUM(WNQ1387:WNQ1388)</f>
        <v>0</v>
      </c>
      <c r="WNR1390" s="84">
        <f>WNQ1390/WNP1390</f>
        <v>0</v>
      </c>
      <c r="WNS1390" s="84">
        <f>WNP1390-WNQ1390</f>
        <v>1000000</v>
      </c>
      <c r="WNT1390" s="84">
        <f>SUM(WNT1387:WNT1388)</f>
        <v>2000000</v>
      </c>
      <c r="WNU1390" s="84">
        <f>SUM(WNU1387:WNU1388)</f>
        <v>0</v>
      </c>
      <c r="WNV1390" s="84">
        <f>WNU1390/WNT1390</f>
        <v>0</v>
      </c>
      <c r="WNW1390" s="84">
        <f>WNT1390-WNU1390</f>
        <v>2000000</v>
      </c>
      <c r="WNX1390" s="84">
        <f>WNT1390+WNP1390</f>
        <v>3000000</v>
      </c>
      <c r="WOE1390" s="84" t="s">
        <v>5399</v>
      </c>
      <c r="WOF1390" s="84">
        <f>SUM(WOF1387:WOF1388)</f>
        <v>1000000</v>
      </c>
      <c r="WOG1390" s="84">
        <f>SUM(WOG1387:WOG1388)</f>
        <v>0</v>
      </c>
      <c r="WOH1390" s="84">
        <f>WOG1390/WOF1390</f>
        <v>0</v>
      </c>
      <c r="WOI1390" s="84">
        <f>WOF1390-WOG1390</f>
        <v>1000000</v>
      </c>
      <c r="WOJ1390" s="84">
        <f>SUM(WOJ1387:WOJ1388)</f>
        <v>2000000</v>
      </c>
      <c r="WOK1390" s="84">
        <f>SUM(WOK1387:WOK1388)</f>
        <v>0</v>
      </c>
      <c r="WOL1390" s="84">
        <f>WOK1390/WOJ1390</f>
        <v>0</v>
      </c>
      <c r="WOM1390" s="84">
        <f>WOJ1390-WOK1390</f>
        <v>2000000</v>
      </c>
      <c r="WON1390" s="84">
        <f>WOJ1390+WOF1390</f>
        <v>3000000</v>
      </c>
      <c r="WOU1390" s="84" t="s">
        <v>5399</v>
      </c>
      <c r="WOV1390" s="84">
        <f>SUM(WOV1387:WOV1388)</f>
        <v>1000000</v>
      </c>
      <c r="WOW1390" s="84">
        <f>SUM(WOW1387:WOW1388)</f>
        <v>0</v>
      </c>
      <c r="WOX1390" s="84">
        <f>WOW1390/WOV1390</f>
        <v>0</v>
      </c>
      <c r="WOY1390" s="84">
        <f>WOV1390-WOW1390</f>
        <v>1000000</v>
      </c>
      <c r="WOZ1390" s="84">
        <f>SUM(WOZ1387:WOZ1388)</f>
        <v>2000000</v>
      </c>
      <c r="WPA1390" s="84">
        <f>SUM(WPA1387:WPA1388)</f>
        <v>0</v>
      </c>
      <c r="WPB1390" s="84">
        <f>WPA1390/WOZ1390</f>
        <v>0</v>
      </c>
      <c r="WPC1390" s="84">
        <f>WOZ1390-WPA1390</f>
        <v>2000000</v>
      </c>
      <c r="WPD1390" s="84">
        <f>WOZ1390+WOV1390</f>
        <v>3000000</v>
      </c>
      <c r="WPK1390" s="84" t="s">
        <v>5399</v>
      </c>
      <c r="WPL1390" s="84">
        <f>SUM(WPL1387:WPL1388)</f>
        <v>1000000</v>
      </c>
      <c r="WPM1390" s="84">
        <f>SUM(WPM1387:WPM1388)</f>
        <v>0</v>
      </c>
      <c r="WPN1390" s="84">
        <f>WPM1390/WPL1390</f>
        <v>0</v>
      </c>
      <c r="WPO1390" s="84">
        <f>WPL1390-WPM1390</f>
        <v>1000000</v>
      </c>
      <c r="WPP1390" s="84">
        <f>SUM(WPP1387:WPP1388)</f>
        <v>2000000</v>
      </c>
      <c r="WPQ1390" s="84">
        <f>SUM(WPQ1387:WPQ1388)</f>
        <v>0</v>
      </c>
      <c r="WPR1390" s="84">
        <f>WPQ1390/WPP1390</f>
        <v>0</v>
      </c>
      <c r="WPS1390" s="84">
        <f>WPP1390-WPQ1390</f>
        <v>2000000</v>
      </c>
      <c r="WPT1390" s="84">
        <f>WPP1390+WPL1390</f>
        <v>3000000</v>
      </c>
      <c r="WQA1390" s="84" t="s">
        <v>5399</v>
      </c>
      <c r="WQB1390" s="84">
        <f>SUM(WQB1387:WQB1388)</f>
        <v>1000000</v>
      </c>
      <c r="WQC1390" s="84">
        <f>SUM(WQC1387:WQC1388)</f>
        <v>0</v>
      </c>
      <c r="WQD1390" s="84">
        <f>WQC1390/WQB1390</f>
        <v>0</v>
      </c>
      <c r="WQE1390" s="84">
        <f>WQB1390-WQC1390</f>
        <v>1000000</v>
      </c>
      <c r="WQF1390" s="84">
        <f>SUM(WQF1387:WQF1388)</f>
        <v>2000000</v>
      </c>
      <c r="WQG1390" s="84">
        <f>SUM(WQG1387:WQG1388)</f>
        <v>0</v>
      </c>
      <c r="WQH1390" s="84">
        <f>WQG1390/WQF1390</f>
        <v>0</v>
      </c>
      <c r="WQI1390" s="84">
        <f>WQF1390-WQG1390</f>
        <v>2000000</v>
      </c>
      <c r="WQJ1390" s="84">
        <f>WQF1390+WQB1390</f>
        <v>3000000</v>
      </c>
      <c r="WQQ1390" s="84" t="s">
        <v>5399</v>
      </c>
      <c r="WQR1390" s="84">
        <f>SUM(WQR1387:WQR1388)</f>
        <v>1000000</v>
      </c>
      <c r="WQS1390" s="84">
        <f>SUM(WQS1387:WQS1388)</f>
        <v>0</v>
      </c>
      <c r="WQT1390" s="84">
        <f>WQS1390/WQR1390</f>
        <v>0</v>
      </c>
      <c r="WQU1390" s="84">
        <f>WQR1390-WQS1390</f>
        <v>1000000</v>
      </c>
      <c r="WQV1390" s="84">
        <f>SUM(WQV1387:WQV1388)</f>
        <v>2000000</v>
      </c>
      <c r="WQW1390" s="84">
        <f>SUM(WQW1387:WQW1388)</f>
        <v>0</v>
      </c>
      <c r="WQX1390" s="84">
        <f>WQW1390/WQV1390</f>
        <v>0</v>
      </c>
      <c r="WQY1390" s="84">
        <f>WQV1390-WQW1390</f>
        <v>2000000</v>
      </c>
      <c r="WQZ1390" s="84">
        <f>WQV1390+WQR1390</f>
        <v>3000000</v>
      </c>
      <c r="WRG1390" s="84" t="s">
        <v>5399</v>
      </c>
      <c r="WRH1390" s="84">
        <f>SUM(WRH1387:WRH1388)</f>
        <v>1000000</v>
      </c>
      <c r="WRI1390" s="84">
        <f>SUM(WRI1387:WRI1388)</f>
        <v>0</v>
      </c>
      <c r="WRJ1390" s="84">
        <f>WRI1390/WRH1390</f>
        <v>0</v>
      </c>
      <c r="WRK1390" s="84">
        <f>WRH1390-WRI1390</f>
        <v>1000000</v>
      </c>
      <c r="WRL1390" s="84">
        <f>SUM(WRL1387:WRL1388)</f>
        <v>2000000</v>
      </c>
      <c r="WRM1390" s="84">
        <f>SUM(WRM1387:WRM1388)</f>
        <v>0</v>
      </c>
      <c r="WRN1390" s="84">
        <f>WRM1390/WRL1390</f>
        <v>0</v>
      </c>
      <c r="WRO1390" s="84">
        <f>WRL1390-WRM1390</f>
        <v>2000000</v>
      </c>
      <c r="WRP1390" s="84">
        <f>WRL1390+WRH1390</f>
        <v>3000000</v>
      </c>
      <c r="WRW1390" s="84" t="s">
        <v>5399</v>
      </c>
      <c r="WRX1390" s="84">
        <f>SUM(WRX1387:WRX1388)</f>
        <v>1000000</v>
      </c>
      <c r="WRY1390" s="84">
        <f>SUM(WRY1387:WRY1388)</f>
        <v>0</v>
      </c>
      <c r="WRZ1390" s="84">
        <f>WRY1390/WRX1390</f>
        <v>0</v>
      </c>
      <c r="WSA1390" s="84">
        <f>WRX1390-WRY1390</f>
        <v>1000000</v>
      </c>
      <c r="WSB1390" s="84">
        <f>SUM(WSB1387:WSB1388)</f>
        <v>2000000</v>
      </c>
      <c r="WSC1390" s="84">
        <f>SUM(WSC1387:WSC1388)</f>
        <v>0</v>
      </c>
      <c r="WSD1390" s="84">
        <f>WSC1390/WSB1390</f>
        <v>0</v>
      </c>
      <c r="WSE1390" s="84">
        <f>WSB1390-WSC1390</f>
        <v>2000000</v>
      </c>
      <c r="WSF1390" s="84">
        <f>WSB1390+WRX1390</f>
        <v>3000000</v>
      </c>
      <c r="WSM1390" s="84" t="s">
        <v>5399</v>
      </c>
      <c r="WSN1390" s="84">
        <f>SUM(WSN1387:WSN1388)</f>
        <v>1000000</v>
      </c>
      <c r="WSO1390" s="84">
        <f>SUM(WSO1387:WSO1388)</f>
        <v>0</v>
      </c>
      <c r="WSP1390" s="84">
        <f>WSO1390/WSN1390</f>
        <v>0</v>
      </c>
      <c r="WSQ1390" s="84">
        <f>WSN1390-WSO1390</f>
        <v>1000000</v>
      </c>
      <c r="WSR1390" s="84">
        <f>SUM(WSR1387:WSR1388)</f>
        <v>2000000</v>
      </c>
      <c r="WSS1390" s="84">
        <f>SUM(WSS1387:WSS1388)</f>
        <v>0</v>
      </c>
      <c r="WST1390" s="84">
        <f>WSS1390/WSR1390</f>
        <v>0</v>
      </c>
      <c r="WSU1390" s="84">
        <f>WSR1390-WSS1390</f>
        <v>2000000</v>
      </c>
      <c r="WSV1390" s="84">
        <f>WSR1390+WSN1390</f>
        <v>3000000</v>
      </c>
      <c r="WTC1390" s="84" t="s">
        <v>5399</v>
      </c>
      <c r="WTD1390" s="84">
        <f>SUM(WTD1387:WTD1388)</f>
        <v>1000000</v>
      </c>
      <c r="WTE1390" s="84">
        <f>SUM(WTE1387:WTE1388)</f>
        <v>0</v>
      </c>
      <c r="WTF1390" s="84">
        <f>WTE1390/WTD1390</f>
        <v>0</v>
      </c>
      <c r="WTG1390" s="84">
        <f>WTD1390-WTE1390</f>
        <v>1000000</v>
      </c>
      <c r="WTH1390" s="84">
        <f>SUM(WTH1387:WTH1388)</f>
        <v>2000000</v>
      </c>
      <c r="WTI1390" s="84">
        <f>SUM(WTI1387:WTI1388)</f>
        <v>0</v>
      </c>
      <c r="WTJ1390" s="84">
        <f>WTI1390/WTH1390</f>
        <v>0</v>
      </c>
      <c r="WTK1390" s="84">
        <f>WTH1390-WTI1390</f>
        <v>2000000</v>
      </c>
      <c r="WTL1390" s="84">
        <f>WTH1390+WTD1390</f>
        <v>3000000</v>
      </c>
      <c r="WTS1390" s="84" t="s">
        <v>5399</v>
      </c>
      <c r="WTT1390" s="84">
        <f>SUM(WTT1387:WTT1388)</f>
        <v>1000000</v>
      </c>
      <c r="WTU1390" s="84">
        <f>SUM(WTU1387:WTU1388)</f>
        <v>0</v>
      </c>
      <c r="WTV1390" s="84">
        <f>WTU1390/WTT1390</f>
        <v>0</v>
      </c>
      <c r="WTW1390" s="84">
        <f>WTT1390-WTU1390</f>
        <v>1000000</v>
      </c>
      <c r="WTX1390" s="84">
        <f>SUM(WTX1387:WTX1388)</f>
        <v>2000000</v>
      </c>
      <c r="WTY1390" s="84">
        <f>SUM(WTY1387:WTY1388)</f>
        <v>0</v>
      </c>
      <c r="WTZ1390" s="84">
        <f>WTY1390/WTX1390</f>
        <v>0</v>
      </c>
      <c r="WUA1390" s="84">
        <f>WTX1390-WTY1390</f>
        <v>2000000</v>
      </c>
      <c r="WUB1390" s="84">
        <f>WTX1390+WTT1390</f>
        <v>3000000</v>
      </c>
      <c r="WUI1390" s="84" t="s">
        <v>5399</v>
      </c>
      <c r="WUJ1390" s="84">
        <f>SUM(WUJ1387:WUJ1388)</f>
        <v>1000000</v>
      </c>
      <c r="WUK1390" s="84">
        <f>SUM(WUK1387:WUK1388)</f>
        <v>0</v>
      </c>
      <c r="WUL1390" s="84">
        <f>WUK1390/WUJ1390</f>
        <v>0</v>
      </c>
      <c r="WUM1390" s="84">
        <f>WUJ1390-WUK1390</f>
        <v>1000000</v>
      </c>
      <c r="WUN1390" s="84">
        <f>SUM(WUN1387:WUN1388)</f>
        <v>2000000</v>
      </c>
      <c r="WUO1390" s="84">
        <f>SUM(WUO1387:WUO1388)</f>
        <v>0</v>
      </c>
      <c r="WUP1390" s="84">
        <f>WUO1390/WUN1390</f>
        <v>0</v>
      </c>
      <c r="WUQ1390" s="84">
        <f>WUN1390-WUO1390</f>
        <v>2000000</v>
      </c>
      <c r="WUR1390" s="84">
        <f>WUN1390+WUJ1390</f>
        <v>3000000</v>
      </c>
      <c r="WUY1390" s="84" t="s">
        <v>5399</v>
      </c>
      <c r="WUZ1390" s="84">
        <f>SUM(WUZ1387:WUZ1388)</f>
        <v>1000000</v>
      </c>
      <c r="WVA1390" s="84">
        <f>SUM(WVA1387:WVA1388)</f>
        <v>0</v>
      </c>
      <c r="WVB1390" s="84">
        <f>WVA1390/WUZ1390</f>
        <v>0</v>
      </c>
      <c r="WVC1390" s="84">
        <f>WUZ1390-WVA1390</f>
        <v>1000000</v>
      </c>
      <c r="WVD1390" s="84">
        <f>SUM(WVD1387:WVD1388)</f>
        <v>2000000</v>
      </c>
      <c r="WVE1390" s="84">
        <f>SUM(WVE1387:WVE1388)</f>
        <v>0</v>
      </c>
      <c r="WVF1390" s="84">
        <f>WVE1390/WVD1390</f>
        <v>0</v>
      </c>
      <c r="WVG1390" s="84">
        <f>WVD1390-WVE1390</f>
        <v>2000000</v>
      </c>
      <c r="WVH1390" s="84">
        <f>WVD1390+WUZ1390</f>
        <v>3000000</v>
      </c>
      <c r="WVO1390" s="84" t="s">
        <v>5399</v>
      </c>
      <c r="WVP1390" s="84">
        <f>SUM(WVP1387:WVP1388)</f>
        <v>1000000</v>
      </c>
      <c r="WVQ1390" s="84">
        <f>SUM(WVQ1387:WVQ1388)</f>
        <v>0</v>
      </c>
      <c r="WVR1390" s="84">
        <f>WVQ1390/WVP1390</f>
        <v>0</v>
      </c>
      <c r="WVS1390" s="84">
        <f>WVP1390-WVQ1390</f>
        <v>1000000</v>
      </c>
      <c r="WVT1390" s="84">
        <f>SUM(WVT1387:WVT1388)</f>
        <v>2000000</v>
      </c>
      <c r="WVU1390" s="84">
        <f>SUM(WVU1387:WVU1388)</f>
        <v>0</v>
      </c>
      <c r="WVV1390" s="84">
        <f>WVU1390/WVT1390</f>
        <v>0</v>
      </c>
      <c r="WVW1390" s="84">
        <f>WVT1390-WVU1390</f>
        <v>2000000</v>
      </c>
      <c r="WVX1390" s="84">
        <f>WVT1390+WVP1390</f>
        <v>3000000</v>
      </c>
      <c r="WWE1390" s="84" t="s">
        <v>5399</v>
      </c>
      <c r="WWF1390" s="84">
        <f>SUM(WWF1387:WWF1388)</f>
        <v>1000000</v>
      </c>
      <c r="WWG1390" s="84">
        <f>SUM(WWG1387:WWG1388)</f>
        <v>0</v>
      </c>
      <c r="WWH1390" s="84">
        <f>WWG1390/WWF1390</f>
        <v>0</v>
      </c>
      <c r="WWI1390" s="84">
        <f>WWF1390-WWG1390</f>
        <v>1000000</v>
      </c>
      <c r="WWJ1390" s="84">
        <f>SUM(WWJ1387:WWJ1388)</f>
        <v>2000000</v>
      </c>
      <c r="WWK1390" s="84">
        <f>SUM(WWK1387:WWK1388)</f>
        <v>0</v>
      </c>
      <c r="WWL1390" s="84">
        <f>WWK1390/WWJ1390</f>
        <v>0</v>
      </c>
      <c r="WWM1390" s="84">
        <f>WWJ1390-WWK1390</f>
        <v>2000000</v>
      </c>
      <c r="WWN1390" s="84">
        <f>WWJ1390+WWF1390</f>
        <v>3000000</v>
      </c>
      <c r="WWU1390" s="84" t="s">
        <v>5399</v>
      </c>
      <c r="WWV1390" s="84">
        <f>SUM(WWV1387:WWV1388)</f>
        <v>1000000</v>
      </c>
      <c r="WWW1390" s="84">
        <f>SUM(WWW1387:WWW1388)</f>
        <v>0</v>
      </c>
      <c r="WWX1390" s="84">
        <f>WWW1390/WWV1390</f>
        <v>0</v>
      </c>
      <c r="WWY1390" s="84">
        <f>WWV1390-WWW1390</f>
        <v>1000000</v>
      </c>
      <c r="WWZ1390" s="84">
        <f>SUM(WWZ1387:WWZ1388)</f>
        <v>2000000</v>
      </c>
      <c r="WXA1390" s="84">
        <f>SUM(WXA1387:WXA1388)</f>
        <v>0</v>
      </c>
      <c r="WXB1390" s="84">
        <f>WXA1390/WWZ1390</f>
        <v>0</v>
      </c>
      <c r="WXC1390" s="84">
        <f>WWZ1390-WXA1390</f>
        <v>2000000</v>
      </c>
      <c r="WXD1390" s="84">
        <f>WWZ1390+WWV1390</f>
        <v>3000000</v>
      </c>
      <c r="WXK1390" s="84" t="s">
        <v>5399</v>
      </c>
      <c r="WXL1390" s="84">
        <f>SUM(WXL1387:WXL1388)</f>
        <v>1000000</v>
      </c>
      <c r="WXM1390" s="84">
        <f>SUM(WXM1387:WXM1388)</f>
        <v>0</v>
      </c>
      <c r="WXN1390" s="84">
        <f>WXM1390/WXL1390</f>
        <v>0</v>
      </c>
      <c r="WXO1390" s="84">
        <f>WXL1390-WXM1390</f>
        <v>1000000</v>
      </c>
      <c r="WXP1390" s="84">
        <f>SUM(WXP1387:WXP1388)</f>
        <v>2000000</v>
      </c>
      <c r="WXQ1390" s="84">
        <f>SUM(WXQ1387:WXQ1388)</f>
        <v>0</v>
      </c>
      <c r="WXR1390" s="84">
        <f>WXQ1390/WXP1390</f>
        <v>0</v>
      </c>
      <c r="WXS1390" s="84">
        <f>WXP1390-WXQ1390</f>
        <v>2000000</v>
      </c>
      <c r="WXT1390" s="84">
        <f>WXP1390+WXL1390</f>
        <v>3000000</v>
      </c>
      <c r="WYA1390" s="84" t="s">
        <v>5399</v>
      </c>
      <c r="WYB1390" s="84">
        <f>SUM(WYB1387:WYB1388)</f>
        <v>1000000</v>
      </c>
      <c r="WYC1390" s="84">
        <f>SUM(WYC1387:WYC1388)</f>
        <v>0</v>
      </c>
      <c r="WYD1390" s="84">
        <f>WYC1390/WYB1390</f>
        <v>0</v>
      </c>
      <c r="WYE1390" s="84">
        <f>WYB1390-WYC1390</f>
        <v>1000000</v>
      </c>
      <c r="WYF1390" s="84">
        <f>SUM(WYF1387:WYF1388)</f>
        <v>2000000</v>
      </c>
      <c r="WYG1390" s="84">
        <f>SUM(WYG1387:WYG1388)</f>
        <v>0</v>
      </c>
      <c r="WYH1390" s="84">
        <f>WYG1390/WYF1390</f>
        <v>0</v>
      </c>
      <c r="WYI1390" s="84">
        <f>WYF1390-WYG1390</f>
        <v>2000000</v>
      </c>
      <c r="WYJ1390" s="84">
        <f>WYF1390+WYB1390</f>
        <v>3000000</v>
      </c>
      <c r="WYQ1390" s="84" t="s">
        <v>5399</v>
      </c>
      <c r="WYR1390" s="84">
        <f>SUM(WYR1387:WYR1388)</f>
        <v>1000000</v>
      </c>
      <c r="WYS1390" s="84">
        <f>SUM(WYS1387:WYS1388)</f>
        <v>0</v>
      </c>
      <c r="WYT1390" s="84">
        <f>WYS1390/WYR1390</f>
        <v>0</v>
      </c>
      <c r="WYU1390" s="84">
        <f>WYR1390-WYS1390</f>
        <v>1000000</v>
      </c>
      <c r="WYV1390" s="84">
        <f>SUM(WYV1387:WYV1388)</f>
        <v>2000000</v>
      </c>
      <c r="WYW1390" s="84">
        <f>SUM(WYW1387:WYW1388)</f>
        <v>0</v>
      </c>
      <c r="WYX1390" s="84">
        <f>WYW1390/WYV1390</f>
        <v>0</v>
      </c>
      <c r="WYY1390" s="84">
        <f>WYV1390-WYW1390</f>
        <v>2000000</v>
      </c>
      <c r="WYZ1390" s="84">
        <f>WYV1390+WYR1390</f>
        <v>3000000</v>
      </c>
      <c r="WZG1390" s="84" t="s">
        <v>5399</v>
      </c>
      <c r="WZH1390" s="84">
        <f>SUM(WZH1387:WZH1388)</f>
        <v>1000000</v>
      </c>
      <c r="WZI1390" s="84">
        <f>SUM(WZI1387:WZI1388)</f>
        <v>0</v>
      </c>
      <c r="WZJ1390" s="84">
        <f>WZI1390/WZH1390</f>
        <v>0</v>
      </c>
      <c r="WZK1390" s="84">
        <f>WZH1390-WZI1390</f>
        <v>1000000</v>
      </c>
      <c r="WZL1390" s="84">
        <f>SUM(WZL1387:WZL1388)</f>
        <v>2000000</v>
      </c>
      <c r="WZM1390" s="84">
        <f>SUM(WZM1387:WZM1388)</f>
        <v>0</v>
      </c>
      <c r="WZN1390" s="84">
        <f>WZM1390/WZL1390</f>
        <v>0</v>
      </c>
      <c r="WZO1390" s="84">
        <f>WZL1390-WZM1390</f>
        <v>2000000</v>
      </c>
      <c r="WZP1390" s="84">
        <f>WZL1390+WZH1390</f>
        <v>3000000</v>
      </c>
      <c r="WZW1390" s="84" t="s">
        <v>5399</v>
      </c>
      <c r="WZX1390" s="84">
        <f>SUM(WZX1387:WZX1388)</f>
        <v>1000000</v>
      </c>
      <c r="WZY1390" s="84">
        <f>SUM(WZY1387:WZY1388)</f>
        <v>0</v>
      </c>
      <c r="WZZ1390" s="84">
        <f>WZY1390/WZX1390</f>
        <v>0</v>
      </c>
      <c r="XAA1390" s="84">
        <f>WZX1390-WZY1390</f>
        <v>1000000</v>
      </c>
      <c r="XAB1390" s="84">
        <f>SUM(XAB1387:XAB1388)</f>
        <v>2000000</v>
      </c>
      <c r="XAC1390" s="84">
        <f>SUM(XAC1387:XAC1388)</f>
        <v>0</v>
      </c>
      <c r="XAD1390" s="84">
        <f>XAC1390/XAB1390</f>
        <v>0</v>
      </c>
      <c r="XAE1390" s="84">
        <f>XAB1390-XAC1390</f>
        <v>2000000</v>
      </c>
      <c r="XAF1390" s="84">
        <f>XAB1390+WZX1390</f>
        <v>3000000</v>
      </c>
      <c r="XAM1390" s="84" t="s">
        <v>5399</v>
      </c>
      <c r="XAN1390" s="84">
        <f>SUM(XAN1387:XAN1388)</f>
        <v>1000000</v>
      </c>
      <c r="XAO1390" s="84">
        <f>SUM(XAO1387:XAO1388)</f>
        <v>0</v>
      </c>
      <c r="XAP1390" s="84">
        <f>XAO1390/XAN1390</f>
        <v>0</v>
      </c>
      <c r="XAQ1390" s="84">
        <f>XAN1390-XAO1390</f>
        <v>1000000</v>
      </c>
      <c r="XAR1390" s="84">
        <f>SUM(XAR1387:XAR1388)</f>
        <v>2000000</v>
      </c>
      <c r="XAS1390" s="84">
        <f>SUM(XAS1387:XAS1388)</f>
        <v>0</v>
      </c>
      <c r="XAT1390" s="84">
        <f>XAS1390/XAR1390</f>
        <v>0</v>
      </c>
      <c r="XAU1390" s="84">
        <f>XAR1390-XAS1390</f>
        <v>2000000</v>
      </c>
      <c r="XAV1390" s="84">
        <f>XAR1390+XAN1390</f>
        <v>3000000</v>
      </c>
      <c r="XBC1390" s="84" t="s">
        <v>5399</v>
      </c>
      <c r="XBD1390" s="84">
        <f>SUM(XBD1387:XBD1388)</f>
        <v>1000000</v>
      </c>
      <c r="XBE1390" s="84">
        <f>SUM(XBE1387:XBE1388)</f>
        <v>0</v>
      </c>
      <c r="XBF1390" s="84">
        <f>XBE1390/XBD1390</f>
        <v>0</v>
      </c>
      <c r="XBG1390" s="84">
        <f>XBD1390-XBE1390</f>
        <v>1000000</v>
      </c>
      <c r="XBH1390" s="84">
        <f>SUM(XBH1387:XBH1388)</f>
        <v>2000000</v>
      </c>
      <c r="XBI1390" s="84">
        <f>SUM(XBI1387:XBI1388)</f>
        <v>0</v>
      </c>
      <c r="XBJ1390" s="84">
        <f>XBI1390/XBH1390</f>
        <v>0</v>
      </c>
      <c r="XBK1390" s="84">
        <f>XBH1390-XBI1390</f>
        <v>2000000</v>
      </c>
      <c r="XBL1390" s="84">
        <f>XBH1390+XBD1390</f>
        <v>3000000</v>
      </c>
      <c r="XBS1390" s="84" t="s">
        <v>5399</v>
      </c>
      <c r="XBT1390" s="84">
        <f>SUM(XBT1387:XBT1388)</f>
        <v>1000000</v>
      </c>
      <c r="XBU1390" s="84">
        <f>SUM(XBU1387:XBU1388)</f>
        <v>0</v>
      </c>
      <c r="XBV1390" s="84">
        <f>XBU1390/XBT1390</f>
        <v>0</v>
      </c>
      <c r="XBW1390" s="84">
        <f>XBT1390-XBU1390</f>
        <v>1000000</v>
      </c>
      <c r="XBX1390" s="84">
        <f>SUM(XBX1387:XBX1388)</f>
        <v>2000000</v>
      </c>
      <c r="XBY1390" s="84">
        <f>SUM(XBY1387:XBY1388)</f>
        <v>0</v>
      </c>
      <c r="XBZ1390" s="84">
        <f>XBY1390/XBX1390</f>
        <v>0</v>
      </c>
      <c r="XCA1390" s="84">
        <f>XBX1390-XBY1390</f>
        <v>2000000</v>
      </c>
      <c r="XCB1390" s="84">
        <f>XBX1390+XBT1390</f>
        <v>3000000</v>
      </c>
      <c r="XCI1390" s="84" t="s">
        <v>5399</v>
      </c>
      <c r="XCJ1390" s="84">
        <f>SUM(XCJ1387:XCJ1388)</f>
        <v>1000000</v>
      </c>
      <c r="XCK1390" s="84">
        <f>SUM(XCK1387:XCK1388)</f>
        <v>0</v>
      </c>
      <c r="XCL1390" s="84">
        <f>XCK1390/XCJ1390</f>
        <v>0</v>
      </c>
      <c r="XCM1390" s="84">
        <f>XCJ1390-XCK1390</f>
        <v>1000000</v>
      </c>
      <c r="XCN1390" s="84">
        <f>SUM(XCN1387:XCN1388)</f>
        <v>2000000</v>
      </c>
      <c r="XCO1390" s="84">
        <f>SUM(XCO1387:XCO1388)</f>
        <v>0</v>
      </c>
      <c r="XCP1390" s="84">
        <f>XCO1390/XCN1390</f>
        <v>0</v>
      </c>
      <c r="XCQ1390" s="84">
        <f>XCN1390-XCO1390</f>
        <v>2000000</v>
      </c>
      <c r="XCR1390" s="84">
        <f>XCN1390+XCJ1390</f>
        <v>3000000</v>
      </c>
      <c r="XCY1390" s="84" t="s">
        <v>5399</v>
      </c>
      <c r="XCZ1390" s="84">
        <f>SUM(XCZ1387:XCZ1388)</f>
        <v>1000000</v>
      </c>
      <c r="XDA1390" s="84">
        <f>SUM(XDA1387:XDA1388)</f>
        <v>0</v>
      </c>
      <c r="XDB1390" s="84">
        <f>XDA1390/XCZ1390</f>
        <v>0</v>
      </c>
      <c r="XDC1390" s="84">
        <f>XCZ1390-XDA1390</f>
        <v>1000000</v>
      </c>
      <c r="XDD1390" s="84">
        <f>SUM(XDD1387:XDD1388)</f>
        <v>2000000</v>
      </c>
      <c r="XDE1390" s="84">
        <f>SUM(XDE1387:XDE1388)</f>
        <v>0</v>
      </c>
      <c r="XDF1390" s="84">
        <f>XDE1390/XDD1390</f>
        <v>0</v>
      </c>
      <c r="XDG1390" s="84">
        <f>XDD1390-XDE1390</f>
        <v>2000000</v>
      </c>
      <c r="XDH1390" s="84">
        <f>XDD1390+XCZ1390</f>
        <v>3000000</v>
      </c>
      <c r="XDO1390" s="84" t="s">
        <v>5399</v>
      </c>
      <c r="XDP1390" s="84">
        <f>SUM(XDP1387:XDP1388)</f>
        <v>1000000</v>
      </c>
      <c r="XDQ1390" s="84">
        <f>SUM(XDQ1387:XDQ1388)</f>
        <v>0</v>
      </c>
      <c r="XDR1390" s="84">
        <f>XDQ1390/XDP1390</f>
        <v>0</v>
      </c>
      <c r="XDS1390" s="84">
        <f>XDP1390-XDQ1390</f>
        <v>1000000</v>
      </c>
      <c r="XDT1390" s="84">
        <f>SUM(XDT1387:XDT1388)</f>
        <v>2000000</v>
      </c>
      <c r="XDU1390" s="84">
        <f>SUM(XDU1387:XDU1388)</f>
        <v>0</v>
      </c>
      <c r="XDV1390" s="84">
        <f>XDU1390/XDT1390</f>
        <v>0</v>
      </c>
      <c r="XDW1390" s="84">
        <f>XDT1390-XDU1390</f>
        <v>2000000</v>
      </c>
      <c r="XDX1390" s="84">
        <f>XDT1390+XDP1390</f>
        <v>3000000</v>
      </c>
      <c r="XEE1390" s="84" t="s">
        <v>5399</v>
      </c>
      <c r="XEF1390" s="84">
        <f>SUM(XEF1387:XEF1388)</f>
        <v>1000000</v>
      </c>
      <c r="XEG1390" s="84">
        <f>SUM(XEG1387:XEG1388)</f>
        <v>0</v>
      </c>
      <c r="XEH1390" s="84">
        <f>XEG1390/XEF1390</f>
        <v>0</v>
      </c>
      <c r="XEI1390" s="84">
        <f>XEF1390-XEG1390</f>
        <v>1000000</v>
      </c>
      <c r="XEJ1390" s="84">
        <f>SUM(XEJ1387:XEJ1388)</f>
        <v>2000000</v>
      </c>
      <c r="XEK1390" s="84">
        <f>SUM(XEK1387:XEK1388)</f>
        <v>0</v>
      </c>
      <c r="XEL1390" s="84">
        <f>XEK1390/XEJ1390</f>
        <v>0</v>
      </c>
      <c r="XEM1390" s="84">
        <f>XEJ1390-XEK1390</f>
        <v>2000000</v>
      </c>
      <c r="XEN1390" s="84">
        <f>XEJ1390+XEF1390</f>
        <v>3000000</v>
      </c>
      <c r="XEU1390" s="84" t="s">
        <v>5399</v>
      </c>
      <c r="XEV1390" s="84">
        <f>SUM(XEV1387:XEV1388)</f>
        <v>1000000</v>
      </c>
      <c r="XEW1390" s="84">
        <f>SUM(XEW1387:XEW1388)</f>
        <v>0</v>
      </c>
      <c r="XEX1390" s="84">
        <f>XEW1390/XEV1390</f>
        <v>0</v>
      </c>
      <c r="XEY1390" s="84">
        <f>XEV1390-XEW1390</f>
        <v>1000000</v>
      </c>
      <c r="XEZ1390" s="84">
        <f>SUM(XEZ1387:XEZ1388)</f>
        <v>2000000</v>
      </c>
      <c r="XFA1390" s="84">
        <f>SUM(XFA1387:XFA1388)</f>
        <v>0</v>
      </c>
      <c r="XFB1390" s="84">
        <f>XFA1390/XEZ1390</f>
        <v>0</v>
      </c>
      <c r="XFC1390" s="84">
        <f>XEZ1390-XFA1390</f>
        <v>2000000</v>
      </c>
      <c r="XFD1390" s="84">
        <f>XEZ1390+XEV1390</f>
        <v>3000000</v>
      </c>
    </row>
    <row r="1391" spans="1:1024 1027:2048 2051:3072 3075:4096 4099:5120 5123:6144 6147:7168 7171:8192 8195:9216 9219:10240 10243:11264 11267:12288 12291:13312 13315:14336 14339:15360 15363:16384">
      <c r="A1391" s="84"/>
      <c r="B1391" s="84"/>
      <c r="G1391" s="1130"/>
      <c r="H1391" s="780"/>
      <c r="I1391" s="780"/>
      <c r="J1391" s="781"/>
      <c r="K1391" s="780"/>
      <c r="L1391" s="782"/>
      <c r="M1391" s="782"/>
      <c r="N1391" s="783"/>
      <c r="O1391" s="782"/>
      <c r="P1391" s="782"/>
      <c r="Q1391" s="800"/>
      <c r="R1391" s="801"/>
      <c r="S1391" s="800"/>
      <c r="T1391" s="84"/>
      <c r="V1391" s="84"/>
      <c r="W1391" s="84"/>
    </row>
    <row r="1392" spans="1:1024 1027:2048 2051:3072 3075:4096 4099:5120 5123:6144 6147:7168 7171:8192 8195:9216 9219:10240 10243:11264 11267:12288 12291:13312 13315:14336 14339:15360 15363:16384">
      <c r="A1392" s="84"/>
      <c r="B1392" s="84"/>
      <c r="G1392" s="797" t="s">
        <v>5400</v>
      </c>
      <c r="H1392" s="780"/>
      <c r="I1392" s="780"/>
      <c r="J1392" s="781"/>
      <c r="K1392" s="780"/>
      <c r="L1392" s="782"/>
      <c r="M1392" s="782"/>
      <c r="N1392" s="783"/>
      <c r="O1392" s="782"/>
      <c r="P1392" s="782"/>
      <c r="Q1392" s="800"/>
      <c r="R1392" s="801"/>
      <c r="S1392" s="800"/>
      <c r="T1392" s="84"/>
      <c r="V1392" s="84"/>
      <c r="W1392" s="84" t="s">
        <v>5400</v>
      </c>
      <c r="AM1392" s="84" t="s">
        <v>5400</v>
      </c>
      <c r="BC1392" s="84" t="s">
        <v>5400</v>
      </c>
      <c r="BS1392" s="84" t="s">
        <v>5400</v>
      </c>
      <c r="CI1392" s="84" t="s">
        <v>5400</v>
      </c>
      <c r="CY1392" s="84" t="s">
        <v>5400</v>
      </c>
      <c r="DO1392" s="84" t="s">
        <v>5400</v>
      </c>
      <c r="EE1392" s="84" t="s">
        <v>5400</v>
      </c>
      <c r="EU1392" s="84" t="s">
        <v>5400</v>
      </c>
      <c r="FK1392" s="84" t="s">
        <v>5400</v>
      </c>
      <c r="GA1392" s="84" t="s">
        <v>5400</v>
      </c>
      <c r="GQ1392" s="84" t="s">
        <v>5400</v>
      </c>
      <c r="HG1392" s="84" t="s">
        <v>5400</v>
      </c>
      <c r="HW1392" s="84" t="s">
        <v>5400</v>
      </c>
      <c r="IM1392" s="84" t="s">
        <v>5400</v>
      </c>
      <c r="JC1392" s="84" t="s">
        <v>5400</v>
      </c>
      <c r="JS1392" s="84" t="s">
        <v>5400</v>
      </c>
      <c r="KI1392" s="84" t="s">
        <v>5400</v>
      </c>
      <c r="KY1392" s="84" t="s">
        <v>5400</v>
      </c>
      <c r="LO1392" s="84" t="s">
        <v>5400</v>
      </c>
      <c r="ME1392" s="84" t="s">
        <v>5400</v>
      </c>
      <c r="MU1392" s="84" t="s">
        <v>5400</v>
      </c>
      <c r="NK1392" s="84" t="s">
        <v>5400</v>
      </c>
      <c r="OA1392" s="84" t="s">
        <v>5400</v>
      </c>
      <c r="OQ1392" s="84" t="s">
        <v>5400</v>
      </c>
      <c r="PG1392" s="84" t="s">
        <v>5400</v>
      </c>
      <c r="PW1392" s="84" t="s">
        <v>5400</v>
      </c>
      <c r="QM1392" s="84" t="s">
        <v>5400</v>
      </c>
      <c r="RC1392" s="84" t="s">
        <v>5400</v>
      </c>
      <c r="RS1392" s="84" t="s">
        <v>5400</v>
      </c>
      <c r="SI1392" s="84" t="s">
        <v>5400</v>
      </c>
      <c r="SY1392" s="84" t="s">
        <v>5400</v>
      </c>
      <c r="TO1392" s="84" t="s">
        <v>5400</v>
      </c>
      <c r="UE1392" s="84" t="s">
        <v>5400</v>
      </c>
      <c r="UU1392" s="84" t="s">
        <v>5400</v>
      </c>
      <c r="VK1392" s="84" t="s">
        <v>5400</v>
      </c>
      <c r="WA1392" s="84" t="s">
        <v>5400</v>
      </c>
      <c r="WQ1392" s="84" t="s">
        <v>5400</v>
      </c>
      <c r="XG1392" s="84" t="s">
        <v>5400</v>
      </c>
      <c r="XW1392" s="84" t="s">
        <v>5400</v>
      </c>
      <c r="YM1392" s="84" t="s">
        <v>5400</v>
      </c>
      <c r="ZC1392" s="84" t="s">
        <v>5400</v>
      </c>
      <c r="ZS1392" s="84" t="s">
        <v>5400</v>
      </c>
      <c r="AAI1392" s="84" t="s">
        <v>5400</v>
      </c>
      <c r="AAY1392" s="84" t="s">
        <v>5400</v>
      </c>
      <c r="ABO1392" s="84" t="s">
        <v>5400</v>
      </c>
      <c r="ACE1392" s="84" t="s">
        <v>5400</v>
      </c>
      <c r="ACU1392" s="84" t="s">
        <v>5400</v>
      </c>
      <c r="ADK1392" s="84" t="s">
        <v>5400</v>
      </c>
      <c r="AEA1392" s="84" t="s">
        <v>5400</v>
      </c>
      <c r="AEQ1392" s="84" t="s">
        <v>5400</v>
      </c>
      <c r="AFG1392" s="84" t="s">
        <v>5400</v>
      </c>
      <c r="AFW1392" s="84" t="s">
        <v>5400</v>
      </c>
      <c r="AGM1392" s="84" t="s">
        <v>5400</v>
      </c>
      <c r="AHC1392" s="84" t="s">
        <v>5400</v>
      </c>
      <c r="AHS1392" s="84" t="s">
        <v>5400</v>
      </c>
      <c r="AII1392" s="84" t="s">
        <v>5400</v>
      </c>
      <c r="AIY1392" s="84" t="s">
        <v>5400</v>
      </c>
      <c r="AJO1392" s="84" t="s">
        <v>5400</v>
      </c>
      <c r="AKE1392" s="84" t="s">
        <v>5400</v>
      </c>
      <c r="AKU1392" s="84" t="s">
        <v>5400</v>
      </c>
      <c r="ALK1392" s="84" t="s">
        <v>5400</v>
      </c>
      <c r="AMA1392" s="84" t="s">
        <v>5400</v>
      </c>
      <c r="AMQ1392" s="84" t="s">
        <v>5400</v>
      </c>
      <c r="ANG1392" s="84" t="s">
        <v>5400</v>
      </c>
      <c r="ANW1392" s="84" t="s">
        <v>5400</v>
      </c>
      <c r="AOM1392" s="84" t="s">
        <v>5400</v>
      </c>
      <c r="APC1392" s="84" t="s">
        <v>5400</v>
      </c>
      <c r="APS1392" s="84" t="s">
        <v>5400</v>
      </c>
      <c r="AQI1392" s="84" t="s">
        <v>5400</v>
      </c>
      <c r="AQY1392" s="84" t="s">
        <v>5400</v>
      </c>
      <c r="ARO1392" s="84" t="s">
        <v>5400</v>
      </c>
      <c r="ASE1392" s="84" t="s">
        <v>5400</v>
      </c>
      <c r="ASU1392" s="84" t="s">
        <v>5400</v>
      </c>
      <c r="ATK1392" s="84" t="s">
        <v>5400</v>
      </c>
      <c r="AUA1392" s="84" t="s">
        <v>5400</v>
      </c>
      <c r="AUQ1392" s="84" t="s">
        <v>5400</v>
      </c>
      <c r="AVG1392" s="84" t="s">
        <v>5400</v>
      </c>
      <c r="AVW1392" s="84" t="s">
        <v>5400</v>
      </c>
      <c r="AWM1392" s="84" t="s">
        <v>5400</v>
      </c>
      <c r="AXC1392" s="84" t="s">
        <v>5400</v>
      </c>
      <c r="AXS1392" s="84" t="s">
        <v>5400</v>
      </c>
      <c r="AYI1392" s="84" t="s">
        <v>5400</v>
      </c>
      <c r="AYY1392" s="84" t="s">
        <v>5400</v>
      </c>
      <c r="AZO1392" s="84" t="s">
        <v>5400</v>
      </c>
      <c r="BAE1392" s="84" t="s">
        <v>5400</v>
      </c>
      <c r="BAU1392" s="84" t="s">
        <v>5400</v>
      </c>
      <c r="BBK1392" s="84" t="s">
        <v>5400</v>
      </c>
      <c r="BCA1392" s="84" t="s">
        <v>5400</v>
      </c>
      <c r="BCQ1392" s="84" t="s">
        <v>5400</v>
      </c>
      <c r="BDG1392" s="84" t="s">
        <v>5400</v>
      </c>
      <c r="BDW1392" s="84" t="s">
        <v>5400</v>
      </c>
      <c r="BEM1392" s="84" t="s">
        <v>5400</v>
      </c>
      <c r="BFC1392" s="84" t="s">
        <v>5400</v>
      </c>
      <c r="BFS1392" s="84" t="s">
        <v>5400</v>
      </c>
      <c r="BGI1392" s="84" t="s">
        <v>5400</v>
      </c>
      <c r="BGY1392" s="84" t="s">
        <v>5400</v>
      </c>
      <c r="BHO1392" s="84" t="s">
        <v>5400</v>
      </c>
      <c r="BIE1392" s="84" t="s">
        <v>5400</v>
      </c>
      <c r="BIU1392" s="84" t="s">
        <v>5400</v>
      </c>
      <c r="BJK1392" s="84" t="s">
        <v>5400</v>
      </c>
      <c r="BKA1392" s="84" t="s">
        <v>5400</v>
      </c>
      <c r="BKQ1392" s="84" t="s">
        <v>5400</v>
      </c>
      <c r="BLG1392" s="84" t="s">
        <v>5400</v>
      </c>
      <c r="BLW1392" s="84" t="s">
        <v>5400</v>
      </c>
      <c r="BMM1392" s="84" t="s">
        <v>5400</v>
      </c>
      <c r="BNC1392" s="84" t="s">
        <v>5400</v>
      </c>
      <c r="BNS1392" s="84" t="s">
        <v>5400</v>
      </c>
      <c r="BOI1392" s="84" t="s">
        <v>5400</v>
      </c>
      <c r="BOY1392" s="84" t="s">
        <v>5400</v>
      </c>
      <c r="BPO1392" s="84" t="s">
        <v>5400</v>
      </c>
      <c r="BQE1392" s="84" t="s">
        <v>5400</v>
      </c>
      <c r="BQU1392" s="84" t="s">
        <v>5400</v>
      </c>
      <c r="BRK1392" s="84" t="s">
        <v>5400</v>
      </c>
      <c r="BSA1392" s="84" t="s">
        <v>5400</v>
      </c>
      <c r="BSQ1392" s="84" t="s">
        <v>5400</v>
      </c>
      <c r="BTG1392" s="84" t="s">
        <v>5400</v>
      </c>
      <c r="BTW1392" s="84" t="s">
        <v>5400</v>
      </c>
      <c r="BUM1392" s="84" t="s">
        <v>5400</v>
      </c>
      <c r="BVC1392" s="84" t="s">
        <v>5400</v>
      </c>
      <c r="BVS1392" s="84" t="s">
        <v>5400</v>
      </c>
      <c r="BWI1392" s="84" t="s">
        <v>5400</v>
      </c>
      <c r="BWY1392" s="84" t="s">
        <v>5400</v>
      </c>
      <c r="BXO1392" s="84" t="s">
        <v>5400</v>
      </c>
      <c r="BYE1392" s="84" t="s">
        <v>5400</v>
      </c>
      <c r="BYU1392" s="84" t="s">
        <v>5400</v>
      </c>
      <c r="BZK1392" s="84" t="s">
        <v>5400</v>
      </c>
      <c r="CAA1392" s="84" t="s">
        <v>5400</v>
      </c>
      <c r="CAQ1392" s="84" t="s">
        <v>5400</v>
      </c>
      <c r="CBG1392" s="84" t="s">
        <v>5400</v>
      </c>
      <c r="CBW1392" s="84" t="s">
        <v>5400</v>
      </c>
      <c r="CCM1392" s="84" t="s">
        <v>5400</v>
      </c>
      <c r="CDC1392" s="84" t="s">
        <v>5400</v>
      </c>
      <c r="CDS1392" s="84" t="s">
        <v>5400</v>
      </c>
      <c r="CEI1392" s="84" t="s">
        <v>5400</v>
      </c>
      <c r="CEY1392" s="84" t="s">
        <v>5400</v>
      </c>
      <c r="CFO1392" s="84" t="s">
        <v>5400</v>
      </c>
      <c r="CGE1392" s="84" t="s">
        <v>5400</v>
      </c>
      <c r="CGU1392" s="84" t="s">
        <v>5400</v>
      </c>
      <c r="CHK1392" s="84" t="s">
        <v>5400</v>
      </c>
      <c r="CIA1392" s="84" t="s">
        <v>5400</v>
      </c>
      <c r="CIQ1392" s="84" t="s">
        <v>5400</v>
      </c>
      <c r="CJG1392" s="84" t="s">
        <v>5400</v>
      </c>
      <c r="CJW1392" s="84" t="s">
        <v>5400</v>
      </c>
      <c r="CKM1392" s="84" t="s">
        <v>5400</v>
      </c>
      <c r="CLC1392" s="84" t="s">
        <v>5400</v>
      </c>
      <c r="CLS1392" s="84" t="s">
        <v>5400</v>
      </c>
      <c r="CMI1392" s="84" t="s">
        <v>5400</v>
      </c>
      <c r="CMY1392" s="84" t="s">
        <v>5400</v>
      </c>
      <c r="CNO1392" s="84" t="s">
        <v>5400</v>
      </c>
      <c r="COE1392" s="84" t="s">
        <v>5400</v>
      </c>
      <c r="COU1392" s="84" t="s">
        <v>5400</v>
      </c>
      <c r="CPK1392" s="84" t="s">
        <v>5400</v>
      </c>
      <c r="CQA1392" s="84" t="s">
        <v>5400</v>
      </c>
      <c r="CQQ1392" s="84" t="s">
        <v>5400</v>
      </c>
      <c r="CRG1392" s="84" t="s">
        <v>5400</v>
      </c>
      <c r="CRW1392" s="84" t="s">
        <v>5400</v>
      </c>
      <c r="CSM1392" s="84" t="s">
        <v>5400</v>
      </c>
      <c r="CTC1392" s="84" t="s">
        <v>5400</v>
      </c>
      <c r="CTS1392" s="84" t="s">
        <v>5400</v>
      </c>
      <c r="CUI1392" s="84" t="s">
        <v>5400</v>
      </c>
      <c r="CUY1392" s="84" t="s">
        <v>5400</v>
      </c>
      <c r="CVO1392" s="84" t="s">
        <v>5400</v>
      </c>
      <c r="CWE1392" s="84" t="s">
        <v>5400</v>
      </c>
      <c r="CWU1392" s="84" t="s">
        <v>5400</v>
      </c>
      <c r="CXK1392" s="84" t="s">
        <v>5400</v>
      </c>
      <c r="CYA1392" s="84" t="s">
        <v>5400</v>
      </c>
      <c r="CYQ1392" s="84" t="s">
        <v>5400</v>
      </c>
      <c r="CZG1392" s="84" t="s">
        <v>5400</v>
      </c>
      <c r="CZW1392" s="84" t="s">
        <v>5400</v>
      </c>
      <c r="DAM1392" s="84" t="s">
        <v>5400</v>
      </c>
      <c r="DBC1392" s="84" t="s">
        <v>5400</v>
      </c>
      <c r="DBS1392" s="84" t="s">
        <v>5400</v>
      </c>
      <c r="DCI1392" s="84" t="s">
        <v>5400</v>
      </c>
      <c r="DCY1392" s="84" t="s">
        <v>5400</v>
      </c>
      <c r="DDO1392" s="84" t="s">
        <v>5400</v>
      </c>
      <c r="DEE1392" s="84" t="s">
        <v>5400</v>
      </c>
      <c r="DEU1392" s="84" t="s">
        <v>5400</v>
      </c>
      <c r="DFK1392" s="84" t="s">
        <v>5400</v>
      </c>
      <c r="DGA1392" s="84" t="s">
        <v>5400</v>
      </c>
      <c r="DGQ1392" s="84" t="s">
        <v>5400</v>
      </c>
      <c r="DHG1392" s="84" t="s">
        <v>5400</v>
      </c>
      <c r="DHW1392" s="84" t="s">
        <v>5400</v>
      </c>
      <c r="DIM1392" s="84" t="s">
        <v>5400</v>
      </c>
      <c r="DJC1392" s="84" t="s">
        <v>5400</v>
      </c>
      <c r="DJS1392" s="84" t="s">
        <v>5400</v>
      </c>
      <c r="DKI1392" s="84" t="s">
        <v>5400</v>
      </c>
      <c r="DKY1392" s="84" t="s">
        <v>5400</v>
      </c>
      <c r="DLO1392" s="84" t="s">
        <v>5400</v>
      </c>
      <c r="DME1392" s="84" t="s">
        <v>5400</v>
      </c>
      <c r="DMU1392" s="84" t="s">
        <v>5400</v>
      </c>
      <c r="DNK1392" s="84" t="s">
        <v>5400</v>
      </c>
      <c r="DOA1392" s="84" t="s">
        <v>5400</v>
      </c>
      <c r="DOQ1392" s="84" t="s">
        <v>5400</v>
      </c>
      <c r="DPG1392" s="84" t="s">
        <v>5400</v>
      </c>
      <c r="DPW1392" s="84" t="s">
        <v>5400</v>
      </c>
      <c r="DQM1392" s="84" t="s">
        <v>5400</v>
      </c>
      <c r="DRC1392" s="84" t="s">
        <v>5400</v>
      </c>
      <c r="DRS1392" s="84" t="s">
        <v>5400</v>
      </c>
      <c r="DSI1392" s="84" t="s">
        <v>5400</v>
      </c>
      <c r="DSY1392" s="84" t="s">
        <v>5400</v>
      </c>
      <c r="DTO1392" s="84" t="s">
        <v>5400</v>
      </c>
      <c r="DUE1392" s="84" t="s">
        <v>5400</v>
      </c>
      <c r="DUU1392" s="84" t="s">
        <v>5400</v>
      </c>
      <c r="DVK1392" s="84" t="s">
        <v>5400</v>
      </c>
      <c r="DWA1392" s="84" t="s">
        <v>5400</v>
      </c>
      <c r="DWQ1392" s="84" t="s">
        <v>5400</v>
      </c>
      <c r="DXG1392" s="84" t="s">
        <v>5400</v>
      </c>
      <c r="DXW1392" s="84" t="s">
        <v>5400</v>
      </c>
      <c r="DYM1392" s="84" t="s">
        <v>5400</v>
      </c>
      <c r="DZC1392" s="84" t="s">
        <v>5400</v>
      </c>
      <c r="DZS1392" s="84" t="s">
        <v>5400</v>
      </c>
      <c r="EAI1392" s="84" t="s">
        <v>5400</v>
      </c>
      <c r="EAY1392" s="84" t="s">
        <v>5400</v>
      </c>
      <c r="EBO1392" s="84" t="s">
        <v>5400</v>
      </c>
      <c r="ECE1392" s="84" t="s">
        <v>5400</v>
      </c>
      <c r="ECU1392" s="84" t="s">
        <v>5400</v>
      </c>
      <c r="EDK1392" s="84" t="s">
        <v>5400</v>
      </c>
      <c r="EEA1392" s="84" t="s">
        <v>5400</v>
      </c>
      <c r="EEQ1392" s="84" t="s">
        <v>5400</v>
      </c>
      <c r="EFG1392" s="84" t="s">
        <v>5400</v>
      </c>
      <c r="EFW1392" s="84" t="s">
        <v>5400</v>
      </c>
      <c r="EGM1392" s="84" t="s">
        <v>5400</v>
      </c>
      <c r="EHC1392" s="84" t="s">
        <v>5400</v>
      </c>
      <c r="EHS1392" s="84" t="s">
        <v>5400</v>
      </c>
      <c r="EII1392" s="84" t="s">
        <v>5400</v>
      </c>
      <c r="EIY1392" s="84" t="s">
        <v>5400</v>
      </c>
      <c r="EJO1392" s="84" t="s">
        <v>5400</v>
      </c>
      <c r="EKE1392" s="84" t="s">
        <v>5400</v>
      </c>
      <c r="EKU1392" s="84" t="s">
        <v>5400</v>
      </c>
      <c r="ELK1392" s="84" t="s">
        <v>5400</v>
      </c>
      <c r="EMA1392" s="84" t="s">
        <v>5400</v>
      </c>
      <c r="EMQ1392" s="84" t="s">
        <v>5400</v>
      </c>
      <c r="ENG1392" s="84" t="s">
        <v>5400</v>
      </c>
      <c r="ENW1392" s="84" t="s">
        <v>5400</v>
      </c>
      <c r="EOM1392" s="84" t="s">
        <v>5400</v>
      </c>
      <c r="EPC1392" s="84" t="s">
        <v>5400</v>
      </c>
      <c r="EPS1392" s="84" t="s">
        <v>5400</v>
      </c>
      <c r="EQI1392" s="84" t="s">
        <v>5400</v>
      </c>
      <c r="EQY1392" s="84" t="s">
        <v>5400</v>
      </c>
      <c r="ERO1392" s="84" t="s">
        <v>5400</v>
      </c>
      <c r="ESE1392" s="84" t="s">
        <v>5400</v>
      </c>
      <c r="ESU1392" s="84" t="s">
        <v>5400</v>
      </c>
      <c r="ETK1392" s="84" t="s">
        <v>5400</v>
      </c>
      <c r="EUA1392" s="84" t="s">
        <v>5400</v>
      </c>
      <c r="EUQ1392" s="84" t="s">
        <v>5400</v>
      </c>
      <c r="EVG1392" s="84" t="s">
        <v>5400</v>
      </c>
      <c r="EVW1392" s="84" t="s">
        <v>5400</v>
      </c>
      <c r="EWM1392" s="84" t="s">
        <v>5400</v>
      </c>
      <c r="EXC1392" s="84" t="s">
        <v>5400</v>
      </c>
      <c r="EXS1392" s="84" t="s">
        <v>5400</v>
      </c>
      <c r="EYI1392" s="84" t="s">
        <v>5400</v>
      </c>
      <c r="EYY1392" s="84" t="s">
        <v>5400</v>
      </c>
      <c r="EZO1392" s="84" t="s">
        <v>5400</v>
      </c>
      <c r="FAE1392" s="84" t="s">
        <v>5400</v>
      </c>
      <c r="FAU1392" s="84" t="s">
        <v>5400</v>
      </c>
      <c r="FBK1392" s="84" t="s">
        <v>5400</v>
      </c>
      <c r="FCA1392" s="84" t="s">
        <v>5400</v>
      </c>
      <c r="FCQ1392" s="84" t="s">
        <v>5400</v>
      </c>
      <c r="FDG1392" s="84" t="s">
        <v>5400</v>
      </c>
      <c r="FDW1392" s="84" t="s">
        <v>5400</v>
      </c>
      <c r="FEM1392" s="84" t="s">
        <v>5400</v>
      </c>
      <c r="FFC1392" s="84" t="s">
        <v>5400</v>
      </c>
      <c r="FFS1392" s="84" t="s">
        <v>5400</v>
      </c>
      <c r="FGI1392" s="84" t="s">
        <v>5400</v>
      </c>
      <c r="FGY1392" s="84" t="s">
        <v>5400</v>
      </c>
      <c r="FHO1392" s="84" t="s">
        <v>5400</v>
      </c>
      <c r="FIE1392" s="84" t="s">
        <v>5400</v>
      </c>
      <c r="FIU1392" s="84" t="s">
        <v>5400</v>
      </c>
      <c r="FJK1392" s="84" t="s">
        <v>5400</v>
      </c>
      <c r="FKA1392" s="84" t="s">
        <v>5400</v>
      </c>
      <c r="FKQ1392" s="84" t="s">
        <v>5400</v>
      </c>
      <c r="FLG1392" s="84" t="s">
        <v>5400</v>
      </c>
      <c r="FLW1392" s="84" t="s">
        <v>5400</v>
      </c>
      <c r="FMM1392" s="84" t="s">
        <v>5400</v>
      </c>
      <c r="FNC1392" s="84" t="s">
        <v>5400</v>
      </c>
      <c r="FNS1392" s="84" t="s">
        <v>5400</v>
      </c>
      <c r="FOI1392" s="84" t="s">
        <v>5400</v>
      </c>
      <c r="FOY1392" s="84" t="s">
        <v>5400</v>
      </c>
      <c r="FPO1392" s="84" t="s">
        <v>5400</v>
      </c>
      <c r="FQE1392" s="84" t="s">
        <v>5400</v>
      </c>
      <c r="FQU1392" s="84" t="s">
        <v>5400</v>
      </c>
      <c r="FRK1392" s="84" t="s">
        <v>5400</v>
      </c>
      <c r="FSA1392" s="84" t="s">
        <v>5400</v>
      </c>
      <c r="FSQ1392" s="84" t="s">
        <v>5400</v>
      </c>
      <c r="FTG1392" s="84" t="s">
        <v>5400</v>
      </c>
      <c r="FTW1392" s="84" t="s">
        <v>5400</v>
      </c>
      <c r="FUM1392" s="84" t="s">
        <v>5400</v>
      </c>
      <c r="FVC1392" s="84" t="s">
        <v>5400</v>
      </c>
      <c r="FVS1392" s="84" t="s">
        <v>5400</v>
      </c>
      <c r="FWI1392" s="84" t="s">
        <v>5400</v>
      </c>
      <c r="FWY1392" s="84" t="s">
        <v>5400</v>
      </c>
      <c r="FXO1392" s="84" t="s">
        <v>5400</v>
      </c>
      <c r="FYE1392" s="84" t="s">
        <v>5400</v>
      </c>
      <c r="FYU1392" s="84" t="s">
        <v>5400</v>
      </c>
      <c r="FZK1392" s="84" t="s">
        <v>5400</v>
      </c>
      <c r="GAA1392" s="84" t="s">
        <v>5400</v>
      </c>
      <c r="GAQ1392" s="84" t="s">
        <v>5400</v>
      </c>
      <c r="GBG1392" s="84" t="s">
        <v>5400</v>
      </c>
      <c r="GBW1392" s="84" t="s">
        <v>5400</v>
      </c>
      <c r="GCM1392" s="84" t="s">
        <v>5400</v>
      </c>
      <c r="GDC1392" s="84" t="s">
        <v>5400</v>
      </c>
      <c r="GDS1392" s="84" t="s">
        <v>5400</v>
      </c>
      <c r="GEI1392" s="84" t="s">
        <v>5400</v>
      </c>
      <c r="GEY1392" s="84" t="s">
        <v>5400</v>
      </c>
      <c r="GFO1392" s="84" t="s">
        <v>5400</v>
      </c>
      <c r="GGE1392" s="84" t="s">
        <v>5400</v>
      </c>
      <c r="GGU1392" s="84" t="s">
        <v>5400</v>
      </c>
      <c r="GHK1392" s="84" t="s">
        <v>5400</v>
      </c>
      <c r="GIA1392" s="84" t="s">
        <v>5400</v>
      </c>
      <c r="GIQ1392" s="84" t="s">
        <v>5400</v>
      </c>
      <c r="GJG1392" s="84" t="s">
        <v>5400</v>
      </c>
      <c r="GJW1392" s="84" t="s">
        <v>5400</v>
      </c>
      <c r="GKM1392" s="84" t="s">
        <v>5400</v>
      </c>
      <c r="GLC1392" s="84" t="s">
        <v>5400</v>
      </c>
      <c r="GLS1392" s="84" t="s">
        <v>5400</v>
      </c>
      <c r="GMI1392" s="84" t="s">
        <v>5400</v>
      </c>
      <c r="GMY1392" s="84" t="s">
        <v>5400</v>
      </c>
      <c r="GNO1392" s="84" t="s">
        <v>5400</v>
      </c>
      <c r="GOE1392" s="84" t="s">
        <v>5400</v>
      </c>
      <c r="GOU1392" s="84" t="s">
        <v>5400</v>
      </c>
      <c r="GPK1392" s="84" t="s">
        <v>5400</v>
      </c>
      <c r="GQA1392" s="84" t="s">
        <v>5400</v>
      </c>
      <c r="GQQ1392" s="84" t="s">
        <v>5400</v>
      </c>
      <c r="GRG1392" s="84" t="s">
        <v>5400</v>
      </c>
      <c r="GRW1392" s="84" t="s">
        <v>5400</v>
      </c>
      <c r="GSM1392" s="84" t="s">
        <v>5400</v>
      </c>
      <c r="GTC1392" s="84" t="s">
        <v>5400</v>
      </c>
      <c r="GTS1392" s="84" t="s">
        <v>5400</v>
      </c>
      <c r="GUI1392" s="84" t="s">
        <v>5400</v>
      </c>
      <c r="GUY1392" s="84" t="s">
        <v>5400</v>
      </c>
      <c r="GVO1392" s="84" t="s">
        <v>5400</v>
      </c>
      <c r="GWE1392" s="84" t="s">
        <v>5400</v>
      </c>
      <c r="GWU1392" s="84" t="s">
        <v>5400</v>
      </c>
      <c r="GXK1392" s="84" t="s">
        <v>5400</v>
      </c>
      <c r="GYA1392" s="84" t="s">
        <v>5400</v>
      </c>
      <c r="GYQ1392" s="84" t="s">
        <v>5400</v>
      </c>
      <c r="GZG1392" s="84" t="s">
        <v>5400</v>
      </c>
      <c r="GZW1392" s="84" t="s">
        <v>5400</v>
      </c>
      <c r="HAM1392" s="84" t="s">
        <v>5400</v>
      </c>
      <c r="HBC1392" s="84" t="s">
        <v>5400</v>
      </c>
      <c r="HBS1392" s="84" t="s">
        <v>5400</v>
      </c>
      <c r="HCI1392" s="84" t="s">
        <v>5400</v>
      </c>
      <c r="HCY1392" s="84" t="s">
        <v>5400</v>
      </c>
      <c r="HDO1392" s="84" t="s">
        <v>5400</v>
      </c>
      <c r="HEE1392" s="84" t="s">
        <v>5400</v>
      </c>
      <c r="HEU1392" s="84" t="s">
        <v>5400</v>
      </c>
      <c r="HFK1392" s="84" t="s">
        <v>5400</v>
      </c>
      <c r="HGA1392" s="84" t="s">
        <v>5400</v>
      </c>
      <c r="HGQ1392" s="84" t="s">
        <v>5400</v>
      </c>
      <c r="HHG1392" s="84" t="s">
        <v>5400</v>
      </c>
      <c r="HHW1392" s="84" t="s">
        <v>5400</v>
      </c>
      <c r="HIM1392" s="84" t="s">
        <v>5400</v>
      </c>
      <c r="HJC1392" s="84" t="s">
        <v>5400</v>
      </c>
      <c r="HJS1392" s="84" t="s">
        <v>5400</v>
      </c>
      <c r="HKI1392" s="84" t="s">
        <v>5400</v>
      </c>
      <c r="HKY1392" s="84" t="s">
        <v>5400</v>
      </c>
      <c r="HLO1392" s="84" t="s">
        <v>5400</v>
      </c>
      <c r="HME1392" s="84" t="s">
        <v>5400</v>
      </c>
      <c r="HMU1392" s="84" t="s">
        <v>5400</v>
      </c>
      <c r="HNK1392" s="84" t="s">
        <v>5400</v>
      </c>
      <c r="HOA1392" s="84" t="s">
        <v>5400</v>
      </c>
      <c r="HOQ1392" s="84" t="s">
        <v>5400</v>
      </c>
      <c r="HPG1392" s="84" t="s">
        <v>5400</v>
      </c>
      <c r="HPW1392" s="84" t="s">
        <v>5400</v>
      </c>
      <c r="HQM1392" s="84" t="s">
        <v>5400</v>
      </c>
      <c r="HRC1392" s="84" t="s">
        <v>5400</v>
      </c>
      <c r="HRS1392" s="84" t="s">
        <v>5400</v>
      </c>
      <c r="HSI1392" s="84" t="s">
        <v>5400</v>
      </c>
      <c r="HSY1392" s="84" t="s">
        <v>5400</v>
      </c>
      <c r="HTO1392" s="84" t="s">
        <v>5400</v>
      </c>
      <c r="HUE1392" s="84" t="s">
        <v>5400</v>
      </c>
      <c r="HUU1392" s="84" t="s">
        <v>5400</v>
      </c>
      <c r="HVK1392" s="84" t="s">
        <v>5400</v>
      </c>
      <c r="HWA1392" s="84" t="s">
        <v>5400</v>
      </c>
      <c r="HWQ1392" s="84" t="s">
        <v>5400</v>
      </c>
      <c r="HXG1392" s="84" t="s">
        <v>5400</v>
      </c>
      <c r="HXW1392" s="84" t="s">
        <v>5400</v>
      </c>
      <c r="HYM1392" s="84" t="s">
        <v>5400</v>
      </c>
      <c r="HZC1392" s="84" t="s">
        <v>5400</v>
      </c>
      <c r="HZS1392" s="84" t="s">
        <v>5400</v>
      </c>
      <c r="IAI1392" s="84" t="s">
        <v>5400</v>
      </c>
      <c r="IAY1392" s="84" t="s">
        <v>5400</v>
      </c>
      <c r="IBO1392" s="84" t="s">
        <v>5400</v>
      </c>
      <c r="ICE1392" s="84" t="s">
        <v>5400</v>
      </c>
      <c r="ICU1392" s="84" t="s">
        <v>5400</v>
      </c>
      <c r="IDK1392" s="84" t="s">
        <v>5400</v>
      </c>
      <c r="IEA1392" s="84" t="s">
        <v>5400</v>
      </c>
      <c r="IEQ1392" s="84" t="s">
        <v>5400</v>
      </c>
      <c r="IFG1392" s="84" t="s">
        <v>5400</v>
      </c>
      <c r="IFW1392" s="84" t="s">
        <v>5400</v>
      </c>
      <c r="IGM1392" s="84" t="s">
        <v>5400</v>
      </c>
      <c r="IHC1392" s="84" t="s">
        <v>5400</v>
      </c>
      <c r="IHS1392" s="84" t="s">
        <v>5400</v>
      </c>
      <c r="III1392" s="84" t="s">
        <v>5400</v>
      </c>
      <c r="IIY1392" s="84" t="s">
        <v>5400</v>
      </c>
      <c r="IJO1392" s="84" t="s">
        <v>5400</v>
      </c>
      <c r="IKE1392" s="84" t="s">
        <v>5400</v>
      </c>
      <c r="IKU1392" s="84" t="s">
        <v>5400</v>
      </c>
      <c r="ILK1392" s="84" t="s">
        <v>5400</v>
      </c>
      <c r="IMA1392" s="84" t="s">
        <v>5400</v>
      </c>
      <c r="IMQ1392" s="84" t="s">
        <v>5400</v>
      </c>
      <c r="ING1392" s="84" t="s">
        <v>5400</v>
      </c>
      <c r="INW1392" s="84" t="s">
        <v>5400</v>
      </c>
      <c r="IOM1392" s="84" t="s">
        <v>5400</v>
      </c>
      <c r="IPC1392" s="84" t="s">
        <v>5400</v>
      </c>
      <c r="IPS1392" s="84" t="s">
        <v>5400</v>
      </c>
      <c r="IQI1392" s="84" t="s">
        <v>5400</v>
      </c>
      <c r="IQY1392" s="84" t="s">
        <v>5400</v>
      </c>
      <c r="IRO1392" s="84" t="s">
        <v>5400</v>
      </c>
      <c r="ISE1392" s="84" t="s">
        <v>5400</v>
      </c>
      <c r="ISU1392" s="84" t="s">
        <v>5400</v>
      </c>
      <c r="ITK1392" s="84" t="s">
        <v>5400</v>
      </c>
      <c r="IUA1392" s="84" t="s">
        <v>5400</v>
      </c>
      <c r="IUQ1392" s="84" t="s">
        <v>5400</v>
      </c>
      <c r="IVG1392" s="84" t="s">
        <v>5400</v>
      </c>
      <c r="IVW1392" s="84" t="s">
        <v>5400</v>
      </c>
      <c r="IWM1392" s="84" t="s">
        <v>5400</v>
      </c>
      <c r="IXC1392" s="84" t="s">
        <v>5400</v>
      </c>
      <c r="IXS1392" s="84" t="s">
        <v>5400</v>
      </c>
      <c r="IYI1392" s="84" t="s">
        <v>5400</v>
      </c>
      <c r="IYY1392" s="84" t="s">
        <v>5400</v>
      </c>
      <c r="IZO1392" s="84" t="s">
        <v>5400</v>
      </c>
      <c r="JAE1392" s="84" t="s">
        <v>5400</v>
      </c>
      <c r="JAU1392" s="84" t="s">
        <v>5400</v>
      </c>
      <c r="JBK1392" s="84" t="s">
        <v>5400</v>
      </c>
      <c r="JCA1392" s="84" t="s">
        <v>5400</v>
      </c>
      <c r="JCQ1392" s="84" t="s">
        <v>5400</v>
      </c>
      <c r="JDG1392" s="84" t="s">
        <v>5400</v>
      </c>
      <c r="JDW1392" s="84" t="s">
        <v>5400</v>
      </c>
      <c r="JEM1392" s="84" t="s">
        <v>5400</v>
      </c>
      <c r="JFC1392" s="84" t="s">
        <v>5400</v>
      </c>
      <c r="JFS1392" s="84" t="s">
        <v>5400</v>
      </c>
      <c r="JGI1392" s="84" t="s">
        <v>5400</v>
      </c>
      <c r="JGY1392" s="84" t="s">
        <v>5400</v>
      </c>
      <c r="JHO1392" s="84" t="s">
        <v>5400</v>
      </c>
      <c r="JIE1392" s="84" t="s">
        <v>5400</v>
      </c>
      <c r="JIU1392" s="84" t="s">
        <v>5400</v>
      </c>
      <c r="JJK1392" s="84" t="s">
        <v>5400</v>
      </c>
      <c r="JKA1392" s="84" t="s">
        <v>5400</v>
      </c>
      <c r="JKQ1392" s="84" t="s">
        <v>5400</v>
      </c>
      <c r="JLG1392" s="84" t="s">
        <v>5400</v>
      </c>
      <c r="JLW1392" s="84" t="s">
        <v>5400</v>
      </c>
      <c r="JMM1392" s="84" t="s">
        <v>5400</v>
      </c>
      <c r="JNC1392" s="84" t="s">
        <v>5400</v>
      </c>
      <c r="JNS1392" s="84" t="s">
        <v>5400</v>
      </c>
      <c r="JOI1392" s="84" t="s">
        <v>5400</v>
      </c>
      <c r="JOY1392" s="84" t="s">
        <v>5400</v>
      </c>
      <c r="JPO1392" s="84" t="s">
        <v>5400</v>
      </c>
      <c r="JQE1392" s="84" t="s">
        <v>5400</v>
      </c>
      <c r="JQU1392" s="84" t="s">
        <v>5400</v>
      </c>
      <c r="JRK1392" s="84" t="s">
        <v>5400</v>
      </c>
      <c r="JSA1392" s="84" t="s">
        <v>5400</v>
      </c>
      <c r="JSQ1392" s="84" t="s">
        <v>5400</v>
      </c>
      <c r="JTG1392" s="84" t="s">
        <v>5400</v>
      </c>
      <c r="JTW1392" s="84" t="s">
        <v>5400</v>
      </c>
      <c r="JUM1392" s="84" t="s">
        <v>5400</v>
      </c>
      <c r="JVC1392" s="84" t="s">
        <v>5400</v>
      </c>
      <c r="JVS1392" s="84" t="s">
        <v>5400</v>
      </c>
      <c r="JWI1392" s="84" t="s">
        <v>5400</v>
      </c>
      <c r="JWY1392" s="84" t="s">
        <v>5400</v>
      </c>
      <c r="JXO1392" s="84" t="s">
        <v>5400</v>
      </c>
      <c r="JYE1392" s="84" t="s">
        <v>5400</v>
      </c>
      <c r="JYU1392" s="84" t="s">
        <v>5400</v>
      </c>
      <c r="JZK1392" s="84" t="s">
        <v>5400</v>
      </c>
      <c r="KAA1392" s="84" t="s">
        <v>5400</v>
      </c>
      <c r="KAQ1392" s="84" t="s">
        <v>5400</v>
      </c>
      <c r="KBG1392" s="84" t="s">
        <v>5400</v>
      </c>
      <c r="KBW1392" s="84" t="s">
        <v>5400</v>
      </c>
      <c r="KCM1392" s="84" t="s">
        <v>5400</v>
      </c>
      <c r="KDC1392" s="84" t="s">
        <v>5400</v>
      </c>
      <c r="KDS1392" s="84" t="s">
        <v>5400</v>
      </c>
      <c r="KEI1392" s="84" t="s">
        <v>5400</v>
      </c>
      <c r="KEY1392" s="84" t="s">
        <v>5400</v>
      </c>
      <c r="KFO1392" s="84" t="s">
        <v>5400</v>
      </c>
      <c r="KGE1392" s="84" t="s">
        <v>5400</v>
      </c>
      <c r="KGU1392" s="84" t="s">
        <v>5400</v>
      </c>
      <c r="KHK1392" s="84" t="s">
        <v>5400</v>
      </c>
      <c r="KIA1392" s="84" t="s">
        <v>5400</v>
      </c>
      <c r="KIQ1392" s="84" t="s">
        <v>5400</v>
      </c>
      <c r="KJG1392" s="84" t="s">
        <v>5400</v>
      </c>
      <c r="KJW1392" s="84" t="s">
        <v>5400</v>
      </c>
      <c r="KKM1392" s="84" t="s">
        <v>5400</v>
      </c>
      <c r="KLC1392" s="84" t="s">
        <v>5400</v>
      </c>
      <c r="KLS1392" s="84" t="s">
        <v>5400</v>
      </c>
      <c r="KMI1392" s="84" t="s">
        <v>5400</v>
      </c>
      <c r="KMY1392" s="84" t="s">
        <v>5400</v>
      </c>
      <c r="KNO1392" s="84" t="s">
        <v>5400</v>
      </c>
      <c r="KOE1392" s="84" t="s">
        <v>5400</v>
      </c>
      <c r="KOU1392" s="84" t="s">
        <v>5400</v>
      </c>
      <c r="KPK1392" s="84" t="s">
        <v>5400</v>
      </c>
      <c r="KQA1392" s="84" t="s">
        <v>5400</v>
      </c>
      <c r="KQQ1392" s="84" t="s">
        <v>5400</v>
      </c>
      <c r="KRG1392" s="84" t="s">
        <v>5400</v>
      </c>
      <c r="KRW1392" s="84" t="s">
        <v>5400</v>
      </c>
      <c r="KSM1392" s="84" t="s">
        <v>5400</v>
      </c>
      <c r="KTC1392" s="84" t="s">
        <v>5400</v>
      </c>
      <c r="KTS1392" s="84" t="s">
        <v>5400</v>
      </c>
      <c r="KUI1392" s="84" t="s">
        <v>5400</v>
      </c>
      <c r="KUY1392" s="84" t="s">
        <v>5400</v>
      </c>
      <c r="KVO1392" s="84" t="s">
        <v>5400</v>
      </c>
      <c r="KWE1392" s="84" t="s">
        <v>5400</v>
      </c>
      <c r="KWU1392" s="84" t="s">
        <v>5400</v>
      </c>
      <c r="KXK1392" s="84" t="s">
        <v>5400</v>
      </c>
      <c r="KYA1392" s="84" t="s">
        <v>5400</v>
      </c>
      <c r="KYQ1392" s="84" t="s">
        <v>5400</v>
      </c>
      <c r="KZG1392" s="84" t="s">
        <v>5400</v>
      </c>
      <c r="KZW1392" s="84" t="s">
        <v>5400</v>
      </c>
      <c r="LAM1392" s="84" t="s">
        <v>5400</v>
      </c>
      <c r="LBC1392" s="84" t="s">
        <v>5400</v>
      </c>
      <c r="LBS1392" s="84" t="s">
        <v>5400</v>
      </c>
      <c r="LCI1392" s="84" t="s">
        <v>5400</v>
      </c>
      <c r="LCY1392" s="84" t="s">
        <v>5400</v>
      </c>
      <c r="LDO1392" s="84" t="s">
        <v>5400</v>
      </c>
      <c r="LEE1392" s="84" t="s">
        <v>5400</v>
      </c>
      <c r="LEU1392" s="84" t="s">
        <v>5400</v>
      </c>
      <c r="LFK1392" s="84" t="s">
        <v>5400</v>
      </c>
      <c r="LGA1392" s="84" t="s">
        <v>5400</v>
      </c>
      <c r="LGQ1392" s="84" t="s">
        <v>5400</v>
      </c>
      <c r="LHG1392" s="84" t="s">
        <v>5400</v>
      </c>
      <c r="LHW1392" s="84" t="s">
        <v>5400</v>
      </c>
      <c r="LIM1392" s="84" t="s">
        <v>5400</v>
      </c>
      <c r="LJC1392" s="84" t="s">
        <v>5400</v>
      </c>
      <c r="LJS1392" s="84" t="s">
        <v>5400</v>
      </c>
      <c r="LKI1392" s="84" t="s">
        <v>5400</v>
      </c>
      <c r="LKY1392" s="84" t="s">
        <v>5400</v>
      </c>
      <c r="LLO1392" s="84" t="s">
        <v>5400</v>
      </c>
      <c r="LME1392" s="84" t="s">
        <v>5400</v>
      </c>
      <c r="LMU1392" s="84" t="s">
        <v>5400</v>
      </c>
      <c r="LNK1392" s="84" t="s">
        <v>5400</v>
      </c>
      <c r="LOA1392" s="84" t="s">
        <v>5400</v>
      </c>
      <c r="LOQ1392" s="84" t="s">
        <v>5400</v>
      </c>
      <c r="LPG1392" s="84" t="s">
        <v>5400</v>
      </c>
      <c r="LPW1392" s="84" t="s">
        <v>5400</v>
      </c>
      <c r="LQM1392" s="84" t="s">
        <v>5400</v>
      </c>
      <c r="LRC1392" s="84" t="s">
        <v>5400</v>
      </c>
      <c r="LRS1392" s="84" t="s">
        <v>5400</v>
      </c>
      <c r="LSI1392" s="84" t="s">
        <v>5400</v>
      </c>
      <c r="LSY1392" s="84" t="s">
        <v>5400</v>
      </c>
      <c r="LTO1392" s="84" t="s">
        <v>5400</v>
      </c>
      <c r="LUE1392" s="84" t="s">
        <v>5400</v>
      </c>
      <c r="LUU1392" s="84" t="s">
        <v>5400</v>
      </c>
      <c r="LVK1392" s="84" t="s">
        <v>5400</v>
      </c>
      <c r="LWA1392" s="84" t="s">
        <v>5400</v>
      </c>
      <c r="LWQ1392" s="84" t="s">
        <v>5400</v>
      </c>
      <c r="LXG1392" s="84" t="s">
        <v>5400</v>
      </c>
      <c r="LXW1392" s="84" t="s">
        <v>5400</v>
      </c>
      <c r="LYM1392" s="84" t="s">
        <v>5400</v>
      </c>
      <c r="LZC1392" s="84" t="s">
        <v>5400</v>
      </c>
      <c r="LZS1392" s="84" t="s">
        <v>5400</v>
      </c>
      <c r="MAI1392" s="84" t="s">
        <v>5400</v>
      </c>
      <c r="MAY1392" s="84" t="s">
        <v>5400</v>
      </c>
      <c r="MBO1392" s="84" t="s">
        <v>5400</v>
      </c>
      <c r="MCE1392" s="84" t="s">
        <v>5400</v>
      </c>
      <c r="MCU1392" s="84" t="s">
        <v>5400</v>
      </c>
      <c r="MDK1392" s="84" t="s">
        <v>5400</v>
      </c>
      <c r="MEA1392" s="84" t="s">
        <v>5400</v>
      </c>
      <c r="MEQ1392" s="84" t="s">
        <v>5400</v>
      </c>
      <c r="MFG1392" s="84" t="s">
        <v>5400</v>
      </c>
      <c r="MFW1392" s="84" t="s">
        <v>5400</v>
      </c>
      <c r="MGM1392" s="84" t="s">
        <v>5400</v>
      </c>
      <c r="MHC1392" s="84" t="s">
        <v>5400</v>
      </c>
      <c r="MHS1392" s="84" t="s">
        <v>5400</v>
      </c>
      <c r="MII1392" s="84" t="s">
        <v>5400</v>
      </c>
      <c r="MIY1392" s="84" t="s">
        <v>5400</v>
      </c>
      <c r="MJO1392" s="84" t="s">
        <v>5400</v>
      </c>
      <c r="MKE1392" s="84" t="s">
        <v>5400</v>
      </c>
      <c r="MKU1392" s="84" t="s">
        <v>5400</v>
      </c>
      <c r="MLK1392" s="84" t="s">
        <v>5400</v>
      </c>
      <c r="MMA1392" s="84" t="s">
        <v>5400</v>
      </c>
      <c r="MMQ1392" s="84" t="s">
        <v>5400</v>
      </c>
      <c r="MNG1392" s="84" t="s">
        <v>5400</v>
      </c>
      <c r="MNW1392" s="84" t="s">
        <v>5400</v>
      </c>
      <c r="MOM1392" s="84" t="s">
        <v>5400</v>
      </c>
      <c r="MPC1392" s="84" t="s">
        <v>5400</v>
      </c>
      <c r="MPS1392" s="84" t="s">
        <v>5400</v>
      </c>
      <c r="MQI1392" s="84" t="s">
        <v>5400</v>
      </c>
      <c r="MQY1392" s="84" t="s">
        <v>5400</v>
      </c>
      <c r="MRO1392" s="84" t="s">
        <v>5400</v>
      </c>
      <c r="MSE1392" s="84" t="s">
        <v>5400</v>
      </c>
      <c r="MSU1392" s="84" t="s">
        <v>5400</v>
      </c>
      <c r="MTK1392" s="84" t="s">
        <v>5400</v>
      </c>
      <c r="MUA1392" s="84" t="s">
        <v>5400</v>
      </c>
      <c r="MUQ1392" s="84" t="s">
        <v>5400</v>
      </c>
      <c r="MVG1392" s="84" t="s">
        <v>5400</v>
      </c>
      <c r="MVW1392" s="84" t="s">
        <v>5400</v>
      </c>
      <c r="MWM1392" s="84" t="s">
        <v>5400</v>
      </c>
      <c r="MXC1392" s="84" t="s">
        <v>5400</v>
      </c>
      <c r="MXS1392" s="84" t="s">
        <v>5400</v>
      </c>
      <c r="MYI1392" s="84" t="s">
        <v>5400</v>
      </c>
      <c r="MYY1392" s="84" t="s">
        <v>5400</v>
      </c>
      <c r="MZO1392" s="84" t="s">
        <v>5400</v>
      </c>
      <c r="NAE1392" s="84" t="s">
        <v>5400</v>
      </c>
      <c r="NAU1392" s="84" t="s">
        <v>5400</v>
      </c>
      <c r="NBK1392" s="84" t="s">
        <v>5400</v>
      </c>
      <c r="NCA1392" s="84" t="s">
        <v>5400</v>
      </c>
      <c r="NCQ1392" s="84" t="s">
        <v>5400</v>
      </c>
      <c r="NDG1392" s="84" t="s">
        <v>5400</v>
      </c>
      <c r="NDW1392" s="84" t="s">
        <v>5400</v>
      </c>
      <c r="NEM1392" s="84" t="s">
        <v>5400</v>
      </c>
      <c r="NFC1392" s="84" t="s">
        <v>5400</v>
      </c>
      <c r="NFS1392" s="84" t="s">
        <v>5400</v>
      </c>
      <c r="NGI1392" s="84" t="s">
        <v>5400</v>
      </c>
      <c r="NGY1392" s="84" t="s">
        <v>5400</v>
      </c>
      <c r="NHO1392" s="84" t="s">
        <v>5400</v>
      </c>
      <c r="NIE1392" s="84" t="s">
        <v>5400</v>
      </c>
      <c r="NIU1392" s="84" t="s">
        <v>5400</v>
      </c>
      <c r="NJK1392" s="84" t="s">
        <v>5400</v>
      </c>
      <c r="NKA1392" s="84" t="s">
        <v>5400</v>
      </c>
      <c r="NKQ1392" s="84" t="s">
        <v>5400</v>
      </c>
      <c r="NLG1392" s="84" t="s">
        <v>5400</v>
      </c>
      <c r="NLW1392" s="84" t="s">
        <v>5400</v>
      </c>
      <c r="NMM1392" s="84" t="s">
        <v>5400</v>
      </c>
      <c r="NNC1392" s="84" t="s">
        <v>5400</v>
      </c>
      <c r="NNS1392" s="84" t="s">
        <v>5400</v>
      </c>
      <c r="NOI1392" s="84" t="s">
        <v>5400</v>
      </c>
      <c r="NOY1392" s="84" t="s">
        <v>5400</v>
      </c>
      <c r="NPO1392" s="84" t="s">
        <v>5400</v>
      </c>
      <c r="NQE1392" s="84" t="s">
        <v>5400</v>
      </c>
      <c r="NQU1392" s="84" t="s">
        <v>5400</v>
      </c>
      <c r="NRK1392" s="84" t="s">
        <v>5400</v>
      </c>
      <c r="NSA1392" s="84" t="s">
        <v>5400</v>
      </c>
      <c r="NSQ1392" s="84" t="s">
        <v>5400</v>
      </c>
      <c r="NTG1392" s="84" t="s">
        <v>5400</v>
      </c>
      <c r="NTW1392" s="84" t="s">
        <v>5400</v>
      </c>
      <c r="NUM1392" s="84" t="s">
        <v>5400</v>
      </c>
      <c r="NVC1392" s="84" t="s">
        <v>5400</v>
      </c>
      <c r="NVS1392" s="84" t="s">
        <v>5400</v>
      </c>
      <c r="NWI1392" s="84" t="s">
        <v>5400</v>
      </c>
      <c r="NWY1392" s="84" t="s">
        <v>5400</v>
      </c>
      <c r="NXO1392" s="84" t="s">
        <v>5400</v>
      </c>
      <c r="NYE1392" s="84" t="s">
        <v>5400</v>
      </c>
      <c r="NYU1392" s="84" t="s">
        <v>5400</v>
      </c>
      <c r="NZK1392" s="84" t="s">
        <v>5400</v>
      </c>
      <c r="OAA1392" s="84" t="s">
        <v>5400</v>
      </c>
      <c r="OAQ1392" s="84" t="s">
        <v>5400</v>
      </c>
      <c r="OBG1392" s="84" t="s">
        <v>5400</v>
      </c>
      <c r="OBW1392" s="84" t="s">
        <v>5400</v>
      </c>
      <c r="OCM1392" s="84" t="s">
        <v>5400</v>
      </c>
      <c r="ODC1392" s="84" t="s">
        <v>5400</v>
      </c>
      <c r="ODS1392" s="84" t="s">
        <v>5400</v>
      </c>
      <c r="OEI1392" s="84" t="s">
        <v>5400</v>
      </c>
      <c r="OEY1392" s="84" t="s">
        <v>5400</v>
      </c>
      <c r="OFO1392" s="84" t="s">
        <v>5400</v>
      </c>
      <c r="OGE1392" s="84" t="s">
        <v>5400</v>
      </c>
      <c r="OGU1392" s="84" t="s">
        <v>5400</v>
      </c>
      <c r="OHK1392" s="84" t="s">
        <v>5400</v>
      </c>
      <c r="OIA1392" s="84" t="s">
        <v>5400</v>
      </c>
      <c r="OIQ1392" s="84" t="s">
        <v>5400</v>
      </c>
      <c r="OJG1392" s="84" t="s">
        <v>5400</v>
      </c>
      <c r="OJW1392" s="84" t="s">
        <v>5400</v>
      </c>
      <c r="OKM1392" s="84" t="s">
        <v>5400</v>
      </c>
      <c r="OLC1392" s="84" t="s">
        <v>5400</v>
      </c>
      <c r="OLS1392" s="84" t="s">
        <v>5400</v>
      </c>
      <c r="OMI1392" s="84" t="s">
        <v>5400</v>
      </c>
      <c r="OMY1392" s="84" t="s">
        <v>5400</v>
      </c>
      <c r="ONO1392" s="84" t="s">
        <v>5400</v>
      </c>
      <c r="OOE1392" s="84" t="s">
        <v>5400</v>
      </c>
      <c r="OOU1392" s="84" t="s">
        <v>5400</v>
      </c>
      <c r="OPK1392" s="84" t="s">
        <v>5400</v>
      </c>
      <c r="OQA1392" s="84" t="s">
        <v>5400</v>
      </c>
      <c r="OQQ1392" s="84" t="s">
        <v>5400</v>
      </c>
      <c r="ORG1392" s="84" t="s">
        <v>5400</v>
      </c>
      <c r="ORW1392" s="84" t="s">
        <v>5400</v>
      </c>
      <c r="OSM1392" s="84" t="s">
        <v>5400</v>
      </c>
      <c r="OTC1392" s="84" t="s">
        <v>5400</v>
      </c>
      <c r="OTS1392" s="84" t="s">
        <v>5400</v>
      </c>
      <c r="OUI1392" s="84" t="s">
        <v>5400</v>
      </c>
      <c r="OUY1392" s="84" t="s">
        <v>5400</v>
      </c>
      <c r="OVO1392" s="84" t="s">
        <v>5400</v>
      </c>
      <c r="OWE1392" s="84" t="s">
        <v>5400</v>
      </c>
      <c r="OWU1392" s="84" t="s">
        <v>5400</v>
      </c>
      <c r="OXK1392" s="84" t="s">
        <v>5400</v>
      </c>
      <c r="OYA1392" s="84" t="s">
        <v>5400</v>
      </c>
      <c r="OYQ1392" s="84" t="s">
        <v>5400</v>
      </c>
      <c r="OZG1392" s="84" t="s">
        <v>5400</v>
      </c>
      <c r="OZW1392" s="84" t="s">
        <v>5400</v>
      </c>
      <c r="PAM1392" s="84" t="s">
        <v>5400</v>
      </c>
      <c r="PBC1392" s="84" t="s">
        <v>5400</v>
      </c>
      <c r="PBS1392" s="84" t="s">
        <v>5400</v>
      </c>
      <c r="PCI1392" s="84" t="s">
        <v>5400</v>
      </c>
      <c r="PCY1392" s="84" t="s">
        <v>5400</v>
      </c>
      <c r="PDO1392" s="84" t="s">
        <v>5400</v>
      </c>
      <c r="PEE1392" s="84" t="s">
        <v>5400</v>
      </c>
      <c r="PEU1392" s="84" t="s">
        <v>5400</v>
      </c>
      <c r="PFK1392" s="84" t="s">
        <v>5400</v>
      </c>
      <c r="PGA1392" s="84" t="s">
        <v>5400</v>
      </c>
      <c r="PGQ1392" s="84" t="s">
        <v>5400</v>
      </c>
      <c r="PHG1392" s="84" t="s">
        <v>5400</v>
      </c>
      <c r="PHW1392" s="84" t="s">
        <v>5400</v>
      </c>
      <c r="PIM1392" s="84" t="s">
        <v>5400</v>
      </c>
      <c r="PJC1392" s="84" t="s">
        <v>5400</v>
      </c>
      <c r="PJS1392" s="84" t="s">
        <v>5400</v>
      </c>
      <c r="PKI1392" s="84" t="s">
        <v>5400</v>
      </c>
      <c r="PKY1392" s="84" t="s">
        <v>5400</v>
      </c>
      <c r="PLO1392" s="84" t="s">
        <v>5400</v>
      </c>
      <c r="PME1392" s="84" t="s">
        <v>5400</v>
      </c>
      <c r="PMU1392" s="84" t="s">
        <v>5400</v>
      </c>
      <c r="PNK1392" s="84" t="s">
        <v>5400</v>
      </c>
      <c r="POA1392" s="84" t="s">
        <v>5400</v>
      </c>
      <c r="POQ1392" s="84" t="s">
        <v>5400</v>
      </c>
      <c r="PPG1392" s="84" t="s">
        <v>5400</v>
      </c>
      <c r="PPW1392" s="84" t="s">
        <v>5400</v>
      </c>
      <c r="PQM1392" s="84" t="s">
        <v>5400</v>
      </c>
      <c r="PRC1392" s="84" t="s">
        <v>5400</v>
      </c>
      <c r="PRS1392" s="84" t="s">
        <v>5400</v>
      </c>
      <c r="PSI1392" s="84" t="s">
        <v>5400</v>
      </c>
      <c r="PSY1392" s="84" t="s">
        <v>5400</v>
      </c>
      <c r="PTO1392" s="84" t="s">
        <v>5400</v>
      </c>
      <c r="PUE1392" s="84" t="s">
        <v>5400</v>
      </c>
      <c r="PUU1392" s="84" t="s">
        <v>5400</v>
      </c>
      <c r="PVK1392" s="84" t="s">
        <v>5400</v>
      </c>
      <c r="PWA1392" s="84" t="s">
        <v>5400</v>
      </c>
      <c r="PWQ1392" s="84" t="s">
        <v>5400</v>
      </c>
      <c r="PXG1392" s="84" t="s">
        <v>5400</v>
      </c>
      <c r="PXW1392" s="84" t="s">
        <v>5400</v>
      </c>
      <c r="PYM1392" s="84" t="s">
        <v>5400</v>
      </c>
      <c r="PZC1392" s="84" t="s">
        <v>5400</v>
      </c>
      <c r="PZS1392" s="84" t="s">
        <v>5400</v>
      </c>
      <c r="QAI1392" s="84" t="s">
        <v>5400</v>
      </c>
      <c r="QAY1392" s="84" t="s">
        <v>5400</v>
      </c>
      <c r="QBO1392" s="84" t="s">
        <v>5400</v>
      </c>
      <c r="QCE1392" s="84" t="s">
        <v>5400</v>
      </c>
      <c r="QCU1392" s="84" t="s">
        <v>5400</v>
      </c>
      <c r="QDK1392" s="84" t="s">
        <v>5400</v>
      </c>
      <c r="QEA1392" s="84" t="s">
        <v>5400</v>
      </c>
      <c r="QEQ1392" s="84" t="s">
        <v>5400</v>
      </c>
      <c r="QFG1392" s="84" t="s">
        <v>5400</v>
      </c>
      <c r="QFW1392" s="84" t="s">
        <v>5400</v>
      </c>
      <c r="QGM1392" s="84" t="s">
        <v>5400</v>
      </c>
      <c r="QHC1392" s="84" t="s">
        <v>5400</v>
      </c>
      <c r="QHS1392" s="84" t="s">
        <v>5400</v>
      </c>
      <c r="QII1392" s="84" t="s">
        <v>5400</v>
      </c>
      <c r="QIY1392" s="84" t="s">
        <v>5400</v>
      </c>
      <c r="QJO1392" s="84" t="s">
        <v>5400</v>
      </c>
      <c r="QKE1392" s="84" t="s">
        <v>5400</v>
      </c>
      <c r="QKU1392" s="84" t="s">
        <v>5400</v>
      </c>
      <c r="QLK1392" s="84" t="s">
        <v>5400</v>
      </c>
      <c r="QMA1392" s="84" t="s">
        <v>5400</v>
      </c>
      <c r="QMQ1392" s="84" t="s">
        <v>5400</v>
      </c>
      <c r="QNG1392" s="84" t="s">
        <v>5400</v>
      </c>
      <c r="QNW1392" s="84" t="s">
        <v>5400</v>
      </c>
      <c r="QOM1392" s="84" t="s">
        <v>5400</v>
      </c>
      <c r="QPC1392" s="84" t="s">
        <v>5400</v>
      </c>
      <c r="QPS1392" s="84" t="s">
        <v>5400</v>
      </c>
      <c r="QQI1392" s="84" t="s">
        <v>5400</v>
      </c>
      <c r="QQY1392" s="84" t="s">
        <v>5400</v>
      </c>
      <c r="QRO1392" s="84" t="s">
        <v>5400</v>
      </c>
      <c r="QSE1392" s="84" t="s">
        <v>5400</v>
      </c>
      <c r="QSU1392" s="84" t="s">
        <v>5400</v>
      </c>
      <c r="QTK1392" s="84" t="s">
        <v>5400</v>
      </c>
      <c r="QUA1392" s="84" t="s">
        <v>5400</v>
      </c>
      <c r="QUQ1392" s="84" t="s">
        <v>5400</v>
      </c>
      <c r="QVG1392" s="84" t="s">
        <v>5400</v>
      </c>
      <c r="QVW1392" s="84" t="s">
        <v>5400</v>
      </c>
      <c r="QWM1392" s="84" t="s">
        <v>5400</v>
      </c>
      <c r="QXC1392" s="84" t="s">
        <v>5400</v>
      </c>
      <c r="QXS1392" s="84" t="s">
        <v>5400</v>
      </c>
      <c r="QYI1392" s="84" t="s">
        <v>5400</v>
      </c>
      <c r="QYY1392" s="84" t="s">
        <v>5400</v>
      </c>
      <c r="QZO1392" s="84" t="s">
        <v>5400</v>
      </c>
      <c r="RAE1392" s="84" t="s">
        <v>5400</v>
      </c>
      <c r="RAU1392" s="84" t="s">
        <v>5400</v>
      </c>
      <c r="RBK1392" s="84" t="s">
        <v>5400</v>
      </c>
      <c r="RCA1392" s="84" t="s">
        <v>5400</v>
      </c>
      <c r="RCQ1392" s="84" t="s">
        <v>5400</v>
      </c>
      <c r="RDG1392" s="84" t="s">
        <v>5400</v>
      </c>
      <c r="RDW1392" s="84" t="s">
        <v>5400</v>
      </c>
      <c r="REM1392" s="84" t="s">
        <v>5400</v>
      </c>
      <c r="RFC1392" s="84" t="s">
        <v>5400</v>
      </c>
      <c r="RFS1392" s="84" t="s">
        <v>5400</v>
      </c>
      <c r="RGI1392" s="84" t="s">
        <v>5400</v>
      </c>
      <c r="RGY1392" s="84" t="s">
        <v>5400</v>
      </c>
      <c r="RHO1392" s="84" t="s">
        <v>5400</v>
      </c>
      <c r="RIE1392" s="84" t="s">
        <v>5400</v>
      </c>
      <c r="RIU1392" s="84" t="s">
        <v>5400</v>
      </c>
      <c r="RJK1392" s="84" t="s">
        <v>5400</v>
      </c>
      <c r="RKA1392" s="84" t="s">
        <v>5400</v>
      </c>
      <c r="RKQ1392" s="84" t="s">
        <v>5400</v>
      </c>
      <c r="RLG1392" s="84" t="s">
        <v>5400</v>
      </c>
      <c r="RLW1392" s="84" t="s">
        <v>5400</v>
      </c>
      <c r="RMM1392" s="84" t="s">
        <v>5400</v>
      </c>
      <c r="RNC1392" s="84" t="s">
        <v>5400</v>
      </c>
      <c r="RNS1392" s="84" t="s">
        <v>5400</v>
      </c>
      <c r="ROI1392" s="84" t="s">
        <v>5400</v>
      </c>
      <c r="ROY1392" s="84" t="s">
        <v>5400</v>
      </c>
      <c r="RPO1392" s="84" t="s">
        <v>5400</v>
      </c>
      <c r="RQE1392" s="84" t="s">
        <v>5400</v>
      </c>
      <c r="RQU1392" s="84" t="s">
        <v>5400</v>
      </c>
      <c r="RRK1392" s="84" t="s">
        <v>5400</v>
      </c>
      <c r="RSA1392" s="84" t="s">
        <v>5400</v>
      </c>
      <c r="RSQ1392" s="84" t="s">
        <v>5400</v>
      </c>
      <c r="RTG1392" s="84" t="s">
        <v>5400</v>
      </c>
      <c r="RTW1392" s="84" t="s">
        <v>5400</v>
      </c>
      <c r="RUM1392" s="84" t="s">
        <v>5400</v>
      </c>
      <c r="RVC1392" s="84" t="s">
        <v>5400</v>
      </c>
      <c r="RVS1392" s="84" t="s">
        <v>5400</v>
      </c>
      <c r="RWI1392" s="84" t="s">
        <v>5400</v>
      </c>
      <c r="RWY1392" s="84" t="s">
        <v>5400</v>
      </c>
      <c r="RXO1392" s="84" t="s">
        <v>5400</v>
      </c>
      <c r="RYE1392" s="84" t="s">
        <v>5400</v>
      </c>
      <c r="RYU1392" s="84" t="s">
        <v>5400</v>
      </c>
      <c r="RZK1392" s="84" t="s">
        <v>5400</v>
      </c>
      <c r="SAA1392" s="84" t="s">
        <v>5400</v>
      </c>
      <c r="SAQ1392" s="84" t="s">
        <v>5400</v>
      </c>
      <c r="SBG1392" s="84" t="s">
        <v>5400</v>
      </c>
      <c r="SBW1392" s="84" t="s">
        <v>5400</v>
      </c>
      <c r="SCM1392" s="84" t="s">
        <v>5400</v>
      </c>
      <c r="SDC1392" s="84" t="s">
        <v>5400</v>
      </c>
      <c r="SDS1392" s="84" t="s">
        <v>5400</v>
      </c>
      <c r="SEI1392" s="84" t="s">
        <v>5400</v>
      </c>
      <c r="SEY1392" s="84" t="s">
        <v>5400</v>
      </c>
      <c r="SFO1392" s="84" t="s">
        <v>5400</v>
      </c>
      <c r="SGE1392" s="84" t="s">
        <v>5400</v>
      </c>
      <c r="SGU1392" s="84" t="s">
        <v>5400</v>
      </c>
      <c r="SHK1392" s="84" t="s">
        <v>5400</v>
      </c>
      <c r="SIA1392" s="84" t="s">
        <v>5400</v>
      </c>
      <c r="SIQ1392" s="84" t="s">
        <v>5400</v>
      </c>
      <c r="SJG1392" s="84" t="s">
        <v>5400</v>
      </c>
      <c r="SJW1392" s="84" t="s">
        <v>5400</v>
      </c>
      <c r="SKM1392" s="84" t="s">
        <v>5400</v>
      </c>
      <c r="SLC1392" s="84" t="s">
        <v>5400</v>
      </c>
      <c r="SLS1392" s="84" t="s">
        <v>5400</v>
      </c>
      <c r="SMI1392" s="84" t="s">
        <v>5400</v>
      </c>
      <c r="SMY1392" s="84" t="s">
        <v>5400</v>
      </c>
      <c r="SNO1392" s="84" t="s">
        <v>5400</v>
      </c>
      <c r="SOE1392" s="84" t="s">
        <v>5400</v>
      </c>
      <c r="SOU1392" s="84" t="s">
        <v>5400</v>
      </c>
      <c r="SPK1392" s="84" t="s">
        <v>5400</v>
      </c>
      <c r="SQA1392" s="84" t="s">
        <v>5400</v>
      </c>
      <c r="SQQ1392" s="84" t="s">
        <v>5400</v>
      </c>
      <c r="SRG1392" s="84" t="s">
        <v>5400</v>
      </c>
      <c r="SRW1392" s="84" t="s">
        <v>5400</v>
      </c>
      <c r="SSM1392" s="84" t="s">
        <v>5400</v>
      </c>
      <c r="STC1392" s="84" t="s">
        <v>5400</v>
      </c>
      <c r="STS1392" s="84" t="s">
        <v>5400</v>
      </c>
      <c r="SUI1392" s="84" t="s">
        <v>5400</v>
      </c>
      <c r="SUY1392" s="84" t="s">
        <v>5400</v>
      </c>
      <c r="SVO1392" s="84" t="s">
        <v>5400</v>
      </c>
      <c r="SWE1392" s="84" t="s">
        <v>5400</v>
      </c>
      <c r="SWU1392" s="84" t="s">
        <v>5400</v>
      </c>
      <c r="SXK1392" s="84" t="s">
        <v>5400</v>
      </c>
      <c r="SYA1392" s="84" t="s">
        <v>5400</v>
      </c>
      <c r="SYQ1392" s="84" t="s">
        <v>5400</v>
      </c>
      <c r="SZG1392" s="84" t="s">
        <v>5400</v>
      </c>
      <c r="SZW1392" s="84" t="s">
        <v>5400</v>
      </c>
      <c r="TAM1392" s="84" t="s">
        <v>5400</v>
      </c>
      <c r="TBC1392" s="84" t="s">
        <v>5400</v>
      </c>
      <c r="TBS1392" s="84" t="s">
        <v>5400</v>
      </c>
      <c r="TCI1392" s="84" t="s">
        <v>5400</v>
      </c>
      <c r="TCY1392" s="84" t="s">
        <v>5400</v>
      </c>
      <c r="TDO1392" s="84" t="s">
        <v>5400</v>
      </c>
      <c r="TEE1392" s="84" t="s">
        <v>5400</v>
      </c>
      <c r="TEU1392" s="84" t="s">
        <v>5400</v>
      </c>
      <c r="TFK1392" s="84" t="s">
        <v>5400</v>
      </c>
      <c r="TGA1392" s="84" t="s">
        <v>5400</v>
      </c>
      <c r="TGQ1392" s="84" t="s">
        <v>5400</v>
      </c>
      <c r="THG1392" s="84" t="s">
        <v>5400</v>
      </c>
      <c r="THW1392" s="84" t="s">
        <v>5400</v>
      </c>
      <c r="TIM1392" s="84" t="s">
        <v>5400</v>
      </c>
      <c r="TJC1392" s="84" t="s">
        <v>5400</v>
      </c>
      <c r="TJS1392" s="84" t="s">
        <v>5400</v>
      </c>
      <c r="TKI1392" s="84" t="s">
        <v>5400</v>
      </c>
      <c r="TKY1392" s="84" t="s">
        <v>5400</v>
      </c>
      <c r="TLO1392" s="84" t="s">
        <v>5400</v>
      </c>
      <c r="TME1392" s="84" t="s">
        <v>5400</v>
      </c>
      <c r="TMU1392" s="84" t="s">
        <v>5400</v>
      </c>
      <c r="TNK1392" s="84" t="s">
        <v>5400</v>
      </c>
      <c r="TOA1392" s="84" t="s">
        <v>5400</v>
      </c>
      <c r="TOQ1392" s="84" t="s">
        <v>5400</v>
      </c>
      <c r="TPG1392" s="84" t="s">
        <v>5400</v>
      </c>
      <c r="TPW1392" s="84" t="s">
        <v>5400</v>
      </c>
      <c r="TQM1392" s="84" t="s">
        <v>5400</v>
      </c>
      <c r="TRC1392" s="84" t="s">
        <v>5400</v>
      </c>
      <c r="TRS1392" s="84" t="s">
        <v>5400</v>
      </c>
      <c r="TSI1392" s="84" t="s">
        <v>5400</v>
      </c>
      <c r="TSY1392" s="84" t="s">
        <v>5400</v>
      </c>
      <c r="TTO1392" s="84" t="s">
        <v>5400</v>
      </c>
      <c r="TUE1392" s="84" t="s">
        <v>5400</v>
      </c>
      <c r="TUU1392" s="84" t="s">
        <v>5400</v>
      </c>
      <c r="TVK1392" s="84" t="s">
        <v>5400</v>
      </c>
      <c r="TWA1392" s="84" t="s">
        <v>5400</v>
      </c>
      <c r="TWQ1392" s="84" t="s">
        <v>5400</v>
      </c>
      <c r="TXG1392" s="84" t="s">
        <v>5400</v>
      </c>
      <c r="TXW1392" s="84" t="s">
        <v>5400</v>
      </c>
      <c r="TYM1392" s="84" t="s">
        <v>5400</v>
      </c>
      <c r="TZC1392" s="84" t="s">
        <v>5400</v>
      </c>
      <c r="TZS1392" s="84" t="s">
        <v>5400</v>
      </c>
      <c r="UAI1392" s="84" t="s">
        <v>5400</v>
      </c>
      <c r="UAY1392" s="84" t="s">
        <v>5400</v>
      </c>
      <c r="UBO1392" s="84" t="s">
        <v>5400</v>
      </c>
      <c r="UCE1392" s="84" t="s">
        <v>5400</v>
      </c>
      <c r="UCU1392" s="84" t="s">
        <v>5400</v>
      </c>
      <c r="UDK1392" s="84" t="s">
        <v>5400</v>
      </c>
      <c r="UEA1392" s="84" t="s">
        <v>5400</v>
      </c>
      <c r="UEQ1392" s="84" t="s">
        <v>5400</v>
      </c>
      <c r="UFG1392" s="84" t="s">
        <v>5400</v>
      </c>
      <c r="UFW1392" s="84" t="s">
        <v>5400</v>
      </c>
      <c r="UGM1392" s="84" t="s">
        <v>5400</v>
      </c>
      <c r="UHC1392" s="84" t="s">
        <v>5400</v>
      </c>
      <c r="UHS1392" s="84" t="s">
        <v>5400</v>
      </c>
      <c r="UII1392" s="84" t="s">
        <v>5400</v>
      </c>
      <c r="UIY1392" s="84" t="s">
        <v>5400</v>
      </c>
      <c r="UJO1392" s="84" t="s">
        <v>5400</v>
      </c>
      <c r="UKE1392" s="84" t="s">
        <v>5400</v>
      </c>
      <c r="UKU1392" s="84" t="s">
        <v>5400</v>
      </c>
      <c r="ULK1392" s="84" t="s">
        <v>5400</v>
      </c>
      <c r="UMA1392" s="84" t="s">
        <v>5400</v>
      </c>
      <c r="UMQ1392" s="84" t="s">
        <v>5400</v>
      </c>
      <c r="UNG1392" s="84" t="s">
        <v>5400</v>
      </c>
      <c r="UNW1392" s="84" t="s">
        <v>5400</v>
      </c>
      <c r="UOM1392" s="84" t="s">
        <v>5400</v>
      </c>
      <c r="UPC1392" s="84" t="s">
        <v>5400</v>
      </c>
      <c r="UPS1392" s="84" t="s">
        <v>5400</v>
      </c>
      <c r="UQI1392" s="84" t="s">
        <v>5400</v>
      </c>
      <c r="UQY1392" s="84" t="s">
        <v>5400</v>
      </c>
      <c r="URO1392" s="84" t="s">
        <v>5400</v>
      </c>
      <c r="USE1392" s="84" t="s">
        <v>5400</v>
      </c>
      <c r="USU1392" s="84" t="s">
        <v>5400</v>
      </c>
      <c r="UTK1392" s="84" t="s">
        <v>5400</v>
      </c>
      <c r="UUA1392" s="84" t="s">
        <v>5400</v>
      </c>
      <c r="UUQ1392" s="84" t="s">
        <v>5400</v>
      </c>
      <c r="UVG1392" s="84" t="s">
        <v>5400</v>
      </c>
      <c r="UVW1392" s="84" t="s">
        <v>5400</v>
      </c>
      <c r="UWM1392" s="84" t="s">
        <v>5400</v>
      </c>
      <c r="UXC1392" s="84" t="s">
        <v>5400</v>
      </c>
      <c r="UXS1392" s="84" t="s">
        <v>5400</v>
      </c>
      <c r="UYI1392" s="84" t="s">
        <v>5400</v>
      </c>
      <c r="UYY1392" s="84" t="s">
        <v>5400</v>
      </c>
      <c r="UZO1392" s="84" t="s">
        <v>5400</v>
      </c>
      <c r="VAE1392" s="84" t="s">
        <v>5400</v>
      </c>
      <c r="VAU1392" s="84" t="s">
        <v>5400</v>
      </c>
      <c r="VBK1392" s="84" t="s">
        <v>5400</v>
      </c>
      <c r="VCA1392" s="84" t="s">
        <v>5400</v>
      </c>
      <c r="VCQ1392" s="84" t="s">
        <v>5400</v>
      </c>
      <c r="VDG1392" s="84" t="s">
        <v>5400</v>
      </c>
      <c r="VDW1392" s="84" t="s">
        <v>5400</v>
      </c>
      <c r="VEM1392" s="84" t="s">
        <v>5400</v>
      </c>
      <c r="VFC1392" s="84" t="s">
        <v>5400</v>
      </c>
      <c r="VFS1392" s="84" t="s">
        <v>5400</v>
      </c>
      <c r="VGI1392" s="84" t="s">
        <v>5400</v>
      </c>
      <c r="VGY1392" s="84" t="s">
        <v>5400</v>
      </c>
      <c r="VHO1392" s="84" t="s">
        <v>5400</v>
      </c>
      <c r="VIE1392" s="84" t="s">
        <v>5400</v>
      </c>
      <c r="VIU1392" s="84" t="s">
        <v>5400</v>
      </c>
      <c r="VJK1392" s="84" t="s">
        <v>5400</v>
      </c>
      <c r="VKA1392" s="84" t="s">
        <v>5400</v>
      </c>
      <c r="VKQ1392" s="84" t="s">
        <v>5400</v>
      </c>
      <c r="VLG1392" s="84" t="s">
        <v>5400</v>
      </c>
      <c r="VLW1392" s="84" t="s">
        <v>5400</v>
      </c>
      <c r="VMM1392" s="84" t="s">
        <v>5400</v>
      </c>
      <c r="VNC1392" s="84" t="s">
        <v>5400</v>
      </c>
      <c r="VNS1392" s="84" t="s">
        <v>5400</v>
      </c>
      <c r="VOI1392" s="84" t="s">
        <v>5400</v>
      </c>
      <c r="VOY1392" s="84" t="s">
        <v>5400</v>
      </c>
      <c r="VPO1392" s="84" t="s">
        <v>5400</v>
      </c>
      <c r="VQE1392" s="84" t="s">
        <v>5400</v>
      </c>
      <c r="VQU1392" s="84" t="s">
        <v>5400</v>
      </c>
      <c r="VRK1392" s="84" t="s">
        <v>5400</v>
      </c>
      <c r="VSA1392" s="84" t="s">
        <v>5400</v>
      </c>
      <c r="VSQ1392" s="84" t="s">
        <v>5400</v>
      </c>
      <c r="VTG1392" s="84" t="s">
        <v>5400</v>
      </c>
      <c r="VTW1392" s="84" t="s">
        <v>5400</v>
      </c>
      <c r="VUM1392" s="84" t="s">
        <v>5400</v>
      </c>
      <c r="VVC1392" s="84" t="s">
        <v>5400</v>
      </c>
      <c r="VVS1392" s="84" t="s">
        <v>5400</v>
      </c>
      <c r="VWI1392" s="84" t="s">
        <v>5400</v>
      </c>
      <c r="VWY1392" s="84" t="s">
        <v>5400</v>
      </c>
      <c r="VXO1392" s="84" t="s">
        <v>5400</v>
      </c>
      <c r="VYE1392" s="84" t="s">
        <v>5400</v>
      </c>
      <c r="VYU1392" s="84" t="s">
        <v>5400</v>
      </c>
      <c r="VZK1392" s="84" t="s">
        <v>5400</v>
      </c>
      <c r="WAA1392" s="84" t="s">
        <v>5400</v>
      </c>
      <c r="WAQ1392" s="84" t="s">
        <v>5400</v>
      </c>
      <c r="WBG1392" s="84" t="s">
        <v>5400</v>
      </c>
      <c r="WBW1392" s="84" t="s">
        <v>5400</v>
      </c>
      <c r="WCM1392" s="84" t="s">
        <v>5400</v>
      </c>
      <c r="WDC1392" s="84" t="s">
        <v>5400</v>
      </c>
      <c r="WDS1392" s="84" t="s">
        <v>5400</v>
      </c>
      <c r="WEI1392" s="84" t="s">
        <v>5400</v>
      </c>
      <c r="WEY1392" s="84" t="s">
        <v>5400</v>
      </c>
      <c r="WFO1392" s="84" t="s">
        <v>5400</v>
      </c>
      <c r="WGE1392" s="84" t="s">
        <v>5400</v>
      </c>
      <c r="WGU1392" s="84" t="s">
        <v>5400</v>
      </c>
      <c r="WHK1392" s="84" t="s">
        <v>5400</v>
      </c>
      <c r="WIA1392" s="84" t="s">
        <v>5400</v>
      </c>
      <c r="WIQ1392" s="84" t="s">
        <v>5400</v>
      </c>
      <c r="WJG1392" s="84" t="s">
        <v>5400</v>
      </c>
      <c r="WJW1392" s="84" t="s">
        <v>5400</v>
      </c>
      <c r="WKM1392" s="84" t="s">
        <v>5400</v>
      </c>
      <c r="WLC1392" s="84" t="s">
        <v>5400</v>
      </c>
      <c r="WLS1392" s="84" t="s">
        <v>5400</v>
      </c>
      <c r="WMI1392" s="84" t="s">
        <v>5400</v>
      </c>
      <c r="WMY1392" s="84" t="s">
        <v>5400</v>
      </c>
      <c r="WNO1392" s="84" t="s">
        <v>5400</v>
      </c>
      <c r="WOE1392" s="84" t="s">
        <v>5400</v>
      </c>
      <c r="WOU1392" s="84" t="s">
        <v>5400</v>
      </c>
      <c r="WPK1392" s="84" t="s">
        <v>5400</v>
      </c>
      <c r="WQA1392" s="84" t="s">
        <v>5400</v>
      </c>
      <c r="WQQ1392" s="84" t="s">
        <v>5400</v>
      </c>
      <c r="WRG1392" s="84" t="s">
        <v>5400</v>
      </c>
      <c r="WRW1392" s="84" t="s">
        <v>5400</v>
      </c>
      <c r="WSM1392" s="84" t="s">
        <v>5400</v>
      </c>
      <c r="WTC1392" s="84" t="s">
        <v>5400</v>
      </c>
      <c r="WTS1392" s="84" t="s">
        <v>5400</v>
      </c>
      <c r="WUI1392" s="84" t="s">
        <v>5400</v>
      </c>
      <c r="WUY1392" s="84" t="s">
        <v>5400</v>
      </c>
      <c r="WVO1392" s="84" t="s">
        <v>5400</v>
      </c>
      <c r="WWE1392" s="84" t="s">
        <v>5400</v>
      </c>
      <c r="WWU1392" s="84" t="s">
        <v>5400</v>
      </c>
      <c r="WXK1392" s="84" t="s">
        <v>5400</v>
      </c>
      <c r="WYA1392" s="84" t="s">
        <v>5400</v>
      </c>
      <c r="WYQ1392" s="84" t="s">
        <v>5400</v>
      </c>
      <c r="WZG1392" s="84" t="s">
        <v>5400</v>
      </c>
      <c r="WZW1392" s="84" t="s">
        <v>5400</v>
      </c>
      <c r="XAM1392" s="84" t="s">
        <v>5400</v>
      </c>
      <c r="XBC1392" s="84" t="s">
        <v>5400</v>
      </c>
      <c r="XBS1392" s="84" t="s">
        <v>5400</v>
      </c>
      <c r="XCI1392" s="84" t="s">
        <v>5400</v>
      </c>
      <c r="XCY1392" s="84" t="s">
        <v>5400</v>
      </c>
      <c r="XDO1392" s="84" t="s">
        <v>5400</v>
      </c>
      <c r="XEE1392" s="84" t="s">
        <v>5400</v>
      </c>
      <c r="XEU1392" s="84" t="s">
        <v>5400</v>
      </c>
    </row>
    <row r="1393" spans="1:1024 1030:2048 2054:3072 3078:4096 4102:5120 5126:6144 6150:7168 7174:8192 8198:9216 9222:10240 10246:11264 11270:12288 12294:13312 13318:14336 14342:15360 15366:16384">
      <c r="A1393" s="84"/>
      <c r="B1393" s="84"/>
      <c r="F1393" s="745" t="s">
        <v>235</v>
      </c>
      <c r="G1393" s="1130" t="s">
        <v>236</v>
      </c>
      <c r="H1393" s="780">
        <f t="shared" ref="H1393:P1393" si="1005">H1387</f>
        <v>3000000</v>
      </c>
      <c r="I1393" s="780">
        <f t="shared" si="1005"/>
        <v>0</v>
      </c>
      <c r="J1393" s="781">
        <f t="shared" si="1005"/>
        <v>0</v>
      </c>
      <c r="K1393" s="780">
        <f t="shared" si="1005"/>
        <v>3000000</v>
      </c>
      <c r="L1393" s="782">
        <f t="shared" si="1005"/>
        <v>0</v>
      </c>
      <c r="M1393" s="782">
        <f t="shared" si="1005"/>
        <v>0</v>
      </c>
      <c r="N1393" s="783">
        <f t="shared" si="1005"/>
        <v>0</v>
      </c>
      <c r="O1393" s="782">
        <f t="shared" si="1005"/>
        <v>0</v>
      </c>
      <c r="P1393" s="782">
        <f t="shared" si="1005"/>
        <v>3000000</v>
      </c>
      <c r="Q1393" s="800"/>
      <c r="R1393" s="801"/>
      <c r="S1393" s="800"/>
      <c r="T1393" s="84"/>
      <c r="V1393" s="84" t="s">
        <v>235</v>
      </c>
      <c r="W1393" s="84" t="s">
        <v>236</v>
      </c>
      <c r="X1393" s="815">
        <f t="shared" ref="X1393:AF1393" si="1006">X1387</f>
        <v>1000000</v>
      </c>
      <c r="Y1393" s="816">
        <f t="shared" si="1006"/>
        <v>0</v>
      </c>
      <c r="Z1393" s="812">
        <f t="shared" si="1006"/>
        <v>0</v>
      </c>
      <c r="AA1393" s="813">
        <f t="shared" si="1006"/>
        <v>1000000</v>
      </c>
      <c r="AB1393" s="84">
        <f t="shared" si="1006"/>
        <v>0</v>
      </c>
      <c r="AC1393" s="84">
        <f t="shared" si="1006"/>
        <v>0</v>
      </c>
      <c r="AD1393" s="84">
        <f t="shared" si="1006"/>
        <v>0</v>
      </c>
      <c r="AE1393" s="84">
        <f t="shared" si="1006"/>
        <v>0</v>
      </c>
      <c r="AF1393" s="84">
        <f t="shared" si="1006"/>
        <v>1000000</v>
      </c>
      <c r="AL1393" s="84" t="s">
        <v>235</v>
      </c>
      <c r="AM1393" s="84" t="s">
        <v>236</v>
      </c>
      <c r="AN1393" s="84">
        <f t="shared" ref="AN1393:AV1393" si="1007">AN1387</f>
        <v>1000000</v>
      </c>
      <c r="AO1393" s="84">
        <f t="shared" si="1007"/>
        <v>0</v>
      </c>
      <c r="AP1393" s="84">
        <f t="shared" si="1007"/>
        <v>0</v>
      </c>
      <c r="AQ1393" s="84">
        <f t="shared" si="1007"/>
        <v>1000000</v>
      </c>
      <c r="AR1393" s="84">
        <f t="shared" si="1007"/>
        <v>0</v>
      </c>
      <c r="AS1393" s="84">
        <f t="shared" si="1007"/>
        <v>0</v>
      </c>
      <c r="AT1393" s="84">
        <f t="shared" si="1007"/>
        <v>0</v>
      </c>
      <c r="AU1393" s="84">
        <f t="shared" si="1007"/>
        <v>0</v>
      </c>
      <c r="AV1393" s="84">
        <f t="shared" si="1007"/>
        <v>1000000</v>
      </c>
      <c r="BB1393" s="84" t="s">
        <v>235</v>
      </c>
      <c r="BC1393" s="84" t="s">
        <v>236</v>
      </c>
      <c r="BD1393" s="84">
        <f t="shared" ref="BD1393:BL1393" si="1008">BD1387</f>
        <v>1000000</v>
      </c>
      <c r="BE1393" s="84">
        <f t="shared" si="1008"/>
        <v>0</v>
      </c>
      <c r="BF1393" s="84">
        <f t="shared" si="1008"/>
        <v>0</v>
      </c>
      <c r="BG1393" s="84">
        <f t="shared" si="1008"/>
        <v>1000000</v>
      </c>
      <c r="BH1393" s="84">
        <f t="shared" si="1008"/>
        <v>0</v>
      </c>
      <c r="BI1393" s="84">
        <f t="shared" si="1008"/>
        <v>0</v>
      </c>
      <c r="BJ1393" s="84">
        <f t="shared" si="1008"/>
        <v>0</v>
      </c>
      <c r="BK1393" s="84">
        <f t="shared" si="1008"/>
        <v>0</v>
      </c>
      <c r="BL1393" s="84">
        <f t="shared" si="1008"/>
        <v>1000000</v>
      </c>
      <c r="BR1393" s="84" t="s">
        <v>235</v>
      </c>
      <c r="BS1393" s="84" t="s">
        <v>236</v>
      </c>
      <c r="BT1393" s="84">
        <f t="shared" ref="BT1393:CB1393" si="1009">BT1387</f>
        <v>1000000</v>
      </c>
      <c r="BU1393" s="84">
        <f t="shared" si="1009"/>
        <v>0</v>
      </c>
      <c r="BV1393" s="84">
        <f t="shared" si="1009"/>
        <v>0</v>
      </c>
      <c r="BW1393" s="84">
        <f t="shared" si="1009"/>
        <v>1000000</v>
      </c>
      <c r="BX1393" s="84">
        <f t="shared" si="1009"/>
        <v>0</v>
      </c>
      <c r="BY1393" s="84">
        <f t="shared" si="1009"/>
        <v>0</v>
      </c>
      <c r="BZ1393" s="84">
        <f t="shared" si="1009"/>
        <v>0</v>
      </c>
      <c r="CA1393" s="84">
        <f t="shared" si="1009"/>
        <v>0</v>
      </c>
      <c r="CB1393" s="84">
        <f t="shared" si="1009"/>
        <v>1000000</v>
      </c>
      <c r="CH1393" s="84" t="s">
        <v>235</v>
      </c>
      <c r="CI1393" s="84" t="s">
        <v>236</v>
      </c>
      <c r="CJ1393" s="84">
        <f t="shared" ref="CJ1393:CR1393" si="1010">CJ1387</f>
        <v>1000000</v>
      </c>
      <c r="CK1393" s="84">
        <f t="shared" si="1010"/>
        <v>0</v>
      </c>
      <c r="CL1393" s="84">
        <f t="shared" si="1010"/>
        <v>0</v>
      </c>
      <c r="CM1393" s="84">
        <f t="shared" si="1010"/>
        <v>1000000</v>
      </c>
      <c r="CN1393" s="84">
        <f t="shared" si="1010"/>
        <v>0</v>
      </c>
      <c r="CO1393" s="84">
        <f t="shared" si="1010"/>
        <v>0</v>
      </c>
      <c r="CP1393" s="84">
        <f t="shared" si="1010"/>
        <v>0</v>
      </c>
      <c r="CQ1393" s="84">
        <f t="shared" si="1010"/>
        <v>0</v>
      </c>
      <c r="CR1393" s="84">
        <f t="shared" si="1010"/>
        <v>1000000</v>
      </c>
      <c r="CX1393" s="84" t="s">
        <v>235</v>
      </c>
      <c r="CY1393" s="84" t="s">
        <v>236</v>
      </c>
      <c r="CZ1393" s="84">
        <f t="shared" ref="CZ1393:DH1393" si="1011">CZ1387</f>
        <v>1000000</v>
      </c>
      <c r="DA1393" s="84">
        <f t="shared" si="1011"/>
        <v>0</v>
      </c>
      <c r="DB1393" s="84">
        <f t="shared" si="1011"/>
        <v>0</v>
      </c>
      <c r="DC1393" s="84">
        <f t="shared" si="1011"/>
        <v>1000000</v>
      </c>
      <c r="DD1393" s="84">
        <f t="shared" si="1011"/>
        <v>0</v>
      </c>
      <c r="DE1393" s="84">
        <f t="shared" si="1011"/>
        <v>0</v>
      </c>
      <c r="DF1393" s="84">
        <f t="shared" si="1011"/>
        <v>0</v>
      </c>
      <c r="DG1393" s="84">
        <f t="shared" si="1011"/>
        <v>0</v>
      </c>
      <c r="DH1393" s="84">
        <f t="shared" si="1011"/>
        <v>1000000</v>
      </c>
      <c r="DN1393" s="84" t="s">
        <v>235</v>
      </c>
      <c r="DO1393" s="84" t="s">
        <v>236</v>
      </c>
      <c r="DP1393" s="84">
        <f t="shared" ref="DP1393:DX1393" si="1012">DP1387</f>
        <v>1000000</v>
      </c>
      <c r="DQ1393" s="84">
        <f t="shared" si="1012"/>
        <v>0</v>
      </c>
      <c r="DR1393" s="84">
        <f t="shared" si="1012"/>
        <v>0</v>
      </c>
      <c r="DS1393" s="84">
        <f t="shared" si="1012"/>
        <v>1000000</v>
      </c>
      <c r="DT1393" s="84">
        <f t="shared" si="1012"/>
        <v>0</v>
      </c>
      <c r="DU1393" s="84">
        <f t="shared" si="1012"/>
        <v>0</v>
      </c>
      <c r="DV1393" s="84">
        <f t="shared" si="1012"/>
        <v>0</v>
      </c>
      <c r="DW1393" s="84">
        <f t="shared" si="1012"/>
        <v>0</v>
      </c>
      <c r="DX1393" s="84">
        <f t="shared" si="1012"/>
        <v>1000000</v>
      </c>
      <c r="ED1393" s="84" t="s">
        <v>235</v>
      </c>
      <c r="EE1393" s="84" t="s">
        <v>236</v>
      </c>
      <c r="EF1393" s="84">
        <f t="shared" ref="EF1393:EN1393" si="1013">EF1387</f>
        <v>1000000</v>
      </c>
      <c r="EG1393" s="84">
        <f t="shared" si="1013"/>
        <v>0</v>
      </c>
      <c r="EH1393" s="84">
        <f t="shared" si="1013"/>
        <v>0</v>
      </c>
      <c r="EI1393" s="84">
        <f t="shared" si="1013"/>
        <v>1000000</v>
      </c>
      <c r="EJ1393" s="84">
        <f t="shared" si="1013"/>
        <v>0</v>
      </c>
      <c r="EK1393" s="84">
        <f t="shared" si="1013"/>
        <v>0</v>
      </c>
      <c r="EL1393" s="84">
        <f t="shared" si="1013"/>
        <v>0</v>
      </c>
      <c r="EM1393" s="84">
        <f t="shared" si="1013"/>
        <v>0</v>
      </c>
      <c r="EN1393" s="84">
        <f t="shared" si="1013"/>
        <v>1000000</v>
      </c>
      <c r="ET1393" s="84" t="s">
        <v>235</v>
      </c>
      <c r="EU1393" s="84" t="s">
        <v>236</v>
      </c>
      <c r="EV1393" s="84">
        <f t="shared" ref="EV1393:FD1393" si="1014">EV1387</f>
        <v>1000000</v>
      </c>
      <c r="EW1393" s="84">
        <f t="shared" si="1014"/>
        <v>0</v>
      </c>
      <c r="EX1393" s="84">
        <f t="shared" si="1014"/>
        <v>0</v>
      </c>
      <c r="EY1393" s="84">
        <f t="shared" si="1014"/>
        <v>1000000</v>
      </c>
      <c r="EZ1393" s="84">
        <f t="shared" si="1014"/>
        <v>0</v>
      </c>
      <c r="FA1393" s="84">
        <f t="shared" si="1014"/>
        <v>0</v>
      </c>
      <c r="FB1393" s="84">
        <f t="shared" si="1014"/>
        <v>0</v>
      </c>
      <c r="FC1393" s="84">
        <f t="shared" si="1014"/>
        <v>0</v>
      </c>
      <c r="FD1393" s="84">
        <f t="shared" si="1014"/>
        <v>1000000</v>
      </c>
      <c r="FJ1393" s="84" t="s">
        <v>235</v>
      </c>
      <c r="FK1393" s="84" t="s">
        <v>236</v>
      </c>
      <c r="FL1393" s="84">
        <f t="shared" ref="FL1393:FT1393" si="1015">FL1387</f>
        <v>1000000</v>
      </c>
      <c r="FM1393" s="84">
        <f t="shared" si="1015"/>
        <v>0</v>
      </c>
      <c r="FN1393" s="84">
        <f t="shared" si="1015"/>
        <v>0</v>
      </c>
      <c r="FO1393" s="84">
        <f t="shared" si="1015"/>
        <v>1000000</v>
      </c>
      <c r="FP1393" s="84">
        <f t="shared" si="1015"/>
        <v>0</v>
      </c>
      <c r="FQ1393" s="84">
        <f t="shared" si="1015"/>
        <v>0</v>
      </c>
      <c r="FR1393" s="84">
        <f t="shared" si="1015"/>
        <v>0</v>
      </c>
      <c r="FS1393" s="84">
        <f t="shared" si="1015"/>
        <v>0</v>
      </c>
      <c r="FT1393" s="84">
        <f t="shared" si="1015"/>
        <v>1000000</v>
      </c>
      <c r="FZ1393" s="84" t="s">
        <v>235</v>
      </c>
      <c r="GA1393" s="84" t="s">
        <v>236</v>
      </c>
      <c r="GB1393" s="84">
        <f t="shared" ref="GB1393:GJ1393" si="1016">GB1387</f>
        <v>1000000</v>
      </c>
      <c r="GC1393" s="84">
        <f t="shared" si="1016"/>
        <v>0</v>
      </c>
      <c r="GD1393" s="84">
        <f t="shared" si="1016"/>
        <v>0</v>
      </c>
      <c r="GE1393" s="84">
        <f t="shared" si="1016"/>
        <v>1000000</v>
      </c>
      <c r="GF1393" s="84">
        <f t="shared" si="1016"/>
        <v>0</v>
      </c>
      <c r="GG1393" s="84">
        <f t="shared" si="1016"/>
        <v>0</v>
      </c>
      <c r="GH1393" s="84">
        <f t="shared" si="1016"/>
        <v>0</v>
      </c>
      <c r="GI1393" s="84">
        <f t="shared" si="1016"/>
        <v>0</v>
      </c>
      <c r="GJ1393" s="84">
        <f t="shared" si="1016"/>
        <v>1000000</v>
      </c>
      <c r="GP1393" s="84" t="s">
        <v>235</v>
      </c>
      <c r="GQ1393" s="84" t="s">
        <v>236</v>
      </c>
      <c r="GR1393" s="84">
        <f t="shared" ref="GR1393:GZ1393" si="1017">GR1387</f>
        <v>1000000</v>
      </c>
      <c r="GS1393" s="84">
        <f t="shared" si="1017"/>
        <v>0</v>
      </c>
      <c r="GT1393" s="84">
        <f t="shared" si="1017"/>
        <v>0</v>
      </c>
      <c r="GU1393" s="84">
        <f t="shared" si="1017"/>
        <v>1000000</v>
      </c>
      <c r="GV1393" s="84">
        <f t="shared" si="1017"/>
        <v>0</v>
      </c>
      <c r="GW1393" s="84">
        <f t="shared" si="1017"/>
        <v>0</v>
      </c>
      <c r="GX1393" s="84">
        <f t="shared" si="1017"/>
        <v>0</v>
      </c>
      <c r="GY1393" s="84">
        <f t="shared" si="1017"/>
        <v>0</v>
      </c>
      <c r="GZ1393" s="84">
        <f t="shared" si="1017"/>
        <v>1000000</v>
      </c>
      <c r="HF1393" s="84" t="s">
        <v>235</v>
      </c>
      <c r="HG1393" s="84" t="s">
        <v>236</v>
      </c>
      <c r="HH1393" s="84">
        <f t="shared" ref="HH1393:HP1393" si="1018">HH1387</f>
        <v>1000000</v>
      </c>
      <c r="HI1393" s="84">
        <f t="shared" si="1018"/>
        <v>0</v>
      </c>
      <c r="HJ1393" s="84">
        <f t="shared" si="1018"/>
        <v>0</v>
      </c>
      <c r="HK1393" s="84">
        <f t="shared" si="1018"/>
        <v>1000000</v>
      </c>
      <c r="HL1393" s="84">
        <f t="shared" si="1018"/>
        <v>0</v>
      </c>
      <c r="HM1393" s="84">
        <f t="shared" si="1018"/>
        <v>0</v>
      </c>
      <c r="HN1393" s="84">
        <f t="shared" si="1018"/>
        <v>0</v>
      </c>
      <c r="HO1393" s="84">
        <f t="shared" si="1018"/>
        <v>0</v>
      </c>
      <c r="HP1393" s="84">
        <f t="shared" si="1018"/>
        <v>1000000</v>
      </c>
      <c r="HV1393" s="84" t="s">
        <v>235</v>
      </c>
      <c r="HW1393" s="84" t="s">
        <v>236</v>
      </c>
      <c r="HX1393" s="84">
        <f t="shared" ref="HX1393:IF1393" si="1019">HX1387</f>
        <v>1000000</v>
      </c>
      <c r="HY1393" s="84">
        <f t="shared" si="1019"/>
        <v>0</v>
      </c>
      <c r="HZ1393" s="84">
        <f t="shared" si="1019"/>
        <v>0</v>
      </c>
      <c r="IA1393" s="84">
        <f t="shared" si="1019"/>
        <v>1000000</v>
      </c>
      <c r="IB1393" s="84">
        <f t="shared" si="1019"/>
        <v>0</v>
      </c>
      <c r="IC1393" s="84">
        <f t="shared" si="1019"/>
        <v>0</v>
      </c>
      <c r="ID1393" s="84">
        <f t="shared" si="1019"/>
        <v>0</v>
      </c>
      <c r="IE1393" s="84">
        <f t="shared" si="1019"/>
        <v>0</v>
      </c>
      <c r="IF1393" s="84">
        <f t="shared" si="1019"/>
        <v>1000000</v>
      </c>
      <c r="IL1393" s="84" t="s">
        <v>235</v>
      </c>
      <c r="IM1393" s="84" t="s">
        <v>236</v>
      </c>
      <c r="IN1393" s="84">
        <f t="shared" ref="IN1393:IV1393" si="1020">IN1387</f>
        <v>1000000</v>
      </c>
      <c r="IO1393" s="84">
        <f t="shared" si="1020"/>
        <v>0</v>
      </c>
      <c r="IP1393" s="84">
        <f t="shared" si="1020"/>
        <v>0</v>
      </c>
      <c r="IQ1393" s="84">
        <f t="shared" si="1020"/>
        <v>1000000</v>
      </c>
      <c r="IR1393" s="84">
        <f t="shared" si="1020"/>
        <v>0</v>
      </c>
      <c r="IS1393" s="84">
        <f t="shared" si="1020"/>
        <v>0</v>
      </c>
      <c r="IT1393" s="84">
        <f t="shared" si="1020"/>
        <v>0</v>
      </c>
      <c r="IU1393" s="84">
        <f t="shared" si="1020"/>
        <v>0</v>
      </c>
      <c r="IV1393" s="84">
        <f t="shared" si="1020"/>
        <v>1000000</v>
      </c>
      <c r="JB1393" s="84" t="s">
        <v>235</v>
      </c>
      <c r="JC1393" s="84" t="s">
        <v>236</v>
      </c>
      <c r="JD1393" s="84">
        <f t="shared" ref="JD1393:JL1393" si="1021">JD1387</f>
        <v>1000000</v>
      </c>
      <c r="JE1393" s="84">
        <f t="shared" si="1021"/>
        <v>0</v>
      </c>
      <c r="JF1393" s="84">
        <f t="shared" si="1021"/>
        <v>0</v>
      </c>
      <c r="JG1393" s="84">
        <f t="shared" si="1021"/>
        <v>1000000</v>
      </c>
      <c r="JH1393" s="84">
        <f t="shared" si="1021"/>
        <v>0</v>
      </c>
      <c r="JI1393" s="84">
        <f t="shared" si="1021"/>
        <v>0</v>
      </c>
      <c r="JJ1393" s="84">
        <f t="shared" si="1021"/>
        <v>0</v>
      </c>
      <c r="JK1393" s="84">
        <f t="shared" si="1021"/>
        <v>0</v>
      </c>
      <c r="JL1393" s="84">
        <f t="shared" si="1021"/>
        <v>1000000</v>
      </c>
      <c r="JR1393" s="84" t="s">
        <v>235</v>
      </c>
      <c r="JS1393" s="84" t="s">
        <v>236</v>
      </c>
      <c r="JT1393" s="84">
        <f t="shared" ref="JT1393:KB1393" si="1022">JT1387</f>
        <v>1000000</v>
      </c>
      <c r="JU1393" s="84">
        <f t="shared" si="1022"/>
        <v>0</v>
      </c>
      <c r="JV1393" s="84">
        <f t="shared" si="1022"/>
        <v>0</v>
      </c>
      <c r="JW1393" s="84">
        <f t="shared" si="1022"/>
        <v>1000000</v>
      </c>
      <c r="JX1393" s="84">
        <f t="shared" si="1022"/>
        <v>0</v>
      </c>
      <c r="JY1393" s="84">
        <f t="shared" si="1022"/>
        <v>0</v>
      </c>
      <c r="JZ1393" s="84">
        <f t="shared" si="1022"/>
        <v>0</v>
      </c>
      <c r="KA1393" s="84">
        <f t="shared" si="1022"/>
        <v>0</v>
      </c>
      <c r="KB1393" s="84">
        <f t="shared" si="1022"/>
        <v>1000000</v>
      </c>
      <c r="KH1393" s="84" t="s">
        <v>235</v>
      </c>
      <c r="KI1393" s="84" t="s">
        <v>236</v>
      </c>
      <c r="KJ1393" s="84">
        <f t="shared" ref="KJ1393:KR1393" si="1023">KJ1387</f>
        <v>1000000</v>
      </c>
      <c r="KK1393" s="84">
        <f t="shared" si="1023"/>
        <v>0</v>
      </c>
      <c r="KL1393" s="84">
        <f t="shared" si="1023"/>
        <v>0</v>
      </c>
      <c r="KM1393" s="84">
        <f t="shared" si="1023"/>
        <v>1000000</v>
      </c>
      <c r="KN1393" s="84">
        <f t="shared" si="1023"/>
        <v>0</v>
      </c>
      <c r="KO1393" s="84">
        <f t="shared" si="1023"/>
        <v>0</v>
      </c>
      <c r="KP1393" s="84">
        <f t="shared" si="1023"/>
        <v>0</v>
      </c>
      <c r="KQ1393" s="84">
        <f t="shared" si="1023"/>
        <v>0</v>
      </c>
      <c r="KR1393" s="84">
        <f t="shared" si="1023"/>
        <v>1000000</v>
      </c>
      <c r="KX1393" s="84" t="s">
        <v>235</v>
      </c>
      <c r="KY1393" s="84" t="s">
        <v>236</v>
      </c>
      <c r="KZ1393" s="84">
        <f t="shared" ref="KZ1393:LH1393" si="1024">KZ1387</f>
        <v>1000000</v>
      </c>
      <c r="LA1393" s="84">
        <f t="shared" si="1024"/>
        <v>0</v>
      </c>
      <c r="LB1393" s="84">
        <f t="shared" si="1024"/>
        <v>0</v>
      </c>
      <c r="LC1393" s="84">
        <f t="shared" si="1024"/>
        <v>1000000</v>
      </c>
      <c r="LD1393" s="84">
        <f t="shared" si="1024"/>
        <v>0</v>
      </c>
      <c r="LE1393" s="84">
        <f t="shared" si="1024"/>
        <v>0</v>
      </c>
      <c r="LF1393" s="84">
        <f t="shared" si="1024"/>
        <v>0</v>
      </c>
      <c r="LG1393" s="84">
        <f t="shared" si="1024"/>
        <v>0</v>
      </c>
      <c r="LH1393" s="84">
        <f t="shared" si="1024"/>
        <v>1000000</v>
      </c>
      <c r="LN1393" s="84" t="s">
        <v>235</v>
      </c>
      <c r="LO1393" s="84" t="s">
        <v>236</v>
      </c>
      <c r="LP1393" s="84">
        <f t="shared" ref="LP1393:LX1393" si="1025">LP1387</f>
        <v>1000000</v>
      </c>
      <c r="LQ1393" s="84">
        <f t="shared" si="1025"/>
        <v>0</v>
      </c>
      <c r="LR1393" s="84">
        <f t="shared" si="1025"/>
        <v>0</v>
      </c>
      <c r="LS1393" s="84">
        <f t="shared" si="1025"/>
        <v>1000000</v>
      </c>
      <c r="LT1393" s="84">
        <f t="shared" si="1025"/>
        <v>0</v>
      </c>
      <c r="LU1393" s="84">
        <f t="shared" si="1025"/>
        <v>0</v>
      </c>
      <c r="LV1393" s="84">
        <f t="shared" si="1025"/>
        <v>0</v>
      </c>
      <c r="LW1393" s="84">
        <f t="shared" si="1025"/>
        <v>0</v>
      </c>
      <c r="LX1393" s="84">
        <f t="shared" si="1025"/>
        <v>1000000</v>
      </c>
      <c r="MD1393" s="84" t="s">
        <v>235</v>
      </c>
      <c r="ME1393" s="84" t="s">
        <v>236</v>
      </c>
      <c r="MF1393" s="84">
        <f t="shared" ref="MF1393:MN1393" si="1026">MF1387</f>
        <v>1000000</v>
      </c>
      <c r="MG1393" s="84">
        <f t="shared" si="1026"/>
        <v>0</v>
      </c>
      <c r="MH1393" s="84">
        <f t="shared" si="1026"/>
        <v>0</v>
      </c>
      <c r="MI1393" s="84">
        <f t="shared" si="1026"/>
        <v>1000000</v>
      </c>
      <c r="MJ1393" s="84">
        <f t="shared" si="1026"/>
        <v>0</v>
      </c>
      <c r="MK1393" s="84">
        <f t="shared" si="1026"/>
        <v>0</v>
      </c>
      <c r="ML1393" s="84">
        <f t="shared" si="1026"/>
        <v>0</v>
      </c>
      <c r="MM1393" s="84">
        <f t="shared" si="1026"/>
        <v>0</v>
      </c>
      <c r="MN1393" s="84">
        <f t="shared" si="1026"/>
        <v>1000000</v>
      </c>
      <c r="MT1393" s="84" t="s">
        <v>235</v>
      </c>
      <c r="MU1393" s="84" t="s">
        <v>236</v>
      </c>
      <c r="MV1393" s="84">
        <f t="shared" ref="MV1393:ND1393" si="1027">MV1387</f>
        <v>1000000</v>
      </c>
      <c r="MW1393" s="84">
        <f t="shared" si="1027"/>
        <v>0</v>
      </c>
      <c r="MX1393" s="84">
        <f t="shared" si="1027"/>
        <v>0</v>
      </c>
      <c r="MY1393" s="84">
        <f t="shared" si="1027"/>
        <v>1000000</v>
      </c>
      <c r="MZ1393" s="84">
        <f t="shared" si="1027"/>
        <v>0</v>
      </c>
      <c r="NA1393" s="84">
        <f t="shared" si="1027"/>
        <v>0</v>
      </c>
      <c r="NB1393" s="84">
        <f t="shared" si="1027"/>
        <v>0</v>
      </c>
      <c r="NC1393" s="84">
        <f t="shared" si="1027"/>
        <v>0</v>
      </c>
      <c r="ND1393" s="84">
        <f t="shared" si="1027"/>
        <v>1000000</v>
      </c>
      <c r="NJ1393" s="84" t="s">
        <v>235</v>
      </c>
      <c r="NK1393" s="84" t="s">
        <v>236</v>
      </c>
      <c r="NL1393" s="84">
        <f t="shared" ref="NL1393:NT1393" si="1028">NL1387</f>
        <v>1000000</v>
      </c>
      <c r="NM1393" s="84">
        <f t="shared" si="1028"/>
        <v>0</v>
      </c>
      <c r="NN1393" s="84">
        <f t="shared" si="1028"/>
        <v>0</v>
      </c>
      <c r="NO1393" s="84">
        <f t="shared" si="1028"/>
        <v>1000000</v>
      </c>
      <c r="NP1393" s="84">
        <f t="shared" si="1028"/>
        <v>0</v>
      </c>
      <c r="NQ1393" s="84">
        <f t="shared" si="1028"/>
        <v>0</v>
      </c>
      <c r="NR1393" s="84">
        <f t="shared" si="1028"/>
        <v>0</v>
      </c>
      <c r="NS1393" s="84">
        <f t="shared" si="1028"/>
        <v>0</v>
      </c>
      <c r="NT1393" s="84">
        <f t="shared" si="1028"/>
        <v>1000000</v>
      </c>
      <c r="NZ1393" s="84" t="s">
        <v>235</v>
      </c>
      <c r="OA1393" s="84" t="s">
        <v>236</v>
      </c>
      <c r="OB1393" s="84">
        <f t="shared" ref="OB1393:OJ1393" si="1029">OB1387</f>
        <v>1000000</v>
      </c>
      <c r="OC1393" s="84">
        <f t="shared" si="1029"/>
        <v>0</v>
      </c>
      <c r="OD1393" s="84">
        <f t="shared" si="1029"/>
        <v>0</v>
      </c>
      <c r="OE1393" s="84">
        <f t="shared" si="1029"/>
        <v>1000000</v>
      </c>
      <c r="OF1393" s="84">
        <f t="shared" si="1029"/>
        <v>0</v>
      </c>
      <c r="OG1393" s="84">
        <f t="shared" si="1029"/>
        <v>0</v>
      </c>
      <c r="OH1393" s="84">
        <f t="shared" si="1029"/>
        <v>0</v>
      </c>
      <c r="OI1393" s="84">
        <f t="shared" si="1029"/>
        <v>0</v>
      </c>
      <c r="OJ1393" s="84">
        <f t="shared" si="1029"/>
        <v>1000000</v>
      </c>
      <c r="OP1393" s="84" t="s">
        <v>235</v>
      </c>
      <c r="OQ1393" s="84" t="s">
        <v>236</v>
      </c>
      <c r="OR1393" s="84">
        <f t="shared" ref="OR1393:OZ1393" si="1030">OR1387</f>
        <v>1000000</v>
      </c>
      <c r="OS1393" s="84">
        <f t="shared" si="1030"/>
        <v>0</v>
      </c>
      <c r="OT1393" s="84">
        <f t="shared" si="1030"/>
        <v>0</v>
      </c>
      <c r="OU1393" s="84">
        <f t="shared" si="1030"/>
        <v>1000000</v>
      </c>
      <c r="OV1393" s="84">
        <f t="shared" si="1030"/>
        <v>0</v>
      </c>
      <c r="OW1393" s="84">
        <f t="shared" si="1030"/>
        <v>0</v>
      </c>
      <c r="OX1393" s="84">
        <f t="shared" si="1030"/>
        <v>0</v>
      </c>
      <c r="OY1393" s="84">
        <f t="shared" si="1030"/>
        <v>0</v>
      </c>
      <c r="OZ1393" s="84">
        <f t="shared" si="1030"/>
        <v>1000000</v>
      </c>
      <c r="PF1393" s="84" t="s">
        <v>235</v>
      </c>
      <c r="PG1393" s="84" t="s">
        <v>236</v>
      </c>
      <c r="PH1393" s="84">
        <f t="shared" ref="PH1393:PP1393" si="1031">PH1387</f>
        <v>1000000</v>
      </c>
      <c r="PI1393" s="84">
        <f t="shared" si="1031"/>
        <v>0</v>
      </c>
      <c r="PJ1393" s="84">
        <f t="shared" si="1031"/>
        <v>0</v>
      </c>
      <c r="PK1393" s="84">
        <f t="shared" si="1031"/>
        <v>1000000</v>
      </c>
      <c r="PL1393" s="84">
        <f t="shared" si="1031"/>
        <v>0</v>
      </c>
      <c r="PM1393" s="84">
        <f t="shared" si="1031"/>
        <v>0</v>
      </c>
      <c r="PN1393" s="84">
        <f t="shared" si="1031"/>
        <v>0</v>
      </c>
      <c r="PO1393" s="84">
        <f t="shared" si="1031"/>
        <v>0</v>
      </c>
      <c r="PP1393" s="84">
        <f t="shared" si="1031"/>
        <v>1000000</v>
      </c>
      <c r="PV1393" s="84" t="s">
        <v>235</v>
      </c>
      <c r="PW1393" s="84" t="s">
        <v>236</v>
      </c>
      <c r="PX1393" s="84">
        <f t="shared" ref="PX1393:QF1393" si="1032">PX1387</f>
        <v>1000000</v>
      </c>
      <c r="PY1393" s="84">
        <f t="shared" si="1032"/>
        <v>0</v>
      </c>
      <c r="PZ1393" s="84">
        <f t="shared" si="1032"/>
        <v>0</v>
      </c>
      <c r="QA1393" s="84">
        <f t="shared" si="1032"/>
        <v>1000000</v>
      </c>
      <c r="QB1393" s="84">
        <f t="shared" si="1032"/>
        <v>0</v>
      </c>
      <c r="QC1393" s="84">
        <f t="shared" si="1032"/>
        <v>0</v>
      </c>
      <c r="QD1393" s="84">
        <f t="shared" si="1032"/>
        <v>0</v>
      </c>
      <c r="QE1393" s="84">
        <f t="shared" si="1032"/>
        <v>0</v>
      </c>
      <c r="QF1393" s="84">
        <f t="shared" si="1032"/>
        <v>1000000</v>
      </c>
      <c r="QL1393" s="84" t="s">
        <v>235</v>
      </c>
      <c r="QM1393" s="84" t="s">
        <v>236</v>
      </c>
      <c r="QN1393" s="84">
        <f t="shared" ref="QN1393:QV1393" si="1033">QN1387</f>
        <v>1000000</v>
      </c>
      <c r="QO1393" s="84">
        <f t="shared" si="1033"/>
        <v>0</v>
      </c>
      <c r="QP1393" s="84">
        <f t="shared" si="1033"/>
        <v>0</v>
      </c>
      <c r="QQ1393" s="84">
        <f t="shared" si="1033"/>
        <v>1000000</v>
      </c>
      <c r="QR1393" s="84">
        <f t="shared" si="1033"/>
        <v>0</v>
      </c>
      <c r="QS1393" s="84">
        <f t="shared" si="1033"/>
        <v>0</v>
      </c>
      <c r="QT1393" s="84">
        <f t="shared" si="1033"/>
        <v>0</v>
      </c>
      <c r="QU1393" s="84">
        <f t="shared" si="1033"/>
        <v>0</v>
      </c>
      <c r="QV1393" s="84">
        <f t="shared" si="1033"/>
        <v>1000000</v>
      </c>
      <c r="RB1393" s="84" t="s">
        <v>235</v>
      </c>
      <c r="RC1393" s="84" t="s">
        <v>236</v>
      </c>
      <c r="RD1393" s="84">
        <f t="shared" ref="RD1393:RL1393" si="1034">RD1387</f>
        <v>1000000</v>
      </c>
      <c r="RE1393" s="84">
        <f t="shared" si="1034"/>
        <v>0</v>
      </c>
      <c r="RF1393" s="84">
        <f t="shared" si="1034"/>
        <v>0</v>
      </c>
      <c r="RG1393" s="84">
        <f t="shared" si="1034"/>
        <v>1000000</v>
      </c>
      <c r="RH1393" s="84">
        <f t="shared" si="1034"/>
        <v>0</v>
      </c>
      <c r="RI1393" s="84">
        <f t="shared" si="1034"/>
        <v>0</v>
      </c>
      <c r="RJ1393" s="84">
        <f t="shared" si="1034"/>
        <v>0</v>
      </c>
      <c r="RK1393" s="84">
        <f t="shared" si="1034"/>
        <v>0</v>
      </c>
      <c r="RL1393" s="84">
        <f t="shared" si="1034"/>
        <v>1000000</v>
      </c>
      <c r="RR1393" s="84" t="s">
        <v>235</v>
      </c>
      <c r="RS1393" s="84" t="s">
        <v>236</v>
      </c>
      <c r="RT1393" s="84">
        <f t="shared" ref="RT1393:SB1393" si="1035">RT1387</f>
        <v>1000000</v>
      </c>
      <c r="RU1393" s="84">
        <f t="shared" si="1035"/>
        <v>0</v>
      </c>
      <c r="RV1393" s="84">
        <f t="shared" si="1035"/>
        <v>0</v>
      </c>
      <c r="RW1393" s="84">
        <f t="shared" si="1035"/>
        <v>1000000</v>
      </c>
      <c r="RX1393" s="84">
        <f t="shared" si="1035"/>
        <v>0</v>
      </c>
      <c r="RY1393" s="84">
        <f t="shared" si="1035"/>
        <v>0</v>
      </c>
      <c r="RZ1393" s="84">
        <f t="shared" si="1035"/>
        <v>0</v>
      </c>
      <c r="SA1393" s="84">
        <f t="shared" si="1035"/>
        <v>0</v>
      </c>
      <c r="SB1393" s="84">
        <f t="shared" si="1035"/>
        <v>1000000</v>
      </c>
      <c r="SH1393" s="84" t="s">
        <v>235</v>
      </c>
      <c r="SI1393" s="84" t="s">
        <v>236</v>
      </c>
      <c r="SJ1393" s="84">
        <f t="shared" ref="SJ1393:SR1393" si="1036">SJ1387</f>
        <v>1000000</v>
      </c>
      <c r="SK1393" s="84">
        <f t="shared" si="1036"/>
        <v>0</v>
      </c>
      <c r="SL1393" s="84">
        <f t="shared" si="1036"/>
        <v>0</v>
      </c>
      <c r="SM1393" s="84">
        <f t="shared" si="1036"/>
        <v>1000000</v>
      </c>
      <c r="SN1393" s="84">
        <f t="shared" si="1036"/>
        <v>0</v>
      </c>
      <c r="SO1393" s="84">
        <f t="shared" si="1036"/>
        <v>0</v>
      </c>
      <c r="SP1393" s="84">
        <f t="shared" si="1036"/>
        <v>0</v>
      </c>
      <c r="SQ1393" s="84">
        <f t="shared" si="1036"/>
        <v>0</v>
      </c>
      <c r="SR1393" s="84">
        <f t="shared" si="1036"/>
        <v>1000000</v>
      </c>
      <c r="SX1393" s="84" t="s">
        <v>235</v>
      </c>
      <c r="SY1393" s="84" t="s">
        <v>236</v>
      </c>
      <c r="SZ1393" s="84">
        <f t="shared" ref="SZ1393:TH1393" si="1037">SZ1387</f>
        <v>1000000</v>
      </c>
      <c r="TA1393" s="84">
        <f t="shared" si="1037"/>
        <v>0</v>
      </c>
      <c r="TB1393" s="84">
        <f t="shared" si="1037"/>
        <v>0</v>
      </c>
      <c r="TC1393" s="84">
        <f t="shared" si="1037"/>
        <v>1000000</v>
      </c>
      <c r="TD1393" s="84">
        <f t="shared" si="1037"/>
        <v>0</v>
      </c>
      <c r="TE1393" s="84">
        <f t="shared" si="1037"/>
        <v>0</v>
      </c>
      <c r="TF1393" s="84">
        <f t="shared" si="1037"/>
        <v>0</v>
      </c>
      <c r="TG1393" s="84">
        <f t="shared" si="1037"/>
        <v>0</v>
      </c>
      <c r="TH1393" s="84">
        <f t="shared" si="1037"/>
        <v>1000000</v>
      </c>
      <c r="TN1393" s="84" t="s">
        <v>235</v>
      </c>
      <c r="TO1393" s="84" t="s">
        <v>236</v>
      </c>
      <c r="TP1393" s="84">
        <f t="shared" ref="TP1393:TX1393" si="1038">TP1387</f>
        <v>1000000</v>
      </c>
      <c r="TQ1393" s="84">
        <f t="shared" si="1038"/>
        <v>0</v>
      </c>
      <c r="TR1393" s="84">
        <f t="shared" si="1038"/>
        <v>0</v>
      </c>
      <c r="TS1393" s="84">
        <f t="shared" si="1038"/>
        <v>1000000</v>
      </c>
      <c r="TT1393" s="84">
        <f t="shared" si="1038"/>
        <v>0</v>
      </c>
      <c r="TU1393" s="84">
        <f t="shared" si="1038"/>
        <v>0</v>
      </c>
      <c r="TV1393" s="84">
        <f t="shared" si="1038"/>
        <v>0</v>
      </c>
      <c r="TW1393" s="84">
        <f t="shared" si="1038"/>
        <v>0</v>
      </c>
      <c r="TX1393" s="84">
        <f t="shared" si="1038"/>
        <v>1000000</v>
      </c>
      <c r="UD1393" s="84" t="s">
        <v>235</v>
      </c>
      <c r="UE1393" s="84" t="s">
        <v>236</v>
      </c>
      <c r="UF1393" s="84">
        <f t="shared" ref="UF1393:UN1393" si="1039">UF1387</f>
        <v>1000000</v>
      </c>
      <c r="UG1393" s="84">
        <f t="shared" si="1039"/>
        <v>0</v>
      </c>
      <c r="UH1393" s="84">
        <f t="shared" si="1039"/>
        <v>0</v>
      </c>
      <c r="UI1393" s="84">
        <f t="shared" si="1039"/>
        <v>1000000</v>
      </c>
      <c r="UJ1393" s="84">
        <f t="shared" si="1039"/>
        <v>0</v>
      </c>
      <c r="UK1393" s="84">
        <f t="shared" si="1039"/>
        <v>0</v>
      </c>
      <c r="UL1393" s="84">
        <f t="shared" si="1039"/>
        <v>0</v>
      </c>
      <c r="UM1393" s="84">
        <f t="shared" si="1039"/>
        <v>0</v>
      </c>
      <c r="UN1393" s="84">
        <f t="shared" si="1039"/>
        <v>1000000</v>
      </c>
      <c r="UT1393" s="84" t="s">
        <v>235</v>
      </c>
      <c r="UU1393" s="84" t="s">
        <v>236</v>
      </c>
      <c r="UV1393" s="84">
        <f t="shared" ref="UV1393:VD1393" si="1040">UV1387</f>
        <v>1000000</v>
      </c>
      <c r="UW1393" s="84">
        <f t="shared" si="1040"/>
        <v>0</v>
      </c>
      <c r="UX1393" s="84">
        <f t="shared" si="1040"/>
        <v>0</v>
      </c>
      <c r="UY1393" s="84">
        <f t="shared" si="1040"/>
        <v>1000000</v>
      </c>
      <c r="UZ1393" s="84">
        <f t="shared" si="1040"/>
        <v>0</v>
      </c>
      <c r="VA1393" s="84">
        <f t="shared" si="1040"/>
        <v>0</v>
      </c>
      <c r="VB1393" s="84">
        <f t="shared" si="1040"/>
        <v>0</v>
      </c>
      <c r="VC1393" s="84">
        <f t="shared" si="1040"/>
        <v>0</v>
      </c>
      <c r="VD1393" s="84">
        <f t="shared" si="1040"/>
        <v>1000000</v>
      </c>
      <c r="VJ1393" s="84" t="s">
        <v>235</v>
      </c>
      <c r="VK1393" s="84" t="s">
        <v>236</v>
      </c>
      <c r="VL1393" s="84">
        <f t="shared" ref="VL1393:VT1393" si="1041">VL1387</f>
        <v>1000000</v>
      </c>
      <c r="VM1393" s="84">
        <f t="shared" si="1041"/>
        <v>0</v>
      </c>
      <c r="VN1393" s="84">
        <f t="shared" si="1041"/>
        <v>0</v>
      </c>
      <c r="VO1393" s="84">
        <f t="shared" si="1041"/>
        <v>1000000</v>
      </c>
      <c r="VP1393" s="84">
        <f t="shared" si="1041"/>
        <v>0</v>
      </c>
      <c r="VQ1393" s="84">
        <f t="shared" si="1041"/>
        <v>0</v>
      </c>
      <c r="VR1393" s="84">
        <f t="shared" si="1041"/>
        <v>0</v>
      </c>
      <c r="VS1393" s="84">
        <f t="shared" si="1041"/>
        <v>0</v>
      </c>
      <c r="VT1393" s="84">
        <f t="shared" si="1041"/>
        <v>1000000</v>
      </c>
      <c r="VZ1393" s="84" t="s">
        <v>235</v>
      </c>
      <c r="WA1393" s="84" t="s">
        <v>236</v>
      </c>
      <c r="WB1393" s="84">
        <f t="shared" ref="WB1393:WJ1393" si="1042">WB1387</f>
        <v>1000000</v>
      </c>
      <c r="WC1393" s="84">
        <f t="shared" si="1042"/>
        <v>0</v>
      </c>
      <c r="WD1393" s="84">
        <f t="shared" si="1042"/>
        <v>0</v>
      </c>
      <c r="WE1393" s="84">
        <f t="shared" si="1042"/>
        <v>1000000</v>
      </c>
      <c r="WF1393" s="84">
        <f t="shared" si="1042"/>
        <v>0</v>
      </c>
      <c r="WG1393" s="84">
        <f t="shared" si="1042"/>
        <v>0</v>
      </c>
      <c r="WH1393" s="84">
        <f t="shared" si="1042"/>
        <v>0</v>
      </c>
      <c r="WI1393" s="84">
        <f t="shared" si="1042"/>
        <v>0</v>
      </c>
      <c r="WJ1393" s="84">
        <f t="shared" si="1042"/>
        <v>1000000</v>
      </c>
      <c r="WP1393" s="84" t="s">
        <v>235</v>
      </c>
      <c r="WQ1393" s="84" t="s">
        <v>236</v>
      </c>
      <c r="WR1393" s="84">
        <f t="shared" ref="WR1393:WZ1393" si="1043">WR1387</f>
        <v>1000000</v>
      </c>
      <c r="WS1393" s="84">
        <f t="shared" si="1043"/>
        <v>0</v>
      </c>
      <c r="WT1393" s="84">
        <f t="shared" si="1043"/>
        <v>0</v>
      </c>
      <c r="WU1393" s="84">
        <f t="shared" si="1043"/>
        <v>1000000</v>
      </c>
      <c r="WV1393" s="84">
        <f t="shared" si="1043"/>
        <v>0</v>
      </c>
      <c r="WW1393" s="84">
        <f t="shared" si="1043"/>
        <v>0</v>
      </c>
      <c r="WX1393" s="84">
        <f t="shared" si="1043"/>
        <v>0</v>
      </c>
      <c r="WY1393" s="84">
        <f t="shared" si="1043"/>
        <v>0</v>
      </c>
      <c r="WZ1393" s="84">
        <f t="shared" si="1043"/>
        <v>1000000</v>
      </c>
      <c r="XF1393" s="84" t="s">
        <v>235</v>
      </c>
      <c r="XG1393" s="84" t="s">
        <v>236</v>
      </c>
      <c r="XH1393" s="84">
        <f t="shared" ref="XH1393:XP1393" si="1044">XH1387</f>
        <v>1000000</v>
      </c>
      <c r="XI1393" s="84">
        <f t="shared" si="1044"/>
        <v>0</v>
      </c>
      <c r="XJ1393" s="84">
        <f t="shared" si="1044"/>
        <v>0</v>
      </c>
      <c r="XK1393" s="84">
        <f t="shared" si="1044"/>
        <v>1000000</v>
      </c>
      <c r="XL1393" s="84">
        <f t="shared" si="1044"/>
        <v>0</v>
      </c>
      <c r="XM1393" s="84">
        <f t="shared" si="1044"/>
        <v>0</v>
      </c>
      <c r="XN1393" s="84">
        <f t="shared" si="1044"/>
        <v>0</v>
      </c>
      <c r="XO1393" s="84">
        <f t="shared" si="1044"/>
        <v>0</v>
      </c>
      <c r="XP1393" s="84">
        <f t="shared" si="1044"/>
        <v>1000000</v>
      </c>
      <c r="XV1393" s="84" t="s">
        <v>235</v>
      </c>
      <c r="XW1393" s="84" t="s">
        <v>236</v>
      </c>
      <c r="XX1393" s="84">
        <f t="shared" ref="XX1393:YF1393" si="1045">XX1387</f>
        <v>1000000</v>
      </c>
      <c r="XY1393" s="84">
        <f t="shared" si="1045"/>
        <v>0</v>
      </c>
      <c r="XZ1393" s="84">
        <f t="shared" si="1045"/>
        <v>0</v>
      </c>
      <c r="YA1393" s="84">
        <f t="shared" si="1045"/>
        <v>1000000</v>
      </c>
      <c r="YB1393" s="84">
        <f t="shared" si="1045"/>
        <v>0</v>
      </c>
      <c r="YC1393" s="84">
        <f t="shared" si="1045"/>
        <v>0</v>
      </c>
      <c r="YD1393" s="84">
        <f t="shared" si="1045"/>
        <v>0</v>
      </c>
      <c r="YE1393" s="84">
        <f t="shared" si="1045"/>
        <v>0</v>
      </c>
      <c r="YF1393" s="84">
        <f t="shared" si="1045"/>
        <v>1000000</v>
      </c>
      <c r="YL1393" s="84" t="s">
        <v>235</v>
      </c>
      <c r="YM1393" s="84" t="s">
        <v>236</v>
      </c>
      <c r="YN1393" s="84">
        <f t="shared" ref="YN1393:YV1393" si="1046">YN1387</f>
        <v>1000000</v>
      </c>
      <c r="YO1393" s="84">
        <f t="shared" si="1046"/>
        <v>0</v>
      </c>
      <c r="YP1393" s="84">
        <f t="shared" si="1046"/>
        <v>0</v>
      </c>
      <c r="YQ1393" s="84">
        <f t="shared" si="1046"/>
        <v>1000000</v>
      </c>
      <c r="YR1393" s="84">
        <f t="shared" si="1046"/>
        <v>0</v>
      </c>
      <c r="YS1393" s="84">
        <f t="shared" si="1046"/>
        <v>0</v>
      </c>
      <c r="YT1393" s="84">
        <f t="shared" si="1046"/>
        <v>0</v>
      </c>
      <c r="YU1393" s="84">
        <f t="shared" si="1046"/>
        <v>0</v>
      </c>
      <c r="YV1393" s="84">
        <f t="shared" si="1046"/>
        <v>1000000</v>
      </c>
      <c r="ZB1393" s="84" t="s">
        <v>235</v>
      </c>
      <c r="ZC1393" s="84" t="s">
        <v>236</v>
      </c>
      <c r="ZD1393" s="84">
        <f t="shared" ref="ZD1393:ZL1393" si="1047">ZD1387</f>
        <v>1000000</v>
      </c>
      <c r="ZE1393" s="84">
        <f t="shared" si="1047"/>
        <v>0</v>
      </c>
      <c r="ZF1393" s="84">
        <f t="shared" si="1047"/>
        <v>0</v>
      </c>
      <c r="ZG1393" s="84">
        <f t="shared" si="1047"/>
        <v>1000000</v>
      </c>
      <c r="ZH1393" s="84">
        <f t="shared" si="1047"/>
        <v>0</v>
      </c>
      <c r="ZI1393" s="84">
        <f t="shared" si="1047"/>
        <v>0</v>
      </c>
      <c r="ZJ1393" s="84">
        <f t="shared" si="1047"/>
        <v>0</v>
      </c>
      <c r="ZK1393" s="84">
        <f t="shared" si="1047"/>
        <v>0</v>
      </c>
      <c r="ZL1393" s="84">
        <f t="shared" si="1047"/>
        <v>1000000</v>
      </c>
      <c r="ZR1393" s="84" t="s">
        <v>235</v>
      </c>
      <c r="ZS1393" s="84" t="s">
        <v>236</v>
      </c>
      <c r="ZT1393" s="84">
        <f t="shared" ref="ZT1393:AAB1393" si="1048">ZT1387</f>
        <v>1000000</v>
      </c>
      <c r="ZU1393" s="84">
        <f t="shared" si="1048"/>
        <v>0</v>
      </c>
      <c r="ZV1393" s="84">
        <f t="shared" si="1048"/>
        <v>0</v>
      </c>
      <c r="ZW1393" s="84">
        <f t="shared" si="1048"/>
        <v>1000000</v>
      </c>
      <c r="ZX1393" s="84">
        <f t="shared" si="1048"/>
        <v>0</v>
      </c>
      <c r="ZY1393" s="84">
        <f t="shared" si="1048"/>
        <v>0</v>
      </c>
      <c r="ZZ1393" s="84">
        <f t="shared" si="1048"/>
        <v>0</v>
      </c>
      <c r="AAA1393" s="84">
        <f t="shared" si="1048"/>
        <v>0</v>
      </c>
      <c r="AAB1393" s="84">
        <f t="shared" si="1048"/>
        <v>1000000</v>
      </c>
      <c r="AAH1393" s="84" t="s">
        <v>235</v>
      </c>
      <c r="AAI1393" s="84" t="s">
        <v>236</v>
      </c>
      <c r="AAJ1393" s="84">
        <f t="shared" ref="AAJ1393:AAR1393" si="1049">AAJ1387</f>
        <v>1000000</v>
      </c>
      <c r="AAK1393" s="84">
        <f t="shared" si="1049"/>
        <v>0</v>
      </c>
      <c r="AAL1393" s="84">
        <f t="shared" si="1049"/>
        <v>0</v>
      </c>
      <c r="AAM1393" s="84">
        <f t="shared" si="1049"/>
        <v>1000000</v>
      </c>
      <c r="AAN1393" s="84">
        <f t="shared" si="1049"/>
        <v>0</v>
      </c>
      <c r="AAO1393" s="84">
        <f t="shared" si="1049"/>
        <v>0</v>
      </c>
      <c r="AAP1393" s="84">
        <f t="shared" si="1049"/>
        <v>0</v>
      </c>
      <c r="AAQ1393" s="84">
        <f t="shared" si="1049"/>
        <v>0</v>
      </c>
      <c r="AAR1393" s="84">
        <f t="shared" si="1049"/>
        <v>1000000</v>
      </c>
      <c r="AAX1393" s="84" t="s">
        <v>235</v>
      </c>
      <c r="AAY1393" s="84" t="s">
        <v>236</v>
      </c>
      <c r="AAZ1393" s="84">
        <f t="shared" ref="AAZ1393:ABH1393" si="1050">AAZ1387</f>
        <v>1000000</v>
      </c>
      <c r="ABA1393" s="84">
        <f t="shared" si="1050"/>
        <v>0</v>
      </c>
      <c r="ABB1393" s="84">
        <f t="shared" si="1050"/>
        <v>0</v>
      </c>
      <c r="ABC1393" s="84">
        <f t="shared" si="1050"/>
        <v>1000000</v>
      </c>
      <c r="ABD1393" s="84">
        <f t="shared" si="1050"/>
        <v>0</v>
      </c>
      <c r="ABE1393" s="84">
        <f t="shared" si="1050"/>
        <v>0</v>
      </c>
      <c r="ABF1393" s="84">
        <f t="shared" si="1050"/>
        <v>0</v>
      </c>
      <c r="ABG1393" s="84">
        <f t="shared" si="1050"/>
        <v>0</v>
      </c>
      <c r="ABH1393" s="84">
        <f t="shared" si="1050"/>
        <v>1000000</v>
      </c>
      <c r="ABN1393" s="84" t="s">
        <v>235</v>
      </c>
      <c r="ABO1393" s="84" t="s">
        <v>236</v>
      </c>
      <c r="ABP1393" s="84">
        <f t="shared" ref="ABP1393:ABX1393" si="1051">ABP1387</f>
        <v>1000000</v>
      </c>
      <c r="ABQ1393" s="84">
        <f t="shared" si="1051"/>
        <v>0</v>
      </c>
      <c r="ABR1393" s="84">
        <f t="shared" si="1051"/>
        <v>0</v>
      </c>
      <c r="ABS1393" s="84">
        <f t="shared" si="1051"/>
        <v>1000000</v>
      </c>
      <c r="ABT1393" s="84">
        <f t="shared" si="1051"/>
        <v>0</v>
      </c>
      <c r="ABU1393" s="84">
        <f t="shared" si="1051"/>
        <v>0</v>
      </c>
      <c r="ABV1393" s="84">
        <f t="shared" si="1051"/>
        <v>0</v>
      </c>
      <c r="ABW1393" s="84">
        <f t="shared" si="1051"/>
        <v>0</v>
      </c>
      <c r="ABX1393" s="84">
        <f t="shared" si="1051"/>
        <v>1000000</v>
      </c>
      <c r="ACD1393" s="84" t="s">
        <v>235</v>
      </c>
      <c r="ACE1393" s="84" t="s">
        <v>236</v>
      </c>
      <c r="ACF1393" s="84">
        <f t="shared" ref="ACF1393:ACN1393" si="1052">ACF1387</f>
        <v>1000000</v>
      </c>
      <c r="ACG1393" s="84">
        <f t="shared" si="1052"/>
        <v>0</v>
      </c>
      <c r="ACH1393" s="84">
        <f t="shared" si="1052"/>
        <v>0</v>
      </c>
      <c r="ACI1393" s="84">
        <f t="shared" si="1052"/>
        <v>1000000</v>
      </c>
      <c r="ACJ1393" s="84">
        <f t="shared" si="1052"/>
        <v>0</v>
      </c>
      <c r="ACK1393" s="84">
        <f t="shared" si="1052"/>
        <v>0</v>
      </c>
      <c r="ACL1393" s="84">
        <f t="shared" si="1052"/>
        <v>0</v>
      </c>
      <c r="ACM1393" s="84">
        <f t="shared" si="1052"/>
        <v>0</v>
      </c>
      <c r="ACN1393" s="84">
        <f t="shared" si="1052"/>
        <v>1000000</v>
      </c>
      <c r="ACT1393" s="84" t="s">
        <v>235</v>
      </c>
      <c r="ACU1393" s="84" t="s">
        <v>236</v>
      </c>
      <c r="ACV1393" s="84">
        <f t="shared" ref="ACV1393:ADD1393" si="1053">ACV1387</f>
        <v>1000000</v>
      </c>
      <c r="ACW1393" s="84">
        <f t="shared" si="1053"/>
        <v>0</v>
      </c>
      <c r="ACX1393" s="84">
        <f t="shared" si="1053"/>
        <v>0</v>
      </c>
      <c r="ACY1393" s="84">
        <f t="shared" si="1053"/>
        <v>1000000</v>
      </c>
      <c r="ACZ1393" s="84">
        <f t="shared" si="1053"/>
        <v>0</v>
      </c>
      <c r="ADA1393" s="84">
        <f t="shared" si="1053"/>
        <v>0</v>
      </c>
      <c r="ADB1393" s="84">
        <f t="shared" si="1053"/>
        <v>0</v>
      </c>
      <c r="ADC1393" s="84">
        <f t="shared" si="1053"/>
        <v>0</v>
      </c>
      <c r="ADD1393" s="84">
        <f t="shared" si="1053"/>
        <v>1000000</v>
      </c>
      <c r="ADJ1393" s="84" t="s">
        <v>235</v>
      </c>
      <c r="ADK1393" s="84" t="s">
        <v>236</v>
      </c>
      <c r="ADL1393" s="84">
        <f t="shared" ref="ADL1393:ADT1393" si="1054">ADL1387</f>
        <v>1000000</v>
      </c>
      <c r="ADM1393" s="84">
        <f t="shared" si="1054"/>
        <v>0</v>
      </c>
      <c r="ADN1393" s="84">
        <f t="shared" si="1054"/>
        <v>0</v>
      </c>
      <c r="ADO1393" s="84">
        <f t="shared" si="1054"/>
        <v>1000000</v>
      </c>
      <c r="ADP1393" s="84">
        <f t="shared" si="1054"/>
        <v>0</v>
      </c>
      <c r="ADQ1393" s="84">
        <f t="shared" si="1054"/>
        <v>0</v>
      </c>
      <c r="ADR1393" s="84">
        <f t="shared" si="1054"/>
        <v>0</v>
      </c>
      <c r="ADS1393" s="84">
        <f t="shared" si="1054"/>
        <v>0</v>
      </c>
      <c r="ADT1393" s="84">
        <f t="shared" si="1054"/>
        <v>1000000</v>
      </c>
      <c r="ADZ1393" s="84" t="s">
        <v>235</v>
      </c>
      <c r="AEA1393" s="84" t="s">
        <v>236</v>
      </c>
      <c r="AEB1393" s="84">
        <f t="shared" ref="AEB1393:AEJ1393" si="1055">AEB1387</f>
        <v>1000000</v>
      </c>
      <c r="AEC1393" s="84">
        <f t="shared" si="1055"/>
        <v>0</v>
      </c>
      <c r="AED1393" s="84">
        <f t="shared" si="1055"/>
        <v>0</v>
      </c>
      <c r="AEE1393" s="84">
        <f t="shared" si="1055"/>
        <v>1000000</v>
      </c>
      <c r="AEF1393" s="84">
        <f t="shared" si="1055"/>
        <v>0</v>
      </c>
      <c r="AEG1393" s="84">
        <f t="shared" si="1055"/>
        <v>0</v>
      </c>
      <c r="AEH1393" s="84">
        <f t="shared" si="1055"/>
        <v>0</v>
      </c>
      <c r="AEI1393" s="84">
        <f t="shared" si="1055"/>
        <v>0</v>
      </c>
      <c r="AEJ1393" s="84">
        <f t="shared" si="1055"/>
        <v>1000000</v>
      </c>
      <c r="AEP1393" s="84" t="s">
        <v>235</v>
      </c>
      <c r="AEQ1393" s="84" t="s">
        <v>236</v>
      </c>
      <c r="AER1393" s="84">
        <f t="shared" ref="AER1393:AEZ1393" si="1056">AER1387</f>
        <v>1000000</v>
      </c>
      <c r="AES1393" s="84">
        <f t="shared" si="1056"/>
        <v>0</v>
      </c>
      <c r="AET1393" s="84">
        <f t="shared" si="1056"/>
        <v>0</v>
      </c>
      <c r="AEU1393" s="84">
        <f t="shared" si="1056"/>
        <v>1000000</v>
      </c>
      <c r="AEV1393" s="84">
        <f t="shared" si="1056"/>
        <v>0</v>
      </c>
      <c r="AEW1393" s="84">
        <f t="shared" si="1056"/>
        <v>0</v>
      </c>
      <c r="AEX1393" s="84">
        <f t="shared" si="1056"/>
        <v>0</v>
      </c>
      <c r="AEY1393" s="84">
        <f t="shared" si="1056"/>
        <v>0</v>
      </c>
      <c r="AEZ1393" s="84">
        <f t="shared" si="1056"/>
        <v>1000000</v>
      </c>
      <c r="AFF1393" s="84" t="s">
        <v>235</v>
      </c>
      <c r="AFG1393" s="84" t="s">
        <v>236</v>
      </c>
      <c r="AFH1393" s="84">
        <f t="shared" ref="AFH1393:AFP1393" si="1057">AFH1387</f>
        <v>1000000</v>
      </c>
      <c r="AFI1393" s="84">
        <f t="shared" si="1057"/>
        <v>0</v>
      </c>
      <c r="AFJ1393" s="84">
        <f t="shared" si="1057"/>
        <v>0</v>
      </c>
      <c r="AFK1393" s="84">
        <f t="shared" si="1057"/>
        <v>1000000</v>
      </c>
      <c r="AFL1393" s="84">
        <f t="shared" si="1057"/>
        <v>0</v>
      </c>
      <c r="AFM1393" s="84">
        <f t="shared" si="1057"/>
        <v>0</v>
      </c>
      <c r="AFN1393" s="84">
        <f t="shared" si="1057"/>
        <v>0</v>
      </c>
      <c r="AFO1393" s="84">
        <f t="shared" si="1057"/>
        <v>0</v>
      </c>
      <c r="AFP1393" s="84">
        <f t="shared" si="1057"/>
        <v>1000000</v>
      </c>
      <c r="AFV1393" s="84" t="s">
        <v>235</v>
      </c>
      <c r="AFW1393" s="84" t="s">
        <v>236</v>
      </c>
      <c r="AFX1393" s="84">
        <f t="shared" ref="AFX1393:AGF1393" si="1058">AFX1387</f>
        <v>1000000</v>
      </c>
      <c r="AFY1393" s="84">
        <f t="shared" si="1058"/>
        <v>0</v>
      </c>
      <c r="AFZ1393" s="84">
        <f t="shared" si="1058"/>
        <v>0</v>
      </c>
      <c r="AGA1393" s="84">
        <f t="shared" si="1058"/>
        <v>1000000</v>
      </c>
      <c r="AGB1393" s="84">
        <f t="shared" si="1058"/>
        <v>0</v>
      </c>
      <c r="AGC1393" s="84">
        <f t="shared" si="1058"/>
        <v>0</v>
      </c>
      <c r="AGD1393" s="84">
        <f t="shared" si="1058"/>
        <v>0</v>
      </c>
      <c r="AGE1393" s="84">
        <f t="shared" si="1058"/>
        <v>0</v>
      </c>
      <c r="AGF1393" s="84">
        <f t="shared" si="1058"/>
        <v>1000000</v>
      </c>
      <c r="AGL1393" s="84" t="s">
        <v>235</v>
      </c>
      <c r="AGM1393" s="84" t="s">
        <v>236</v>
      </c>
      <c r="AGN1393" s="84">
        <f t="shared" ref="AGN1393:AGV1393" si="1059">AGN1387</f>
        <v>1000000</v>
      </c>
      <c r="AGO1393" s="84">
        <f t="shared" si="1059"/>
        <v>0</v>
      </c>
      <c r="AGP1393" s="84">
        <f t="shared" si="1059"/>
        <v>0</v>
      </c>
      <c r="AGQ1393" s="84">
        <f t="shared" si="1059"/>
        <v>1000000</v>
      </c>
      <c r="AGR1393" s="84">
        <f t="shared" si="1059"/>
        <v>0</v>
      </c>
      <c r="AGS1393" s="84">
        <f t="shared" si="1059"/>
        <v>0</v>
      </c>
      <c r="AGT1393" s="84">
        <f t="shared" si="1059"/>
        <v>0</v>
      </c>
      <c r="AGU1393" s="84">
        <f t="shared" si="1059"/>
        <v>0</v>
      </c>
      <c r="AGV1393" s="84">
        <f t="shared" si="1059"/>
        <v>1000000</v>
      </c>
      <c r="AHB1393" s="84" t="s">
        <v>235</v>
      </c>
      <c r="AHC1393" s="84" t="s">
        <v>236</v>
      </c>
      <c r="AHD1393" s="84">
        <f t="shared" ref="AHD1393:AHL1393" si="1060">AHD1387</f>
        <v>1000000</v>
      </c>
      <c r="AHE1393" s="84">
        <f t="shared" si="1060"/>
        <v>0</v>
      </c>
      <c r="AHF1393" s="84">
        <f t="shared" si="1060"/>
        <v>0</v>
      </c>
      <c r="AHG1393" s="84">
        <f t="shared" si="1060"/>
        <v>1000000</v>
      </c>
      <c r="AHH1393" s="84">
        <f t="shared" si="1060"/>
        <v>0</v>
      </c>
      <c r="AHI1393" s="84">
        <f t="shared" si="1060"/>
        <v>0</v>
      </c>
      <c r="AHJ1393" s="84">
        <f t="shared" si="1060"/>
        <v>0</v>
      </c>
      <c r="AHK1393" s="84">
        <f t="shared" si="1060"/>
        <v>0</v>
      </c>
      <c r="AHL1393" s="84">
        <f t="shared" si="1060"/>
        <v>1000000</v>
      </c>
      <c r="AHR1393" s="84" t="s">
        <v>235</v>
      </c>
      <c r="AHS1393" s="84" t="s">
        <v>236</v>
      </c>
      <c r="AHT1393" s="84">
        <f t="shared" ref="AHT1393:AIB1393" si="1061">AHT1387</f>
        <v>1000000</v>
      </c>
      <c r="AHU1393" s="84">
        <f t="shared" si="1061"/>
        <v>0</v>
      </c>
      <c r="AHV1393" s="84">
        <f t="shared" si="1061"/>
        <v>0</v>
      </c>
      <c r="AHW1393" s="84">
        <f t="shared" si="1061"/>
        <v>1000000</v>
      </c>
      <c r="AHX1393" s="84">
        <f t="shared" si="1061"/>
        <v>0</v>
      </c>
      <c r="AHY1393" s="84">
        <f t="shared" si="1061"/>
        <v>0</v>
      </c>
      <c r="AHZ1393" s="84">
        <f t="shared" si="1061"/>
        <v>0</v>
      </c>
      <c r="AIA1393" s="84">
        <f t="shared" si="1061"/>
        <v>0</v>
      </c>
      <c r="AIB1393" s="84">
        <f t="shared" si="1061"/>
        <v>1000000</v>
      </c>
      <c r="AIH1393" s="84" t="s">
        <v>235</v>
      </c>
      <c r="AII1393" s="84" t="s">
        <v>236</v>
      </c>
      <c r="AIJ1393" s="84">
        <f t="shared" ref="AIJ1393:AIR1393" si="1062">AIJ1387</f>
        <v>1000000</v>
      </c>
      <c r="AIK1393" s="84">
        <f t="shared" si="1062"/>
        <v>0</v>
      </c>
      <c r="AIL1393" s="84">
        <f t="shared" si="1062"/>
        <v>0</v>
      </c>
      <c r="AIM1393" s="84">
        <f t="shared" si="1062"/>
        <v>1000000</v>
      </c>
      <c r="AIN1393" s="84">
        <f t="shared" si="1062"/>
        <v>0</v>
      </c>
      <c r="AIO1393" s="84">
        <f t="shared" si="1062"/>
        <v>0</v>
      </c>
      <c r="AIP1393" s="84">
        <f t="shared" si="1062"/>
        <v>0</v>
      </c>
      <c r="AIQ1393" s="84">
        <f t="shared" si="1062"/>
        <v>0</v>
      </c>
      <c r="AIR1393" s="84">
        <f t="shared" si="1062"/>
        <v>1000000</v>
      </c>
      <c r="AIX1393" s="84" t="s">
        <v>235</v>
      </c>
      <c r="AIY1393" s="84" t="s">
        <v>236</v>
      </c>
      <c r="AIZ1393" s="84">
        <f t="shared" ref="AIZ1393:AJH1393" si="1063">AIZ1387</f>
        <v>1000000</v>
      </c>
      <c r="AJA1393" s="84">
        <f t="shared" si="1063"/>
        <v>0</v>
      </c>
      <c r="AJB1393" s="84">
        <f t="shared" si="1063"/>
        <v>0</v>
      </c>
      <c r="AJC1393" s="84">
        <f t="shared" si="1063"/>
        <v>1000000</v>
      </c>
      <c r="AJD1393" s="84">
        <f t="shared" si="1063"/>
        <v>0</v>
      </c>
      <c r="AJE1393" s="84">
        <f t="shared" si="1063"/>
        <v>0</v>
      </c>
      <c r="AJF1393" s="84">
        <f t="shared" si="1063"/>
        <v>0</v>
      </c>
      <c r="AJG1393" s="84">
        <f t="shared" si="1063"/>
        <v>0</v>
      </c>
      <c r="AJH1393" s="84">
        <f t="shared" si="1063"/>
        <v>1000000</v>
      </c>
      <c r="AJN1393" s="84" t="s">
        <v>235</v>
      </c>
      <c r="AJO1393" s="84" t="s">
        <v>236</v>
      </c>
      <c r="AJP1393" s="84">
        <f t="shared" ref="AJP1393:AJX1393" si="1064">AJP1387</f>
        <v>1000000</v>
      </c>
      <c r="AJQ1393" s="84">
        <f t="shared" si="1064"/>
        <v>0</v>
      </c>
      <c r="AJR1393" s="84">
        <f t="shared" si="1064"/>
        <v>0</v>
      </c>
      <c r="AJS1393" s="84">
        <f t="shared" si="1064"/>
        <v>1000000</v>
      </c>
      <c r="AJT1393" s="84">
        <f t="shared" si="1064"/>
        <v>0</v>
      </c>
      <c r="AJU1393" s="84">
        <f t="shared" si="1064"/>
        <v>0</v>
      </c>
      <c r="AJV1393" s="84">
        <f t="shared" si="1064"/>
        <v>0</v>
      </c>
      <c r="AJW1393" s="84">
        <f t="shared" si="1064"/>
        <v>0</v>
      </c>
      <c r="AJX1393" s="84">
        <f t="shared" si="1064"/>
        <v>1000000</v>
      </c>
      <c r="AKD1393" s="84" t="s">
        <v>235</v>
      </c>
      <c r="AKE1393" s="84" t="s">
        <v>236</v>
      </c>
      <c r="AKF1393" s="84">
        <f t="shared" ref="AKF1393:AKN1393" si="1065">AKF1387</f>
        <v>1000000</v>
      </c>
      <c r="AKG1393" s="84">
        <f t="shared" si="1065"/>
        <v>0</v>
      </c>
      <c r="AKH1393" s="84">
        <f t="shared" si="1065"/>
        <v>0</v>
      </c>
      <c r="AKI1393" s="84">
        <f t="shared" si="1065"/>
        <v>1000000</v>
      </c>
      <c r="AKJ1393" s="84">
        <f t="shared" si="1065"/>
        <v>0</v>
      </c>
      <c r="AKK1393" s="84">
        <f t="shared" si="1065"/>
        <v>0</v>
      </c>
      <c r="AKL1393" s="84">
        <f t="shared" si="1065"/>
        <v>0</v>
      </c>
      <c r="AKM1393" s="84">
        <f t="shared" si="1065"/>
        <v>0</v>
      </c>
      <c r="AKN1393" s="84">
        <f t="shared" si="1065"/>
        <v>1000000</v>
      </c>
      <c r="AKT1393" s="84" t="s">
        <v>235</v>
      </c>
      <c r="AKU1393" s="84" t="s">
        <v>236</v>
      </c>
      <c r="AKV1393" s="84">
        <f t="shared" ref="AKV1393:ALD1393" si="1066">AKV1387</f>
        <v>1000000</v>
      </c>
      <c r="AKW1393" s="84">
        <f t="shared" si="1066"/>
        <v>0</v>
      </c>
      <c r="AKX1393" s="84">
        <f t="shared" si="1066"/>
        <v>0</v>
      </c>
      <c r="AKY1393" s="84">
        <f t="shared" si="1066"/>
        <v>1000000</v>
      </c>
      <c r="AKZ1393" s="84">
        <f t="shared" si="1066"/>
        <v>0</v>
      </c>
      <c r="ALA1393" s="84">
        <f t="shared" si="1066"/>
        <v>0</v>
      </c>
      <c r="ALB1393" s="84">
        <f t="shared" si="1066"/>
        <v>0</v>
      </c>
      <c r="ALC1393" s="84">
        <f t="shared" si="1066"/>
        <v>0</v>
      </c>
      <c r="ALD1393" s="84">
        <f t="shared" si="1066"/>
        <v>1000000</v>
      </c>
      <c r="ALJ1393" s="84" t="s">
        <v>235</v>
      </c>
      <c r="ALK1393" s="84" t="s">
        <v>236</v>
      </c>
      <c r="ALL1393" s="84">
        <f t="shared" ref="ALL1393:ALT1393" si="1067">ALL1387</f>
        <v>1000000</v>
      </c>
      <c r="ALM1393" s="84">
        <f t="shared" si="1067"/>
        <v>0</v>
      </c>
      <c r="ALN1393" s="84">
        <f t="shared" si="1067"/>
        <v>0</v>
      </c>
      <c r="ALO1393" s="84">
        <f t="shared" si="1067"/>
        <v>1000000</v>
      </c>
      <c r="ALP1393" s="84">
        <f t="shared" si="1067"/>
        <v>0</v>
      </c>
      <c r="ALQ1393" s="84">
        <f t="shared" si="1067"/>
        <v>0</v>
      </c>
      <c r="ALR1393" s="84">
        <f t="shared" si="1067"/>
        <v>0</v>
      </c>
      <c r="ALS1393" s="84">
        <f t="shared" si="1067"/>
        <v>0</v>
      </c>
      <c r="ALT1393" s="84">
        <f t="shared" si="1067"/>
        <v>1000000</v>
      </c>
      <c r="ALZ1393" s="84" t="s">
        <v>235</v>
      </c>
      <c r="AMA1393" s="84" t="s">
        <v>236</v>
      </c>
      <c r="AMB1393" s="84">
        <f>AMB1387</f>
        <v>1000000</v>
      </c>
      <c r="AMC1393" s="84">
        <f>AMC1387</f>
        <v>0</v>
      </c>
      <c r="AMD1393" s="84">
        <f>AMD1387</f>
        <v>0</v>
      </c>
      <c r="AME1393" s="84">
        <f>AME1387</f>
        <v>1000000</v>
      </c>
      <c r="AMF1393" s="84">
        <f>AMF1387</f>
        <v>0</v>
      </c>
      <c r="AMG1393" s="84">
        <f>AMG1387</f>
        <v>0</v>
      </c>
      <c r="AMH1393" s="84">
        <f>AMH1387</f>
        <v>0</v>
      </c>
      <c r="AMI1393" s="84">
        <f>AMI1387</f>
        <v>0</v>
      </c>
      <c r="AMJ1393" s="84">
        <f>AMJ1387</f>
        <v>1000000</v>
      </c>
      <c r="AMP1393" s="84" t="s">
        <v>235</v>
      </c>
      <c r="AMQ1393" s="84" t="s">
        <v>236</v>
      </c>
      <c r="AMR1393" s="84">
        <f t="shared" ref="AMR1393:AMZ1393" si="1068">AMR1387</f>
        <v>1000000</v>
      </c>
      <c r="AMS1393" s="84">
        <f t="shared" si="1068"/>
        <v>0</v>
      </c>
      <c r="AMT1393" s="84">
        <f t="shared" si="1068"/>
        <v>0</v>
      </c>
      <c r="AMU1393" s="84">
        <f t="shared" si="1068"/>
        <v>1000000</v>
      </c>
      <c r="AMV1393" s="84">
        <f t="shared" si="1068"/>
        <v>0</v>
      </c>
      <c r="AMW1393" s="84">
        <f t="shared" si="1068"/>
        <v>0</v>
      </c>
      <c r="AMX1393" s="84">
        <f t="shared" si="1068"/>
        <v>0</v>
      </c>
      <c r="AMY1393" s="84">
        <f t="shared" si="1068"/>
        <v>0</v>
      </c>
      <c r="AMZ1393" s="84">
        <f t="shared" si="1068"/>
        <v>1000000</v>
      </c>
      <c r="ANF1393" s="84" t="s">
        <v>235</v>
      </c>
      <c r="ANG1393" s="84" t="s">
        <v>236</v>
      </c>
      <c r="ANH1393" s="84">
        <f t="shared" ref="ANH1393:ANP1393" si="1069">ANH1387</f>
        <v>1000000</v>
      </c>
      <c r="ANI1393" s="84">
        <f t="shared" si="1069"/>
        <v>0</v>
      </c>
      <c r="ANJ1393" s="84">
        <f t="shared" si="1069"/>
        <v>0</v>
      </c>
      <c r="ANK1393" s="84">
        <f t="shared" si="1069"/>
        <v>1000000</v>
      </c>
      <c r="ANL1393" s="84">
        <f t="shared" si="1069"/>
        <v>0</v>
      </c>
      <c r="ANM1393" s="84">
        <f t="shared" si="1069"/>
        <v>0</v>
      </c>
      <c r="ANN1393" s="84">
        <f t="shared" si="1069"/>
        <v>0</v>
      </c>
      <c r="ANO1393" s="84">
        <f t="shared" si="1069"/>
        <v>0</v>
      </c>
      <c r="ANP1393" s="84">
        <f t="shared" si="1069"/>
        <v>1000000</v>
      </c>
      <c r="ANV1393" s="84" t="s">
        <v>235</v>
      </c>
      <c r="ANW1393" s="84" t="s">
        <v>236</v>
      </c>
      <c r="ANX1393" s="84">
        <f t="shared" ref="ANX1393:AOF1393" si="1070">ANX1387</f>
        <v>1000000</v>
      </c>
      <c r="ANY1393" s="84">
        <f t="shared" si="1070"/>
        <v>0</v>
      </c>
      <c r="ANZ1393" s="84">
        <f t="shared" si="1070"/>
        <v>0</v>
      </c>
      <c r="AOA1393" s="84">
        <f t="shared" si="1070"/>
        <v>1000000</v>
      </c>
      <c r="AOB1393" s="84">
        <f t="shared" si="1070"/>
        <v>0</v>
      </c>
      <c r="AOC1393" s="84">
        <f t="shared" si="1070"/>
        <v>0</v>
      </c>
      <c r="AOD1393" s="84">
        <f t="shared" si="1070"/>
        <v>0</v>
      </c>
      <c r="AOE1393" s="84">
        <f t="shared" si="1070"/>
        <v>0</v>
      </c>
      <c r="AOF1393" s="84">
        <f t="shared" si="1070"/>
        <v>1000000</v>
      </c>
      <c r="AOL1393" s="84" t="s">
        <v>235</v>
      </c>
      <c r="AOM1393" s="84" t="s">
        <v>236</v>
      </c>
      <c r="AON1393" s="84">
        <f t="shared" ref="AON1393:AOV1393" si="1071">AON1387</f>
        <v>1000000</v>
      </c>
      <c r="AOO1393" s="84">
        <f t="shared" si="1071"/>
        <v>0</v>
      </c>
      <c r="AOP1393" s="84">
        <f t="shared" si="1071"/>
        <v>0</v>
      </c>
      <c r="AOQ1393" s="84">
        <f t="shared" si="1071"/>
        <v>1000000</v>
      </c>
      <c r="AOR1393" s="84">
        <f t="shared" si="1071"/>
        <v>0</v>
      </c>
      <c r="AOS1393" s="84">
        <f t="shared" si="1071"/>
        <v>0</v>
      </c>
      <c r="AOT1393" s="84">
        <f t="shared" si="1071"/>
        <v>0</v>
      </c>
      <c r="AOU1393" s="84">
        <f t="shared" si="1071"/>
        <v>0</v>
      </c>
      <c r="AOV1393" s="84">
        <f t="shared" si="1071"/>
        <v>1000000</v>
      </c>
      <c r="APB1393" s="84" t="s">
        <v>235</v>
      </c>
      <c r="APC1393" s="84" t="s">
        <v>236</v>
      </c>
      <c r="APD1393" s="84">
        <f t="shared" ref="APD1393:APL1393" si="1072">APD1387</f>
        <v>1000000</v>
      </c>
      <c r="APE1393" s="84">
        <f t="shared" si="1072"/>
        <v>0</v>
      </c>
      <c r="APF1393" s="84">
        <f t="shared" si="1072"/>
        <v>0</v>
      </c>
      <c r="APG1393" s="84">
        <f t="shared" si="1072"/>
        <v>1000000</v>
      </c>
      <c r="APH1393" s="84">
        <f t="shared" si="1072"/>
        <v>0</v>
      </c>
      <c r="API1393" s="84">
        <f t="shared" si="1072"/>
        <v>0</v>
      </c>
      <c r="APJ1393" s="84">
        <f t="shared" si="1072"/>
        <v>0</v>
      </c>
      <c r="APK1393" s="84">
        <f t="shared" si="1072"/>
        <v>0</v>
      </c>
      <c r="APL1393" s="84">
        <f t="shared" si="1072"/>
        <v>1000000</v>
      </c>
      <c r="APR1393" s="84" t="s">
        <v>235</v>
      </c>
      <c r="APS1393" s="84" t="s">
        <v>236</v>
      </c>
      <c r="APT1393" s="84">
        <f t="shared" ref="APT1393:AQB1393" si="1073">APT1387</f>
        <v>1000000</v>
      </c>
      <c r="APU1393" s="84">
        <f t="shared" si="1073"/>
        <v>0</v>
      </c>
      <c r="APV1393" s="84">
        <f t="shared" si="1073"/>
        <v>0</v>
      </c>
      <c r="APW1393" s="84">
        <f t="shared" si="1073"/>
        <v>1000000</v>
      </c>
      <c r="APX1393" s="84">
        <f t="shared" si="1073"/>
        <v>0</v>
      </c>
      <c r="APY1393" s="84">
        <f t="shared" si="1073"/>
        <v>0</v>
      </c>
      <c r="APZ1393" s="84">
        <f t="shared" si="1073"/>
        <v>0</v>
      </c>
      <c r="AQA1393" s="84">
        <f t="shared" si="1073"/>
        <v>0</v>
      </c>
      <c r="AQB1393" s="84">
        <f t="shared" si="1073"/>
        <v>1000000</v>
      </c>
      <c r="AQH1393" s="84" t="s">
        <v>235</v>
      </c>
      <c r="AQI1393" s="84" t="s">
        <v>236</v>
      </c>
      <c r="AQJ1393" s="84">
        <f t="shared" ref="AQJ1393:AQR1393" si="1074">AQJ1387</f>
        <v>1000000</v>
      </c>
      <c r="AQK1393" s="84">
        <f t="shared" si="1074"/>
        <v>0</v>
      </c>
      <c r="AQL1393" s="84">
        <f t="shared" si="1074"/>
        <v>0</v>
      </c>
      <c r="AQM1393" s="84">
        <f t="shared" si="1074"/>
        <v>1000000</v>
      </c>
      <c r="AQN1393" s="84">
        <f t="shared" si="1074"/>
        <v>0</v>
      </c>
      <c r="AQO1393" s="84">
        <f t="shared" si="1074"/>
        <v>0</v>
      </c>
      <c r="AQP1393" s="84">
        <f t="shared" si="1074"/>
        <v>0</v>
      </c>
      <c r="AQQ1393" s="84">
        <f t="shared" si="1074"/>
        <v>0</v>
      </c>
      <c r="AQR1393" s="84">
        <f t="shared" si="1074"/>
        <v>1000000</v>
      </c>
      <c r="AQX1393" s="84" t="s">
        <v>235</v>
      </c>
      <c r="AQY1393" s="84" t="s">
        <v>236</v>
      </c>
      <c r="AQZ1393" s="84">
        <f t="shared" ref="AQZ1393:ARH1393" si="1075">AQZ1387</f>
        <v>1000000</v>
      </c>
      <c r="ARA1393" s="84">
        <f t="shared" si="1075"/>
        <v>0</v>
      </c>
      <c r="ARB1393" s="84">
        <f t="shared" si="1075"/>
        <v>0</v>
      </c>
      <c r="ARC1393" s="84">
        <f t="shared" si="1075"/>
        <v>1000000</v>
      </c>
      <c r="ARD1393" s="84">
        <f t="shared" si="1075"/>
        <v>0</v>
      </c>
      <c r="ARE1393" s="84">
        <f t="shared" si="1075"/>
        <v>0</v>
      </c>
      <c r="ARF1393" s="84">
        <f t="shared" si="1075"/>
        <v>0</v>
      </c>
      <c r="ARG1393" s="84">
        <f t="shared" si="1075"/>
        <v>0</v>
      </c>
      <c r="ARH1393" s="84">
        <f t="shared" si="1075"/>
        <v>1000000</v>
      </c>
      <c r="ARN1393" s="84" t="s">
        <v>235</v>
      </c>
      <c r="ARO1393" s="84" t="s">
        <v>236</v>
      </c>
      <c r="ARP1393" s="84">
        <f t="shared" ref="ARP1393:ARX1393" si="1076">ARP1387</f>
        <v>1000000</v>
      </c>
      <c r="ARQ1393" s="84">
        <f t="shared" si="1076"/>
        <v>0</v>
      </c>
      <c r="ARR1393" s="84">
        <f t="shared" si="1076"/>
        <v>0</v>
      </c>
      <c r="ARS1393" s="84">
        <f t="shared" si="1076"/>
        <v>1000000</v>
      </c>
      <c r="ART1393" s="84">
        <f t="shared" si="1076"/>
        <v>0</v>
      </c>
      <c r="ARU1393" s="84">
        <f t="shared" si="1076"/>
        <v>0</v>
      </c>
      <c r="ARV1393" s="84">
        <f t="shared" si="1076"/>
        <v>0</v>
      </c>
      <c r="ARW1393" s="84">
        <f t="shared" si="1076"/>
        <v>0</v>
      </c>
      <c r="ARX1393" s="84">
        <f t="shared" si="1076"/>
        <v>1000000</v>
      </c>
      <c r="ASD1393" s="84" t="s">
        <v>235</v>
      </c>
      <c r="ASE1393" s="84" t="s">
        <v>236</v>
      </c>
      <c r="ASF1393" s="84">
        <f t="shared" ref="ASF1393:ASN1393" si="1077">ASF1387</f>
        <v>1000000</v>
      </c>
      <c r="ASG1393" s="84">
        <f t="shared" si="1077"/>
        <v>0</v>
      </c>
      <c r="ASH1393" s="84">
        <f t="shared" si="1077"/>
        <v>0</v>
      </c>
      <c r="ASI1393" s="84">
        <f t="shared" si="1077"/>
        <v>1000000</v>
      </c>
      <c r="ASJ1393" s="84">
        <f t="shared" si="1077"/>
        <v>0</v>
      </c>
      <c r="ASK1393" s="84">
        <f t="shared" si="1077"/>
        <v>0</v>
      </c>
      <c r="ASL1393" s="84">
        <f t="shared" si="1077"/>
        <v>0</v>
      </c>
      <c r="ASM1393" s="84">
        <f t="shared" si="1077"/>
        <v>0</v>
      </c>
      <c r="ASN1393" s="84">
        <f t="shared" si="1077"/>
        <v>1000000</v>
      </c>
      <c r="AST1393" s="84" t="s">
        <v>235</v>
      </c>
      <c r="ASU1393" s="84" t="s">
        <v>236</v>
      </c>
      <c r="ASV1393" s="84">
        <f t="shared" ref="ASV1393:ATD1393" si="1078">ASV1387</f>
        <v>1000000</v>
      </c>
      <c r="ASW1393" s="84">
        <f t="shared" si="1078"/>
        <v>0</v>
      </c>
      <c r="ASX1393" s="84">
        <f t="shared" si="1078"/>
        <v>0</v>
      </c>
      <c r="ASY1393" s="84">
        <f t="shared" si="1078"/>
        <v>1000000</v>
      </c>
      <c r="ASZ1393" s="84">
        <f t="shared" si="1078"/>
        <v>0</v>
      </c>
      <c r="ATA1393" s="84">
        <f t="shared" si="1078"/>
        <v>0</v>
      </c>
      <c r="ATB1393" s="84">
        <f t="shared" si="1078"/>
        <v>0</v>
      </c>
      <c r="ATC1393" s="84">
        <f t="shared" si="1078"/>
        <v>0</v>
      </c>
      <c r="ATD1393" s="84">
        <f t="shared" si="1078"/>
        <v>1000000</v>
      </c>
      <c r="ATJ1393" s="84" t="s">
        <v>235</v>
      </c>
      <c r="ATK1393" s="84" t="s">
        <v>236</v>
      </c>
      <c r="ATL1393" s="84">
        <f t="shared" ref="ATL1393:ATT1393" si="1079">ATL1387</f>
        <v>1000000</v>
      </c>
      <c r="ATM1393" s="84">
        <f t="shared" si="1079"/>
        <v>0</v>
      </c>
      <c r="ATN1393" s="84">
        <f t="shared" si="1079"/>
        <v>0</v>
      </c>
      <c r="ATO1393" s="84">
        <f t="shared" si="1079"/>
        <v>1000000</v>
      </c>
      <c r="ATP1393" s="84">
        <f t="shared" si="1079"/>
        <v>0</v>
      </c>
      <c r="ATQ1393" s="84">
        <f t="shared" si="1079"/>
        <v>0</v>
      </c>
      <c r="ATR1393" s="84">
        <f t="shared" si="1079"/>
        <v>0</v>
      </c>
      <c r="ATS1393" s="84">
        <f t="shared" si="1079"/>
        <v>0</v>
      </c>
      <c r="ATT1393" s="84">
        <f t="shared" si="1079"/>
        <v>1000000</v>
      </c>
      <c r="ATZ1393" s="84" t="s">
        <v>235</v>
      </c>
      <c r="AUA1393" s="84" t="s">
        <v>236</v>
      </c>
      <c r="AUB1393" s="84">
        <f t="shared" ref="AUB1393:AUJ1393" si="1080">AUB1387</f>
        <v>1000000</v>
      </c>
      <c r="AUC1393" s="84">
        <f t="shared" si="1080"/>
        <v>0</v>
      </c>
      <c r="AUD1393" s="84">
        <f t="shared" si="1080"/>
        <v>0</v>
      </c>
      <c r="AUE1393" s="84">
        <f t="shared" si="1080"/>
        <v>1000000</v>
      </c>
      <c r="AUF1393" s="84">
        <f t="shared" si="1080"/>
        <v>0</v>
      </c>
      <c r="AUG1393" s="84">
        <f t="shared" si="1080"/>
        <v>0</v>
      </c>
      <c r="AUH1393" s="84">
        <f t="shared" si="1080"/>
        <v>0</v>
      </c>
      <c r="AUI1393" s="84">
        <f t="shared" si="1080"/>
        <v>0</v>
      </c>
      <c r="AUJ1393" s="84">
        <f t="shared" si="1080"/>
        <v>1000000</v>
      </c>
      <c r="AUP1393" s="84" t="s">
        <v>235</v>
      </c>
      <c r="AUQ1393" s="84" t="s">
        <v>236</v>
      </c>
      <c r="AUR1393" s="84">
        <f t="shared" ref="AUR1393:AUZ1393" si="1081">AUR1387</f>
        <v>1000000</v>
      </c>
      <c r="AUS1393" s="84">
        <f t="shared" si="1081"/>
        <v>0</v>
      </c>
      <c r="AUT1393" s="84">
        <f t="shared" si="1081"/>
        <v>0</v>
      </c>
      <c r="AUU1393" s="84">
        <f t="shared" si="1081"/>
        <v>1000000</v>
      </c>
      <c r="AUV1393" s="84">
        <f t="shared" si="1081"/>
        <v>0</v>
      </c>
      <c r="AUW1393" s="84">
        <f t="shared" si="1081"/>
        <v>0</v>
      </c>
      <c r="AUX1393" s="84">
        <f t="shared" si="1081"/>
        <v>0</v>
      </c>
      <c r="AUY1393" s="84">
        <f t="shared" si="1081"/>
        <v>0</v>
      </c>
      <c r="AUZ1393" s="84">
        <f t="shared" si="1081"/>
        <v>1000000</v>
      </c>
      <c r="AVF1393" s="84" t="s">
        <v>235</v>
      </c>
      <c r="AVG1393" s="84" t="s">
        <v>236</v>
      </c>
      <c r="AVH1393" s="84">
        <f t="shared" ref="AVH1393:AVP1393" si="1082">AVH1387</f>
        <v>1000000</v>
      </c>
      <c r="AVI1393" s="84">
        <f t="shared" si="1082"/>
        <v>0</v>
      </c>
      <c r="AVJ1393" s="84">
        <f t="shared" si="1082"/>
        <v>0</v>
      </c>
      <c r="AVK1393" s="84">
        <f t="shared" si="1082"/>
        <v>1000000</v>
      </c>
      <c r="AVL1393" s="84">
        <f t="shared" si="1082"/>
        <v>0</v>
      </c>
      <c r="AVM1393" s="84">
        <f t="shared" si="1082"/>
        <v>0</v>
      </c>
      <c r="AVN1393" s="84">
        <f t="shared" si="1082"/>
        <v>0</v>
      </c>
      <c r="AVO1393" s="84">
        <f t="shared" si="1082"/>
        <v>0</v>
      </c>
      <c r="AVP1393" s="84">
        <f t="shared" si="1082"/>
        <v>1000000</v>
      </c>
      <c r="AVV1393" s="84" t="s">
        <v>235</v>
      </c>
      <c r="AVW1393" s="84" t="s">
        <v>236</v>
      </c>
      <c r="AVX1393" s="84">
        <f t="shared" ref="AVX1393:AWF1393" si="1083">AVX1387</f>
        <v>1000000</v>
      </c>
      <c r="AVY1393" s="84">
        <f t="shared" si="1083"/>
        <v>0</v>
      </c>
      <c r="AVZ1393" s="84">
        <f t="shared" si="1083"/>
        <v>0</v>
      </c>
      <c r="AWA1393" s="84">
        <f t="shared" si="1083"/>
        <v>1000000</v>
      </c>
      <c r="AWB1393" s="84">
        <f t="shared" si="1083"/>
        <v>0</v>
      </c>
      <c r="AWC1393" s="84">
        <f t="shared" si="1083"/>
        <v>0</v>
      </c>
      <c r="AWD1393" s="84">
        <f t="shared" si="1083"/>
        <v>0</v>
      </c>
      <c r="AWE1393" s="84">
        <f t="shared" si="1083"/>
        <v>0</v>
      </c>
      <c r="AWF1393" s="84">
        <f t="shared" si="1083"/>
        <v>1000000</v>
      </c>
      <c r="AWL1393" s="84" t="s">
        <v>235</v>
      </c>
      <c r="AWM1393" s="84" t="s">
        <v>236</v>
      </c>
      <c r="AWN1393" s="84">
        <f t="shared" ref="AWN1393:AWV1393" si="1084">AWN1387</f>
        <v>1000000</v>
      </c>
      <c r="AWO1393" s="84">
        <f t="shared" si="1084"/>
        <v>0</v>
      </c>
      <c r="AWP1393" s="84">
        <f t="shared" si="1084"/>
        <v>0</v>
      </c>
      <c r="AWQ1393" s="84">
        <f t="shared" si="1084"/>
        <v>1000000</v>
      </c>
      <c r="AWR1393" s="84">
        <f t="shared" si="1084"/>
        <v>0</v>
      </c>
      <c r="AWS1393" s="84">
        <f t="shared" si="1084"/>
        <v>0</v>
      </c>
      <c r="AWT1393" s="84">
        <f t="shared" si="1084"/>
        <v>0</v>
      </c>
      <c r="AWU1393" s="84">
        <f t="shared" si="1084"/>
        <v>0</v>
      </c>
      <c r="AWV1393" s="84">
        <f t="shared" si="1084"/>
        <v>1000000</v>
      </c>
      <c r="AXB1393" s="84" t="s">
        <v>235</v>
      </c>
      <c r="AXC1393" s="84" t="s">
        <v>236</v>
      </c>
      <c r="AXD1393" s="84">
        <f t="shared" ref="AXD1393:AXL1393" si="1085">AXD1387</f>
        <v>1000000</v>
      </c>
      <c r="AXE1393" s="84">
        <f t="shared" si="1085"/>
        <v>0</v>
      </c>
      <c r="AXF1393" s="84">
        <f t="shared" si="1085"/>
        <v>0</v>
      </c>
      <c r="AXG1393" s="84">
        <f t="shared" si="1085"/>
        <v>1000000</v>
      </c>
      <c r="AXH1393" s="84">
        <f t="shared" si="1085"/>
        <v>0</v>
      </c>
      <c r="AXI1393" s="84">
        <f t="shared" si="1085"/>
        <v>0</v>
      </c>
      <c r="AXJ1393" s="84">
        <f t="shared" si="1085"/>
        <v>0</v>
      </c>
      <c r="AXK1393" s="84">
        <f t="shared" si="1085"/>
        <v>0</v>
      </c>
      <c r="AXL1393" s="84">
        <f t="shared" si="1085"/>
        <v>1000000</v>
      </c>
      <c r="AXR1393" s="84" t="s">
        <v>235</v>
      </c>
      <c r="AXS1393" s="84" t="s">
        <v>236</v>
      </c>
      <c r="AXT1393" s="84">
        <f t="shared" ref="AXT1393:AYB1393" si="1086">AXT1387</f>
        <v>1000000</v>
      </c>
      <c r="AXU1393" s="84">
        <f t="shared" si="1086"/>
        <v>0</v>
      </c>
      <c r="AXV1393" s="84">
        <f t="shared" si="1086"/>
        <v>0</v>
      </c>
      <c r="AXW1393" s="84">
        <f t="shared" si="1086"/>
        <v>1000000</v>
      </c>
      <c r="AXX1393" s="84">
        <f t="shared" si="1086"/>
        <v>0</v>
      </c>
      <c r="AXY1393" s="84">
        <f t="shared" si="1086"/>
        <v>0</v>
      </c>
      <c r="AXZ1393" s="84">
        <f t="shared" si="1086"/>
        <v>0</v>
      </c>
      <c r="AYA1393" s="84">
        <f t="shared" si="1086"/>
        <v>0</v>
      </c>
      <c r="AYB1393" s="84">
        <f t="shared" si="1086"/>
        <v>1000000</v>
      </c>
      <c r="AYH1393" s="84" t="s">
        <v>235</v>
      </c>
      <c r="AYI1393" s="84" t="s">
        <v>236</v>
      </c>
      <c r="AYJ1393" s="84">
        <f t="shared" ref="AYJ1393:AYR1393" si="1087">AYJ1387</f>
        <v>1000000</v>
      </c>
      <c r="AYK1393" s="84">
        <f t="shared" si="1087"/>
        <v>0</v>
      </c>
      <c r="AYL1393" s="84">
        <f t="shared" si="1087"/>
        <v>0</v>
      </c>
      <c r="AYM1393" s="84">
        <f t="shared" si="1087"/>
        <v>1000000</v>
      </c>
      <c r="AYN1393" s="84">
        <f t="shared" si="1087"/>
        <v>0</v>
      </c>
      <c r="AYO1393" s="84">
        <f t="shared" si="1087"/>
        <v>0</v>
      </c>
      <c r="AYP1393" s="84">
        <f t="shared" si="1087"/>
        <v>0</v>
      </c>
      <c r="AYQ1393" s="84">
        <f t="shared" si="1087"/>
        <v>0</v>
      </c>
      <c r="AYR1393" s="84">
        <f t="shared" si="1087"/>
        <v>1000000</v>
      </c>
      <c r="AYX1393" s="84" t="s">
        <v>235</v>
      </c>
      <c r="AYY1393" s="84" t="s">
        <v>236</v>
      </c>
      <c r="AYZ1393" s="84">
        <f t="shared" ref="AYZ1393:AZH1393" si="1088">AYZ1387</f>
        <v>1000000</v>
      </c>
      <c r="AZA1393" s="84">
        <f t="shared" si="1088"/>
        <v>0</v>
      </c>
      <c r="AZB1393" s="84">
        <f t="shared" si="1088"/>
        <v>0</v>
      </c>
      <c r="AZC1393" s="84">
        <f t="shared" si="1088"/>
        <v>1000000</v>
      </c>
      <c r="AZD1393" s="84">
        <f t="shared" si="1088"/>
        <v>0</v>
      </c>
      <c r="AZE1393" s="84">
        <f t="shared" si="1088"/>
        <v>0</v>
      </c>
      <c r="AZF1393" s="84">
        <f t="shared" si="1088"/>
        <v>0</v>
      </c>
      <c r="AZG1393" s="84">
        <f t="shared" si="1088"/>
        <v>0</v>
      </c>
      <c r="AZH1393" s="84">
        <f t="shared" si="1088"/>
        <v>1000000</v>
      </c>
      <c r="AZN1393" s="84" t="s">
        <v>235</v>
      </c>
      <c r="AZO1393" s="84" t="s">
        <v>236</v>
      </c>
      <c r="AZP1393" s="84">
        <f t="shared" ref="AZP1393:AZX1393" si="1089">AZP1387</f>
        <v>1000000</v>
      </c>
      <c r="AZQ1393" s="84">
        <f t="shared" si="1089"/>
        <v>0</v>
      </c>
      <c r="AZR1393" s="84">
        <f t="shared" si="1089"/>
        <v>0</v>
      </c>
      <c r="AZS1393" s="84">
        <f t="shared" si="1089"/>
        <v>1000000</v>
      </c>
      <c r="AZT1393" s="84">
        <f t="shared" si="1089"/>
        <v>0</v>
      </c>
      <c r="AZU1393" s="84">
        <f t="shared" si="1089"/>
        <v>0</v>
      </c>
      <c r="AZV1393" s="84">
        <f t="shared" si="1089"/>
        <v>0</v>
      </c>
      <c r="AZW1393" s="84">
        <f t="shared" si="1089"/>
        <v>0</v>
      </c>
      <c r="AZX1393" s="84">
        <f t="shared" si="1089"/>
        <v>1000000</v>
      </c>
      <c r="BAD1393" s="84" t="s">
        <v>235</v>
      </c>
      <c r="BAE1393" s="84" t="s">
        <v>236</v>
      </c>
      <c r="BAF1393" s="84">
        <f t="shared" ref="BAF1393:BAN1393" si="1090">BAF1387</f>
        <v>1000000</v>
      </c>
      <c r="BAG1393" s="84">
        <f t="shared" si="1090"/>
        <v>0</v>
      </c>
      <c r="BAH1393" s="84">
        <f t="shared" si="1090"/>
        <v>0</v>
      </c>
      <c r="BAI1393" s="84">
        <f t="shared" si="1090"/>
        <v>1000000</v>
      </c>
      <c r="BAJ1393" s="84">
        <f t="shared" si="1090"/>
        <v>0</v>
      </c>
      <c r="BAK1393" s="84">
        <f t="shared" si="1090"/>
        <v>0</v>
      </c>
      <c r="BAL1393" s="84">
        <f t="shared" si="1090"/>
        <v>0</v>
      </c>
      <c r="BAM1393" s="84">
        <f t="shared" si="1090"/>
        <v>0</v>
      </c>
      <c r="BAN1393" s="84">
        <f t="shared" si="1090"/>
        <v>1000000</v>
      </c>
      <c r="BAT1393" s="84" t="s">
        <v>235</v>
      </c>
      <c r="BAU1393" s="84" t="s">
        <v>236</v>
      </c>
      <c r="BAV1393" s="84">
        <f t="shared" ref="BAV1393:BBD1393" si="1091">BAV1387</f>
        <v>1000000</v>
      </c>
      <c r="BAW1393" s="84">
        <f t="shared" si="1091"/>
        <v>0</v>
      </c>
      <c r="BAX1393" s="84">
        <f t="shared" si="1091"/>
        <v>0</v>
      </c>
      <c r="BAY1393" s="84">
        <f t="shared" si="1091"/>
        <v>1000000</v>
      </c>
      <c r="BAZ1393" s="84">
        <f t="shared" si="1091"/>
        <v>0</v>
      </c>
      <c r="BBA1393" s="84">
        <f t="shared" si="1091"/>
        <v>0</v>
      </c>
      <c r="BBB1393" s="84">
        <f t="shared" si="1091"/>
        <v>0</v>
      </c>
      <c r="BBC1393" s="84">
        <f t="shared" si="1091"/>
        <v>0</v>
      </c>
      <c r="BBD1393" s="84">
        <f t="shared" si="1091"/>
        <v>1000000</v>
      </c>
      <c r="BBJ1393" s="84" t="s">
        <v>235</v>
      </c>
      <c r="BBK1393" s="84" t="s">
        <v>236</v>
      </c>
      <c r="BBL1393" s="84">
        <f t="shared" ref="BBL1393:BBT1393" si="1092">BBL1387</f>
        <v>1000000</v>
      </c>
      <c r="BBM1393" s="84">
        <f t="shared" si="1092"/>
        <v>0</v>
      </c>
      <c r="BBN1393" s="84">
        <f t="shared" si="1092"/>
        <v>0</v>
      </c>
      <c r="BBO1393" s="84">
        <f t="shared" si="1092"/>
        <v>1000000</v>
      </c>
      <c r="BBP1393" s="84">
        <f t="shared" si="1092"/>
        <v>0</v>
      </c>
      <c r="BBQ1393" s="84">
        <f t="shared" si="1092"/>
        <v>0</v>
      </c>
      <c r="BBR1393" s="84">
        <f t="shared" si="1092"/>
        <v>0</v>
      </c>
      <c r="BBS1393" s="84">
        <f t="shared" si="1092"/>
        <v>0</v>
      </c>
      <c r="BBT1393" s="84">
        <f t="shared" si="1092"/>
        <v>1000000</v>
      </c>
      <c r="BBZ1393" s="84" t="s">
        <v>235</v>
      </c>
      <c r="BCA1393" s="84" t="s">
        <v>236</v>
      </c>
      <c r="BCB1393" s="84">
        <f t="shared" ref="BCB1393:BCJ1393" si="1093">BCB1387</f>
        <v>1000000</v>
      </c>
      <c r="BCC1393" s="84">
        <f t="shared" si="1093"/>
        <v>0</v>
      </c>
      <c r="BCD1393" s="84">
        <f t="shared" si="1093"/>
        <v>0</v>
      </c>
      <c r="BCE1393" s="84">
        <f t="shared" si="1093"/>
        <v>1000000</v>
      </c>
      <c r="BCF1393" s="84">
        <f t="shared" si="1093"/>
        <v>0</v>
      </c>
      <c r="BCG1393" s="84">
        <f t="shared" si="1093"/>
        <v>0</v>
      </c>
      <c r="BCH1393" s="84">
        <f t="shared" si="1093"/>
        <v>0</v>
      </c>
      <c r="BCI1393" s="84">
        <f t="shared" si="1093"/>
        <v>0</v>
      </c>
      <c r="BCJ1393" s="84">
        <f t="shared" si="1093"/>
        <v>1000000</v>
      </c>
      <c r="BCP1393" s="84" t="s">
        <v>235</v>
      </c>
      <c r="BCQ1393" s="84" t="s">
        <v>236</v>
      </c>
      <c r="BCR1393" s="84">
        <f t="shared" ref="BCR1393:BCZ1393" si="1094">BCR1387</f>
        <v>1000000</v>
      </c>
      <c r="BCS1393" s="84">
        <f t="shared" si="1094"/>
        <v>0</v>
      </c>
      <c r="BCT1393" s="84">
        <f t="shared" si="1094"/>
        <v>0</v>
      </c>
      <c r="BCU1393" s="84">
        <f t="shared" si="1094"/>
        <v>1000000</v>
      </c>
      <c r="BCV1393" s="84">
        <f t="shared" si="1094"/>
        <v>0</v>
      </c>
      <c r="BCW1393" s="84">
        <f t="shared" si="1094"/>
        <v>0</v>
      </c>
      <c r="BCX1393" s="84">
        <f t="shared" si="1094"/>
        <v>0</v>
      </c>
      <c r="BCY1393" s="84">
        <f t="shared" si="1094"/>
        <v>0</v>
      </c>
      <c r="BCZ1393" s="84">
        <f t="shared" si="1094"/>
        <v>1000000</v>
      </c>
      <c r="BDF1393" s="84" t="s">
        <v>235</v>
      </c>
      <c r="BDG1393" s="84" t="s">
        <v>236</v>
      </c>
      <c r="BDH1393" s="84">
        <f t="shared" ref="BDH1393:BDP1393" si="1095">BDH1387</f>
        <v>1000000</v>
      </c>
      <c r="BDI1393" s="84">
        <f t="shared" si="1095"/>
        <v>0</v>
      </c>
      <c r="BDJ1393" s="84">
        <f t="shared" si="1095"/>
        <v>0</v>
      </c>
      <c r="BDK1393" s="84">
        <f t="shared" si="1095"/>
        <v>1000000</v>
      </c>
      <c r="BDL1393" s="84">
        <f t="shared" si="1095"/>
        <v>0</v>
      </c>
      <c r="BDM1393" s="84">
        <f t="shared" si="1095"/>
        <v>0</v>
      </c>
      <c r="BDN1393" s="84">
        <f t="shared" si="1095"/>
        <v>0</v>
      </c>
      <c r="BDO1393" s="84">
        <f t="shared" si="1095"/>
        <v>0</v>
      </c>
      <c r="BDP1393" s="84">
        <f t="shared" si="1095"/>
        <v>1000000</v>
      </c>
      <c r="BDV1393" s="84" t="s">
        <v>235</v>
      </c>
      <c r="BDW1393" s="84" t="s">
        <v>236</v>
      </c>
      <c r="BDX1393" s="84">
        <f t="shared" ref="BDX1393:BEF1393" si="1096">BDX1387</f>
        <v>1000000</v>
      </c>
      <c r="BDY1393" s="84">
        <f t="shared" si="1096"/>
        <v>0</v>
      </c>
      <c r="BDZ1393" s="84">
        <f t="shared" si="1096"/>
        <v>0</v>
      </c>
      <c r="BEA1393" s="84">
        <f t="shared" si="1096"/>
        <v>1000000</v>
      </c>
      <c r="BEB1393" s="84">
        <f t="shared" si="1096"/>
        <v>0</v>
      </c>
      <c r="BEC1393" s="84">
        <f t="shared" si="1096"/>
        <v>0</v>
      </c>
      <c r="BED1393" s="84">
        <f t="shared" si="1096"/>
        <v>0</v>
      </c>
      <c r="BEE1393" s="84">
        <f t="shared" si="1096"/>
        <v>0</v>
      </c>
      <c r="BEF1393" s="84">
        <f t="shared" si="1096"/>
        <v>1000000</v>
      </c>
      <c r="BEL1393" s="84" t="s">
        <v>235</v>
      </c>
      <c r="BEM1393" s="84" t="s">
        <v>236</v>
      </c>
      <c r="BEN1393" s="84">
        <f t="shared" ref="BEN1393:BEV1393" si="1097">BEN1387</f>
        <v>1000000</v>
      </c>
      <c r="BEO1393" s="84">
        <f t="shared" si="1097"/>
        <v>0</v>
      </c>
      <c r="BEP1393" s="84">
        <f t="shared" si="1097"/>
        <v>0</v>
      </c>
      <c r="BEQ1393" s="84">
        <f t="shared" si="1097"/>
        <v>1000000</v>
      </c>
      <c r="BER1393" s="84">
        <f t="shared" si="1097"/>
        <v>0</v>
      </c>
      <c r="BES1393" s="84">
        <f t="shared" si="1097"/>
        <v>0</v>
      </c>
      <c r="BET1393" s="84">
        <f t="shared" si="1097"/>
        <v>0</v>
      </c>
      <c r="BEU1393" s="84">
        <f t="shared" si="1097"/>
        <v>0</v>
      </c>
      <c r="BEV1393" s="84">
        <f t="shared" si="1097"/>
        <v>1000000</v>
      </c>
      <c r="BFB1393" s="84" t="s">
        <v>235</v>
      </c>
      <c r="BFC1393" s="84" t="s">
        <v>236</v>
      </c>
      <c r="BFD1393" s="84">
        <f t="shared" ref="BFD1393:BFL1393" si="1098">BFD1387</f>
        <v>1000000</v>
      </c>
      <c r="BFE1393" s="84">
        <f t="shared" si="1098"/>
        <v>0</v>
      </c>
      <c r="BFF1393" s="84">
        <f t="shared" si="1098"/>
        <v>0</v>
      </c>
      <c r="BFG1393" s="84">
        <f t="shared" si="1098"/>
        <v>1000000</v>
      </c>
      <c r="BFH1393" s="84">
        <f t="shared" si="1098"/>
        <v>0</v>
      </c>
      <c r="BFI1393" s="84">
        <f t="shared" si="1098"/>
        <v>0</v>
      </c>
      <c r="BFJ1393" s="84">
        <f t="shared" si="1098"/>
        <v>0</v>
      </c>
      <c r="BFK1393" s="84">
        <f t="shared" si="1098"/>
        <v>0</v>
      </c>
      <c r="BFL1393" s="84">
        <f t="shared" si="1098"/>
        <v>1000000</v>
      </c>
      <c r="BFR1393" s="84" t="s">
        <v>235</v>
      </c>
      <c r="BFS1393" s="84" t="s">
        <v>236</v>
      </c>
      <c r="BFT1393" s="84">
        <f t="shared" ref="BFT1393:BGB1393" si="1099">BFT1387</f>
        <v>1000000</v>
      </c>
      <c r="BFU1393" s="84">
        <f t="shared" si="1099"/>
        <v>0</v>
      </c>
      <c r="BFV1393" s="84">
        <f t="shared" si="1099"/>
        <v>0</v>
      </c>
      <c r="BFW1393" s="84">
        <f t="shared" si="1099"/>
        <v>1000000</v>
      </c>
      <c r="BFX1393" s="84">
        <f t="shared" si="1099"/>
        <v>0</v>
      </c>
      <c r="BFY1393" s="84">
        <f t="shared" si="1099"/>
        <v>0</v>
      </c>
      <c r="BFZ1393" s="84">
        <f t="shared" si="1099"/>
        <v>0</v>
      </c>
      <c r="BGA1393" s="84">
        <f t="shared" si="1099"/>
        <v>0</v>
      </c>
      <c r="BGB1393" s="84">
        <f t="shared" si="1099"/>
        <v>1000000</v>
      </c>
      <c r="BGH1393" s="84" t="s">
        <v>235</v>
      </c>
      <c r="BGI1393" s="84" t="s">
        <v>236</v>
      </c>
      <c r="BGJ1393" s="84">
        <f t="shared" ref="BGJ1393:BGR1393" si="1100">BGJ1387</f>
        <v>1000000</v>
      </c>
      <c r="BGK1393" s="84">
        <f t="shared" si="1100"/>
        <v>0</v>
      </c>
      <c r="BGL1393" s="84">
        <f t="shared" si="1100"/>
        <v>0</v>
      </c>
      <c r="BGM1393" s="84">
        <f t="shared" si="1100"/>
        <v>1000000</v>
      </c>
      <c r="BGN1393" s="84">
        <f t="shared" si="1100"/>
        <v>0</v>
      </c>
      <c r="BGO1393" s="84">
        <f t="shared" si="1100"/>
        <v>0</v>
      </c>
      <c r="BGP1393" s="84">
        <f t="shared" si="1100"/>
        <v>0</v>
      </c>
      <c r="BGQ1393" s="84">
        <f t="shared" si="1100"/>
        <v>0</v>
      </c>
      <c r="BGR1393" s="84">
        <f t="shared" si="1100"/>
        <v>1000000</v>
      </c>
      <c r="BGX1393" s="84" t="s">
        <v>235</v>
      </c>
      <c r="BGY1393" s="84" t="s">
        <v>236</v>
      </c>
      <c r="BGZ1393" s="84">
        <f t="shared" ref="BGZ1393:BHH1393" si="1101">BGZ1387</f>
        <v>1000000</v>
      </c>
      <c r="BHA1393" s="84">
        <f t="shared" si="1101"/>
        <v>0</v>
      </c>
      <c r="BHB1393" s="84">
        <f t="shared" si="1101"/>
        <v>0</v>
      </c>
      <c r="BHC1393" s="84">
        <f t="shared" si="1101"/>
        <v>1000000</v>
      </c>
      <c r="BHD1393" s="84">
        <f t="shared" si="1101"/>
        <v>0</v>
      </c>
      <c r="BHE1393" s="84">
        <f t="shared" si="1101"/>
        <v>0</v>
      </c>
      <c r="BHF1393" s="84">
        <f t="shared" si="1101"/>
        <v>0</v>
      </c>
      <c r="BHG1393" s="84">
        <f t="shared" si="1101"/>
        <v>0</v>
      </c>
      <c r="BHH1393" s="84">
        <f t="shared" si="1101"/>
        <v>1000000</v>
      </c>
      <c r="BHN1393" s="84" t="s">
        <v>235</v>
      </c>
      <c r="BHO1393" s="84" t="s">
        <v>236</v>
      </c>
      <c r="BHP1393" s="84">
        <f t="shared" ref="BHP1393:BHX1393" si="1102">BHP1387</f>
        <v>1000000</v>
      </c>
      <c r="BHQ1393" s="84">
        <f t="shared" si="1102"/>
        <v>0</v>
      </c>
      <c r="BHR1393" s="84">
        <f t="shared" si="1102"/>
        <v>0</v>
      </c>
      <c r="BHS1393" s="84">
        <f t="shared" si="1102"/>
        <v>1000000</v>
      </c>
      <c r="BHT1393" s="84">
        <f t="shared" si="1102"/>
        <v>0</v>
      </c>
      <c r="BHU1393" s="84">
        <f t="shared" si="1102"/>
        <v>0</v>
      </c>
      <c r="BHV1393" s="84">
        <f t="shared" si="1102"/>
        <v>0</v>
      </c>
      <c r="BHW1393" s="84">
        <f t="shared" si="1102"/>
        <v>0</v>
      </c>
      <c r="BHX1393" s="84">
        <f t="shared" si="1102"/>
        <v>1000000</v>
      </c>
      <c r="BID1393" s="84" t="s">
        <v>235</v>
      </c>
      <c r="BIE1393" s="84" t="s">
        <v>236</v>
      </c>
      <c r="BIF1393" s="84">
        <f t="shared" ref="BIF1393:BIN1393" si="1103">BIF1387</f>
        <v>1000000</v>
      </c>
      <c r="BIG1393" s="84">
        <f t="shared" si="1103"/>
        <v>0</v>
      </c>
      <c r="BIH1393" s="84">
        <f t="shared" si="1103"/>
        <v>0</v>
      </c>
      <c r="BII1393" s="84">
        <f t="shared" si="1103"/>
        <v>1000000</v>
      </c>
      <c r="BIJ1393" s="84">
        <f t="shared" si="1103"/>
        <v>0</v>
      </c>
      <c r="BIK1393" s="84">
        <f t="shared" si="1103"/>
        <v>0</v>
      </c>
      <c r="BIL1393" s="84">
        <f t="shared" si="1103"/>
        <v>0</v>
      </c>
      <c r="BIM1393" s="84">
        <f t="shared" si="1103"/>
        <v>0</v>
      </c>
      <c r="BIN1393" s="84">
        <f t="shared" si="1103"/>
        <v>1000000</v>
      </c>
      <c r="BIT1393" s="84" t="s">
        <v>235</v>
      </c>
      <c r="BIU1393" s="84" t="s">
        <v>236</v>
      </c>
      <c r="BIV1393" s="84">
        <f t="shared" ref="BIV1393:BJD1393" si="1104">BIV1387</f>
        <v>1000000</v>
      </c>
      <c r="BIW1393" s="84">
        <f t="shared" si="1104"/>
        <v>0</v>
      </c>
      <c r="BIX1393" s="84">
        <f t="shared" si="1104"/>
        <v>0</v>
      </c>
      <c r="BIY1393" s="84">
        <f t="shared" si="1104"/>
        <v>1000000</v>
      </c>
      <c r="BIZ1393" s="84">
        <f t="shared" si="1104"/>
        <v>0</v>
      </c>
      <c r="BJA1393" s="84">
        <f t="shared" si="1104"/>
        <v>0</v>
      </c>
      <c r="BJB1393" s="84">
        <f t="shared" si="1104"/>
        <v>0</v>
      </c>
      <c r="BJC1393" s="84">
        <f t="shared" si="1104"/>
        <v>0</v>
      </c>
      <c r="BJD1393" s="84">
        <f t="shared" si="1104"/>
        <v>1000000</v>
      </c>
      <c r="BJJ1393" s="84" t="s">
        <v>235</v>
      </c>
      <c r="BJK1393" s="84" t="s">
        <v>236</v>
      </c>
      <c r="BJL1393" s="84">
        <f t="shared" ref="BJL1393:BJT1393" si="1105">BJL1387</f>
        <v>1000000</v>
      </c>
      <c r="BJM1393" s="84">
        <f t="shared" si="1105"/>
        <v>0</v>
      </c>
      <c r="BJN1393" s="84">
        <f t="shared" si="1105"/>
        <v>0</v>
      </c>
      <c r="BJO1393" s="84">
        <f t="shared" si="1105"/>
        <v>1000000</v>
      </c>
      <c r="BJP1393" s="84">
        <f t="shared" si="1105"/>
        <v>0</v>
      </c>
      <c r="BJQ1393" s="84">
        <f t="shared" si="1105"/>
        <v>0</v>
      </c>
      <c r="BJR1393" s="84">
        <f t="shared" si="1105"/>
        <v>0</v>
      </c>
      <c r="BJS1393" s="84">
        <f t="shared" si="1105"/>
        <v>0</v>
      </c>
      <c r="BJT1393" s="84">
        <f t="shared" si="1105"/>
        <v>1000000</v>
      </c>
      <c r="BJZ1393" s="84" t="s">
        <v>235</v>
      </c>
      <c r="BKA1393" s="84" t="s">
        <v>236</v>
      </c>
      <c r="BKB1393" s="84">
        <f t="shared" ref="BKB1393:BKJ1393" si="1106">BKB1387</f>
        <v>1000000</v>
      </c>
      <c r="BKC1393" s="84">
        <f t="shared" si="1106"/>
        <v>0</v>
      </c>
      <c r="BKD1393" s="84">
        <f t="shared" si="1106"/>
        <v>0</v>
      </c>
      <c r="BKE1393" s="84">
        <f t="shared" si="1106"/>
        <v>1000000</v>
      </c>
      <c r="BKF1393" s="84">
        <f t="shared" si="1106"/>
        <v>0</v>
      </c>
      <c r="BKG1393" s="84">
        <f t="shared" si="1106"/>
        <v>0</v>
      </c>
      <c r="BKH1393" s="84">
        <f t="shared" si="1106"/>
        <v>0</v>
      </c>
      <c r="BKI1393" s="84">
        <f t="shared" si="1106"/>
        <v>0</v>
      </c>
      <c r="BKJ1393" s="84">
        <f t="shared" si="1106"/>
        <v>1000000</v>
      </c>
      <c r="BKP1393" s="84" t="s">
        <v>235</v>
      </c>
      <c r="BKQ1393" s="84" t="s">
        <v>236</v>
      </c>
      <c r="BKR1393" s="84">
        <f t="shared" ref="BKR1393:BKZ1393" si="1107">BKR1387</f>
        <v>1000000</v>
      </c>
      <c r="BKS1393" s="84">
        <f t="shared" si="1107"/>
        <v>0</v>
      </c>
      <c r="BKT1393" s="84">
        <f t="shared" si="1107"/>
        <v>0</v>
      </c>
      <c r="BKU1393" s="84">
        <f t="shared" si="1107"/>
        <v>1000000</v>
      </c>
      <c r="BKV1393" s="84">
        <f t="shared" si="1107"/>
        <v>0</v>
      </c>
      <c r="BKW1393" s="84">
        <f t="shared" si="1107"/>
        <v>0</v>
      </c>
      <c r="BKX1393" s="84">
        <f t="shared" si="1107"/>
        <v>0</v>
      </c>
      <c r="BKY1393" s="84">
        <f t="shared" si="1107"/>
        <v>0</v>
      </c>
      <c r="BKZ1393" s="84">
        <f t="shared" si="1107"/>
        <v>1000000</v>
      </c>
      <c r="BLF1393" s="84" t="s">
        <v>235</v>
      </c>
      <c r="BLG1393" s="84" t="s">
        <v>236</v>
      </c>
      <c r="BLH1393" s="84">
        <f t="shared" ref="BLH1393:BLP1393" si="1108">BLH1387</f>
        <v>1000000</v>
      </c>
      <c r="BLI1393" s="84">
        <f t="shared" si="1108"/>
        <v>0</v>
      </c>
      <c r="BLJ1393" s="84">
        <f t="shared" si="1108"/>
        <v>0</v>
      </c>
      <c r="BLK1393" s="84">
        <f t="shared" si="1108"/>
        <v>1000000</v>
      </c>
      <c r="BLL1393" s="84">
        <f t="shared" si="1108"/>
        <v>0</v>
      </c>
      <c r="BLM1393" s="84">
        <f t="shared" si="1108"/>
        <v>0</v>
      </c>
      <c r="BLN1393" s="84">
        <f t="shared" si="1108"/>
        <v>0</v>
      </c>
      <c r="BLO1393" s="84">
        <f t="shared" si="1108"/>
        <v>0</v>
      </c>
      <c r="BLP1393" s="84">
        <f t="shared" si="1108"/>
        <v>1000000</v>
      </c>
      <c r="BLV1393" s="84" t="s">
        <v>235</v>
      </c>
      <c r="BLW1393" s="84" t="s">
        <v>236</v>
      </c>
      <c r="BLX1393" s="84">
        <f t="shared" ref="BLX1393:BMF1393" si="1109">BLX1387</f>
        <v>1000000</v>
      </c>
      <c r="BLY1393" s="84">
        <f t="shared" si="1109"/>
        <v>0</v>
      </c>
      <c r="BLZ1393" s="84">
        <f t="shared" si="1109"/>
        <v>0</v>
      </c>
      <c r="BMA1393" s="84">
        <f t="shared" si="1109"/>
        <v>1000000</v>
      </c>
      <c r="BMB1393" s="84">
        <f t="shared" si="1109"/>
        <v>0</v>
      </c>
      <c r="BMC1393" s="84">
        <f t="shared" si="1109"/>
        <v>0</v>
      </c>
      <c r="BMD1393" s="84">
        <f t="shared" si="1109"/>
        <v>0</v>
      </c>
      <c r="BME1393" s="84">
        <f t="shared" si="1109"/>
        <v>0</v>
      </c>
      <c r="BMF1393" s="84">
        <f t="shared" si="1109"/>
        <v>1000000</v>
      </c>
      <c r="BML1393" s="84" t="s">
        <v>235</v>
      </c>
      <c r="BMM1393" s="84" t="s">
        <v>236</v>
      </c>
      <c r="BMN1393" s="84">
        <f t="shared" ref="BMN1393:BMV1393" si="1110">BMN1387</f>
        <v>1000000</v>
      </c>
      <c r="BMO1393" s="84">
        <f t="shared" si="1110"/>
        <v>0</v>
      </c>
      <c r="BMP1393" s="84">
        <f t="shared" si="1110"/>
        <v>0</v>
      </c>
      <c r="BMQ1393" s="84">
        <f t="shared" si="1110"/>
        <v>1000000</v>
      </c>
      <c r="BMR1393" s="84">
        <f t="shared" si="1110"/>
        <v>0</v>
      </c>
      <c r="BMS1393" s="84">
        <f t="shared" si="1110"/>
        <v>0</v>
      </c>
      <c r="BMT1393" s="84">
        <f t="shared" si="1110"/>
        <v>0</v>
      </c>
      <c r="BMU1393" s="84">
        <f t="shared" si="1110"/>
        <v>0</v>
      </c>
      <c r="BMV1393" s="84">
        <f t="shared" si="1110"/>
        <v>1000000</v>
      </c>
      <c r="BNB1393" s="84" t="s">
        <v>235</v>
      </c>
      <c r="BNC1393" s="84" t="s">
        <v>236</v>
      </c>
      <c r="BND1393" s="84">
        <f t="shared" ref="BND1393:BNL1393" si="1111">BND1387</f>
        <v>1000000</v>
      </c>
      <c r="BNE1393" s="84">
        <f t="shared" si="1111"/>
        <v>0</v>
      </c>
      <c r="BNF1393" s="84">
        <f t="shared" si="1111"/>
        <v>0</v>
      </c>
      <c r="BNG1393" s="84">
        <f t="shared" si="1111"/>
        <v>1000000</v>
      </c>
      <c r="BNH1393" s="84">
        <f t="shared" si="1111"/>
        <v>0</v>
      </c>
      <c r="BNI1393" s="84">
        <f t="shared" si="1111"/>
        <v>0</v>
      </c>
      <c r="BNJ1393" s="84">
        <f t="shared" si="1111"/>
        <v>0</v>
      </c>
      <c r="BNK1393" s="84">
        <f t="shared" si="1111"/>
        <v>0</v>
      </c>
      <c r="BNL1393" s="84">
        <f t="shared" si="1111"/>
        <v>1000000</v>
      </c>
      <c r="BNR1393" s="84" t="s">
        <v>235</v>
      </c>
      <c r="BNS1393" s="84" t="s">
        <v>236</v>
      </c>
      <c r="BNT1393" s="84">
        <f t="shared" ref="BNT1393:BOB1393" si="1112">BNT1387</f>
        <v>1000000</v>
      </c>
      <c r="BNU1393" s="84">
        <f t="shared" si="1112"/>
        <v>0</v>
      </c>
      <c r="BNV1393" s="84">
        <f t="shared" si="1112"/>
        <v>0</v>
      </c>
      <c r="BNW1393" s="84">
        <f t="shared" si="1112"/>
        <v>1000000</v>
      </c>
      <c r="BNX1393" s="84">
        <f t="shared" si="1112"/>
        <v>0</v>
      </c>
      <c r="BNY1393" s="84">
        <f t="shared" si="1112"/>
        <v>0</v>
      </c>
      <c r="BNZ1393" s="84">
        <f t="shared" si="1112"/>
        <v>0</v>
      </c>
      <c r="BOA1393" s="84">
        <f t="shared" si="1112"/>
        <v>0</v>
      </c>
      <c r="BOB1393" s="84">
        <f t="shared" si="1112"/>
        <v>1000000</v>
      </c>
      <c r="BOH1393" s="84" t="s">
        <v>235</v>
      </c>
      <c r="BOI1393" s="84" t="s">
        <v>236</v>
      </c>
      <c r="BOJ1393" s="84">
        <f t="shared" ref="BOJ1393:BOR1393" si="1113">BOJ1387</f>
        <v>1000000</v>
      </c>
      <c r="BOK1393" s="84">
        <f t="shared" si="1113"/>
        <v>0</v>
      </c>
      <c r="BOL1393" s="84">
        <f t="shared" si="1113"/>
        <v>0</v>
      </c>
      <c r="BOM1393" s="84">
        <f t="shared" si="1113"/>
        <v>1000000</v>
      </c>
      <c r="BON1393" s="84">
        <f t="shared" si="1113"/>
        <v>0</v>
      </c>
      <c r="BOO1393" s="84">
        <f t="shared" si="1113"/>
        <v>0</v>
      </c>
      <c r="BOP1393" s="84">
        <f t="shared" si="1113"/>
        <v>0</v>
      </c>
      <c r="BOQ1393" s="84">
        <f t="shared" si="1113"/>
        <v>0</v>
      </c>
      <c r="BOR1393" s="84">
        <f t="shared" si="1113"/>
        <v>1000000</v>
      </c>
      <c r="BOX1393" s="84" t="s">
        <v>235</v>
      </c>
      <c r="BOY1393" s="84" t="s">
        <v>236</v>
      </c>
      <c r="BOZ1393" s="84">
        <f t="shared" ref="BOZ1393:BPH1393" si="1114">BOZ1387</f>
        <v>1000000</v>
      </c>
      <c r="BPA1393" s="84">
        <f t="shared" si="1114"/>
        <v>0</v>
      </c>
      <c r="BPB1393" s="84">
        <f t="shared" si="1114"/>
        <v>0</v>
      </c>
      <c r="BPC1393" s="84">
        <f t="shared" si="1114"/>
        <v>1000000</v>
      </c>
      <c r="BPD1393" s="84">
        <f t="shared" si="1114"/>
        <v>0</v>
      </c>
      <c r="BPE1393" s="84">
        <f t="shared" si="1114"/>
        <v>0</v>
      </c>
      <c r="BPF1393" s="84">
        <f t="shared" si="1114"/>
        <v>0</v>
      </c>
      <c r="BPG1393" s="84">
        <f t="shared" si="1114"/>
        <v>0</v>
      </c>
      <c r="BPH1393" s="84">
        <f t="shared" si="1114"/>
        <v>1000000</v>
      </c>
      <c r="BPN1393" s="84" t="s">
        <v>235</v>
      </c>
      <c r="BPO1393" s="84" t="s">
        <v>236</v>
      </c>
      <c r="BPP1393" s="84">
        <f t="shared" ref="BPP1393:BPX1393" si="1115">BPP1387</f>
        <v>1000000</v>
      </c>
      <c r="BPQ1393" s="84">
        <f t="shared" si="1115"/>
        <v>0</v>
      </c>
      <c r="BPR1393" s="84">
        <f t="shared" si="1115"/>
        <v>0</v>
      </c>
      <c r="BPS1393" s="84">
        <f t="shared" si="1115"/>
        <v>1000000</v>
      </c>
      <c r="BPT1393" s="84">
        <f t="shared" si="1115"/>
        <v>0</v>
      </c>
      <c r="BPU1393" s="84">
        <f t="shared" si="1115"/>
        <v>0</v>
      </c>
      <c r="BPV1393" s="84">
        <f t="shared" si="1115"/>
        <v>0</v>
      </c>
      <c r="BPW1393" s="84">
        <f t="shared" si="1115"/>
        <v>0</v>
      </c>
      <c r="BPX1393" s="84">
        <f t="shared" si="1115"/>
        <v>1000000</v>
      </c>
      <c r="BQD1393" s="84" t="s">
        <v>235</v>
      </c>
      <c r="BQE1393" s="84" t="s">
        <v>236</v>
      </c>
      <c r="BQF1393" s="84">
        <f t="shared" ref="BQF1393:BQN1393" si="1116">BQF1387</f>
        <v>1000000</v>
      </c>
      <c r="BQG1393" s="84">
        <f t="shared" si="1116"/>
        <v>0</v>
      </c>
      <c r="BQH1393" s="84">
        <f t="shared" si="1116"/>
        <v>0</v>
      </c>
      <c r="BQI1393" s="84">
        <f t="shared" si="1116"/>
        <v>1000000</v>
      </c>
      <c r="BQJ1393" s="84">
        <f t="shared" si="1116"/>
        <v>0</v>
      </c>
      <c r="BQK1393" s="84">
        <f t="shared" si="1116"/>
        <v>0</v>
      </c>
      <c r="BQL1393" s="84">
        <f t="shared" si="1116"/>
        <v>0</v>
      </c>
      <c r="BQM1393" s="84">
        <f t="shared" si="1116"/>
        <v>0</v>
      </c>
      <c r="BQN1393" s="84">
        <f t="shared" si="1116"/>
        <v>1000000</v>
      </c>
      <c r="BQT1393" s="84" t="s">
        <v>235</v>
      </c>
      <c r="BQU1393" s="84" t="s">
        <v>236</v>
      </c>
      <c r="BQV1393" s="84">
        <f t="shared" ref="BQV1393:BRD1393" si="1117">BQV1387</f>
        <v>1000000</v>
      </c>
      <c r="BQW1393" s="84">
        <f t="shared" si="1117"/>
        <v>0</v>
      </c>
      <c r="BQX1393" s="84">
        <f t="shared" si="1117"/>
        <v>0</v>
      </c>
      <c r="BQY1393" s="84">
        <f t="shared" si="1117"/>
        <v>1000000</v>
      </c>
      <c r="BQZ1393" s="84">
        <f t="shared" si="1117"/>
        <v>0</v>
      </c>
      <c r="BRA1393" s="84">
        <f t="shared" si="1117"/>
        <v>0</v>
      </c>
      <c r="BRB1393" s="84">
        <f t="shared" si="1117"/>
        <v>0</v>
      </c>
      <c r="BRC1393" s="84">
        <f t="shared" si="1117"/>
        <v>0</v>
      </c>
      <c r="BRD1393" s="84">
        <f t="shared" si="1117"/>
        <v>1000000</v>
      </c>
      <c r="BRJ1393" s="84" t="s">
        <v>235</v>
      </c>
      <c r="BRK1393" s="84" t="s">
        <v>236</v>
      </c>
      <c r="BRL1393" s="84">
        <f t="shared" ref="BRL1393:BRT1393" si="1118">BRL1387</f>
        <v>1000000</v>
      </c>
      <c r="BRM1393" s="84">
        <f t="shared" si="1118"/>
        <v>0</v>
      </c>
      <c r="BRN1393" s="84">
        <f t="shared" si="1118"/>
        <v>0</v>
      </c>
      <c r="BRO1393" s="84">
        <f t="shared" si="1118"/>
        <v>1000000</v>
      </c>
      <c r="BRP1393" s="84">
        <f t="shared" si="1118"/>
        <v>0</v>
      </c>
      <c r="BRQ1393" s="84">
        <f t="shared" si="1118"/>
        <v>0</v>
      </c>
      <c r="BRR1393" s="84">
        <f t="shared" si="1118"/>
        <v>0</v>
      </c>
      <c r="BRS1393" s="84">
        <f t="shared" si="1118"/>
        <v>0</v>
      </c>
      <c r="BRT1393" s="84">
        <f t="shared" si="1118"/>
        <v>1000000</v>
      </c>
      <c r="BRZ1393" s="84" t="s">
        <v>235</v>
      </c>
      <c r="BSA1393" s="84" t="s">
        <v>236</v>
      </c>
      <c r="BSB1393" s="84">
        <f t="shared" ref="BSB1393:BSJ1393" si="1119">BSB1387</f>
        <v>1000000</v>
      </c>
      <c r="BSC1393" s="84">
        <f t="shared" si="1119"/>
        <v>0</v>
      </c>
      <c r="BSD1393" s="84">
        <f t="shared" si="1119"/>
        <v>0</v>
      </c>
      <c r="BSE1393" s="84">
        <f t="shared" si="1119"/>
        <v>1000000</v>
      </c>
      <c r="BSF1393" s="84">
        <f t="shared" si="1119"/>
        <v>0</v>
      </c>
      <c r="BSG1393" s="84">
        <f t="shared" si="1119"/>
        <v>0</v>
      </c>
      <c r="BSH1393" s="84">
        <f t="shared" si="1119"/>
        <v>0</v>
      </c>
      <c r="BSI1393" s="84">
        <f t="shared" si="1119"/>
        <v>0</v>
      </c>
      <c r="BSJ1393" s="84">
        <f t="shared" si="1119"/>
        <v>1000000</v>
      </c>
      <c r="BSP1393" s="84" t="s">
        <v>235</v>
      </c>
      <c r="BSQ1393" s="84" t="s">
        <v>236</v>
      </c>
      <c r="BSR1393" s="84">
        <f t="shared" ref="BSR1393:BSZ1393" si="1120">BSR1387</f>
        <v>1000000</v>
      </c>
      <c r="BSS1393" s="84">
        <f t="shared" si="1120"/>
        <v>0</v>
      </c>
      <c r="BST1393" s="84">
        <f t="shared" si="1120"/>
        <v>0</v>
      </c>
      <c r="BSU1393" s="84">
        <f t="shared" si="1120"/>
        <v>1000000</v>
      </c>
      <c r="BSV1393" s="84">
        <f t="shared" si="1120"/>
        <v>0</v>
      </c>
      <c r="BSW1393" s="84">
        <f t="shared" si="1120"/>
        <v>0</v>
      </c>
      <c r="BSX1393" s="84">
        <f t="shared" si="1120"/>
        <v>0</v>
      </c>
      <c r="BSY1393" s="84">
        <f t="shared" si="1120"/>
        <v>0</v>
      </c>
      <c r="BSZ1393" s="84">
        <f t="shared" si="1120"/>
        <v>1000000</v>
      </c>
      <c r="BTF1393" s="84" t="s">
        <v>235</v>
      </c>
      <c r="BTG1393" s="84" t="s">
        <v>236</v>
      </c>
      <c r="BTH1393" s="84">
        <f t="shared" ref="BTH1393:BTP1393" si="1121">BTH1387</f>
        <v>1000000</v>
      </c>
      <c r="BTI1393" s="84">
        <f t="shared" si="1121"/>
        <v>0</v>
      </c>
      <c r="BTJ1393" s="84">
        <f t="shared" si="1121"/>
        <v>0</v>
      </c>
      <c r="BTK1393" s="84">
        <f t="shared" si="1121"/>
        <v>1000000</v>
      </c>
      <c r="BTL1393" s="84">
        <f t="shared" si="1121"/>
        <v>0</v>
      </c>
      <c r="BTM1393" s="84">
        <f t="shared" si="1121"/>
        <v>0</v>
      </c>
      <c r="BTN1393" s="84">
        <f t="shared" si="1121"/>
        <v>0</v>
      </c>
      <c r="BTO1393" s="84">
        <f t="shared" si="1121"/>
        <v>0</v>
      </c>
      <c r="BTP1393" s="84">
        <f t="shared" si="1121"/>
        <v>1000000</v>
      </c>
      <c r="BTV1393" s="84" t="s">
        <v>235</v>
      </c>
      <c r="BTW1393" s="84" t="s">
        <v>236</v>
      </c>
      <c r="BTX1393" s="84">
        <f t="shared" ref="BTX1393:BUF1393" si="1122">BTX1387</f>
        <v>1000000</v>
      </c>
      <c r="BTY1393" s="84">
        <f t="shared" si="1122"/>
        <v>0</v>
      </c>
      <c r="BTZ1393" s="84">
        <f t="shared" si="1122"/>
        <v>0</v>
      </c>
      <c r="BUA1393" s="84">
        <f t="shared" si="1122"/>
        <v>1000000</v>
      </c>
      <c r="BUB1393" s="84">
        <f t="shared" si="1122"/>
        <v>0</v>
      </c>
      <c r="BUC1393" s="84">
        <f t="shared" si="1122"/>
        <v>0</v>
      </c>
      <c r="BUD1393" s="84">
        <f t="shared" si="1122"/>
        <v>0</v>
      </c>
      <c r="BUE1393" s="84">
        <f t="shared" si="1122"/>
        <v>0</v>
      </c>
      <c r="BUF1393" s="84">
        <f t="shared" si="1122"/>
        <v>1000000</v>
      </c>
      <c r="BUL1393" s="84" t="s">
        <v>235</v>
      </c>
      <c r="BUM1393" s="84" t="s">
        <v>236</v>
      </c>
      <c r="BUN1393" s="84">
        <f t="shared" ref="BUN1393:BUV1393" si="1123">BUN1387</f>
        <v>1000000</v>
      </c>
      <c r="BUO1393" s="84">
        <f t="shared" si="1123"/>
        <v>0</v>
      </c>
      <c r="BUP1393" s="84">
        <f t="shared" si="1123"/>
        <v>0</v>
      </c>
      <c r="BUQ1393" s="84">
        <f t="shared" si="1123"/>
        <v>1000000</v>
      </c>
      <c r="BUR1393" s="84">
        <f t="shared" si="1123"/>
        <v>0</v>
      </c>
      <c r="BUS1393" s="84">
        <f t="shared" si="1123"/>
        <v>0</v>
      </c>
      <c r="BUT1393" s="84">
        <f t="shared" si="1123"/>
        <v>0</v>
      </c>
      <c r="BUU1393" s="84">
        <f t="shared" si="1123"/>
        <v>0</v>
      </c>
      <c r="BUV1393" s="84">
        <f t="shared" si="1123"/>
        <v>1000000</v>
      </c>
      <c r="BVB1393" s="84" t="s">
        <v>235</v>
      </c>
      <c r="BVC1393" s="84" t="s">
        <v>236</v>
      </c>
      <c r="BVD1393" s="84">
        <f t="shared" ref="BVD1393:BVL1393" si="1124">BVD1387</f>
        <v>1000000</v>
      </c>
      <c r="BVE1393" s="84">
        <f t="shared" si="1124"/>
        <v>0</v>
      </c>
      <c r="BVF1393" s="84">
        <f t="shared" si="1124"/>
        <v>0</v>
      </c>
      <c r="BVG1393" s="84">
        <f t="shared" si="1124"/>
        <v>1000000</v>
      </c>
      <c r="BVH1393" s="84">
        <f t="shared" si="1124"/>
        <v>0</v>
      </c>
      <c r="BVI1393" s="84">
        <f t="shared" si="1124"/>
        <v>0</v>
      </c>
      <c r="BVJ1393" s="84">
        <f t="shared" si="1124"/>
        <v>0</v>
      </c>
      <c r="BVK1393" s="84">
        <f t="shared" si="1124"/>
        <v>0</v>
      </c>
      <c r="BVL1393" s="84">
        <f t="shared" si="1124"/>
        <v>1000000</v>
      </c>
      <c r="BVR1393" s="84" t="s">
        <v>235</v>
      </c>
      <c r="BVS1393" s="84" t="s">
        <v>236</v>
      </c>
      <c r="BVT1393" s="84">
        <f t="shared" ref="BVT1393:BWB1393" si="1125">BVT1387</f>
        <v>1000000</v>
      </c>
      <c r="BVU1393" s="84">
        <f t="shared" si="1125"/>
        <v>0</v>
      </c>
      <c r="BVV1393" s="84">
        <f t="shared" si="1125"/>
        <v>0</v>
      </c>
      <c r="BVW1393" s="84">
        <f t="shared" si="1125"/>
        <v>1000000</v>
      </c>
      <c r="BVX1393" s="84">
        <f t="shared" si="1125"/>
        <v>0</v>
      </c>
      <c r="BVY1393" s="84">
        <f t="shared" si="1125"/>
        <v>0</v>
      </c>
      <c r="BVZ1393" s="84">
        <f t="shared" si="1125"/>
        <v>0</v>
      </c>
      <c r="BWA1393" s="84">
        <f t="shared" si="1125"/>
        <v>0</v>
      </c>
      <c r="BWB1393" s="84">
        <f t="shared" si="1125"/>
        <v>1000000</v>
      </c>
      <c r="BWH1393" s="84" t="s">
        <v>235</v>
      </c>
      <c r="BWI1393" s="84" t="s">
        <v>236</v>
      </c>
      <c r="BWJ1393" s="84">
        <f t="shared" ref="BWJ1393:BWR1393" si="1126">BWJ1387</f>
        <v>1000000</v>
      </c>
      <c r="BWK1393" s="84">
        <f t="shared" si="1126"/>
        <v>0</v>
      </c>
      <c r="BWL1393" s="84">
        <f t="shared" si="1126"/>
        <v>0</v>
      </c>
      <c r="BWM1393" s="84">
        <f t="shared" si="1126"/>
        <v>1000000</v>
      </c>
      <c r="BWN1393" s="84">
        <f t="shared" si="1126"/>
        <v>0</v>
      </c>
      <c r="BWO1393" s="84">
        <f t="shared" si="1126"/>
        <v>0</v>
      </c>
      <c r="BWP1393" s="84">
        <f t="shared" si="1126"/>
        <v>0</v>
      </c>
      <c r="BWQ1393" s="84">
        <f t="shared" si="1126"/>
        <v>0</v>
      </c>
      <c r="BWR1393" s="84">
        <f t="shared" si="1126"/>
        <v>1000000</v>
      </c>
      <c r="BWX1393" s="84" t="s">
        <v>235</v>
      </c>
      <c r="BWY1393" s="84" t="s">
        <v>236</v>
      </c>
      <c r="BWZ1393" s="84">
        <f t="shared" ref="BWZ1393:BXH1393" si="1127">BWZ1387</f>
        <v>1000000</v>
      </c>
      <c r="BXA1393" s="84">
        <f t="shared" si="1127"/>
        <v>0</v>
      </c>
      <c r="BXB1393" s="84">
        <f t="shared" si="1127"/>
        <v>0</v>
      </c>
      <c r="BXC1393" s="84">
        <f t="shared" si="1127"/>
        <v>1000000</v>
      </c>
      <c r="BXD1393" s="84">
        <f t="shared" si="1127"/>
        <v>0</v>
      </c>
      <c r="BXE1393" s="84">
        <f t="shared" si="1127"/>
        <v>0</v>
      </c>
      <c r="BXF1393" s="84">
        <f t="shared" si="1127"/>
        <v>0</v>
      </c>
      <c r="BXG1393" s="84">
        <f t="shared" si="1127"/>
        <v>0</v>
      </c>
      <c r="BXH1393" s="84">
        <f t="shared" si="1127"/>
        <v>1000000</v>
      </c>
      <c r="BXN1393" s="84" t="s">
        <v>235</v>
      </c>
      <c r="BXO1393" s="84" t="s">
        <v>236</v>
      </c>
      <c r="BXP1393" s="84">
        <f t="shared" ref="BXP1393:BXX1393" si="1128">BXP1387</f>
        <v>1000000</v>
      </c>
      <c r="BXQ1393" s="84">
        <f t="shared" si="1128"/>
        <v>0</v>
      </c>
      <c r="BXR1393" s="84">
        <f t="shared" si="1128"/>
        <v>0</v>
      </c>
      <c r="BXS1393" s="84">
        <f t="shared" si="1128"/>
        <v>1000000</v>
      </c>
      <c r="BXT1393" s="84">
        <f t="shared" si="1128"/>
        <v>0</v>
      </c>
      <c r="BXU1393" s="84">
        <f t="shared" si="1128"/>
        <v>0</v>
      </c>
      <c r="BXV1393" s="84">
        <f t="shared" si="1128"/>
        <v>0</v>
      </c>
      <c r="BXW1393" s="84">
        <f t="shared" si="1128"/>
        <v>0</v>
      </c>
      <c r="BXX1393" s="84">
        <f t="shared" si="1128"/>
        <v>1000000</v>
      </c>
      <c r="BYD1393" s="84" t="s">
        <v>235</v>
      </c>
      <c r="BYE1393" s="84" t="s">
        <v>236</v>
      </c>
      <c r="BYF1393" s="84">
        <f t="shared" ref="BYF1393:BYN1393" si="1129">BYF1387</f>
        <v>1000000</v>
      </c>
      <c r="BYG1393" s="84">
        <f t="shared" si="1129"/>
        <v>0</v>
      </c>
      <c r="BYH1393" s="84">
        <f t="shared" si="1129"/>
        <v>0</v>
      </c>
      <c r="BYI1393" s="84">
        <f t="shared" si="1129"/>
        <v>1000000</v>
      </c>
      <c r="BYJ1393" s="84">
        <f t="shared" si="1129"/>
        <v>0</v>
      </c>
      <c r="BYK1393" s="84">
        <f t="shared" si="1129"/>
        <v>0</v>
      </c>
      <c r="BYL1393" s="84">
        <f t="shared" si="1129"/>
        <v>0</v>
      </c>
      <c r="BYM1393" s="84">
        <f t="shared" si="1129"/>
        <v>0</v>
      </c>
      <c r="BYN1393" s="84">
        <f t="shared" si="1129"/>
        <v>1000000</v>
      </c>
      <c r="BYT1393" s="84" t="s">
        <v>235</v>
      </c>
      <c r="BYU1393" s="84" t="s">
        <v>236</v>
      </c>
      <c r="BYV1393" s="84">
        <f t="shared" ref="BYV1393:BZD1393" si="1130">BYV1387</f>
        <v>1000000</v>
      </c>
      <c r="BYW1393" s="84">
        <f t="shared" si="1130"/>
        <v>0</v>
      </c>
      <c r="BYX1393" s="84">
        <f t="shared" si="1130"/>
        <v>0</v>
      </c>
      <c r="BYY1393" s="84">
        <f t="shared" si="1130"/>
        <v>1000000</v>
      </c>
      <c r="BYZ1393" s="84">
        <f t="shared" si="1130"/>
        <v>0</v>
      </c>
      <c r="BZA1393" s="84">
        <f t="shared" si="1130"/>
        <v>0</v>
      </c>
      <c r="BZB1393" s="84">
        <f t="shared" si="1130"/>
        <v>0</v>
      </c>
      <c r="BZC1393" s="84">
        <f t="shared" si="1130"/>
        <v>0</v>
      </c>
      <c r="BZD1393" s="84">
        <f t="shared" si="1130"/>
        <v>1000000</v>
      </c>
      <c r="BZJ1393" s="84" t="s">
        <v>235</v>
      </c>
      <c r="BZK1393" s="84" t="s">
        <v>236</v>
      </c>
      <c r="BZL1393" s="84">
        <f>BZL1387</f>
        <v>1000000</v>
      </c>
      <c r="BZM1393" s="84">
        <f>BZM1387</f>
        <v>0</v>
      </c>
      <c r="BZN1393" s="84">
        <f>BZN1387</f>
        <v>0</v>
      </c>
      <c r="BZO1393" s="84">
        <f>BZO1387</f>
        <v>1000000</v>
      </c>
      <c r="BZP1393" s="84">
        <f>BZP1387</f>
        <v>0</v>
      </c>
      <c r="BZQ1393" s="84">
        <f>BZQ1387</f>
        <v>0</v>
      </c>
      <c r="BZR1393" s="84">
        <f>BZR1387</f>
        <v>0</v>
      </c>
      <c r="BZS1393" s="84">
        <f>BZS1387</f>
        <v>0</v>
      </c>
      <c r="BZT1393" s="84">
        <f>BZT1387</f>
        <v>1000000</v>
      </c>
      <c r="BZZ1393" s="84" t="s">
        <v>235</v>
      </c>
      <c r="CAA1393" s="84" t="s">
        <v>236</v>
      </c>
      <c r="CAB1393" s="84">
        <f t="shared" ref="CAB1393:CAJ1393" si="1131">CAB1387</f>
        <v>1000000</v>
      </c>
      <c r="CAC1393" s="84">
        <f t="shared" si="1131"/>
        <v>0</v>
      </c>
      <c r="CAD1393" s="84">
        <f t="shared" si="1131"/>
        <v>0</v>
      </c>
      <c r="CAE1393" s="84">
        <f t="shared" si="1131"/>
        <v>1000000</v>
      </c>
      <c r="CAF1393" s="84">
        <f t="shared" si="1131"/>
        <v>0</v>
      </c>
      <c r="CAG1393" s="84">
        <f t="shared" si="1131"/>
        <v>0</v>
      </c>
      <c r="CAH1393" s="84">
        <f t="shared" si="1131"/>
        <v>0</v>
      </c>
      <c r="CAI1393" s="84">
        <f t="shared" si="1131"/>
        <v>0</v>
      </c>
      <c r="CAJ1393" s="84">
        <f t="shared" si="1131"/>
        <v>1000000</v>
      </c>
      <c r="CAP1393" s="84" t="s">
        <v>235</v>
      </c>
      <c r="CAQ1393" s="84" t="s">
        <v>236</v>
      </c>
      <c r="CAR1393" s="84">
        <f t="shared" ref="CAR1393:CAZ1393" si="1132">CAR1387</f>
        <v>1000000</v>
      </c>
      <c r="CAS1393" s="84">
        <f t="shared" si="1132"/>
        <v>0</v>
      </c>
      <c r="CAT1393" s="84">
        <f t="shared" si="1132"/>
        <v>0</v>
      </c>
      <c r="CAU1393" s="84">
        <f t="shared" si="1132"/>
        <v>1000000</v>
      </c>
      <c r="CAV1393" s="84">
        <f t="shared" si="1132"/>
        <v>0</v>
      </c>
      <c r="CAW1393" s="84">
        <f t="shared" si="1132"/>
        <v>0</v>
      </c>
      <c r="CAX1393" s="84">
        <f t="shared" si="1132"/>
        <v>0</v>
      </c>
      <c r="CAY1393" s="84">
        <f t="shared" si="1132"/>
        <v>0</v>
      </c>
      <c r="CAZ1393" s="84">
        <f t="shared" si="1132"/>
        <v>1000000</v>
      </c>
      <c r="CBF1393" s="84" t="s">
        <v>235</v>
      </c>
      <c r="CBG1393" s="84" t="s">
        <v>236</v>
      </c>
      <c r="CBH1393" s="84">
        <f t="shared" ref="CBH1393:CBP1393" si="1133">CBH1387</f>
        <v>1000000</v>
      </c>
      <c r="CBI1393" s="84">
        <f t="shared" si="1133"/>
        <v>0</v>
      </c>
      <c r="CBJ1393" s="84">
        <f t="shared" si="1133"/>
        <v>0</v>
      </c>
      <c r="CBK1393" s="84">
        <f t="shared" si="1133"/>
        <v>1000000</v>
      </c>
      <c r="CBL1393" s="84">
        <f t="shared" si="1133"/>
        <v>0</v>
      </c>
      <c r="CBM1393" s="84">
        <f t="shared" si="1133"/>
        <v>0</v>
      </c>
      <c r="CBN1393" s="84">
        <f t="shared" si="1133"/>
        <v>0</v>
      </c>
      <c r="CBO1393" s="84">
        <f t="shared" si="1133"/>
        <v>0</v>
      </c>
      <c r="CBP1393" s="84">
        <f t="shared" si="1133"/>
        <v>1000000</v>
      </c>
      <c r="CBV1393" s="84" t="s">
        <v>235</v>
      </c>
      <c r="CBW1393" s="84" t="s">
        <v>236</v>
      </c>
      <c r="CBX1393" s="84">
        <f t="shared" ref="CBX1393:CCF1393" si="1134">CBX1387</f>
        <v>1000000</v>
      </c>
      <c r="CBY1393" s="84">
        <f t="shared" si="1134"/>
        <v>0</v>
      </c>
      <c r="CBZ1393" s="84">
        <f t="shared" si="1134"/>
        <v>0</v>
      </c>
      <c r="CCA1393" s="84">
        <f t="shared" si="1134"/>
        <v>1000000</v>
      </c>
      <c r="CCB1393" s="84">
        <f t="shared" si="1134"/>
        <v>0</v>
      </c>
      <c r="CCC1393" s="84">
        <f t="shared" si="1134"/>
        <v>0</v>
      </c>
      <c r="CCD1393" s="84">
        <f t="shared" si="1134"/>
        <v>0</v>
      </c>
      <c r="CCE1393" s="84">
        <f t="shared" si="1134"/>
        <v>0</v>
      </c>
      <c r="CCF1393" s="84">
        <f t="shared" si="1134"/>
        <v>1000000</v>
      </c>
      <c r="CCL1393" s="84" t="s">
        <v>235</v>
      </c>
      <c r="CCM1393" s="84" t="s">
        <v>236</v>
      </c>
      <c r="CCN1393" s="84">
        <f t="shared" ref="CCN1393:CCV1393" si="1135">CCN1387</f>
        <v>1000000</v>
      </c>
      <c r="CCO1393" s="84">
        <f t="shared" si="1135"/>
        <v>0</v>
      </c>
      <c r="CCP1393" s="84">
        <f t="shared" si="1135"/>
        <v>0</v>
      </c>
      <c r="CCQ1393" s="84">
        <f t="shared" si="1135"/>
        <v>1000000</v>
      </c>
      <c r="CCR1393" s="84">
        <f t="shared" si="1135"/>
        <v>0</v>
      </c>
      <c r="CCS1393" s="84">
        <f t="shared" si="1135"/>
        <v>0</v>
      </c>
      <c r="CCT1393" s="84">
        <f t="shared" si="1135"/>
        <v>0</v>
      </c>
      <c r="CCU1393" s="84">
        <f t="shared" si="1135"/>
        <v>0</v>
      </c>
      <c r="CCV1393" s="84">
        <f t="shared" si="1135"/>
        <v>1000000</v>
      </c>
      <c r="CDB1393" s="84" t="s">
        <v>235</v>
      </c>
      <c r="CDC1393" s="84" t="s">
        <v>236</v>
      </c>
      <c r="CDD1393" s="84">
        <f t="shared" ref="CDD1393:CDL1393" si="1136">CDD1387</f>
        <v>1000000</v>
      </c>
      <c r="CDE1393" s="84">
        <f t="shared" si="1136"/>
        <v>0</v>
      </c>
      <c r="CDF1393" s="84">
        <f t="shared" si="1136"/>
        <v>0</v>
      </c>
      <c r="CDG1393" s="84">
        <f t="shared" si="1136"/>
        <v>1000000</v>
      </c>
      <c r="CDH1393" s="84">
        <f t="shared" si="1136"/>
        <v>0</v>
      </c>
      <c r="CDI1393" s="84">
        <f t="shared" si="1136"/>
        <v>0</v>
      </c>
      <c r="CDJ1393" s="84">
        <f t="shared" si="1136"/>
        <v>0</v>
      </c>
      <c r="CDK1393" s="84">
        <f t="shared" si="1136"/>
        <v>0</v>
      </c>
      <c r="CDL1393" s="84">
        <f t="shared" si="1136"/>
        <v>1000000</v>
      </c>
      <c r="CDR1393" s="84" t="s">
        <v>235</v>
      </c>
      <c r="CDS1393" s="84" t="s">
        <v>236</v>
      </c>
      <c r="CDT1393" s="84">
        <f t="shared" ref="CDT1393:CEB1393" si="1137">CDT1387</f>
        <v>1000000</v>
      </c>
      <c r="CDU1393" s="84">
        <f t="shared" si="1137"/>
        <v>0</v>
      </c>
      <c r="CDV1393" s="84">
        <f t="shared" si="1137"/>
        <v>0</v>
      </c>
      <c r="CDW1393" s="84">
        <f t="shared" si="1137"/>
        <v>1000000</v>
      </c>
      <c r="CDX1393" s="84">
        <f t="shared" si="1137"/>
        <v>0</v>
      </c>
      <c r="CDY1393" s="84">
        <f t="shared" si="1137"/>
        <v>0</v>
      </c>
      <c r="CDZ1393" s="84">
        <f t="shared" si="1137"/>
        <v>0</v>
      </c>
      <c r="CEA1393" s="84">
        <f t="shared" si="1137"/>
        <v>0</v>
      </c>
      <c r="CEB1393" s="84">
        <f t="shared" si="1137"/>
        <v>1000000</v>
      </c>
      <c r="CEH1393" s="84" t="s">
        <v>235</v>
      </c>
      <c r="CEI1393" s="84" t="s">
        <v>236</v>
      </c>
      <c r="CEJ1393" s="84">
        <f t="shared" ref="CEJ1393:CER1393" si="1138">CEJ1387</f>
        <v>1000000</v>
      </c>
      <c r="CEK1393" s="84">
        <f t="shared" si="1138"/>
        <v>0</v>
      </c>
      <c r="CEL1393" s="84">
        <f t="shared" si="1138"/>
        <v>0</v>
      </c>
      <c r="CEM1393" s="84">
        <f t="shared" si="1138"/>
        <v>1000000</v>
      </c>
      <c r="CEN1393" s="84">
        <f t="shared" si="1138"/>
        <v>0</v>
      </c>
      <c r="CEO1393" s="84">
        <f t="shared" si="1138"/>
        <v>0</v>
      </c>
      <c r="CEP1393" s="84">
        <f t="shared" si="1138"/>
        <v>0</v>
      </c>
      <c r="CEQ1393" s="84">
        <f t="shared" si="1138"/>
        <v>0</v>
      </c>
      <c r="CER1393" s="84">
        <f t="shared" si="1138"/>
        <v>1000000</v>
      </c>
      <c r="CEX1393" s="84" t="s">
        <v>235</v>
      </c>
      <c r="CEY1393" s="84" t="s">
        <v>236</v>
      </c>
      <c r="CEZ1393" s="84">
        <f t="shared" ref="CEZ1393:CFH1393" si="1139">CEZ1387</f>
        <v>1000000</v>
      </c>
      <c r="CFA1393" s="84">
        <f t="shared" si="1139"/>
        <v>0</v>
      </c>
      <c r="CFB1393" s="84">
        <f t="shared" si="1139"/>
        <v>0</v>
      </c>
      <c r="CFC1393" s="84">
        <f t="shared" si="1139"/>
        <v>1000000</v>
      </c>
      <c r="CFD1393" s="84">
        <f t="shared" si="1139"/>
        <v>0</v>
      </c>
      <c r="CFE1393" s="84">
        <f t="shared" si="1139"/>
        <v>0</v>
      </c>
      <c r="CFF1393" s="84">
        <f t="shared" si="1139"/>
        <v>0</v>
      </c>
      <c r="CFG1393" s="84">
        <f t="shared" si="1139"/>
        <v>0</v>
      </c>
      <c r="CFH1393" s="84">
        <f t="shared" si="1139"/>
        <v>1000000</v>
      </c>
      <c r="CFN1393" s="84" t="s">
        <v>235</v>
      </c>
      <c r="CFO1393" s="84" t="s">
        <v>236</v>
      </c>
      <c r="CFP1393" s="84">
        <f t="shared" ref="CFP1393:CFX1393" si="1140">CFP1387</f>
        <v>1000000</v>
      </c>
      <c r="CFQ1393" s="84">
        <f t="shared" si="1140"/>
        <v>0</v>
      </c>
      <c r="CFR1393" s="84">
        <f t="shared" si="1140"/>
        <v>0</v>
      </c>
      <c r="CFS1393" s="84">
        <f t="shared" si="1140"/>
        <v>1000000</v>
      </c>
      <c r="CFT1393" s="84">
        <f t="shared" si="1140"/>
        <v>0</v>
      </c>
      <c r="CFU1393" s="84">
        <f t="shared" si="1140"/>
        <v>0</v>
      </c>
      <c r="CFV1393" s="84">
        <f t="shared" si="1140"/>
        <v>0</v>
      </c>
      <c r="CFW1393" s="84">
        <f t="shared" si="1140"/>
        <v>0</v>
      </c>
      <c r="CFX1393" s="84">
        <f t="shared" si="1140"/>
        <v>1000000</v>
      </c>
      <c r="CGD1393" s="84" t="s">
        <v>235</v>
      </c>
      <c r="CGE1393" s="84" t="s">
        <v>236</v>
      </c>
      <c r="CGF1393" s="84">
        <f t="shared" ref="CGF1393:CGN1393" si="1141">CGF1387</f>
        <v>1000000</v>
      </c>
      <c r="CGG1393" s="84">
        <f t="shared" si="1141"/>
        <v>0</v>
      </c>
      <c r="CGH1393" s="84">
        <f t="shared" si="1141"/>
        <v>0</v>
      </c>
      <c r="CGI1393" s="84">
        <f t="shared" si="1141"/>
        <v>1000000</v>
      </c>
      <c r="CGJ1393" s="84">
        <f t="shared" si="1141"/>
        <v>0</v>
      </c>
      <c r="CGK1393" s="84">
        <f t="shared" si="1141"/>
        <v>0</v>
      </c>
      <c r="CGL1393" s="84">
        <f t="shared" si="1141"/>
        <v>0</v>
      </c>
      <c r="CGM1393" s="84">
        <f t="shared" si="1141"/>
        <v>0</v>
      </c>
      <c r="CGN1393" s="84">
        <f t="shared" si="1141"/>
        <v>1000000</v>
      </c>
      <c r="CGT1393" s="84" t="s">
        <v>235</v>
      </c>
      <c r="CGU1393" s="84" t="s">
        <v>236</v>
      </c>
      <c r="CGV1393" s="84">
        <f t="shared" ref="CGV1393:CHD1393" si="1142">CGV1387</f>
        <v>1000000</v>
      </c>
      <c r="CGW1393" s="84">
        <f t="shared" si="1142"/>
        <v>0</v>
      </c>
      <c r="CGX1393" s="84">
        <f t="shared" si="1142"/>
        <v>0</v>
      </c>
      <c r="CGY1393" s="84">
        <f t="shared" si="1142"/>
        <v>1000000</v>
      </c>
      <c r="CGZ1393" s="84">
        <f t="shared" si="1142"/>
        <v>0</v>
      </c>
      <c r="CHA1393" s="84">
        <f t="shared" si="1142"/>
        <v>0</v>
      </c>
      <c r="CHB1393" s="84">
        <f t="shared" si="1142"/>
        <v>0</v>
      </c>
      <c r="CHC1393" s="84">
        <f t="shared" si="1142"/>
        <v>0</v>
      </c>
      <c r="CHD1393" s="84">
        <f t="shared" si="1142"/>
        <v>1000000</v>
      </c>
      <c r="CHJ1393" s="84" t="s">
        <v>235</v>
      </c>
      <c r="CHK1393" s="84" t="s">
        <v>236</v>
      </c>
      <c r="CHL1393" s="84">
        <f t="shared" ref="CHL1393:CHT1393" si="1143">CHL1387</f>
        <v>1000000</v>
      </c>
      <c r="CHM1393" s="84">
        <f t="shared" si="1143"/>
        <v>0</v>
      </c>
      <c r="CHN1393" s="84">
        <f t="shared" si="1143"/>
        <v>0</v>
      </c>
      <c r="CHO1393" s="84">
        <f t="shared" si="1143"/>
        <v>1000000</v>
      </c>
      <c r="CHP1393" s="84">
        <f t="shared" si="1143"/>
        <v>0</v>
      </c>
      <c r="CHQ1393" s="84">
        <f t="shared" si="1143"/>
        <v>0</v>
      </c>
      <c r="CHR1393" s="84">
        <f t="shared" si="1143"/>
        <v>0</v>
      </c>
      <c r="CHS1393" s="84">
        <f t="shared" si="1143"/>
        <v>0</v>
      </c>
      <c r="CHT1393" s="84">
        <f t="shared" si="1143"/>
        <v>1000000</v>
      </c>
      <c r="CHZ1393" s="84" t="s">
        <v>235</v>
      </c>
      <c r="CIA1393" s="84" t="s">
        <v>236</v>
      </c>
      <c r="CIB1393" s="84">
        <f t="shared" ref="CIB1393:CIJ1393" si="1144">CIB1387</f>
        <v>1000000</v>
      </c>
      <c r="CIC1393" s="84">
        <f t="shared" si="1144"/>
        <v>0</v>
      </c>
      <c r="CID1393" s="84">
        <f t="shared" si="1144"/>
        <v>0</v>
      </c>
      <c r="CIE1393" s="84">
        <f t="shared" si="1144"/>
        <v>1000000</v>
      </c>
      <c r="CIF1393" s="84">
        <f t="shared" si="1144"/>
        <v>0</v>
      </c>
      <c r="CIG1393" s="84">
        <f t="shared" si="1144"/>
        <v>0</v>
      </c>
      <c r="CIH1393" s="84">
        <f t="shared" si="1144"/>
        <v>0</v>
      </c>
      <c r="CII1393" s="84">
        <f t="shared" si="1144"/>
        <v>0</v>
      </c>
      <c r="CIJ1393" s="84">
        <f t="shared" si="1144"/>
        <v>1000000</v>
      </c>
      <c r="CIP1393" s="84" t="s">
        <v>235</v>
      </c>
      <c r="CIQ1393" s="84" t="s">
        <v>236</v>
      </c>
      <c r="CIR1393" s="84">
        <f t="shared" ref="CIR1393:CIZ1393" si="1145">CIR1387</f>
        <v>1000000</v>
      </c>
      <c r="CIS1393" s="84">
        <f t="shared" si="1145"/>
        <v>0</v>
      </c>
      <c r="CIT1393" s="84">
        <f t="shared" si="1145"/>
        <v>0</v>
      </c>
      <c r="CIU1393" s="84">
        <f t="shared" si="1145"/>
        <v>1000000</v>
      </c>
      <c r="CIV1393" s="84">
        <f t="shared" si="1145"/>
        <v>0</v>
      </c>
      <c r="CIW1393" s="84">
        <f t="shared" si="1145"/>
        <v>0</v>
      </c>
      <c r="CIX1393" s="84">
        <f t="shared" si="1145"/>
        <v>0</v>
      </c>
      <c r="CIY1393" s="84">
        <f t="shared" si="1145"/>
        <v>0</v>
      </c>
      <c r="CIZ1393" s="84">
        <f t="shared" si="1145"/>
        <v>1000000</v>
      </c>
      <c r="CJF1393" s="84" t="s">
        <v>235</v>
      </c>
      <c r="CJG1393" s="84" t="s">
        <v>236</v>
      </c>
      <c r="CJH1393" s="84">
        <f t="shared" ref="CJH1393:CJP1393" si="1146">CJH1387</f>
        <v>1000000</v>
      </c>
      <c r="CJI1393" s="84">
        <f t="shared" si="1146"/>
        <v>0</v>
      </c>
      <c r="CJJ1393" s="84">
        <f t="shared" si="1146"/>
        <v>0</v>
      </c>
      <c r="CJK1393" s="84">
        <f t="shared" si="1146"/>
        <v>1000000</v>
      </c>
      <c r="CJL1393" s="84">
        <f t="shared" si="1146"/>
        <v>0</v>
      </c>
      <c r="CJM1393" s="84">
        <f t="shared" si="1146"/>
        <v>0</v>
      </c>
      <c r="CJN1393" s="84">
        <f t="shared" si="1146"/>
        <v>0</v>
      </c>
      <c r="CJO1393" s="84">
        <f t="shared" si="1146"/>
        <v>0</v>
      </c>
      <c r="CJP1393" s="84">
        <f t="shared" si="1146"/>
        <v>1000000</v>
      </c>
      <c r="CJV1393" s="84" t="s">
        <v>235</v>
      </c>
      <c r="CJW1393" s="84" t="s">
        <v>236</v>
      </c>
      <c r="CJX1393" s="84">
        <f t="shared" ref="CJX1393:CKF1393" si="1147">CJX1387</f>
        <v>1000000</v>
      </c>
      <c r="CJY1393" s="84">
        <f t="shared" si="1147"/>
        <v>0</v>
      </c>
      <c r="CJZ1393" s="84">
        <f t="shared" si="1147"/>
        <v>0</v>
      </c>
      <c r="CKA1393" s="84">
        <f t="shared" si="1147"/>
        <v>1000000</v>
      </c>
      <c r="CKB1393" s="84">
        <f t="shared" si="1147"/>
        <v>0</v>
      </c>
      <c r="CKC1393" s="84">
        <f t="shared" si="1147"/>
        <v>0</v>
      </c>
      <c r="CKD1393" s="84">
        <f t="shared" si="1147"/>
        <v>0</v>
      </c>
      <c r="CKE1393" s="84">
        <f t="shared" si="1147"/>
        <v>0</v>
      </c>
      <c r="CKF1393" s="84">
        <f t="shared" si="1147"/>
        <v>1000000</v>
      </c>
      <c r="CKL1393" s="84" t="s">
        <v>235</v>
      </c>
      <c r="CKM1393" s="84" t="s">
        <v>236</v>
      </c>
      <c r="CKN1393" s="84">
        <f t="shared" ref="CKN1393:CKV1393" si="1148">CKN1387</f>
        <v>1000000</v>
      </c>
      <c r="CKO1393" s="84">
        <f t="shared" si="1148"/>
        <v>0</v>
      </c>
      <c r="CKP1393" s="84">
        <f t="shared" si="1148"/>
        <v>0</v>
      </c>
      <c r="CKQ1393" s="84">
        <f t="shared" si="1148"/>
        <v>1000000</v>
      </c>
      <c r="CKR1393" s="84">
        <f t="shared" si="1148"/>
        <v>0</v>
      </c>
      <c r="CKS1393" s="84">
        <f t="shared" si="1148"/>
        <v>0</v>
      </c>
      <c r="CKT1393" s="84">
        <f t="shared" si="1148"/>
        <v>0</v>
      </c>
      <c r="CKU1393" s="84">
        <f t="shared" si="1148"/>
        <v>0</v>
      </c>
      <c r="CKV1393" s="84">
        <f t="shared" si="1148"/>
        <v>1000000</v>
      </c>
      <c r="CLB1393" s="84" t="s">
        <v>235</v>
      </c>
      <c r="CLC1393" s="84" t="s">
        <v>236</v>
      </c>
      <c r="CLD1393" s="84">
        <f t="shared" ref="CLD1393:CLL1393" si="1149">CLD1387</f>
        <v>1000000</v>
      </c>
      <c r="CLE1393" s="84">
        <f t="shared" si="1149"/>
        <v>0</v>
      </c>
      <c r="CLF1393" s="84">
        <f t="shared" si="1149"/>
        <v>0</v>
      </c>
      <c r="CLG1393" s="84">
        <f t="shared" si="1149"/>
        <v>1000000</v>
      </c>
      <c r="CLH1393" s="84">
        <f t="shared" si="1149"/>
        <v>0</v>
      </c>
      <c r="CLI1393" s="84">
        <f t="shared" si="1149"/>
        <v>0</v>
      </c>
      <c r="CLJ1393" s="84">
        <f t="shared" si="1149"/>
        <v>0</v>
      </c>
      <c r="CLK1393" s="84">
        <f t="shared" si="1149"/>
        <v>0</v>
      </c>
      <c r="CLL1393" s="84">
        <f t="shared" si="1149"/>
        <v>1000000</v>
      </c>
      <c r="CLR1393" s="84" t="s">
        <v>235</v>
      </c>
      <c r="CLS1393" s="84" t="s">
        <v>236</v>
      </c>
      <c r="CLT1393" s="84">
        <f t="shared" ref="CLT1393:CMB1393" si="1150">CLT1387</f>
        <v>1000000</v>
      </c>
      <c r="CLU1393" s="84">
        <f t="shared" si="1150"/>
        <v>0</v>
      </c>
      <c r="CLV1393" s="84">
        <f t="shared" si="1150"/>
        <v>0</v>
      </c>
      <c r="CLW1393" s="84">
        <f t="shared" si="1150"/>
        <v>1000000</v>
      </c>
      <c r="CLX1393" s="84">
        <f t="shared" si="1150"/>
        <v>0</v>
      </c>
      <c r="CLY1393" s="84">
        <f t="shared" si="1150"/>
        <v>0</v>
      </c>
      <c r="CLZ1393" s="84">
        <f t="shared" si="1150"/>
        <v>0</v>
      </c>
      <c r="CMA1393" s="84">
        <f t="shared" si="1150"/>
        <v>0</v>
      </c>
      <c r="CMB1393" s="84">
        <f t="shared" si="1150"/>
        <v>1000000</v>
      </c>
      <c r="CMH1393" s="84" t="s">
        <v>235</v>
      </c>
      <c r="CMI1393" s="84" t="s">
        <v>236</v>
      </c>
      <c r="CMJ1393" s="84">
        <f t="shared" ref="CMJ1393:CMR1393" si="1151">CMJ1387</f>
        <v>1000000</v>
      </c>
      <c r="CMK1393" s="84">
        <f t="shared" si="1151"/>
        <v>0</v>
      </c>
      <c r="CML1393" s="84">
        <f t="shared" si="1151"/>
        <v>0</v>
      </c>
      <c r="CMM1393" s="84">
        <f t="shared" si="1151"/>
        <v>1000000</v>
      </c>
      <c r="CMN1393" s="84">
        <f t="shared" si="1151"/>
        <v>0</v>
      </c>
      <c r="CMO1393" s="84">
        <f t="shared" si="1151"/>
        <v>0</v>
      </c>
      <c r="CMP1393" s="84">
        <f t="shared" si="1151"/>
        <v>0</v>
      </c>
      <c r="CMQ1393" s="84">
        <f t="shared" si="1151"/>
        <v>0</v>
      </c>
      <c r="CMR1393" s="84">
        <f t="shared" si="1151"/>
        <v>1000000</v>
      </c>
      <c r="CMX1393" s="84" t="s">
        <v>235</v>
      </c>
      <c r="CMY1393" s="84" t="s">
        <v>236</v>
      </c>
      <c r="CMZ1393" s="84">
        <f t="shared" ref="CMZ1393:CNH1393" si="1152">CMZ1387</f>
        <v>1000000</v>
      </c>
      <c r="CNA1393" s="84">
        <f t="shared" si="1152"/>
        <v>0</v>
      </c>
      <c r="CNB1393" s="84">
        <f t="shared" si="1152"/>
        <v>0</v>
      </c>
      <c r="CNC1393" s="84">
        <f t="shared" si="1152"/>
        <v>1000000</v>
      </c>
      <c r="CND1393" s="84">
        <f t="shared" si="1152"/>
        <v>0</v>
      </c>
      <c r="CNE1393" s="84">
        <f t="shared" si="1152"/>
        <v>0</v>
      </c>
      <c r="CNF1393" s="84">
        <f t="shared" si="1152"/>
        <v>0</v>
      </c>
      <c r="CNG1393" s="84">
        <f t="shared" si="1152"/>
        <v>0</v>
      </c>
      <c r="CNH1393" s="84">
        <f t="shared" si="1152"/>
        <v>1000000</v>
      </c>
      <c r="CNN1393" s="84" t="s">
        <v>235</v>
      </c>
      <c r="CNO1393" s="84" t="s">
        <v>236</v>
      </c>
      <c r="CNP1393" s="84">
        <f t="shared" ref="CNP1393:CNX1393" si="1153">CNP1387</f>
        <v>1000000</v>
      </c>
      <c r="CNQ1393" s="84">
        <f t="shared" si="1153"/>
        <v>0</v>
      </c>
      <c r="CNR1393" s="84">
        <f t="shared" si="1153"/>
        <v>0</v>
      </c>
      <c r="CNS1393" s="84">
        <f t="shared" si="1153"/>
        <v>1000000</v>
      </c>
      <c r="CNT1393" s="84">
        <f t="shared" si="1153"/>
        <v>0</v>
      </c>
      <c r="CNU1393" s="84">
        <f t="shared" si="1153"/>
        <v>0</v>
      </c>
      <c r="CNV1393" s="84">
        <f t="shared" si="1153"/>
        <v>0</v>
      </c>
      <c r="CNW1393" s="84">
        <f t="shared" si="1153"/>
        <v>0</v>
      </c>
      <c r="CNX1393" s="84">
        <f t="shared" si="1153"/>
        <v>1000000</v>
      </c>
      <c r="COD1393" s="84" t="s">
        <v>235</v>
      </c>
      <c r="COE1393" s="84" t="s">
        <v>236</v>
      </c>
      <c r="COF1393" s="84">
        <f t="shared" ref="COF1393:CON1393" si="1154">COF1387</f>
        <v>1000000</v>
      </c>
      <c r="COG1393" s="84">
        <f t="shared" si="1154"/>
        <v>0</v>
      </c>
      <c r="COH1393" s="84">
        <f t="shared" si="1154"/>
        <v>0</v>
      </c>
      <c r="COI1393" s="84">
        <f t="shared" si="1154"/>
        <v>1000000</v>
      </c>
      <c r="COJ1393" s="84">
        <f t="shared" si="1154"/>
        <v>0</v>
      </c>
      <c r="COK1393" s="84">
        <f t="shared" si="1154"/>
        <v>0</v>
      </c>
      <c r="COL1393" s="84">
        <f t="shared" si="1154"/>
        <v>0</v>
      </c>
      <c r="COM1393" s="84">
        <f t="shared" si="1154"/>
        <v>0</v>
      </c>
      <c r="CON1393" s="84">
        <f t="shared" si="1154"/>
        <v>1000000</v>
      </c>
      <c r="COT1393" s="84" t="s">
        <v>235</v>
      </c>
      <c r="COU1393" s="84" t="s">
        <v>236</v>
      </c>
      <c r="COV1393" s="84">
        <f t="shared" ref="COV1393:CPD1393" si="1155">COV1387</f>
        <v>1000000</v>
      </c>
      <c r="COW1393" s="84">
        <f t="shared" si="1155"/>
        <v>0</v>
      </c>
      <c r="COX1393" s="84">
        <f t="shared" si="1155"/>
        <v>0</v>
      </c>
      <c r="COY1393" s="84">
        <f t="shared" si="1155"/>
        <v>1000000</v>
      </c>
      <c r="COZ1393" s="84">
        <f t="shared" si="1155"/>
        <v>0</v>
      </c>
      <c r="CPA1393" s="84">
        <f t="shared" si="1155"/>
        <v>0</v>
      </c>
      <c r="CPB1393" s="84">
        <f t="shared" si="1155"/>
        <v>0</v>
      </c>
      <c r="CPC1393" s="84">
        <f t="shared" si="1155"/>
        <v>0</v>
      </c>
      <c r="CPD1393" s="84">
        <f t="shared" si="1155"/>
        <v>1000000</v>
      </c>
      <c r="CPJ1393" s="84" t="s">
        <v>235</v>
      </c>
      <c r="CPK1393" s="84" t="s">
        <v>236</v>
      </c>
      <c r="CPL1393" s="84">
        <f t="shared" ref="CPL1393:CPT1393" si="1156">CPL1387</f>
        <v>1000000</v>
      </c>
      <c r="CPM1393" s="84">
        <f t="shared" si="1156"/>
        <v>0</v>
      </c>
      <c r="CPN1393" s="84">
        <f t="shared" si="1156"/>
        <v>0</v>
      </c>
      <c r="CPO1393" s="84">
        <f t="shared" si="1156"/>
        <v>1000000</v>
      </c>
      <c r="CPP1393" s="84">
        <f t="shared" si="1156"/>
        <v>0</v>
      </c>
      <c r="CPQ1393" s="84">
        <f t="shared" si="1156"/>
        <v>0</v>
      </c>
      <c r="CPR1393" s="84">
        <f t="shared" si="1156"/>
        <v>0</v>
      </c>
      <c r="CPS1393" s="84">
        <f t="shared" si="1156"/>
        <v>0</v>
      </c>
      <c r="CPT1393" s="84">
        <f t="shared" si="1156"/>
        <v>1000000</v>
      </c>
      <c r="CPZ1393" s="84" t="s">
        <v>235</v>
      </c>
      <c r="CQA1393" s="84" t="s">
        <v>236</v>
      </c>
      <c r="CQB1393" s="84">
        <f t="shared" ref="CQB1393:CQJ1393" si="1157">CQB1387</f>
        <v>1000000</v>
      </c>
      <c r="CQC1393" s="84">
        <f t="shared" si="1157"/>
        <v>0</v>
      </c>
      <c r="CQD1393" s="84">
        <f t="shared" si="1157"/>
        <v>0</v>
      </c>
      <c r="CQE1393" s="84">
        <f t="shared" si="1157"/>
        <v>1000000</v>
      </c>
      <c r="CQF1393" s="84">
        <f t="shared" si="1157"/>
        <v>0</v>
      </c>
      <c r="CQG1393" s="84">
        <f t="shared" si="1157"/>
        <v>0</v>
      </c>
      <c r="CQH1393" s="84">
        <f t="shared" si="1157"/>
        <v>0</v>
      </c>
      <c r="CQI1393" s="84">
        <f t="shared" si="1157"/>
        <v>0</v>
      </c>
      <c r="CQJ1393" s="84">
        <f t="shared" si="1157"/>
        <v>1000000</v>
      </c>
      <c r="CQP1393" s="84" t="s">
        <v>235</v>
      </c>
      <c r="CQQ1393" s="84" t="s">
        <v>236</v>
      </c>
      <c r="CQR1393" s="84">
        <f t="shared" ref="CQR1393:CQZ1393" si="1158">CQR1387</f>
        <v>1000000</v>
      </c>
      <c r="CQS1393" s="84">
        <f t="shared" si="1158"/>
        <v>0</v>
      </c>
      <c r="CQT1393" s="84">
        <f t="shared" si="1158"/>
        <v>0</v>
      </c>
      <c r="CQU1393" s="84">
        <f t="shared" si="1158"/>
        <v>1000000</v>
      </c>
      <c r="CQV1393" s="84">
        <f t="shared" si="1158"/>
        <v>0</v>
      </c>
      <c r="CQW1393" s="84">
        <f t="shared" si="1158"/>
        <v>0</v>
      </c>
      <c r="CQX1393" s="84">
        <f t="shared" si="1158"/>
        <v>0</v>
      </c>
      <c r="CQY1393" s="84">
        <f t="shared" si="1158"/>
        <v>0</v>
      </c>
      <c r="CQZ1393" s="84">
        <f t="shared" si="1158"/>
        <v>1000000</v>
      </c>
      <c r="CRF1393" s="84" t="s">
        <v>235</v>
      </c>
      <c r="CRG1393" s="84" t="s">
        <v>236</v>
      </c>
      <c r="CRH1393" s="84">
        <f t="shared" ref="CRH1393:CRP1393" si="1159">CRH1387</f>
        <v>1000000</v>
      </c>
      <c r="CRI1393" s="84">
        <f t="shared" si="1159"/>
        <v>0</v>
      </c>
      <c r="CRJ1393" s="84">
        <f t="shared" si="1159"/>
        <v>0</v>
      </c>
      <c r="CRK1393" s="84">
        <f t="shared" si="1159"/>
        <v>1000000</v>
      </c>
      <c r="CRL1393" s="84">
        <f t="shared" si="1159"/>
        <v>0</v>
      </c>
      <c r="CRM1393" s="84">
        <f t="shared" si="1159"/>
        <v>0</v>
      </c>
      <c r="CRN1393" s="84">
        <f t="shared" si="1159"/>
        <v>0</v>
      </c>
      <c r="CRO1393" s="84">
        <f t="shared" si="1159"/>
        <v>0</v>
      </c>
      <c r="CRP1393" s="84">
        <f t="shared" si="1159"/>
        <v>1000000</v>
      </c>
      <c r="CRV1393" s="84" t="s">
        <v>235</v>
      </c>
      <c r="CRW1393" s="84" t="s">
        <v>236</v>
      </c>
      <c r="CRX1393" s="84">
        <f t="shared" ref="CRX1393:CSF1393" si="1160">CRX1387</f>
        <v>1000000</v>
      </c>
      <c r="CRY1393" s="84">
        <f t="shared" si="1160"/>
        <v>0</v>
      </c>
      <c r="CRZ1393" s="84">
        <f t="shared" si="1160"/>
        <v>0</v>
      </c>
      <c r="CSA1393" s="84">
        <f t="shared" si="1160"/>
        <v>1000000</v>
      </c>
      <c r="CSB1393" s="84">
        <f t="shared" si="1160"/>
        <v>0</v>
      </c>
      <c r="CSC1393" s="84">
        <f t="shared" si="1160"/>
        <v>0</v>
      </c>
      <c r="CSD1393" s="84">
        <f t="shared" si="1160"/>
        <v>0</v>
      </c>
      <c r="CSE1393" s="84">
        <f t="shared" si="1160"/>
        <v>0</v>
      </c>
      <c r="CSF1393" s="84">
        <f t="shared" si="1160"/>
        <v>1000000</v>
      </c>
      <c r="CSL1393" s="84" t="s">
        <v>235</v>
      </c>
      <c r="CSM1393" s="84" t="s">
        <v>236</v>
      </c>
      <c r="CSN1393" s="84">
        <f t="shared" ref="CSN1393:CSV1393" si="1161">CSN1387</f>
        <v>1000000</v>
      </c>
      <c r="CSO1393" s="84">
        <f t="shared" si="1161"/>
        <v>0</v>
      </c>
      <c r="CSP1393" s="84">
        <f t="shared" si="1161"/>
        <v>0</v>
      </c>
      <c r="CSQ1393" s="84">
        <f t="shared" si="1161"/>
        <v>1000000</v>
      </c>
      <c r="CSR1393" s="84">
        <f t="shared" si="1161"/>
        <v>0</v>
      </c>
      <c r="CSS1393" s="84">
        <f t="shared" si="1161"/>
        <v>0</v>
      </c>
      <c r="CST1393" s="84">
        <f t="shared" si="1161"/>
        <v>0</v>
      </c>
      <c r="CSU1393" s="84">
        <f t="shared" si="1161"/>
        <v>0</v>
      </c>
      <c r="CSV1393" s="84">
        <f t="shared" si="1161"/>
        <v>1000000</v>
      </c>
      <c r="CTB1393" s="84" t="s">
        <v>235</v>
      </c>
      <c r="CTC1393" s="84" t="s">
        <v>236</v>
      </c>
      <c r="CTD1393" s="84">
        <f t="shared" ref="CTD1393:CTL1393" si="1162">CTD1387</f>
        <v>1000000</v>
      </c>
      <c r="CTE1393" s="84">
        <f t="shared" si="1162"/>
        <v>0</v>
      </c>
      <c r="CTF1393" s="84">
        <f t="shared" si="1162"/>
        <v>0</v>
      </c>
      <c r="CTG1393" s="84">
        <f t="shared" si="1162"/>
        <v>1000000</v>
      </c>
      <c r="CTH1393" s="84">
        <f t="shared" si="1162"/>
        <v>0</v>
      </c>
      <c r="CTI1393" s="84">
        <f t="shared" si="1162"/>
        <v>0</v>
      </c>
      <c r="CTJ1393" s="84">
        <f t="shared" si="1162"/>
        <v>0</v>
      </c>
      <c r="CTK1393" s="84">
        <f t="shared" si="1162"/>
        <v>0</v>
      </c>
      <c r="CTL1393" s="84">
        <f t="shared" si="1162"/>
        <v>1000000</v>
      </c>
      <c r="CTR1393" s="84" t="s">
        <v>235</v>
      </c>
      <c r="CTS1393" s="84" t="s">
        <v>236</v>
      </c>
      <c r="CTT1393" s="84">
        <f t="shared" ref="CTT1393:CUB1393" si="1163">CTT1387</f>
        <v>1000000</v>
      </c>
      <c r="CTU1393" s="84">
        <f t="shared" si="1163"/>
        <v>0</v>
      </c>
      <c r="CTV1393" s="84">
        <f t="shared" si="1163"/>
        <v>0</v>
      </c>
      <c r="CTW1393" s="84">
        <f t="shared" si="1163"/>
        <v>1000000</v>
      </c>
      <c r="CTX1393" s="84">
        <f t="shared" si="1163"/>
        <v>0</v>
      </c>
      <c r="CTY1393" s="84">
        <f t="shared" si="1163"/>
        <v>0</v>
      </c>
      <c r="CTZ1393" s="84">
        <f t="shared" si="1163"/>
        <v>0</v>
      </c>
      <c r="CUA1393" s="84">
        <f t="shared" si="1163"/>
        <v>0</v>
      </c>
      <c r="CUB1393" s="84">
        <f t="shared" si="1163"/>
        <v>1000000</v>
      </c>
      <c r="CUH1393" s="84" t="s">
        <v>235</v>
      </c>
      <c r="CUI1393" s="84" t="s">
        <v>236</v>
      </c>
      <c r="CUJ1393" s="84">
        <f t="shared" ref="CUJ1393:CUR1393" si="1164">CUJ1387</f>
        <v>1000000</v>
      </c>
      <c r="CUK1393" s="84">
        <f t="shared" si="1164"/>
        <v>0</v>
      </c>
      <c r="CUL1393" s="84">
        <f t="shared" si="1164"/>
        <v>0</v>
      </c>
      <c r="CUM1393" s="84">
        <f t="shared" si="1164"/>
        <v>1000000</v>
      </c>
      <c r="CUN1393" s="84">
        <f t="shared" si="1164"/>
        <v>0</v>
      </c>
      <c r="CUO1393" s="84">
        <f t="shared" si="1164"/>
        <v>0</v>
      </c>
      <c r="CUP1393" s="84">
        <f t="shared" si="1164"/>
        <v>0</v>
      </c>
      <c r="CUQ1393" s="84">
        <f t="shared" si="1164"/>
        <v>0</v>
      </c>
      <c r="CUR1393" s="84">
        <f t="shared" si="1164"/>
        <v>1000000</v>
      </c>
      <c r="CUX1393" s="84" t="s">
        <v>235</v>
      </c>
      <c r="CUY1393" s="84" t="s">
        <v>236</v>
      </c>
      <c r="CUZ1393" s="84">
        <f t="shared" ref="CUZ1393:CVH1393" si="1165">CUZ1387</f>
        <v>1000000</v>
      </c>
      <c r="CVA1393" s="84">
        <f t="shared" si="1165"/>
        <v>0</v>
      </c>
      <c r="CVB1393" s="84">
        <f t="shared" si="1165"/>
        <v>0</v>
      </c>
      <c r="CVC1393" s="84">
        <f t="shared" si="1165"/>
        <v>1000000</v>
      </c>
      <c r="CVD1393" s="84">
        <f t="shared" si="1165"/>
        <v>0</v>
      </c>
      <c r="CVE1393" s="84">
        <f t="shared" si="1165"/>
        <v>0</v>
      </c>
      <c r="CVF1393" s="84">
        <f t="shared" si="1165"/>
        <v>0</v>
      </c>
      <c r="CVG1393" s="84">
        <f t="shared" si="1165"/>
        <v>0</v>
      </c>
      <c r="CVH1393" s="84">
        <f t="shared" si="1165"/>
        <v>1000000</v>
      </c>
      <c r="CVN1393" s="84" t="s">
        <v>235</v>
      </c>
      <c r="CVO1393" s="84" t="s">
        <v>236</v>
      </c>
      <c r="CVP1393" s="84">
        <f t="shared" ref="CVP1393:CVX1393" si="1166">CVP1387</f>
        <v>1000000</v>
      </c>
      <c r="CVQ1393" s="84">
        <f t="shared" si="1166"/>
        <v>0</v>
      </c>
      <c r="CVR1393" s="84">
        <f t="shared" si="1166"/>
        <v>0</v>
      </c>
      <c r="CVS1393" s="84">
        <f t="shared" si="1166"/>
        <v>1000000</v>
      </c>
      <c r="CVT1393" s="84">
        <f t="shared" si="1166"/>
        <v>0</v>
      </c>
      <c r="CVU1393" s="84">
        <f t="shared" si="1166"/>
        <v>0</v>
      </c>
      <c r="CVV1393" s="84">
        <f t="shared" si="1166"/>
        <v>0</v>
      </c>
      <c r="CVW1393" s="84">
        <f t="shared" si="1166"/>
        <v>0</v>
      </c>
      <c r="CVX1393" s="84">
        <f t="shared" si="1166"/>
        <v>1000000</v>
      </c>
      <c r="CWD1393" s="84" t="s">
        <v>235</v>
      </c>
      <c r="CWE1393" s="84" t="s">
        <v>236</v>
      </c>
      <c r="CWF1393" s="84">
        <f t="shared" ref="CWF1393:CWN1393" si="1167">CWF1387</f>
        <v>1000000</v>
      </c>
      <c r="CWG1393" s="84">
        <f t="shared" si="1167"/>
        <v>0</v>
      </c>
      <c r="CWH1393" s="84">
        <f t="shared" si="1167"/>
        <v>0</v>
      </c>
      <c r="CWI1393" s="84">
        <f t="shared" si="1167"/>
        <v>1000000</v>
      </c>
      <c r="CWJ1393" s="84">
        <f t="shared" si="1167"/>
        <v>0</v>
      </c>
      <c r="CWK1393" s="84">
        <f t="shared" si="1167"/>
        <v>0</v>
      </c>
      <c r="CWL1393" s="84">
        <f t="shared" si="1167"/>
        <v>0</v>
      </c>
      <c r="CWM1393" s="84">
        <f t="shared" si="1167"/>
        <v>0</v>
      </c>
      <c r="CWN1393" s="84">
        <f t="shared" si="1167"/>
        <v>1000000</v>
      </c>
      <c r="CWT1393" s="84" t="s">
        <v>235</v>
      </c>
      <c r="CWU1393" s="84" t="s">
        <v>236</v>
      </c>
      <c r="CWV1393" s="84">
        <f t="shared" ref="CWV1393:CXD1393" si="1168">CWV1387</f>
        <v>1000000</v>
      </c>
      <c r="CWW1393" s="84">
        <f t="shared" si="1168"/>
        <v>0</v>
      </c>
      <c r="CWX1393" s="84">
        <f t="shared" si="1168"/>
        <v>0</v>
      </c>
      <c r="CWY1393" s="84">
        <f t="shared" si="1168"/>
        <v>1000000</v>
      </c>
      <c r="CWZ1393" s="84">
        <f t="shared" si="1168"/>
        <v>0</v>
      </c>
      <c r="CXA1393" s="84">
        <f t="shared" si="1168"/>
        <v>0</v>
      </c>
      <c r="CXB1393" s="84">
        <f t="shared" si="1168"/>
        <v>0</v>
      </c>
      <c r="CXC1393" s="84">
        <f t="shared" si="1168"/>
        <v>0</v>
      </c>
      <c r="CXD1393" s="84">
        <f t="shared" si="1168"/>
        <v>1000000</v>
      </c>
      <c r="CXJ1393" s="84" t="s">
        <v>235</v>
      </c>
      <c r="CXK1393" s="84" t="s">
        <v>236</v>
      </c>
      <c r="CXL1393" s="84">
        <f t="shared" ref="CXL1393:CXT1393" si="1169">CXL1387</f>
        <v>1000000</v>
      </c>
      <c r="CXM1393" s="84">
        <f t="shared" si="1169"/>
        <v>0</v>
      </c>
      <c r="CXN1393" s="84">
        <f t="shared" si="1169"/>
        <v>0</v>
      </c>
      <c r="CXO1393" s="84">
        <f t="shared" si="1169"/>
        <v>1000000</v>
      </c>
      <c r="CXP1393" s="84">
        <f t="shared" si="1169"/>
        <v>0</v>
      </c>
      <c r="CXQ1393" s="84">
        <f t="shared" si="1169"/>
        <v>0</v>
      </c>
      <c r="CXR1393" s="84">
        <f t="shared" si="1169"/>
        <v>0</v>
      </c>
      <c r="CXS1393" s="84">
        <f t="shared" si="1169"/>
        <v>0</v>
      </c>
      <c r="CXT1393" s="84">
        <f t="shared" si="1169"/>
        <v>1000000</v>
      </c>
      <c r="CXZ1393" s="84" t="s">
        <v>235</v>
      </c>
      <c r="CYA1393" s="84" t="s">
        <v>236</v>
      </c>
      <c r="CYB1393" s="84">
        <f t="shared" ref="CYB1393:CYJ1393" si="1170">CYB1387</f>
        <v>1000000</v>
      </c>
      <c r="CYC1393" s="84">
        <f t="shared" si="1170"/>
        <v>0</v>
      </c>
      <c r="CYD1393" s="84">
        <f t="shared" si="1170"/>
        <v>0</v>
      </c>
      <c r="CYE1393" s="84">
        <f t="shared" si="1170"/>
        <v>1000000</v>
      </c>
      <c r="CYF1393" s="84">
        <f t="shared" si="1170"/>
        <v>0</v>
      </c>
      <c r="CYG1393" s="84">
        <f t="shared" si="1170"/>
        <v>0</v>
      </c>
      <c r="CYH1393" s="84">
        <f t="shared" si="1170"/>
        <v>0</v>
      </c>
      <c r="CYI1393" s="84">
        <f t="shared" si="1170"/>
        <v>0</v>
      </c>
      <c r="CYJ1393" s="84">
        <f t="shared" si="1170"/>
        <v>1000000</v>
      </c>
      <c r="CYP1393" s="84" t="s">
        <v>235</v>
      </c>
      <c r="CYQ1393" s="84" t="s">
        <v>236</v>
      </c>
      <c r="CYR1393" s="84">
        <f t="shared" ref="CYR1393:CYZ1393" si="1171">CYR1387</f>
        <v>1000000</v>
      </c>
      <c r="CYS1393" s="84">
        <f t="shared" si="1171"/>
        <v>0</v>
      </c>
      <c r="CYT1393" s="84">
        <f t="shared" si="1171"/>
        <v>0</v>
      </c>
      <c r="CYU1393" s="84">
        <f t="shared" si="1171"/>
        <v>1000000</v>
      </c>
      <c r="CYV1393" s="84">
        <f t="shared" si="1171"/>
        <v>0</v>
      </c>
      <c r="CYW1393" s="84">
        <f t="shared" si="1171"/>
        <v>0</v>
      </c>
      <c r="CYX1393" s="84">
        <f t="shared" si="1171"/>
        <v>0</v>
      </c>
      <c r="CYY1393" s="84">
        <f t="shared" si="1171"/>
        <v>0</v>
      </c>
      <c r="CYZ1393" s="84">
        <f t="shared" si="1171"/>
        <v>1000000</v>
      </c>
      <c r="CZF1393" s="84" t="s">
        <v>235</v>
      </c>
      <c r="CZG1393" s="84" t="s">
        <v>236</v>
      </c>
      <c r="CZH1393" s="84">
        <f t="shared" ref="CZH1393:CZP1393" si="1172">CZH1387</f>
        <v>1000000</v>
      </c>
      <c r="CZI1393" s="84">
        <f t="shared" si="1172"/>
        <v>0</v>
      </c>
      <c r="CZJ1393" s="84">
        <f t="shared" si="1172"/>
        <v>0</v>
      </c>
      <c r="CZK1393" s="84">
        <f t="shared" si="1172"/>
        <v>1000000</v>
      </c>
      <c r="CZL1393" s="84">
        <f t="shared" si="1172"/>
        <v>0</v>
      </c>
      <c r="CZM1393" s="84">
        <f t="shared" si="1172"/>
        <v>0</v>
      </c>
      <c r="CZN1393" s="84">
        <f t="shared" si="1172"/>
        <v>0</v>
      </c>
      <c r="CZO1393" s="84">
        <f t="shared" si="1172"/>
        <v>0</v>
      </c>
      <c r="CZP1393" s="84">
        <f t="shared" si="1172"/>
        <v>1000000</v>
      </c>
      <c r="CZV1393" s="84" t="s">
        <v>235</v>
      </c>
      <c r="CZW1393" s="84" t="s">
        <v>236</v>
      </c>
      <c r="CZX1393" s="84">
        <f t="shared" ref="CZX1393:DAF1393" si="1173">CZX1387</f>
        <v>1000000</v>
      </c>
      <c r="CZY1393" s="84">
        <f t="shared" si="1173"/>
        <v>0</v>
      </c>
      <c r="CZZ1393" s="84">
        <f t="shared" si="1173"/>
        <v>0</v>
      </c>
      <c r="DAA1393" s="84">
        <f t="shared" si="1173"/>
        <v>1000000</v>
      </c>
      <c r="DAB1393" s="84">
        <f t="shared" si="1173"/>
        <v>0</v>
      </c>
      <c r="DAC1393" s="84">
        <f t="shared" si="1173"/>
        <v>0</v>
      </c>
      <c r="DAD1393" s="84">
        <f t="shared" si="1173"/>
        <v>0</v>
      </c>
      <c r="DAE1393" s="84">
        <f t="shared" si="1173"/>
        <v>0</v>
      </c>
      <c r="DAF1393" s="84">
        <f t="shared" si="1173"/>
        <v>1000000</v>
      </c>
      <c r="DAL1393" s="84" t="s">
        <v>235</v>
      </c>
      <c r="DAM1393" s="84" t="s">
        <v>236</v>
      </c>
      <c r="DAN1393" s="84">
        <f t="shared" ref="DAN1393:DAV1393" si="1174">DAN1387</f>
        <v>1000000</v>
      </c>
      <c r="DAO1393" s="84">
        <f t="shared" si="1174"/>
        <v>0</v>
      </c>
      <c r="DAP1393" s="84">
        <f t="shared" si="1174"/>
        <v>0</v>
      </c>
      <c r="DAQ1393" s="84">
        <f t="shared" si="1174"/>
        <v>1000000</v>
      </c>
      <c r="DAR1393" s="84">
        <f t="shared" si="1174"/>
        <v>0</v>
      </c>
      <c r="DAS1393" s="84">
        <f t="shared" si="1174"/>
        <v>0</v>
      </c>
      <c r="DAT1393" s="84">
        <f t="shared" si="1174"/>
        <v>0</v>
      </c>
      <c r="DAU1393" s="84">
        <f t="shared" si="1174"/>
        <v>0</v>
      </c>
      <c r="DAV1393" s="84">
        <f t="shared" si="1174"/>
        <v>1000000</v>
      </c>
      <c r="DBB1393" s="84" t="s">
        <v>235</v>
      </c>
      <c r="DBC1393" s="84" t="s">
        <v>236</v>
      </c>
      <c r="DBD1393" s="84">
        <f t="shared" ref="DBD1393:DBL1393" si="1175">DBD1387</f>
        <v>1000000</v>
      </c>
      <c r="DBE1393" s="84">
        <f t="shared" si="1175"/>
        <v>0</v>
      </c>
      <c r="DBF1393" s="84">
        <f t="shared" si="1175"/>
        <v>0</v>
      </c>
      <c r="DBG1393" s="84">
        <f t="shared" si="1175"/>
        <v>1000000</v>
      </c>
      <c r="DBH1393" s="84">
        <f t="shared" si="1175"/>
        <v>0</v>
      </c>
      <c r="DBI1393" s="84">
        <f t="shared" si="1175"/>
        <v>0</v>
      </c>
      <c r="DBJ1393" s="84">
        <f t="shared" si="1175"/>
        <v>0</v>
      </c>
      <c r="DBK1393" s="84">
        <f t="shared" si="1175"/>
        <v>0</v>
      </c>
      <c r="DBL1393" s="84">
        <f t="shared" si="1175"/>
        <v>1000000</v>
      </c>
      <c r="DBR1393" s="84" t="s">
        <v>235</v>
      </c>
      <c r="DBS1393" s="84" t="s">
        <v>236</v>
      </c>
      <c r="DBT1393" s="84">
        <f t="shared" ref="DBT1393:DCB1393" si="1176">DBT1387</f>
        <v>1000000</v>
      </c>
      <c r="DBU1393" s="84">
        <f t="shared" si="1176"/>
        <v>0</v>
      </c>
      <c r="DBV1393" s="84">
        <f t="shared" si="1176"/>
        <v>0</v>
      </c>
      <c r="DBW1393" s="84">
        <f t="shared" si="1176"/>
        <v>1000000</v>
      </c>
      <c r="DBX1393" s="84">
        <f t="shared" si="1176"/>
        <v>0</v>
      </c>
      <c r="DBY1393" s="84">
        <f t="shared" si="1176"/>
        <v>0</v>
      </c>
      <c r="DBZ1393" s="84">
        <f t="shared" si="1176"/>
        <v>0</v>
      </c>
      <c r="DCA1393" s="84">
        <f t="shared" si="1176"/>
        <v>0</v>
      </c>
      <c r="DCB1393" s="84">
        <f t="shared" si="1176"/>
        <v>1000000</v>
      </c>
      <c r="DCH1393" s="84" t="s">
        <v>235</v>
      </c>
      <c r="DCI1393" s="84" t="s">
        <v>236</v>
      </c>
      <c r="DCJ1393" s="84">
        <f t="shared" ref="DCJ1393:DCR1393" si="1177">DCJ1387</f>
        <v>1000000</v>
      </c>
      <c r="DCK1393" s="84">
        <f t="shared" si="1177"/>
        <v>0</v>
      </c>
      <c r="DCL1393" s="84">
        <f t="shared" si="1177"/>
        <v>0</v>
      </c>
      <c r="DCM1393" s="84">
        <f t="shared" si="1177"/>
        <v>1000000</v>
      </c>
      <c r="DCN1393" s="84">
        <f t="shared" si="1177"/>
        <v>0</v>
      </c>
      <c r="DCO1393" s="84">
        <f t="shared" si="1177"/>
        <v>0</v>
      </c>
      <c r="DCP1393" s="84">
        <f t="shared" si="1177"/>
        <v>0</v>
      </c>
      <c r="DCQ1393" s="84">
        <f t="shared" si="1177"/>
        <v>0</v>
      </c>
      <c r="DCR1393" s="84">
        <f t="shared" si="1177"/>
        <v>1000000</v>
      </c>
      <c r="DCX1393" s="84" t="s">
        <v>235</v>
      </c>
      <c r="DCY1393" s="84" t="s">
        <v>236</v>
      </c>
      <c r="DCZ1393" s="84">
        <f t="shared" ref="DCZ1393:DDH1393" si="1178">DCZ1387</f>
        <v>1000000</v>
      </c>
      <c r="DDA1393" s="84">
        <f t="shared" si="1178"/>
        <v>0</v>
      </c>
      <c r="DDB1393" s="84">
        <f t="shared" si="1178"/>
        <v>0</v>
      </c>
      <c r="DDC1393" s="84">
        <f t="shared" si="1178"/>
        <v>1000000</v>
      </c>
      <c r="DDD1393" s="84">
        <f t="shared" si="1178"/>
        <v>0</v>
      </c>
      <c r="DDE1393" s="84">
        <f t="shared" si="1178"/>
        <v>0</v>
      </c>
      <c r="DDF1393" s="84">
        <f t="shared" si="1178"/>
        <v>0</v>
      </c>
      <c r="DDG1393" s="84">
        <f t="shared" si="1178"/>
        <v>0</v>
      </c>
      <c r="DDH1393" s="84">
        <f t="shared" si="1178"/>
        <v>1000000</v>
      </c>
      <c r="DDN1393" s="84" t="s">
        <v>235</v>
      </c>
      <c r="DDO1393" s="84" t="s">
        <v>236</v>
      </c>
      <c r="DDP1393" s="84">
        <f t="shared" ref="DDP1393:DDX1393" si="1179">DDP1387</f>
        <v>1000000</v>
      </c>
      <c r="DDQ1393" s="84">
        <f t="shared" si="1179"/>
        <v>0</v>
      </c>
      <c r="DDR1393" s="84">
        <f t="shared" si="1179"/>
        <v>0</v>
      </c>
      <c r="DDS1393" s="84">
        <f t="shared" si="1179"/>
        <v>1000000</v>
      </c>
      <c r="DDT1393" s="84">
        <f t="shared" si="1179"/>
        <v>0</v>
      </c>
      <c r="DDU1393" s="84">
        <f t="shared" si="1179"/>
        <v>0</v>
      </c>
      <c r="DDV1393" s="84">
        <f t="shared" si="1179"/>
        <v>0</v>
      </c>
      <c r="DDW1393" s="84">
        <f t="shared" si="1179"/>
        <v>0</v>
      </c>
      <c r="DDX1393" s="84">
        <f t="shared" si="1179"/>
        <v>1000000</v>
      </c>
      <c r="DED1393" s="84" t="s">
        <v>235</v>
      </c>
      <c r="DEE1393" s="84" t="s">
        <v>236</v>
      </c>
      <c r="DEF1393" s="84">
        <f t="shared" ref="DEF1393:DEN1393" si="1180">DEF1387</f>
        <v>1000000</v>
      </c>
      <c r="DEG1393" s="84">
        <f t="shared" si="1180"/>
        <v>0</v>
      </c>
      <c r="DEH1393" s="84">
        <f t="shared" si="1180"/>
        <v>0</v>
      </c>
      <c r="DEI1393" s="84">
        <f t="shared" si="1180"/>
        <v>1000000</v>
      </c>
      <c r="DEJ1393" s="84">
        <f t="shared" si="1180"/>
        <v>0</v>
      </c>
      <c r="DEK1393" s="84">
        <f t="shared" si="1180"/>
        <v>0</v>
      </c>
      <c r="DEL1393" s="84">
        <f t="shared" si="1180"/>
        <v>0</v>
      </c>
      <c r="DEM1393" s="84">
        <f t="shared" si="1180"/>
        <v>0</v>
      </c>
      <c r="DEN1393" s="84">
        <f t="shared" si="1180"/>
        <v>1000000</v>
      </c>
      <c r="DET1393" s="84" t="s">
        <v>235</v>
      </c>
      <c r="DEU1393" s="84" t="s">
        <v>236</v>
      </c>
      <c r="DEV1393" s="84">
        <f t="shared" ref="DEV1393:DFD1393" si="1181">DEV1387</f>
        <v>1000000</v>
      </c>
      <c r="DEW1393" s="84">
        <f t="shared" si="1181"/>
        <v>0</v>
      </c>
      <c r="DEX1393" s="84">
        <f t="shared" si="1181"/>
        <v>0</v>
      </c>
      <c r="DEY1393" s="84">
        <f t="shared" si="1181"/>
        <v>1000000</v>
      </c>
      <c r="DEZ1393" s="84">
        <f t="shared" si="1181"/>
        <v>0</v>
      </c>
      <c r="DFA1393" s="84">
        <f t="shared" si="1181"/>
        <v>0</v>
      </c>
      <c r="DFB1393" s="84">
        <f t="shared" si="1181"/>
        <v>0</v>
      </c>
      <c r="DFC1393" s="84">
        <f t="shared" si="1181"/>
        <v>0</v>
      </c>
      <c r="DFD1393" s="84">
        <f t="shared" si="1181"/>
        <v>1000000</v>
      </c>
      <c r="DFJ1393" s="84" t="s">
        <v>235</v>
      </c>
      <c r="DFK1393" s="84" t="s">
        <v>236</v>
      </c>
      <c r="DFL1393" s="84">
        <f t="shared" ref="DFL1393:DFT1393" si="1182">DFL1387</f>
        <v>1000000</v>
      </c>
      <c r="DFM1393" s="84">
        <f t="shared" si="1182"/>
        <v>0</v>
      </c>
      <c r="DFN1393" s="84">
        <f t="shared" si="1182"/>
        <v>0</v>
      </c>
      <c r="DFO1393" s="84">
        <f t="shared" si="1182"/>
        <v>1000000</v>
      </c>
      <c r="DFP1393" s="84">
        <f t="shared" si="1182"/>
        <v>0</v>
      </c>
      <c r="DFQ1393" s="84">
        <f t="shared" si="1182"/>
        <v>0</v>
      </c>
      <c r="DFR1393" s="84">
        <f t="shared" si="1182"/>
        <v>0</v>
      </c>
      <c r="DFS1393" s="84">
        <f t="shared" si="1182"/>
        <v>0</v>
      </c>
      <c r="DFT1393" s="84">
        <f t="shared" si="1182"/>
        <v>1000000</v>
      </c>
      <c r="DFZ1393" s="84" t="s">
        <v>235</v>
      </c>
      <c r="DGA1393" s="84" t="s">
        <v>236</v>
      </c>
      <c r="DGB1393" s="84">
        <f t="shared" ref="DGB1393:DGJ1393" si="1183">DGB1387</f>
        <v>1000000</v>
      </c>
      <c r="DGC1393" s="84">
        <f t="shared" si="1183"/>
        <v>0</v>
      </c>
      <c r="DGD1393" s="84">
        <f t="shared" si="1183"/>
        <v>0</v>
      </c>
      <c r="DGE1393" s="84">
        <f t="shared" si="1183"/>
        <v>1000000</v>
      </c>
      <c r="DGF1393" s="84">
        <f t="shared" si="1183"/>
        <v>0</v>
      </c>
      <c r="DGG1393" s="84">
        <f t="shared" si="1183"/>
        <v>0</v>
      </c>
      <c r="DGH1393" s="84">
        <f t="shared" si="1183"/>
        <v>0</v>
      </c>
      <c r="DGI1393" s="84">
        <f t="shared" si="1183"/>
        <v>0</v>
      </c>
      <c r="DGJ1393" s="84">
        <f t="shared" si="1183"/>
        <v>1000000</v>
      </c>
      <c r="DGP1393" s="84" t="s">
        <v>235</v>
      </c>
      <c r="DGQ1393" s="84" t="s">
        <v>236</v>
      </c>
      <c r="DGR1393" s="84">
        <f t="shared" ref="DGR1393:DGZ1393" si="1184">DGR1387</f>
        <v>1000000</v>
      </c>
      <c r="DGS1393" s="84">
        <f t="shared" si="1184"/>
        <v>0</v>
      </c>
      <c r="DGT1393" s="84">
        <f t="shared" si="1184"/>
        <v>0</v>
      </c>
      <c r="DGU1393" s="84">
        <f t="shared" si="1184"/>
        <v>1000000</v>
      </c>
      <c r="DGV1393" s="84">
        <f t="shared" si="1184"/>
        <v>0</v>
      </c>
      <c r="DGW1393" s="84">
        <f t="shared" si="1184"/>
        <v>0</v>
      </c>
      <c r="DGX1393" s="84">
        <f t="shared" si="1184"/>
        <v>0</v>
      </c>
      <c r="DGY1393" s="84">
        <f t="shared" si="1184"/>
        <v>0</v>
      </c>
      <c r="DGZ1393" s="84">
        <f t="shared" si="1184"/>
        <v>1000000</v>
      </c>
      <c r="DHF1393" s="84" t="s">
        <v>235</v>
      </c>
      <c r="DHG1393" s="84" t="s">
        <v>236</v>
      </c>
      <c r="DHH1393" s="84">
        <f t="shared" ref="DHH1393:DHP1393" si="1185">DHH1387</f>
        <v>1000000</v>
      </c>
      <c r="DHI1393" s="84">
        <f t="shared" si="1185"/>
        <v>0</v>
      </c>
      <c r="DHJ1393" s="84">
        <f t="shared" si="1185"/>
        <v>0</v>
      </c>
      <c r="DHK1393" s="84">
        <f t="shared" si="1185"/>
        <v>1000000</v>
      </c>
      <c r="DHL1393" s="84">
        <f t="shared" si="1185"/>
        <v>0</v>
      </c>
      <c r="DHM1393" s="84">
        <f t="shared" si="1185"/>
        <v>0</v>
      </c>
      <c r="DHN1393" s="84">
        <f t="shared" si="1185"/>
        <v>0</v>
      </c>
      <c r="DHO1393" s="84">
        <f t="shared" si="1185"/>
        <v>0</v>
      </c>
      <c r="DHP1393" s="84">
        <f t="shared" si="1185"/>
        <v>1000000</v>
      </c>
      <c r="DHV1393" s="84" t="s">
        <v>235</v>
      </c>
      <c r="DHW1393" s="84" t="s">
        <v>236</v>
      </c>
      <c r="DHX1393" s="84">
        <f t="shared" ref="DHX1393:DIF1393" si="1186">DHX1387</f>
        <v>1000000</v>
      </c>
      <c r="DHY1393" s="84">
        <f t="shared" si="1186"/>
        <v>0</v>
      </c>
      <c r="DHZ1393" s="84">
        <f t="shared" si="1186"/>
        <v>0</v>
      </c>
      <c r="DIA1393" s="84">
        <f t="shared" si="1186"/>
        <v>1000000</v>
      </c>
      <c r="DIB1393" s="84">
        <f t="shared" si="1186"/>
        <v>0</v>
      </c>
      <c r="DIC1393" s="84">
        <f t="shared" si="1186"/>
        <v>0</v>
      </c>
      <c r="DID1393" s="84">
        <f t="shared" si="1186"/>
        <v>0</v>
      </c>
      <c r="DIE1393" s="84">
        <f t="shared" si="1186"/>
        <v>0</v>
      </c>
      <c r="DIF1393" s="84">
        <f t="shared" si="1186"/>
        <v>1000000</v>
      </c>
      <c r="DIL1393" s="84" t="s">
        <v>235</v>
      </c>
      <c r="DIM1393" s="84" t="s">
        <v>236</v>
      </c>
      <c r="DIN1393" s="84">
        <f t="shared" ref="DIN1393:DIV1393" si="1187">DIN1387</f>
        <v>1000000</v>
      </c>
      <c r="DIO1393" s="84">
        <f t="shared" si="1187"/>
        <v>0</v>
      </c>
      <c r="DIP1393" s="84">
        <f t="shared" si="1187"/>
        <v>0</v>
      </c>
      <c r="DIQ1393" s="84">
        <f t="shared" si="1187"/>
        <v>1000000</v>
      </c>
      <c r="DIR1393" s="84">
        <f t="shared" si="1187"/>
        <v>0</v>
      </c>
      <c r="DIS1393" s="84">
        <f t="shared" si="1187"/>
        <v>0</v>
      </c>
      <c r="DIT1393" s="84">
        <f t="shared" si="1187"/>
        <v>0</v>
      </c>
      <c r="DIU1393" s="84">
        <f t="shared" si="1187"/>
        <v>0</v>
      </c>
      <c r="DIV1393" s="84">
        <f t="shared" si="1187"/>
        <v>1000000</v>
      </c>
      <c r="DJB1393" s="84" t="s">
        <v>235</v>
      </c>
      <c r="DJC1393" s="84" t="s">
        <v>236</v>
      </c>
      <c r="DJD1393" s="84">
        <f t="shared" ref="DJD1393:DJL1393" si="1188">DJD1387</f>
        <v>1000000</v>
      </c>
      <c r="DJE1393" s="84">
        <f t="shared" si="1188"/>
        <v>0</v>
      </c>
      <c r="DJF1393" s="84">
        <f t="shared" si="1188"/>
        <v>0</v>
      </c>
      <c r="DJG1393" s="84">
        <f t="shared" si="1188"/>
        <v>1000000</v>
      </c>
      <c r="DJH1393" s="84">
        <f t="shared" si="1188"/>
        <v>0</v>
      </c>
      <c r="DJI1393" s="84">
        <f t="shared" si="1188"/>
        <v>0</v>
      </c>
      <c r="DJJ1393" s="84">
        <f t="shared" si="1188"/>
        <v>0</v>
      </c>
      <c r="DJK1393" s="84">
        <f t="shared" si="1188"/>
        <v>0</v>
      </c>
      <c r="DJL1393" s="84">
        <f t="shared" si="1188"/>
        <v>1000000</v>
      </c>
      <c r="DJR1393" s="84" t="s">
        <v>235</v>
      </c>
      <c r="DJS1393" s="84" t="s">
        <v>236</v>
      </c>
      <c r="DJT1393" s="84">
        <f t="shared" ref="DJT1393:DKB1393" si="1189">DJT1387</f>
        <v>1000000</v>
      </c>
      <c r="DJU1393" s="84">
        <f t="shared" si="1189"/>
        <v>0</v>
      </c>
      <c r="DJV1393" s="84">
        <f t="shared" si="1189"/>
        <v>0</v>
      </c>
      <c r="DJW1393" s="84">
        <f t="shared" si="1189"/>
        <v>1000000</v>
      </c>
      <c r="DJX1393" s="84">
        <f t="shared" si="1189"/>
        <v>0</v>
      </c>
      <c r="DJY1393" s="84">
        <f t="shared" si="1189"/>
        <v>0</v>
      </c>
      <c r="DJZ1393" s="84">
        <f t="shared" si="1189"/>
        <v>0</v>
      </c>
      <c r="DKA1393" s="84">
        <f t="shared" si="1189"/>
        <v>0</v>
      </c>
      <c r="DKB1393" s="84">
        <f t="shared" si="1189"/>
        <v>1000000</v>
      </c>
      <c r="DKH1393" s="84" t="s">
        <v>235</v>
      </c>
      <c r="DKI1393" s="84" t="s">
        <v>236</v>
      </c>
      <c r="DKJ1393" s="84">
        <f t="shared" ref="DKJ1393:DKR1393" si="1190">DKJ1387</f>
        <v>1000000</v>
      </c>
      <c r="DKK1393" s="84">
        <f t="shared" si="1190"/>
        <v>0</v>
      </c>
      <c r="DKL1393" s="84">
        <f t="shared" si="1190"/>
        <v>0</v>
      </c>
      <c r="DKM1393" s="84">
        <f t="shared" si="1190"/>
        <v>1000000</v>
      </c>
      <c r="DKN1393" s="84">
        <f t="shared" si="1190"/>
        <v>0</v>
      </c>
      <c r="DKO1393" s="84">
        <f t="shared" si="1190"/>
        <v>0</v>
      </c>
      <c r="DKP1393" s="84">
        <f t="shared" si="1190"/>
        <v>0</v>
      </c>
      <c r="DKQ1393" s="84">
        <f t="shared" si="1190"/>
        <v>0</v>
      </c>
      <c r="DKR1393" s="84">
        <f t="shared" si="1190"/>
        <v>1000000</v>
      </c>
      <c r="DKX1393" s="84" t="s">
        <v>235</v>
      </c>
      <c r="DKY1393" s="84" t="s">
        <v>236</v>
      </c>
      <c r="DKZ1393" s="84">
        <f t="shared" ref="DKZ1393:DLH1393" si="1191">DKZ1387</f>
        <v>1000000</v>
      </c>
      <c r="DLA1393" s="84">
        <f t="shared" si="1191"/>
        <v>0</v>
      </c>
      <c r="DLB1393" s="84">
        <f t="shared" si="1191"/>
        <v>0</v>
      </c>
      <c r="DLC1393" s="84">
        <f t="shared" si="1191"/>
        <v>1000000</v>
      </c>
      <c r="DLD1393" s="84">
        <f t="shared" si="1191"/>
        <v>0</v>
      </c>
      <c r="DLE1393" s="84">
        <f t="shared" si="1191"/>
        <v>0</v>
      </c>
      <c r="DLF1393" s="84">
        <f t="shared" si="1191"/>
        <v>0</v>
      </c>
      <c r="DLG1393" s="84">
        <f t="shared" si="1191"/>
        <v>0</v>
      </c>
      <c r="DLH1393" s="84">
        <f t="shared" si="1191"/>
        <v>1000000</v>
      </c>
      <c r="DLN1393" s="84" t="s">
        <v>235</v>
      </c>
      <c r="DLO1393" s="84" t="s">
        <v>236</v>
      </c>
      <c r="DLP1393" s="84">
        <f t="shared" ref="DLP1393:DLX1393" si="1192">DLP1387</f>
        <v>1000000</v>
      </c>
      <c r="DLQ1393" s="84">
        <f t="shared" si="1192"/>
        <v>0</v>
      </c>
      <c r="DLR1393" s="84">
        <f t="shared" si="1192"/>
        <v>0</v>
      </c>
      <c r="DLS1393" s="84">
        <f t="shared" si="1192"/>
        <v>1000000</v>
      </c>
      <c r="DLT1393" s="84">
        <f t="shared" si="1192"/>
        <v>0</v>
      </c>
      <c r="DLU1393" s="84">
        <f t="shared" si="1192"/>
        <v>0</v>
      </c>
      <c r="DLV1393" s="84">
        <f t="shared" si="1192"/>
        <v>0</v>
      </c>
      <c r="DLW1393" s="84">
        <f t="shared" si="1192"/>
        <v>0</v>
      </c>
      <c r="DLX1393" s="84">
        <f t="shared" si="1192"/>
        <v>1000000</v>
      </c>
      <c r="DMD1393" s="84" t="s">
        <v>235</v>
      </c>
      <c r="DME1393" s="84" t="s">
        <v>236</v>
      </c>
      <c r="DMF1393" s="84">
        <f t="shared" ref="DMF1393:DMN1393" si="1193">DMF1387</f>
        <v>1000000</v>
      </c>
      <c r="DMG1393" s="84">
        <f t="shared" si="1193"/>
        <v>0</v>
      </c>
      <c r="DMH1393" s="84">
        <f t="shared" si="1193"/>
        <v>0</v>
      </c>
      <c r="DMI1393" s="84">
        <f t="shared" si="1193"/>
        <v>1000000</v>
      </c>
      <c r="DMJ1393" s="84">
        <f t="shared" si="1193"/>
        <v>0</v>
      </c>
      <c r="DMK1393" s="84">
        <f t="shared" si="1193"/>
        <v>0</v>
      </c>
      <c r="DML1393" s="84">
        <f t="shared" si="1193"/>
        <v>0</v>
      </c>
      <c r="DMM1393" s="84">
        <f t="shared" si="1193"/>
        <v>0</v>
      </c>
      <c r="DMN1393" s="84">
        <f t="shared" si="1193"/>
        <v>1000000</v>
      </c>
      <c r="DMT1393" s="84" t="s">
        <v>235</v>
      </c>
      <c r="DMU1393" s="84" t="s">
        <v>236</v>
      </c>
      <c r="DMV1393" s="84">
        <f>DMV1387</f>
        <v>1000000</v>
      </c>
      <c r="DMW1393" s="84">
        <f>DMW1387</f>
        <v>0</v>
      </c>
      <c r="DMX1393" s="84">
        <f>DMX1387</f>
        <v>0</v>
      </c>
      <c r="DMY1393" s="84">
        <f>DMY1387</f>
        <v>1000000</v>
      </c>
      <c r="DMZ1393" s="84">
        <f>DMZ1387</f>
        <v>0</v>
      </c>
      <c r="DNA1393" s="84">
        <f>DNA1387</f>
        <v>0</v>
      </c>
      <c r="DNB1393" s="84">
        <f>DNB1387</f>
        <v>0</v>
      </c>
      <c r="DNC1393" s="84">
        <f>DNC1387</f>
        <v>0</v>
      </c>
      <c r="DND1393" s="84">
        <f>DND1387</f>
        <v>1000000</v>
      </c>
      <c r="DNJ1393" s="84" t="s">
        <v>235</v>
      </c>
      <c r="DNK1393" s="84" t="s">
        <v>236</v>
      </c>
      <c r="DNL1393" s="84">
        <f t="shared" ref="DNL1393:DNT1393" si="1194">DNL1387</f>
        <v>1000000</v>
      </c>
      <c r="DNM1393" s="84">
        <f t="shared" si="1194"/>
        <v>0</v>
      </c>
      <c r="DNN1393" s="84">
        <f t="shared" si="1194"/>
        <v>0</v>
      </c>
      <c r="DNO1393" s="84">
        <f t="shared" si="1194"/>
        <v>1000000</v>
      </c>
      <c r="DNP1393" s="84">
        <f t="shared" si="1194"/>
        <v>0</v>
      </c>
      <c r="DNQ1393" s="84">
        <f t="shared" si="1194"/>
        <v>0</v>
      </c>
      <c r="DNR1393" s="84">
        <f t="shared" si="1194"/>
        <v>0</v>
      </c>
      <c r="DNS1393" s="84">
        <f t="shared" si="1194"/>
        <v>0</v>
      </c>
      <c r="DNT1393" s="84">
        <f t="shared" si="1194"/>
        <v>1000000</v>
      </c>
      <c r="DNZ1393" s="84" t="s">
        <v>235</v>
      </c>
      <c r="DOA1393" s="84" t="s">
        <v>236</v>
      </c>
      <c r="DOB1393" s="84">
        <f t="shared" ref="DOB1393:DOJ1393" si="1195">DOB1387</f>
        <v>1000000</v>
      </c>
      <c r="DOC1393" s="84">
        <f t="shared" si="1195"/>
        <v>0</v>
      </c>
      <c r="DOD1393" s="84">
        <f t="shared" si="1195"/>
        <v>0</v>
      </c>
      <c r="DOE1393" s="84">
        <f t="shared" si="1195"/>
        <v>1000000</v>
      </c>
      <c r="DOF1393" s="84">
        <f t="shared" si="1195"/>
        <v>0</v>
      </c>
      <c r="DOG1393" s="84">
        <f t="shared" si="1195"/>
        <v>0</v>
      </c>
      <c r="DOH1393" s="84">
        <f t="shared" si="1195"/>
        <v>0</v>
      </c>
      <c r="DOI1393" s="84">
        <f t="shared" si="1195"/>
        <v>0</v>
      </c>
      <c r="DOJ1393" s="84">
        <f t="shared" si="1195"/>
        <v>1000000</v>
      </c>
      <c r="DOP1393" s="84" t="s">
        <v>235</v>
      </c>
      <c r="DOQ1393" s="84" t="s">
        <v>236</v>
      </c>
      <c r="DOR1393" s="84">
        <f t="shared" ref="DOR1393:DOZ1393" si="1196">DOR1387</f>
        <v>1000000</v>
      </c>
      <c r="DOS1393" s="84">
        <f t="shared" si="1196"/>
        <v>0</v>
      </c>
      <c r="DOT1393" s="84">
        <f t="shared" si="1196"/>
        <v>0</v>
      </c>
      <c r="DOU1393" s="84">
        <f t="shared" si="1196"/>
        <v>1000000</v>
      </c>
      <c r="DOV1393" s="84">
        <f t="shared" si="1196"/>
        <v>0</v>
      </c>
      <c r="DOW1393" s="84">
        <f t="shared" si="1196"/>
        <v>0</v>
      </c>
      <c r="DOX1393" s="84">
        <f t="shared" si="1196"/>
        <v>0</v>
      </c>
      <c r="DOY1393" s="84">
        <f t="shared" si="1196"/>
        <v>0</v>
      </c>
      <c r="DOZ1393" s="84">
        <f t="shared" si="1196"/>
        <v>1000000</v>
      </c>
      <c r="DPF1393" s="84" t="s">
        <v>235</v>
      </c>
      <c r="DPG1393" s="84" t="s">
        <v>236</v>
      </c>
      <c r="DPH1393" s="84">
        <f t="shared" ref="DPH1393:DPP1393" si="1197">DPH1387</f>
        <v>1000000</v>
      </c>
      <c r="DPI1393" s="84">
        <f t="shared" si="1197"/>
        <v>0</v>
      </c>
      <c r="DPJ1393" s="84">
        <f t="shared" si="1197"/>
        <v>0</v>
      </c>
      <c r="DPK1393" s="84">
        <f t="shared" si="1197"/>
        <v>1000000</v>
      </c>
      <c r="DPL1393" s="84">
        <f t="shared" si="1197"/>
        <v>0</v>
      </c>
      <c r="DPM1393" s="84">
        <f t="shared" si="1197"/>
        <v>0</v>
      </c>
      <c r="DPN1393" s="84">
        <f t="shared" si="1197"/>
        <v>0</v>
      </c>
      <c r="DPO1393" s="84">
        <f t="shared" si="1197"/>
        <v>0</v>
      </c>
      <c r="DPP1393" s="84">
        <f t="shared" si="1197"/>
        <v>1000000</v>
      </c>
      <c r="DPV1393" s="84" t="s">
        <v>235</v>
      </c>
      <c r="DPW1393" s="84" t="s">
        <v>236</v>
      </c>
      <c r="DPX1393" s="84">
        <f t="shared" ref="DPX1393:DQF1393" si="1198">DPX1387</f>
        <v>1000000</v>
      </c>
      <c r="DPY1393" s="84">
        <f t="shared" si="1198"/>
        <v>0</v>
      </c>
      <c r="DPZ1393" s="84">
        <f t="shared" si="1198"/>
        <v>0</v>
      </c>
      <c r="DQA1393" s="84">
        <f t="shared" si="1198"/>
        <v>1000000</v>
      </c>
      <c r="DQB1393" s="84">
        <f t="shared" si="1198"/>
        <v>0</v>
      </c>
      <c r="DQC1393" s="84">
        <f t="shared" si="1198"/>
        <v>0</v>
      </c>
      <c r="DQD1393" s="84">
        <f t="shared" si="1198"/>
        <v>0</v>
      </c>
      <c r="DQE1393" s="84">
        <f t="shared" si="1198"/>
        <v>0</v>
      </c>
      <c r="DQF1393" s="84">
        <f t="shared" si="1198"/>
        <v>1000000</v>
      </c>
      <c r="DQL1393" s="84" t="s">
        <v>235</v>
      </c>
      <c r="DQM1393" s="84" t="s">
        <v>236</v>
      </c>
      <c r="DQN1393" s="84">
        <f t="shared" ref="DQN1393:DQV1393" si="1199">DQN1387</f>
        <v>1000000</v>
      </c>
      <c r="DQO1393" s="84">
        <f t="shared" si="1199"/>
        <v>0</v>
      </c>
      <c r="DQP1393" s="84">
        <f t="shared" si="1199"/>
        <v>0</v>
      </c>
      <c r="DQQ1393" s="84">
        <f t="shared" si="1199"/>
        <v>1000000</v>
      </c>
      <c r="DQR1393" s="84">
        <f t="shared" si="1199"/>
        <v>0</v>
      </c>
      <c r="DQS1393" s="84">
        <f t="shared" si="1199"/>
        <v>0</v>
      </c>
      <c r="DQT1393" s="84">
        <f t="shared" si="1199"/>
        <v>0</v>
      </c>
      <c r="DQU1393" s="84">
        <f t="shared" si="1199"/>
        <v>0</v>
      </c>
      <c r="DQV1393" s="84">
        <f t="shared" si="1199"/>
        <v>1000000</v>
      </c>
      <c r="DRB1393" s="84" t="s">
        <v>235</v>
      </c>
      <c r="DRC1393" s="84" t="s">
        <v>236</v>
      </c>
      <c r="DRD1393" s="84">
        <f t="shared" ref="DRD1393:DRL1393" si="1200">DRD1387</f>
        <v>1000000</v>
      </c>
      <c r="DRE1393" s="84">
        <f t="shared" si="1200"/>
        <v>0</v>
      </c>
      <c r="DRF1393" s="84">
        <f t="shared" si="1200"/>
        <v>0</v>
      </c>
      <c r="DRG1393" s="84">
        <f t="shared" si="1200"/>
        <v>1000000</v>
      </c>
      <c r="DRH1393" s="84">
        <f t="shared" si="1200"/>
        <v>0</v>
      </c>
      <c r="DRI1393" s="84">
        <f t="shared" si="1200"/>
        <v>0</v>
      </c>
      <c r="DRJ1393" s="84">
        <f t="shared" si="1200"/>
        <v>0</v>
      </c>
      <c r="DRK1393" s="84">
        <f t="shared" si="1200"/>
        <v>0</v>
      </c>
      <c r="DRL1393" s="84">
        <f t="shared" si="1200"/>
        <v>1000000</v>
      </c>
      <c r="DRR1393" s="84" t="s">
        <v>235</v>
      </c>
      <c r="DRS1393" s="84" t="s">
        <v>236</v>
      </c>
      <c r="DRT1393" s="84">
        <f t="shared" ref="DRT1393:DSB1393" si="1201">DRT1387</f>
        <v>1000000</v>
      </c>
      <c r="DRU1393" s="84">
        <f t="shared" si="1201"/>
        <v>0</v>
      </c>
      <c r="DRV1393" s="84">
        <f t="shared" si="1201"/>
        <v>0</v>
      </c>
      <c r="DRW1393" s="84">
        <f t="shared" si="1201"/>
        <v>1000000</v>
      </c>
      <c r="DRX1393" s="84">
        <f t="shared" si="1201"/>
        <v>0</v>
      </c>
      <c r="DRY1393" s="84">
        <f t="shared" si="1201"/>
        <v>0</v>
      </c>
      <c r="DRZ1393" s="84">
        <f t="shared" si="1201"/>
        <v>0</v>
      </c>
      <c r="DSA1393" s="84">
        <f t="shared" si="1201"/>
        <v>0</v>
      </c>
      <c r="DSB1393" s="84">
        <f t="shared" si="1201"/>
        <v>1000000</v>
      </c>
      <c r="DSH1393" s="84" t="s">
        <v>235</v>
      </c>
      <c r="DSI1393" s="84" t="s">
        <v>236</v>
      </c>
      <c r="DSJ1393" s="84">
        <f t="shared" ref="DSJ1393:DSR1393" si="1202">DSJ1387</f>
        <v>1000000</v>
      </c>
      <c r="DSK1393" s="84">
        <f t="shared" si="1202"/>
        <v>0</v>
      </c>
      <c r="DSL1393" s="84">
        <f t="shared" si="1202"/>
        <v>0</v>
      </c>
      <c r="DSM1393" s="84">
        <f t="shared" si="1202"/>
        <v>1000000</v>
      </c>
      <c r="DSN1393" s="84">
        <f t="shared" si="1202"/>
        <v>0</v>
      </c>
      <c r="DSO1393" s="84">
        <f t="shared" si="1202"/>
        <v>0</v>
      </c>
      <c r="DSP1393" s="84">
        <f t="shared" si="1202"/>
        <v>0</v>
      </c>
      <c r="DSQ1393" s="84">
        <f t="shared" si="1202"/>
        <v>0</v>
      </c>
      <c r="DSR1393" s="84">
        <f t="shared" si="1202"/>
        <v>1000000</v>
      </c>
      <c r="DSX1393" s="84" t="s">
        <v>235</v>
      </c>
      <c r="DSY1393" s="84" t="s">
        <v>236</v>
      </c>
      <c r="DSZ1393" s="84">
        <f t="shared" ref="DSZ1393:DTH1393" si="1203">DSZ1387</f>
        <v>1000000</v>
      </c>
      <c r="DTA1393" s="84">
        <f t="shared" si="1203"/>
        <v>0</v>
      </c>
      <c r="DTB1393" s="84">
        <f t="shared" si="1203"/>
        <v>0</v>
      </c>
      <c r="DTC1393" s="84">
        <f t="shared" si="1203"/>
        <v>1000000</v>
      </c>
      <c r="DTD1393" s="84">
        <f t="shared" si="1203"/>
        <v>0</v>
      </c>
      <c r="DTE1393" s="84">
        <f t="shared" si="1203"/>
        <v>0</v>
      </c>
      <c r="DTF1393" s="84">
        <f t="shared" si="1203"/>
        <v>0</v>
      </c>
      <c r="DTG1393" s="84">
        <f t="shared" si="1203"/>
        <v>0</v>
      </c>
      <c r="DTH1393" s="84">
        <f t="shared" si="1203"/>
        <v>1000000</v>
      </c>
      <c r="DTN1393" s="84" t="s">
        <v>235</v>
      </c>
      <c r="DTO1393" s="84" t="s">
        <v>236</v>
      </c>
      <c r="DTP1393" s="84">
        <f t="shared" ref="DTP1393:DTX1393" si="1204">DTP1387</f>
        <v>1000000</v>
      </c>
      <c r="DTQ1393" s="84">
        <f t="shared" si="1204"/>
        <v>0</v>
      </c>
      <c r="DTR1393" s="84">
        <f t="shared" si="1204"/>
        <v>0</v>
      </c>
      <c r="DTS1393" s="84">
        <f t="shared" si="1204"/>
        <v>1000000</v>
      </c>
      <c r="DTT1393" s="84">
        <f t="shared" si="1204"/>
        <v>0</v>
      </c>
      <c r="DTU1393" s="84">
        <f t="shared" si="1204"/>
        <v>0</v>
      </c>
      <c r="DTV1393" s="84">
        <f t="shared" si="1204"/>
        <v>0</v>
      </c>
      <c r="DTW1393" s="84">
        <f t="shared" si="1204"/>
        <v>0</v>
      </c>
      <c r="DTX1393" s="84">
        <f t="shared" si="1204"/>
        <v>1000000</v>
      </c>
      <c r="DUD1393" s="84" t="s">
        <v>235</v>
      </c>
      <c r="DUE1393" s="84" t="s">
        <v>236</v>
      </c>
      <c r="DUF1393" s="84">
        <f t="shared" ref="DUF1393:DUN1393" si="1205">DUF1387</f>
        <v>1000000</v>
      </c>
      <c r="DUG1393" s="84">
        <f t="shared" si="1205"/>
        <v>0</v>
      </c>
      <c r="DUH1393" s="84">
        <f t="shared" si="1205"/>
        <v>0</v>
      </c>
      <c r="DUI1393" s="84">
        <f t="shared" si="1205"/>
        <v>1000000</v>
      </c>
      <c r="DUJ1393" s="84">
        <f t="shared" si="1205"/>
        <v>0</v>
      </c>
      <c r="DUK1393" s="84">
        <f t="shared" si="1205"/>
        <v>0</v>
      </c>
      <c r="DUL1393" s="84">
        <f t="shared" si="1205"/>
        <v>0</v>
      </c>
      <c r="DUM1393" s="84">
        <f t="shared" si="1205"/>
        <v>0</v>
      </c>
      <c r="DUN1393" s="84">
        <f t="shared" si="1205"/>
        <v>1000000</v>
      </c>
      <c r="DUT1393" s="84" t="s">
        <v>235</v>
      </c>
      <c r="DUU1393" s="84" t="s">
        <v>236</v>
      </c>
      <c r="DUV1393" s="84">
        <f t="shared" ref="DUV1393:DVD1393" si="1206">DUV1387</f>
        <v>1000000</v>
      </c>
      <c r="DUW1393" s="84">
        <f t="shared" si="1206"/>
        <v>0</v>
      </c>
      <c r="DUX1393" s="84">
        <f t="shared" si="1206"/>
        <v>0</v>
      </c>
      <c r="DUY1393" s="84">
        <f t="shared" si="1206"/>
        <v>1000000</v>
      </c>
      <c r="DUZ1393" s="84">
        <f t="shared" si="1206"/>
        <v>0</v>
      </c>
      <c r="DVA1393" s="84">
        <f t="shared" si="1206"/>
        <v>0</v>
      </c>
      <c r="DVB1393" s="84">
        <f t="shared" si="1206"/>
        <v>0</v>
      </c>
      <c r="DVC1393" s="84">
        <f t="shared" si="1206"/>
        <v>0</v>
      </c>
      <c r="DVD1393" s="84">
        <f t="shared" si="1206"/>
        <v>1000000</v>
      </c>
      <c r="DVJ1393" s="84" t="s">
        <v>235</v>
      </c>
      <c r="DVK1393" s="84" t="s">
        <v>236</v>
      </c>
      <c r="DVL1393" s="84">
        <f t="shared" ref="DVL1393:DVT1393" si="1207">DVL1387</f>
        <v>1000000</v>
      </c>
      <c r="DVM1393" s="84">
        <f t="shared" si="1207"/>
        <v>0</v>
      </c>
      <c r="DVN1393" s="84">
        <f t="shared" si="1207"/>
        <v>0</v>
      </c>
      <c r="DVO1393" s="84">
        <f t="shared" si="1207"/>
        <v>1000000</v>
      </c>
      <c r="DVP1393" s="84">
        <f t="shared" si="1207"/>
        <v>0</v>
      </c>
      <c r="DVQ1393" s="84">
        <f t="shared" si="1207"/>
        <v>0</v>
      </c>
      <c r="DVR1393" s="84">
        <f t="shared" si="1207"/>
        <v>0</v>
      </c>
      <c r="DVS1393" s="84">
        <f t="shared" si="1207"/>
        <v>0</v>
      </c>
      <c r="DVT1393" s="84">
        <f t="shared" si="1207"/>
        <v>1000000</v>
      </c>
      <c r="DVZ1393" s="84" t="s">
        <v>235</v>
      </c>
      <c r="DWA1393" s="84" t="s">
        <v>236</v>
      </c>
      <c r="DWB1393" s="84">
        <f t="shared" ref="DWB1393:DWJ1393" si="1208">DWB1387</f>
        <v>1000000</v>
      </c>
      <c r="DWC1393" s="84">
        <f t="shared" si="1208"/>
        <v>0</v>
      </c>
      <c r="DWD1393" s="84">
        <f t="shared" si="1208"/>
        <v>0</v>
      </c>
      <c r="DWE1393" s="84">
        <f t="shared" si="1208"/>
        <v>1000000</v>
      </c>
      <c r="DWF1393" s="84">
        <f t="shared" si="1208"/>
        <v>0</v>
      </c>
      <c r="DWG1393" s="84">
        <f t="shared" si="1208"/>
        <v>0</v>
      </c>
      <c r="DWH1393" s="84">
        <f t="shared" si="1208"/>
        <v>0</v>
      </c>
      <c r="DWI1393" s="84">
        <f t="shared" si="1208"/>
        <v>0</v>
      </c>
      <c r="DWJ1393" s="84">
        <f t="shared" si="1208"/>
        <v>1000000</v>
      </c>
      <c r="DWP1393" s="84" t="s">
        <v>235</v>
      </c>
      <c r="DWQ1393" s="84" t="s">
        <v>236</v>
      </c>
      <c r="DWR1393" s="84">
        <f t="shared" ref="DWR1393:DWZ1393" si="1209">DWR1387</f>
        <v>1000000</v>
      </c>
      <c r="DWS1393" s="84">
        <f t="shared" si="1209"/>
        <v>0</v>
      </c>
      <c r="DWT1393" s="84">
        <f t="shared" si="1209"/>
        <v>0</v>
      </c>
      <c r="DWU1393" s="84">
        <f t="shared" si="1209"/>
        <v>1000000</v>
      </c>
      <c r="DWV1393" s="84">
        <f t="shared" si="1209"/>
        <v>0</v>
      </c>
      <c r="DWW1393" s="84">
        <f t="shared" si="1209"/>
        <v>0</v>
      </c>
      <c r="DWX1393" s="84">
        <f t="shared" si="1209"/>
        <v>0</v>
      </c>
      <c r="DWY1393" s="84">
        <f t="shared" si="1209"/>
        <v>0</v>
      </c>
      <c r="DWZ1393" s="84">
        <f t="shared" si="1209"/>
        <v>1000000</v>
      </c>
      <c r="DXF1393" s="84" t="s">
        <v>235</v>
      </c>
      <c r="DXG1393" s="84" t="s">
        <v>236</v>
      </c>
      <c r="DXH1393" s="84">
        <f t="shared" ref="DXH1393:DXP1393" si="1210">DXH1387</f>
        <v>1000000</v>
      </c>
      <c r="DXI1393" s="84">
        <f t="shared" si="1210"/>
        <v>0</v>
      </c>
      <c r="DXJ1393" s="84">
        <f t="shared" si="1210"/>
        <v>0</v>
      </c>
      <c r="DXK1393" s="84">
        <f t="shared" si="1210"/>
        <v>1000000</v>
      </c>
      <c r="DXL1393" s="84">
        <f t="shared" si="1210"/>
        <v>0</v>
      </c>
      <c r="DXM1393" s="84">
        <f t="shared" si="1210"/>
        <v>0</v>
      </c>
      <c r="DXN1393" s="84">
        <f t="shared" si="1210"/>
        <v>0</v>
      </c>
      <c r="DXO1393" s="84">
        <f t="shared" si="1210"/>
        <v>0</v>
      </c>
      <c r="DXP1393" s="84">
        <f t="shared" si="1210"/>
        <v>1000000</v>
      </c>
      <c r="DXV1393" s="84" t="s">
        <v>235</v>
      </c>
      <c r="DXW1393" s="84" t="s">
        <v>236</v>
      </c>
      <c r="DXX1393" s="84">
        <f t="shared" ref="DXX1393:DYF1393" si="1211">DXX1387</f>
        <v>1000000</v>
      </c>
      <c r="DXY1393" s="84">
        <f t="shared" si="1211"/>
        <v>0</v>
      </c>
      <c r="DXZ1393" s="84">
        <f t="shared" si="1211"/>
        <v>0</v>
      </c>
      <c r="DYA1393" s="84">
        <f t="shared" si="1211"/>
        <v>1000000</v>
      </c>
      <c r="DYB1393" s="84">
        <f t="shared" si="1211"/>
        <v>0</v>
      </c>
      <c r="DYC1393" s="84">
        <f t="shared" si="1211"/>
        <v>0</v>
      </c>
      <c r="DYD1393" s="84">
        <f t="shared" si="1211"/>
        <v>0</v>
      </c>
      <c r="DYE1393" s="84">
        <f t="shared" si="1211"/>
        <v>0</v>
      </c>
      <c r="DYF1393" s="84">
        <f t="shared" si="1211"/>
        <v>1000000</v>
      </c>
      <c r="DYL1393" s="84" t="s">
        <v>235</v>
      </c>
      <c r="DYM1393" s="84" t="s">
        <v>236</v>
      </c>
      <c r="DYN1393" s="84">
        <f t="shared" ref="DYN1393:DYV1393" si="1212">DYN1387</f>
        <v>1000000</v>
      </c>
      <c r="DYO1393" s="84">
        <f t="shared" si="1212"/>
        <v>0</v>
      </c>
      <c r="DYP1393" s="84">
        <f t="shared" si="1212"/>
        <v>0</v>
      </c>
      <c r="DYQ1393" s="84">
        <f t="shared" si="1212"/>
        <v>1000000</v>
      </c>
      <c r="DYR1393" s="84">
        <f t="shared" si="1212"/>
        <v>0</v>
      </c>
      <c r="DYS1393" s="84">
        <f t="shared" si="1212"/>
        <v>0</v>
      </c>
      <c r="DYT1393" s="84">
        <f t="shared" si="1212"/>
        <v>0</v>
      </c>
      <c r="DYU1393" s="84">
        <f t="shared" si="1212"/>
        <v>0</v>
      </c>
      <c r="DYV1393" s="84">
        <f t="shared" si="1212"/>
        <v>1000000</v>
      </c>
      <c r="DZB1393" s="84" t="s">
        <v>235</v>
      </c>
      <c r="DZC1393" s="84" t="s">
        <v>236</v>
      </c>
      <c r="DZD1393" s="84">
        <f t="shared" ref="DZD1393:DZL1393" si="1213">DZD1387</f>
        <v>1000000</v>
      </c>
      <c r="DZE1393" s="84">
        <f t="shared" si="1213"/>
        <v>0</v>
      </c>
      <c r="DZF1393" s="84">
        <f t="shared" si="1213"/>
        <v>0</v>
      </c>
      <c r="DZG1393" s="84">
        <f t="shared" si="1213"/>
        <v>1000000</v>
      </c>
      <c r="DZH1393" s="84">
        <f t="shared" si="1213"/>
        <v>0</v>
      </c>
      <c r="DZI1393" s="84">
        <f t="shared" si="1213"/>
        <v>0</v>
      </c>
      <c r="DZJ1393" s="84">
        <f t="shared" si="1213"/>
        <v>0</v>
      </c>
      <c r="DZK1393" s="84">
        <f t="shared" si="1213"/>
        <v>0</v>
      </c>
      <c r="DZL1393" s="84">
        <f t="shared" si="1213"/>
        <v>1000000</v>
      </c>
      <c r="DZR1393" s="84" t="s">
        <v>235</v>
      </c>
      <c r="DZS1393" s="84" t="s">
        <v>236</v>
      </c>
      <c r="DZT1393" s="84">
        <f t="shared" ref="DZT1393:EAB1393" si="1214">DZT1387</f>
        <v>1000000</v>
      </c>
      <c r="DZU1393" s="84">
        <f t="shared" si="1214"/>
        <v>0</v>
      </c>
      <c r="DZV1393" s="84">
        <f t="shared" si="1214"/>
        <v>0</v>
      </c>
      <c r="DZW1393" s="84">
        <f t="shared" si="1214"/>
        <v>1000000</v>
      </c>
      <c r="DZX1393" s="84">
        <f t="shared" si="1214"/>
        <v>0</v>
      </c>
      <c r="DZY1393" s="84">
        <f t="shared" si="1214"/>
        <v>0</v>
      </c>
      <c r="DZZ1393" s="84">
        <f t="shared" si="1214"/>
        <v>0</v>
      </c>
      <c r="EAA1393" s="84">
        <f t="shared" si="1214"/>
        <v>0</v>
      </c>
      <c r="EAB1393" s="84">
        <f t="shared" si="1214"/>
        <v>1000000</v>
      </c>
      <c r="EAH1393" s="84" t="s">
        <v>235</v>
      </c>
      <c r="EAI1393" s="84" t="s">
        <v>236</v>
      </c>
      <c r="EAJ1393" s="84">
        <f t="shared" ref="EAJ1393:EAR1393" si="1215">EAJ1387</f>
        <v>1000000</v>
      </c>
      <c r="EAK1393" s="84">
        <f t="shared" si="1215"/>
        <v>0</v>
      </c>
      <c r="EAL1393" s="84">
        <f t="shared" si="1215"/>
        <v>0</v>
      </c>
      <c r="EAM1393" s="84">
        <f t="shared" si="1215"/>
        <v>1000000</v>
      </c>
      <c r="EAN1393" s="84">
        <f t="shared" si="1215"/>
        <v>0</v>
      </c>
      <c r="EAO1393" s="84">
        <f t="shared" si="1215"/>
        <v>0</v>
      </c>
      <c r="EAP1393" s="84">
        <f t="shared" si="1215"/>
        <v>0</v>
      </c>
      <c r="EAQ1393" s="84">
        <f t="shared" si="1215"/>
        <v>0</v>
      </c>
      <c r="EAR1393" s="84">
        <f t="shared" si="1215"/>
        <v>1000000</v>
      </c>
      <c r="EAX1393" s="84" t="s">
        <v>235</v>
      </c>
      <c r="EAY1393" s="84" t="s">
        <v>236</v>
      </c>
      <c r="EAZ1393" s="84">
        <f t="shared" ref="EAZ1393:EBH1393" si="1216">EAZ1387</f>
        <v>1000000</v>
      </c>
      <c r="EBA1393" s="84">
        <f t="shared" si="1216"/>
        <v>0</v>
      </c>
      <c r="EBB1393" s="84">
        <f t="shared" si="1216"/>
        <v>0</v>
      </c>
      <c r="EBC1393" s="84">
        <f t="shared" si="1216"/>
        <v>1000000</v>
      </c>
      <c r="EBD1393" s="84">
        <f t="shared" si="1216"/>
        <v>0</v>
      </c>
      <c r="EBE1393" s="84">
        <f t="shared" si="1216"/>
        <v>0</v>
      </c>
      <c r="EBF1393" s="84">
        <f t="shared" si="1216"/>
        <v>0</v>
      </c>
      <c r="EBG1393" s="84">
        <f t="shared" si="1216"/>
        <v>0</v>
      </c>
      <c r="EBH1393" s="84">
        <f t="shared" si="1216"/>
        <v>1000000</v>
      </c>
      <c r="EBN1393" s="84" t="s">
        <v>235</v>
      </c>
      <c r="EBO1393" s="84" t="s">
        <v>236</v>
      </c>
      <c r="EBP1393" s="84">
        <f t="shared" ref="EBP1393:EBX1393" si="1217">EBP1387</f>
        <v>1000000</v>
      </c>
      <c r="EBQ1393" s="84">
        <f t="shared" si="1217"/>
        <v>0</v>
      </c>
      <c r="EBR1393" s="84">
        <f t="shared" si="1217"/>
        <v>0</v>
      </c>
      <c r="EBS1393" s="84">
        <f t="shared" si="1217"/>
        <v>1000000</v>
      </c>
      <c r="EBT1393" s="84">
        <f t="shared" si="1217"/>
        <v>0</v>
      </c>
      <c r="EBU1393" s="84">
        <f t="shared" si="1217"/>
        <v>0</v>
      </c>
      <c r="EBV1393" s="84">
        <f t="shared" si="1217"/>
        <v>0</v>
      </c>
      <c r="EBW1393" s="84">
        <f t="shared" si="1217"/>
        <v>0</v>
      </c>
      <c r="EBX1393" s="84">
        <f t="shared" si="1217"/>
        <v>1000000</v>
      </c>
      <c r="ECD1393" s="84" t="s">
        <v>235</v>
      </c>
      <c r="ECE1393" s="84" t="s">
        <v>236</v>
      </c>
      <c r="ECF1393" s="84">
        <f t="shared" ref="ECF1393:ECN1393" si="1218">ECF1387</f>
        <v>1000000</v>
      </c>
      <c r="ECG1393" s="84">
        <f t="shared" si="1218"/>
        <v>0</v>
      </c>
      <c r="ECH1393" s="84">
        <f t="shared" si="1218"/>
        <v>0</v>
      </c>
      <c r="ECI1393" s="84">
        <f t="shared" si="1218"/>
        <v>1000000</v>
      </c>
      <c r="ECJ1393" s="84">
        <f t="shared" si="1218"/>
        <v>0</v>
      </c>
      <c r="ECK1393" s="84">
        <f t="shared" si="1218"/>
        <v>0</v>
      </c>
      <c r="ECL1393" s="84">
        <f t="shared" si="1218"/>
        <v>0</v>
      </c>
      <c r="ECM1393" s="84">
        <f t="shared" si="1218"/>
        <v>0</v>
      </c>
      <c r="ECN1393" s="84">
        <f t="shared" si="1218"/>
        <v>1000000</v>
      </c>
      <c r="ECT1393" s="84" t="s">
        <v>235</v>
      </c>
      <c r="ECU1393" s="84" t="s">
        <v>236</v>
      </c>
      <c r="ECV1393" s="84">
        <f t="shared" ref="ECV1393:EDD1393" si="1219">ECV1387</f>
        <v>1000000</v>
      </c>
      <c r="ECW1393" s="84">
        <f t="shared" si="1219"/>
        <v>0</v>
      </c>
      <c r="ECX1393" s="84">
        <f t="shared" si="1219"/>
        <v>0</v>
      </c>
      <c r="ECY1393" s="84">
        <f t="shared" si="1219"/>
        <v>1000000</v>
      </c>
      <c r="ECZ1393" s="84">
        <f t="shared" si="1219"/>
        <v>0</v>
      </c>
      <c r="EDA1393" s="84">
        <f t="shared" si="1219"/>
        <v>0</v>
      </c>
      <c r="EDB1393" s="84">
        <f t="shared" si="1219"/>
        <v>0</v>
      </c>
      <c r="EDC1393" s="84">
        <f t="shared" si="1219"/>
        <v>0</v>
      </c>
      <c r="EDD1393" s="84">
        <f t="shared" si="1219"/>
        <v>1000000</v>
      </c>
      <c r="EDJ1393" s="84" t="s">
        <v>235</v>
      </c>
      <c r="EDK1393" s="84" t="s">
        <v>236</v>
      </c>
      <c r="EDL1393" s="84">
        <f t="shared" ref="EDL1393:EDT1393" si="1220">EDL1387</f>
        <v>1000000</v>
      </c>
      <c r="EDM1393" s="84">
        <f t="shared" si="1220"/>
        <v>0</v>
      </c>
      <c r="EDN1393" s="84">
        <f t="shared" si="1220"/>
        <v>0</v>
      </c>
      <c r="EDO1393" s="84">
        <f t="shared" si="1220"/>
        <v>1000000</v>
      </c>
      <c r="EDP1393" s="84">
        <f t="shared" si="1220"/>
        <v>0</v>
      </c>
      <c r="EDQ1393" s="84">
        <f t="shared" si="1220"/>
        <v>0</v>
      </c>
      <c r="EDR1393" s="84">
        <f t="shared" si="1220"/>
        <v>0</v>
      </c>
      <c r="EDS1393" s="84">
        <f t="shared" si="1220"/>
        <v>0</v>
      </c>
      <c r="EDT1393" s="84">
        <f t="shared" si="1220"/>
        <v>1000000</v>
      </c>
      <c r="EDZ1393" s="84" t="s">
        <v>235</v>
      </c>
      <c r="EEA1393" s="84" t="s">
        <v>236</v>
      </c>
      <c r="EEB1393" s="84">
        <f t="shared" ref="EEB1393:EEJ1393" si="1221">EEB1387</f>
        <v>1000000</v>
      </c>
      <c r="EEC1393" s="84">
        <f t="shared" si="1221"/>
        <v>0</v>
      </c>
      <c r="EED1393" s="84">
        <f t="shared" si="1221"/>
        <v>0</v>
      </c>
      <c r="EEE1393" s="84">
        <f t="shared" si="1221"/>
        <v>1000000</v>
      </c>
      <c r="EEF1393" s="84">
        <f t="shared" si="1221"/>
        <v>0</v>
      </c>
      <c r="EEG1393" s="84">
        <f t="shared" si="1221"/>
        <v>0</v>
      </c>
      <c r="EEH1393" s="84">
        <f t="shared" si="1221"/>
        <v>0</v>
      </c>
      <c r="EEI1393" s="84">
        <f t="shared" si="1221"/>
        <v>0</v>
      </c>
      <c r="EEJ1393" s="84">
        <f t="shared" si="1221"/>
        <v>1000000</v>
      </c>
      <c r="EEP1393" s="84" t="s">
        <v>235</v>
      </c>
      <c r="EEQ1393" s="84" t="s">
        <v>236</v>
      </c>
      <c r="EER1393" s="84">
        <f t="shared" ref="EER1393:EEZ1393" si="1222">EER1387</f>
        <v>1000000</v>
      </c>
      <c r="EES1393" s="84">
        <f t="shared" si="1222"/>
        <v>0</v>
      </c>
      <c r="EET1393" s="84">
        <f t="shared" si="1222"/>
        <v>0</v>
      </c>
      <c r="EEU1393" s="84">
        <f t="shared" si="1222"/>
        <v>1000000</v>
      </c>
      <c r="EEV1393" s="84">
        <f t="shared" si="1222"/>
        <v>0</v>
      </c>
      <c r="EEW1393" s="84">
        <f t="shared" si="1222"/>
        <v>0</v>
      </c>
      <c r="EEX1393" s="84">
        <f t="shared" si="1222"/>
        <v>0</v>
      </c>
      <c r="EEY1393" s="84">
        <f t="shared" si="1222"/>
        <v>0</v>
      </c>
      <c r="EEZ1393" s="84">
        <f t="shared" si="1222"/>
        <v>1000000</v>
      </c>
      <c r="EFF1393" s="84" t="s">
        <v>235</v>
      </c>
      <c r="EFG1393" s="84" t="s">
        <v>236</v>
      </c>
      <c r="EFH1393" s="84">
        <f t="shared" ref="EFH1393:EFP1393" si="1223">EFH1387</f>
        <v>1000000</v>
      </c>
      <c r="EFI1393" s="84">
        <f t="shared" si="1223"/>
        <v>0</v>
      </c>
      <c r="EFJ1393" s="84">
        <f t="shared" si="1223"/>
        <v>0</v>
      </c>
      <c r="EFK1393" s="84">
        <f t="shared" si="1223"/>
        <v>1000000</v>
      </c>
      <c r="EFL1393" s="84">
        <f t="shared" si="1223"/>
        <v>0</v>
      </c>
      <c r="EFM1393" s="84">
        <f t="shared" si="1223"/>
        <v>0</v>
      </c>
      <c r="EFN1393" s="84">
        <f t="shared" si="1223"/>
        <v>0</v>
      </c>
      <c r="EFO1393" s="84">
        <f t="shared" si="1223"/>
        <v>0</v>
      </c>
      <c r="EFP1393" s="84">
        <f t="shared" si="1223"/>
        <v>1000000</v>
      </c>
      <c r="EFV1393" s="84" t="s">
        <v>235</v>
      </c>
      <c r="EFW1393" s="84" t="s">
        <v>236</v>
      </c>
      <c r="EFX1393" s="84">
        <f t="shared" ref="EFX1393:EGF1393" si="1224">EFX1387</f>
        <v>1000000</v>
      </c>
      <c r="EFY1393" s="84">
        <f t="shared" si="1224"/>
        <v>0</v>
      </c>
      <c r="EFZ1393" s="84">
        <f t="shared" si="1224"/>
        <v>0</v>
      </c>
      <c r="EGA1393" s="84">
        <f t="shared" si="1224"/>
        <v>1000000</v>
      </c>
      <c r="EGB1393" s="84">
        <f t="shared" si="1224"/>
        <v>0</v>
      </c>
      <c r="EGC1393" s="84">
        <f t="shared" si="1224"/>
        <v>0</v>
      </c>
      <c r="EGD1393" s="84">
        <f t="shared" si="1224"/>
        <v>0</v>
      </c>
      <c r="EGE1393" s="84">
        <f t="shared" si="1224"/>
        <v>0</v>
      </c>
      <c r="EGF1393" s="84">
        <f t="shared" si="1224"/>
        <v>1000000</v>
      </c>
      <c r="EGL1393" s="84" t="s">
        <v>235</v>
      </c>
      <c r="EGM1393" s="84" t="s">
        <v>236</v>
      </c>
      <c r="EGN1393" s="84">
        <f t="shared" ref="EGN1393:EGV1393" si="1225">EGN1387</f>
        <v>1000000</v>
      </c>
      <c r="EGO1393" s="84">
        <f t="shared" si="1225"/>
        <v>0</v>
      </c>
      <c r="EGP1393" s="84">
        <f t="shared" si="1225"/>
        <v>0</v>
      </c>
      <c r="EGQ1393" s="84">
        <f t="shared" si="1225"/>
        <v>1000000</v>
      </c>
      <c r="EGR1393" s="84">
        <f t="shared" si="1225"/>
        <v>0</v>
      </c>
      <c r="EGS1393" s="84">
        <f t="shared" si="1225"/>
        <v>0</v>
      </c>
      <c r="EGT1393" s="84">
        <f t="shared" si="1225"/>
        <v>0</v>
      </c>
      <c r="EGU1393" s="84">
        <f t="shared" si="1225"/>
        <v>0</v>
      </c>
      <c r="EGV1393" s="84">
        <f t="shared" si="1225"/>
        <v>1000000</v>
      </c>
      <c r="EHB1393" s="84" t="s">
        <v>235</v>
      </c>
      <c r="EHC1393" s="84" t="s">
        <v>236</v>
      </c>
      <c r="EHD1393" s="84">
        <f t="shared" ref="EHD1393:EHL1393" si="1226">EHD1387</f>
        <v>1000000</v>
      </c>
      <c r="EHE1393" s="84">
        <f t="shared" si="1226"/>
        <v>0</v>
      </c>
      <c r="EHF1393" s="84">
        <f t="shared" si="1226"/>
        <v>0</v>
      </c>
      <c r="EHG1393" s="84">
        <f t="shared" si="1226"/>
        <v>1000000</v>
      </c>
      <c r="EHH1393" s="84">
        <f t="shared" si="1226"/>
        <v>0</v>
      </c>
      <c r="EHI1393" s="84">
        <f t="shared" si="1226"/>
        <v>0</v>
      </c>
      <c r="EHJ1393" s="84">
        <f t="shared" si="1226"/>
        <v>0</v>
      </c>
      <c r="EHK1393" s="84">
        <f t="shared" si="1226"/>
        <v>0</v>
      </c>
      <c r="EHL1393" s="84">
        <f t="shared" si="1226"/>
        <v>1000000</v>
      </c>
      <c r="EHR1393" s="84" t="s">
        <v>235</v>
      </c>
      <c r="EHS1393" s="84" t="s">
        <v>236</v>
      </c>
      <c r="EHT1393" s="84">
        <f t="shared" ref="EHT1393:EIB1393" si="1227">EHT1387</f>
        <v>1000000</v>
      </c>
      <c r="EHU1393" s="84">
        <f t="shared" si="1227"/>
        <v>0</v>
      </c>
      <c r="EHV1393" s="84">
        <f t="shared" si="1227"/>
        <v>0</v>
      </c>
      <c r="EHW1393" s="84">
        <f t="shared" si="1227"/>
        <v>1000000</v>
      </c>
      <c r="EHX1393" s="84">
        <f t="shared" si="1227"/>
        <v>0</v>
      </c>
      <c r="EHY1393" s="84">
        <f t="shared" si="1227"/>
        <v>0</v>
      </c>
      <c r="EHZ1393" s="84">
        <f t="shared" si="1227"/>
        <v>0</v>
      </c>
      <c r="EIA1393" s="84">
        <f t="shared" si="1227"/>
        <v>0</v>
      </c>
      <c r="EIB1393" s="84">
        <f t="shared" si="1227"/>
        <v>1000000</v>
      </c>
      <c r="EIH1393" s="84" t="s">
        <v>235</v>
      </c>
      <c r="EII1393" s="84" t="s">
        <v>236</v>
      </c>
      <c r="EIJ1393" s="84">
        <f t="shared" ref="EIJ1393:EIR1393" si="1228">EIJ1387</f>
        <v>1000000</v>
      </c>
      <c r="EIK1393" s="84">
        <f t="shared" si="1228"/>
        <v>0</v>
      </c>
      <c r="EIL1393" s="84">
        <f t="shared" si="1228"/>
        <v>0</v>
      </c>
      <c r="EIM1393" s="84">
        <f t="shared" si="1228"/>
        <v>1000000</v>
      </c>
      <c r="EIN1393" s="84">
        <f t="shared" si="1228"/>
        <v>0</v>
      </c>
      <c r="EIO1393" s="84">
        <f t="shared" si="1228"/>
        <v>0</v>
      </c>
      <c r="EIP1393" s="84">
        <f t="shared" si="1228"/>
        <v>0</v>
      </c>
      <c r="EIQ1393" s="84">
        <f t="shared" si="1228"/>
        <v>0</v>
      </c>
      <c r="EIR1393" s="84">
        <f t="shared" si="1228"/>
        <v>1000000</v>
      </c>
      <c r="EIX1393" s="84" t="s">
        <v>235</v>
      </c>
      <c r="EIY1393" s="84" t="s">
        <v>236</v>
      </c>
      <c r="EIZ1393" s="84">
        <f t="shared" ref="EIZ1393:EJH1393" si="1229">EIZ1387</f>
        <v>1000000</v>
      </c>
      <c r="EJA1393" s="84">
        <f t="shared" si="1229"/>
        <v>0</v>
      </c>
      <c r="EJB1393" s="84">
        <f t="shared" si="1229"/>
        <v>0</v>
      </c>
      <c r="EJC1393" s="84">
        <f t="shared" si="1229"/>
        <v>1000000</v>
      </c>
      <c r="EJD1393" s="84">
        <f t="shared" si="1229"/>
        <v>0</v>
      </c>
      <c r="EJE1393" s="84">
        <f t="shared" si="1229"/>
        <v>0</v>
      </c>
      <c r="EJF1393" s="84">
        <f t="shared" si="1229"/>
        <v>0</v>
      </c>
      <c r="EJG1393" s="84">
        <f t="shared" si="1229"/>
        <v>0</v>
      </c>
      <c r="EJH1393" s="84">
        <f t="shared" si="1229"/>
        <v>1000000</v>
      </c>
      <c r="EJN1393" s="84" t="s">
        <v>235</v>
      </c>
      <c r="EJO1393" s="84" t="s">
        <v>236</v>
      </c>
      <c r="EJP1393" s="84">
        <f t="shared" ref="EJP1393:EJX1393" si="1230">EJP1387</f>
        <v>1000000</v>
      </c>
      <c r="EJQ1393" s="84">
        <f t="shared" si="1230"/>
        <v>0</v>
      </c>
      <c r="EJR1393" s="84">
        <f t="shared" si="1230"/>
        <v>0</v>
      </c>
      <c r="EJS1393" s="84">
        <f t="shared" si="1230"/>
        <v>1000000</v>
      </c>
      <c r="EJT1393" s="84">
        <f t="shared" si="1230"/>
        <v>0</v>
      </c>
      <c r="EJU1393" s="84">
        <f t="shared" si="1230"/>
        <v>0</v>
      </c>
      <c r="EJV1393" s="84">
        <f t="shared" si="1230"/>
        <v>0</v>
      </c>
      <c r="EJW1393" s="84">
        <f t="shared" si="1230"/>
        <v>0</v>
      </c>
      <c r="EJX1393" s="84">
        <f t="shared" si="1230"/>
        <v>1000000</v>
      </c>
      <c r="EKD1393" s="84" t="s">
        <v>235</v>
      </c>
      <c r="EKE1393" s="84" t="s">
        <v>236</v>
      </c>
      <c r="EKF1393" s="84">
        <f t="shared" ref="EKF1393:EKN1393" si="1231">EKF1387</f>
        <v>1000000</v>
      </c>
      <c r="EKG1393" s="84">
        <f t="shared" si="1231"/>
        <v>0</v>
      </c>
      <c r="EKH1393" s="84">
        <f t="shared" si="1231"/>
        <v>0</v>
      </c>
      <c r="EKI1393" s="84">
        <f t="shared" si="1231"/>
        <v>1000000</v>
      </c>
      <c r="EKJ1393" s="84">
        <f t="shared" si="1231"/>
        <v>0</v>
      </c>
      <c r="EKK1393" s="84">
        <f t="shared" si="1231"/>
        <v>0</v>
      </c>
      <c r="EKL1393" s="84">
        <f t="shared" si="1231"/>
        <v>0</v>
      </c>
      <c r="EKM1393" s="84">
        <f t="shared" si="1231"/>
        <v>0</v>
      </c>
      <c r="EKN1393" s="84">
        <f t="shared" si="1231"/>
        <v>1000000</v>
      </c>
      <c r="EKT1393" s="84" t="s">
        <v>235</v>
      </c>
      <c r="EKU1393" s="84" t="s">
        <v>236</v>
      </c>
      <c r="EKV1393" s="84">
        <f t="shared" ref="EKV1393:ELD1393" si="1232">EKV1387</f>
        <v>1000000</v>
      </c>
      <c r="EKW1393" s="84">
        <f t="shared" si="1232"/>
        <v>0</v>
      </c>
      <c r="EKX1393" s="84">
        <f t="shared" si="1232"/>
        <v>0</v>
      </c>
      <c r="EKY1393" s="84">
        <f t="shared" si="1232"/>
        <v>1000000</v>
      </c>
      <c r="EKZ1393" s="84">
        <f t="shared" si="1232"/>
        <v>0</v>
      </c>
      <c r="ELA1393" s="84">
        <f t="shared" si="1232"/>
        <v>0</v>
      </c>
      <c r="ELB1393" s="84">
        <f t="shared" si="1232"/>
        <v>0</v>
      </c>
      <c r="ELC1393" s="84">
        <f t="shared" si="1232"/>
        <v>0</v>
      </c>
      <c r="ELD1393" s="84">
        <f t="shared" si="1232"/>
        <v>1000000</v>
      </c>
      <c r="ELJ1393" s="84" t="s">
        <v>235</v>
      </c>
      <c r="ELK1393" s="84" t="s">
        <v>236</v>
      </c>
      <c r="ELL1393" s="84">
        <f t="shared" ref="ELL1393:ELT1393" si="1233">ELL1387</f>
        <v>1000000</v>
      </c>
      <c r="ELM1393" s="84">
        <f t="shared" si="1233"/>
        <v>0</v>
      </c>
      <c r="ELN1393" s="84">
        <f t="shared" si="1233"/>
        <v>0</v>
      </c>
      <c r="ELO1393" s="84">
        <f t="shared" si="1233"/>
        <v>1000000</v>
      </c>
      <c r="ELP1393" s="84">
        <f t="shared" si="1233"/>
        <v>0</v>
      </c>
      <c r="ELQ1393" s="84">
        <f t="shared" si="1233"/>
        <v>0</v>
      </c>
      <c r="ELR1393" s="84">
        <f t="shared" si="1233"/>
        <v>0</v>
      </c>
      <c r="ELS1393" s="84">
        <f t="shared" si="1233"/>
        <v>0</v>
      </c>
      <c r="ELT1393" s="84">
        <f t="shared" si="1233"/>
        <v>1000000</v>
      </c>
      <c r="ELZ1393" s="84" t="s">
        <v>235</v>
      </c>
      <c r="EMA1393" s="84" t="s">
        <v>236</v>
      </c>
      <c r="EMB1393" s="84">
        <f t="shared" ref="EMB1393:EMJ1393" si="1234">EMB1387</f>
        <v>1000000</v>
      </c>
      <c r="EMC1393" s="84">
        <f t="shared" si="1234"/>
        <v>0</v>
      </c>
      <c r="EMD1393" s="84">
        <f t="shared" si="1234"/>
        <v>0</v>
      </c>
      <c r="EME1393" s="84">
        <f t="shared" si="1234"/>
        <v>1000000</v>
      </c>
      <c r="EMF1393" s="84">
        <f t="shared" si="1234"/>
        <v>0</v>
      </c>
      <c r="EMG1393" s="84">
        <f t="shared" si="1234"/>
        <v>0</v>
      </c>
      <c r="EMH1393" s="84">
        <f t="shared" si="1234"/>
        <v>0</v>
      </c>
      <c r="EMI1393" s="84">
        <f t="shared" si="1234"/>
        <v>0</v>
      </c>
      <c r="EMJ1393" s="84">
        <f t="shared" si="1234"/>
        <v>1000000</v>
      </c>
      <c r="EMP1393" s="84" t="s">
        <v>235</v>
      </c>
      <c r="EMQ1393" s="84" t="s">
        <v>236</v>
      </c>
      <c r="EMR1393" s="84">
        <f t="shared" ref="EMR1393:EMZ1393" si="1235">EMR1387</f>
        <v>1000000</v>
      </c>
      <c r="EMS1393" s="84">
        <f t="shared" si="1235"/>
        <v>0</v>
      </c>
      <c r="EMT1393" s="84">
        <f t="shared" si="1235"/>
        <v>0</v>
      </c>
      <c r="EMU1393" s="84">
        <f t="shared" si="1235"/>
        <v>1000000</v>
      </c>
      <c r="EMV1393" s="84">
        <f t="shared" si="1235"/>
        <v>0</v>
      </c>
      <c r="EMW1393" s="84">
        <f t="shared" si="1235"/>
        <v>0</v>
      </c>
      <c r="EMX1393" s="84">
        <f t="shared" si="1235"/>
        <v>0</v>
      </c>
      <c r="EMY1393" s="84">
        <f t="shared" si="1235"/>
        <v>0</v>
      </c>
      <c r="EMZ1393" s="84">
        <f t="shared" si="1235"/>
        <v>1000000</v>
      </c>
      <c r="ENF1393" s="84" t="s">
        <v>235</v>
      </c>
      <c r="ENG1393" s="84" t="s">
        <v>236</v>
      </c>
      <c r="ENH1393" s="84">
        <f t="shared" ref="ENH1393:ENP1393" si="1236">ENH1387</f>
        <v>1000000</v>
      </c>
      <c r="ENI1393" s="84">
        <f t="shared" si="1236"/>
        <v>0</v>
      </c>
      <c r="ENJ1393" s="84">
        <f t="shared" si="1236"/>
        <v>0</v>
      </c>
      <c r="ENK1393" s="84">
        <f t="shared" si="1236"/>
        <v>1000000</v>
      </c>
      <c r="ENL1393" s="84">
        <f t="shared" si="1236"/>
        <v>0</v>
      </c>
      <c r="ENM1393" s="84">
        <f t="shared" si="1236"/>
        <v>0</v>
      </c>
      <c r="ENN1393" s="84">
        <f t="shared" si="1236"/>
        <v>0</v>
      </c>
      <c r="ENO1393" s="84">
        <f t="shared" si="1236"/>
        <v>0</v>
      </c>
      <c r="ENP1393" s="84">
        <f t="shared" si="1236"/>
        <v>1000000</v>
      </c>
      <c r="ENV1393" s="84" t="s">
        <v>235</v>
      </c>
      <c r="ENW1393" s="84" t="s">
        <v>236</v>
      </c>
      <c r="ENX1393" s="84">
        <f t="shared" ref="ENX1393:EOF1393" si="1237">ENX1387</f>
        <v>1000000</v>
      </c>
      <c r="ENY1393" s="84">
        <f t="shared" si="1237"/>
        <v>0</v>
      </c>
      <c r="ENZ1393" s="84">
        <f t="shared" si="1237"/>
        <v>0</v>
      </c>
      <c r="EOA1393" s="84">
        <f t="shared" si="1237"/>
        <v>1000000</v>
      </c>
      <c r="EOB1393" s="84">
        <f t="shared" si="1237"/>
        <v>0</v>
      </c>
      <c r="EOC1393" s="84">
        <f t="shared" si="1237"/>
        <v>0</v>
      </c>
      <c r="EOD1393" s="84">
        <f t="shared" si="1237"/>
        <v>0</v>
      </c>
      <c r="EOE1393" s="84">
        <f t="shared" si="1237"/>
        <v>0</v>
      </c>
      <c r="EOF1393" s="84">
        <f t="shared" si="1237"/>
        <v>1000000</v>
      </c>
      <c r="EOL1393" s="84" t="s">
        <v>235</v>
      </c>
      <c r="EOM1393" s="84" t="s">
        <v>236</v>
      </c>
      <c r="EON1393" s="84">
        <f t="shared" ref="EON1393:EOV1393" si="1238">EON1387</f>
        <v>1000000</v>
      </c>
      <c r="EOO1393" s="84">
        <f t="shared" si="1238"/>
        <v>0</v>
      </c>
      <c r="EOP1393" s="84">
        <f t="shared" si="1238"/>
        <v>0</v>
      </c>
      <c r="EOQ1393" s="84">
        <f t="shared" si="1238"/>
        <v>1000000</v>
      </c>
      <c r="EOR1393" s="84">
        <f t="shared" si="1238"/>
        <v>0</v>
      </c>
      <c r="EOS1393" s="84">
        <f t="shared" si="1238"/>
        <v>0</v>
      </c>
      <c r="EOT1393" s="84">
        <f t="shared" si="1238"/>
        <v>0</v>
      </c>
      <c r="EOU1393" s="84">
        <f t="shared" si="1238"/>
        <v>0</v>
      </c>
      <c r="EOV1393" s="84">
        <f t="shared" si="1238"/>
        <v>1000000</v>
      </c>
      <c r="EPB1393" s="84" t="s">
        <v>235</v>
      </c>
      <c r="EPC1393" s="84" t="s">
        <v>236</v>
      </c>
      <c r="EPD1393" s="84">
        <f t="shared" ref="EPD1393:EPL1393" si="1239">EPD1387</f>
        <v>1000000</v>
      </c>
      <c r="EPE1393" s="84">
        <f t="shared" si="1239"/>
        <v>0</v>
      </c>
      <c r="EPF1393" s="84">
        <f t="shared" si="1239"/>
        <v>0</v>
      </c>
      <c r="EPG1393" s="84">
        <f t="shared" si="1239"/>
        <v>1000000</v>
      </c>
      <c r="EPH1393" s="84">
        <f t="shared" si="1239"/>
        <v>0</v>
      </c>
      <c r="EPI1393" s="84">
        <f t="shared" si="1239"/>
        <v>0</v>
      </c>
      <c r="EPJ1393" s="84">
        <f t="shared" si="1239"/>
        <v>0</v>
      </c>
      <c r="EPK1393" s="84">
        <f t="shared" si="1239"/>
        <v>0</v>
      </c>
      <c r="EPL1393" s="84">
        <f t="shared" si="1239"/>
        <v>1000000</v>
      </c>
      <c r="EPR1393" s="84" t="s">
        <v>235</v>
      </c>
      <c r="EPS1393" s="84" t="s">
        <v>236</v>
      </c>
      <c r="EPT1393" s="84">
        <f t="shared" ref="EPT1393:EQB1393" si="1240">EPT1387</f>
        <v>1000000</v>
      </c>
      <c r="EPU1393" s="84">
        <f t="shared" si="1240"/>
        <v>0</v>
      </c>
      <c r="EPV1393" s="84">
        <f t="shared" si="1240"/>
        <v>0</v>
      </c>
      <c r="EPW1393" s="84">
        <f t="shared" si="1240"/>
        <v>1000000</v>
      </c>
      <c r="EPX1393" s="84">
        <f t="shared" si="1240"/>
        <v>0</v>
      </c>
      <c r="EPY1393" s="84">
        <f t="shared" si="1240"/>
        <v>0</v>
      </c>
      <c r="EPZ1393" s="84">
        <f t="shared" si="1240"/>
        <v>0</v>
      </c>
      <c r="EQA1393" s="84">
        <f t="shared" si="1240"/>
        <v>0</v>
      </c>
      <c r="EQB1393" s="84">
        <f t="shared" si="1240"/>
        <v>1000000</v>
      </c>
      <c r="EQH1393" s="84" t="s">
        <v>235</v>
      </c>
      <c r="EQI1393" s="84" t="s">
        <v>236</v>
      </c>
      <c r="EQJ1393" s="84">
        <f t="shared" ref="EQJ1393:EQR1393" si="1241">EQJ1387</f>
        <v>1000000</v>
      </c>
      <c r="EQK1393" s="84">
        <f t="shared" si="1241"/>
        <v>0</v>
      </c>
      <c r="EQL1393" s="84">
        <f t="shared" si="1241"/>
        <v>0</v>
      </c>
      <c r="EQM1393" s="84">
        <f t="shared" si="1241"/>
        <v>1000000</v>
      </c>
      <c r="EQN1393" s="84">
        <f t="shared" si="1241"/>
        <v>0</v>
      </c>
      <c r="EQO1393" s="84">
        <f t="shared" si="1241"/>
        <v>0</v>
      </c>
      <c r="EQP1393" s="84">
        <f t="shared" si="1241"/>
        <v>0</v>
      </c>
      <c r="EQQ1393" s="84">
        <f t="shared" si="1241"/>
        <v>0</v>
      </c>
      <c r="EQR1393" s="84">
        <f t="shared" si="1241"/>
        <v>1000000</v>
      </c>
      <c r="EQX1393" s="84" t="s">
        <v>235</v>
      </c>
      <c r="EQY1393" s="84" t="s">
        <v>236</v>
      </c>
      <c r="EQZ1393" s="84">
        <f t="shared" ref="EQZ1393:ERH1393" si="1242">EQZ1387</f>
        <v>1000000</v>
      </c>
      <c r="ERA1393" s="84">
        <f t="shared" si="1242"/>
        <v>0</v>
      </c>
      <c r="ERB1393" s="84">
        <f t="shared" si="1242"/>
        <v>0</v>
      </c>
      <c r="ERC1393" s="84">
        <f t="shared" si="1242"/>
        <v>1000000</v>
      </c>
      <c r="ERD1393" s="84">
        <f t="shared" si="1242"/>
        <v>0</v>
      </c>
      <c r="ERE1393" s="84">
        <f t="shared" si="1242"/>
        <v>0</v>
      </c>
      <c r="ERF1393" s="84">
        <f t="shared" si="1242"/>
        <v>0</v>
      </c>
      <c r="ERG1393" s="84">
        <f t="shared" si="1242"/>
        <v>0</v>
      </c>
      <c r="ERH1393" s="84">
        <f t="shared" si="1242"/>
        <v>1000000</v>
      </c>
      <c r="ERN1393" s="84" t="s">
        <v>235</v>
      </c>
      <c r="ERO1393" s="84" t="s">
        <v>236</v>
      </c>
      <c r="ERP1393" s="84">
        <f t="shared" ref="ERP1393:ERX1393" si="1243">ERP1387</f>
        <v>1000000</v>
      </c>
      <c r="ERQ1393" s="84">
        <f t="shared" si="1243"/>
        <v>0</v>
      </c>
      <c r="ERR1393" s="84">
        <f t="shared" si="1243"/>
        <v>0</v>
      </c>
      <c r="ERS1393" s="84">
        <f t="shared" si="1243"/>
        <v>1000000</v>
      </c>
      <c r="ERT1393" s="84">
        <f t="shared" si="1243"/>
        <v>0</v>
      </c>
      <c r="ERU1393" s="84">
        <f t="shared" si="1243"/>
        <v>0</v>
      </c>
      <c r="ERV1393" s="84">
        <f t="shared" si="1243"/>
        <v>0</v>
      </c>
      <c r="ERW1393" s="84">
        <f t="shared" si="1243"/>
        <v>0</v>
      </c>
      <c r="ERX1393" s="84">
        <f t="shared" si="1243"/>
        <v>1000000</v>
      </c>
      <c r="ESD1393" s="84" t="s">
        <v>235</v>
      </c>
      <c r="ESE1393" s="84" t="s">
        <v>236</v>
      </c>
      <c r="ESF1393" s="84">
        <f t="shared" ref="ESF1393:ESN1393" si="1244">ESF1387</f>
        <v>1000000</v>
      </c>
      <c r="ESG1393" s="84">
        <f t="shared" si="1244"/>
        <v>0</v>
      </c>
      <c r="ESH1393" s="84">
        <f t="shared" si="1244"/>
        <v>0</v>
      </c>
      <c r="ESI1393" s="84">
        <f t="shared" si="1244"/>
        <v>1000000</v>
      </c>
      <c r="ESJ1393" s="84">
        <f t="shared" si="1244"/>
        <v>0</v>
      </c>
      <c r="ESK1393" s="84">
        <f t="shared" si="1244"/>
        <v>0</v>
      </c>
      <c r="ESL1393" s="84">
        <f t="shared" si="1244"/>
        <v>0</v>
      </c>
      <c r="ESM1393" s="84">
        <f t="shared" si="1244"/>
        <v>0</v>
      </c>
      <c r="ESN1393" s="84">
        <f t="shared" si="1244"/>
        <v>1000000</v>
      </c>
      <c r="EST1393" s="84" t="s">
        <v>235</v>
      </c>
      <c r="ESU1393" s="84" t="s">
        <v>236</v>
      </c>
      <c r="ESV1393" s="84">
        <f t="shared" ref="ESV1393:ETD1393" si="1245">ESV1387</f>
        <v>1000000</v>
      </c>
      <c r="ESW1393" s="84">
        <f t="shared" si="1245"/>
        <v>0</v>
      </c>
      <c r="ESX1393" s="84">
        <f t="shared" si="1245"/>
        <v>0</v>
      </c>
      <c r="ESY1393" s="84">
        <f t="shared" si="1245"/>
        <v>1000000</v>
      </c>
      <c r="ESZ1393" s="84">
        <f t="shared" si="1245"/>
        <v>0</v>
      </c>
      <c r="ETA1393" s="84">
        <f t="shared" si="1245"/>
        <v>0</v>
      </c>
      <c r="ETB1393" s="84">
        <f t="shared" si="1245"/>
        <v>0</v>
      </c>
      <c r="ETC1393" s="84">
        <f t="shared" si="1245"/>
        <v>0</v>
      </c>
      <c r="ETD1393" s="84">
        <f t="shared" si="1245"/>
        <v>1000000</v>
      </c>
      <c r="ETJ1393" s="84" t="s">
        <v>235</v>
      </c>
      <c r="ETK1393" s="84" t="s">
        <v>236</v>
      </c>
      <c r="ETL1393" s="84">
        <f t="shared" ref="ETL1393:ETT1393" si="1246">ETL1387</f>
        <v>1000000</v>
      </c>
      <c r="ETM1393" s="84">
        <f t="shared" si="1246"/>
        <v>0</v>
      </c>
      <c r="ETN1393" s="84">
        <f t="shared" si="1246"/>
        <v>0</v>
      </c>
      <c r="ETO1393" s="84">
        <f t="shared" si="1246"/>
        <v>1000000</v>
      </c>
      <c r="ETP1393" s="84">
        <f t="shared" si="1246"/>
        <v>0</v>
      </c>
      <c r="ETQ1393" s="84">
        <f t="shared" si="1246"/>
        <v>0</v>
      </c>
      <c r="ETR1393" s="84">
        <f t="shared" si="1246"/>
        <v>0</v>
      </c>
      <c r="ETS1393" s="84">
        <f t="shared" si="1246"/>
        <v>0</v>
      </c>
      <c r="ETT1393" s="84">
        <f t="shared" si="1246"/>
        <v>1000000</v>
      </c>
      <c r="ETZ1393" s="84" t="s">
        <v>235</v>
      </c>
      <c r="EUA1393" s="84" t="s">
        <v>236</v>
      </c>
      <c r="EUB1393" s="84">
        <f t="shared" ref="EUB1393:EUJ1393" si="1247">EUB1387</f>
        <v>1000000</v>
      </c>
      <c r="EUC1393" s="84">
        <f t="shared" si="1247"/>
        <v>0</v>
      </c>
      <c r="EUD1393" s="84">
        <f t="shared" si="1247"/>
        <v>0</v>
      </c>
      <c r="EUE1393" s="84">
        <f t="shared" si="1247"/>
        <v>1000000</v>
      </c>
      <c r="EUF1393" s="84">
        <f t="shared" si="1247"/>
        <v>0</v>
      </c>
      <c r="EUG1393" s="84">
        <f t="shared" si="1247"/>
        <v>0</v>
      </c>
      <c r="EUH1393" s="84">
        <f t="shared" si="1247"/>
        <v>0</v>
      </c>
      <c r="EUI1393" s="84">
        <f t="shared" si="1247"/>
        <v>0</v>
      </c>
      <c r="EUJ1393" s="84">
        <f t="shared" si="1247"/>
        <v>1000000</v>
      </c>
      <c r="EUP1393" s="84" t="s">
        <v>235</v>
      </c>
      <c r="EUQ1393" s="84" t="s">
        <v>236</v>
      </c>
      <c r="EUR1393" s="84">
        <f t="shared" ref="EUR1393:EUZ1393" si="1248">EUR1387</f>
        <v>1000000</v>
      </c>
      <c r="EUS1393" s="84">
        <f t="shared" si="1248"/>
        <v>0</v>
      </c>
      <c r="EUT1393" s="84">
        <f t="shared" si="1248"/>
        <v>0</v>
      </c>
      <c r="EUU1393" s="84">
        <f t="shared" si="1248"/>
        <v>1000000</v>
      </c>
      <c r="EUV1393" s="84">
        <f t="shared" si="1248"/>
        <v>0</v>
      </c>
      <c r="EUW1393" s="84">
        <f t="shared" si="1248"/>
        <v>0</v>
      </c>
      <c r="EUX1393" s="84">
        <f t="shared" si="1248"/>
        <v>0</v>
      </c>
      <c r="EUY1393" s="84">
        <f t="shared" si="1248"/>
        <v>0</v>
      </c>
      <c r="EUZ1393" s="84">
        <f t="shared" si="1248"/>
        <v>1000000</v>
      </c>
      <c r="EVF1393" s="84" t="s">
        <v>235</v>
      </c>
      <c r="EVG1393" s="84" t="s">
        <v>236</v>
      </c>
      <c r="EVH1393" s="84">
        <f t="shared" ref="EVH1393:EVP1393" si="1249">EVH1387</f>
        <v>1000000</v>
      </c>
      <c r="EVI1393" s="84">
        <f t="shared" si="1249"/>
        <v>0</v>
      </c>
      <c r="EVJ1393" s="84">
        <f t="shared" si="1249"/>
        <v>0</v>
      </c>
      <c r="EVK1393" s="84">
        <f t="shared" si="1249"/>
        <v>1000000</v>
      </c>
      <c r="EVL1393" s="84">
        <f t="shared" si="1249"/>
        <v>0</v>
      </c>
      <c r="EVM1393" s="84">
        <f t="shared" si="1249"/>
        <v>0</v>
      </c>
      <c r="EVN1393" s="84">
        <f t="shared" si="1249"/>
        <v>0</v>
      </c>
      <c r="EVO1393" s="84">
        <f t="shared" si="1249"/>
        <v>0</v>
      </c>
      <c r="EVP1393" s="84">
        <f t="shared" si="1249"/>
        <v>1000000</v>
      </c>
      <c r="EVV1393" s="84" t="s">
        <v>235</v>
      </c>
      <c r="EVW1393" s="84" t="s">
        <v>236</v>
      </c>
      <c r="EVX1393" s="84">
        <f t="shared" ref="EVX1393:EWF1393" si="1250">EVX1387</f>
        <v>1000000</v>
      </c>
      <c r="EVY1393" s="84">
        <f t="shared" si="1250"/>
        <v>0</v>
      </c>
      <c r="EVZ1393" s="84">
        <f t="shared" si="1250"/>
        <v>0</v>
      </c>
      <c r="EWA1393" s="84">
        <f t="shared" si="1250"/>
        <v>1000000</v>
      </c>
      <c r="EWB1393" s="84">
        <f t="shared" si="1250"/>
        <v>0</v>
      </c>
      <c r="EWC1393" s="84">
        <f t="shared" si="1250"/>
        <v>0</v>
      </c>
      <c r="EWD1393" s="84">
        <f t="shared" si="1250"/>
        <v>0</v>
      </c>
      <c r="EWE1393" s="84">
        <f t="shared" si="1250"/>
        <v>0</v>
      </c>
      <c r="EWF1393" s="84">
        <f t="shared" si="1250"/>
        <v>1000000</v>
      </c>
      <c r="EWL1393" s="84" t="s">
        <v>235</v>
      </c>
      <c r="EWM1393" s="84" t="s">
        <v>236</v>
      </c>
      <c r="EWN1393" s="84">
        <f t="shared" ref="EWN1393:EWV1393" si="1251">EWN1387</f>
        <v>1000000</v>
      </c>
      <c r="EWO1393" s="84">
        <f t="shared" si="1251"/>
        <v>0</v>
      </c>
      <c r="EWP1393" s="84">
        <f t="shared" si="1251"/>
        <v>0</v>
      </c>
      <c r="EWQ1393" s="84">
        <f t="shared" si="1251"/>
        <v>1000000</v>
      </c>
      <c r="EWR1393" s="84">
        <f t="shared" si="1251"/>
        <v>0</v>
      </c>
      <c r="EWS1393" s="84">
        <f t="shared" si="1251"/>
        <v>0</v>
      </c>
      <c r="EWT1393" s="84">
        <f t="shared" si="1251"/>
        <v>0</v>
      </c>
      <c r="EWU1393" s="84">
        <f t="shared" si="1251"/>
        <v>0</v>
      </c>
      <c r="EWV1393" s="84">
        <f t="shared" si="1251"/>
        <v>1000000</v>
      </c>
      <c r="EXB1393" s="84" t="s">
        <v>235</v>
      </c>
      <c r="EXC1393" s="84" t="s">
        <v>236</v>
      </c>
      <c r="EXD1393" s="84">
        <f t="shared" ref="EXD1393:EXL1393" si="1252">EXD1387</f>
        <v>1000000</v>
      </c>
      <c r="EXE1393" s="84">
        <f t="shared" si="1252"/>
        <v>0</v>
      </c>
      <c r="EXF1393" s="84">
        <f t="shared" si="1252"/>
        <v>0</v>
      </c>
      <c r="EXG1393" s="84">
        <f t="shared" si="1252"/>
        <v>1000000</v>
      </c>
      <c r="EXH1393" s="84">
        <f t="shared" si="1252"/>
        <v>0</v>
      </c>
      <c r="EXI1393" s="84">
        <f t="shared" si="1252"/>
        <v>0</v>
      </c>
      <c r="EXJ1393" s="84">
        <f t="shared" si="1252"/>
        <v>0</v>
      </c>
      <c r="EXK1393" s="84">
        <f t="shared" si="1252"/>
        <v>0</v>
      </c>
      <c r="EXL1393" s="84">
        <f t="shared" si="1252"/>
        <v>1000000</v>
      </c>
      <c r="EXR1393" s="84" t="s">
        <v>235</v>
      </c>
      <c r="EXS1393" s="84" t="s">
        <v>236</v>
      </c>
      <c r="EXT1393" s="84">
        <f t="shared" ref="EXT1393:EYB1393" si="1253">EXT1387</f>
        <v>1000000</v>
      </c>
      <c r="EXU1393" s="84">
        <f t="shared" si="1253"/>
        <v>0</v>
      </c>
      <c r="EXV1393" s="84">
        <f t="shared" si="1253"/>
        <v>0</v>
      </c>
      <c r="EXW1393" s="84">
        <f t="shared" si="1253"/>
        <v>1000000</v>
      </c>
      <c r="EXX1393" s="84">
        <f t="shared" si="1253"/>
        <v>0</v>
      </c>
      <c r="EXY1393" s="84">
        <f t="shared" si="1253"/>
        <v>0</v>
      </c>
      <c r="EXZ1393" s="84">
        <f t="shared" si="1253"/>
        <v>0</v>
      </c>
      <c r="EYA1393" s="84">
        <f t="shared" si="1253"/>
        <v>0</v>
      </c>
      <c r="EYB1393" s="84">
        <f t="shared" si="1253"/>
        <v>1000000</v>
      </c>
      <c r="EYH1393" s="84" t="s">
        <v>235</v>
      </c>
      <c r="EYI1393" s="84" t="s">
        <v>236</v>
      </c>
      <c r="EYJ1393" s="84">
        <f t="shared" ref="EYJ1393:EYR1393" si="1254">EYJ1387</f>
        <v>1000000</v>
      </c>
      <c r="EYK1393" s="84">
        <f t="shared" si="1254"/>
        <v>0</v>
      </c>
      <c r="EYL1393" s="84">
        <f t="shared" si="1254"/>
        <v>0</v>
      </c>
      <c r="EYM1393" s="84">
        <f t="shared" si="1254"/>
        <v>1000000</v>
      </c>
      <c r="EYN1393" s="84">
        <f t="shared" si="1254"/>
        <v>0</v>
      </c>
      <c r="EYO1393" s="84">
        <f t="shared" si="1254"/>
        <v>0</v>
      </c>
      <c r="EYP1393" s="84">
        <f t="shared" si="1254"/>
        <v>0</v>
      </c>
      <c r="EYQ1393" s="84">
        <f t="shared" si="1254"/>
        <v>0</v>
      </c>
      <c r="EYR1393" s="84">
        <f t="shared" si="1254"/>
        <v>1000000</v>
      </c>
      <c r="EYX1393" s="84" t="s">
        <v>235</v>
      </c>
      <c r="EYY1393" s="84" t="s">
        <v>236</v>
      </c>
      <c r="EYZ1393" s="84">
        <f t="shared" ref="EYZ1393:EZH1393" si="1255">EYZ1387</f>
        <v>1000000</v>
      </c>
      <c r="EZA1393" s="84">
        <f t="shared" si="1255"/>
        <v>0</v>
      </c>
      <c r="EZB1393" s="84">
        <f t="shared" si="1255"/>
        <v>0</v>
      </c>
      <c r="EZC1393" s="84">
        <f t="shared" si="1255"/>
        <v>1000000</v>
      </c>
      <c r="EZD1393" s="84">
        <f t="shared" si="1255"/>
        <v>0</v>
      </c>
      <c r="EZE1393" s="84">
        <f t="shared" si="1255"/>
        <v>0</v>
      </c>
      <c r="EZF1393" s="84">
        <f t="shared" si="1255"/>
        <v>0</v>
      </c>
      <c r="EZG1393" s="84">
        <f t="shared" si="1255"/>
        <v>0</v>
      </c>
      <c r="EZH1393" s="84">
        <f t="shared" si="1255"/>
        <v>1000000</v>
      </c>
      <c r="EZN1393" s="84" t="s">
        <v>235</v>
      </c>
      <c r="EZO1393" s="84" t="s">
        <v>236</v>
      </c>
      <c r="EZP1393" s="84">
        <f t="shared" ref="EZP1393:EZX1393" si="1256">EZP1387</f>
        <v>1000000</v>
      </c>
      <c r="EZQ1393" s="84">
        <f t="shared" si="1256"/>
        <v>0</v>
      </c>
      <c r="EZR1393" s="84">
        <f t="shared" si="1256"/>
        <v>0</v>
      </c>
      <c r="EZS1393" s="84">
        <f t="shared" si="1256"/>
        <v>1000000</v>
      </c>
      <c r="EZT1393" s="84">
        <f t="shared" si="1256"/>
        <v>0</v>
      </c>
      <c r="EZU1393" s="84">
        <f t="shared" si="1256"/>
        <v>0</v>
      </c>
      <c r="EZV1393" s="84">
        <f t="shared" si="1256"/>
        <v>0</v>
      </c>
      <c r="EZW1393" s="84">
        <f t="shared" si="1256"/>
        <v>0</v>
      </c>
      <c r="EZX1393" s="84">
        <f t="shared" si="1256"/>
        <v>1000000</v>
      </c>
      <c r="FAD1393" s="84" t="s">
        <v>235</v>
      </c>
      <c r="FAE1393" s="84" t="s">
        <v>236</v>
      </c>
      <c r="FAF1393" s="84">
        <f>FAF1387</f>
        <v>1000000</v>
      </c>
      <c r="FAG1393" s="84">
        <f>FAG1387</f>
        <v>0</v>
      </c>
      <c r="FAH1393" s="84">
        <f>FAH1387</f>
        <v>0</v>
      </c>
      <c r="FAI1393" s="84">
        <f>FAI1387</f>
        <v>1000000</v>
      </c>
      <c r="FAJ1393" s="84">
        <f>FAJ1387</f>
        <v>0</v>
      </c>
      <c r="FAK1393" s="84">
        <f>FAK1387</f>
        <v>0</v>
      </c>
      <c r="FAL1393" s="84">
        <f>FAL1387</f>
        <v>0</v>
      </c>
      <c r="FAM1393" s="84">
        <f>FAM1387</f>
        <v>0</v>
      </c>
      <c r="FAN1393" s="84">
        <f>FAN1387</f>
        <v>1000000</v>
      </c>
      <c r="FAT1393" s="84" t="s">
        <v>235</v>
      </c>
      <c r="FAU1393" s="84" t="s">
        <v>236</v>
      </c>
      <c r="FAV1393" s="84">
        <f t="shared" ref="FAV1393:FBD1393" si="1257">FAV1387</f>
        <v>1000000</v>
      </c>
      <c r="FAW1393" s="84">
        <f t="shared" si="1257"/>
        <v>0</v>
      </c>
      <c r="FAX1393" s="84">
        <f t="shared" si="1257"/>
        <v>0</v>
      </c>
      <c r="FAY1393" s="84">
        <f t="shared" si="1257"/>
        <v>1000000</v>
      </c>
      <c r="FAZ1393" s="84">
        <f t="shared" si="1257"/>
        <v>0</v>
      </c>
      <c r="FBA1393" s="84">
        <f t="shared" si="1257"/>
        <v>0</v>
      </c>
      <c r="FBB1393" s="84">
        <f t="shared" si="1257"/>
        <v>0</v>
      </c>
      <c r="FBC1393" s="84">
        <f t="shared" si="1257"/>
        <v>0</v>
      </c>
      <c r="FBD1393" s="84">
        <f t="shared" si="1257"/>
        <v>1000000</v>
      </c>
      <c r="FBJ1393" s="84" t="s">
        <v>235</v>
      </c>
      <c r="FBK1393" s="84" t="s">
        <v>236</v>
      </c>
      <c r="FBL1393" s="84">
        <f t="shared" ref="FBL1393:FBT1393" si="1258">FBL1387</f>
        <v>1000000</v>
      </c>
      <c r="FBM1393" s="84">
        <f t="shared" si="1258"/>
        <v>0</v>
      </c>
      <c r="FBN1393" s="84">
        <f t="shared" si="1258"/>
        <v>0</v>
      </c>
      <c r="FBO1393" s="84">
        <f t="shared" si="1258"/>
        <v>1000000</v>
      </c>
      <c r="FBP1393" s="84">
        <f t="shared" si="1258"/>
        <v>0</v>
      </c>
      <c r="FBQ1393" s="84">
        <f t="shared" si="1258"/>
        <v>0</v>
      </c>
      <c r="FBR1393" s="84">
        <f t="shared" si="1258"/>
        <v>0</v>
      </c>
      <c r="FBS1393" s="84">
        <f t="shared" si="1258"/>
        <v>0</v>
      </c>
      <c r="FBT1393" s="84">
        <f t="shared" si="1258"/>
        <v>1000000</v>
      </c>
      <c r="FBZ1393" s="84" t="s">
        <v>235</v>
      </c>
      <c r="FCA1393" s="84" t="s">
        <v>236</v>
      </c>
      <c r="FCB1393" s="84">
        <f t="shared" ref="FCB1393:FCJ1393" si="1259">FCB1387</f>
        <v>1000000</v>
      </c>
      <c r="FCC1393" s="84">
        <f t="shared" si="1259"/>
        <v>0</v>
      </c>
      <c r="FCD1393" s="84">
        <f t="shared" si="1259"/>
        <v>0</v>
      </c>
      <c r="FCE1393" s="84">
        <f t="shared" si="1259"/>
        <v>1000000</v>
      </c>
      <c r="FCF1393" s="84">
        <f t="shared" si="1259"/>
        <v>0</v>
      </c>
      <c r="FCG1393" s="84">
        <f t="shared" si="1259"/>
        <v>0</v>
      </c>
      <c r="FCH1393" s="84">
        <f t="shared" si="1259"/>
        <v>0</v>
      </c>
      <c r="FCI1393" s="84">
        <f t="shared" si="1259"/>
        <v>0</v>
      </c>
      <c r="FCJ1393" s="84">
        <f t="shared" si="1259"/>
        <v>1000000</v>
      </c>
      <c r="FCP1393" s="84" t="s">
        <v>235</v>
      </c>
      <c r="FCQ1393" s="84" t="s">
        <v>236</v>
      </c>
      <c r="FCR1393" s="84">
        <f t="shared" ref="FCR1393:FCZ1393" si="1260">FCR1387</f>
        <v>1000000</v>
      </c>
      <c r="FCS1393" s="84">
        <f t="shared" si="1260"/>
        <v>0</v>
      </c>
      <c r="FCT1393" s="84">
        <f t="shared" si="1260"/>
        <v>0</v>
      </c>
      <c r="FCU1393" s="84">
        <f t="shared" si="1260"/>
        <v>1000000</v>
      </c>
      <c r="FCV1393" s="84">
        <f t="shared" si="1260"/>
        <v>0</v>
      </c>
      <c r="FCW1393" s="84">
        <f t="shared" si="1260"/>
        <v>0</v>
      </c>
      <c r="FCX1393" s="84">
        <f t="shared" si="1260"/>
        <v>0</v>
      </c>
      <c r="FCY1393" s="84">
        <f t="shared" si="1260"/>
        <v>0</v>
      </c>
      <c r="FCZ1393" s="84">
        <f t="shared" si="1260"/>
        <v>1000000</v>
      </c>
      <c r="FDF1393" s="84" t="s">
        <v>235</v>
      </c>
      <c r="FDG1393" s="84" t="s">
        <v>236</v>
      </c>
      <c r="FDH1393" s="84">
        <f t="shared" ref="FDH1393:FDP1393" si="1261">FDH1387</f>
        <v>1000000</v>
      </c>
      <c r="FDI1393" s="84">
        <f t="shared" si="1261"/>
        <v>0</v>
      </c>
      <c r="FDJ1393" s="84">
        <f t="shared" si="1261"/>
        <v>0</v>
      </c>
      <c r="FDK1393" s="84">
        <f t="shared" si="1261"/>
        <v>1000000</v>
      </c>
      <c r="FDL1393" s="84">
        <f t="shared" si="1261"/>
        <v>0</v>
      </c>
      <c r="FDM1393" s="84">
        <f t="shared" si="1261"/>
        <v>0</v>
      </c>
      <c r="FDN1393" s="84">
        <f t="shared" si="1261"/>
        <v>0</v>
      </c>
      <c r="FDO1393" s="84">
        <f t="shared" si="1261"/>
        <v>0</v>
      </c>
      <c r="FDP1393" s="84">
        <f t="shared" si="1261"/>
        <v>1000000</v>
      </c>
      <c r="FDV1393" s="84" t="s">
        <v>235</v>
      </c>
      <c r="FDW1393" s="84" t="s">
        <v>236</v>
      </c>
      <c r="FDX1393" s="84">
        <f t="shared" ref="FDX1393:FEF1393" si="1262">FDX1387</f>
        <v>1000000</v>
      </c>
      <c r="FDY1393" s="84">
        <f t="shared" si="1262"/>
        <v>0</v>
      </c>
      <c r="FDZ1393" s="84">
        <f t="shared" si="1262"/>
        <v>0</v>
      </c>
      <c r="FEA1393" s="84">
        <f t="shared" si="1262"/>
        <v>1000000</v>
      </c>
      <c r="FEB1393" s="84">
        <f t="shared" si="1262"/>
        <v>0</v>
      </c>
      <c r="FEC1393" s="84">
        <f t="shared" si="1262"/>
        <v>0</v>
      </c>
      <c r="FED1393" s="84">
        <f t="shared" si="1262"/>
        <v>0</v>
      </c>
      <c r="FEE1393" s="84">
        <f t="shared" si="1262"/>
        <v>0</v>
      </c>
      <c r="FEF1393" s="84">
        <f t="shared" si="1262"/>
        <v>1000000</v>
      </c>
      <c r="FEL1393" s="84" t="s">
        <v>235</v>
      </c>
      <c r="FEM1393" s="84" t="s">
        <v>236</v>
      </c>
      <c r="FEN1393" s="84">
        <f t="shared" ref="FEN1393:FEV1393" si="1263">FEN1387</f>
        <v>1000000</v>
      </c>
      <c r="FEO1393" s="84">
        <f t="shared" si="1263"/>
        <v>0</v>
      </c>
      <c r="FEP1393" s="84">
        <f t="shared" si="1263"/>
        <v>0</v>
      </c>
      <c r="FEQ1393" s="84">
        <f t="shared" si="1263"/>
        <v>1000000</v>
      </c>
      <c r="FER1393" s="84">
        <f t="shared" si="1263"/>
        <v>0</v>
      </c>
      <c r="FES1393" s="84">
        <f t="shared" si="1263"/>
        <v>0</v>
      </c>
      <c r="FET1393" s="84">
        <f t="shared" si="1263"/>
        <v>0</v>
      </c>
      <c r="FEU1393" s="84">
        <f t="shared" si="1263"/>
        <v>0</v>
      </c>
      <c r="FEV1393" s="84">
        <f t="shared" si="1263"/>
        <v>1000000</v>
      </c>
      <c r="FFB1393" s="84" t="s">
        <v>235</v>
      </c>
      <c r="FFC1393" s="84" t="s">
        <v>236</v>
      </c>
      <c r="FFD1393" s="84">
        <f t="shared" ref="FFD1393:FFL1393" si="1264">FFD1387</f>
        <v>1000000</v>
      </c>
      <c r="FFE1393" s="84">
        <f t="shared" si="1264"/>
        <v>0</v>
      </c>
      <c r="FFF1393" s="84">
        <f t="shared" si="1264"/>
        <v>0</v>
      </c>
      <c r="FFG1393" s="84">
        <f t="shared" si="1264"/>
        <v>1000000</v>
      </c>
      <c r="FFH1393" s="84">
        <f t="shared" si="1264"/>
        <v>0</v>
      </c>
      <c r="FFI1393" s="84">
        <f t="shared" si="1264"/>
        <v>0</v>
      </c>
      <c r="FFJ1393" s="84">
        <f t="shared" si="1264"/>
        <v>0</v>
      </c>
      <c r="FFK1393" s="84">
        <f t="shared" si="1264"/>
        <v>0</v>
      </c>
      <c r="FFL1393" s="84">
        <f t="shared" si="1264"/>
        <v>1000000</v>
      </c>
      <c r="FFR1393" s="84" t="s">
        <v>235</v>
      </c>
      <c r="FFS1393" s="84" t="s">
        <v>236</v>
      </c>
      <c r="FFT1393" s="84">
        <f t="shared" ref="FFT1393:FGB1393" si="1265">FFT1387</f>
        <v>1000000</v>
      </c>
      <c r="FFU1393" s="84">
        <f t="shared" si="1265"/>
        <v>0</v>
      </c>
      <c r="FFV1393" s="84">
        <f t="shared" si="1265"/>
        <v>0</v>
      </c>
      <c r="FFW1393" s="84">
        <f t="shared" si="1265"/>
        <v>1000000</v>
      </c>
      <c r="FFX1393" s="84">
        <f t="shared" si="1265"/>
        <v>0</v>
      </c>
      <c r="FFY1393" s="84">
        <f t="shared" si="1265"/>
        <v>0</v>
      </c>
      <c r="FFZ1393" s="84">
        <f t="shared" si="1265"/>
        <v>0</v>
      </c>
      <c r="FGA1393" s="84">
        <f t="shared" si="1265"/>
        <v>0</v>
      </c>
      <c r="FGB1393" s="84">
        <f t="shared" si="1265"/>
        <v>1000000</v>
      </c>
      <c r="FGH1393" s="84" t="s">
        <v>235</v>
      </c>
      <c r="FGI1393" s="84" t="s">
        <v>236</v>
      </c>
      <c r="FGJ1393" s="84">
        <f t="shared" ref="FGJ1393:FGR1393" si="1266">FGJ1387</f>
        <v>1000000</v>
      </c>
      <c r="FGK1393" s="84">
        <f t="shared" si="1266"/>
        <v>0</v>
      </c>
      <c r="FGL1393" s="84">
        <f t="shared" si="1266"/>
        <v>0</v>
      </c>
      <c r="FGM1393" s="84">
        <f t="shared" si="1266"/>
        <v>1000000</v>
      </c>
      <c r="FGN1393" s="84">
        <f t="shared" si="1266"/>
        <v>0</v>
      </c>
      <c r="FGO1393" s="84">
        <f t="shared" si="1266"/>
        <v>0</v>
      </c>
      <c r="FGP1393" s="84">
        <f t="shared" si="1266"/>
        <v>0</v>
      </c>
      <c r="FGQ1393" s="84">
        <f t="shared" si="1266"/>
        <v>0</v>
      </c>
      <c r="FGR1393" s="84">
        <f t="shared" si="1266"/>
        <v>1000000</v>
      </c>
      <c r="FGX1393" s="84" t="s">
        <v>235</v>
      </c>
      <c r="FGY1393" s="84" t="s">
        <v>236</v>
      </c>
      <c r="FGZ1393" s="84">
        <f t="shared" ref="FGZ1393:FHH1393" si="1267">FGZ1387</f>
        <v>1000000</v>
      </c>
      <c r="FHA1393" s="84">
        <f t="shared" si="1267"/>
        <v>0</v>
      </c>
      <c r="FHB1393" s="84">
        <f t="shared" si="1267"/>
        <v>0</v>
      </c>
      <c r="FHC1393" s="84">
        <f t="shared" si="1267"/>
        <v>1000000</v>
      </c>
      <c r="FHD1393" s="84">
        <f t="shared" si="1267"/>
        <v>0</v>
      </c>
      <c r="FHE1393" s="84">
        <f t="shared" si="1267"/>
        <v>0</v>
      </c>
      <c r="FHF1393" s="84">
        <f t="shared" si="1267"/>
        <v>0</v>
      </c>
      <c r="FHG1393" s="84">
        <f t="shared" si="1267"/>
        <v>0</v>
      </c>
      <c r="FHH1393" s="84">
        <f t="shared" si="1267"/>
        <v>1000000</v>
      </c>
      <c r="FHN1393" s="84" t="s">
        <v>235</v>
      </c>
      <c r="FHO1393" s="84" t="s">
        <v>236</v>
      </c>
      <c r="FHP1393" s="84">
        <f t="shared" ref="FHP1393:FHX1393" si="1268">FHP1387</f>
        <v>1000000</v>
      </c>
      <c r="FHQ1393" s="84">
        <f t="shared" si="1268"/>
        <v>0</v>
      </c>
      <c r="FHR1393" s="84">
        <f t="shared" si="1268"/>
        <v>0</v>
      </c>
      <c r="FHS1393" s="84">
        <f t="shared" si="1268"/>
        <v>1000000</v>
      </c>
      <c r="FHT1393" s="84">
        <f t="shared" si="1268"/>
        <v>0</v>
      </c>
      <c r="FHU1393" s="84">
        <f t="shared" si="1268"/>
        <v>0</v>
      </c>
      <c r="FHV1393" s="84">
        <f t="shared" si="1268"/>
        <v>0</v>
      </c>
      <c r="FHW1393" s="84">
        <f t="shared" si="1268"/>
        <v>0</v>
      </c>
      <c r="FHX1393" s="84">
        <f t="shared" si="1268"/>
        <v>1000000</v>
      </c>
      <c r="FID1393" s="84" t="s">
        <v>235</v>
      </c>
      <c r="FIE1393" s="84" t="s">
        <v>236</v>
      </c>
      <c r="FIF1393" s="84">
        <f t="shared" ref="FIF1393:FIN1393" si="1269">FIF1387</f>
        <v>1000000</v>
      </c>
      <c r="FIG1393" s="84">
        <f t="shared" si="1269"/>
        <v>0</v>
      </c>
      <c r="FIH1393" s="84">
        <f t="shared" si="1269"/>
        <v>0</v>
      </c>
      <c r="FII1393" s="84">
        <f t="shared" si="1269"/>
        <v>1000000</v>
      </c>
      <c r="FIJ1393" s="84">
        <f t="shared" si="1269"/>
        <v>0</v>
      </c>
      <c r="FIK1393" s="84">
        <f t="shared" si="1269"/>
        <v>0</v>
      </c>
      <c r="FIL1393" s="84">
        <f t="shared" si="1269"/>
        <v>0</v>
      </c>
      <c r="FIM1393" s="84">
        <f t="shared" si="1269"/>
        <v>0</v>
      </c>
      <c r="FIN1393" s="84">
        <f t="shared" si="1269"/>
        <v>1000000</v>
      </c>
      <c r="FIT1393" s="84" t="s">
        <v>235</v>
      </c>
      <c r="FIU1393" s="84" t="s">
        <v>236</v>
      </c>
      <c r="FIV1393" s="84">
        <f t="shared" ref="FIV1393:FJD1393" si="1270">FIV1387</f>
        <v>1000000</v>
      </c>
      <c r="FIW1393" s="84">
        <f t="shared" si="1270"/>
        <v>0</v>
      </c>
      <c r="FIX1393" s="84">
        <f t="shared" si="1270"/>
        <v>0</v>
      </c>
      <c r="FIY1393" s="84">
        <f t="shared" si="1270"/>
        <v>1000000</v>
      </c>
      <c r="FIZ1393" s="84">
        <f t="shared" si="1270"/>
        <v>0</v>
      </c>
      <c r="FJA1393" s="84">
        <f t="shared" si="1270"/>
        <v>0</v>
      </c>
      <c r="FJB1393" s="84">
        <f t="shared" si="1270"/>
        <v>0</v>
      </c>
      <c r="FJC1393" s="84">
        <f t="shared" si="1270"/>
        <v>0</v>
      </c>
      <c r="FJD1393" s="84">
        <f t="shared" si="1270"/>
        <v>1000000</v>
      </c>
      <c r="FJJ1393" s="84" t="s">
        <v>235</v>
      </c>
      <c r="FJK1393" s="84" t="s">
        <v>236</v>
      </c>
      <c r="FJL1393" s="84">
        <f t="shared" ref="FJL1393:FJT1393" si="1271">FJL1387</f>
        <v>1000000</v>
      </c>
      <c r="FJM1393" s="84">
        <f t="shared" si="1271"/>
        <v>0</v>
      </c>
      <c r="FJN1393" s="84">
        <f t="shared" si="1271"/>
        <v>0</v>
      </c>
      <c r="FJO1393" s="84">
        <f t="shared" si="1271"/>
        <v>1000000</v>
      </c>
      <c r="FJP1393" s="84">
        <f t="shared" si="1271"/>
        <v>0</v>
      </c>
      <c r="FJQ1393" s="84">
        <f t="shared" si="1271"/>
        <v>0</v>
      </c>
      <c r="FJR1393" s="84">
        <f t="shared" si="1271"/>
        <v>0</v>
      </c>
      <c r="FJS1393" s="84">
        <f t="shared" si="1271"/>
        <v>0</v>
      </c>
      <c r="FJT1393" s="84">
        <f t="shared" si="1271"/>
        <v>1000000</v>
      </c>
      <c r="FJZ1393" s="84" t="s">
        <v>235</v>
      </c>
      <c r="FKA1393" s="84" t="s">
        <v>236</v>
      </c>
      <c r="FKB1393" s="84">
        <f t="shared" ref="FKB1393:FKJ1393" si="1272">FKB1387</f>
        <v>1000000</v>
      </c>
      <c r="FKC1393" s="84">
        <f t="shared" si="1272"/>
        <v>0</v>
      </c>
      <c r="FKD1393" s="84">
        <f t="shared" si="1272"/>
        <v>0</v>
      </c>
      <c r="FKE1393" s="84">
        <f t="shared" si="1272"/>
        <v>1000000</v>
      </c>
      <c r="FKF1393" s="84">
        <f t="shared" si="1272"/>
        <v>0</v>
      </c>
      <c r="FKG1393" s="84">
        <f t="shared" si="1272"/>
        <v>0</v>
      </c>
      <c r="FKH1393" s="84">
        <f t="shared" si="1272"/>
        <v>0</v>
      </c>
      <c r="FKI1393" s="84">
        <f t="shared" si="1272"/>
        <v>0</v>
      </c>
      <c r="FKJ1393" s="84">
        <f t="shared" si="1272"/>
        <v>1000000</v>
      </c>
      <c r="FKP1393" s="84" t="s">
        <v>235</v>
      </c>
      <c r="FKQ1393" s="84" t="s">
        <v>236</v>
      </c>
      <c r="FKR1393" s="84">
        <f t="shared" ref="FKR1393:FKZ1393" si="1273">FKR1387</f>
        <v>1000000</v>
      </c>
      <c r="FKS1393" s="84">
        <f t="shared" si="1273"/>
        <v>0</v>
      </c>
      <c r="FKT1393" s="84">
        <f t="shared" si="1273"/>
        <v>0</v>
      </c>
      <c r="FKU1393" s="84">
        <f t="shared" si="1273"/>
        <v>1000000</v>
      </c>
      <c r="FKV1393" s="84">
        <f t="shared" si="1273"/>
        <v>0</v>
      </c>
      <c r="FKW1393" s="84">
        <f t="shared" si="1273"/>
        <v>0</v>
      </c>
      <c r="FKX1393" s="84">
        <f t="shared" si="1273"/>
        <v>0</v>
      </c>
      <c r="FKY1393" s="84">
        <f t="shared" si="1273"/>
        <v>0</v>
      </c>
      <c r="FKZ1393" s="84">
        <f t="shared" si="1273"/>
        <v>1000000</v>
      </c>
      <c r="FLF1393" s="84" t="s">
        <v>235</v>
      </c>
      <c r="FLG1393" s="84" t="s">
        <v>236</v>
      </c>
      <c r="FLH1393" s="84">
        <f t="shared" ref="FLH1393:FLP1393" si="1274">FLH1387</f>
        <v>1000000</v>
      </c>
      <c r="FLI1393" s="84">
        <f t="shared" si="1274"/>
        <v>0</v>
      </c>
      <c r="FLJ1393" s="84">
        <f t="shared" si="1274"/>
        <v>0</v>
      </c>
      <c r="FLK1393" s="84">
        <f t="shared" si="1274"/>
        <v>1000000</v>
      </c>
      <c r="FLL1393" s="84">
        <f t="shared" si="1274"/>
        <v>0</v>
      </c>
      <c r="FLM1393" s="84">
        <f t="shared" si="1274"/>
        <v>0</v>
      </c>
      <c r="FLN1393" s="84">
        <f t="shared" si="1274"/>
        <v>0</v>
      </c>
      <c r="FLO1393" s="84">
        <f t="shared" si="1274"/>
        <v>0</v>
      </c>
      <c r="FLP1393" s="84">
        <f t="shared" si="1274"/>
        <v>1000000</v>
      </c>
      <c r="FLV1393" s="84" t="s">
        <v>235</v>
      </c>
      <c r="FLW1393" s="84" t="s">
        <v>236</v>
      </c>
      <c r="FLX1393" s="84">
        <f t="shared" ref="FLX1393:FMF1393" si="1275">FLX1387</f>
        <v>1000000</v>
      </c>
      <c r="FLY1393" s="84">
        <f t="shared" si="1275"/>
        <v>0</v>
      </c>
      <c r="FLZ1393" s="84">
        <f t="shared" si="1275"/>
        <v>0</v>
      </c>
      <c r="FMA1393" s="84">
        <f t="shared" si="1275"/>
        <v>1000000</v>
      </c>
      <c r="FMB1393" s="84">
        <f t="shared" si="1275"/>
        <v>0</v>
      </c>
      <c r="FMC1393" s="84">
        <f t="shared" si="1275"/>
        <v>0</v>
      </c>
      <c r="FMD1393" s="84">
        <f t="shared" si="1275"/>
        <v>0</v>
      </c>
      <c r="FME1393" s="84">
        <f t="shared" si="1275"/>
        <v>0</v>
      </c>
      <c r="FMF1393" s="84">
        <f t="shared" si="1275"/>
        <v>1000000</v>
      </c>
      <c r="FML1393" s="84" t="s">
        <v>235</v>
      </c>
      <c r="FMM1393" s="84" t="s">
        <v>236</v>
      </c>
      <c r="FMN1393" s="84">
        <f t="shared" ref="FMN1393:FMV1393" si="1276">FMN1387</f>
        <v>1000000</v>
      </c>
      <c r="FMO1393" s="84">
        <f t="shared" si="1276"/>
        <v>0</v>
      </c>
      <c r="FMP1393" s="84">
        <f t="shared" si="1276"/>
        <v>0</v>
      </c>
      <c r="FMQ1393" s="84">
        <f t="shared" si="1276"/>
        <v>1000000</v>
      </c>
      <c r="FMR1393" s="84">
        <f t="shared" si="1276"/>
        <v>0</v>
      </c>
      <c r="FMS1393" s="84">
        <f t="shared" si="1276"/>
        <v>0</v>
      </c>
      <c r="FMT1393" s="84">
        <f t="shared" si="1276"/>
        <v>0</v>
      </c>
      <c r="FMU1393" s="84">
        <f t="shared" si="1276"/>
        <v>0</v>
      </c>
      <c r="FMV1393" s="84">
        <f t="shared" si="1276"/>
        <v>1000000</v>
      </c>
      <c r="FNB1393" s="84" t="s">
        <v>235</v>
      </c>
      <c r="FNC1393" s="84" t="s">
        <v>236</v>
      </c>
      <c r="FND1393" s="84">
        <f t="shared" ref="FND1393:FNL1393" si="1277">FND1387</f>
        <v>1000000</v>
      </c>
      <c r="FNE1393" s="84">
        <f t="shared" si="1277"/>
        <v>0</v>
      </c>
      <c r="FNF1393" s="84">
        <f t="shared" si="1277"/>
        <v>0</v>
      </c>
      <c r="FNG1393" s="84">
        <f t="shared" si="1277"/>
        <v>1000000</v>
      </c>
      <c r="FNH1393" s="84">
        <f t="shared" si="1277"/>
        <v>0</v>
      </c>
      <c r="FNI1393" s="84">
        <f t="shared" si="1277"/>
        <v>0</v>
      </c>
      <c r="FNJ1393" s="84">
        <f t="shared" si="1277"/>
        <v>0</v>
      </c>
      <c r="FNK1393" s="84">
        <f t="shared" si="1277"/>
        <v>0</v>
      </c>
      <c r="FNL1393" s="84">
        <f t="shared" si="1277"/>
        <v>1000000</v>
      </c>
      <c r="FNR1393" s="84" t="s">
        <v>235</v>
      </c>
      <c r="FNS1393" s="84" t="s">
        <v>236</v>
      </c>
      <c r="FNT1393" s="84">
        <f t="shared" ref="FNT1393:FOB1393" si="1278">FNT1387</f>
        <v>1000000</v>
      </c>
      <c r="FNU1393" s="84">
        <f t="shared" si="1278"/>
        <v>0</v>
      </c>
      <c r="FNV1393" s="84">
        <f t="shared" si="1278"/>
        <v>0</v>
      </c>
      <c r="FNW1393" s="84">
        <f t="shared" si="1278"/>
        <v>1000000</v>
      </c>
      <c r="FNX1393" s="84">
        <f t="shared" si="1278"/>
        <v>0</v>
      </c>
      <c r="FNY1393" s="84">
        <f t="shared" si="1278"/>
        <v>0</v>
      </c>
      <c r="FNZ1393" s="84">
        <f t="shared" si="1278"/>
        <v>0</v>
      </c>
      <c r="FOA1393" s="84">
        <f t="shared" si="1278"/>
        <v>0</v>
      </c>
      <c r="FOB1393" s="84">
        <f t="shared" si="1278"/>
        <v>1000000</v>
      </c>
      <c r="FOH1393" s="84" t="s">
        <v>235</v>
      </c>
      <c r="FOI1393" s="84" t="s">
        <v>236</v>
      </c>
      <c r="FOJ1393" s="84">
        <f t="shared" ref="FOJ1393:FOR1393" si="1279">FOJ1387</f>
        <v>1000000</v>
      </c>
      <c r="FOK1393" s="84">
        <f t="shared" si="1279"/>
        <v>0</v>
      </c>
      <c r="FOL1393" s="84">
        <f t="shared" si="1279"/>
        <v>0</v>
      </c>
      <c r="FOM1393" s="84">
        <f t="shared" si="1279"/>
        <v>1000000</v>
      </c>
      <c r="FON1393" s="84">
        <f t="shared" si="1279"/>
        <v>0</v>
      </c>
      <c r="FOO1393" s="84">
        <f t="shared" si="1279"/>
        <v>0</v>
      </c>
      <c r="FOP1393" s="84">
        <f t="shared" si="1279"/>
        <v>0</v>
      </c>
      <c r="FOQ1393" s="84">
        <f t="shared" si="1279"/>
        <v>0</v>
      </c>
      <c r="FOR1393" s="84">
        <f t="shared" si="1279"/>
        <v>1000000</v>
      </c>
      <c r="FOX1393" s="84" t="s">
        <v>235</v>
      </c>
      <c r="FOY1393" s="84" t="s">
        <v>236</v>
      </c>
      <c r="FOZ1393" s="84">
        <f t="shared" ref="FOZ1393:FPH1393" si="1280">FOZ1387</f>
        <v>1000000</v>
      </c>
      <c r="FPA1393" s="84">
        <f t="shared" si="1280"/>
        <v>0</v>
      </c>
      <c r="FPB1393" s="84">
        <f t="shared" si="1280"/>
        <v>0</v>
      </c>
      <c r="FPC1393" s="84">
        <f t="shared" si="1280"/>
        <v>1000000</v>
      </c>
      <c r="FPD1393" s="84">
        <f t="shared" si="1280"/>
        <v>0</v>
      </c>
      <c r="FPE1393" s="84">
        <f t="shared" si="1280"/>
        <v>0</v>
      </c>
      <c r="FPF1393" s="84">
        <f t="shared" si="1280"/>
        <v>0</v>
      </c>
      <c r="FPG1393" s="84">
        <f t="shared" si="1280"/>
        <v>0</v>
      </c>
      <c r="FPH1393" s="84">
        <f t="shared" si="1280"/>
        <v>1000000</v>
      </c>
      <c r="FPN1393" s="84" t="s">
        <v>235</v>
      </c>
      <c r="FPO1393" s="84" t="s">
        <v>236</v>
      </c>
      <c r="FPP1393" s="84">
        <f t="shared" ref="FPP1393:FPX1393" si="1281">FPP1387</f>
        <v>1000000</v>
      </c>
      <c r="FPQ1393" s="84">
        <f t="shared" si="1281"/>
        <v>0</v>
      </c>
      <c r="FPR1393" s="84">
        <f t="shared" si="1281"/>
        <v>0</v>
      </c>
      <c r="FPS1393" s="84">
        <f t="shared" si="1281"/>
        <v>1000000</v>
      </c>
      <c r="FPT1393" s="84">
        <f t="shared" si="1281"/>
        <v>0</v>
      </c>
      <c r="FPU1393" s="84">
        <f t="shared" si="1281"/>
        <v>0</v>
      </c>
      <c r="FPV1393" s="84">
        <f t="shared" si="1281"/>
        <v>0</v>
      </c>
      <c r="FPW1393" s="84">
        <f t="shared" si="1281"/>
        <v>0</v>
      </c>
      <c r="FPX1393" s="84">
        <f t="shared" si="1281"/>
        <v>1000000</v>
      </c>
      <c r="FQD1393" s="84" t="s">
        <v>235</v>
      </c>
      <c r="FQE1393" s="84" t="s">
        <v>236</v>
      </c>
      <c r="FQF1393" s="84">
        <f t="shared" ref="FQF1393:FQN1393" si="1282">FQF1387</f>
        <v>1000000</v>
      </c>
      <c r="FQG1393" s="84">
        <f t="shared" si="1282"/>
        <v>0</v>
      </c>
      <c r="FQH1393" s="84">
        <f t="shared" si="1282"/>
        <v>0</v>
      </c>
      <c r="FQI1393" s="84">
        <f t="shared" si="1282"/>
        <v>1000000</v>
      </c>
      <c r="FQJ1393" s="84">
        <f t="shared" si="1282"/>
        <v>0</v>
      </c>
      <c r="FQK1393" s="84">
        <f t="shared" si="1282"/>
        <v>0</v>
      </c>
      <c r="FQL1393" s="84">
        <f t="shared" si="1282"/>
        <v>0</v>
      </c>
      <c r="FQM1393" s="84">
        <f t="shared" si="1282"/>
        <v>0</v>
      </c>
      <c r="FQN1393" s="84">
        <f t="shared" si="1282"/>
        <v>1000000</v>
      </c>
      <c r="FQT1393" s="84" t="s">
        <v>235</v>
      </c>
      <c r="FQU1393" s="84" t="s">
        <v>236</v>
      </c>
      <c r="FQV1393" s="84">
        <f t="shared" ref="FQV1393:FRD1393" si="1283">FQV1387</f>
        <v>1000000</v>
      </c>
      <c r="FQW1393" s="84">
        <f t="shared" si="1283"/>
        <v>0</v>
      </c>
      <c r="FQX1393" s="84">
        <f t="shared" si="1283"/>
        <v>0</v>
      </c>
      <c r="FQY1393" s="84">
        <f t="shared" si="1283"/>
        <v>1000000</v>
      </c>
      <c r="FQZ1393" s="84">
        <f t="shared" si="1283"/>
        <v>0</v>
      </c>
      <c r="FRA1393" s="84">
        <f t="shared" si="1283"/>
        <v>0</v>
      </c>
      <c r="FRB1393" s="84">
        <f t="shared" si="1283"/>
        <v>0</v>
      </c>
      <c r="FRC1393" s="84">
        <f t="shared" si="1283"/>
        <v>0</v>
      </c>
      <c r="FRD1393" s="84">
        <f t="shared" si="1283"/>
        <v>1000000</v>
      </c>
      <c r="FRJ1393" s="84" t="s">
        <v>235</v>
      </c>
      <c r="FRK1393" s="84" t="s">
        <v>236</v>
      </c>
      <c r="FRL1393" s="84">
        <f t="shared" ref="FRL1393:FRT1393" si="1284">FRL1387</f>
        <v>1000000</v>
      </c>
      <c r="FRM1393" s="84">
        <f t="shared" si="1284"/>
        <v>0</v>
      </c>
      <c r="FRN1393" s="84">
        <f t="shared" si="1284"/>
        <v>0</v>
      </c>
      <c r="FRO1393" s="84">
        <f t="shared" si="1284"/>
        <v>1000000</v>
      </c>
      <c r="FRP1393" s="84">
        <f t="shared" si="1284"/>
        <v>0</v>
      </c>
      <c r="FRQ1393" s="84">
        <f t="shared" si="1284"/>
        <v>0</v>
      </c>
      <c r="FRR1393" s="84">
        <f t="shared" si="1284"/>
        <v>0</v>
      </c>
      <c r="FRS1393" s="84">
        <f t="shared" si="1284"/>
        <v>0</v>
      </c>
      <c r="FRT1393" s="84">
        <f t="shared" si="1284"/>
        <v>1000000</v>
      </c>
      <c r="FRZ1393" s="84" t="s">
        <v>235</v>
      </c>
      <c r="FSA1393" s="84" t="s">
        <v>236</v>
      </c>
      <c r="FSB1393" s="84">
        <f t="shared" ref="FSB1393:FSJ1393" si="1285">FSB1387</f>
        <v>1000000</v>
      </c>
      <c r="FSC1393" s="84">
        <f t="shared" si="1285"/>
        <v>0</v>
      </c>
      <c r="FSD1393" s="84">
        <f t="shared" si="1285"/>
        <v>0</v>
      </c>
      <c r="FSE1393" s="84">
        <f t="shared" si="1285"/>
        <v>1000000</v>
      </c>
      <c r="FSF1393" s="84">
        <f t="shared" si="1285"/>
        <v>0</v>
      </c>
      <c r="FSG1393" s="84">
        <f t="shared" si="1285"/>
        <v>0</v>
      </c>
      <c r="FSH1393" s="84">
        <f t="shared" si="1285"/>
        <v>0</v>
      </c>
      <c r="FSI1393" s="84">
        <f t="shared" si="1285"/>
        <v>0</v>
      </c>
      <c r="FSJ1393" s="84">
        <f t="shared" si="1285"/>
        <v>1000000</v>
      </c>
      <c r="FSP1393" s="84" t="s">
        <v>235</v>
      </c>
      <c r="FSQ1393" s="84" t="s">
        <v>236</v>
      </c>
      <c r="FSR1393" s="84">
        <f t="shared" ref="FSR1393:FSZ1393" si="1286">FSR1387</f>
        <v>1000000</v>
      </c>
      <c r="FSS1393" s="84">
        <f t="shared" si="1286"/>
        <v>0</v>
      </c>
      <c r="FST1393" s="84">
        <f t="shared" si="1286"/>
        <v>0</v>
      </c>
      <c r="FSU1393" s="84">
        <f t="shared" si="1286"/>
        <v>1000000</v>
      </c>
      <c r="FSV1393" s="84">
        <f t="shared" si="1286"/>
        <v>0</v>
      </c>
      <c r="FSW1393" s="84">
        <f t="shared" si="1286"/>
        <v>0</v>
      </c>
      <c r="FSX1393" s="84">
        <f t="shared" si="1286"/>
        <v>0</v>
      </c>
      <c r="FSY1393" s="84">
        <f t="shared" si="1286"/>
        <v>0</v>
      </c>
      <c r="FSZ1393" s="84">
        <f t="shared" si="1286"/>
        <v>1000000</v>
      </c>
      <c r="FTF1393" s="84" t="s">
        <v>235</v>
      </c>
      <c r="FTG1393" s="84" t="s">
        <v>236</v>
      </c>
      <c r="FTH1393" s="84">
        <f t="shared" ref="FTH1393:FTP1393" si="1287">FTH1387</f>
        <v>1000000</v>
      </c>
      <c r="FTI1393" s="84">
        <f t="shared" si="1287"/>
        <v>0</v>
      </c>
      <c r="FTJ1393" s="84">
        <f t="shared" si="1287"/>
        <v>0</v>
      </c>
      <c r="FTK1393" s="84">
        <f t="shared" si="1287"/>
        <v>1000000</v>
      </c>
      <c r="FTL1393" s="84">
        <f t="shared" si="1287"/>
        <v>0</v>
      </c>
      <c r="FTM1393" s="84">
        <f t="shared" si="1287"/>
        <v>0</v>
      </c>
      <c r="FTN1393" s="84">
        <f t="shared" si="1287"/>
        <v>0</v>
      </c>
      <c r="FTO1393" s="84">
        <f t="shared" si="1287"/>
        <v>0</v>
      </c>
      <c r="FTP1393" s="84">
        <f t="shared" si="1287"/>
        <v>1000000</v>
      </c>
      <c r="FTV1393" s="84" t="s">
        <v>235</v>
      </c>
      <c r="FTW1393" s="84" t="s">
        <v>236</v>
      </c>
      <c r="FTX1393" s="84">
        <f t="shared" ref="FTX1393:FUF1393" si="1288">FTX1387</f>
        <v>1000000</v>
      </c>
      <c r="FTY1393" s="84">
        <f t="shared" si="1288"/>
        <v>0</v>
      </c>
      <c r="FTZ1393" s="84">
        <f t="shared" si="1288"/>
        <v>0</v>
      </c>
      <c r="FUA1393" s="84">
        <f t="shared" si="1288"/>
        <v>1000000</v>
      </c>
      <c r="FUB1393" s="84">
        <f t="shared" si="1288"/>
        <v>0</v>
      </c>
      <c r="FUC1393" s="84">
        <f t="shared" si="1288"/>
        <v>0</v>
      </c>
      <c r="FUD1393" s="84">
        <f t="shared" si="1288"/>
        <v>0</v>
      </c>
      <c r="FUE1393" s="84">
        <f t="shared" si="1288"/>
        <v>0</v>
      </c>
      <c r="FUF1393" s="84">
        <f t="shared" si="1288"/>
        <v>1000000</v>
      </c>
      <c r="FUL1393" s="84" t="s">
        <v>235</v>
      </c>
      <c r="FUM1393" s="84" t="s">
        <v>236</v>
      </c>
      <c r="FUN1393" s="84">
        <f t="shared" ref="FUN1393:FUV1393" si="1289">FUN1387</f>
        <v>1000000</v>
      </c>
      <c r="FUO1393" s="84">
        <f t="shared" si="1289"/>
        <v>0</v>
      </c>
      <c r="FUP1393" s="84">
        <f t="shared" si="1289"/>
        <v>0</v>
      </c>
      <c r="FUQ1393" s="84">
        <f t="shared" si="1289"/>
        <v>1000000</v>
      </c>
      <c r="FUR1393" s="84">
        <f t="shared" si="1289"/>
        <v>0</v>
      </c>
      <c r="FUS1393" s="84">
        <f t="shared" si="1289"/>
        <v>0</v>
      </c>
      <c r="FUT1393" s="84">
        <f t="shared" si="1289"/>
        <v>0</v>
      </c>
      <c r="FUU1393" s="84">
        <f t="shared" si="1289"/>
        <v>0</v>
      </c>
      <c r="FUV1393" s="84">
        <f t="shared" si="1289"/>
        <v>1000000</v>
      </c>
      <c r="FVB1393" s="84" t="s">
        <v>235</v>
      </c>
      <c r="FVC1393" s="84" t="s">
        <v>236</v>
      </c>
      <c r="FVD1393" s="84">
        <f t="shared" ref="FVD1393:FVL1393" si="1290">FVD1387</f>
        <v>1000000</v>
      </c>
      <c r="FVE1393" s="84">
        <f t="shared" si="1290"/>
        <v>0</v>
      </c>
      <c r="FVF1393" s="84">
        <f t="shared" si="1290"/>
        <v>0</v>
      </c>
      <c r="FVG1393" s="84">
        <f t="shared" si="1290"/>
        <v>1000000</v>
      </c>
      <c r="FVH1393" s="84">
        <f t="shared" si="1290"/>
        <v>0</v>
      </c>
      <c r="FVI1393" s="84">
        <f t="shared" si="1290"/>
        <v>0</v>
      </c>
      <c r="FVJ1393" s="84">
        <f t="shared" si="1290"/>
        <v>0</v>
      </c>
      <c r="FVK1393" s="84">
        <f t="shared" si="1290"/>
        <v>0</v>
      </c>
      <c r="FVL1393" s="84">
        <f t="shared" si="1290"/>
        <v>1000000</v>
      </c>
      <c r="FVR1393" s="84" t="s">
        <v>235</v>
      </c>
      <c r="FVS1393" s="84" t="s">
        <v>236</v>
      </c>
      <c r="FVT1393" s="84">
        <f t="shared" ref="FVT1393:FWB1393" si="1291">FVT1387</f>
        <v>1000000</v>
      </c>
      <c r="FVU1393" s="84">
        <f t="shared" si="1291"/>
        <v>0</v>
      </c>
      <c r="FVV1393" s="84">
        <f t="shared" si="1291"/>
        <v>0</v>
      </c>
      <c r="FVW1393" s="84">
        <f t="shared" si="1291"/>
        <v>1000000</v>
      </c>
      <c r="FVX1393" s="84">
        <f t="shared" si="1291"/>
        <v>0</v>
      </c>
      <c r="FVY1393" s="84">
        <f t="shared" si="1291"/>
        <v>0</v>
      </c>
      <c r="FVZ1393" s="84">
        <f t="shared" si="1291"/>
        <v>0</v>
      </c>
      <c r="FWA1393" s="84">
        <f t="shared" si="1291"/>
        <v>0</v>
      </c>
      <c r="FWB1393" s="84">
        <f t="shared" si="1291"/>
        <v>1000000</v>
      </c>
      <c r="FWH1393" s="84" t="s">
        <v>235</v>
      </c>
      <c r="FWI1393" s="84" t="s">
        <v>236</v>
      </c>
      <c r="FWJ1393" s="84">
        <f t="shared" ref="FWJ1393:FWR1393" si="1292">FWJ1387</f>
        <v>1000000</v>
      </c>
      <c r="FWK1393" s="84">
        <f t="shared" si="1292"/>
        <v>0</v>
      </c>
      <c r="FWL1393" s="84">
        <f t="shared" si="1292"/>
        <v>0</v>
      </c>
      <c r="FWM1393" s="84">
        <f t="shared" si="1292"/>
        <v>1000000</v>
      </c>
      <c r="FWN1393" s="84">
        <f t="shared" si="1292"/>
        <v>0</v>
      </c>
      <c r="FWO1393" s="84">
        <f t="shared" si="1292"/>
        <v>0</v>
      </c>
      <c r="FWP1393" s="84">
        <f t="shared" si="1292"/>
        <v>0</v>
      </c>
      <c r="FWQ1393" s="84">
        <f t="shared" si="1292"/>
        <v>0</v>
      </c>
      <c r="FWR1393" s="84">
        <f t="shared" si="1292"/>
        <v>1000000</v>
      </c>
      <c r="FWX1393" s="84" t="s">
        <v>235</v>
      </c>
      <c r="FWY1393" s="84" t="s">
        <v>236</v>
      </c>
      <c r="FWZ1393" s="84">
        <f t="shared" ref="FWZ1393:FXH1393" si="1293">FWZ1387</f>
        <v>1000000</v>
      </c>
      <c r="FXA1393" s="84">
        <f t="shared" si="1293"/>
        <v>0</v>
      </c>
      <c r="FXB1393" s="84">
        <f t="shared" si="1293"/>
        <v>0</v>
      </c>
      <c r="FXC1393" s="84">
        <f t="shared" si="1293"/>
        <v>1000000</v>
      </c>
      <c r="FXD1393" s="84">
        <f t="shared" si="1293"/>
        <v>0</v>
      </c>
      <c r="FXE1393" s="84">
        <f t="shared" si="1293"/>
        <v>0</v>
      </c>
      <c r="FXF1393" s="84">
        <f t="shared" si="1293"/>
        <v>0</v>
      </c>
      <c r="FXG1393" s="84">
        <f t="shared" si="1293"/>
        <v>0</v>
      </c>
      <c r="FXH1393" s="84">
        <f t="shared" si="1293"/>
        <v>1000000</v>
      </c>
      <c r="FXN1393" s="84" t="s">
        <v>235</v>
      </c>
      <c r="FXO1393" s="84" t="s">
        <v>236</v>
      </c>
      <c r="FXP1393" s="84">
        <f t="shared" ref="FXP1393:FXX1393" si="1294">FXP1387</f>
        <v>1000000</v>
      </c>
      <c r="FXQ1393" s="84">
        <f t="shared" si="1294"/>
        <v>0</v>
      </c>
      <c r="FXR1393" s="84">
        <f t="shared" si="1294"/>
        <v>0</v>
      </c>
      <c r="FXS1393" s="84">
        <f t="shared" si="1294"/>
        <v>1000000</v>
      </c>
      <c r="FXT1393" s="84">
        <f t="shared" si="1294"/>
        <v>0</v>
      </c>
      <c r="FXU1393" s="84">
        <f t="shared" si="1294"/>
        <v>0</v>
      </c>
      <c r="FXV1393" s="84">
        <f t="shared" si="1294"/>
        <v>0</v>
      </c>
      <c r="FXW1393" s="84">
        <f t="shared" si="1294"/>
        <v>0</v>
      </c>
      <c r="FXX1393" s="84">
        <f t="shared" si="1294"/>
        <v>1000000</v>
      </c>
      <c r="FYD1393" s="84" t="s">
        <v>235</v>
      </c>
      <c r="FYE1393" s="84" t="s">
        <v>236</v>
      </c>
      <c r="FYF1393" s="84">
        <f t="shared" ref="FYF1393:FYN1393" si="1295">FYF1387</f>
        <v>1000000</v>
      </c>
      <c r="FYG1393" s="84">
        <f t="shared" si="1295"/>
        <v>0</v>
      </c>
      <c r="FYH1393" s="84">
        <f t="shared" si="1295"/>
        <v>0</v>
      </c>
      <c r="FYI1393" s="84">
        <f t="shared" si="1295"/>
        <v>1000000</v>
      </c>
      <c r="FYJ1393" s="84">
        <f t="shared" si="1295"/>
        <v>0</v>
      </c>
      <c r="FYK1393" s="84">
        <f t="shared" si="1295"/>
        <v>0</v>
      </c>
      <c r="FYL1393" s="84">
        <f t="shared" si="1295"/>
        <v>0</v>
      </c>
      <c r="FYM1393" s="84">
        <f t="shared" si="1295"/>
        <v>0</v>
      </c>
      <c r="FYN1393" s="84">
        <f t="shared" si="1295"/>
        <v>1000000</v>
      </c>
      <c r="FYT1393" s="84" t="s">
        <v>235</v>
      </c>
      <c r="FYU1393" s="84" t="s">
        <v>236</v>
      </c>
      <c r="FYV1393" s="84">
        <f t="shared" ref="FYV1393:FZD1393" si="1296">FYV1387</f>
        <v>1000000</v>
      </c>
      <c r="FYW1393" s="84">
        <f t="shared" si="1296"/>
        <v>0</v>
      </c>
      <c r="FYX1393" s="84">
        <f t="shared" si="1296"/>
        <v>0</v>
      </c>
      <c r="FYY1393" s="84">
        <f t="shared" si="1296"/>
        <v>1000000</v>
      </c>
      <c r="FYZ1393" s="84">
        <f t="shared" si="1296"/>
        <v>0</v>
      </c>
      <c r="FZA1393" s="84">
        <f t="shared" si="1296"/>
        <v>0</v>
      </c>
      <c r="FZB1393" s="84">
        <f t="shared" si="1296"/>
        <v>0</v>
      </c>
      <c r="FZC1393" s="84">
        <f t="shared" si="1296"/>
        <v>0</v>
      </c>
      <c r="FZD1393" s="84">
        <f t="shared" si="1296"/>
        <v>1000000</v>
      </c>
      <c r="FZJ1393" s="84" t="s">
        <v>235</v>
      </c>
      <c r="FZK1393" s="84" t="s">
        <v>236</v>
      </c>
      <c r="FZL1393" s="84">
        <f t="shared" ref="FZL1393:FZT1393" si="1297">FZL1387</f>
        <v>1000000</v>
      </c>
      <c r="FZM1393" s="84">
        <f t="shared" si="1297"/>
        <v>0</v>
      </c>
      <c r="FZN1393" s="84">
        <f t="shared" si="1297"/>
        <v>0</v>
      </c>
      <c r="FZO1393" s="84">
        <f t="shared" si="1297"/>
        <v>1000000</v>
      </c>
      <c r="FZP1393" s="84">
        <f t="shared" si="1297"/>
        <v>0</v>
      </c>
      <c r="FZQ1393" s="84">
        <f t="shared" si="1297"/>
        <v>0</v>
      </c>
      <c r="FZR1393" s="84">
        <f t="shared" si="1297"/>
        <v>0</v>
      </c>
      <c r="FZS1393" s="84">
        <f t="shared" si="1297"/>
        <v>0</v>
      </c>
      <c r="FZT1393" s="84">
        <f t="shared" si="1297"/>
        <v>1000000</v>
      </c>
      <c r="FZZ1393" s="84" t="s">
        <v>235</v>
      </c>
      <c r="GAA1393" s="84" t="s">
        <v>236</v>
      </c>
      <c r="GAB1393" s="84">
        <f t="shared" ref="GAB1393:GAJ1393" si="1298">GAB1387</f>
        <v>1000000</v>
      </c>
      <c r="GAC1393" s="84">
        <f t="shared" si="1298"/>
        <v>0</v>
      </c>
      <c r="GAD1393" s="84">
        <f t="shared" si="1298"/>
        <v>0</v>
      </c>
      <c r="GAE1393" s="84">
        <f t="shared" si="1298"/>
        <v>1000000</v>
      </c>
      <c r="GAF1393" s="84">
        <f t="shared" si="1298"/>
        <v>0</v>
      </c>
      <c r="GAG1393" s="84">
        <f t="shared" si="1298"/>
        <v>0</v>
      </c>
      <c r="GAH1393" s="84">
        <f t="shared" si="1298"/>
        <v>0</v>
      </c>
      <c r="GAI1393" s="84">
        <f t="shared" si="1298"/>
        <v>0</v>
      </c>
      <c r="GAJ1393" s="84">
        <f t="shared" si="1298"/>
        <v>1000000</v>
      </c>
      <c r="GAP1393" s="84" t="s">
        <v>235</v>
      </c>
      <c r="GAQ1393" s="84" t="s">
        <v>236</v>
      </c>
      <c r="GAR1393" s="84">
        <f t="shared" ref="GAR1393:GAZ1393" si="1299">GAR1387</f>
        <v>1000000</v>
      </c>
      <c r="GAS1393" s="84">
        <f t="shared" si="1299"/>
        <v>0</v>
      </c>
      <c r="GAT1393" s="84">
        <f t="shared" si="1299"/>
        <v>0</v>
      </c>
      <c r="GAU1393" s="84">
        <f t="shared" si="1299"/>
        <v>1000000</v>
      </c>
      <c r="GAV1393" s="84">
        <f t="shared" si="1299"/>
        <v>0</v>
      </c>
      <c r="GAW1393" s="84">
        <f t="shared" si="1299"/>
        <v>0</v>
      </c>
      <c r="GAX1393" s="84">
        <f t="shared" si="1299"/>
        <v>0</v>
      </c>
      <c r="GAY1393" s="84">
        <f t="shared" si="1299"/>
        <v>0</v>
      </c>
      <c r="GAZ1393" s="84">
        <f t="shared" si="1299"/>
        <v>1000000</v>
      </c>
      <c r="GBF1393" s="84" t="s">
        <v>235</v>
      </c>
      <c r="GBG1393" s="84" t="s">
        <v>236</v>
      </c>
      <c r="GBH1393" s="84">
        <f t="shared" ref="GBH1393:GBP1393" si="1300">GBH1387</f>
        <v>1000000</v>
      </c>
      <c r="GBI1393" s="84">
        <f t="shared" si="1300"/>
        <v>0</v>
      </c>
      <c r="GBJ1393" s="84">
        <f t="shared" si="1300"/>
        <v>0</v>
      </c>
      <c r="GBK1393" s="84">
        <f t="shared" si="1300"/>
        <v>1000000</v>
      </c>
      <c r="GBL1393" s="84">
        <f t="shared" si="1300"/>
        <v>0</v>
      </c>
      <c r="GBM1393" s="84">
        <f t="shared" si="1300"/>
        <v>0</v>
      </c>
      <c r="GBN1393" s="84">
        <f t="shared" si="1300"/>
        <v>0</v>
      </c>
      <c r="GBO1393" s="84">
        <f t="shared" si="1300"/>
        <v>0</v>
      </c>
      <c r="GBP1393" s="84">
        <f t="shared" si="1300"/>
        <v>1000000</v>
      </c>
      <c r="GBV1393" s="84" t="s">
        <v>235</v>
      </c>
      <c r="GBW1393" s="84" t="s">
        <v>236</v>
      </c>
      <c r="GBX1393" s="84">
        <f t="shared" ref="GBX1393:GCF1393" si="1301">GBX1387</f>
        <v>1000000</v>
      </c>
      <c r="GBY1393" s="84">
        <f t="shared" si="1301"/>
        <v>0</v>
      </c>
      <c r="GBZ1393" s="84">
        <f t="shared" si="1301"/>
        <v>0</v>
      </c>
      <c r="GCA1393" s="84">
        <f t="shared" si="1301"/>
        <v>1000000</v>
      </c>
      <c r="GCB1393" s="84">
        <f t="shared" si="1301"/>
        <v>0</v>
      </c>
      <c r="GCC1393" s="84">
        <f t="shared" si="1301"/>
        <v>0</v>
      </c>
      <c r="GCD1393" s="84">
        <f t="shared" si="1301"/>
        <v>0</v>
      </c>
      <c r="GCE1393" s="84">
        <f t="shared" si="1301"/>
        <v>0</v>
      </c>
      <c r="GCF1393" s="84">
        <f t="shared" si="1301"/>
        <v>1000000</v>
      </c>
      <c r="GCL1393" s="84" t="s">
        <v>235</v>
      </c>
      <c r="GCM1393" s="84" t="s">
        <v>236</v>
      </c>
      <c r="GCN1393" s="84">
        <f t="shared" ref="GCN1393:GCV1393" si="1302">GCN1387</f>
        <v>1000000</v>
      </c>
      <c r="GCO1393" s="84">
        <f t="shared" si="1302"/>
        <v>0</v>
      </c>
      <c r="GCP1393" s="84">
        <f t="shared" si="1302"/>
        <v>0</v>
      </c>
      <c r="GCQ1393" s="84">
        <f t="shared" si="1302"/>
        <v>1000000</v>
      </c>
      <c r="GCR1393" s="84">
        <f t="shared" si="1302"/>
        <v>0</v>
      </c>
      <c r="GCS1393" s="84">
        <f t="shared" si="1302"/>
        <v>0</v>
      </c>
      <c r="GCT1393" s="84">
        <f t="shared" si="1302"/>
        <v>0</v>
      </c>
      <c r="GCU1393" s="84">
        <f t="shared" si="1302"/>
        <v>0</v>
      </c>
      <c r="GCV1393" s="84">
        <f t="shared" si="1302"/>
        <v>1000000</v>
      </c>
      <c r="GDB1393" s="84" t="s">
        <v>235</v>
      </c>
      <c r="GDC1393" s="84" t="s">
        <v>236</v>
      </c>
      <c r="GDD1393" s="84">
        <f t="shared" ref="GDD1393:GDL1393" si="1303">GDD1387</f>
        <v>1000000</v>
      </c>
      <c r="GDE1393" s="84">
        <f t="shared" si="1303"/>
        <v>0</v>
      </c>
      <c r="GDF1393" s="84">
        <f t="shared" si="1303"/>
        <v>0</v>
      </c>
      <c r="GDG1393" s="84">
        <f t="shared" si="1303"/>
        <v>1000000</v>
      </c>
      <c r="GDH1393" s="84">
        <f t="shared" si="1303"/>
        <v>0</v>
      </c>
      <c r="GDI1393" s="84">
        <f t="shared" si="1303"/>
        <v>0</v>
      </c>
      <c r="GDJ1393" s="84">
        <f t="shared" si="1303"/>
        <v>0</v>
      </c>
      <c r="GDK1393" s="84">
        <f t="shared" si="1303"/>
        <v>0</v>
      </c>
      <c r="GDL1393" s="84">
        <f t="shared" si="1303"/>
        <v>1000000</v>
      </c>
      <c r="GDR1393" s="84" t="s">
        <v>235</v>
      </c>
      <c r="GDS1393" s="84" t="s">
        <v>236</v>
      </c>
      <c r="GDT1393" s="84">
        <f t="shared" ref="GDT1393:GEB1393" si="1304">GDT1387</f>
        <v>1000000</v>
      </c>
      <c r="GDU1393" s="84">
        <f t="shared" si="1304"/>
        <v>0</v>
      </c>
      <c r="GDV1393" s="84">
        <f t="shared" si="1304"/>
        <v>0</v>
      </c>
      <c r="GDW1393" s="84">
        <f t="shared" si="1304"/>
        <v>1000000</v>
      </c>
      <c r="GDX1393" s="84">
        <f t="shared" si="1304"/>
        <v>0</v>
      </c>
      <c r="GDY1393" s="84">
        <f t="shared" si="1304"/>
        <v>0</v>
      </c>
      <c r="GDZ1393" s="84">
        <f t="shared" si="1304"/>
        <v>0</v>
      </c>
      <c r="GEA1393" s="84">
        <f t="shared" si="1304"/>
        <v>0</v>
      </c>
      <c r="GEB1393" s="84">
        <f t="shared" si="1304"/>
        <v>1000000</v>
      </c>
      <c r="GEH1393" s="84" t="s">
        <v>235</v>
      </c>
      <c r="GEI1393" s="84" t="s">
        <v>236</v>
      </c>
      <c r="GEJ1393" s="84">
        <f t="shared" ref="GEJ1393:GER1393" si="1305">GEJ1387</f>
        <v>1000000</v>
      </c>
      <c r="GEK1393" s="84">
        <f t="shared" si="1305"/>
        <v>0</v>
      </c>
      <c r="GEL1393" s="84">
        <f t="shared" si="1305"/>
        <v>0</v>
      </c>
      <c r="GEM1393" s="84">
        <f t="shared" si="1305"/>
        <v>1000000</v>
      </c>
      <c r="GEN1393" s="84">
        <f t="shared" si="1305"/>
        <v>0</v>
      </c>
      <c r="GEO1393" s="84">
        <f t="shared" si="1305"/>
        <v>0</v>
      </c>
      <c r="GEP1393" s="84">
        <f t="shared" si="1305"/>
        <v>0</v>
      </c>
      <c r="GEQ1393" s="84">
        <f t="shared" si="1305"/>
        <v>0</v>
      </c>
      <c r="GER1393" s="84">
        <f t="shared" si="1305"/>
        <v>1000000</v>
      </c>
      <c r="GEX1393" s="84" t="s">
        <v>235</v>
      </c>
      <c r="GEY1393" s="84" t="s">
        <v>236</v>
      </c>
      <c r="GEZ1393" s="84">
        <f t="shared" ref="GEZ1393:GFH1393" si="1306">GEZ1387</f>
        <v>1000000</v>
      </c>
      <c r="GFA1393" s="84">
        <f t="shared" si="1306"/>
        <v>0</v>
      </c>
      <c r="GFB1393" s="84">
        <f t="shared" si="1306"/>
        <v>0</v>
      </c>
      <c r="GFC1393" s="84">
        <f t="shared" si="1306"/>
        <v>1000000</v>
      </c>
      <c r="GFD1393" s="84">
        <f t="shared" si="1306"/>
        <v>0</v>
      </c>
      <c r="GFE1393" s="84">
        <f t="shared" si="1306"/>
        <v>0</v>
      </c>
      <c r="GFF1393" s="84">
        <f t="shared" si="1306"/>
        <v>0</v>
      </c>
      <c r="GFG1393" s="84">
        <f t="shared" si="1306"/>
        <v>0</v>
      </c>
      <c r="GFH1393" s="84">
        <f t="shared" si="1306"/>
        <v>1000000</v>
      </c>
      <c r="GFN1393" s="84" t="s">
        <v>235</v>
      </c>
      <c r="GFO1393" s="84" t="s">
        <v>236</v>
      </c>
      <c r="GFP1393" s="84">
        <f t="shared" ref="GFP1393:GFX1393" si="1307">GFP1387</f>
        <v>1000000</v>
      </c>
      <c r="GFQ1393" s="84">
        <f t="shared" si="1307"/>
        <v>0</v>
      </c>
      <c r="GFR1393" s="84">
        <f t="shared" si="1307"/>
        <v>0</v>
      </c>
      <c r="GFS1393" s="84">
        <f t="shared" si="1307"/>
        <v>1000000</v>
      </c>
      <c r="GFT1393" s="84">
        <f t="shared" si="1307"/>
        <v>0</v>
      </c>
      <c r="GFU1393" s="84">
        <f t="shared" si="1307"/>
        <v>0</v>
      </c>
      <c r="GFV1393" s="84">
        <f t="shared" si="1307"/>
        <v>0</v>
      </c>
      <c r="GFW1393" s="84">
        <f t="shared" si="1307"/>
        <v>0</v>
      </c>
      <c r="GFX1393" s="84">
        <f t="shared" si="1307"/>
        <v>1000000</v>
      </c>
      <c r="GGD1393" s="84" t="s">
        <v>235</v>
      </c>
      <c r="GGE1393" s="84" t="s">
        <v>236</v>
      </c>
      <c r="GGF1393" s="84">
        <f t="shared" ref="GGF1393:GGN1393" si="1308">GGF1387</f>
        <v>1000000</v>
      </c>
      <c r="GGG1393" s="84">
        <f t="shared" si="1308"/>
        <v>0</v>
      </c>
      <c r="GGH1393" s="84">
        <f t="shared" si="1308"/>
        <v>0</v>
      </c>
      <c r="GGI1393" s="84">
        <f t="shared" si="1308"/>
        <v>1000000</v>
      </c>
      <c r="GGJ1393" s="84">
        <f t="shared" si="1308"/>
        <v>0</v>
      </c>
      <c r="GGK1393" s="84">
        <f t="shared" si="1308"/>
        <v>0</v>
      </c>
      <c r="GGL1393" s="84">
        <f t="shared" si="1308"/>
        <v>0</v>
      </c>
      <c r="GGM1393" s="84">
        <f t="shared" si="1308"/>
        <v>0</v>
      </c>
      <c r="GGN1393" s="84">
        <f t="shared" si="1308"/>
        <v>1000000</v>
      </c>
      <c r="GGT1393" s="84" t="s">
        <v>235</v>
      </c>
      <c r="GGU1393" s="84" t="s">
        <v>236</v>
      </c>
      <c r="GGV1393" s="84">
        <f t="shared" ref="GGV1393:GHD1393" si="1309">GGV1387</f>
        <v>1000000</v>
      </c>
      <c r="GGW1393" s="84">
        <f t="shared" si="1309"/>
        <v>0</v>
      </c>
      <c r="GGX1393" s="84">
        <f t="shared" si="1309"/>
        <v>0</v>
      </c>
      <c r="GGY1393" s="84">
        <f t="shared" si="1309"/>
        <v>1000000</v>
      </c>
      <c r="GGZ1393" s="84">
        <f t="shared" si="1309"/>
        <v>0</v>
      </c>
      <c r="GHA1393" s="84">
        <f t="shared" si="1309"/>
        <v>0</v>
      </c>
      <c r="GHB1393" s="84">
        <f t="shared" si="1309"/>
        <v>0</v>
      </c>
      <c r="GHC1393" s="84">
        <f t="shared" si="1309"/>
        <v>0</v>
      </c>
      <c r="GHD1393" s="84">
        <f t="shared" si="1309"/>
        <v>1000000</v>
      </c>
      <c r="GHJ1393" s="84" t="s">
        <v>235</v>
      </c>
      <c r="GHK1393" s="84" t="s">
        <v>236</v>
      </c>
      <c r="GHL1393" s="84">
        <f t="shared" ref="GHL1393:GHT1393" si="1310">GHL1387</f>
        <v>1000000</v>
      </c>
      <c r="GHM1393" s="84">
        <f t="shared" si="1310"/>
        <v>0</v>
      </c>
      <c r="GHN1393" s="84">
        <f t="shared" si="1310"/>
        <v>0</v>
      </c>
      <c r="GHO1393" s="84">
        <f t="shared" si="1310"/>
        <v>1000000</v>
      </c>
      <c r="GHP1393" s="84">
        <f t="shared" si="1310"/>
        <v>0</v>
      </c>
      <c r="GHQ1393" s="84">
        <f t="shared" si="1310"/>
        <v>0</v>
      </c>
      <c r="GHR1393" s="84">
        <f t="shared" si="1310"/>
        <v>0</v>
      </c>
      <c r="GHS1393" s="84">
        <f t="shared" si="1310"/>
        <v>0</v>
      </c>
      <c r="GHT1393" s="84">
        <f t="shared" si="1310"/>
        <v>1000000</v>
      </c>
      <c r="GHZ1393" s="84" t="s">
        <v>235</v>
      </c>
      <c r="GIA1393" s="84" t="s">
        <v>236</v>
      </c>
      <c r="GIB1393" s="84">
        <f t="shared" ref="GIB1393:GIJ1393" si="1311">GIB1387</f>
        <v>1000000</v>
      </c>
      <c r="GIC1393" s="84">
        <f t="shared" si="1311"/>
        <v>0</v>
      </c>
      <c r="GID1393" s="84">
        <f t="shared" si="1311"/>
        <v>0</v>
      </c>
      <c r="GIE1393" s="84">
        <f t="shared" si="1311"/>
        <v>1000000</v>
      </c>
      <c r="GIF1393" s="84">
        <f t="shared" si="1311"/>
        <v>0</v>
      </c>
      <c r="GIG1393" s="84">
        <f t="shared" si="1311"/>
        <v>0</v>
      </c>
      <c r="GIH1393" s="84">
        <f t="shared" si="1311"/>
        <v>0</v>
      </c>
      <c r="GII1393" s="84">
        <f t="shared" si="1311"/>
        <v>0</v>
      </c>
      <c r="GIJ1393" s="84">
        <f t="shared" si="1311"/>
        <v>1000000</v>
      </c>
      <c r="GIP1393" s="84" t="s">
        <v>235</v>
      </c>
      <c r="GIQ1393" s="84" t="s">
        <v>236</v>
      </c>
      <c r="GIR1393" s="84">
        <f t="shared" ref="GIR1393:GIZ1393" si="1312">GIR1387</f>
        <v>1000000</v>
      </c>
      <c r="GIS1393" s="84">
        <f t="shared" si="1312"/>
        <v>0</v>
      </c>
      <c r="GIT1393" s="84">
        <f t="shared" si="1312"/>
        <v>0</v>
      </c>
      <c r="GIU1393" s="84">
        <f t="shared" si="1312"/>
        <v>1000000</v>
      </c>
      <c r="GIV1393" s="84">
        <f t="shared" si="1312"/>
        <v>0</v>
      </c>
      <c r="GIW1393" s="84">
        <f t="shared" si="1312"/>
        <v>0</v>
      </c>
      <c r="GIX1393" s="84">
        <f t="shared" si="1312"/>
        <v>0</v>
      </c>
      <c r="GIY1393" s="84">
        <f t="shared" si="1312"/>
        <v>0</v>
      </c>
      <c r="GIZ1393" s="84">
        <f t="shared" si="1312"/>
        <v>1000000</v>
      </c>
      <c r="GJF1393" s="84" t="s">
        <v>235</v>
      </c>
      <c r="GJG1393" s="84" t="s">
        <v>236</v>
      </c>
      <c r="GJH1393" s="84">
        <f t="shared" ref="GJH1393:GJP1393" si="1313">GJH1387</f>
        <v>1000000</v>
      </c>
      <c r="GJI1393" s="84">
        <f t="shared" si="1313"/>
        <v>0</v>
      </c>
      <c r="GJJ1393" s="84">
        <f t="shared" si="1313"/>
        <v>0</v>
      </c>
      <c r="GJK1393" s="84">
        <f t="shared" si="1313"/>
        <v>1000000</v>
      </c>
      <c r="GJL1393" s="84">
        <f t="shared" si="1313"/>
        <v>0</v>
      </c>
      <c r="GJM1393" s="84">
        <f t="shared" si="1313"/>
        <v>0</v>
      </c>
      <c r="GJN1393" s="84">
        <f t="shared" si="1313"/>
        <v>0</v>
      </c>
      <c r="GJO1393" s="84">
        <f t="shared" si="1313"/>
        <v>0</v>
      </c>
      <c r="GJP1393" s="84">
        <f t="shared" si="1313"/>
        <v>1000000</v>
      </c>
      <c r="GJV1393" s="84" t="s">
        <v>235</v>
      </c>
      <c r="GJW1393" s="84" t="s">
        <v>236</v>
      </c>
      <c r="GJX1393" s="84">
        <f t="shared" ref="GJX1393:GKF1393" si="1314">GJX1387</f>
        <v>1000000</v>
      </c>
      <c r="GJY1393" s="84">
        <f t="shared" si="1314"/>
        <v>0</v>
      </c>
      <c r="GJZ1393" s="84">
        <f t="shared" si="1314"/>
        <v>0</v>
      </c>
      <c r="GKA1393" s="84">
        <f t="shared" si="1314"/>
        <v>1000000</v>
      </c>
      <c r="GKB1393" s="84">
        <f t="shared" si="1314"/>
        <v>0</v>
      </c>
      <c r="GKC1393" s="84">
        <f t="shared" si="1314"/>
        <v>0</v>
      </c>
      <c r="GKD1393" s="84">
        <f t="shared" si="1314"/>
        <v>0</v>
      </c>
      <c r="GKE1393" s="84">
        <f t="shared" si="1314"/>
        <v>0</v>
      </c>
      <c r="GKF1393" s="84">
        <f t="shared" si="1314"/>
        <v>1000000</v>
      </c>
      <c r="GKL1393" s="84" t="s">
        <v>235</v>
      </c>
      <c r="GKM1393" s="84" t="s">
        <v>236</v>
      </c>
      <c r="GKN1393" s="84">
        <f t="shared" ref="GKN1393:GKV1393" si="1315">GKN1387</f>
        <v>1000000</v>
      </c>
      <c r="GKO1393" s="84">
        <f t="shared" si="1315"/>
        <v>0</v>
      </c>
      <c r="GKP1393" s="84">
        <f t="shared" si="1315"/>
        <v>0</v>
      </c>
      <c r="GKQ1393" s="84">
        <f t="shared" si="1315"/>
        <v>1000000</v>
      </c>
      <c r="GKR1393" s="84">
        <f t="shared" si="1315"/>
        <v>0</v>
      </c>
      <c r="GKS1393" s="84">
        <f t="shared" si="1315"/>
        <v>0</v>
      </c>
      <c r="GKT1393" s="84">
        <f t="shared" si="1315"/>
        <v>0</v>
      </c>
      <c r="GKU1393" s="84">
        <f t="shared" si="1315"/>
        <v>0</v>
      </c>
      <c r="GKV1393" s="84">
        <f t="shared" si="1315"/>
        <v>1000000</v>
      </c>
      <c r="GLB1393" s="84" t="s">
        <v>235</v>
      </c>
      <c r="GLC1393" s="84" t="s">
        <v>236</v>
      </c>
      <c r="GLD1393" s="84">
        <f t="shared" ref="GLD1393:GLL1393" si="1316">GLD1387</f>
        <v>1000000</v>
      </c>
      <c r="GLE1393" s="84">
        <f t="shared" si="1316"/>
        <v>0</v>
      </c>
      <c r="GLF1393" s="84">
        <f t="shared" si="1316"/>
        <v>0</v>
      </c>
      <c r="GLG1393" s="84">
        <f t="shared" si="1316"/>
        <v>1000000</v>
      </c>
      <c r="GLH1393" s="84">
        <f t="shared" si="1316"/>
        <v>0</v>
      </c>
      <c r="GLI1393" s="84">
        <f t="shared" si="1316"/>
        <v>0</v>
      </c>
      <c r="GLJ1393" s="84">
        <f t="shared" si="1316"/>
        <v>0</v>
      </c>
      <c r="GLK1393" s="84">
        <f t="shared" si="1316"/>
        <v>0</v>
      </c>
      <c r="GLL1393" s="84">
        <f t="shared" si="1316"/>
        <v>1000000</v>
      </c>
      <c r="GLR1393" s="84" t="s">
        <v>235</v>
      </c>
      <c r="GLS1393" s="84" t="s">
        <v>236</v>
      </c>
      <c r="GLT1393" s="84">
        <f t="shared" ref="GLT1393:GMB1393" si="1317">GLT1387</f>
        <v>1000000</v>
      </c>
      <c r="GLU1393" s="84">
        <f t="shared" si="1317"/>
        <v>0</v>
      </c>
      <c r="GLV1393" s="84">
        <f t="shared" si="1317"/>
        <v>0</v>
      </c>
      <c r="GLW1393" s="84">
        <f t="shared" si="1317"/>
        <v>1000000</v>
      </c>
      <c r="GLX1393" s="84">
        <f t="shared" si="1317"/>
        <v>0</v>
      </c>
      <c r="GLY1393" s="84">
        <f t="shared" si="1317"/>
        <v>0</v>
      </c>
      <c r="GLZ1393" s="84">
        <f t="shared" si="1317"/>
        <v>0</v>
      </c>
      <c r="GMA1393" s="84">
        <f t="shared" si="1317"/>
        <v>0</v>
      </c>
      <c r="GMB1393" s="84">
        <f t="shared" si="1317"/>
        <v>1000000</v>
      </c>
      <c r="GMH1393" s="84" t="s">
        <v>235</v>
      </c>
      <c r="GMI1393" s="84" t="s">
        <v>236</v>
      </c>
      <c r="GMJ1393" s="84">
        <f t="shared" ref="GMJ1393:GMR1393" si="1318">GMJ1387</f>
        <v>1000000</v>
      </c>
      <c r="GMK1393" s="84">
        <f t="shared" si="1318"/>
        <v>0</v>
      </c>
      <c r="GML1393" s="84">
        <f t="shared" si="1318"/>
        <v>0</v>
      </c>
      <c r="GMM1393" s="84">
        <f t="shared" si="1318"/>
        <v>1000000</v>
      </c>
      <c r="GMN1393" s="84">
        <f t="shared" si="1318"/>
        <v>0</v>
      </c>
      <c r="GMO1393" s="84">
        <f t="shared" si="1318"/>
        <v>0</v>
      </c>
      <c r="GMP1393" s="84">
        <f t="shared" si="1318"/>
        <v>0</v>
      </c>
      <c r="GMQ1393" s="84">
        <f t="shared" si="1318"/>
        <v>0</v>
      </c>
      <c r="GMR1393" s="84">
        <f t="shared" si="1318"/>
        <v>1000000</v>
      </c>
      <c r="GMX1393" s="84" t="s">
        <v>235</v>
      </c>
      <c r="GMY1393" s="84" t="s">
        <v>236</v>
      </c>
      <c r="GMZ1393" s="84">
        <f t="shared" ref="GMZ1393:GNH1393" si="1319">GMZ1387</f>
        <v>1000000</v>
      </c>
      <c r="GNA1393" s="84">
        <f t="shared" si="1319"/>
        <v>0</v>
      </c>
      <c r="GNB1393" s="84">
        <f t="shared" si="1319"/>
        <v>0</v>
      </c>
      <c r="GNC1393" s="84">
        <f t="shared" si="1319"/>
        <v>1000000</v>
      </c>
      <c r="GND1393" s="84">
        <f t="shared" si="1319"/>
        <v>0</v>
      </c>
      <c r="GNE1393" s="84">
        <f t="shared" si="1319"/>
        <v>0</v>
      </c>
      <c r="GNF1393" s="84">
        <f t="shared" si="1319"/>
        <v>0</v>
      </c>
      <c r="GNG1393" s="84">
        <f t="shared" si="1319"/>
        <v>0</v>
      </c>
      <c r="GNH1393" s="84">
        <f t="shared" si="1319"/>
        <v>1000000</v>
      </c>
      <c r="GNN1393" s="84" t="s">
        <v>235</v>
      </c>
      <c r="GNO1393" s="84" t="s">
        <v>236</v>
      </c>
      <c r="GNP1393" s="84">
        <f>GNP1387</f>
        <v>1000000</v>
      </c>
      <c r="GNQ1393" s="84">
        <f>GNQ1387</f>
        <v>0</v>
      </c>
      <c r="GNR1393" s="84">
        <f>GNR1387</f>
        <v>0</v>
      </c>
      <c r="GNS1393" s="84">
        <f>GNS1387</f>
        <v>1000000</v>
      </c>
      <c r="GNT1393" s="84">
        <f>GNT1387</f>
        <v>0</v>
      </c>
      <c r="GNU1393" s="84">
        <f>GNU1387</f>
        <v>0</v>
      </c>
      <c r="GNV1393" s="84">
        <f>GNV1387</f>
        <v>0</v>
      </c>
      <c r="GNW1393" s="84">
        <f>GNW1387</f>
        <v>0</v>
      </c>
      <c r="GNX1393" s="84">
        <f>GNX1387</f>
        <v>1000000</v>
      </c>
      <c r="GOD1393" s="84" t="s">
        <v>235</v>
      </c>
      <c r="GOE1393" s="84" t="s">
        <v>236</v>
      </c>
      <c r="GOF1393" s="84">
        <f t="shared" ref="GOF1393:GON1393" si="1320">GOF1387</f>
        <v>1000000</v>
      </c>
      <c r="GOG1393" s="84">
        <f t="shared" si="1320"/>
        <v>0</v>
      </c>
      <c r="GOH1393" s="84">
        <f t="shared" si="1320"/>
        <v>0</v>
      </c>
      <c r="GOI1393" s="84">
        <f t="shared" si="1320"/>
        <v>1000000</v>
      </c>
      <c r="GOJ1393" s="84">
        <f t="shared" si="1320"/>
        <v>0</v>
      </c>
      <c r="GOK1393" s="84">
        <f t="shared" si="1320"/>
        <v>0</v>
      </c>
      <c r="GOL1393" s="84">
        <f t="shared" si="1320"/>
        <v>0</v>
      </c>
      <c r="GOM1393" s="84">
        <f t="shared" si="1320"/>
        <v>0</v>
      </c>
      <c r="GON1393" s="84">
        <f t="shared" si="1320"/>
        <v>1000000</v>
      </c>
      <c r="GOT1393" s="84" t="s">
        <v>235</v>
      </c>
      <c r="GOU1393" s="84" t="s">
        <v>236</v>
      </c>
      <c r="GOV1393" s="84">
        <f t="shared" ref="GOV1393:GPD1393" si="1321">GOV1387</f>
        <v>1000000</v>
      </c>
      <c r="GOW1393" s="84">
        <f t="shared" si="1321"/>
        <v>0</v>
      </c>
      <c r="GOX1393" s="84">
        <f t="shared" si="1321"/>
        <v>0</v>
      </c>
      <c r="GOY1393" s="84">
        <f t="shared" si="1321"/>
        <v>1000000</v>
      </c>
      <c r="GOZ1393" s="84">
        <f t="shared" si="1321"/>
        <v>0</v>
      </c>
      <c r="GPA1393" s="84">
        <f t="shared" si="1321"/>
        <v>0</v>
      </c>
      <c r="GPB1393" s="84">
        <f t="shared" si="1321"/>
        <v>0</v>
      </c>
      <c r="GPC1393" s="84">
        <f t="shared" si="1321"/>
        <v>0</v>
      </c>
      <c r="GPD1393" s="84">
        <f t="shared" si="1321"/>
        <v>1000000</v>
      </c>
      <c r="GPJ1393" s="84" t="s">
        <v>235</v>
      </c>
      <c r="GPK1393" s="84" t="s">
        <v>236</v>
      </c>
      <c r="GPL1393" s="84">
        <f t="shared" ref="GPL1393:GPT1393" si="1322">GPL1387</f>
        <v>1000000</v>
      </c>
      <c r="GPM1393" s="84">
        <f t="shared" si="1322"/>
        <v>0</v>
      </c>
      <c r="GPN1393" s="84">
        <f t="shared" si="1322"/>
        <v>0</v>
      </c>
      <c r="GPO1393" s="84">
        <f t="shared" si="1322"/>
        <v>1000000</v>
      </c>
      <c r="GPP1393" s="84">
        <f t="shared" si="1322"/>
        <v>0</v>
      </c>
      <c r="GPQ1393" s="84">
        <f t="shared" si="1322"/>
        <v>0</v>
      </c>
      <c r="GPR1393" s="84">
        <f t="shared" si="1322"/>
        <v>0</v>
      </c>
      <c r="GPS1393" s="84">
        <f t="shared" si="1322"/>
        <v>0</v>
      </c>
      <c r="GPT1393" s="84">
        <f t="shared" si="1322"/>
        <v>1000000</v>
      </c>
      <c r="GPZ1393" s="84" t="s">
        <v>235</v>
      </c>
      <c r="GQA1393" s="84" t="s">
        <v>236</v>
      </c>
      <c r="GQB1393" s="84">
        <f t="shared" ref="GQB1393:GQJ1393" si="1323">GQB1387</f>
        <v>1000000</v>
      </c>
      <c r="GQC1393" s="84">
        <f t="shared" si="1323"/>
        <v>0</v>
      </c>
      <c r="GQD1393" s="84">
        <f t="shared" si="1323"/>
        <v>0</v>
      </c>
      <c r="GQE1393" s="84">
        <f t="shared" si="1323"/>
        <v>1000000</v>
      </c>
      <c r="GQF1393" s="84">
        <f t="shared" si="1323"/>
        <v>0</v>
      </c>
      <c r="GQG1393" s="84">
        <f t="shared" si="1323"/>
        <v>0</v>
      </c>
      <c r="GQH1393" s="84">
        <f t="shared" si="1323"/>
        <v>0</v>
      </c>
      <c r="GQI1393" s="84">
        <f t="shared" si="1323"/>
        <v>0</v>
      </c>
      <c r="GQJ1393" s="84">
        <f t="shared" si="1323"/>
        <v>1000000</v>
      </c>
      <c r="GQP1393" s="84" t="s">
        <v>235</v>
      </c>
      <c r="GQQ1393" s="84" t="s">
        <v>236</v>
      </c>
      <c r="GQR1393" s="84">
        <f t="shared" ref="GQR1393:GQZ1393" si="1324">GQR1387</f>
        <v>1000000</v>
      </c>
      <c r="GQS1393" s="84">
        <f t="shared" si="1324"/>
        <v>0</v>
      </c>
      <c r="GQT1393" s="84">
        <f t="shared" si="1324"/>
        <v>0</v>
      </c>
      <c r="GQU1393" s="84">
        <f t="shared" si="1324"/>
        <v>1000000</v>
      </c>
      <c r="GQV1393" s="84">
        <f t="shared" si="1324"/>
        <v>0</v>
      </c>
      <c r="GQW1393" s="84">
        <f t="shared" si="1324"/>
        <v>0</v>
      </c>
      <c r="GQX1393" s="84">
        <f t="shared" si="1324"/>
        <v>0</v>
      </c>
      <c r="GQY1393" s="84">
        <f t="shared" si="1324"/>
        <v>0</v>
      </c>
      <c r="GQZ1393" s="84">
        <f t="shared" si="1324"/>
        <v>1000000</v>
      </c>
      <c r="GRF1393" s="84" t="s">
        <v>235</v>
      </c>
      <c r="GRG1393" s="84" t="s">
        <v>236</v>
      </c>
      <c r="GRH1393" s="84">
        <f t="shared" ref="GRH1393:GRP1393" si="1325">GRH1387</f>
        <v>1000000</v>
      </c>
      <c r="GRI1393" s="84">
        <f t="shared" si="1325"/>
        <v>0</v>
      </c>
      <c r="GRJ1393" s="84">
        <f t="shared" si="1325"/>
        <v>0</v>
      </c>
      <c r="GRK1393" s="84">
        <f t="shared" si="1325"/>
        <v>1000000</v>
      </c>
      <c r="GRL1393" s="84">
        <f t="shared" si="1325"/>
        <v>0</v>
      </c>
      <c r="GRM1393" s="84">
        <f t="shared" si="1325"/>
        <v>0</v>
      </c>
      <c r="GRN1393" s="84">
        <f t="shared" si="1325"/>
        <v>0</v>
      </c>
      <c r="GRO1393" s="84">
        <f t="shared" si="1325"/>
        <v>0</v>
      </c>
      <c r="GRP1393" s="84">
        <f t="shared" si="1325"/>
        <v>1000000</v>
      </c>
      <c r="GRV1393" s="84" t="s">
        <v>235</v>
      </c>
      <c r="GRW1393" s="84" t="s">
        <v>236</v>
      </c>
      <c r="GRX1393" s="84">
        <f t="shared" ref="GRX1393:GSF1393" si="1326">GRX1387</f>
        <v>1000000</v>
      </c>
      <c r="GRY1393" s="84">
        <f t="shared" si="1326"/>
        <v>0</v>
      </c>
      <c r="GRZ1393" s="84">
        <f t="shared" si="1326"/>
        <v>0</v>
      </c>
      <c r="GSA1393" s="84">
        <f t="shared" si="1326"/>
        <v>1000000</v>
      </c>
      <c r="GSB1393" s="84">
        <f t="shared" si="1326"/>
        <v>0</v>
      </c>
      <c r="GSC1393" s="84">
        <f t="shared" si="1326"/>
        <v>0</v>
      </c>
      <c r="GSD1393" s="84">
        <f t="shared" si="1326"/>
        <v>0</v>
      </c>
      <c r="GSE1393" s="84">
        <f t="shared" si="1326"/>
        <v>0</v>
      </c>
      <c r="GSF1393" s="84">
        <f t="shared" si="1326"/>
        <v>1000000</v>
      </c>
      <c r="GSL1393" s="84" t="s">
        <v>235</v>
      </c>
      <c r="GSM1393" s="84" t="s">
        <v>236</v>
      </c>
      <c r="GSN1393" s="84">
        <f t="shared" ref="GSN1393:GSV1393" si="1327">GSN1387</f>
        <v>1000000</v>
      </c>
      <c r="GSO1393" s="84">
        <f t="shared" si="1327"/>
        <v>0</v>
      </c>
      <c r="GSP1393" s="84">
        <f t="shared" si="1327"/>
        <v>0</v>
      </c>
      <c r="GSQ1393" s="84">
        <f t="shared" si="1327"/>
        <v>1000000</v>
      </c>
      <c r="GSR1393" s="84">
        <f t="shared" si="1327"/>
        <v>0</v>
      </c>
      <c r="GSS1393" s="84">
        <f t="shared" si="1327"/>
        <v>0</v>
      </c>
      <c r="GST1393" s="84">
        <f t="shared" si="1327"/>
        <v>0</v>
      </c>
      <c r="GSU1393" s="84">
        <f t="shared" si="1327"/>
        <v>0</v>
      </c>
      <c r="GSV1393" s="84">
        <f t="shared" si="1327"/>
        <v>1000000</v>
      </c>
      <c r="GTB1393" s="84" t="s">
        <v>235</v>
      </c>
      <c r="GTC1393" s="84" t="s">
        <v>236</v>
      </c>
      <c r="GTD1393" s="84">
        <f t="shared" ref="GTD1393:GTL1393" si="1328">GTD1387</f>
        <v>1000000</v>
      </c>
      <c r="GTE1393" s="84">
        <f t="shared" si="1328"/>
        <v>0</v>
      </c>
      <c r="GTF1393" s="84">
        <f t="shared" si="1328"/>
        <v>0</v>
      </c>
      <c r="GTG1393" s="84">
        <f t="shared" si="1328"/>
        <v>1000000</v>
      </c>
      <c r="GTH1393" s="84">
        <f t="shared" si="1328"/>
        <v>0</v>
      </c>
      <c r="GTI1393" s="84">
        <f t="shared" si="1328"/>
        <v>0</v>
      </c>
      <c r="GTJ1393" s="84">
        <f t="shared" si="1328"/>
        <v>0</v>
      </c>
      <c r="GTK1393" s="84">
        <f t="shared" si="1328"/>
        <v>0</v>
      </c>
      <c r="GTL1393" s="84">
        <f t="shared" si="1328"/>
        <v>1000000</v>
      </c>
      <c r="GTR1393" s="84" t="s">
        <v>235</v>
      </c>
      <c r="GTS1393" s="84" t="s">
        <v>236</v>
      </c>
      <c r="GTT1393" s="84">
        <f t="shared" ref="GTT1393:GUB1393" si="1329">GTT1387</f>
        <v>1000000</v>
      </c>
      <c r="GTU1393" s="84">
        <f t="shared" si="1329"/>
        <v>0</v>
      </c>
      <c r="GTV1393" s="84">
        <f t="shared" si="1329"/>
        <v>0</v>
      </c>
      <c r="GTW1393" s="84">
        <f t="shared" si="1329"/>
        <v>1000000</v>
      </c>
      <c r="GTX1393" s="84">
        <f t="shared" si="1329"/>
        <v>0</v>
      </c>
      <c r="GTY1393" s="84">
        <f t="shared" si="1329"/>
        <v>0</v>
      </c>
      <c r="GTZ1393" s="84">
        <f t="shared" si="1329"/>
        <v>0</v>
      </c>
      <c r="GUA1393" s="84">
        <f t="shared" si="1329"/>
        <v>0</v>
      </c>
      <c r="GUB1393" s="84">
        <f t="shared" si="1329"/>
        <v>1000000</v>
      </c>
      <c r="GUH1393" s="84" t="s">
        <v>235</v>
      </c>
      <c r="GUI1393" s="84" t="s">
        <v>236</v>
      </c>
      <c r="GUJ1393" s="84">
        <f t="shared" ref="GUJ1393:GUR1393" si="1330">GUJ1387</f>
        <v>1000000</v>
      </c>
      <c r="GUK1393" s="84">
        <f t="shared" si="1330"/>
        <v>0</v>
      </c>
      <c r="GUL1393" s="84">
        <f t="shared" si="1330"/>
        <v>0</v>
      </c>
      <c r="GUM1393" s="84">
        <f t="shared" si="1330"/>
        <v>1000000</v>
      </c>
      <c r="GUN1393" s="84">
        <f t="shared" si="1330"/>
        <v>0</v>
      </c>
      <c r="GUO1393" s="84">
        <f t="shared" si="1330"/>
        <v>0</v>
      </c>
      <c r="GUP1393" s="84">
        <f t="shared" si="1330"/>
        <v>0</v>
      </c>
      <c r="GUQ1393" s="84">
        <f t="shared" si="1330"/>
        <v>0</v>
      </c>
      <c r="GUR1393" s="84">
        <f t="shared" si="1330"/>
        <v>1000000</v>
      </c>
      <c r="GUX1393" s="84" t="s">
        <v>235</v>
      </c>
      <c r="GUY1393" s="84" t="s">
        <v>236</v>
      </c>
      <c r="GUZ1393" s="84">
        <f t="shared" ref="GUZ1393:GVH1393" si="1331">GUZ1387</f>
        <v>1000000</v>
      </c>
      <c r="GVA1393" s="84">
        <f t="shared" si="1331"/>
        <v>0</v>
      </c>
      <c r="GVB1393" s="84">
        <f t="shared" si="1331"/>
        <v>0</v>
      </c>
      <c r="GVC1393" s="84">
        <f t="shared" si="1331"/>
        <v>1000000</v>
      </c>
      <c r="GVD1393" s="84">
        <f t="shared" si="1331"/>
        <v>0</v>
      </c>
      <c r="GVE1393" s="84">
        <f t="shared" si="1331"/>
        <v>0</v>
      </c>
      <c r="GVF1393" s="84">
        <f t="shared" si="1331"/>
        <v>0</v>
      </c>
      <c r="GVG1393" s="84">
        <f t="shared" si="1331"/>
        <v>0</v>
      </c>
      <c r="GVH1393" s="84">
        <f t="shared" si="1331"/>
        <v>1000000</v>
      </c>
      <c r="GVN1393" s="84" t="s">
        <v>235</v>
      </c>
      <c r="GVO1393" s="84" t="s">
        <v>236</v>
      </c>
      <c r="GVP1393" s="84">
        <f t="shared" ref="GVP1393:GVX1393" si="1332">GVP1387</f>
        <v>1000000</v>
      </c>
      <c r="GVQ1393" s="84">
        <f t="shared" si="1332"/>
        <v>0</v>
      </c>
      <c r="GVR1393" s="84">
        <f t="shared" si="1332"/>
        <v>0</v>
      </c>
      <c r="GVS1393" s="84">
        <f t="shared" si="1332"/>
        <v>1000000</v>
      </c>
      <c r="GVT1393" s="84">
        <f t="shared" si="1332"/>
        <v>0</v>
      </c>
      <c r="GVU1393" s="84">
        <f t="shared" si="1332"/>
        <v>0</v>
      </c>
      <c r="GVV1393" s="84">
        <f t="shared" si="1332"/>
        <v>0</v>
      </c>
      <c r="GVW1393" s="84">
        <f t="shared" si="1332"/>
        <v>0</v>
      </c>
      <c r="GVX1393" s="84">
        <f t="shared" si="1332"/>
        <v>1000000</v>
      </c>
      <c r="GWD1393" s="84" t="s">
        <v>235</v>
      </c>
      <c r="GWE1393" s="84" t="s">
        <v>236</v>
      </c>
      <c r="GWF1393" s="84">
        <f t="shared" ref="GWF1393:GWN1393" si="1333">GWF1387</f>
        <v>1000000</v>
      </c>
      <c r="GWG1393" s="84">
        <f t="shared" si="1333"/>
        <v>0</v>
      </c>
      <c r="GWH1393" s="84">
        <f t="shared" si="1333"/>
        <v>0</v>
      </c>
      <c r="GWI1393" s="84">
        <f t="shared" si="1333"/>
        <v>1000000</v>
      </c>
      <c r="GWJ1393" s="84">
        <f t="shared" si="1333"/>
        <v>0</v>
      </c>
      <c r="GWK1393" s="84">
        <f t="shared" si="1333"/>
        <v>0</v>
      </c>
      <c r="GWL1393" s="84">
        <f t="shared" si="1333"/>
        <v>0</v>
      </c>
      <c r="GWM1393" s="84">
        <f t="shared" si="1333"/>
        <v>0</v>
      </c>
      <c r="GWN1393" s="84">
        <f t="shared" si="1333"/>
        <v>1000000</v>
      </c>
      <c r="GWT1393" s="84" t="s">
        <v>235</v>
      </c>
      <c r="GWU1393" s="84" t="s">
        <v>236</v>
      </c>
      <c r="GWV1393" s="84">
        <f t="shared" ref="GWV1393:GXD1393" si="1334">GWV1387</f>
        <v>1000000</v>
      </c>
      <c r="GWW1393" s="84">
        <f t="shared" si="1334"/>
        <v>0</v>
      </c>
      <c r="GWX1393" s="84">
        <f t="shared" si="1334"/>
        <v>0</v>
      </c>
      <c r="GWY1393" s="84">
        <f t="shared" si="1334"/>
        <v>1000000</v>
      </c>
      <c r="GWZ1393" s="84">
        <f t="shared" si="1334"/>
        <v>0</v>
      </c>
      <c r="GXA1393" s="84">
        <f t="shared" si="1334"/>
        <v>0</v>
      </c>
      <c r="GXB1393" s="84">
        <f t="shared" si="1334"/>
        <v>0</v>
      </c>
      <c r="GXC1393" s="84">
        <f t="shared" si="1334"/>
        <v>0</v>
      </c>
      <c r="GXD1393" s="84">
        <f t="shared" si="1334"/>
        <v>1000000</v>
      </c>
      <c r="GXJ1393" s="84" t="s">
        <v>235</v>
      </c>
      <c r="GXK1393" s="84" t="s">
        <v>236</v>
      </c>
      <c r="GXL1393" s="84">
        <f t="shared" ref="GXL1393:GXT1393" si="1335">GXL1387</f>
        <v>1000000</v>
      </c>
      <c r="GXM1393" s="84">
        <f t="shared" si="1335"/>
        <v>0</v>
      </c>
      <c r="GXN1393" s="84">
        <f t="shared" si="1335"/>
        <v>0</v>
      </c>
      <c r="GXO1393" s="84">
        <f t="shared" si="1335"/>
        <v>1000000</v>
      </c>
      <c r="GXP1393" s="84">
        <f t="shared" si="1335"/>
        <v>0</v>
      </c>
      <c r="GXQ1393" s="84">
        <f t="shared" si="1335"/>
        <v>0</v>
      </c>
      <c r="GXR1393" s="84">
        <f t="shared" si="1335"/>
        <v>0</v>
      </c>
      <c r="GXS1393" s="84">
        <f t="shared" si="1335"/>
        <v>0</v>
      </c>
      <c r="GXT1393" s="84">
        <f t="shared" si="1335"/>
        <v>1000000</v>
      </c>
      <c r="GXZ1393" s="84" t="s">
        <v>235</v>
      </c>
      <c r="GYA1393" s="84" t="s">
        <v>236</v>
      </c>
      <c r="GYB1393" s="84">
        <f t="shared" ref="GYB1393:GYJ1393" si="1336">GYB1387</f>
        <v>1000000</v>
      </c>
      <c r="GYC1393" s="84">
        <f t="shared" si="1336"/>
        <v>0</v>
      </c>
      <c r="GYD1393" s="84">
        <f t="shared" si="1336"/>
        <v>0</v>
      </c>
      <c r="GYE1393" s="84">
        <f t="shared" si="1336"/>
        <v>1000000</v>
      </c>
      <c r="GYF1393" s="84">
        <f t="shared" si="1336"/>
        <v>0</v>
      </c>
      <c r="GYG1393" s="84">
        <f t="shared" si="1336"/>
        <v>0</v>
      </c>
      <c r="GYH1393" s="84">
        <f t="shared" si="1336"/>
        <v>0</v>
      </c>
      <c r="GYI1393" s="84">
        <f t="shared" si="1336"/>
        <v>0</v>
      </c>
      <c r="GYJ1393" s="84">
        <f t="shared" si="1336"/>
        <v>1000000</v>
      </c>
      <c r="GYP1393" s="84" t="s">
        <v>235</v>
      </c>
      <c r="GYQ1393" s="84" t="s">
        <v>236</v>
      </c>
      <c r="GYR1393" s="84">
        <f t="shared" ref="GYR1393:GYZ1393" si="1337">GYR1387</f>
        <v>1000000</v>
      </c>
      <c r="GYS1393" s="84">
        <f t="shared" si="1337"/>
        <v>0</v>
      </c>
      <c r="GYT1393" s="84">
        <f t="shared" si="1337"/>
        <v>0</v>
      </c>
      <c r="GYU1393" s="84">
        <f t="shared" si="1337"/>
        <v>1000000</v>
      </c>
      <c r="GYV1393" s="84">
        <f t="shared" si="1337"/>
        <v>0</v>
      </c>
      <c r="GYW1393" s="84">
        <f t="shared" si="1337"/>
        <v>0</v>
      </c>
      <c r="GYX1393" s="84">
        <f t="shared" si="1337"/>
        <v>0</v>
      </c>
      <c r="GYY1393" s="84">
        <f t="shared" si="1337"/>
        <v>0</v>
      </c>
      <c r="GYZ1393" s="84">
        <f t="shared" si="1337"/>
        <v>1000000</v>
      </c>
      <c r="GZF1393" s="84" t="s">
        <v>235</v>
      </c>
      <c r="GZG1393" s="84" t="s">
        <v>236</v>
      </c>
      <c r="GZH1393" s="84">
        <f t="shared" ref="GZH1393:GZP1393" si="1338">GZH1387</f>
        <v>1000000</v>
      </c>
      <c r="GZI1393" s="84">
        <f t="shared" si="1338"/>
        <v>0</v>
      </c>
      <c r="GZJ1393" s="84">
        <f t="shared" si="1338"/>
        <v>0</v>
      </c>
      <c r="GZK1393" s="84">
        <f t="shared" si="1338"/>
        <v>1000000</v>
      </c>
      <c r="GZL1393" s="84">
        <f t="shared" si="1338"/>
        <v>0</v>
      </c>
      <c r="GZM1393" s="84">
        <f t="shared" si="1338"/>
        <v>0</v>
      </c>
      <c r="GZN1393" s="84">
        <f t="shared" si="1338"/>
        <v>0</v>
      </c>
      <c r="GZO1393" s="84">
        <f t="shared" si="1338"/>
        <v>0</v>
      </c>
      <c r="GZP1393" s="84">
        <f t="shared" si="1338"/>
        <v>1000000</v>
      </c>
      <c r="GZV1393" s="84" t="s">
        <v>235</v>
      </c>
      <c r="GZW1393" s="84" t="s">
        <v>236</v>
      </c>
      <c r="GZX1393" s="84">
        <f t="shared" ref="GZX1393:HAF1393" si="1339">GZX1387</f>
        <v>1000000</v>
      </c>
      <c r="GZY1393" s="84">
        <f t="shared" si="1339"/>
        <v>0</v>
      </c>
      <c r="GZZ1393" s="84">
        <f t="shared" si="1339"/>
        <v>0</v>
      </c>
      <c r="HAA1393" s="84">
        <f t="shared" si="1339"/>
        <v>1000000</v>
      </c>
      <c r="HAB1393" s="84">
        <f t="shared" si="1339"/>
        <v>0</v>
      </c>
      <c r="HAC1393" s="84">
        <f t="shared" si="1339"/>
        <v>0</v>
      </c>
      <c r="HAD1393" s="84">
        <f t="shared" si="1339"/>
        <v>0</v>
      </c>
      <c r="HAE1393" s="84">
        <f t="shared" si="1339"/>
        <v>0</v>
      </c>
      <c r="HAF1393" s="84">
        <f t="shared" si="1339"/>
        <v>1000000</v>
      </c>
      <c r="HAL1393" s="84" t="s">
        <v>235</v>
      </c>
      <c r="HAM1393" s="84" t="s">
        <v>236</v>
      </c>
      <c r="HAN1393" s="84">
        <f t="shared" ref="HAN1393:HAV1393" si="1340">HAN1387</f>
        <v>1000000</v>
      </c>
      <c r="HAO1393" s="84">
        <f t="shared" si="1340"/>
        <v>0</v>
      </c>
      <c r="HAP1393" s="84">
        <f t="shared" si="1340"/>
        <v>0</v>
      </c>
      <c r="HAQ1393" s="84">
        <f t="shared" si="1340"/>
        <v>1000000</v>
      </c>
      <c r="HAR1393" s="84">
        <f t="shared" si="1340"/>
        <v>0</v>
      </c>
      <c r="HAS1393" s="84">
        <f t="shared" si="1340"/>
        <v>0</v>
      </c>
      <c r="HAT1393" s="84">
        <f t="shared" si="1340"/>
        <v>0</v>
      </c>
      <c r="HAU1393" s="84">
        <f t="shared" si="1340"/>
        <v>0</v>
      </c>
      <c r="HAV1393" s="84">
        <f t="shared" si="1340"/>
        <v>1000000</v>
      </c>
      <c r="HBB1393" s="84" t="s">
        <v>235</v>
      </c>
      <c r="HBC1393" s="84" t="s">
        <v>236</v>
      </c>
      <c r="HBD1393" s="84">
        <f t="shared" ref="HBD1393:HBL1393" si="1341">HBD1387</f>
        <v>1000000</v>
      </c>
      <c r="HBE1393" s="84">
        <f t="shared" si="1341"/>
        <v>0</v>
      </c>
      <c r="HBF1393" s="84">
        <f t="shared" si="1341"/>
        <v>0</v>
      </c>
      <c r="HBG1393" s="84">
        <f t="shared" si="1341"/>
        <v>1000000</v>
      </c>
      <c r="HBH1393" s="84">
        <f t="shared" si="1341"/>
        <v>0</v>
      </c>
      <c r="HBI1393" s="84">
        <f t="shared" si="1341"/>
        <v>0</v>
      </c>
      <c r="HBJ1393" s="84">
        <f t="shared" si="1341"/>
        <v>0</v>
      </c>
      <c r="HBK1393" s="84">
        <f t="shared" si="1341"/>
        <v>0</v>
      </c>
      <c r="HBL1393" s="84">
        <f t="shared" si="1341"/>
        <v>1000000</v>
      </c>
      <c r="HBR1393" s="84" t="s">
        <v>235</v>
      </c>
      <c r="HBS1393" s="84" t="s">
        <v>236</v>
      </c>
      <c r="HBT1393" s="84">
        <f t="shared" ref="HBT1393:HCB1393" si="1342">HBT1387</f>
        <v>1000000</v>
      </c>
      <c r="HBU1393" s="84">
        <f t="shared" si="1342"/>
        <v>0</v>
      </c>
      <c r="HBV1393" s="84">
        <f t="shared" si="1342"/>
        <v>0</v>
      </c>
      <c r="HBW1393" s="84">
        <f t="shared" si="1342"/>
        <v>1000000</v>
      </c>
      <c r="HBX1393" s="84">
        <f t="shared" si="1342"/>
        <v>0</v>
      </c>
      <c r="HBY1393" s="84">
        <f t="shared" si="1342"/>
        <v>0</v>
      </c>
      <c r="HBZ1393" s="84">
        <f t="shared" si="1342"/>
        <v>0</v>
      </c>
      <c r="HCA1393" s="84">
        <f t="shared" si="1342"/>
        <v>0</v>
      </c>
      <c r="HCB1393" s="84">
        <f t="shared" si="1342"/>
        <v>1000000</v>
      </c>
      <c r="HCH1393" s="84" t="s">
        <v>235</v>
      </c>
      <c r="HCI1393" s="84" t="s">
        <v>236</v>
      </c>
      <c r="HCJ1393" s="84">
        <f t="shared" ref="HCJ1393:HCR1393" si="1343">HCJ1387</f>
        <v>1000000</v>
      </c>
      <c r="HCK1393" s="84">
        <f t="shared" si="1343"/>
        <v>0</v>
      </c>
      <c r="HCL1393" s="84">
        <f t="shared" si="1343"/>
        <v>0</v>
      </c>
      <c r="HCM1393" s="84">
        <f t="shared" si="1343"/>
        <v>1000000</v>
      </c>
      <c r="HCN1393" s="84">
        <f t="shared" si="1343"/>
        <v>0</v>
      </c>
      <c r="HCO1393" s="84">
        <f t="shared" si="1343"/>
        <v>0</v>
      </c>
      <c r="HCP1393" s="84">
        <f t="shared" si="1343"/>
        <v>0</v>
      </c>
      <c r="HCQ1393" s="84">
        <f t="shared" si="1343"/>
        <v>0</v>
      </c>
      <c r="HCR1393" s="84">
        <f t="shared" si="1343"/>
        <v>1000000</v>
      </c>
      <c r="HCX1393" s="84" t="s">
        <v>235</v>
      </c>
      <c r="HCY1393" s="84" t="s">
        <v>236</v>
      </c>
      <c r="HCZ1393" s="84">
        <f t="shared" ref="HCZ1393:HDH1393" si="1344">HCZ1387</f>
        <v>1000000</v>
      </c>
      <c r="HDA1393" s="84">
        <f t="shared" si="1344"/>
        <v>0</v>
      </c>
      <c r="HDB1393" s="84">
        <f t="shared" si="1344"/>
        <v>0</v>
      </c>
      <c r="HDC1393" s="84">
        <f t="shared" si="1344"/>
        <v>1000000</v>
      </c>
      <c r="HDD1393" s="84">
        <f t="shared" si="1344"/>
        <v>0</v>
      </c>
      <c r="HDE1393" s="84">
        <f t="shared" si="1344"/>
        <v>0</v>
      </c>
      <c r="HDF1393" s="84">
        <f t="shared" si="1344"/>
        <v>0</v>
      </c>
      <c r="HDG1393" s="84">
        <f t="shared" si="1344"/>
        <v>0</v>
      </c>
      <c r="HDH1393" s="84">
        <f t="shared" si="1344"/>
        <v>1000000</v>
      </c>
      <c r="HDN1393" s="84" t="s">
        <v>235</v>
      </c>
      <c r="HDO1393" s="84" t="s">
        <v>236</v>
      </c>
      <c r="HDP1393" s="84">
        <f t="shared" ref="HDP1393:HDX1393" si="1345">HDP1387</f>
        <v>1000000</v>
      </c>
      <c r="HDQ1393" s="84">
        <f t="shared" si="1345"/>
        <v>0</v>
      </c>
      <c r="HDR1393" s="84">
        <f t="shared" si="1345"/>
        <v>0</v>
      </c>
      <c r="HDS1393" s="84">
        <f t="shared" si="1345"/>
        <v>1000000</v>
      </c>
      <c r="HDT1393" s="84">
        <f t="shared" si="1345"/>
        <v>0</v>
      </c>
      <c r="HDU1393" s="84">
        <f t="shared" si="1345"/>
        <v>0</v>
      </c>
      <c r="HDV1393" s="84">
        <f t="shared" si="1345"/>
        <v>0</v>
      </c>
      <c r="HDW1393" s="84">
        <f t="shared" si="1345"/>
        <v>0</v>
      </c>
      <c r="HDX1393" s="84">
        <f t="shared" si="1345"/>
        <v>1000000</v>
      </c>
      <c r="HED1393" s="84" t="s">
        <v>235</v>
      </c>
      <c r="HEE1393" s="84" t="s">
        <v>236</v>
      </c>
      <c r="HEF1393" s="84">
        <f t="shared" ref="HEF1393:HEN1393" si="1346">HEF1387</f>
        <v>1000000</v>
      </c>
      <c r="HEG1393" s="84">
        <f t="shared" si="1346"/>
        <v>0</v>
      </c>
      <c r="HEH1393" s="84">
        <f t="shared" si="1346"/>
        <v>0</v>
      </c>
      <c r="HEI1393" s="84">
        <f t="shared" si="1346"/>
        <v>1000000</v>
      </c>
      <c r="HEJ1393" s="84">
        <f t="shared" si="1346"/>
        <v>0</v>
      </c>
      <c r="HEK1393" s="84">
        <f t="shared" si="1346"/>
        <v>0</v>
      </c>
      <c r="HEL1393" s="84">
        <f t="shared" si="1346"/>
        <v>0</v>
      </c>
      <c r="HEM1393" s="84">
        <f t="shared" si="1346"/>
        <v>0</v>
      </c>
      <c r="HEN1393" s="84">
        <f t="shared" si="1346"/>
        <v>1000000</v>
      </c>
      <c r="HET1393" s="84" t="s">
        <v>235</v>
      </c>
      <c r="HEU1393" s="84" t="s">
        <v>236</v>
      </c>
      <c r="HEV1393" s="84">
        <f t="shared" ref="HEV1393:HFD1393" si="1347">HEV1387</f>
        <v>1000000</v>
      </c>
      <c r="HEW1393" s="84">
        <f t="shared" si="1347"/>
        <v>0</v>
      </c>
      <c r="HEX1393" s="84">
        <f t="shared" si="1347"/>
        <v>0</v>
      </c>
      <c r="HEY1393" s="84">
        <f t="shared" si="1347"/>
        <v>1000000</v>
      </c>
      <c r="HEZ1393" s="84">
        <f t="shared" si="1347"/>
        <v>0</v>
      </c>
      <c r="HFA1393" s="84">
        <f t="shared" si="1347"/>
        <v>0</v>
      </c>
      <c r="HFB1393" s="84">
        <f t="shared" si="1347"/>
        <v>0</v>
      </c>
      <c r="HFC1393" s="84">
        <f t="shared" si="1347"/>
        <v>0</v>
      </c>
      <c r="HFD1393" s="84">
        <f t="shared" si="1347"/>
        <v>1000000</v>
      </c>
      <c r="HFJ1393" s="84" t="s">
        <v>235</v>
      </c>
      <c r="HFK1393" s="84" t="s">
        <v>236</v>
      </c>
      <c r="HFL1393" s="84">
        <f t="shared" ref="HFL1393:HFT1393" si="1348">HFL1387</f>
        <v>1000000</v>
      </c>
      <c r="HFM1393" s="84">
        <f t="shared" si="1348"/>
        <v>0</v>
      </c>
      <c r="HFN1393" s="84">
        <f t="shared" si="1348"/>
        <v>0</v>
      </c>
      <c r="HFO1393" s="84">
        <f t="shared" si="1348"/>
        <v>1000000</v>
      </c>
      <c r="HFP1393" s="84">
        <f t="shared" si="1348"/>
        <v>0</v>
      </c>
      <c r="HFQ1393" s="84">
        <f t="shared" si="1348"/>
        <v>0</v>
      </c>
      <c r="HFR1393" s="84">
        <f t="shared" si="1348"/>
        <v>0</v>
      </c>
      <c r="HFS1393" s="84">
        <f t="shared" si="1348"/>
        <v>0</v>
      </c>
      <c r="HFT1393" s="84">
        <f t="shared" si="1348"/>
        <v>1000000</v>
      </c>
      <c r="HFZ1393" s="84" t="s">
        <v>235</v>
      </c>
      <c r="HGA1393" s="84" t="s">
        <v>236</v>
      </c>
      <c r="HGB1393" s="84">
        <f t="shared" ref="HGB1393:HGJ1393" si="1349">HGB1387</f>
        <v>1000000</v>
      </c>
      <c r="HGC1393" s="84">
        <f t="shared" si="1349"/>
        <v>0</v>
      </c>
      <c r="HGD1393" s="84">
        <f t="shared" si="1349"/>
        <v>0</v>
      </c>
      <c r="HGE1393" s="84">
        <f t="shared" si="1349"/>
        <v>1000000</v>
      </c>
      <c r="HGF1393" s="84">
        <f t="shared" si="1349"/>
        <v>0</v>
      </c>
      <c r="HGG1393" s="84">
        <f t="shared" si="1349"/>
        <v>0</v>
      </c>
      <c r="HGH1393" s="84">
        <f t="shared" si="1349"/>
        <v>0</v>
      </c>
      <c r="HGI1393" s="84">
        <f t="shared" si="1349"/>
        <v>0</v>
      </c>
      <c r="HGJ1393" s="84">
        <f t="shared" si="1349"/>
        <v>1000000</v>
      </c>
      <c r="HGP1393" s="84" t="s">
        <v>235</v>
      </c>
      <c r="HGQ1393" s="84" t="s">
        <v>236</v>
      </c>
      <c r="HGR1393" s="84">
        <f t="shared" ref="HGR1393:HGZ1393" si="1350">HGR1387</f>
        <v>1000000</v>
      </c>
      <c r="HGS1393" s="84">
        <f t="shared" si="1350"/>
        <v>0</v>
      </c>
      <c r="HGT1393" s="84">
        <f t="shared" si="1350"/>
        <v>0</v>
      </c>
      <c r="HGU1393" s="84">
        <f t="shared" si="1350"/>
        <v>1000000</v>
      </c>
      <c r="HGV1393" s="84">
        <f t="shared" si="1350"/>
        <v>0</v>
      </c>
      <c r="HGW1393" s="84">
        <f t="shared" si="1350"/>
        <v>0</v>
      </c>
      <c r="HGX1393" s="84">
        <f t="shared" si="1350"/>
        <v>0</v>
      </c>
      <c r="HGY1393" s="84">
        <f t="shared" si="1350"/>
        <v>0</v>
      </c>
      <c r="HGZ1393" s="84">
        <f t="shared" si="1350"/>
        <v>1000000</v>
      </c>
      <c r="HHF1393" s="84" t="s">
        <v>235</v>
      </c>
      <c r="HHG1393" s="84" t="s">
        <v>236</v>
      </c>
      <c r="HHH1393" s="84">
        <f t="shared" ref="HHH1393:HHP1393" si="1351">HHH1387</f>
        <v>1000000</v>
      </c>
      <c r="HHI1393" s="84">
        <f t="shared" si="1351"/>
        <v>0</v>
      </c>
      <c r="HHJ1393" s="84">
        <f t="shared" si="1351"/>
        <v>0</v>
      </c>
      <c r="HHK1393" s="84">
        <f t="shared" si="1351"/>
        <v>1000000</v>
      </c>
      <c r="HHL1393" s="84">
        <f t="shared" si="1351"/>
        <v>0</v>
      </c>
      <c r="HHM1393" s="84">
        <f t="shared" si="1351"/>
        <v>0</v>
      </c>
      <c r="HHN1393" s="84">
        <f t="shared" si="1351"/>
        <v>0</v>
      </c>
      <c r="HHO1393" s="84">
        <f t="shared" si="1351"/>
        <v>0</v>
      </c>
      <c r="HHP1393" s="84">
        <f t="shared" si="1351"/>
        <v>1000000</v>
      </c>
      <c r="HHV1393" s="84" t="s">
        <v>235</v>
      </c>
      <c r="HHW1393" s="84" t="s">
        <v>236</v>
      </c>
      <c r="HHX1393" s="84">
        <f t="shared" ref="HHX1393:HIF1393" si="1352">HHX1387</f>
        <v>1000000</v>
      </c>
      <c r="HHY1393" s="84">
        <f t="shared" si="1352"/>
        <v>0</v>
      </c>
      <c r="HHZ1393" s="84">
        <f t="shared" si="1352"/>
        <v>0</v>
      </c>
      <c r="HIA1393" s="84">
        <f t="shared" si="1352"/>
        <v>1000000</v>
      </c>
      <c r="HIB1393" s="84">
        <f t="shared" si="1352"/>
        <v>0</v>
      </c>
      <c r="HIC1393" s="84">
        <f t="shared" si="1352"/>
        <v>0</v>
      </c>
      <c r="HID1393" s="84">
        <f t="shared" si="1352"/>
        <v>0</v>
      </c>
      <c r="HIE1393" s="84">
        <f t="shared" si="1352"/>
        <v>0</v>
      </c>
      <c r="HIF1393" s="84">
        <f t="shared" si="1352"/>
        <v>1000000</v>
      </c>
      <c r="HIL1393" s="84" t="s">
        <v>235</v>
      </c>
      <c r="HIM1393" s="84" t="s">
        <v>236</v>
      </c>
      <c r="HIN1393" s="84">
        <f t="shared" ref="HIN1393:HIV1393" si="1353">HIN1387</f>
        <v>1000000</v>
      </c>
      <c r="HIO1393" s="84">
        <f t="shared" si="1353"/>
        <v>0</v>
      </c>
      <c r="HIP1393" s="84">
        <f t="shared" si="1353"/>
        <v>0</v>
      </c>
      <c r="HIQ1393" s="84">
        <f t="shared" si="1353"/>
        <v>1000000</v>
      </c>
      <c r="HIR1393" s="84">
        <f t="shared" si="1353"/>
        <v>0</v>
      </c>
      <c r="HIS1393" s="84">
        <f t="shared" si="1353"/>
        <v>0</v>
      </c>
      <c r="HIT1393" s="84">
        <f t="shared" si="1353"/>
        <v>0</v>
      </c>
      <c r="HIU1393" s="84">
        <f t="shared" si="1353"/>
        <v>0</v>
      </c>
      <c r="HIV1393" s="84">
        <f t="shared" si="1353"/>
        <v>1000000</v>
      </c>
      <c r="HJB1393" s="84" t="s">
        <v>235</v>
      </c>
      <c r="HJC1393" s="84" t="s">
        <v>236</v>
      </c>
      <c r="HJD1393" s="84">
        <f t="shared" ref="HJD1393:HJL1393" si="1354">HJD1387</f>
        <v>1000000</v>
      </c>
      <c r="HJE1393" s="84">
        <f t="shared" si="1354"/>
        <v>0</v>
      </c>
      <c r="HJF1393" s="84">
        <f t="shared" si="1354"/>
        <v>0</v>
      </c>
      <c r="HJG1393" s="84">
        <f t="shared" si="1354"/>
        <v>1000000</v>
      </c>
      <c r="HJH1393" s="84">
        <f t="shared" si="1354"/>
        <v>0</v>
      </c>
      <c r="HJI1393" s="84">
        <f t="shared" si="1354"/>
        <v>0</v>
      </c>
      <c r="HJJ1393" s="84">
        <f t="shared" si="1354"/>
        <v>0</v>
      </c>
      <c r="HJK1393" s="84">
        <f t="shared" si="1354"/>
        <v>0</v>
      </c>
      <c r="HJL1393" s="84">
        <f t="shared" si="1354"/>
        <v>1000000</v>
      </c>
      <c r="HJR1393" s="84" t="s">
        <v>235</v>
      </c>
      <c r="HJS1393" s="84" t="s">
        <v>236</v>
      </c>
      <c r="HJT1393" s="84">
        <f t="shared" ref="HJT1393:HKB1393" si="1355">HJT1387</f>
        <v>1000000</v>
      </c>
      <c r="HJU1393" s="84">
        <f t="shared" si="1355"/>
        <v>0</v>
      </c>
      <c r="HJV1393" s="84">
        <f t="shared" si="1355"/>
        <v>0</v>
      </c>
      <c r="HJW1393" s="84">
        <f t="shared" si="1355"/>
        <v>1000000</v>
      </c>
      <c r="HJX1393" s="84">
        <f t="shared" si="1355"/>
        <v>0</v>
      </c>
      <c r="HJY1393" s="84">
        <f t="shared" si="1355"/>
        <v>0</v>
      </c>
      <c r="HJZ1393" s="84">
        <f t="shared" si="1355"/>
        <v>0</v>
      </c>
      <c r="HKA1393" s="84">
        <f t="shared" si="1355"/>
        <v>0</v>
      </c>
      <c r="HKB1393" s="84">
        <f t="shared" si="1355"/>
        <v>1000000</v>
      </c>
      <c r="HKH1393" s="84" t="s">
        <v>235</v>
      </c>
      <c r="HKI1393" s="84" t="s">
        <v>236</v>
      </c>
      <c r="HKJ1393" s="84">
        <f t="shared" ref="HKJ1393:HKR1393" si="1356">HKJ1387</f>
        <v>1000000</v>
      </c>
      <c r="HKK1393" s="84">
        <f t="shared" si="1356"/>
        <v>0</v>
      </c>
      <c r="HKL1393" s="84">
        <f t="shared" si="1356"/>
        <v>0</v>
      </c>
      <c r="HKM1393" s="84">
        <f t="shared" si="1356"/>
        <v>1000000</v>
      </c>
      <c r="HKN1393" s="84">
        <f t="shared" si="1356"/>
        <v>0</v>
      </c>
      <c r="HKO1393" s="84">
        <f t="shared" si="1356"/>
        <v>0</v>
      </c>
      <c r="HKP1393" s="84">
        <f t="shared" si="1356"/>
        <v>0</v>
      </c>
      <c r="HKQ1393" s="84">
        <f t="shared" si="1356"/>
        <v>0</v>
      </c>
      <c r="HKR1393" s="84">
        <f t="shared" si="1356"/>
        <v>1000000</v>
      </c>
      <c r="HKX1393" s="84" t="s">
        <v>235</v>
      </c>
      <c r="HKY1393" s="84" t="s">
        <v>236</v>
      </c>
      <c r="HKZ1393" s="84">
        <f t="shared" ref="HKZ1393:HLH1393" si="1357">HKZ1387</f>
        <v>1000000</v>
      </c>
      <c r="HLA1393" s="84">
        <f t="shared" si="1357"/>
        <v>0</v>
      </c>
      <c r="HLB1393" s="84">
        <f t="shared" si="1357"/>
        <v>0</v>
      </c>
      <c r="HLC1393" s="84">
        <f t="shared" si="1357"/>
        <v>1000000</v>
      </c>
      <c r="HLD1393" s="84">
        <f t="shared" si="1357"/>
        <v>0</v>
      </c>
      <c r="HLE1393" s="84">
        <f t="shared" si="1357"/>
        <v>0</v>
      </c>
      <c r="HLF1393" s="84">
        <f t="shared" si="1357"/>
        <v>0</v>
      </c>
      <c r="HLG1393" s="84">
        <f t="shared" si="1357"/>
        <v>0</v>
      </c>
      <c r="HLH1393" s="84">
        <f t="shared" si="1357"/>
        <v>1000000</v>
      </c>
      <c r="HLN1393" s="84" t="s">
        <v>235</v>
      </c>
      <c r="HLO1393" s="84" t="s">
        <v>236</v>
      </c>
      <c r="HLP1393" s="84">
        <f t="shared" ref="HLP1393:HLX1393" si="1358">HLP1387</f>
        <v>1000000</v>
      </c>
      <c r="HLQ1393" s="84">
        <f t="shared" si="1358"/>
        <v>0</v>
      </c>
      <c r="HLR1393" s="84">
        <f t="shared" si="1358"/>
        <v>0</v>
      </c>
      <c r="HLS1393" s="84">
        <f t="shared" si="1358"/>
        <v>1000000</v>
      </c>
      <c r="HLT1393" s="84">
        <f t="shared" si="1358"/>
        <v>0</v>
      </c>
      <c r="HLU1393" s="84">
        <f t="shared" si="1358"/>
        <v>0</v>
      </c>
      <c r="HLV1393" s="84">
        <f t="shared" si="1358"/>
        <v>0</v>
      </c>
      <c r="HLW1393" s="84">
        <f t="shared" si="1358"/>
        <v>0</v>
      </c>
      <c r="HLX1393" s="84">
        <f t="shared" si="1358"/>
        <v>1000000</v>
      </c>
      <c r="HMD1393" s="84" t="s">
        <v>235</v>
      </c>
      <c r="HME1393" s="84" t="s">
        <v>236</v>
      </c>
      <c r="HMF1393" s="84">
        <f t="shared" ref="HMF1393:HMN1393" si="1359">HMF1387</f>
        <v>1000000</v>
      </c>
      <c r="HMG1393" s="84">
        <f t="shared" si="1359"/>
        <v>0</v>
      </c>
      <c r="HMH1393" s="84">
        <f t="shared" si="1359"/>
        <v>0</v>
      </c>
      <c r="HMI1393" s="84">
        <f t="shared" si="1359"/>
        <v>1000000</v>
      </c>
      <c r="HMJ1393" s="84">
        <f t="shared" si="1359"/>
        <v>0</v>
      </c>
      <c r="HMK1393" s="84">
        <f t="shared" si="1359"/>
        <v>0</v>
      </c>
      <c r="HML1393" s="84">
        <f t="shared" si="1359"/>
        <v>0</v>
      </c>
      <c r="HMM1393" s="84">
        <f t="shared" si="1359"/>
        <v>0</v>
      </c>
      <c r="HMN1393" s="84">
        <f t="shared" si="1359"/>
        <v>1000000</v>
      </c>
      <c r="HMT1393" s="84" t="s">
        <v>235</v>
      </c>
      <c r="HMU1393" s="84" t="s">
        <v>236</v>
      </c>
      <c r="HMV1393" s="84">
        <f t="shared" ref="HMV1393:HND1393" si="1360">HMV1387</f>
        <v>1000000</v>
      </c>
      <c r="HMW1393" s="84">
        <f t="shared" si="1360"/>
        <v>0</v>
      </c>
      <c r="HMX1393" s="84">
        <f t="shared" si="1360"/>
        <v>0</v>
      </c>
      <c r="HMY1393" s="84">
        <f t="shared" si="1360"/>
        <v>1000000</v>
      </c>
      <c r="HMZ1393" s="84">
        <f t="shared" si="1360"/>
        <v>0</v>
      </c>
      <c r="HNA1393" s="84">
        <f t="shared" si="1360"/>
        <v>0</v>
      </c>
      <c r="HNB1393" s="84">
        <f t="shared" si="1360"/>
        <v>0</v>
      </c>
      <c r="HNC1393" s="84">
        <f t="shared" si="1360"/>
        <v>0</v>
      </c>
      <c r="HND1393" s="84">
        <f t="shared" si="1360"/>
        <v>1000000</v>
      </c>
      <c r="HNJ1393" s="84" t="s">
        <v>235</v>
      </c>
      <c r="HNK1393" s="84" t="s">
        <v>236</v>
      </c>
      <c r="HNL1393" s="84">
        <f t="shared" ref="HNL1393:HNT1393" si="1361">HNL1387</f>
        <v>1000000</v>
      </c>
      <c r="HNM1393" s="84">
        <f t="shared" si="1361"/>
        <v>0</v>
      </c>
      <c r="HNN1393" s="84">
        <f t="shared" si="1361"/>
        <v>0</v>
      </c>
      <c r="HNO1393" s="84">
        <f t="shared" si="1361"/>
        <v>1000000</v>
      </c>
      <c r="HNP1393" s="84">
        <f t="shared" si="1361"/>
        <v>0</v>
      </c>
      <c r="HNQ1393" s="84">
        <f t="shared" si="1361"/>
        <v>0</v>
      </c>
      <c r="HNR1393" s="84">
        <f t="shared" si="1361"/>
        <v>0</v>
      </c>
      <c r="HNS1393" s="84">
        <f t="shared" si="1361"/>
        <v>0</v>
      </c>
      <c r="HNT1393" s="84">
        <f t="shared" si="1361"/>
        <v>1000000</v>
      </c>
      <c r="HNZ1393" s="84" t="s">
        <v>235</v>
      </c>
      <c r="HOA1393" s="84" t="s">
        <v>236</v>
      </c>
      <c r="HOB1393" s="84">
        <f t="shared" ref="HOB1393:HOJ1393" si="1362">HOB1387</f>
        <v>1000000</v>
      </c>
      <c r="HOC1393" s="84">
        <f t="shared" si="1362"/>
        <v>0</v>
      </c>
      <c r="HOD1393" s="84">
        <f t="shared" si="1362"/>
        <v>0</v>
      </c>
      <c r="HOE1393" s="84">
        <f t="shared" si="1362"/>
        <v>1000000</v>
      </c>
      <c r="HOF1393" s="84">
        <f t="shared" si="1362"/>
        <v>0</v>
      </c>
      <c r="HOG1393" s="84">
        <f t="shared" si="1362"/>
        <v>0</v>
      </c>
      <c r="HOH1393" s="84">
        <f t="shared" si="1362"/>
        <v>0</v>
      </c>
      <c r="HOI1393" s="84">
        <f t="shared" si="1362"/>
        <v>0</v>
      </c>
      <c r="HOJ1393" s="84">
        <f t="shared" si="1362"/>
        <v>1000000</v>
      </c>
      <c r="HOP1393" s="84" t="s">
        <v>235</v>
      </c>
      <c r="HOQ1393" s="84" t="s">
        <v>236</v>
      </c>
      <c r="HOR1393" s="84">
        <f t="shared" ref="HOR1393:HOZ1393" si="1363">HOR1387</f>
        <v>1000000</v>
      </c>
      <c r="HOS1393" s="84">
        <f t="shared" si="1363"/>
        <v>0</v>
      </c>
      <c r="HOT1393" s="84">
        <f t="shared" si="1363"/>
        <v>0</v>
      </c>
      <c r="HOU1393" s="84">
        <f t="shared" si="1363"/>
        <v>1000000</v>
      </c>
      <c r="HOV1393" s="84">
        <f t="shared" si="1363"/>
        <v>0</v>
      </c>
      <c r="HOW1393" s="84">
        <f t="shared" si="1363"/>
        <v>0</v>
      </c>
      <c r="HOX1393" s="84">
        <f t="shared" si="1363"/>
        <v>0</v>
      </c>
      <c r="HOY1393" s="84">
        <f t="shared" si="1363"/>
        <v>0</v>
      </c>
      <c r="HOZ1393" s="84">
        <f t="shared" si="1363"/>
        <v>1000000</v>
      </c>
      <c r="HPF1393" s="84" t="s">
        <v>235</v>
      </c>
      <c r="HPG1393" s="84" t="s">
        <v>236</v>
      </c>
      <c r="HPH1393" s="84">
        <f t="shared" ref="HPH1393:HPP1393" si="1364">HPH1387</f>
        <v>1000000</v>
      </c>
      <c r="HPI1393" s="84">
        <f t="shared" si="1364"/>
        <v>0</v>
      </c>
      <c r="HPJ1393" s="84">
        <f t="shared" si="1364"/>
        <v>0</v>
      </c>
      <c r="HPK1393" s="84">
        <f t="shared" si="1364"/>
        <v>1000000</v>
      </c>
      <c r="HPL1393" s="84">
        <f t="shared" si="1364"/>
        <v>0</v>
      </c>
      <c r="HPM1393" s="84">
        <f t="shared" si="1364"/>
        <v>0</v>
      </c>
      <c r="HPN1393" s="84">
        <f t="shared" si="1364"/>
        <v>0</v>
      </c>
      <c r="HPO1393" s="84">
        <f t="shared" si="1364"/>
        <v>0</v>
      </c>
      <c r="HPP1393" s="84">
        <f t="shared" si="1364"/>
        <v>1000000</v>
      </c>
      <c r="HPV1393" s="84" t="s">
        <v>235</v>
      </c>
      <c r="HPW1393" s="84" t="s">
        <v>236</v>
      </c>
      <c r="HPX1393" s="84">
        <f t="shared" ref="HPX1393:HQF1393" si="1365">HPX1387</f>
        <v>1000000</v>
      </c>
      <c r="HPY1393" s="84">
        <f t="shared" si="1365"/>
        <v>0</v>
      </c>
      <c r="HPZ1393" s="84">
        <f t="shared" si="1365"/>
        <v>0</v>
      </c>
      <c r="HQA1393" s="84">
        <f t="shared" si="1365"/>
        <v>1000000</v>
      </c>
      <c r="HQB1393" s="84">
        <f t="shared" si="1365"/>
        <v>0</v>
      </c>
      <c r="HQC1393" s="84">
        <f t="shared" si="1365"/>
        <v>0</v>
      </c>
      <c r="HQD1393" s="84">
        <f t="shared" si="1365"/>
        <v>0</v>
      </c>
      <c r="HQE1393" s="84">
        <f t="shared" si="1365"/>
        <v>0</v>
      </c>
      <c r="HQF1393" s="84">
        <f t="shared" si="1365"/>
        <v>1000000</v>
      </c>
      <c r="HQL1393" s="84" t="s">
        <v>235</v>
      </c>
      <c r="HQM1393" s="84" t="s">
        <v>236</v>
      </c>
      <c r="HQN1393" s="84">
        <f t="shared" ref="HQN1393:HQV1393" si="1366">HQN1387</f>
        <v>1000000</v>
      </c>
      <c r="HQO1393" s="84">
        <f t="shared" si="1366"/>
        <v>0</v>
      </c>
      <c r="HQP1393" s="84">
        <f t="shared" si="1366"/>
        <v>0</v>
      </c>
      <c r="HQQ1393" s="84">
        <f t="shared" si="1366"/>
        <v>1000000</v>
      </c>
      <c r="HQR1393" s="84">
        <f t="shared" si="1366"/>
        <v>0</v>
      </c>
      <c r="HQS1393" s="84">
        <f t="shared" si="1366"/>
        <v>0</v>
      </c>
      <c r="HQT1393" s="84">
        <f t="shared" si="1366"/>
        <v>0</v>
      </c>
      <c r="HQU1393" s="84">
        <f t="shared" si="1366"/>
        <v>0</v>
      </c>
      <c r="HQV1393" s="84">
        <f t="shared" si="1366"/>
        <v>1000000</v>
      </c>
      <c r="HRB1393" s="84" t="s">
        <v>235</v>
      </c>
      <c r="HRC1393" s="84" t="s">
        <v>236</v>
      </c>
      <c r="HRD1393" s="84">
        <f t="shared" ref="HRD1393:HRL1393" si="1367">HRD1387</f>
        <v>1000000</v>
      </c>
      <c r="HRE1393" s="84">
        <f t="shared" si="1367"/>
        <v>0</v>
      </c>
      <c r="HRF1393" s="84">
        <f t="shared" si="1367"/>
        <v>0</v>
      </c>
      <c r="HRG1393" s="84">
        <f t="shared" si="1367"/>
        <v>1000000</v>
      </c>
      <c r="HRH1393" s="84">
        <f t="shared" si="1367"/>
        <v>0</v>
      </c>
      <c r="HRI1393" s="84">
        <f t="shared" si="1367"/>
        <v>0</v>
      </c>
      <c r="HRJ1393" s="84">
        <f t="shared" si="1367"/>
        <v>0</v>
      </c>
      <c r="HRK1393" s="84">
        <f t="shared" si="1367"/>
        <v>0</v>
      </c>
      <c r="HRL1393" s="84">
        <f t="shared" si="1367"/>
        <v>1000000</v>
      </c>
      <c r="HRR1393" s="84" t="s">
        <v>235</v>
      </c>
      <c r="HRS1393" s="84" t="s">
        <v>236</v>
      </c>
      <c r="HRT1393" s="84">
        <f t="shared" ref="HRT1393:HSB1393" si="1368">HRT1387</f>
        <v>1000000</v>
      </c>
      <c r="HRU1393" s="84">
        <f t="shared" si="1368"/>
        <v>0</v>
      </c>
      <c r="HRV1393" s="84">
        <f t="shared" si="1368"/>
        <v>0</v>
      </c>
      <c r="HRW1393" s="84">
        <f t="shared" si="1368"/>
        <v>1000000</v>
      </c>
      <c r="HRX1393" s="84">
        <f t="shared" si="1368"/>
        <v>0</v>
      </c>
      <c r="HRY1393" s="84">
        <f t="shared" si="1368"/>
        <v>0</v>
      </c>
      <c r="HRZ1393" s="84">
        <f t="shared" si="1368"/>
        <v>0</v>
      </c>
      <c r="HSA1393" s="84">
        <f t="shared" si="1368"/>
        <v>0</v>
      </c>
      <c r="HSB1393" s="84">
        <f t="shared" si="1368"/>
        <v>1000000</v>
      </c>
      <c r="HSH1393" s="84" t="s">
        <v>235</v>
      </c>
      <c r="HSI1393" s="84" t="s">
        <v>236</v>
      </c>
      <c r="HSJ1393" s="84">
        <f t="shared" ref="HSJ1393:HSR1393" si="1369">HSJ1387</f>
        <v>1000000</v>
      </c>
      <c r="HSK1393" s="84">
        <f t="shared" si="1369"/>
        <v>0</v>
      </c>
      <c r="HSL1393" s="84">
        <f t="shared" si="1369"/>
        <v>0</v>
      </c>
      <c r="HSM1393" s="84">
        <f t="shared" si="1369"/>
        <v>1000000</v>
      </c>
      <c r="HSN1393" s="84">
        <f t="shared" si="1369"/>
        <v>0</v>
      </c>
      <c r="HSO1393" s="84">
        <f t="shared" si="1369"/>
        <v>0</v>
      </c>
      <c r="HSP1393" s="84">
        <f t="shared" si="1369"/>
        <v>0</v>
      </c>
      <c r="HSQ1393" s="84">
        <f t="shared" si="1369"/>
        <v>0</v>
      </c>
      <c r="HSR1393" s="84">
        <f t="shared" si="1369"/>
        <v>1000000</v>
      </c>
      <c r="HSX1393" s="84" t="s">
        <v>235</v>
      </c>
      <c r="HSY1393" s="84" t="s">
        <v>236</v>
      </c>
      <c r="HSZ1393" s="84">
        <f t="shared" ref="HSZ1393:HTH1393" si="1370">HSZ1387</f>
        <v>1000000</v>
      </c>
      <c r="HTA1393" s="84">
        <f t="shared" si="1370"/>
        <v>0</v>
      </c>
      <c r="HTB1393" s="84">
        <f t="shared" si="1370"/>
        <v>0</v>
      </c>
      <c r="HTC1393" s="84">
        <f t="shared" si="1370"/>
        <v>1000000</v>
      </c>
      <c r="HTD1393" s="84">
        <f t="shared" si="1370"/>
        <v>0</v>
      </c>
      <c r="HTE1393" s="84">
        <f t="shared" si="1370"/>
        <v>0</v>
      </c>
      <c r="HTF1393" s="84">
        <f t="shared" si="1370"/>
        <v>0</v>
      </c>
      <c r="HTG1393" s="84">
        <f t="shared" si="1370"/>
        <v>0</v>
      </c>
      <c r="HTH1393" s="84">
        <f t="shared" si="1370"/>
        <v>1000000</v>
      </c>
      <c r="HTN1393" s="84" t="s">
        <v>235</v>
      </c>
      <c r="HTO1393" s="84" t="s">
        <v>236</v>
      </c>
      <c r="HTP1393" s="84">
        <f t="shared" ref="HTP1393:HTX1393" si="1371">HTP1387</f>
        <v>1000000</v>
      </c>
      <c r="HTQ1393" s="84">
        <f t="shared" si="1371"/>
        <v>0</v>
      </c>
      <c r="HTR1393" s="84">
        <f t="shared" si="1371"/>
        <v>0</v>
      </c>
      <c r="HTS1393" s="84">
        <f t="shared" si="1371"/>
        <v>1000000</v>
      </c>
      <c r="HTT1393" s="84">
        <f t="shared" si="1371"/>
        <v>0</v>
      </c>
      <c r="HTU1393" s="84">
        <f t="shared" si="1371"/>
        <v>0</v>
      </c>
      <c r="HTV1393" s="84">
        <f t="shared" si="1371"/>
        <v>0</v>
      </c>
      <c r="HTW1393" s="84">
        <f t="shared" si="1371"/>
        <v>0</v>
      </c>
      <c r="HTX1393" s="84">
        <f t="shared" si="1371"/>
        <v>1000000</v>
      </c>
      <c r="HUD1393" s="84" t="s">
        <v>235</v>
      </c>
      <c r="HUE1393" s="84" t="s">
        <v>236</v>
      </c>
      <c r="HUF1393" s="84">
        <f t="shared" ref="HUF1393:HUN1393" si="1372">HUF1387</f>
        <v>1000000</v>
      </c>
      <c r="HUG1393" s="84">
        <f t="shared" si="1372"/>
        <v>0</v>
      </c>
      <c r="HUH1393" s="84">
        <f t="shared" si="1372"/>
        <v>0</v>
      </c>
      <c r="HUI1393" s="84">
        <f t="shared" si="1372"/>
        <v>1000000</v>
      </c>
      <c r="HUJ1393" s="84">
        <f t="shared" si="1372"/>
        <v>0</v>
      </c>
      <c r="HUK1393" s="84">
        <f t="shared" si="1372"/>
        <v>0</v>
      </c>
      <c r="HUL1393" s="84">
        <f t="shared" si="1372"/>
        <v>0</v>
      </c>
      <c r="HUM1393" s="84">
        <f t="shared" si="1372"/>
        <v>0</v>
      </c>
      <c r="HUN1393" s="84">
        <f t="shared" si="1372"/>
        <v>1000000</v>
      </c>
      <c r="HUT1393" s="84" t="s">
        <v>235</v>
      </c>
      <c r="HUU1393" s="84" t="s">
        <v>236</v>
      </c>
      <c r="HUV1393" s="84">
        <f t="shared" ref="HUV1393:HVD1393" si="1373">HUV1387</f>
        <v>1000000</v>
      </c>
      <c r="HUW1393" s="84">
        <f t="shared" si="1373"/>
        <v>0</v>
      </c>
      <c r="HUX1393" s="84">
        <f t="shared" si="1373"/>
        <v>0</v>
      </c>
      <c r="HUY1393" s="84">
        <f t="shared" si="1373"/>
        <v>1000000</v>
      </c>
      <c r="HUZ1393" s="84">
        <f t="shared" si="1373"/>
        <v>0</v>
      </c>
      <c r="HVA1393" s="84">
        <f t="shared" si="1373"/>
        <v>0</v>
      </c>
      <c r="HVB1393" s="84">
        <f t="shared" si="1373"/>
        <v>0</v>
      </c>
      <c r="HVC1393" s="84">
        <f t="shared" si="1373"/>
        <v>0</v>
      </c>
      <c r="HVD1393" s="84">
        <f t="shared" si="1373"/>
        <v>1000000</v>
      </c>
      <c r="HVJ1393" s="84" t="s">
        <v>235</v>
      </c>
      <c r="HVK1393" s="84" t="s">
        <v>236</v>
      </c>
      <c r="HVL1393" s="84">
        <f t="shared" ref="HVL1393:HVT1393" si="1374">HVL1387</f>
        <v>1000000</v>
      </c>
      <c r="HVM1393" s="84">
        <f t="shared" si="1374"/>
        <v>0</v>
      </c>
      <c r="HVN1393" s="84">
        <f t="shared" si="1374"/>
        <v>0</v>
      </c>
      <c r="HVO1393" s="84">
        <f t="shared" si="1374"/>
        <v>1000000</v>
      </c>
      <c r="HVP1393" s="84">
        <f t="shared" si="1374"/>
        <v>0</v>
      </c>
      <c r="HVQ1393" s="84">
        <f t="shared" si="1374"/>
        <v>0</v>
      </c>
      <c r="HVR1393" s="84">
        <f t="shared" si="1374"/>
        <v>0</v>
      </c>
      <c r="HVS1393" s="84">
        <f t="shared" si="1374"/>
        <v>0</v>
      </c>
      <c r="HVT1393" s="84">
        <f t="shared" si="1374"/>
        <v>1000000</v>
      </c>
      <c r="HVZ1393" s="84" t="s">
        <v>235</v>
      </c>
      <c r="HWA1393" s="84" t="s">
        <v>236</v>
      </c>
      <c r="HWB1393" s="84">
        <f t="shared" ref="HWB1393:HWJ1393" si="1375">HWB1387</f>
        <v>1000000</v>
      </c>
      <c r="HWC1393" s="84">
        <f t="shared" si="1375"/>
        <v>0</v>
      </c>
      <c r="HWD1393" s="84">
        <f t="shared" si="1375"/>
        <v>0</v>
      </c>
      <c r="HWE1393" s="84">
        <f t="shared" si="1375"/>
        <v>1000000</v>
      </c>
      <c r="HWF1393" s="84">
        <f t="shared" si="1375"/>
        <v>0</v>
      </c>
      <c r="HWG1393" s="84">
        <f t="shared" si="1375"/>
        <v>0</v>
      </c>
      <c r="HWH1393" s="84">
        <f t="shared" si="1375"/>
        <v>0</v>
      </c>
      <c r="HWI1393" s="84">
        <f t="shared" si="1375"/>
        <v>0</v>
      </c>
      <c r="HWJ1393" s="84">
        <f t="shared" si="1375"/>
        <v>1000000</v>
      </c>
      <c r="HWP1393" s="84" t="s">
        <v>235</v>
      </c>
      <c r="HWQ1393" s="84" t="s">
        <v>236</v>
      </c>
      <c r="HWR1393" s="84">
        <f t="shared" ref="HWR1393:HWZ1393" si="1376">HWR1387</f>
        <v>1000000</v>
      </c>
      <c r="HWS1393" s="84">
        <f t="shared" si="1376"/>
        <v>0</v>
      </c>
      <c r="HWT1393" s="84">
        <f t="shared" si="1376"/>
        <v>0</v>
      </c>
      <c r="HWU1393" s="84">
        <f t="shared" si="1376"/>
        <v>1000000</v>
      </c>
      <c r="HWV1393" s="84">
        <f t="shared" si="1376"/>
        <v>0</v>
      </c>
      <c r="HWW1393" s="84">
        <f t="shared" si="1376"/>
        <v>0</v>
      </c>
      <c r="HWX1393" s="84">
        <f t="shared" si="1376"/>
        <v>0</v>
      </c>
      <c r="HWY1393" s="84">
        <f t="shared" si="1376"/>
        <v>0</v>
      </c>
      <c r="HWZ1393" s="84">
        <f t="shared" si="1376"/>
        <v>1000000</v>
      </c>
      <c r="HXF1393" s="84" t="s">
        <v>235</v>
      </c>
      <c r="HXG1393" s="84" t="s">
        <v>236</v>
      </c>
      <c r="HXH1393" s="84">
        <f t="shared" ref="HXH1393:HXP1393" si="1377">HXH1387</f>
        <v>1000000</v>
      </c>
      <c r="HXI1393" s="84">
        <f t="shared" si="1377"/>
        <v>0</v>
      </c>
      <c r="HXJ1393" s="84">
        <f t="shared" si="1377"/>
        <v>0</v>
      </c>
      <c r="HXK1393" s="84">
        <f t="shared" si="1377"/>
        <v>1000000</v>
      </c>
      <c r="HXL1393" s="84">
        <f t="shared" si="1377"/>
        <v>0</v>
      </c>
      <c r="HXM1393" s="84">
        <f t="shared" si="1377"/>
        <v>0</v>
      </c>
      <c r="HXN1393" s="84">
        <f t="shared" si="1377"/>
        <v>0</v>
      </c>
      <c r="HXO1393" s="84">
        <f t="shared" si="1377"/>
        <v>0</v>
      </c>
      <c r="HXP1393" s="84">
        <f t="shared" si="1377"/>
        <v>1000000</v>
      </c>
      <c r="HXV1393" s="84" t="s">
        <v>235</v>
      </c>
      <c r="HXW1393" s="84" t="s">
        <v>236</v>
      </c>
      <c r="HXX1393" s="84">
        <f t="shared" ref="HXX1393:HYF1393" si="1378">HXX1387</f>
        <v>1000000</v>
      </c>
      <c r="HXY1393" s="84">
        <f t="shared" si="1378"/>
        <v>0</v>
      </c>
      <c r="HXZ1393" s="84">
        <f t="shared" si="1378"/>
        <v>0</v>
      </c>
      <c r="HYA1393" s="84">
        <f t="shared" si="1378"/>
        <v>1000000</v>
      </c>
      <c r="HYB1393" s="84">
        <f t="shared" si="1378"/>
        <v>0</v>
      </c>
      <c r="HYC1393" s="84">
        <f t="shared" si="1378"/>
        <v>0</v>
      </c>
      <c r="HYD1393" s="84">
        <f t="shared" si="1378"/>
        <v>0</v>
      </c>
      <c r="HYE1393" s="84">
        <f t="shared" si="1378"/>
        <v>0</v>
      </c>
      <c r="HYF1393" s="84">
        <f t="shared" si="1378"/>
        <v>1000000</v>
      </c>
      <c r="HYL1393" s="84" t="s">
        <v>235</v>
      </c>
      <c r="HYM1393" s="84" t="s">
        <v>236</v>
      </c>
      <c r="HYN1393" s="84">
        <f t="shared" ref="HYN1393:HYV1393" si="1379">HYN1387</f>
        <v>1000000</v>
      </c>
      <c r="HYO1393" s="84">
        <f t="shared" si="1379"/>
        <v>0</v>
      </c>
      <c r="HYP1393" s="84">
        <f t="shared" si="1379"/>
        <v>0</v>
      </c>
      <c r="HYQ1393" s="84">
        <f t="shared" si="1379"/>
        <v>1000000</v>
      </c>
      <c r="HYR1393" s="84">
        <f t="shared" si="1379"/>
        <v>0</v>
      </c>
      <c r="HYS1393" s="84">
        <f t="shared" si="1379"/>
        <v>0</v>
      </c>
      <c r="HYT1393" s="84">
        <f t="shared" si="1379"/>
        <v>0</v>
      </c>
      <c r="HYU1393" s="84">
        <f t="shared" si="1379"/>
        <v>0</v>
      </c>
      <c r="HYV1393" s="84">
        <f t="shared" si="1379"/>
        <v>1000000</v>
      </c>
      <c r="HZB1393" s="84" t="s">
        <v>235</v>
      </c>
      <c r="HZC1393" s="84" t="s">
        <v>236</v>
      </c>
      <c r="HZD1393" s="84">
        <f t="shared" ref="HZD1393:HZL1393" si="1380">HZD1387</f>
        <v>1000000</v>
      </c>
      <c r="HZE1393" s="84">
        <f t="shared" si="1380"/>
        <v>0</v>
      </c>
      <c r="HZF1393" s="84">
        <f t="shared" si="1380"/>
        <v>0</v>
      </c>
      <c r="HZG1393" s="84">
        <f t="shared" si="1380"/>
        <v>1000000</v>
      </c>
      <c r="HZH1393" s="84">
        <f t="shared" si="1380"/>
        <v>0</v>
      </c>
      <c r="HZI1393" s="84">
        <f t="shared" si="1380"/>
        <v>0</v>
      </c>
      <c r="HZJ1393" s="84">
        <f t="shared" si="1380"/>
        <v>0</v>
      </c>
      <c r="HZK1393" s="84">
        <f t="shared" si="1380"/>
        <v>0</v>
      </c>
      <c r="HZL1393" s="84">
        <f t="shared" si="1380"/>
        <v>1000000</v>
      </c>
      <c r="HZR1393" s="84" t="s">
        <v>235</v>
      </c>
      <c r="HZS1393" s="84" t="s">
        <v>236</v>
      </c>
      <c r="HZT1393" s="84">
        <f t="shared" ref="HZT1393:IAB1393" si="1381">HZT1387</f>
        <v>1000000</v>
      </c>
      <c r="HZU1393" s="84">
        <f t="shared" si="1381"/>
        <v>0</v>
      </c>
      <c r="HZV1393" s="84">
        <f t="shared" si="1381"/>
        <v>0</v>
      </c>
      <c r="HZW1393" s="84">
        <f t="shared" si="1381"/>
        <v>1000000</v>
      </c>
      <c r="HZX1393" s="84">
        <f t="shared" si="1381"/>
        <v>0</v>
      </c>
      <c r="HZY1393" s="84">
        <f t="shared" si="1381"/>
        <v>0</v>
      </c>
      <c r="HZZ1393" s="84">
        <f t="shared" si="1381"/>
        <v>0</v>
      </c>
      <c r="IAA1393" s="84">
        <f t="shared" si="1381"/>
        <v>0</v>
      </c>
      <c r="IAB1393" s="84">
        <f t="shared" si="1381"/>
        <v>1000000</v>
      </c>
      <c r="IAH1393" s="84" t="s">
        <v>235</v>
      </c>
      <c r="IAI1393" s="84" t="s">
        <v>236</v>
      </c>
      <c r="IAJ1393" s="84">
        <f t="shared" ref="IAJ1393:IAR1393" si="1382">IAJ1387</f>
        <v>1000000</v>
      </c>
      <c r="IAK1393" s="84">
        <f t="shared" si="1382"/>
        <v>0</v>
      </c>
      <c r="IAL1393" s="84">
        <f t="shared" si="1382"/>
        <v>0</v>
      </c>
      <c r="IAM1393" s="84">
        <f t="shared" si="1382"/>
        <v>1000000</v>
      </c>
      <c r="IAN1393" s="84">
        <f t="shared" si="1382"/>
        <v>0</v>
      </c>
      <c r="IAO1393" s="84">
        <f t="shared" si="1382"/>
        <v>0</v>
      </c>
      <c r="IAP1393" s="84">
        <f t="shared" si="1382"/>
        <v>0</v>
      </c>
      <c r="IAQ1393" s="84">
        <f t="shared" si="1382"/>
        <v>0</v>
      </c>
      <c r="IAR1393" s="84">
        <f t="shared" si="1382"/>
        <v>1000000</v>
      </c>
      <c r="IAX1393" s="84" t="s">
        <v>235</v>
      </c>
      <c r="IAY1393" s="84" t="s">
        <v>236</v>
      </c>
      <c r="IAZ1393" s="84">
        <f>IAZ1387</f>
        <v>1000000</v>
      </c>
      <c r="IBA1393" s="84">
        <f>IBA1387</f>
        <v>0</v>
      </c>
      <c r="IBB1393" s="84">
        <f>IBB1387</f>
        <v>0</v>
      </c>
      <c r="IBC1393" s="84">
        <f>IBC1387</f>
        <v>1000000</v>
      </c>
      <c r="IBD1393" s="84">
        <f>IBD1387</f>
        <v>0</v>
      </c>
      <c r="IBE1393" s="84">
        <f>IBE1387</f>
        <v>0</v>
      </c>
      <c r="IBF1393" s="84">
        <f>IBF1387</f>
        <v>0</v>
      </c>
      <c r="IBG1393" s="84">
        <f>IBG1387</f>
        <v>0</v>
      </c>
      <c r="IBH1393" s="84">
        <f>IBH1387</f>
        <v>1000000</v>
      </c>
      <c r="IBN1393" s="84" t="s">
        <v>235</v>
      </c>
      <c r="IBO1393" s="84" t="s">
        <v>236</v>
      </c>
      <c r="IBP1393" s="84">
        <f t="shared" ref="IBP1393:IBX1393" si="1383">IBP1387</f>
        <v>1000000</v>
      </c>
      <c r="IBQ1393" s="84">
        <f t="shared" si="1383"/>
        <v>0</v>
      </c>
      <c r="IBR1393" s="84">
        <f t="shared" si="1383"/>
        <v>0</v>
      </c>
      <c r="IBS1393" s="84">
        <f t="shared" si="1383"/>
        <v>1000000</v>
      </c>
      <c r="IBT1393" s="84">
        <f t="shared" si="1383"/>
        <v>0</v>
      </c>
      <c r="IBU1393" s="84">
        <f t="shared" si="1383"/>
        <v>0</v>
      </c>
      <c r="IBV1393" s="84">
        <f t="shared" si="1383"/>
        <v>0</v>
      </c>
      <c r="IBW1393" s="84">
        <f t="shared" si="1383"/>
        <v>0</v>
      </c>
      <c r="IBX1393" s="84">
        <f t="shared" si="1383"/>
        <v>1000000</v>
      </c>
      <c r="ICD1393" s="84" t="s">
        <v>235</v>
      </c>
      <c r="ICE1393" s="84" t="s">
        <v>236</v>
      </c>
      <c r="ICF1393" s="84">
        <f t="shared" ref="ICF1393:ICN1393" si="1384">ICF1387</f>
        <v>1000000</v>
      </c>
      <c r="ICG1393" s="84">
        <f t="shared" si="1384"/>
        <v>0</v>
      </c>
      <c r="ICH1393" s="84">
        <f t="shared" si="1384"/>
        <v>0</v>
      </c>
      <c r="ICI1393" s="84">
        <f t="shared" si="1384"/>
        <v>1000000</v>
      </c>
      <c r="ICJ1393" s="84">
        <f t="shared" si="1384"/>
        <v>0</v>
      </c>
      <c r="ICK1393" s="84">
        <f t="shared" si="1384"/>
        <v>0</v>
      </c>
      <c r="ICL1393" s="84">
        <f t="shared" si="1384"/>
        <v>0</v>
      </c>
      <c r="ICM1393" s="84">
        <f t="shared" si="1384"/>
        <v>0</v>
      </c>
      <c r="ICN1393" s="84">
        <f t="shared" si="1384"/>
        <v>1000000</v>
      </c>
      <c r="ICT1393" s="84" t="s">
        <v>235</v>
      </c>
      <c r="ICU1393" s="84" t="s">
        <v>236</v>
      </c>
      <c r="ICV1393" s="84">
        <f t="shared" ref="ICV1393:IDD1393" si="1385">ICV1387</f>
        <v>1000000</v>
      </c>
      <c r="ICW1393" s="84">
        <f t="shared" si="1385"/>
        <v>0</v>
      </c>
      <c r="ICX1393" s="84">
        <f t="shared" si="1385"/>
        <v>0</v>
      </c>
      <c r="ICY1393" s="84">
        <f t="shared" si="1385"/>
        <v>1000000</v>
      </c>
      <c r="ICZ1393" s="84">
        <f t="shared" si="1385"/>
        <v>0</v>
      </c>
      <c r="IDA1393" s="84">
        <f t="shared" si="1385"/>
        <v>0</v>
      </c>
      <c r="IDB1393" s="84">
        <f t="shared" si="1385"/>
        <v>0</v>
      </c>
      <c r="IDC1393" s="84">
        <f t="shared" si="1385"/>
        <v>0</v>
      </c>
      <c r="IDD1393" s="84">
        <f t="shared" si="1385"/>
        <v>1000000</v>
      </c>
      <c r="IDJ1393" s="84" t="s">
        <v>235</v>
      </c>
      <c r="IDK1393" s="84" t="s">
        <v>236</v>
      </c>
      <c r="IDL1393" s="84">
        <f t="shared" ref="IDL1393:IDT1393" si="1386">IDL1387</f>
        <v>1000000</v>
      </c>
      <c r="IDM1393" s="84">
        <f t="shared" si="1386"/>
        <v>0</v>
      </c>
      <c r="IDN1393" s="84">
        <f t="shared" si="1386"/>
        <v>0</v>
      </c>
      <c r="IDO1393" s="84">
        <f t="shared" si="1386"/>
        <v>1000000</v>
      </c>
      <c r="IDP1393" s="84">
        <f t="shared" si="1386"/>
        <v>0</v>
      </c>
      <c r="IDQ1393" s="84">
        <f t="shared" si="1386"/>
        <v>0</v>
      </c>
      <c r="IDR1393" s="84">
        <f t="shared" si="1386"/>
        <v>0</v>
      </c>
      <c r="IDS1393" s="84">
        <f t="shared" si="1386"/>
        <v>0</v>
      </c>
      <c r="IDT1393" s="84">
        <f t="shared" si="1386"/>
        <v>1000000</v>
      </c>
      <c r="IDZ1393" s="84" t="s">
        <v>235</v>
      </c>
      <c r="IEA1393" s="84" t="s">
        <v>236</v>
      </c>
      <c r="IEB1393" s="84">
        <f t="shared" ref="IEB1393:IEJ1393" si="1387">IEB1387</f>
        <v>1000000</v>
      </c>
      <c r="IEC1393" s="84">
        <f t="shared" si="1387"/>
        <v>0</v>
      </c>
      <c r="IED1393" s="84">
        <f t="shared" si="1387"/>
        <v>0</v>
      </c>
      <c r="IEE1393" s="84">
        <f t="shared" si="1387"/>
        <v>1000000</v>
      </c>
      <c r="IEF1393" s="84">
        <f t="shared" si="1387"/>
        <v>0</v>
      </c>
      <c r="IEG1393" s="84">
        <f t="shared" si="1387"/>
        <v>0</v>
      </c>
      <c r="IEH1393" s="84">
        <f t="shared" si="1387"/>
        <v>0</v>
      </c>
      <c r="IEI1393" s="84">
        <f t="shared" si="1387"/>
        <v>0</v>
      </c>
      <c r="IEJ1393" s="84">
        <f t="shared" si="1387"/>
        <v>1000000</v>
      </c>
      <c r="IEP1393" s="84" t="s">
        <v>235</v>
      </c>
      <c r="IEQ1393" s="84" t="s">
        <v>236</v>
      </c>
      <c r="IER1393" s="84">
        <f t="shared" ref="IER1393:IEZ1393" si="1388">IER1387</f>
        <v>1000000</v>
      </c>
      <c r="IES1393" s="84">
        <f t="shared" si="1388"/>
        <v>0</v>
      </c>
      <c r="IET1393" s="84">
        <f t="shared" si="1388"/>
        <v>0</v>
      </c>
      <c r="IEU1393" s="84">
        <f t="shared" si="1388"/>
        <v>1000000</v>
      </c>
      <c r="IEV1393" s="84">
        <f t="shared" si="1388"/>
        <v>0</v>
      </c>
      <c r="IEW1393" s="84">
        <f t="shared" si="1388"/>
        <v>0</v>
      </c>
      <c r="IEX1393" s="84">
        <f t="shared" si="1388"/>
        <v>0</v>
      </c>
      <c r="IEY1393" s="84">
        <f t="shared" si="1388"/>
        <v>0</v>
      </c>
      <c r="IEZ1393" s="84">
        <f t="shared" si="1388"/>
        <v>1000000</v>
      </c>
      <c r="IFF1393" s="84" t="s">
        <v>235</v>
      </c>
      <c r="IFG1393" s="84" t="s">
        <v>236</v>
      </c>
      <c r="IFH1393" s="84">
        <f t="shared" ref="IFH1393:IFP1393" si="1389">IFH1387</f>
        <v>1000000</v>
      </c>
      <c r="IFI1393" s="84">
        <f t="shared" si="1389"/>
        <v>0</v>
      </c>
      <c r="IFJ1393" s="84">
        <f t="shared" si="1389"/>
        <v>0</v>
      </c>
      <c r="IFK1393" s="84">
        <f t="shared" si="1389"/>
        <v>1000000</v>
      </c>
      <c r="IFL1393" s="84">
        <f t="shared" si="1389"/>
        <v>0</v>
      </c>
      <c r="IFM1393" s="84">
        <f t="shared" si="1389"/>
        <v>0</v>
      </c>
      <c r="IFN1393" s="84">
        <f t="shared" si="1389"/>
        <v>0</v>
      </c>
      <c r="IFO1393" s="84">
        <f t="shared" si="1389"/>
        <v>0</v>
      </c>
      <c r="IFP1393" s="84">
        <f t="shared" si="1389"/>
        <v>1000000</v>
      </c>
      <c r="IFV1393" s="84" t="s">
        <v>235</v>
      </c>
      <c r="IFW1393" s="84" t="s">
        <v>236</v>
      </c>
      <c r="IFX1393" s="84">
        <f t="shared" ref="IFX1393:IGF1393" si="1390">IFX1387</f>
        <v>1000000</v>
      </c>
      <c r="IFY1393" s="84">
        <f t="shared" si="1390"/>
        <v>0</v>
      </c>
      <c r="IFZ1393" s="84">
        <f t="shared" si="1390"/>
        <v>0</v>
      </c>
      <c r="IGA1393" s="84">
        <f t="shared" si="1390"/>
        <v>1000000</v>
      </c>
      <c r="IGB1393" s="84">
        <f t="shared" si="1390"/>
        <v>0</v>
      </c>
      <c r="IGC1393" s="84">
        <f t="shared" si="1390"/>
        <v>0</v>
      </c>
      <c r="IGD1393" s="84">
        <f t="shared" si="1390"/>
        <v>0</v>
      </c>
      <c r="IGE1393" s="84">
        <f t="shared" si="1390"/>
        <v>0</v>
      </c>
      <c r="IGF1393" s="84">
        <f t="shared" si="1390"/>
        <v>1000000</v>
      </c>
      <c r="IGL1393" s="84" t="s">
        <v>235</v>
      </c>
      <c r="IGM1393" s="84" t="s">
        <v>236</v>
      </c>
      <c r="IGN1393" s="84">
        <f t="shared" ref="IGN1393:IGV1393" si="1391">IGN1387</f>
        <v>1000000</v>
      </c>
      <c r="IGO1393" s="84">
        <f t="shared" si="1391"/>
        <v>0</v>
      </c>
      <c r="IGP1393" s="84">
        <f t="shared" si="1391"/>
        <v>0</v>
      </c>
      <c r="IGQ1393" s="84">
        <f t="shared" si="1391"/>
        <v>1000000</v>
      </c>
      <c r="IGR1393" s="84">
        <f t="shared" si="1391"/>
        <v>0</v>
      </c>
      <c r="IGS1393" s="84">
        <f t="shared" si="1391"/>
        <v>0</v>
      </c>
      <c r="IGT1393" s="84">
        <f t="shared" si="1391"/>
        <v>0</v>
      </c>
      <c r="IGU1393" s="84">
        <f t="shared" si="1391"/>
        <v>0</v>
      </c>
      <c r="IGV1393" s="84">
        <f t="shared" si="1391"/>
        <v>1000000</v>
      </c>
      <c r="IHB1393" s="84" t="s">
        <v>235</v>
      </c>
      <c r="IHC1393" s="84" t="s">
        <v>236</v>
      </c>
      <c r="IHD1393" s="84">
        <f t="shared" ref="IHD1393:IHL1393" si="1392">IHD1387</f>
        <v>1000000</v>
      </c>
      <c r="IHE1393" s="84">
        <f t="shared" si="1392"/>
        <v>0</v>
      </c>
      <c r="IHF1393" s="84">
        <f t="shared" si="1392"/>
        <v>0</v>
      </c>
      <c r="IHG1393" s="84">
        <f t="shared" si="1392"/>
        <v>1000000</v>
      </c>
      <c r="IHH1393" s="84">
        <f t="shared" si="1392"/>
        <v>0</v>
      </c>
      <c r="IHI1393" s="84">
        <f t="shared" si="1392"/>
        <v>0</v>
      </c>
      <c r="IHJ1393" s="84">
        <f t="shared" si="1392"/>
        <v>0</v>
      </c>
      <c r="IHK1393" s="84">
        <f t="shared" si="1392"/>
        <v>0</v>
      </c>
      <c r="IHL1393" s="84">
        <f t="shared" si="1392"/>
        <v>1000000</v>
      </c>
      <c r="IHR1393" s="84" t="s">
        <v>235</v>
      </c>
      <c r="IHS1393" s="84" t="s">
        <v>236</v>
      </c>
      <c r="IHT1393" s="84">
        <f t="shared" ref="IHT1393:IIB1393" si="1393">IHT1387</f>
        <v>1000000</v>
      </c>
      <c r="IHU1393" s="84">
        <f t="shared" si="1393"/>
        <v>0</v>
      </c>
      <c r="IHV1393" s="84">
        <f t="shared" si="1393"/>
        <v>0</v>
      </c>
      <c r="IHW1393" s="84">
        <f t="shared" si="1393"/>
        <v>1000000</v>
      </c>
      <c r="IHX1393" s="84">
        <f t="shared" si="1393"/>
        <v>0</v>
      </c>
      <c r="IHY1393" s="84">
        <f t="shared" si="1393"/>
        <v>0</v>
      </c>
      <c r="IHZ1393" s="84">
        <f t="shared" si="1393"/>
        <v>0</v>
      </c>
      <c r="IIA1393" s="84">
        <f t="shared" si="1393"/>
        <v>0</v>
      </c>
      <c r="IIB1393" s="84">
        <f t="shared" si="1393"/>
        <v>1000000</v>
      </c>
      <c r="IIH1393" s="84" t="s">
        <v>235</v>
      </c>
      <c r="III1393" s="84" t="s">
        <v>236</v>
      </c>
      <c r="IIJ1393" s="84">
        <f t="shared" ref="IIJ1393:IIR1393" si="1394">IIJ1387</f>
        <v>1000000</v>
      </c>
      <c r="IIK1393" s="84">
        <f t="shared" si="1394"/>
        <v>0</v>
      </c>
      <c r="IIL1393" s="84">
        <f t="shared" si="1394"/>
        <v>0</v>
      </c>
      <c r="IIM1393" s="84">
        <f t="shared" si="1394"/>
        <v>1000000</v>
      </c>
      <c r="IIN1393" s="84">
        <f t="shared" si="1394"/>
        <v>0</v>
      </c>
      <c r="IIO1393" s="84">
        <f t="shared" si="1394"/>
        <v>0</v>
      </c>
      <c r="IIP1393" s="84">
        <f t="shared" si="1394"/>
        <v>0</v>
      </c>
      <c r="IIQ1393" s="84">
        <f t="shared" si="1394"/>
        <v>0</v>
      </c>
      <c r="IIR1393" s="84">
        <f t="shared" si="1394"/>
        <v>1000000</v>
      </c>
      <c r="IIX1393" s="84" t="s">
        <v>235</v>
      </c>
      <c r="IIY1393" s="84" t="s">
        <v>236</v>
      </c>
      <c r="IIZ1393" s="84">
        <f t="shared" ref="IIZ1393:IJH1393" si="1395">IIZ1387</f>
        <v>1000000</v>
      </c>
      <c r="IJA1393" s="84">
        <f t="shared" si="1395"/>
        <v>0</v>
      </c>
      <c r="IJB1393" s="84">
        <f t="shared" si="1395"/>
        <v>0</v>
      </c>
      <c r="IJC1393" s="84">
        <f t="shared" si="1395"/>
        <v>1000000</v>
      </c>
      <c r="IJD1393" s="84">
        <f t="shared" si="1395"/>
        <v>0</v>
      </c>
      <c r="IJE1393" s="84">
        <f t="shared" si="1395"/>
        <v>0</v>
      </c>
      <c r="IJF1393" s="84">
        <f t="shared" si="1395"/>
        <v>0</v>
      </c>
      <c r="IJG1393" s="84">
        <f t="shared" si="1395"/>
        <v>0</v>
      </c>
      <c r="IJH1393" s="84">
        <f t="shared" si="1395"/>
        <v>1000000</v>
      </c>
      <c r="IJN1393" s="84" t="s">
        <v>235</v>
      </c>
      <c r="IJO1393" s="84" t="s">
        <v>236</v>
      </c>
      <c r="IJP1393" s="84">
        <f t="shared" ref="IJP1393:IJX1393" si="1396">IJP1387</f>
        <v>1000000</v>
      </c>
      <c r="IJQ1393" s="84">
        <f t="shared" si="1396"/>
        <v>0</v>
      </c>
      <c r="IJR1393" s="84">
        <f t="shared" si="1396"/>
        <v>0</v>
      </c>
      <c r="IJS1393" s="84">
        <f t="shared" si="1396"/>
        <v>1000000</v>
      </c>
      <c r="IJT1393" s="84">
        <f t="shared" si="1396"/>
        <v>0</v>
      </c>
      <c r="IJU1393" s="84">
        <f t="shared" si="1396"/>
        <v>0</v>
      </c>
      <c r="IJV1393" s="84">
        <f t="shared" si="1396"/>
        <v>0</v>
      </c>
      <c r="IJW1393" s="84">
        <f t="shared" si="1396"/>
        <v>0</v>
      </c>
      <c r="IJX1393" s="84">
        <f t="shared" si="1396"/>
        <v>1000000</v>
      </c>
      <c r="IKD1393" s="84" t="s">
        <v>235</v>
      </c>
      <c r="IKE1393" s="84" t="s">
        <v>236</v>
      </c>
      <c r="IKF1393" s="84">
        <f t="shared" ref="IKF1393:IKN1393" si="1397">IKF1387</f>
        <v>1000000</v>
      </c>
      <c r="IKG1393" s="84">
        <f t="shared" si="1397"/>
        <v>0</v>
      </c>
      <c r="IKH1393" s="84">
        <f t="shared" si="1397"/>
        <v>0</v>
      </c>
      <c r="IKI1393" s="84">
        <f t="shared" si="1397"/>
        <v>1000000</v>
      </c>
      <c r="IKJ1393" s="84">
        <f t="shared" si="1397"/>
        <v>0</v>
      </c>
      <c r="IKK1393" s="84">
        <f t="shared" si="1397"/>
        <v>0</v>
      </c>
      <c r="IKL1393" s="84">
        <f t="shared" si="1397"/>
        <v>0</v>
      </c>
      <c r="IKM1393" s="84">
        <f t="shared" si="1397"/>
        <v>0</v>
      </c>
      <c r="IKN1393" s="84">
        <f t="shared" si="1397"/>
        <v>1000000</v>
      </c>
      <c r="IKT1393" s="84" t="s">
        <v>235</v>
      </c>
      <c r="IKU1393" s="84" t="s">
        <v>236</v>
      </c>
      <c r="IKV1393" s="84">
        <f t="shared" ref="IKV1393:ILD1393" si="1398">IKV1387</f>
        <v>1000000</v>
      </c>
      <c r="IKW1393" s="84">
        <f t="shared" si="1398"/>
        <v>0</v>
      </c>
      <c r="IKX1393" s="84">
        <f t="shared" si="1398"/>
        <v>0</v>
      </c>
      <c r="IKY1393" s="84">
        <f t="shared" si="1398"/>
        <v>1000000</v>
      </c>
      <c r="IKZ1393" s="84">
        <f t="shared" si="1398"/>
        <v>0</v>
      </c>
      <c r="ILA1393" s="84">
        <f t="shared" si="1398"/>
        <v>0</v>
      </c>
      <c r="ILB1393" s="84">
        <f t="shared" si="1398"/>
        <v>0</v>
      </c>
      <c r="ILC1393" s="84">
        <f t="shared" si="1398"/>
        <v>0</v>
      </c>
      <c r="ILD1393" s="84">
        <f t="shared" si="1398"/>
        <v>1000000</v>
      </c>
      <c r="ILJ1393" s="84" t="s">
        <v>235</v>
      </c>
      <c r="ILK1393" s="84" t="s">
        <v>236</v>
      </c>
      <c r="ILL1393" s="84">
        <f t="shared" ref="ILL1393:ILT1393" si="1399">ILL1387</f>
        <v>1000000</v>
      </c>
      <c r="ILM1393" s="84">
        <f t="shared" si="1399"/>
        <v>0</v>
      </c>
      <c r="ILN1393" s="84">
        <f t="shared" si="1399"/>
        <v>0</v>
      </c>
      <c r="ILO1393" s="84">
        <f t="shared" si="1399"/>
        <v>1000000</v>
      </c>
      <c r="ILP1393" s="84">
        <f t="shared" si="1399"/>
        <v>0</v>
      </c>
      <c r="ILQ1393" s="84">
        <f t="shared" si="1399"/>
        <v>0</v>
      </c>
      <c r="ILR1393" s="84">
        <f t="shared" si="1399"/>
        <v>0</v>
      </c>
      <c r="ILS1393" s="84">
        <f t="shared" si="1399"/>
        <v>0</v>
      </c>
      <c r="ILT1393" s="84">
        <f t="shared" si="1399"/>
        <v>1000000</v>
      </c>
      <c r="ILZ1393" s="84" t="s">
        <v>235</v>
      </c>
      <c r="IMA1393" s="84" t="s">
        <v>236</v>
      </c>
      <c r="IMB1393" s="84">
        <f t="shared" ref="IMB1393:IMJ1393" si="1400">IMB1387</f>
        <v>1000000</v>
      </c>
      <c r="IMC1393" s="84">
        <f t="shared" si="1400"/>
        <v>0</v>
      </c>
      <c r="IMD1393" s="84">
        <f t="shared" si="1400"/>
        <v>0</v>
      </c>
      <c r="IME1393" s="84">
        <f t="shared" si="1400"/>
        <v>1000000</v>
      </c>
      <c r="IMF1393" s="84">
        <f t="shared" si="1400"/>
        <v>0</v>
      </c>
      <c r="IMG1393" s="84">
        <f t="shared" si="1400"/>
        <v>0</v>
      </c>
      <c r="IMH1393" s="84">
        <f t="shared" si="1400"/>
        <v>0</v>
      </c>
      <c r="IMI1393" s="84">
        <f t="shared" si="1400"/>
        <v>0</v>
      </c>
      <c r="IMJ1393" s="84">
        <f t="shared" si="1400"/>
        <v>1000000</v>
      </c>
      <c r="IMP1393" s="84" t="s">
        <v>235</v>
      </c>
      <c r="IMQ1393" s="84" t="s">
        <v>236</v>
      </c>
      <c r="IMR1393" s="84">
        <f t="shared" ref="IMR1393:IMZ1393" si="1401">IMR1387</f>
        <v>1000000</v>
      </c>
      <c r="IMS1393" s="84">
        <f t="shared" si="1401"/>
        <v>0</v>
      </c>
      <c r="IMT1393" s="84">
        <f t="shared" si="1401"/>
        <v>0</v>
      </c>
      <c r="IMU1393" s="84">
        <f t="shared" si="1401"/>
        <v>1000000</v>
      </c>
      <c r="IMV1393" s="84">
        <f t="shared" si="1401"/>
        <v>0</v>
      </c>
      <c r="IMW1393" s="84">
        <f t="shared" si="1401"/>
        <v>0</v>
      </c>
      <c r="IMX1393" s="84">
        <f t="shared" si="1401"/>
        <v>0</v>
      </c>
      <c r="IMY1393" s="84">
        <f t="shared" si="1401"/>
        <v>0</v>
      </c>
      <c r="IMZ1393" s="84">
        <f t="shared" si="1401"/>
        <v>1000000</v>
      </c>
      <c r="INF1393" s="84" t="s">
        <v>235</v>
      </c>
      <c r="ING1393" s="84" t="s">
        <v>236</v>
      </c>
      <c r="INH1393" s="84">
        <f t="shared" ref="INH1393:INP1393" si="1402">INH1387</f>
        <v>1000000</v>
      </c>
      <c r="INI1393" s="84">
        <f t="shared" si="1402"/>
        <v>0</v>
      </c>
      <c r="INJ1393" s="84">
        <f t="shared" si="1402"/>
        <v>0</v>
      </c>
      <c r="INK1393" s="84">
        <f t="shared" si="1402"/>
        <v>1000000</v>
      </c>
      <c r="INL1393" s="84">
        <f t="shared" si="1402"/>
        <v>0</v>
      </c>
      <c r="INM1393" s="84">
        <f t="shared" si="1402"/>
        <v>0</v>
      </c>
      <c r="INN1393" s="84">
        <f t="shared" si="1402"/>
        <v>0</v>
      </c>
      <c r="INO1393" s="84">
        <f t="shared" si="1402"/>
        <v>0</v>
      </c>
      <c r="INP1393" s="84">
        <f t="shared" si="1402"/>
        <v>1000000</v>
      </c>
      <c r="INV1393" s="84" t="s">
        <v>235</v>
      </c>
      <c r="INW1393" s="84" t="s">
        <v>236</v>
      </c>
      <c r="INX1393" s="84">
        <f t="shared" ref="INX1393:IOF1393" si="1403">INX1387</f>
        <v>1000000</v>
      </c>
      <c r="INY1393" s="84">
        <f t="shared" si="1403"/>
        <v>0</v>
      </c>
      <c r="INZ1393" s="84">
        <f t="shared" si="1403"/>
        <v>0</v>
      </c>
      <c r="IOA1393" s="84">
        <f t="shared" si="1403"/>
        <v>1000000</v>
      </c>
      <c r="IOB1393" s="84">
        <f t="shared" si="1403"/>
        <v>0</v>
      </c>
      <c r="IOC1393" s="84">
        <f t="shared" si="1403"/>
        <v>0</v>
      </c>
      <c r="IOD1393" s="84">
        <f t="shared" si="1403"/>
        <v>0</v>
      </c>
      <c r="IOE1393" s="84">
        <f t="shared" si="1403"/>
        <v>0</v>
      </c>
      <c r="IOF1393" s="84">
        <f t="shared" si="1403"/>
        <v>1000000</v>
      </c>
      <c r="IOL1393" s="84" t="s">
        <v>235</v>
      </c>
      <c r="IOM1393" s="84" t="s">
        <v>236</v>
      </c>
      <c r="ION1393" s="84">
        <f t="shared" ref="ION1393:IOV1393" si="1404">ION1387</f>
        <v>1000000</v>
      </c>
      <c r="IOO1393" s="84">
        <f t="shared" si="1404"/>
        <v>0</v>
      </c>
      <c r="IOP1393" s="84">
        <f t="shared" si="1404"/>
        <v>0</v>
      </c>
      <c r="IOQ1393" s="84">
        <f t="shared" si="1404"/>
        <v>1000000</v>
      </c>
      <c r="IOR1393" s="84">
        <f t="shared" si="1404"/>
        <v>0</v>
      </c>
      <c r="IOS1393" s="84">
        <f t="shared" si="1404"/>
        <v>0</v>
      </c>
      <c r="IOT1393" s="84">
        <f t="shared" si="1404"/>
        <v>0</v>
      </c>
      <c r="IOU1393" s="84">
        <f t="shared" si="1404"/>
        <v>0</v>
      </c>
      <c r="IOV1393" s="84">
        <f t="shared" si="1404"/>
        <v>1000000</v>
      </c>
      <c r="IPB1393" s="84" t="s">
        <v>235</v>
      </c>
      <c r="IPC1393" s="84" t="s">
        <v>236</v>
      </c>
      <c r="IPD1393" s="84">
        <f t="shared" ref="IPD1393:IPL1393" si="1405">IPD1387</f>
        <v>1000000</v>
      </c>
      <c r="IPE1393" s="84">
        <f t="shared" si="1405"/>
        <v>0</v>
      </c>
      <c r="IPF1393" s="84">
        <f t="shared" si="1405"/>
        <v>0</v>
      </c>
      <c r="IPG1393" s="84">
        <f t="shared" si="1405"/>
        <v>1000000</v>
      </c>
      <c r="IPH1393" s="84">
        <f t="shared" si="1405"/>
        <v>0</v>
      </c>
      <c r="IPI1393" s="84">
        <f t="shared" si="1405"/>
        <v>0</v>
      </c>
      <c r="IPJ1393" s="84">
        <f t="shared" si="1405"/>
        <v>0</v>
      </c>
      <c r="IPK1393" s="84">
        <f t="shared" si="1405"/>
        <v>0</v>
      </c>
      <c r="IPL1393" s="84">
        <f t="shared" si="1405"/>
        <v>1000000</v>
      </c>
      <c r="IPR1393" s="84" t="s">
        <v>235</v>
      </c>
      <c r="IPS1393" s="84" t="s">
        <v>236</v>
      </c>
      <c r="IPT1393" s="84">
        <f t="shared" ref="IPT1393:IQB1393" si="1406">IPT1387</f>
        <v>1000000</v>
      </c>
      <c r="IPU1393" s="84">
        <f t="shared" si="1406"/>
        <v>0</v>
      </c>
      <c r="IPV1393" s="84">
        <f t="shared" si="1406"/>
        <v>0</v>
      </c>
      <c r="IPW1393" s="84">
        <f t="shared" si="1406"/>
        <v>1000000</v>
      </c>
      <c r="IPX1393" s="84">
        <f t="shared" si="1406"/>
        <v>0</v>
      </c>
      <c r="IPY1393" s="84">
        <f t="shared" si="1406"/>
        <v>0</v>
      </c>
      <c r="IPZ1393" s="84">
        <f t="shared" si="1406"/>
        <v>0</v>
      </c>
      <c r="IQA1393" s="84">
        <f t="shared" si="1406"/>
        <v>0</v>
      </c>
      <c r="IQB1393" s="84">
        <f t="shared" si="1406"/>
        <v>1000000</v>
      </c>
      <c r="IQH1393" s="84" t="s">
        <v>235</v>
      </c>
      <c r="IQI1393" s="84" t="s">
        <v>236</v>
      </c>
      <c r="IQJ1393" s="84">
        <f t="shared" ref="IQJ1393:IQR1393" si="1407">IQJ1387</f>
        <v>1000000</v>
      </c>
      <c r="IQK1393" s="84">
        <f t="shared" si="1407"/>
        <v>0</v>
      </c>
      <c r="IQL1393" s="84">
        <f t="shared" si="1407"/>
        <v>0</v>
      </c>
      <c r="IQM1393" s="84">
        <f t="shared" si="1407"/>
        <v>1000000</v>
      </c>
      <c r="IQN1393" s="84">
        <f t="shared" si="1407"/>
        <v>0</v>
      </c>
      <c r="IQO1393" s="84">
        <f t="shared" si="1407"/>
        <v>0</v>
      </c>
      <c r="IQP1393" s="84">
        <f t="shared" si="1407"/>
        <v>0</v>
      </c>
      <c r="IQQ1393" s="84">
        <f t="shared" si="1407"/>
        <v>0</v>
      </c>
      <c r="IQR1393" s="84">
        <f t="shared" si="1407"/>
        <v>1000000</v>
      </c>
      <c r="IQX1393" s="84" t="s">
        <v>235</v>
      </c>
      <c r="IQY1393" s="84" t="s">
        <v>236</v>
      </c>
      <c r="IQZ1393" s="84">
        <f t="shared" ref="IQZ1393:IRH1393" si="1408">IQZ1387</f>
        <v>1000000</v>
      </c>
      <c r="IRA1393" s="84">
        <f t="shared" si="1408"/>
        <v>0</v>
      </c>
      <c r="IRB1393" s="84">
        <f t="shared" si="1408"/>
        <v>0</v>
      </c>
      <c r="IRC1393" s="84">
        <f t="shared" si="1408"/>
        <v>1000000</v>
      </c>
      <c r="IRD1393" s="84">
        <f t="shared" si="1408"/>
        <v>0</v>
      </c>
      <c r="IRE1393" s="84">
        <f t="shared" si="1408"/>
        <v>0</v>
      </c>
      <c r="IRF1393" s="84">
        <f t="shared" si="1408"/>
        <v>0</v>
      </c>
      <c r="IRG1393" s="84">
        <f t="shared" si="1408"/>
        <v>0</v>
      </c>
      <c r="IRH1393" s="84">
        <f t="shared" si="1408"/>
        <v>1000000</v>
      </c>
      <c r="IRN1393" s="84" t="s">
        <v>235</v>
      </c>
      <c r="IRO1393" s="84" t="s">
        <v>236</v>
      </c>
      <c r="IRP1393" s="84">
        <f t="shared" ref="IRP1393:IRX1393" si="1409">IRP1387</f>
        <v>1000000</v>
      </c>
      <c r="IRQ1393" s="84">
        <f t="shared" si="1409"/>
        <v>0</v>
      </c>
      <c r="IRR1393" s="84">
        <f t="shared" si="1409"/>
        <v>0</v>
      </c>
      <c r="IRS1393" s="84">
        <f t="shared" si="1409"/>
        <v>1000000</v>
      </c>
      <c r="IRT1393" s="84">
        <f t="shared" si="1409"/>
        <v>0</v>
      </c>
      <c r="IRU1393" s="84">
        <f t="shared" si="1409"/>
        <v>0</v>
      </c>
      <c r="IRV1393" s="84">
        <f t="shared" si="1409"/>
        <v>0</v>
      </c>
      <c r="IRW1393" s="84">
        <f t="shared" si="1409"/>
        <v>0</v>
      </c>
      <c r="IRX1393" s="84">
        <f t="shared" si="1409"/>
        <v>1000000</v>
      </c>
      <c r="ISD1393" s="84" t="s">
        <v>235</v>
      </c>
      <c r="ISE1393" s="84" t="s">
        <v>236</v>
      </c>
      <c r="ISF1393" s="84">
        <f t="shared" ref="ISF1393:ISN1393" si="1410">ISF1387</f>
        <v>1000000</v>
      </c>
      <c r="ISG1393" s="84">
        <f t="shared" si="1410"/>
        <v>0</v>
      </c>
      <c r="ISH1393" s="84">
        <f t="shared" si="1410"/>
        <v>0</v>
      </c>
      <c r="ISI1393" s="84">
        <f t="shared" si="1410"/>
        <v>1000000</v>
      </c>
      <c r="ISJ1393" s="84">
        <f t="shared" si="1410"/>
        <v>0</v>
      </c>
      <c r="ISK1393" s="84">
        <f t="shared" si="1410"/>
        <v>0</v>
      </c>
      <c r="ISL1393" s="84">
        <f t="shared" si="1410"/>
        <v>0</v>
      </c>
      <c r="ISM1393" s="84">
        <f t="shared" si="1410"/>
        <v>0</v>
      </c>
      <c r="ISN1393" s="84">
        <f t="shared" si="1410"/>
        <v>1000000</v>
      </c>
      <c r="IST1393" s="84" t="s">
        <v>235</v>
      </c>
      <c r="ISU1393" s="84" t="s">
        <v>236</v>
      </c>
      <c r="ISV1393" s="84">
        <f t="shared" ref="ISV1393:ITD1393" si="1411">ISV1387</f>
        <v>1000000</v>
      </c>
      <c r="ISW1393" s="84">
        <f t="shared" si="1411"/>
        <v>0</v>
      </c>
      <c r="ISX1393" s="84">
        <f t="shared" si="1411"/>
        <v>0</v>
      </c>
      <c r="ISY1393" s="84">
        <f t="shared" si="1411"/>
        <v>1000000</v>
      </c>
      <c r="ISZ1393" s="84">
        <f t="shared" si="1411"/>
        <v>0</v>
      </c>
      <c r="ITA1393" s="84">
        <f t="shared" si="1411"/>
        <v>0</v>
      </c>
      <c r="ITB1393" s="84">
        <f t="shared" si="1411"/>
        <v>0</v>
      </c>
      <c r="ITC1393" s="84">
        <f t="shared" si="1411"/>
        <v>0</v>
      </c>
      <c r="ITD1393" s="84">
        <f t="shared" si="1411"/>
        <v>1000000</v>
      </c>
      <c r="ITJ1393" s="84" t="s">
        <v>235</v>
      </c>
      <c r="ITK1393" s="84" t="s">
        <v>236</v>
      </c>
      <c r="ITL1393" s="84">
        <f t="shared" ref="ITL1393:ITT1393" si="1412">ITL1387</f>
        <v>1000000</v>
      </c>
      <c r="ITM1393" s="84">
        <f t="shared" si="1412"/>
        <v>0</v>
      </c>
      <c r="ITN1393" s="84">
        <f t="shared" si="1412"/>
        <v>0</v>
      </c>
      <c r="ITO1393" s="84">
        <f t="shared" si="1412"/>
        <v>1000000</v>
      </c>
      <c r="ITP1393" s="84">
        <f t="shared" si="1412"/>
        <v>0</v>
      </c>
      <c r="ITQ1393" s="84">
        <f t="shared" si="1412"/>
        <v>0</v>
      </c>
      <c r="ITR1393" s="84">
        <f t="shared" si="1412"/>
        <v>0</v>
      </c>
      <c r="ITS1393" s="84">
        <f t="shared" si="1412"/>
        <v>0</v>
      </c>
      <c r="ITT1393" s="84">
        <f t="shared" si="1412"/>
        <v>1000000</v>
      </c>
      <c r="ITZ1393" s="84" t="s">
        <v>235</v>
      </c>
      <c r="IUA1393" s="84" t="s">
        <v>236</v>
      </c>
      <c r="IUB1393" s="84">
        <f t="shared" ref="IUB1393:IUJ1393" si="1413">IUB1387</f>
        <v>1000000</v>
      </c>
      <c r="IUC1393" s="84">
        <f t="shared" si="1413"/>
        <v>0</v>
      </c>
      <c r="IUD1393" s="84">
        <f t="shared" si="1413"/>
        <v>0</v>
      </c>
      <c r="IUE1393" s="84">
        <f t="shared" si="1413"/>
        <v>1000000</v>
      </c>
      <c r="IUF1393" s="84">
        <f t="shared" si="1413"/>
        <v>0</v>
      </c>
      <c r="IUG1393" s="84">
        <f t="shared" si="1413"/>
        <v>0</v>
      </c>
      <c r="IUH1393" s="84">
        <f t="shared" si="1413"/>
        <v>0</v>
      </c>
      <c r="IUI1393" s="84">
        <f t="shared" si="1413"/>
        <v>0</v>
      </c>
      <c r="IUJ1393" s="84">
        <f t="shared" si="1413"/>
        <v>1000000</v>
      </c>
      <c r="IUP1393" s="84" t="s">
        <v>235</v>
      </c>
      <c r="IUQ1393" s="84" t="s">
        <v>236</v>
      </c>
      <c r="IUR1393" s="84">
        <f t="shared" ref="IUR1393:IUZ1393" si="1414">IUR1387</f>
        <v>1000000</v>
      </c>
      <c r="IUS1393" s="84">
        <f t="shared" si="1414"/>
        <v>0</v>
      </c>
      <c r="IUT1393" s="84">
        <f t="shared" si="1414"/>
        <v>0</v>
      </c>
      <c r="IUU1393" s="84">
        <f t="shared" si="1414"/>
        <v>1000000</v>
      </c>
      <c r="IUV1393" s="84">
        <f t="shared" si="1414"/>
        <v>0</v>
      </c>
      <c r="IUW1393" s="84">
        <f t="shared" si="1414"/>
        <v>0</v>
      </c>
      <c r="IUX1393" s="84">
        <f t="shared" si="1414"/>
        <v>0</v>
      </c>
      <c r="IUY1393" s="84">
        <f t="shared" si="1414"/>
        <v>0</v>
      </c>
      <c r="IUZ1393" s="84">
        <f t="shared" si="1414"/>
        <v>1000000</v>
      </c>
      <c r="IVF1393" s="84" t="s">
        <v>235</v>
      </c>
      <c r="IVG1393" s="84" t="s">
        <v>236</v>
      </c>
      <c r="IVH1393" s="84">
        <f t="shared" ref="IVH1393:IVP1393" si="1415">IVH1387</f>
        <v>1000000</v>
      </c>
      <c r="IVI1393" s="84">
        <f t="shared" si="1415"/>
        <v>0</v>
      </c>
      <c r="IVJ1393" s="84">
        <f t="shared" si="1415"/>
        <v>0</v>
      </c>
      <c r="IVK1393" s="84">
        <f t="shared" si="1415"/>
        <v>1000000</v>
      </c>
      <c r="IVL1393" s="84">
        <f t="shared" si="1415"/>
        <v>0</v>
      </c>
      <c r="IVM1393" s="84">
        <f t="shared" si="1415"/>
        <v>0</v>
      </c>
      <c r="IVN1393" s="84">
        <f t="shared" si="1415"/>
        <v>0</v>
      </c>
      <c r="IVO1393" s="84">
        <f t="shared" si="1415"/>
        <v>0</v>
      </c>
      <c r="IVP1393" s="84">
        <f t="shared" si="1415"/>
        <v>1000000</v>
      </c>
      <c r="IVV1393" s="84" t="s">
        <v>235</v>
      </c>
      <c r="IVW1393" s="84" t="s">
        <v>236</v>
      </c>
      <c r="IVX1393" s="84">
        <f t="shared" ref="IVX1393:IWF1393" si="1416">IVX1387</f>
        <v>1000000</v>
      </c>
      <c r="IVY1393" s="84">
        <f t="shared" si="1416"/>
        <v>0</v>
      </c>
      <c r="IVZ1393" s="84">
        <f t="shared" si="1416"/>
        <v>0</v>
      </c>
      <c r="IWA1393" s="84">
        <f t="shared" si="1416"/>
        <v>1000000</v>
      </c>
      <c r="IWB1393" s="84">
        <f t="shared" si="1416"/>
        <v>0</v>
      </c>
      <c r="IWC1393" s="84">
        <f t="shared" si="1416"/>
        <v>0</v>
      </c>
      <c r="IWD1393" s="84">
        <f t="shared" si="1416"/>
        <v>0</v>
      </c>
      <c r="IWE1393" s="84">
        <f t="shared" si="1416"/>
        <v>0</v>
      </c>
      <c r="IWF1393" s="84">
        <f t="shared" si="1416"/>
        <v>1000000</v>
      </c>
      <c r="IWL1393" s="84" t="s">
        <v>235</v>
      </c>
      <c r="IWM1393" s="84" t="s">
        <v>236</v>
      </c>
      <c r="IWN1393" s="84">
        <f t="shared" ref="IWN1393:IWV1393" si="1417">IWN1387</f>
        <v>1000000</v>
      </c>
      <c r="IWO1393" s="84">
        <f t="shared" si="1417"/>
        <v>0</v>
      </c>
      <c r="IWP1393" s="84">
        <f t="shared" si="1417"/>
        <v>0</v>
      </c>
      <c r="IWQ1393" s="84">
        <f t="shared" si="1417"/>
        <v>1000000</v>
      </c>
      <c r="IWR1393" s="84">
        <f t="shared" si="1417"/>
        <v>0</v>
      </c>
      <c r="IWS1393" s="84">
        <f t="shared" si="1417"/>
        <v>0</v>
      </c>
      <c r="IWT1393" s="84">
        <f t="shared" si="1417"/>
        <v>0</v>
      </c>
      <c r="IWU1393" s="84">
        <f t="shared" si="1417"/>
        <v>0</v>
      </c>
      <c r="IWV1393" s="84">
        <f t="shared" si="1417"/>
        <v>1000000</v>
      </c>
      <c r="IXB1393" s="84" t="s">
        <v>235</v>
      </c>
      <c r="IXC1393" s="84" t="s">
        <v>236</v>
      </c>
      <c r="IXD1393" s="84">
        <f t="shared" ref="IXD1393:IXL1393" si="1418">IXD1387</f>
        <v>1000000</v>
      </c>
      <c r="IXE1393" s="84">
        <f t="shared" si="1418"/>
        <v>0</v>
      </c>
      <c r="IXF1393" s="84">
        <f t="shared" si="1418"/>
        <v>0</v>
      </c>
      <c r="IXG1393" s="84">
        <f t="shared" si="1418"/>
        <v>1000000</v>
      </c>
      <c r="IXH1393" s="84">
        <f t="shared" si="1418"/>
        <v>0</v>
      </c>
      <c r="IXI1393" s="84">
        <f t="shared" si="1418"/>
        <v>0</v>
      </c>
      <c r="IXJ1393" s="84">
        <f t="shared" si="1418"/>
        <v>0</v>
      </c>
      <c r="IXK1393" s="84">
        <f t="shared" si="1418"/>
        <v>0</v>
      </c>
      <c r="IXL1393" s="84">
        <f t="shared" si="1418"/>
        <v>1000000</v>
      </c>
      <c r="IXR1393" s="84" t="s">
        <v>235</v>
      </c>
      <c r="IXS1393" s="84" t="s">
        <v>236</v>
      </c>
      <c r="IXT1393" s="84">
        <f t="shared" ref="IXT1393:IYB1393" si="1419">IXT1387</f>
        <v>1000000</v>
      </c>
      <c r="IXU1393" s="84">
        <f t="shared" si="1419"/>
        <v>0</v>
      </c>
      <c r="IXV1393" s="84">
        <f t="shared" si="1419"/>
        <v>0</v>
      </c>
      <c r="IXW1393" s="84">
        <f t="shared" si="1419"/>
        <v>1000000</v>
      </c>
      <c r="IXX1393" s="84">
        <f t="shared" si="1419"/>
        <v>0</v>
      </c>
      <c r="IXY1393" s="84">
        <f t="shared" si="1419"/>
        <v>0</v>
      </c>
      <c r="IXZ1393" s="84">
        <f t="shared" si="1419"/>
        <v>0</v>
      </c>
      <c r="IYA1393" s="84">
        <f t="shared" si="1419"/>
        <v>0</v>
      </c>
      <c r="IYB1393" s="84">
        <f t="shared" si="1419"/>
        <v>1000000</v>
      </c>
      <c r="IYH1393" s="84" t="s">
        <v>235</v>
      </c>
      <c r="IYI1393" s="84" t="s">
        <v>236</v>
      </c>
      <c r="IYJ1393" s="84">
        <f t="shared" ref="IYJ1393:IYR1393" si="1420">IYJ1387</f>
        <v>1000000</v>
      </c>
      <c r="IYK1393" s="84">
        <f t="shared" si="1420"/>
        <v>0</v>
      </c>
      <c r="IYL1393" s="84">
        <f t="shared" si="1420"/>
        <v>0</v>
      </c>
      <c r="IYM1393" s="84">
        <f t="shared" si="1420"/>
        <v>1000000</v>
      </c>
      <c r="IYN1393" s="84">
        <f t="shared" si="1420"/>
        <v>0</v>
      </c>
      <c r="IYO1393" s="84">
        <f t="shared" si="1420"/>
        <v>0</v>
      </c>
      <c r="IYP1393" s="84">
        <f t="shared" si="1420"/>
        <v>0</v>
      </c>
      <c r="IYQ1393" s="84">
        <f t="shared" si="1420"/>
        <v>0</v>
      </c>
      <c r="IYR1393" s="84">
        <f t="shared" si="1420"/>
        <v>1000000</v>
      </c>
      <c r="IYX1393" s="84" t="s">
        <v>235</v>
      </c>
      <c r="IYY1393" s="84" t="s">
        <v>236</v>
      </c>
      <c r="IYZ1393" s="84">
        <f t="shared" ref="IYZ1393:IZH1393" si="1421">IYZ1387</f>
        <v>1000000</v>
      </c>
      <c r="IZA1393" s="84">
        <f t="shared" si="1421"/>
        <v>0</v>
      </c>
      <c r="IZB1393" s="84">
        <f t="shared" si="1421"/>
        <v>0</v>
      </c>
      <c r="IZC1393" s="84">
        <f t="shared" si="1421"/>
        <v>1000000</v>
      </c>
      <c r="IZD1393" s="84">
        <f t="shared" si="1421"/>
        <v>0</v>
      </c>
      <c r="IZE1393" s="84">
        <f t="shared" si="1421"/>
        <v>0</v>
      </c>
      <c r="IZF1393" s="84">
        <f t="shared" si="1421"/>
        <v>0</v>
      </c>
      <c r="IZG1393" s="84">
        <f t="shared" si="1421"/>
        <v>0</v>
      </c>
      <c r="IZH1393" s="84">
        <f t="shared" si="1421"/>
        <v>1000000</v>
      </c>
      <c r="IZN1393" s="84" t="s">
        <v>235</v>
      </c>
      <c r="IZO1393" s="84" t="s">
        <v>236</v>
      </c>
      <c r="IZP1393" s="84">
        <f t="shared" ref="IZP1393:IZX1393" si="1422">IZP1387</f>
        <v>1000000</v>
      </c>
      <c r="IZQ1393" s="84">
        <f t="shared" si="1422"/>
        <v>0</v>
      </c>
      <c r="IZR1393" s="84">
        <f t="shared" si="1422"/>
        <v>0</v>
      </c>
      <c r="IZS1393" s="84">
        <f t="shared" si="1422"/>
        <v>1000000</v>
      </c>
      <c r="IZT1393" s="84">
        <f t="shared" si="1422"/>
        <v>0</v>
      </c>
      <c r="IZU1393" s="84">
        <f t="shared" si="1422"/>
        <v>0</v>
      </c>
      <c r="IZV1393" s="84">
        <f t="shared" si="1422"/>
        <v>0</v>
      </c>
      <c r="IZW1393" s="84">
        <f t="shared" si="1422"/>
        <v>0</v>
      </c>
      <c r="IZX1393" s="84">
        <f t="shared" si="1422"/>
        <v>1000000</v>
      </c>
      <c r="JAD1393" s="84" t="s">
        <v>235</v>
      </c>
      <c r="JAE1393" s="84" t="s">
        <v>236</v>
      </c>
      <c r="JAF1393" s="84">
        <f t="shared" ref="JAF1393:JAN1393" si="1423">JAF1387</f>
        <v>1000000</v>
      </c>
      <c r="JAG1393" s="84">
        <f t="shared" si="1423"/>
        <v>0</v>
      </c>
      <c r="JAH1393" s="84">
        <f t="shared" si="1423"/>
        <v>0</v>
      </c>
      <c r="JAI1393" s="84">
        <f t="shared" si="1423"/>
        <v>1000000</v>
      </c>
      <c r="JAJ1393" s="84">
        <f t="shared" si="1423"/>
        <v>0</v>
      </c>
      <c r="JAK1393" s="84">
        <f t="shared" si="1423"/>
        <v>0</v>
      </c>
      <c r="JAL1393" s="84">
        <f t="shared" si="1423"/>
        <v>0</v>
      </c>
      <c r="JAM1393" s="84">
        <f t="shared" si="1423"/>
        <v>0</v>
      </c>
      <c r="JAN1393" s="84">
        <f t="shared" si="1423"/>
        <v>1000000</v>
      </c>
      <c r="JAT1393" s="84" t="s">
        <v>235</v>
      </c>
      <c r="JAU1393" s="84" t="s">
        <v>236</v>
      </c>
      <c r="JAV1393" s="84">
        <f t="shared" ref="JAV1393:JBD1393" si="1424">JAV1387</f>
        <v>1000000</v>
      </c>
      <c r="JAW1393" s="84">
        <f t="shared" si="1424"/>
        <v>0</v>
      </c>
      <c r="JAX1393" s="84">
        <f t="shared" si="1424"/>
        <v>0</v>
      </c>
      <c r="JAY1393" s="84">
        <f t="shared" si="1424"/>
        <v>1000000</v>
      </c>
      <c r="JAZ1393" s="84">
        <f t="shared" si="1424"/>
        <v>0</v>
      </c>
      <c r="JBA1393" s="84">
        <f t="shared" si="1424"/>
        <v>0</v>
      </c>
      <c r="JBB1393" s="84">
        <f t="shared" si="1424"/>
        <v>0</v>
      </c>
      <c r="JBC1393" s="84">
        <f t="shared" si="1424"/>
        <v>0</v>
      </c>
      <c r="JBD1393" s="84">
        <f t="shared" si="1424"/>
        <v>1000000</v>
      </c>
      <c r="JBJ1393" s="84" t="s">
        <v>235</v>
      </c>
      <c r="JBK1393" s="84" t="s">
        <v>236</v>
      </c>
      <c r="JBL1393" s="84">
        <f t="shared" ref="JBL1393:JBT1393" si="1425">JBL1387</f>
        <v>1000000</v>
      </c>
      <c r="JBM1393" s="84">
        <f t="shared" si="1425"/>
        <v>0</v>
      </c>
      <c r="JBN1393" s="84">
        <f t="shared" si="1425"/>
        <v>0</v>
      </c>
      <c r="JBO1393" s="84">
        <f t="shared" si="1425"/>
        <v>1000000</v>
      </c>
      <c r="JBP1393" s="84">
        <f t="shared" si="1425"/>
        <v>0</v>
      </c>
      <c r="JBQ1393" s="84">
        <f t="shared" si="1425"/>
        <v>0</v>
      </c>
      <c r="JBR1393" s="84">
        <f t="shared" si="1425"/>
        <v>0</v>
      </c>
      <c r="JBS1393" s="84">
        <f t="shared" si="1425"/>
        <v>0</v>
      </c>
      <c r="JBT1393" s="84">
        <f t="shared" si="1425"/>
        <v>1000000</v>
      </c>
      <c r="JBZ1393" s="84" t="s">
        <v>235</v>
      </c>
      <c r="JCA1393" s="84" t="s">
        <v>236</v>
      </c>
      <c r="JCB1393" s="84">
        <f t="shared" ref="JCB1393:JCJ1393" si="1426">JCB1387</f>
        <v>1000000</v>
      </c>
      <c r="JCC1393" s="84">
        <f t="shared" si="1426"/>
        <v>0</v>
      </c>
      <c r="JCD1393" s="84">
        <f t="shared" si="1426"/>
        <v>0</v>
      </c>
      <c r="JCE1393" s="84">
        <f t="shared" si="1426"/>
        <v>1000000</v>
      </c>
      <c r="JCF1393" s="84">
        <f t="shared" si="1426"/>
        <v>0</v>
      </c>
      <c r="JCG1393" s="84">
        <f t="shared" si="1426"/>
        <v>0</v>
      </c>
      <c r="JCH1393" s="84">
        <f t="shared" si="1426"/>
        <v>0</v>
      </c>
      <c r="JCI1393" s="84">
        <f t="shared" si="1426"/>
        <v>0</v>
      </c>
      <c r="JCJ1393" s="84">
        <f t="shared" si="1426"/>
        <v>1000000</v>
      </c>
      <c r="JCP1393" s="84" t="s">
        <v>235</v>
      </c>
      <c r="JCQ1393" s="84" t="s">
        <v>236</v>
      </c>
      <c r="JCR1393" s="84">
        <f t="shared" ref="JCR1393:JCZ1393" si="1427">JCR1387</f>
        <v>1000000</v>
      </c>
      <c r="JCS1393" s="84">
        <f t="shared" si="1427"/>
        <v>0</v>
      </c>
      <c r="JCT1393" s="84">
        <f t="shared" si="1427"/>
        <v>0</v>
      </c>
      <c r="JCU1393" s="84">
        <f t="shared" si="1427"/>
        <v>1000000</v>
      </c>
      <c r="JCV1393" s="84">
        <f t="shared" si="1427"/>
        <v>0</v>
      </c>
      <c r="JCW1393" s="84">
        <f t="shared" si="1427"/>
        <v>0</v>
      </c>
      <c r="JCX1393" s="84">
        <f t="shared" si="1427"/>
        <v>0</v>
      </c>
      <c r="JCY1393" s="84">
        <f t="shared" si="1427"/>
        <v>0</v>
      </c>
      <c r="JCZ1393" s="84">
        <f t="shared" si="1427"/>
        <v>1000000</v>
      </c>
      <c r="JDF1393" s="84" t="s">
        <v>235</v>
      </c>
      <c r="JDG1393" s="84" t="s">
        <v>236</v>
      </c>
      <c r="JDH1393" s="84">
        <f t="shared" ref="JDH1393:JDP1393" si="1428">JDH1387</f>
        <v>1000000</v>
      </c>
      <c r="JDI1393" s="84">
        <f t="shared" si="1428"/>
        <v>0</v>
      </c>
      <c r="JDJ1393" s="84">
        <f t="shared" si="1428"/>
        <v>0</v>
      </c>
      <c r="JDK1393" s="84">
        <f t="shared" si="1428"/>
        <v>1000000</v>
      </c>
      <c r="JDL1393" s="84">
        <f t="shared" si="1428"/>
        <v>0</v>
      </c>
      <c r="JDM1393" s="84">
        <f t="shared" si="1428"/>
        <v>0</v>
      </c>
      <c r="JDN1393" s="84">
        <f t="shared" si="1428"/>
        <v>0</v>
      </c>
      <c r="JDO1393" s="84">
        <f t="shared" si="1428"/>
        <v>0</v>
      </c>
      <c r="JDP1393" s="84">
        <f t="shared" si="1428"/>
        <v>1000000</v>
      </c>
      <c r="JDV1393" s="84" t="s">
        <v>235</v>
      </c>
      <c r="JDW1393" s="84" t="s">
        <v>236</v>
      </c>
      <c r="JDX1393" s="84">
        <f t="shared" ref="JDX1393:JEF1393" si="1429">JDX1387</f>
        <v>1000000</v>
      </c>
      <c r="JDY1393" s="84">
        <f t="shared" si="1429"/>
        <v>0</v>
      </c>
      <c r="JDZ1393" s="84">
        <f t="shared" si="1429"/>
        <v>0</v>
      </c>
      <c r="JEA1393" s="84">
        <f t="shared" si="1429"/>
        <v>1000000</v>
      </c>
      <c r="JEB1393" s="84">
        <f t="shared" si="1429"/>
        <v>0</v>
      </c>
      <c r="JEC1393" s="84">
        <f t="shared" si="1429"/>
        <v>0</v>
      </c>
      <c r="JED1393" s="84">
        <f t="shared" si="1429"/>
        <v>0</v>
      </c>
      <c r="JEE1393" s="84">
        <f t="shared" si="1429"/>
        <v>0</v>
      </c>
      <c r="JEF1393" s="84">
        <f t="shared" si="1429"/>
        <v>1000000</v>
      </c>
      <c r="JEL1393" s="84" t="s">
        <v>235</v>
      </c>
      <c r="JEM1393" s="84" t="s">
        <v>236</v>
      </c>
      <c r="JEN1393" s="84">
        <f t="shared" ref="JEN1393:JEV1393" si="1430">JEN1387</f>
        <v>1000000</v>
      </c>
      <c r="JEO1393" s="84">
        <f t="shared" si="1430"/>
        <v>0</v>
      </c>
      <c r="JEP1393" s="84">
        <f t="shared" si="1430"/>
        <v>0</v>
      </c>
      <c r="JEQ1393" s="84">
        <f t="shared" si="1430"/>
        <v>1000000</v>
      </c>
      <c r="JER1393" s="84">
        <f t="shared" si="1430"/>
        <v>0</v>
      </c>
      <c r="JES1393" s="84">
        <f t="shared" si="1430"/>
        <v>0</v>
      </c>
      <c r="JET1393" s="84">
        <f t="shared" si="1430"/>
        <v>0</v>
      </c>
      <c r="JEU1393" s="84">
        <f t="shared" si="1430"/>
        <v>0</v>
      </c>
      <c r="JEV1393" s="84">
        <f t="shared" si="1430"/>
        <v>1000000</v>
      </c>
      <c r="JFB1393" s="84" t="s">
        <v>235</v>
      </c>
      <c r="JFC1393" s="84" t="s">
        <v>236</v>
      </c>
      <c r="JFD1393" s="84">
        <f t="shared" ref="JFD1393:JFL1393" si="1431">JFD1387</f>
        <v>1000000</v>
      </c>
      <c r="JFE1393" s="84">
        <f t="shared" si="1431"/>
        <v>0</v>
      </c>
      <c r="JFF1393" s="84">
        <f t="shared" si="1431"/>
        <v>0</v>
      </c>
      <c r="JFG1393" s="84">
        <f t="shared" si="1431"/>
        <v>1000000</v>
      </c>
      <c r="JFH1393" s="84">
        <f t="shared" si="1431"/>
        <v>0</v>
      </c>
      <c r="JFI1393" s="84">
        <f t="shared" si="1431"/>
        <v>0</v>
      </c>
      <c r="JFJ1393" s="84">
        <f t="shared" si="1431"/>
        <v>0</v>
      </c>
      <c r="JFK1393" s="84">
        <f t="shared" si="1431"/>
        <v>0</v>
      </c>
      <c r="JFL1393" s="84">
        <f t="shared" si="1431"/>
        <v>1000000</v>
      </c>
      <c r="JFR1393" s="84" t="s">
        <v>235</v>
      </c>
      <c r="JFS1393" s="84" t="s">
        <v>236</v>
      </c>
      <c r="JFT1393" s="84">
        <f t="shared" ref="JFT1393:JGB1393" si="1432">JFT1387</f>
        <v>1000000</v>
      </c>
      <c r="JFU1393" s="84">
        <f t="shared" si="1432"/>
        <v>0</v>
      </c>
      <c r="JFV1393" s="84">
        <f t="shared" si="1432"/>
        <v>0</v>
      </c>
      <c r="JFW1393" s="84">
        <f t="shared" si="1432"/>
        <v>1000000</v>
      </c>
      <c r="JFX1393" s="84">
        <f t="shared" si="1432"/>
        <v>0</v>
      </c>
      <c r="JFY1393" s="84">
        <f t="shared" si="1432"/>
        <v>0</v>
      </c>
      <c r="JFZ1393" s="84">
        <f t="shared" si="1432"/>
        <v>0</v>
      </c>
      <c r="JGA1393" s="84">
        <f t="shared" si="1432"/>
        <v>0</v>
      </c>
      <c r="JGB1393" s="84">
        <f t="shared" si="1432"/>
        <v>1000000</v>
      </c>
      <c r="JGH1393" s="84" t="s">
        <v>235</v>
      </c>
      <c r="JGI1393" s="84" t="s">
        <v>236</v>
      </c>
      <c r="JGJ1393" s="84">
        <f t="shared" ref="JGJ1393:JGR1393" si="1433">JGJ1387</f>
        <v>1000000</v>
      </c>
      <c r="JGK1393" s="84">
        <f t="shared" si="1433"/>
        <v>0</v>
      </c>
      <c r="JGL1393" s="84">
        <f t="shared" si="1433"/>
        <v>0</v>
      </c>
      <c r="JGM1393" s="84">
        <f t="shared" si="1433"/>
        <v>1000000</v>
      </c>
      <c r="JGN1393" s="84">
        <f t="shared" si="1433"/>
        <v>0</v>
      </c>
      <c r="JGO1393" s="84">
        <f t="shared" si="1433"/>
        <v>0</v>
      </c>
      <c r="JGP1393" s="84">
        <f t="shared" si="1433"/>
        <v>0</v>
      </c>
      <c r="JGQ1393" s="84">
        <f t="shared" si="1433"/>
        <v>0</v>
      </c>
      <c r="JGR1393" s="84">
        <f t="shared" si="1433"/>
        <v>1000000</v>
      </c>
      <c r="JGX1393" s="84" t="s">
        <v>235</v>
      </c>
      <c r="JGY1393" s="84" t="s">
        <v>236</v>
      </c>
      <c r="JGZ1393" s="84">
        <f t="shared" ref="JGZ1393:JHH1393" si="1434">JGZ1387</f>
        <v>1000000</v>
      </c>
      <c r="JHA1393" s="84">
        <f t="shared" si="1434"/>
        <v>0</v>
      </c>
      <c r="JHB1393" s="84">
        <f t="shared" si="1434"/>
        <v>0</v>
      </c>
      <c r="JHC1393" s="84">
        <f t="shared" si="1434"/>
        <v>1000000</v>
      </c>
      <c r="JHD1393" s="84">
        <f t="shared" si="1434"/>
        <v>0</v>
      </c>
      <c r="JHE1393" s="84">
        <f t="shared" si="1434"/>
        <v>0</v>
      </c>
      <c r="JHF1393" s="84">
        <f t="shared" si="1434"/>
        <v>0</v>
      </c>
      <c r="JHG1393" s="84">
        <f t="shared" si="1434"/>
        <v>0</v>
      </c>
      <c r="JHH1393" s="84">
        <f t="shared" si="1434"/>
        <v>1000000</v>
      </c>
      <c r="JHN1393" s="84" t="s">
        <v>235</v>
      </c>
      <c r="JHO1393" s="84" t="s">
        <v>236</v>
      </c>
      <c r="JHP1393" s="84">
        <f t="shared" ref="JHP1393:JHX1393" si="1435">JHP1387</f>
        <v>1000000</v>
      </c>
      <c r="JHQ1393" s="84">
        <f t="shared" si="1435"/>
        <v>0</v>
      </c>
      <c r="JHR1393" s="84">
        <f t="shared" si="1435"/>
        <v>0</v>
      </c>
      <c r="JHS1393" s="84">
        <f t="shared" si="1435"/>
        <v>1000000</v>
      </c>
      <c r="JHT1393" s="84">
        <f t="shared" si="1435"/>
        <v>0</v>
      </c>
      <c r="JHU1393" s="84">
        <f t="shared" si="1435"/>
        <v>0</v>
      </c>
      <c r="JHV1393" s="84">
        <f t="shared" si="1435"/>
        <v>0</v>
      </c>
      <c r="JHW1393" s="84">
        <f t="shared" si="1435"/>
        <v>0</v>
      </c>
      <c r="JHX1393" s="84">
        <f t="shared" si="1435"/>
        <v>1000000</v>
      </c>
      <c r="JID1393" s="84" t="s">
        <v>235</v>
      </c>
      <c r="JIE1393" s="84" t="s">
        <v>236</v>
      </c>
      <c r="JIF1393" s="84">
        <f t="shared" ref="JIF1393:JIN1393" si="1436">JIF1387</f>
        <v>1000000</v>
      </c>
      <c r="JIG1393" s="84">
        <f t="shared" si="1436"/>
        <v>0</v>
      </c>
      <c r="JIH1393" s="84">
        <f t="shared" si="1436"/>
        <v>0</v>
      </c>
      <c r="JII1393" s="84">
        <f t="shared" si="1436"/>
        <v>1000000</v>
      </c>
      <c r="JIJ1393" s="84">
        <f t="shared" si="1436"/>
        <v>0</v>
      </c>
      <c r="JIK1393" s="84">
        <f t="shared" si="1436"/>
        <v>0</v>
      </c>
      <c r="JIL1393" s="84">
        <f t="shared" si="1436"/>
        <v>0</v>
      </c>
      <c r="JIM1393" s="84">
        <f t="shared" si="1436"/>
        <v>0</v>
      </c>
      <c r="JIN1393" s="84">
        <f t="shared" si="1436"/>
        <v>1000000</v>
      </c>
      <c r="JIT1393" s="84" t="s">
        <v>235</v>
      </c>
      <c r="JIU1393" s="84" t="s">
        <v>236</v>
      </c>
      <c r="JIV1393" s="84">
        <f t="shared" ref="JIV1393:JJD1393" si="1437">JIV1387</f>
        <v>1000000</v>
      </c>
      <c r="JIW1393" s="84">
        <f t="shared" si="1437"/>
        <v>0</v>
      </c>
      <c r="JIX1393" s="84">
        <f t="shared" si="1437"/>
        <v>0</v>
      </c>
      <c r="JIY1393" s="84">
        <f t="shared" si="1437"/>
        <v>1000000</v>
      </c>
      <c r="JIZ1393" s="84">
        <f t="shared" si="1437"/>
        <v>0</v>
      </c>
      <c r="JJA1393" s="84">
        <f t="shared" si="1437"/>
        <v>0</v>
      </c>
      <c r="JJB1393" s="84">
        <f t="shared" si="1437"/>
        <v>0</v>
      </c>
      <c r="JJC1393" s="84">
        <f t="shared" si="1437"/>
        <v>0</v>
      </c>
      <c r="JJD1393" s="84">
        <f t="shared" si="1437"/>
        <v>1000000</v>
      </c>
      <c r="JJJ1393" s="84" t="s">
        <v>235</v>
      </c>
      <c r="JJK1393" s="84" t="s">
        <v>236</v>
      </c>
      <c r="JJL1393" s="84">
        <f t="shared" ref="JJL1393:JJT1393" si="1438">JJL1387</f>
        <v>1000000</v>
      </c>
      <c r="JJM1393" s="84">
        <f t="shared" si="1438"/>
        <v>0</v>
      </c>
      <c r="JJN1393" s="84">
        <f t="shared" si="1438"/>
        <v>0</v>
      </c>
      <c r="JJO1393" s="84">
        <f t="shared" si="1438"/>
        <v>1000000</v>
      </c>
      <c r="JJP1393" s="84">
        <f t="shared" si="1438"/>
        <v>0</v>
      </c>
      <c r="JJQ1393" s="84">
        <f t="shared" si="1438"/>
        <v>0</v>
      </c>
      <c r="JJR1393" s="84">
        <f t="shared" si="1438"/>
        <v>0</v>
      </c>
      <c r="JJS1393" s="84">
        <f t="shared" si="1438"/>
        <v>0</v>
      </c>
      <c r="JJT1393" s="84">
        <f t="shared" si="1438"/>
        <v>1000000</v>
      </c>
      <c r="JJZ1393" s="84" t="s">
        <v>235</v>
      </c>
      <c r="JKA1393" s="84" t="s">
        <v>236</v>
      </c>
      <c r="JKB1393" s="84">
        <f t="shared" ref="JKB1393:JKJ1393" si="1439">JKB1387</f>
        <v>1000000</v>
      </c>
      <c r="JKC1393" s="84">
        <f t="shared" si="1439"/>
        <v>0</v>
      </c>
      <c r="JKD1393" s="84">
        <f t="shared" si="1439"/>
        <v>0</v>
      </c>
      <c r="JKE1393" s="84">
        <f t="shared" si="1439"/>
        <v>1000000</v>
      </c>
      <c r="JKF1393" s="84">
        <f t="shared" si="1439"/>
        <v>0</v>
      </c>
      <c r="JKG1393" s="84">
        <f t="shared" si="1439"/>
        <v>0</v>
      </c>
      <c r="JKH1393" s="84">
        <f t="shared" si="1439"/>
        <v>0</v>
      </c>
      <c r="JKI1393" s="84">
        <f t="shared" si="1439"/>
        <v>0</v>
      </c>
      <c r="JKJ1393" s="84">
        <f t="shared" si="1439"/>
        <v>1000000</v>
      </c>
      <c r="JKP1393" s="84" t="s">
        <v>235</v>
      </c>
      <c r="JKQ1393" s="84" t="s">
        <v>236</v>
      </c>
      <c r="JKR1393" s="84">
        <f t="shared" ref="JKR1393:JKZ1393" si="1440">JKR1387</f>
        <v>1000000</v>
      </c>
      <c r="JKS1393" s="84">
        <f t="shared" si="1440"/>
        <v>0</v>
      </c>
      <c r="JKT1393" s="84">
        <f t="shared" si="1440"/>
        <v>0</v>
      </c>
      <c r="JKU1393" s="84">
        <f t="shared" si="1440"/>
        <v>1000000</v>
      </c>
      <c r="JKV1393" s="84">
        <f t="shared" si="1440"/>
        <v>0</v>
      </c>
      <c r="JKW1393" s="84">
        <f t="shared" si="1440"/>
        <v>0</v>
      </c>
      <c r="JKX1393" s="84">
        <f t="shared" si="1440"/>
        <v>0</v>
      </c>
      <c r="JKY1393" s="84">
        <f t="shared" si="1440"/>
        <v>0</v>
      </c>
      <c r="JKZ1393" s="84">
        <f t="shared" si="1440"/>
        <v>1000000</v>
      </c>
      <c r="JLF1393" s="84" t="s">
        <v>235</v>
      </c>
      <c r="JLG1393" s="84" t="s">
        <v>236</v>
      </c>
      <c r="JLH1393" s="84">
        <f t="shared" ref="JLH1393:JLP1393" si="1441">JLH1387</f>
        <v>1000000</v>
      </c>
      <c r="JLI1393" s="84">
        <f t="shared" si="1441"/>
        <v>0</v>
      </c>
      <c r="JLJ1393" s="84">
        <f t="shared" si="1441"/>
        <v>0</v>
      </c>
      <c r="JLK1393" s="84">
        <f t="shared" si="1441"/>
        <v>1000000</v>
      </c>
      <c r="JLL1393" s="84">
        <f t="shared" si="1441"/>
        <v>0</v>
      </c>
      <c r="JLM1393" s="84">
        <f t="shared" si="1441"/>
        <v>0</v>
      </c>
      <c r="JLN1393" s="84">
        <f t="shared" si="1441"/>
        <v>0</v>
      </c>
      <c r="JLO1393" s="84">
        <f t="shared" si="1441"/>
        <v>0</v>
      </c>
      <c r="JLP1393" s="84">
        <f t="shared" si="1441"/>
        <v>1000000</v>
      </c>
      <c r="JLV1393" s="84" t="s">
        <v>235</v>
      </c>
      <c r="JLW1393" s="84" t="s">
        <v>236</v>
      </c>
      <c r="JLX1393" s="84">
        <f t="shared" ref="JLX1393:JMF1393" si="1442">JLX1387</f>
        <v>1000000</v>
      </c>
      <c r="JLY1393" s="84">
        <f t="shared" si="1442"/>
        <v>0</v>
      </c>
      <c r="JLZ1393" s="84">
        <f t="shared" si="1442"/>
        <v>0</v>
      </c>
      <c r="JMA1393" s="84">
        <f t="shared" si="1442"/>
        <v>1000000</v>
      </c>
      <c r="JMB1393" s="84">
        <f t="shared" si="1442"/>
        <v>0</v>
      </c>
      <c r="JMC1393" s="84">
        <f t="shared" si="1442"/>
        <v>0</v>
      </c>
      <c r="JMD1393" s="84">
        <f t="shared" si="1442"/>
        <v>0</v>
      </c>
      <c r="JME1393" s="84">
        <f t="shared" si="1442"/>
        <v>0</v>
      </c>
      <c r="JMF1393" s="84">
        <f t="shared" si="1442"/>
        <v>1000000</v>
      </c>
      <c r="JML1393" s="84" t="s">
        <v>235</v>
      </c>
      <c r="JMM1393" s="84" t="s">
        <v>236</v>
      </c>
      <c r="JMN1393" s="84">
        <f t="shared" ref="JMN1393:JMV1393" si="1443">JMN1387</f>
        <v>1000000</v>
      </c>
      <c r="JMO1393" s="84">
        <f t="shared" si="1443"/>
        <v>0</v>
      </c>
      <c r="JMP1393" s="84">
        <f t="shared" si="1443"/>
        <v>0</v>
      </c>
      <c r="JMQ1393" s="84">
        <f t="shared" si="1443"/>
        <v>1000000</v>
      </c>
      <c r="JMR1393" s="84">
        <f t="shared" si="1443"/>
        <v>0</v>
      </c>
      <c r="JMS1393" s="84">
        <f t="shared" si="1443"/>
        <v>0</v>
      </c>
      <c r="JMT1393" s="84">
        <f t="shared" si="1443"/>
        <v>0</v>
      </c>
      <c r="JMU1393" s="84">
        <f t="shared" si="1443"/>
        <v>0</v>
      </c>
      <c r="JMV1393" s="84">
        <f t="shared" si="1443"/>
        <v>1000000</v>
      </c>
      <c r="JNB1393" s="84" t="s">
        <v>235</v>
      </c>
      <c r="JNC1393" s="84" t="s">
        <v>236</v>
      </c>
      <c r="JND1393" s="84">
        <f t="shared" ref="JND1393:JNL1393" si="1444">JND1387</f>
        <v>1000000</v>
      </c>
      <c r="JNE1393" s="84">
        <f t="shared" si="1444"/>
        <v>0</v>
      </c>
      <c r="JNF1393" s="84">
        <f t="shared" si="1444"/>
        <v>0</v>
      </c>
      <c r="JNG1393" s="84">
        <f t="shared" si="1444"/>
        <v>1000000</v>
      </c>
      <c r="JNH1393" s="84">
        <f t="shared" si="1444"/>
        <v>0</v>
      </c>
      <c r="JNI1393" s="84">
        <f t="shared" si="1444"/>
        <v>0</v>
      </c>
      <c r="JNJ1393" s="84">
        <f t="shared" si="1444"/>
        <v>0</v>
      </c>
      <c r="JNK1393" s="84">
        <f t="shared" si="1444"/>
        <v>0</v>
      </c>
      <c r="JNL1393" s="84">
        <f t="shared" si="1444"/>
        <v>1000000</v>
      </c>
      <c r="JNR1393" s="84" t="s">
        <v>235</v>
      </c>
      <c r="JNS1393" s="84" t="s">
        <v>236</v>
      </c>
      <c r="JNT1393" s="84">
        <f t="shared" ref="JNT1393:JOB1393" si="1445">JNT1387</f>
        <v>1000000</v>
      </c>
      <c r="JNU1393" s="84">
        <f t="shared" si="1445"/>
        <v>0</v>
      </c>
      <c r="JNV1393" s="84">
        <f t="shared" si="1445"/>
        <v>0</v>
      </c>
      <c r="JNW1393" s="84">
        <f t="shared" si="1445"/>
        <v>1000000</v>
      </c>
      <c r="JNX1393" s="84">
        <f t="shared" si="1445"/>
        <v>0</v>
      </c>
      <c r="JNY1393" s="84">
        <f t="shared" si="1445"/>
        <v>0</v>
      </c>
      <c r="JNZ1393" s="84">
        <f t="shared" si="1445"/>
        <v>0</v>
      </c>
      <c r="JOA1393" s="84">
        <f t="shared" si="1445"/>
        <v>0</v>
      </c>
      <c r="JOB1393" s="84">
        <f t="shared" si="1445"/>
        <v>1000000</v>
      </c>
      <c r="JOH1393" s="84" t="s">
        <v>235</v>
      </c>
      <c r="JOI1393" s="84" t="s">
        <v>236</v>
      </c>
      <c r="JOJ1393" s="84">
        <f>JOJ1387</f>
        <v>1000000</v>
      </c>
      <c r="JOK1393" s="84">
        <f>JOK1387</f>
        <v>0</v>
      </c>
      <c r="JOL1393" s="84">
        <f>JOL1387</f>
        <v>0</v>
      </c>
      <c r="JOM1393" s="84">
        <f>JOM1387</f>
        <v>1000000</v>
      </c>
      <c r="JON1393" s="84">
        <f>JON1387</f>
        <v>0</v>
      </c>
      <c r="JOO1393" s="84">
        <f>JOO1387</f>
        <v>0</v>
      </c>
      <c r="JOP1393" s="84">
        <f>JOP1387</f>
        <v>0</v>
      </c>
      <c r="JOQ1393" s="84">
        <f>JOQ1387</f>
        <v>0</v>
      </c>
      <c r="JOR1393" s="84">
        <f>JOR1387</f>
        <v>1000000</v>
      </c>
      <c r="JOX1393" s="84" t="s">
        <v>235</v>
      </c>
      <c r="JOY1393" s="84" t="s">
        <v>236</v>
      </c>
      <c r="JOZ1393" s="84">
        <f t="shared" ref="JOZ1393:JPH1393" si="1446">JOZ1387</f>
        <v>1000000</v>
      </c>
      <c r="JPA1393" s="84">
        <f t="shared" si="1446"/>
        <v>0</v>
      </c>
      <c r="JPB1393" s="84">
        <f t="shared" si="1446"/>
        <v>0</v>
      </c>
      <c r="JPC1393" s="84">
        <f t="shared" si="1446"/>
        <v>1000000</v>
      </c>
      <c r="JPD1393" s="84">
        <f t="shared" si="1446"/>
        <v>0</v>
      </c>
      <c r="JPE1393" s="84">
        <f t="shared" si="1446"/>
        <v>0</v>
      </c>
      <c r="JPF1393" s="84">
        <f t="shared" si="1446"/>
        <v>0</v>
      </c>
      <c r="JPG1393" s="84">
        <f t="shared" si="1446"/>
        <v>0</v>
      </c>
      <c r="JPH1393" s="84">
        <f t="shared" si="1446"/>
        <v>1000000</v>
      </c>
      <c r="JPN1393" s="84" t="s">
        <v>235</v>
      </c>
      <c r="JPO1393" s="84" t="s">
        <v>236</v>
      </c>
      <c r="JPP1393" s="84">
        <f t="shared" ref="JPP1393:JPX1393" si="1447">JPP1387</f>
        <v>1000000</v>
      </c>
      <c r="JPQ1393" s="84">
        <f t="shared" si="1447"/>
        <v>0</v>
      </c>
      <c r="JPR1393" s="84">
        <f t="shared" si="1447"/>
        <v>0</v>
      </c>
      <c r="JPS1393" s="84">
        <f t="shared" si="1447"/>
        <v>1000000</v>
      </c>
      <c r="JPT1393" s="84">
        <f t="shared" si="1447"/>
        <v>0</v>
      </c>
      <c r="JPU1393" s="84">
        <f t="shared" si="1447"/>
        <v>0</v>
      </c>
      <c r="JPV1393" s="84">
        <f t="shared" si="1447"/>
        <v>0</v>
      </c>
      <c r="JPW1393" s="84">
        <f t="shared" si="1447"/>
        <v>0</v>
      </c>
      <c r="JPX1393" s="84">
        <f t="shared" si="1447"/>
        <v>1000000</v>
      </c>
      <c r="JQD1393" s="84" t="s">
        <v>235</v>
      </c>
      <c r="JQE1393" s="84" t="s">
        <v>236</v>
      </c>
      <c r="JQF1393" s="84">
        <f t="shared" ref="JQF1393:JQN1393" si="1448">JQF1387</f>
        <v>1000000</v>
      </c>
      <c r="JQG1393" s="84">
        <f t="shared" si="1448"/>
        <v>0</v>
      </c>
      <c r="JQH1393" s="84">
        <f t="shared" si="1448"/>
        <v>0</v>
      </c>
      <c r="JQI1393" s="84">
        <f t="shared" si="1448"/>
        <v>1000000</v>
      </c>
      <c r="JQJ1393" s="84">
        <f t="shared" si="1448"/>
        <v>0</v>
      </c>
      <c r="JQK1393" s="84">
        <f t="shared" si="1448"/>
        <v>0</v>
      </c>
      <c r="JQL1393" s="84">
        <f t="shared" si="1448"/>
        <v>0</v>
      </c>
      <c r="JQM1393" s="84">
        <f t="shared" si="1448"/>
        <v>0</v>
      </c>
      <c r="JQN1393" s="84">
        <f t="shared" si="1448"/>
        <v>1000000</v>
      </c>
      <c r="JQT1393" s="84" t="s">
        <v>235</v>
      </c>
      <c r="JQU1393" s="84" t="s">
        <v>236</v>
      </c>
      <c r="JQV1393" s="84">
        <f t="shared" ref="JQV1393:JRD1393" si="1449">JQV1387</f>
        <v>1000000</v>
      </c>
      <c r="JQW1393" s="84">
        <f t="shared" si="1449"/>
        <v>0</v>
      </c>
      <c r="JQX1393" s="84">
        <f t="shared" si="1449"/>
        <v>0</v>
      </c>
      <c r="JQY1393" s="84">
        <f t="shared" si="1449"/>
        <v>1000000</v>
      </c>
      <c r="JQZ1393" s="84">
        <f t="shared" si="1449"/>
        <v>0</v>
      </c>
      <c r="JRA1393" s="84">
        <f t="shared" si="1449"/>
        <v>0</v>
      </c>
      <c r="JRB1393" s="84">
        <f t="shared" si="1449"/>
        <v>0</v>
      </c>
      <c r="JRC1393" s="84">
        <f t="shared" si="1449"/>
        <v>0</v>
      </c>
      <c r="JRD1393" s="84">
        <f t="shared" si="1449"/>
        <v>1000000</v>
      </c>
      <c r="JRJ1393" s="84" t="s">
        <v>235</v>
      </c>
      <c r="JRK1393" s="84" t="s">
        <v>236</v>
      </c>
      <c r="JRL1393" s="84">
        <f t="shared" ref="JRL1393:JRT1393" si="1450">JRL1387</f>
        <v>1000000</v>
      </c>
      <c r="JRM1393" s="84">
        <f t="shared" si="1450"/>
        <v>0</v>
      </c>
      <c r="JRN1393" s="84">
        <f t="shared" si="1450"/>
        <v>0</v>
      </c>
      <c r="JRO1393" s="84">
        <f t="shared" si="1450"/>
        <v>1000000</v>
      </c>
      <c r="JRP1393" s="84">
        <f t="shared" si="1450"/>
        <v>0</v>
      </c>
      <c r="JRQ1393" s="84">
        <f t="shared" si="1450"/>
        <v>0</v>
      </c>
      <c r="JRR1393" s="84">
        <f t="shared" si="1450"/>
        <v>0</v>
      </c>
      <c r="JRS1393" s="84">
        <f t="shared" si="1450"/>
        <v>0</v>
      </c>
      <c r="JRT1393" s="84">
        <f t="shared" si="1450"/>
        <v>1000000</v>
      </c>
      <c r="JRZ1393" s="84" t="s">
        <v>235</v>
      </c>
      <c r="JSA1393" s="84" t="s">
        <v>236</v>
      </c>
      <c r="JSB1393" s="84">
        <f t="shared" ref="JSB1393:JSJ1393" si="1451">JSB1387</f>
        <v>1000000</v>
      </c>
      <c r="JSC1393" s="84">
        <f t="shared" si="1451"/>
        <v>0</v>
      </c>
      <c r="JSD1393" s="84">
        <f t="shared" si="1451"/>
        <v>0</v>
      </c>
      <c r="JSE1393" s="84">
        <f t="shared" si="1451"/>
        <v>1000000</v>
      </c>
      <c r="JSF1393" s="84">
        <f t="shared" si="1451"/>
        <v>0</v>
      </c>
      <c r="JSG1393" s="84">
        <f t="shared" si="1451"/>
        <v>0</v>
      </c>
      <c r="JSH1393" s="84">
        <f t="shared" si="1451"/>
        <v>0</v>
      </c>
      <c r="JSI1393" s="84">
        <f t="shared" si="1451"/>
        <v>0</v>
      </c>
      <c r="JSJ1393" s="84">
        <f t="shared" si="1451"/>
        <v>1000000</v>
      </c>
      <c r="JSP1393" s="84" t="s">
        <v>235</v>
      </c>
      <c r="JSQ1393" s="84" t="s">
        <v>236</v>
      </c>
      <c r="JSR1393" s="84">
        <f t="shared" ref="JSR1393:JSZ1393" si="1452">JSR1387</f>
        <v>1000000</v>
      </c>
      <c r="JSS1393" s="84">
        <f t="shared" si="1452"/>
        <v>0</v>
      </c>
      <c r="JST1393" s="84">
        <f t="shared" si="1452"/>
        <v>0</v>
      </c>
      <c r="JSU1393" s="84">
        <f t="shared" si="1452"/>
        <v>1000000</v>
      </c>
      <c r="JSV1393" s="84">
        <f t="shared" si="1452"/>
        <v>0</v>
      </c>
      <c r="JSW1393" s="84">
        <f t="shared" si="1452"/>
        <v>0</v>
      </c>
      <c r="JSX1393" s="84">
        <f t="shared" si="1452"/>
        <v>0</v>
      </c>
      <c r="JSY1393" s="84">
        <f t="shared" si="1452"/>
        <v>0</v>
      </c>
      <c r="JSZ1393" s="84">
        <f t="shared" si="1452"/>
        <v>1000000</v>
      </c>
      <c r="JTF1393" s="84" t="s">
        <v>235</v>
      </c>
      <c r="JTG1393" s="84" t="s">
        <v>236</v>
      </c>
      <c r="JTH1393" s="84">
        <f t="shared" ref="JTH1393:JTP1393" si="1453">JTH1387</f>
        <v>1000000</v>
      </c>
      <c r="JTI1393" s="84">
        <f t="shared" si="1453"/>
        <v>0</v>
      </c>
      <c r="JTJ1393" s="84">
        <f t="shared" si="1453"/>
        <v>0</v>
      </c>
      <c r="JTK1393" s="84">
        <f t="shared" si="1453"/>
        <v>1000000</v>
      </c>
      <c r="JTL1393" s="84">
        <f t="shared" si="1453"/>
        <v>0</v>
      </c>
      <c r="JTM1393" s="84">
        <f t="shared" si="1453"/>
        <v>0</v>
      </c>
      <c r="JTN1393" s="84">
        <f t="shared" si="1453"/>
        <v>0</v>
      </c>
      <c r="JTO1393" s="84">
        <f t="shared" si="1453"/>
        <v>0</v>
      </c>
      <c r="JTP1393" s="84">
        <f t="shared" si="1453"/>
        <v>1000000</v>
      </c>
      <c r="JTV1393" s="84" t="s">
        <v>235</v>
      </c>
      <c r="JTW1393" s="84" t="s">
        <v>236</v>
      </c>
      <c r="JTX1393" s="84">
        <f t="shared" ref="JTX1393:JUF1393" si="1454">JTX1387</f>
        <v>1000000</v>
      </c>
      <c r="JTY1393" s="84">
        <f t="shared" si="1454"/>
        <v>0</v>
      </c>
      <c r="JTZ1393" s="84">
        <f t="shared" si="1454"/>
        <v>0</v>
      </c>
      <c r="JUA1393" s="84">
        <f t="shared" si="1454"/>
        <v>1000000</v>
      </c>
      <c r="JUB1393" s="84">
        <f t="shared" si="1454"/>
        <v>0</v>
      </c>
      <c r="JUC1393" s="84">
        <f t="shared" si="1454"/>
        <v>0</v>
      </c>
      <c r="JUD1393" s="84">
        <f t="shared" si="1454"/>
        <v>0</v>
      </c>
      <c r="JUE1393" s="84">
        <f t="shared" si="1454"/>
        <v>0</v>
      </c>
      <c r="JUF1393" s="84">
        <f t="shared" si="1454"/>
        <v>1000000</v>
      </c>
      <c r="JUL1393" s="84" t="s">
        <v>235</v>
      </c>
      <c r="JUM1393" s="84" t="s">
        <v>236</v>
      </c>
      <c r="JUN1393" s="84">
        <f t="shared" ref="JUN1393:JUV1393" si="1455">JUN1387</f>
        <v>1000000</v>
      </c>
      <c r="JUO1393" s="84">
        <f t="shared" si="1455"/>
        <v>0</v>
      </c>
      <c r="JUP1393" s="84">
        <f t="shared" si="1455"/>
        <v>0</v>
      </c>
      <c r="JUQ1393" s="84">
        <f t="shared" si="1455"/>
        <v>1000000</v>
      </c>
      <c r="JUR1393" s="84">
        <f t="shared" si="1455"/>
        <v>0</v>
      </c>
      <c r="JUS1393" s="84">
        <f t="shared" si="1455"/>
        <v>0</v>
      </c>
      <c r="JUT1393" s="84">
        <f t="shared" si="1455"/>
        <v>0</v>
      </c>
      <c r="JUU1393" s="84">
        <f t="shared" si="1455"/>
        <v>0</v>
      </c>
      <c r="JUV1393" s="84">
        <f t="shared" si="1455"/>
        <v>1000000</v>
      </c>
      <c r="JVB1393" s="84" t="s">
        <v>235</v>
      </c>
      <c r="JVC1393" s="84" t="s">
        <v>236</v>
      </c>
      <c r="JVD1393" s="84">
        <f t="shared" ref="JVD1393:JVL1393" si="1456">JVD1387</f>
        <v>1000000</v>
      </c>
      <c r="JVE1393" s="84">
        <f t="shared" si="1456"/>
        <v>0</v>
      </c>
      <c r="JVF1393" s="84">
        <f t="shared" si="1456"/>
        <v>0</v>
      </c>
      <c r="JVG1393" s="84">
        <f t="shared" si="1456"/>
        <v>1000000</v>
      </c>
      <c r="JVH1393" s="84">
        <f t="shared" si="1456"/>
        <v>0</v>
      </c>
      <c r="JVI1393" s="84">
        <f t="shared" si="1456"/>
        <v>0</v>
      </c>
      <c r="JVJ1393" s="84">
        <f t="shared" si="1456"/>
        <v>0</v>
      </c>
      <c r="JVK1393" s="84">
        <f t="shared" si="1456"/>
        <v>0</v>
      </c>
      <c r="JVL1393" s="84">
        <f t="shared" si="1456"/>
        <v>1000000</v>
      </c>
      <c r="JVR1393" s="84" t="s">
        <v>235</v>
      </c>
      <c r="JVS1393" s="84" t="s">
        <v>236</v>
      </c>
      <c r="JVT1393" s="84">
        <f t="shared" ref="JVT1393:JWB1393" si="1457">JVT1387</f>
        <v>1000000</v>
      </c>
      <c r="JVU1393" s="84">
        <f t="shared" si="1457"/>
        <v>0</v>
      </c>
      <c r="JVV1393" s="84">
        <f t="shared" si="1457"/>
        <v>0</v>
      </c>
      <c r="JVW1393" s="84">
        <f t="shared" si="1457"/>
        <v>1000000</v>
      </c>
      <c r="JVX1393" s="84">
        <f t="shared" si="1457"/>
        <v>0</v>
      </c>
      <c r="JVY1393" s="84">
        <f t="shared" si="1457"/>
        <v>0</v>
      </c>
      <c r="JVZ1393" s="84">
        <f t="shared" si="1457"/>
        <v>0</v>
      </c>
      <c r="JWA1393" s="84">
        <f t="shared" si="1457"/>
        <v>0</v>
      </c>
      <c r="JWB1393" s="84">
        <f t="shared" si="1457"/>
        <v>1000000</v>
      </c>
      <c r="JWH1393" s="84" t="s">
        <v>235</v>
      </c>
      <c r="JWI1393" s="84" t="s">
        <v>236</v>
      </c>
      <c r="JWJ1393" s="84">
        <f t="shared" ref="JWJ1393:JWR1393" si="1458">JWJ1387</f>
        <v>1000000</v>
      </c>
      <c r="JWK1393" s="84">
        <f t="shared" si="1458"/>
        <v>0</v>
      </c>
      <c r="JWL1393" s="84">
        <f t="shared" si="1458"/>
        <v>0</v>
      </c>
      <c r="JWM1393" s="84">
        <f t="shared" si="1458"/>
        <v>1000000</v>
      </c>
      <c r="JWN1393" s="84">
        <f t="shared" si="1458"/>
        <v>0</v>
      </c>
      <c r="JWO1393" s="84">
        <f t="shared" si="1458"/>
        <v>0</v>
      </c>
      <c r="JWP1393" s="84">
        <f t="shared" si="1458"/>
        <v>0</v>
      </c>
      <c r="JWQ1393" s="84">
        <f t="shared" si="1458"/>
        <v>0</v>
      </c>
      <c r="JWR1393" s="84">
        <f t="shared" si="1458"/>
        <v>1000000</v>
      </c>
      <c r="JWX1393" s="84" t="s">
        <v>235</v>
      </c>
      <c r="JWY1393" s="84" t="s">
        <v>236</v>
      </c>
      <c r="JWZ1393" s="84">
        <f t="shared" ref="JWZ1393:JXH1393" si="1459">JWZ1387</f>
        <v>1000000</v>
      </c>
      <c r="JXA1393" s="84">
        <f t="shared" si="1459"/>
        <v>0</v>
      </c>
      <c r="JXB1393" s="84">
        <f t="shared" si="1459"/>
        <v>0</v>
      </c>
      <c r="JXC1393" s="84">
        <f t="shared" si="1459"/>
        <v>1000000</v>
      </c>
      <c r="JXD1393" s="84">
        <f t="shared" si="1459"/>
        <v>0</v>
      </c>
      <c r="JXE1393" s="84">
        <f t="shared" si="1459"/>
        <v>0</v>
      </c>
      <c r="JXF1393" s="84">
        <f t="shared" si="1459"/>
        <v>0</v>
      </c>
      <c r="JXG1393" s="84">
        <f t="shared" si="1459"/>
        <v>0</v>
      </c>
      <c r="JXH1393" s="84">
        <f t="shared" si="1459"/>
        <v>1000000</v>
      </c>
      <c r="JXN1393" s="84" t="s">
        <v>235</v>
      </c>
      <c r="JXO1393" s="84" t="s">
        <v>236</v>
      </c>
      <c r="JXP1393" s="84">
        <f t="shared" ref="JXP1393:JXX1393" si="1460">JXP1387</f>
        <v>1000000</v>
      </c>
      <c r="JXQ1393" s="84">
        <f t="shared" si="1460"/>
        <v>0</v>
      </c>
      <c r="JXR1393" s="84">
        <f t="shared" si="1460"/>
        <v>0</v>
      </c>
      <c r="JXS1393" s="84">
        <f t="shared" si="1460"/>
        <v>1000000</v>
      </c>
      <c r="JXT1393" s="84">
        <f t="shared" si="1460"/>
        <v>0</v>
      </c>
      <c r="JXU1393" s="84">
        <f t="shared" si="1460"/>
        <v>0</v>
      </c>
      <c r="JXV1393" s="84">
        <f t="shared" si="1460"/>
        <v>0</v>
      </c>
      <c r="JXW1393" s="84">
        <f t="shared" si="1460"/>
        <v>0</v>
      </c>
      <c r="JXX1393" s="84">
        <f t="shared" si="1460"/>
        <v>1000000</v>
      </c>
      <c r="JYD1393" s="84" t="s">
        <v>235</v>
      </c>
      <c r="JYE1393" s="84" t="s">
        <v>236</v>
      </c>
      <c r="JYF1393" s="84">
        <f t="shared" ref="JYF1393:JYN1393" si="1461">JYF1387</f>
        <v>1000000</v>
      </c>
      <c r="JYG1393" s="84">
        <f t="shared" si="1461"/>
        <v>0</v>
      </c>
      <c r="JYH1393" s="84">
        <f t="shared" si="1461"/>
        <v>0</v>
      </c>
      <c r="JYI1393" s="84">
        <f t="shared" si="1461"/>
        <v>1000000</v>
      </c>
      <c r="JYJ1393" s="84">
        <f t="shared" si="1461"/>
        <v>0</v>
      </c>
      <c r="JYK1393" s="84">
        <f t="shared" si="1461"/>
        <v>0</v>
      </c>
      <c r="JYL1393" s="84">
        <f t="shared" si="1461"/>
        <v>0</v>
      </c>
      <c r="JYM1393" s="84">
        <f t="shared" si="1461"/>
        <v>0</v>
      </c>
      <c r="JYN1393" s="84">
        <f t="shared" si="1461"/>
        <v>1000000</v>
      </c>
      <c r="JYT1393" s="84" t="s">
        <v>235</v>
      </c>
      <c r="JYU1393" s="84" t="s">
        <v>236</v>
      </c>
      <c r="JYV1393" s="84">
        <f t="shared" ref="JYV1393:JZD1393" si="1462">JYV1387</f>
        <v>1000000</v>
      </c>
      <c r="JYW1393" s="84">
        <f t="shared" si="1462"/>
        <v>0</v>
      </c>
      <c r="JYX1393" s="84">
        <f t="shared" si="1462"/>
        <v>0</v>
      </c>
      <c r="JYY1393" s="84">
        <f t="shared" si="1462"/>
        <v>1000000</v>
      </c>
      <c r="JYZ1393" s="84">
        <f t="shared" si="1462"/>
        <v>0</v>
      </c>
      <c r="JZA1393" s="84">
        <f t="shared" si="1462"/>
        <v>0</v>
      </c>
      <c r="JZB1393" s="84">
        <f t="shared" si="1462"/>
        <v>0</v>
      </c>
      <c r="JZC1393" s="84">
        <f t="shared" si="1462"/>
        <v>0</v>
      </c>
      <c r="JZD1393" s="84">
        <f t="shared" si="1462"/>
        <v>1000000</v>
      </c>
      <c r="JZJ1393" s="84" t="s">
        <v>235</v>
      </c>
      <c r="JZK1393" s="84" t="s">
        <v>236</v>
      </c>
      <c r="JZL1393" s="84">
        <f t="shared" ref="JZL1393:JZT1393" si="1463">JZL1387</f>
        <v>1000000</v>
      </c>
      <c r="JZM1393" s="84">
        <f t="shared" si="1463"/>
        <v>0</v>
      </c>
      <c r="JZN1393" s="84">
        <f t="shared" si="1463"/>
        <v>0</v>
      </c>
      <c r="JZO1393" s="84">
        <f t="shared" si="1463"/>
        <v>1000000</v>
      </c>
      <c r="JZP1393" s="84">
        <f t="shared" si="1463"/>
        <v>0</v>
      </c>
      <c r="JZQ1393" s="84">
        <f t="shared" si="1463"/>
        <v>0</v>
      </c>
      <c r="JZR1393" s="84">
        <f t="shared" si="1463"/>
        <v>0</v>
      </c>
      <c r="JZS1393" s="84">
        <f t="shared" si="1463"/>
        <v>0</v>
      </c>
      <c r="JZT1393" s="84">
        <f t="shared" si="1463"/>
        <v>1000000</v>
      </c>
      <c r="JZZ1393" s="84" t="s">
        <v>235</v>
      </c>
      <c r="KAA1393" s="84" t="s">
        <v>236</v>
      </c>
      <c r="KAB1393" s="84">
        <f t="shared" ref="KAB1393:KAJ1393" si="1464">KAB1387</f>
        <v>1000000</v>
      </c>
      <c r="KAC1393" s="84">
        <f t="shared" si="1464"/>
        <v>0</v>
      </c>
      <c r="KAD1393" s="84">
        <f t="shared" si="1464"/>
        <v>0</v>
      </c>
      <c r="KAE1393" s="84">
        <f t="shared" si="1464"/>
        <v>1000000</v>
      </c>
      <c r="KAF1393" s="84">
        <f t="shared" si="1464"/>
        <v>0</v>
      </c>
      <c r="KAG1393" s="84">
        <f t="shared" si="1464"/>
        <v>0</v>
      </c>
      <c r="KAH1393" s="84">
        <f t="shared" si="1464"/>
        <v>0</v>
      </c>
      <c r="KAI1393" s="84">
        <f t="shared" si="1464"/>
        <v>0</v>
      </c>
      <c r="KAJ1393" s="84">
        <f t="shared" si="1464"/>
        <v>1000000</v>
      </c>
      <c r="KAP1393" s="84" t="s">
        <v>235</v>
      </c>
      <c r="KAQ1393" s="84" t="s">
        <v>236</v>
      </c>
      <c r="KAR1393" s="84">
        <f t="shared" ref="KAR1393:KAZ1393" si="1465">KAR1387</f>
        <v>1000000</v>
      </c>
      <c r="KAS1393" s="84">
        <f t="shared" si="1465"/>
        <v>0</v>
      </c>
      <c r="KAT1393" s="84">
        <f t="shared" si="1465"/>
        <v>0</v>
      </c>
      <c r="KAU1393" s="84">
        <f t="shared" si="1465"/>
        <v>1000000</v>
      </c>
      <c r="KAV1393" s="84">
        <f t="shared" si="1465"/>
        <v>0</v>
      </c>
      <c r="KAW1393" s="84">
        <f t="shared" si="1465"/>
        <v>0</v>
      </c>
      <c r="KAX1393" s="84">
        <f t="shared" si="1465"/>
        <v>0</v>
      </c>
      <c r="KAY1393" s="84">
        <f t="shared" si="1465"/>
        <v>0</v>
      </c>
      <c r="KAZ1393" s="84">
        <f t="shared" si="1465"/>
        <v>1000000</v>
      </c>
      <c r="KBF1393" s="84" t="s">
        <v>235</v>
      </c>
      <c r="KBG1393" s="84" t="s">
        <v>236</v>
      </c>
      <c r="KBH1393" s="84">
        <f t="shared" ref="KBH1393:KBP1393" si="1466">KBH1387</f>
        <v>1000000</v>
      </c>
      <c r="KBI1393" s="84">
        <f t="shared" si="1466"/>
        <v>0</v>
      </c>
      <c r="KBJ1393" s="84">
        <f t="shared" si="1466"/>
        <v>0</v>
      </c>
      <c r="KBK1393" s="84">
        <f t="shared" si="1466"/>
        <v>1000000</v>
      </c>
      <c r="KBL1393" s="84">
        <f t="shared" si="1466"/>
        <v>0</v>
      </c>
      <c r="KBM1393" s="84">
        <f t="shared" si="1466"/>
        <v>0</v>
      </c>
      <c r="KBN1393" s="84">
        <f t="shared" si="1466"/>
        <v>0</v>
      </c>
      <c r="KBO1393" s="84">
        <f t="shared" si="1466"/>
        <v>0</v>
      </c>
      <c r="KBP1393" s="84">
        <f t="shared" si="1466"/>
        <v>1000000</v>
      </c>
      <c r="KBV1393" s="84" t="s">
        <v>235</v>
      </c>
      <c r="KBW1393" s="84" t="s">
        <v>236</v>
      </c>
      <c r="KBX1393" s="84">
        <f t="shared" ref="KBX1393:KCF1393" si="1467">KBX1387</f>
        <v>1000000</v>
      </c>
      <c r="KBY1393" s="84">
        <f t="shared" si="1467"/>
        <v>0</v>
      </c>
      <c r="KBZ1393" s="84">
        <f t="shared" si="1467"/>
        <v>0</v>
      </c>
      <c r="KCA1393" s="84">
        <f t="shared" si="1467"/>
        <v>1000000</v>
      </c>
      <c r="KCB1393" s="84">
        <f t="shared" si="1467"/>
        <v>0</v>
      </c>
      <c r="KCC1393" s="84">
        <f t="shared" si="1467"/>
        <v>0</v>
      </c>
      <c r="KCD1393" s="84">
        <f t="shared" si="1467"/>
        <v>0</v>
      </c>
      <c r="KCE1393" s="84">
        <f t="shared" si="1467"/>
        <v>0</v>
      </c>
      <c r="KCF1393" s="84">
        <f t="shared" si="1467"/>
        <v>1000000</v>
      </c>
      <c r="KCL1393" s="84" t="s">
        <v>235</v>
      </c>
      <c r="KCM1393" s="84" t="s">
        <v>236</v>
      </c>
      <c r="KCN1393" s="84">
        <f t="shared" ref="KCN1393:KCV1393" si="1468">KCN1387</f>
        <v>1000000</v>
      </c>
      <c r="KCO1393" s="84">
        <f t="shared" si="1468"/>
        <v>0</v>
      </c>
      <c r="KCP1393" s="84">
        <f t="shared" si="1468"/>
        <v>0</v>
      </c>
      <c r="KCQ1393" s="84">
        <f t="shared" si="1468"/>
        <v>1000000</v>
      </c>
      <c r="KCR1393" s="84">
        <f t="shared" si="1468"/>
        <v>0</v>
      </c>
      <c r="KCS1393" s="84">
        <f t="shared" si="1468"/>
        <v>0</v>
      </c>
      <c r="KCT1393" s="84">
        <f t="shared" si="1468"/>
        <v>0</v>
      </c>
      <c r="KCU1393" s="84">
        <f t="shared" si="1468"/>
        <v>0</v>
      </c>
      <c r="KCV1393" s="84">
        <f t="shared" si="1468"/>
        <v>1000000</v>
      </c>
      <c r="KDB1393" s="84" t="s">
        <v>235</v>
      </c>
      <c r="KDC1393" s="84" t="s">
        <v>236</v>
      </c>
      <c r="KDD1393" s="84">
        <f t="shared" ref="KDD1393:KDL1393" si="1469">KDD1387</f>
        <v>1000000</v>
      </c>
      <c r="KDE1393" s="84">
        <f t="shared" si="1469"/>
        <v>0</v>
      </c>
      <c r="KDF1393" s="84">
        <f t="shared" si="1469"/>
        <v>0</v>
      </c>
      <c r="KDG1393" s="84">
        <f t="shared" si="1469"/>
        <v>1000000</v>
      </c>
      <c r="KDH1393" s="84">
        <f t="shared" si="1469"/>
        <v>0</v>
      </c>
      <c r="KDI1393" s="84">
        <f t="shared" si="1469"/>
        <v>0</v>
      </c>
      <c r="KDJ1393" s="84">
        <f t="shared" si="1469"/>
        <v>0</v>
      </c>
      <c r="KDK1393" s="84">
        <f t="shared" si="1469"/>
        <v>0</v>
      </c>
      <c r="KDL1393" s="84">
        <f t="shared" si="1469"/>
        <v>1000000</v>
      </c>
      <c r="KDR1393" s="84" t="s">
        <v>235</v>
      </c>
      <c r="KDS1393" s="84" t="s">
        <v>236</v>
      </c>
      <c r="KDT1393" s="84">
        <f t="shared" ref="KDT1393:KEB1393" si="1470">KDT1387</f>
        <v>1000000</v>
      </c>
      <c r="KDU1393" s="84">
        <f t="shared" si="1470"/>
        <v>0</v>
      </c>
      <c r="KDV1393" s="84">
        <f t="shared" si="1470"/>
        <v>0</v>
      </c>
      <c r="KDW1393" s="84">
        <f t="shared" si="1470"/>
        <v>1000000</v>
      </c>
      <c r="KDX1393" s="84">
        <f t="shared" si="1470"/>
        <v>0</v>
      </c>
      <c r="KDY1393" s="84">
        <f t="shared" si="1470"/>
        <v>0</v>
      </c>
      <c r="KDZ1393" s="84">
        <f t="shared" si="1470"/>
        <v>0</v>
      </c>
      <c r="KEA1393" s="84">
        <f t="shared" si="1470"/>
        <v>0</v>
      </c>
      <c r="KEB1393" s="84">
        <f t="shared" si="1470"/>
        <v>1000000</v>
      </c>
      <c r="KEH1393" s="84" t="s">
        <v>235</v>
      </c>
      <c r="KEI1393" s="84" t="s">
        <v>236</v>
      </c>
      <c r="KEJ1393" s="84">
        <f t="shared" ref="KEJ1393:KER1393" si="1471">KEJ1387</f>
        <v>1000000</v>
      </c>
      <c r="KEK1393" s="84">
        <f t="shared" si="1471"/>
        <v>0</v>
      </c>
      <c r="KEL1393" s="84">
        <f t="shared" si="1471"/>
        <v>0</v>
      </c>
      <c r="KEM1393" s="84">
        <f t="shared" si="1471"/>
        <v>1000000</v>
      </c>
      <c r="KEN1393" s="84">
        <f t="shared" si="1471"/>
        <v>0</v>
      </c>
      <c r="KEO1393" s="84">
        <f t="shared" si="1471"/>
        <v>0</v>
      </c>
      <c r="KEP1393" s="84">
        <f t="shared" si="1471"/>
        <v>0</v>
      </c>
      <c r="KEQ1393" s="84">
        <f t="shared" si="1471"/>
        <v>0</v>
      </c>
      <c r="KER1393" s="84">
        <f t="shared" si="1471"/>
        <v>1000000</v>
      </c>
      <c r="KEX1393" s="84" t="s">
        <v>235</v>
      </c>
      <c r="KEY1393" s="84" t="s">
        <v>236</v>
      </c>
      <c r="KEZ1393" s="84">
        <f t="shared" ref="KEZ1393:KFH1393" si="1472">KEZ1387</f>
        <v>1000000</v>
      </c>
      <c r="KFA1393" s="84">
        <f t="shared" si="1472"/>
        <v>0</v>
      </c>
      <c r="KFB1393" s="84">
        <f t="shared" si="1472"/>
        <v>0</v>
      </c>
      <c r="KFC1393" s="84">
        <f t="shared" si="1472"/>
        <v>1000000</v>
      </c>
      <c r="KFD1393" s="84">
        <f t="shared" si="1472"/>
        <v>0</v>
      </c>
      <c r="KFE1393" s="84">
        <f t="shared" si="1472"/>
        <v>0</v>
      </c>
      <c r="KFF1393" s="84">
        <f t="shared" si="1472"/>
        <v>0</v>
      </c>
      <c r="KFG1393" s="84">
        <f t="shared" si="1472"/>
        <v>0</v>
      </c>
      <c r="KFH1393" s="84">
        <f t="shared" si="1472"/>
        <v>1000000</v>
      </c>
      <c r="KFN1393" s="84" t="s">
        <v>235</v>
      </c>
      <c r="KFO1393" s="84" t="s">
        <v>236</v>
      </c>
      <c r="KFP1393" s="84">
        <f t="shared" ref="KFP1393:KFX1393" si="1473">KFP1387</f>
        <v>1000000</v>
      </c>
      <c r="KFQ1393" s="84">
        <f t="shared" si="1473"/>
        <v>0</v>
      </c>
      <c r="KFR1393" s="84">
        <f t="shared" si="1473"/>
        <v>0</v>
      </c>
      <c r="KFS1393" s="84">
        <f t="shared" si="1473"/>
        <v>1000000</v>
      </c>
      <c r="KFT1393" s="84">
        <f t="shared" si="1473"/>
        <v>0</v>
      </c>
      <c r="KFU1393" s="84">
        <f t="shared" si="1473"/>
        <v>0</v>
      </c>
      <c r="KFV1393" s="84">
        <f t="shared" si="1473"/>
        <v>0</v>
      </c>
      <c r="KFW1393" s="84">
        <f t="shared" si="1473"/>
        <v>0</v>
      </c>
      <c r="KFX1393" s="84">
        <f t="shared" si="1473"/>
        <v>1000000</v>
      </c>
      <c r="KGD1393" s="84" t="s">
        <v>235</v>
      </c>
      <c r="KGE1393" s="84" t="s">
        <v>236</v>
      </c>
      <c r="KGF1393" s="84">
        <f t="shared" ref="KGF1393:KGN1393" si="1474">KGF1387</f>
        <v>1000000</v>
      </c>
      <c r="KGG1393" s="84">
        <f t="shared" si="1474"/>
        <v>0</v>
      </c>
      <c r="KGH1393" s="84">
        <f t="shared" si="1474"/>
        <v>0</v>
      </c>
      <c r="KGI1393" s="84">
        <f t="shared" si="1474"/>
        <v>1000000</v>
      </c>
      <c r="KGJ1393" s="84">
        <f t="shared" si="1474"/>
        <v>0</v>
      </c>
      <c r="KGK1393" s="84">
        <f t="shared" si="1474"/>
        <v>0</v>
      </c>
      <c r="KGL1393" s="84">
        <f t="shared" si="1474"/>
        <v>0</v>
      </c>
      <c r="KGM1393" s="84">
        <f t="shared" si="1474"/>
        <v>0</v>
      </c>
      <c r="KGN1393" s="84">
        <f t="shared" si="1474"/>
        <v>1000000</v>
      </c>
      <c r="KGT1393" s="84" t="s">
        <v>235</v>
      </c>
      <c r="KGU1393" s="84" t="s">
        <v>236</v>
      </c>
      <c r="KGV1393" s="84">
        <f t="shared" ref="KGV1393:KHD1393" si="1475">KGV1387</f>
        <v>1000000</v>
      </c>
      <c r="KGW1393" s="84">
        <f t="shared" si="1475"/>
        <v>0</v>
      </c>
      <c r="KGX1393" s="84">
        <f t="shared" si="1475"/>
        <v>0</v>
      </c>
      <c r="KGY1393" s="84">
        <f t="shared" si="1475"/>
        <v>1000000</v>
      </c>
      <c r="KGZ1393" s="84">
        <f t="shared" si="1475"/>
        <v>0</v>
      </c>
      <c r="KHA1393" s="84">
        <f t="shared" si="1475"/>
        <v>0</v>
      </c>
      <c r="KHB1393" s="84">
        <f t="shared" si="1475"/>
        <v>0</v>
      </c>
      <c r="KHC1393" s="84">
        <f t="shared" si="1475"/>
        <v>0</v>
      </c>
      <c r="KHD1393" s="84">
        <f t="shared" si="1475"/>
        <v>1000000</v>
      </c>
      <c r="KHJ1393" s="84" t="s">
        <v>235</v>
      </c>
      <c r="KHK1393" s="84" t="s">
        <v>236</v>
      </c>
      <c r="KHL1393" s="84">
        <f t="shared" ref="KHL1393:KHT1393" si="1476">KHL1387</f>
        <v>1000000</v>
      </c>
      <c r="KHM1393" s="84">
        <f t="shared" si="1476"/>
        <v>0</v>
      </c>
      <c r="KHN1393" s="84">
        <f t="shared" si="1476"/>
        <v>0</v>
      </c>
      <c r="KHO1393" s="84">
        <f t="shared" si="1476"/>
        <v>1000000</v>
      </c>
      <c r="KHP1393" s="84">
        <f t="shared" si="1476"/>
        <v>0</v>
      </c>
      <c r="KHQ1393" s="84">
        <f t="shared" si="1476"/>
        <v>0</v>
      </c>
      <c r="KHR1393" s="84">
        <f t="shared" si="1476"/>
        <v>0</v>
      </c>
      <c r="KHS1393" s="84">
        <f t="shared" si="1476"/>
        <v>0</v>
      </c>
      <c r="KHT1393" s="84">
        <f t="shared" si="1476"/>
        <v>1000000</v>
      </c>
      <c r="KHZ1393" s="84" t="s">
        <v>235</v>
      </c>
      <c r="KIA1393" s="84" t="s">
        <v>236</v>
      </c>
      <c r="KIB1393" s="84">
        <f t="shared" ref="KIB1393:KIJ1393" si="1477">KIB1387</f>
        <v>1000000</v>
      </c>
      <c r="KIC1393" s="84">
        <f t="shared" si="1477"/>
        <v>0</v>
      </c>
      <c r="KID1393" s="84">
        <f t="shared" si="1477"/>
        <v>0</v>
      </c>
      <c r="KIE1393" s="84">
        <f t="shared" si="1477"/>
        <v>1000000</v>
      </c>
      <c r="KIF1393" s="84">
        <f t="shared" si="1477"/>
        <v>0</v>
      </c>
      <c r="KIG1393" s="84">
        <f t="shared" si="1477"/>
        <v>0</v>
      </c>
      <c r="KIH1393" s="84">
        <f t="shared" si="1477"/>
        <v>0</v>
      </c>
      <c r="KII1393" s="84">
        <f t="shared" si="1477"/>
        <v>0</v>
      </c>
      <c r="KIJ1393" s="84">
        <f t="shared" si="1477"/>
        <v>1000000</v>
      </c>
      <c r="KIP1393" s="84" t="s">
        <v>235</v>
      </c>
      <c r="KIQ1393" s="84" t="s">
        <v>236</v>
      </c>
      <c r="KIR1393" s="84">
        <f t="shared" ref="KIR1393:KIZ1393" si="1478">KIR1387</f>
        <v>1000000</v>
      </c>
      <c r="KIS1393" s="84">
        <f t="shared" si="1478"/>
        <v>0</v>
      </c>
      <c r="KIT1393" s="84">
        <f t="shared" si="1478"/>
        <v>0</v>
      </c>
      <c r="KIU1393" s="84">
        <f t="shared" si="1478"/>
        <v>1000000</v>
      </c>
      <c r="KIV1393" s="84">
        <f t="shared" si="1478"/>
        <v>0</v>
      </c>
      <c r="KIW1393" s="84">
        <f t="shared" si="1478"/>
        <v>0</v>
      </c>
      <c r="KIX1393" s="84">
        <f t="shared" si="1478"/>
        <v>0</v>
      </c>
      <c r="KIY1393" s="84">
        <f t="shared" si="1478"/>
        <v>0</v>
      </c>
      <c r="KIZ1393" s="84">
        <f t="shared" si="1478"/>
        <v>1000000</v>
      </c>
      <c r="KJF1393" s="84" t="s">
        <v>235</v>
      </c>
      <c r="KJG1393" s="84" t="s">
        <v>236</v>
      </c>
      <c r="KJH1393" s="84">
        <f t="shared" ref="KJH1393:KJP1393" si="1479">KJH1387</f>
        <v>1000000</v>
      </c>
      <c r="KJI1393" s="84">
        <f t="shared" si="1479"/>
        <v>0</v>
      </c>
      <c r="KJJ1393" s="84">
        <f t="shared" si="1479"/>
        <v>0</v>
      </c>
      <c r="KJK1393" s="84">
        <f t="shared" si="1479"/>
        <v>1000000</v>
      </c>
      <c r="KJL1393" s="84">
        <f t="shared" si="1479"/>
        <v>0</v>
      </c>
      <c r="KJM1393" s="84">
        <f t="shared" si="1479"/>
        <v>0</v>
      </c>
      <c r="KJN1393" s="84">
        <f t="shared" si="1479"/>
        <v>0</v>
      </c>
      <c r="KJO1393" s="84">
        <f t="shared" si="1479"/>
        <v>0</v>
      </c>
      <c r="KJP1393" s="84">
        <f t="shared" si="1479"/>
        <v>1000000</v>
      </c>
      <c r="KJV1393" s="84" t="s">
        <v>235</v>
      </c>
      <c r="KJW1393" s="84" t="s">
        <v>236</v>
      </c>
      <c r="KJX1393" s="84">
        <f t="shared" ref="KJX1393:KKF1393" si="1480">KJX1387</f>
        <v>1000000</v>
      </c>
      <c r="KJY1393" s="84">
        <f t="shared" si="1480"/>
        <v>0</v>
      </c>
      <c r="KJZ1393" s="84">
        <f t="shared" si="1480"/>
        <v>0</v>
      </c>
      <c r="KKA1393" s="84">
        <f t="shared" si="1480"/>
        <v>1000000</v>
      </c>
      <c r="KKB1393" s="84">
        <f t="shared" si="1480"/>
        <v>0</v>
      </c>
      <c r="KKC1393" s="84">
        <f t="shared" si="1480"/>
        <v>0</v>
      </c>
      <c r="KKD1393" s="84">
        <f t="shared" si="1480"/>
        <v>0</v>
      </c>
      <c r="KKE1393" s="84">
        <f t="shared" si="1480"/>
        <v>0</v>
      </c>
      <c r="KKF1393" s="84">
        <f t="shared" si="1480"/>
        <v>1000000</v>
      </c>
      <c r="KKL1393" s="84" t="s">
        <v>235</v>
      </c>
      <c r="KKM1393" s="84" t="s">
        <v>236</v>
      </c>
      <c r="KKN1393" s="84">
        <f t="shared" ref="KKN1393:KKV1393" si="1481">KKN1387</f>
        <v>1000000</v>
      </c>
      <c r="KKO1393" s="84">
        <f t="shared" si="1481"/>
        <v>0</v>
      </c>
      <c r="KKP1393" s="84">
        <f t="shared" si="1481"/>
        <v>0</v>
      </c>
      <c r="KKQ1393" s="84">
        <f t="shared" si="1481"/>
        <v>1000000</v>
      </c>
      <c r="KKR1393" s="84">
        <f t="shared" si="1481"/>
        <v>0</v>
      </c>
      <c r="KKS1393" s="84">
        <f t="shared" si="1481"/>
        <v>0</v>
      </c>
      <c r="KKT1393" s="84">
        <f t="shared" si="1481"/>
        <v>0</v>
      </c>
      <c r="KKU1393" s="84">
        <f t="shared" si="1481"/>
        <v>0</v>
      </c>
      <c r="KKV1393" s="84">
        <f t="shared" si="1481"/>
        <v>1000000</v>
      </c>
      <c r="KLB1393" s="84" t="s">
        <v>235</v>
      </c>
      <c r="KLC1393" s="84" t="s">
        <v>236</v>
      </c>
      <c r="KLD1393" s="84">
        <f t="shared" ref="KLD1393:KLL1393" si="1482">KLD1387</f>
        <v>1000000</v>
      </c>
      <c r="KLE1393" s="84">
        <f t="shared" si="1482"/>
        <v>0</v>
      </c>
      <c r="KLF1393" s="84">
        <f t="shared" si="1482"/>
        <v>0</v>
      </c>
      <c r="KLG1393" s="84">
        <f t="shared" si="1482"/>
        <v>1000000</v>
      </c>
      <c r="KLH1393" s="84">
        <f t="shared" si="1482"/>
        <v>0</v>
      </c>
      <c r="KLI1393" s="84">
        <f t="shared" si="1482"/>
        <v>0</v>
      </c>
      <c r="KLJ1393" s="84">
        <f t="shared" si="1482"/>
        <v>0</v>
      </c>
      <c r="KLK1393" s="84">
        <f t="shared" si="1482"/>
        <v>0</v>
      </c>
      <c r="KLL1393" s="84">
        <f t="shared" si="1482"/>
        <v>1000000</v>
      </c>
      <c r="KLR1393" s="84" t="s">
        <v>235</v>
      </c>
      <c r="KLS1393" s="84" t="s">
        <v>236</v>
      </c>
      <c r="KLT1393" s="84">
        <f t="shared" ref="KLT1393:KMB1393" si="1483">KLT1387</f>
        <v>1000000</v>
      </c>
      <c r="KLU1393" s="84">
        <f t="shared" si="1483"/>
        <v>0</v>
      </c>
      <c r="KLV1393" s="84">
        <f t="shared" si="1483"/>
        <v>0</v>
      </c>
      <c r="KLW1393" s="84">
        <f t="shared" si="1483"/>
        <v>1000000</v>
      </c>
      <c r="KLX1393" s="84">
        <f t="shared" si="1483"/>
        <v>0</v>
      </c>
      <c r="KLY1393" s="84">
        <f t="shared" si="1483"/>
        <v>0</v>
      </c>
      <c r="KLZ1393" s="84">
        <f t="shared" si="1483"/>
        <v>0</v>
      </c>
      <c r="KMA1393" s="84">
        <f t="shared" si="1483"/>
        <v>0</v>
      </c>
      <c r="KMB1393" s="84">
        <f t="shared" si="1483"/>
        <v>1000000</v>
      </c>
      <c r="KMH1393" s="84" t="s">
        <v>235</v>
      </c>
      <c r="KMI1393" s="84" t="s">
        <v>236</v>
      </c>
      <c r="KMJ1393" s="84">
        <f t="shared" ref="KMJ1393:KMR1393" si="1484">KMJ1387</f>
        <v>1000000</v>
      </c>
      <c r="KMK1393" s="84">
        <f t="shared" si="1484"/>
        <v>0</v>
      </c>
      <c r="KML1393" s="84">
        <f t="shared" si="1484"/>
        <v>0</v>
      </c>
      <c r="KMM1393" s="84">
        <f t="shared" si="1484"/>
        <v>1000000</v>
      </c>
      <c r="KMN1393" s="84">
        <f t="shared" si="1484"/>
        <v>0</v>
      </c>
      <c r="KMO1393" s="84">
        <f t="shared" si="1484"/>
        <v>0</v>
      </c>
      <c r="KMP1393" s="84">
        <f t="shared" si="1484"/>
        <v>0</v>
      </c>
      <c r="KMQ1393" s="84">
        <f t="shared" si="1484"/>
        <v>0</v>
      </c>
      <c r="KMR1393" s="84">
        <f t="shared" si="1484"/>
        <v>1000000</v>
      </c>
      <c r="KMX1393" s="84" t="s">
        <v>235</v>
      </c>
      <c r="KMY1393" s="84" t="s">
        <v>236</v>
      </c>
      <c r="KMZ1393" s="84">
        <f t="shared" ref="KMZ1393:KNH1393" si="1485">KMZ1387</f>
        <v>1000000</v>
      </c>
      <c r="KNA1393" s="84">
        <f t="shared" si="1485"/>
        <v>0</v>
      </c>
      <c r="KNB1393" s="84">
        <f t="shared" si="1485"/>
        <v>0</v>
      </c>
      <c r="KNC1393" s="84">
        <f t="shared" si="1485"/>
        <v>1000000</v>
      </c>
      <c r="KND1393" s="84">
        <f t="shared" si="1485"/>
        <v>0</v>
      </c>
      <c r="KNE1393" s="84">
        <f t="shared" si="1485"/>
        <v>0</v>
      </c>
      <c r="KNF1393" s="84">
        <f t="shared" si="1485"/>
        <v>0</v>
      </c>
      <c r="KNG1393" s="84">
        <f t="shared" si="1485"/>
        <v>0</v>
      </c>
      <c r="KNH1393" s="84">
        <f t="shared" si="1485"/>
        <v>1000000</v>
      </c>
      <c r="KNN1393" s="84" t="s">
        <v>235</v>
      </c>
      <c r="KNO1393" s="84" t="s">
        <v>236</v>
      </c>
      <c r="KNP1393" s="84">
        <f t="shared" ref="KNP1393:KNX1393" si="1486">KNP1387</f>
        <v>1000000</v>
      </c>
      <c r="KNQ1393" s="84">
        <f t="shared" si="1486"/>
        <v>0</v>
      </c>
      <c r="KNR1393" s="84">
        <f t="shared" si="1486"/>
        <v>0</v>
      </c>
      <c r="KNS1393" s="84">
        <f t="shared" si="1486"/>
        <v>1000000</v>
      </c>
      <c r="KNT1393" s="84">
        <f t="shared" si="1486"/>
        <v>0</v>
      </c>
      <c r="KNU1393" s="84">
        <f t="shared" si="1486"/>
        <v>0</v>
      </c>
      <c r="KNV1393" s="84">
        <f t="shared" si="1486"/>
        <v>0</v>
      </c>
      <c r="KNW1393" s="84">
        <f t="shared" si="1486"/>
        <v>0</v>
      </c>
      <c r="KNX1393" s="84">
        <f t="shared" si="1486"/>
        <v>1000000</v>
      </c>
      <c r="KOD1393" s="84" t="s">
        <v>235</v>
      </c>
      <c r="KOE1393" s="84" t="s">
        <v>236</v>
      </c>
      <c r="KOF1393" s="84">
        <f t="shared" ref="KOF1393:KON1393" si="1487">KOF1387</f>
        <v>1000000</v>
      </c>
      <c r="KOG1393" s="84">
        <f t="shared" si="1487"/>
        <v>0</v>
      </c>
      <c r="KOH1393" s="84">
        <f t="shared" si="1487"/>
        <v>0</v>
      </c>
      <c r="KOI1393" s="84">
        <f t="shared" si="1487"/>
        <v>1000000</v>
      </c>
      <c r="KOJ1393" s="84">
        <f t="shared" si="1487"/>
        <v>0</v>
      </c>
      <c r="KOK1393" s="84">
        <f t="shared" si="1487"/>
        <v>0</v>
      </c>
      <c r="KOL1393" s="84">
        <f t="shared" si="1487"/>
        <v>0</v>
      </c>
      <c r="KOM1393" s="84">
        <f t="shared" si="1487"/>
        <v>0</v>
      </c>
      <c r="KON1393" s="84">
        <f t="shared" si="1487"/>
        <v>1000000</v>
      </c>
      <c r="KOT1393" s="84" t="s">
        <v>235</v>
      </c>
      <c r="KOU1393" s="84" t="s">
        <v>236</v>
      </c>
      <c r="KOV1393" s="84">
        <f t="shared" ref="KOV1393:KPD1393" si="1488">KOV1387</f>
        <v>1000000</v>
      </c>
      <c r="KOW1393" s="84">
        <f t="shared" si="1488"/>
        <v>0</v>
      </c>
      <c r="KOX1393" s="84">
        <f t="shared" si="1488"/>
        <v>0</v>
      </c>
      <c r="KOY1393" s="84">
        <f t="shared" si="1488"/>
        <v>1000000</v>
      </c>
      <c r="KOZ1393" s="84">
        <f t="shared" si="1488"/>
        <v>0</v>
      </c>
      <c r="KPA1393" s="84">
        <f t="shared" si="1488"/>
        <v>0</v>
      </c>
      <c r="KPB1393" s="84">
        <f t="shared" si="1488"/>
        <v>0</v>
      </c>
      <c r="KPC1393" s="84">
        <f t="shared" si="1488"/>
        <v>0</v>
      </c>
      <c r="KPD1393" s="84">
        <f t="shared" si="1488"/>
        <v>1000000</v>
      </c>
      <c r="KPJ1393" s="84" t="s">
        <v>235</v>
      </c>
      <c r="KPK1393" s="84" t="s">
        <v>236</v>
      </c>
      <c r="KPL1393" s="84">
        <f t="shared" ref="KPL1393:KPT1393" si="1489">KPL1387</f>
        <v>1000000</v>
      </c>
      <c r="KPM1393" s="84">
        <f t="shared" si="1489"/>
        <v>0</v>
      </c>
      <c r="KPN1393" s="84">
        <f t="shared" si="1489"/>
        <v>0</v>
      </c>
      <c r="KPO1393" s="84">
        <f t="shared" si="1489"/>
        <v>1000000</v>
      </c>
      <c r="KPP1393" s="84">
        <f t="shared" si="1489"/>
        <v>0</v>
      </c>
      <c r="KPQ1393" s="84">
        <f t="shared" si="1489"/>
        <v>0</v>
      </c>
      <c r="KPR1393" s="84">
        <f t="shared" si="1489"/>
        <v>0</v>
      </c>
      <c r="KPS1393" s="84">
        <f t="shared" si="1489"/>
        <v>0</v>
      </c>
      <c r="KPT1393" s="84">
        <f t="shared" si="1489"/>
        <v>1000000</v>
      </c>
      <c r="KPZ1393" s="84" t="s">
        <v>235</v>
      </c>
      <c r="KQA1393" s="84" t="s">
        <v>236</v>
      </c>
      <c r="KQB1393" s="84">
        <f t="shared" ref="KQB1393:KQJ1393" si="1490">KQB1387</f>
        <v>1000000</v>
      </c>
      <c r="KQC1393" s="84">
        <f t="shared" si="1490"/>
        <v>0</v>
      </c>
      <c r="KQD1393" s="84">
        <f t="shared" si="1490"/>
        <v>0</v>
      </c>
      <c r="KQE1393" s="84">
        <f t="shared" si="1490"/>
        <v>1000000</v>
      </c>
      <c r="KQF1393" s="84">
        <f t="shared" si="1490"/>
        <v>0</v>
      </c>
      <c r="KQG1393" s="84">
        <f t="shared" si="1490"/>
        <v>0</v>
      </c>
      <c r="KQH1393" s="84">
        <f t="shared" si="1490"/>
        <v>0</v>
      </c>
      <c r="KQI1393" s="84">
        <f t="shared" si="1490"/>
        <v>0</v>
      </c>
      <c r="KQJ1393" s="84">
        <f t="shared" si="1490"/>
        <v>1000000</v>
      </c>
      <c r="KQP1393" s="84" t="s">
        <v>235</v>
      </c>
      <c r="KQQ1393" s="84" t="s">
        <v>236</v>
      </c>
      <c r="KQR1393" s="84">
        <f t="shared" ref="KQR1393:KQZ1393" si="1491">KQR1387</f>
        <v>1000000</v>
      </c>
      <c r="KQS1393" s="84">
        <f t="shared" si="1491"/>
        <v>0</v>
      </c>
      <c r="KQT1393" s="84">
        <f t="shared" si="1491"/>
        <v>0</v>
      </c>
      <c r="KQU1393" s="84">
        <f t="shared" si="1491"/>
        <v>1000000</v>
      </c>
      <c r="KQV1393" s="84">
        <f t="shared" si="1491"/>
        <v>0</v>
      </c>
      <c r="KQW1393" s="84">
        <f t="shared" si="1491"/>
        <v>0</v>
      </c>
      <c r="KQX1393" s="84">
        <f t="shared" si="1491"/>
        <v>0</v>
      </c>
      <c r="KQY1393" s="84">
        <f t="shared" si="1491"/>
        <v>0</v>
      </c>
      <c r="KQZ1393" s="84">
        <f t="shared" si="1491"/>
        <v>1000000</v>
      </c>
      <c r="KRF1393" s="84" t="s">
        <v>235</v>
      </c>
      <c r="KRG1393" s="84" t="s">
        <v>236</v>
      </c>
      <c r="KRH1393" s="84">
        <f t="shared" ref="KRH1393:KRP1393" si="1492">KRH1387</f>
        <v>1000000</v>
      </c>
      <c r="KRI1393" s="84">
        <f t="shared" si="1492"/>
        <v>0</v>
      </c>
      <c r="KRJ1393" s="84">
        <f t="shared" si="1492"/>
        <v>0</v>
      </c>
      <c r="KRK1393" s="84">
        <f t="shared" si="1492"/>
        <v>1000000</v>
      </c>
      <c r="KRL1393" s="84">
        <f t="shared" si="1492"/>
        <v>0</v>
      </c>
      <c r="KRM1393" s="84">
        <f t="shared" si="1492"/>
        <v>0</v>
      </c>
      <c r="KRN1393" s="84">
        <f t="shared" si="1492"/>
        <v>0</v>
      </c>
      <c r="KRO1393" s="84">
        <f t="shared" si="1492"/>
        <v>0</v>
      </c>
      <c r="KRP1393" s="84">
        <f t="shared" si="1492"/>
        <v>1000000</v>
      </c>
      <c r="KRV1393" s="84" t="s">
        <v>235</v>
      </c>
      <c r="KRW1393" s="84" t="s">
        <v>236</v>
      </c>
      <c r="KRX1393" s="84">
        <f t="shared" ref="KRX1393:KSF1393" si="1493">KRX1387</f>
        <v>1000000</v>
      </c>
      <c r="KRY1393" s="84">
        <f t="shared" si="1493"/>
        <v>0</v>
      </c>
      <c r="KRZ1393" s="84">
        <f t="shared" si="1493"/>
        <v>0</v>
      </c>
      <c r="KSA1393" s="84">
        <f t="shared" si="1493"/>
        <v>1000000</v>
      </c>
      <c r="KSB1393" s="84">
        <f t="shared" si="1493"/>
        <v>0</v>
      </c>
      <c r="KSC1393" s="84">
        <f t="shared" si="1493"/>
        <v>0</v>
      </c>
      <c r="KSD1393" s="84">
        <f t="shared" si="1493"/>
        <v>0</v>
      </c>
      <c r="KSE1393" s="84">
        <f t="shared" si="1493"/>
        <v>0</v>
      </c>
      <c r="KSF1393" s="84">
        <f t="shared" si="1493"/>
        <v>1000000</v>
      </c>
      <c r="KSL1393" s="84" t="s">
        <v>235</v>
      </c>
      <c r="KSM1393" s="84" t="s">
        <v>236</v>
      </c>
      <c r="KSN1393" s="84">
        <f t="shared" ref="KSN1393:KSV1393" si="1494">KSN1387</f>
        <v>1000000</v>
      </c>
      <c r="KSO1393" s="84">
        <f t="shared" si="1494"/>
        <v>0</v>
      </c>
      <c r="KSP1393" s="84">
        <f t="shared" si="1494"/>
        <v>0</v>
      </c>
      <c r="KSQ1393" s="84">
        <f t="shared" si="1494"/>
        <v>1000000</v>
      </c>
      <c r="KSR1393" s="84">
        <f t="shared" si="1494"/>
        <v>0</v>
      </c>
      <c r="KSS1393" s="84">
        <f t="shared" si="1494"/>
        <v>0</v>
      </c>
      <c r="KST1393" s="84">
        <f t="shared" si="1494"/>
        <v>0</v>
      </c>
      <c r="KSU1393" s="84">
        <f t="shared" si="1494"/>
        <v>0</v>
      </c>
      <c r="KSV1393" s="84">
        <f t="shared" si="1494"/>
        <v>1000000</v>
      </c>
      <c r="KTB1393" s="84" t="s">
        <v>235</v>
      </c>
      <c r="KTC1393" s="84" t="s">
        <v>236</v>
      </c>
      <c r="KTD1393" s="84">
        <f t="shared" ref="KTD1393:KTL1393" si="1495">KTD1387</f>
        <v>1000000</v>
      </c>
      <c r="KTE1393" s="84">
        <f t="shared" si="1495"/>
        <v>0</v>
      </c>
      <c r="KTF1393" s="84">
        <f t="shared" si="1495"/>
        <v>0</v>
      </c>
      <c r="KTG1393" s="84">
        <f t="shared" si="1495"/>
        <v>1000000</v>
      </c>
      <c r="KTH1393" s="84">
        <f t="shared" si="1495"/>
        <v>0</v>
      </c>
      <c r="KTI1393" s="84">
        <f t="shared" si="1495"/>
        <v>0</v>
      </c>
      <c r="KTJ1393" s="84">
        <f t="shared" si="1495"/>
        <v>0</v>
      </c>
      <c r="KTK1393" s="84">
        <f t="shared" si="1495"/>
        <v>0</v>
      </c>
      <c r="KTL1393" s="84">
        <f t="shared" si="1495"/>
        <v>1000000</v>
      </c>
      <c r="KTR1393" s="84" t="s">
        <v>235</v>
      </c>
      <c r="KTS1393" s="84" t="s">
        <v>236</v>
      </c>
      <c r="KTT1393" s="84">
        <f t="shared" ref="KTT1393:KUB1393" si="1496">KTT1387</f>
        <v>1000000</v>
      </c>
      <c r="KTU1393" s="84">
        <f t="shared" si="1496"/>
        <v>0</v>
      </c>
      <c r="KTV1393" s="84">
        <f t="shared" si="1496"/>
        <v>0</v>
      </c>
      <c r="KTW1393" s="84">
        <f t="shared" si="1496"/>
        <v>1000000</v>
      </c>
      <c r="KTX1393" s="84">
        <f t="shared" si="1496"/>
        <v>0</v>
      </c>
      <c r="KTY1393" s="84">
        <f t="shared" si="1496"/>
        <v>0</v>
      </c>
      <c r="KTZ1393" s="84">
        <f t="shared" si="1496"/>
        <v>0</v>
      </c>
      <c r="KUA1393" s="84">
        <f t="shared" si="1496"/>
        <v>0</v>
      </c>
      <c r="KUB1393" s="84">
        <f t="shared" si="1496"/>
        <v>1000000</v>
      </c>
      <c r="KUH1393" s="84" t="s">
        <v>235</v>
      </c>
      <c r="KUI1393" s="84" t="s">
        <v>236</v>
      </c>
      <c r="KUJ1393" s="84">
        <f t="shared" ref="KUJ1393:KUR1393" si="1497">KUJ1387</f>
        <v>1000000</v>
      </c>
      <c r="KUK1393" s="84">
        <f t="shared" si="1497"/>
        <v>0</v>
      </c>
      <c r="KUL1393" s="84">
        <f t="shared" si="1497"/>
        <v>0</v>
      </c>
      <c r="KUM1393" s="84">
        <f t="shared" si="1497"/>
        <v>1000000</v>
      </c>
      <c r="KUN1393" s="84">
        <f t="shared" si="1497"/>
        <v>0</v>
      </c>
      <c r="KUO1393" s="84">
        <f t="shared" si="1497"/>
        <v>0</v>
      </c>
      <c r="KUP1393" s="84">
        <f t="shared" si="1497"/>
        <v>0</v>
      </c>
      <c r="KUQ1393" s="84">
        <f t="shared" si="1497"/>
        <v>0</v>
      </c>
      <c r="KUR1393" s="84">
        <f t="shared" si="1497"/>
        <v>1000000</v>
      </c>
      <c r="KUX1393" s="84" t="s">
        <v>235</v>
      </c>
      <c r="KUY1393" s="84" t="s">
        <v>236</v>
      </c>
      <c r="KUZ1393" s="84">
        <f t="shared" ref="KUZ1393:KVH1393" si="1498">KUZ1387</f>
        <v>1000000</v>
      </c>
      <c r="KVA1393" s="84">
        <f t="shared" si="1498"/>
        <v>0</v>
      </c>
      <c r="KVB1393" s="84">
        <f t="shared" si="1498"/>
        <v>0</v>
      </c>
      <c r="KVC1393" s="84">
        <f t="shared" si="1498"/>
        <v>1000000</v>
      </c>
      <c r="KVD1393" s="84">
        <f t="shared" si="1498"/>
        <v>0</v>
      </c>
      <c r="KVE1393" s="84">
        <f t="shared" si="1498"/>
        <v>0</v>
      </c>
      <c r="KVF1393" s="84">
        <f t="shared" si="1498"/>
        <v>0</v>
      </c>
      <c r="KVG1393" s="84">
        <f t="shared" si="1498"/>
        <v>0</v>
      </c>
      <c r="KVH1393" s="84">
        <f t="shared" si="1498"/>
        <v>1000000</v>
      </c>
      <c r="KVN1393" s="84" t="s">
        <v>235</v>
      </c>
      <c r="KVO1393" s="84" t="s">
        <v>236</v>
      </c>
      <c r="KVP1393" s="84">
        <f t="shared" ref="KVP1393:KVX1393" si="1499">KVP1387</f>
        <v>1000000</v>
      </c>
      <c r="KVQ1393" s="84">
        <f t="shared" si="1499"/>
        <v>0</v>
      </c>
      <c r="KVR1393" s="84">
        <f t="shared" si="1499"/>
        <v>0</v>
      </c>
      <c r="KVS1393" s="84">
        <f t="shared" si="1499"/>
        <v>1000000</v>
      </c>
      <c r="KVT1393" s="84">
        <f t="shared" si="1499"/>
        <v>0</v>
      </c>
      <c r="KVU1393" s="84">
        <f t="shared" si="1499"/>
        <v>0</v>
      </c>
      <c r="KVV1393" s="84">
        <f t="shared" si="1499"/>
        <v>0</v>
      </c>
      <c r="KVW1393" s="84">
        <f t="shared" si="1499"/>
        <v>0</v>
      </c>
      <c r="KVX1393" s="84">
        <f t="shared" si="1499"/>
        <v>1000000</v>
      </c>
      <c r="KWD1393" s="84" t="s">
        <v>235</v>
      </c>
      <c r="KWE1393" s="84" t="s">
        <v>236</v>
      </c>
      <c r="KWF1393" s="84">
        <f t="shared" ref="KWF1393:KWN1393" si="1500">KWF1387</f>
        <v>1000000</v>
      </c>
      <c r="KWG1393" s="84">
        <f t="shared" si="1500"/>
        <v>0</v>
      </c>
      <c r="KWH1393" s="84">
        <f t="shared" si="1500"/>
        <v>0</v>
      </c>
      <c r="KWI1393" s="84">
        <f t="shared" si="1500"/>
        <v>1000000</v>
      </c>
      <c r="KWJ1393" s="84">
        <f t="shared" si="1500"/>
        <v>0</v>
      </c>
      <c r="KWK1393" s="84">
        <f t="shared" si="1500"/>
        <v>0</v>
      </c>
      <c r="KWL1393" s="84">
        <f t="shared" si="1500"/>
        <v>0</v>
      </c>
      <c r="KWM1393" s="84">
        <f t="shared" si="1500"/>
        <v>0</v>
      </c>
      <c r="KWN1393" s="84">
        <f t="shared" si="1500"/>
        <v>1000000</v>
      </c>
      <c r="KWT1393" s="84" t="s">
        <v>235</v>
      </c>
      <c r="KWU1393" s="84" t="s">
        <v>236</v>
      </c>
      <c r="KWV1393" s="84">
        <f t="shared" ref="KWV1393:KXD1393" si="1501">KWV1387</f>
        <v>1000000</v>
      </c>
      <c r="KWW1393" s="84">
        <f t="shared" si="1501"/>
        <v>0</v>
      </c>
      <c r="KWX1393" s="84">
        <f t="shared" si="1501"/>
        <v>0</v>
      </c>
      <c r="KWY1393" s="84">
        <f t="shared" si="1501"/>
        <v>1000000</v>
      </c>
      <c r="KWZ1393" s="84">
        <f t="shared" si="1501"/>
        <v>0</v>
      </c>
      <c r="KXA1393" s="84">
        <f t="shared" si="1501"/>
        <v>0</v>
      </c>
      <c r="KXB1393" s="84">
        <f t="shared" si="1501"/>
        <v>0</v>
      </c>
      <c r="KXC1393" s="84">
        <f t="shared" si="1501"/>
        <v>0</v>
      </c>
      <c r="KXD1393" s="84">
        <f t="shared" si="1501"/>
        <v>1000000</v>
      </c>
      <c r="KXJ1393" s="84" t="s">
        <v>235</v>
      </c>
      <c r="KXK1393" s="84" t="s">
        <v>236</v>
      </c>
      <c r="KXL1393" s="84">
        <f t="shared" ref="KXL1393:KXT1393" si="1502">KXL1387</f>
        <v>1000000</v>
      </c>
      <c r="KXM1393" s="84">
        <f t="shared" si="1502"/>
        <v>0</v>
      </c>
      <c r="KXN1393" s="84">
        <f t="shared" si="1502"/>
        <v>0</v>
      </c>
      <c r="KXO1393" s="84">
        <f t="shared" si="1502"/>
        <v>1000000</v>
      </c>
      <c r="KXP1393" s="84">
        <f t="shared" si="1502"/>
        <v>0</v>
      </c>
      <c r="KXQ1393" s="84">
        <f t="shared" si="1502"/>
        <v>0</v>
      </c>
      <c r="KXR1393" s="84">
        <f t="shared" si="1502"/>
        <v>0</v>
      </c>
      <c r="KXS1393" s="84">
        <f t="shared" si="1502"/>
        <v>0</v>
      </c>
      <c r="KXT1393" s="84">
        <f t="shared" si="1502"/>
        <v>1000000</v>
      </c>
      <c r="KXZ1393" s="84" t="s">
        <v>235</v>
      </c>
      <c r="KYA1393" s="84" t="s">
        <v>236</v>
      </c>
      <c r="KYB1393" s="84">
        <f t="shared" ref="KYB1393:KYJ1393" si="1503">KYB1387</f>
        <v>1000000</v>
      </c>
      <c r="KYC1393" s="84">
        <f t="shared" si="1503"/>
        <v>0</v>
      </c>
      <c r="KYD1393" s="84">
        <f t="shared" si="1503"/>
        <v>0</v>
      </c>
      <c r="KYE1393" s="84">
        <f t="shared" si="1503"/>
        <v>1000000</v>
      </c>
      <c r="KYF1393" s="84">
        <f t="shared" si="1503"/>
        <v>0</v>
      </c>
      <c r="KYG1393" s="84">
        <f t="shared" si="1503"/>
        <v>0</v>
      </c>
      <c r="KYH1393" s="84">
        <f t="shared" si="1503"/>
        <v>0</v>
      </c>
      <c r="KYI1393" s="84">
        <f t="shared" si="1503"/>
        <v>0</v>
      </c>
      <c r="KYJ1393" s="84">
        <f t="shared" si="1503"/>
        <v>1000000</v>
      </c>
      <c r="KYP1393" s="84" t="s">
        <v>235</v>
      </c>
      <c r="KYQ1393" s="84" t="s">
        <v>236</v>
      </c>
      <c r="KYR1393" s="84">
        <f t="shared" ref="KYR1393:KYZ1393" si="1504">KYR1387</f>
        <v>1000000</v>
      </c>
      <c r="KYS1393" s="84">
        <f t="shared" si="1504"/>
        <v>0</v>
      </c>
      <c r="KYT1393" s="84">
        <f t="shared" si="1504"/>
        <v>0</v>
      </c>
      <c r="KYU1393" s="84">
        <f t="shared" si="1504"/>
        <v>1000000</v>
      </c>
      <c r="KYV1393" s="84">
        <f t="shared" si="1504"/>
        <v>0</v>
      </c>
      <c r="KYW1393" s="84">
        <f t="shared" si="1504"/>
        <v>0</v>
      </c>
      <c r="KYX1393" s="84">
        <f t="shared" si="1504"/>
        <v>0</v>
      </c>
      <c r="KYY1393" s="84">
        <f t="shared" si="1504"/>
        <v>0</v>
      </c>
      <c r="KYZ1393" s="84">
        <f t="shared" si="1504"/>
        <v>1000000</v>
      </c>
      <c r="KZF1393" s="84" t="s">
        <v>235</v>
      </c>
      <c r="KZG1393" s="84" t="s">
        <v>236</v>
      </c>
      <c r="KZH1393" s="84">
        <f t="shared" ref="KZH1393:KZP1393" si="1505">KZH1387</f>
        <v>1000000</v>
      </c>
      <c r="KZI1393" s="84">
        <f t="shared" si="1505"/>
        <v>0</v>
      </c>
      <c r="KZJ1393" s="84">
        <f t="shared" si="1505"/>
        <v>0</v>
      </c>
      <c r="KZK1393" s="84">
        <f t="shared" si="1505"/>
        <v>1000000</v>
      </c>
      <c r="KZL1393" s="84">
        <f t="shared" si="1505"/>
        <v>0</v>
      </c>
      <c r="KZM1393" s="84">
        <f t="shared" si="1505"/>
        <v>0</v>
      </c>
      <c r="KZN1393" s="84">
        <f t="shared" si="1505"/>
        <v>0</v>
      </c>
      <c r="KZO1393" s="84">
        <f t="shared" si="1505"/>
        <v>0</v>
      </c>
      <c r="KZP1393" s="84">
        <f t="shared" si="1505"/>
        <v>1000000</v>
      </c>
      <c r="KZV1393" s="84" t="s">
        <v>235</v>
      </c>
      <c r="KZW1393" s="84" t="s">
        <v>236</v>
      </c>
      <c r="KZX1393" s="84">
        <f t="shared" ref="KZX1393:LAF1393" si="1506">KZX1387</f>
        <v>1000000</v>
      </c>
      <c r="KZY1393" s="84">
        <f t="shared" si="1506"/>
        <v>0</v>
      </c>
      <c r="KZZ1393" s="84">
        <f t="shared" si="1506"/>
        <v>0</v>
      </c>
      <c r="LAA1393" s="84">
        <f t="shared" si="1506"/>
        <v>1000000</v>
      </c>
      <c r="LAB1393" s="84">
        <f t="shared" si="1506"/>
        <v>0</v>
      </c>
      <c r="LAC1393" s="84">
        <f t="shared" si="1506"/>
        <v>0</v>
      </c>
      <c r="LAD1393" s="84">
        <f t="shared" si="1506"/>
        <v>0</v>
      </c>
      <c r="LAE1393" s="84">
        <f t="shared" si="1506"/>
        <v>0</v>
      </c>
      <c r="LAF1393" s="84">
        <f t="shared" si="1506"/>
        <v>1000000</v>
      </c>
      <c r="LAL1393" s="84" t="s">
        <v>235</v>
      </c>
      <c r="LAM1393" s="84" t="s">
        <v>236</v>
      </c>
      <c r="LAN1393" s="84">
        <f t="shared" ref="LAN1393:LAV1393" si="1507">LAN1387</f>
        <v>1000000</v>
      </c>
      <c r="LAO1393" s="84">
        <f t="shared" si="1507"/>
        <v>0</v>
      </c>
      <c r="LAP1393" s="84">
        <f t="shared" si="1507"/>
        <v>0</v>
      </c>
      <c r="LAQ1393" s="84">
        <f t="shared" si="1507"/>
        <v>1000000</v>
      </c>
      <c r="LAR1393" s="84">
        <f t="shared" si="1507"/>
        <v>0</v>
      </c>
      <c r="LAS1393" s="84">
        <f t="shared" si="1507"/>
        <v>0</v>
      </c>
      <c r="LAT1393" s="84">
        <f t="shared" si="1507"/>
        <v>0</v>
      </c>
      <c r="LAU1393" s="84">
        <f t="shared" si="1507"/>
        <v>0</v>
      </c>
      <c r="LAV1393" s="84">
        <f t="shared" si="1507"/>
        <v>1000000</v>
      </c>
      <c r="LBB1393" s="84" t="s">
        <v>235</v>
      </c>
      <c r="LBC1393" s="84" t="s">
        <v>236</v>
      </c>
      <c r="LBD1393" s="84">
        <f t="shared" ref="LBD1393:LBL1393" si="1508">LBD1387</f>
        <v>1000000</v>
      </c>
      <c r="LBE1393" s="84">
        <f t="shared" si="1508"/>
        <v>0</v>
      </c>
      <c r="LBF1393" s="84">
        <f t="shared" si="1508"/>
        <v>0</v>
      </c>
      <c r="LBG1393" s="84">
        <f t="shared" si="1508"/>
        <v>1000000</v>
      </c>
      <c r="LBH1393" s="84">
        <f t="shared" si="1508"/>
        <v>0</v>
      </c>
      <c r="LBI1393" s="84">
        <f t="shared" si="1508"/>
        <v>0</v>
      </c>
      <c r="LBJ1393" s="84">
        <f t="shared" si="1508"/>
        <v>0</v>
      </c>
      <c r="LBK1393" s="84">
        <f t="shared" si="1508"/>
        <v>0</v>
      </c>
      <c r="LBL1393" s="84">
        <f t="shared" si="1508"/>
        <v>1000000</v>
      </c>
      <c r="LBR1393" s="84" t="s">
        <v>235</v>
      </c>
      <c r="LBS1393" s="84" t="s">
        <v>236</v>
      </c>
      <c r="LBT1393" s="84">
        <f>LBT1387</f>
        <v>1000000</v>
      </c>
      <c r="LBU1393" s="84">
        <f>LBU1387</f>
        <v>0</v>
      </c>
      <c r="LBV1393" s="84">
        <f>LBV1387</f>
        <v>0</v>
      </c>
      <c r="LBW1393" s="84">
        <f>LBW1387</f>
        <v>1000000</v>
      </c>
      <c r="LBX1393" s="84">
        <f>LBX1387</f>
        <v>0</v>
      </c>
      <c r="LBY1393" s="84">
        <f>LBY1387</f>
        <v>0</v>
      </c>
      <c r="LBZ1393" s="84">
        <f>LBZ1387</f>
        <v>0</v>
      </c>
      <c r="LCA1393" s="84">
        <f>LCA1387</f>
        <v>0</v>
      </c>
      <c r="LCB1393" s="84">
        <f>LCB1387</f>
        <v>1000000</v>
      </c>
      <c r="LCH1393" s="84" t="s">
        <v>235</v>
      </c>
      <c r="LCI1393" s="84" t="s">
        <v>236</v>
      </c>
      <c r="LCJ1393" s="84">
        <f t="shared" ref="LCJ1393:LCR1393" si="1509">LCJ1387</f>
        <v>1000000</v>
      </c>
      <c r="LCK1393" s="84">
        <f t="shared" si="1509"/>
        <v>0</v>
      </c>
      <c r="LCL1393" s="84">
        <f t="shared" si="1509"/>
        <v>0</v>
      </c>
      <c r="LCM1393" s="84">
        <f t="shared" si="1509"/>
        <v>1000000</v>
      </c>
      <c r="LCN1393" s="84">
        <f t="shared" si="1509"/>
        <v>0</v>
      </c>
      <c r="LCO1393" s="84">
        <f t="shared" si="1509"/>
        <v>0</v>
      </c>
      <c r="LCP1393" s="84">
        <f t="shared" si="1509"/>
        <v>0</v>
      </c>
      <c r="LCQ1393" s="84">
        <f t="shared" si="1509"/>
        <v>0</v>
      </c>
      <c r="LCR1393" s="84">
        <f t="shared" si="1509"/>
        <v>1000000</v>
      </c>
      <c r="LCX1393" s="84" t="s">
        <v>235</v>
      </c>
      <c r="LCY1393" s="84" t="s">
        <v>236</v>
      </c>
      <c r="LCZ1393" s="84">
        <f t="shared" ref="LCZ1393:LDH1393" si="1510">LCZ1387</f>
        <v>1000000</v>
      </c>
      <c r="LDA1393" s="84">
        <f t="shared" si="1510"/>
        <v>0</v>
      </c>
      <c r="LDB1393" s="84">
        <f t="shared" si="1510"/>
        <v>0</v>
      </c>
      <c r="LDC1393" s="84">
        <f t="shared" si="1510"/>
        <v>1000000</v>
      </c>
      <c r="LDD1393" s="84">
        <f t="shared" si="1510"/>
        <v>0</v>
      </c>
      <c r="LDE1393" s="84">
        <f t="shared" si="1510"/>
        <v>0</v>
      </c>
      <c r="LDF1393" s="84">
        <f t="shared" si="1510"/>
        <v>0</v>
      </c>
      <c r="LDG1393" s="84">
        <f t="shared" si="1510"/>
        <v>0</v>
      </c>
      <c r="LDH1393" s="84">
        <f t="shared" si="1510"/>
        <v>1000000</v>
      </c>
      <c r="LDN1393" s="84" t="s">
        <v>235</v>
      </c>
      <c r="LDO1393" s="84" t="s">
        <v>236</v>
      </c>
      <c r="LDP1393" s="84">
        <f t="shared" ref="LDP1393:LDX1393" si="1511">LDP1387</f>
        <v>1000000</v>
      </c>
      <c r="LDQ1393" s="84">
        <f t="shared" si="1511"/>
        <v>0</v>
      </c>
      <c r="LDR1393" s="84">
        <f t="shared" si="1511"/>
        <v>0</v>
      </c>
      <c r="LDS1393" s="84">
        <f t="shared" si="1511"/>
        <v>1000000</v>
      </c>
      <c r="LDT1393" s="84">
        <f t="shared" si="1511"/>
        <v>0</v>
      </c>
      <c r="LDU1393" s="84">
        <f t="shared" si="1511"/>
        <v>0</v>
      </c>
      <c r="LDV1393" s="84">
        <f t="shared" si="1511"/>
        <v>0</v>
      </c>
      <c r="LDW1393" s="84">
        <f t="shared" si="1511"/>
        <v>0</v>
      </c>
      <c r="LDX1393" s="84">
        <f t="shared" si="1511"/>
        <v>1000000</v>
      </c>
      <c r="LED1393" s="84" t="s">
        <v>235</v>
      </c>
      <c r="LEE1393" s="84" t="s">
        <v>236</v>
      </c>
      <c r="LEF1393" s="84">
        <f t="shared" ref="LEF1393:LEN1393" si="1512">LEF1387</f>
        <v>1000000</v>
      </c>
      <c r="LEG1393" s="84">
        <f t="shared" si="1512"/>
        <v>0</v>
      </c>
      <c r="LEH1393" s="84">
        <f t="shared" si="1512"/>
        <v>0</v>
      </c>
      <c r="LEI1393" s="84">
        <f t="shared" si="1512"/>
        <v>1000000</v>
      </c>
      <c r="LEJ1393" s="84">
        <f t="shared" si="1512"/>
        <v>0</v>
      </c>
      <c r="LEK1393" s="84">
        <f t="shared" si="1512"/>
        <v>0</v>
      </c>
      <c r="LEL1393" s="84">
        <f t="shared" si="1512"/>
        <v>0</v>
      </c>
      <c r="LEM1393" s="84">
        <f t="shared" si="1512"/>
        <v>0</v>
      </c>
      <c r="LEN1393" s="84">
        <f t="shared" si="1512"/>
        <v>1000000</v>
      </c>
      <c r="LET1393" s="84" t="s">
        <v>235</v>
      </c>
      <c r="LEU1393" s="84" t="s">
        <v>236</v>
      </c>
      <c r="LEV1393" s="84">
        <f t="shared" ref="LEV1393:LFD1393" si="1513">LEV1387</f>
        <v>1000000</v>
      </c>
      <c r="LEW1393" s="84">
        <f t="shared" si="1513"/>
        <v>0</v>
      </c>
      <c r="LEX1393" s="84">
        <f t="shared" si="1513"/>
        <v>0</v>
      </c>
      <c r="LEY1393" s="84">
        <f t="shared" si="1513"/>
        <v>1000000</v>
      </c>
      <c r="LEZ1393" s="84">
        <f t="shared" si="1513"/>
        <v>0</v>
      </c>
      <c r="LFA1393" s="84">
        <f t="shared" si="1513"/>
        <v>0</v>
      </c>
      <c r="LFB1393" s="84">
        <f t="shared" si="1513"/>
        <v>0</v>
      </c>
      <c r="LFC1393" s="84">
        <f t="shared" si="1513"/>
        <v>0</v>
      </c>
      <c r="LFD1393" s="84">
        <f t="shared" si="1513"/>
        <v>1000000</v>
      </c>
      <c r="LFJ1393" s="84" t="s">
        <v>235</v>
      </c>
      <c r="LFK1393" s="84" t="s">
        <v>236</v>
      </c>
      <c r="LFL1393" s="84">
        <f t="shared" ref="LFL1393:LFT1393" si="1514">LFL1387</f>
        <v>1000000</v>
      </c>
      <c r="LFM1393" s="84">
        <f t="shared" si="1514"/>
        <v>0</v>
      </c>
      <c r="LFN1393" s="84">
        <f t="shared" si="1514"/>
        <v>0</v>
      </c>
      <c r="LFO1393" s="84">
        <f t="shared" si="1514"/>
        <v>1000000</v>
      </c>
      <c r="LFP1393" s="84">
        <f t="shared" si="1514"/>
        <v>0</v>
      </c>
      <c r="LFQ1393" s="84">
        <f t="shared" si="1514"/>
        <v>0</v>
      </c>
      <c r="LFR1393" s="84">
        <f t="shared" si="1514"/>
        <v>0</v>
      </c>
      <c r="LFS1393" s="84">
        <f t="shared" si="1514"/>
        <v>0</v>
      </c>
      <c r="LFT1393" s="84">
        <f t="shared" si="1514"/>
        <v>1000000</v>
      </c>
      <c r="LFZ1393" s="84" t="s">
        <v>235</v>
      </c>
      <c r="LGA1393" s="84" t="s">
        <v>236</v>
      </c>
      <c r="LGB1393" s="84">
        <f t="shared" ref="LGB1393:LGJ1393" si="1515">LGB1387</f>
        <v>1000000</v>
      </c>
      <c r="LGC1393" s="84">
        <f t="shared" si="1515"/>
        <v>0</v>
      </c>
      <c r="LGD1393" s="84">
        <f t="shared" si="1515"/>
        <v>0</v>
      </c>
      <c r="LGE1393" s="84">
        <f t="shared" si="1515"/>
        <v>1000000</v>
      </c>
      <c r="LGF1393" s="84">
        <f t="shared" si="1515"/>
        <v>0</v>
      </c>
      <c r="LGG1393" s="84">
        <f t="shared" si="1515"/>
        <v>0</v>
      </c>
      <c r="LGH1393" s="84">
        <f t="shared" si="1515"/>
        <v>0</v>
      </c>
      <c r="LGI1393" s="84">
        <f t="shared" si="1515"/>
        <v>0</v>
      </c>
      <c r="LGJ1393" s="84">
        <f t="shared" si="1515"/>
        <v>1000000</v>
      </c>
      <c r="LGP1393" s="84" t="s">
        <v>235</v>
      </c>
      <c r="LGQ1393" s="84" t="s">
        <v>236</v>
      </c>
      <c r="LGR1393" s="84">
        <f t="shared" ref="LGR1393:LGZ1393" si="1516">LGR1387</f>
        <v>1000000</v>
      </c>
      <c r="LGS1393" s="84">
        <f t="shared" si="1516"/>
        <v>0</v>
      </c>
      <c r="LGT1393" s="84">
        <f t="shared" si="1516"/>
        <v>0</v>
      </c>
      <c r="LGU1393" s="84">
        <f t="shared" si="1516"/>
        <v>1000000</v>
      </c>
      <c r="LGV1393" s="84">
        <f t="shared" si="1516"/>
        <v>0</v>
      </c>
      <c r="LGW1393" s="84">
        <f t="shared" si="1516"/>
        <v>0</v>
      </c>
      <c r="LGX1393" s="84">
        <f t="shared" si="1516"/>
        <v>0</v>
      </c>
      <c r="LGY1393" s="84">
        <f t="shared" si="1516"/>
        <v>0</v>
      </c>
      <c r="LGZ1393" s="84">
        <f t="shared" si="1516"/>
        <v>1000000</v>
      </c>
      <c r="LHF1393" s="84" t="s">
        <v>235</v>
      </c>
      <c r="LHG1393" s="84" t="s">
        <v>236</v>
      </c>
      <c r="LHH1393" s="84">
        <f t="shared" ref="LHH1393:LHP1393" si="1517">LHH1387</f>
        <v>1000000</v>
      </c>
      <c r="LHI1393" s="84">
        <f t="shared" si="1517"/>
        <v>0</v>
      </c>
      <c r="LHJ1393" s="84">
        <f t="shared" si="1517"/>
        <v>0</v>
      </c>
      <c r="LHK1393" s="84">
        <f t="shared" si="1517"/>
        <v>1000000</v>
      </c>
      <c r="LHL1393" s="84">
        <f t="shared" si="1517"/>
        <v>0</v>
      </c>
      <c r="LHM1393" s="84">
        <f t="shared" si="1517"/>
        <v>0</v>
      </c>
      <c r="LHN1393" s="84">
        <f t="shared" si="1517"/>
        <v>0</v>
      </c>
      <c r="LHO1393" s="84">
        <f t="shared" si="1517"/>
        <v>0</v>
      </c>
      <c r="LHP1393" s="84">
        <f t="shared" si="1517"/>
        <v>1000000</v>
      </c>
      <c r="LHV1393" s="84" t="s">
        <v>235</v>
      </c>
      <c r="LHW1393" s="84" t="s">
        <v>236</v>
      </c>
      <c r="LHX1393" s="84">
        <f t="shared" ref="LHX1393:LIF1393" si="1518">LHX1387</f>
        <v>1000000</v>
      </c>
      <c r="LHY1393" s="84">
        <f t="shared" si="1518"/>
        <v>0</v>
      </c>
      <c r="LHZ1393" s="84">
        <f t="shared" si="1518"/>
        <v>0</v>
      </c>
      <c r="LIA1393" s="84">
        <f t="shared" si="1518"/>
        <v>1000000</v>
      </c>
      <c r="LIB1393" s="84">
        <f t="shared" si="1518"/>
        <v>0</v>
      </c>
      <c r="LIC1393" s="84">
        <f t="shared" si="1518"/>
        <v>0</v>
      </c>
      <c r="LID1393" s="84">
        <f t="shared" si="1518"/>
        <v>0</v>
      </c>
      <c r="LIE1393" s="84">
        <f t="shared" si="1518"/>
        <v>0</v>
      </c>
      <c r="LIF1393" s="84">
        <f t="shared" si="1518"/>
        <v>1000000</v>
      </c>
      <c r="LIL1393" s="84" t="s">
        <v>235</v>
      </c>
      <c r="LIM1393" s="84" t="s">
        <v>236</v>
      </c>
      <c r="LIN1393" s="84">
        <f t="shared" ref="LIN1393:LIV1393" si="1519">LIN1387</f>
        <v>1000000</v>
      </c>
      <c r="LIO1393" s="84">
        <f t="shared" si="1519"/>
        <v>0</v>
      </c>
      <c r="LIP1393" s="84">
        <f t="shared" si="1519"/>
        <v>0</v>
      </c>
      <c r="LIQ1393" s="84">
        <f t="shared" si="1519"/>
        <v>1000000</v>
      </c>
      <c r="LIR1393" s="84">
        <f t="shared" si="1519"/>
        <v>0</v>
      </c>
      <c r="LIS1393" s="84">
        <f t="shared" si="1519"/>
        <v>0</v>
      </c>
      <c r="LIT1393" s="84">
        <f t="shared" si="1519"/>
        <v>0</v>
      </c>
      <c r="LIU1393" s="84">
        <f t="shared" si="1519"/>
        <v>0</v>
      </c>
      <c r="LIV1393" s="84">
        <f t="shared" si="1519"/>
        <v>1000000</v>
      </c>
      <c r="LJB1393" s="84" t="s">
        <v>235</v>
      </c>
      <c r="LJC1393" s="84" t="s">
        <v>236</v>
      </c>
      <c r="LJD1393" s="84">
        <f t="shared" ref="LJD1393:LJL1393" si="1520">LJD1387</f>
        <v>1000000</v>
      </c>
      <c r="LJE1393" s="84">
        <f t="shared" si="1520"/>
        <v>0</v>
      </c>
      <c r="LJF1393" s="84">
        <f t="shared" si="1520"/>
        <v>0</v>
      </c>
      <c r="LJG1393" s="84">
        <f t="shared" si="1520"/>
        <v>1000000</v>
      </c>
      <c r="LJH1393" s="84">
        <f t="shared" si="1520"/>
        <v>0</v>
      </c>
      <c r="LJI1393" s="84">
        <f t="shared" si="1520"/>
        <v>0</v>
      </c>
      <c r="LJJ1393" s="84">
        <f t="shared" si="1520"/>
        <v>0</v>
      </c>
      <c r="LJK1393" s="84">
        <f t="shared" si="1520"/>
        <v>0</v>
      </c>
      <c r="LJL1393" s="84">
        <f t="shared" si="1520"/>
        <v>1000000</v>
      </c>
      <c r="LJR1393" s="84" t="s">
        <v>235</v>
      </c>
      <c r="LJS1393" s="84" t="s">
        <v>236</v>
      </c>
      <c r="LJT1393" s="84">
        <f t="shared" ref="LJT1393:LKB1393" si="1521">LJT1387</f>
        <v>1000000</v>
      </c>
      <c r="LJU1393" s="84">
        <f t="shared" si="1521"/>
        <v>0</v>
      </c>
      <c r="LJV1393" s="84">
        <f t="shared" si="1521"/>
        <v>0</v>
      </c>
      <c r="LJW1393" s="84">
        <f t="shared" si="1521"/>
        <v>1000000</v>
      </c>
      <c r="LJX1393" s="84">
        <f t="shared" si="1521"/>
        <v>0</v>
      </c>
      <c r="LJY1393" s="84">
        <f t="shared" si="1521"/>
        <v>0</v>
      </c>
      <c r="LJZ1393" s="84">
        <f t="shared" si="1521"/>
        <v>0</v>
      </c>
      <c r="LKA1393" s="84">
        <f t="shared" si="1521"/>
        <v>0</v>
      </c>
      <c r="LKB1393" s="84">
        <f t="shared" si="1521"/>
        <v>1000000</v>
      </c>
      <c r="LKH1393" s="84" t="s">
        <v>235</v>
      </c>
      <c r="LKI1393" s="84" t="s">
        <v>236</v>
      </c>
      <c r="LKJ1393" s="84">
        <f t="shared" ref="LKJ1393:LKR1393" si="1522">LKJ1387</f>
        <v>1000000</v>
      </c>
      <c r="LKK1393" s="84">
        <f t="shared" si="1522"/>
        <v>0</v>
      </c>
      <c r="LKL1393" s="84">
        <f t="shared" si="1522"/>
        <v>0</v>
      </c>
      <c r="LKM1393" s="84">
        <f t="shared" si="1522"/>
        <v>1000000</v>
      </c>
      <c r="LKN1393" s="84">
        <f t="shared" si="1522"/>
        <v>0</v>
      </c>
      <c r="LKO1393" s="84">
        <f t="shared" si="1522"/>
        <v>0</v>
      </c>
      <c r="LKP1393" s="84">
        <f t="shared" si="1522"/>
        <v>0</v>
      </c>
      <c r="LKQ1393" s="84">
        <f t="shared" si="1522"/>
        <v>0</v>
      </c>
      <c r="LKR1393" s="84">
        <f t="shared" si="1522"/>
        <v>1000000</v>
      </c>
      <c r="LKX1393" s="84" t="s">
        <v>235</v>
      </c>
      <c r="LKY1393" s="84" t="s">
        <v>236</v>
      </c>
      <c r="LKZ1393" s="84">
        <f t="shared" ref="LKZ1393:LLH1393" si="1523">LKZ1387</f>
        <v>1000000</v>
      </c>
      <c r="LLA1393" s="84">
        <f t="shared" si="1523"/>
        <v>0</v>
      </c>
      <c r="LLB1393" s="84">
        <f t="shared" si="1523"/>
        <v>0</v>
      </c>
      <c r="LLC1393" s="84">
        <f t="shared" si="1523"/>
        <v>1000000</v>
      </c>
      <c r="LLD1393" s="84">
        <f t="shared" si="1523"/>
        <v>0</v>
      </c>
      <c r="LLE1393" s="84">
        <f t="shared" si="1523"/>
        <v>0</v>
      </c>
      <c r="LLF1393" s="84">
        <f t="shared" si="1523"/>
        <v>0</v>
      </c>
      <c r="LLG1393" s="84">
        <f t="shared" si="1523"/>
        <v>0</v>
      </c>
      <c r="LLH1393" s="84">
        <f t="shared" si="1523"/>
        <v>1000000</v>
      </c>
      <c r="LLN1393" s="84" t="s">
        <v>235</v>
      </c>
      <c r="LLO1393" s="84" t="s">
        <v>236</v>
      </c>
      <c r="LLP1393" s="84">
        <f t="shared" ref="LLP1393:LLX1393" si="1524">LLP1387</f>
        <v>1000000</v>
      </c>
      <c r="LLQ1393" s="84">
        <f t="shared" si="1524"/>
        <v>0</v>
      </c>
      <c r="LLR1393" s="84">
        <f t="shared" si="1524"/>
        <v>0</v>
      </c>
      <c r="LLS1393" s="84">
        <f t="shared" si="1524"/>
        <v>1000000</v>
      </c>
      <c r="LLT1393" s="84">
        <f t="shared" si="1524"/>
        <v>0</v>
      </c>
      <c r="LLU1393" s="84">
        <f t="shared" si="1524"/>
        <v>0</v>
      </c>
      <c r="LLV1393" s="84">
        <f t="shared" si="1524"/>
        <v>0</v>
      </c>
      <c r="LLW1393" s="84">
        <f t="shared" si="1524"/>
        <v>0</v>
      </c>
      <c r="LLX1393" s="84">
        <f t="shared" si="1524"/>
        <v>1000000</v>
      </c>
      <c r="LMD1393" s="84" t="s">
        <v>235</v>
      </c>
      <c r="LME1393" s="84" t="s">
        <v>236</v>
      </c>
      <c r="LMF1393" s="84">
        <f t="shared" ref="LMF1393:LMN1393" si="1525">LMF1387</f>
        <v>1000000</v>
      </c>
      <c r="LMG1393" s="84">
        <f t="shared" si="1525"/>
        <v>0</v>
      </c>
      <c r="LMH1393" s="84">
        <f t="shared" si="1525"/>
        <v>0</v>
      </c>
      <c r="LMI1393" s="84">
        <f t="shared" si="1525"/>
        <v>1000000</v>
      </c>
      <c r="LMJ1393" s="84">
        <f t="shared" si="1525"/>
        <v>0</v>
      </c>
      <c r="LMK1393" s="84">
        <f t="shared" si="1525"/>
        <v>0</v>
      </c>
      <c r="LML1393" s="84">
        <f t="shared" si="1525"/>
        <v>0</v>
      </c>
      <c r="LMM1393" s="84">
        <f t="shared" si="1525"/>
        <v>0</v>
      </c>
      <c r="LMN1393" s="84">
        <f t="shared" si="1525"/>
        <v>1000000</v>
      </c>
      <c r="LMT1393" s="84" t="s">
        <v>235</v>
      </c>
      <c r="LMU1393" s="84" t="s">
        <v>236</v>
      </c>
      <c r="LMV1393" s="84">
        <f t="shared" ref="LMV1393:LND1393" si="1526">LMV1387</f>
        <v>1000000</v>
      </c>
      <c r="LMW1393" s="84">
        <f t="shared" si="1526"/>
        <v>0</v>
      </c>
      <c r="LMX1393" s="84">
        <f t="shared" si="1526"/>
        <v>0</v>
      </c>
      <c r="LMY1393" s="84">
        <f t="shared" si="1526"/>
        <v>1000000</v>
      </c>
      <c r="LMZ1393" s="84">
        <f t="shared" si="1526"/>
        <v>0</v>
      </c>
      <c r="LNA1393" s="84">
        <f t="shared" si="1526"/>
        <v>0</v>
      </c>
      <c r="LNB1393" s="84">
        <f t="shared" si="1526"/>
        <v>0</v>
      </c>
      <c r="LNC1393" s="84">
        <f t="shared" si="1526"/>
        <v>0</v>
      </c>
      <c r="LND1393" s="84">
        <f t="shared" si="1526"/>
        <v>1000000</v>
      </c>
      <c r="LNJ1393" s="84" t="s">
        <v>235</v>
      </c>
      <c r="LNK1393" s="84" t="s">
        <v>236</v>
      </c>
      <c r="LNL1393" s="84">
        <f t="shared" ref="LNL1393:LNT1393" si="1527">LNL1387</f>
        <v>1000000</v>
      </c>
      <c r="LNM1393" s="84">
        <f t="shared" si="1527"/>
        <v>0</v>
      </c>
      <c r="LNN1393" s="84">
        <f t="shared" si="1527"/>
        <v>0</v>
      </c>
      <c r="LNO1393" s="84">
        <f t="shared" si="1527"/>
        <v>1000000</v>
      </c>
      <c r="LNP1393" s="84">
        <f t="shared" si="1527"/>
        <v>0</v>
      </c>
      <c r="LNQ1393" s="84">
        <f t="shared" si="1527"/>
        <v>0</v>
      </c>
      <c r="LNR1393" s="84">
        <f t="shared" si="1527"/>
        <v>0</v>
      </c>
      <c r="LNS1393" s="84">
        <f t="shared" si="1527"/>
        <v>0</v>
      </c>
      <c r="LNT1393" s="84">
        <f t="shared" si="1527"/>
        <v>1000000</v>
      </c>
      <c r="LNZ1393" s="84" t="s">
        <v>235</v>
      </c>
      <c r="LOA1393" s="84" t="s">
        <v>236</v>
      </c>
      <c r="LOB1393" s="84">
        <f t="shared" ref="LOB1393:LOJ1393" si="1528">LOB1387</f>
        <v>1000000</v>
      </c>
      <c r="LOC1393" s="84">
        <f t="shared" si="1528"/>
        <v>0</v>
      </c>
      <c r="LOD1393" s="84">
        <f t="shared" si="1528"/>
        <v>0</v>
      </c>
      <c r="LOE1393" s="84">
        <f t="shared" si="1528"/>
        <v>1000000</v>
      </c>
      <c r="LOF1393" s="84">
        <f t="shared" si="1528"/>
        <v>0</v>
      </c>
      <c r="LOG1393" s="84">
        <f t="shared" si="1528"/>
        <v>0</v>
      </c>
      <c r="LOH1393" s="84">
        <f t="shared" si="1528"/>
        <v>0</v>
      </c>
      <c r="LOI1393" s="84">
        <f t="shared" si="1528"/>
        <v>0</v>
      </c>
      <c r="LOJ1393" s="84">
        <f t="shared" si="1528"/>
        <v>1000000</v>
      </c>
      <c r="LOP1393" s="84" t="s">
        <v>235</v>
      </c>
      <c r="LOQ1393" s="84" t="s">
        <v>236</v>
      </c>
      <c r="LOR1393" s="84">
        <f t="shared" ref="LOR1393:LOZ1393" si="1529">LOR1387</f>
        <v>1000000</v>
      </c>
      <c r="LOS1393" s="84">
        <f t="shared" si="1529"/>
        <v>0</v>
      </c>
      <c r="LOT1393" s="84">
        <f t="shared" si="1529"/>
        <v>0</v>
      </c>
      <c r="LOU1393" s="84">
        <f t="shared" si="1529"/>
        <v>1000000</v>
      </c>
      <c r="LOV1393" s="84">
        <f t="shared" si="1529"/>
        <v>0</v>
      </c>
      <c r="LOW1393" s="84">
        <f t="shared" si="1529"/>
        <v>0</v>
      </c>
      <c r="LOX1393" s="84">
        <f t="shared" si="1529"/>
        <v>0</v>
      </c>
      <c r="LOY1393" s="84">
        <f t="shared" si="1529"/>
        <v>0</v>
      </c>
      <c r="LOZ1393" s="84">
        <f t="shared" si="1529"/>
        <v>1000000</v>
      </c>
      <c r="LPF1393" s="84" t="s">
        <v>235</v>
      </c>
      <c r="LPG1393" s="84" t="s">
        <v>236</v>
      </c>
      <c r="LPH1393" s="84">
        <f t="shared" ref="LPH1393:LPP1393" si="1530">LPH1387</f>
        <v>1000000</v>
      </c>
      <c r="LPI1393" s="84">
        <f t="shared" si="1530"/>
        <v>0</v>
      </c>
      <c r="LPJ1393" s="84">
        <f t="shared" si="1530"/>
        <v>0</v>
      </c>
      <c r="LPK1393" s="84">
        <f t="shared" si="1530"/>
        <v>1000000</v>
      </c>
      <c r="LPL1393" s="84">
        <f t="shared" si="1530"/>
        <v>0</v>
      </c>
      <c r="LPM1393" s="84">
        <f t="shared" si="1530"/>
        <v>0</v>
      </c>
      <c r="LPN1393" s="84">
        <f t="shared" si="1530"/>
        <v>0</v>
      </c>
      <c r="LPO1393" s="84">
        <f t="shared" si="1530"/>
        <v>0</v>
      </c>
      <c r="LPP1393" s="84">
        <f t="shared" si="1530"/>
        <v>1000000</v>
      </c>
      <c r="LPV1393" s="84" t="s">
        <v>235</v>
      </c>
      <c r="LPW1393" s="84" t="s">
        <v>236</v>
      </c>
      <c r="LPX1393" s="84">
        <f t="shared" ref="LPX1393:LQF1393" si="1531">LPX1387</f>
        <v>1000000</v>
      </c>
      <c r="LPY1393" s="84">
        <f t="shared" si="1531"/>
        <v>0</v>
      </c>
      <c r="LPZ1393" s="84">
        <f t="shared" si="1531"/>
        <v>0</v>
      </c>
      <c r="LQA1393" s="84">
        <f t="shared" si="1531"/>
        <v>1000000</v>
      </c>
      <c r="LQB1393" s="84">
        <f t="shared" si="1531"/>
        <v>0</v>
      </c>
      <c r="LQC1393" s="84">
        <f t="shared" si="1531"/>
        <v>0</v>
      </c>
      <c r="LQD1393" s="84">
        <f t="shared" si="1531"/>
        <v>0</v>
      </c>
      <c r="LQE1393" s="84">
        <f t="shared" si="1531"/>
        <v>0</v>
      </c>
      <c r="LQF1393" s="84">
        <f t="shared" si="1531"/>
        <v>1000000</v>
      </c>
      <c r="LQL1393" s="84" t="s">
        <v>235</v>
      </c>
      <c r="LQM1393" s="84" t="s">
        <v>236</v>
      </c>
      <c r="LQN1393" s="84">
        <f t="shared" ref="LQN1393:LQV1393" si="1532">LQN1387</f>
        <v>1000000</v>
      </c>
      <c r="LQO1393" s="84">
        <f t="shared" si="1532"/>
        <v>0</v>
      </c>
      <c r="LQP1393" s="84">
        <f t="shared" si="1532"/>
        <v>0</v>
      </c>
      <c r="LQQ1393" s="84">
        <f t="shared" si="1532"/>
        <v>1000000</v>
      </c>
      <c r="LQR1393" s="84">
        <f t="shared" si="1532"/>
        <v>0</v>
      </c>
      <c r="LQS1393" s="84">
        <f t="shared" si="1532"/>
        <v>0</v>
      </c>
      <c r="LQT1393" s="84">
        <f t="shared" si="1532"/>
        <v>0</v>
      </c>
      <c r="LQU1393" s="84">
        <f t="shared" si="1532"/>
        <v>0</v>
      </c>
      <c r="LQV1393" s="84">
        <f t="shared" si="1532"/>
        <v>1000000</v>
      </c>
      <c r="LRB1393" s="84" t="s">
        <v>235</v>
      </c>
      <c r="LRC1393" s="84" t="s">
        <v>236</v>
      </c>
      <c r="LRD1393" s="84">
        <f t="shared" ref="LRD1393:LRL1393" si="1533">LRD1387</f>
        <v>1000000</v>
      </c>
      <c r="LRE1393" s="84">
        <f t="shared" si="1533"/>
        <v>0</v>
      </c>
      <c r="LRF1393" s="84">
        <f t="shared" si="1533"/>
        <v>0</v>
      </c>
      <c r="LRG1393" s="84">
        <f t="shared" si="1533"/>
        <v>1000000</v>
      </c>
      <c r="LRH1393" s="84">
        <f t="shared" si="1533"/>
        <v>0</v>
      </c>
      <c r="LRI1393" s="84">
        <f t="shared" si="1533"/>
        <v>0</v>
      </c>
      <c r="LRJ1393" s="84">
        <f t="shared" si="1533"/>
        <v>0</v>
      </c>
      <c r="LRK1393" s="84">
        <f t="shared" si="1533"/>
        <v>0</v>
      </c>
      <c r="LRL1393" s="84">
        <f t="shared" si="1533"/>
        <v>1000000</v>
      </c>
      <c r="LRR1393" s="84" t="s">
        <v>235</v>
      </c>
      <c r="LRS1393" s="84" t="s">
        <v>236</v>
      </c>
      <c r="LRT1393" s="84">
        <f t="shared" ref="LRT1393:LSB1393" si="1534">LRT1387</f>
        <v>1000000</v>
      </c>
      <c r="LRU1393" s="84">
        <f t="shared" si="1534"/>
        <v>0</v>
      </c>
      <c r="LRV1393" s="84">
        <f t="shared" si="1534"/>
        <v>0</v>
      </c>
      <c r="LRW1393" s="84">
        <f t="shared" si="1534"/>
        <v>1000000</v>
      </c>
      <c r="LRX1393" s="84">
        <f t="shared" si="1534"/>
        <v>0</v>
      </c>
      <c r="LRY1393" s="84">
        <f t="shared" si="1534"/>
        <v>0</v>
      </c>
      <c r="LRZ1393" s="84">
        <f t="shared" si="1534"/>
        <v>0</v>
      </c>
      <c r="LSA1393" s="84">
        <f t="shared" si="1534"/>
        <v>0</v>
      </c>
      <c r="LSB1393" s="84">
        <f t="shared" si="1534"/>
        <v>1000000</v>
      </c>
      <c r="LSH1393" s="84" t="s">
        <v>235</v>
      </c>
      <c r="LSI1393" s="84" t="s">
        <v>236</v>
      </c>
      <c r="LSJ1393" s="84">
        <f t="shared" ref="LSJ1393:LSR1393" si="1535">LSJ1387</f>
        <v>1000000</v>
      </c>
      <c r="LSK1393" s="84">
        <f t="shared" si="1535"/>
        <v>0</v>
      </c>
      <c r="LSL1393" s="84">
        <f t="shared" si="1535"/>
        <v>0</v>
      </c>
      <c r="LSM1393" s="84">
        <f t="shared" si="1535"/>
        <v>1000000</v>
      </c>
      <c r="LSN1393" s="84">
        <f t="shared" si="1535"/>
        <v>0</v>
      </c>
      <c r="LSO1393" s="84">
        <f t="shared" si="1535"/>
        <v>0</v>
      </c>
      <c r="LSP1393" s="84">
        <f t="shared" si="1535"/>
        <v>0</v>
      </c>
      <c r="LSQ1393" s="84">
        <f t="shared" si="1535"/>
        <v>0</v>
      </c>
      <c r="LSR1393" s="84">
        <f t="shared" si="1535"/>
        <v>1000000</v>
      </c>
      <c r="LSX1393" s="84" t="s">
        <v>235</v>
      </c>
      <c r="LSY1393" s="84" t="s">
        <v>236</v>
      </c>
      <c r="LSZ1393" s="84">
        <f t="shared" ref="LSZ1393:LTH1393" si="1536">LSZ1387</f>
        <v>1000000</v>
      </c>
      <c r="LTA1393" s="84">
        <f t="shared" si="1536"/>
        <v>0</v>
      </c>
      <c r="LTB1393" s="84">
        <f t="shared" si="1536"/>
        <v>0</v>
      </c>
      <c r="LTC1393" s="84">
        <f t="shared" si="1536"/>
        <v>1000000</v>
      </c>
      <c r="LTD1393" s="84">
        <f t="shared" si="1536"/>
        <v>0</v>
      </c>
      <c r="LTE1393" s="84">
        <f t="shared" si="1536"/>
        <v>0</v>
      </c>
      <c r="LTF1393" s="84">
        <f t="shared" si="1536"/>
        <v>0</v>
      </c>
      <c r="LTG1393" s="84">
        <f t="shared" si="1536"/>
        <v>0</v>
      </c>
      <c r="LTH1393" s="84">
        <f t="shared" si="1536"/>
        <v>1000000</v>
      </c>
      <c r="LTN1393" s="84" t="s">
        <v>235</v>
      </c>
      <c r="LTO1393" s="84" t="s">
        <v>236</v>
      </c>
      <c r="LTP1393" s="84">
        <f t="shared" ref="LTP1393:LTX1393" si="1537">LTP1387</f>
        <v>1000000</v>
      </c>
      <c r="LTQ1393" s="84">
        <f t="shared" si="1537"/>
        <v>0</v>
      </c>
      <c r="LTR1393" s="84">
        <f t="shared" si="1537"/>
        <v>0</v>
      </c>
      <c r="LTS1393" s="84">
        <f t="shared" si="1537"/>
        <v>1000000</v>
      </c>
      <c r="LTT1393" s="84">
        <f t="shared" si="1537"/>
        <v>0</v>
      </c>
      <c r="LTU1393" s="84">
        <f t="shared" si="1537"/>
        <v>0</v>
      </c>
      <c r="LTV1393" s="84">
        <f t="shared" si="1537"/>
        <v>0</v>
      </c>
      <c r="LTW1393" s="84">
        <f t="shared" si="1537"/>
        <v>0</v>
      </c>
      <c r="LTX1393" s="84">
        <f t="shared" si="1537"/>
        <v>1000000</v>
      </c>
      <c r="LUD1393" s="84" t="s">
        <v>235</v>
      </c>
      <c r="LUE1393" s="84" t="s">
        <v>236</v>
      </c>
      <c r="LUF1393" s="84">
        <f t="shared" ref="LUF1393:LUN1393" si="1538">LUF1387</f>
        <v>1000000</v>
      </c>
      <c r="LUG1393" s="84">
        <f t="shared" si="1538"/>
        <v>0</v>
      </c>
      <c r="LUH1393" s="84">
        <f t="shared" si="1538"/>
        <v>0</v>
      </c>
      <c r="LUI1393" s="84">
        <f t="shared" si="1538"/>
        <v>1000000</v>
      </c>
      <c r="LUJ1393" s="84">
        <f t="shared" si="1538"/>
        <v>0</v>
      </c>
      <c r="LUK1393" s="84">
        <f t="shared" si="1538"/>
        <v>0</v>
      </c>
      <c r="LUL1393" s="84">
        <f t="shared" si="1538"/>
        <v>0</v>
      </c>
      <c r="LUM1393" s="84">
        <f t="shared" si="1538"/>
        <v>0</v>
      </c>
      <c r="LUN1393" s="84">
        <f t="shared" si="1538"/>
        <v>1000000</v>
      </c>
      <c r="LUT1393" s="84" t="s">
        <v>235</v>
      </c>
      <c r="LUU1393" s="84" t="s">
        <v>236</v>
      </c>
      <c r="LUV1393" s="84">
        <f t="shared" ref="LUV1393:LVD1393" si="1539">LUV1387</f>
        <v>1000000</v>
      </c>
      <c r="LUW1393" s="84">
        <f t="shared" si="1539"/>
        <v>0</v>
      </c>
      <c r="LUX1393" s="84">
        <f t="shared" si="1539"/>
        <v>0</v>
      </c>
      <c r="LUY1393" s="84">
        <f t="shared" si="1539"/>
        <v>1000000</v>
      </c>
      <c r="LUZ1393" s="84">
        <f t="shared" si="1539"/>
        <v>0</v>
      </c>
      <c r="LVA1393" s="84">
        <f t="shared" si="1539"/>
        <v>0</v>
      </c>
      <c r="LVB1393" s="84">
        <f t="shared" si="1539"/>
        <v>0</v>
      </c>
      <c r="LVC1393" s="84">
        <f t="shared" si="1539"/>
        <v>0</v>
      </c>
      <c r="LVD1393" s="84">
        <f t="shared" si="1539"/>
        <v>1000000</v>
      </c>
      <c r="LVJ1393" s="84" t="s">
        <v>235</v>
      </c>
      <c r="LVK1393" s="84" t="s">
        <v>236</v>
      </c>
      <c r="LVL1393" s="84">
        <f t="shared" ref="LVL1393:LVT1393" si="1540">LVL1387</f>
        <v>1000000</v>
      </c>
      <c r="LVM1393" s="84">
        <f t="shared" si="1540"/>
        <v>0</v>
      </c>
      <c r="LVN1393" s="84">
        <f t="shared" si="1540"/>
        <v>0</v>
      </c>
      <c r="LVO1393" s="84">
        <f t="shared" si="1540"/>
        <v>1000000</v>
      </c>
      <c r="LVP1393" s="84">
        <f t="shared" si="1540"/>
        <v>0</v>
      </c>
      <c r="LVQ1393" s="84">
        <f t="shared" si="1540"/>
        <v>0</v>
      </c>
      <c r="LVR1393" s="84">
        <f t="shared" si="1540"/>
        <v>0</v>
      </c>
      <c r="LVS1393" s="84">
        <f t="shared" si="1540"/>
        <v>0</v>
      </c>
      <c r="LVT1393" s="84">
        <f t="shared" si="1540"/>
        <v>1000000</v>
      </c>
      <c r="LVZ1393" s="84" t="s">
        <v>235</v>
      </c>
      <c r="LWA1393" s="84" t="s">
        <v>236</v>
      </c>
      <c r="LWB1393" s="84">
        <f t="shared" ref="LWB1393:LWJ1393" si="1541">LWB1387</f>
        <v>1000000</v>
      </c>
      <c r="LWC1393" s="84">
        <f t="shared" si="1541"/>
        <v>0</v>
      </c>
      <c r="LWD1393" s="84">
        <f t="shared" si="1541"/>
        <v>0</v>
      </c>
      <c r="LWE1393" s="84">
        <f t="shared" si="1541"/>
        <v>1000000</v>
      </c>
      <c r="LWF1393" s="84">
        <f t="shared" si="1541"/>
        <v>0</v>
      </c>
      <c r="LWG1393" s="84">
        <f t="shared" si="1541"/>
        <v>0</v>
      </c>
      <c r="LWH1393" s="84">
        <f t="shared" si="1541"/>
        <v>0</v>
      </c>
      <c r="LWI1393" s="84">
        <f t="shared" si="1541"/>
        <v>0</v>
      </c>
      <c r="LWJ1393" s="84">
        <f t="shared" si="1541"/>
        <v>1000000</v>
      </c>
      <c r="LWP1393" s="84" t="s">
        <v>235</v>
      </c>
      <c r="LWQ1393" s="84" t="s">
        <v>236</v>
      </c>
      <c r="LWR1393" s="84">
        <f t="shared" ref="LWR1393:LWZ1393" si="1542">LWR1387</f>
        <v>1000000</v>
      </c>
      <c r="LWS1393" s="84">
        <f t="shared" si="1542"/>
        <v>0</v>
      </c>
      <c r="LWT1393" s="84">
        <f t="shared" si="1542"/>
        <v>0</v>
      </c>
      <c r="LWU1393" s="84">
        <f t="shared" si="1542"/>
        <v>1000000</v>
      </c>
      <c r="LWV1393" s="84">
        <f t="shared" si="1542"/>
        <v>0</v>
      </c>
      <c r="LWW1393" s="84">
        <f t="shared" si="1542"/>
        <v>0</v>
      </c>
      <c r="LWX1393" s="84">
        <f t="shared" si="1542"/>
        <v>0</v>
      </c>
      <c r="LWY1393" s="84">
        <f t="shared" si="1542"/>
        <v>0</v>
      </c>
      <c r="LWZ1393" s="84">
        <f t="shared" si="1542"/>
        <v>1000000</v>
      </c>
      <c r="LXF1393" s="84" t="s">
        <v>235</v>
      </c>
      <c r="LXG1393" s="84" t="s">
        <v>236</v>
      </c>
      <c r="LXH1393" s="84">
        <f t="shared" ref="LXH1393:LXP1393" si="1543">LXH1387</f>
        <v>1000000</v>
      </c>
      <c r="LXI1393" s="84">
        <f t="shared" si="1543"/>
        <v>0</v>
      </c>
      <c r="LXJ1393" s="84">
        <f t="shared" si="1543"/>
        <v>0</v>
      </c>
      <c r="LXK1393" s="84">
        <f t="shared" si="1543"/>
        <v>1000000</v>
      </c>
      <c r="LXL1393" s="84">
        <f t="shared" si="1543"/>
        <v>0</v>
      </c>
      <c r="LXM1393" s="84">
        <f t="shared" si="1543"/>
        <v>0</v>
      </c>
      <c r="LXN1393" s="84">
        <f t="shared" si="1543"/>
        <v>0</v>
      </c>
      <c r="LXO1393" s="84">
        <f t="shared" si="1543"/>
        <v>0</v>
      </c>
      <c r="LXP1393" s="84">
        <f t="shared" si="1543"/>
        <v>1000000</v>
      </c>
      <c r="LXV1393" s="84" t="s">
        <v>235</v>
      </c>
      <c r="LXW1393" s="84" t="s">
        <v>236</v>
      </c>
      <c r="LXX1393" s="84">
        <f t="shared" ref="LXX1393:LYF1393" si="1544">LXX1387</f>
        <v>1000000</v>
      </c>
      <c r="LXY1393" s="84">
        <f t="shared" si="1544"/>
        <v>0</v>
      </c>
      <c r="LXZ1393" s="84">
        <f t="shared" si="1544"/>
        <v>0</v>
      </c>
      <c r="LYA1393" s="84">
        <f t="shared" si="1544"/>
        <v>1000000</v>
      </c>
      <c r="LYB1393" s="84">
        <f t="shared" si="1544"/>
        <v>0</v>
      </c>
      <c r="LYC1393" s="84">
        <f t="shared" si="1544"/>
        <v>0</v>
      </c>
      <c r="LYD1393" s="84">
        <f t="shared" si="1544"/>
        <v>0</v>
      </c>
      <c r="LYE1393" s="84">
        <f t="shared" si="1544"/>
        <v>0</v>
      </c>
      <c r="LYF1393" s="84">
        <f t="shared" si="1544"/>
        <v>1000000</v>
      </c>
      <c r="LYL1393" s="84" t="s">
        <v>235</v>
      </c>
      <c r="LYM1393" s="84" t="s">
        <v>236</v>
      </c>
      <c r="LYN1393" s="84">
        <f t="shared" ref="LYN1393:LYV1393" si="1545">LYN1387</f>
        <v>1000000</v>
      </c>
      <c r="LYO1393" s="84">
        <f t="shared" si="1545"/>
        <v>0</v>
      </c>
      <c r="LYP1393" s="84">
        <f t="shared" si="1545"/>
        <v>0</v>
      </c>
      <c r="LYQ1393" s="84">
        <f t="shared" si="1545"/>
        <v>1000000</v>
      </c>
      <c r="LYR1393" s="84">
        <f t="shared" si="1545"/>
        <v>0</v>
      </c>
      <c r="LYS1393" s="84">
        <f t="shared" si="1545"/>
        <v>0</v>
      </c>
      <c r="LYT1393" s="84">
        <f t="shared" si="1545"/>
        <v>0</v>
      </c>
      <c r="LYU1393" s="84">
        <f t="shared" si="1545"/>
        <v>0</v>
      </c>
      <c r="LYV1393" s="84">
        <f t="shared" si="1545"/>
        <v>1000000</v>
      </c>
      <c r="LZB1393" s="84" t="s">
        <v>235</v>
      </c>
      <c r="LZC1393" s="84" t="s">
        <v>236</v>
      </c>
      <c r="LZD1393" s="84">
        <f t="shared" ref="LZD1393:LZL1393" si="1546">LZD1387</f>
        <v>1000000</v>
      </c>
      <c r="LZE1393" s="84">
        <f t="shared" si="1546"/>
        <v>0</v>
      </c>
      <c r="LZF1393" s="84">
        <f t="shared" si="1546"/>
        <v>0</v>
      </c>
      <c r="LZG1393" s="84">
        <f t="shared" si="1546"/>
        <v>1000000</v>
      </c>
      <c r="LZH1393" s="84">
        <f t="shared" si="1546"/>
        <v>0</v>
      </c>
      <c r="LZI1393" s="84">
        <f t="shared" si="1546"/>
        <v>0</v>
      </c>
      <c r="LZJ1393" s="84">
        <f t="shared" si="1546"/>
        <v>0</v>
      </c>
      <c r="LZK1393" s="84">
        <f t="shared" si="1546"/>
        <v>0</v>
      </c>
      <c r="LZL1393" s="84">
        <f t="shared" si="1546"/>
        <v>1000000</v>
      </c>
      <c r="LZR1393" s="84" t="s">
        <v>235</v>
      </c>
      <c r="LZS1393" s="84" t="s">
        <v>236</v>
      </c>
      <c r="LZT1393" s="84">
        <f t="shared" ref="LZT1393:MAB1393" si="1547">LZT1387</f>
        <v>1000000</v>
      </c>
      <c r="LZU1393" s="84">
        <f t="shared" si="1547"/>
        <v>0</v>
      </c>
      <c r="LZV1393" s="84">
        <f t="shared" si="1547"/>
        <v>0</v>
      </c>
      <c r="LZW1393" s="84">
        <f t="shared" si="1547"/>
        <v>1000000</v>
      </c>
      <c r="LZX1393" s="84">
        <f t="shared" si="1547"/>
        <v>0</v>
      </c>
      <c r="LZY1393" s="84">
        <f t="shared" si="1547"/>
        <v>0</v>
      </c>
      <c r="LZZ1393" s="84">
        <f t="shared" si="1547"/>
        <v>0</v>
      </c>
      <c r="MAA1393" s="84">
        <f t="shared" si="1547"/>
        <v>0</v>
      </c>
      <c r="MAB1393" s="84">
        <f t="shared" si="1547"/>
        <v>1000000</v>
      </c>
      <c r="MAH1393" s="84" t="s">
        <v>235</v>
      </c>
      <c r="MAI1393" s="84" t="s">
        <v>236</v>
      </c>
      <c r="MAJ1393" s="84">
        <f t="shared" ref="MAJ1393:MAR1393" si="1548">MAJ1387</f>
        <v>1000000</v>
      </c>
      <c r="MAK1393" s="84">
        <f t="shared" si="1548"/>
        <v>0</v>
      </c>
      <c r="MAL1393" s="84">
        <f t="shared" si="1548"/>
        <v>0</v>
      </c>
      <c r="MAM1393" s="84">
        <f t="shared" si="1548"/>
        <v>1000000</v>
      </c>
      <c r="MAN1393" s="84">
        <f t="shared" si="1548"/>
        <v>0</v>
      </c>
      <c r="MAO1393" s="84">
        <f t="shared" si="1548"/>
        <v>0</v>
      </c>
      <c r="MAP1393" s="84">
        <f t="shared" si="1548"/>
        <v>0</v>
      </c>
      <c r="MAQ1393" s="84">
        <f t="shared" si="1548"/>
        <v>0</v>
      </c>
      <c r="MAR1393" s="84">
        <f t="shared" si="1548"/>
        <v>1000000</v>
      </c>
      <c r="MAX1393" s="84" t="s">
        <v>235</v>
      </c>
      <c r="MAY1393" s="84" t="s">
        <v>236</v>
      </c>
      <c r="MAZ1393" s="84">
        <f t="shared" ref="MAZ1393:MBH1393" si="1549">MAZ1387</f>
        <v>1000000</v>
      </c>
      <c r="MBA1393" s="84">
        <f t="shared" si="1549"/>
        <v>0</v>
      </c>
      <c r="MBB1393" s="84">
        <f t="shared" si="1549"/>
        <v>0</v>
      </c>
      <c r="MBC1393" s="84">
        <f t="shared" si="1549"/>
        <v>1000000</v>
      </c>
      <c r="MBD1393" s="84">
        <f t="shared" si="1549"/>
        <v>0</v>
      </c>
      <c r="MBE1393" s="84">
        <f t="shared" si="1549"/>
        <v>0</v>
      </c>
      <c r="MBF1393" s="84">
        <f t="shared" si="1549"/>
        <v>0</v>
      </c>
      <c r="MBG1393" s="84">
        <f t="shared" si="1549"/>
        <v>0</v>
      </c>
      <c r="MBH1393" s="84">
        <f t="shared" si="1549"/>
        <v>1000000</v>
      </c>
      <c r="MBN1393" s="84" t="s">
        <v>235</v>
      </c>
      <c r="MBO1393" s="84" t="s">
        <v>236</v>
      </c>
      <c r="MBP1393" s="84">
        <f t="shared" ref="MBP1393:MBX1393" si="1550">MBP1387</f>
        <v>1000000</v>
      </c>
      <c r="MBQ1393" s="84">
        <f t="shared" si="1550"/>
        <v>0</v>
      </c>
      <c r="MBR1393" s="84">
        <f t="shared" si="1550"/>
        <v>0</v>
      </c>
      <c r="MBS1393" s="84">
        <f t="shared" si="1550"/>
        <v>1000000</v>
      </c>
      <c r="MBT1393" s="84">
        <f t="shared" si="1550"/>
        <v>0</v>
      </c>
      <c r="MBU1393" s="84">
        <f t="shared" si="1550"/>
        <v>0</v>
      </c>
      <c r="MBV1393" s="84">
        <f t="shared" si="1550"/>
        <v>0</v>
      </c>
      <c r="MBW1393" s="84">
        <f t="shared" si="1550"/>
        <v>0</v>
      </c>
      <c r="MBX1393" s="84">
        <f t="shared" si="1550"/>
        <v>1000000</v>
      </c>
      <c r="MCD1393" s="84" t="s">
        <v>235</v>
      </c>
      <c r="MCE1393" s="84" t="s">
        <v>236</v>
      </c>
      <c r="MCF1393" s="84">
        <f t="shared" ref="MCF1393:MCN1393" si="1551">MCF1387</f>
        <v>1000000</v>
      </c>
      <c r="MCG1393" s="84">
        <f t="shared" si="1551"/>
        <v>0</v>
      </c>
      <c r="MCH1393" s="84">
        <f t="shared" si="1551"/>
        <v>0</v>
      </c>
      <c r="MCI1393" s="84">
        <f t="shared" si="1551"/>
        <v>1000000</v>
      </c>
      <c r="MCJ1393" s="84">
        <f t="shared" si="1551"/>
        <v>0</v>
      </c>
      <c r="MCK1393" s="84">
        <f t="shared" si="1551"/>
        <v>0</v>
      </c>
      <c r="MCL1393" s="84">
        <f t="shared" si="1551"/>
        <v>0</v>
      </c>
      <c r="MCM1393" s="84">
        <f t="shared" si="1551"/>
        <v>0</v>
      </c>
      <c r="MCN1393" s="84">
        <f t="shared" si="1551"/>
        <v>1000000</v>
      </c>
      <c r="MCT1393" s="84" t="s">
        <v>235</v>
      </c>
      <c r="MCU1393" s="84" t="s">
        <v>236</v>
      </c>
      <c r="MCV1393" s="84">
        <f t="shared" ref="MCV1393:MDD1393" si="1552">MCV1387</f>
        <v>1000000</v>
      </c>
      <c r="MCW1393" s="84">
        <f t="shared" si="1552"/>
        <v>0</v>
      </c>
      <c r="MCX1393" s="84">
        <f t="shared" si="1552"/>
        <v>0</v>
      </c>
      <c r="MCY1393" s="84">
        <f t="shared" si="1552"/>
        <v>1000000</v>
      </c>
      <c r="MCZ1393" s="84">
        <f t="shared" si="1552"/>
        <v>0</v>
      </c>
      <c r="MDA1393" s="84">
        <f t="shared" si="1552"/>
        <v>0</v>
      </c>
      <c r="MDB1393" s="84">
        <f t="shared" si="1552"/>
        <v>0</v>
      </c>
      <c r="MDC1393" s="84">
        <f t="shared" si="1552"/>
        <v>0</v>
      </c>
      <c r="MDD1393" s="84">
        <f t="shared" si="1552"/>
        <v>1000000</v>
      </c>
      <c r="MDJ1393" s="84" t="s">
        <v>235</v>
      </c>
      <c r="MDK1393" s="84" t="s">
        <v>236</v>
      </c>
      <c r="MDL1393" s="84">
        <f t="shared" ref="MDL1393:MDT1393" si="1553">MDL1387</f>
        <v>1000000</v>
      </c>
      <c r="MDM1393" s="84">
        <f t="shared" si="1553"/>
        <v>0</v>
      </c>
      <c r="MDN1393" s="84">
        <f t="shared" si="1553"/>
        <v>0</v>
      </c>
      <c r="MDO1393" s="84">
        <f t="shared" si="1553"/>
        <v>1000000</v>
      </c>
      <c r="MDP1393" s="84">
        <f t="shared" si="1553"/>
        <v>0</v>
      </c>
      <c r="MDQ1393" s="84">
        <f t="shared" si="1553"/>
        <v>0</v>
      </c>
      <c r="MDR1393" s="84">
        <f t="shared" si="1553"/>
        <v>0</v>
      </c>
      <c r="MDS1393" s="84">
        <f t="shared" si="1553"/>
        <v>0</v>
      </c>
      <c r="MDT1393" s="84">
        <f t="shared" si="1553"/>
        <v>1000000</v>
      </c>
      <c r="MDZ1393" s="84" t="s">
        <v>235</v>
      </c>
      <c r="MEA1393" s="84" t="s">
        <v>236</v>
      </c>
      <c r="MEB1393" s="84">
        <f t="shared" ref="MEB1393:MEJ1393" si="1554">MEB1387</f>
        <v>1000000</v>
      </c>
      <c r="MEC1393" s="84">
        <f t="shared" si="1554"/>
        <v>0</v>
      </c>
      <c r="MED1393" s="84">
        <f t="shared" si="1554"/>
        <v>0</v>
      </c>
      <c r="MEE1393" s="84">
        <f t="shared" si="1554"/>
        <v>1000000</v>
      </c>
      <c r="MEF1393" s="84">
        <f t="shared" si="1554"/>
        <v>0</v>
      </c>
      <c r="MEG1393" s="84">
        <f t="shared" si="1554"/>
        <v>0</v>
      </c>
      <c r="MEH1393" s="84">
        <f t="shared" si="1554"/>
        <v>0</v>
      </c>
      <c r="MEI1393" s="84">
        <f t="shared" si="1554"/>
        <v>0</v>
      </c>
      <c r="MEJ1393" s="84">
        <f t="shared" si="1554"/>
        <v>1000000</v>
      </c>
      <c r="MEP1393" s="84" t="s">
        <v>235</v>
      </c>
      <c r="MEQ1393" s="84" t="s">
        <v>236</v>
      </c>
      <c r="MER1393" s="84">
        <f t="shared" ref="MER1393:MEZ1393" si="1555">MER1387</f>
        <v>1000000</v>
      </c>
      <c r="MES1393" s="84">
        <f t="shared" si="1555"/>
        <v>0</v>
      </c>
      <c r="MET1393" s="84">
        <f t="shared" si="1555"/>
        <v>0</v>
      </c>
      <c r="MEU1393" s="84">
        <f t="shared" si="1555"/>
        <v>1000000</v>
      </c>
      <c r="MEV1393" s="84">
        <f t="shared" si="1555"/>
        <v>0</v>
      </c>
      <c r="MEW1393" s="84">
        <f t="shared" si="1555"/>
        <v>0</v>
      </c>
      <c r="MEX1393" s="84">
        <f t="shared" si="1555"/>
        <v>0</v>
      </c>
      <c r="MEY1393" s="84">
        <f t="shared" si="1555"/>
        <v>0</v>
      </c>
      <c r="MEZ1393" s="84">
        <f t="shared" si="1555"/>
        <v>1000000</v>
      </c>
      <c r="MFF1393" s="84" t="s">
        <v>235</v>
      </c>
      <c r="MFG1393" s="84" t="s">
        <v>236</v>
      </c>
      <c r="MFH1393" s="84">
        <f t="shared" ref="MFH1393:MFP1393" si="1556">MFH1387</f>
        <v>1000000</v>
      </c>
      <c r="MFI1393" s="84">
        <f t="shared" si="1556"/>
        <v>0</v>
      </c>
      <c r="MFJ1393" s="84">
        <f t="shared" si="1556"/>
        <v>0</v>
      </c>
      <c r="MFK1393" s="84">
        <f t="shared" si="1556"/>
        <v>1000000</v>
      </c>
      <c r="MFL1393" s="84">
        <f t="shared" si="1556"/>
        <v>0</v>
      </c>
      <c r="MFM1393" s="84">
        <f t="shared" si="1556"/>
        <v>0</v>
      </c>
      <c r="MFN1393" s="84">
        <f t="shared" si="1556"/>
        <v>0</v>
      </c>
      <c r="MFO1393" s="84">
        <f t="shared" si="1556"/>
        <v>0</v>
      </c>
      <c r="MFP1393" s="84">
        <f t="shared" si="1556"/>
        <v>1000000</v>
      </c>
      <c r="MFV1393" s="84" t="s">
        <v>235</v>
      </c>
      <c r="MFW1393" s="84" t="s">
        <v>236</v>
      </c>
      <c r="MFX1393" s="84">
        <f t="shared" ref="MFX1393:MGF1393" si="1557">MFX1387</f>
        <v>1000000</v>
      </c>
      <c r="MFY1393" s="84">
        <f t="shared" si="1557"/>
        <v>0</v>
      </c>
      <c r="MFZ1393" s="84">
        <f t="shared" si="1557"/>
        <v>0</v>
      </c>
      <c r="MGA1393" s="84">
        <f t="shared" si="1557"/>
        <v>1000000</v>
      </c>
      <c r="MGB1393" s="84">
        <f t="shared" si="1557"/>
        <v>0</v>
      </c>
      <c r="MGC1393" s="84">
        <f t="shared" si="1557"/>
        <v>0</v>
      </c>
      <c r="MGD1393" s="84">
        <f t="shared" si="1557"/>
        <v>0</v>
      </c>
      <c r="MGE1393" s="84">
        <f t="shared" si="1557"/>
        <v>0</v>
      </c>
      <c r="MGF1393" s="84">
        <f t="shared" si="1557"/>
        <v>1000000</v>
      </c>
      <c r="MGL1393" s="84" t="s">
        <v>235</v>
      </c>
      <c r="MGM1393" s="84" t="s">
        <v>236</v>
      </c>
      <c r="MGN1393" s="84">
        <f t="shared" ref="MGN1393:MGV1393" si="1558">MGN1387</f>
        <v>1000000</v>
      </c>
      <c r="MGO1393" s="84">
        <f t="shared" si="1558"/>
        <v>0</v>
      </c>
      <c r="MGP1393" s="84">
        <f t="shared" si="1558"/>
        <v>0</v>
      </c>
      <c r="MGQ1393" s="84">
        <f t="shared" si="1558"/>
        <v>1000000</v>
      </c>
      <c r="MGR1393" s="84">
        <f t="shared" si="1558"/>
        <v>0</v>
      </c>
      <c r="MGS1393" s="84">
        <f t="shared" si="1558"/>
        <v>0</v>
      </c>
      <c r="MGT1393" s="84">
        <f t="shared" si="1558"/>
        <v>0</v>
      </c>
      <c r="MGU1393" s="84">
        <f t="shared" si="1558"/>
        <v>0</v>
      </c>
      <c r="MGV1393" s="84">
        <f t="shared" si="1558"/>
        <v>1000000</v>
      </c>
      <c r="MHB1393" s="84" t="s">
        <v>235</v>
      </c>
      <c r="MHC1393" s="84" t="s">
        <v>236</v>
      </c>
      <c r="MHD1393" s="84">
        <f t="shared" ref="MHD1393:MHL1393" si="1559">MHD1387</f>
        <v>1000000</v>
      </c>
      <c r="MHE1393" s="84">
        <f t="shared" si="1559"/>
        <v>0</v>
      </c>
      <c r="MHF1393" s="84">
        <f t="shared" si="1559"/>
        <v>0</v>
      </c>
      <c r="MHG1393" s="84">
        <f t="shared" si="1559"/>
        <v>1000000</v>
      </c>
      <c r="MHH1393" s="84">
        <f t="shared" si="1559"/>
        <v>0</v>
      </c>
      <c r="MHI1393" s="84">
        <f t="shared" si="1559"/>
        <v>0</v>
      </c>
      <c r="MHJ1393" s="84">
        <f t="shared" si="1559"/>
        <v>0</v>
      </c>
      <c r="MHK1393" s="84">
        <f t="shared" si="1559"/>
        <v>0</v>
      </c>
      <c r="MHL1393" s="84">
        <f t="shared" si="1559"/>
        <v>1000000</v>
      </c>
      <c r="MHR1393" s="84" t="s">
        <v>235</v>
      </c>
      <c r="MHS1393" s="84" t="s">
        <v>236</v>
      </c>
      <c r="MHT1393" s="84">
        <f t="shared" ref="MHT1393:MIB1393" si="1560">MHT1387</f>
        <v>1000000</v>
      </c>
      <c r="MHU1393" s="84">
        <f t="shared" si="1560"/>
        <v>0</v>
      </c>
      <c r="MHV1393" s="84">
        <f t="shared" si="1560"/>
        <v>0</v>
      </c>
      <c r="MHW1393" s="84">
        <f t="shared" si="1560"/>
        <v>1000000</v>
      </c>
      <c r="MHX1393" s="84">
        <f t="shared" si="1560"/>
        <v>0</v>
      </c>
      <c r="MHY1393" s="84">
        <f t="shared" si="1560"/>
        <v>0</v>
      </c>
      <c r="MHZ1393" s="84">
        <f t="shared" si="1560"/>
        <v>0</v>
      </c>
      <c r="MIA1393" s="84">
        <f t="shared" si="1560"/>
        <v>0</v>
      </c>
      <c r="MIB1393" s="84">
        <f t="shared" si="1560"/>
        <v>1000000</v>
      </c>
      <c r="MIH1393" s="84" t="s">
        <v>235</v>
      </c>
      <c r="MII1393" s="84" t="s">
        <v>236</v>
      </c>
      <c r="MIJ1393" s="84">
        <f t="shared" ref="MIJ1393:MIR1393" si="1561">MIJ1387</f>
        <v>1000000</v>
      </c>
      <c r="MIK1393" s="84">
        <f t="shared" si="1561"/>
        <v>0</v>
      </c>
      <c r="MIL1393" s="84">
        <f t="shared" si="1561"/>
        <v>0</v>
      </c>
      <c r="MIM1393" s="84">
        <f t="shared" si="1561"/>
        <v>1000000</v>
      </c>
      <c r="MIN1393" s="84">
        <f t="shared" si="1561"/>
        <v>0</v>
      </c>
      <c r="MIO1393" s="84">
        <f t="shared" si="1561"/>
        <v>0</v>
      </c>
      <c r="MIP1393" s="84">
        <f t="shared" si="1561"/>
        <v>0</v>
      </c>
      <c r="MIQ1393" s="84">
        <f t="shared" si="1561"/>
        <v>0</v>
      </c>
      <c r="MIR1393" s="84">
        <f t="shared" si="1561"/>
        <v>1000000</v>
      </c>
      <c r="MIX1393" s="84" t="s">
        <v>235</v>
      </c>
      <c r="MIY1393" s="84" t="s">
        <v>236</v>
      </c>
      <c r="MIZ1393" s="84">
        <f t="shared" ref="MIZ1393:MJH1393" si="1562">MIZ1387</f>
        <v>1000000</v>
      </c>
      <c r="MJA1393" s="84">
        <f t="shared" si="1562"/>
        <v>0</v>
      </c>
      <c r="MJB1393" s="84">
        <f t="shared" si="1562"/>
        <v>0</v>
      </c>
      <c r="MJC1393" s="84">
        <f t="shared" si="1562"/>
        <v>1000000</v>
      </c>
      <c r="MJD1393" s="84">
        <f t="shared" si="1562"/>
        <v>0</v>
      </c>
      <c r="MJE1393" s="84">
        <f t="shared" si="1562"/>
        <v>0</v>
      </c>
      <c r="MJF1393" s="84">
        <f t="shared" si="1562"/>
        <v>0</v>
      </c>
      <c r="MJG1393" s="84">
        <f t="shared" si="1562"/>
        <v>0</v>
      </c>
      <c r="MJH1393" s="84">
        <f t="shared" si="1562"/>
        <v>1000000</v>
      </c>
      <c r="MJN1393" s="84" t="s">
        <v>235</v>
      </c>
      <c r="MJO1393" s="84" t="s">
        <v>236</v>
      </c>
      <c r="MJP1393" s="84">
        <f t="shared" ref="MJP1393:MJX1393" si="1563">MJP1387</f>
        <v>1000000</v>
      </c>
      <c r="MJQ1393" s="84">
        <f t="shared" si="1563"/>
        <v>0</v>
      </c>
      <c r="MJR1393" s="84">
        <f t="shared" si="1563"/>
        <v>0</v>
      </c>
      <c r="MJS1393" s="84">
        <f t="shared" si="1563"/>
        <v>1000000</v>
      </c>
      <c r="MJT1393" s="84">
        <f t="shared" si="1563"/>
        <v>0</v>
      </c>
      <c r="MJU1393" s="84">
        <f t="shared" si="1563"/>
        <v>0</v>
      </c>
      <c r="MJV1393" s="84">
        <f t="shared" si="1563"/>
        <v>0</v>
      </c>
      <c r="MJW1393" s="84">
        <f t="shared" si="1563"/>
        <v>0</v>
      </c>
      <c r="MJX1393" s="84">
        <f t="shared" si="1563"/>
        <v>1000000</v>
      </c>
      <c r="MKD1393" s="84" t="s">
        <v>235</v>
      </c>
      <c r="MKE1393" s="84" t="s">
        <v>236</v>
      </c>
      <c r="MKF1393" s="84">
        <f t="shared" ref="MKF1393:MKN1393" si="1564">MKF1387</f>
        <v>1000000</v>
      </c>
      <c r="MKG1393" s="84">
        <f t="shared" si="1564"/>
        <v>0</v>
      </c>
      <c r="MKH1393" s="84">
        <f t="shared" si="1564"/>
        <v>0</v>
      </c>
      <c r="MKI1393" s="84">
        <f t="shared" si="1564"/>
        <v>1000000</v>
      </c>
      <c r="MKJ1393" s="84">
        <f t="shared" si="1564"/>
        <v>0</v>
      </c>
      <c r="MKK1393" s="84">
        <f t="shared" si="1564"/>
        <v>0</v>
      </c>
      <c r="MKL1393" s="84">
        <f t="shared" si="1564"/>
        <v>0</v>
      </c>
      <c r="MKM1393" s="84">
        <f t="shared" si="1564"/>
        <v>0</v>
      </c>
      <c r="MKN1393" s="84">
        <f t="shared" si="1564"/>
        <v>1000000</v>
      </c>
      <c r="MKT1393" s="84" t="s">
        <v>235</v>
      </c>
      <c r="MKU1393" s="84" t="s">
        <v>236</v>
      </c>
      <c r="MKV1393" s="84">
        <f t="shared" ref="MKV1393:MLD1393" si="1565">MKV1387</f>
        <v>1000000</v>
      </c>
      <c r="MKW1393" s="84">
        <f t="shared" si="1565"/>
        <v>0</v>
      </c>
      <c r="MKX1393" s="84">
        <f t="shared" si="1565"/>
        <v>0</v>
      </c>
      <c r="MKY1393" s="84">
        <f t="shared" si="1565"/>
        <v>1000000</v>
      </c>
      <c r="MKZ1393" s="84">
        <f t="shared" si="1565"/>
        <v>0</v>
      </c>
      <c r="MLA1393" s="84">
        <f t="shared" si="1565"/>
        <v>0</v>
      </c>
      <c r="MLB1393" s="84">
        <f t="shared" si="1565"/>
        <v>0</v>
      </c>
      <c r="MLC1393" s="84">
        <f t="shared" si="1565"/>
        <v>0</v>
      </c>
      <c r="MLD1393" s="84">
        <f t="shared" si="1565"/>
        <v>1000000</v>
      </c>
      <c r="MLJ1393" s="84" t="s">
        <v>235</v>
      </c>
      <c r="MLK1393" s="84" t="s">
        <v>236</v>
      </c>
      <c r="MLL1393" s="84">
        <f t="shared" ref="MLL1393:MLT1393" si="1566">MLL1387</f>
        <v>1000000</v>
      </c>
      <c r="MLM1393" s="84">
        <f t="shared" si="1566"/>
        <v>0</v>
      </c>
      <c r="MLN1393" s="84">
        <f t="shared" si="1566"/>
        <v>0</v>
      </c>
      <c r="MLO1393" s="84">
        <f t="shared" si="1566"/>
        <v>1000000</v>
      </c>
      <c r="MLP1393" s="84">
        <f t="shared" si="1566"/>
        <v>0</v>
      </c>
      <c r="MLQ1393" s="84">
        <f t="shared" si="1566"/>
        <v>0</v>
      </c>
      <c r="MLR1393" s="84">
        <f t="shared" si="1566"/>
        <v>0</v>
      </c>
      <c r="MLS1393" s="84">
        <f t="shared" si="1566"/>
        <v>0</v>
      </c>
      <c r="MLT1393" s="84">
        <f t="shared" si="1566"/>
        <v>1000000</v>
      </c>
      <c r="MLZ1393" s="84" t="s">
        <v>235</v>
      </c>
      <c r="MMA1393" s="84" t="s">
        <v>236</v>
      </c>
      <c r="MMB1393" s="84">
        <f t="shared" ref="MMB1393:MMJ1393" si="1567">MMB1387</f>
        <v>1000000</v>
      </c>
      <c r="MMC1393" s="84">
        <f t="shared" si="1567"/>
        <v>0</v>
      </c>
      <c r="MMD1393" s="84">
        <f t="shared" si="1567"/>
        <v>0</v>
      </c>
      <c r="MME1393" s="84">
        <f t="shared" si="1567"/>
        <v>1000000</v>
      </c>
      <c r="MMF1393" s="84">
        <f t="shared" si="1567"/>
        <v>0</v>
      </c>
      <c r="MMG1393" s="84">
        <f t="shared" si="1567"/>
        <v>0</v>
      </c>
      <c r="MMH1393" s="84">
        <f t="shared" si="1567"/>
        <v>0</v>
      </c>
      <c r="MMI1393" s="84">
        <f t="shared" si="1567"/>
        <v>0</v>
      </c>
      <c r="MMJ1393" s="84">
        <f t="shared" si="1567"/>
        <v>1000000</v>
      </c>
      <c r="MMP1393" s="84" t="s">
        <v>235</v>
      </c>
      <c r="MMQ1393" s="84" t="s">
        <v>236</v>
      </c>
      <c r="MMR1393" s="84">
        <f t="shared" ref="MMR1393:MMZ1393" si="1568">MMR1387</f>
        <v>1000000</v>
      </c>
      <c r="MMS1393" s="84">
        <f t="shared" si="1568"/>
        <v>0</v>
      </c>
      <c r="MMT1393" s="84">
        <f t="shared" si="1568"/>
        <v>0</v>
      </c>
      <c r="MMU1393" s="84">
        <f t="shared" si="1568"/>
        <v>1000000</v>
      </c>
      <c r="MMV1393" s="84">
        <f t="shared" si="1568"/>
        <v>0</v>
      </c>
      <c r="MMW1393" s="84">
        <f t="shared" si="1568"/>
        <v>0</v>
      </c>
      <c r="MMX1393" s="84">
        <f t="shared" si="1568"/>
        <v>0</v>
      </c>
      <c r="MMY1393" s="84">
        <f t="shared" si="1568"/>
        <v>0</v>
      </c>
      <c r="MMZ1393" s="84">
        <f t="shared" si="1568"/>
        <v>1000000</v>
      </c>
      <c r="MNF1393" s="84" t="s">
        <v>235</v>
      </c>
      <c r="MNG1393" s="84" t="s">
        <v>236</v>
      </c>
      <c r="MNH1393" s="84">
        <f t="shared" ref="MNH1393:MNP1393" si="1569">MNH1387</f>
        <v>1000000</v>
      </c>
      <c r="MNI1393" s="84">
        <f t="shared" si="1569"/>
        <v>0</v>
      </c>
      <c r="MNJ1393" s="84">
        <f t="shared" si="1569"/>
        <v>0</v>
      </c>
      <c r="MNK1393" s="84">
        <f t="shared" si="1569"/>
        <v>1000000</v>
      </c>
      <c r="MNL1393" s="84">
        <f t="shared" si="1569"/>
        <v>0</v>
      </c>
      <c r="MNM1393" s="84">
        <f t="shared" si="1569"/>
        <v>0</v>
      </c>
      <c r="MNN1393" s="84">
        <f t="shared" si="1569"/>
        <v>0</v>
      </c>
      <c r="MNO1393" s="84">
        <f t="shared" si="1569"/>
        <v>0</v>
      </c>
      <c r="MNP1393" s="84">
        <f t="shared" si="1569"/>
        <v>1000000</v>
      </c>
      <c r="MNV1393" s="84" t="s">
        <v>235</v>
      </c>
      <c r="MNW1393" s="84" t="s">
        <v>236</v>
      </c>
      <c r="MNX1393" s="84">
        <f t="shared" ref="MNX1393:MOF1393" si="1570">MNX1387</f>
        <v>1000000</v>
      </c>
      <c r="MNY1393" s="84">
        <f t="shared" si="1570"/>
        <v>0</v>
      </c>
      <c r="MNZ1393" s="84">
        <f t="shared" si="1570"/>
        <v>0</v>
      </c>
      <c r="MOA1393" s="84">
        <f t="shared" si="1570"/>
        <v>1000000</v>
      </c>
      <c r="MOB1393" s="84">
        <f t="shared" si="1570"/>
        <v>0</v>
      </c>
      <c r="MOC1393" s="84">
        <f t="shared" si="1570"/>
        <v>0</v>
      </c>
      <c r="MOD1393" s="84">
        <f t="shared" si="1570"/>
        <v>0</v>
      </c>
      <c r="MOE1393" s="84">
        <f t="shared" si="1570"/>
        <v>0</v>
      </c>
      <c r="MOF1393" s="84">
        <f t="shared" si="1570"/>
        <v>1000000</v>
      </c>
      <c r="MOL1393" s="84" t="s">
        <v>235</v>
      </c>
      <c r="MOM1393" s="84" t="s">
        <v>236</v>
      </c>
      <c r="MON1393" s="84">
        <f t="shared" ref="MON1393:MOV1393" si="1571">MON1387</f>
        <v>1000000</v>
      </c>
      <c r="MOO1393" s="84">
        <f t="shared" si="1571"/>
        <v>0</v>
      </c>
      <c r="MOP1393" s="84">
        <f t="shared" si="1571"/>
        <v>0</v>
      </c>
      <c r="MOQ1393" s="84">
        <f t="shared" si="1571"/>
        <v>1000000</v>
      </c>
      <c r="MOR1393" s="84">
        <f t="shared" si="1571"/>
        <v>0</v>
      </c>
      <c r="MOS1393" s="84">
        <f t="shared" si="1571"/>
        <v>0</v>
      </c>
      <c r="MOT1393" s="84">
        <f t="shared" si="1571"/>
        <v>0</v>
      </c>
      <c r="MOU1393" s="84">
        <f t="shared" si="1571"/>
        <v>0</v>
      </c>
      <c r="MOV1393" s="84">
        <f t="shared" si="1571"/>
        <v>1000000</v>
      </c>
      <c r="MPB1393" s="84" t="s">
        <v>235</v>
      </c>
      <c r="MPC1393" s="84" t="s">
        <v>236</v>
      </c>
      <c r="MPD1393" s="84">
        <f>MPD1387</f>
        <v>1000000</v>
      </c>
      <c r="MPE1393" s="84">
        <f>MPE1387</f>
        <v>0</v>
      </c>
      <c r="MPF1393" s="84">
        <f>MPF1387</f>
        <v>0</v>
      </c>
      <c r="MPG1393" s="84">
        <f>MPG1387</f>
        <v>1000000</v>
      </c>
      <c r="MPH1393" s="84">
        <f>MPH1387</f>
        <v>0</v>
      </c>
      <c r="MPI1393" s="84">
        <f>MPI1387</f>
        <v>0</v>
      </c>
      <c r="MPJ1393" s="84">
        <f>MPJ1387</f>
        <v>0</v>
      </c>
      <c r="MPK1393" s="84">
        <f>MPK1387</f>
        <v>0</v>
      </c>
      <c r="MPL1393" s="84">
        <f>MPL1387</f>
        <v>1000000</v>
      </c>
      <c r="MPR1393" s="84" t="s">
        <v>235</v>
      </c>
      <c r="MPS1393" s="84" t="s">
        <v>236</v>
      </c>
      <c r="MPT1393" s="84">
        <f t="shared" ref="MPT1393:MQB1393" si="1572">MPT1387</f>
        <v>1000000</v>
      </c>
      <c r="MPU1393" s="84">
        <f t="shared" si="1572"/>
        <v>0</v>
      </c>
      <c r="MPV1393" s="84">
        <f t="shared" si="1572"/>
        <v>0</v>
      </c>
      <c r="MPW1393" s="84">
        <f t="shared" si="1572"/>
        <v>1000000</v>
      </c>
      <c r="MPX1393" s="84">
        <f t="shared" si="1572"/>
        <v>0</v>
      </c>
      <c r="MPY1393" s="84">
        <f t="shared" si="1572"/>
        <v>0</v>
      </c>
      <c r="MPZ1393" s="84">
        <f t="shared" si="1572"/>
        <v>0</v>
      </c>
      <c r="MQA1393" s="84">
        <f t="shared" si="1572"/>
        <v>0</v>
      </c>
      <c r="MQB1393" s="84">
        <f t="shared" si="1572"/>
        <v>1000000</v>
      </c>
      <c r="MQH1393" s="84" t="s">
        <v>235</v>
      </c>
      <c r="MQI1393" s="84" t="s">
        <v>236</v>
      </c>
      <c r="MQJ1393" s="84">
        <f t="shared" ref="MQJ1393:MQR1393" si="1573">MQJ1387</f>
        <v>1000000</v>
      </c>
      <c r="MQK1393" s="84">
        <f t="shared" si="1573"/>
        <v>0</v>
      </c>
      <c r="MQL1393" s="84">
        <f t="shared" si="1573"/>
        <v>0</v>
      </c>
      <c r="MQM1393" s="84">
        <f t="shared" si="1573"/>
        <v>1000000</v>
      </c>
      <c r="MQN1393" s="84">
        <f t="shared" si="1573"/>
        <v>0</v>
      </c>
      <c r="MQO1393" s="84">
        <f t="shared" si="1573"/>
        <v>0</v>
      </c>
      <c r="MQP1393" s="84">
        <f t="shared" si="1573"/>
        <v>0</v>
      </c>
      <c r="MQQ1393" s="84">
        <f t="shared" si="1573"/>
        <v>0</v>
      </c>
      <c r="MQR1393" s="84">
        <f t="shared" si="1573"/>
        <v>1000000</v>
      </c>
      <c r="MQX1393" s="84" t="s">
        <v>235</v>
      </c>
      <c r="MQY1393" s="84" t="s">
        <v>236</v>
      </c>
      <c r="MQZ1393" s="84">
        <f t="shared" ref="MQZ1393:MRH1393" si="1574">MQZ1387</f>
        <v>1000000</v>
      </c>
      <c r="MRA1393" s="84">
        <f t="shared" si="1574"/>
        <v>0</v>
      </c>
      <c r="MRB1393" s="84">
        <f t="shared" si="1574"/>
        <v>0</v>
      </c>
      <c r="MRC1393" s="84">
        <f t="shared" si="1574"/>
        <v>1000000</v>
      </c>
      <c r="MRD1393" s="84">
        <f t="shared" si="1574"/>
        <v>0</v>
      </c>
      <c r="MRE1393" s="84">
        <f t="shared" si="1574"/>
        <v>0</v>
      </c>
      <c r="MRF1393" s="84">
        <f t="shared" si="1574"/>
        <v>0</v>
      </c>
      <c r="MRG1393" s="84">
        <f t="shared" si="1574"/>
        <v>0</v>
      </c>
      <c r="MRH1393" s="84">
        <f t="shared" si="1574"/>
        <v>1000000</v>
      </c>
      <c r="MRN1393" s="84" t="s">
        <v>235</v>
      </c>
      <c r="MRO1393" s="84" t="s">
        <v>236</v>
      </c>
      <c r="MRP1393" s="84">
        <f t="shared" ref="MRP1393:MRX1393" si="1575">MRP1387</f>
        <v>1000000</v>
      </c>
      <c r="MRQ1393" s="84">
        <f t="shared" si="1575"/>
        <v>0</v>
      </c>
      <c r="MRR1393" s="84">
        <f t="shared" si="1575"/>
        <v>0</v>
      </c>
      <c r="MRS1393" s="84">
        <f t="shared" si="1575"/>
        <v>1000000</v>
      </c>
      <c r="MRT1393" s="84">
        <f t="shared" si="1575"/>
        <v>0</v>
      </c>
      <c r="MRU1393" s="84">
        <f t="shared" si="1575"/>
        <v>0</v>
      </c>
      <c r="MRV1393" s="84">
        <f t="shared" si="1575"/>
        <v>0</v>
      </c>
      <c r="MRW1393" s="84">
        <f t="shared" si="1575"/>
        <v>0</v>
      </c>
      <c r="MRX1393" s="84">
        <f t="shared" si="1575"/>
        <v>1000000</v>
      </c>
      <c r="MSD1393" s="84" t="s">
        <v>235</v>
      </c>
      <c r="MSE1393" s="84" t="s">
        <v>236</v>
      </c>
      <c r="MSF1393" s="84">
        <f t="shared" ref="MSF1393:MSN1393" si="1576">MSF1387</f>
        <v>1000000</v>
      </c>
      <c r="MSG1393" s="84">
        <f t="shared" si="1576"/>
        <v>0</v>
      </c>
      <c r="MSH1393" s="84">
        <f t="shared" si="1576"/>
        <v>0</v>
      </c>
      <c r="MSI1393" s="84">
        <f t="shared" si="1576"/>
        <v>1000000</v>
      </c>
      <c r="MSJ1393" s="84">
        <f t="shared" si="1576"/>
        <v>0</v>
      </c>
      <c r="MSK1393" s="84">
        <f t="shared" si="1576"/>
        <v>0</v>
      </c>
      <c r="MSL1393" s="84">
        <f t="shared" si="1576"/>
        <v>0</v>
      </c>
      <c r="MSM1393" s="84">
        <f t="shared" si="1576"/>
        <v>0</v>
      </c>
      <c r="MSN1393" s="84">
        <f t="shared" si="1576"/>
        <v>1000000</v>
      </c>
      <c r="MST1393" s="84" t="s">
        <v>235</v>
      </c>
      <c r="MSU1393" s="84" t="s">
        <v>236</v>
      </c>
      <c r="MSV1393" s="84">
        <f t="shared" ref="MSV1393:MTD1393" si="1577">MSV1387</f>
        <v>1000000</v>
      </c>
      <c r="MSW1393" s="84">
        <f t="shared" si="1577"/>
        <v>0</v>
      </c>
      <c r="MSX1393" s="84">
        <f t="shared" si="1577"/>
        <v>0</v>
      </c>
      <c r="MSY1393" s="84">
        <f t="shared" si="1577"/>
        <v>1000000</v>
      </c>
      <c r="MSZ1393" s="84">
        <f t="shared" si="1577"/>
        <v>0</v>
      </c>
      <c r="MTA1393" s="84">
        <f t="shared" si="1577"/>
        <v>0</v>
      </c>
      <c r="MTB1393" s="84">
        <f t="shared" si="1577"/>
        <v>0</v>
      </c>
      <c r="MTC1393" s="84">
        <f t="shared" si="1577"/>
        <v>0</v>
      </c>
      <c r="MTD1393" s="84">
        <f t="shared" si="1577"/>
        <v>1000000</v>
      </c>
      <c r="MTJ1393" s="84" t="s">
        <v>235</v>
      </c>
      <c r="MTK1393" s="84" t="s">
        <v>236</v>
      </c>
      <c r="MTL1393" s="84">
        <f t="shared" ref="MTL1393:MTT1393" si="1578">MTL1387</f>
        <v>1000000</v>
      </c>
      <c r="MTM1393" s="84">
        <f t="shared" si="1578"/>
        <v>0</v>
      </c>
      <c r="MTN1393" s="84">
        <f t="shared" si="1578"/>
        <v>0</v>
      </c>
      <c r="MTO1393" s="84">
        <f t="shared" si="1578"/>
        <v>1000000</v>
      </c>
      <c r="MTP1393" s="84">
        <f t="shared" si="1578"/>
        <v>0</v>
      </c>
      <c r="MTQ1393" s="84">
        <f t="shared" si="1578"/>
        <v>0</v>
      </c>
      <c r="MTR1393" s="84">
        <f t="shared" si="1578"/>
        <v>0</v>
      </c>
      <c r="MTS1393" s="84">
        <f t="shared" si="1578"/>
        <v>0</v>
      </c>
      <c r="MTT1393" s="84">
        <f t="shared" si="1578"/>
        <v>1000000</v>
      </c>
      <c r="MTZ1393" s="84" t="s">
        <v>235</v>
      </c>
      <c r="MUA1393" s="84" t="s">
        <v>236</v>
      </c>
      <c r="MUB1393" s="84">
        <f t="shared" ref="MUB1393:MUJ1393" si="1579">MUB1387</f>
        <v>1000000</v>
      </c>
      <c r="MUC1393" s="84">
        <f t="shared" si="1579"/>
        <v>0</v>
      </c>
      <c r="MUD1393" s="84">
        <f t="shared" si="1579"/>
        <v>0</v>
      </c>
      <c r="MUE1393" s="84">
        <f t="shared" si="1579"/>
        <v>1000000</v>
      </c>
      <c r="MUF1393" s="84">
        <f t="shared" si="1579"/>
        <v>0</v>
      </c>
      <c r="MUG1393" s="84">
        <f t="shared" si="1579"/>
        <v>0</v>
      </c>
      <c r="MUH1393" s="84">
        <f t="shared" si="1579"/>
        <v>0</v>
      </c>
      <c r="MUI1393" s="84">
        <f t="shared" si="1579"/>
        <v>0</v>
      </c>
      <c r="MUJ1393" s="84">
        <f t="shared" si="1579"/>
        <v>1000000</v>
      </c>
      <c r="MUP1393" s="84" t="s">
        <v>235</v>
      </c>
      <c r="MUQ1393" s="84" t="s">
        <v>236</v>
      </c>
      <c r="MUR1393" s="84">
        <f t="shared" ref="MUR1393:MUZ1393" si="1580">MUR1387</f>
        <v>1000000</v>
      </c>
      <c r="MUS1393" s="84">
        <f t="shared" si="1580"/>
        <v>0</v>
      </c>
      <c r="MUT1393" s="84">
        <f t="shared" si="1580"/>
        <v>0</v>
      </c>
      <c r="MUU1393" s="84">
        <f t="shared" si="1580"/>
        <v>1000000</v>
      </c>
      <c r="MUV1393" s="84">
        <f t="shared" si="1580"/>
        <v>0</v>
      </c>
      <c r="MUW1393" s="84">
        <f t="shared" si="1580"/>
        <v>0</v>
      </c>
      <c r="MUX1393" s="84">
        <f t="shared" si="1580"/>
        <v>0</v>
      </c>
      <c r="MUY1393" s="84">
        <f t="shared" si="1580"/>
        <v>0</v>
      </c>
      <c r="MUZ1393" s="84">
        <f t="shared" si="1580"/>
        <v>1000000</v>
      </c>
      <c r="MVF1393" s="84" t="s">
        <v>235</v>
      </c>
      <c r="MVG1393" s="84" t="s">
        <v>236</v>
      </c>
      <c r="MVH1393" s="84">
        <f t="shared" ref="MVH1393:MVP1393" si="1581">MVH1387</f>
        <v>1000000</v>
      </c>
      <c r="MVI1393" s="84">
        <f t="shared" si="1581"/>
        <v>0</v>
      </c>
      <c r="MVJ1393" s="84">
        <f t="shared" si="1581"/>
        <v>0</v>
      </c>
      <c r="MVK1393" s="84">
        <f t="shared" si="1581"/>
        <v>1000000</v>
      </c>
      <c r="MVL1393" s="84">
        <f t="shared" si="1581"/>
        <v>0</v>
      </c>
      <c r="MVM1393" s="84">
        <f t="shared" si="1581"/>
        <v>0</v>
      </c>
      <c r="MVN1393" s="84">
        <f t="shared" si="1581"/>
        <v>0</v>
      </c>
      <c r="MVO1393" s="84">
        <f t="shared" si="1581"/>
        <v>0</v>
      </c>
      <c r="MVP1393" s="84">
        <f t="shared" si="1581"/>
        <v>1000000</v>
      </c>
      <c r="MVV1393" s="84" t="s">
        <v>235</v>
      </c>
      <c r="MVW1393" s="84" t="s">
        <v>236</v>
      </c>
      <c r="MVX1393" s="84">
        <f t="shared" ref="MVX1393:MWF1393" si="1582">MVX1387</f>
        <v>1000000</v>
      </c>
      <c r="MVY1393" s="84">
        <f t="shared" si="1582"/>
        <v>0</v>
      </c>
      <c r="MVZ1393" s="84">
        <f t="shared" si="1582"/>
        <v>0</v>
      </c>
      <c r="MWA1393" s="84">
        <f t="shared" si="1582"/>
        <v>1000000</v>
      </c>
      <c r="MWB1393" s="84">
        <f t="shared" si="1582"/>
        <v>0</v>
      </c>
      <c r="MWC1393" s="84">
        <f t="shared" si="1582"/>
        <v>0</v>
      </c>
      <c r="MWD1393" s="84">
        <f t="shared" si="1582"/>
        <v>0</v>
      </c>
      <c r="MWE1393" s="84">
        <f t="shared" si="1582"/>
        <v>0</v>
      </c>
      <c r="MWF1393" s="84">
        <f t="shared" si="1582"/>
        <v>1000000</v>
      </c>
      <c r="MWL1393" s="84" t="s">
        <v>235</v>
      </c>
      <c r="MWM1393" s="84" t="s">
        <v>236</v>
      </c>
      <c r="MWN1393" s="84">
        <f t="shared" ref="MWN1393:MWV1393" si="1583">MWN1387</f>
        <v>1000000</v>
      </c>
      <c r="MWO1393" s="84">
        <f t="shared" si="1583"/>
        <v>0</v>
      </c>
      <c r="MWP1393" s="84">
        <f t="shared" si="1583"/>
        <v>0</v>
      </c>
      <c r="MWQ1393" s="84">
        <f t="shared" si="1583"/>
        <v>1000000</v>
      </c>
      <c r="MWR1393" s="84">
        <f t="shared" si="1583"/>
        <v>0</v>
      </c>
      <c r="MWS1393" s="84">
        <f t="shared" si="1583"/>
        <v>0</v>
      </c>
      <c r="MWT1393" s="84">
        <f t="shared" si="1583"/>
        <v>0</v>
      </c>
      <c r="MWU1393" s="84">
        <f t="shared" si="1583"/>
        <v>0</v>
      </c>
      <c r="MWV1393" s="84">
        <f t="shared" si="1583"/>
        <v>1000000</v>
      </c>
      <c r="MXB1393" s="84" t="s">
        <v>235</v>
      </c>
      <c r="MXC1393" s="84" t="s">
        <v>236</v>
      </c>
      <c r="MXD1393" s="84">
        <f t="shared" ref="MXD1393:MXL1393" si="1584">MXD1387</f>
        <v>1000000</v>
      </c>
      <c r="MXE1393" s="84">
        <f t="shared" si="1584"/>
        <v>0</v>
      </c>
      <c r="MXF1393" s="84">
        <f t="shared" si="1584"/>
        <v>0</v>
      </c>
      <c r="MXG1393" s="84">
        <f t="shared" si="1584"/>
        <v>1000000</v>
      </c>
      <c r="MXH1393" s="84">
        <f t="shared" si="1584"/>
        <v>0</v>
      </c>
      <c r="MXI1393" s="84">
        <f t="shared" si="1584"/>
        <v>0</v>
      </c>
      <c r="MXJ1393" s="84">
        <f t="shared" si="1584"/>
        <v>0</v>
      </c>
      <c r="MXK1393" s="84">
        <f t="shared" si="1584"/>
        <v>0</v>
      </c>
      <c r="MXL1393" s="84">
        <f t="shared" si="1584"/>
        <v>1000000</v>
      </c>
      <c r="MXR1393" s="84" t="s">
        <v>235</v>
      </c>
      <c r="MXS1393" s="84" t="s">
        <v>236</v>
      </c>
      <c r="MXT1393" s="84">
        <f t="shared" ref="MXT1393:MYB1393" si="1585">MXT1387</f>
        <v>1000000</v>
      </c>
      <c r="MXU1393" s="84">
        <f t="shared" si="1585"/>
        <v>0</v>
      </c>
      <c r="MXV1393" s="84">
        <f t="shared" si="1585"/>
        <v>0</v>
      </c>
      <c r="MXW1393" s="84">
        <f t="shared" si="1585"/>
        <v>1000000</v>
      </c>
      <c r="MXX1393" s="84">
        <f t="shared" si="1585"/>
        <v>0</v>
      </c>
      <c r="MXY1393" s="84">
        <f t="shared" si="1585"/>
        <v>0</v>
      </c>
      <c r="MXZ1393" s="84">
        <f t="shared" si="1585"/>
        <v>0</v>
      </c>
      <c r="MYA1393" s="84">
        <f t="shared" si="1585"/>
        <v>0</v>
      </c>
      <c r="MYB1393" s="84">
        <f t="shared" si="1585"/>
        <v>1000000</v>
      </c>
      <c r="MYH1393" s="84" t="s">
        <v>235</v>
      </c>
      <c r="MYI1393" s="84" t="s">
        <v>236</v>
      </c>
      <c r="MYJ1393" s="84">
        <f t="shared" ref="MYJ1393:MYR1393" si="1586">MYJ1387</f>
        <v>1000000</v>
      </c>
      <c r="MYK1393" s="84">
        <f t="shared" si="1586"/>
        <v>0</v>
      </c>
      <c r="MYL1393" s="84">
        <f t="shared" si="1586"/>
        <v>0</v>
      </c>
      <c r="MYM1393" s="84">
        <f t="shared" si="1586"/>
        <v>1000000</v>
      </c>
      <c r="MYN1393" s="84">
        <f t="shared" si="1586"/>
        <v>0</v>
      </c>
      <c r="MYO1393" s="84">
        <f t="shared" si="1586"/>
        <v>0</v>
      </c>
      <c r="MYP1393" s="84">
        <f t="shared" si="1586"/>
        <v>0</v>
      </c>
      <c r="MYQ1393" s="84">
        <f t="shared" si="1586"/>
        <v>0</v>
      </c>
      <c r="MYR1393" s="84">
        <f t="shared" si="1586"/>
        <v>1000000</v>
      </c>
      <c r="MYX1393" s="84" t="s">
        <v>235</v>
      </c>
      <c r="MYY1393" s="84" t="s">
        <v>236</v>
      </c>
      <c r="MYZ1393" s="84">
        <f t="shared" ref="MYZ1393:MZH1393" si="1587">MYZ1387</f>
        <v>1000000</v>
      </c>
      <c r="MZA1393" s="84">
        <f t="shared" si="1587"/>
        <v>0</v>
      </c>
      <c r="MZB1393" s="84">
        <f t="shared" si="1587"/>
        <v>0</v>
      </c>
      <c r="MZC1393" s="84">
        <f t="shared" si="1587"/>
        <v>1000000</v>
      </c>
      <c r="MZD1393" s="84">
        <f t="shared" si="1587"/>
        <v>0</v>
      </c>
      <c r="MZE1393" s="84">
        <f t="shared" si="1587"/>
        <v>0</v>
      </c>
      <c r="MZF1393" s="84">
        <f t="shared" si="1587"/>
        <v>0</v>
      </c>
      <c r="MZG1393" s="84">
        <f t="shared" si="1587"/>
        <v>0</v>
      </c>
      <c r="MZH1393" s="84">
        <f t="shared" si="1587"/>
        <v>1000000</v>
      </c>
      <c r="MZN1393" s="84" t="s">
        <v>235</v>
      </c>
      <c r="MZO1393" s="84" t="s">
        <v>236</v>
      </c>
      <c r="MZP1393" s="84">
        <f t="shared" ref="MZP1393:MZX1393" si="1588">MZP1387</f>
        <v>1000000</v>
      </c>
      <c r="MZQ1393" s="84">
        <f t="shared" si="1588"/>
        <v>0</v>
      </c>
      <c r="MZR1393" s="84">
        <f t="shared" si="1588"/>
        <v>0</v>
      </c>
      <c r="MZS1393" s="84">
        <f t="shared" si="1588"/>
        <v>1000000</v>
      </c>
      <c r="MZT1393" s="84">
        <f t="shared" si="1588"/>
        <v>0</v>
      </c>
      <c r="MZU1393" s="84">
        <f t="shared" si="1588"/>
        <v>0</v>
      </c>
      <c r="MZV1393" s="84">
        <f t="shared" si="1588"/>
        <v>0</v>
      </c>
      <c r="MZW1393" s="84">
        <f t="shared" si="1588"/>
        <v>0</v>
      </c>
      <c r="MZX1393" s="84">
        <f t="shared" si="1588"/>
        <v>1000000</v>
      </c>
      <c r="NAD1393" s="84" t="s">
        <v>235</v>
      </c>
      <c r="NAE1393" s="84" t="s">
        <v>236</v>
      </c>
      <c r="NAF1393" s="84">
        <f t="shared" ref="NAF1393:NAN1393" si="1589">NAF1387</f>
        <v>1000000</v>
      </c>
      <c r="NAG1393" s="84">
        <f t="shared" si="1589"/>
        <v>0</v>
      </c>
      <c r="NAH1393" s="84">
        <f t="shared" si="1589"/>
        <v>0</v>
      </c>
      <c r="NAI1393" s="84">
        <f t="shared" si="1589"/>
        <v>1000000</v>
      </c>
      <c r="NAJ1393" s="84">
        <f t="shared" si="1589"/>
        <v>0</v>
      </c>
      <c r="NAK1393" s="84">
        <f t="shared" si="1589"/>
        <v>0</v>
      </c>
      <c r="NAL1393" s="84">
        <f t="shared" si="1589"/>
        <v>0</v>
      </c>
      <c r="NAM1393" s="84">
        <f t="shared" si="1589"/>
        <v>0</v>
      </c>
      <c r="NAN1393" s="84">
        <f t="shared" si="1589"/>
        <v>1000000</v>
      </c>
      <c r="NAT1393" s="84" t="s">
        <v>235</v>
      </c>
      <c r="NAU1393" s="84" t="s">
        <v>236</v>
      </c>
      <c r="NAV1393" s="84">
        <f t="shared" ref="NAV1393:NBD1393" si="1590">NAV1387</f>
        <v>1000000</v>
      </c>
      <c r="NAW1393" s="84">
        <f t="shared" si="1590"/>
        <v>0</v>
      </c>
      <c r="NAX1393" s="84">
        <f t="shared" si="1590"/>
        <v>0</v>
      </c>
      <c r="NAY1393" s="84">
        <f t="shared" si="1590"/>
        <v>1000000</v>
      </c>
      <c r="NAZ1393" s="84">
        <f t="shared" si="1590"/>
        <v>0</v>
      </c>
      <c r="NBA1393" s="84">
        <f t="shared" si="1590"/>
        <v>0</v>
      </c>
      <c r="NBB1393" s="84">
        <f t="shared" si="1590"/>
        <v>0</v>
      </c>
      <c r="NBC1393" s="84">
        <f t="shared" si="1590"/>
        <v>0</v>
      </c>
      <c r="NBD1393" s="84">
        <f t="shared" si="1590"/>
        <v>1000000</v>
      </c>
      <c r="NBJ1393" s="84" t="s">
        <v>235</v>
      </c>
      <c r="NBK1393" s="84" t="s">
        <v>236</v>
      </c>
      <c r="NBL1393" s="84">
        <f t="shared" ref="NBL1393:NBT1393" si="1591">NBL1387</f>
        <v>1000000</v>
      </c>
      <c r="NBM1393" s="84">
        <f t="shared" si="1591"/>
        <v>0</v>
      </c>
      <c r="NBN1393" s="84">
        <f t="shared" si="1591"/>
        <v>0</v>
      </c>
      <c r="NBO1393" s="84">
        <f t="shared" si="1591"/>
        <v>1000000</v>
      </c>
      <c r="NBP1393" s="84">
        <f t="shared" si="1591"/>
        <v>0</v>
      </c>
      <c r="NBQ1393" s="84">
        <f t="shared" si="1591"/>
        <v>0</v>
      </c>
      <c r="NBR1393" s="84">
        <f t="shared" si="1591"/>
        <v>0</v>
      </c>
      <c r="NBS1393" s="84">
        <f t="shared" si="1591"/>
        <v>0</v>
      </c>
      <c r="NBT1393" s="84">
        <f t="shared" si="1591"/>
        <v>1000000</v>
      </c>
      <c r="NBZ1393" s="84" t="s">
        <v>235</v>
      </c>
      <c r="NCA1393" s="84" t="s">
        <v>236</v>
      </c>
      <c r="NCB1393" s="84">
        <f t="shared" ref="NCB1393:NCJ1393" si="1592">NCB1387</f>
        <v>1000000</v>
      </c>
      <c r="NCC1393" s="84">
        <f t="shared" si="1592"/>
        <v>0</v>
      </c>
      <c r="NCD1393" s="84">
        <f t="shared" si="1592"/>
        <v>0</v>
      </c>
      <c r="NCE1393" s="84">
        <f t="shared" si="1592"/>
        <v>1000000</v>
      </c>
      <c r="NCF1393" s="84">
        <f t="shared" si="1592"/>
        <v>0</v>
      </c>
      <c r="NCG1393" s="84">
        <f t="shared" si="1592"/>
        <v>0</v>
      </c>
      <c r="NCH1393" s="84">
        <f t="shared" si="1592"/>
        <v>0</v>
      </c>
      <c r="NCI1393" s="84">
        <f t="shared" si="1592"/>
        <v>0</v>
      </c>
      <c r="NCJ1393" s="84">
        <f t="shared" si="1592"/>
        <v>1000000</v>
      </c>
      <c r="NCP1393" s="84" t="s">
        <v>235</v>
      </c>
      <c r="NCQ1393" s="84" t="s">
        <v>236</v>
      </c>
      <c r="NCR1393" s="84">
        <f t="shared" ref="NCR1393:NCZ1393" si="1593">NCR1387</f>
        <v>1000000</v>
      </c>
      <c r="NCS1393" s="84">
        <f t="shared" si="1593"/>
        <v>0</v>
      </c>
      <c r="NCT1393" s="84">
        <f t="shared" si="1593"/>
        <v>0</v>
      </c>
      <c r="NCU1393" s="84">
        <f t="shared" si="1593"/>
        <v>1000000</v>
      </c>
      <c r="NCV1393" s="84">
        <f t="shared" si="1593"/>
        <v>0</v>
      </c>
      <c r="NCW1393" s="84">
        <f t="shared" si="1593"/>
        <v>0</v>
      </c>
      <c r="NCX1393" s="84">
        <f t="shared" si="1593"/>
        <v>0</v>
      </c>
      <c r="NCY1393" s="84">
        <f t="shared" si="1593"/>
        <v>0</v>
      </c>
      <c r="NCZ1393" s="84">
        <f t="shared" si="1593"/>
        <v>1000000</v>
      </c>
      <c r="NDF1393" s="84" t="s">
        <v>235</v>
      </c>
      <c r="NDG1393" s="84" t="s">
        <v>236</v>
      </c>
      <c r="NDH1393" s="84">
        <f t="shared" ref="NDH1393:NDP1393" si="1594">NDH1387</f>
        <v>1000000</v>
      </c>
      <c r="NDI1393" s="84">
        <f t="shared" si="1594"/>
        <v>0</v>
      </c>
      <c r="NDJ1393" s="84">
        <f t="shared" si="1594"/>
        <v>0</v>
      </c>
      <c r="NDK1393" s="84">
        <f t="shared" si="1594"/>
        <v>1000000</v>
      </c>
      <c r="NDL1393" s="84">
        <f t="shared" si="1594"/>
        <v>0</v>
      </c>
      <c r="NDM1393" s="84">
        <f t="shared" si="1594"/>
        <v>0</v>
      </c>
      <c r="NDN1393" s="84">
        <f t="shared" si="1594"/>
        <v>0</v>
      </c>
      <c r="NDO1393" s="84">
        <f t="shared" si="1594"/>
        <v>0</v>
      </c>
      <c r="NDP1393" s="84">
        <f t="shared" si="1594"/>
        <v>1000000</v>
      </c>
      <c r="NDV1393" s="84" t="s">
        <v>235</v>
      </c>
      <c r="NDW1393" s="84" t="s">
        <v>236</v>
      </c>
      <c r="NDX1393" s="84">
        <f t="shared" ref="NDX1393:NEF1393" si="1595">NDX1387</f>
        <v>1000000</v>
      </c>
      <c r="NDY1393" s="84">
        <f t="shared" si="1595"/>
        <v>0</v>
      </c>
      <c r="NDZ1393" s="84">
        <f t="shared" si="1595"/>
        <v>0</v>
      </c>
      <c r="NEA1393" s="84">
        <f t="shared" si="1595"/>
        <v>1000000</v>
      </c>
      <c r="NEB1393" s="84">
        <f t="shared" si="1595"/>
        <v>0</v>
      </c>
      <c r="NEC1393" s="84">
        <f t="shared" si="1595"/>
        <v>0</v>
      </c>
      <c r="NED1393" s="84">
        <f t="shared" si="1595"/>
        <v>0</v>
      </c>
      <c r="NEE1393" s="84">
        <f t="shared" si="1595"/>
        <v>0</v>
      </c>
      <c r="NEF1393" s="84">
        <f t="shared" si="1595"/>
        <v>1000000</v>
      </c>
      <c r="NEL1393" s="84" t="s">
        <v>235</v>
      </c>
      <c r="NEM1393" s="84" t="s">
        <v>236</v>
      </c>
      <c r="NEN1393" s="84">
        <f t="shared" ref="NEN1393:NEV1393" si="1596">NEN1387</f>
        <v>1000000</v>
      </c>
      <c r="NEO1393" s="84">
        <f t="shared" si="1596"/>
        <v>0</v>
      </c>
      <c r="NEP1393" s="84">
        <f t="shared" si="1596"/>
        <v>0</v>
      </c>
      <c r="NEQ1393" s="84">
        <f t="shared" si="1596"/>
        <v>1000000</v>
      </c>
      <c r="NER1393" s="84">
        <f t="shared" si="1596"/>
        <v>0</v>
      </c>
      <c r="NES1393" s="84">
        <f t="shared" si="1596"/>
        <v>0</v>
      </c>
      <c r="NET1393" s="84">
        <f t="shared" si="1596"/>
        <v>0</v>
      </c>
      <c r="NEU1393" s="84">
        <f t="shared" si="1596"/>
        <v>0</v>
      </c>
      <c r="NEV1393" s="84">
        <f t="shared" si="1596"/>
        <v>1000000</v>
      </c>
      <c r="NFB1393" s="84" t="s">
        <v>235</v>
      </c>
      <c r="NFC1393" s="84" t="s">
        <v>236</v>
      </c>
      <c r="NFD1393" s="84">
        <f t="shared" ref="NFD1393:NFL1393" si="1597">NFD1387</f>
        <v>1000000</v>
      </c>
      <c r="NFE1393" s="84">
        <f t="shared" si="1597"/>
        <v>0</v>
      </c>
      <c r="NFF1393" s="84">
        <f t="shared" si="1597"/>
        <v>0</v>
      </c>
      <c r="NFG1393" s="84">
        <f t="shared" si="1597"/>
        <v>1000000</v>
      </c>
      <c r="NFH1393" s="84">
        <f t="shared" si="1597"/>
        <v>0</v>
      </c>
      <c r="NFI1393" s="84">
        <f t="shared" si="1597"/>
        <v>0</v>
      </c>
      <c r="NFJ1393" s="84">
        <f t="shared" si="1597"/>
        <v>0</v>
      </c>
      <c r="NFK1393" s="84">
        <f t="shared" si="1597"/>
        <v>0</v>
      </c>
      <c r="NFL1393" s="84">
        <f t="shared" si="1597"/>
        <v>1000000</v>
      </c>
      <c r="NFR1393" s="84" t="s">
        <v>235</v>
      </c>
      <c r="NFS1393" s="84" t="s">
        <v>236</v>
      </c>
      <c r="NFT1393" s="84">
        <f t="shared" ref="NFT1393:NGB1393" si="1598">NFT1387</f>
        <v>1000000</v>
      </c>
      <c r="NFU1393" s="84">
        <f t="shared" si="1598"/>
        <v>0</v>
      </c>
      <c r="NFV1393" s="84">
        <f t="shared" si="1598"/>
        <v>0</v>
      </c>
      <c r="NFW1393" s="84">
        <f t="shared" si="1598"/>
        <v>1000000</v>
      </c>
      <c r="NFX1393" s="84">
        <f t="shared" si="1598"/>
        <v>0</v>
      </c>
      <c r="NFY1393" s="84">
        <f t="shared" si="1598"/>
        <v>0</v>
      </c>
      <c r="NFZ1393" s="84">
        <f t="shared" si="1598"/>
        <v>0</v>
      </c>
      <c r="NGA1393" s="84">
        <f t="shared" si="1598"/>
        <v>0</v>
      </c>
      <c r="NGB1393" s="84">
        <f t="shared" si="1598"/>
        <v>1000000</v>
      </c>
      <c r="NGH1393" s="84" t="s">
        <v>235</v>
      </c>
      <c r="NGI1393" s="84" t="s">
        <v>236</v>
      </c>
      <c r="NGJ1393" s="84">
        <f t="shared" ref="NGJ1393:NGR1393" si="1599">NGJ1387</f>
        <v>1000000</v>
      </c>
      <c r="NGK1393" s="84">
        <f t="shared" si="1599"/>
        <v>0</v>
      </c>
      <c r="NGL1393" s="84">
        <f t="shared" si="1599"/>
        <v>0</v>
      </c>
      <c r="NGM1393" s="84">
        <f t="shared" si="1599"/>
        <v>1000000</v>
      </c>
      <c r="NGN1393" s="84">
        <f t="shared" si="1599"/>
        <v>0</v>
      </c>
      <c r="NGO1393" s="84">
        <f t="shared" si="1599"/>
        <v>0</v>
      </c>
      <c r="NGP1393" s="84">
        <f t="shared" si="1599"/>
        <v>0</v>
      </c>
      <c r="NGQ1393" s="84">
        <f t="shared" si="1599"/>
        <v>0</v>
      </c>
      <c r="NGR1393" s="84">
        <f t="shared" si="1599"/>
        <v>1000000</v>
      </c>
      <c r="NGX1393" s="84" t="s">
        <v>235</v>
      </c>
      <c r="NGY1393" s="84" t="s">
        <v>236</v>
      </c>
      <c r="NGZ1393" s="84">
        <f t="shared" ref="NGZ1393:NHH1393" si="1600">NGZ1387</f>
        <v>1000000</v>
      </c>
      <c r="NHA1393" s="84">
        <f t="shared" si="1600"/>
        <v>0</v>
      </c>
      <c r="NHB1393" s="84">
        <f t="shared" si="1600"/>
        <v>0</v>
      </c>
      <c r="NHC1393" s="84">
        <f t="shared" si="1600"/>
        <v>1000000</v>
      </c>
      <c r="NHD1393" s="84">
        <f t="shared" si="1600"/>
        <v>0</v>
      </c>
      <c r="NHE1393" s="84">
        <f t="shared" si="1600"/>
        <v>0</v>
      </c>
      <c r="NHF1393" s="84">
        <f t="shared" si="1600"/>
        <v>0</v>
      </c>
      <c r="NHG1393" s="84">
        <f t="shared" si="1600"/>
        <v>0</v>
      </c>
      <c r="NHH1393" s="84">
        <f t="shared" si="1600"/>
        <v>1000000</v>
      </c>
      <c r="NHN1393" s="84" t="s">
        <v>235</v>
      </c>
      <c r="NHO1393" s="84" t="s">
        <v>236</v>
      </c>
      <c r="NHP1393" s="84">
        <f t="shared" ref="NHP1393:NHX1393" si="1601">NHP1387</f>
        <v>1000000</v>
      </c>
      <c r="NHQ1393" s="84">
        <f t="shared" si="1601"/>
        <v>0</v>
      </c>
      <c r="NHR1393" s="84">
        <f t="shared" si="1601"/>
        <v>0</v>
      </c>
      <c r="NHS1393" s="84">
        <f t="shared" si="1601"/>
        <v>1000000</v>
      </c>
      <c r="NHT1393" s="84">
        <f t="shared" si="1601"/>
        <v>0</v>
      </c>
      <c r="NHU1393" s="84">
        <f t="shared" si="1601"/>
        <v>0</v>
      </c>
      <c r="NHV1393" s="84">
        <f t="shared" si="1601"/>
        <v>0</v>
      </c>
      <c r="NHW1393" s="84">
        <f t="shared" si="1601"/>
        <v>0</v>
      </c>
      <c r="NHX1393" s="84">
        <f t="shared" si="1601"/>
        <v>1000000</v>
      </c>
      <c r="NID1393" s="84" t="s">
        <v>235</v>
      </c>
      <c r="NIE1393" s="84" t="s">
        <v>236</v>
      </c>
      <c r="NIF1393" s="84">
        <f t="shared" ref="NIF1393:NIN1393" si="1602">NIF1387</f>
        <v>1000000</v>
      </c>
      <c r="NIG1393" s="84">
        <f t="shared" si="1602"/>
        <v>0</v>
      </c>
      <c r="NIH1393" s="84">
        <f t="shared" si="1602"/>
        <v>0</v>
      </c>
      <c r="NII1393" s="84">
        <f t="shared" si="1602"/>
        <v>1000000</v>
      </c>
      <c r="NIJ1393" s="84">
        <f t="shared" si="1602"/>
        <v>0</v>
      </c>
      <c r="NIK1393" s="84">
        <f t="shared" si="1602"/>
        <v>0</v>
      </c>
      <c r="NIL1393" s="84">
        <f t="shared" si="1602"/>
        <v>0</v>
      </c>
      <c r="NIM1393" s="84">
        <f t="shared" si="1602"/>
        <v>0</v>
      </c>
      <c r="NIN1393" s="84">
        <f t="shared" si="1602"/>
        <v>1000000</v>
      </c>
      <c r="NIT1393" s="84" t="s">
        <v>235</v>
      </c>
      <c r="NIU1393" s="84" t="s">
        <v>236</v>
      </c>
      <c r="NIV1393" s="84">
        <f t="shared" ref="NIV1393:NJD1393" si="1603">NIV1387</f>
        <v>1000000</v>
      </c>
      <c r="NIW1393" s="84">
        <f t="shared" si="1603"/>
        <v>0</v>
      </c>
      <c r="NIX1393" s="84">
        <f t="shared" si="1603"/>
        <v>0</v>
      </c>
      <c r="NIY1393" s="84">
        <f t="shared" si="1603"/>
        <v>1000000</v>
      </c>
      <c r="NIZ1393" s="84">
        <f t="shared" si="1603"/>
        <v>0</v>
      </c>
      <c r="NJA1393" s="84">
        <f t="shared" si="1603"/>
        <v>0</v>
      </c>
      <c r="NJB1393" s="84">
        <f t="shared" si="1603"/>
        <v>0</v>
      </c>
      <c r="NJC1393" s="84">
        <f t="shared" si="1603"/>
        <v>0</v>
      </c>
      <c r="NJD1393" s="84">
        <f t="shared" si="1603"/>
        <v>1000000</v>
      </c>
      <c r="NJJ1393" s="84" t="s">
        <v>235</v>
      </c>
      <c r="NJK1393" s="84" t="s">
        <v>236</v>
      </c>
      <c r="NJL1393" s="84">
        <f t="shared" ref="NJL1393:NJT1393" si="1604">NJL1387</f>
        <v>1000000</v>
      </c>
      <c r="NJM1393" s="84">
        <f t="shared" si="1604"/>
        <v>0</v>
      </c>
      <c r="NJN1393" s="84">
        <f t="shared" si="1604"/>
        <v>0</v>
      </c>
      <c r="NJO1393" s="84">
        <f t="shared" si="1604"/>
        <v>1000000</v>
      </c>
      <c r="NJP1393" s="84">
        <f t="shared" si="1604"/>
        <v>0</v>
      </c>
      <c r="NJQ1393" s="84">
        <f t="shared" si="1604"/>
        <v>0</v>
      </c>
      <c r="NJR1393" s="84">
        <f t="shared" si="1604"/>
        <v>0</v>
      </c>
      <c r="NJS1393" s="84">
        <f t="shared" si="1604"/>
        <v>0</v>
      </c>
      <c r="NJT1393" s="84">
        <f t="shared" si="1604"/>
        <v>1000000</v>
      </c>
      <c r="NJZ1393" s="84" t="s">
        <v>235</v>
      </c>
      <c r="NKA1393" s="84" t="s">
        <v>236</v>
      </c>
      <c r="NKB1393" s="84">
        <f t="shared" ref="NKB1393:NKJ1393" si="1605">NKB1387</f>
        <v>1000000</v>
      </c>
      <c r="NKC1393" s="84">
        <f t="shared" si="1605"/>
        <v>0</v>
      </c>
      <c r="NKD1393" s="84">
        <f t="shared" si="1605"/>
        <v>0</v>
      </c>
      <c r="NKE1393" s="84">
        <f t="shared" si="1605"/>
        <v>1000000</v>
      </c>
      <c r="NKF1393" s="84">
        <f t="shared" si="1605"/>
        <v>0</v>
      </c>
      <c r="NKG1393" s="84">
        <f t="shared" si="1605"/>
        <v>0</v>
      </c>
      <c r="NKH1393" s="84">
        <f t="shared" si="1605"/>
        <v>0</v>
      </c>
      <c r="NKI1393" s="84">
        <f t="shared" si="1605"/>
        <v>0</v>
      </c>
      <c r="NKJ1393" s="84">
        <f t="shared" si="1605"/>
        <v>1000000</v>
      </c>
      <c r="NKP1393" s="84" t="s">
        <v>235</v>
      </c>
      <c r="NKQ1393" s="84" t="s">
        <v>236</v>
      </c>
      <c r="NKR1393" s="84">
        <f t="shared" ref="NKR1393:NKZ1393" si="1606">NKR1387</f>
        <v>1000000</v>
      </c>
      <c r="NKS1393" s="84">
        <f t="shared" si="1606"/>
        <v>0</v>
      </c>
      <c r="NKT1393" s="84">
        <f t="shared" si="1606"/>
        <v>0</v>
      </c>
      <c r="NKU1393" s="84">
        <f t="shared" si="1606"/>
        <v>1000000</v>
      </c>
      <c r="NKV1393" s="84">
        <f t="shared" si="1606"/>
        <v>0</v>
      </c>
      <c r="NKW1393" s="84">
        <f t="shared" si="1606"/>
        <v>0</v>
      </c>
      <c r="NKX1393" s="84">
        <f t="shared" si="1606"/>
        <v>0</v>
      </c>
      <c r="NKY1393" s="84">
        <f t="shared" si="1606"/>
        <v>0</v>
      </c>
      <c r="NKZ1393" s="84">
        <f t="shared" si="1606"/>
        <v>1000000</v>
      </c>
      <c r="NLF1393" s="84" t="s">
        <v>235</v>
      </c>
      <c r="NLG1393" s="84" t="s">
        <v>236</v>
      </c>
      <c r="NLH1393" s="84">
        <f t="shared" ref="NLH1393:NLP1393" si="1607">NLH1387</f>
        <v>1000000</v>
      </c>
      <c r="NLI1393" s="84">
        <f t="shared" si="1607"/>
        <v>0</v>
      </c>
      <c r="NLJ1393" s="84">
        <f t="shared" si="1607"/>
        <v>0</v>
      </c>
      <c r="NLK1393" s="84">
        <f t="shared" si="1607"/>
        <v>1000000</v>
      </c>
      <c r="NLL1393" s="84">
        <f t="shared" si="1607"/>
        <v>0</v>
      </c>
      <c r="NLM1393" s="84">
        <f t="shared" si="1607"/>
        <v>0</v>
      </c>
      <c r="NLN1393" s="84">
        <f t="shared" si="1607"/>
        <v>0</v>
      </c>
      <c r="NLO1393" s="84">
        <f t="shared" si="1607"/>
        <v>0</v>
      </c>
      <c r="NLP1393" s="84">
        <f t="shared" si="1607"/>
        <v>1000000</v>
      </c>
      <c r="NLV1393" s="84" t="s">
        <v>235</v>
      </c>
      <c r="NLW1393" s="84" t="s">
        <v>236</v>
      </c>
      <c r="NLX1393" s="84">
        <f t="shared" ref="NLX1393:NMF1393" si="1608">NLX1387</f>
        <v>1000000</v>
      </c>
      <c r="NLY1393" s="84">
        <f t="shared" si="1608"/>
        <v>0</v>
      </c>
      <c r="NLZ1393" s="84">
        <f t="shared" si="1608"/>
        <v>0</v>
      </c>
      <c r="NMA1393" s="84">
        <f t="shared" si="1608"/>
        <v>1000000</v>
      </c>
      <c r="NMB1393" s="84">
        <f t="shared" si="1608"/>
        <v>0</v>
      </c>
      <c r="NMC1393" s="84">
        <f t="shared" si="1608"/>
        <v>0</v>
      </c>
      <c r="NMD1393" s="84">
        <f t="shared" si="1608"/>
        <v>0</v>
      </c>
      <c r="NME1393" s="84">
        <f t="shared" si="1608"/>
        <v>0</v>
      </c>
      <c r="NMF1393" s="84">
        <f t="shared" si="1608"/>
        <v>1000000</v>
      </c>
      <c r="NML1393" s="84" t="s">
        <v>235</v>
      </c>
      <c r="NMM1393" s="84" t="s">
        <v>236</v>
      </c>
      <c r="NMN1393" s="84">
        <f t="shared" ref="NMN1393:NMV1393" si="1609">NMN1387</f>
        <v>1000000</v>
      </c>
      <c r="NMO1393" s="84">
        <f t="shared" si="1609"/>
        <v>0</v>
      </c>
      <c r="NMP1393" s="84">
        <f t="shared" si="1609"/>
        <v>0</v>
      </c>
      <c r="NMQ1393" s="84">
        <f t="shared" si="1609"/>
        <v>1000000</v>
      </c>
      <c r="NMR1393" s="84">
        <f t="shared" si="1609"/>
        <v>0</v>
      </c>
      <c r="NMS1393" s="84">
        <f t="shared" si="1609"/>
        <v>0</v>
      </c>
      <c r="NMT1393" s="84">
        <f t="shared" si="1609"/>
        <v>0</v>
      </c>
      <c r="NMU1393" s="84">
        <f t="shared" si="1609"/>
        <v>0</v>
      </c>
      <c r="NMV1393" s="84">
        <f t="shared" si="1609"/>
        <v>1000000</v>
      </c>
      <c r="NNB1393" s="84" t="s">
        <v>235</v>
      </c>
      <c r="NNC1393" s="84" t="s">
        <v>236</v>
      </c>
      <c r="NND1393" s="84">
        <f t="shared" ref="NND1393:NNL1393" si="1610">NND1387</f>
        <v>1000000</v>
      </c>
      <c r="NNE1393" s="84">
        <f t="shared" si="1610"/>
        <v>0</v>
      </c>
      <c r="NNF1393" s="84">
        <f t="shared" si="1610"/>
        <v>0</v>
      </c>
      <c r="NNG1393" s="84">
        <f t="shared" si="1610"/>
        <v>1000000</v>
      </c>
      <c r="NNH1393" s="84">
        <f t="shared" si="1610"/>
        <v>0</v>
      </c>
      <c r="NNI1393" s="84">
        <f t="shared" si="1610"/>
        <v>0</v>
      </c>
      <c r="NNJ1393" s="84">
        <f t="shared" si="1610"/>
        <v>0</v>
      </c>
      <c r="NNK1393" s="84">
        <f t="shared" si="1610"/>
        <v>0</v>
      </c>
      <c r="NNL1393" s="84">
        <f t="shared" si="1610"/>
        <v>1000000</v>
      </c>
      <c r="NNR1393" s="84" t="s">
        <v>235</v>
      </c>
      <c r="NNS1393" s="84" t="s">
        <v>236</v>
      </c>
      <c r="NNT1393" s="84">
        <f t="shared" ref="NNT1393:NOB1393" si="1611">NNT1387</f>
        <v>1000000</v>
      </c>
      <c r="NNU1393" s="84">
        <f t="shared" si="1611"/>
        <v>0</v>
      </c>
      <c r="NNV1393" s="84">
        <f t="shared" si="1611"/>
        <v>0</v>
      </c>
      <c r="NNW1393" s="84">
        <f t="shared" si="1611"/>
        <v>1000000</v>
      </c>
      <c r="NNX1393" s="84">
        <f t="shared" si="1611"/>
        <v>0</v>
      </c>
      <c r="NNY1393" s="84">
        <f t="shared" si="1611"/>
        <v>0</v>
      </c>
      <c r="NNZ1393" s="84">
        <f t="shared" si="1611"/>
        <v>0</v>
      </c>
      <c r="NOA1393" s="84">
        <f t="shared" si="1611"/>
        <v>0</v>
      </c>
      <c r="NOB1393" s="84">
        <f t="shared" si="1611"/>
        <v>1000000</v>
      </c>
      <c r="NOH1393" s="84" t="s">
        <v>235</v>
      </c>
      <c r="NOI1393" s="84" t="s">
        <v>236</v>
      </c>
      <c r="NOJ1393" s="84">
        <f t="shared" ref="NOJ1393:NOR1393" si="1612">NOJ1387</f>
        <v>1000000</v>
      </c>
      <c r="NOK1393" s="84">
        <f t="shared" si="1612"/>
        <v>0</v>
      </c>
      <c r="NOL1393" s="84">
        <f t="shared" si="1612"/>
        <v>0</v>
      </c>
      <c r="NOM1393" s="84">
        <f t="shared" si="1612"/>
        <v>1000000</v>
      </c>
      <c r="NON1393" s="84">
        <f t="shared" si="1612"/>
        <v>0</v>
      </c>
      <c r="NOO1393" s="84">
        <f t="shared" si="1612"/>
        <v>0</v>
      </c>
      <c r="NOP1393" s="84">
        <f t="shared" si="1612"/>
        <v>0</v>
      </c>
      <c r="NOQ1393" s="84">
        <f t="shared" si="1612"/>
        <v>0</v>
      </c>
      <c r="NOR1393" s="84">
        <f t="shared" si="1612"/>
        <v>1000000</v>
      </c>
      <c r="NOX1393" s="84" t="s">
        <v>235</v>
      </c>
      <c r="NOY1393" s="84" t="s">
        <v>236</v>
      </c>
      <c r="NOZ1393" s="84">
        <f t="shared" ref="NOZ1393:NPH1393" si="1613">NOZ1387</f>
        <v>1000000</v>
      </c>
      <c r="NPA1393" s="84">
        <f t="shared" si="1613"/>
        <v>0</v>
      </c>
      <c r="NPB1393" s="84">
        <f t="shared" si="1613"/>
        <v>0</v>
      </c>
      <c r="NPC1393" s="84">
        <f t="shared" si="1613"/>
        <v>1000000</v>
      </c>
      <c r="NPD1393" s="84">
        <f t="shared" si="1613"/>
        <v>0</v>
      </c>
      <c r="NPE1393" s="84">
        <f t="shared" si="1613"/>
        <v>0</v>
      </c>
      <c r="NPF1393" s="84">
        <f t="shared" si="1613"/>
        <v>0</v>
      </c>
      <c r="NPG1393" s="84">
        <f t="shared" si="1613"/>
        <v>0</v>
      </c>
      <c r="NPH1393" s="84">
        <f t="shared" si="1613"/>
        <v>1000000</v>
      </c>
      <c r="NPN1393" s="84" t="s">
        <v>235</v>
      </c>
      <c r="NPO1393" s="84" t="s">
        <v>236</v>
      </c>
      <c r="NPP1393" s="84">
        <f t="shared" ref="NPP1393:NPX1393" si="1614">NPP1387</f>
        <v>1000000</v>
      </c>
      <c r="NPQ1393" s="84">
        <f t="shared" si="1614"/>
        <v>0</v>
      </c>
      <c r="NPR1393" s="84">
        <f t="shared" si="1614"/>
        <v>0</v>
      </c>
      <c r="NPS1393" s="84">
        <f t="shared" si="1614"/>
        <v>1000000</v>
      </c>
      <c r="NPT1393" s="84">
        <f t="shared" si="1614"/>
        <v>0</v>
      </c>
      <c r="NPU1393" s="84">
        <f t="shared" si="1614"/>
        <v>0</v>
      </c>
      <c r="NPV1393" s="84">
        <f t="shared" si="1614"/>
        <v>0</v>
      </c>
      <c r="NPW1393" s="84">
        <f t="shared" si="1614"/>
        <v>0</v>
      </c>
      <c r="NPX1393" s="84">
        <f t="shared" si="1614"/>
        <v>1000000</v>
      </c>
      <c r="NQD1393" s="84" t="s">
        <v>235</v>
      </c>
      <c r="NQE1393" s="84" t="s">
        <v>236</v>
      </c>
      <c r="NQF1393" s="84">
        <f t="shared" ref="NQF1393:NQN1393" si="1615">NQF1387</f>
        <v>1000000</v>
      </c>
      <c r="NQG1393" s="84">
        <f t="shared" si="1615"/>
        <v>0</v>
      </c>
      <c r="NQH1393" s="84">
        <f t="shared" si="1615"/>
        <v>0</v>
      </c>
      <c r="NQI1393" s="84">
        <f t="shared" si="1615"/>
        <v>1000000</v>
      </c>
      <c r="NQJ1393" s="84">
        <f t="shared" si="1615"/>
        <v>0</v>
      </c>
      <c r="NQK1393" s="84">
        <f t="shared" si="1615"/>
        <v>0</v>
      </c>
      <c r="NQL1393" s="84">
        <f t="shared" si="1615"/>
        <v>0</v>
      </c>
      <c r="NQM1393" s="84">
        <f t="shared" si="1615"/>
        <v>0</v>
      </c>
      <c r="NQN1393" s="84">
        <f t="shared" si="1615"/>
        <v>1000000</v>
      </c>
      <c r="NQT1393" s="84" t="s">
        <v>235</v>
      </c>
      <c r="NQU1393" s="84" t="s">
        <v>236</v>
      </c>
      <c r="NQV1393" s="84">
        <f t="shared" ref="NQV1393:NRD1393" si="1616">NQV1387</f>
        <v>1000000</v>
      </c>
      <c r="NQW1393" s="84">
        <f t="shared" si="1616"/>
        <v>0</v>
      </c>
      <c r="NQX1393" s="84">
        <f t="shared" si="1616"/>
        <v>0</v>
      </c>
      <c r="NQY1393" s="84">
        <f t="shared" si="1616"/>
        <v>1000000</v>
      </c>
      <c r="NQZ1393" s="84">
        <f t="shared" si="1616"/>
        <v>0</v>
      </c>
      <c r="NRA1393" s="84">
        <f t="shared" si="1616"/>
        <v>0</v>
      </c>
      <c r="NRB1393" s="84">
        <f t="shared" si="1616"/>
        <v>0</v>
      </c>
      <c r="NRC1393" s="84">
        <f t="shared" si="1616"/>
        <v>0</v>
      </c>
      <c r="NRD1393" s="84">
        <f t="shared" si="1616"/>
        <v>1000000</v>
      </c>
      <c r="NRJ1393" s="84" t="s">
        <v>235</v>
      </c>
      <c r="NRK1393" s="84" t="s">
        <v>236</v>
      </c>
      <c r="NRL1393" s="84">
        <f t="shared" ref="NRL1393:NRT1393" si="1617">NRL1387</f>
        <v>1000000</v>
      </c>
      <c r="NRM1393" s="84">
        <f t="shared" si="1617"/>
        <v>0</v>
      </c>
      <c r="NRN1393" s="84">
        <f t="shared" si="1617"/>
        <v>0</v>
      </c>
      <c r="NRO1393" s="84">
        <f t="shared" si="1617"/>
        <v>1000000</v>
      </c>
      <c r="NRP1393" s="84">
        <f t="shared" si="1617"/>
        <v>0</v>
      </c>
      <c r="NRQ1393" s="84">
        <f t="shared" si="1617"/>
        <v>0</v>
      </c>
      <c r="NRR1393" s="84">
        <f t="shared" si="1617"/>
        <v>0</v>
      </c>
      <c r="NRS1393" s="84">
        <f t="shared" si="1617"/>
        <v>0</v>
      </c>
      <c r="NRT1393" s="84">
        <f t="shared" si="1617"/>
        <v>1000000</v>
      </c>
      <c r="NRZ1393" s="84" t="s">
        <v>235</v>
      </c>
      <c r="NSA1393" s="84" t="s">
        <v>236</v>
      </c>
      <c r="NSB1393" s="84">
        <f t="shared" ref="NSB1393:NSJ1393" si="1618">NSB1387</f>
        <v>1000000</v>
      </c>
      <c r="NSC1393" s="84">
        <f t="shared" si="1618"/>
        <v>0</v>
      </c>
      <c r="NSD1393" s="84">
        <f t="shared" si="1618"/>
        <v>0</v>
      </c>
      <c r="NSE1393" s="84">
        <f t="shared" si="1618"/>
        <v>1000000</v>
      </c>
      <c r="NSF1393" s="84">
        <f t="shared" si="1618"/>
        <v>0</v>
      </c>
      <c r="NSG1393" s="84">
        <f t="shared" si="1618"/>
        <v>0</v>
      </c>
      <c r="NSH1393" s="84">
        <f t="shared" si="1618"/>
        <v>0</v>
      </c>
      <c r="NSI1393" s="84">
        <f t="shared" si="1618"/>
        <v>0</v>
      </c>
      <c r="NSJ1393" s="84">
        <f t="shared" si="1618"/>
        <v>1000000</v>
      </c>
      <c r="NSP1393" s="84" t="s">
        <v>235</v>
      </c>
      <c r="NSQ1393" s="84" t="s">
        <v>236</v>
      </c>
      <c r="NSR1393" s="84">
        <f t="shared" ref="NSR1393:NSZ1393" si="1619">NSR1387</f>
        <v>1000000</v>
      </c>
      <c r="NSS1393" s="84">
        <f t="shared" si="1619"/>
        <v>0</v>
      </c>
      <c r="NST1393" s="84">
        <f t="shared" si="1619"/>
        <v>0</v>
      </c>
      <c r="NSU1393" s="84">
        <f t="shared" si="1619"/>
        <v>1000000</v>
      </c>
      <c r="NSV1393" s="84">
        <f t="shared" si="1619"/>
        <v>0</v>
      </c>
      <c r="NSW1393" s="84">
        <f t="shared" si="1619"/>
        <v>0</v>
      </c>
      <c r="NSX1393" s="84">
        <f t="shared" si="1619"/>
        <v>0</v>
      </c>
      <c r="NSY1393" s="84">
        <f t="shared" si="1619"/>
        <v>0</v>
      </c>
      <c r="NSZ1393" s="84">
        <f t="shared" si="1619"/>
        <v>1000000</v>
      </c>
      <c r="NTF1393" s="84" t="s">
        <v>235</v>
      </c>
      <c r="NTG1393" s="84" t="s">
        <v>236</v>
      </c>
      <c r="NTH1393" s="84">
        <f t="shared" ref="NTH1393:NTP1393" si="1620">NTH1387</f>
        <v>1000000</v>
      </c>
      <c r="NTI1393" s="84">
        <f t="shared" si="1620"/>
        <v>0</v>
      </c>
      <c r="NTJ1393" s="84">
        <f t="shared" si="1620"/>
        <v>0</v>
      </c>
      <c r="NTK1393" s="84">
        <f t="shared" si="1620"/>
        <v>1000000</v>
      </c>
      <c r="NTL1393" s="84">
        <f t="shared" si="1620"/>
        <v>0</v>
      </c>
      <c r="NTM1393" s="84">
        <f t="shared" si="1620"/>
        <v>0</v>
      </c>
      <c r="NTN1393" s="84">
        <f t="shared" si="1620"/>
        <v>0</v>
      </c>
      <c r="NTO1393" s="84">
        <f t="shared" si="1620"/>
        <v>0</v>
      </c>
      <c r="NTP1393" s="84">
        <f t="shared" si="1620"/>
        <v>1000000</v>
      </c>
      <c r="NTV1393" s="84" t="s">
        <v>235</v>
      </c>
      <c r="NTW1393" s="84" t="s">
        <v>236</v>
      </c>
      <c r="NTX1393" s="84">
        <f t="shared" ref="NTX1393:NUF1393" si="1621">NTX1387</f>
        <v>1000000</v>
      </c>
      <c r="NTY1393" s="84">
        <f t="shared" si="1621"/>
        <v>0</v>
      </c>
      <c r="NTZ1393" s="84">
        <f t="shared" si="1621"/>
        <v>0</v>
      </c>
      <c r="NUA1393" s="84">
        <f t="shared" si="1621"/>
        <v>1000000</v>
      </c>
      <c r="NUB1393" s="84">
        <f t="shared" si="1621"/>
        <v>0</v>
      </c>
      <c r="NUC1393" s="84">
        <f t="shared" si="1621"/>
        <v>0</v>
      </c>
      <c r="NUD1393" s="84">
        <f t="shared" si="1621"/>
        <v>0</v>
      </c>
      <c r="NUE1393" s="84">
        <f t="shared" si="1621"/>
        <v>0</v>
      </c>
      <c r="NUF1393" s="84">
        <f t="shared" si="1621"/>
        <v>1000000</v>
      </c>
      <c r="NUL1393" s="84" t="s">
        <v>235</v>
      </c>
      <c r="NUM1393" s="84" t="s">
        <v>236</v>
      </c>
      <c r="NUN1393" s="84">
        <f t="shared" ref="NUN1393:NUV1393" si="1622">NUN1387</f>
        <v>1000000</v>
      </c>
      <c r="NUO1393" s="84">
        <f t="shared" si="1622"/>
        <v>0</v>
      </c>
      <c r="NUP1393" s="84">
        <f t="shared" si="1622"/>
        <v>0</v>
      </c>
      <c r="NUQ1393" s="84">
        <f t="shared" si="1622"/>
        <v>1000000</v>
      </c>
      <c r="NUR1393" s="84">
        <f t="shared" si="1622"/>
        <v>0</v>
      </c>
      <c r="NUS1393" s="84">
        <f t="shared" si="1622"/>
        <v>0</v>
      </c>
      <c r="NUT1393" s="84">
        <f t="shared" si="1622"/>
        <v>0</v>
      </c>
      <c r="NUU1393" s="84">
        <f t="shared" si="1622"/>
        <v>0</v>
      </c>
      <c r="NUV1393" s="84">
        <f t="shared" si="1622"/>
        <v>1000000</v>
      </c>
      <c r="NVB1393" s="84" t="s">
        <v>235</v>
      </c>
      <c r="NVC1393" s="84" t="s">
        <v>236</v>
      </c>
      <c r="NVD1393" s="84">
        <f t="shared" ref="NVD1393:NVL1393" si="1623">NVD1387</f>
        <v>1000000</v>
      </c>
      <c r="NVE1393" s="84">
        <f t="shared" si="1623"/>
        <v>0</v>
      </c>
      <c r="NVF1393" s="84">
        <f t="shared" si="1623"/>
        <v>0</v>
      </c>
      <c r="NVG1393" s="84">
        <f t="shared" si="1623"/>
        <v>1000000</v>
      </c>
      <c r="NVH1393" s="84">
        <f t="shared" si="1623"/>
        <v>0</v>
      </c>
      <c r="NVI1393" s="84">
        <f t="shared" si="1623"/>
        <v>0</v>
      </c>
      <c r="NVJ1393" s="84">
        <f t="shared" si="1623"/>
        <v>0</v>
      </c>
      <c r="NVK1393" s="84">
        <f t="shared" si="1623"/>
        <v>0</v>
      </c>
      <c r="NVL1393" s="84">
        <f t="shared" si="1623"/>
        <v>1000000</v>
      </c>
      <c r="NVR1393" s="84" t="s">
        <v>235</v>
      </c>
      <c r="NVS1393" s="84" t="s">
        <v>236</v>
      </c>
      <c r="NVT1393" s="84">
        <f t="shared" ref="NVT1393:NWB1393" si="1624">NVT1387</f>
        <v>1000000</v>
      </c>
      <c r="NVU1393" s="84">
        <f t="shared" si="1624"/>
        <v>0</v>
      </c>
      <c r="NVV1393" s="84">
        <f t="shared" si="1624"/>
        <v>0</v>
      </c>
      <c r="NVW1393" s="84">
        <f t="shared" si="1624"/>
        <v>1000000</v>
      </c>
      <c r="NVX1393" s="84">
        <f t="shared" si="1624"/>
        <v>0</v>
      </c>
      <c r="NVY1393" s="84">
        <f t="shared" si="1624"/>
        <v>0</v>
      </c>
      <c r="NVZ1393" s="84">
        <f t="shared" si="1624"/>
        <v>0</v>
      </c>
      <c r="NWA1393" s="84">
        <f t="shared" si="1624"/>
        <v>0</v>
      </c>
      <c r="NWB1393" s="84">
        <f t="shared" si="1624"/>
        <v>1000000</v>
      </c>
      <c r="NWH1393" s="84" t="s">
        <v>235</v>
      </c>
      <c r="NWI1393" s="84" t="s">
        <v>236</v>
      </c>
      <c r="NWJ1393" s="84">
        <f t="shared" ref="NWJ1393:NWR1393" si="1625">NWJ1387</f>
        <v>1000000</v>
      </c>
      <c r="NWK1393" s="84">
        <f t="shared" si="1625"/>
        <v>0</v>
      </c>
      <c r="NWL1393" s="84">
        <f t="shared" si="1625"/>
        <v>0</v>
      </c>
      <c r="NWM1393" s="84">
        <f t="shared" si="1625"/>
        <v>1000000</v>
      </c>
      <c r="NWN1393" s="84">
        <f t="shared" si="1625"/>
        <v>0</v>
      </c>
      <c r="NWO1393" s="84">
        <f t="shared" si="1625"/>
        <v>0</v>
      </c>
      <c r="NWP1393" s="84">
        <f t="shared" si="1625"/>
        <v>0</v>
      </c>
      <c r="NWQ1393" s="84">
        <f t="shared" si="1625"/>
        <v>0</v>
      </c>
      <c r="NWR1393" s="84">
        <f t="shared" si="1625"/>
        <v>1000000</v>
      </c>
      <c r="NWX1393" s="84" t="s">
        <v>235</v>
      </c>
      <c r="NWY1393" s="84" t="s">
        <v>236</v>
      </c>
      <c r="NWZ1393" s="84">
        <f t="shared" ref="NWZ1393:NXH1393" si="1626">NWZ1387</f>
        <v>1000000</v>
      </c>
      <c r="NXA1393" s="84">
        <f t="shared" si="1626"/>
        <v>0</v>
      </c>
      <c r="NXB1393" s="84">
        <f t="shared" si="1626"/>
        <v>0</v>
      </c>
      <c r="NXC1393" s="84">
        <f t="shared" si="1626"/>
        <v>1000000</v>
      </c>
      <c r="NXD1393" s="84">
        <f t="shared" si="1626"/>
        <v>0</v>
      </c>
      <c r="NXE1393" s="84">
        <f t="shared" si="1626"/>
        <v>0</v>
      </c>
      <c r="NXF1393" s="84">
        <f t="shared" si="1626"/>
        <v>0</v>
      </c>
      <c r="NXG1393" s="84">
        <f t="shared" si="1626"/>
        <v>0</v>
      </c>
      <c r="NXH1393" s="84">
        <f t="shared" si="1626"/>
        <v>1000000</v>
      </c>
      <c r="NXN1393" s="84" t="s">
        <v>235</v>
      </c>
      <c r="NXO1393" s="84" t="s">
        <v>236</v>
      </c>
      <c r="NXP1393" s="84">
        <f t="shared" ref="NXP1393:NXX1393" si="1627">NXP1387</f>
        <v>1000000</v>
      </c>
      <c r="NXQ1393" s="84">
        <f t="shared" si="1627"/>
        <v>0</v>
      </c>
      <c r="NXR1393" s="84">
        <f t="shared" si="1627"/>
        <v>0</v>
      </c>
      <c r="NXS1393" s="84">
        <f t="shared" si="1627"/>
        <v>1000000</v>
      </c>
      <c r="NXT1393" s="84">
        <f t="shared" si="1627"/>
        <v>0</v>
      </c>
      <c r="NXU1393" s="84">
        <f t="shared" si="1627"/>
        <v>0</v>
      </c>
      <c r="NXV1393" s="84">
        <f t="shared" si="1627"/>
        <v>0</v>
      </c>
      <c r="NXW1393" s="84">
        <f t="shared" si="1627"/>
        <v>0</v>
      </c>
      <c r="NXX1393" s="84">
        <f t="shared" si="1627"/>
        <v>1000000</v>
      </c>
      <c r="NYD1393" s="84" t="s">
        <v>235</v>
      </c>
      <c r="NYE1393" s="84" t="s">
        <v>236</v>
      </c>
      <c r="NYF1393" s="84">
        <f t="shared" ref="NYF1393:NYN1393" si="1628">NYF1387</f>
        <v>1000000</v>
      </c>
      <c r="NYG1393" s="84">
        <f t="shared" si="1628"/>
        <v>0</v>
      </c>
      <c r="NYH1393" s="84">
        <f t="shared" si="1628"/>
        <v>0</v>
      </c>
      <c r="NYI1393" s="84">
        <f t="shared" si="1628"/>
        <v>1000000</v>
      </c>
      <c r="NYJ1393" s="84">
        <f t="shared" si="1628"/>
        <v>0</v>
      </c>
      <c r="NYK1393" s="84">
        <f t="shared" si="1628"/>
        <v>0</v>
      </c>
      <c r="NYL1393" s="84">
        <f t="shared" si="1628"/>
        <v>0</v>
      </c>
      <c r="NYM1393" s="84">
        <f t="shared" si="1628"/>
        <v>0</v>
      </c>
      <c r="NYN1393" s="84">
        <f t="shared" si="1628"/>
        <v>1000000</v>
      </c>
      <c r="NYT1393" s="84" t="s">
        <v>235</v>
      </c>
      <c r="NYU1393" s="84" t="s">
        <v>236</v>
      </c>
      <c r="NYV1393" s="84">
        <f t="shared" ref="NYV1393:NZD1393" si="1629">NYV1387</f>
        <v>1000000</v>
      </c>
      <c r="NYW1393" s="84">
        <f t="shared" si="1629"/>
        <v>0</v>
      </c>
      <c r="NYX1393" s="84">
        <f t="shared" si="1629"/>
        <v>0</v>
      </c>
      <c r="NYY1393" s="84">
        <f t="shared" si="1629"/>
        <v>1000000</v>
      </c>
      <c r="NYZ1393" s="84">
        <f t="shared" si="1629"/>
        <v>0</v>
      </c>
      <c r="NZA1393" s="84">
        <f t="shared" si="1629"/>
        <v>0</v>
      </c>
      <c r="NZB1393" s="84">
        <f t="shared" si="1629"/>
        <v>0</v>
      </c>
      <c r="NZC1393" s="84">
        <f t="shared" si="1629"/>
        <v>0</v>
      </c>
      <c r="NZD1393" s="84">
        <f t="shared" si="1629"/>
        <v>1000000</v>
      </c>
      <c r="NZJ1393" s="84" t="s">
        <v>235</v>
      </c>
      <c r="NZK1393" s="84" t="s">
        <v>236</v>
      </c>
      <c r="NZL1393" s="84">
        <f t="shared" ref="NZL1393:NZT1393" si="1630">NZL1387</f>
        <v>1000000</v>
      </c>
      <c r="NZM1393" s="84">
        <f t="shared" si="1630"/>
        <v>0</v>
      </c>
      <c r="NZN1393" s="84">
        <f t="shared" si="1630"/>
        <v>0</v>
      </c>
      <c r="NZO1393" s="84">
        <f t="shared" si="1630"/>
        <v>1000000</v>
      </c>
      <c r="NZP1393" s="84">
        <f t="shared" si="1630"/>
        <v>0</v>
      </c>
      <c r="NZQ1393" s="84">
        <f t="shared" si="1630"/>
        <v>0</v>
      </c>
      <c r="NZR1393" s="84">
        <f t="shared" si="1630"/>
        <v>0</v>
      </c>
      <c r="NZS1393" s="84">
        <f t="shared" si="1630"/>
        <v>0</v>
      </c>
      <c r="NZT1393" s="84">
        <f t="shared" si="1630"/>
        <v>1000000</v>
      </c>
      <c r="NZZ1393" s="84" t="s">
        <v>235</v>
      </c>
      <c r="OAA1393" s="84" t="s">
        <v>236</v>
      </c>
      <c r="OAB1393" s="84">
        <f t="shared" ref="OAB1393:OAJ1393" si="1631">OAB1387</f>
        <v>1000000</v>
      </c>
      <c r="OAC1393" s="84">
        <f t="shared" si="1631"/>
        <v>0</v>
      </c>
      <c r="OAD1393" s="84">
        <f t="shared" si="1631"/>
        <v>0</v>
      </c>
      <c r="OAE1393" s="84">
        <f t="shared" si="1631"/>
        <v>1000000</v>
      </c>
      <c r="OAF1393" s="84">
        <f t="shared" si="1631"/>
        <v>0</v>
      </c>
      <c r="OAG1393" s="84">
        <f t="shared" si="1631"/>
        <v>0</v>
      </c>
      <c r="OAH1393" s="84">
        <f t="shared" si="1631"/>
        <v>0</v>
      </c>
      <c r="OAI1393" s="84">
        <f t="shared" si="1631"/>
        <v>0</v>
      </c>
      <c r="OAJ1393" s="84">
        <f t="shared" si="1631"/>
        <v>1000000</v>
      </c>
      <c r="OAP1393" s="84" t="s">
        <v>235</v>
      </c>
      <c r="OAQ1393" s="84" t="s">
        <v>236</v>
      </c>
      <c r="OAR1393" s="84">
        <f t="shared" ref="OAR1393:OAZ1393" si="1632">OAR1387</f>
        <v>1000000</v>
      </c>
      <c r="OAS1393" s="84">
        <f t="shared" si="1632"/>
        <v>0</v>
      </c>
      <c r="OAT1393" s="84">
        <f t="shared" si="1632"/>
        <v>0</v>
      </c>
      <c r="OAU1393" s="84">
        <f t="shared" si="1632"/>
        <v>1000000</v>
      </c>
      <c r="OAV1393" s="84">
        <f t="shared" si="1632"/>
        <v>0</v>
      </c>
      <c r="OAW1393" s="84">
        <f t="shared" si="1632"/>
        <v>0</v>
      </c>
      <c r="OAX1393" s="84">
        <f t="shared" si="1632"/>
        <v>0</v>
      </c>
      <c r="OAY1393" s="84">
        <f t="shared" si="1632"/>
        <v>0</v>
      </c>
      <c r="OAZ1393" s="84">
        <f t="shared" si="1632"/>
        <v>1000000</v>
      </c>
      <c r="OBF1393" s="84" t="s">
        <v>235</v>
      </c>
      <c r="OBG1393" s="84" t="s">
        <v>236</v>
      </c>
      <c r="OBH1393" s="84">
        <f t="shared" ref="OBH1393:OBP1393" si="1633">OBH1387</f>
        <v>1000000</v>
      </c>
      <c r="OBI1393" s="84">
        <f t="shared" si="1633"/>
        <v>0</v>
      </c>
      <c r="OBJ1393" s="84">
        <f t="shared" si="1633"/>
        <v>0</v>
      </c>
      <c r="OBK1393" s="84">
        <f t="shared" si="1633"/>
        <v>1000000</v>
      </c>
      <c r="OBL1393" s="84">
        <f t="shared" si="1633"/>
        <v>0</v>
      </c>
      <c r="OBM1393" s="84">
        <f t="shared" si="1633"/>
        <v>0</v>
      </c>
      <c r="OBN1393" s="84">
        <f t="shared" si="1633"/>
        <v>0</v>
      </c>
      <c r="OBO1393" s="84">
        <f t="shared" si="1633"/>
        <v>0</v>
      </c>
      <c r="OBP1393" s="84">
        <f t="shared" si="1633"/>
        <v>1000000</v>
      </c>
      <c r="OBV1393" s="84" t="s">
        <v>235</v>
      </c>
      <c r="OBW1393" s="84" t="s">
        <v>236</v>
      </c>
      <c r="OBX1393" s="84">
        <f t="shared" ref="OBX1393:OCF1393" si="1634">OBX1387</f>
        <v>1000000</v>
      </c>
      <c r="OBY1393" s="84">
        <f t="shared" si="1634"/>
        <v>0</v>
      </c>
      <c r="OBZ1393" s="84">
        <f t="shared" si="1634"/>
        <v>0</v>
      </c>
      <c r="OCA1393" s="84">
        <f t="shared" si="1634"/>
        <v>1000000</v>
      </c>
      <c r="OCB1393" s="84">
        <f t="shared" si="1634"/>
        <v>0</v>
      </c>
      <c r="OCC1393" s="84">
        <f t="shared" si="1634"/>
        <v>0</v>
      </c>
      <c r="OCD1393" s="84">
        <f t="shared" si="1634"/>
        <v>0</v>
      </c>
      <c r="OCE1393" s="84">
        <f t="shared" si="1634"/>
        <v>0</v>
      </c>
      <c r="OCF1393" s="84">
        <f t="shared" si="1634"/>
        <v>1000000</v>
      </c>
      <c r="OCL1393" s="84" t="s">
        <v>235</v>
      </c>
      <c r="OCM1393" s="84" t="s">
        <v>236</v>
      </c>
      <c r="OCN1393" s="84">
        <f>OCN1387</f>
        <v>1000000</v>
      </c>
      <c r="OCO1393" s="84">
        <f>OCO1387</f>
        <v>0</v>
      </c>
      <c r="OCP1393" s="84">
        <f>OCP1387</f>
        <v>0</v>
      </c>
      <c r="OCQ1393" s="84">
        <f>OCQ1387</f>
        <v>1000000</v>
      </c>
      <c r="OCR1393" s="84">
        <f>OCR1387</f>
        <v>0</v>
      </c>
      <c r="OCS1393" s="84">
        <f>OCS1387</f>
        <v>0</v>
      </c>
      <c r="OCT1393" s="84">
        <f>OCT1387</f>
        <v>0</v>
      </c>
      <c r="OCU1393" s="84">
        <f>OCU1387</f>
        <v>0</v>
      </c>
      <c r="OCV1393" s="84">
        <f>OCV1387</f>
        <v>1000000</v>
      </c>
      <c r="ODB1393" s="84" t="s">
        <v>235</v>
      </c>
      <c r="ODC1393" s="84" t="s">
        <v>236</v>
      </c>
      <c r="ODD1393" s="84">
        <f t="shared" ref="ODD1393:ODL1393" si="1635">ODD1387</f>
        <v>1000000</v>
      </c>
      <c r="ODE1393" s="84">
        <f t="shared" si="1635"/>
        <v>0</v>
      </c>
      <c r="ODF1393" s="84">
        <f t="shared" si="1635"/>
        <v>0</v>
      </c>
      <c r="ODG1393" s="84">
        <f t="shared" si="1635"/>
        <v>1000000</v>
      </c>
      <c r="ODH1393" s="84">
        <f t="shared" si="1635"/>
        <v>0</v>
      </c>
      <c r="ODI1393" s="84">
        <f t="shared" si="1635"/>
        <v>0</v>
      </c>
      <c r="ODJ1393" s="84">
        <f t="shared" si="1635"/>
        <v>0</v>
      </c>
      <c r="ODK1393" s="84">
        <f t="shared" si="1635"/>
        <v>0</v>
      </c>
      <c r="ODL1393" s="84">
        <f t="shared" si="1635"/>
        <v>1000000</v>
      </c>
      <c r="ODR1393" s="84" t="s">
        <v>235</v>
      </c>
      <c r="ODS1393" s="84" t="s">
        <v>236</v>
      </c>
      <c r="ODT1393" s="84">
        <f t="shared" ref="ODT1393:OEB1393" si="1636">ODT1387</f>
        <v>1000000</v>
      </c>
      <c r="ODU1393" s="84">
        <f t="shared" si="1636"/>
        <v>0</v>
      </c>
      <c r="ODV1393" s="84">
        <f t="shared" si="1636"/>
        <v>0</v>
      </c>
      <c r="ODW1393" s="84">
        <f t="shared" si="1636"/>
        <v>1000000</v>
      </c>
      <c r="ODX1393" s="84">
        <f t="shared" si="1636"/>
        <v>0</v>
      </c>
      <c r="ODY1393" s="84">
        <f t="shared" si="1636"/>
        <v>0</v>
      </c>
      <c r="ODZ1393" s="84">
        <f t="shared" si="1636"/>
        <v>0</v>
      </c>
      <c r="OEA1393" s="84">
        <f t="shared" si="1636"/>
        <v>0</v>
      </c>
      <c r="OEB1393" s="84">
        <f t="shared" si="1636"/>
        <v>1000000</v>
      </c>
      <c r="OEH1393" s="84" t="s">
        <v>235</v>
      </c>
      <c r="OEI1393" s="84" t="s">
        <v>236</v>
      </c>
      <c r="OEJ1393" s="84">
        <f t="shared" ref="OEJ1393:OER1393" si="1637">OEJ1387</f>
        <v>1000000</v>
      </c>
      <c r="OEK1393" s="84">
        <f t="shared" si="1637"/>
        <v>0</v>
      </c>
      <c r="OEL1393" s="84">
        <f t="shared" si="1637"/>
        <v>0</v>
      </c>
      <c r="OEM1393" s="84">
        <f t="shared" si="1637"/>
        <v>1000000</v>
      </c>
      <c r="OEN1393" s="84">
        <f t="shared" si="1637"/>
        <v>0</v>
      </c>
      <c r="OEO1393" s="84">
        <f t="shared" si="1637"/>
        <v>0</v>
      </c>
      <c r="OEP1393" s="84">
        <f t="shared" si="1637"/>
        <v>0</v>
      </c>
      <c r="OEQ1393" s="84">
        <f t="shared" si="1637"/>
        <v>0</v>
      </c>
      <c r="OER1393" s="84">
        <f t="shared" si="1637"/>
        <v>1000000</v>
      </c>
      <c r="OEX1393" s="84" t="s">
        <v>235</v>
      </c>
      <c r="OEY1393" s="84" t="s">
        <v>236</v>
      </c>
      <c r="OEZ1393" s="84">
        <f t="shared" ref="OEZ1393:OFH1393" si="1638">OEZ1387</f>
        <v>1000000</v>
      </c>
      <c r="OFA1393" s="84">
        <f t="shared" si="1638"/>
        <v>0</v>
      </c>
      <c r="OFB1393" s="84">
        <f t="shared" si="1638"/>
        <v>0</v>
      </c>
      <c r="OFC1393" s="84">
        <f t="shared" si="1638"/>
        <v>1000000</v>
      </c>
      <c r="OFD1393" s="84">
        <f t="shared" si="1638"/>
        <v>0</v>
      </c>
      <c r="OFE1393" s="84">
        <f t="shared" si="1638"/>
        <v>0</v>
      </c>
      <c r="OFF1393" s="84">
        <f t="shared" si="1638"/>
        <v>0</v>
      </c>
      <c r="OFG1393" s="84">
        <f t="shared" si="1638"/>
        <v>0</v>
      </c>
      <c r="OFH1393" s="84">
        <f t="shared" si="1638"/>
        <v>1000000</v>
      </c>
      <c r="OFN1393" s="84" t="s">
        <v>235</v>
      </c>
      <c r="OFO1393" s="84" t="s">
        <v>236</v>
      </c>
      <c r="OFP1393" s="84">
        <f t="shared" ref="OFP1393:OFX1393" si="1639">OFP1387</f>
        <v>1000000</v>
      </c>
      <c r="OFQ1393" s="84">
        <f t="shared" si="1639"/>
        <v>0</v>
      </c>
      <c r="OFR1393" s="84">
        <f t="shared" si="1639"/>
        <v>0</v>
      </c>
      <c r="OFS1393" s="84">
        <f t="shared" si="1639"/>
        <v>1000000</v>
      </c>
      <c r="OFT1393" s="84">
        <f t="shared" si="1639"/>
        <v>0</v>
      </c>
      <c r="OFU1393" s="84">
        <f t="shared" si="1639"/>
        <v>0</v>
      </c>
      <c r="OFV1393" s="84">
        <f t="shared" si="1639"/>
        <v>0</v>
      </c>
      <c r="OFW1393" s="84">
        <f t="shared" si="1639"/>
        <v>0</v>
      </c>
      <c r="OFX1393" s="84">
        <f t="shared" si="1639"/>
        <v>1000000</v>
      </c>
      <c r="OGD1393" s="84" t="s">
        <v>235</v>
      </c>
      <c r="OGE1393" s="84" t="s">
        <v>236</v>
      </c>
      <c r="OGF1393" s="84">
        <f t="shared" ref="OGF1393:OGN1393" si="1640">OGF1387</f>
        <v>1000000</v>
      </c>
      <c r="OGG1393" s="84">
        <f t="shared" si="1640"/>
        <v>0</v>
      </c>
      <c r="OGH1393" s="84">
        <f t="shared" si="1640"/>
        <v>0</v>
      </c>
      <c r="OGI1393" s="84">
        <f t="shared" si="1640"/>
        <v>1000000</v>
      </c>
      <c r="OGJ1393" s="84">
        <f t="shared" si="1640"/>
        <v>0</v>
      </c>
      <c r="OGK1393" s="84">
        <f t="shared" si="1640"/>
        <v>0</v>
      </c>
      <c r="OGL1393" s="84">
        <f t="shared" si="1640"/>
        <v>0</v>
      </c>
      <c r="OGM1393" s="84">
        <f t="shared" si="1640"/>
        <v>0</v>
      </c>
      <c r="OGN1393" s="84">
        <f t="shared" si="1640"/>
        <v>1000000</v>
      </c>
      <c r="OGT1393" s="84" t="s">
        <v>235</v>
      </c>
      <c r="OGU1393" s="84" t="s">
        <v>236</v>
      </c>
      <c r="OGV1393" s="84">
        <f t="shared" ref="OGV1393:OHD1393" si="1641">OGV1387</f>
        <v>1000000</v>
      </c>
      <c r="OGW1393" s="84">
        <f t="shared" si="1641"/>
        <v>0</v>
      </c>
      <c r="OGX1393" s="84">
        <f t="shared" si="1641"/>
        <v>0</v>
      </c>
      <c r="OGY1393" s="84">
        <f t="shared" si="1641"/>
        <v>1000000</v>
      </c>
      <c r="OGZ1393" s="84">
        <f t="shared" si="1641"/>
        <v>0</v>
      </c>
      <c r="OHA1393" s="84">
        <f t="shared" si="1641"/>
        <v>0</v>
      </c>
      <c r="OHB1393" s="84">
        <f t="shared" si="1641"/>
        <v>0</v>
      </c>
      <c r="OHC1393" s="84">
        <f t="shared" si="1641"/>
        <v>0</v>
      </c>
      <c r="OHD1393" s="84">
        <f t="shared" si="1641"/>
        <v>1000000</v>
      </c>
      <c r="OHJ1393" s="84" t="s">
        <v>235</v>
      </c>
      <c r="OHK1393" s="84" t="s">
        <v>236</v>
      </c>
      <c r="OHL1393" s="84">
        <f t="shared" ref="OHL1393:OHT1393" si="1642">OHL1387</f>
        <v>1000000</v>
      </c>
      <c r="OHM1393" s="84">
        <f t="shared" si="1642"/>
        <v>0</v>
      </c>
      <c r="OHN1393" s="84">
        <f t="shared" si="1642"/>
        <v>0</v>
      </c>
      <c r="OHO1393" s="84">
        <f t="shared" si="1642"/>
        <v>1000000</v>
      </c>
      <c r="OHP1393" s="84">
        <f t="shared" si="1642"/>
        <v>0</v>
      </c>
      <c r="OHQ1393" s="84">
        <f t="shared" si="1642"/>
        <v>0</v>
      </c>
      <c r="OHR1393" s="84">
        <f t="shared" si="1642"/>
        <v>0</v>
      </c>
      <c r="OHS1393" s="84">
        <f t="shared" si="1642"/>
        <v>0</v>
      </c>
      <c r="OHT1393" s="84">
        <f t="shared" si="1642"/>
        <v>1000000</v>
      </c>
      <c r="OHZ1393" s="84" t="s">
        <v>235</v>
      </c>
      <c r="OIA1393" s="84" t="s">
        <v>236</v>
      </c>
      <c r="OIB1393" s="84">
        <f t="shared" ref="OIB1393:OIJ1393" si="1643">OIB1387</f>
        <v>1000000</v>
      </c>
      <c r="OIC1393" s="84">
        <f t="shared" si="1643"/>
        <v>0</v>
      </c>
      <c r="OID1393" s="84">
        <f t="shared" si="1643"/>
        <v>0</v>
      </c>
      <c r="OIE1393" s="84">
        <f t="shared" si="1643"/>
        <v>1000000</v>
      </c>
      <c r="OIF1393" s="84">
        <f t="shared" si="1643"/>
        <v>0</v>
      </c>
      <c r="OIG1393" s="84">
        <f t="shared" si="1643"/>
        <v>0</v>
      </c>
      <c r="OIH1393" s="84">
        <f t="shared" si="1643"/>
        <v>0</v>
      </c>
      <c r="OII1393" s="84">
        <f t="shared" si="1643"/>
        <v>0</v>
      </c>
      <c r="OIJ1393" s="84">
        <f t="shared" si="1643"/>
        <v>1000000</v>
      </c>
      <c r="OIP1393" s="84" t="s">
        <v>235</v>
      </c>
      <c r="OIQ1393" s="84" t="s">
        <v>236</v>
      </c>
      <c r="OIR1393" s="84">
        <f t="shared" ref="OIR1393:OIZ1393" si="1644">OIR1387</f>
        <v>1000000</v>
      </c>
      <c r="OIS1393" s="84">
        <f t="shared" si="1644"/>
        <v>0</v>
      </c>
      <c r="OIT1393" s="84">
        <f t="shared" si="1644"/>
        <v>0</v>
      </c>
      <c r="OIU1393" s="84">
        <f t="shared" si="1644"/>
        <v>1000000</v>
      </c>
      <c r="OIV1393" s="84">
        <f t="shared" si="1644"/>
        <v>0</v>
      </c>
      <c r="OIW1393" s="84">
        <f t="shared" si="1644"/>
        <v>0</v>
      </c>
      <c r="OIX1393" s="84">
        <f t="shared" si="1644"/>
        <v>0</v>
      </c>
      <c r="OIY1393" s="84">
        <f t="shared" si="1644"/>
        <v>0</v>
      </c>
      <c r="OIZ1393" s="84">
        <f t="shared" si="1644"/>
        <v>1000000</v>
      </c>
      <c r="OJF1393" s="84" t="s">
        <v>235</v>
      </c>
      <c r="OJG1393" s="84" t="s">
        <v>236</v>
      </c>
      <c r="OJH1393" s="84">
        <f t="shared" ref="OJH1393:OJP1393" si="1645">OJH1387</f>
        <v>1000000</v>
      </c>
      <c r="OJI1393" s="84">
        <f t="shared" si="1645"/>
        <v>0</v>
      </c>
      <c r="OJJ1393" s="84">
        <f t="shared" si="1645"/>
        <v>0</v>
      </c>
      <c r="OJK1393" s="84">
        <f t="shared" si="1645"/>
        <v>1000000</v>
      </c>
      <c r="OJL1393" s="84">
        <f t="shared" si="1645"/>
        <v>0</v>
      </c>
      <c r="OJM1393" s="84">
        <f t="shared" si="1645"/>
        <v>0</v>
      </c>
      <c r="OJN1393" s="84">
        <f t="shared" si="1645"/>
        <v>0</v>
      </c>
      <c r="OJO1393" s="84">
        <f t="shared" si="1645"/>
        <v>0</v>
      </c>
      <c r="OJP1393" s="84">
        <f t="shared" si="1645"/>
        <v>1000000</v>
      </c>
      <c r="OJV1393" s="84" t="s">
        <v>235</v>
      </c>
      <c r="OJW1393" s="84" t="s">
        <v>236</v>
      </c>
      <c r="OJX1393" s="84">
        <f t="shared" ref="OJX1393:OKF1393" si="1646">OJX1387</f>
        <v>1000000</v>
      </c>
      <c r="OJY1393" s="84">
        <f t="shared" si="1646"/>
        <v>0</v>
      </c>
      <c r="OJZ1393" s="84">
        <f t="shared" si="1646"/>
        <v>0</v>
      </c>
      <c r="OKA1393" s="84">
        <f t="shared" si="1646"/>
        <v>1000000</v>
      </c>
      <c r="OKB1393" s="84">
        <f t="shared" si="1646"/>
        <v>0</v>
      </c>
      <c r="OKC1393" s="84">
        <f t="shared" si="1646"/>
        <v>0</v>
      </c>
      <c r="OKD1393" s="84">
        <f t="shared" si="1646"/>
        <v>0</v>
      </c>
      <c r="OKE1393" s="84">
        <f t="shared" si="1646"/>
        <v>0</v>
      </c>
      <c r="OKF1393" s="84">
        <f t="shared" si="1646"/>
        <v>1000000</v>
      </c>
      <c r="OKL1393" s="84" t="s">
        <v>235</v>
      </c>
      <c r="OKM1393" s="84" t="s">
        <v>236</v>
      </c>
      <c r="OKN1393" s="84">
        <f t="shared" ref="OKN1393:OKV1393" si="1647">OKN1387</f>
        <v>1000000</v>
      </c>
      <c r="OKO1393" s="84">
        <f t="shared" si="1647"/>
        <v>0</v>
      </c>
      <c r="OKP1393" s="84">
        <f t="shared" si="1647"/>
        <v>0</v>
      </c>
      <c r="OKQ1393" s="84">
        <f t="shared" si="1647"/>
        <v>1000000</v>
      </c>
      <c r="OKR1393" s="84">
        <f t="shared" si="1647"/>
        <v>0</v>
      </c>
      <c r="OKS1393" s="84">
        <f t="shared" si="1647"/>
        <v>0</v>
      </c>
      <c r="OKT1393" s="84">
        <f t="shared" si="1647"/>
        <v>0</v>
      </c>
      <c r="OKU1393" s="84">
        <f t="shared" si="1647"/>
        <v>0</v>
      </c>
      <c r="OKV1393" s="84">
        <f t="shared" si="1647"/>
        <v>1000000</v>
      </c>
      <c r="OLB1393" s="84" t="s">
        <v>235</v>
      </c>
      <c r="OLC1393" s="84" t="s">
        <v>236</v>
      </c>
      <c r="OLD1393" s="84">
        <f t="shared" ref="OLD1393:OLL1393" si="1648">OLD1387</f>
        <v>1000000</v>
      </c>
      <c r="OLE1393" s="84">
        <f t="shared" si="1648"/>
        <v>0</v>
      </c>
      <c r="OLF1393" s="84">
        <f t="shared" si="1648"/>
        <v>0</v>
      </c>
      <c r="OLG1393" s="84">
        <f t="shared" si="1648"/>
        <v>1000000</v>
      </c>
      <c r="OLH1393" s="84">
        <f t="shared" si="1648"/>
        <v>0</v>
      </c>
      <c r="OLI1393" s="84">
        <f t="shared" si="1648"/>
        <v>0</v>
      </c>
      <c r="OLJ1393" s="84">
        <f t="shared" si="1648"/>
        <v>0</v>
      </c>
      <c r="OLK1393" s="84">
        <f t="shared" si="1648"/>
        <v>0</v>
      </c>
      <c r="OLL1393" s="84">
        <f t="shared" si="1648"/>
        <v>1000000</v>
      </c>
      <c r="OLR1393" s="84" t="s">
        <v>235</v>
      </c>
      <c r="OLS1393" s="84" t="s">
        <v>236</v>
      </c>
      <c r="OLT1393" s="84">
        <f t="shared" ref="OLT1393:OMB1393" si="1649">OLT1387</f>
        <v>1000000</v>
      </c>
      <c r="OLU1393" s="84">
        <f t="shared" si="1649"/>
        <v>0</v>
      </c>
      <c r="OLV1393" s="84">
        <f t="shared" si="1649"/>
        <v>0</v>
      </c>
      <c r="OLW1393" s="84">
        <f t="shared" si="1649"/>
        <v>1000000</v>
      </c>
      <c r="OLX1393" s="84">
        <f t="shared" si="1649"/>
        <v>0</v>
      </c>
      <c r="OLY1393" s="84">
        <f t="shared" si="1649"/>
        <v>0</v>
      </c>
      <c r="OLZ1393" s="84">
        <f t="shared" si="1649"/>
        <v>0</v>
      </c>
      <c r="OMA1393" s="84">
        <f t="shared" si="1649"/>
        <v>0</v>
      </c>
      <c r="OMB1393" s="84">
        <f t="shared" si="1649"/>
        <v>1000000</v>
      </c>
      <c r="OMH1393" s="84" t="s">
        <v>235</v>
      </c>
      <c r="OMI1393" s="84" t="s">
        <v>236</v>
      </c>
      <c r="OMJ1393" s="84">
        <f t="shared" ref="OMJ1393:OMR1393" si="1650">OMJ1387</f>
        <v>1000000</v>
      </c>
      <c r="OMK1393" s="84">
        <f t="shared" si="1650"/>
        <v>0</v>
      </c>
      <c r="OML1393" s="84">
        <f t="shared" si="1650"/>
        <v>0</v>
      </c>
      <c r="OMM1393" s="84">
        <f t="shared" si="1650"/>
        <v>1000000</v>
      </c>
      <c r="OMN1393" s="84">
        <f t="shared" si="1650"/>
        <v>0</v>
      </c>
      <c r="OMO1393" s="84">
        <f t="shared" si="1650"/>
        <v>0</v>
      </c>
      <c r="OMP1393" s="84">
        <f t="shared" si="1650"/>
        <v>0</v>
      </c>
      <c r="OMQ1393" s="84">
        <f t="shared" si="1650"/>
        <v>0</v>
      </c>
      <c r="OMR1393" s="84">
        <f t="shared" si="1650"/>
        <v>1000000</v>
      </c>
      <c r="OMX1393" s="84" t="s">
        <v>235</v>
      </c>
      <c r="OMY1393" s="84" t="s">
        <v>236</v>
      </c>
      <c r="OMZ1393" s="84">
        <f t="shared" ref="OMZ1393:ONH1393" si="1651">OMZ1387</f>
        <v>1000000</v>
      </c>
      <c r="ONA1393" s="84">
        <f t="shared" si="1651"/>
        <v>0</v>
      </c>
      <c r="ONB1393" s="84">
        <f t="shared" si="1651"/>
        <v>0</v>
      </c>
      <c r="ONC1393" s="84">
        <f t="shared" si="1651"/>
        <v>1000000</v>
      </c>
      <c r="OND1393" s="84">
        <f t="shared" si="1651"/>
        <v>0</v>
      </c>
      <c r="ONE1393" s="84">
        <f t="shared" si="1651"/>
        <v>0</v>
      </c>
      <c r="ONF1393" s="84">
        <f t="shared" si="1651"/>
        <v>0</v>
      </c>
      <c r="ONG1393" s="84">
        <f t="shared" si="1651"/>
        <v>0</v>
      </c>
      <c r="ONH1393" s="84">
        <f t="shared" si="1651"/>
        <v>1000000</v>
      </c>
      <c r="ONN1393" s="84" t="s">
        <v>235</v>
      </c>
      <c r="ONO1393" s="84" t="s">
        <v>236</v>
      </c>
      <c r="ONP1393" s="84">
        <f t="shared" ref="ONP1393:ONX1393" si="1652">ONP1387</f>
        <v>1000000</v>
      </c>
      <c r="ONQ1393" s="84">
        <f t="shared" si="1652"/>
        <v>0</v>
      </c>
      <c r="ONR1393" s="84">
        <f t="shared" si="1652"/>
        <v>0</v>
      </c>
      <c r="ONS1393" s="84">
        <f t="shared" si="1652"/>
        <v>1000000</v>
      </c>
      <c r="ONT1393" s="84">
        <f t="shared" si="1652"/>
        <v>0</v>
      </c>
      <c r="ONU1393" s="84">
        <f t="shared" si="1652"/>
        <v>0</v>
      </c>
      <c r="ONV1393" s="84">
        <f t="shared" si="1652"/>
        <v>0</v>
      </c>
      <c r="ONW1393" s="84">
        <f t="shared" si="1652"/>
        <v>0</v>
      </c>
      <c r="ONX1393" s="84">
        <f t="shared" si="1652"/>
        <v>1000000</v>
      </c>
      <c r="OOD1393" s="84" t="s">
        <v>235</v>
      </c>
      <c r="OOE1393" s="84" t="s">
        <v>236</v>
      </c>
      <c r="OOF1393" s="84">
        <f t="shared" ref="OOF1393:OON1393" si="1653">OOF1387</f>
        <v>1000000</v>
      </c>
      <c r="OOG1393" s="84">
        <f t="shared" si="1653"/>
        <v>0</v>
      </c>
      <c r="OOH1393" s="84">
        <f t="shared" si="1653"/>
        <v>0</v>
      </c>
      <c r="OOI1393" s="84">
        <f t="shared" si="1653"/>
        <v>1000000</v>
      </c>
      <c r="OOJ1393" s="84">
        <f t="shared" si="1653"/>
        <v>0</v>
      </c>
      <c r="OOK1393" s="84">
        <f t="shared" si="1653"/>
        <v>0</v>
      </c>
      <c r="OOL1393" s="84">
        <f t="shared" si="1653"/>
        <v>0</v>
      </c>
      <c r="OOM1393" s="84">
        <f t="shared" si="1653"/>
        <v>0</v>
      </c>
      <c r="OON1393" s="84">
        <f t="shared" si="1653"/>
        <v>1000000</v>
      </c>
      <c r="OOT1393" s="84" t="s">
        <v>235</v>
      </c>
      <c r="OOU1393" s="84" t="s">
        <v>236</v>
      </c>
      <c r="OOV1393" s="84">
        <f t="shared" ref="OOV1393:OPD1393" si="1654">OOV1387</f>
        <v>1000000</v>
      </c>
      <c r="OOW1393" s="84">
        <f t="shared" si="1654"/>
        <v>0</v>
      </c>
      <c r="OOX1393" s="84">
        <f t="shared" si="1654"/>
        <v>0</v>
      </c>
      <c r="OOY1393" s="84">
        <f t="shared" si="1654"/>
        <v>1000000</v>
      </c>
      <c r="OOZ1393" s="84">
        <f t="shared" si="1654"/>
        <v>0</v>
      </c>
      <c r="OPA1393" s="84">
        <f t="shared" si="1654"/>
        <v>0</v>
      </c>
      <c r="OPB1393" s="84">
        <f t="shared" si="1654"/>
        <v>0</v>
      </c>
      <c r="OPC1393" s="84">
        <f t="shared" si="1654"/>
        <v>0</v>
      </c>
      <c r="OPD1393" s="84">
        <f t="shared" si="1654"/>
        <v>1000000</v>
      </c>
      <c r="OPJ1393" s="84" t="s">
        <v>235</v>
      </c>
      <c r="OPK1393" s="84" t="s">
        <v>236</v>
      </c>
      <c r="OPL1393" s="84">
        <f t="shared" ref="OPL1393:OPT1393" si="1655">OPL1387</f>
        <v>1000000</v>
      </c>
      <c r="OPM1393" s="84">
        <f t="shared" si="1655"/>
        <v>0</v>
      </c>
      <c r="OPN1393" s="84">
        <f t="shared" si="1655"/>
        <v>0</v>
      </c>
      <c r="OPO1393" s="84">
        <f t="shared" si="1655"/>
        <v>1000000</v>
      </c>
      <c r="OPP1393" s="84">
        <f t="shared" si="1655"/>
        <v>0</v>
      </c>
      <c r="OPQ1393" s="84">
        <f t="shared" si="1655"/>
        <v>0</v>
      </c>
      <c r="OPR1393" s="84">
        <f t="shared" si="1655"/>
        <v>0</v>
      </c>
      <c r="OPS1393" s="84">
        <f t="shared" si="1655"/>
        <v>0</v>
      </c>
      <c r="OPT1393" s="84">
        <f t="shared" si="1655"/>
        <v>1000000</v>
      </c>
      <c r="OPZ1393" s="84" t="s">
        <v>235</v>
      </c>
      <c r="OQA1393" s="84" t="s">
        <v>236</v>
      </c>
      <c r="OQB1393" s="84">
        <f t="shared" ref="OQB1393:OQJ1393" si="1656">OQB1387</f>
        <v>1000000</v>
      </c>
      <c r="OQC1393" s="84">
        <f t="shared" si="1656"/>
        <v>0</v>
      </c>
      <c r="OQD1393" s="84">
        <f t="shared" si="1656"/>
        <v>0</v>
      </c>
      <c r="OQE1393" s="84">
        <f t="shared" si="1656"/>
        <v>1000000</v>
      </c>
      <c r="OQF1393" s="84">
        <f t="shared" si="1656"/>
        <v>0</v>
      </c>
      <c r="OQG1393" s="84">
        <f t="shared" si="1656"/>
        <v>0</v>
      </c>
      <c r="OQH1393" s="84">
        <f t="shared" si="1656"/>
        <v>0</v>
      </c>
      <c r="OQI1393" s="84">
        <f t="shared" si="1656"/>
        <v>0</v>
      </c>
      <c r="OQJ1393" s="84">
        <f t="shared" si="1656"/>
        <v>1000000</v>
      </c>
      <c r="OQP1393" s="84" t="s">
        <v>235</v>
      </c>
      <c r="OQQ1393" s="84" t="s">
        <v>236</v>
      </c>
      <c r="OQR1393" s="84">
        <f t="shared" ref="OQR1393:OQZ1393" si="1657">OQR1387</f>
        <v>1000000</v>
      </c>
      <c r="OQS1393" s="84">
        <f t="shared" si="1657"/>
        <v>0</v>
      </c>
      <c r="OQT1393" s="84">
        <f t="shared" si="1657"/>
        <v>0</v>
      </c>
      <c r="OQU1393" s="84">
        <f t="shared" si="1657"/>
        <v>1000000</v>
      </c>
      <c r="OQV1393" s="84">
        <f t="shared" si="1657"/>
        <v>0</v>
      </c>
      <c r="OQW1393" s="84">
        <f t="shared" si="1657"/>
        <v>0</v>
      </c>
      <c r="OQX1393" s="84">
        <f t="shared" si="1657"/>
        <v>0</v>
      </c>
      <c r="OQY1393" s="84">
        <f t="shared" si="1657"/>
        <v>0</v>
      </c>
      <c r="OQZ1393" s="84">
        <f t="shared" si="1657"/>
        <v>1000000</v>
      </c>
      <c r="ORF1393" s="84" t="s">
        <v>235</v>
      </c>
      <c r="ORG1393" s="84" t="s">
        <v>236</v>
      </c>
      <c r="ORH1393" s="84">
        <f t="shared" ref="ORH1393:ORP1393" si="1658">ORH1387</f>
        <v>1000000</v>
      </c>
      <c r="ORI1393" s="84">
        <f t="shared" si="1658"/>
        <v>0</v>
      </c>
      <c r="ORJ1393" s="84">
        <f t="shared" si="1658"/>
        <v>0</v>
      </c>
      <c r="ORK1393" s="84">
        <f t="shared" si="1658"/>
        <v>1000000</v>
      </c>
      <c r="ORL1393" s="84">
        <f t="shared" si="1658"/>
        <v>0</v>
      </c>
      <c r="ORM1393" s="84">
        <f t="shared" si="1658"/>
        <v>0</v>
      </c>
      <c r="ORN1393" s="84">
        <f t="shared" si="1658"/>
        <v>0</v>
      </c>
      <c r="ORO1393" s="84">
        <f t="shared" si="1658"/>
        <v>0</v>
      </c>
      <c r="ORP1393" s="84">
        <f t="shared" si="1658"/>
        <v>1000000</v>
      </c>
      <c r="ORV1393" s="84" t="s">
        <v>235</v>
      </c>
      <c r="ORW1393" s="84" t="s">
        <v>236</v>
      </c>
      <c r="ORX1393" s="84">
        <f t="shared" ref="ORX1393:OSF1393" si="1659">ORX1387</f>
        <v>1000000</v>
      </c>
      <c r="ORY1393" s="84">
        <f t="shared" si="1659"/>
        <v>0</v>
      </c>
      <c r="ORZ1393" s="84">
        <f t="shared" si="1659"/>
        <v>0</v>
      </c>
      <c r="OSA1393" s="84">
        <f t="shared" si="1659"/>
        <v>1000000</v>
      </c>
      <c r="OSB1393" s="84">
        <f t="shared" si="1659"/>
        <v>0</v>
      </c>
      <c r="OSC1393" s="84">
        <f t="shared" si="1659"/>
        <v>0</v>
      </c>
      <c r="OSD1393" s="84">
        <f t="shared" si="1659"/>
        <v>0</v>
      </c>
      <c r="OSE1393" s="84">
        <f t="shared" si="1659"/>
        <v>0</v>
      </c>
      <c r="OSF1393" s="84">
        <f t="shared" si="1659"/>
        <v>1000000</v>
      </c>
      <c r="OSL1393" s="84" t="s">
        <v>235</v>
      </c>
      <c r="OSM1393" s="84" t="s">
        <v>236</v>
      </c>
      <c r="OSN1393" s="84">
        <f t="shared" ref="OSN1393:OSV1393" si="1660">OSN1387</f>
        <v>1000000</v>
      </c>
      <c r="OSO1393" s="84">
        <f t="shared" si="1660"/>
        <v>0</v>
      </c>
      <c r="OSP1393" s="84">
        <f t="shared" si="1660"/>
        <v>0</v>
      </c>
      <c r="OSQ1393" s="84">
        <f t="shared" si="1660"/>
        <v>1000000</v>
      </c>
      <c r="OSR1393" s="84">
        <f t="shared" si="1660"/>
        <v>0</v>
      </c>
      <c r="OSS1393" s="84">
        <f t="shared" si="1660"/>
        <v>0</v>
      </c>
      <c r="OST1393" s="84">
        <f t="shared" si="1660"/>
        <v>0</v>
      </c>
      <c r="OSU1393" s="84">
        <f t="shared" si="1660"/>
        <v>0</v>
      </c>
      <c r="OSV1393" s="84">
        <f t="shared" si="1660"/>
        <v>1000000</v>
      </c>
      <c r="OTB1393" s="84" t="s">
        <v>235</v>
      </c>
      <c r="OTC1393" s="84" t="s">
        <v>236</v>
      </c>
      <c r="OTD1393" s="84">
        <f t="shared" ref="OTD1393:OTL1393" si="1661">OTD1387</f>
        <v>1000000</v>
      </c>
      <c r="OTE1393" s="84">
        <f t="shared" si="1661"/>
        <v>0</v>
      </c>
      <c r="OTF1393" s="84">
        <f t="shared" si="1661"/>
        <v>0</v>
      </c>
      <c r="OTG1393" s="84">
        <f t="shared" si="1661"/>
        <v>1000000</v>
      </c>
      <c r="OTH1393" s="84">
        <f t="shared" si="1661"/>
        <v>0</v>
      </c>
      <c r="OTI1393" s="84">
        <f t="shared" si="1661"/>
        <v>0</v>
      </c>
      <c r="OTJ1393" s="84">
        <f t="shared" si="1661"/>
        <v>0</v>
      </c>
      <c r="OTK1393" s="84">
        <f t="shared" si="1661"/>
        <v>0</v>
      </c>
      <c r="OTL1393" s="84">
        <f t="shared" si="1661"/>
        <v>1000000</v>
      </c>
      <c r="OTR1393" s="84" t="s">
        <v>235</v>
      </c>
      <c r="OTS1393" s="84" t="s">
        <v>236</v>
      </c>
      <c r="OTT1393" s="84">
        <f t="shared" ref="OTT1393:OUB1393" si="1662">OTT1387</f>
        <v>1000000</v>
      </c>
      <c r="OTU1393" s="84">
        <f t="shared" si="1662"/>
        <v>0</v>
      </c>
      <c r="OTV1393" s="84">
        <f t="shared" si="1662"/>
        <v>0</v>
      </c>
      <c r="OTW1393" s="84">
        <f t="shared" si="1662"/>
        <v>1000000</v>
      </c>
      <c r="OTX1393" s="84">
        <f t="shared" si="1662"/>
        <v>0</v>
      </c>
      <c r="OTY1393" s="84">
        <f t="shared" si="1662"/>
        <v>0</v>
      </c>
      <c r="OTZ1393" s="84">
        <f t="shared" si="1662"/>
        <v>0</v>
      </c>
      <c r="OUA1393" s="84">
        <f t="shared" si="1662"/>
        <v>0</v>
      </c>
      <c r="OUB1393" s="84">
        <f t="shared" si="1662"/>
        <v>1000000</v>
      </c>
      <c r="OUH1393" s="84" t="s">
        <v>235</v>
      </c>
      <c r="OUI1393" s="84" t="s">
        <v>236</v>
      </c>
      <c r="OUJ1393" s="84">
        <f t="shared" ref="OUJ1393:OUR1393" si="1663">OUJ1387</f>
        <v>1000000</v>
      </c>
      <c r="OUK1393" s="84">
        <f t="shared" si="1663"/>
        <v>0</v>
      </c>
      <c r="OUL1393" s="84">
        <f t="shared" si="1663"/>
        <v>0</v>
      </c>
      <c r="OUM1393" s="84">
        <f t="shared" si="1663"/>
        <v>1000000</v>
      </c>
      <c r="OUN1393" s="84">
        <f t="shared" si="1663"/>
        <v>0</v>
      </c>
      <c r="OUO1393" s="84">
        <f t="shared" si="1663"/>
        <v>0</v>
      </c>
      <c r="OUP1393" s="84">
        <f t="shared" si="1663"/>
        <v>0</v>
      </c>
      <c r="OUQ1393" s="84">
        <f t="shared" si="1663"/>
        <v>0</v>
      </c>
      <c r="OUR1393" s="84">
        <f t="shared" si="1663"/>
        <v>1000000</v>
      </c>
      <c r="OUX1393" s="84" t="s">
        <v>235</v>
      </c>
      <c r="OUY1393" s="84" t="s">
        <v>236</v>
      </c>
      <c r="OUZ1393" s="84">
        <f t="shared" ref="OUZ1393:OVH1393" si="1664">OUZ1387</f>
        <v>1000000</v>
      </c>
      <c r="OVA1393" s="84">
        <f t="shared" si="1664"/>
        <v>0</v>
      </c>
      <c r="OVB1393" s="84">
        <f t="shared" si="1664"/>
        <v>0</v>
      </c>
      <c r="OVC1393" s="84">
        <f t="shared" si="1664"/>
        <v>1000000</v>
      </c>
      <c r="OVD1393" s="84">
        <f t="shared" si="1664"/>
        <v>0</v>
      </c>
      <c r="OVE1393" s="84">
        <f t="shared" si="1664"/>
        <v>0</v>
      </c>
      <c r="OVF1393" s="84">
        <f t="shared" si="1664"/>
        <v>0</v>
      </c>
      <c r="OVG1393" s="84">
        <f t="shared" si="1664"/>
        <v>0</v>
      </c>
      <c r="OVH1393" s="84">
        <f t="shared" si="1664"/>
        <v>1000000</v>
      </c>
      <c r="OVN1393" s="84" t="s">
        <v>235</v>
      </c>
      <c r="OVO1393" s="84" t="s">
        <v>236</v>
      </c>
      <c r="OVP1393" s="84">
        <f t="shared" ref="OVP1393:OVX1393" si="1665">OVP1387</f>
        <v>1000000</v>
      </c>
      <c r="OVQ1393" s="84">
        <f t="shared" si="1665"/>
        <v>0</v>
      </c>
      <c r="OVR1393" s="84">
        <f t="shared" si="1665"/>
        <v>0</v>
      </c>
      <c r="OVS1393" s="84">
        <f t="shared" si="1665"/>
        <v>1000000</v>
      </c>
      <c r="OVT1393" s="84">
        <f t="shared" si="1665"/>
        <v>0</v>
      </c>
      <c r="OVU1393" s="84">
        <f t="shared" si="1665"/>
        <v>0</v>
      </c>
      <c r="OVV1393" s="84">
        <f t="shared" si="1665"/>
        <v>0</v>
      </c>
      <c r="OVW1393" s="84">
        <f t="shared" si="1665"/>
        <v>0</v>
      </c>
      <c r="OVX1393" s="84">
        <f t="shared" si="1665"/>
        <v>1000000</v>
      </c>
      <c r="OWD1393" s="84" t="s">
        <v>235</v>
      </c>
      <c r="OWE1393" s="84" t="s">
        <v>236</v>
      </c>
      <c r="OWF1393" s="84">
        <f t="shared" ref="OWF1393:OWN1393" si="1666">OWF1387</f>
        <v>1000000</v>
      </c>
      <c r="OWG1393" s="84">
        <f t="shared" si="1666"/>
        <v>0</v>
      </c>
      <c r="OWH1393" s="84">
        <f t="shared" si="1666"/>
        <v>0</v>
      </c>
      <c r="OWI1393" s="84">
        <f t="shared" si="1666"/>
        <v>1000000</v>
      </c>
      <c r="OWJ1393" s="84">
        <f t="shared" si="1666"/>
        <v>0</v>
      </c>
      <c r="OWK1393" s="84">
        <f t="shared" si="1666"/>
        <v>0</v>
      </c>
      <c r="OWL1393" s="84">
        <f t="shared" si="1666"/>
        <v>0</v>
      </c>
      <c r="OWM1393" s="84">
        <f t="shared" si="1666"/>
        <v>0</v>
      </c>
      <c r="OWN1393" s="84">
        <f t="shared" si="1666"/>
        <v>1000000</v>
      </c>
      <c r="OWT1393" s="84" t="s">
        <v>235</v>
      </c>
      <c r="OWU1393" s="84" t="s">
        <v>236</v>
      </c>
      <c r="OWV1393" s="84">
        <f t="shared" ref="OWV1393:OXD1393" si="1667">OWV1387</f>
        <v>1000000</v>
      </c>
      <c r="OWW1393" s="84">
        <f t="shared" si="1667"/>
        <v>0</v>
      </c>
      <c r="OWX1393" s="84">
        <f t="shared" si="1667"/>
        <v>0</v>
      </c>
      <c r="OWY1393" s="84">
        <f t="shared" si="1667"/>
        <v>1000000</v>
      </c>
      <c r="OWZ1393" s="84">
        <f t="shared" si="1667"/>
        <v>0</v>
      </c>
      <c r="OXA1393" s="84">
        <f t="shared" si="1667"/>
        <v>0</v>
      </c>
      <c r="OXB1393" s="84">
        <f t="shared" si="1667"/>
        <v>0</v>
      </c>
      <c r="OXC1393" s="84">
        <f t="shared" si="1667"/>
        <v>0</v>
      </c>
      <c r="OXD1393" s="84">
        <f t="shared" si="1667"/>
        <v>1000000</v>
      </c>
      <c r="OXJ1393" s="84" t="s">
        <v>235</v>
      </c>
      <c r="OXK1393" s="84" t="s">
        <v>236</v>
      </c>
      <c r="OXL1393" s="84">
        <f t="shared" ref="OXL1393:OXT1393" si="1668">OXL1387</f>
        <v>1000000</v>
      </c>
      <c r="OXM1393" s="84">
        <f t="shared" si="1668"/>
        <v>0</v>
      </c>
      <c r="OXN1393" s="84">
        <f t="shared" si="1668"/>
        <v>0</v>
      </c>
      <c r="OXO1393" s="84">
        <f t="shared" si="1668"/>
        <v>1000000</v>
      </c>
      <c r="OXP1393" s="84">
        <f t="shared" si="1668"/>
        <v>0</v>
      </c>
      <c r="OXQ1393" s="84">
        <f t="shared" si="1668"/>
        <v>0</v>
      </c>
      <c r="OXR1393" s="84">
        <f t="shared" si="1668"/>
        <v>0</v>
      </c>
      <c r="OXS1393" s="84">
        <f t="shared" si="1668"/>
        <v>0</v>
      </c>
      <c r="OXT1393" s="84">
        <f t="shared" si="1668"/>
        <v>1000000</v>
      </c>
      <c r="OXZ1393" s="84" t="s">
        <v>235</v>
      </c>
      <c r="OYA1393" s="84" t="s">
        <v>236</v>
      </c>
      <c r="OYB1393" s="84">
        <f t="shared" ref="OYB1393:OYJ1393" si="1669">OYB1387</f>
        <v>1000000</v>
      </c>
      <c r="OYC1393" s="84">
        <f t="shared" si="1669"/>
        <v>0</v>
      </c>
      <c r="OYD1393" s="84">
        <f t="shared" si="1669"/>
        <v>0</v>
      </c>
      <c r="OYE1393" s="84">
        <f t="shared" si="1669"/>
        <v>1000000</v>
      </c>
      <c r="OYF1393" s="84">
        <f t="shared" si="1669"/>
        <v>0</v>
      </c>
      <c r="OYG1393" s="84">
        <f t="shared" si="1669"/>
        <v>0</v>
      </c>
      <c r="OYH1393" s="84">
        <f t="shared" si="1669"/>
        <v>0</v>
      </c>
      <c r="OYI1393" s="84">
        <f t="shared" si="1669"/>
        <v>0</v>
      </c>
      <c r="OYJ1393" s="84">
        <f t="shared" si="1669"/>
        <v>1000000</v>
      </c>
      <c r="OYP1393" s="84" t="s">
        <v>235</v>
      </c>
      <c r="OYQ1393" s="84" t="s">
        <v>236</v>
      </c>
      <c r="OYR1393" s="84">
        <f t="shared" ref="OYR1393:OYZ1393" si="1670">OYR1387</f>
        <v>1000000</v>
      </c>
      <c r="OYS1393" s="84">
        <f t="shared" si="1670"/>
        <v>0</v>
      </c>
      <c r="OYT1393" s="84">
        <f t="shared" si="1670"/>
        <v>0</v>
      </c>
      <c r="OYU1393" s="84">
        <f t="shared" si="1670"/>
        <v>1000000</v>
      </c>
      <c r="OYV1393" s="84">
        <f t="shared" si="1670"/>
        <v>0</v>
      </c>
      <c r="OYW1393" s="84">
        <f t="shared" si="1670"/>
        <v>0</v>
      </c>
      <c r="OYX1393" s="84">
        <f t="shared" si="1670"/>
        <v>0</v>
      </c>
      <c r="OYY1393" s="84">
        <f t="shared" si="1670"/>
        <v>0</v>
      </c>
      <c r="OYZ1393" s="84">
        <f t="shared" si="1670"/>
        <v>1000000</v>
      </c>
      <c r="OZF1393" s="84" t="s">
        <v>235</v>
      </c>
      <c r="OZG1393" s="84" t="s">
        <v>236</v>
      </c>
      <c r="OZH1393" s="84">
        <f t="shared" ref="OZH1393:OZP1393" si="1671">OZH1387</f>
        <v>1000000</v>
      </c>
      <c r="OZI1393" s="84">
        <f t="shared" si="1671"/>
        <v>0</v>
      </c>
      <c r="OZJ1393" s="84">
        <f t="shared" si="1671"/>
        <v>0</v>
      </c>
      <c r="OZK1393" s="84">
        <f t="shared" si="1671"/>
        <v>1000000</v>
      </c>
      <c r="OZL1393" s="84">
        <f t="shared" si="1671"/>
        <v>0</v>
      </c>
      <c r="OZM1393" s="84">
        <f t="shared" si="1671"/>
        <v>0</v>
      </c>
      <c r="OZN1393" s="84">
        <f t="shared" si="1671"/>
        <v>0</v>
      </c>
      <c r="OZO1393" s="84">
        <f t="shared" si="1671"/>
        <v>0</v>
      </c>
      <c r="OZP1393" s="84">
        <f t="shared" si="1671"/>
        <v>1000000</v>
      </c>
      <c r="OZV1393" s="84" t="s">
        <v>235</v>
      </c>
      <c r="OZW1393" s="84" t="s">
        <v>236</v>
      </c>
      <c r="OZX1393" s="84">
        <f t="shared" ref="OZX1393:PAF1393" si="1672">OZX1387</f>
        <v>1000000</v>
      </c>
      <c r="OZY1393" s="84">
        <f t="shared" si="1672"/>
        <v>0</v>
      </c>
      <c r="OZZ1393" s="84">
        <f t="shared" si="1672"/>
        <v>0</v>
      </c>
      <c r="PAA1393" s="84">
        <f t="shared" si="1672"/>
        <v>1000000</v>
      </c>
      <c r="PAB1393" s="84">
        <f t="shared" si="1672"/>
        <v>0</v>
      </c>
      <c r="PAC1393" s="84">
        <f t="shared" si="1672"/>
        <v>0</v>
      </c>
      <c r="PAD1393" s="84">
        <f t="shared" si="1672"/>
        <v>0</v>
      </c>
      <c r="PAE1393" s="84">
        <f t="shared" si="1672"/>
        <v>0</v>
      </c>
      <c r="PAF1393" s="84">
        <f t="shared" si="1672"/>
        <v>1000000</v>
      </c>
      <c r="PAL1393" s="84" t="s">
        <v>235</v>
      </c>
      <c r="PAM1393" s="84" t="s">
        <v>236</v>
      </c>
      <c r="PAN1393" s="84">
        <f t="shared" ref="PAN1393:PAV1393" si="1673">PAN1387</f>
        <v>1000000</v>
      </c>
      <c r="PAO1393" s="84">
        <f t="shared" si="1673"/>
        <v>0</v>
      </c>
      <c r="PAP1393" s="84">
        <f t="shared" si="1673"/>
        <v>0</v>
      </c>
      <c r="PAQ1393" s="84">
        <f t="shared" si="1673"/>
        <v>1000000</v>
      </c>
      <c r="PAR1393" s="84">
        <f t="shared" si="1673"/>
        <v>0</v>
      </c>
      <c r="PAS1393" s="84">
        <f t="shared" si="1673"/>
        <v>0</v>
      </c>
      <c r="PAT1393" s="84">
        <f t="shared" si="1673"/>
        <v>0</v>
      </c>
      <c r="PAU1393" s="84">
        <f t="shared" si="1673"/>
        <v>0</v>
      </c>
      <c r="PAV1393" s="84">
        <f t="shared" si="1673"/>
        <v>1000000</v>
      </c>
      <c r="PBB1393" s="84" t="s">
        <v>235</v>
      </c>
      <c r="PBC1393" s="84" t="s">
        <v>236</v>
      </c>
      <c r="PBD1393" s="84">
        <f t="shared" ref="PBD1393:PBL1393" si="1674">PBD1387</f>
        <v>1000000</v>
      </c>
      <c r="PBE1393" s="84">
        <f t="shared" si="1674"/>
        <v>0</v>
      </c>
      <c r="PBF1393" s="84">
        <f t="shared" si="1674"/>
        <v>0</v>
      </c>
      <c r="PBG1393" s="84">
        <f t="shared" si="1674"/>
        <v>1000000</v>
      </c>
      <c r="PBH1393" s="84">
        <f t="shared" si="1674"/>
        <v>0</v>
      </c>
      <c r="PBI1393" s="84">
        <f t="shared" si="1674"/>
        <v>0</v>
      </c>
      <c r="PBJ1393" s="84">
        <f t="shared" si="1674"/>
        <v>0</v>
      </c>
      <c r="PBK1393" s="84">
        <f t="shared" si="1674"/>
        <v>0</v>
      </c>
      <c r="PBL1393" s="84">
        <f t="shared" si="1674"/>
        <v>1000000</v>
      </c>
      <c r="PBR1393" s="84" t="s">
        <v>235</v>
      </c>
      <c r="PBS1393" s="84" t="s">
        <v>236</v>
      </c>
      <c r="PBT1393" s="84">
        <f t="shared" ref="PBT1393:PCB1393" si="1675">PBT1387</f>
        <v>1000000</v>
      </c>
      <c r="PBU1393" s="84">
        <f t="shared" si="1675"/>
        <v>0</v>
      </c>
      <c r="PBV1393" s="84">
        <f t="shared" si="1675"/>
        <v>0</v>
      </c>
      <c r="PBW1393" s="84">
        <f t="shared" si="1675"/>
        <v>1000000</v>
      </c>
      <c r="PBX1393" s="84">
        <f t="shared" si="1675"/>
        <v>0</v>
      </c>
      <c r="PBY1393" s="84">
        <f t="shared" si="1675"/>
        <v>0</v>
      </c>
      <c r="PBZ1393" s="84">
        <f t="shared" si="1675"/>
        <v>0</v>
      </c>
      <c r="PCA1393" s="84">
        <f t="shared" si="1675"/>
        <v>0</v>
      </c>
      <c r="PCB1393" s="84">
        <f t="shared" si="1675"/>
        <v>1000000</v>
      </c>
      <c r="PCH1393" s="84" t="s">
        <v>235</v>
      </c>
      <c r="PCI1393" s="84" t="s">
        <v>236</v>
      </c>
      <c r="PCJ1393" s="84">
        <f t="shared" ref="PCJ1393:PCR1393" si="1676">PCJ1387</f>
        <v>1000000</v>
      </c>
      <c r="PCK1393" s="84">
        <f t="shared" si="1676"/>
        <v>0</v>
      </c>
      <c r="PCL1393" s="84">
        <f t="shared" si="1676"/>
        <v>0</v>
      </c>
      <c r="PCM1393" s="84">
        <f t="shared" si="1676"/>
        <v>1000000</v>
      </c>
      <c r="PCN1393" s="84">
        <f t="shared" si="1676"/>
        <v>0</v>
      </c>
      <c r="PCO1393" s="84">
        <f t="shared" si="1676"/>
        <v>0</v>
      </c>
      <c r="PCP1393" s="84">
        <f t="shared" si="1676"/>
        <v>0</v>
      </c>
      <c r="PCQ1393" s="84">
        <f t="shared" si="1676"/>
        <v>0</v>
      </c>
      <c r="PCR1393" s="84">
        <f t="shared" si="1676"/>
        <v>1000000</v>
      </c>
      <c r="PCX1393" s="84" t="s">
        <v>235</v>
      </c>
      <c r="PCY1393" s="84" t="s">
        <v>236</v>
      </c>
      <c r="PCZ1393" s="84">
        <f t="shared" ref="PCZ1393:PDH1393" si="1677">PCZ1387</f>
        <v>1000000</v>
      </c>
      <c r="PDA1393" s="84">
        <f t="shared" si="1677"/>
        <v>0</v>
      </c>
      <c r="PDB1393" s="84">
        <f t="shared" si="1677"/>
        <v>0</v>
      </c>
      <c r="PDC1393" s="84">
        <f t="shared" si="1677"/>
        <v>1000000</v>
      </c>
      <c r="PDD1393" s="84">
        <f t="shared" si="1677"/>
        <v>0</v>
      </c>
      <c r="PDE1393" s="84">
        <f t="shared" si="1677"/>
        <v>0</v>
      </c>
      <c r="PDF1393" s="84">
        <f t="shared" si="1677"/>
        <v>0</v>
      </c>
      <c r="PDG1393" s="84">
        <f t="shared" si="1677"/>
        <v>0</v>
      </c>
      <c r="PDH1393" s="84">
        <f t="shared" si="1677"/>
        <v>1000000</v>
      </c>
      <c r="PDN1393" s="84" t="s">
        <v>235</v>
      </c>
      <c r="PDO1393" s="84" t="s">
        <v>236</v>
      </c>
      <c r="PDP1393" s="84">
        <f t="shared" ref="PDP1393:PDX1393" si="1678">PDP1387</f>
        <v>1000000</v>
      </c>
      <c r="PDQ1393" s="84">
        <f t="shared" si="1678"/>
        <v>0</v>
      </c>
      <c r="PDR1393" s="84">
        <f t="shared" si="1678"/>
        <v>0</v>
      </c>
      <c r="PDS1393" s="84">
        <f t="shared" si="1678"/>
        <v>1000000</v>
      </c>
      <c r="PDT1393" s="84">
        <f t="shared" si="1678"/>
        <v>0</v>
      </c>
      <c r="PDU1393" s="84">
        <f t="shared" si="1678"/>
        <v>0</v>
      </c>
      <c r="PDV1393" s="84">
        <f t="shared" si="1678"/>
        <v>0</v>
      </c>
      <c r="PDW1393" s="84">
        <f t="shared" si="1678"/>
        <v>0</v>
      </c>
      <c r="PDX1393" s="84">
        <f t="shared" si="1678"/>
        <v>1000000</v>
      </c>
      <c r="PED1393" s="84" t="s">
        <v>235</v>
      </c>
      <c r="PEE1393" s="84" t="s">
        <v>236</v>
      </c>
      <c r="PEF1393" s="84">
        <f t="shared" ref="PEF1393:PEN1393" si="1679">PEF1387</f>
        <v>1000000</v>
      </c>
      <c r="PEG1393" s="84">
        <f t="shared" si="1679"/>
        <v>0</v>
      </c>
      <c r="PEH1393" s="84">
        <f t="shared" si="1679"/>
        <v>0</v>
      </c>
      <c r="PEI1393" s="84">
        <f t="shared" si="1679"/>
        <v>1000000</v>
      </c>
      <c r="PEJ1393" s="84">
        <f t="shared" si="1679"/>
        <v>0</v>
      </c>
      <c r="PEK1393" s="84">
        <f t="shared" si="1679"/>
        <v>0</v>
      </c>
      <c r="PEL1393" s="84">
        <f t="shared" si="1679"/>
        <v>0</v>
      </c>
      <c r="PEM1393" s="84">
        <f t="shared" si="1679"/>
        <v>0</v>
      </c>
      <c r="PEN1393" s="84">
        <f t="shared" si="1679"/>
        <v>1000000</v>
      </c>
      <c r="PET1393" s="84" t="s">
        <v>235</v>
      </c>
      <c r="PEU1393" s="84" t="s">
        <v>236</v>
      </c>
      <c r="PEV1393" s="84">
        <f t="shared" ref="PEV1393:PFD1393" si="1680">PEV1387</f>
        <v>1000000</v>
      </c>
      <c r="PEW1393" s="84">
        <f t="shared" si="1680"/>
        <v>0</v>
      </c>
      <c r="PEX1393" s="84">
        <f t="shared" si="1680"/>
        <v>0</v>
      </c>
      <c r="PEY1393" s="84">
        <f t="shared" si="1680"/>
        <v>1000000</v>
      </c>
      <c r="PEZ1393" s="84">
        <f t="shared" si="1680"/>
        <v>0</v>
      </c>
      <c r="PFA1393" s="84">
        <f t="shared" si="1680"/>
        <v>0</v>
      </c>
      <c r="PFB1393" s="84">
        <f t="shared" si="1680"/>
        <v>0</v>
      </c>
      <c r="PFC1393" s="84">
        <f t="shared" si="1680"/>
        <v>0</v>
      </c>
      <c r="PFD1393" s="84">
        <f t="shared" si="1680"/>
        <v>1000000</v>
      </c>
      <c r="PFJ1393" s="84" t="s">
        <v>235</v>
      </c>
      <c r="PFK1393" s="84" t="s">
        <v>236</v>
      </c>
      <c r="PFL1393" s="84">
        <f t="shared" ref="PFL1393:PFT1393" si="1681">PFL1387</f>
        <v>1000000</v>
      </c>
      <c r="PFM1393" s="84">
        <f t="shared" si="1681"/>
        <v>0</v>
      </c>
      <c r="PFN1393" s="84">
        <f t="shared" si="1681"/>
        <v>0</v>
      </c>
      <c r="PFO1393" s="84">
        <f t="shared" si="1681"/>
        <v>1000000</v>
      </c>
      <c r="PFP1393" s="84">
        <f t="shared" si="1681"/>
        <v>0</v>
      </c>
      <c r="PFQ1393" s="84">
        <f t="shared" si="1681"/>
        <v>0</v>
      </c>
      <c r="PFR1393" s="84">
        <f t="shared" si="1681"/>
        <v>0</v>
      </c>
      <c r="PFS1393" s="84">
        <f t="shared" si="1681"/>
        <v>0</v>
      </c>
      <c r="PFT1393" s="84">
        <f t="shared" si="1681"/>
        <v>1000000</v>
      </c>
      <c r="PFZ1393" s="84" t="s">
        <v>235</v>
      </c>
      <c r="PGA1393" s="84" t="s">
        <v>236</v>
      </c>
      <c r="PGB1393" s="84">
        <f t="shared" ref="PGB1393:PGJ1393" si="1682">PGB1387</f>
        <v>1000000</v>
      </c>
      <c r="PGC1393" s="84">
        <f t="shared" si="1682"/>
        <v>0</v>
      </c>
      <c r="PGD1393" s="84">
        <f t="shared" si="1682"/>
        <v>0</v>
      </c>
      <c r="PGE1393" s="84">
        <f t="shared" si="1682"/>
        <v>1000000</v>
      </c>
      <c r="PGF1393" s="84">
        <f t="shared" si="1682"/>
        <v>0</v>
      </c>
      <c r="PGG1393" s="84">
        <f t="shared" si="1682"/>
        <v>0</v>
      </c>
      <c r="PGH1393" s="84">
        <f t="shared" si="1682"/>
        <v>0</v>
      </c>
      <c r="PGI1393" s="84">
        <f t="shared" si="1682"/>
        <v>0</v>
      </c>
      <c r="PGJ1393" s="84">
        <f t="shared" si="1682"/>
        <v>1000000</v>
      </c>
      <c r="PGP1393" s="84" t="s">
        <v>235</v>
      </c>
      <c r="PGQ1393" s="84" t="s">
        <v>236</v>
      </c>
      <c r="PGR1393" s="84">
        <f t="shared" ref="PGR1393:PGZ1393" si="1683">PGR1387</f>
        <v>1000000</v>
      </c>
      <c r="PGS1393" s="84">
        <f t="shared" si="1683"/>
        <v>0</v>
      </c>
      <c r="PGT1393" s="84">
        <f t="shared" si="1683"/>
        <v>0</v>
      </c>
      <c r="PGU1393" s="84">
        <f t="shared" si="1683"/>
        <v>1000000</v>
      </c>
      <c r="PGV1393" s="84">
        <f t="shared" si="1683"/>
        <v>0</v>
      </c>
      <c r="PGW1393" s="84">
        <f t="shared" si="1683"/>
        <v>0</v>
      </c>
      <c r="PGX1393" s="84">
        <f t="shared" si="1683"/>
        <v>0</v>
      </c>
      <c r="PGY1393" s="84">
        <f t="shared" si="1683"/>
        <v>0</v>
      </c>
      <c r="PGZ1393" s="84">
        <f t="shared" si="1683"/>
        <v>1000000</v>
      </c>
      <c r="PHF1393" s="84" t="s">
        <v>235</v>
      </c>
      <c r="PHG1393" s="84" t="s">
        <v>236</v>
      </c>
      <c r="PHH1393" s="84">
        <f t="shared" ref="PHH1393:PHP1393" si="1684">PHH1387</f>
        <v>1000000</v>
      </c>
      <c r="PHI1393" s="84">
        <f t="shared" si="1684"/>
        <v>0</v>
      </c>
      <c r="PHJ1393" s="84">
        <f t="shared" si="1684"/>
        <v>0</v>
      </c>
      <c r="PHK1393" s="84">
        <f t="shared" si="1684"/>
        <v>1000000</v>
      </c>
      <c r="PHL1393" s="84">
        <f t="shared" si="1684"/>
        <v>0</v>
      </c>
      <c r="PHM1393" s="84">
        <f t="shared" si="1684"/>
        <v>0</v>
      </c>
      <c r="PHN1393" s="84">
        <f t="shared" si="1684"/>
        <v>0</v>
      </c>
      <c r="PHO1393" s="84">
        <f t="shared" si="1684"/>
        <v>0</v>
      </c>
      <c r="PHP1393" s="84">
        <f t="shared" si="1684"/>
        <v>1000000</v>
      </c>
      <c r="PHV1393" s="84" t="s">
        <v>235</v>
      </c>
      <c r="PHW1393" s="84" t="s">
        <v>236</v>
      </c>
      <c r="PHX1393" s="84">
        <f t="shared" ref="PHX1393:PIF1393" si="1685">PHX1387</f>
        <v>1000000</v>
      </c>
      <c r="PHY1393" s="84">
        <f t="shared" si="1685"/>
        <v>0</v>
      </c>
      <c r="PHZ1393" s="84">
        <f t="shared" si="1685"/>
        <v>0</v>
      </c>
      <c r="PIA1393" s="84">
        <f t="shared" si="1685"/>
        <v>1000000</v>
      </c>
      <c r="PIB1393" s="84">
        <f t="shared" si="1685"/>
        <v>0</v>
      </c>
      <c r="PIC1393" s="84">
        <f t="shared" si="1685"/>
        <v>0</v>
      </c>
      <c r="PID1393" s="84">
        <f t="shared" si="1685"/>
        <v>0</v>
      </c>
      <c r="PIE1393" s="84">
        <f t="shared" si="1685"/>
        <v>0</v>
      </c>
      <c r="PIF1393" s="84">
        <f t="shared" si="1685"/>
        <v>1000000</v>
      </c>
      <c r="PIL1393" s="84" t="s">
        <v>235</v>
      </c>
      <c r="PIM1393" s="84" t="s">
        <v>236</v>
      </c>
      <c r="PIN1393" s="84">
        <f t="shared" ref="PIN1393:PIV1393" si="1686">PIN1387</f>
        <v>1000000</v>
      </c>
      <c r="PIO1393" s="84">
        <f t="shared" si="1686"/>
        <v>0</v>
      </c>
      <c r="PIP1393" s="84">
        <f t="shared" si="1686"/>
        <v>0</v>
      </c>
      <c r="PIQ1393" s="84">
        <f t="shared" si="1686"/>
        <v>1000000</v>
      </c>
      <c r="PIR1393" s="84">
        <f t="shared" si="1686"/>
        <v>0</v>
      </c>
      <c r="PIS1393" s="84">
        <f t="shared" si="1686"/>
        <v>0</v>
      </c>
      <c r="PIT1393" s="84">
        <f t="shared" si="1686"/>
        <v>0</v>
      </c>
      <c r="PIU1393" s="84">
        <f t="shared" si="1686"/>
        <v>0</v>
      </c>
      <c r="PIV1393" s="84">
        <f t="shared" si="1686"/>
        <v>1000000</v>
      </c>
      <c r="PJB1393" s="84" t="s">
        <v>235</v>
      </c>
      <c r="PJC1393" s="84" t="s">
        <v>236</v>
      </c>
      <c r="PJD1393" s="84">
        <f t="shared" ref="PJD1393:PJL1393" si="1687">PJD1387</f>
        <v>1000000</v>
      </c>
      <c r="PJE1393" s="84">
        <f t="shared" si="1687"/>
        <v>0</v>
      </c>
      <c r="PJF1393" s="84">
        <f t="shared" si="1687"/>
        <v>0</v>
      </c>
      <c r="PJG1393" s="84">
        <f t="shared" si="1687"/>
        <v>1000000</v>
      </c>
      <c r="PJH1393" s="84">
        <f t="shared" si="1687"/>
        <v>0</v>
      </c>
      <c r="PJI1393" s="84">
        <f t="shared" si="1687"/>
        <v>0</v>
      </c>
      <c r="PJJ1393" s="84">
        <f t="shared" si="1687"/>
        <v>0</v>
      </c>
      <c r="PJK1393" s="84">
        <f t="shared" si="1687"/>
        <v>0</v>
      </c>
      <c r="PJL1393" s="84">
        <f t="shared" si="1687"/>
        <v>1000000</v>
      </c>
      <c r="PJR1393" s="84" t="s">
        <v>235</v>
      </c>
      <c r="PJS1393" s="84" t="s">
        <v>236</v>
      </c>
      <c r="PJT1393" s="84">
        <f t="shared" ref="PJT1393:PKB1393" si="1688">PJT1387</f>
        <v>1000000</v>
      </c>
      <c r="PJU1393" s="84">
        <f t="shared" si="1688"/>
        <v>0</v>
      </c>
      <c r="PJV1393" s="84">
        <f t="shared" si="1688"/>
        <v>0</v>
      </c>
      <c r="PJW1393" s="84">
        <f t="shared" si="1688"/>
        <v>1000000</v>
      </c>
      <c r="PJX1393" s="84">
        <f t="shared" si="1688"/>
        <v>0</v>
      </c>
      <c r="PJY1393" s="84">
        <f t="shared" si="1688"/>
        <v>0</v>
      </c>
      <c r="PJZ1393" s="84">
        <f t="shared" si="1688"/>
        <v>0</v>
      </c>
      <c r="PKA1393" s="84">
        <f t="shared" si="1688"/>
        <v>0</v>
      </c>
      <c r="PKB1393" s="84">
        <f t="shared" si="1688"/>
        <v>1000000</v>
      </c>
      <c r="PKH1393" s="84" t="s">
        <v>235</v>
      </c>
      <c r="PKI1393" s="84" t="s">
        <v>236</v>
      </c>
      <c r="PKJ1393" s="84">
        <f t="shared" ref="PKJ1393:PKR1393" si="1689">PKJ1387</f>
        <v>1000000</v>
      </c>
      <c r="PKK1393" s="84">
        <f t="shared" si="1689"/>
        <v>0</v>
      </c>
      <c r="PKL1393" s="84">
        <f t="shared" si="1689"/>
        <v>0</v>
      </c>
      <c r="PKM1393" s="84">
        <f t="shared" si="1689"/>
        <v>1000000</v>
      </c>
      <c r="PKN1393" s="84">
        <f t="shared" si="1689"/>
        <v>0</v>
      </c>
      <c r="PKO1393" s="84">
        <f t="shared" si="1689"/>
        <v>0</v>
      </c>
      <c r="PKP1393" s="84">
        <f t="shared" si="1689"/>
        <v>0</v>
      </c>
      <c r="PKQ1393" s="84">
        <f t="shared" si="1689"/>
        <v>0</v>
      </c>
      <c r="PKR1393" s="84">
        <f t="shared" si="1689"/>
        <v>1000000</v>
      </c>
      <c r="PKX1393" s="84" t="s">
        <v>235</v>
      </c>
      <c r="PKY1393" s="84" t="s">
        <v>236</v>
      </c>
      <c r="PKZ1393" s="84">
        <f t="shared" ref="PKZ1393:PLH1393" si="1690">PKZ1387</f>
        <v>1000000</v>
      </c>
      <c r="PLA1393" s="84">
        <f t="shared" si="1690"/>
        <v>0</v>
      </c>
      <c r="PLB1393" s="84">
        <f t="shared" si="1690"/>
        <v>0</v>
      </c>
      <c r="PLC1393" s="84">
        <f t="shared" si="1690"/>
        <v>1000000</v>
      </c>
      <c r="PLD1393" s="84">
        <f t="shared" si="1690"/>
        <v>0</v>
      </c>
      <c r="PLE1393" s="84">
        <f t="shared" si="1690"/>
        <v>0</v>
      </c>
      <c r="PLF1393" s="84">
        <f t="shared" si="1690"/>
        <v>0</v>
      </c>
      <c r="PLG1393" s="84">
        <f t="shared" si="1690"/>
        <v>0</v>
      </c>
      <c r="PLH1393" s="84">
        <f t="shared" si="1690"/>
        <v>1000000</v>
      </c>
      <c r="PLN1393" s="84" t="s">
        <v>235</v>
      </c>
      <c r="PLO1393" s="84" t="s">
        <v>236</v>
      </c>
      <c r="PLP1393" s="84">
        <f t="shared" ref="PLP1393:PLX1393" si="1691">PLP1387</f>
        <v>1000000</v>
      </c>
      <c r="PLQ1393" s="84">
        <f t="shared" si="1691"/>
        <v>0</v>
      </c>
      <c r="PLR1393" s="84">
        <f t="shared" si="1691"/>
        <v>0</v>
      </c>
      <c r="PLS1393" s="84">
        <f t="shared" si="1691"/>
        <v>1000000</v>
      </c>
      <c r="PLT1393" s="84">
        <f t="shared" si="1691"/>
        <v>0</v>
      </c>
      <c r="PLU1393" s="84">
        <f t="shared" si="1691"/>
        <v>0</v>
      </c>
      <c r="PLV1393" s="84">
        <f t="shared" si="1691"/>
        <v>0</v>
      </c>
      <c r="PLW1393" s="84">
        <f t="shared" si="1691"/>
        <v>0</v>
      </c>
      <c r="PLX1393" s="84">
        <f t="shared" si="1691"/>
        <v>1000000</v>
      </c>
      <c r="PMD1393" s="84" t="s">
        <v>235</v>
      </c>
      <c r="PME1393" s="84" t="s">
        <v>236</v>
      </c>
      <c r="PMF1393" s="84">
        <f t="shared" ref="PMF1393:PMN1393" si="1692">PMF1387</f>
        <v>1000000</v>
      </c>
      <c r="PMG1393" s="84">
        <f t="shared" si="1692"/>
        <v>0</v>
      </c>
      <c r="PMH1393" s="84">
        <f t="shared" si="1692"/>
        <v>0</v>
      </c>
      <c r="PMI1393" s="84">
        <f t="shared" si="1692"/>
        <v>1000000</v>
      </c>
      <c r="PMJ1393" s="84">
        <f t="shared" si="1692"/>
        <v>0</v>
      </c>
      <c r="PMK1393" s="84">
        <f t="shared" si="1692"/>
        <v>0</v>
      </c>
      <c r="PML1393" s="84">
        <f t="shared" si="1692"/>
        <v>0</v>
      </c>
      <c r="PMM1393" s="84">
        <f t="shared" si="1692"/>
        <v>0</v>
      </c>
      <c r="PMN1393" s="84">
        <f t="shared" si="1692"/>
        <v>1000000</v>
      </c>
      <c r="PMT1393" s="84" t="s">
        <v>235</v>
      </c>
      <c r="PMU1393" s="84" t="s">
        <v>236</v>
      </c>
      <c r="PMV1393" s="84">
        <f t="shared" ref="PMV1393:PND1393" si="1693">PMV1387</f>
        <v>1000000</v>
      </c>
      <c r="PMW1393" s="84">
        <f t="shared" si="1693"/>
        <v>0</v>
      </c>
      <c r="PMX1393" s="84">
        <f t="shared" si="1693"/>
        <v>0</v>
      </c>
      <c r="PMY1393" s="84">
        <f t="shared" si="1693"/>
        <v>1000000</v>
      </c>
      <c r="PMZ1393" s="84">
        <f t="shared" si="1693"/>
        <v>0</v>
      </c>
      <c r="PNA1393" s="84">
        <f t="shared" si="1693"/>
        <v>0</v>
      </c>
      <c r="PNB1393" s="84">
        <f t="shared" si="1693"/>
        <v>0</v>
      </c>
      <c r="PNC1393" s="84">
        <f t="shared" si="1693"/>
        <v>0</v>
      </c>
      <c r="PND1393" s="84">
        <f t="shared" si="1693"/>
        <v>1000000</v>
      </c>
      <c r="PNJ1393" s="84" t="s">
        <v>235</v>
      </c>
      <c r="PNK1393" s="84" t="s">
        <v>236</v>
      </c>
      <c r="PNL1393" s="84">
        <f t="shared" ref="PNL1393:PNT1393" si="1694">PNL1387</f>
        <v>1000000</v>
      </c>
      <c r="PNM1393" s="84">
        <f t="shared" si="1694"/>
        <v>0</v>
      </c>
      <c r="PNN1393" s="84">
        <f t="shared" si="1694"/>
        <v>0</v>
      </c>
      <c r="PNO1393" s="84">
        <f t="shared" si="1694"/>
        <v>1000000</v>
      </c>
      <c r="PNP1393" s="84">
        <f t="shared" si="1694"/>
        <v>0</v>
      </c>
      <c r="PNQ1393" s="84">
        <f t="shared" si="1694"/>
        <v>0</v>
      </c>
      <c r="PNR1393" s="84">
        <f t="shared" si="1694"/>
        <v>0</v>
      </c>
      <c r="PNS1393" s="84">
        <f t="shared" si="1694"/>
        <v>0</v>
      </c>
      <c r="PNT1393" s="84">
        <f t="shared" si="1694"/>
        <v>1000000</v>
      </c>
      <c r="PNZ1393" s="84" t="s">
        <v>235</v>
      </c>
      <c r="POA1393" s="84" t="s">
        <v>236</v>
      </c>
      <c r="POB1393" s="84">
        <f t="shared" ref="POB1393:POJ1393" si="1695">POB1387</f>
        <v>1000000</v>
      </c>
      <c r="POC1393" s="84">
        <f t="shared" si="1695"/>
        <v>0</v>
      </c>
      <c r="POD1393" s="84">
        <f t="shared" si="1695"/>
        <v>0</v>
      </c>
      <c r="POE1393" s="84">
        <f t="shared" si="1695"/>
        <v>1000000</v>
      </c>
      <c r="POF1393" s="84">
        <f t="shared" si="1695"/>
        <v>0</v>
      </c>
      <c r="POG1393" s="84">
        <f t="shared" si="1695"/>
        <v>0</v>
      </c>
      <c r="POH1393" s="84">
        <f t="shared" si="1695"/>
        <v>0</v>
      </c>
      <c r="POI1393" s="84">
        <f t="shared" si="1695"/>
        <v>0</v>
      </c>
      <c r="POJ1393" s="84">
        <f t="shared" si="1695"/>
        <v>1000000</v>
      </c>
      <c r="POP1393" s="84" t="s">
        <v>235</v>
      </c>
      <c r="POQ1393" s="84" t="s">
        <v>236</v>
      </c>
      <c r="POR1393" s="84">
        <f t="shared" ref="POR1393:POZ1393" si="1696">POR1387</f>
        <v>1000000</v>
      </c>
      <c r="POS1393" s="84">
        <f t="shared" si="1696"/>
        <v>0</v>
      </c>
      <c r="POT1393" s="84">
        <f t="shared" si="1696"/>
        <v>0</v>
      </c>
      <c r="POU1393" s="84">
        <f t="shared" si="1696"/>
        <v>1000000</v>
      </c>
      <c r="POV1393" s="84">
        <f t="shared" si="1696"/>
        <v>0</v>
      </c>
      <c r="POW1393" s="84">
        <f t="shared" si="1696"/>
        <v>0</v>
      </c>
      <c r="POX1393" s="84">
        <f t="shared" si="1696"/>
        <v>0</v>
      </c>
      <c r="POY1393" s="84">
        <f t="shared" si="1696"/>
        <v>0</v>
      </c>
      <c r="POZ1393" s="84">
        <f t="shared" si="1696"/>
        <v>1000000</v>
      </c>
      <c r="PPF1393" s="84" t="s">
        <v>235</v>
      </c>
      <c r="PPG1393" s="84" t="s">
        <v>236</v>
      </c>
      <c r="PPH1393" s="84">
        <f t="shared" ref="PPH1393:PPP1393" si="1697">PPH1387</f>
        <v>1000000</v>
      </c>
      <c r="PPI1393" s="84">
        <f t="shared" si="1697"/>
        <v>0</v>
      </c>
      <c r="PPJ1393" s="84">
        <f t="shared" si="1697"/>
        <v>0</v>
      </c>
      <c r="PPK1393" s="84">
        <f t="shared" si="1697"/>
        <v>1000000</v>
      </c>
      <c r="PPL1393" s="84">
        <f t="shared" si="1697"/>
        <v>0</v>
      </c>
      <c r="PPM1393" s="84">
        <f t="shared" si="1697"/>
        <v>0</v>
      </c>
      <c r="PPN1393" s="84">
        <f t="shared" si="1697"/>
        <v>0</v>
      </c>
      <c r="PPO1393" s="84">
        <f t="shared" si="1697"/>
        <v>0</v>
      </c>
      <c r="PPP1393" s="84">
        <f t="shared" si="1697"/>
        <v>1000000</v>
      </c>
      <c r="PPV1393" s="84" t="s">
        <v>235</v>
      </c>
      <c r="PPW1393" s="84" t="s">
        <v>236</v>
      </c>
      <c r="PPX1393" s="84">
        <f>PPX1387</f>
        <v>1000000</v>
      </c>
      <c r="PPY1393" s="84">
        <f>PPY1387</f>
        <v>0</v>
      </c>
      <c r="PPZ1393" s="84">
        <f>PPZ1387</f>
        <v>0</v>
      </c>
      <c r="PQA1393" s="84">
        <f>PQA1387</f>
        <v>1000000</v>
      </c>
      <c r="PQB1393" s="84">
        <f>PQB1387</f>
        <v>0</v>
      </c>
      <c r="PQC1393" s="84">
        <f>PQC1387</f>
        <v>0</v>
      </c>
      <c r="PQD1393" s="84">
        <f>PQD1387</f>
        <v>0</v>
      </c>
      <c r="PQE1393" s="84">
        <f>PQE1387</f>
        <v>0</v>
      </c>
      <c r="PQF1393" s="84">
        <f>PQF1387</f>
        <v>1000000</v>
      </c>
      <c r="PQL1393" s="84" t="s">
        <v>235</v>
      </c>
      <c r="PQM1393" s="84" t="s">
        <v>236</v>
      </c>
      <c r="PQN1393" s="84">
        <f t="shared" ref="PQN1393:PQV1393" si="1698">PQN1387</f>
        <v>1000000</v>
      </c>
      <c r="PQO1393" s="84">
        <f t="shared" si="1698"/>
        <v>0</v>
      </c>
      <c r="PQP1393" s="84">
        <f t="shared" si="1698"/>
        <v>0</v>
      </c>
      <c r="PQQ1393" s="84">
        <f t="shared" si="1698"/>
        <v>1000000</v>
      </c>
      <c r="PQR1393" s="84">
        <f t="shared" si="1698"/>
        <v>0</v>
      </c>
      <c r="PQS1393" s="84">
        <f t="shared" si="1698"/>
        <v>0</v>
      </c>
      <c r="PQT1393" s="84">
        <f t="shared" si="1698"/>
        <v>0</v>
      </c>
      <c r="PQU1393" s="84">
        <f t="shared" si="1698"/>
        <v>0</v>
      </c>
      <c r="PQV1393" s="84">
        <f t="shared" si="1698"/>
        <v>1000000</v>
      </c>
      <c r="PRB1393" s="84" t="s">
        <v>235</v>
      </c>
      <c r="PRC1393" s="84" t="s">
        <v>236</v>
      </c>
      <c r="PRD1393" s="84">
        <f t="shared" ref="PRD1393:PRL1393" si="1699">PRD1387</f>
        <v>1000000</v>
      </c>
      <c r="PRE1393" s="84">
        <f t="shared" si="1699"/>
        <v>0</v>
      </c>
      <c r="PRF1393" s="84">
        <f t="shared" si="1699"/>
        <v>0</v>
      </c>
      <c r="PRG1393" s="84">
        <f t="shared" si="1699"/>
        <v>1000000</v>
      </c>
      <c r="PRH1393" s="84">
        <f t="shared" si="1699"/>
        <v>0</v>
      </c>
      <c r="PRI1393" s="84">
        <f t="shared" si="1699"/>
        <v>0</v>
      </c>
      <c r="PRJ1393" s="84">
        <f t="shared" si="1699"/>
        <v>0</v>
      </c>
      <c r="PRK1393" s="84">
        <f t="shared" si="1699"/>
        <v>0</v>
      </c>
      <c r="PRL1393" s="84">
        <f t="shared" si="1699"/>
        <v>1000000</v>
      </c>
      <c r="PRR1393" s="84" t="s">
        <v>235</v>
      </c>
      <c r="PRS1393" s="84" t="s">
        <v>236</v>
      </c>
      <c r="PRT1393" s="84">
        <f t="shared" ref="PRT1393:PSB1393" si="1700">PRT1387</f>
        <v>1000000</v>
      </c>
      <c r="PRU1393" s="84">
        <f t="shared" si="1700"/>
        <v>0</v>
      </c>
      <c r="PRV1393" s="84">
        <f t="shared" si="1700"/>
        <v>0</v>
      </c>
      <c r="PRW1393" s="84">
        <f t="shared" si="1700"/>
        <v>1000000</v>
      </c>
      <c r="PRX1393" s="84">
        <f t="shared" si="1700"/>
        <v>0</v>
      </c>
      <c r="PRY1393" s="84">
        <f t="shared" si="1700"/>
        <v>0</v>
      </c>
      <c r="PRZ1393" s="84">
        <f t="shared" si="1700"/>
        <v>0</v>
      </c>
      <c r="PSA1393" s="84">
        <f t="shared" si="1700"/>
        <v>0</v>
      </c>
      <c r="PSB1393" s="84">
        <f t="shared" si="1700"/>
        <v>1000000</v>
      </c>
      <c r="PSH1393" s="84" t="s">
        <v>235</v>
      </c>
      <c r="PSI1393" s="84" t="s">
        <v>236</v>
      </c>
      <c r="PSJ1393" s="84">
        <f t="shared" ref="PSJ1393:PSR1393" si="1701">PSJ1387</f>
        <v>1000000</v>
      </c>
      <c r="PSK1393" s="84">
        <f t="shared" si="1701"/>
        <v>0</v>
      </c>
      <c r="PSL1393" s="84">
        <f t="shared" si="1701"/>
        <v>0</v>
      </c>
      <c r="PSM1393" s="84">
        <f t="shared" si="1701"/>
        <v>1000000</v>
      </c>
      <c r="PSN1393" s="84">
        <f t="shared" si="1701"/>
        <v>0</v>
      </c>
      <c r="PSO1393" s="84">
        <f t="shared" si="1701"/>
        <v>0</v>
      </c>
      <c r="PSP1393" s="84">
        <f t="shared" si="1701"/>
        <v>0</v>
      </c>
      <c r="PSQ1393" s="84">
        <f t="shared" si="1701"/>
        <v>0</v>
      </c>
      <c r="PSR1393" s="84">
        <f t="shared" si="1701"/>
        <v>1000000</v>
      </c>
      <c r="PSX1393" s="84" t="s">
        <v>235</v>
      </c>
      <c r="PSY1393" s="84" t="s">
        <v>236</v>
      </c>
      <c r="PSZ1393" s="84">
        <f t="shared" ref="PSZ1393:PTH1393" si="1702">PSZ1387</f>
        <v>1000000</v>
      </c>
      <c r="PTA1393" s="84">
        <f t="shared" si="1702"/>
        <v>0</v>
      </c>
      <c r="PTB1393" s="84">
        <f t="shared" si="1702"/>
        <v>0</v>
      </c>
      <c r="PTC1393" s="84">
        <f t="shared" si="1702"/>
        <v>1000000</v>
      </c>
      <c r="PTD1393" s="84">
        <f t="shared" si="1702"/>
        <v>0</v>
      </c>
      <c r="PTE1393" s="84">
        <f t="shared" si="1702"/>
        <v>0</v>
      </c>
      <c r="PTF1393" s="84">
        <f t="shared" si="1702"/>
        <v>0</v>
      </c>
      <c r="PTG1393" s="84">
        <f t="shared" si="1702"/>
        <v>0</v>
      </c>
      <c r="PTH1393" s="84">
        <f t="shared" si="1702"/>
        <v>1000000</v>
      </c>
      <c r="PTN1393" s="84" t="s">
        <v>235</v>
      </c>
      <c r="PTO1393" s="84" t="s">
        <v>236</v>
      </c>
      <c r="PTP1393" s="84">
        <f t="shared" ref="PTP1393:PTX1393" si="1703">PTP1387</f>
        <v>1000000</v>
      </c>
      <c r="PTQ1393" s="84">
        <f t="shared" si="1703"/>
        <v>0</v>
      </c>
      <c r="PTR1393" s="84">
        <f t="shared" si="1703"/>
        <v>0</v>
      </c>
      <c r="PTS1393" s="84">
        <f t="shared" si="1703"/>
        <v>1000000</v>
      </c>
      <c r="PTT1393" s="84">
        <f t="shared" si="1703"/>
        <v>0</v>
      </c>
      <c r="PTU1393" s="84">
        <f t="shared" si="1703"/>
        <v>0</v>
      </c>
      <c r="PTV1393" s="84">
        <f t="shared" si="1703"/>
        <v>0</v>
      </c>
      <c r="PTW1393" s="84">
        <f t="shared" si="1703"/>
        <v>0</v>
      </c>
      <c r="PTX1393" s="84">
        <f t="shared" si="1703"/>
        <v>1000000</v>
      </c>
      <c r="PUD1393" s="84" t="s">
        <v>235</v>
      </c>
      <c r="PUE1393" s="84" t="s">
        <v>236</v>
      </c>
      <c r="PUF1393" s="84">
        <f t="shared" ref="PUF1393:PUN1393" si="1704">PUF1387</f>
        <v>1000000</v>
      </c>
      <c r="PUG1393" s="84">
        <f t="shared" si="1704"/>
        <v>0</v>
      </c>
      <c r="PUH1393" s="84">
        <f t="shared" si="1704"/>
        <v>0</v>
      </c>
      <c r="PUI1393" s="84">
        <f t="shared" si="1704"/>
        <v>1000000</v>
      </c>
      <c r="PUJ1393" s="84">
        <f t="shared" si="1704"/>
        <v>0</v>
      </c>
      <c r="PUK1393" s="84">
        <f t="shared" si="1704"/>
        <v>0</v>
      </c>
      <c r="PUL1393" s="84">
        <f t="shared" si="1704"/>
        <v>0</v>
      </c>
      <c r="PUM1393" s="84">
        <f t="shared" si="1704"/>
        <v>0</v>
      </c>
      <c r="PUN1393" s="84">
        <f t="shared" si="1704"/>
        <v>1000000</v>
      </c>
      <c r="PUT1393" s="84" t="s">
        <v>235</v>
      </c>
      <c r="PUU1393" s="84" t="s">
        <v>236</v>
      </c>
      <c r="PUV1393" s="84">
        <f t="shared" ref="PUV1393:PVD1393" si="1705">PUV1387</f>
        <v>1000000</v>
      </c>
      <c r="PUW1393" s="84">
        <f t="shared" si="1705"/>
        <v>0</v>
      </c>
      <c r="PUX1393" s="84">
        <f t="shared" si="1705"/>
        <v>0</v>
      </c>
      <c r="PUY1393" s="84">
        <f t="shared" si="1705"/>
        <v>1000000</v>
      </c>
      <c r="PUZ1393" s="84">
        <f t="shared" si="1705"/>
        <v>0</v>
      </c>
      <c r="PVA1393" s="84">
        <f t="shared" si="1705"/>
        <v>0</v>
      </c>
      <c r="PVB1393" s="84">
        <f t="shared" si="1705"/>
        <v>0</v>
      </c>
      <c r="PVC1393" s="84">
        <f t="shared" si="1705"/>
        <v>0</v>
      </c>
      <c r="PVD1393" s="84">
        <f t="shared" si="1705"/>
        <v>1000000</v>
      </c>
      <c r="PVJ1393" s="84" t="s">
        <v>235</v>
      </c>
      <c r="PVK1393" s="84" t="s">
        <v>236</v>
      </c>
      <c r="PVL1393" s="84">
        <f t="shared" ref="PVL1393:PVT1393" si="1706">PVL1387</f>
        <v>1000000</v>
      </c>
      <c r="PVM1393" s="84">
        <f t="shared" si="1706"/>
        <v>0</v>
      </c>
      <c r="PVN1393" s="84">
        <f t="shared" si="1706"/>
        <v>0</v>
      </c>
      <c r="PVO1393" s="84">
        <f t="shared" si="1706"/>
        <v>1000000</v>
      </c>
      <c r="PVP1393" s="84">
        <f t="shared" si="1706"/>
        <v>0</v>
      </c>
      <c r="PVQ1393" s="84">
        <f t="shared" si="1706"/>
        <v>0</v>
      </c>
      <c r="PVR1393" s="84">
        <f t="shared" si="1706"/>
        <v>0</v>
      </c>
      <c r="PVS1393" s="84">
        <f t="shared" si="1706"/>
        <v>0</v>
      </c>
      <c r="PVT1393" s="84">
        <f t="shared" si="1706"/>
        <v>1000000</v>
      </c>
      <c r="PVZ1393" s="84" t="s">
        <v>235</v>
      </c>
      <c r="PWA1393" s="84" t="s">
        <v>236</v>
      </c>
      <c r="PWB1393" s="84">
        <f t="shared" ref="PWB1393:PWJ1393" si="1707">PWB1387</f>
        <v>1000000</v>
      </c>
      <c r="PWC1393" s="84">
        <f t="shared" si="1707"/>
        <v>0</v>
      </c>
      <c r="PWD1393" s="84">
        <f t="shared" si="1707"/>
        <v>0</v>
      </c>
      <c r="PWE1393" s="84">
        <f t="shared" si="1707"/>
        <v>1000000</v>
      </c>
      <c r="PWF1393" s="84">
        <f t="shared" si="1707"/>
        <v>0</v>
      </c>
      <c r="PWG1393" s="84">
        <f t="shared" si="1707"/>
        <v>0</v>
      </c>
      <c r="PWH1393" s="84">
        <f t="shared" si="1707"/>
        <v>0</v>
      </c>
      <c r="PWI1393" s="84">
        <f t="shared" si="1707"/>
        <v>0</v>
      </c>
      <c r="PWJ1393" s="84">
        <f t="shared" si="1707"/>
        <v>1000000</v>
      </c>
      <c r="PWP1393" s="84" t="s">
        <v>235</v>
      </c>
      <c r="PWQ1393" s="84" t="s">
        <v>236</v>
      </c>
      <c r="PWR1393" s="84">
        <f t="shared" ref="PWR1393:PWZ1393" si="1708">PWR1387</f>
        <v>1000000</v>
      </c>
      <c r="PWS1393" s="84">
        <f t="shared" si="1708"/>
        <v>0</v>
      </c>
      <c r="PWT1393" s="84">
        <f t="shared" si="1708"/>
        <v>0</v>
      </c>
      <c r="PWU1393" s="84">
        <f t="shared" si="1708"/>
        <v>1000000</v>
      </c>
      <c r="PWV1393" s="84">
        <f t="shared" si="1708"/>
        <v>0</v>
      </c>
      <c r="PWW1393" s="84">
        <f t="shared" si="1708"/>
        <v>0</v>
      </c>
      <c r="PWX1393" s="84">
        <f t="shared" si="1708"/>
        <v>0</v>
      </c>
      <c r="PWY1393" s="84">
        <f t="shared" si="1708"/>
        <v>0</v>
      </c>
      <c r="PWZ1393" s="84">
        <f t="shared" si="1708"/>
        <v>1000000</v>
      </c>
      <c r="PXF1393" s="84" t="s">
        <v>235</v>
      </c>
      <c r="PXG1393" s="84" t="s">
        <v>236</v>
      </c>
      <c r="PXH1393" s="84">
        <f t="shared" ref="PXH1393:PXP1393" si="1709">PXH1387</f>
        <v>1000000</v>
      </c>
      <c r="PXI1393" s="84">
        <f t="shared" si="1709"/>
        <v>0</v>
      </c>
      <c r="PXJ1393" s="84">
        <f t="shared" si="1709"/>
        <v>0</v>
      </c>
      <c r="PXK1393" s="84">
        <f t="shared" si="1709"/>
        <v>1000000</v>
      </c>
      <c r="PXL1393" s="84">
        <f t="shared" si="1709"/>
        <v>0</v>
      </c>
      <c r="PXM1393" s="84">
        <f t="shared" si="1709"/>
        <v>0</v>
      </c>
      <c r="PXN1393" s="84">
        <f t="shared" si="1709"/>
        <v>0</v>
      </c>
      <c r="PXO1393" s="84">
        <f t="shared" si="1709"/>
        <v>0</v>
      </c>
      <c r="PXP1393" s="84">
        <f t="shared" si="1709"/>
        <v>1000000</v>
      </c>
      <c r="PXV1393" s="84" t="s">
        <v>235</v>
      </c>
      <c r="PXW1393" s="84" t="s">
        <v>236</v>
      </c>
      <c r="PXX1393" s="84">
        <f t="shared" ref="PXX1393:PYF1393" si="1710">PXX1387</f>
        <v>1000000</v>
      </c>
      <c r="PXY1393" s="84">
        <f t="shared" si="1710"/>
        <v>0</v>
      </c>
      <c r="PXZ1393" s="84">
        <f t="shared" si="1710"/>
        <v>0</v>
      </c>
      <c r="PYA1393" s="84">
        <f t="shared" si="1710"/>
        <v>1000000</v>
      </c>
      <c r="PYB1393" s="84">
        <f t="shared" si="1710"/>
        <v>0</v>
      </c>
      <c r="PYC1393" s="84">
        <f t="shared" si="1710"/>
        <v>0</v>
      </c>
      <c r="PYD1393" s="84">
        <f t="shared" si="1710"/>
        <v>0</v>
      </c>
      <c r="PYE1393" s="84">
        <f t="shared" si="1710"/>
        <v>0</v>
      </c>
      <c r="PYF1393" s="84">
        <f t="shared" si="1710"/>
        <v>1000000</v>
      </c>
      <c r="PYL1393" s="84" t="s">
        <v>235</v>
      </c>
      <c r="PYM1393" s="84" t="s">
        <v>236</v>
      </c>
      <c r="PYN1393" s="84">
        <f t="shared" ref="PYN1393:PYV1393" si="1711">PYN1387</f>
        <v>1000000</v>
      </c>
      <c r="PYO1393" s="84">
        <f t="shared" si="1711"/>
        <v>0</v>
      </c>
      <c r="PYP1393" s="84">
        <f t="shared" si="1711"/>
        <v>0</v>
      </c>
      <c r="PYQ1393" s="84">
        <f t="shared" si="1711"/>
        <v>1000000</v>
      </c>
      <c r="PYR1393" s="84">
        <f t="shared" si="1711"/>
        <v>0</v>
      </c>
      <c r="PYS1393" s="84">
        <f t="shared" si="1711"/>
        <v>0</v>
      </c>
      <c r="PYT1393" s="84">
        <f t="shared" si="1711"/>
        <v>0</v>
      </c>
      <c r="PYU1393" s="84">
        <f t="shared" si="1711"/>
        <v>0</v>
      </c>
      <c r="PYV1393" s="84">
        <f t="shared" si="1711"/>
        <v>1000000</v>
      </c>
      <c r="PZB1393" s="84" t="s">
        <v>235</v>
      </c>
      <c r="PZC1393" s="84" t="s">
        <v>236</v>
      </c>
      <c r="PZD1393" s="84">
        <f t="shared" ref="PZD1393:PZL1393" si="1712">PZD1387</f>
        <v>1000000</v>
      </c>
      <c r="PZE1393" s="84">
        <f t="shared" si="1712"/>
        <v>0</v>
      </c>
      <c r="PZF1393" s="84">
        <f t="shared" si="1712"/>
        <v>0</v>
      </c>
      <c r="PZG1393" s="84">
        <f t="shared" si="1712"/>
        <v>1000000</v>
      </c>
      <c r="PZH1393" s="84">
        <f t="shared" si="1712"/>
        <v>0</v>
      </c>
      <c r="PZI1393" s="84">
        <f t="shared" si="1712"/>
        <v>0</v>
      </c>
      <c r="PZJ1393" s="84">
        <f t="shared" si="1712"/>
        <v>0</v>
      </c>
      <c r="PZK1393" s="84">
        <f t="shared" si="1712"/>
        <v>0</v>
      </c>
      <c r="PZL1393" s="84">
        <f t="shared" si="1712"/>
        <v>1000000</v>
      </c>
      <c r="PZR1393" s="84" t="s">
        <v>235</v>
      </c>
      <c r="PZS1393" s="84" t="s">
        <v>236</v>
      </c>
      <c r="PZT1393" s="84">
        <f t="shared" ref="PZT1393:QAB1393" si="1713">PZT1387</f>
        <v>1000000</v>
      </c>
      <c r="PZU1393" s="84">
        <f t="shared" si="1713"/>
        <v>0</v>
      </c>
      <c r="PZV1393" s="84">
        <f t="shared" si="1713"/>
        <v>0</v>
      </c>
      <c r="PZW1393" s="84">
        <f t="shared" si="1713"/>
        <v>1000000</v>
      </c>
      <c r="PZX1393" s="84">
        <f t="shared" si="1713"/>
        <v>0</v>
      </c>
      <c r="PZY1393" s="84">
        <f t="shared" si="1713"/>
        <v>0</v>
      </c>
      <c r="PZZ1393" s="84">
        <f t="shared" si="1713"/>
        <v>0</v>
      </c>
      <c r="QAA1393" s="84">
        <f t="shared" si="1713"/>
        <v>0</v>
      </c>
      <c r="QAB1393" s="84">
        <f t="shared" si="1713"/>
        <v>1000000</v>
      </c>
      <c r="QAH1393" s="84" t="s">
        <v>235</v>
      </c>
      <c r="QAI1393" s="84" t="s">
        <v>236</v>
      </c>
      <c r="QAJ1393" s="84">
        <f t="shared" ref="QAJ1393:QAR1393" si="1714">QAJ1387</f>
        <v>1000000</v>
      </c>
      <c r="QAK1393" s="84">
        <f t="shared" si="1714"/>
        <v>0</v>
      </c>
      <c r="QAL1393" s="84">
        <f t="shared" si="1714"/>
        <v>0</v>
      </c>
      <c r="QAM1393" s="84">
        <f t="shared" si="1714"/>
        <v>1000000</v>
      </c>
      <c r="QAN1393" s="84">
        <f t="shared" si="1714"/>
        <v>0</v>
      </c>
      <c r="QAO1393" s="84">
        <f t="shared" si="1714"/>
        <v>0</v>
      </c>
      <c r="QAP1393" s="84">
        <f t="shared" si="1714"/>
        <v>0</v>
      </c>
      <c r="QAQ1393" s="84">
        <f t="shared" si="1714"/>
        <v>0</v>
      </c>
      <c r="QAR1393" s="84">
        <f t="shared" si="1714"/>
        <v>1000000</v>
      </c>
      <c r="QAX1393" s="84" t="s">
        <v>235</v>
      </c>
      <c r="QAY1393" s="84" t="s">
        <v>236</v>
      </c>
      <c r="QAZ1393" s="84">
        <f t="shared" ref="QAZ1393:QBH1393" si="1715">QAZ1387</f>
        <v>1000000</v>
      </c>
      <c r="QBA1393" s="84">
        <f t="shared" si="1715"/>
        <v>0</v>
      </c>
      <c r="QBB1393" s="84">
        <f t="shared" si="1715"/>
        <v>0</v>
      </c>
      <c r="QBC1393" s="84">
        <f t="shared" si="1715"/>
        <v>1000000</v>
      </c>
      <c r="QBD1393" s="84">
        <f t="shared" si="1715"/>
        <v>0</v>
      </c>
      <c r="QBE1393" s="84">
        <f t="shared" si="1715"/>
        <v>0</v>
      </c>
      <c r="QBF1393" s="84">
        <f t="shared" si="1715"/>
        <v>0</v>
      </c>
      <c r="QBG1393" s="84">
        <f t="shared" si="1715"/>
        <v>0</v>
      </c>
      <c r="QBH1393" s="84">
        <f t="shared" si="1715"/>
        <v>1000000</v>
      </c>
      <c r="QBN1393" s="84" t="s">
        <v>235</v>
      </c>
      <c r="QBO1393" s="84" t="s">
        <v>236</v>
      </c>
      <c r="QBP1393" s="84">
        <f t="shared" ref="QBP1393:QBX1393" si="1716">QBP1387</f>
        <v>1000000</v>
      </c>
      <c r="QBQ1393" s="84">
        <f t="shared" si="1716"/>
        <v>0</v>
      </c>
      <c r="QBR1393" s="84">
        <f t="shared" si="1716"/>
        <v>0</v>
      </c>
      <c r="QBS1393" s="84">
        <f t="shared" si="1716"/>
        <v>1000000</v>
      </c>
      <c r="QBT1393" s="84">
        <f t="shared" si="1716"/>
        <v>0</v>
      </c>
      <c r="QBU1393" s="84">
        <f t="shared" si="1716"/>
        <v>0</v>
      </c>
      <c r="QBV1393" s="84">
        <f t="shared" si="1716"/>
        <v>0</v>
      </c>
      <c r="QBW1393" s="84">
        <f t="shared" si="1716"/>
        <v>0</v>
      </c>
      <c r="QBX1393" s="84">
        <f t="shared" si="1716"/>
        <v>1000000</v>
      </c>
      <c r="QCD1393" s="84" t="s">
        <v>235</v>
      </c>
      <c r="QCE1393" s="84" t="s">
        <v>236</v>
      </c>
      <c r="QCF1393" s="84">
        <f t="shared" ref="QCF1393:QCN1393" si="1717">QCF1387</f>
        <v>1000000</v>
      </c>
      <c r="QCG1393" s="84">
        <f t="shared" si="1717"/>
        <v>0</v>
      </c>
      <c r="QCH1393" s="84">
        <f t="shared" si="1717"/>
        <v>0</v>
      </c>
      <c r="QCI1393" s="84">
        <f t="shared" si="1717"/>
        <v>1000000</v>
      </c>
      <c r="QCJ1393" s="84">
        <f t="shared" si="1717"/>
        <v>0</v>
      </c>
      <c r="QCK1393" s="84">
        <f t="shared" si="1717"/>
        <v>0</v>
      </c>
      <c r="QCL1393" s="84">
        <f t="shared" si="1717"/>
        <v>0</v>
      </c>
      <c r="QCM1393" s="84">
        <f t="shared" si="1717"/>
        <v>0</v>
      </c>
      <c r="QCN1393" s="84">
        <f t="shared" si="1717"/>
        <v>1000000</v>
      </c>
      <c r="QCT1393" s="84" t="s">
        <v>235</v>
      </c>
      <c r="QCU1393" s="84" t="s">
        <v>236</v>
      </c>
      <c r="QCV1393" s="84">
        <f t="shared" ref="QCV1393:QDD1393" si="1718">QCV1387</f>
        <v>1000000</v>
      </c>
      <c r="QCW1393" s="84">
        <f t="shared" si="1718"/>
        <v>0</v>
      </c>
      <c r="QCX1393" s="84">
        <f t="shared" si="1718"/>
        <v>0</v>
      </c>
      <c r="QCY1393" s="84">
        <f t="shared" si="1718"/>
        <v>1000000</v>
      </c>
      <c r="QCZ1393" s="84">
        <f t="shared" si="1718"/>
        <v>0</v>
      </c>
      <c r="QDA1393" s="84">
        <f t="shared" si="1718"/>
        <v>0</v>
      </c>
      <c r="QDB1393" s="84">
        <f t="shared" si="1718"/>
        <v>0</v>
      </c>
      <c r="QDC1393" s="84">
        <f t="shared" si="1718"/>
        <v>0</v>
      </c>
      <c r="QDD1393" s="84">
        <f t="shared" si="1718"/>
        <v>1000000</v>
      </c>
      <c r="QDJ1393" s="84" t="s">
        <v>235</v>
      </c>
      <c r="QDK1393" s="84" t="s">
        <v>236</v>
      </c>
      <c r="QDL1393" s="84">
        <f t="shared" ref="QDL1393:QDT1393" si="1719">QDL1387</f>
        <v>1000000</v>
      </c>
      <c r="QDM1393" s="84">
        <f t="shared" si="1719"/>
        <v>0</v>
      </c>
      <c r="QDN1393" s="84">
        <f t="shared" si="1719"/>
        <v>0</v>
      </c>
      <c r="QDO1393" s="84">
        <f t="shared" si="1719"/>
        <v>1000000</v>
      </c>
      <c r="QDP1393" s="84">
        <f t="shared" si="1719"/>
        <v>0</v>
      </c>
      <c r="QDQ1393" s="84">
        <f t="shared" si="1719"/>
        <v>0</v>
      </c>
      <c r="QDR1393" s="84">
        <f t="shared" si="1719"/>
        <v>0</v>
      </c>
      <c r="QDS1393" s="84">
        <f t="shared" si="1719"/>
        <v>0</v>
      </c>
      <c r="QDT1393" s="84">
        <f t="shared" si="1719"/>
        <v>1000000</v>
      </c>
      <c r="QDZ1393" s="84" t="s">
        <v>235</v>
      </c>
      <c r="QEA1393" s="84" t="s">
        <v>236</v>
      </c>
      <c r="QEB1393" s="84">
        <f t="shared" ref="QEB1393:QEJ1393" si="1720">QEB1387</f>
        <v>1000000</v>
      </c>
      <c r="QEC1393" s="84">
        <f t="shared" si="1720"/>
        <v>0</v>
      </c>
      <c r="QED1393" s="84">
        <f t="shared" si="1720"/>
        <v>0</v>
      </c>
      <c r="QEE1393" s="84">
        <f t="shared" si="1720"/>
        <v>1000000</v>
      </c>
      <c r="QEF1393" s="84">
        <f t="shared" si="1720"/>
        <v>0</v>
      </c>
      <c r="QEG1393" s="84">
        <f t="shared" si="1720"/>
        <v>0</v>
      </c>
      <c r="QEH1393" s="84">
        <f t="shared" si="1720"/>
        <v>0</v>
      </c>
      <c r="QEI1393" s="84">
        <f t="shared" si="1720"/>
        <v>0</v>
      </c>
      <c r="QEJ1393" s="84">
        <f t="shared" si="1720"/>
        <v>1000000</v>
      </c>
      <c r="QEP1393" s="84" t="s">
        <v>235</v>
      </c>
      <c r="QEQ1393" s="84" t="s">
        <v>236</v>
      </c>
      <c r="QER1393" s="84">
        <f t="shared" ref="QER1393:QEZ1393" si="1721">QER1387</f>
        <v>1000000</v>
      </c>
      <c r="QES1393" s="84">
        <f t="shared" si="1721"/>
        <v>0</v>
      </c>
      <c r="QET1393" s="84">
        <f t="shared" si="1721"/>
        <v>0</v>
      </c>
      <c r="QEU1393" s="84">
        <f t="shared" si="1721"/>
        <v>1000000</v>
      </c>
      <c r="QEV1393" s="84">
        <f t="shared" si="1721"/>
        <v>0</v>
      </c>
      <c r="QEW1393" s="84">
        <f t="shared" si="1721"/>
        <v>0</v>
      </c>
      <c r="QEX1393" s="84">
        <f t="shared" si="1721"/>
        <v>0</v>
      </c>
      <c r="QEY1393" s="84">
        <f t="shared" si="1721"/>
        <v>0</v>
      </c>
      <c r="QEZ1393" s="84">
        <f t="shared" si="1721"/>
        <v>1000000</v>
      </c>
      <c r="QFF1393" s="84" t="s">
        <v>235</v>
      </c>
      <c r="QFG1393" s="84" t="s">
        <v>236</v>
      </c>
      <c r="QFH1393" s="84">
        <f t="shared" ref="QFH1393:QFP1393" si="1722">QFH1387</f>
        <v>1000000</v>
      </c>
      <c r="QFI1393" s="84">
        <f t="shared" si="1722"/>
        <v>0</v>
      </c>
      <c r="QFJ1393" s="84">
        <f t="shared" si="1722"/>
        <v>0</v>
      </c>
      <c r="QFK1393" s="84">
        <f t="shared" si="1722"/>
        <v>1000000</v>
      </c>
      <c r="QFL1393" s="84">
        <f t="shared" si="1722"/>
        <v>0</v>
      </c>
      <c r="QFM1393" s="84">
        <f t="shared" si="1722"/>
        <v>0</v>
      </c>
      <c r="QFN1393" s="84">
        <f t="shared" si="1722"/>
        <v>0</v>
      </c>
      <c r="QFO1393" s="84">
        <f t="shared" si="1722"/>
        <v>0</v>
      </c>
      <c r="QFP1393" s="84">
        <f t="shared" si="1722"/>
        <v>1000000</v>
      </c>
      <c r="QFV1393" s="84" t="s">
        <v>235</v>
      </c>
      <c r="QFW1393" s="84" t="s">
        <v>236</v>
      </c>
      <c r="QFX1393" s="84">
        <f t="shared" ref="QFX1393:QGF1393" si="1723">QFX1387</f>
        <v>1000000</v>
      </c>
      <c r="QFY1393" s="84">
        <f t="shared" si="1723"/>
        <v>0</v>
      </c>
      <c r="QFZ1393" s="84">
        <f t="shared" si="1723"/>
        <v>0</v>
      </c>
      <c r="QGA1393" s="84">
        <f t="shared" si="1723"/>
        <v>1000000</v>
      </c>
      <c r="QGB1393" s="84">
        <f t="shared" si="1723"/>
        <v>0</v>
      </c>
      <c r="QGC1393" s="84">
        <f t="shared" si="1723"/>
        <v>0</v>
      </c>
      <c r="QGD1393" s="84">
        <f t="shared" si="1723"/>
        <v>0</v>
      </c>
      <c r="QGE1393" s="84">
        <f t="shared" si="1723"/>
        <v>0</v>
      </c>
      <c r="QGF1393" s="84">
        <f t="shared" si="1723"/>
        <v>1000000</v>
      </c>
      <c r="QGL1393" s="84" t="s">
        <v>235</v>
      </c>
      <c r="QGM1393" s="84" t="s">
        <v>236</v>
      </c>
      <c r="QGN1393" s="84">
        <f t="shared" ref="QGN1393:QGV1393" si="1724">QGN1387</f>
        <v>1000000</v>
      </c>
      <c r="QGO1393" s="84">
        <f t="shared" si="1724"/>
        <v>0</v>
      </c>
      <c r="QGP1393" s="84">
        <f t="shared" si="1724"/>
        <v>0</v>
      </c>
      <c r="QGQ1393" s="84">
        <f t="shared" si="1724"/>
        <v>1000000</v>
      </c>
      <c r="QGR1393" s="84">
        <f t="shared" si="1724"/>
        <v>0</v>
      </c>
      <c r="QGS1393" s="84">
        <f t="shared" si="1724"/>
        <v>0</v>
      </c>
      <c r="QGT1393" s="84">
        <f t="shared" si="1724"/>
        <v>0</v>
      </c>
      <c r="QGU1393" s="84">
        <f t="shared" si="1724"/>
        <v>0</v>
      </c>
      <c r="QGV1393" s="84">
        <f t="shared" si="1724"/>
        <v>1000000</v>
      </c>
      <c r="QHB1393" s="84" t="s">
        <v>235</v>
      </c>
      <c r="QHC1393" s="84" t="s">
        <v>236</v>
      </c>
      <c r="QHD1393" s="84">
        <f t="shared" ref="QHD1393:QHL1393" si="1725">QHD1387</f>
        <v>1000000</v>
      </c>
      <c r="QHE1393" s="84">
        <f t="shared" si="1725"/>
        <v>0</v>
      </c>
      <c r="QHF1393" s="84">
        <f t="shared" si="1725"/>
        <v>0</v>
      </c>
      <c r="QHG1393" s="84">
        <f t="shared" si="1725"/>
        <v>1000000</v>
      </c>
      <c r="QHH1393" s="84">
        <f t="shared" si="1725"/>
        <v>0</v>
      </c>
      <c r="QHI1393" s="84">
        <f t="shared" si="1725"/>
        <v>0</v>
      </c>
      <c r="QHJ1393" s="84">
        <f t="shared" si="1725"/>
        <v>0</v>
      </c>
      <c r="QHK1393" s="84">
        <f t="shared" si="1725"/>
        <v>0</v>
      </c>
      <c r="QHL1393" s="84">
        <f t="shared" si="1725"/>
        <v>1000000</v>
      </c>
      <c r="QHR1393" s="84" t="s">
        <v>235</v>
      </c>
      <c r="QHS1393" s="84" t="s">
        <v>236</v>
      </c>
      <c r="QHT1393" s="84">
        <f t="shared" ref="QHT1393:QIB1393" si="1726">QHT1387</f>
        <v>1000000</v>
      </c>
      <c r="QHU1393" s="84">
        <f t="shared" si="1726"/>
        <v>0</v>
      </c>
      <c r="QHV1393" s="84">
        <f t="shared" si="1726"/>
        <v>0</v>
      </c>
      <c r="QHW1393" s="84">
        <f t="shared" si="1726"/>
        <v>1000000</v>
      </c>
      <c r="QHX1393" s="84">
        <f t="shared" si="1726"/>
        <v>0</v>
      </c>
      <c r="QHY1393" s="84">
        <f t="shared" si="1726"/>
        <v>0</v>
      </c>
      <c r="QHZ1393" s="84">
        <f t="shared" si="1726"/>
        <v>0</v>
      </c>
      <c r="QIA1393" s="84">
        <f t="shared" si="1726"/>
        <v>0</v>
      </c>
      <c r="QIB1393" s="84">
        <f t="shared" si="1726"/>
        <v>1000000</v>
      </c>
      <c r="QIH1393" s="84" t="s">
        <v>235</v>
      </c>
      <c r="QII1393" s="84" t="s">
        <v>236</v>
      </c>
      <c r="QIJ1393" s="84">
        <f t="shared" ref="QIJ1393:QIR1393" si="1727">QIJ1387</f>
        <v>1000000</v>
      </c>
      <c r="QIK1393" s="84">
        <f t="shared" si="1727"/>
        <v>0</v>
      </c>
      <c r="QIL1393" s="84">
        <f t="shared" si="1727"/>
        <v>0</v>
      </c>
      <c r="QIM1393" s="84">
        <f t="shared" si="1727"/>
        <v>1000000</v>
      </c>
      <c r="QIN1393" s="84">
        <f t="shared" si="1727"/>
        <v>0</v>
      </c>
      <c r="QIO1393" s="84">
        <f t="shared" si="1727"/>
        <v>0</v>
      </c>
      <c r="QIP1393" s="84">
        <f t="shared" si="1727"/>
        <v>0</v>
      </c>
      <c r="QIQ1393" s="84">
        <f t="shared" si="1727"/>
        <v>0</v>
      </c>
      <c r="QIR1393" s="84">
        <f t="shared" si="1727"/>
        <v>1000000</v>
      </c>
      <c r="QIX1393" s="84" t="s">
        <v>235</v>
      </c>
      <c r="QIY1393" s="84" t="s">
        <v>236</v>
      </c>
      <c r="QIZ1393" s="84">
        <f t="shared" ref="QIZ1393:QJH1393" si="1728">QIZ1387</f>
        <v>1000000</v>
      </c>
      <c r="QJA1393" s="84">
        <f t="shared" si="1728"/>
        <v>0</v>
      </c>
      <c r="QJB1393" s="84">
        <f t="shared" si="1728"/>
        <v>0</v>
      </c>
      <c r="QJC1393" s="84">
        <f t="shared" si="1728"/>
        <v>1000000</v>
      </c>
      <c r="QJD1393" s="84">
        <f t="shared" si="1728"/>
        <v>0</v>
      </c>
      <c r="QJE1393" s="84">
        <f t="shared" si="1728"/>
        <v>0</v>
      </c>
      <c r="QJF1393" s="84">
        <f t="shared" si="1728"/>
        <v>0</v>
      </c>
      <c r="QJG1393" s="84">
        <f t="shared" si="1728"/>
        <v>0</v>
      </c>
      <c r="QJH1393" s="84">
        <f t="shared" si="1728"/>
        <v>1000000</v>
      </c>
      <c r="QJN1393" s="84" t="s">
        <v>235</v>
      </c>
      <c r="QJO1393" s="84" t="s">
        <v>236</v>
      </c>
      <c r="QJP1393" s="84">
        <f t="shared" ref="QJP1393:QJX1393" si="1729">QJP1387</f>
        <v>1000000</v>
      </c>
      <c r="QJQ1393" s="84">
        <f t="shared" si="1729"/>
        <v>0</v>
      </c>
      <c r="QJR1393" s="84">
        <f t="shared" si="1729"/>
        <v>0</v>
      </c>
      <c r="QJS1393" s="84">
        <f t="shared" si="1729"/>
        <v>1000000</v>
      </c>
      <c r="QJT1393" s="84">
        <f t="shared" si="1729"/>
        <v>0</v>
      </c>
      <c r="QJU1393" s="84">
        <f t="shared" si="1729"/>
        <v>0</v>
      </c>
      <c r="QJV1393" s="84">
        <f t="shared" si="1729"/>
        <v>0</v>
      </c>
      <c r="QJW1393" s="84">
        <f t="shared" si="1729"/>
        <v>0</v>
      </c>
      <c r="QJX1393" s="84">
        <f t="shared" si="1729"/>
        <v>1000000</v>
      </c>
      <c r="QKD1393" s="84" t="s">
        <v>235</v>
      </c>
      <c r="QKE1393" s="84" t="s">
        <v>236</v>
      </c>
      <c r="QKF1393" s="84">
        <f t="shared" ref="QKF1393:QKN1393" si="1730">QKF1387</f>
        <v>1000000</v>
      </c>
      <c r="QKG1393" s="84">
        <f t="shared" si="1730"/>
        <v>0</v>
      </c>
      <c r="QKH1393" s="84">
        <f t="shared" si="1730"/>
        <v>0</v>
      </c>
      <c r="QKI1393" s="84">
        <f t="shared" si="1730"/>
        <v>1000000</v>
      </c>
      <c r="QKJ1393" s="84">
        <f t="shared" si="1730"/>
        <v>0</v>
      </c>
      <c r="QKK1393" s="84">
        <f t="shared" si="1730"/>
        <v>0</v>
      </c>
      <c r="QKL1393" s="84">
        <f t="shared" si="1730"/>
        <v>0</v>
      </c>
      <c r="QKM1393" s="84">
        <f t="shared" si="1730"/>
        <v>0</v>
      </c>
      <c r="QKN1393" s="84">
        <f t="shared" si="1730"/>
        <v>1000000</v>
      </c>
      <c r="QKT1393" s="84" t="s">
        <v>235</v>
      </c>
      <c r="QKU1393" s="84" t="s">
        <v>236</v>
      </c>
      <c r="QKV1393" s="84">
        <f t="shared" ref="QKV1393:QLD1393" si="1731">QKV1387</f>
        <v>1000000</v>
      </c>
      <c r="QKW1393" s="84">
        <f t="shared" si="1731"/>
        <v>0</v>
      </c>
      <c r="QKX1393" s="84">
        <f t="shared" si="1731"/>
        <v>0</v>
      </c>
      <c r="QKY1393" s="84">
        <f t="shared" si="1731"/>
        <v>1000000</v>
      </c>
      <c r="QKZ1393" s="84">
        <f t="shared" si="1731"/>
        <v>0</v>
      </c>
      <c r="QLA1393" s="84">
        <f t="shared" si="1731"/>
        <v>0</v>
      </c>
      <c r="QLB1393" s="84">
        <f t="shared" si="1731"/>
        <v>0</v>
      </c>
      <c r="QLC1393" s="84">
        <f t="shared" si="1731"/>
        <v>0</v>
      </c>
      <c r="QLD1393" s="84">
        <f t="shared" si="1731"/>
        <v>1000000</v>
      </c>
      <c r="QLJ1393" s="84" t="s">
        <v>235</v>
      </c>
      <c r="QLK1393" s="84" t="s">
        <v>236</v>
      </c>
      <c r="QLL1393" s="84">
        <f t="shared" ref="QLL1393:QLT1393" si="1732">QLL1387</f>
        <v>1000000</v>
      </c>
      <c r="QLM1393" s="84">
        <f t="shared" si="1732"/>
        <v>0</v>
      </c>
      <c r="QLN1393" s="84">
        <f t="shared" si="1732"/>
        <v>0</v>
      </c>
      <c r="QLO1393" s="84">
        <f t="shared" si="1732"/>
        <v>1000000</v>
      </c>
      <c r="QLP1393" s="84">
        <f t="shared" si="1732"/>
        <v>0</v>
      </c>
      <c r="QLQ1393" s="84">
        <f t="shared" si="1732"/>
        <v>0</v>
      </c>
      <c r="QLR1393" s="84">
        <f t="shared" si="1732"/>
        <v>0</v>
      </c>
      <c r="QLS1393" s="84">
        <f t="shared" si="1732"/>
        <v>0</v>
      </c>
      <c r="QLT1393" s="84">
        <f t="shared" si="1732"/>
        <v>1000000</v>
      </c>
      <c r="QLZ1393" s="84" t="s">
        <v>235</v>
      </c>
      <c r="QMA1393" s="84" t="s">
        <v>236</v>
      </c>
      <c r="QMB1393" s="84">
        <f t="shared" ref="QMB1393:QMJ1393" si="1733">QMB1387</f>
        <v>1000000</v>
      </c>
      <c r="QMC1393" s="84">
        <f t="shared" si="1733"/>
        <v>0</v>
      </c>
      <c r="QMD1393" s="84">
        <f t="shared" si="1733"/>
        <v>0</v>
      </c>
      <c r="QME1393" s="84">
        <f t="shared" si="1733"/>
        <v>1000000</v>
      </c>
      <c r="QMF1393" s="84">
        <f t="shared" si="1733"/>
        <v>0</v>
      </c>
      <c r="QMG1393" s="84">
        <f t="shared" si="1733"/>
        <v>0</v>
      </c>
      <c r="QMH1393" s="84">
        <f t="shared" si="1733"/>
        <v>0</v>
      </c>
      <c r="QMI1393" s="84">
        <f t="shared" si="1733"/>
        <v>0</v>
      </c>
      <c r="QMJ1393" s="84">
        <f t="shared" si="1733"/>
        <v>1000000</v>
      </c>
      <c r="QMP1393" s="84" t="s">
        <v>235</v>
      </c>
      <c r="QMQ1393" s="84" t="s">
        <v>236</v>
      </c>
      <c r="QMR1393" s="84">
        <f t="shared" ref="QMR1393:QMZ1393" si="1734">QMR1387</f>
        <v>1000000</v>
      </c>
      <c r="QMS1393" s="84">
        <f t="shared" si="1734"/>
        <v>0</v>
      </c>
      <c r="QMT1393" s="84">
        <f t="shared" si="1734"/>
        <v>0</v>
      </c>
      <c r="QMU1393" s="84">
        <f t="shared" si="1734"/>
        <v>1000000</v>
      </c>
      <c r="QMV1393" s="84">
        <f t="shared" si="1734"/>
        <v>0</v>
      </c>
      <c r="QMW1393" s="84">
        <f t="shared" si="1734"/>
        <v>0</v>
      </c>
      <c r="QMX1393" s="84">
        <f t="shared" si="1734"/>
        <v>0</v>
      </c>
      <c r="QMY1393" s="84">
        <f t="shared" si="1734"/>
        <v>0</v>
      </c>
      <c r="QMZ1393" s="84">
        <f t="shared" si="1734"/>
        <v>1000000</v>
      </c>
      <c r="QNF1393" s="84" t="s">
        <v>235</v>
      </c>
      <c r="QNG1393" s="84" t="s">
        <v>236</v>
      </c>
      <c r="QNH1393" s="84">
        <f t="shared" ref="QNH1393:QNP1393" si="1735">QNH1387</f>
        <v>1000000</v>
      </c>
      <c r="QNI1393" s="84">
        <f t="shared" si="1735"/>
        <v>0</v>
      </c>
      <c r="QNJ1393" s="84">
        <f t="shared" si="1735"/>
        <v>0</v>
      </c>
      <c r="QNK1393" s="84">
        <f t="shared" si="1735"/>
        <v>1000000</v>
      </c>
      <c r="QNL1393" s="84">
        <f t="shared" si="1735"/>
        <v>0</v>
      </c>
      <c r="QNM1393" s="84">
        <f t="shared" si="1735"/>
        <v>0</v>
      </c>
      <c r="QNN1393" s="84">
        <f t="shared" si="1735"/>
        <v>0</v>
      </c>
      <c r="QNO1393" s="84">
        <f t="shared" si="1735"/>
        <v>0</v>
      </c>
      <c r="QNP1393" s="84">
        <f t="shared" si="1735"/>
        <v>1000000</v>
      </c>
      <c r="QNV1393" s="84" t="s">
        <v>235</v>
      </c>
      <c r="QNW1393" s="84" t="s">
        <v>236</v>
      </c>
      <c r="QNX1393" s="84">
        <f t="shared" ref="QNX1393:QOF1393" si="1736">QNX1387</f>
        <v>1000000</v>
      </c>
      <c r="QNY1393" s="84">
        <f t="shared" si="1736"/>
        <v>0</v>
      </c>
      <c r="QNZ1393" s="84">
        <f t="shared" si="1736"/>
        <v>0</v>
      </c>
      <c r="QOA1393" s="84">
        <f t="shared" si="1736"/>
        <v>1000000</v>
      </c>
      <c r="QOB1393" s="84">
        <f t="shared" si="1736"/>
        <v>0</v>
      </c>
      <c r="QOC1393" s="84">
        <f t="shared" si="1736"/>
        <v>0</v>
      </c>
      <c r="QOD1393" s="84">
        <f t="shared" si="1736"/>
        <v>0</v>
      </c>
      <c r="QOE1393" s="84">
        <f t="shared" si="1736"/>
        <v>0</v>
      </c>
      <c r="QOF1393" s="84">
        <f t="shared" si="1736"/>
        <v>1000000</v>
      </c>
      <c r="QOL1393" s="84" t="s">
        <v>235</v>
      </c>
      <c r="QOM1393" s="84" t="s">
        <v>236</v>
      </c>
      <c r="QON1393" s="84">
        <f t="shared" ref="QON1393:QOV1393" si="1737">QON1387</f>
        <v>1000000</v>
      </c>
      <c r="QOO1393" s="84">
        <f t="shared" si="1737"/>
        <v>0</v>
      </c>
      <c r="QOP1393" s="84">
        <f t="shared" si="1737"/>
        <v>0</v>
      </c>
      <c r="QOQ1393" s="84">
        <f t="shared" si="1737"/>
        <v>1000000</v>
      </c>
      <c r="QOR1393" s="84">
        <f t="shared" si="1737"/>
        <v>0</v>
      </c>
      <c r="QOS1393" s="84">
        <f t="shared" si="1737"/>
        <v>0</v>
      </c>
      <c r="QOT1393" s="84">
        <f t="shared" si="1737"/>
        <v>0</v>
      </c>
      <c r="QOU1393" s="84">
        <f t="shared" si="1737"/>
        <v>0</v>
      </c>
      <c r="QOV1393" s="84">
        <f t="shared" si="1737"/>
        <v>1000000</v>
      </c>
      <c r="QPB1393" s="84" t="s">
        <v>235</v>
      </c>
      <c r="QPC1393" s="84" t="s">
        <v>236</v>
      </c>
      <c r="QPD1393" s="84">
        <f t="shared" ref="QPD1393:QPL1393" si="1738">QPD1387</f>
        <v>1000000</v>
      </c>
      <c r="QPE1393" s="84">
        <f t="shared" si="1738"/>
        <v>0</v>
      </c>
      <c r="QPF1393" s="84">
        <f t="shared" si="1738"/>
        <v>0</v>
      </c>
      <c r="QPG1393" s="84">
        <f t="shared" si="1738"/>
        <v>1000000</v>
      </c>
      <c r="QPH1393" s="84">
        <f t="shared" si="1738"/>
        <v>0</v>
      </c>
      <c r="QPI1393" s="84">
        <f t="shared" si="1738"/>
        <v>0</v>
      </c>
      <c r="QPJ1393" s="84">
        <f t="shared" si="1738"/>
        <v>0</v>
      </c>
      <c r="QPK1393" s="84">
        <f t="shared" si="1738"/>
        <v>0</v>
      </c>
      <c r="QPL1393" s="84">
        <f t="shared" si="1738"/>
        <v>1000000</v>
      </c>
      <c r="QPR1393" s="84" t="s">
        <v>235</v>
      </c>
      <c r="QPS1393" s="84" t="s">
        <v>236</v>
      </c>
      <c r="QPT1393" s="84">
        <f t="shared" ref="QPT1393:QQB1393" si="1739">QPT1387</f>
        <v>1000000</v>
      </c>
      <c r="QPU1393" s="84">
        <f t="shared" si="1739"/>
        <v>0</v>
      </c>
      <c r="QPV1393" s="84">
        <f t="shared" si="1739"/>
        <v>0</v>
      </c>
      <c r="QPW1393" s="84">
        <f t="shared" si="1739"/>
        <v>1000000</v>
      </c>
      <c r="QPX1393" s="84">
        <f t="shared" si="1739"/>
        <v>0</v>
      </c>
      <c r="QPY1393" s="84">
        <f t="shared" si="1739"/>
        <v>0</v>
      </c>
      <c r="QPZ1393" s="84">
        <f t="shared" si="1739"/>
        <v>0</v>
      </c>
      <c r="QQA1393" s="84">
        <f t="shared" si="1739"/>
        <v>0</v>
      </c>
      <c r="QQB1393" s="84">
        <f t="shared" si="1739"/>
        <v>1000000</v>
      </c>
      <c r="QQH1393" s="84" t="s">
        <v>235</v>
      </c>
      <c r="QQI1393" s="84" t="s">
        <v>236</v>
      </c>
      <c r="QQJ1393" s="84">
        <f t="shared" ref="QQJ1393:QQR1393" si="1740">QQJ1387</f>
        <v>1000000</v>
      </c>
      <c r="QQK1393" s="84">
        <f t="shared" si="1740"/>
        <v>0</v>
      </c>
      <c r="QQL1393" s="84">
        <f t="shared" si="1740"/>
        <v>0</v>
      </c>
      <c r="QQM1393" s="84">
        <f t="shared" si="1740"/>
        <v>1000000</v>
      </c>
      <c r="QQN1393" s="84">
        <f t="shared" si="1740"/>
        <v>0</v>
      </c>
      <c r="QQO1393" s="84">
        <f t="shared" si="1740"/>
        <v>0</v>
      </c>
      <c r="QQP1393" s="84">
        <f t="shared" si="1740"/>
        <v>0</v>
      </c>
      <c r="QQQ1393" s="84">
        <f t="shared" si="1740"/>
        <v>0</v>
      </c>
      <c r="QQR1393" s="84">
        <f t="shared" si="1740"/>
        <v>1000000</v>
      </c>
      <c r="QQX1393" s="84" t="s">
        <v>235</v>
      </c>
      <c r="QQY1393" s="84" t="s">
        <v>236</v>
      </c>
      <c r="QQZ1393" s="84">
        <f t="shared" ref="QQZ1393:QRH1393" si="1741">QQZ1387</f>
        <v>1000000</v>
      </c>
      <c r="QRA1393" s="84">
        <f t="shared" si="1741"/>
        <v>0</v>
      </c>
      <c r="QRB1393" s="84">
        <f t="shared" si="1741"/>
        <v>0</v>
      </c>
      <c r="QRC1393" s="84">
        <f t="shared" si="1741"/>
        <v>1000000</v>
      </c>
      <c r="QRD1393" s="84">
        <f t="shared" si="1741"/>
        <v>0</v>
      </c>
      <c r="QRE1393" s="84">
        <f t="shared" si="1741"/>
        <v>0</v>
      </c>
      <c r="QRF1393" s="84">
        <f t="shared" si="1741"/>
        <v>0</v>
      </c>
      <c r="QRG1393" s="84">
        <f t="shared" si="1741"/>
        <v>0</v>
      </c>
      <c r="QRH1393" s="84">
        <f t="shared" si="1741"/>
        <v>1000000</v>
      </c>
      <c r="QRN1393" s="84" t="s">
        <v>235</v>
      </c>
      <c r="QRO1393" s="84" t="s">
        <v>236</v>
      </c>
      <c r="QRP1393" s="84">
        <f t="shared" ref="QRP1393:QRX1393" si="1742">QRP1387</f>
        <v>1000000</v>
      </c>
      <c r="QRQ1393" s="84">
        <f t="shared" si="1742"/>
        <v>0</v>
      </c>
      <c r="QRR1393" s="84">
        <f t="shared" si="1742"/>
        <v>0</v>
      </c>
      <c r="QRS1393" s="84">
        <f t="shared" si="1742"/>
        <v>1000000</v>
      </c>
      <c r="QRT1393" s="84">
        <f t="shared" si="1742"/>
        <v>0</v>
      </c>
      <c r="QRU1393" s="84">
        <f t="shared" si="1742"/>
        <v>0</v>
      </c>
      <c r="QRV1393" s="84">
        <f t="shared" si="1742"/>
        <v>0</v>
      </c>
      <c r="QRW1393" s="84">
        <f t="shared" si="1742"/>
        <v>0</v>
      </c>
      <c r="QRX1393" s="84">
        <f t="shared" si="1742"/>
        <v>1000000</v>
      </c>
      <c r="QSD1393" s="84" t="s">
        <v>235</v>
      </c>
      <c r="QSE1393" s="84" t="s">
        <v>236</v>
      </c>
      <c r="QSF1393" s="84">
        <f t="shared" ref="QSF1393:QSN1393" si="1743">QSF1387</f>
        <v>1000000</v>
      </c>
      <c r="QSG1393" s="84">
        <f t="shared" si="1743"/>
        <v>0</v>
      </c>
      <c r="QSH1393" s="84">
        <f t="shared" si="1743"/>
        <v>0</v>
      </c>
      <c r="QSI1393" s="84">
        <f t="shared" si="1743"/>
        <v>1000000</v>
      </c>
      <c r="QSJ1393" s="84">
        <f t="shared" si="1743"/>
        <v>0</v>
      </c>
      <c r="QSK1393" s="84">
        <f t="shared" si="1743"/>
        <v>0</v>
      </c>
      <c r="QSL1393" s="84">
        <f t="shared" si="1743"/>
        <v>0</v>
      </c>
      <c r="QSM1393" s="84">
        <f t="shared" si="1743"/>
        <v>0</v>
      </c>
      <c r="QSN1393" s="84">
        <f t="shared" si="1743"/>
        <v>1000000</v>
      </c>
      <c r="QST1393" s="84" t="s">
        <v>235</v>
      </c>
      <c r="QSU1393" s="84" t="s">
        <v>236</v>
      </c>
      <c r="QSV1393" s="84">
        <f t="shared" ref="QSV1393:QTD1393" si="1744">QSV1387</f>
        <v>1000000</v>
      </c>
      <c r="QSW1393" s="84">
        <f t="shared" si="1744"/>
        <v>0</v>
      </c>
      <c r="QSX1393" s="84">
        <f t="shared" si="1744"/>
        <v>0</v>
      </c>
      <c r="QSY1393" s="84">
        <f t="shared" si="1744"/>
        <v>1000000</v>
      </c>
      <c r="QSZ1393" s="84">
        <f t="shared" si="1744"/>
        <v>0</v>
      </c>
      <c r="QTA1393" s="84">
        <f t="shared" si="1744"/>
        <v>0</v>
      </c>
      <c r="QTB1393" s="84">
        <f t="shared" si="1744"/>
        <v>0</v>
      </c>
      <c r="QTC1393" s="84">
        <f t="shared" si="1744"/>
        <v>0</v>
      </c>
      <c r="QTD1393" s="84">
        <f t="shared" si="1744"/>
        <v>1000000</v>
      </c>
      <c r="QTJ1393" s="84" t="s">
        <v>235</v>
      </c>
      <c r="QTK1393" s="84" t="s">
        <v>236</v>
      </c>
      <c r="QTL1393" s="84">
        <f t="shared" ref="QTL1393:QTT1393" si="1745">QTL1387</f>
        <v>1000000</v>
      </c>
      <c r="QTM1393" s="84">
        <f t="shared" si="1745"/>
        <v>0</v>
      </c>
      <c r="QTN1393" s="84">
        <f t="shared" si="1745"/>
        <v>0</v>
      </c>
      <c r="QTO1393" s="84">
        <f t="shared" si="1745"/>
        <v>1000000</v>
      </c>
      <c r="QTP1393" s="84">
        <f t="shared" si="1745"/>
        <v>0</v>
      </c>
      <c r="QTQ1393" s="84">
        <f t="shared" si="1745"/>
        <v>0</v>
      </c>
      <c r="QTR1393" s="84">
        <f t="shared" si="1745"/>
        <v>0</v>
      </c>
      <c r="QTS1393" s="84">
        <f t="shared" si="1745"/>
        <v>0</v>
      </c>
      <c r="QTT1393" s="84">
        <f t="shared" si="1745"/>
        <v>1000000</v>
      </c>
      <c r="QTZ1393" s="84" t="s">
        <v>235</v>
      </c>
      <c r="QUA1393" s="84" t="s">
        <v>236</v>
      </c>
      <c r="QUB1393" s="84">
        <f t="shared" ref="QUB1393:QUJ1393" si="1746">QUB1387</f>
        <v>1000000</v>
      </c>
      <c r="QUC1393" s="84">
        <f t="shared" si="1746"/>
        <v>0</v>
      </c>
      <c r="QUD1393" s="84">
        <f t="shared" si="1746"/>
        <v>0</v>
      </c>
      <c r="QUE1393" s="84">
        <f t="shared" si="1746"/>
        <v>1000000</v>
      </c>
      <c r="QUF1393" s="84">
        <f t="shared" si="1746"/>
        <v>0</v>
      </c>
      <c r="QUG1393" s="84">
        <f t="shared" si="1746"/>
        <v>0</v>
      </c>
      <c r="QUH1393" s="84">
        <f t="shared" si="1746"/>
        <v>0</v>
      </c>
      <c r="QUI1393" s="84">
        <f t="shared" si="1746"/>
        <v>0</v>
      </c>
      <c r="QUJ1393" s="84">
        <f t="shared" si="1746"/>
        <v>1000000</v>
      </c>
      <c r="QUP1393" s="84" t="s">
        <v>235</v>
      </c>
      <c r="QUQ1393" s="84" t="s">
        <v>236</v>
      </c>
      <c r="QUR1393" s="84">
        <f t="shared" ref="QUR1393:QUZ1393" si="1747">QUR1387</f>
        <v>1000000</v>
      </c>
      <c r="QUS1393" s="84">
        <f t="shared" si="1747"/>
        <v>0</v>
      </c>
      <c r="QUT1393" s="84">
        <f t="shared" si="1747"/>
        <v>0</v>
      </c>
      <c r="QUU1393" s="84">
        <f t="shared" si="1747"/>
        <v>1000000</v>
      </c>
      <c r="QUV1393" s="84">
        <f t="shared" si="1747"/>
        <v>0</v>
      </c>
      <c r="QUW1393" s="84">
        <f t="shared" si="1747"/>
        <v>0</v>
      </c>
      <c r="QUX1393" s="84">
        <f t="shared" si="1747"/>
        <v>0</v>
      </c>
      <c r="QUY1393" s="84">
        <f t="shared" si="1747"/>
        <v>0</v>
      </c>
      <c r="QUZ1393" s="84">
        <f t="shared" si="1747"/>
        <v>1000000</v>
      </c>
      <c r="QVF1393" s="84" t="s">
        <v>235</v>
      </c>
      <c r="QVG1393" s="84" t="s">
        <v>236</v>
      </c>
      <c r="QVH1393" s="84">
        <f t="shared" ref="QVH1393:QVP1393" si="1748">QVH1387</f>
        <v>1000000</v>
      </c>
      <c r="QVI1393" s="84">
        <f t="shared" si="1748"/>
        <v>0</v>
      </c>
      <c r="QVJ1393" s="84">
        <f t="shared" si="1748"/>
        <v>0</v>
      </c>
      <c r="QVK1393" s="84">
        <f t="shared" si="1748"/>
        <v>1000000</v>
      </c>
      <c r="QVL1393" s="84">
        <f t="shared" si="1748"/>
        <v>0</v>
      </c>
      <c r="QVM1393" s="84">
        <f t="shared" si="1748"/>
        <v>0</v>
      </c>
      <c r="QVN1393" s="84">
        <f t="shared" si="1748"/>
        <v>0</v>
      </c>
      <c r="QVO1393" s="84">
        <f t="shared" si="1748"/>
        <v>0</v>
      </c>
      <c r="QVP1393" s="84">
        <f t="shared" si="1748"/>
        <v>1000000</v>
      </c>
      <c r="QVV1393" s="84" t="s">
        <v>235</v>
      </c>
      <c r="QVW1393" s="84" t="s">
        <v>236</v>
      </c>
      <c r="QVX1393" s="84">
        <f t="shared" ref="QVX1393:QWF1393" si="1749">QVX1387</f>
        <v>1000000</v>
      </c>
      <c r="QVY1393" s="84">
        <f t="shared" si="1749"/>
        <v>0</v>
      </c>
      <c r="QVZ1393" s="84">
        <f t="shared" si="1749"/>
        <v>0</v>
      </c>
      <c r="QWA1393" s="84">
        <f t="shared" si="1749"/>
        <v>1000000</v>
      </c>
      <c r="QWB1393" s="84">
        <f t="shared" si="1749"/>
        <v>0</v>
      </c>
      <c r="QWC1393" s="84">
        <f t="shared" si="1749"/>
        <v>0</v>
      </c>
      <c r="QWD1393" s="84">
        <f t="shared" si="1749"/>
        <v>0</v>
      </c>
      <c r="QWE1393" s="84">
        <f t="shared" si="1749"/>
        <v>0</v>
      </c>
      <c r="QWF1393" s="84">
        <f t="shared" si="1749"/>
        <v>1000000</v>
      </c>
      <c r="QWL1393" s="84" t="s">
        <v>235</v>
      </c>
      <c r="QWM1393" s="84" t="s">
        <v>236</v>
      </c>
      <c r="QWN1393" s="84">
        <f t="shared" ref="QWN1393:QWV1393" si="1750">QWN1387</f>
        <v>1000000</v>
      </c>
      <c r="QWO1393" s="84">
        <f t="shared" si="1750"/>
        <v>0</v>
      </c>
      <c r="QWP1393" s="84">
        <f t="shared" si="1750"/>
        <v>0</v>
      </c>
      <c r="QWQ1393" s="84">
        <f t="shared" si="1750"/>
        <v>1000000</v>
      </c>
      <c r="QWR1393" s="84">
        <f t="shared" si="1750"/>
        <v>0</v>
      </c>
      <c r="QWS1393" s="84">
        <f t="shared" si="1750"/>
        <v>0</v>
      </c>
      <c r="QWT1393" s="84">
        <f t="shared" si="1750"/>
        <v>0</v>
      </c>
      <c r="QWU1393" s="84">
        <f t="shared" si="1750"/>
        <v>0</v>
      </c>
      <c r="QWV1393" s="84">
        <f t="shared" si="1750"/>
        <v>1000000</v>
      </c>
      <c r="QXB1393" s="84" t="s">
        <v>235</v>
      </c>
      <c r="QXC1393" s="84" t="s">
        <v>236</v>
      </c>
      <c r="QXD1393" s="84">
        <f t="shared" ref="QXD1393:QXL1393" si="1751">QXD1387</f>
        <v>1000000</v>
      </c>
      <c r="QXE1393" s="84">
        <f t="shared" si="1751"/>
        <v>0</v>
      </c>
      <c r="QXF1393" s="84">
        <f t="shared" si="1751"/>
        <v>0</v>
      </c>
      <c r="QXG1393" s="84">
        <f t="shared" si="1751"/>
        <v>1000000</v>
      </c>
      <c r="QXH1393" s="84">
        <f t="shared" si="1751"/>
        <v>0</v>
      </c>
      <c r="QXI1393" s="84">
        <f t="shared" si="1751"/>
        <v>0</v>
      </c>
      <c r="QXJ1393" s="84">
        <f t="shared" si="1751"/>
        <v>0</v>
      </c>
      <c r="QXK1393" s="84">
        <f t="shared" si="1751"/>
        <v>0</v>
      </c>
      <c r="QXL1393" s="84">
        <f t="shared" si="1751"/>
        <v>1000000</v>
      </c>
      <c r="QXR1393" s="84" t="s">
        <v>235</v>
      </c>
      <c r="QXS1393" s="84" t="s">
        <v>236</v>
      </c>
      <c r="QXT1393" s="84">
        <f t="shared" ref="QXT1393:QYB1393" si="1752">QXT1387</f>
        <v>1000000</v>
      </c>
      <c r="QXU1393" s="84">
        <f t="shared" si="1752"/>
        <v>0</v>
      </c>
      <c r="QXV1393" s="84">
        <f t="shared" si="1752"/>
        <v>0</v>
      </c>
      <c r="QXW1393" s="84">
        <f t="shared" si="1752"/>
        <v>1000000</v>
      </c>
      <c r="QXX1393" s="84">
        <f t="shared" si="1752"/>
        <v>0</v>
      </c>
      <c r="QXY1393" s="84">
        <f t="shared" si="1752"/>
        <v>0</v>
      </c>
      <c r="QXZ1393" s="84">
        <f t="shared" si="1752"/>
        <v>0</v>
      </c>
      <c r="QYA1393" s="84">
        <f t="shared" si="1752"/>
        <v>0</v>
      </c>
      <c r="QYB1393" s="84">
        <f t="shared" si="1752"/>
        <v>1000000</v>
      </c>
      <c r="QYH1393" s="84" t="s">
        <v>235</v>
      </c>
      <c r="QYI1393" s="84" t="s">
        <v>236</v>
      </c>
      <c r="QYJ1393" s="84">
        <f t="shared" ref="QYJ1393:QYR1393" si="1753">QYJ1387</f>
        <v>1000000</v>
      </c>
      <c r="QYK1393" s="84">
        <f t="shared" si="1753"/>
        <v>0</v>
      </c>
      <c r="QYL1393" s="84">
        <f t="shared" si="1753"/>
        <v>0</v>
      </c>
      <c r="QYM1393" s="84">
        <f t="shared" si="1753"/>
        <v>1000000</v>
      </c>
      <c r="QYN1393" s="84">
        <f t="shared" si="1753"/>
        <v>0</v>
      </c>
      <c r="QYO1393" s="84">
        <f t="shared" si="1753"/>
        <v>0</v>
      </c>
      <c r="QYP1393" s="84">
        <f t="shared" si="1753"/>
        <v>0</v>
      </c>
      <c r="QYQ1393" s="84">
        <f t="shared" si="1753"/>
        <v>0</v>
      </c>
      <c r="QYR1393" s="84">
        <f t="shared" si="1753"/>
        <v>1000000</v>
      </c>
      <c r="QYX1393" s="84" t="s">
        <v>235</v>
      </c>
      <c r="QYY1393" s="84" t="s">
        <v>236</v>
      </c>
      <c r="QYZ1393" s="84">
        <f t="shared" ref="QYZ1393:QZH1393" si="1754">QYZ1387</f>
        <v>1000000</v>
      </c>
      <c r="QZA1393" s="84">
        <f t="shared" si="1754"/>
        <v>0</v>
      </c>
      <c r="QZB1393" s="84">
        <f t="shared" si="1754"/>
        <v>0</v>
      </c>
      <c r="QZC1393" s="84">
        <f t="shared" si="1754"/>
        <v>1000000</v>
      </c>
      <c r="QZD1393" s="84">
        <f t="shared" si="1754"/>
        <v>0</v>
      </c>
      <c r="QZE1393" s="84">
        <f t="shared" si="1754"/>
        <v>0</v>
      </c>
      <c r="QZF1393" s="84">
        <f t="shared" si="1754"/>
        <v>0</v>
      </c>
      <c r="QZG1393" s="84">
        <f t="shared" si="1754"/>
        <v>0</v>
      </c>
      <c r="QZH1393" s="84">
        <f t="shared" si="1754"/>
        <v>1000000</v>
      </c>
      <c r="QZN1393" s="84" t="s">
        <v>235</v>
      </c>
      <c r="QZO1393" s="84" t="s">
        <v>236</v>
      </c>
      <c r="QZP1393" s="84">
        <f t="shared" ref="QZP1393:QZX1393" si="1755">QZP1387</f>
        <v>1000000</v>
      </c>
      <c r="QZQ1393" s="84">
        <f t="shared" si="1755"/>
        <v>0</v>
      </c>
      <c r="QZR1393" s="84">
        <f t="shared" si="1755"/>
        <v>0</v>
      </c>
      <c r="QZS1393" s="84">
        <f t="shared" si="1755"/>
        <v>1000000</v>
      </c>
      <c r="QZT1393" s="84">
        <f t="shared" si="1755"/>
        <v>0</v>
      </c>
      <c r="QZU1393" s="84">
        <f t="shared" si="1755"/>
        <v>0</v>
      </c>
      <c r="QZV1393" s="84">
        <f t="shared" si="1755"/>
        <v>0</v>
      </c>
      <c r="QZW1393" s="84">
        <f t="shared" si="1755"/>
        <v>0</v>
      </c>
      <c r="QZX1393" s="84">
        <f t="shared" si="1755"/>
        <v>1000000</v>
      </c>
      <c r="RAD1393" s="84" t="s">
        <v>235</v>
      </c>
      <c r="RAE1393" s="84" t="s">
        <v>236</v>
      </c>
      <c r="RAF1393" s="84">
        <f t="shared" ref="RAF1393:RAN1393" si="1756">RAF1387</f>
        <v>1000000</v>
      </c>
      <c r="RAG1393" s="84">
        <f t="shared" si="1756"/>
        <v>0</v>
      </c>
      <c r="RAH1393" s="84">
        <f t="shared" si="1756"/>
        <v>0</v>
      </c>
      <c r="RAI1393" s="84">
        <f t="shared" si="1756"/>
        <v>1000000</v>
      </c>
      <c r="RAJ1393" s="84">
        <f t="shared" si="1756"/>
        <v>0</v>
      </c>
      <c r="RAK1393" s="84">
        <f t="shared" si="1756"/>
        <v>0</v>
      </c>
      <c r="RAL1393" s="84">
        <f t="shared" si="1756"/>
        <v>0</v>
      </c>
      <c r="RAM1393" s="84">
        <f t="shared" si="1756"/>
        <v>0</v>
      </c>
      <c r="RAN1393" s="84">
        <f t="shared" si="1756"/>
        <v>1000000</v>
      </c>
      <c r="RAT1393" s="84" t="s">
        <v>235</v>
      </c>
      <c r="RAU1393" s="84" t="s">
        <v>236</v>
      </c>
      <c r="RAV1393" s="84">
        <f t="shared" ref="RAV1393:RBD1393" si="1757">RAV1387</f>
        <v>1000000</v>
      </c>
      <c r="RAW1393" s="84">
        <f t="shared" si="1757"/>
        <v>0</v>
      </c>
      <c r="RAX1393" s="84">
        <f t="shared" si="1757"/>
        <v>0</v>
      </c>
      <c r="RAY1393" s="84">
        <f t="shared" si="1757"/>
        <v>1000000</v>
      </c>
      <c r="RAZ1393" s="84">
        <f t="shared" si="1757"/>
        <v>0</v>
      </c>
      <c r="RBA1393" s="84">
        <f t="shared" si="1757"/>
        <v>0</v>
      </c>
      <c r="RBB1393" s="84">
        <f t="shared" si="1757"/>
        <v>0</v>
      </c>
      <c r="RBC1393" s="84">
        <f t="shared" si="1757"/>
        <v>0</v>
      </c>
      <c r="RBD1393" s="84">
        <f t="shared" si="1757"/>
        <v>1000000</v>
      </c>
      <c r="RBJ1393" s="84" t="s">
        <v>235</v>
      </c>
      <c r="RBK1393" s="84" t="s">
        <v>236</v>
      </c>
      <c r="RBL1393" s="84">
        <f t="shared" ref="RBL1393:RBT1393" si="1758">RBL1387</f>
        <v>1000000</v>
      </c>
      <c r="RBM1393" s="84">
        <f t="shared" si="1758"/>
        <v>0</v>
      </c>
      <c r="RBN1393" s="84">
        <f t="shared" si="1758"/>
        <v>0</v>
      </c>
      <c r="RBO1393" s="84">
        <f t="shared" si="1758"/>
        <v>1000000</v>
      </c>
      <c r="RBP1393" s="84">
        <f t="shared" si="1758"/>
        <v>0</v>
      </c>
      <c r="RBQ1393" s="84">
        <f t="shared" si="1758"/>
        <v>0</v>
      </c>
      <c r="RBR1393" s="84">
        <f t="shared" si="1758"/>
        <v>0</v>
      </c>
      <c r="RBS1393" s="84">
        <f t="shared" si="1758"/>
        <v>0</v>
      </c>
      <c r="RBT1393" s="84">
        <f t="shared" si="1758"/>
        <v>1000000</v>
      </c>
      <c r="RBZ1393" s="84" t="s">
        <v>235</v>
      </c>
      <c r="RCA1393" s="84" t="s">
        <v>236</v>
      </c>
      <c r="RCB1393" s="84">
        <f t="shared" ref="RCB1393:RCJ1393" si="1759">RCB1387</f>
        <v>1000000</v>
      </c>
      <c r="RCC1393" s="84">
        <f t="shared" si="1759"/>
        <v>0</v>
      </c>
      <c r="RCD1393" s="84">
        <f t="shared" si="1759"/>
        <v>0</v>
      </c>
      <c r="RCE1393" s="84">
        <f t="shared" si="1759"/>
        <v>1000000</v>
      </c>
      <c r="RCF1393" s="84">
        <f t="shared" si="1759"/>
        <v>0</v>
      </c>
      <c r="RCG1393" s="84">
        <f t="shared" si="1759"/>
        <v>0</v>
      </c>
      <c r="RCH1393" s="84">
        <f t="shared" si="1759"/>
        <v>0</v>
      </c>
      <c r="RCI1393" s="84">
        <f t="shared" si="1759"/>
        <v>0</v>
      </c>
      <c r="RCJ1393" s="84">
        <f t="shared" si="1759"/>
        <v>1000000</v>
      </c>
      <c r="RCP1393" s="84" t="s">
        <v>235</v>
      </c>
      <c r="RCQ1393" s="84" t="s">
        <v>236</v>
      </c>
      <c r="RCR1393" s="84">
        <f t="shared" ref="RCR1393:RCZ1393" si="1760">RCR1387</f>
        <v>1000000</v>
      </c>
      <c r="RCS1393" s="84">
        <f t="shared" si="1760"/>
        <v>0</v>
      </c>
      <c r="RCT1393" s="84">
        <f t="shared" si="1760"/>
        <v>0</v>
      </c>
      <c r="RCU1393" s="84">
        <f t="shared" si="1760"/>
        <v>1000000</v>
      </c>
      <c r="RCV1393" s="84">
        <f t="shared" si="1760"/>
        <v>0</v>
      </c>
      <c r="RCW1393" s="84">
        <f t="shared" si="1760"/>
        <v>0</v>
      </c>
      <c r="RCX1393" s="84">
        <f t="shared" si="1760"/>
        <v>0</v>
      </c>
      <c r="RCY1393" s="84">
        <f t="shared" si="1760"/>
        <v>0</v>
      </c>
      <c r="RCZ1393" s="84">
        <f t="shared" si="1760"/>
        <v>1000000</v>
      </c>
      <c r="RDF1393" s="84" t="s">
        <v>235</v>
      </c>
      <c r="RDG1393" s="84" t="s">
        <v>236</v>
      </c>
      <c r="RDH1393" s="84">
        <f>RDH1387</f>
        <v>1000000</v>
      </c>
      <c r="RDI1393" s="84">
        <f>RDI1387</f>
        <v>0</v>
      </c>
      <c r="RDJ1393" s="84">
        <f>RDJ1387</f>
        <v>0</v>
      </c>
      <c r="RDK1393" s="84">
        <f>RDK1387</f>
        <v>1000000</v>
      </c>
      <c r="RDL1393" s="84">
        <f>RDL1387</f>
        <v>0</v>
      </c>
      <c r="RDM1393" s="84">
        <f>RDM1387</f>
        <v>0</v>
      </c>
      <c r="RDN1393" s="84">
        <f>RDN1387</f>
        <v>0</v>
      </c>
      <c r="RDO1393" s="84">
        <f>RDO1387</f>
        <v>0</v>
      </c>
      <c r="RDP1393" s="84">
        <f>RDP1387</f>
        <v>1000000</v>
      </c>
      <c r="RDV1393" s="84" t="s">
        <v>235</v>
      </c>
      <c r="RDW1393" s="84" t="s">
        <v>236</v>
      </c>
      <c r="RDX1393" s="84">
        <f t="shared" ref="RDX1393:REF1393" si="1761">RDX1387</f>
        <v>1000000</v>
      </c>
      <c r="RDY1393" s="84">
        <f t="shared" si="1761"/>
        <v>0</v>
      </c>
      <c r="RDZ1393" s="84">
        <f t="shared" si="1761"/>
        <v>0</v>
      </c>
      <c r="REA1393" s="84">
        <f t="shared" si="1761"/>
        <v>1000000</v>
      </c>
      <c r="REB1393" s="84">
        <f t="shared" si="1761"/>
        <v>0</v>
      </c>
      <c r="REC1393" s="84">
        <f t="shared" si="1761"/>
        <v>0</v>
      </c>
      <c r="RED1393" s="84">
        <f t="shared" si="1761"/>
        <v>0</v>
      </c>
      <c r="REE1393" s="84">
        <f t="shared" si="1761"/>
        <v>0</v>
      </c>
      <c r="REF1393" s="84">
        <f t="shared" si="1761"/>
        <v>1000000</v>
      </c>
      <c r="REL1393" s="84" t="s">
        <v>235</v>
      </c>
      <c r="REM1393" s="84" t="s">
        <v>236</v>
      </c>
      <c r="REN1393" s="84">
        <f t="shared" ref="REN1393:REV1393" si="1762">REN1387</f>
        <v>1000000</v>
      </c>
      <c r="REO1393" s="84">
        <f t="shared" si="1762"/>
        <v>0</v>
      </c>
      <c r="REP1393" s="84">
        <f t="shared" si="1762"/>
        <v>0</v>
      </c>
      <c r="REQ1393" s="84">
        <f t="shared" si="1762"/>
        <v>1000000</v>
      </c>
      <c r="RER1393" s="84">
        <f t="shared" si="1762"/>
        <v>0</v>
      </c>
      <c r="RES1393" s="84">
        <f t="shared" si="1762"/>
        <v>0</v>
      </c>
      <c r="RET1393" s="84">
        <f t="shared" si="1762"/>
        <v>0</v>
      </c>
      <c r="REU1393" s="84">
        <f t="shared" si="1762"/>
        <v>0</v>
      </c>
      <c r="REV1393" s="84">
        <f t="shared" si="1762"/>
        <v>1000000</v>
      </c>
      <c r="RFB1393" s="84" t="s">
        <v>235</v>
      </c>
      <c r="RFC1393" s="84" t="s">
        <v>236</v>
      </c>
      <c r="RFD1393" s="84">
        <f t="shared" ref="RFD1393:RFL1393" si="1763">RFD1387</f>
        <v>1000000</v>
      </c>
      <c r="RFE1393" s="84">
        <f t="shared" si="1763"/>
        <v>0</v>
      </c>
      <c r="RFF1393" s="84">
        <f t="shared" si="1763"/>
        <v>0</v>
      </c>
      <c r="RFG1393" s="84">
        <f t="shared" si="1763"/>
        <v>1000000</v>
      </c>
      <c r="RFH1393" s="84">
        <f t="shared" si="1763"/>
        <v>0</v>
      </c>
      <c r="RFI1393" s="84">
        <f t="shared" si="1763"/>
        <v>0</v>
      </c>
      <c r="RFJ1393" s="84">
        <f t="shared" si="1763"/>
        <v>0</v>
      </c>
      <c r="RFK1393" s="84">
        <f t="shared" si="1763"/>
        <v>0</v>
      </c>
      <c r="RFL1393" s="84">
        <f t="shared" si="1763"/>
        <v>1000000</v>
      </c>
      <c r="RFR1393" s="84" t="s">
        <v>235</v>
      </c>
      <c r="RFS1393" s="84" t="s">
        <v>236</v>
      </c>
      <c r="RFT1393" s="84">
        <f t="shared" ref="RFT1393:RGB1393" si="1764">RFT1387</f>
        <v>1000000</v>
      </c>
      <c r="RFU1393" s="84">
        <f t="shared" si="1764"/>
        <v>0</v>
      </c>
      <c r="RFV1393" s="84">
        <f t="shared" si="1764"/>
        <v>0</v>
      </c>
      <c r="RFW1393" s="84">
        <f t="shared" si="1764"/>
        <v>1000000</v>
      </c>
      <c r="RFX1393" s="84">
        <f t="shared" si="1764"/>
        <v>0</v>
      </c>
      <c r="RFY1393" s="84">
        <f t="shared" si="1764"/>
        <v>0</v>
      </c>
      <c r="RFZ1393" s="84">
        <f t="shared" si="1764"/>
        <v>0</v>
      </c>
      <c r="RGA1393" s="84">
        <f t="shared" si="1764"/>
        <v>0</v>
      </c>
      <c r="RGB1393" s="84">
        <f t="shared" si="1764"/>
        <v>1000000</v>
      </c>
      <c r="RGH1393" s="84" t="s">
        <v>235</v>
      </c>
      <c r="RGI1393" s="84" t="s">
        <v>236</v>
      </c>
      <c r="RGJ1393" s="84">
        <f t="shared" ref="RGJ1393:RGR1393" si="1765">RGJ1387</f>
        <v>1000000</v>
      </c>
      <c r="RGK1393" s="84">
        <f t="shared" si="1765"/>
        <v>0</v>
      </c>
      <c r="RGL1393" s="84">
        <f t="shared" si="1765"/>
        <v>0</v>
      </c>
      <c r="RGM1393" s="84">
        <f t="shared" si="1765"/>
        <v>1000000</v>
      </c>
      <c r="RGN1393" s="84">
        <f t="shared" si="1765"/>
        <v>0</v>
      </c>
      <c r="RGO1393" s="84">
        <f t="shared" si="1765"/>
        <v>0</v>
      </c>
      <c r="RGP1393" s="84">
        <f t="shared" si="1765"/>
        <v>0</v>
      </c>
      <c r="RGQ1393" s="84">
        <f t="shared" si="1765"/>
        <v>0</v>
      </c>
      <c r="RGR1393" s="84">
        <f t="shared" si="1765"/>
        <v>1000000</v>
      </c>
      <c r="RGX1393" s="84" t="s">
        <v>235</v>
      </c>
      <c r="RGY1393" s="84" t="s">
        <v>236</v>
      </c>
      <c r="RGZ1393" s="84">
        <f t="shared" ref="RGZ1393:RHH1393" si="1766">RGZ1387</f>
        <v>1000000</v>
      </c>
      <c r="RHA1393" s="84">
        <f t="shared" si="1766"/>
        <v>0</v>
      </c>
      <c r="RHB1393" s="84">
        <f t="shared" si="1766"/>
        <v>0</v>
      </c>
      <c r="RHC1393" s="84">
        <f t="shared" si="1766"/>
        <v>1000000</v>
      </c>
      <c r="RHD1393" s="84">
        <f t="shared" si="1766"/>
        <v>0</v>
      </c>
      <c r="RHE1393" s="84">
        <f t="shared" si="1766"/>
        <v>0</v>
      </c>
      <c r="RHF1393" s="84">
        <f t="shared" si="1766"/>
        <v>0</v>
      </c>
      <c r="RHG1393" s="84">
        <f t="shared" si="1766"/>
        <v>0</v>
      </c>
      <c r="RHH1393" s="84">
        <f t="shared" si="1766"/>
        <v>1000000</v>
      </c>
      <c r="RHN1393" s="84" t="s">
        <v>235</v>
      </c>
      <c r="RHO1393" s="84" t="s">
        <v>236</v>
      </c>
      <c r="RHP1393" s="84">
        <f t="shared" ref="RHP1393:RHX1393" si="1767">RHP1387</f>
        <v>1000000</v>
      </c>
      <c r="RHQ1393" s="84">
        <f t="shared" si="1767"/>
        <v>0</v>
      </c>
      <c r="RHR1393" s="84">
        <f t="shared" si="1767"/>
        <v>0</v>
      </c>
      <c r="RHS1393" s="84">
        <f t="shared" si="1767"/>
        <v>1000000</v>
      </c>
      <c r="RHT1393" s="84">
        <f t="shared" si="1767"/>
        <v>0</v>
      </c>
      <c r="RHU1393" s="84">
        <f t="shared" si="1767"/>
        <v>0</v>
      </c>
      <c r="RHV1393" s="84">
        <f t="shared" si="1767"/>
        <v>0</v>
      </c>
      <c r="RHW1393" s="84">
        <f t="shared" si="1767"/>
        <v>0</v>
      </c>
      <c r="RHX1393" s="84">
        <f t="shared" si="1767"/>
        <v>1000000</v>
      </c>
      <c r="RID1393" s="84" t="s">
        <v>235</v>
      </c>
      <c r="RIE1393" s="84" t="s">
        <v>236</v>
      </c>
      <c r="RIF1393" s="84">
        <f t="shared" ref="RIF1393:RIN1393" si="1768">RIF1387</f>
        <v>1000000</v>
      </c>
      <c r="RIG1393" s="84">
        <f t="shared" si="1768"/>
        <v>0</v>
      </c>
      <c r="RIH1393" s="84">
        <f t="shared" si="1768"/>
        <v>0</v>
      </c>
      <c r="RII1393" s="84">
        <f t="shared" si="1768"/>
        <v>1000000</v>
      </c>
      <c r="RIJ1393" s="84">
        <f t="shared" si="1768"/>
        <v>0</v>
      </c>
      <c r="RIK1393" s="84">
        <f t="shared" si="1768"/>
        <v>0</v>
      </c>
      <c r="RIL1393" s="84">
        <f t="shared" si="1768"/>
        <v>0</v>
      </c>
      <c r="RIM1393" s="84">
        <f t="shared" si="1768"/>
        <v>0</v>
      </c>
      <c r="RIN1393" s="84">
        <f t="shared" si="1768"/>
        <v>1000000</v>
      </c>
      <c r="RIT1393" s="84" t="s">
        <v>235</v>
      </c>
      <c r="RIU1393" s="84" t="s">
        <v>236</v>
      </c>
      <c r="RIV1393" s="84">
        <f t="shared" ref="RIV1393:RJD1393" si="1769">RIV1387</f>
        <v>1000000</v>
      </c>
      <c r="RIW1393" s="84">
        <f t="shared" si="1769"/>
        <v>0</v>
      </c>
      <c r="RIX1393" s="84">
        <f t="shared" si="1769"/>
        <v>0</v>
      </c>
      <c r="RIY1393" s="84">
        <f t="shared" si="1769"/>
        <v>1000000</v>
      </c>
      <c r="RIZ1393" s="84">
        <f t="shared" si="1769"/>
        <v>0</v>
      </c>
      <c r="RJA1393" s="84">
        <f t="shared" si="1769"/>
        <v>0</v>
      </c>
      <c r="RJB1393" s="84">
        <f t="shared" si="1769"/>
        <v>0</v>
      </c>
      <c r="RJC1393" s="84">
        <f t="shared" si="1769"/>
        <v>0</v>
      </c>
      <c r="RJD1393" s="84">
        <f t="shared" si="1769"/>
        <v>1000000</v>
      </c>
      <c r="RJJ1393" s="84" t="s">
        <v>235</v>
      </c>
      <c r="RJK1393" s="84" t="s">
        <v>236</v>
      </c>
      <c r="RJL1393" s="84">
        <f t="shared" ref="RJL1393:RJT1393" si="1770">RJL1387</f>
        <v>1000000</v>
      </c>
      <c r="RJM1393" s="84">
        <f t="shared" si="1770"/>
        <v>0</v>
      </c>
      <c r="RJN1393" s="84">
        <f t="shared" si="1770"/>
        <v>0</v>
      </c>
      <c r="RJO1393" s="84">
        <f t="shared" si="1770"/>
        <v>1000000</v>
      </c>
      <c r="RJP1393" s="84">
        <f t="shared" si="1770"/>
        <v>0</v>
      </c>
      <c r="RJQ1393" s="84">
        <f t="shared" si="1770"/>
        <v>0</v>
      </c>
      <c r="RJR1393" s="84">
        <f t="shared" si="1770"/>
        <v>0</v>
      </c>
      <c r="RJS1393" s="84">
        <f t="shared" si="1770"/>
        <v>0</v>
      </c>
      <c r="RJT1393" s="84">
        <f t="shared" si="1770"/>
        <v>1000000</v>
      </c>
      <c r="RJZ1393" s="84" t="s">
        <v>235</v>
      </c>
      <c r="RKA1393" s="84" t="s">
        <v>236</v>
      </c>
      <c r="RKB1393" s="84">
        <f t="shared" ref="RKB1393:RKJ1393" si="1771">RKB1387</f>
        <v>1000000</v>
      </c>
      <c r="RKC1393" s="84">
        <f t="shared" si="1771"/>
        <v>0</v>
      </c>
      <c r="RKD1393" s="84">
        <f t="shared" si="1771"/>
        <v>0</v>
      </c>
      <c r="RKE1393" s="84">
        <f t="shared" si="1771"/>
        <v>1000000</v>
      </c>
      <c r="RKF1393" s="84">
        <f t="shared" si="1771"/>
        <v>0</v>
      </c>
      <c r="RKG1393" s="84">
        <f t="shared" si="1771"/>
        <v>0</v>
      </c>
      <c r="RKH1393" s="84">
        <f t="shared" si="1771"/>
        <v>0</v>
      </c>
      <c r="RKI1393" s="84">
        <f t="shared" si="1771"/>
        <v>0</v>
      </c>
      <c r="RKJ1393" s="84">
        <f t="shared" si="1771"/>
        <v>1000000</v>
      </c>
      <c r="RKP1393" s="84" t="s">
        <v>235</v>
      </c>
      <c r="RKQ1393" s="84" t="s">
        <v>236</v>
      </c>
      <c r="RKR1393" s="84">
        <f t="shared" ref="RKR1393:RKZ1393" si="1772">RKR1387</f>
        <v>1000000</v>
      </c>
      <c r="RKS1393" s="84">
        <f t="shared" si="1772"/>
        <v>0</v>
      </c>
      <c r="RKT1393" s="84">
        <f t="shared" si="1772"/>
        <v>0</v>
      </c>
      <c r="RKU1393" s="84">
        <f t="shared" si="1772"/>
        <v>1000000</v>
      </c>
      <c r="RKV1393" s="84">
        <f t="shared" si="1772"/>
        <v>0</v>
      </c>
      <c r="RKW1393" s="84">
        <f t="shared" si="1772"/>
        <v>0</v>
      </c>
      <c r="RKX1393" s="84">
        <f t="shared" si="1772"/>
        <v>0</v>
      </c>
      <c r="RKY1393" s="84">
        <f t="shared" si="1772"/>
        <v>0</v>
      </c>
      <c r="RKZ1393" s="84">
        <f t="shared" si="1772"/>
        <v>1000000</v>
      </c>
      <c r="RLF1393" s="84" t="s">
        <v>235</v>
      </c>
      <c r="RLG1393" s="84" t="s">
        <v>236</v>
      </c>
      <c r="RLH1393" s="84">
        <f t="shared" ref="RLH1393:RLP1393" si="1773">RLH1387</f>
        <v>1000000</v>
      </c>
      <c r="RLI1393" s="84">
        <f t="shared" si="1773"/>
        <v>0</v>
      </c>
      <c r="RLJ1393" s="84">
        <f t="shared" si="1773"/>
        <v>0</v>
      </c>
      <c r="RLK1393" s="84">
        <f t="shared" si="1773"/>
        <v>1000000</v>
      </c>
      <c r="RLL1393" s="84">
        <f t="shared" si="1773"/>
        <v>0</v>
      </c>
      <c r="RLM1393" s="84">
        <f t="shared" si="1773"/>
        <v>0</v>
      </c>
      <c r="RLN1393" s="84">
        <f t="shared" si="1773"/>
        <v>0</v>
      </c>
      <c r="RLO1393" s="84">
        <f t="shared" si="1773"/>
        <v>0</v>
      </c>
      <c r="RLP1393" s="84">
        <f t="shared" si="1773"/>
        <v>1000000</v>
      </c>
      <c r="RLV1393" s="84" t="s">
        <v>235</v>
      </c>
      <c r="RLW1393" s="84" t="s">
        <v>236</v>
      </c>
      <c r="RLX1393" s="84">
        <f t="shared" ref="RLX1393:RMF1393" si="1774">RLX1387</f>
        <v>1000000</v>
      </c>
      <c r="RLY1393" s="84">
        <f t="shared" si="1774"/>
        <v>0</v>
      </c>
      <c r="RLZ1393" s="84">
        <f t="shared" si="1774"/>
        <v>0</v>
      </c>
      <c r="RMA1393" s="84">
        <f t="shared" si="1774"/>
        <v>1000000</v>
      </c>
      <c r="RMB1393" s="84">
        <f t="shared" si="1774"/>
        <v>0</v>
      </c>
      <c r="RMC1393" s="84">
        <f t="shared" si="1774"/>
        <v>0</v>
      </c>
      <c r="RMD1393" s="84">
        <f t="shared" si="1774"/>
        <v>0</v>
      </c>
      <c r="RME1393" s="84">
        <f t="shared" si="1774"/>
        <v>0</v>
      </c>
      <c r="RMF1393" s="84">
        <f t="shared" si="1774"/>
        <v>1000000</v>
      </c>
      <c r="RML1393" s="84" t="s">
        <v>235</v>
      </c>
      <c r="RMM1393" s="84" t="s">
        <v>236</v>
      </c>
      <c r="RMN1393" s="84">
        <f t="shared" ref="RMN1393:RMV1393" si="1775">RMN1387</f>
        <v>1000000</v>
      </c>
      <c r="RMO1393" s="84">
        <f t="shared" si="1775"/>
        <v>0</v>
      </c>
      <c r="RMP1393" s="84">
        <f t="shared" si="1775"/>
        <v>0</v>
      </c>
      <c r="RMQ1393" s="84">
        <f t="shared" si="1775"/>
        <v>1000000</v>
      </c>
      <c r="RMR1393" s="84">
        <f t="shared" si="1775"/>
        <v>0</v>
      </c>
      <c r="RMS1393" s="84">
        <f t="shared" si="1775"/>
        <v>0</v>
      </c>
      <c r="RMT1393" s="84">
        <f t="shared" si="1775"/>
        <v>0</v>
      </c>
      <c r="RMU1393" s="84">
        <f t="shared" si="1775"/>
        <v>0</v>
      </c>
      <c r="RMV1393" s="84">
        <f t="shared" si="1775"/>
        <v>1000000</v>
      </c>
      <c r="RNB1393" s="84" t="s">
        <v>235</v>
      </c>
      <c r="RNC1393" s="84" t="s">
        <v>236</v>
      </c>
      <c r="RND1393" s="84">
        <f t="shared" ref="RND1393:RNL1393" si="1776">RND1387</f>
        <v>1000000</v>
      </c>
      <c r="RNE1393" s="84">
        <f t="shared" si="1776"/>
        <v>0</v>
      </c>
      <c r="RNF1393" s="84">
        <f t="shared" si="1776"/>
        <v>0</v>
      </c>
      <c r="RNG1393" s="84">
        <f t="shared" si="1776"/>
        <v>1000000</v>
      </c>
      <c r="RNH1393" s="84">
        <f t="shared" si="1776"/>
        <v>0</v>
      </c>
      <c r="RNI1393" s="84">
        <f t="shared" si="1776"/>
        <v>0</v>
      </c>
      <c r="RNJ1393" s="84">
        <f t="shared" si="1776"/>
        <v>0</v>
      </c>
      <c r="RNK1393" s="84">
        <f t="shared" si="1776"/>
        <v>0</v>
      </c>
      <c r="RNL1393" s="84">
        <f t="shared" si="1776"/>
        <v>1000000</v>
      </c>
      <c r="RNR1393" s="84" t="s">
        <v>235</v>
      </c>
      <c r="RNS1393" s="84" t="s">
        <v>236</v>
      </c>
      <c r="RNT1393" s="84">
        <f t="shared" ref="RNT1393:ROB1393" si="1777">RNT1387</f>
        <v>1000000</v>
      </c>
      <c r="RNU1393" s="84">
        <f t="shared" si="1777"/>
        <v>0</v>
      </c>
      <c r="RNV1393" s="84">
        <f t="shared" si="1777"/>
        <v>0</v>
      </c>
      <c r="RNW1393" s="84">
        <f t="shared" si="1777"/>
        <v>1000000</v>
      </c>
      <c r="RNX1393" s="84">
        <f t="shared" si="1777"/>
        <v>0</v>
      </c>
      <c r="RNY1393" s="84">
        <f t="shared" si="1777"/>
        <v>0</v>
      </c>
      <c r="RNZ1393" s="84">
        <f t="shared" si="1777"/>
        <v>0</v>
      </c>
      <c r="ROA1393" s="84">
        <f t="shared" si="1777"/>
        <v>0</v>
      </c>
      <c r="ROB1393" s="84">
        <f t="shared" si="1777"/>
        <v>1000000</v>
      </c>
      <c r="ROH1393" s="84" t="s">
        <v>235</v>
      </c>
      <c r="ROI1393" s="84" t="s">
        <v>236</v>
      </c>
      <c r="ROJ1393" s="84">
        <f t="shared" ref="ROJ1393:ROR1393" si="1778">ROJ1387</f>
        <v>1000000</v>
      </c>
      <c r="ROK1393" s="84">
        <f t="shared" si="1778"/>
        <v>0</v>
      </c>
      <c r="ROL1393" s="84">
        <f t="shared" si="1778"/>
        <v>0</v>
      </c>
      <c r="ROM1393" s="84">
        <f t="shared" si="1778"/>
        <v>1000000</v>
      </c>
      <c r="RON1393" s="84">
        <f t="shared" si="1778"/>
        <v>0</v>
      </c>
      <c r="ROO1393" s="84">
        <f t="shared" si="1778"/>
        <v>0</v>
      </c>
      <c r="ROP1393" s="84">
        <f t="shared" si="1778"/>
        <v>0</v>
      </c>
      <c r="ROQ1393" s="84">
        <f t="shared" si="1778"/>
        <v>0</v>
      </c>
      <c r="ROR1393" s="84">
        <f t="shared" si="1778"/>
        <v>1000000</v>
      </c>
      <c r="ROX1393" s="84" t="s">
        <v>235</v>
      </c>
      <c r="ROY1393" s="84" t="s">
        <v>236</v>
      </c>
      <c r="ROZ1393" s="84">
        <f t="shared" ref="ROZ1393:RPH1393" si="1779">ROZ1387</f>
        <v>1000000</v>
      </c>
      <c r="RPA1393" s="84">
        <f t="shared" si="1779"/>
        <v>0</v>
      </c>
      <c r="RPB1393" s="84">
        <f t="shared" si="1779"/>
        <v>0</v>
      </c>
      <c r="RPC1393" s="84">
        <f t="shared" si="1779"/>
        <v>1000000</v>
      </c>
      <c r="RPD1393" s="84">
        <f t="shared" si="1779"/>
        <v>0</v>
      </c>
      <c r="RPE1393" s="84">
        <f t="shared" si="1779"/>
        <v>0</v>
      </c>
      <c r="RPF1393" s="84">
        <f t="shared" si="1779"/>
        <v>0</v>
      </c>
      <c r="RPG1393" s="84">
        <f t="shared" si="1779"/>
        <v>0</v>
      </c>
      <c r="RPH1393" s="84">
        <f t="shared" si="1779"/>
        <v>1000000</v>
      </c>
      <c r="RPN1393" s="84" t="s">
        <v>235</v>
      </c>
      <c r="RPO1393" s="84" t="s">
        <v>236</v>
      </c>
      <c r="RPP1393" s="84">
        <f t="shared" ref="RPP1393:RPX1393" si="1780">RPP1387</f>
        <v>1000000</v>
      </c>
      <c r="RPQ1393" s="84">
        <f t="shared" si="1780"/>
        <v>0</v>
      </c>
      <c r="RPR1393" s="84">
        <f t="shared" si="1780"/>
        <v>0</v>
      </c>
      <c r="RPS1393" s="84">
        <f t="shared" si="1780"/>
        <v>1000000</v>
      </c>
      <c r="RPT1393" s="84">
        <f t="shared" si="1780"/>
        <v>0</v>
      </c>
      <c r="RPU1393" s="84">
        <f t="shared" si="1780"/>
        <v>0</v>
      </c>
      <c r="RPV1393" s="84">
        <f t="shared" si="1780"/>
        <v>0</v>
      </c>
      <c r="RPW1393" s="84">
        <f t="shared" si="1780"/>
        <v>0</v>
      </c>
      <c r="RPX1393" s="84">
        <f t="shared" si="1780"/>
        <v>1000000</v>
      </c>
      <c r="RQD1393" s="84" t="s">
        <v>235</v>
      </c>
      <c r="RQE1393" s="84" t="s">
        <v>236</v>
      </c>
      <c r="RQF1393" s="84">
        <f t="shared" ref="RQF1393:RQN1393" si="1781">RQF1387</f>
        <v>1000000</v>
      </c>
      <c r="RQG1393" s="84">
        <f t="shared" si="1781"/>
        <v>0</v>
      </c>
      <c r="RQH1393" s="84">
        <f t="shared" si="1781"/>
        <v>0</v>
      </c>
      <c r="RQI1393" s="84">
        <f t="shared" si="1781"/>
        <v>1000000</v>
      </c>
      <c r="RQJ1393" s="84">
        <f t="shared" si="1781"/>
        <v>0</v>
      </c>
      <c r="RQK1393" s="84">
        <f t="shared" si="1781"/>
        <v>0</v>
      </c>
      <c r="RQL1393" s="84">
        <f t="shared" si="1781"/>
        <v>0</v>
      </c>
      <c r="RQM1393" s="84">
        <f t="shared" si="1781"/>
        <v>0</v>
      </c>
      <c r="RQN1393" s="84">
        <f t="shared" si="1781"/>
        <v>1000000</v>
      </c>
      <c r="RQT1393" s="84" t="s">
        <v>235</v>
      </c>
      <c r="RQU1393" s="84" t="s">
        <v>236</v>
      </c>
      <c r="RQV1393" s="84">
        <f t="shared" ref="RQV1393:RRD1393" si="1782">RQV1387</f>
        <v>1000000</v>
      </c>
      <c r="RQW1393" s="84">
        <f t="shared" si="1782"/>
        <v>0</v>
      </c>
      <c r="RQX1393" s="84">
        <f t="shared" si="1782"/>
        <v>0</v>
      </c>
      <c r="RQY1393" s="84">
        <f t="shared" si="1782"/>
        <v>1000000</v>
      </c>
      <c r="RQZ1393" s="84">
        <f t="shared" si="1782"/>
        <v>0</v>
      </c>
      <c r="RRA1393" s="84">
        <f t="shared" si="1782"/>
        <v>0</v>
      </c>
      <c r="RRB1393" s="84">
        <f t="shared" si="1782"/>
        <v>0</v>
      </c>
      <c r="RRC1393" s="84">
        <f t="shared" si="1782"/>
        <v>0</v>
      </c>
      <c r="RRD1393" s="84">
        <f t="shared" si="1782"/>
        <v>1000000</v>
      </c>
      <c r="RRJ1393" s="84" t="s">
        <v>235</v>
      </c>
      <c r="RRK1393" s="84" t="s">
        <v>236</v>
      </c>
      <c r="RRL1393" s="84">
        <f t="shared" ref="RRL1393:RRT1393" si="1783">RRL1387</f>
        <v>1000000</v>
      </c>
      <c r="RRM1393" s="84">
        <f t="shared" si="1783"/>
        <v>0</v>
      </c>
      <c r="RRN1393" s="84">
        <f t="shared" si="1783"/>
        <v>0</v>
      </c>
      <c r="RRO1393" s="84">
        <f t="shared" si="1783"/>
        <v>1000000</v>
      </c>
      <c r="RRP1393" s="84">
        <f t="shared" si="1783"/>
        <v>0</v>
      </c>
      <c r="RRQ1393" s="84">
        <f t="shared" si="1783"/>
        <v>0</v>
      </c>
      <c r="RRR1393" s="84">
        <f t="shared" si="1783"/>
        <v>0</v>
      </c>
      <c r="RRS1393" s="84">
        <f t="shared" si="1783"/>
        <v>0</v>
      </c>
      <c r="RRT1393" s="84">
        <f t="shared" si="1783"/>
        <v>1000000</v>
      </c>
      <c r="RRZ1393" s="84" t="s">
        <v>235</v>
      </c>
      <c r="RSA1393" s="84" t="s">
        <v>236</v>
      </c>
      <c r="RSB1393" s="84">
        <f t="shared" ref="RSB1393:RSJ1393" si="1784">RSB1387</f>
        <v>1000000</v>
      </c>
      <c r="RSC1393" s="84">
        <f t="shared" si="1784"/>
        <v>0</v>
      </c>
      <c r="RSD1393" s="84">
        <f t="shared" si="1784"/>
        <v>0</v>
      </c>
      <c r="RSE1393" s="84">
        <f t="shared" si="1784"/>
        <v>1000000</v>
      </c>
      <c r="RSF1393" s="84">
        <f t="shared" si="1784"/>
        <v>0</v>
      </c>
      <c r="RSG1393" s="84">
        <f t="shared" si="1784"/>
        <v>0</v>
      </c>
      <c r="RSH1393" s="84">
        <f t="shared" si="1784"/>
        <v>0</v>
      </c>
      <c r="RSI1393" s="84">
        <f t="shared" si="1784"/>
        <v>0</v>
      </c>
      <c r="RSJ1393" s="84">
        <f t="shared" si="1784"/>
        <v>1000000</v>
      </c>
      <c r="RSP1393" s="84" t="s">
        <v>235</v>
      </c>
      <c r="RSQ1393" s="84" t="s">
        <v>236</v>
      </c>
      <c r="RSR1393" s="84">
        <f t="shared" ref="RSR1393:RSZ1393" si="1785">RSR1387</f>
        <v>1000000</v>
      </c>
      <c r="RSS1393" s="84">
        <f t="shared" si="1785"/>
        <v>0</v>
      </c>
      <c r="RST1393" s="84">
        <f t="shared" si="1785"/>
        <v>0</v>
      </c>
      <c r="RSU1393" s="84">
        <f t="shared" si="1785"/>
        <v>1000000</v>
      </c>
      <c r="RSV1393" s="84">
        <f t="shared" si="1785"/>
        <v>0</v>
      </c>
      <c r="RSW1393" s="84">
        <f t="shared" si="1785"/>
        <v>0</v>
      </c>
      <c r="RSX1393" s="84">
        <f t="shared" si="1785"/>
        <v>0</v>
      </c>
      <c r="RSY1393" s="84">
        <f t="shared" si="1785"/>
        <v>0</v>
      </c>
      <c r="RSZ1393" s="84">
        <f t="shared" si="1785"/>
        <v>1000000</v>
      </c>
      <c r="RTF1393" s="84" t="s">
        <v>235</v>
      </c>
      <c r="RTG1393" s="84" t="s">
        <v>236</v>
      </c>
      <c r="RTH1393" s="84">
        <f t="shared" ref="RTH1393:RTP1393" si="1786">RTH1387</f>
        <v>1000000</v>
      </c>
      <c r="RTI1393" s="84">
        <f t="shared" si="1786"/>
        <v>0</v>
      </c>
      <c r="RTJ1393" s="84">
        <f t="shared" si="1786"/>
        <v>0</v>
      </c>
      <c r="RTK1393" s="84">
        <f t="shared" si="1786"/>
        <v>1000000</v>
      </c>
      <c r="RTL1393" s="84">
        <f t="shared" si="1786"/>
        <v>0</v>
      </c>
      <c r="RTM1393" s="84">
        <f t="shared" si="1786"/>
        <v>0</v>
      </c>
      <c r="RTN1393" s="84">
        <f t="shared" si="1786"/>
        <v>0</v>
      </c>
      <c r="RTO1393" s="84">
        <f t="shared" si="1786"/>
        <v>0</v>
      </c>
      <c r="RTP1393" s="84">
        <f t="shared" si="1786"/>
        <v>1000000</v>
      </c>
      <c r="RTV1393" s="84" t="s">
        <v>235</v>
      </c>
      <c r="RTW1393" s="84" t="s">
        <v>236</v>
      </c>
      <c r="RTX1393" s="84">
        <f t="shared" ref="RTX1393:RUF1393" si="1787">RTX1387</f>
        <v>1000000</v>
      </c>
      <c r="RTY1393" s="84">
        <f t="shared" si="1787"/>
        <v>0</v>
      </c>
      <c r="RTZ1393" s="84">
        <f t="shared" si="1787"/>
        <v>0</v>
      </c>
      <c r="RUA1393" s="84">
        <f t="shared" si="1787"/>
        <v>1000000</v>
      </c>
      <c r="RUB1393" s="84">
        <f t="shared" si="1787"/>
        <v>0</v>
      </c>
      <c r="RUC1393" s="84">
        <f t="shared" si="1787"/>
        <v>0</v>
      </c>
      <c r="RUD1393" s="84">
        <f t="shared" si="1787"/>
        <v>0</v>
      </c>
      <c r="RUE1393" s="84">
        <f t="shared" si="1787"/>
        <v>0</v>
      </c>
      <c r="RUF1393" s="84">
        <f t="shared" si="1787"/>
        <v>1000000</v>
      </c>
      <c r="RUL1393" s="84" t="s">
        <v>235</v>
      </c>
      <c r="RUM1393" s="84" t="s">
        <v>236</v>
      </c>
      <c r="RUN1393" s="84">
        <f t="shared" ref="RUN1393:RUV1393" si="1788">RUN1387</f>
        <v>1000000</v>
      </c>
      <c r="RUO1393" s="84">
        <f t="shared" si="1788"/>
        <v>0</v>
      </c>
      <c r="RUP1393" s="84">
        <f t="shared" si="1788"/>
        <v>0</v>
      </c>
      <c r="RUQ1393" s="84">
        <f t="shared" si="1788"/>
        <v>1000000</v>
      </c>
      <c r="RUR1393" s="84">
        <f t="shared" si="1788"/>
        <v>0</v>
      </c>
      <c r="RUS1393" s="84">
        <f t="shared" si="1788"/>
        <v>0</v>
      </c>
      <c r="RUT1393" s="84">
        <f t="shared" si="1788"/>
        <v>0</v>
      </c>
      <c r="RUU1393" s="84">
        <f t="shared" si="1788"/>
        <v>0</v>
      </c>
      <c r="RUV1393" s="84">
        <f t="shared" si="1788"/>
        <v>1000000</v>
      </c>
      <c r="RVB1393" s="84" t="s">
        <v>235</v>
      </c>
      <c r="RVC1393" s="84" t="s">
        <v>236</v>
      </c>
      <c r="RVD1393" s="84">
        <f t="shared" ref="RVD1393:RVL1393" si="1789">RVD1387</f>
        <v>1000000</v>
      </c>
      <c r="RVE1393" s="84">
        <f t="shared" si="1789"/>
        <v>0</v>
      </c>
      <c r="RVF1393" s="84">
        <f t="shared" si="1789"/>
        <v>0</v>
      </c>
      <c r="RVG1393" s="84">
        <f t="shared" si="1789"/>
        <v>1000000</v>
      </c>
      <c r="RVH1393" s="84">
        <f t="shared" si="1789"/>
        <v>0</v>
      </c>
      <c r="RVI1393" s="84">
        <f t="shared" si="1789"/>
        <v>0</v>
      </c>
      <c r="RVJ1393" s="84">
        <f t="shared" si="1789"/>
        <v>0</v>
      </c>
      <c r="RVK1393" s="84">
        <f t="shared" si="1789"/>
        <v>0</v>
      </c>
      <c r="RVL1393" s="84">
        <f t="shared" si="1789"/>
        <v>1000000</v>
      </c>
      <c r="RVR1393" s="84" t="s">
        <v>235</v>
      </c>
      <c r="RVS1393" s="84" t="s">
        <v>236</v>
      </c>
      <c r="RVT1393" s="84">
        <f t="shared" ref="RVT1393:RWB1393" si="1790">RVT1387</f>
        <v>1000000</v>
      </c>
      <c r="RVU1393" s="84">
        <f t="shared" si="1790"/>
        <v>0</v>
      </c>
      <c r="RVV1393" s="84">
        <f t="shared" si="1790"/>
        <v>0</v>
      </c>
      <c r="RVW1393" s="84">
        <f t="shared" si="1790"/>
        <v>1000000</v>
      </c>
      <c r="RVX1393" s="84">
        <f t="shared" si="1790"/>
        <v>0</v>
      </c>
      <c r="RVY1393" s="84">
        <f t="shared" si="1790"/>
        <v>0</v>
      </c>
      <c r="RVZ1393" s="84">
        <f t="shared" si="1790"/>
        <v>0</v>
      </c>
      <c r="RWA1393" s="84">
        <f t="shared" si="1790"/>
        <v>0</v>
      </c>
      <c r="RWB1393" s="84">
        <f t="shared" si="1790"/>
        <v>1000000</v>
      </c>
      <c r="RWH1393" s="84" t="s">
        <v>235</v>
      </c>
      <c r="RWI1393" s="84" t="s">
        <v>236</v>
      </c>
      <c r="RWJ1393" s="84">
        <f t="shared" ref="RWJ1393:RWR1393" si="1791">RWJ1387</f>
        <v>1000000</v>
      </c>
      <c r="RWK1393" s="84">
        <f t="shared" si="1791"/>
        <v>0</v>
      </c>
      <c r="RWL1393" s="84">
        <f t="shared" si="1791"/>
        <v>0</v>
      </c>
      <c r="RWM1393" s="84">
        <f t="shared" si="1791"/>
        <v>1000000</v>
      </c>
      <c r="RWN1393" s="84">
        <f t="shared" si="1791"/>
        <v>0</v>
      </c>
      <c r="RWO1393" s="84">
        <f t="shared" si="1791"/>
        <v>0</v>
      </c>
      <c r="RWP1393" s="84">
        <f t="shared" si="1791"/>
        <v>0</v>
      </c>
      <c r="RWQ1393" s="84">
        <f t="shared" si="1791"/>
        <v>0</v>
      </c>
      <c r="RWR1393" s="84">
        <f t="shared" si="1791"/>
        <v>1000000</v>
      </c>
      <c r="RWX1393" s="84" t="s">
        <v>235</v>
      </c>
      <c r="RWY1393" s="84" t="s">
        <v>236</v>
      </c>
      <c r="RWZ1393" s="84">
        <f t="shared" ref="RWZ1393:RXH1393" si="1792">RWZ1387</f>
        <v>1000000</v>
      </c>
      <c r="RXA1393" s="84">
        <f t="shared" si="1792"/>
        <v>0</v>
      </c>
      <c r="RXB1393" s="84">
        <f t="shared" si="1792"/>
        <v>0</v>
      </c>
      <c r="RXC1393" s="84">
        <f t="shared" si="1792"/>
        <v>1000000</v>
      </c>
      <c r="RXD1393" s="84">
        <f t="shared" si="1792"/>
        <v>0</v>
      </c>
      <c r="RXE1393" s="84">
        <f t="shared" si="1792"/>
        <v>0</v>
      </c>
      <c r="RXF1393" s="84">
        <f t="shared" si="1792"/>
        <v>0</v>
      </c>
      <c r="RXG1393" s="84">
        <f t="shared" si="1792"/>
        <v>0</v>
      </c>
      <c r="RXH1393" s="84">
        <f t="shared" si="1792"/>
        <v>1000000</v>
      </c>
      <c r="RXN1393" s="84" t="s">
        <v>235</v>
      </c>
      <c r="RXO1393" s="84" t="s">
        <v>236</v>
      </c>
      <c r="RXP1393" s="84">
        <f t="shared" ref="RXP1393:RXX1393" si="1793">RXP1387</f>
        <v>1000000</v>
      </c>
      <c r="RXQ1393" s="84">
        <f t="shared" si="1793"/>
        <v>0</v>
      </c>
      <c r="RXR1393" s="84">
        <f t="shared" si="1793"/>
        <v>0</v>
      </c>
      <c r="RXS1393" s="84">
        <f t="shared" si="1793"/>
        <v>1000000</v>
      </c>
      <c r="RXT1393" s="84">
        <f t="shared" si="1793"/>
        <v>0</v>
      </c>
      <c r="RXU1393" s="84">
        <f t="shared" si="1793"/>
        <v>0</v>
      </c>
      <c r="RXV1393" s="84">
        <f t="shared" si="1793"/>
        <v>0</v>
      </c>
      <c r="RXW1393" s="84">
        <f t="shared" si="1793"/>
        <v>0</v>
      </c>
      <c r="RXX1393" s="84">
        <f t="shared" si="1793"/>
        <v>1000000</v>
      </c>
      <c r="RYD1393" s="84" t="s">
        <v>235</v>
      </c>
      <c r="RYE1393" s="84" t="s">
        <v>236</v>
      </c>
      <c r="RYF1393" s="84">
        <f t="shared" ref="RYF1393:RYN1393" si="1794">RYF1387</f>
        <v>1000000</v>
      </c>
      <c r="RYG1393" s="84">
        <f t="shared" si="1794"/>
        <v>0</v>
      </c>
      <c r="RYH1393" s="84">
        <f t="shared" si="1794"/>
        <v>0</v>
      </c>
      <c r="RYI1393" s="84">
        <f t="shared" si="1794"/>
        <v>1000000</v>
      </c>
      <c r="RYJ1393" s="84">
        <f t="shared" si="1794"/>
        <v>0</v>
      </c>
      <c r="RYK1393" s="84">
        <f t="shared" si="1794"/>
        <v>0</v>
      </c>
      <c r="RYL1393" s="84">
        <f t="shared" si="1794"/>
        <v>0</v>
      </c>
      <c r="RYM1393" s="84">
        <f t="shared" si="1794"/>
        <v>0</v>
      </c>
      <c r="RYN1393" s="84">
        <f t="shared" si="1794"/>
        <v>1000000</v>
      </c>
      <c r="RYT1393" s="84" t="s">
        <v>235</v>
      </c>
      <c r="RYU1393" s="84" t="s">
        <v>236</v>
      </c>
      <c r="RYV1393" s="84">
        <f t="shared" ref="RYV1393:RZD1393" si="1795">RYV1387</f>
        <v>1000000</v>
      </c>
      <c r="RYW1393" s="84">
        <f t="shared" si="1795"/>
        <v>0</v>
      </c>
      <c r="RYX1393" s="84">
        <f t="shared" si="1795"/>
        <v>0</v>
      </c>
      <c r="RYY1393" s="84">
        <f t="shared" si="1795"/>
        <v>1000000</v>
      </c>
      <c r="RYZ1393" s="84">
        <f t="shared" si="1795"/>
        <v>0</v>
      </c>
      <c r="RZA1393" s="84">
        <f t="shared" si="1795"/>
        <v>0</v>
      </c>
      <c r="RZB1393" s="84">
        <f t="shared" si="1795"/>
        <v>0</v>
      </c>
      <c r="RZC1393" s="84">
        <f t="shared" si="1795"/>
        <v>0</v>
      </c>
      <c r="RZD1393" s="84">
        <f t="shared" si="1795"/>
        <v>1000000</v>
      </c>
      <c r="RZJ1393" s="84" t="s">
        <v>235</v>
      </c>
      <c r="RZK1393" s="84" t="s">
        <v>236</v>
      </c>
      <c r="RZL1393" s="84">
        <f t="shared" ref="RZL1393:RZT1393" si="1796">RZL1387</f>
        <v>1000000</v>
      </c>
      <c r="RZM1393" s="84">
        <f t="shared" si="1796"/>
        <v>0</v>
      </c>
      <c r="RZN1393" s="84">
        <f t="shared" si="1796"/>
        <v>0</v>
      </c>
      <c r="RZO1393" s="84">
        <f t="shared" si="1796"/>
        <v>1000000</v>
      </c>
      <c r="RZP1393" s="84">
        <f t="shared" si="1796"/>
        <v>0</v>
      </c>
      <c r="RZQ1393" s="84">
        <f t="shared" si="1796"/>
        <v>0</v>
      </c>
      <c r="RZR1393" s="84">
        <f t="shared" si="1796"/>
        <v>0</v>
      </c>
      <c r="RZS1393" s="84">
        <f t="shared" si="1796"/>
        <v>0</v>
      </c>
      <c r="RZT1393" s="84">
        <f t="shared" si="1796"/>
        <v>1000000</v>
      </c>
      <c r="RZZ1393" s="84" t="s">
        <v>235</v>
      </c>
      <c r="SAA1393" s="84" t="s">
        <v>236</v>
      </c>
      <c r="SAB1393" s="84">
        <f t="shared" ref="SAB1393:SAJ1393" si="1797">SAB1387</f>
        <v>1000000</v>
      </c>
      <c r="SAC1393" s="84">
        <f t="shared" si="1797"/>
        <v>0</v>
      </c>
      <c r="SAD1393" s="84">
        <f t="shared" si="1797"/>
        <v>0</v>
      </c>
      <c r="SAE1393" s="84">
        <f t="shared" si="1797"/>
        <v>1000000</v>
      </c>
      <c r="SAF1393" s="84">
        <f t="shared" si="1797"/>
        <v>0</v>
      </c>
      <c r="SAG1393" s="84">
        <f t="shared" si="1797"/>
        <v>0</v>
      </c>
      <c r="SAH1393" s="84">
        <f t="shared" si="1797"/>
        <v>0</v>
      </c>
      <c r="SAI1393" s="84">
        <f t="shared" si="1797"/>
        <v>0</v>
      </c>
      <c r="SAJ1393" s="84">
        <f t="shared" si="1797"/>
        <v>1000000</v>
      </c>
      <c r="SAP1393" s="84" t="s">
        <v>235</v>
      </c>
      <c r="SAQ1393" s="84" t="s">
        <v>236</v>
      </c>
      <c r="SAR1393" s="84">
        <f t="shared" ref="SAR1393:SAZ1393" si="1798">SAR1387</f>
        <v>1000000</v>
      </c>
      <c r="SAS1393" s="84">
        <f t="shared" si="1798"/>
        <v>0</v>
      </c>
      <c r="SAT1393" s="84">
        <f t="shared" si="1798"/>
        <v>0</v>
      </c>
      <c r="SAU1393" s="84">
        <f t="shared" si="1798"/>
        <v>1000000</v>
      </c>
      <c r="SAV1393" s="84">
        <f t="shared" si="1798"/>
        <v>0</v>
      </c>
      <c r="SAW1393" s="84">
        <f t="shared" si="1798"/>
        <v>0</v>
      </c>
      <c r="SAX1393" s="84">
        <f t="shared" si="1798"/>
        <v>0</v>
      </c>
      <c r="SAY1393" s="84">
        <f t="shared" si="1798"/>
        <v>0</v>
      </c>
      <c r="SAZ1393" s="84">
        <f t="shared" si="1798"/>
        <v>1000000</v>
      </c>
      <c r="SBF1393" s="84" t="s">
        <v>235</v>
      </c>
      <c r="SBG1393" s="84" t="s">
        <v>236</v>
      </c>
      <c r="SBH1393" s="84">
        <f t="shared" ref="SBH1393:SBP1393" si="1799">SBH1387</f>
        <v>1000000</v>
      </c>
      <c r="SBI1393" s="84">
        <f t="shared" si="1799"/>
        <v>0</v>
      </c>
      <c r="SBJ1393" s="84">
        <f t="shared" si="1799"/>
        <v>0</v>
      </c>
      <c r="SBK1393" s="84">
        <f t="shared" si="1799"/>
        <v>1000000</v>
      </c>
      <c r="SBL1393" s="84">
        <f t="shared" si="1799"/>
        <v>0</v>
      </c>
      <c r="SBM1393" s="84">
        <f t="shared" si="1799"/>
        <v>0</v>
      </c>
      <c r="SBN1393" s="84">
        <f t="shared" si="1799"/>
        <v>0</v>
      </c>
      <c r="SBO1393" s="84">
        <f t="shared" si="1799"/>
        <v>0</v>
      </c>
      <c r="SBP1393" s="84">
        <f t="shared" si="1799"/>
        <v>1000000</v>
      </c>
      <c r="SBV1393" s="84" t="s">
        <v>235</v>
      </c>
      <c r="SBW1393" s="84" t="s">
        <v>236</v>
      </c>
      <c r="SBX1393" s="84">
        <f t="shared" ref="SBX1393:SCF1393" si="1800">SBX1387</f>
        <v>1000000</v>
      </c>
      <c r="SBY1393" s="84">
        <f t="shared" si="1800"/>
        <v>0</v>
      </c>
      <c r="SBZ1393" s="84">
        <f t="shared" si="1800"/>
        <v>0</v>
      </c>
      <c r="SCA1393" s="84">
        <f t="shared" si="1800"/>
        <v>1000000</v>
      </c>
      <c r="SCB1393" s="84">
        <f t="shared" si="1800"/>
        <v>0</v>
      </c>
      <c r="SCC1393" s="84">
        <f t="shared" si="1800"/>
        <v>0</v>
      </c>
      <c r="SCD1393" s="84">
        <f t="shared" si="1800"/>
        <v>0</v>
      </c>
      <c r="SCE1393" s="84">
        <f t="shared" si="1800"/>
        <v>0</v>
      </c>
      <c r="SCF1393" s="84">
        <f t="shared" si="1800"/>
        <v>1000000</v>
      </c>
      <c r="SCL1393" s="84" t="s">
        <v>235</v>
      </c>
      <c r="SCM1393" s="84" t="s">
        <v>236</v>
      </c>
      <c r="SCN1393" s="84">
        <f t="shared" ref="SCN1393:SCV1393" si="1801">SCN1387</f>
        <v>1000000</v>
      </c>
      <c r="SCO1393" s="84">
        <f t="shared" si="1801"/>
        <v>0</v>
      </c>
      <c r="SCP1393" s="84">
        <f t="shared" si="1801"/>
        <v>0</v>
      </c>
      <c r="SCQ1393" s="84">
        <f t="shared" si="1801"/>
        <v>1000000</v>
      </c>
      <c r="SCR1393" s="84">
        <f t="shared" si="1801"/>
        <v>0</v>
      </c>
      <c r="SCS1393" s="84">
        <f t="shared" si="1801"/>
        <v>0</v>
      </c>
      <c r="SCT1393" s="84">
        <f t="shared" si="1801"/>
        <v>0</v>
      </c>
      <c r="SCU1393" s="84">
        <f t="shared" si="1801"/>
        <v>0</v>
      </c>
      <c r="SCV1393" s="84">
        <f t="shared" si="1801"/>
        <v>1000000</v>
      </c>
      <c r="SDB1393" s="84" t="s">
        <v>235</v>
      </c>
      <c r="SDC1393" s="84" t="s">
        <v>236</v>
      </c>
      <c r="SDD1393" s="84">
        <f t="shared" ref="SDD1393:SDL1393" si="1802">SDD1387</f>
        <v>1000000</v>
      </c>
      <c r="SDE1393" s="84">
        <f t="shared" si="1802"/>
        <v>0</v>
      </c>
      <c r="SDF1393" s="84">
        <f t="shared" si="1802"/>
        <v>0</v>
      </c>
      <c r="SDG1393" s="84">
        <f t="shared" si="1802"/>
        <v>1000000</v>
      </c>
      <c r="SDH1393" s="84">
        <f t="shared" si="1802"/>
        <v>0</v>
      </c>
      <c r="SDI1393" s="84">
        <f t="shared" si="1802"/>
        <v>0</v>
      </c>
      <c r="SDJ1393" s="84">
        <f t="shared" si="1802"/>
        <v>0</v>
      </c>
      <c r="SDK1393" s="84">
        <f t="shared" si="1802"/>
        <v>0</v>
      </c>
      <c r="SDL1393" s="84">
        <f t="shared" si="1802"/>
        <v>1000000</v>
      </c>
      <c r="SDR1393" s="84" t="s">
        <v>235</v>
      </c>
      <c r="SDS1393" s="84" t="s">
        <v>236</v>
      </c>
      <c r="SDT1393" s="84">
        <f t="shared" ref="SDT1393:SEB1393" si="1803">SDT1387</f>
        <v>1000000</v>
      </c>
      <c r="SDU1393" s="84">
        <f t="shared" si="1803"/>
        <v>0</v>
      </c>
      <c r="SDV1393" s="84">
        <f t="shared" si="1803"/>
        <v>0</v>
      </c>
      <c r="SDW1393" s="84">
        <f t="shared" si="1803"/>
        <v>1000000</v>
      </c>
      <c r="SDX1393" s="84">
        <f t="shared" si="1803"/>
        <v>0</v>
      </c>
      <c r="SDY1393" s="84">
        <f t="shared" si="1803"/>
        <v>0</v>
      </c>
      <c r="SDZ1393" s="84">
        <f t="shared" si="1803"/>
        <v>0</v>
      </c>
      <c r="SEA1393" s="84">
        <f t="shared" si="1803"/>
        <v>0</v>
      </c>
      <c r="SEB1393" s="84">
        <f t="shared" si="1803"/>
        <v>1000000</v>
      </c>
      <c r="SEH1393" s="84" t="s">
        <v>235</v>
      </c>
      <c r="SEI1393" s="84" t="s">
        <v>236</v>
      </c>
      <c r="SEJ1393" s="84">
        <f t="shared" ref="SEJ1393:SER1393" si="1804">SEJ1387</f>
        <v>1000000</v>
      </c>
      <c r="SEK1393" s="84">
        <f t="shared" si="1804"/>
        <v>0</v>
      </c>
      <c r="SEL1393" s="84">
        <f t="shared" si="1804"/>
        <v>0</v>
      </c>
      <c r="SEM1393" s="84">
        <f t="shared" si="1804"/>
        <v>1000000</v>
      </c>
      <c r="SEN1393" s="84">
        <f t="shared" si="1804"/>
        <v>0</v>
      </c>
      <c r="SEO1393" s="84">
        <f t="shared" si="1804"/>
        <v>0</v>
      </c>
      <c r="SEP1393" s="84">
        <f t="shared" si="1804"/>
        <v>0</v>
      </c>
      <c r="SEQ1393" s="84">
        <f t="shared" si="1804"/>
        <v>0</v>
      </c>
      <c r="SER1393" s="84">
        <f t="shared" si="1804"/>
        <v>1000000</v>
      </c>
      <c r="SEX1393" s="84" t="s">
        <v>235</v>
      </c>
      <c r="SEY1393" s="84" t="s">
        <v>236</v>
      </c>
      <c r="SEZ1393" s="84">
        <f t="shared" ref="SEZ1393:SFH1393" si="1805">SEZ1387</f>
        <v>1000000</v>
      </c>
      <c r="SFA1393" s="84">
        <f t="shared" si="1805"/>
        <v>0</v>
      </c>
      <c r="SFB1393" s="84">
        <f t="shared" si="1805"/>
        <v>0</v>
      </c>
      <c r="SFC1393" s="84">
        <f t="shared" si="1805"/>
        <v>1000000</v>
      </c>
      <c r="SFD1393" s="84">
        <f t="shared" si="1805"/>
        <v>0</v>
      </c>
      <c r="SFE1393" s="84">
        <f t="shared" si="1805"/>
        <v>0</v>
      </c>
      <c r="SFF1393" s="84">
        <f t="shared" si="1805"/>
        <v>0</v>
      </c>
      <c r="SFG1393" s="84">
        <f t="shared" si="1805"/>
        <v>0</v>
      </c>
      <c r="SFH1393" s="84">
        <f t="shared" si="1805"/>
        <v>1000000</v>
      </c>
      <c r="SFN1393" s="84" t="s">
        <v>235</v>
      </c>
      <c r="SFO1393" s="84" t="s">
        <v>236</v>
      </c>
      <c r="SFP1393" s="84">
        <f t="shared" ref="SFP1393:SFX1393" si="1806">SFP1387</f>
        <v>1000000</v>
      </c>
      <c r="SFQ1393" s="84">
        <f t="shared" si="1806"/>
        <v>0</v>
      </c>
      <c r="SFR1393" s="84">
        <f t="shared" si="1806"/>
        <v>0</v>
      </c>
      <c r="SFS1393" s="84">
        <f t="shared" si="1806"/>
        <v>1000000</v>
      </c>
      <c r="SFT1393" s="84">
        <f t="shared" si="1806"/>
        <v>0</v>
      </c>
      <c r="SFU1393" s="84">
        <f t="shared" si="1806"/>
        <v>0</v>
      </c>
      <c r="SFV1393" s="84">
        <f t="shared" si="1806"/>
        <v>0</v>
      </c>
      <c r="SFW1393" s="84">
        <f t="shared" si="1806"/>
        <v>0</v>
      </c>
      <c r="SFX1393" s="84">
        <f t="shared" si="1806"/>
        <v>1000000</v>
      </c>
      <c r="SGD1393" s="84" t="s">
        <v>235</v>
      </c>
      <c r="SGE1393" s="84" t="s">
        <v>236</v>
      </c>
      <c r="SGF1393" s="84">
        <f t="shared" ref="SGF1393:SGN1393" si="1807">SGF1387</f>
        <v>1000000</v>
      </c>
      <c r="SGG1393" s="84">
        <f t="shared" si="1807"/>
        <v>0</v>
      </c>
      <c r="SGH1393" s="84">
        <f t="shared" si="1807"/>
        <v>0</v>
      </c>
      <c r="SGI1393" s="84">
        <f t="shared" si="1807"/>
        <v>1000000</v>
      </c>
      <c r="SGJ1393" s="84">
        <f t="shared" si="1807"/>
        <v>0</v>
      </c>
      <c r="SGK1393" s="84">
        <f t="shared" si="1807"/>
        <v>0</v>
      </c>
      <c r="SGL1393" s="84">
        <f t="shared" si="1807"/>
        <v>0</v>
      </c>
      <c r="SGM1393" s="84">
        <f t="shared" si="1807"/>
        <v>0</v>
      </c>
      <c r="SGN1393" s="84">
        <f t="shared" si="1807"/>
        <v>1000000</v>
      </c>
      <c r="SGT1393" s="84" t="s">
        <v>235</v>
      </c>
      <c r="SGU1393" s="84" t="s">
        <v>236</v>
      </c>
      <c r="SGV1393" s="84">
        <f t="shared" ref="SGV1393:SHD1393" si="1808">SGV1387</f>
        <v>1000000</v>
      </c>
      <c r="SGW1393" s="84">
        <f t="shared" si="1808"/>
        <v>0</v>
      </c>
      <c r="SGX1393" s="84">
        <f t="shared" si="1808"/>
        <v>0</v>
      </c>
      <c r="SGY1393" s="84">
        <f t="shared" si="1808"/>
        <v>1000000</v>
      </c>
      <c r="SGZ1393" s="84">
        <f t="shared" si="1808"/>
        <v>0</v>
      </c>
      <c r="SHA1393" s="84">
        <f t="shared" si="1808"/>
        <v>0</v>
      </c>
      <c r="SHB1393" s="84">
        <f t="shared" si="1808"/>
        <v>0</v>
      </c>
      <c r="SHC1393" s="84">
        <f t="shared" si="1808"/>
        <v>0</v>
      </c>
      <c r="SHD1393" s="84">
        <f t="shared" si="1808"/>
        <v>1000000</v>
      </c>
      <c r="SHJ1393" s="84" t="s">
        <v>235</v>
      </c>
      <c r="SHK1393" s="84" t="s">
        <v>236</v>
      </c>
      <c r="SHL1393" s="84">
        <f t="shared" ref="SHL1393:SHT1393" si="1809">SHL1387</f>
        <v>1000000</v>
      </c>
      <c r="SHM1393" s="84">
        <f t="shared" si="1809"/>
        <v>0</v>
      </c>
      <c r="SHN1393" s="84">
        <f t="shared" si="1809"/>
        <v>0</v>
      </c>
      <c r="SHO1393" s="84">
        <f t="shared" si="1809"/>
        <v>1000000</v>
      </c>
      <c r="SHP1393" s="84">
        <f t="shared" si="1809"/>
        <v>0</v>
      </c>
      <c r="SHQ1393" s="84">
        <f t="shared" si="1809"/>
        <v>0</v>
      </c>
      <c r="SHR1393" s="84">
        <f t="shared" si="1809"/>
        <v>0</v>
      </c>
      <c r="SHS1393" s="84">
        <f t="shared" si="1809"/>
        <v>0</v>
      </c>
      <c r="SHT1393" s="84">
        <f t="shared" si="1809"/>
        <v>1000000</v>
      </c>
      <c r="SHZ1393" s="84" t="s">
        <v>235</v>
      </c>
      <c r="SIA1393" s="84" t="s">
        <v>236</v>
      </c>
      <c r="SIB1393" s="84">
        <f t="shared" ref="SIB1393:SIJ1393" si="1810">SIB1387</f>
        <v>1000000</v>
      </c>
      <c r="SIC1393" s="84">
        <f t="shared" si="1810"/>
        <v>0</v>
      </c>
      <c r="SID1393" s="84">
        <f t="shared" si="1810"/>
        <v>0</v>
      </c>
      <c r="SIE1393" s="84">
        <f t="shared" si="1810"/>
        <v>1000000</v>
      </c>
      <c r="SIF1393" s="84">
        <f t="shared" si="1810"/>
        <v>0</v>
      </c>
      <c r="SIG1393" s="84">
        <f t="shared" si="1810"/>
        <v>0</v>
      </c>
      <c r="SIH1393" s="84">
        <f t="shared" si="1810"/>
        <v>0</v>
      </c>
      <c r="SII1393" s="84">
        <f t="shared" si="1810"/>
        <v>0</v>
      </c>
      <c r="SIJ1393" s="84">
        <f t="shared" si="1810"/>
        <v>1000000</v>
      </c>
      <c r="SIP1393" s="84" t="s">
        <v>235</v>
      </c>
      <c r="SIQ1393" s="84" t="s">
        <v>236</v>
      </c>
      <c r="SIR1393" s="84">
        <f t="shared" ref="SIR1393:SIZ1393" si="1811">SIR1387</f>
        <v>1000000</v>
      </c>
      <c r="SIS1393" s="84">
        <f t="shared" si="1811"/>
        <v>0</v>
      </c>
      <c r="SIT1393" s="84">
        <f t="shared" si="1811"/>
        <v>0</v>
      </c>
      <c r="SIU1393" s="84">
        <f t="shared" si="1811"/>
        <v>1000000</v>
      </c>
      <c r="SIV1393" s="84">
        <f t="shared" si="1811"/>
        <v>0</v>
      </c>
      <c r="SIW1393" s="84">
        <f t="shared" si="1811"/>
        <v>0</v>
      </c>
      <c r="SIX1393" s="84">
        <f t="shared" si="1811"/>
        <v>0</v>
      </c>
      <c r="SIY1393" s="84">
        <f t="shared" si="1811"/>
        <v>0</v>
      </c>
      <c r="SIZ1393" s="84">
        <f t="shared" si="1811"/>
        <v>1000000</v>
      </c>
      <c r="SJF1393" s="84" t="s">
        <v>235</v>
      </c>
      <c r="SJG1393" s="84" t="s">
        <v>236</v>
      </c>
      <c r="SJH1393" s="84">
        <f t="shared" ref="SJH1393:SJP1393" si="1812">SJH1387</f>
        <v>1000000</v>
      </c>
      <c r="SJI1393" s="84">
        <f t="shared" si="1812"/>
        <v>0</v>
      </c>
      <c r="SJJ1393" s="84">
        <f t="shared" si="1812"/>
        <v>0</v>
      </c>
      <c r="SJK1393" s="84">
        <f t="shared" si="1812"/>
        <v>1000000</v>
      </c>
      <c r="SJL1393" s="84">
        <f t="shared" si="1812"/>
        <v>0</v>
      </c>
      <c r="SJM1393" s="84">
        <f t="shared" si="1812"/>
        <v>0</v>
      </c>
      <c r="SJN1393" s="84">
        <f t="shared" si="1812"/>
        <v>0</v>
      </c>
      <c r="SJO1393" s="84">
        <f t="shared" si="1812"/>
        <v>0</v>
      </c>
      <c r="SJP1393" s="84">
        <f t="shared" si="1812"/>
        <v>1000000</v>
      </c>
      <c r="SJV1393" s="84" t="s">
        <v>235</v>
      </c>
      <c r="SJW1393" s="84" t="s">
        <v>236</v>
      </c>
      <c r="SJX1393" s="84">
        <f t="shared" ref="SJX1393:SKF1393" si="1813">SJX1387</f>
        <v>1000000</v>
      </c>
      <c r="SJY1393" s="84">
        <f t="shared" si="1813"/>
        <v>0</v>
      </c>
      <c r="SJZ1393" s="84">
        <f t="shared" si="1813"/>
        <v>0</v>
      </c>
      <c r="SKA1393" s="84">
        <f t="shared" si="1813"/>
        <v>1000000</v>
      </c>
      <c r="SKB1393" s="84">
        <f t="shared" si="1813"/>
        <v>0</v>
      </c>
      <c r="SKC1393" s="84">
        <f t="shared" si="1813"/>
        <v>0</v>
      </c>
      <c r="SKD1393" s="84">
        <f t="shared" si="1813"/>
        <v>0</v>
      </c>
      <c r="SKE1393" s="84">
        <f t="shared" si="1813"/>
        <v>0</v>
      </c>
      <c r="SKF1393" s="84">
        <f t="shared" si="1813"/>
        <v>1000000</v>
      </c>
      <c r="SKL1393" s="84" t="s">
        <v>235</v>
      </c>
      <c r="SKM1393" s="84" t="s">
        <v>236</v>
      </c>
      <c r="SKN1393" s="84">
        <f t="shared" ref="SKN1393:SKV1393" si="1814">SKN1387</f>
        <v>1000000</v>
      </c>
      <c r="SKO1393" s="84">
        <f t="shared" si="1814"/>
        <v>0</v>
      </c>
      <c r="SKP1393" s="84">
        <f t="shared" si="1814"/>
        <v>0</v>
      </c>
      <c r="SKQ1393" s="84">
        <f t="shared" si="1814"/>
        <v>1000000</v>
      </c>
      <c r="SKR1393" s="84">
        <f t="shared" si="1814"/>
        <v>0</v>
      </c>
      <c r="SKS1393" s="84">
        <f t="shared" si="1814"/>
        <v>0</v>
      </c>
      <c r="SKT1393" s="84">
        <f t="shared" si="1814"/>
        <v>0</v>
      </c>
      <c r="SKU1393" s="84">
        <f t="shared" si="1814"/>
        <v>0</v>
      </c>
      <c r="SKV1393" s="84">
        <f t="shared" si="1814"/>
        <v>1000000</v>
      </c>
      <c r="SLB1393" s="84" t="s">
        <v>235</v>
      </c>
      <c r="SLC1393" s="84" t="s">
        <v>236</v>
      </c>
      <c r="SLD1393" s="84">
        <f t="shared" ref="SLD1393:SLL1393" si="1815">SLD1387</f>
        <v>1000000</v>
      </c>
      <c r="SLE1393" s="84">
        <f t="shared" si="1815"/>
        <v>0</v>
      </c>
      <c r="SLF1393" s="84">
        <f t="shared" si="1815"/>
        <v>0</v>
      </c>
      <c r="SLG1393" s="84">
        <f t="shared" si="1815"/>
        <v>1000000</v>
      </c>
      <c r="SLH1393" s="84">
        <f t="shared" si="1815"/>
        <v>0</v>
      </c>
      <c r="SLI1393" s="84">
        <f t="shared" si="1815"/>
        <v>0</v>
      </c>
      <c r="SLJ1393" s="84">
        <f t="shared" si="1815"/>
        <v>0</v>
      </c>
      <c r="SLK1393" s="84">
        <f t="shared" si="1815"/>
        <v>0</v>
      </c>
      <c r="SLL1393" s="84">
        <f t="shared" si="1815"/>
        <v>1000000</v>
      </c>
      <c r="SLR1393" s="84" t="s">
        <v>235</v>
      </c>
      <c r="SLS1393" s="84" t="s">
        <v>236</v>
      </c>
      <c r="SLT1393" s="84">
        <f t="shared" ref="SLT1393:SMB1393" si="1816">SLT1387</f>
        <v>1000000</v>
      </c>
      <c r="SLU1393" s="84">
        <f t="shared" si="1816"/>
        <v>0</v>
      </c>
      <c r="SLV1393" s="84">
        <f t="shared" si="1816"/>
        <v>0</v>
      </c>
      <c r="SLW1393" s="84">
        <f t="shared" si="1816"/>
        <v>1000000</v>
      </c>
      <c r="SLX1393" s="84">
        <f t="shared" si="1816"/>
        <v>0</v>
      </c>
      <c r="SLY1393" s="84">
        <f t="shared" si="1816"/>
        <v>0</v>
      </c>
      <c r="SLZ1393" s="84">
        <f t="shared" si="1816"/>
        <v>0</v>
      </c>
      <c r="SMA1393" s="84">
        <f t="shared" si="1816"/>
        <v>0</v>
      </c>
      <c r="SMB1393" s="84">
        <f t="shared" si="1816"/>
        <v>1000000</v>
      </c>
      <c r="SMH1393" s="84" t="s">
        <v>235</v>
      </c>
      <c r="SMI1393" s="84" t="s">
        <v>236</v>
      </c>
      <c r="SMJ1393" s="84">
        <f t="shared" ref="SMJ1393:SMR1393" si="1817">SMJ1387</f>
        <v>1000000</v>
      </c>
      <c r="SMK1393" s="84">
        <f t="shared" si="1817"/>
        <v>0</v>
      </c>
      <c r="SML1393" s="84">
        <f t="shared" si="1817"/>
        <v>0</v>
      </c>
      <c r="SMM1393" s="84">
        <f t="shared" si="1817"/>
        <v>1000000</v>
      </c>
      <c r="SMN1393" s="84">
        <f t="shared" si="1817"/>
        <v>0</v>
      </c>
      <c r="SMO1393" s="84">
        <f t="shared" si="1817"/>
        <v>0</v>
      </c>
      <c r="SMP1393" s="84">
        <f t="shared" si="1817"/>
        <v>0</v>
      </c>
      <c r="SMQ1393" s="84">
        <f t="shared" si="1817"/>
        <v>0</v>
      </c>
      <c r="SMR1393" s="84">
        <f t="shared" si="1817"/>
        <v>1000000</v>
      </c>
      <c r="SMX1393" s="84" t="s">
        <v>235</v>
      </c>
      <c r="SMY1393" s="84" t="s">
        <v>236</v>
      </c>
      <c r="SMZ1393" s="84">
        <f t="shared" ref="SMZ1393:SNH1393" si="1818">SMZ1387</f>
        <v>1000000</v>
      </c>
      <c r="SNA1393" s="84">
        <f t="shared" si="1818"/>
        <v>0</v>
      </c>
      <c r="SNB1393" s="84">
        <f t="shared" si="1818"/>
        <v>0</v>
      </c>
      <c r="SNC1393" s="84">
        <f t="shared" si="1818"/>
        <v>1000000</v>
      </c>
      <c r="SND1393" s="84">
        <f t="shared" si="1818"/>
        <v>0</v>
      </c>
      <c r="SNE1393" s="84">
        <f t="shared" si="1818"/>
        <v>0</v>
      </c>
      <c r="SNF1393" s="84">
        <f t="shared" si="1818"/>
        <v>0</v>
      </c>
      <c r="SNG1393" s="84">
        <f t="shared" si="1818"/>
        <v>0</v>
      </c>
      <c r="SNH1393" s="84">
        <f t="shared" si="1818"/>
        <v>1000000</v>
      </c>
      <c r="SNN1393" s="84" t="s">
        <v>235</v>
      </c>
      <c r="SNO1393" s="84" t="s">
        <v>236</v>
      </c>
      <c r="SNP1393" s="84">
        <f t="shared" ref="SNP1393:SNX1393" si="1819">SNP1387</f>
        <v>1000000</v>
      </c>
      <c r="SNQ1393" s="84">
        <f t="shared" si="1819"/>
        <v>0</v>
      </c>
      <c r="SNR1393" s="84">
        <f t="shared" si="1819"/>
        <v>0</v>
      </c>
      <c r="SNS1393" s="84">
        <f t="shared" si="1819"/>
        <v>1000000</v>
      </c>
      <c r="SNT1393" s="84">
        <f t="shared" si="1819"/>
        <v>0</v>
      </c>
      <c r="SNU1393" s="84">
        <f t="shared" si="1819"/>
        <v>0</v>
      </c>
      <c r="SNV1393" s="84">
        <f t="shared" si="1819"/>
        <v>0</v>
      </c>
      <c r="SNW1393" s="84">
        <f t="shared" si="1819"/>
        <v>0</v>
      </c>
      <c r="SNX1393" s="84">
        <f t="shared" si="1819"/>
        <v>1000000</v>
      </c>
      <c r="SOD1393" s="84" t="s">
        <v>235</v>
      </c>
      <c r="SOE1393" s="84" t="s">
        <v>236</v>
      </c>
      <c r="SOF1393" s="84">
        <f t="shared" ref="SOF1393:SON1393" si="1820">SOF1387</f>
        <v>1000000</v>
      </c>
      <c r="SOG1393" s="84">
        <f t="shared" si="1820"/>
        <v>0</v>
      </c>
      <c r="SOH1393" s="84">
        <f t="shared" si="1820"/>
        <v>0</v>
      </c>
      <c r="SOI1393" s="84">
        <f t="shared" si="1820"/>
        <v>1000000</v>
      </c>
      <c r="SOJ1393" s="84">
        <f t="shared" si="1820"/>
        <v>0</v>
      </c>
      <c r="SOK1393" s="84">
        <f t="shared" si="1820"/>
        <v>0</v>
      </c>
      <c r="SOL1393" s="84">
        <f t="shared" si="1820"/>
        <v>0</v>
      </c>
      <c r="SOM1393" s="84">
        <f t="shared" si="1820"/>
        <v>0</v>
      </c>
      <c r="SON1393" s="84">
        <f t="shared" si="1820"/>
        <v>1000000</v>
      </c>
      <c r="SOT1393" s="84" t="s">
        <v>235</v>
      </c>
      <c r="SOU1393" s="84" t="s">
        <v>236</v>
      </c>
      <c r="SOV1393" s="84">
        <f t="shared" ref="SOV1393:SPD1393" si="1821">SOV1387</f>
        <v>1000000</v>
      </c>
      <c r="SOW1393" s="84">
        <f t="shared" si="1821"/>
        <v>0</v>
      </c>
      <c r="SOX1393" s="84">
        <f t="shared" si="1821"/>
        <v>0</v>
      </c>
      <c r="SOY1393" s="84">
        <f t="shared" si="1821"/>
        <v>1000000</v>
      </c>
      <c r="SOZ1393" s="84">
        <f t="shared" si="1821"/>
        <v>0</v>
      </c>
      <c r="SPA1393" s="84">
        <f t="shared" si="1821"/>
        <v>0</v>
      </c>
      <c r="SPB1393" s="84">
        <f t="shared" si="1821"/>
        <v>0</v>
      </c>
      <c r="SPC1393" s="84">
        <f t="shared" si="1821"/>
        <v>0</v>
      </c>
      <c r="SPD1393" s="84">
        <f t="shared" si="1821"/>
        <v>1000000</v>
      </c>
      <c r="SPJ1393" s="84" t="s">
        <v>235</v>
      </c>
      <c r="SPK1393" s="84" t="s">
        <v>236</v>
      </c>
      <c r="SPL1393" s="84">
        <f t="shared" ref="SPL1393:SPT1393" si="1822">SPL1387</f>
        <v>1000000</v>
      </c>
      <c r="SPM1393" s="84">
        <f t="shared" si="1822"/>
        <v>0</v>
      </c>
      <c r="SPN1393" s="84">
        <f t="shared" si="1822"/>
        <v>0</v>
      </c>
      <c r="SPO1393" s="84">
        <f t="shared" si="1822"/>
        <v>1000000</v>
      </c>
      <c r="SPP1393" s="84">
        <f t="shared" si="1822"/>
        <v>0</v>
      </c>
      <c r="SPQ1393" s="84">
        <f t="shared" si="1822"/>
        <v>0</v>
      </c>
      <c r="SPR1393" s="84">
        <f t="shared" si="1822"/>
        <v>0</v>
      </c>
      <c r="SPS1393" s="84">
        <f t="shared" si="1822"/>
        <v>0</v>
      </c>
      <c r="SPT1393" s="84">
        <f t="shared" si="1822"/>
        <v>1000000</v>
      </c>
      <c r="SPZ1393" s="84" t="s">
        <v>235</v>
      </c>
      <c r="SQA1393" s="84" t="s">
        <v>236</v>
      </c>
      <c r="SQB1393" s="84">
        <f t="shared" ref="SQB1393:SQJ1393" si="1823">SQB1387</f>
        <v>1000000</v>
      </c>
      <c r="SQC1393" s="84">
        <f t="shared" si="1823"/>
        <v>0</v>
      </c>
      <c r="SQD1393" s="84">
        <f t="shared" si="1823"/>
        <v>0</v>
      </c>
      <c r="SQE1393" s="84">
        <f t="shared" si="1823"/>
        <v>1000000</v>
      </c>
      <c r="SQF1393" s="84">
        <f t="shared" si="1823"/>
        <v>0</v>
      </c>
      <c r="SQG1393" s="84">
        <f t="shared" si="1823"/>
        <v>0</v>
      </c>
      <c r="SQH1393" s="84">
        <f t="shared" si="1823"/>
        <v>0</v>
      </c>
      <c r="SQI1393" s="84">
        <f t="shared" si="1823"/>
        <v>0</v>
      </c>
      <c r="SQJ1393" s="84">
        <f t="shared" si="1823"/>
        <v>1000000</v>
      </c>
      <c r="SQP1393" s="84" t="s">
        <v>235</v>
      </c>
      <c r="SQQ1393" s="84" t="s">
        <v>236</v>
      </c>
      <c r="SQR1393" s="84">
        <f>SQR1387</f>
        <v>1000000</v>
      </c>
      <c r="SQS1393" s="84">
        <f>SQS1387</f>
        <v>0</v>
      </c>
      <c r="SQT1393" s="84">
        <f>SQT1387</f>
        <v>0</v>
      </c>
      <c r="SQU1393" s="84">
        <f>SQU1387</f>
        <v>1000000</v>
      </c>
      <c r="SQV1393" s="84">
        <f>SQV1387</f>
        <v>0</v>
      </c>
      <c r="SQW1393" s="84">
        <f>SQW1387</f>
        <v>0</v>
      </c>
      <c r="SQX1393" s="84">
        <f>SQX1387</f>
        <v>0</v>
      </c>
      <c r="SQY1393" s="84">
        <f>SQY1387</f>
        <v>0</v>
      </c>
      <c r="SQZ1393" s="84">
        <f>SQZ1387</f>
        <v>1000000</v>
      </c>
      <c r="SRF1393" s="84" t="s">
        <v>235</v>
      </c>
      <c r="SRG1393" s="84" t="s">
        <v>236</v>
      </c>
      <c r="SRH1393" s="84">
        <f t="shared" ref="SRH1393:SRP1393" si="1824">SRH1387</f>
        <v>1000000</v>
      </c>
      <c r="SRI1393" s="84">
        <f t="shared" si="1824"/>
        <v>0</v>
      </c>
      <c r="SRJ1393" s="84">
        <f t="shared" si="1824"/>
        <v>0</v>
      </c>
      <c r="SRK1393" s="84">
        <f t="shared" si="1824"/>
        <v>1000000</v>
      </c>
      <c r="SRL1393" s="84">
        <f t="shared" si="1824"/>
        <v>0</v>
      </c>
      <c r="SRM1393" s="84">
        <f t="shared" si="1824"/>
        <v>0</v>
      </c>
      <c r="SRN1393" s="84">
        <f t="shared" si="1824"/>
        <v>0</v>
      </c>
      <c r="SRO1393" s="84">
        <f t="shared" si="1824"/>
        <v>0</v>
      </c>
      <c r="SRP1393" s="84">
        <f t="shared" si="1824"/>
        <v>1000000</v>
      </c>
      <c r="SRV1393" s="84" t="s">
        <v>235</v>
      </c>
      <c r="SRW1393" s="84" t="s">
        <v>236</v>
      </c>
      <c r="SRX1393" s="84">
        <f t="shared" ref="SRX1393:SSF1393" si="1825">SRX1387</f>
        <v>1000000</v>
      </c>
      <c r="SRY1393" s="84">
        <f t="shared" si="1825"/>
        <v>0</v>
      </c>
      <c r="SRZ1393" s="84">
        <f t="shared" si="1825"/>
        <v>0</v>
      </c>
      <c r="SSA1393" s="84">
        <f t="shared" si="1825"/>
        <v>1000000</v>
      </c>
      <c r="SSB1393" s="84">
        <f t="shared" si="1825"/>
        <v>0</v>
      </c>
      <c r="SSC1393" s="84">
        <f t="shared" si="1825"/>
        <v>0</v>
      </c>
      <c r="SSD1393" s="84">
        <f t="shared" si="1825"/>
        <v>0</v>
      </c>
      <c r="SSE1393" s="84">
        <f t="shared" si="1825"/>
        <v>0</v>
      </c>
      <c r="SSF1393" s="84">
        <f t="shared" si="1825"/>
        <v>1000000</v>
      </c>
      <c r="SSL1393" s="84" t="s">
        <v>235</v>
      </c>
      <c r="SSM1393" s="84" t="s">
        <v>236</v>
      </c>
      <c r="SSN1393" s="84">
        <f t="shared" ref="SSN1393:SSV1393" si="1826">SSN1387</f>
        <v>1000000</v>
      </c>
      <c r="SSO1393" s="84">
        <f t="shared" si="1826"/>
        <v>0</v>
      </c>
      <c r="SSP1393" s="84">
        <f t="shared" si="1826"/>
        <v>0</v>
      </c>
      <c r="SSQ1393" s="84">
        <f t="shared" si="1826"/>
        <v>1000000</v>
      </c>
      <c r="SSR1393" s="84">
        <f t="shared" si="1826"/>
        <v>0</v>
      </c>
      <c r="SSS1393" s="84">
        <f t="shared" si="1826"/>
        <v>0</v>
      </c>
      <c r="SST1393" s="84">
        <f t="shared" si="1826"/>
        <v>0</v>
      </c>
      <c r="SSU1393" s="84">
        <f t="shared" si="1826"/>
        <v>0</v>
      </c>
      <c r="SSV1393" s="84">
        <f t="shared" si="1826"/>
        <v>1000000</v>
      </c>
      <c r="STB1393" s="84" t="s">
        <v>235</v>
      </c>
      <c r="STC1393" s="84" t="s">
        <v>236</v>
      </c>
      <c r="STD1393" s="84">
        <f t="shared" ref="STD1393:STL1393" si="1827">STD1387</f>
        <v>1000000</v>
      </c>
      <c r="STE1393" s="84">
        <f t="shared" si="1827"/>
        <v>0</v>
      </c>
      <c r="STF1393" s="84">
        <f t="shared" si="1827"/>
        <v>0</v>
      </c>
      <c r="STG1393" s="84">
        <f t="shared" si="1827"/>
        <v>1000000</v>
      </c>
      <c r="STH1393" s="84">
        <f t="shared" si="1827"/>
        <v>0</v>
      </c>
      <c r="STI1393" s="84">
        <f t="shared" si="1827"/>
        <v>0</v>
      </c>
      <c r="STJ1393" s="84">
        <f t="shared" si="1827"/>
        <v>0</v>
      </c>
      <c r="STK1393" s="84">
        <f t="shared" si="1827"/>
        <v>0</v>
      </c>
      <c r="STL1393" s="84">
        <f t="shared" si="1827"/>
        <v>1000000</v>
      </c>
      <c r="STR1393" s="84" t="s">
        <v>235</v>
      </c>
      <c r="STS1393" s="84" t="s">
        <v>236</v>
      </c>
      <c r="STT1393" s="84">
        <f t="shared" ref="STT1393:SUB1393" si="1828">STT1387</f>
        <v>1000000</v>
      </c>
      <c r="STU1393" s="84">
        <f t="shared" si="1828"/>
        <v>0</v>
      </c>
      <c r="STV1393" s="84">
        <f t="shared" si="1828"/>
        <v>0</v>
      </c>
      <c r="STW1393" s="84">
        <f t="shared" si="1828"/>
        <v>1000000</v>
      </c>
      <c r="STX1393" s="84">
        <f t="shared" si="1828"/>
        <v>0</v>
      </c>
      <c r="STY1393" s="84">
        <f t="shared" si="1828"/>
        <v>0</v>
      </c>
      <c r="STZ1393" s="84">
        <f t="shared" si="1828"/>
        <v>0</v>
      </c>
      <c r="SUA1393" s="84">
        <f t="shared" si="1828"/>
        <v>0</v>
      </c>
      <c r="SUB1393" s="84">
        <f t="shared" si="1828"/>
        <v>1000000</v>
      </c>
      <c r="SUH1393" s="84" t="s">
        <v>235</v>
      </c>
      <c r="SUI1393" s="84" t="s">
        <v>236</v>
      </c>
      <c r="SUJ1393" s="84">
        <f t="shared" ref="SUJ1393:SUR1393" si="1829">SUJ1387</f>
        <v>1000000</v>
      </c>
      <c r="SUK1393" s="84">
        <f t="shared" si="1829"/>
        <v>0</v>
      </c>
      <c r="SUL1393" s="84">
        <f t="shared" si="1829"/>
        <v>0</v>
      </c>
      <c r="SUM1393" s="84">
        <f t="shared" si="1829"/>
        <v>1000000</v>
      </c>
      <c r="SUN1393" s="84">
        <f t="shared" si="1829"/>
        <v>0</v>
      </c>
      <c r="SUO1393" s="84">
        <f t="shared" si="1829"/>
        <v>0</v>
      </c>
      <c r="SUP1393" s="84">
        <f t="shared" si="1829"/>
        <v>0</v>
      </c>
      <c r="SUQ1393" s="84">
        <f t="shared" si="1829"/>
        <v>0</v>
      </c>
      <c r="SUR1393" s="84">
        <f t="shared" si="1829"/>
        <v>1000000</v>
      </c>
      <c r="SUX1393" s="84" t="s">
        <v>235</v>
      </c>
      <c r="SUY1393" s="84" t="s">
        <v>236</v>
      </c>
      <c r="SUZ1393" s="84">
        <f t="shared" ref="SUZ1393:SVH1393" si="1830">SUZ1387</f>
        <v>1000000</v>
      </c>
      <c r="SVA1393" s="84">
        <f t="shared" si="1830"/>
        <v>0</v>
      </c>
      <c r="SVB1393" s="84">
        <f t="shared" si="1830"/>
        <v>0</v>
      </c>
      <c r="SVC1393" s="84">
        <f t="shared" si="1830"/>
        <v>1000000</v>
      </c>
      <c r="SVD1393" s="84">
        <f t="shared" si="1830"/>
        <v>0</v>
      </c>
      <c r="SVE1393" s="84">
        <f t="shared" si="1830"/>
        <v>0</v>
      </c>
      <c r="SVF1393" s="84">
        <f t="shared" si="1830"/>
        <v>0</v>
      </c>
      <c r="SVG1393" s="84">
        <f t="shared" si="1830"/>
        <v>0</v>
      </c>
      <c r="SVH1393" s="84">
        <f t="shared" si="1830"/>
        <v>1000000</v>
      </c>
      <c r="SVN1393" s="84" t="s">
        <v>235</v>
      </c>
      <c r="SVO1393" s="84" t="s">
        <v>236</v>
      </c>
      <c r="SVP1393" s="84">
        <f t="shared" ref="SVP1393:SVX1393" si="1831">SVP1387</f>
        <v>1000000</v>
      </c>
      <c r="SVQ1393" s="84">
        <f t="shared" si="1831"/>
        <v>0</v>
      </c>
      <c r="SVR1393" s="84">
        <f t="shared" si="1831"/>
        <v>0</v>
      </c>
      <c r="SVS1393" s="84">
        <f t="shared" si="1831"/>
        <v>1000000</v>
      </c>
      <c r="SVT1393" s="84">
        <f t="shared" si="1831"/>
        <v>0</v>
      </c>
      <c r="SVU1393" s="84">
        <f t="shared" si="1831"/>
        <v>0</v>
      </c>
      <c r="SVV1393" s="84">
        <f t="shared" si="1831"/>
        <v>0</v>
      </c>
      <c r="SVW1393" s="84">
        <f t="shared" si="1831"/>
        <v>0</v>
      </c>
      <c r="SVX1393" s="84">
        <f t="shared" si="1831"/>
        <v>1000000</v>
      </c>
      <c r="SWD1393" s="84" t="s">
        <v>235</v>
      </c>
      <c r="SWE1393" s="84" t="s">
        <v>236</v>
      </c>
      <c r="SWF1393" s="84">
        <f t="shared" ref="SWF1393:SWN1393" si="1832">SWF1387</f>
        <v>1000000</v>
      </c>
      <c r="SWG1393" s="84">
        <f t="shared" si="1832"/>
        <v>0</v>
      </c>
      <c r="SWH1393" s="84">
        <f t="shared" si="1832"/>
        <v>0</v>
      </c>
      <c r="SWI1393" s="84">
        <f t="shared" si="1832"/>
        <v>1000000</v>
      </c>
      <c r="SWJ1393" s="84">
        <f t="shared" si="1832"/>
        <v>0</v>
      </c>
      <c r="SWK1393" s="84">
        <f t="shared" si="1832"/>
        <v>0</v>
      </c>
      <c r="SWL1393" s="84">
        <f t="shared" si="1832"/>
        <v>0</v>
      </c>
      <c r="SWM1393" s="84">
        <f t="shared" si="1832"/>
        <v>0</v>
      </c>
      <c r="SWN1393" s="84">
        <f t="shared" si="1832"/>
        <v>1000000</v>
      </c>
      <c r="SWT1393" s="84" t="s">
        <v>235</v>
      </c>
      <c r="SWU1393" s="84" t="s">
        <v>236</v>
      </c>
      <c r="SWV1393" s="84">
        <f t="shared" ref="SWV1393:SXD1393" si="1833">SWV1387</f>
        <v>1000000</v>
      </c>
      <c r="SWW1393" s="84">
        <f t="shared" si="1833"/>
        <v>0</v>
      </c>
      <c r="SWX1393" s="84">
        <f t="shared" si="1833"/>
        <v>0</v>
      </c>
      <c r="SWY1393" s="84">
        <f t="shared" si="1833"/>
        <v>1000000</v>
      </c>
      <c r="SWZ1393" s="84">
        <f t="shared" si="1833"/>
        <v>0</v>
      </c>
      <c r="SXA1393" s="84">
        <f t="shared" si="1833"/>
        <v>0</v>
      </c>
      <c r="SXB1393" s="84">
        <f t="shared" si="1833"/>
        <v>0</v>
      </c>
      <c r="SXC1393" s="84">
        <f t="shared" si="1833"/>
        <v>0</v>
      </c>
      <c r="SXD1393" s="84">
        <f t="shared" si="1833"/>
        <v>1000000</v>
      </c>
      <c r="SXJ1393" s="84" t="s">
        <v>235</v>
      </c>
      <c r="SXK1393" s="84" t="s">
        <v>236</v>
      </c>
      <c r="SXL1393" s="84">
        <f t="shared" ref="SXL1393:SXT1393" si="1834">SXL1387</f>
        <v>1000000</v>
      </c>
      <c r="SXM1393" s="84">
        <f t="shared" si="1834"/>
        <v>0</v>
      </c>
      <c r="SXN1393" s="84">
        <f t="shared" si="1834"/>
        <v>0</v>
      </c>
      <c r="SXO1393" s="84">
        <f t="shared" si="1834"/>
        <v>1000000</v>
      </c>
      <c r="SXP1393" s="84">
        <f t="shared" si="1834"/>
        <v>0</v>
      </c>
      <c r="SXQ1393" s="84">
        <f t="shared" si="1834"/>
        <v>0</v>
      </c>
      <c r="SXR1393" s="84">
        <f t="shared" si="1834"/>
        <v>0</v>
      </c>
      <c r="SXS1393" s="84">
        <f t="shared" si="1834"/>
        <v>0</v>
      </c>
      <c r="SXT1393" s="84">
        <f t="shared" si="1834"/>
        <v>1000000</v>
      </c>
      <c r="SXZ1393" s="84" t="s">
        <v>235</v>
      </c>
      <c r="SYA1393" s="84" t="s">
        <v>236</v>
      </c>
      <c r="SYB1393" s="84">
        <f t="shared" ref="SYB1393:SYJ1393" si="1835">SYB1387</f>
        <v>1000000</v>
      </c>
      <c r="SYC1393" s="84">
        <f t="shared" si="1835"/>
        <v>0</v>
      </c>
      <c r="SYD1393" s="84">
        <f t="shared" si="1835"/>
        <v>0</v>
      </c>
      <c r="SYE1393" s="84">
        <f t="shared" si="1835"/>
        <v>1000000</v>
      </c>
      <c r="SYF1393" s="84">
        <f t="shared" si="1835"/>
        <v>0</v>
      </c>
      <c r="SYG1393" s="84">
        <f t="shared" si="1835"/>
        <v>0</v>
      </c>
      <c r="SYH1393" s="84">
        <f t="shared" si="1835"/>
        <v>0</v>
      </c>
      <c r="SYI1393" s="84">
        <f t="shared" si="1835"/>
        <v>0</v>
      </c>
      <c r="SYJ1393" s="84">
        <f t="shared" si="1835"/>
        <v>1000000</v>
      </c>
      <c r="SYP1393" s="84" t="s">
        <v>235</v>
      </c>
      <c r="SYQ1393" s="84" t="s">
        <v>236</v>
      </c>
      <c r="SYR1393" s="84">
        <f t="shared" ref="SYR1393:SYZ1393" si="1836">SYR1387</f>
        <v>1000000</v>
      </c>
      <c r="SYS1393" s="84">
        <f t="shared" si="1836"/>
        <v>0</v>
      </c>
      <c r="SYT1393" s="84">
        <f t="shared" si="1836"/>
        <v>0</v>
      </c>
      <c r="SYU1393" s="84">
        <f t="shared" si="1836"/>
        <v>1000000</v>
      </c>
      <c r="SYV1393" s="84">
        <f t="shared" si="1836"/>
        <v>0</v>
      </c>
      <c r="SYW1393" s="84">
        <f t="shared" si="1836"/>
        <v>0</v>
      </c>
      <c r="SYX1393" s="84">
        <f t="shared" si="1836"/>
        <v>0</v>
      </c>
      <c r="SYY1393" s="84">
        <f t="shared" si="1836"/>
        <v>0</v>
      </c>
      <c r="SYZ1393" s="84">
        <f t="shared" si="1836"/>
        <v>1000000</v>
      </c>
      <c r="SZF1393" s="84" t="s">
        <v>235</v>
      </c>
      <c r="SZG1393" s="84" t="s">
        <v>236</v>
      </c>
      <c r="SZH1393" s="84">
        <f t="shared" ref="SZH1393:SZP1393" si="1837">SZH1387</f>
        <v>1000000</v>
      </c>
      <c r="SZI1393" s="84">
        <f t="shared" si="1837"/>
        <v>0</v>
      </c>
      <c r="SZJ1393" s="84">
        <f t="shared" si="1837"/>
        <v>0</v>
      </c>
      <c r="SZK1393" s="84">
        <f t="shared" si="1837"/>
        <v>1000000</v>
      </c>
      <c r="SZL1393" s="84">
        <f t="shared" si="1837"/>
        <v>0</v>
      </c>
      <c r="SZM1393" s="84">
        <f t="shared" si="1837"/>
        <v>0</v>
      </c>
      <c r="SZN1393" s="84">
        <f t="shared" si="1837"/>
        <v>0</v>
      </c>
      <c r="SZO1393" s="84">
        <f t="shared" si="1837"/>
        <v>0</v>
      </c>
      <c r="SZP1393" s="84">
        <f t="shared" si="1837"/>
        <v>1000000</v>
      </c>
      <c r="SZV1393" s="84" t="s">
        <v>235</v>
      </c>
      <c r="SZW1393" s="84" t="s">
        <v>236</v>
      </c>
      <c r="SZX1393" s="84">
        <f t="shared" ref="SZX1393:TAF1393" si="1838">SZX1387</f>
        <v>1000000</v>
      </c>
      <c r="SZY1393" s="84">
        <f t="shared" si="1838"/>
        <v>0</v>
      </c>
      <c r="SZZ1393" s="84">
        <f t="shared" si="1838"/>
        <v>0</v>
      </c>
      <c r="TAA1393" s="84">
        <f t="shared" si="1838"/>
        <v>1000000</v>
      </c>
      <c r="TAB1393" s="84">
        <f t="shared" si="1838"/>
        <v>0</v>
      </c>
      <c r="TAC1393" s="84">
        <f t="shared" si="1838"/>
        <v>0</v>
      </c>
      <c r="TAD1393" s="84">
        <f t="shared" si="1838"/>
        <v>0</v>
      </c>
      <c r="TAE1393" s="84">
        <f t="shared" si="1838"/>
        <v>0</v>
      </c>
      <c r="TAF1393" s="84">
        <f t="shared" si="1838"/>
        <v>1000000</v>
      </c>
      <c r="TAL1393" s="84" t="s">
        <v>235</v>
      </c>
      <c r="TAM1393" s="84" t="s">
        <v>236</v>
      </c>
      <c r="TAN1393" s="84">
        <f t="shared" ref="TAN1393:TAV1393" si="1839">TAN1387</f>
        <v>1000000</v>
      </c>
      <c r="TAO1393" s="84">
        <f t="shared" si="1839"/>
        <v>0</v>
      </c>
      <c r="TAP1393" s="84">
        <f t="shared" si="1839"/>
        <v>0</v>
      </c>
      <c r="TAQ1393" s="84">
        <f t="shared" si="1839"/>
        <v>1000000</v>
      </c>
      <c r="TAR1393" s="84">
        <f t="shared" si="1839"/>
        <v>0</v>
      </c>
      <c r="TAS1393" s="84">
        <f t="shared" si="1839"/>
        <v>0</v>
      </c>
      <c r="TAT1393" s="84">
        <f t="shared" si="1839"/>
        <v>0</v>
      </c>
      <c r="TAU1393" s="84">
        <f t="shared" si="1839"/>
        <v>0</v>
      </c>
      <c r="TAV1393" s="84">
        <f t="shared" si="1839"/>
        <v>1000000</v>
      </c>
      <c r="TBB1393" s="84" t="s">
        <v>235</v>
      </c>
      <c r="TBC1393" s="84" t="s">
        <v>236</v>
      </c>
      <c r="TBD1393" s="84">
        <f t="shared" ref="TBD1393:TBL1393" si="1840">TBD1387</f>
        <v>1000000</v>
      </c>
      <c r="TBE1393" s="84">
        <f t="shared" si="1840"/>
        <v>0</v>
      </c>
      <c r="TBF1393" s="84">
        <f t="shared" si="1840"/>
        <v>0</v>
      </c>
      <c r="TBG1393" s="84">
        <f t="shared" si="1840"/>
        <v>1000000</v>
      </c>
      <c r="TBH1393" s="84">
        <f t="shared" si="1840"/>
        <v>0</v>
      </c>
      <c r="TBI1393" s="84">
        <f t="shared" si="1840"/>
        <v>0</v>
      </c>
      <c r="TBJ1393" s="84">
        <f t="shared" si="1840"/>
        <v>0</v>
      </c>
      <c r="TBK1393" s="84">
        <f t="shared" si="1840"/>
        <v>0</v>
      </c>
      <c r="TBL1393" s="84">
        <f t="shared" si="1840"/>
        <v>1000000</v>
      </c>
      <c r="TBR1393" s="84" t="s">
        <v>235</v>
      </c>
      <c r="TBS1393" s="84" t="s">
        <v>236</v>
      </c>
      <c r="TBT1393" s="84">
        <f t="shared" ref="TBT1393:TCB1393" si="1841">TBT1387</f>
        <v>1000000</v>
      </c>
      <c r="TBU1393" s="84">
        <f t="shared" si="1841"/>
        <v>0</v>
      </c>
      <c r="TBV1393" s="84">
        <f t="shared" si="1841"/>
        <v>0</v>
      </c>
      <c r="TBW1393" s="84">
        <f t="shared" si="1841"/>
        <v>1000000</v>
      </c>
      <c r="TBX1393" s="84">
        <f t="shared" si="1841"/>
        <v>0</v>
      </c>
      <c r="TBY1393" s="84">
        <f t="shared" si="1841"/>
        <v>0</v>
      </c>
      <c r="TBZ1393" s="84">
        <f t="shared" si="1841"/>
        <v>0</v>
      </c>
      <c r="TCA1393" s="84">
        <f t="shared" si="1841"/>
        <v>0</v>
      </c>
      <c r="TCB1393" s="84">
        <f t="shared" si="1841"/>
        <v>1000000</v>
      </c>
      <c r="TCH1393" s="84" t="s">
        <v>235</v>
      </c>
      <c r="TCI1393" s="84" t="s">
        <v>236</v>
      </c>
      <c r="TCJ1393" s="84">
        <f t="shared" ref="TCJ1393:TCR1393" si="1842">TCJ1387</f>
        <v>1000000</v>
      </c>
      <c r="TCK1393" s="84">
        <f t="shared" si="1842"/>
        <v>0</v>
      </c>
      <c r="TCL1393" s="84">
        <f t="shared" si="1842"/>
        <v>0</v>
      </c>
      <c r="TCM1393" s="84">
        <f t="shared" si="1842"/>
        <v>1000000</v>
      </c>
      <c r="TCN1393" s="84">
        <f t="shared" si="1842"/>
        <v>0</v>
      </c>
      <c r="TCO1393" s="84">
        <f t="shared" si="1842"/>
        <v>0</v>
      </c>
      <c r="TCP1393" s="84">
        <f t="shared" si="1842"/>
        <v>0</v>
      </c>
      <c r="TCQ1393" s="84">
        <f t="shared" si="1842"/>
        <v>0</v>
      </c>
      <c r="TCR1393" s="84">
        <f t="shared" si="1842"/>
        <v>1000000</v>
      </c>
      <c r="TCX1393" s="84" t="s">
        <v>235</v>
      </c>
      <c r="TCY1393" s="84" t="s">
        <v>236</v>
      </c>
      <c r="TCZ1393" s="84">
        <f t="shared" ref="TCZ1393:TDH1393" si="1843">TCZ1387</f>
        <v>1000000</v>
      </c>
      <c r="TDA1393" s="84">
        <f t="shared" si="1843"/>
        <v>0</v>
      </c>
      <c r="TDB1393" s="84">
        <f t="shared" si="1843"/>
        <v>0</v>
      </c>
      <c r="TDC1393" s="84">
        <f t="shared" si="1843"/>
        <v>1000000</v>
      </c>
      <c r="TDD1393" s="84">
        <f t="shared" si="1843"/>
        <v>0</v>
      </c>
      <c r="TDE1393" s="84">
        <f t="shared" si="1843"/>
        <v>0</v>
      </c>
      <c r="TDF1393" s="84">
        <f t="shared" si="1843"/>
        <v>0</v>
      </c>
      <c r="TDG1393" s="84">
        <f t="shared" si="1843"/>
        <v>0</v>
      </c>
      <c r="TDH1393" s="84">
        <f t="shared" si="1843"/>
        <v>1000000</v>
      </c>
      <c r="TDN1393" s="84" t="s">
        <v>235</v>
      </c>
      <c r="TDO1393" s="84" t="s">
        <v>236</v>
      </c>
      <c r="TDP1393" s="84">
        <f t="shared" ref="TDP1393:TDX1393" si="1844">TDP1387</f>
        <v>1000000</v>
      </c>
      <c r="TDQ1393" s="84">
        <f t="shared" si="1844"/>
        <v>0</v>
      </c>
      <c r="TDR1393" s="84">
        <f t="shared" si="1844"/>
        <v>0</v>
      </c>
      <c r="TDS1393" s="84">
        <f t="shared" si="1844"/>
        <v>1000000</v>
      </c>
      <c r="TDT1393" s="84">
        <f t="shared" si="1844"/>
        <v>0</v>
      </c>
      <c r="TDU1393" s="84">
        <f t="shared" si="1844"/>
        <v>0</v>
      </c>
      <c r="TDV1393" s="84">
        <f t="shared" si="1844"/>
        <v>0</v>
      </c>
      <c r="TDW1393" s="84">
        <f t="shared" si="1844"/>
        <v>0</v>
      </c>
      <c r="TDX1393" s="84">
        <f t="shared" si="1844"/>
        <v>1000000</v>
      </c>
      <c r="TED1393" s="84" t="s">
        <v>235</v>
      </c>
      <c r="TEE1393" s="84" t="s">
        <v>236</v>
      </c>
      <c r="TEF1393" s="84">
        <f t="shared" ref="TEF1393:TEN1393" si="1845">TEF1387</f>
        <v>1000000</v>
      </c>
      <c r="TEG1393" s="84">
        <f t="shared" si="1845"/>
        <v>0</v>
      </c>
      <c r="TEH1393" s="84">
        <f t="shared" si="1845"/>
        <v>0</v>
      </c>
      <c r="TEI1393" s="84">
        <f t="shared" si="1845"/>
        <v>1000000</v>
      </c>
      <c r="TEJ1393" s="84">
        <f t="shared" si="1845"/>
        <v>0</v>
      </c>
      <c r="TEK1393" s="84">
        <f t="shared" si="1845"/>
        <v>0</v>
      </c>
      <c r="TEL1393" s="84">
        <f t="shared" si="1845"/>
        <v>0</v>
      </c>
      <c r="TEM1393" s="84">
        <f t="shared" si="1845"/>
        <v>0</v>
      </c>
      <c r="TEN1393" s="84">
        <f t="shared" si="1845"/>
        <v>1000000</v>
      </c>
      <c r="TET1393" s="84" t="s">
        <v>235</v>
      </c>
      <c r="TEU1393" s="84" t="s">
        <v>236</v>
      </c>
      <c r="TEV1393" s="84">
        <f t="shared" ref="TEV1393:TFD1393" si="1846">TEV1387</f>
        <v>1000000</v>
      </c>
      <c r="TEW1393" s="84">
        <f t="shared" si="1846"/>
        <v>0</v>
      </c>
      <c r="TEX1393" s="84">
        <f t="shared" si="1846"/>
        <v>0</v>
      </c>
      <c r="TEY1393" s="84">
        <f t="shared" si="1846"/>
        <v>1000000</v>
      </c>
      <c r="TEZ1393" s="84">
        <f t="shared" si="1846"/>
        <v>0</v>
      </c>
      <c r="TFA1393" s="84">
        <f t="shared" si="1846"/>
        <v>0</v>
      </c>
      <c r="TFB1393" s="84">
        <f t="shared" si="1846"/>
        <v>0</v>
      </c>
      <c r="TFC1393" s="84">
        <f t="shared" si="1846"/>
        <v>0</v>
      </c>
      <c r="TFD1393" s="84">
        <f t="shared" si="1846"/>
        <v>1000000</v>
      </c>
      <c r="TFJ1393" s="84" t="s">
        <v>235</v>
      </c>
      <c r="TFK1393" s="84" t="s">
        <v>236</v>
      </c>
      <c r="TFL1393" s="84">
        <f t="shared" ref="TFL1393:TFT1393" si="1847">TFL1387</f>
        <v>1000000</v>
      </c>
      <c r="TFM1393" s="84">
        <f t="shared" si="1847"/>
        <v>0</v>
      </c>
      <c r="TFN1393" s="84">
        <f t="shared" si="1847"/>
        <v>0</v>
      </c>
      <c r="TFO1393" s="84">
        <f t="shared" si="1847"/>
        <v>1000000</v>
      </c>
      <c r="TFP1393" s="84">
        <f t="shared" si="1847"/>
        <v>0</v>
      </c>
      <c r="TFQ1393" s="84">
        <f t="shared" si="1847"/>
        <v>0</v>
      </c>
      <c r="TFR1393" s="84">
        <f t="shared" si="1847"/>
        <v>0</v>
      </c>
      <c r="TFS1393" s="84">
        <f t="shared" si="1847"/>
        <v>0</v>
      </c>
      <c r="TFT1393" s="84">
        <f t="shared" si="1847"/>
        <v>1000000</v>
      </c>
      <c r="TFZ1393" s="84" t="s">
        <v>235</v>
      </c>
      <c r="TGA1393" s="84" t="s">
        <v>236</v>
      </c>
      <c r="TGB1393" s="84">
        <f t="shared" ref="TGB1393:TGJ1393" si="1848">TGB1387</f>
        <v>1000000</v>
      </c>
      <c r="TGC1393" s="84">
        <f t="shared" si="1848"/>
        <v>0</v>
      </c>
      <c r="TGD1393" s="84">
        <f t="shared" si="1848"/>
        <v>0</v>
      </c>
      <c r="TGE1393" s="84">
        <f t="shared" si="1848"/>
        <v>1000000</v>
      </c>
      <c r="TGF1393" s="84">
        <f t="shared" si="1848"/>
        <v>0</v>
      </c>
      <c r="TGG1393" s="84">
        <f t="shared" si="1848"/>
        <v>0</v>
      </c>
      <c r="TGH1393" s="84">
        <f t="shared" si="1848"/>
        <v>0</v>
      </c>
      <c r="TGI1393" s="84">
        <f t="shared" si="1848"/>
        <v>0</v>
      </c>
      <c r="TGJ1393" s="84">
        <f t="shared" si="1848"/>
        <v>1000000</v>
      </c>
      <c r="TGP1393" s="84" t="s">
        <v>235</v>
      </c>
      <c r="TGQ1393" s="84" t="s">
        <v>236</v>
      </c>
      <c r="TGR1393" s="84">
        <f t="shared" ref="TGR1393:TGZ1393" si="1849">TGR1387</f>
        <v>1000000</v>
      </c>
      <c r="TGS1393" s="84">
        <f t="shared" si="1849"/>
        <v>0</v>
      </c>
      <c r="TGT1393" s="84">
        <f t="shared" si="1849"/>
        <v>0</v>
      </c>
      <c r="TGU1393" s="84">
        <f t="shared" si="1849"/>
        <v>1000000</v>
      </c>
      <c r="TGV1393" s="84">
        <f t="shared" si="1849"/>
        <v>0</v>
      </c>
      <c r="TGW1393" s="84">
        <f t="shared" si="1849"/>
        <v>0</v>
      </c>
      <c r="TGX1393" s="84">
        <f t="shared" si="1849"/>
        <v>0</v>
      </c>
      <c r="TGY1393" s="84">
        <f t="shared" si="1849"/>
        <v>0</v>
      </c>
      <c r="TGZ1393" s="84">
        <f t="shared" si="1849"/>
        <v>1000000</v>
      </c>
      <c r="THF1393" s="84" t="s">
        <v>235</v>
      </c>
      <c r="THG1393" s="84" t="s">
        <v>236</v>
      </c>
      <c r="THH1393" s="84">
        <f t="shared" ref="THH1393:THP1393" si="1850">THH1387</f>
        <v>1000000</v>
      </c>
      <c r="THI1393" s="84">
        <f t="shared" si="1850"/>
        <v>0</v>
      </c>
      <c r="THJ1393" s="84">
        <f t="shared" si="1850"/>
        <v>0</v>
      </c>
      <c r="THK1393" s="84">
        <f t="shared" si="1850"/>
        <v>1000000</v>
      </c>
      <c r="THL1393" s="84">
        <f t="shared" si="1850"/>
        <v>0</v>
      </c>
      <c r="THM1393" s="84">
        <f t="shared" si="1850"/>
        <v>0</v>
      </c>
      <c r="THN1393" s="84">
        <f t="shared" si="1850"/>
        <v>0</v>
      </c>
      <c r="THO1393" s="84">
        <f t="shared" si="1850"/>
        <v>0</v>
      </c>
      <c r="THP1393" s="84">
        <f t="shared" si="1850"/>
        <v>1000000</v>
      </c>
      <c r="THV1393" s="84" t="s">
        <v>235</v>
      </c>
      <c r="THW1393" s="84" t="s">
        <v>236</v>
      </c>
      <c r="THX1393" s="84">
        <f t="shared" ref="THX1393:TIF1393" si="1851">THX1387</f>
        <v>1000000</v>
      </c>
      <c r="THY1393" s="84">
        <f t="shared" si="1851"/>
        <v>0</v>
      </c>
      <c r="THZ1393" s="84">
        <f t="shared" si="1851"/>
        <v>0</v>
      </c>
      <c r="TIA1393" s="84">
        <f t="shared" si="1851"/>
        <v>1000000</v>
      </c>
      <c r="TIB1393" s="84">
        <f t="shared" si="1851"/>
        <v>0</v>
      </c>
      <c r="TIC1393" s="84">
        <f t="shared" si="1851"/>
        <v>0</v>
      </c>
      <c r="TID1393" s="84">
        <f t="shared" si="1851"/>
        <v>0</v>
      </c>
      <c r="TIE1393" s="84">
        <f t="shared" si="1851"/>
        <v>0</v>
      </c>
      <c r="TIF1393" s="84">
        <f t="shared" si="1851"/>
        <v>1000000</v>
      </c>
      <c r="TIL1393" s="84" t="s">
        <v>235</v>
      </c>
      <c r="TIM1393" s="84" t="s">
        <v>236</v>
      </c>
      <c r="TIN1393" s="84">
        <f t="shared" ref="TIN1393:TIV1393" si="1852">TIN1387</f>
        <v>1000000</v>
      </c>
      <c r="TIO1393" s="84">
        <f t="shared" si="1852"/>
        <v>0</v>
      </c>
      <c r="TIP1393" s="84">
        <f t="shared" si="1852"/>
        <v>0</v>
      </c>
      <c r="TIQ1393" s="84">
        <f t="shared" si="1852"/>
        <v>1000000</v>
      </c>
      <c r="TIR1393" s="84">
        <f t="shared" si="1852"/>
        <v>0</v>
      </c>
      <c r="TIS1393" s="84">
        <f t="shared" si="1852"/>
        <v>0</v>
      </c>
      <c r="TIT1393" s="84">
        <f t="shared" si="1852"/>
        <v>0</v>
      </c>
      <c r="TIU1393" s="84">
        <f t="shared" si="1852"/>
        <v>0</v>
      </c>
      <c r="TIV1393" s="84">
        <f t="shared" si="1852"/>
        <v>1000000</v>
      </c>
      <c r="TJB1393" s="84" t="s">
        <v>235</v>
      </c>
      <c r="TJC1393" s="84" t="s">
        <v>236</v>
      </c>
      <c r="TJD1393" s="84">
        <f t="shared" ref="TJD1393:TJL1393" si="1853">TJD1387</f>
        <v>1000000</v>
      </c>
      <c r="TJE1393" s="84">
        <f t="shared" si="1853"/>
        <v>0</v>
      </c>
      <c r="TJF1393" s="84">
        <f t="shared" si="1853"/>
        <v>0</v>
      </c>
      <c r="TJG1393" s="84">
        <f t="shared" si="1853"/>
        <v>1000000</v>
      </c>
      <c r="TJH1393" s="84">
        <f t="shared" si="1853"/>
        <v>0</v>
      </c>
      <c r="TJI1393" s="84">
        <f t="shared" si="1853"/>
        <v>0</v>
      </c>
      <c r="TJJ1393" s="84">
        <f t="shared" si="1853"/>
        <v>0</v>
      </c>
      <c r="TJK1393" s="84">
        <f t="shared" si="1853"/>
        <v>0</v>
      </c>
      <c r="TJL1393" s="84">
        <f t="shared" si="1853"/>
        <v>1000000</v>
      </c>
      <c r="TJR1393" s="84" t="s">
        <v>235</v>
      </c>
      <c r="TJS1393" s="84" t="s">
        <v>236</v>
      </c>
      <c r="TJT1393" s="84">
        <f t="shared" ref="TJT1393:TKB1393" si="1854">TJT1387</f>
        <v>1000000</v>
      </c>
      <c r="TJU1393" s="84">
        <f t="shared" si="1854"/>
        <v>0</v>
      </c>
      <c r="TJV1393" s="84">
        <f t="shared" si="1854"/>
        <v>0</v>
      </c>
      <c r="TJW1393" s="84">
        <f t="shared" si="1854"/>
        <v>1000000</v>
      </c>
      <c r="TJX1393" s="84">
        <f t="shared" si="1854"/>
        <v>0</v>
      </c>
      <c r="TJY1393" s="84">
        <f t="shared" si="1854"/>
        <v>0</v>
      </c>
      <c r="TJZ1393" s="84">
        <f t="shared" si="1854"/>
        <v>0</v>
      </c>
      <c r="TKA1393" s="84">
        <f t="shared" si="1854"/>
        <v>0</v>
      </c>
      <c r="TKB1393" s="84">
        <f t="shared" si="1854"/>
        <v>1000000</v>
      </c>
      <c r="TKH1393" s="84" t="s">
        <v>235</v>
      </c>
      <c r="TKI1393" s="84" t="s">
        <v>236</v>
      </c>
      <c r="TKJ1393" s="84">
        <f t="shared" ref="TKJ1393:TKR1393" si="1855">TKJ1387</f>
        <v>1000000</v>
      </c>
      <c r="TKK1393" s="84">
        <f t="shared" si="1855"/>
        <v>0</v>
      </c>
      <c r="TKL1393" s="84">
        <f t="shared" si="1855"/>
        <v>0</v>
      </c>
      <c r="TKM1393" s="84">
        <f t="shared" si="1855"/>
        <v>1000000</v>
      </c>
      <c r="TKN1393" s="84">
        <f t="shared" si="1855"/>
        <v>0</v>
      </c>
      <c r="TKO1393" s="84">
        <f t="shared" si="1855"/>
        <v>0</v>
      </c>
      <c r="TKP1393" s="84">
        <f t="shared" si="1855"/>
        <v>0</v>
      </c>
      <c r="TKQ1393" s="84">
        <f t="shared" si="1855"/>
        <v>0</v>
      </c>
      <c r="TKR1393" s="84">
        <f t="shared" si="1855"/>
        <v>1000000</v>
      </c>
      <c r="TKX1393" s="84" t="s">
        <v>235</v>
      </c>
      <c r="TKY1393" s="84" t="s">
        <v>236</v>
      </c>
      <c r="TKZ1393" s="84">
        <f t="shared" ref="TKZ1393:TLH1393" si="1856">TKZ1387</f>
        <v>1000000</v>
      </c>
      <c r="TLA1393" s="84">
        <f t="shared" si="1856"/>
        <v>0</v>
      </c>
      <c r="TLB1393" s="84">
        <f t="shared" si="1856"/>
        <v>0</v>
      </c>
      <c r="TLC1393" s="84">
        <f t="shared" si="1856"/>
        <v>1000000</v>
      </c>
      <c r="TLD1393" s="84">
        <f t="shared" si="1856"/>
        <v>0</v>
      </c>
      <c r="TLE1393" s="84">
        <f t="shared" si="1856"/>
        <v>0</v>
      </c>
      <c r="TLF1393" s="84">
        <f t="shared" si="1856"/>
        <v>0</v>
      </c>
      <c r="TLG1393" s="84">
        <f t="shared" si="1856"/>
        <v>0</v>
      </c>
      <c r="TLH1393" s="84">
        <f t="shared" si="1856"/>
        <v>1000000</v>
      </c>
      <c r="TLN1393" s="84" t="s">
        <v>235</v>
      </c>
      <c r="TLO1393" s="84" t="s">
        <v>236</v>
      </c>
      <c r="TLP1393" s="84">
        <f t="shared" ref="TLP1393:TLX1393" si="1857">TLP1387</f>
        <v>1000000</v>
      </c>
      <c r="TLQ1393" s="84">
        <f t="shared" si="1857"/>
        <v>0</v>
      </c>
      <c r="TLR1393" s="84">
        <f t="shared" si="1857"/>
        <v>0</v>
      </c>
      <c r="TLS1393" s="84">
        <f t="shared" si="1857"/>
        <v>1000000</v>
      </c>
      <c r="TLT1393" s="84">
        <f t="shared" si="1857"/>
        <v>0</v>
      </c>
      <c r="TLU1393" s="84">
        <f t="shared" si="1857"/>
        <v>0</v>
      </c>
      <c r="TLV1393" s="84">
        <f t="shared" si="1857"/>
        <v>0</v>
      </c>
      <c r="TLW1393" s="84">
        <f t="shared" si="1857"/>
        <v>0</v>
      </c>
      <c r="TLX1393" s="84">
        <f t="shared" si="1857"/>
        <v>1000000</v>
      </c>
      <c r="TMD1393" s="84" t="s">
        <v>235</v>
      </c>
      <c r="TME1393" s="84" t="s">
        <v>236</v>
      </c>
      <c r="TMF1393" s="84">
        <f t="shared" ref="TMF1393:TMN1393" si="1858">TMF1387</f>
        <v>1000000</v>
      </c>
      <c r="TMG1393" s="84">
        <f t="shared" si="1858"/>
        <v>0</v>
      </c>
      <c r="TMH1393" s="84">
        <f t="shared" si="1858"/>
        <v>0</v>
      </c>
      <c r="TMI1393" s="84">
        <f t="shared" si="1858"/>
        <v>1000000</v>
      </c>
      <c r="TMJ1393" s="84">
        <f t="shared" si="1858"/>
        <v>0</v>
      </c>
      <c r="TMK1393" s="84">
        <f t="shared" si="1858"/>
        <v>0</v>
      </c>
      <c r="TML1393" s="84">
        <f t="shared" si="1858"/>
        <v>0</v>
      </c>
      <c r="TMM1393" s="84">
        <f t="shared" si="1858"/>
        <v>0</v>
      </c>
      <c r="TMN1393" s="84">
        <f t="shared" si="1858"/>
        <v>1000000</v>
      </c>
      <c r="TMT1393" s="84" t="s">
        <v>235</v>
      </c>
      <c r="TMU1393" s="84" t="s">
        <v>236</v>
      </c>
      <c r="TMV1393" s="84">
        <f t="shared" ref="TMV1393:TND1393" si="1859">TMV1387</f>
        <v>1000000</v>
      </c>
      <c r="TMW1393" s="84">
        <f t="shared" si="1859"/>
        <v>0</v>
      </c>
      <c r="TMX1393" s="84">
        <f t="shared" si="1859"/>
        <v>0</v>
      </c>
      <c r="TMY1393" s="84">
        <f t="shared" si="1859"/>
        <v>1000000</v>
      </c>
      <c r="TMZ1393" s="84">
        <f t="shared" si="1859"/>
        <v>0</v>
      </c>
      <c r="TNA1393" s="84">
        <f t="shared" si="1859"/>
        <v>0</v>
      </c>
      <c r="TNB1393" s="84">
        <f t="shared" si="1859"/>
        <v>0</v>
      </c>
      <c r="TNC1393" s="84">
        <f t="shared" si="1859"/>
        <v>0</v>
      </c>
      <c r="TND1393" s="84">
        <f t="shared" si="1859"/>
        <v>1000000</v>
      </c>
      <c r="TNJ1393" s="84" t="s">
        <v>235</v>
      </c>
      <c r="TNK1393" s="84" t="s">
        <v>236</v>
      </c>
      <c r="TNL1393" s="84">
        <f t="shared" ref="TNL1393:TNT1393" si="1860">TNL1387</f>
        <v>1000000</v>
      </c>
      <c r="TNM1393" s="84">
        <f t="shared" si="1860"/>
        <v>0</v>
      </c>
      <c r="TNN1393" s="84">
        <f t="shared" si="1860"/>
        <v>0</v>
      </c>
      <c r="TNO1393" s="84">
        <f t="shared" si="1860"/>
        <v>1000000</v>
      </c>
      <c r="TNP1393" s="84">
        <f t="shared" si="1860"/>
        <v>0</v>
      </c>
      <c r="TNQ1393" s="84">
        <f t="shared" si="1860"/>
        <v>0</v>
      </c>
      <c r="TNR1393" s="84">
        <f t="shared" si="1860"/>
        <v>0</v>
      </c>
      <c r="TNS1393" s="84">
        <f t="shared" si="1860"/>
        <v>0</v>
      </c>
      <c r="TNT1393" s="84">
        <f t="shared" si="1860"/>
        <v>1000000</v>
      </c>
      <c r="TNZ1393" s="84" t="s">
        <v>235</v>
      </c>
      <c r="TOA1393" s="84" t="s">
        <v>236</v>
      </c>
      <c r="TOB1393" s="84">
        <f t="shared" ref="TOB1393:TOJ1393" si="1861">TOB1387</f>
        <v>1000000</v>
      </c>
      <c r="TOC1393" s="84">
        <f t="shared" si="1861"/>
        <v>0</v>
      </c>
      <c r="TOD1393" s="84">
        <f t="shared" si="1861"/>
        <v>0</v>
      </c>
      <c r="TOE1393" s="84">
        <f t="shared" si="1861"/>
        <v>1000000</v>
      </c>
      <c r="TOF1393" s="84">
        <f t="shared" si="1861"/>
        <v>0</v>
      </c>
      <c r="TOG1393" s="84">
        <f t="shared" si="1861"/>
        <v>0</v>
      </c>
      <c r="TOH1393" s="84">
        <f t="shared" si="1861"/>
        <v>0</v>
      </c>
      <c r="TOI1393" s="84">
        <f t="shared" si="1861"/>
        <v>0</v>
      </c>
      <c r="TOJ1393" s="84">
        <f t="shared" si="1861"/>
        <v>1000000</v>
      </c>
      <c r="TOP1393" s="84" t="s">
        <v>235</v>
      </c>
      <c r="TOQ1393" s="84" t="s">
        <v>236</v>
      </c>
      <c r="TOR1393" s="84">
        <f t="shared" ref="TOR1393:TOZ1393" si="1862">TOR1387</f>
        <v>1000000</v>
      </c>
      <c r="TOS1393" s="84">
        <f t="shared" si="1862"/>
        <v>0</v>
      </c>
      <c r="TOT1393" s="84">
        <f t="shared" si="1862"/>
        <v>0</v>
      </c>
      <c r="TOU1393" s="84">
        <f t="shared" si="1862"/>
        <v>1000000</v>
      </c>
      <c r="TOV1393" s="84">
        <f t="shared" si="1862"/>
        <v>0</v>
      </c>
      <c r="TOW1393" s="84">
        <f t="shared" si="1862"/>
        <v>0</v>
      </c>
      <c r="TOX1393" s="84">
        <f t="shared" si="1862"/>
        <v>0</v>
      </c>
      <c r="TOY1393" s="84">
        <f t="shared" si="1862"/>
        <v>0</v>
      </c>
      <c r="TOZ1393" s="84">
        <f t="shared" si="1862"/>
        <v>1000000</v>
      </c>
      <c r="TPF1393" s="84" t="s">
        <v>235</v>
      </c>
      <c r="TPG1393" s="84" t="s">
        <v>236</v>
      </c>
      <c r="TPH1393" s="84">
        <f t="shared" ref="TPH1393:TPP1393" si="1863">TPH1387</f>
        <v>1000000</v>
      </c>
      <c r="TPI1393" s="84">
        <f t="shared" si="1863"/>
        <v>0</v>
      </c>
      <c r="TPJ1393" s="84">
        <f t="shared" si="1863"/>
        <v>0</v>
      </c>
      <c r="TPK1393" s="84">
        <f t="shared" si="1863"/>
        <v>1000000</v>
      </c>
      <c r="TPL1393" s="84">
        <f t="shared" si="1863"/>
        <v>0</v>
      </c>
      <c r="TPM1393" s="84">
        <f t="shared" si="1863"/>
        <v>0</v>
      </c>
      <c r="TPN1393" s="84">
        <f t="shared" si="1863"/>
        <v>0</v>
      </c>
      <c r="TPO1393" s="84">
        <f t="shared" si="1863"/>
        <v>0</v>
      </c>
      <c r="TPP1393" s="84">
        <f t="shared" si="1863"/>
        <v>1000000</v>
      </c>
      <c r="TPV1393" s="84" t="s">
        <v>235</v>
      </c>
      <c r="TPW1393" s="84" t="s">
        <v>236</v>
      </c>
      <c r="TPX1393" s="84">
        <f t="shared" ref="TPX1393:TQF1393" si="1864">TPX1387</f>
        <v>1000000</v>
      </c>
      <c r="TPY1393" s="84">
        <f t="shared" si="1864"/>
        <v>0</v>
      </c>
      <c r="TPZ1393" s="84">
        <f t="shared" si="1864"/>
        <v>0</v>
      </c>
      <c r="TQA1393" s="84">
        <f t="shared" si="1864"/>
        <v>1000000</v>
      </c>
      <c r="TQB1393" s="84">
        <f t="shared" si="1864"/>
        <v>0</v>
      </c>
      <c r="TQC1393" s="84">
        <f t="shared" si="1864"/>
        <v>0</v>
      </c>
      <c r="TQD1393" s="84">
        <f t="shared" si="1864"/>
        <v>0</v>
      </c>
      <c r="TQE1393" s="84">
        <f t="shared" si="1864"/>
        <v>0</v>
      </c>
      <c r="TQF1393" s="84">
        <f t="shared" si="1864"/>
        <v>1000000</v>
      </c>
      <c r="TQL1393" s="84" t="s">
        <v>235</v>
      </c>
      <c r="TQM1393" s="84" t="s">
        <v>236</v>
      </c>
      <c r="TQN1393" s="84">
        <f t="shared" ref="TQN1393:TQV1393" si="1865">TQN1387</f>
        <v>1000000</v>
      </c>
      <c r="TQO1393" s="84">
        <f t="shared" si="1865"/>
        <v>0</v>
      </c>
      <c r="TQP1393" s="84">
        <f t="shared" si="1865"/>
        <v>0</v>
      </c>
      <c r="TQQ1393" s="84">
        <f t="shared" si="1865"/>
        <v>1000000</v>
      </c>
      <c r="TQR1393" s="84">
        <f t="shared" si="1865"/>
        <v>0</v>
      </c>
      <c r="TQS1393" s="84">
        <f t="shared" si="1865"/>
        <v>0</v>
      </c>
      <c r="TQT1393" s="84">
        <f t="shared" si="1865"/>
        <v>0</v>
      </c>
      <c r="TQU1393" s="84">
        <f t="shared" si="1865"/>
        <v>0</v>
      </c>
      <c r="TQV1393" s="84">
        <f t="shared" si="1865"/>
        <v>1000000</v>
      </c>
      <c r="TRB1393" s="84" t="s">
        <v>235</v>
      </c>
      <c r="TRC1393" s="84" t="s">
        <v>236</v>
      </c>
      <c r="TRD1393" s="84">
        <f t="shared" ref="TRD1393:TRL1393" si="1866">TRD1387</f>
        <v>1000000</v>
      </c>
      <c r="TRE1393" s="84">
        <f t="shared" si="1866"/>
        <v>0</v>
      </c>
      <c r="TRF1393" s="84">
        <f t="shared" si="1866"/>
        <v>0</v>
      </c>
      <c r="TRG1393" s="84">
        <f t="shared" si="1866"/>
        <v>1000000</v>
      </c>
      <c r="TRH1393" s="84">
        <f t="shared" si="1866"/>
        <v>0</v>
      </c>
      <c r="TRI1393" s="84">
        <f t="shared" si="1866"/>
        <v>0</v>
      </c>
      <c r="TRJ1393" s="84">
        <f t="shared" si="1866"/>
        <v>0</v>
      </c>
      <c r="TRK1393" s="84">
        <f t="shared" si="1866"/>
        <v>0</v>
      </c>
      <c r="TRL1393" s="84">
        <f t="shared" si="1866"/>
        <v>1000000</v>
      </c>
      <c r="TRR1393" s="84" t="s">
        <v>235</v>
      </c>
      <c r="TRS1393" s="84" t="s">
        <v>236</v>
      </c>
      <c r="TRT1393" s="84">
        <f t="shared" ref="TRT1393:TSB1393" si="1867">TRT1387</f>
        <v>1000000</v>
      </c>
      <c r="TRU1393" s="84">
        <f t="shared" si="1867"/>
        <v>0</v>
      </c>
      <c r="TRV1393" s="84">
        <f t="shared" si="1867"/>
        <v>0</v>
      </c>
      <c r="TRW1393" s="84">
        <f t="shared" si="1867"/>
        <v>1000000</v>
      </c>
      <c r="TRX1393" s="84">
        <f t="shared" si="1867"/>
        <v>0</v>
      </c>
      <c r="TRY1393" s="84">
        <f t="shared" si="1867"/>
        <v>0</v>
      </c>
      <c r="TRZ1393" s="84">
        <f t="shared" si="1867"/>
        <v>0</v>
      </c>
      <c r="TSA1393" s="84">
        <f t="shared" si="1867"/>
        <v>0</v>
      </c>
      <c r="TSB1393" s="84">
        <f t="shared" si="1867"/>
        <v>1000000</v>
      </c>
      <c r="TSH1393" s="84" t="s">
        <v>235</v>
      </c>
      <c r="TSI1393" s="84" t="s">
        <v>236</v>
      </c>
      <c r="TSJ1393" s="84">
        <f t="shared" ref="TSJ1393:TSR1393" si="1868">TSJ1387</f>
        <v>1000000</v>
      </c>
      <c r="TSK1393" s="84">
        <f t="shared" si="1868"/>
        <v>0</v>
      </c>
      <c r="TSL1393" s="84">
        <f t="shared" si="1868"/>
        <v>0</v>
      </c>
      <c r="TSM1393" s="84">
        <f t="shared" si="1868"/>
        <v>1000000</v>
      </c>
      <c r="TSN1393" s="84">
        <f t="shared" si="1868"/>
        <v>0</v>
      </c>
      <c r="TSO1393" s="84">
        <f t="shared" si="1868"/>
        <v>0</v>
      </c>
      <c r="TSP1393" s="84">
        <f t="shared" si="1868"/>
        <v>0</v>
      </c>
      <c r="TSQ1393" s="84">
        <f t="shared" si="1868"/>
        <v>0</v>
      </c>
      <c r="TSR1393" s="84">
        <f t="shared" si="1868"/>
        <v>1000000</v>
      </c>
      <c r="TSX1393" s="84" t="s">
        <v>235</v>
      </c>
      <c r="TSY1393" s="84" t="s">
        <v>236</v>
      </c>
      <c r="TSZ1393" s="84">
        <f t="shared" ref="TSZ1393:TTH1393" si="1869">TSZ1387</f>
        <v>1000000</v>
      </c>
      <c r="TTA1393" s="84">
        <f t="shared" si="1869"/>
        <v>0</v>
      </c>
      <c r="TTB1393" s="84">
        <f t="shared" si="1869"/>
        <v>0</v>
      </c>
      <c r="TTC1393" s="84">
        <f t="shared" si="1869"/>
        <v>1000000</v>
      </c>
      <c r="TTD1393" s="84">
        <f t="shared" si="1869"/>
        <v>0</v>
      </c>
      <c r="TTE1393" s="84">
        <f t="shared" si="1869"/>
        <v>0</v>
      </c>
      <c r="TTF1393" s="84">
        <f t="shared" si="1869"/>
        <v>0</v>
      </c>
      <c r="TTG1393" s="84">
        <f t="shared" si="1869"/>
        <v>0</v>
      </c>
      <c r="TTH1393" s="84">
        <f t="shared" si="1869"/>
        <v>1000000</v>
      </c>
      <c r="TTN1393" s="84" t="s">
        <v>235</v>
      </c>
      <c r="TTO1393" s="84" t="s">
        <v>236</v>
      </c>
      <c r="TTP1393" s="84">
        <f t="shared" ref="TTP1393:TTX1393" si="1870">TTP1387</f>
        <v>1000000</v>
      </c>
      <c r="TTQ1393" s="84">
        <f t="shared" si="1870"/>
        <v>0</v>
      </c>
      <c r="TTR1393" s="84">
        <f t="shared" si="1870"/>
        <v>0</v>
      </c>
      <c r="TTS1393" s="84">
        <f t="shared" si="1870"/>
        <v>1000000</v>
      </c>
      <c r="TTT1393" s="84">
        <f t="shared" si="1870"/>
        <v>0</v>
      </c>
      <c r="TTU1393" s="84">
        <f t="shared" si="1870"/>
        <v>0</v>
      </c>
      <c r="TTV1393" s="84">
        <f t="shared" si="1870"/>
        <v>0</v>
      </c>
      <c r="TTW1393" s="84">
        <f t="shared" si="1870"/>
        <v>0</v>
      </c>
      <c r="TTX1393" s="84">
        <f t="shared" si="1870"/>
        <v>1000000</v>
      </c>
      <c r="TUD1393" s="84" t="s">
        <v>235</v>
      </c>
      <c r="TUE1393" s="84" t="s">
        <v>236</v>
      </c>
      <c r="TUF1393" s="84">
        <f t="shared" ref="TUF1393:TUN1393" si="1871">TUF1387</f>
        <v>1000000</v>
      </c>
      <c r="TUG1393" s="84">
        <f t="shared" si="1871"/>
        <v>0</v>
      </c>
      <c r="TUH1393" s="84">
        <f t="shared" si="1871"/>
        <v>0</v>
      </c>
      <c r="TUI1393" s="84">
        <f t="shared" si="1871"/>
        <v>1000000</v>
      </c>
      <c r="TUJ1393" s="84">
        <f t="shared" si="1871"/>
        <v>0</v>
      </c>
      <c r="TUK1393" s="84">
        <f t="shared" si="1871"/>
        <v>0</v>
      </c>
      <c r="TUL1393" s="84">
        <f t="shared" si="1871"/>
        <v>0</v>
      </c>
      <c r="TUM1393" s="84">
        <f t="shared" si="1871"/>
        <v>0</v>
      </c>
      <c r="TUN1393" s="84">
        <f t="shared" si="1871"/>
        <v>1000000</v>
      </c>
      <c r="TUT1393" s="84" t="s">
        <v>235</v>
      </c>
      <c r="TUU1393" s="84" t="s">
        <v>236</v>
      </c>
      <c r="TUV1393" s="84">
        <f t="shared" ref="TUV1393:TVD1393" si="1872">TUV1387</f>
        <v>1000000</v>
      </c>
      <c r="TUW1393" s="84">
        <f t="shared" si="1872"/>
        <v>0</v>
      </c>
      <c r="TUX1393" s="84">
        <f t="shared" si="1872"/>
        <v>0</v>
      </c>
      <c r="TUY1393" s="84">
        <f t="shared" si="1872"/>
        <v>1000000</v>
      </c>
      <c r="TUZ1393" s="84">
        <f t="shared" si="1872"/>
        <v>0</v>
      </c>
      <c r="TVA1393" s="84">
        <f t="shared" si="1872"/>
        <v>0</v>
      </c>
      <c r="TVB1393" s="84">
        <f t="shared" si="1872"/>
        <v>0</v>
      </c>
      <c r="TVC1393" s="84">
        <f t="shared" si="1872"/>
        <v>0</v>
      </c>
      <c r="TVD1393" s="84">
        <f t="shared" si="1872"/>
        <v>1000000</v>
      </c>
      <c r="TVJ1393" s="84" t="s">
        <v>235</v>
      </c>
      <c r="TVK1393" s="84" t="s">
        <v>236</v>
      </c>
      <c r="TVL1393" s="84">
        <f t="shared" ref="TVL1393:TVT1393" si="1873">TVL1387</f>
        <v>1000000</v>
      </c>
      <c r="TVM1393" s="84">
        <f t="shared" si="1873"/>
        <v>0</v>
      </c>
      <c r="TVN1393" s="84">
        <f t="shared" si="1873"/>
        <v>0</v>
      </c>
      <c r="TVO1393" s="84">
        <f t="shared" si="1873"/>
        <v>1000000</v>
      </c>
      <c r="TVP1393" s="84">
        <f t="shared" si="1873"/>
        <v>0</v>
      </c>
      <c r="TVQ1393" s="84">
        <f t="shared" si="1873"/>
        <v>0</v>
      </c>
      <c r="TVR1393" s="84">
        <f t="shared" si="1873"/>
        <v>0</v>
      </c>
      <c r="TVS1393" s="84">
        <f t="shared" si="1873"/>
        <v>0</v>
      </c>
      <c r="TVT1393" s="84">
        <f t="shared" si="1873"/>
        <v>1000000</v>
      </c>
      <c r="TVZ1393" s="84" t="s">
        <v>235</v>
      </c>
      <c r="TWA1393" s="84" t="s">
        <v>236</v>
      </c>
      <c r="TWB1393" s="84">
        <f t="shared" ref="TWB1393:TWJ1393" si="1874">TWB1387</f>
        <v>1000000</v>
      </c>
      <c r="TWC1393" s="84">
        <f t="shared" si="1874"/>
        <v>0</v>
      </c>
      <c r="TWD1393" s="84">
        <f t="shared" si="1874"/>
        <v>0</v>
      </c>
      <c r="TWE1393" s="84">
        <f t="shared" si="1874"/>
        <v>1000000</v>
      </c>
      <c r="TWF1393" s="84">
        <f t="shared" si="1874"/>
        <v>0</v>
      </c>
      <c r="TWG1393" s="84">
        <f t="shared" si="1874"/>
        <v>0</v>
      </c>
      <c r="TWH1393" s="84">
        <f t="shared" si="1874"/>
        <v>0</v>
      </c>
      <c r="TWI1393" s="84">
        <f t="shared" si="1874"/>
        <v>0</v>
      </c>
      <c r="TWJ1393" s="84">
        <f t="shared" si="1874"/>
        <v>1000000</v>
      </c>
      <c r="TWP1393" s="84" t="s">
        <v>235</v>
      </c>
      <c r="TWQ1393" s="84" t="s">
        <v>236</v>
      </c>
      <c r="TWR1393" s="84">
        <f t="shared" ref="TWR1393:TWZ1393" si="1875">TWR1387</f>
        <v>1000000</v>
      </c>
      <c r="TWS1393" s="84">
        <f t="shared" si="1875"/>
        <v>0</v>
      </c>
      <c r="TWT1393" s="84">
        <f t="shared" si="1875"/>
        <v>0</v>
      </c>
      <c r="TWU1393" s="84">
        <f t="shared" si="1875"/>
        <v>1000000</v>
      </c>
      <c r="TWV1393" s="84">
        <f t="shared" si="1875"/>
        <v>0</v>
      </c>
      <c r="TWW1393" s="84">
        <f t="shared" si="1875"/>
        <v>0</v>
      </c>
      <c r="TWX1393" s="84">
        <f t="shared" si="1875"/>
        <v>0</v>
      </c>
      <c r="TWY1393" s="84">
        <f t="shared" si="1875"/>
        <v>0</v>
      </c>
      <c r="TWZ1393" s="84">
        <f t="shared" si="1875"/>
        <v>1000000</v>
      </c>
      <c r="TXF1393" s="84" t="s">
        <v>235</v>
      </c>
      <c r="TXG1393" s="84" t="s">
        <v>236</v>
      </c>
      <c r="TXH1393" s="84">
        <f t="shared" ref="TXH1393:TXP1393" si="1876">TXH1387</f>
        <v>1000000</v>
      </c>
      <c r="TXI1393" s="84">
        <f t="shared" si="1876"/>
        <v>0</v>
      </c>
      <c r="TXJ1393" s="84">
        <f t="shared" si="1876"/>
        <v>0</v>
      </c>
      <c r="TXK1393" s="84">
        <f t="shared" si="1876"/>
        <v>1000000</v>
      </c>
      <c r="TXL1393" s="84">
        <f t="shared" si="1876"/>
        <v>0</v>
      </c>
      <c r="TXM1393" s="84">
        <f t="shared" si="1876"/>
        <v>0</v>
      </c>
      <c r="TXN1393" s="84">
        <f t="shared" si="1876"/>
        <v>0</v>
      </c>
      <c r="TXO1393" s="84">
        <f t="shared" si="1876"/>
        <v>0</v>
      </c>
      <c r="TXP1393" s="84">
        <f t="shared" si="1876"/>
        <v>1000000</v>
      </c>
      <c r="TXV1393" s="84" t="s">
        <v>235</v>
      </c>
      <c r="TXW1393" s="84" t="s">
        <v>236</v>
      </c>
      <c r="TXX1393" s="84">
        <f t="shared" ref="TXX1393:TYF1393" si="1877">TXX1387</f>
        <v>1000000</v>
      </c>
      <c r="TXY1393" s="84">
        <f t="shared" si="1877"/>
        <v>0</v>
      </c>
      <c r="TXZ1393" s="84">
        <f t="shared" si="1877"/>
        <v>0</v>
      </c>
      <c r="TYA1393" s="84">
        <f t="shared" si="1877"/>
        <v>1000000</v>
      </c>
      <c r="TYB1393" s="84">
        <f t="shared" si="1877"/>
        <v>0</v>
      </c>
      <c r="TYC1393" s="84">
        <f t="shared" si="1877"/>
        <v>0</v>
      </c>
      <c r="TYD1393" s="84">
        <f t="shared" si="1877"/>
        <v>0</v>
      </c>
      <c r="TYE1393" s="84">
        <f t="shared" si="1877"/>
        <v>0</v>
      </c>
      <c r="TYF1393" s="84">
        <f t="shared" si="1877"/>
        <v>1000000</v>
      </c>
      <c r="TYL1393" s="84" t="s">
        <v>235</v>
      </c>
      <c r="TYM1393" s="84" t="s">
        <v>236</v>
      </c>
      <c r="TYN1393" s="84">
        <f t="shared" ref="TYN1393:TYV1393" si="1878">TYN1387</f>
        <v>1000000</v>
      </c>
      <c r="TYO1393" s="84">
        <f t="shared" si="1878"/>
        <v>0</v>
      </c>
      <c r="TYP1393" s="84">
        <f t="shared" si="1878"/>
        <v>0</v>
      </c>
      <c r="TYQ1393" s="84">
        <f t="shared" si="1878"/>
        <v>1000000</v>
      </c>
      <c r="TYR1393" s="84">
        <f t="shared" si="1878"/>
        <v>0</v>
      </c>
      <c r="TYS1393" s="84">
        <f t="shared" si="1878"/>
        <v>0</v>
      </c>
      <c r="TYT1393" s="84">
        <f t="shared" si="1878"/>
        <v>0</v>
      </c>
      <c r="TYU1393" s="84">
        <f t="shared" si="1878"/>
        <v>0</v>
      </c>
      <c r="TYV1393" s="84">
        <f t="shared" si="1878"/>
        <v>1000000</v>
      </c>
      <c r="TZB1393" s="84" t="s">
        <v>235</v>
      </c>
      <c r="TZC1393" s="84" t="s">
        <v>236</v>
      </c>
      <c r="TZD1393" s="84">
        <f t="shared" ref="TZD1393:TZL1393" si="1879">TZD1387</f>
        <v>1000000</v>
      </c>
      <c r="TZE1393" s="84">
        <f t="shared" si="1879"/>
        <v>0</v>
      </c>
      <c r="TZF1393" s="84">
        <f t="shared" si="1879"/>
        <v>0</v>
      </c>
      <c r="TZG1393" s="84">
        <f t="shared" si="1879"/>
        <v>1000000</v>
      </c>
      <c r="TZH1393" s="84">
        <f t="shared" si="1879"/>
        <v>0</v>
      </c>
      <c r="TZI1393" s="84">
        <f t="shared" si="1879"/>
        <v>0</v>
      </c>
      <c r="TZJ1393" s="84">
        <f t="shared" si="1879"/>
        <v>0</v>
      </c>
      <c r="TZK1393" s="84">
        <f t="shared" si="1879"/>
        <v>0</v>
      </c>
      <c r="TZL1393" s="84">
        <f t="shared" si="1879"/>
        <v>1000000</v>
      </c>
      <c r="TZR1393" s="84" t="s">
        <v>235</v>
      </c>
      <c r="TZS1393" s="84" t="s">
        <v>236</v>
      </c>
      <c r="TZT1393" s="84">
        <f t="shared" ref="TZT1393:UAB1393" si="1880">TZT1387</f>
        <v>1000000</v>
      </c>
      <c r="TZU1393" s="84">
        <f t="shared" si="1880"/>
        <v>0</v>
      </c>
      <c r="TZV1393" s="84">
        <f t="shared" si="1880"/>
        <v>0</v>
      </c>
      <c r="TZW1393" s="84">
        <f t="shared" si="1880"/>
        <v>1000000</v>
      </c>
      <c r="TZX1393" s="84">
        <f t="shared" si="1880"/>
        <v>0</v>
      </c>
      <c r="TZY1393" s="84">
        <f t="shared" si="1880"/>
        <v>0</v>
      </c>
      <c r="TZZ1393" s="84">
        <f t="shared" si="1880"/>
        <v>0</v>
      </c>
      <c r="UAA1393" s="84">
        <f t="shared" si="1880"/>
        <v>0</v>
      </c>
      <c r="UAB1393" s="84">
        <f t="shared" si="1880"/>
        <v>1000000</v>
      </c>
      <c r="UAH1393" s="84" t="s">
        <v>235</v>
      </c>
      <c r="UAI1393" s="84" t="s">
        <v>236</v>
      </c>
      <c r="UAJ1393" s="84">
        <f t="shared" ref="UAJ1393:UAR1393" si="1881">UAJ1387</f>
        <v>1000000</v>
      </c>
      <c r="UAK1393" s="84">
        <f t="shared" si="1881"/>
        <v>0</v>
      </c>
      <c r="UAL1393" s="84">
        <f t="shared" si="1881"/>
        <v>0</v>
      </c>
      <c r="UAM1393" s="84">
        <f t="shared" si="1881"/>
        <v>1000000</v>
      </c>
      <c r="UAN1393" s="84">
        <f t="shared" si="1881"/>
        <v>0</v>
      </c>
      <c r="UAO1393" s="84">
        <f t="shared" si="1881"/>
        <v>0</v>
      </c>
      <c r="UAP1393" s="84">
        <f t="shared" si="1881"/>
        <v>0</v>
      </c>
      <c r="UAQ1393" s="84">
        <f t="shared" si="1881"/>
        <v>0</v>
      </c>
      <c r="UAR1393" s="84">
        <f t="shared" si="1881"/>
        <v>1000000</v>
      </c>
      <c r="UAX1393" s="84" t="s">
        <v>235</v>
      </c>
      <c r="UAY1393" s="84" t="s">
        <v>236</v>
      </c>
      <c r="UAZ1393" s="84">
        <f t="shared" ref="UAZ1393:UBH1393" si="1882">UAZ1387</f>
        <v>1000000</v>
      </c>
      <c r="UBA1393" s="84">
        <f t="shared" si="1882"/>
        <v>0</v>
      </c>
      <c r="UBB1393" s="84">
        <f t="shared" si="1882"/>
        <v>0</v>
      </c>
      <c r="UBC1393" s="84">
        <f t="shared" si="1882"/>
        <v>1000000</v>
      </c>
      <c r="UBD1393" s="84">
        <f t="shared" si="1882"/>
        <v>0</v>
      </c>
      <c r="UBE1393" s="84">
        <f t="shared" si="1882"/>
        <v>0</v>
      </c>
      <c r="UBF1393" s="84">
        <f t="shared" si="1882"/>
        <v>0</v>
      </c>
      <c r="UBG1393" s="84">
        <f t="shared" si="1882"/>
        <v>0</v>
      </c>
      <c r="UBH1393" s="84">
        <f t="shared" si="1882"/>
        <v>1000000</v>
      </c>
      <c r="UBN1393" s="84" t="s">
        <v>235</v>
      </c>
      <c r="UBO1393" s="84" t="s">
        <v>236</v>
      </c>
      <c r="UBP1393" s="84">
        <f t="shared" ref="UBP1393:UBX1393" si="1883">UBP1387</f>
        <v>1000000</v>
      </c>
      <c r="UBQ1393" s="84">
        <f t="shared" si="1883"/>
        <v>0</v>
      </c>
      <c r="UBR1393" s="84">
        <f t="shared" si="1883"/>
        <v>0</v>
      </c>
      <c r="UBS1393" s="84">
        <f t="shared" si="1883"/>
        <v>1000000</v>
      </c>
      <c r="UBT1393" s="84">
        <f t="shared" si="1883"/>
        <v>0</v>
      </c>
      <c r="UBU1393" s="84">
        <f t="shared" si="1883"/>
        <v>0</v>
      </c>
      <c r="UBV1393" s="84">
        <f t="shared" si="1883"/>
        <v>0</v>
      </c>
      <c r="UBW1393" s="84">
        <f t="shared" si="1883"/>
        <v>0</v>
      </c>
      <c r="UBX1393" s="84">
        <f t="shared" si="1883"/>
        <v>1000000</v>
      </c>
      <c r="UCD1393" s="84" t="s">
        <v>235</v>
      </c>
      <c r="UCE1393" s="84" t="s">
        <v>236</v>
      </c>
      <c r="UCF1393" s="84">
        <f t="shared" ref="UCF1393:UCN1393" si="1884">UCF1387</f>
        <v>1000000</v>
      </c>
      <c r="UCG1393" s="84">
        <f t="shared" si="1884"/>
        <v>0</v>
      </c>
      <c r="UCH1393" s="84">
        <f t="shared" si="1884"/>
        <v>0</v>
      </c>
      <c r="UCI1393" s="84">
        <f t="shared" si="1884"/>
        <v>1000000</v>
      </c>
      <c r="UCJ1393" s="84">
        <f t="shared" si="1884"/>
        <v>0</v>
      </c>
      <c r="UCK1393" s="84">
        <f t="shared" si="1884"/>
        <v>0</v>
      </c>
      <c r="UCL1393" s="84">
        <f t="shared" si="1884"/>
        <v>0</v>
      </c>
      <c r="UCM1393" s="84">
        <f t="shared" si="1884"/>
        <v>0</v>
      </c>
      <c r="UCN1393" s="84">
        <f t="shared" si="1884"/>
        <v>1000000</v>
      </c>
      <c r="UCT1393" s="84" t="s">
        <v>235</v>
      </c>
      <c r="UCU1393" s="84" t="s">
        <v>236</v>
      </c>
      <c r="UCV1393" s="84">
        <f t="shared" ref="UCV1393:UDD1393" si="1885">UCV1387</f>
        <v>1000000</v>
      </c>
      <c r="UCW1393" s="84">
        <f t="shared" si="1885"/>
        <v>0</v>
      </c>
      <c r="UCX1393" s="84">
        <f t="shared" si="1885"/>
        <v>0</v>
      </c>
      <c r="UCY1393" s="84">
        <f t="shared" si="1885"/>
        <v>1000000</v>
      </c>
      <c r="UCZ1393" s="84">
        <f t="shared" si="1885"/>
        <v>0</v>
      </c>
      <c r="UDA1393" s="84">
        <f t="shared" si="1885"/>
        <v>0</v>
      </c>
      <c r="UDB1393" s="84">
        <f t="shared" si="1885"/>
        <v>0</v>
      </c>
      <c r="UDC1393" s="84">
        <f t="shared" si="1885"/>
        <v>0</v>
      </c>
      <c r="UDD1393" s="84">
        <f t="shared" si="1885"/>
        <v>1000000</v>
      </c>
      <c r="UDJ1393" s="84" t="s">
        <v>235</v>
      </c>
      <c r="UDK1393" s="84" t="s">
        <v>236</v>
      </c>
      <c r="UDL1393" s="84">
        <f t="shared" ref="UDL1393:UDT1393" si="1886">UDL1387</f>
        <v>1000000</v>
      </c>
      <c r="UDM1393" s="84">
        <f t="shared" si="1886"/>
        <v>0</v>
      </c>
      <c r="UDN1393" s="84">
        <f t="shared" si="1886"/>
        <v>0</v>
      </c>
      <c r="UDO1393" s="84">
        <f t="shared" si="1886"/>
        <v>1000000</v>
      </c>
      <c r="UDP1393" s="84">
        <f t="shared" si="1886"/>
        <v>0</v>
      </c>
      <c r="UDQ1393" s="84">
        <f t="shared" si="1886"/>
        <v>0</v>
      </c>
      <c r="UDR1393" s="84">
        <f t="shared" si="1886"/>
        <v>0</v>
      </c>
      <c r="UDS1393" s="84">
        <f t="shared" si="1886"/>
        <v>0</v>
      </c>
      <c r="UDT1393" s="84">
        <f t="shared" si="1886"/>
        <v>1000000</v>
      </c>
      <c r="UDZ1393" s="84" t="s">
        <v>235</v>
      </c>
      <c r="UEA1393" s="84" t="s">
        <v>236</v>
      </c>
      <c r="UEB1393" s="84">
        <f>UEB1387</f>
        <v>1000000</v>
      </c>
      <c r="UEC1393" s="84">
        <f>UEC1387</f>
        <v>0</v>
      </c>
      <c r="UED1393" s="84">
        <f>UED1387</f>
        <v>0</v>
      </c>
      <c r="UEE1393" s="84">
        <f>UEE1387</f>
        <v>1000000</v>
      </c>
      <c r="UEF1393" s="84">
        <f>UEF1387</f>
        <v>0</v>
      </c>
      <c r="UEG1393" s="84">
        <f>UEG1387</f>
        <v>0</v>
      </c>
      <c r="UEH1393" s="84">
        <f>UEH1387</f>
        <v>0</v>
      </c>
      <c r="UEI1393" s="84">
        <f>UEI1387</f>
        <v>0</v>
      </c>
      <c r="UEJ1393" s="84">
        <f>UEJ1387</f>
        <v>1000000</v>
      </c>
      <c r="UEP1393" s="84" t="s">
        <v>235</v>
      </c>
      <c r="UEQ1393" s="84" t="s">
        <v>236</v>
      </c>
      <c r="UER1393" s="84">
        <f t="shared" ref="UER1393:UEZ1393" si="1887">UER1387</f>
        <v>1000000</v>
      </c>
      <c r="UES1393" s="84">
        <f t="shared" si="1887"/>
        <v>0</v>
      </c>
      <c r="UET1393" s="84">
        <f t="shared" si="1887"/>
        <v>0</v>
      </c>
      <c r="UEU1393" s="84">
        <f t="shared" si="1887"/>
        <v>1000000</v>
      </c>
      <c r="UEV1393" s="84">
        <f t="shared" si="1887"/>
        <v>0</v>
      </c>
      <c r="UEW1393" s="84">
        <f t="shared" si="1887"/>
        <v>0</v>
      </c>
      <c r="UEX1393" s="84">
        <f t="shared" si="1887"/>
        <v>0</v>
      </c>
      <c r="UEY1393" s="84">
        <f t="shared" si="1887"/>
        <v>0</v>
      </c>
      <c r="UEZ1393" s="84">
        <f t="shared" si="1887"/>
        <v>1000000</v>
      </c>
      <c r="UFF1393" s="84" t="s">
        <v>235</v>
      </c>
      <c r="UFG1393" s="84" t="s">
        <v>236</v>
      </c>
      <c r="UFH1393" s="84">
        <f t="shared" ref="UFH1393:UFP1393" si="1888">UFH1387</f>
        <v>1000000</v>
      </c>
      <c r="UFI1393" s="84">
        <f t="shared" si="1888"/>
        <v>0</v>
      </c>
      <c r="UFJ1393" s="84">
        <f t="shared" si="1888"/>
        <v>0</v>
      </c>
      <c r="UFK1393" s="84">
        <f t="shared" si="1888"/>
        <v>1000000</v>
      </c>
      <c r="UFL1393" s="84">
        <f t="shared" si="1888"/>
        <v>0</v>
      </c>
      <c r="UFM1393" s="84">
        <f t="shared" si="1888"/>
        <v>0</v>
      </c>
      <c r="UFN1393" s="84">
        <f t="shared" si="1888"/>
        <v>0</v>
      </c>
      <c r="UFO1393" s="84">
        <f t="shared" si="1888"/>
        <v>0</v>
      </c>
      <c r="UFP1393" s="84">
        <f t="shared" si="1888"/>
        <v>1000000</v>
      </c>
      <c r="UFV1393" s="84" t="s">
        <v>235</v>
      </c>
      <c r="UFW1393" s="84" t="s">
        <v>236</v>
      </c>
      <c r="UFX1393" s="84">
        <f t="shared" ref="UFX1393:UGF1393" si="1889">UFX1387</f>
        <v>1000000</v>
      </c>
      <c r="UFY1393" s="84">
        <f t="shared" si="1889"/>
        <v>0</v>
      </c>
      <c r="UFZ1393" s="84">
        <f t="shared" si="1889"/>
        <v>0</v>
      </c>
      <c r="UGA1393" s="84">
        <f t="shared" si="1889"/>
        <v>1000000</v>
      </c>
      <c r="UGB1393" s="84">
        <f t="shared" si="1889"/>
        <v>0</v>
      </c>
      <c r="UGC1393" s="84">
        <f t="shared" si="1889"/>
        <v>0</v>
      </c>
      <c r="UGD1393" s="84">
        <f t="shared" si="1889"/>
        <v>0</v>
      </c>
      <c r="UGE1393" s="84">
        <f t="shared" si="1889"/>
        <v>0</v>
      </c>
      <c r="UGF1393" s="84">
        <f t="shared" si="1889"/>
        <v>1000000</v>
      </c>
      <c r="UGL1393" s="84" t="s">
        <v>235</v>
      </c>
      <c r="UGM1393" s="84" t="s">
        <v>236</v>
      </c>
      <c r="UGN1393" s="84">
        <f t="shared" ref="UGN1393:UGV1393" si="1890">UGN1387</f>
        <v>1000000</v>
      </c>
      <c r="UGO1393" s="84">
        <f t="shared" si="1890"/>
        <v>0</v>
      </c>
      <c r="UGP1393" s="84">
        <f t="shared" si="1890"/>
        <v>0</v>
      </c>
      <c r="UGQ1393" s="84">
        <f t="shared" si="1890"/>
        <v>1000000</v>
      </c>
      <c r="UGR1393" s="84">
        <f t="shared" si="1890"/>
        <v>0</v>
      </c>
      <c r="UGS1393" s="84">
        <f t="shared" si="1890"/>
        <v>0</v>
      </c>
      <c r="UGT1393" s="84">
        <f t="shared" si="1890"/>
        <v>0</v>
      </c>
      <c r="UGU1393" s="84">
        <f t="shared" si="1890"/>
        <v>0</v>
      </c>
      <c r="UGV1393" s="84">
        <f t="shared" si="1890"/>
        <v>1000000</v>
      </c>
      <c r="UHB1393" s="84" t="s">
        <v>235</v>
      </c>
      <c r="UHC1393" s="84" t="s">
        <v>236</v>
      </c>
      <c r="UHD1393" s="84">
        <f t="shared" ref="UHD1393:UHL1393" si="1891">UHD1387</f>
        <v>1000000</v>
      </c>
      <c r="UHE1393" s="84">
        <f t="shared" si="1891"/>
        <v>0</v>
      </c>
      <c r="UHF1393" s="84">
        <f t="shared" si="1891"/>
        <v>0</v>
      </c>
      <c r="UHG1393" s="84">
        <f t="shared" si="1891"/>
        <v>1000000</v>
      </c>
      <c r="UHH1393" s="84">
        <f t="shared" si="1891"/>
        <v>0</v>
      </c>
      <c r="UHI1393" s="84">
        <f t="shared" si="1891"/>
        <v>0</v>
      </c>
      <c r="UHJ1393" s="84">
        <f t="shared" si="1891"/>
        <v>0</v>
      </c>
      <c r="UHK1393" s="84">
        <f t="shared" si="1891"/>
        <v>0</v>
      </c>
      <c r="UHL1393" s="84">
        <f t="shared" si="1891"/>
        <v>1000000</v>
      </c>
      <c r="UHR1393" s="84" t="s">
        <v>235</v>
      </c>
      <c r="UHS1393" s="84" t="s">
        <v>236</v>
      </c>
      <c r="UHT1393" s="84">
        <f t="shared" ref="UHT1393:UIB1393" si="1892">UHT1387</f>
        <v>1000000</v>
      </c>
      <c r="UHU1393" s="84">
        <f t="shared" si="1892"/>
        <v>0</v>
      </c>
      <c r="UHV1393" s="84">
        <f t="shared" si="1892"/>
        <v>0</v>
      </c>
      <c r="UHW1393" s="84">
        <f t="shared" si="1892"/>
        <v>1000000</v>
      </c>
      <c r="UHX1393" s="84">
        <f t="shared" si="1892"/>
        <v>0</v>
      </c>
      <c r="UHY1393" s="84">
        <f t="shared" si="1892"/>
        <v>0</v>
      </c>
      <c r="UHZ1393" s="84">
        <f t="shared" si="1892"/>
        <v>0</v>
      </c>
      <c r="UIA1393" s="84">
        <f t="shared" si="1892"/>
        <v>0</v>
      </c>
      <c r="UIB1393" s="84">
        <f t="shared" si="1892"/>
        <v>1000000</v>
      </c>
      <c r="UIH1393" s="84" t="s">
        <v>235</v>
      </c>
      <c r="UII1393" s="84" t="s">
        <v>236</v>
      </c>
      <c r="UIJ1393" s="84">
        <f t="shared" ref="UIJ1393:UIR1393" si="1893">UIJ1387</f>
        <v>1000000</v>
      </c>
      <c r="UIK1393" s="84">
        <f t="shared" si="1893"/>
        <v>0</v>
      </c>
      <c r="UIL1393" s="84">
        <f t="shared" si="1893"/>
        <v>0</v>
      </c>
      <c r="UIM1393" s="84">
        <f t="shared" si="1893"/>
        <v>1000000</v>
      </c>
      <c r="UIN1393" s="84">
        <f t="shared" si="1893"/>
        <v>0</v>
      </c>
      <c r="UIO1393" s="84">
        <f t="shared" si="1893"/>
        <v>0</v>
      </c>
      <c r="UIP1393" s="84">
        <f t="shared" si="1893"/>
        <v>0</v>
      </c>
      <c r="UIQ1393" s="84">
        <f t="shared" si="1893"/>
        <v>0</v>
      </c>
      <c r="UIR1393" s="84">
        <f t="shared" si="1893"/>
        <v>1000000</v>
      </c>
      <c r="UIX1393" s="84" t="s">
        <v>235</v>
      </c>
      <c r="UIY1393" s="84" t="s">
        <v>236</v>
      </c>
      <c r="UIZ1393" s="84">
        <f t="shared" ref="UIZ1393:UJH1393" si="1894">UIZ1387</f>
        <v>1000000</v>
      </c>
      <c r="UJA1393" s="84">
        <f t="shared" si="1894"/>
        <v>0</v>
      </c>
      <c r="UJB1393" s="84">
        <f t="shared" si="1894"/>
        <v>0</v>
      </c>
      <c r="UJC1393" s="84">
        <f t="shared" si="1894"/>
        <v>1000000</v>
      </c>
      <c r="UJD1393" s="84">
        <f t="shared" si="1894"/>
        <v>0</v>
      </c>
      <c r="UJE1393" s="84">
        <f t="shared" si="1894"/>
        <v>0</v>
      </c>
      <c r="UJF1393" s="84">
        <f t="shared" si="1894"/>
        <v>0</v>
      </c>
      <c r="UJG1393" s="84">
        <f t="shared" si="1894"/>
        <v>0</v>
      </c>
      <c r="UJH1393" s="84">
        <f t="shared" si="1894"/>
        <v>1000000</v>
      </c>
      <c r="UJN1393" s="84" t="s">
        <v>235</v>
      </c>
      <c r="UJO1393" s="84" t="s">
        <v>236</v>
      </c>
      <c r="UJP1393" s="84">
        <f t="shared" ref="UJP1393:UJX1393" si="1895">UJP1387</f>
        <v>1000000</v>
      </c>
      <c r="UJQ1393" s="84">
        <f t="shared" si="1895"/>
        <v>0</v>
      </c>
      <c r="UJR1393" s="84">
        <f t="shared" si="1895"/>
        <v>0</v>
      </c>
      <c r="UJS1393" s="84">
        <f t="shared" si="1895"/>
        <v>1000000</v>
      </c>
      <c r="UJT1393" s="84">
        <f t="shared" si="1895"/>
        <v>0</v>
      </c>
      <c r="UJU1393" s="84">
        <f t="shared" si="1895"/>
        <v>0</v>
      </c>
      <c r="UJV1393" s="84">
        <f t="shared" si="1895"/>
        <v>0</v>
      </c>
      <c r="UJW1393" s="84">
        <f t="shared" si="1895"/>
        <v>0</v>
      </c>
      <c r="UJX1393" s="84">
        <f t="shared" si="1895"/>
        <v>1000000</v>
      </c>
      <c r="UKD1393" s="84" t="s">
        <v>235</v>
      </c>
      <c r="UKE1393" s="84" t="s">
        <v>236</v>
      </c>
      <c r="UKF1393" s="84">
        <f t="shared" ref="UKF1393:UKN1393" si="1896">UKF1387</f>
        <v>1000000</v>
      </c>
      <c r="UKG1393" s="84">
        <f t="shared" si="1896"/>
        <v>0</v>
      </c>
      <c r="UKH1393" s="84">
        <f t="shared" si="1896"/>
        <v>0</v>
      </c>
      <c r="UKI1393" s="84">
        <f t="shared" si="1896"/>
        <v>1000000</v>
      </c>
      <c r="UKJ1393" s="84">
        <f t="shared" si="1896"/>
        <v>0</v>
      </c>
      <c r="UKK1393" s="84">
        <f t="shared" si="1896"/>
        <v>0</v>
      </c>
      <c r="UKL1393" s="84">
        <f t="shared" si="1896"/>
        <v>0</v>
      </c>
      <c r="UKM1393" s="84">
        <f t="shared" si="1896"/>
        <v>0</v>
      </c>
      <c r="UKN1393" s="84">
        <f t="shared" si="1896"/>
        <v>1000000</v>
      </c>
      <c r="UKT1393" s="84" t="s">
        <v>235</v>
      </c>
      <c r="UKU1393" s="84" t="s">
        <v>236</v>
      </c>
      <c r="UKV1393" s="84">
        <f t="shared" ref="UKV1393:ULD1393" si="1897">UKV1387</f>
        <v>1000000</v>
      </c>
      <c r="UKW1393" s="84">
        <f t="shared" si="1897"/>
        <v>0</v>
      </c>
      <c r="UKX1393" s="84">
        <f t="shared" si="1897"/>
        <v>0</v>
      </c>
      <c r="UKY1393" s="84">
        <f t="shared" si="1897"/>
        <v>1000000</v>
      </c>
      <c r="UKZ1393" s="84">
        <f t="shared" si="1897"/>
        <v>0</v>
      </c>
      <c r="ULA1393" s="84">
        <f t="shared" si="1897"/>
        <v>0</v>
      </c>
      <c r="ULB1393" s="84">
        <f t="shared" si="1897"/>
        <v>0</v>
      </c>
      <c r="ULC1393" s="84">
        <f t="shared" si="1897"/>
        <v>0</v>
      </c>
      <c r="ULD1393" s="84">
        <f t="shared" si="1897"/>
        <v>1000000</v>
      </c>
      <c r="ULJ1393" s="84" t="s">
        <v>235</v>
      </c>
      <c r="ULK1393" s="84" t="s">
        <v>236</v>
      </c>
      <c r="ULL1393" s="84">
        <f t="shared" ref="ULL1393:ULT1393" si="1898">ULL1387</f>
        <v>1000000</v>
      </c>
      <c r="ULM1393" s="84">
        <f t="shared" si="1898"/>
        <v>0</v>
      </c>
      <c r="ULN1393" s="84">
        <f t="shared" si="1898"/>
        <v>0</v>
      </c>
      <c r="ULO1393" s="84">
        <f t="shared" si="1898"/>
        <v>1000000</v>
      </c>
      <c r="ULP1393" s="84">
        <f t="shared" si="1898"/>
        <v>0</v>
      </c>
      <c r="ULQ1393" s="84">
        <f t="shared" si="1898"/>
        <v>0</v>
      </c>
      <c r="ULR1393" s="84">
        <f t="shared" si="1898"/>
        <v>0</v>
      </c>
      <c r="ULS1393" s="84">
        <f t="shared" si="1898"/>
        <v>0</v>
      </c>
      <c r="ULT1393" s="84">
        <f t="shared" si="1898"/>
        <v>1000000</v>
      </c>
      <c r="ULZ1393" s="84" t="s">
        <v>235</v>
      </c>
      <c r="UMA1393" s="84" t="s">
        <v>236</v>
      </c>
      <c r="UMB1393" s="84">
        <f t="shared" ref="UMB1393:UMJ1393" si="1899">UMB1387</f>
        <v>1000000</v>
      </c>
      <c r="UMC1393" s="84">
        <f t="shared" si="1899"/>
        <v>0</v>
      </c>
      <c r="UMD1393" s="84">
        <f t="shared" si="1899"/>
        <v>0</v>
      </c>
      <c r="UME1393" s="84">
        <f t="shared" si="1899"/>
        <v>1000000</v>
      </c>
      <c r="UMF1393" s="84">
        <f t="shared" si="1899"/>
        <v>0</v>
      </c>
      <c r="UMG1393" s="84">
        <f t="shared" si="1899"/>
        <v>0</v>
      </c>
      <c r="UMH1393" s="84">
        <f t="shared" si="1899"/>
        <v>0</v>
      </c>
      <c r="UMI1393" s="84">
        <f t="shared" si="1899"/>
        <v>0</v>
      </c>
      <c r="UMJ1393" s="84">
        <f t="shared" si="1899"/>
        <v>1000000</v>
      </c>
      <c r="UMP1393" s="84" t="s">
        <v>235</v>
      </c>
      <c r="UMQ1393" s="84" t="s">
        <v>236</v>
      </c>
      <c r="UMR1393" s="84">
        <f t="shared" ref="UMR1393:UMZ1393" si="1900">UMR1387</f>
        <v>1000000</v>
      </c>
      <c r="UMS1393" s="84">
        <f t="shared" si="1900"/>
        <v>0</v>
      </c>
      <c r="UMT1393" s="84">
        <f t="shared" si="1900"/>
        <v>0</v>
      </c>
      <c r="UMU1393" s="84">
        <f t="shared" si="1900"/>
        <v>1000000</v>
      </c>
      <c r="UMV1393" s="84">
        <f t="shared" si="1900"/>
        <v>0</v>
      </c>
      <c r="UMW1393" s="84">
        <f t="shared" si="1900"/>
        <v>0</v>
      </c>
      <c r="UMX1393" s="84">
        <f t="shared" si="1900"/>
        <v>0</v>
      </c>
      <c r="UMY1393" s="84">
        <f t="shared" si="1900"/>
        <v>0</v>
      </c>
      <c r="UMZ1393" s="84">
        <f t="shared" si="1900"/>
        <v>1000000</v>
      </c>
      <c r="UNF1393" s="84" t="s">
        <v>235</v>
      </c>
      <c r="UNG1393" s="84" t="s">
        <v>236</v>
      </c>
      <c r="UNH1393" s="84">
        <f t="shared" ref="UNH1393:UNP1393" si="1901">UNH1387</f>
        <v>1000000</v>
      </c>
      <c r="UNI1393" s="84">
        <f t="shared" si="1901"/>
        <v>0</v>
      </c>
      <c r="UNJ1393" s="84">
        <f t="shared" si="1901"/>
        <v>0</v>
      </c>
      <c r="UNK1393" s="84">
        <f t="shared" si="1901"/>
        <v>1000000</v>
      </c>
      <c r="UNL1393" s="84">
        <f t="shared" si="1901"/>
        <v>0</v>
      </c>
      <c r="UNM1393" s="84">
        <f t="shared" si="1901"/>
        <v>0</v>
      </c>
      <c r="UNN1393" s="84">
        <f t="shared" si="1901"/>
        <v>0</v>
      </c>
      <c r="UNO1393" s="84">
        <f t="shared" si="1901"/>
        <v>0</v>
      </c>
      <c r="UNP1393" s="84">
        <f t="shared" si="1901"/>
        <v>1000000</v>
      </c>
      <c r="UNV1393" s="84" t="s">
        <v>235</v>
      </c>
      <c r="UNW1393" s="84" t="s">
        <v>236</v>
      </c>
      <c r="UNX1393" s="84">
        <f t="shared" ref="UNX1393:UOF1393" si="1902">UNX1387</f>
        <v>1000000</v>
      </c>
      <c r="UNY1393" s="84">
        <f t="shared" si="1902"/>
        <v>0</v>
      </c>
      <c r="UNZ1393" s="84">
        <f t="shared" si="1902"/>
        <v>0</v>
      </c>
      <c r="UOA1393" s="84">
        <f t="shared" si="1902"/>
        <v>1000000</v>
      </c>
      <c r="UOB1393" s="84">
        <f t="shared" si="1902"/>
        <v>0</v>
      </c>
      <c r="UOC1393" s="84">
        <f t="shared" si="1902"/>
        <v>0</v>
      </c>
      <c r="UOD1393" s="84">
        <f t="shared" si="1902"/>
        <v>0</v>
      </c>
      <c r="UOE1393" s="84">
        <f t="shared" si="1902"/>
        <v>0</v>
      </c>
      <c r="UOF1393" s="84">
        <f t="shared" si="1902"/>
        <v>1000000</v>
      </c>
      <c r="UOL1393" s="84" t="s">
        <v>235</v>
      </c>
      <c r="UOM1393" s="84" t="s">
        <v>236</v>
      </c>
      <c r="UON1393" s="84">
        <f t="shared" ref="UON1393:UOV1393" si="1903">UON1387</f>
        <v>1000000</v>
      </c>
      <c r="UOO1393" s="84">
        <f t="shared" si="1903"/>
        <v>0</v>
      </c>
      <c r="UOP1393" s="84">
        <f t="shared" si="1903"/>
        <v>0</v>
      </c>
      <c r="UOQ1393" s="84">
        <f t="shared" si="1903"/>
        <v>1000000</v>
      </c>
      <c r="UOR1393" s="84">
        <f t="shared" si="1903"/>
        <v>0</v>
      </c>
      <c r="UOS1393" s="84">
        <f t="shared" si="1903"/>
        <v>0</v>
      </c>
      <c r="UOT1393" s="84">
        <f t="shared" si="1903"/>
        <v>0</v>
      </c>
      <c r="UOU1393" s="84">
        <f t="shared" si="1903"/>
        <v>0</v>
      </c>
      <c r="UOV1393" s="84">
        <f t="shared" si="1903"/>
        <v>1000000</v>
      </c>
      <c r="UPB1393" s="84" t="s">
        <v>235</v>
      </c>
      <c r="UPC1393" s="84" t="s">
        <v>236</v>
      </c>
      <c r="UPD1393" s="84">
        <f t="shared" ref="UPD1393:UPL1393" si="1904">UPD1387</f>
        <v>1000000</v>
      </c>
      <c r="UPE1393" s="84">
        <f t="shared" si="1904"/>
        <v>0</v>
      </c>
      <c r="UPF1393" s="84">
        <f t="shared" si="1904"/>
        <v>0</v>
      </c>
      <c r="UPG1393" s="84">
        <f t="shared" si="1904"/>
        <v>1000000</v>
      </c>
      <c r="UPH1393" s="84">
        <f t="shared" si="1904"/>
        <v>0</v>
      </c>
      <c r="UPI1393" s="84">
        <f t="shared" si="1904"/>
        <v>0</v>
      </c>
      <c r="UPJ1393" s="84">
        <f t="shared" si="1904"/>
        <v>0</v>
      </c>
      <c r="UPK1393" s="84">
        <f t="shared" si="1904"/>
        <v>0</v>
      </c>
      <c r="UPL1393" s="84">
        <f t="shared" si="1904"/>
        <v>1000000</v>
      </c>
      <c r="UPR1393" s="84" t="s">
        <v>235</v>
      </c>
      <c r="UPS1393" s="84" t="s">
        <v>236</v>
      </c>
      <c r="UPT1393" s="84">
        <f t="shared" ref="UPT1393:UQB1393" si="1905">UPT1387</f>
        <v>1000000</v>
      </c>
      <c r="UPU1393" s="84">
        <f t="shared" si="1905"/>
        <v>0</v>
      </c>
      <c r="UPV1393" s="84">
        <f t="shared" si="1905"/>
        <v>0</v>
      </c>
      <c r="UPW1393" s="84">
        <f t="shared" si="1905"/>
        <v>1000000</v>
      </c>
      <c r="UPX1393" s="84">
        <f t="shared" si="1905"/>
        <v>0</v>
      </c>
      <c r="UPY1393" s="84">
        <f t="shared" si="1905"/>
        <v>0</v>
      </c>
      <c r="UPZ1393" s="84">
        <f t="shared" si="1905"/>
        <v>0</v>
      </c>
      <c r="UQA1393" s="84">
        <f t="shared" si="1905"/>
        <v>0</v>
      </c>
      <c r="UQB1393" s="84">
        <f t="shared" si="1905"/>
        <v>1000000</v>
      </c>
      <c r="UQH1393" s="84" t="s">
        <v>235</v>
      </c>
      <c r="UQI1393" s="84" t="s">
        <v>236</v>
      </c>
      <c r="UQJ1393" s="84">
        <f t="shared" ref="UQJ1393:UQR1393" si="1906">UQJ1387</f>
        <v>1000000</v>
      </c>
      <c r="UQK1393" s="84">
        <f t="shared" si="1906"/>
        <v>0</v>
      </c>
      <c r="UQL1393" s="84">
        <f t="shared" si="1906"/>
        <v>0</v>
      </c>
      <c r="UQM1393" s="84">
        <f t="shared" si="1906"/>
        <v>1000000</v>
      </c>
      <c r="UQN1393" s="84">
        <f t="shared" si="1906"/>
        <v>0</v>
      </c>
      <c r="UQO1393" s="84">
        <f t="shared" si="1906"/>
        <v>0</v>
      </c>
      <c r="UQP1393" s="84">
        <f t="shared" si="1906"/>
        <v>0</v>
      </c>
      <c r="UQQ1393" s="84">
        <f t="shared" si="1906"/>
        <v>0</v>
      </c>
      <c r="UQR1393" s="84">
        <f t="shared" si="1906"/>
        <v>1000000</v>
      </c>
      <c r="UQX1393" s="84" t="s">
        <v>235</v>
      </c>
      <c r="UQY1393" s="84" t="s">
        <v>236</v>
      </c>
      <c r="UQZ1393" s="84">
        <f t="shared" ref="UQZ1393:URH1393" si="1907">UQZ1387</f>
        <v>1000000</v>
      </c>
      <c r="URA1393" s="84">
        <f t="shared" si="1907"/>
        <v>0</v>
      </c>
      <c r="URB1393" s="84">
        <f t="shared" si="1907"/>
        <v>0</v>
      </c>
      <c r="URC1393" s="84">
        <f t="shared" si="1907"/>
        <v>1000000</v>
      </c>
      <c r="URD1393" s="84">
        <f t="shared" si="1907"/>
        <v>0</v>
      </c>
      <c r="URE1393" s="84">
        <f t="shared" si="1907"/>
        <v>0</v>
      </c>
      <c r="URF1393" s="84">
        <f t="shared" si="1907"/>
        <v>0</v>
      </c>
      <c r="URG1393" s="84">
        <f t="shared" si="1907"/>
        <v>0</v>
      </c>
      <c r="URH1393" s="84">
        <f t="shared" si="1907"/>
        <v>1000000</v>
      </c>
      <c r="URN1393" s="84" t="s">
        <v>235</v>
      </c>
      <c r="URO1393" s="84" t="s">
        <v>236</v>
      </c>
      <c r="URP1393" s="84">
        <f t="shared" ref="URP1393:URX1393" si="1908">URP1387</f>
        <v>1000000</v>
      </c>
      <c r="URQ1393" s="84">
        <f t="shared" si="1908"/>
        <v>0</v>
      </c>
      <c r="URR1393" s="84">
        <f t="shared" si="1908"/>
        <v>0</v>
      </c>
      <c r="URS1393" s="84">
        <f t="shared" si="1908"/>
        <v>1000000</v>
      </c>
      <c r="URT1393" s="84">
        <f t="shared" si="1908"/>
        <v>0</v>
      </c>
      <c r="URU1393" s="84">
        <f t="shared" si="1908"/>
        <v>0</v>
      </c>
      <c r="URV1393" s="84">
        <f t="shared" si="1908"/>
        <v>0</v>
      </c>
      <c r="URW1393" s="84">
        <f t="shared" si="1908"/>
        <v>0</v>
      </c>
      <c r="URX1393" s="84">
        <f t="shared" si="1908"/>
        <v>1000000</v>
      </c>
      <c r="USD1393" s="84" t="s">
        <v>235</v>
      </c>
      <c r="USE1393" s="84" t="s">
        <v>236</v>
      </c>
      <c r="USF1393" s="84">
        <f t="shared" ref="USF1393:USN1393" si="1909">USF1387</f>
        <v>1000000</v>
      </c>
      <c r="USG1393" s="84">
        <f t="shared" si="1909"/>
        <v>0</v>
      </c>
      <c r="USH1393" s="84">
        <f t="shared" si="1909"/>
        <v>0</v>
      </c>
      <c r="USI1393" s="84">
        <f t="shared" si="1909"/>
        <v>1000000</v>
      </c>
      <c r="USJ1393" s="84">
        <f t="shared" si="1909"/>
        <v>0</v>
      </c>
      <c r="USK1393" s="84">
        <f t="shared" si="1909"/>
        <v>0</v>
      </c>
      <c r="USL1393" s="84">
        <f t="shared" si="1909"/>
        <v>0</v>
      </c>
      <c r="USM1393" s="84">
        <f t="shared" si="1909"/>
        <v>0</v>
      </c>
      <c r="USN1393" s="84">
        <f t="shared" si="1909"/>
        <v>1000000</v>
      </c>
      <c r="UST1393" s="84" t="s">
        <v>235</v>
      </c>
      <c r="USU1393" s="84" t="s">
        <v>236</v>
      </c>
      <c r="USV1393" s="84">
        <f t="shared" ref="USV1393:UTD1393" si="1910">USV1387</f>
        <v>1000000</v>
      </c>
      <c r="USW1393" s="84">
        <f t="shared" si="1910"/>
        <v>0</v>
      </c>
      <c r="USX1393" s="84">
        <f t="shared" si="1910"/>
        <v>0</v>
      </c>
      <c r="USY1393" s="84">
        <f t="shared" si="1910"/>
        <v>1000000</v>
      </c>
      <c r="USZ1393" s="84">
        <f t="shared" si="1910"/>
        <v>0</v>
      </c>
      <c r="UTA1393" s="84">
        <f t="shared" si="1910"/>
        <v>0</v>
      </c>
      <c r="UTB1393" s="84">
        <f t="shared" si="1910"/>
        <v>0</v>
      </c>
      <c r="UTC1393" s="84">
        <f t="shared" si="1910"/>
        <v>0</v>
      </c>
      <c r="UTD1393" s="84">
        <f t="shared" si="1910"/>
        <v>1000000</v>
      </c>
      <c r="UTJ1393" s="84" t="s">
        <v>235</v>
      </c>
      <c r="UTK1393" s="84" t="s">
        <v>236</v>
      </c>
      <c r="UTL1393" s="84">
        <f t="shared" ref="UTL1393:UTT1393" si="1911">UTL1387</f>
        <v>1000000</v>
      </c>
      <c r="UTM1393" s="84">
        <f t="shared" si="1911"/>
        <v>0</v>
      </c>
      <c r="UTN1393" s="84">
        <f t="shared" si="1911"/>
        <v>0</v>
      </c>
      <c r="UTO1393" s="84">
        <f t="shared" si="1911"/>
        <v>1000000</v>
      </c>
      <c r="UTP1393" s="84">
        <f t="shared" si="1911"/>
        <v>0</v>
      </c>
      <c r="UTQ1393" s="84">
        <f t="shared" si="1911"/>
        <v>0</v>
      </c>
      <c r="UTR1393" s="84">
        <f t="shared" si="1911"/>
        <v>0</v>
      </c>
      <c r="UTS1393" s="84">
        <f t="shared" si="1911"/>
        <v>0</v>
      </c>
      <c r="UTT1393" s="84">
        <f t="shared" si="1911"/>
        <v>1000000</v>
      </c>
      <c r="UTZ1393" s="84" t="s">
        <v>235</v>
      </c>
      <c r="UUA1393" s="84" t="s">
        <v>236</v>
      </c>
      <c r="UUB1393" s="84">
        <f t="shared" ref="UUB1393:UUJ1393" si="1912">UUB1387</f>
        <v>1000000</v>
      </c>
      <c r="UUC1393" s="84">
        <f t="shared" si="1912"/>
        <v>0</v>
      </c>
      <c r="UUD1393" s="84">
        <f t="shared" si="1912"/>
        <v>0</v>
      </c>
      <c r="UUE1393" s="84">
        <f t="shared" si="1912"/>
        <v>1000000</v>
      </c>
      <c r="UUF1393" s="84">
        <f t="shared" si="1912"/>
        <v>0</v>
      </c>
      <c r="UUG1393" s="84">
        <f t="shared" si="1912"/>
        <v>0</v>
      </c>
      <c r="UUH1393" s="84">
        <f t="shared" si="1912"/>
        <v>0</v>
      </c>
      <c r="UUI1393" s="84">
        <f t="shared" si="1912"/>
        <v>0</v>
      </c>
      <c r="UUJ1393" s="84">
        <f t="shared" si="1912"/>
        <v>1000000</v>
      </c>
      <c r="UUP1393" s="84" t="s">
        <v>235</v>
      </c>
      <c r="UUQ1393" s="84" t="s">
        <v>236</v>
      </c>
      <c r="UUR1393" s="84">
        <f t="shared" ref="UUR1393:UUZ1393" si="1913">UUR1387</f>
        <v>1000000</v>
      </c>
      <c r="UUS1393" s="84">
        <f t="shared" si="1913"/>
        <v>0</v>
      </c>
      <c r="UUT1393" s="84">
        <f t="shared" si="1913"/>
        <v>0</v>
      </c>
      <c r="UUU1393" s="84">
        <f t="shared" si="1913"/>
        <v>1000000</v>
      </c>
      <c r="UUV1393" s="84">
        <f t="shared" si="1913"/>
        <v>0</v>
      </c>
      <c r="UUW1393" s="84">
        <f t="shared" si="1913"/>
        <v>0</v>
      </c>
      <c r="UUX1393" s="84">
        <f t="shared" si="1913"/>
        <v>0</v>
      </c>
      <c r="UUY1393" s="84">
        <f t="shared" si="1913"/>
        <v>0</v>
      </c>
      <c r="UUZ1393" s="84">
        <f t="shared" si="1913"/>
        <v>1000000</v>
      </c>
      <c r="UVF1393" s="84" t="s">
        <v>235</v>
      </c>
      <c r="UVG1393" s="84" t="s">
        <v>236</v>
      </c>
      <c r="UVH1393" s="84">
        <f t="shared" ref="UVH1393:UVP1393" si="1914">UVH1387</f>
        <v>1000000</v>
      </c>
      <c r="UVI1393" s="84">
        <f t="shared" si="1914"/>
        <v>0</v>
      </c>
      <c r="UVJ1393" s="84">
        <f t="shared" si="1914"/>
        <v>0</v>
      </c>
      <c r="UVK1393" s="84">
        <f t="shared" si="1914"/>
        <v>1000000</v>
      </c>
      <c r="UVL1393" s="84">
        <f t="shared" si="1914"/>
        <v>0</v>
      </c>
      <c r="UVM1393" s="84">
        <f t="shared" si="1914"/>
        <v>0</v>
      </c>
      <c r="UVN1393" s="84">
        <f t="shared" si="1914"/>
        <v>0</v>
      </c>
      <c r="UVO1393" s="84">
        <f t="shared" si="1914"/>
        <v>0</v>
      </c>
      <c r="UVP1393" s="84">
        <f t="shared" si="1914"/>
        <v>1000000</v>
      </c>
      <c r="UVV1393" s="84" t="s">
        <v>235</v>
      </c>
      <c r="UVW1393" s="84" t="s">
        <v>236</v>
      </c>
      <c r="UVX1393" s="84">
        <f t="shared" ref="UVX1393:UWF1393" si="1915">UVX1387</f>
        <v>1000000</v>
      </c>
      <c r="UVY1393" s="84">
        <f t="shared" si="1915"/>
        <v>0</v>
      </c>
      <c r="UVZ1393" s="84">
        <f t="shared" si="1915"/>
        <v>0</v>
      </c>
      <c r="UWA1393" s="84">
        <f t="shared" si="1915"/>
        <v>1000000</v>
      </c>
      <c r="UWB1393" s="84">
        <f t="shared" si="1915"/>
        <v>0</v>
      </c>
      <c r="UWC1393" s="84">
        <f t="shared" si="1915"/>
        <v>0</v>
      </c>
      <c r="UWD1393" s="84">
        <f t="shared" si="1915"/>
        <v>0</v>
      </c>
      <c r="UWE1393" s="84">
        <f t="shared" si="1915"/>
        <v>0</v>
      </c>
      <c r="UWF1393" s="84">
        <f t="shared" si="1915"/>
        <v>1000000</v>
      </c>
      <c r="UWL1393" s="84" t="s">
        <v>235</v>
      </c>
      <c r="UWM1393" s="84" t="s">
        <v>236</v>
      </c>
      <c r="UWN1393" s="84">
        <f t="shared" ref="UWN1393:UWV1393" si="1916">UWN1387</f>
        <v>1000000</v>
      </c>
      <c r="UWO1393" s="84">
        <f t="shared" si="1916"/>
        <v>0</v>
      </c>
      <c r="UWP1393" s="84">
        <f t="shared" si="1916"/>
        <v>0</v>
      </c>
      <c r="UWQ1393" s="84">
        <f t="shared" si="1916"/>
        <v>1000000</v>
      </c>
      <c r="UWR1393" s="84">
        <f t="shared" si="1916"/>
        <v>0</v>
      </c>
      <c r="UWS1393" s="84">
        <f t="shared" si="1916"/>
        <v>0</v>
      </c>
      <c r="UWT1393" s="84">
        <f t="shared" si="1916"/>
        <v>0</v>
      </c>
      <c r="UWU1393" s="84">
        <f t="shared" si="1916"/>
        <v>0</v>
      </c>
      <c r="UWV1393" s="84">
        <f t="shared" si="1916"/>
        <v>1000000</v>
      </c>
      <c r="UXB1393" s="84" t="s">
        <v>235</v>
      </c>
      <c r="UXC1393" s="84" t="s">
        <v>236</v>
      </c>
      <c r="UXD1393" s="84">
        <f t="shared" ref="UXD1393:UXL1393" si="1917">UXD1387</f>
        <v>1000000</v>
      </c>
      <c r="UXE1393" s="84">
        <f t="shared" si="1917"/>
        <v>0</v>
      </c>
      <c r="UXF1393" s="84">
        <f t="shared" si="1917"/>
        <v>0</v>
      </c>
      <c r="UXG1393" s="84">
        <f t="shared" si="1917"/>
        <v>1000000</v>
      </c>
      <c r="UXH1393" s="84">
        <f t="shared" si="1917"/>
        <v>0</v>
      </c>
      <c r="UXI1393" s="84">
        <f t="shared" si="1917"/>
        <v>0</v>
      </c>
      <c r="UXJ1393" s="84">
        <f t="shared" si="1917"/>
        <v>0</v>
      </c>
      <c r="UXK1393" s="84">
        <f t="shared" si="1917"/>
        <v>0</v>
      </c>
      <c r="UXL1393" s="84">
        <f t="shared" si="1917"/>
        <v>1000000</v>
      </c>
      <c r="UXR1393" s="84" t="s">
        <v>235</v>
      </c>
      <c r="UXS1393" s="84" t="s">
        <v>236</v>
      </c>
      <c r="UXT1393" s="84">
        <f t="shared" ref="UXT1393:UYB1393" si="1918">UXT1387</f>
        <v>1000000</v>
      </c>
      <c r="UXU1393" s="84">
        <f t="shared" si="1918"/>
        <v>0</v>
      </c>
      <c r="UXV1393" s="84">
        <f t="shared" si="1918"/>
        <v>0</v>
      </c>
      <c r="UXW1393" s="84">
        <f t="shared" si="1918"/>
        <v>1000000</v>
      </c>
      <c r="UXX1393" s="84">
        <f t="shared" si="1918"/>
        <v>0</v>
      </c>
      <c r="UXY1393" s="84">
        <f t="shared" si="1918"/>
        <v>0</v>
      </c>
      <c r="UXZ1393" s="84">
        <f t="shared" si="1918"/>
        <v>0</v>
      </c>
      <c r="UYA1393" s="84">
        <f t="shared" si="1918"/>
        <v>0</v>
      </c>
      <c r="UYB1393" s="84">
        <f t="shared" si="1918"/>
        <v>1000000</v>
      </c>
      <c r="UYH1393" s="84" t="s">
        <v>235</v>
      </c>
      <c r="UYI1393" s="84" t="s">
        <v>236</v>
      </c>
      <c r="UYJ1393" s="84">
        <f t="shared" ref="UYJ1393:UYR1393" si="1919">UYJ1387</f>
        <v>1000000</v>
      </c>
      <c r="UYK1393" s="84">
        <f t="shared" si="1919"/>
        <v>0</v>
      </c>
      <c r="UYL1393" s="84">
        <f t="shared" si="1919"/>
        <v>0</v>
      </c>
      <c r="UYM1393" s="84">
        <f t="shared" si="1919"/>
        <v>1000000</v>
      </c>
      <c r="UYN1393" s="84">
        <f t="shared" si="1919"/>
        <v>0</v>
      </c>
      <c r="UYO1393" s="84">
        <f t="shared" si="1919"/>
        <v>0</v>
      </c>
      <c r="UYP1393" s="84">
        <f t="shared" si="1919"/>
        <v>0</v>
      </c>
      <c r="UYQ1393" s="84">
        <f t="shared" si="1919"/>
        <v>0</v>
      </c>
      <c r="UYR1393" s="84">
        <f t="shared" si="1919"/>
        <v>1000000</v>
      </c>
      <c r="UYX1393" s="84" t="s">
        <v>235</v>
      </c>
      <c r="UYY1393" s="84" t="s">
        <v>236</v>
      </c>
      <c r="UYZ1393" s="84">
        <f t="shared" ref="UYZ1393:UZH1393" si="1920">UYZ1387</f>
        <v>1000000</v>
      </c>
      <c r="UZA1393" s="84">
        <f t="shared" si="1920"/>
        <v>0</v>
      </c>
      <c r="UZB1393" s="84">
        <f t="shared" si="1920"/>
        <v>0</v>
      </c>
      <c r="UZC1393" s="84">
        <f t="shared" si="1920"/>
        <v>1000000</v>
      </c>
      <c r="UZD1393" s="84">
        <f t="shared" si="1920"/>
        <v>0</v>
      </c>
      <c r="UZE1393" s="84">
        <f t="shared" si="1920"/>
        <v>0</v>
      </c>
      <c r="UZF1393" s="84">
        <f t="shared" si="1920"/>
        <v>0</v>
      </c>
      <c r="UZG1393" s="84">
        <f t="shared" si="1920"/>
        <v>0</v>
      </c>
      <c r="UZH1393" s="84">
        <f t="shared" si="1920"/>
        <v>1000000</v>
      </c>
      <c r="UZN1393" s="84" t="s">
        <v>235</v>
      </c>
      <c r="UZO1393" s="84" t="s">
        <v>236</v>
      </c>
      <c r="UZP1393" s="84">
        <f t="shared" ref="UZP1393:UZX1393" si="1921">UZP1387</f>
        <v>1000000</v>
      </c>
      <c r="UZQ1393" s="84">
        <f t="shared" si="1921"/>
        <v>0</v>
      </c>
      <c r="UZR1393" s="84">
        <f t="shared" si="1921"/>
        <v>0</v>
      </c>
      <c r="UZS1393" s="84">
        <f t="shared" si="1921"/>
        <v>1000000</v>
      </c>
      <c r="UZT1393" s="84">
        <f t="shared" si="1921"/>
        <v>0</v>
      </c>
      <c r="UZU1393" s="84">
        <f t="shared" si="1921"/>
        <v>0</v>
      </c>
      <c r="UZV1393" s="84">
        <f t="shared" si="1921"/>
        <v>0</v>
      </c>
      <c r="UZW1393" s="84">
        <f t="shared" si="1921"/>
        <v>0</v>
      </c>
      <c r="UZX1393" s="84">
        <f t="shared" si="1921"/>
        <v>1000000</v>
      </c>
      <c r="VAD1393" s="84" t="s">
        <v>235</v>
      </c>
      <c r="VAE1393" s="84" t="s">
        <v>236</v>
      </c>
      <c r="VAF1393" s="84">
        <f t="shared" ref="VAF1393:VAN1393" si="1922">VAF1387</f>
        <v>1000000</v>
      </c>
      <c r="VAG1393" s="84">
        <f t="shared" si="1922"/>
        <v>0</v>
      </c>
      <c r="VAH1393" s="84">
        <f t="shared" si="1922"/>
        <v>0</v>
      </c>
      <c r="VAI1393" s="84">
        <f t="shared" si="1922"/>
        <v>1000000</v>
      </c>
      <c r="VAJ1393" s="84">
        <f t="shared" si="1922"/>
        <v>0</v>
      </c>
      <c r="VAK1393" s="84">
        <f t="shared" si="1922"/>
        <v>0</v>
      </c>
      <c r="VAL1393" s="84">
        <f t="shared" si="1922"/>
        <v>0</v>
      </c>
      <c r="VAM1393" s="84">
        <f t="shared" si="1922"/>
        <v>0</v>
      </c>
      <c r="VAN1393" s="84">
        <f t="shared" si="1922"/>
        <v>1000000</v>
      </c>
      <c r="VAT1393" s="84" t="s">
        <v>235</v>
      </c>
      <c r="VAU1393" s="84" t="s">
        <v>236</v>
      </c>
      <c r="VAV1393" s="84">
        <f t="shared" ref="VAV1393:VBD1393" si="1923">VAV1387</f>
        <v>1000000</v>
      </c>
      <c r="VAW1393" s="84">
        <f t="shared" si="1923"/>
        <v>0</v>
      </c>
      <c r="VAX1393" s="84">
        <f t="shared" si="1923"/>
        <v>0</v>
      </c>
      <c r="VAY1393" s="84">
        <f t="shared" si="1923"/>
        <v>1000000</v>
      </c>
      <c r="VAZ1393" s="84">
        <f t="shared" si="1923"/>
        <v>0</v>
      </c>
      <c r="VBA1393" s="84">
        <f t="shared" si="1923"/>
        <v>0</v>
      </c>
      <c r="VBB1393" s="84">
        <f t="shared" si="1923"/>
        <v>0</v>
      </c>
      <c r="VBC1393" s="84">
        <f t="shared" si="1923"/>
        <v>0</v>
      </c>
      <c r="VBD1393" s="84">
        <f t="shared" si="1923"/>
        <v>1000000</v>
      </c>
      <c r="VBJ1393" s="84" t="s">
        <v>235</v>
      </c>
      <c r="VBK1393" s="84" t="s">
        <v>236</v>
      </c>
      <c r="VBL1393" s="84">
        <f t="shared" ref="VBL1393:VBT1393" si="1924">VBL1387</f>
        <v>1000000</v>
      </c>
      <c r="VBM1393" s="84">
        <f t="shared" si="1924"/>
        <v>0</v>
      </c>
      <c r="VBN1393" s="84">
        <f t="shared" si="1924"/>
        <v>0</v>
      </c>
      <c r="VBO1393" s="84">
        <f t="shared" si="1924"/>
        <v>1000000</v>
      </c>
      <c r="VBP1393" s="84">
        <f t="shared" si="1924"/>
        <v>0</v>
      </c>
      <c r="VBQ1393" s="84">
        <f t="shared" si="1924"/>
        <v>0</v>
      </c>
      <c r="VBR1393" s="84">
        <f t="shared" si="1924"/>
        <v>0</v>
      </c>
      <c r="VBS1393" s="84">
        <f t="shared" si="1924"/>
        <v>0</v>
      </c>
      <c r="VBT1393" s="84">
        <f t="shared" si="1924"/>
        <v>1000000</v>
      </c>
      <c r="VBZ1393" s="84" t="s">
        <v>235</v>
      </c>
      <c r="VCA1393" s="84" t="s">
        <v>236</v>
      </c>
      <c r="VCB1393" s="84">
        <f t="shared" ref="VCB1393:VCJ1393" si="1925">VCB1387</f>
        <v>1000000</v>
      </c>
      <c r="VCC1393" s="84">
        <f t="shared" si="1925"/>
        <v>0</v>
      </c>
      <c r="VCD1393" s="84">
        <f t="shared" si="1925"/>
        <v>0</v>
      </c>
      <c r="VCE1393" s="84">
        <f t="shared" si="1925"/>
        <v>1000000</v>
      </c>
      <c r="VCF1393" s="84">
        <f t="shared" si="1925"/>
        <v>0</v>
      </c>
      <c r="VCG1393" s="84">
        <f t="shared" si="1925"/>
        <v>0</v>
      </c>
      <c r="VCH1393" s="84">
        <f t="shared" si="1925"/>
        <v>0</v>
      </c>
      <c r="VCI1393" s="84">
        <f t="shared" si="1925"/>
        <v>0</v>
      </c>
      <c r="VCJ1393" s="84">
        <f t="shared" si="1925"/>
        <v>1000000</v>
      </c>
      <c r="VCP1393" s="84" t="s">
        <v>235</v>
      </c>
      <c r="VCQ1393" s="84" t="s">
        <v>236</v>
      </c>
      <c r="VCR1393" s="84">
        <f t="shared" ref="VCR1393:VCZ1393" si="1926">VCR1387</f>
        <v>1000000</v>
      </c>
      <c r="VCS1393" s="84">
        <f t="shared" si="1926"/>
        <v>0</v>
      </c>
      <c r="VCT1393" s="84">
        <f t="shared" si="1926"/>
        <v>0</v>
      </c>
      <c r="VCU1393" s="84">
        <f t="shared" si="1926"/>
        <v>1000000</v>
      </c>
      <c r="VCV1393" s="84">
        <f t="shared" si="1926"/>
        <v>0</v>
      </c>
      <c r="VCW1393" s="84">
        <f t="shared" si="1926"/>
        <v>0</v>
      </c>
      <c r="VCX1393" s="84">
        <f t="shared" si="1926"/>
        <v>0</v>
      </c>
      <c r="VCY1393" s="84">
        <f t="shared" si="1926"/>
        <v>0</v>
      </c>
      <c r="VCZ1393" s="84">
        <f t="shared" si="1926"/>
        <v>1000000</v>
      </c>
      <c r="VDF1393" s="84" t="s">
        <v>235</v>
      </c>
      <c r="VDG1393" s="84" t="s">
        <v>236</v>
      </c>
      <c r="VDH1393" s="84">
        <f t="shared" ref="VDH1393:VDP1393" si="1927">VDH1387</f>
        <v>1000000</v>
      </c>
      <c r="VDI1393" s="84">
        <f t="shared" si="1927"/>
        <v>0</v>
      </c>
      <c r="VDJ1393" s="84">
        <f t="shared" si="1927"/>
        <v>0</v>
      </c>
      <c r="VDK1393" s="84">
        <f t="shared" si="1927"/>
        <v>1000000</v>
      </c>
      <c r="VDL1393" s="84">
        <f t="shared" si="1927"/>
        <v>0</v>
      </c>
      <c r="VDM1393" s="84">
        <f t="shared" si="1927"/>
        <v>0</v>
      </c>
      <c r="VDN1393" s="84">
        <f t="shared" si="1927"/>
        <v>0</v>
      </c>
      <c r="VDO1393" s="84">
        <f t="shared" si="1927"/>
        <v>0</v>
      </c>
      <c r="VDP1393" s="84">
        <f t="shared" si="1927"/>
        <v>1000000</v>
      </c>
      <c r="VDV1393" s="84" t="s">
        <v>235</v>
      </c>
      <c r="VDW1393" s="84" t="s">
        <v>236</v>
      </c>
      <c r="VDX1393" s="84">
        <f t="shared" ref="VDX1393:VEF1393" si="1928">VDX1387</f>
        <v>1000000</v>
      </c>
      <c r="VDY1393" s="84">
        <f t="shared" si="1928"/>
        <v>0</v>
      </c>
      <c r="VDZ1393" s="84">
        <f t="shared" si="1928"/>
        <v>0</v>
      </c>
      <c r="VEA1393" s="84">
        <f t="shared" si="1928"/>
        <v>1000000</v>
      </c>
      <c r="VEB1393" s="84">
        <f t="shared" si="1928"/>
        <v>0</v>
      </c>
      <c r="VEC1393" s="84">
        <f t="shared" si="1928"/>
        <v>0</v>
      </c>
      <c r="VED1393" s="84">
        <f t="shared" si="1928"/>
        <v>0</v>
      </c>
      <c r="VEE1393" s="84">
        <f t="shared" si="1928"/>
        <v>0</v>
      </c>
      <c r="VEF1393" s="84">
        <f t="shared" si="1928"/>
        <v>1000000</v>
      </c>
      <c r="VEL1393" s="84" t="s">
        <v>235</v>
      </c>
      <c r="VEM1393" s="84" t="s">
        <v>236</v>
      </c>
      <c r="VEN1393" s="84">
        <f t="shared" ref="VEN1393:VEV1393" si="1929">VEN1387</f>
        <v>1000000</v>
      </c>
      <c r="VEO1393" s="84">
        <f t="shared" si="1929"/>
        <v>0</v>
      </c>
      <c r="VEP1393" s="84">
        <f t="shared" si="1929"/>
        <v>0</v>
      </c>
      <c r="VEQ1393" s="84">
        <f t="shared" si="1929"/>
        <v>1000000</v>
      </c>
      <c r="VER1393" s="84">
        <f t="shared" si="1929"/>
        <v>0</v>
      </c>
      <c r="VES1393" s="84">
        <f t="shared" si="1929"/>
        <v>0</v>
      </c>
      <c r="VET1393" s="84">
        <f t="shared" si="1929"/>
        <v>0</v>
      </c>
      <c r="VEU1393" s="84">
        <f t="shared" si="1929"/>
        <v>0</v>
      </c>
      <c r="VEV1393" s="84">
        <f t="shared" si="1929"/>
        <v>1000000</v>
      </c>
      <c r="VFB1393" s="84" t="s">
        <v>235</v>
      </c>
      <c r="VFC1393" s="84" t="s">
        <v>236</v>
      </c>
      <c r="VFD1393" s="84">
        <f t="shared" ref="VFD1393:VFL1393" si="1930">VFD1387</f>
        <v>1000000</v>
      </c>
      <c r="VFE1393" s="84">
        <f t="shared" si="1930"/>
        <v>0</v>
      </c>
      <c r="VFF1393" s="84">
        <f t="shared" si="1930"/>
        <v>0</v>
      </c>
      <c r="VFG1393" s="84">
        <f t="shared" si="1930"/>
        <v>1000000</v>
      </c>
      <c r="VFH1393" s="84">
        <f t="shared" si="1930"/>
        <v>0</v>
      </c>
      <c r="VFI1393" s="84">
        <f t="shared" si="1930"/>
        <v>0</v>
      </c>
      <c r="VFJ1393" s="84">
        <f t="shared" si="1930"/>
        <v>0</v>
      </c>
      <c r="VFK1393" s="84">
        <f t="shared" si="1930"/>
        <v>0</v>
      </c>
      <c r="VFL1393" s="84">
        <f t="shared" si="1930"/>
        <v>1000000</v>
      </c>
      <c r="VFR1393" s="84" t="s">
        <v>235</v>
      </c>
      <c r="VFS1393" s="84" t="s">
        <v>236</v>
      </c>
      <c r="VFT1393" s="84">
        <f t="shared" ref="VFT1393:VGB1393" si="1931">VFT1387</f>
        <v>1000000</v>
      </c>
      <c r="VFU1393" s="84">
        <f t="shared" si="1931"/>
        <v>0</v>
      </c>
      <c r="VFV1393" s="84">
        <f t="shared" si="1931"/>
        <v>0</v>
      </c>
      <c r="VFW1393" s="84">
        <f t="shared" si="1931"/>
        <v>1000000</v>
      </c>
      <c r="VFX1393" s="84">
        <f t="shared" si="1931"/>
        <v>0</v>
      </c>
      <c r="VFY1393" s="84">
        <f t="shared" si="1931"/>
        <v>0</v>
      </c>
      <c r="VFZ1393" s="84">
        <f t="shared" si="1931"/>
        <v>0</v>
      </c>
      <c r="VGA1393" s="84">
        <f t="shared" si="1931"/>
        <v>0</v>
      </c>
      <c r="VGB1393" s="84">
        <f t="shared" si="1931"/>
        <v>1000000</v>
      </c>
      <c r="VGH1393" s="84" t="s">
        <v>235</v>
      </c>
      <c r="VGI1393" s="84" t="s">
        <v>236</v>
      </c>
      <c r="VGJ1393" s="84">
        <f t="shared" ref="VGJ1393:VGR1393" si="1932">VGJ1387</f>
        <v>1000000</v>
      </c>
      <c r="VGK1393" s="84">
        <f t="shared" si="1932"/>
        <v>0</v>
      </c>
      <c r="VGL1393" s="84">
        <f t="shared" si="1932"/>
        <v>0</v>
      </c>
      <c r="VGM1393" s="84">
        <f t="shared" si="1932"/>
        <v>1000000</v>
      </c>
      <c r="VGN1393" s="84">
        <f t="shared" si="1932"/>
        <v>0</v>
      </c>
      <c r="VGO1393" s="84">
        <f t="shared" si="1932"/>
        <v>0</v>
      </c>
      <c r="VGP1393" s="84">
        <f t="shared" si="1932"/>
        <v>0</v>
      </c>
      <c r="VGQ1393" s="84">
        <f t="shared" si="1932"/>
        <v>0</v>
      </c>
      <c r="VGR1393" s="84">
        <f t="shared" si="1932"/>
        <v>1000000</v>
      </c>
      <c r="VGX1393" s="84" t="s">
        <v>235</v>
      </c>
      <c r="VGY1393" s="84" t="s">
        <v>236</v>
      </c>
      <c r="VGZ1393" s="84">
        <f t="shared" ref="VGZ1393:VHH1393" si="1933">VGZ1387</f>
        <v>1000000</v>
      </c>
      <c r="VHA1393" s="84">
        <f t="shared" si="1933"/>
        <v>0</v>
      </c>
      <c r="VHB1393" s="84">
        <f t="shared" si="1933"/>
        <v>0</v>
      </c>
      <c r="VHC1393" s="84">
        <f t="shared" si="1933"/>
        <v>1000000</v>
      </c>
      <c r="VHD1393" s="84">
        <f t="shared" si="1933"/>
        <v>0</v>
      </c>
      <c r="VHE1393" s="84">
        <f t="shared" si="1933"/>
        <v>0</v>
      </c>
      <c r="VHF1393" s="84">
        <f t="shared" si="1933"/>
        <v>0</v>
      </c>
      <c r="VHG1393" s="84">
        <f t="shared" si="1933"/>
        <v>0</v>
      </c>
      <c r="VHH1393" s="84">
        <f t="shared" si="1933"/>
        <v>1000000</v>
      </c>
      <c r="VHN1393" s="84" t="s">
        <v>235</v>
      </c>
      <c r="VHO1393" s="84" t="s">
        <v>236</v>
      </c>
      <c r="VHP1393" s="84">
        <f t="shared" ref="VHP1393:VHX1393" si="1934">VHP1387</f>
        <v>1000000</v>
      </c>
      <c r="VHQ1393" s="84">
        <f t="shared" si="1934"/>
        <v>0</v>
      </c>
      <c r="VHR1393" s="84">
        <f t="shared" si="1934"/>
        <v>0</v>
      </c>
      <c r="VHS1393" s="84">
        <f t="shared" si="1934"/>
        <v>1000000</v>
      </c>
      <c r="VHT1393" s="84">
        <f t="shared" si="1934"/>
        <v>0</v>
      </c>
      <c r="VHU1393" s="84">
        <f t="shared" si="1934"/>
        <v>0</v>
      </c>
      <c r="VHV1393" s="84">
        <f t="shared" si="1934"/>
        <v>0</v>
      </c>
      <c r="VHW1393" s="84">
        <f t="shared" si="1934"/>
        <v>0</v>
      </c>
      <c r="VHX1393" s="84">
        <f t="shared" si="1934"/>
        <v>1000000</v>
      </c>
      <c r="VID1393" s="84" t="s">
        <v>235</v>
      </c>
      <c r="VIE1393" s="84" t="s">
        <v>236</v>
      </c>
      <c r="VIF1393" s="84">
        <f t="shared" ref="VIF1393:VIN1393" si="1935">VIF1387</f>
        <v>1000000</v>
      </c>
      <c r="VIG1393" s="84">
        <f t="shared" si="1935"/>
        <v>0</v>
      </c>
      <c r="VIH1393" s="84">
        <f t="shared" si="1935"/>
        <v>0</v>
      </c>
      <c r="VII1393" s="84">
        <f t="shared" si="1935"/>
        <v>1000000</v>
      </c>
      <c r="VIJ1393" s="84">
        <f t="shared" si="1935"/>
        <v>0</v>
      </c>
      <c r="VIK1393" s="84">
        <f t="shared" si="1935"/>
        <v>0</v>
      </c>
      <c r="VIL1393" s="84">
        <f t="shared" si="1935"/>
        <v>0</v>
      </c>
      <c r="VIM1393" s="84">
        <f t="shared" si="1935"/>
        <v>0</v>
      </c>
      <c r="VIN1393" s="84">
        <f t="shared" si="1935"/>
        <v>1000000</v>
      </c>
      <c r="VIT1393" s="84" t="s">
        <v>235</v>
      </c>
      <c r="VIU1393" s="84" t="s">
        <v>236</v>
      </c>
      <c r="VIV1393" s="84">
        <f t="shared" ref="VIV1393:VJD1393" si="1936">VIV1387</f>
        <v>1000000</v>
      </c>
      <c r="VIW1393" s="84">
        <f t="shared" si="1936"/>
        <v>0</v>
      </c>
      <c r="VIX1393" s="84">
        <f t="shared" si="1936"/>
        <v>0</v>
      </c>
      <c r="VIY1393" s="84">
        <f t="shared" si="1936"/>
        <v>1000000</v>
      </c>
      <c r="VIZ1393" s="84">
        <f t="shared" si="1936"/>
        <v>0</v>
      </c>
      <c r="VJA1393" s="84">
        <f t="shared" si="1936"/>
        <v>0</v>
      </c>
      <c r="VJB1393" s="84">
        <f t="shared" si="1936"/>
        <v>0</v>
      </c>
      <c r="VJC1393" s="84">
        <f t="shared" si="1936"/>
        <v>0</v>
      </c>
      <c r="VJD1393" s="84">
        <f t="shared" si="1936"/>
        <v>1000000</v>
      </c>
      <c r="VJJ1393" s="84" t="s">
        <v>235</v>
      </c>
      <c r="VJK1393" s="84" t="s">
        <v>236</v>
      </c>
      <c r="VJL1393" s="84">
        <f t="shared" ref="VJL1393:VJT1393" si="1937">VJL1387</f>
        <v>1000000</v>
      </c>
      <c r="VJM1393" s="84">
        <f t="shared" si="1937"/>
        <v>0</v>
      </c>
      <c r="VJN1393" s="84">
        <f t="shared" si="1937"/>
        <v>0</v>
      </c>
      <c r="VJO1393" s="84">
        <f t="shared" si="1937"/>
        <v>1000000</v>
      </c>
      <c r="VJP1393" s="84">
        <f t="shared" si="1937"/>
        <v>0</v>
      </c>
      <c r="VJQ1393" s="84">
        <f t="shared" si="1937"/>
        <v>0</v>
      </c>
      <c r="VJR1393" s="84">
        <f t="shared" si="1937"/>
        <v>0</v>
      </c>
      <c r="VJS1393" s="84">
        <f t="shared" si="1937"/>
        <v>0</v>
      </c>
      <c r="VJT1393" s="84">
        <f t="shared" si="1937"/>
        <v>1000000</v>
      </c>
      <c r="VJZ1393" s="84" t="s">
        <v>235</v>
      </c>
      <c r="VKA1393" s="84" t="s">
        <v>236</v>
      </c>
      <c r="VKB1393" s="84">
        <f t="shared" ref="VKB1393:VKJ1393" si="1938">VKB1387</f>
        <v>1000000</v>
      </c>
      <c r="VKC1393" s="84">
        <f t="shared" si="1938"/>
        <v>0</v>
      </c>
      <c r="VKD1393" s="84">
        <f t="shared" si="1938"/>
        <v>0</v>
      </c>
      <c r="VKE1393" s="84">
        <f t="shared" si="1938"/>
        <v>1000000</v>
      </c>
      <c r="VKF1393" s="84">
        <f t="shared" si="1938"/>
        <v>0</v>
      </c>
      <c r="VKG1393" s="84">
        <f t="shared" si="1938"/>
        <v>0</v>
      </c>
      <c r="VKH1393" s="84">
        <f t="shared" si="1938"/>
        <v>0</v>
      </c>
      <c r="VKI1393" s="84">
        <f t="shared" si="1938"/>
        <v>0</v>
      </c>
      <c r="VKJ1393" s="84">
        <f t="shared" si="1938"/>
        <v>1000000</v>
      </c>
      <c r="VKP1393" s="84" t="s">
        <v>235</v>
      </c>
      <c r="VKQ1393" s="84" t="s">
        <v>236</v>
      </c>
      <c r="VKR1393" s="84">
        <f t="shared" ref="VKR1393:VKZ1393" si="1939">VKR1387</f>
        <v>1000000</v>
      </c>
      <c r="VKS1393" s="84">
        <f t="shared" si="1939"/>
        <v>0</v>
      </c>
      <c r="VKT1393" s="84">
        <f t="shared" si="1939"/>
        <v>0</v>
      </c>
      <c r="VKU1393" s="84">
        <f t="shared" si="1939"/>
        <v>1000000</v>
      </c>
      <c r="VKV1393" s="84">
        <f t="shared" si="1939"/>
        <v>0</v>
      </c>
      <c r="VKW1393" s="84">
        <f t="shared" si="1939"/>
        <v>0</v>
      </c>
      <c r="VKX1393" s="84">
        <f t="shared" si="1939"/>
        <v>0</v>
      </c>
      <c r="VKY1393" s="84">
        <f t="shared" si="1939"/>
        <v>0</v>
      </c>
      <c r="VKZ1393" s="84">
        <f t="shared" si="1939"/>
        <v>1000000</v>
      </c>
      <c r="VLF1393" s="84" t="s">
        <v>235</v>
      </c>
      <c r="VLG1393" s="84" t="s">
        <v>236</v>
      </c>
      <c r="VLH1393" s="84">
        <f t="shared" ref="VLH1393:VLP1393" si="1940">VLH1387</f>
        <v>1000000</v>
      </c>
      <c r="VLI1393" s="84">
        <f t="shared" si="1940"/>
        <v>0</v>
      </c>
      <c r="VLJ1393" s="84">
        <f t="shared" si="1940"/>
        <v>0</v>
      </c>
      <c r="VLK1393" s="84">
        <f t="shared" si="1940"/>
        <v>1000000</v>
      </c>
      <c r="VLL1393" s="84">
        <f t="shared" si="1940"/>
        <v>0</v>
      </c>
      <c r="VLM1393" s="84">
        <f t="shared" si="1940"/>
        <v>0</v>
      </c>
      <c r="VLN1393" s="84">
        <f t="shared" si="1940"/>
        <v>0</v>
      </c>
      <c r="VLO1393" s="84">
        <f t="shared" si="1940"/>
        <v>0</v>
      </c>
      <c r="VLP1393" s="84">
        <f t="shared" si="1940"/>
        <v>1000000</v>
      </c>
      <c r="VLV1393" s="84" t="s">
        <v>235</v>
      </c>
      <c r="VLW1393" s="84" t="s">
        <v>236</v>
      </c>
      <c r="VLX1393" s="84">
        <f t="shared" ref="VLX1393:VMF1393" si="1941">VLX1387</f>
        <v>1000000</v>
      </c>
      <c r="VLY1393" s="84">
        <f t="shared" si="1941"/>
        <v>0</v>
      </c>
      <c r="VLZ1393" s="84">
        <f t="shared" si="1941"/>
        <v>0</v>
      </c>
      <c r="VMA1393" s="84">
        <f t="shared" si="1941"/>
        <v>1000000</v>
      </c>
      <c r="VMB1393" s="84">
        <f t="shared" si="1941"/>
        <v>0</v>
      </c>
      <c r="VMC1393" s="84">
        <f t="shared" si="1941"/>
        <v>0</v>
      </c>
      <c r="VMD1393" s="84">
        <f t="shared" si="1941"/>
        <v>0</v>
      </c>
      <c r="VME1393" s="84">
        <f t="shared" si="1941"/>
        <v>0</v>
      </c>
      <c r="VMF1393" s="84">
        <f t="shared" si="1941"/>
        <v>1000000</v>
      </c>
      <c r="VML1393" s="84" t="s">
        <v>235</v>
      </c>
      <c r="VMM1393" s="84" t="s">
        <v>236</v>
      </c>
      <c r="VMN1393" s="84">
        <f t="shared" ref="VMN1393:VMV1393" si="1942">VMN1387</f>
        <v>1000000</v>
      </c>
      <c r="VMO1393" s="84">
        <f t="shared" si="1942"/>
        <v>0</v>
      </c>
      <c r="VMP1393" s="84">
        <f t="shared" si="1942"/>
        <v>0</v>
      </c>
      <c r="VMQ1393" s="84">
        <f t="shared" si="1942"/>
        <v>1000000</v>
      </c>
      <c r="VMR1393" s="84">
        <f t="shared" si="1942"/>
        <v>0</v>
      </c>
      <c r="VMS1393" s="84">
        <f t="shared" si="1942"/>
        <v>0</v>
      </c>
      <c r="VMT1393" s="84">
        <f t="shared" si="1942"/>
        <v>0</v>
      </c>
      <c r="VMU1393" s="84">
        <f t="shared" si="1942"/>
        <v>0</v>
      </c>
      <c r="VMV1393" s="84">
        <f t="shared" si="1942"/>
        <v>1000000</v>
      </c>
      <c r="VNB1393" s="84" t="s">
        <v>235</v>
      </c>
      <c r="VNC1393" s="84" t="s">
        <v>236</v>
      </c>
      <c r="VND1393" s="84">
        <f t="shared" ref="VND1393:VNL1393" si="1943">VND1387</f>
        <v>1000000</v>
      </c>
      <c r="VNE1393" s="84">
        <f t="shared" si="1943"/>
        <v>0</v>
      </c>
      <c r="VNF1393" s="84">
        <f t="shared" si="1943"/>
        <v>0</v>
      </c>
      <c r="VNG1393" s="84">
        <f t="shared" si="1943"/>
        <v>1000000</v>
      </c>
      <c r="VNH1393" s="84">
        <f t="shared" si="1943"/>
        <v>0</v>
      </c>
      <c r="VNI1393" s="84">
        <f t="shared" si="1943"/>
        <v>0</v>
      </c>
      <c r="VNJ1393" s="84">
        <f t="shared" si="1943"/>
        <v>0</v>
      </c>
      <c r="VNK1393" s="84">
        <f t="shared" si="1943"/>
        <v>0</v>
      </c>
      <c r="VNL1393" s="84">
        <f t="shared" si="1943"/>
        <v>1000000</v>
      </c>
      <c r="VNR1393" s="84" t="s">
        <v>235</v>
      </c>
      <c r="VNS1393" s="84" t="s">
        <v>236</v>
      </c>
      <c r="VNT1393" s="84">
        <f t="shared" ref="VNT1393:VOB1393" si="1944">VNT1387</f>
        <v>1000000</v>
      </c>
      <c r="VNU1393" s="84">
        <f t="shared" si="1944"/>
        <v>0</v>
      </c>
      <c r="VNV1393" s="84">
        <f t="shared" si="1944"/>
        <v>0</v>
      </c>
      <c r="VNW1393" s="84">
        <f t="shared" si="1944"/>
        <v>1000000</v>
      </c>
      <c r="VNX1393" s="84">
        <f t="shared" si="1944"/>
        <v>0</v>
      </c>
      <c r="VNY1393" s="84">
        <f t="shared" si="1944"/>
        <v>0</v>
      </c>
      <c r="VNZ1393" s="84">
        <f t="shared" si="1944"/>
        <v>0</v>
      </c>
      <c r="VOA1393" s="84">
        <f t="shared" si="1944"/>
        <v>0</v>
      </c>
      <c r="VOB1393" s="84">
        <f t="shared" si="1944"/>
        <v>1000000</v>
      </c>
      <c r="VOH1393" s="84" t="s">
        <v>235</v>
      </c>
      <c r="VOI1393" s="84" t="s">
        <v>236</v>
      </c>
      <c r="VOJ1393" s="84">
        <f t="shared" ref="VOJ1393:VOR1393" si="1945">VOJ1387</f>
        <v>1000000</v>
      </c>
      <c r="VOK1393" s="84">
        <f t="shared" si="1945"/>
        <v>0</v>
      </c>
      <c r="VOL1393" s="84">
        <f t="shared" si="1945"/>
        <v>0</v>
      </c>
      <c r="VOM1393" s="84">
        <f t="shared" si="1945"/>
        <v>1000000</v>
      </c>
      <c r="VON1393" s="84">
        <f t="shared" si="1945"/>
        <v>0</v>
      </c>
      <c r="VOO1393" s="84">
        <f t="shared" si="1945"/>
        <v>0</v>
      </c>
      <c r="VOP1393" s="84">
        <f t="shared" si="1945"/>
        <v>0</v>
      </c>
      <c r="VOQ1393" s="84">
        <f t="shared" si="1945"/>
        <v>0</v>
      </c>
      <c r="VOR1393" s="84">
        <f t="shared" si="1945"/>
        <v>1000000</v>
      </c>
      <c r="VOX1393" s="84" t="s">
        <v>235</v>
      </c>
      <c r="VOY1393" s="84" t="s">
        <v>236</v>
      </c>
      <c r="VOZ1393" s="84">
        <f t="shared" ref="VOZ1393:VPH1393" si="1946">VOZ1387</f>
        <v>1000000</v>
      </c>
      <c r="VPA1393" s="84">
        <f t="shared" si="1946"/>
        <v>0</v>
      </c>
      <c r="VPB1393" s="84">
        <f t="shared" si="1946"/>
        <v>0</v>
      </c>
      <c r="VPC1393" s="84">
        <f t="shared" si="1946"/>
        <v>1000000</v>
      </c>
      <c r="VPD1393" s="84">
        <f t="shared" si="1946"/>
        <v>0</v>
      </c>
      <c r="VPE1393" s="84">
        <f t="shared" si="1946"/>
        <v>0</v>
      </c>
      <c r="VPF1393" s="84">
        <f t="shared" si="1946"/>
        <v>0</v>
      </c>
      <c r="VPG1393" s="84">
        <f t="shared" si="1946"/>
        <v>0</v>
      </c>
      <c r="VPH1393" s="84">
        <f t="shared" si="1946"/>
        <v>1000000</v>
      </c>
      <c r="VPN1393" s="84" t="s">
        <v>235</v>
      </c>
      <c r="VPO1393" s="84" t="s">
        <v>236</v>
      </c>
      <c r="VPP1393" s="84">
        <f t="shared" ref="VPP1393:VPX1393" si="1947">VPP1387</f>
        <v>1000000</v>
      </c>
      <c r="VPQ1393" s="84">
        <f t="shared" si="1947"/>
        <v>0</v>
      </c>
      <c r="VPR1393" s="84">
        <f t="shared" si="1947"/>
        <v>0</v>
      </c>
      <c r="VPS1393" s="84">
        <f t="shared" si="1947"/>
        <v>1000000</v>
      </c>
      <c r="VPT1393" s="84">
        <f t="shared" si="1947"/>
        <v>0</v>
      </c>
      <c r="VPU1393" s="84">
        <f t="shared" si="1947"/>
        <v>0</v>
      </c>
      <c r="VPV1393" s="84">
        <f t="shared" si="1947"/>
        <v>0</v>
      </c>
      <c r="VPW1393" s="84">
        <f t="shared" si="1947"/>
        <v>0</v>
      </c>
      <c r="VPX1393" s="84">
        <f t="shared" si="1947"/>
        <v>1000000</v>
      </c>
      <c r="VQD1393" s="84" t="s">
        <v>235</v>
      </c>
      <c r="VQE1393" s="84" t="s">
        <v>236</v>
      </c>
      <c r="VQF1393" s="84">
        <f t="shared" ref="VQF1393:VQN1393" si="1948">VQF1387</f>
        <v>1000000</v>
      </c>
      <c r="VQG1393" s="84">
        <f t="shared" si="1948"/>
        <v>0</v>
      </c>
      <c r="VQH1393" s="84">
        <f t="shared" si="1948"/>
        <v>0</v>
      </c>
      <c r="VQI1393" s="84">
        <f t="shared" si="1948"/>
        <v>1000000</v>
      </c>
      <c r="VQJ1393" s="84">
        <f t="shared" si="1948"/>
        <v>0</v>
      </c>
      <c r="VQK1393" s="84">
        <f t="shared" si="1948"/>
        <v>0</v>
      </c>
      <c r="VQL1393" s="84">
        <f t="shared" si="1948"/>
        <v>0</v>
      </c>
      <c r="VQM1393" s="84">
        <f t="shared" si="1948"/>
        <v>0</v>
      </c>
      <c r="VQN1393" s="84">
        <f t="shared" si="1948"/>
        <v>1000000</v>
      </c>
      <c r="VQT1393" s="84" t="s">
        <v>235</v>
      </c>
      <c r="VQU1393" s="84" t="s">
        <v>236</v>
      </c>
      <c r="VQV1393" s="84">
        <f t="shared" ref="VQV1393:VRD1393" si="1949">VQV1387</f>
        <v>1000000</v>
      </c>
      <c r="VQW1393" s="84">
        <f t="shared" si="1949"/>
        <v>0</v>
      </c>
      <c r="VQX1393" s="84">
        <f t="shared" si="1949"/>
        <v>0</v>
      </c>
      <c r="VQY1393" s="84">
        <f t="shared" si="1949"/>
        <v>1000000</v>
      </c>
      <c r="VQZ1393" s="84">
        <f t="shared" si="1949"/>
        <v>0</v>
      </c>
      <c r="VRA1393" s="84">
        <f t="shared" si="1949"/>
        <v>0</v>
      </c>
      <c r="VRB1393" s="84">
        <f t="shared" si="1949"/>
        <v>0</v>
      </c>
      <c r="VRC1393" s="84">
        <f t="shared" si="1949"/>
        <v>0</v>
      </c>
      <c r="VRD1393" s="84">
        <f t="shared" si="1949"/>
        <v>1000000</v>
      </c>
      <c r="VRJ1393" s="84" t="s">
        <v>235</v>
      </c>
      <c r="VRK1393" s="84" t="s">
        <v>236</v>
      </c>
      <c r="VRL1393" s="84">
        <f>VRL1387</f>
        <v>1000000</v>
      </c>
      <c r="VRM1393" s="84">
        <f>VRM1387</f>
        <v>0</v>
      </c>
      <c r="VRN1393" s="84">
        <f>VRN1387</f>
        <v>0</v>
      </c>
      <c r="VRO1393" s="84">
        <f>VRO1387</f>
        <v>1000000</v>
      </c>
      <c r="VRP1393" s="84">
        <f>VRP1387</f>
        <v>0</v>
      </c>
      <c r="VRQ1393" s="84">
        <f>VRQ1387</f>
        <v>0</v>
      </c>
      <c r="VRR1393" s="84">
        <f>VRR1387</f>
        <v>0</v>
      </c>
      <c r="VRS1393" s="84">
        <f>VRS1387</f>
        <v>0</v>
      </c>
      <c r="VRT1393" s="84">
        <f>VRT1387</f>
        <v>1000000</v>
      </c>
      <c r="VRZ1393" s="84" t="s">
        <v>235</v>
      </c>
      <c r="VSA1393" s="84" t="s">
        <v>236</v>
      </c>
      <c r="VSB1393" s="84">
        <f t="shared" ref="VSB1393:VSJ1393" si="1950">VSB1387</f>
        <v>1000000</v>
      </c>
      <c r="VSC1393" s="84">
        <f t="shared" si="1950"/>
        <v>0</v>
      </c>
      <c r="VSD1393" s="84">
        <f t="shared" si="1950"/>
        <v>0</v>
      </c>
      <c r="VSE1393" s="84">
        <f t="shared" si="1950"/>
        <v>1000000</v>
      </c>
      <c r="VSF1393" s="84">
        <f t="shared" si="1950"/>
        <v>0</v>
      </c>
      <c r="VSG1393" s="84">
        <f t="shared" si="1950"/>
        <v>0</v>
      </c>
      <c r="VSH1393" s="84">
        <f t="shared" si="1950"/>
        <v>0</v>
      </c>
      <c r="VSI1393" s="84">
        <f t="shared" si="1950"/>
        <v>0</v>
      </c>
      <c r="VSJ1393" s="84">
        <f t="shared" si="1950"/>
        <v>1000000</v>
      </c>
      <c r="VSP1393" s="84" t="s">
        <v>235</v>
      </c>
      <c r="VSQ1393" s="84" t="s">
        <v>236</v>
      </c>
      <c r="VSR1393" s="84">
        <f t="shared" ref="VSR1393:VSZ1393" si="1951">VSR1387</f>
        <v>1000000</v>
      </c>
      <c r="VSS1393" s="84">
        <f t="shared" si="1951"/>
        <v>0</v>
      </c>
      <c r="VST1393" s="84">
        <f t="shared" si="1951"/>
        <v>0</v>
      </c>
      <c r="VSU1393" s="84">
        <f t="shared" si="1951"/>
        <v>1000000</v>
      </c>
      <c r="VSV1393" s="84">
        <f t="shared" si="1951"/>
        <v>0</v>
      </c>
      <c r="VSW1393" s="84">
        <f t="shared" si="1951"/>
        <v>0</v>
      </c>
      <c r="VSX1393" s="84">
        <f t="shared" si="1951"/>
        <v>0</v>
      </c>
      <c r="VSY1393" s="84">
        <f t="shared" si="1951"/>
        <v>0</v>
      </c>
      <c r="VSZ1393" s="84">
        <f t="shared" si="1951"/>
        <v>1000000</v>
      </c>
      <c r="VTF1393" s="84" t="s">
        <v>235</v>
      </c>
      <c r="VTG1393" s="84" t="s">
        <v>236</v>
      </c>
      <c r="VTH1393" s="84">
        <f t="shared" ref="VTH1393:VTP1393" si="1952">VTH1387</f>
        <v>1000000</v>
      </c>
      <c r="VTI1393" s="84">
        <f t="shared" si="1952"/>
        <v>0</v>
      </c>
      <c r="VTJ1393" s="84">
        <f t="shared" si="1952"/>
        <v>0</v>
      </c>
      <c r="VTK1393" s="84">
        <f t="shared" si="1952"/>
        <v>1000000</v>
      </c>
      <c r="VTL1393" s="84">
        <f t="shared" si="1952"/>
        <v>0</v>
      </c>
      <c r="VTM1393" s="84">
        <f t="shared" si="1952"/>
        <v>0</v>
      </c>
      <c r="VTN1393" s="84">
        <f t="shared" si="1952"/>
        <v>0</v>
      </c>
      <c r="VTO1393" s="84">
        <f t="shared" si="1952"/>
        <v>0</v>
      </c>
      <c r="VTP1393" s="84">
        <f t="shared" si="1952"/>
        <v>1000000</v>
      </c>
      <c r="VTV1393" s="84" t="s">
        <v>235</v>
      </c>
      <c r="VTW1393" s="84" t="s">
        <v>236</v>
      </c>
      <c r="VTX1393" s="84">
        <f t="shared" ref="VTX1393:VUF1393" si="1953">VTX1387</f>
        <v>1000000</v>
      </c>
      <c r="VTY1393" s="84">
        <f t="shared" si="1953"/>
        <v>0</v>
      </c>
      <c r="VTZ1393" s="84">
        <f t="shared" si="1953"/>
        <v>0</v>
      </c>
      <c r="VUA1393" s="84">
        <f t="shared" si="1953"/>
        <v>1000000</v>
      </c>
      <c r="VUB1393" s="84">
        <f t="shared" si="1953"/>
        <v>0</v>
      </c>
      <c r="VUC1393" s="84">
        <f t="shared" si="1953"/>
        <v>0</v>
      </c>
      <c r="VUD1393" s="84">
        <f t="shared" si="1953"/>
        <v>0</v>
      </c>
      <c r="VUE1393" s="84">
        <f t="shared" si="1953"/>
        <v>0</v>
      </c>
      <c r="VUF1393" s="84">
        <f t="shared" si="1953"/>
        <v>1000000</v>
      </c>
      <c r="VUL1393" s="84" t="s">
        <v>235</v>
      </c>
      <c r="VUM1393" s="84" t="s">
        <v>236</v>
      </c>
      <c r="VUN1393" s="84">
        <f t="shared" ref="VUN1393:VUV1393" si="1954">VUN1387</f>
        <v>1000000</v>
      </c>
      <c r="VUO1393" s="84">
        <f t="shared" si="1954"/>
        <v>0</v>
      </c>
      <c r="VUP1393" s="84">
        <f t="shared" si="1954"/>
        <v>0</v>
      </c>
      <c r="VUQ1393" s="84">
        <f t="shared" si="1954"/>
        <v>1000000</v>
      </c>
      <c r="VUR1393" s="84">
        <f t="shared" si="1954"/>
        <v>0</v>
      </c>
      <c r="VUS1393" s="84">
        <f t="shared" si="1954"/>
        <v>0</v>
      </c>
      <c r="VUT1393" s="84">
        <f t="shared" si="1954"/>
        <v>0</v>
      </c>
      <c r="VUU1393" s="84">
        <f t="shared" si="1954"/>
        <v>0</v>
      </c>
      <c r="VUV1393" s="84">
        <f t="shared" si="1954"/>
        <v>1000000</v>
      </c>
      <c r="VVB1393" s="84" t="s">
        <v>235</v>
      </c>
      <c r="VVC1393" s="84" t="s">
        <v>236</v>
      </c>
      <c r="VVD1393" s="84">
        <f t="shared" ref="VVD1393:VVL1393" si="1955">VVD1387</f>
        <v>1000000</v>
      </c>
      <c r="VVE1393" s="84">
        <f t="shared" si="1955"/>
        <v>0</v>
      </c>
      <c r="VVF1393" s="84">
        <f t="shared" si="1955"/>
        <v>0</v>
      </c>
      <c r="VVG1393" s="84">
        <f t="shared" si="1955"/>
        <v>1000000</v>
      </c>
      <c r="VVH1393" s="84">
        <f t="shared" si="1955"/>
        <v>0</v>
      </c>
      <c r="VVI1393" s="84">
        <f t="shared" si="1955"/>
        <v>0</v>
      </c>
      <c r="VVJ1393" s="84">
        <f t="shared" si="1955"/>
        <v>0</v>
      </c>
      <c r="VVK1393" s="84">
        <f t="shared" si="1955"/>
        <v>0</v>
      </c>
      <c r="VVL1393" s="84">
        <f t="shared" si="1955"/>
        <v>1000000</v>
      </c>
      <c r="VVR1393" s="84" t="s">
        <v>235</v>
      </c>
      <c r="VVS1393" s="84" t="s">
        <v>236</v>
      </c>
      <c r="VVT1393" s="84">
        <f t="shared" ref="VVT1393:VWB1393" si="1956">VVT1387</f>
        <v>1000000</v>
      </c>
      <c r="VVU1393" s="84">
        <f t="shared" si="1956"/>
        <v>0</v>
      </c>
      <c r="VVV1393" s="84">
        <f t="shared" si="1956"/>
        <v>0</v>
      </c>
      <c r="VVW1393" s="84">
        <f t="shared" si="1956"/>
        <v>1000000</v>
      </c>
      <c r="VVX1393" s="84">
        <f t="shared" si="1956"/>
        <v>0</v>
      </c>
      <c r="VVY1393" s="84">
        <f t="shared" si="1956"/>
        <v>0</v>
      </c>
      <c r="VVZ1393" s="84">
        <f t="shared" si="1956"/>
        <v>0</v>
      </c>
      <c r="VWA1393" s="84">
        <f t="shared" si="1956"/>
        <v>0</v>
      </c>
      <c r="VWB1393" s="84">
        <f t="shared" si="1956"/>
        <v>1000000</v>
      </c>
      <c r="VWH1393" s="84" t="s">
        <v>235</v>
      </c>
      <c r="VWI1393" s="84" t="s">
        <v>236</v>
      </c>
      <c r="VWJ1393" s="84">
        <f t="shared" ref="VWJ1393:VWR1393" si="1957">VWJ1387</f>
        <v>1000000</v>
      </c>
      <c r="VWK1393" s="84">
        <f t="shared" si="1957"/>
        <v>0</v>
      </c>
      <c r="VWL1393" s="84">
        <f t="shared" si="1957"/>
        <v>0</v>
      </c>
      <c r="VWM1393" s="84">
        <f t="shared" si="1957"/>
        <v>1000000</v>
      </c>
      <c r="VWN1393" s="84">
        <f t="shared" si="1957"/>
        <v>0</v>
      </c>
      <c r="VWO1393" s="84">
        <f t="shared" si="1957"/>
        <v>0</v>
      </c>
      <c r="VWP1393" s="84">
        <f t="shared" si="1957"/>
        <v>0</v>
      </c>
      <c r="VWQ1393" s="84">
        <f t="shared" si="1957"/>
        <v>0</v>
      </c>
      <c r="VWR1393" s="84">
        <f t="shared" si="1957"/>
        <v>1000000</v>
      </c>
      <c r="VWX1393" s="84" t="s">
        <v>235</v>
      </c>
      <c r="VWY1393" s="84" t="s">
        <v>236</v>
      </c>
      <c r="VWZ1393" s="84">
        <f t="shared" ref="VWZ1393:VXH1393" si="1958">VWZ1387</f>
        <v>1000000</v>
      </c>
      <c r="VXA1393" s="84">
        <f t="shared" si="1958"/>
        <v>0</v>
      </c>
      <c r="VXB1393" s="84">
        <f t="shared" si="1958"/>
        <v>0</v>
      </c>
      <c r="VXC1393" s="84">
        <f t="shared" si="1958"/>
        <v>1000000</v>
      </c>
      <c r="VXD1393" s="84">
        <f t="shared" si="1958"/>
        <v>0</v>
      </c>
      <c r="VXE1393" s="84">
        <f t="shared" si="1958"/>
        <v>0</v>
      </c>
      <c r="VXF1393" s="84">
        <f t="shared" si="1958"/>
        <v>0</v>
      </c>
      <c r="VXG1393" s="84">
        <f t="shared" si="1958"/>
        <v>0</v>
      </c>
      <c r="VXH1393" s="84">
        <f t="shared" si="1958"/>
        <v>1000000</v>
      </c>
      <c r="VXN1393" s="84" t="s">
        <v>235</v>
      </c>
      <c r="VXO1393" s="84" t="s">
        <v>236</v>
      </c>
      <c r="VXP1393" s="84">
        <f t="shared" ref="VXP1393:VXX1393" si="1959">VXP1387</f>
        <v>1000000</v>
      </c>
      <c r="VXQ1393" s="84">
        <f t="shared" si="1959"/>
        <v>0</v>
      </c>
      <c r="VXR1393" s="84">
        <f t="shared" si="1959"/>
        <v>0</v>
      </c>
      <c r="VXS1393" s="84">
        <f t="shared" si="1959"/>
        <v>1000000</v>
      </c>
      <c r="VXT1393" s="84">
        <f t="shared" si="1959"/>
        <v>0</v>
      </c>
      <c r="VXU1393" s="84">
        <f t="shared" si="1959"/>
        <v>0</v>
      </c>
      <c r="VXV1393" s="84">
        <f t="shared" si="1959"/>
        <v>0</v>
      </c>
      <c r="VXW1393" s="84">
        <f t="shared" si="1959"/>
        <v>0</v>
      </c>
      <c r="VXX1393" s="84">
        <f t="shared" si="1959"/>
        <v>1000000</v>
      </c>
      <c r="VYD1393" s="84" t="s">
        <v>235</v>
      </c>
      <c r="VYE1393" s="84" t="s">
        <v>236</v>
      </c>
      <c r="VYF1393" s="84">
        <f t="shared" ref="VYF1393:VYN1393" si="1960">VYF1387</f>
        <v>1000000</v>
      </c>
      <c r="VYG1393" s="84">
        <f t="shared" si="1960"/>
        <v>0</v>
      </c>
      <c r="VYH1393" s="84">
        <f t="shared" si="1960"/>
        <v>0</v>
      </c>
      <c r="VYI1393" s="84">
        <f t="shared" si="1960"/>
        <v>1000000</v>
      </c>
      <c r="VYJ1393" s="84">
        <f t="shared" si="1960"/>
        <v>0</v>
      </c>
      <c r="VYK1393" s="84">
        <f t="shared" si="1960"/>
        <v>0</v>
      </c>
      <c r="VYL1393" s="84">
        <f t="shared" si="1960"/>
        <v>0</v>
      </c>
      <c r="VYM1393" s="84">
        <f t="shared" si="1960"/>
        <v>0</v>
      </c>
      <c r="VYN1393" s="84">
        <f t="shared" si="1960"/>
        <v>1000000</v>
      </c>
      <c r="VYT1393" s="84" t="s">
        <v>235</v>
      </c>
      <c r="VYU1393" s="84" t="s">
        <v>236</v>
      </c>
      <c r="VYV1393" s="84">
        <f t="shared" ref="VYV1393:VZD1393" si="1961">VYV1387</f>
        <v>1000000</v>
      </c>
      <c r="VYW1393" s="84">
        <f t="shared" si="1961"/>
        <v>0</v>
      </c>
      <c r="VYX1393" s="84">
        <f t="shared" si="1961"/>
        <v>0</v>
      </c>
      <c r="VYY1393" s="84">
        <f t="shared" si="1961"/>
        <v>1000000</v>
      </c>
      <c r="VYZ1393" s="84">
        <f t="shared" si="1961"/>
        <v>0</v>
      </c>
      <c r="VZA1393" s="84">
        <f t="shared" si="1961"/>
        <v>0</v>
      </c>
      <c r="VZB1393" s="84">
        <f t="shared" si="1961"/>
        <v>0</v>
      </c>
      <c r="VZC1393" s="84">
        <f t="shared" si="1961"/>
        <v>0</v>
      </c>
      <c r="VZD1393" s="84">
        <f t="shared" si="1961"/>
        <v>1000000</v>
      </c>
      <c r="VZJ1393" s="84" t="s">
        <v>235</v>
      </c>
      <c r="VZK1393" s="84" t="s">
        <v>236</v>
      </c>
      <c r="VZL1393" s="84">
        <f t="shared" ref="VZL1393:VZT1393" si="1962">VZL1387</f>
        <v>1000000</v>
      </c>
      <c r="VZM1393" s="84">
        <f t="shared" si="1962"/>
        <v>0</v>
      </c>
      <c r="VZN1393" s="84">
        <f t="shared" si="1962"/>
        <v>0</v>
      </c>
      <c r="VZO1393" s="84">
        <f t="shared" si="1962"/>
        <v>1000000</v>
      </c>
      <c r="VZP1393" s="84">
        <f t="shared" si="1962"/>
        <v>0</v>
      </c>
      <c r="VZQ1393" s="84">
        <f t="shared" si="1962"/>
        <v>0</v>
      </c>
      <c r="VZR1393" s="84">
        <f t="shared" si="1962"/>
        <v>0</v>
      </c>
      <c r="VZS1393" s="84">
        <f t="shared" si="1962"/>
        <v>0</v>
      </c>
      <c r="VZT1393" s="84">
        <f t="shared" si="1962"/>
        <v>1000000</v>
      </c>
      <c r="VZZ1393" s="84" t="s">
        <v>235</v>
      </c>
      <c r="WAA1393" s="84" t="s">
        <v>236</v>
      </c>
      <c r="WAB1393" s="84">
        <f t="shared" ref="WAB1393:WAJ1393" si="1963">WAB1387</f>
        <v>1000000</v>
      </c>
      <c r="WAC1393" s="84">
        <f t="shared" si="1963"/>
        <v>0</v>
      </c>
      <c r="WAD1393" s="84">
        <f t="shared" si="1963"/>
        <v>0</v>
      </c>
      <c r="WAE1393" s="84">
        <f t="shared" si="1963"/>
        <v>1000000</v>
      </c>
      <c r="WAF1393" s="84">
        <f t="shared" si="1963"/>
        <v>0</v>
      </c>
      <c r="WAG1393" s="84">
        <f t="shared" si="1963"/>
        <v>0</v>
      </c>
      <c r="WAH1393" s="84">
        <f t="shared" si="1963"/>
        <v>0</v>
      </c>
      <c r="WAI1393" s="84">
        <f t="shared" si="1963"/>
        <v>0</v>
      </c>
      <c r="WAJ1393" s="84">
        <f t="shared" si="1963"/>
        <v>1000000</v>
      </c>
      <c r="WAP1393" s="84" t="s">
        <v>235</v>
      </c>
      <c r="WAQ1393" s="84" t="s">
        <v>236</v>
      </c>
      <c r="WAR1393" s="84">
        <f t="shared" ref="WAR1393:WAZ1393" si="1964">WAR1387</f>
        <v>1000000</v>
      </c>
      <c r="WAS1393" s="84">
        <f t="shared" si="1964"/>
        <v>0</v>
      </c>
      <c r="WAT1393" s="84">
        <f t="shared" si="1964"/>
        <v>0</v>
      </c>
      <c r="WAU1393" s="84">
        <f t="shared" si="1964"/>
        <v>1000000</v>
      </c>
      <c r="WAV1393" s="84">
        <f t="shared" si="1964"/>
        <v>0</v>
      </c>
      <c r="WAW1393" s="84">
        <f t="shared" si="1964"/>
        <v>0</v>
      </c>
      <c r="WAX1393" s="84">
        <f t="shared" si="1964"/>
        <v>0</v>
      </c>
      <c r="WAY1393" s="84">
        <f t="shared" si="1964"/>
        <v>0</v>
      </c>
      <c r="WAZ1393" s="84">
        <f t="shared" si="1964"/>
        <v>1000000</v>
      </c>
      <c r="WBF1393" s="84" t="s">
        <v>235</v>
      </c>
      <c r="WBG1393" s="84" t="s">
        <v>236</v>
      </c>
      <c r="WBH1393" s="84">
        <f t="shared" ref="WBH1393:WBP1393" si="1965">WBH1387</f>
        <v>1000000</v>
      </c>
      <c r="WBI1393" s="84">
        <f t="shared" si="1965"/>
        <v>0</v>
      </c>
      <c r="WBJ1393" s="84">
        <f t="shared" si="1965"/>
        <v>0</v>
      </c>
      <c r="WBK1393" s="84">
        <f t="shared" si="1965"/>
        <v>1000000</v>
      </c>
      <c r="WBL1393" s="84">
        <f t="shared" si="1965"/>
        <v>0</v>
      </c>
      <c r="WBM1393" s="84">
        <f t="shared" si="1965"/>
        <v>0</v>
      </c>
      <c r="WBN1393" s="84">
        <f t="shared" si="1965"/>
        <v>0</v>
      </c>
      <c r="WBO1393" s="84">
        <f t="shared" si="1965"/>
        <v>0</v>
      </c>
      <c r="WBP1393" s="84">
        <f t="shared" si="1965"/>
        <v>1000000</v>
      </c>
      <c r="WBV1393" s="84" t="s">
        <v>235</v>
      </c>
      <c r="WBW1393" s="84" t="s">
        <v>236</v>
      </c>
      <c r="WBX1393" s="84">
        <f t="shared" ref="WBX1393:WCF1393" si="1966">WBX1387</f>
        <v>1000000</v>
      </c>
      <c r="WBY1393" s="84">
        <f t="shared" si="1966"/>
        <v>0</v>
      </c>
      <c r="WBZ1393" s="84">
        <f t="shared" si="1966"/>
        <v>0</v>
      </c>
      <c r="WCA1393" s="84">
        <f t="shared" si="1966"/>
        <v>1000000</v>
      </c>
      <c r="WCB1393" s="84">
        <f t="shared" si="1966"/>
        <v>0</v>
      </c>
      <c r="WCC1393" s="84">
        <f t="shared" si="1966"/>
        <v>0</v>
      </c>
      <c r="WCD1393" s="84">
        <f t="shared" si="1966"/>
        <v>0</v>
      </c>
      <c r="WCE1393" s="84">
        <f t="shared" si="1966"/>
        <v>0</v>
      </c>
      <c r="WCF1393" s="84">
        <f t="shared" si="1966"/>
        <v>1000000</v>
      </c>
      <c r="WCL1393" s="84" t="s">
        <v>235</v>
      </c>
      <c r="WCM1393" s="84" t="s">
        <v>236</v>
      </c>
      <c r="WCN1393" s="84">
        <f t="shared" ref="WCN1393:WCV1393" si="1967">WCN1387</f>
        <v>1000000</v>
      </c>
      <c r="WCO1393" s="84">
        <f t="shared" si="1967"/>
        <v>0</v>
      </c>
      <c r="WCP1393" s="84">
        <f t="shared" si="1967"/>
        <v>0</v>
      </c>
      <c r="WCQ1393" s="84">
        <f t="shared" si="1967"/>
        <v>1000000</v>
      </c>
      <c r="WCR1393" s="84">
        <f t="shared" si="1967"/>
        <v>0</v>
      </c>
      <c r="WCS1393" s="84">
        <f t="shared" si="1967"/>
        <v>0</v>
      </c>
      <c r="WCT1393" s="84">
        <f t="shared" si="1967"/>
        <v>0</v>
      </c>
      <c r="WCU1393" s="84">
        <f t="shared" si="1967"/>
        <v>0</v>
      </c>
      <c r="WCV1393" s="84">
        <f t="shared" si="1967"/>
        <v>1000000</v>
      </c>
      <c r="WDB1393" s="84" t="s">
        <v>235</v>
      </c>
      <c r="WDC1393" s="84" t="s">
        <v>236</v>
      </c>
      <c r="WDD1393" s="84">
        <f t="shared" ref="WDD1393:WDL1393" si="1968">WDD1387</f>
        <v>1000000</v>
      </c>
      <c r="WDE1393" s="84">
        <f t="shared" si="1968"/>
        <v>0</v>
      </c>
      <c r="WDF1393" s="84">
        <f t="shared" si="1968"/>
        <v>0</v>
      </c>
      <c r="WDG1393" s="84">
        <f t="shared" si="1968"/>
        <v>1000000</v>
      </c>
      <c r="WDH1393" s="84">
        <f t="shared" si="1968"/>
        <v>0</v>
      </c>
      <c r="WDI1393" s="84">
        <f t="shared" si="1968"/>
        <v>0</v>
      </c>
      <c r="WDJ1393" s="84">
        <f t="shared" si="1968"/>
        <v>0</v>
      </c>
      <c r="WDK1393" s="84">
        <f t="shared" si="1968"/>
        <v>0</v>
      </c>
      <c r="WDL1393" s="84">
        <f t="shared" si="1968"/>
        <v>1000000</v>
      </c>
      <c r="WDR1393" s="84" t="s">
        <v>235</v>
      </c>
      <c r="WDS1393" s="84" t="s">
        <v>236</v>
      </c>
      <c r="WDT1393" s="84">
        <f t="shared" ref="WDT1393:WEB1393" si="1969">WDT1387</f>
        <v>1000000</v>
      </c>
      <c r="WDU1393" s="84">
        <f t="shared" si="1969"/>
        <v>0</v>
      </c>
      <c r="WDV1393" s="84">
        <f t="shared" si="1969"/>
        <v>0</v>
      </c>
      <c r="WDW1393" s="84">
        <f t="shared" si="1969"/>
        <v>1000000</v>
      </c>
      <c r="WDX1393" s="84">
        <f t="shared" si="1969"/>
        <v>0</v>
      </c>
      <c r="WDY1393" s="84">
        <f t="shared" si="1969"/>
        <v>0</v>
      </c>
      <c r="WDZ1393" s="84">
        <f t="shared" si="1969"/>
        <v>0</v>
      </c>
      <c r="WEA1393" s="84">
        <f t="shared" si="1969"/>
        <v>0</v>
      </c>
      <c r="WEB1393" s="84">
        <f t="shared" si="1969"/>
        <v>1000000</v>
      </c>
      <c r="WEH1393" s="84" t="s">
        <v>235</v>
      </c>
      <c r="WEI1393" s="84" t="s">
        <v>236</v>
      </c>
      <c r="WEJ1393" s="84">
        <f t="shared" ref="WEJ1393:WER1393" si="1970">WEJ1387</f>
        <v>1000000</v>
      </c>
      <c r="WEK1393" s="84">
        <f t="shared" si="1970"/>
        <v>0</v>
      </c>
      <c r="WEL1393" s="84">
        <f t="shared" si="1970"/>
        <v>0</v>
      </c>
      <c r="WEM1393" s="84">
        <f t="shared" si="1970"/>
        <v>1000000</v>
      </c>
      <c r="WEN1393" s="84">
        <f t="shared" si="1970"/>
        <v>0</v>
      </c>
      <c r="WEO1393" s="84">
        <f t="shared" si="1970"/>
        <v>0</v>
      </c>
      <c r="WEP1393" s="84">
        <f t="shared" si="1970"/>
        <v>0</v>
      </c>
      <c r="WEQ1393" s="84">
        <f t="shared" si="1970"/>
        <v>0</v>
      </c>
      <c r="WER1393" s="84">
        <f t="shared" si="1970"/>
        <v>1000000</v>
      </c>
      <c r="WEX1393" s="84" t="s">
        <v>235</v>
      </c>
      <c r="WEY1393" s="84" t="s">
        <v>236</v>
      </c>
      <c r="WEZ1393" s="84">
        <f t="shared" ref="WEZ1393:WFH1393" si="1971">WEZ1387</f>
        <v>1000000</v>
      </c>
      <c r="WFA1393" s="84">
        <f t="shared" si="1971"/>
        <v>0</v>
      </c>
      <c r="WFB1393" s="84">
        <f t="shared" si="1971"/>
        <v>0</v>
      </c>
      <c r="WFC1393" s="84">
        <f t="shared" si="1971"/>
        <v>1000000</v>
      </c>
      <c r="WFD1393" s="84">
        <f t="shared" si="1971"/>
        <v>0</v>
      </c>
      <c r="WFE1393" s="84">
        <f t="shared" si="1971"/>
        <v>0</v>
      </c>
      <c r="WFF1393" s="84">
        <f t="shared" si="1971"/>
        <v>0</v>
      </c>
      <c r="WFG1393" s="84">
        <f t="shared" si="1971"/>
        <v>0</v>
      </c>
      <c r="WFH1393" s="84">
        <f t="shared" si="1971"/>
        <v>1000000</v>
      </c>
      <c r="WFN1393" s="84" t="s">
        <v>235</v>
      </c>
      <c r="WFO1393" s="84" t="s">
        <v>236</v>
      </c>
      <c r="WFP1393" s="84">
        <f t="shared" ref="WFP1393:WFX1393" si="1972">WFP1387</f>
        <v>1000000</v>
      </c>
      <c r="WFQ1393" s="84">
        <f t="shared" si="1972"/>
        <v>0</v>
      </c>
      <c r="WFR1393" s="84">
        <f t="shared" si="1972"/>
        <v>0</v>
      </c>
      <c r="WFS1393" s="84">
        <f t="shared" si="1972"/>
        <v>1000000</v>
      </c>
      <c r="WFT1393" s="84">
        <f t="shared" si="1972"/>
        <v>0</v>
      </c>
      <c r="WFU1393" s="84">
        <f t="shared" si="1972"/>
        <v>0</v>
      </c>
      <c r="WFV1393" s="84">
        <f t="shared" si="1972"/>
        <v>0</v>
      </c>
      <c r="WFW1393" s="84">
        <f t="shared" si="1972"/>
        <v>0</v>
      </c>
      <c r="WFX1393" s="84">
        <f t="shared" si="1972"/>
        <v>1000000</v>
      </c>
      <c r="WGD1393" s="84" t="s">
        <v>235</v>
      </c>
      <c r="WGE1393" s="84" t="s">
        <v>236</v>
      </c>
      <c r="WGF1393" s="84">
        <f t="shared" ref="WGF1393:WGN1393" si="1973">WGF1387</f>
        <v>1000000</v>
      </c>
      <c r="WGG1393" s="84">
        <f t="shared" si="1973"/>
        <v>0</v>
      </c>
      <c r="WGH1393" s="84">
        <f t="shared" si="1973"/>
        <v>0</v>
      </c>
      <c r="WGI1393" s="84">
        <f t="shared" si="1973"/>
        <v>1000000</v>
      </c>
      <c r="WGJ1393" s="84">
        <f t="shared" si="1973"/>
        <v>0</v>
      </c>
      <c r="WGK1393" s="84">
        <f t="shared" si="1973"/>
        <v>0</v>
      </c>
      <c r="WGL1393" s="84">
        <f t="shared" si="1973"/>
        <v>0</v>
      </c>
      <c r="WGM1393" s="84">
        <f t="shared" si="1973"/>
        <v>0</v>
      </c>
      <c r="WGN1393" s="84">
        <f t="shared" si="1973"/>
        <v>1000000</v>
      </c>
      <c r="WGT1393" s="84" t="s">
        <v>235</v>
      </c>
      <c r="WGU1393" s="84" t="s">
        <v>236</v>
      </c>
      <c r="WGV1393" s="84">
        <f t="shared" ref="WGV1393:WHD1393" si="1974">WGV1387</f>
        <v>1000000</v>
      </c>
      <c r="WGW1393" s="84">
        <f t="shared" si="1974"/>
        <v>0</v>
      </c>
      <c r="WGX1393" s="84">
        <f t="shared" si="1974"/>
        <v>0</v>
      </c>
      <c r="WGY1393" s="84">
        <f t="shared" si="1974"/>
        <v>1000000</v>
      </c>
      <c r="WGZ1393" s="84">
        <f t="shared" si="1974"/>
        <v>0</v>
      </c>
      <c r="WHA1393" s="84">
        <f t="shared" si="1974"/>
        <v>0</v>
      </c>
      <c r="WHB1393" s="84">
        <f t="shared" si="1974"/>
        <v>0</v>
      </c>
      <c r="WHC1393" s="84">
        <f t="shared" si="1974"/>
        <v>0</v>
      </c>
      <c r="WHD1393" s="84">
        <f t="shared" si="1974"/>
        <v>1000000</v>
      </c>
      <c r="WHJ1393" s="84" t="s">
        <v>235</v>
      </c>
      <c r="WHK1393" s="84" t="s">
        <v>236</v>
      </c>
      <c r="WHL1393" s="84">
        <f t="shared" ref="WHL1393:WHT1393" si="1975">WHL1387</f>
        <v>1000000</v>
      </c>
      <c r="WHM1393" s="84">
        <f t="shared" si="1975"/>
        <v>0</v>
      </c>
      <c r="WHN1393" s="84">
        <f t="shared" si="1975"/>
        <v>0</v>
      </c>
      <c r="WHO1393" s="84">
        <f t="shared" si="1975"/>
        <v>1000000</v>
      </c>
      <c r="WHP1393" s="84">
        <f t="shared" si="1975"/>
        <v>0</v>
      </c>
      <c r="WHQ1393" s="84">
        <f t="shared" si="1975"/>
        <v>0</v>
      </c>
      <c r="WHR1393" s="84">
        <f t="shared" si="1975"/>
        <v>0</v>
      </c>
      <c r="WHS1393" s="84">
        <f t="shared" si="1975"/>
        <v>0</v>
      </c>
      <c r="WHT1393" s="84">
        <f t="shared" si="1975"/>
        <v>1000000</v>
      </c>
      <c r="WHZ1393" s="84" t="s">
        <v>235</v>
      </c>
      <c r="WIA1393" s="84" t="s">
        <v>236</v>
      </c>
      <c r="WIB1393" s="84">
        <f t="shared" ref="WIB1393:WIJ1393" si="1976">WIB1387</f>
        <v>1000000</v>
      </c>
      <c r="WIC1393" s="84">
        <f t="shared" si="1976"/>
        <v>0</v>
      </c>
      <c r="WID1393" s="84">
        <f t="shared" si="1976"/>
        <v>0</v>
      </c>
      <c r="WIE1393" s="84">
        <f t="shared" si="1976"/>
        <v>1000000</v>
      </c>
      <c r="WIF1393" s="84">
        <f t="shared" si="1976"/>
        <v>0</v>
      </c>
      <c r="WIG1393" s="84">
        <f t="shared" si="1976"/>
        <v>0</v>
      </c>
      <c r="WIH1393" s="84">
        <f t="shared" si="1976"/>
        <v>0</v>
      </c>
      <c r="WII1393" s="84">
        <f t="shared" si="1976"/>
        <v>0</v>
      </c>
      <c r="WIJ1393" s="84">
        <f t="shared" si="1976"/>
        <v>1000000</v>
      </c>
      <c r="WIP1393" s="84" t="s">
        <v>235</v>
      </c>
      <c r="WIQ1393" s="84" t="s">
        <v>236</v>
      </c>
      <c r="WIR1393" s="84">
        <f t="shared" ref="WIR1393:WIZ1393" si="1977">WIR1387</f>
        <v>1000000</v>
      </c>
      <c r="WIS1393" s="84">
        <f t="shared" si="1977"/>
        <v>0</v>
      </c>
      <c r="WIT1393" s="84">
        <f t="shared" si="1977"/>
        <v>0</v>
      </c>
      <c r="WIU1393" s="84">
        <f t="shared" si="1977"/>
        <v>1000000</v>
      </c>
      <c r="WIV1393" s="84">
        <f t="shared" si="1977"/>
        <v>0</v>
      </c>
      <c r="WIW1393" s="84">
        <f t="shared" si="1977"/>
        <v>0</v>
      </c>
      <c r="WIX1393" s="84">
        <f t="shared" si="1977"/>
        <v>0</v>
      </c>
      <c r="WIY1393" s="84">
        <f t="shared" si="1977"/>
        <v>0</v>
      </c>
      <c r="WIZ1393" s="84">
        <f t="shared" si="1977"/>
        <v>1000000</v>
      </c>
      <c r="WJF1393" s="84" t="s">
        <v>235</v>
      </c>
      <c r="WJG1393" s="84" t="s">
        <v>236</v>
      </c>
      <c r="WJH1393" s="84">
        <f t="shared" ref="WJH1393:WJP1393" si="1978">WJH1387</f>
        <v>1000000</v>
      </c>
      <c r="WJI1393" s="84">
        <f t="shared" si="1978"/>
        <v>0</v>
      </c>
      <c r="WJJ1393" s="84">
        <f t="shared" si="1978"/>
        <v>0</v>
      </c>
      <c r="WJK1393" s="84">
        <f t="shared" si="1978"/>
        <v>1000000</v>
      </c>
      <c r="WJL1393" s="84">
        <f t="shared" si="1978"/>
        <v>0</v>
      </c>
      <c r="WJM1393" s="84">
        <f t="shared" si="1978"/>
        <v>0</v>
      </c>
      <c r="WJN1393" s="84">
        <f t="shared" si="1978"/>
        <v>0</v>
      </c>
      <c r="WJO1393" s="84">
        <f t="shared" si="1978"/>
        <v>0</v>
      </c>
      <c r="WJP1393" s="84">
        <f t="shared" si="1978"/>
        <v>1000000</v>
      </c>
      <c r="WJV1393" s="84" t="s">
        <v>235</v>
      </c>
      <c r="WJW1393" s="84" t="s">
        <v>236</v>
      </c>
      <c r="WJX1393" s="84">
        <f t="shared" ref="WJX1393:WKF1393" si="1979">WJX1387</f>
        <v>1000000</v>
      </c>
      <c r="WJY1393" s="84">
        <f t="shared" si="1979"/>
        <v>0</v>
      </c>
      <c r="WJZ1393" s="84">
        <f t="shared" si="1979"/>
        <v>0</v>
      </c>
      <c r="WKA1393" s="84">
        <f t="shared" si="1979"/>
        <v>1000000</v>
      </c>
      <c r="WKB1393" s="84">
        <f t="shared" si="1979"/>
        <v>0</v>
      </c>
      <c r="WKC1393" s="84">
        <f t="shared" si="1979"/>
        <v>0</v>
      </c>
      <c r="WKD1393" s="84">
        <f t="shared" si="1979"/>
        <v>0</v>
      </c>
      <c r="WKE1393" s="84">
        <f t="shared" si="1979"/>
        <v>0</v>
      </c>
      <c r="WKF1393" s="84">
        <f t="shared" si="1979"/>
        <v>1000000</v>
      </c>
      <c r="WKL1393" s="84" t="s">
        <v>235</v>
      </c>
      <c r="WKM1393" s="84" t="s">
        <v>236</v>
      </c>
      <c r="WKN1393" s="84">
        <f t="shared" ref="WKN1393:WKV1393" si="1980">WKN1387</f>
        <v>1000000</v>
      </c>
      <c r="WKO1393" s="84">
        <f t="shared" si="1980"/>
        <v>0</v>
      </c>
      <c r="WKP1393" s="84">
        <f t="shared" si="1980"/>
        <v>0</v>
      </c>
      <c r="WKQ1393" s="84">
        <f t="shared" si="1980"/>
        <v>1000000</v>
      </c>
      <c r="WKR1393" s="84">
        <f t="shared" si="1980"/>
        <v>0</v>
      </c>
      <c r="WKS1393" s="84">
        <f t="shared" si="1980"/>
        <v>0</v>
      </c>
      <c r="WKT1393" s="84">
        <f t="shared" si="1980"/>
        <v>0</v>
      </c>
      <c r="WKU1393" s="84">
        <f t="shared" si="1980"/>
        <v>0</v>
      </c>
      <c r="WKV1393" s="84">
        <f t="shared" si="1980"/>
        <v>1000000</v>
      </c>
      <c r="WLB1393" s="84" t="s">
        <v>235</v>
      </c>
      <c r="WLC1393" s="84" t="s">
        <v>236</v>
      </c>
      <c r="WLD1393" s="84">
        <f t="shared" ref="WLD1393:WLL1393" si="1981">WLD1387</f>
        <v>1000000</v>
      </c>
      <c r="WLE1393" s="84">
        <f t="shared" si="1981"/>
        <v>0</v>
      </c>
      <c r="WLF1393" s="84">
        <f t="shared" si="1981"/>
        <v>0</v>
      </c>
      <c r="WLG1393" s="84">
        <f t="shared" si="1981"/>
        <v>1000000</v>
      </c>
      <c r="WLH1393" s="84">
        <f t="shared" si="1981"/>
        <v>0</v>
      </c>
      <c r="WLI1393" s="84">
        <f t="shared" si="1981"/>
        <v>0</v>
      </c>
      <c r="WLJ1393" s="84">
        <f t="shared" si="1981"/>
        <v>0</v>
      </c>
      <c r="WLK1393" s="84">
        <f t="shared" si="1981"/>
        <v>0</v>
      </c>
      <c r="WLL1393" s="84">
        <f t="shared" si="1981"/>
        <v>1000000</v>
      </c>
      <c r="WLR1393" s="84" t="s">
        <v>235</v>
      </c>
      <c r="WLS1393" s="84" t="s">
        <v>236</v>
      </c>
      <c r="WLT1393" s="84">
        <f t="shared" ref="WLT1393:WMB1393" si="1982">WLT1387</f>
        <v>1000000</v>
      </c>
      <c r="WLU1393" s="84">
        <f t="shared" si="1982"/>
        <v>0</v>
      </c>
      <c r="WLV1393" s="84">
        <f t="shared" si="1982"/>
        <v>0</v>
      </c>
      <c r="WLW1393" s="84">
        <f t="shared" si="1982"/>
        <v>1000000</v>
      </c>
      <c r="WLX1393" s="84">
        <f t="shared" si="1982"/>
        <v>0</v>
      </c>
      <c r="WLY1393" s="84">
        <f t="shared" si="1982"/>
        <v>0</v>
      </c>
      <c r="WLZ1393" s="84">
        <f t="shared" si="1982"/>
        <v>0</v>
      </c>
      <c r="WMA1393" s="84">
        <f t="shared" si="1982"/>
        <v>0</v>
      </c>
      <c r="WMB1393" s="84">
        <f t="shared" si="1982"/>
        <v>1000000</v>
      </c>
      <c r="WMH1393" s="84" t="s">
        <v>235</v>
      </c>
      <c r="WMI1393" s="84" t="s">
        <v>236</v>
      </c>
      <c r="WMJ1393" s="84">
        <f t="shared" ref="WMJ1393:WMR1393" si="1983">WMJ1387</f>
        <v>1000000</v>
      </c>
      <c r="WMK1393" s="84">
        <f t="shared" si="1983"/>
        <v>0</v>
      </c>
      <c r="WML1393" s="84">
        <f t="shared" si="1983"/>
        <v>0</v>
      </c>
      <c r="WMM1393" s="84">
        <f t="shared" si="1983"/>
        <v>1000000</v>
      </c>
      <c r="WMN1393" s="84">
        <f t="shared" si="1983"/>
        <v>0</v>
      </c>
      <c r="WMO1393" s="84">
        <f t="shared" si="1983"/>
        <v>0</v>
      </c>
      <c r="WMP1393" s="84">
        <f t="shared" si="1983"/>
        <v>0</v>
      </c>
      <c r="WMQ1393" s="84">
        <f t="shared" si="1983"/>
        <v>0</v>
      </c>
      <c r="WMR1393" s="84">
        <f t="shared" si="1983"/>
        <v>1000000</v>
      </c>
      <c r="WMX1393" s="84" t="s">
        <v>235</v>
      </c>
      <c r="WMY1393" s="84" t="s">
        <v>236</v>
      </c>
      <c r="WMZ1393" s="84">
        <f t="shared" ref="WMZ1393:WNH1393" si="1984">WMZ1387</f>
        <v>1000000</v>
      </c>
      <c r="WNA1393" s="84">
        <f t="shared" si="1984"/>
        <v>0</v>
      </c>
      <c r="WNB1393" s="84">
        <f t="shared" si="1984"/>
        <v>0</v>
      </c>
      <c r="WNC1393" s="84">
        <f t="shared" si="1984"/>
        <v>1000000</v>
      </c>
      <c r="WND1393" s="84">
        <f t="shared" si="1984"/>
        <v>0</v>
      </c>
      <c r="WNE1393" s="84">
        <f t="shared" si="1984"/>
        <v>0</v>
      </c>
      <c r="WNF1393" s="84">
        <f t="shared" si="1984"/>
        <v>0</v>
      </c>
      <c r="WNG1393" s="84">
        <f t="shared" si="1984"/>
        <v>0</v>
      </c>
      <c r="WNH1393" s="84">
        <f t="shared" si="1984"/>
        <v>1000000</v>
      </c>
      <c r="WNN1393" s="84" t="s">
        <v>235</v>
      </c>
      <c r="WNO1393" s="84" t="s">
        <v>236</v>
      </c>
      <c r="WNP1393" s="84">
        <f t="shared" ref="WNP1393:WNX1393" si="1985">WNP1387</f>
        <v>1000000</v>
      </c>
      <c r="WNQ1393" s="84">
        <f t="shared" si="1985"/>
        <v>0</v>
      </c>
      <c r="WNR1393" s="84">
        <f t="shared" si="1985"/>
        <v>0</v>
      </c>
      <c r="WNS1393" s="84">
        <f t="shared" si="1985"/>
        <v>1000000</v>
      </c>
      <c r="WNT1393" s="84">
        <f t="shared" si="1985"/>
        <v>0</v>
      </c>
      <c r="WNU1393" s="84">
        <f t="shared" si="1985"/>
        <v>0</v>
      </c>
      <c r="WNV1393" s="84">
        <f t="shared" si="1985"/>
        <v>0</v>
      </c>
      <c r="WNW1393" s="84">
        <f t="shared" si="1985"/>
        <v>0</v>
      </c>
      <c r="WNX1393" s="84">
        <f t="shared" si="1985"/>
        <v>1000000</v>
      </c>
      <c r="WOD1393" s="84" t="s">
        <v>235</v>
      </c>
      <c r="WOE1393" s="84" t="s">
        <v>236</v>
      </c>
      <c r="WOF1393" s="84">
        <f t="shared" ref="WOF1393:WON1393" si="1986">WOF1387</f>
        <v>1000000</v>
      </c>
      <c r="WOG1393" s="84">
        <f t="shared" si="1986"/>
        <v>0</v>
      </c>
      <c r="WOH1393" s="84">
        <f t="shared" si="1986"/>
        <v>0</v>
      </c>
      <c r="WOI1393" s="84">
        <f t="shared" si="1986"/>
        <v>1000000</v>
      </c>
      <c r="WOJ1393" s="84">
        <f t="shared" si="1986"/>
        <v>0</v>
      </c>
      <c r="WOK1393" s="84">
        <f t="shared" si="1986"/>
        <v>0</v>
      </c>
      <c r="WOL1393" s="84">
        <f t="shared" si="1986"/>
        <v>0</v>
      </c>
      <c r="WOM1393" s="84">
        <f t="shared" si="1986"/>
        <v>0</v>
      </c>
      <c r="WON1393" s="84">
        <f t="shared" si="1986"/>
        <v>1000000</v>
      </c>
      <c r="WOT1393" s="84" t="s">
        <v>235</v>
      </c>
      <c r="WOU1393" s="84" t="s">
        <v>236</v>
      </c>
      <c r="WOV1393" s="84">
        <f t="shared" ref="WOV1393:WPD1393" si="1987">WOV1387</f>
        <v>1000000</v>
      </c>
      <c r="WOW1393" s="84">
        <f t="shared" si="1987"/>
        <v>0</v>
      </c>
      <c r="WOX1393" s="84">
        <f t="shared" si="1987"/>
        <v>0</v>
      </c>
      <c r="WOY1393" s="84">
        <f t="shared" si="1987"/>
        <v>1000000</v>
      </c>
      <c r="WOZ1393" s="84">
        <f t="shared" si="1987"/>
        <v>0</v>
      </c>
      <c r="WPA1393" s="84">
        <f t="shared" si="1987"/>
        <v>0</v>
      </c>
      <c r="WPB1393" s="84">
        <f t="shared" si="1987"/>
        <v>0</v>
      </c>
      <c r="WPC1393" s="84">
        <f t="shared" si="1987"/>
        <v>0</v>
      </c>
      <c r="WPD1393" s="84">
        <f t="shared" si="1987"/>
        <v>1000000</v>
      </c>
      <c r="WPJ1393" s="84" t="s">
        <v>235</v>
      </c>
      <c r="WPK1393" s="84" t="s">
        <v>236</v>
      </c>
      <c r="WPL1393" s="84">
        <f t="shared" ref="WPL1393:WPT1393" si="1988">WPL1387</f>
        <v>1000000</v>
      </c>
      <c r="WPM1393" s="84">
        <f t="shared" si="1988"/>
        <v>0</v>
      </c>
      <c r="WPN1393" s="84">
        <f t="shared" si="1988"/>
        <v>0</v>
      </c>
      <c r="WPO1393" s="84">
        <f t="shared" si="1988"/>
        <v>1000000</v>
      </c>
      <c r="WPP1393" s="84">
        <f t="shared" si="1988"/>
        <v>0</v>
      </c>
      <c r="WPQ1393" s="84">
        <f t="shared" si="1988"/>
        <v>0</v>
      </c>
      <c r="WPR1393" s="84">
        <f t="shared" si="1988"/>
        <v>0</v>
      </c>
      <c r="WPS1393" s="84">
        <f t="shared" si="1988"/>
        <v>0</v>
      </c>
      <c r="WPT1393" s="84">
        <f t="shared" si="1988"/>
        <v>1000000</v>
      </c>
      <c r="WPZ1393" s="84" t="s">
        <v>235</v>
      </c>
      <c r="WQA1393" s="84" t="s">
        <v>236</v>
      </c>
      <c r="WQB1393" s="84">
        <f t="shared" ref="WQB1393:WQJ1393" si="1989">WQB1387</f>
        <v>1000000</v>
      </c>
      <c r="WQC1393" s="84">
        <f t="shared" si="1989"/>
        <v>0</v>
      </c>
      <c r="WQD1393" s="84">
        <f t="shared" si="1989"/>
        <v>0</v>
      </c>
      <c r="WQE1393" s="84">
        <f t="shared" si="1989"/>
        <v>1000000</v>
      </c>
      <c r="WQF1393" s="84">
        <f t="shared" si="1989"/>
        <v>0</v>
      </c>
      <c r="WQG1393" s="84">
        <f t="shared" si="1989"/>
        <v>0</v>
      </c>
      <c r="WQH1393" s="84">
        <f t="shared" si="1989"/>
        <v>0</v>
      </c>
      <c r="WQI1393" s="84">
        <f t="shared" si="1989"/>
        <v>0</v>
      </c>
      <c r="WQJ1393" s="84">
        <f t="shared" si="1989"/>
        <v>1000000</v>
      </c>
      <c r="WQP1393" s="84" t="s">
        <v>235</v>
      </c>
      <c r="WQQ1393" s="84" t="s">
        <v>236</v>
      </c>
      <c r="WQR1393" s="84">
        <f t="shared" ref="WQR1393:WQZ1393" si="1990">WQR1387</f>
        <v>1000000</v>
      </c>
      <c r="WQS1393" s="84">
        <f t="shared" si="1990"/>
        <v>0</v>
      </c>
      <c r="WQT1393" s="84">
        <f t="shared" si="1990"/>
        <v>0</v>
      </c>
      <c r="WQU1393" s="84">
        <f t="shared" si="1990"/>
        <v>1000000</v>
      </c>
      <c r="WQV1393" s="84">
        <f t="shared" si="1990"/>
        <v>0</v>
      </c>
      <c r="WQW1393" s="84">
        <f t="shared" si="1990"/>
        <v>0</v>
      </c>
      <c r="WQX1393" s="84">
        <f t="shared" si="1990"/>
        <v>0</v>
      </c>
      <c r="WQY1393" s="84">
        <f t="shared" si="1990"/>
        <v>0</v>
      </c>
      <c r="WQZ1393" s="84">
        <f t="shared" si="1990"/>
        <v>1000000</v>
      </c>
      <c r="WRF1393" s="84" t="s">
        <v>235</v>
      </c>
      <c r="WRG1393" s="84" t="s">
        <v>236</v>
      </c>
      <c r="WRH1393" s="84">
        <f t="shared" ref="WRH1393:WRP1393" si="1991">WRH1387</f>
        <v>1000000</v>
      </c>
      <c r="WRI1393" s="84">
        <f t="shared" si="1991"/>
        <v>0</v>
      </c>
      <c r="WRJ1393" s="84">
        <f t="shared" si="1991"/>
        <v>0</v>
      </c>
      <c r="WRK1393" s="84">
        <f t="shared" si="1991"/>
        <v>1000000</v>
      </c>
      <c r="WRL1393" s="84">
        <f t="shared" si="1991"/>
        <v>0</v>
      </c>
      <c r="WRM1393" s="84">
        <f t="shared" si="1991"/>
        <v>0</v>
      </c>
      <c r="WRN1393" s="84">
        <f t="shared" si="1991"/>
        <v>0</v>
      </c>
      <c r="WRO1393" s="84">
        <f t="shared" si="1991"/>
        <v>0</v>
      </c>
      <c r="WRP1393" s="84">
        <f t="shared" si="1991"/>
        <v>1000000</v>
      </c>
      <c r="WRV1393" s="84" t="s">
        <v>235</v>
      </c>
      <c r="WRW1393" s="84" t="s">
        <v>236</v>
      </c>
      <c r="WRX1393" s="84">
        <f t="shared" ref="WRX1393:WSF1393" si="1992">WRX1387</f>
        <v>1000000</v>
      </c>
      <c r="WRY1393" s="84">
        <f t="shared" si="1992"/>
        <v>0</v>
      </c>
      <c r="WRZ1393" s="84">
        <f t="shared" si="1992"/>
        <v>0</v>
      </c>
      <c r="WSA1393" s="84">
        <f t="shared" si="1992"/>
        <v>1000000</v>
      </c>
      <c r="WSB1393" s="84">
        <f t="shared" si="1992"/>
        <v>0</v>
      </c>
      <c r="WSC1393" s="84">
        <f t="shared" si="1992"/>
        <v>0</v>
      </c>
      <c r="WSD1393" s="84">
        <f t="shared" si="1992"/>
        <v>0</v>
      </c>
      <c r="WSE1393" s="84">
        <f t="shared" si="1992"/>
        <v>0</v>
      </c>
      <c r="WSF1393" s="84">
        <f t="shared" si="1992"/>
        <v>1000000</v>
      </c>
      <c r="WSL1393" s="84" t="s">
        <v>235</v>
      </c>
      <c r="WSM1393" s="84" t="s">
        <v>236</v>
      </c>
      <c r="WSN1393" s="84">
        <f t="shared" ref="WSN1393:WSV1393" si="1993">WSN1387</f>
        <v>1000000</v>
      </c>
      <c r="WSO1393" s="84">
        <f t="shared" si="1993"/>
        <v>0</v>
      </c>
      <c r="WSP1393" s="84">
        <f t="shared" si="1993"/>
        <v>0</v>
      </c>
      <c r="WSQ1393" s="84">
        <f t="shared" si="1993"/>
        <v>1000000</v>
      </c>
      <c r="WSR1393" s="84">
        <f t="shared" si="1993"/>
        <v>0</v>
      </c>
      <c r="WSS1393" s="84">
        <f t="shared" si="1993"/>
        <v>0</v>
      </c>
      <c r="WST1393" s="84">
        <f t="shared" si="1993"/>
        <v>0</v>
      </c>
      <c r="WSU1393" s="84">
        <f t="shared" si="1993"/>
        <v>0</v>
      </c>
      <c r="WSV1393" s="84">
        <f t="shared" si="1993"/>
        <v>1000000</v>
      </c>
      <c r="WTB1393" s="84" t="s">
        <v>235</v>
      </c>
      <c r="WTC1393" s="84" t="s">
        <v>236</v>
      </c>
      <c r="WTD1393" s="84">
        <f t="shared" ref="WTD1393:WTL1393" si="1994">WTD1387</f>
        <v>1000000</v>
      </c>
      <c r="WTE1393" s="84">
        <f t="shared" si="1994"/>
        <v>0</v>
      </c>
      <c r="WTF1393" s="84">
        <f t="shared" si="1994"/>
        <v>0</v>
      </c>
      <c r="WTG1393" s="84">
        <f t="shared" si="1994"/>
        <v>1000000</v>
      </c>
      <c r="WTH1393" s="84">
        <f t="shared" si="1994"/>
        <v>0</v>
      </c>
      <c r="WTI1393" s="84">
        <f t="shared" si="1994"/>
        <v>0</v>
      </c>
      <c r="WTJ1393" s="84">
        <f t="shared" si="1994"/>
        <v>0</v>
      </c>
      <c r="WTK1393" s="84">
        <f t="shared" si="1994"/>
        <v>0</v>
      </c>
      <c r="WTL1393" s="84">
        <f t="shared" si="1994"/>
        <v>1000000</v>
      </c>
      <c r="WTR1393" s="84" t="s">
        <v>235</v>
      </c>
      <c r="WTS1393" s="84" t="s">
        <v>236</v>
      </c>
      <c r="WTT1393" s="84">
        <f t="shared" ref="WTT1393:WUB1393" si="1995">WTT1387</f>
        <v>1000000</v>
      </c>
      <c r="WTU1393" s="84">
        <f t="shared" si="1995"/>
        <v>0</v>
      </c>
      <c r="WTV1393" s="84">
        <f t="shared" si="1995"/>
        <v>0</v>
      </c>
      <c r="WTW1393" s="84">
        <f t="shared" si="1995"/>
        <v>1000000</v>
      </c>
      <c r="WTX1393" s="84">
        <f t="shared" si="1995"/>
        <v>0</v>
      </c>
      <c r="WTY1393" s="84">
        <f t="shared" si="1995"/>
        <v>0</v>
      </c>
      <c r="WTZ1393" s="84">
        <f t="shared" si="1995"/>
        <v>0</v>
      </c>
      <c r="WUA1393" s="84">
        <f t="shared" si="1995"/>
        <v>0</v>
      </c>
      <c r="WUB1393" s="84">
        <f t="shared" si="1995"/>
        <v>1000000</v>
      </c>
      <c r="WUH1393" s="84" t="s">
        <v>235</v>
      </c>
      <c r="WUI1393" s="84" t="s">
        <v>236</v>
      </c>
      <c r="WUJ1393" s="84">
        <f t="shared" ref="WUJ1393:WUR1393" si="1996">WUJ1387</f>
        <v>1000000</v>
      </c>
      <c r="WUK1393" s="84">
        <f t="shared" si="1996"/>
        <v>0</v>
      </c>
      <c r="WUL1393" s="84">
        <f t="shared" si="1996"/>
        <v>0</v>
      </c>
      <c r="WUM1393" s="84">
        <f t="shared" si="1996"/>
        <v>1000000</v>
      </c>
      <c r="WUN1393" s="84">
        <f t="shared" si="1996"/>
        <v>0</v>
      </c>
      <c r="WUO1393" s="84">
        <f t="shared" si="1996"/>
        <v>0</v>
      </c>
      <c r="WUP1393" s="84">
        <f t="shared" si="1996"/>
        <v>0</v>
      </c>
      <c r="WUQ1393" s="84">
        <f t="shared" si="1996"/>
        <v>0</v>
      </c>
      <c r="WUR1393" s="84">
        <f t="shared" si="1996"/>
        <v>1000000</v>
      </c>
      <c r="WUX1393" s="84" t="s">
        <v>235</v>
      </c>
      <c r="WUY1393" s="84" t="s">
        <v>236</v>
      </c>
      <c r="WUZ1393" s="84">
        <f t="shared" ref="WUZ1393:WVH1393" si="1997">WUZ1387</f>
        <v>1000000</v>
      </c>
      <c r="WVA1393" s="84">
        <f t="shared" si="1997"/>
        <v>0</v>
      </c>
      <c r="WVB1393" s="84">
        <f t="shared" si="1997"/>
        <v>0</v>
      </c>
      <c r="WVC1393" s="84">
        <f t="shared" si="1997"/>
        <v>1000000</v>
      </c>
      <c r="WVD1393" s="84">
        <f t="shared" si="1997"/>
        <v>0</v>
      </c>
      <c r="WVE1393" s="84">
        <f t="shared" si="1997"/>
        <v>0</v>
      </c>
      <c r="WVF1393" s="84">
        <f t="shared" si="1997"/>
        <v>0</v>
      </c>
      <c r="WVG1393" s="84">
        <f t="shared" si="1997"/>
        <v>0</v>
      </c>
      <c r="WVH1393" s="84">
        <f t="shared" si="1997"/>
        <v>1000000</v>
      </c>
      <c r="WVN1393" s="84" t="s">
        <v>235</v>
      </c>
      <c r="WVO1393" s="84" t="s">
        <v>236</v>
      </c>
      <c r="WVP1393" s="84">
        <f t="shared" ref="WVP1393:WVX1393" si="1998">WVP1387</f>
        <v>1000000</v>
      </c>
      <c r="WVQ1393" s="84">
        <f t="shared" si="1998"/>
        <v>0</v>
      </c>
      <c r="WVR1393" s="84">
        <f t="shared" si="1998"/>
        <v>0</v>
      </c>
      <c r="WVS1393" s="84">
        <f t="shared" si="1998"/>
        <v>1000000</v>
      </c>
      <c r="WVT1393" s="84">
        <f t="shared" si="1998"/>
        <v>0</v>
      </c>
      <c r="WVU1393" s="84">
        <f t="shared" si="1998"/>
        <v>0</v>
      </c>
      <c r="WVV1393" s="84">
        <f t="shared" si="1998"/>
        <v>0</v>
      </c>
      <c r="WVW1393" s="84">
        <f t="shared" si="1998"/>
        <v>0</v>
      </c>
      <c r="WVX1393" s="84">
        <f t="shared" si="1998"/>
        <v>1000000</v>
      </c>
      <c r="WWD1393" s="84" t="s">
        <v>235</v>
      </c>
      <c r="WWE1393" s="84" t="s">
        <v>236</v>
      </c>
      <c r="WWF1393" s="84">
        <f t="shared" ref="WWF1393:WWN1393" si="1999">WWF1387</f>
        <v>1000000</v>
      </c>
      <c r="WWG1393" s="84">
        <f t="shared" si="1999"/>
        <v>0</v>
      </c>
      <c r="WWH1393" s="84">
        <f t="shared" si="1999"/>
        <v>0</v>
      </c>
      <c r="WWI1393" s="84">
        <f t="shared" si="1999"/>
        <v>1000000</v>
      </c>
      <c r="WWJ1393" s="84">
        <f t="shared" si="1999"/>
        <v>0</v>
      </c>
      <c r="WWK1393" s="84">
        <f t="shared" si="1999"/>
        <v>0</v>
      </c>
      <c r="WWL1393" s="84">
        <f t="shared" si="1999"/>
        <v>0</v>
      </c>
      <c r="WWM1393" s="84">
        <f t="shared" si="1999"/>
        <v>0</v>
      </c>
      <c r="WWN1393" s="84">
        <f t="shared" si="1999"/>
        <v>1000000</v>
      </c>
      <c r="WWT1393" s="84" t="s">
        <v>235</v>
      </c>
      <c r="WWU1393" s="84" t="s">
        <v>236</v>
      </c>
      <c r="WWV1393" s="84">
        <f t="shared" ref="WWV1393:WXD1393" si="2000">WWV1387</f>
        <v>1000000</v>
      </c>
      <c r="WWW1393" s="84">
        <f t="shared" si="2000"/>
        <v>0</v>
      </c>
      <c r="WWX1393" s="84">
        <f t="shared" si="2000"/>
        <v>0</v>
      </c>
      <c r="WWY1393" s="84">
        <f t="shared" si="2000"/>
        <v>1000000</v>
      </c>
      <c r="WWZ1393" s="84">
        <f t="shared" si="2000"/>
        <v>0</v>
      </c>
      <c r="WXA1393" s="84">
        <f t="shared" si="2000"/>
        <v>0</v>
      </c>
      <c r="WXB1393" s="84">
        <f t="shared" si="2000"/>
        <v>0</v>
      </c>
      <c r="WXC1393" s="84">
        <f t="shared" si="2000"/>
        <v>0</v>
      </c>
      <c r="WXD1393" s="84">
        <f t="shared" si="2000"/>
        <v>1000000</v>
      </c>
      <c r="WXJ1393" s="84" t="s">
        <v>235</v>
      </c>
      <c r="WXK1393" s="84" t="s">
        <v>236</v>
      </c>
      <c r="WXL1393" s="84">
        <f t="shared" ref="WXL1393:WXT1393" si="2001">WXL1387</f>
        <v>1000000</v>
      </c>
      <c r="WXM1393" s="84">
        <f t="shared" si="2001"/>
        <v>0</v>
      </c>
      <c r="WXN1393" s="84">
        <f t="shared" si="2001"/>
        <v>0</v>
      </c>
      <c r="WXO1393" s="84">
        <f t="shared" si="2001"/>
        <v>1000000</v>
      </c>
      <c r="WXP1393" s="84">
        <f t="shared" si="2001"/>
        <v>0</v>
      </c>
      <c r="WXQ1393" s="84">
        <f t="shared" si="2001"/>
        <v>0</v>
      </c>
      <c r="WXR1393" s="84">
        <f t="shared" si="2001"/>
        <v>0</v>
      </c>
      <c r="WXS1393" s="84">
        <f t="shared" si="2001"/>
        <v>0</v>
      </c>
      <c r="WXT1393" s="84">
        <f t="shared" si="2001"/>
        <v>1000000</v>
      </c>
      <c r="WXZ1393" s="84" t="s">
        <v>235</v>
      </c>
      <c r="WYA1393" s="84" t="s">
        <v>236</v>
      </c>
      <c r="WYB1393" s="84">
        <f t="shared" ref="WYB1393:WYJ1393" si="2002">WYB1387</f>
        <v>1000000</v>
      </c>
      <c r="WYC1393" s="84">
        <f t="shared" si="2002"/>
        <v>0</v>
      </c>
      <c r="WYD1393" s="84">
        <f t="shared" si="2002"/>
        <v>0</v>
      </c>
      <c r="WYE1393" s="84">
        <f t="shared" si="2002"/>
        <v>1000000</v>
      </c>
      <c r="WYF1393" s="84">
        <f t="shared" si="2002"/>
        <v>0</v>
      </c>
      <c r="WYG1393" s="84">
        <f t="shared" si="2002"/>
        <v>0</v>
      </c>
      <c r="WYH1393" s="84">
        <f t="shared" si="2002"/>
        <v>0</v>
      </c>
      <c r="WYI1393" s="84">
        <f t="shared" si="2002"/>
        <v>0</v>
      </c>
      <c r="WYJ1393" s="84">
        <f t="shared" si="2002"/>
        <v>1000000</v>
      </c>
      <c r="WYP1393" s="84" t="s">
        <v>235</v>
      </c>
      <c r="WYQ1393" s="84" t="s">
        <v>236</v>
      </c>
      <c r="WYR1393" s="84">
        <f t="shared" ref="WYR1393:WYZ1393" si="2003">WYR1387</f>
        <v>1000000</v>
      </c>
      <c r="WYS1393" s="84">
        <f t="shared" si="2003"/>
        <v>0</v>
      </c>
      <c r="WYT1393" s="84">
        <f t="shared" si="2003"/>
        <v>0</v>
      </c>
      <c r="WYU1393" s="84">
        <f t="shared" si="2003"/>
        <v>1000000</v>
      </c>
      <c r="WYV1393" s="84">
        <f t="shared" si="2003"/>
        <v>0</v>
      </c>
      <c r="WYW1393" s="84">
        <f t="shared" si="2003"/>
        <v>0</v>
      </c>
      <c r="WYX1393" s="84">
        <f t="shared" si="2003"/>
        <v>0</v>
      </c>
      <c r="WYY1393" s="84">
        <f t="shared" si="2003"/>
        <v>0</v>
      </c>
      <c r="WYZ1393" s="84">
        <f t="shared" si="2003"/>
        <v>1000000</v>
      </c>
      <c r="WZF1393" s="84" t="s">
        <v>235</v>
      </c>
      <c r="WZG1393" s="84" t="s">
        <v>236</v>
      </c>
      <c r="WZH1393" s="84">
        <f t="shared" ref="WZH1393:WZP1393" si="2004">WZH1387</f>
        <v>1000000</v>
      </c>
      <c r="WZI1393" s="84">
        <f t="shared" si="2004"/>
        <v>0</v>
      </c>
      <c r="WZJ1393" s="84">
        <f t="shared" si="2004"/>
        <v>0</v>
      </c>
      <c r="WZK1393" s="84">
        <f t="shared" si="2004"/>
        <v>1000000</v>
      </c>
      <c r="WZL1393" s="84">
        <f t="shared" si="2004"/>
        <v>0</v>
      </c>
      <c r="WZM1393" s="84">
        <f t="shared" si="2004"/>
        <v>0</v>
      </c>
      <c r="WZN1393" s="84">
        <f t="shared" si="2004"/>
        <v>0</v>
      </c>
      <c r="WZO1393" s="84">
        <f t="shared" si="2004"/>
        <v>0</v>
      </c>
      <c r="WZP1393" s="84">
        <f t="shared" si="2004"/>
        <v>1000000</v>
      </c>
      <c r="WZV1393" s="84" t="s">
        <v>235</v>
      </c>
      <c r="WZW1393" s="84" t="s">
        <v>236</v>
      </c>
      <c r="WZX1393" s="84">
        <f t="shared" ref="WZX1393:XAF1393" si="2005">WZX1387</f>
        <v>1000000</v>
      </c>
      <c r="WZY1393" s="84">
        <f t="shared" si="2005"/>
        <v>0</v>
      </c>
      <c r="WZZ1393" s="84">
        <f t="shared" si="2005"/>
        <v>0</v>
      </c>
      <c r="XAA1393" s="84">
        <f t="shared" si="2005"/>
        <v>1000000</v>
      </c>
      <c r="XAB1393" s="84">
        <f t="shared" si="2005"/>
        <v>0</v>
      </c>
      <c r="XAC1393" s="84">
        <f t="shared" si="2005"/>
        <v>0</v>
      </c>
      <c r="XAD1393" s="84">
        <f t="shared" si="2005"/>
        <v>0</v>
      </c>
      <c r="XAE1393" s="84">
        <f t="shared" si="2005"/>
        <v>0</v>
      </c>
      <c r="XAF1393" s="84">
        <f t="shared" si="2005"/>
        <v>1000000</v>
      </c>
      <c r="XAL1393" s="84" t="s">
        <v>235</v>
      </c>
      <c r="XAM1393" s="84" t="s">
        <v>236</v>
      </c>
      <c r="XAN1393" s="84">
        <f t="shared" ref="XAN1393:XAV1393" si="2006">XAN1387</f>
        <v>1000000</v>
      </c>
      <c r="XAO1393" s="84">
        <f t="shared" si="2006"/>
        <v>0</v>
      </c>
      <c r="XAP1393" s="84">
        <f t="shared" si="2006"/>
        <v>0</v>
      </c>
      <c r="XAQ1393" s="84">
        <f t="shared" si="2006"/>
        <v>1000000</v>
      </c>
      <c r="XAR1393" s="84">
        <f t="shared" si="2006"/>
        <v>0</v>
      </c>
      <c r="XAS1393" s="84">
        <f t="shared" si="2006"/>
        <v>0</v>
      </c>
      <c r="XAT1393" s="84">
        <f t="shared" si="2006"/>
        <v>0</v>
      </c>
      <c r="XAU1393" s="84">
        <f t="shared" si="2006"/>
        <v>0</v>
      </c>
      <c r="XAV1393" s="84">
        <f t="shared" si="2006"/>
        <v>1000000</v>
      </c>
      <c r="XBB1393" s="84" t="s">
        <v>235</v>
      </c>
      <c r="XBC1393" s="84" t="s">
        <v>236</v>
      </c>
      <c r="XBD1393" s="84">
        <f t="shared" ref="XBD1393:XBL1393" si="2007">XBD1387</f>
        <v>1000000</v>
      </c>
      <c r="XBE1393" s="84">
        <f t="shared" si="2007"/>
        <v>0</v>
      </c>
      <c r="XBF1393" s="84">
        <f t="shared" si="2007"/>
        <v>0</v>
      </c>
      <c r="XBG1393" s="84">
        <f t="shared" si="2007"/>
        <v>1000000</v>
      </c>
      <c r="XBH1393" s="84">
        <f t="shared" si="2007"/>
        <v>0</v>
      </c>
      <c r="XBI1393" s="84">
        <f t="shared" si="2007"/>
        <v>0</v>
      </c>
      <c r="XBJ1393" s="84">
        <f t="shared" si="2007"/>
        <v>0</v>
      </c>
      <c r="XBK1393" s="84">
        <f t="shared" si="2007"/>
        <v>0</v>
      </c>
      <c r="XBL1393" s="84">
        <f t="shared" si="2007"/>
        <v>1000000</v>
      </c>
      <c r="XBR1393" s="84" t="s">
        <v>235</v>
      </c>
      <c r="XBS1393" s="84" t="s">
        <v>236</v>
      </c>
      <c r="XBT1393" s="84">
        <f t="shared" ref="XBT1393:XCB1393" si="2008">XBT1387</f>
        <v>1000000</v>
      </c>
      <c r="XBU1393" s="84">
        <f t="shared" si="2008"/>
        <v>0</v>
      </c>
      <c r="XBV1393" s="84">
        <f t="shared" si="2008"/>
        <v>0</v>
      </c>
      <c r="XBW1393" s="84">
        <f t="shared" si="2008"/>
        <v>1000000</v>
      </c>
      <c r="XBX1393" s="84">
        <f t="shared" si="2008"/>
        <v>0</v>
      </c>
      <c r="XBY1393" s="84">
        <f t="shared" si="2008"/>
        <v>0</v>
      </c>
      <c r="XBZ1393" s="84">
        <f t="shared" si="2008"/>
        <v>0</v>
      </c>
      <c r="XCA1393" s="84">
        <f t="shared" si="2008"/>
        <v>0</v>
      </c>
      <c r="XCB1393" s="84">
        <f t="shared" si="2008"/>
        <v>1000000</v>
      </c>
      <c r="XCH1393" s="84" t="s">
        <v>235</v>
      </c>
      <c r="XCI1393" s="84" t="s">
        <v>236</v>
      </c>
      <c r="XCJ1393" s="84">
        <f t="shared" ref="XCJ1393:XCR1393" si="2009">XCJ1387</f>
        <v>1000000</v>
      </c>
      <c r="XCK1393" s="84">
        <f t="shared" si="2009"/>
        <v>0</v>
      </c>
      <c r="XCL1393" s="84">
        <f t="shared" si="2009"/>
        <v>0</v>
      </c>
      <c r="XCM1393" s="84">
        <f t="shared" si="2009"/>
        <v>1000000</v>
      </c>
      <c r="XCN1393" s="84">
        <f t="shared" si="2009"/>
        <v>0</v>
      </c>
      <c r="XCO1393" s="84">
        <f t="shared" si="2009"/>
        <v>0</v>
      </c>
      <c r="XCP1393" s="84">
        <f t="shared" si="2009"/>
        <v>0</v>
      </c>
      <c r="XCQ1393" s="84">
        <f t="shared" si="2009"/>
        <v>0</v>
      </c>
      <c r="XCR1393" s="84">
        <f t="shared" si="2009"/>
        <v>1000000</v>
      </c>
      <c r="XCX1393" s="84" t="s">
        <v>235</v>
      </c>
      <c r="XCY1393" s="84" t="s">
        <v>236</v>
      </c>
      <c r="XCZ1393" s="84">
        <f t="shared" ref="XCZ1393:XDH1393" si="2010">XCZ1387</f>
        <v>1000000</v>
      </c>
      <c r="XDA1393" s="84">
        <f t="shared" si="2010"/>
        <v>0</v>
      </c>
      <c r="XDB1393" s="84">
        <f t="shared" si="2010"/>
        <v>0</v>
      </c>
      <c r="XDC1393" s="84">
        <f t="shared" si="2010"/>
        <v>1000000</v>
      </c>
      <c r="XDD1393" s="84">
        <f t="shared" si="2010"/>
        <v>0</v>
      </c>
      <c r="XDE1393" s="84">
        <f t="shared" si="2010"/>
        <v>0</v>
      </c>
      <c r="XDF1393" s="84">
        <f t="shared" si="2010"/>
        <v>0</v>
      </c>
      <c r="XDG1393" s="84">
        <f t="shared" si="2010"/>
        <v>0</v>
      </c>
      <c r="XDH1393" s="84">
        <f t="shared" si="2010"/>
        <v>1000000</v>
      </c>
      <c r="XDN1393" s="84" t="s">
        <v>235</v>
      </c>
      <c r="XDO1393" s="84" t="s">
        <v>236</v>
      </c>
      <c r="XDP1393" s="84">
        <f t="shared" ref="XDP1393:XDX1393" si="2011">XDP1387</f>
        <v>1000000</v>
      </c>
      <c r="XDQ1393" s="84">
        <f t="shared" si="2011"/>
        <v>0</v>
      </c>
      <c r="XDR1393" s="84">
        <f t="shared" si="2011"/>
        <v>0</v>
      </c>
      <c r="XDS1393" s="84">
        <f t="shared" si="2011"/>
        <v>1000000</v>
      </c>
      <c r="XDT1393" s="84">
        <f t="shared" si="2011"/>
        <v>0</v>
      </c>
      <c r="XDU1393" s="84">
        <f t="shared" si="2011"/>
        <v>0</v>
      </c>
      <c r="XDV1393" s="84">
        <f t="shared" si="2011"/>
        <v>0</v>
      </c>
      <c r="XDW1393" s="84">
        <f t="shared" si="2011"/>
        <v>0</v>
      </c>
      <c r="XDX1393" s="84">
        <f t="shared" si="2011"/>
        <v>1000000</v>
      </c>
      <c r="XED1393" s="84" t="s">
        <v>235</v>
      </c>
      <c r="XEE1393" s="84" t="s">
        <v>236</v>
      </c>
      <c r="XEF1393" s="84">
        <f t="shared" ref="XEF1393:XEN1393" si="2012">XEF1387</f>
        <v>1000000</v>
      </c>
      <c r="XEG1393" s="84">
        <f t="shared" si="2012"/>
        <v>0</v>
      </c>
      <c r="XEH1393" s="84">
        <f t="shared" si="2012"/>
        <v>0</v>
      </c>
      <c r="XEI1393" s="84">
        <f t="shared" si="2012"/>
        <v>1000000</v>
      </c>
      <c r="XEJ1393" s="84">
        <f t="shared" si="2012"/>
        <v>0</v>
      </c>
      <c r="XEK1393" s="84">
        <f t="shared" si="2012"/>
        <v>0</v>
      </c>
      <c r="XEL1393" s="84">
        <f t="shared" si="2012"/>
        <v>0</v>
      </c>
      <c r="XEM1393" s="84">
        <f t="shared" si="2012"/>
        <v>0</v>
      </c>
      <c r="XEN1393" s="84">
        <f t="shared" si="2012"/>
        <v>1000000</v>
      </c>
      <c r="XET1393" s="84" t="s">
        <v>235</v>
      </c>
      <c r="XEU1393" s="84" t="s">
        <v>236</v>
      </c>
      <c r="XEV1393" s="84">
        <f t="shared" ref="XEV1393:XFD1393" si="2013">XEV1387</f>
        <v>1000000</v>
      </c>
      <c r="XEW1393" s="84">
        <f t="shared" si="2013"/>
        <v>0</v>
      </c>
      <c r="XEX1393" s="84">
        <f t="shared" si="2013"/>
        <v>0</v>
      </c>
      <c r="XEY1393" s="84">
        <f t="shared" si="2013"/>
        <v>1000000</v>
      </c>
      <c r="XEZ1393" s="84">
        <f t="shared" si="2013"/>
        <v>0</v>
      </c>
      <c r="XFA1393" s="84">
        <f t="shared" si="2013"/>
        <v>0</v>
      </c>
      <c r="XFB1393" s="84">
        <f t="shared" si="2013"/>
        <v>0</v>
      </c>
      <c r="XFC1393" s="84">
        <f t="shared" si="2013"/>
        <v>0</v>
      </c>
      <c r="XFD1393" s="84">
        <f t="shared" si="2013"/>
        <v>1000000</v>
      </c>
    </row>
    <row r="1394" spans="1:1024 1030:2048 2054:3072 3078:4096 4102:5120 5126:6144 6150:7168 7174:8192 8198:9216 9222:10240 10246:11264 11270:12288 12294:13312 13318:14336 14342:15360 15366:16384">
      <c r="A1394" s="84"/>
      <c r="B1394" s="84"/>
      <c r="F1394" s="745" t="s">
        <v>247</v>
      </c>
      <c r="G1394" s="1130" t="s">
        <v>4692</v>
      </c>
      <c r="H1394" s="780">
        <f t="shared" ref="H1394:P1394" si="2014">H1388</f>
        <v>0</v>
      </c>
      <c r="I1394" s="780">
        <f t="shared" si="2014"/>
        <v>0</v>
      </c>
      <c r="J1394" s="781">
        <f t="shared" si="2014"/>
        <v>0</v>
      </c>
      <c r="K1394" s="780">
        <f t="shared" si="2014"/>
        <v>0</v>
      </c>
      <c r="L1394" s="782">
        <f t="shared" si="2014"/>
        <v>3000000</v>
      </c>
      <c r="M1394" s="782">
        <f t="shared" si="2014"/>
        <v>0</v>
      </c>
      <c r="N1394" s="783">
        <f t="shared" si="2014"/>
        <v>0</v>
      </c>
      <c r="O1394" s="782">
        <f t="shared" si="2014"/>
        <v>3000000</v>
      </c>
      <c r="P1394" s="782">
        <f t="shared" si="2014"/>
        <v>3000000</v>
      </c>
      <c r="Q1394" s="800"/>
      <c r="R1394" s="801"/>
      <c r="S1394" s="800"/>
      <c r="T1394" s="84"/>
      <c r="V1394" s="84" t="s">
        <v>247</v>
      </c>
      <c r="W1394" s="84" t="s">
        <v>4692</v>
      </c>
      <c r="X1394" s="815">
        <f t="shared" ref="X1394:AF1394" si="2015">X1388</f>
        <v>0</v>
      </c>
      <c r="Y1394" s="816">
        <f t="shared" si="2015"/>
        <v>0</v>
      </c>
      <c r="Z1394" s="812">
        <f t="shared" si="2015"/>
        <v>0</v>
      </c>
      <c r="AA1394" s="813">
        <f t="shared" si="2015"/>
        <v>0</v>
      </c>
      <c r="AB1394" s="84">
        <f t="shared" si="2015"/>
        <v>2000000</v>
      </c>
      <c r="AC1394" s="84">
        <f t="shared" si="2015"/>
        <v>0</v>
      </c>
      <c r="AD1394" s="84">
        <f t="shared" si="2015"/>
        <v>0</v>
      </c>
      <c r="AE1394" s="84">
        <f t="shared" si="2015"/>
        <v>2000000</v>
      </c>
      <c r="AF1394" s="84">
        <f t="shared" si="2015"/>
        <v>2000000</v>
      </c>
      <c r="AL1394" s="84" t="s">
        <v>247</v>
      </c>
      <c r="AM1394" s="84" t="s">
        <v>4692</v>
      </c>
      <c r="AN1394" s="84">
        <f t="shared" ref="AN1394:AV1394" si="2016">AN1388</f>
        <v>0</v>
      </c>
      <c r="AO1394" s="84">
        <f t="shared" si="2016"/>
        <v>0</v>
      </c>
      <c r="AP1394" s="84">
        <f t="shared" si="2016"/>
        <v>0</v>
      </c>
      <c r="AQ1394" s="84">
        <f t="shared" si="2016"/>
        <v>0</v>
      </c>
      <c r="AR1394" s="84">
        <f t="shared" si="2016"/>
        <v>2000000</v>
      </c>
      <c r="AS1394" s="84">
        <f t="shared" si="2016"/>
        <v>0</v>
      </c>
      <c r="AT1394" s="84">
        <f t="shared" si="2016"/>
        <v>0</v>
      </c>
      <c r="AU1394" s="84">
        <f t="shared" si="2016"/>
        <v>2000000</v>
      </c>
      <c r="AV1394" s="84">
        <f t="shared" si="2016"/>
        <v>2000000</v>
      </c>
      <c r="BB1394" s="84" t="s">
        <v>247</v>
      </c>
      <c r="BC1394" s="84" t="s">
        <v>4692</v>
      </c>
      <c r="BD1394" s="84">
        <f t="shared" ref="BD1394:BL1394" si="2017">BD1388</f>
        <v>0</v>
      </c>
      <c r="BE1394" s="84">
        <f t="shared" si="2017"/>
        <v>0</v>
      </c>
      <c r="BF1394" s="84">
        <f t="shared" si="2017"/>
        <v>0</v>
      </c>
      <c r="BG1394" s="84">
        <f t="shared" si="2017"/>
        <v>0</v>
      </c>
      <c r="BH1394" s="84">
        <f t="shared" si="2017"/>
        <v>2000000</v>
      </c>
      <c r="BI1394" s="84">
        <f t="shared" si="2017"/>
        <v>0</v>
      </c>
      <c r="BJ1394" s="84">
        <f t="shared" si="2017"/>
        <v>0</v>
      </c>
      <c r="BK1394" s="84">
        <f t="shared" si="2017"/>
        <v>2000000</v>
      </c>
      <c r="BL1394" s="84">
        <f t="shared" si="2017"/>
        <v>2000000</v>
      </c>
      <c r="BR1394" s="84" t="s">
        <v>247</v>
      </c>
      <c r="BS1394" s="84" t="s">
        <v>4692</v>
      </c>
      <c r="BT1394" s="84">
        <f t="shared" ref="BT1394:CB1394" si="2018">BT1388</f>
        <v>0</v>
      </c>
      <c r="BU1394" s="84">
        <f t="shared" si="2018"/>
        <v>0</v>
      </c>
      <c r="BV1394" s="84">
        <f t="shared" si="2018"/>
        <v>0</v>
      </c>
      <c r="BW1394" s="84">
        <f t="shared" si="2018"/>
        <v>0</v>
      </c>
      <c r="BX1394" s="84">
        <f t="shared" si="2018"/>
        <v>2000000</v>
      </c>
      <c r="BY1394" s="84">
        <f t="shared" si="2018"/>
        <v>0</v>
      </c>
      <c r="BZ1394" s="84">
        <f t="shared" si="2018"/>
        <v>0</v>
      </c>
      <c r="CA1394" s="84">
        <f t="shared" si="2018"/>
        <v>2000000</v>
      </c>
      <c r="CB1394" s="84">
        <f t="shared" si="2018"/>
        <v>2000000</v>
      </c>
      <c r="CH1394" s="84" t="s">
        <v>247</v>
      </c>
      <c r="CI1394" s="84" t="s">
        <v>4692</v>
      </c>
      <c r="CJ1394" s="84">
        <f t="shared" ref="CJ1394:CR1394" si="2019">CJ1388</f>
        <v>0</v>
      </c>
      <c r="CK1394" s="84">
        <f t="shared" si="2019"/>
        <v>0</v>
      </c>
      <c r="CL1394" s="84">
        <f t="shared" si="2019"/>
        <v>0</v>
      </c>
      <c r="CM1394" s="84">
        <f t="shared" si="2019"/>
        <v>0</v>
      </c>
      <c r="CN1394" s="84">
        <f t="shared" si="2019"/>
        <v>2000000</v>
      </c>
      <c r="CO1394" s="84">
        <f t="shared" si="2019"/>
        <v>0</v>
      </c>
      <c r="CP1394" s="84">
        <f t="shared" si="2019"/>
        <v>0</v>
      </c>
      <c r="CQ1394" s="84">
        <f t="shared" si="2019"/>
        <v>2000000</v>
      </c>
      <c r="CR1394" s="84">
        <f t="shared" si="2019"/>
        <v>2000000</v>
      </c>
      <c r="CX1394" s="84" t="s">
        <v>247</v>
      </c>
      <c r="CY1394" s="84" t="s">
        <v>4692</v>
      </c>
      <c r="CZ1394" s="84">
        <f t="shared" ref="CZ1394:DH1394" si="2020">CZ1388</f>
        <v>0</v>
      </c>
      <c r="DA1394" s="84">
        <f t="shared" si="2020"/>
        <v>0</v>
      </c>
      <c r="DB1394" s="84">
        <f t="shared" si="2020"/>
        <v>0</v>
      </c>
      <c r="DC1394" s="84">
        <f t="shared" si="2020"/>
        <v>0</v>
      </c>
      <c r="DD1394" s="84">
        <f t="shared" si="2020"/>
        <v>2000000</v>
      </c>
      <c r="DE1394" s="84">
        <f t="shared" si="2020"/>
        <v>0</v>
      </c>
      <c r="DF1394" s="84">
        <f t="shared" si="2020"/>
        <v>0</v>
      </c>
      <c r="DG1394" s="84">
        <f t="shared" si="2020"/>
        <v>2000000</v>
      </c>
      <c r="DH1394" s="84">
        <f t="shared" si="2020"/>
        <v>2000000</v>
      </c>
      <c r="DN1394" s="84" t="s">
        <v>247</v>
      </c>
      <c r="DO1394" s="84" t="s">
        <v>4692</v>
      </c>
      <c r="DP1394" s="84">
        <f t="shared" ref="DP1394:DX1394" si="2021">DP1388</f>
        <v>0</v>
      </c>
      <c r="DQ1394" s="84">
        <f t="shared" si="2021"/>
        <v>0</v>
      </c>
      <c r="DR1394" s="84">
        <f t="shared" si="2021"/>
        <v>0</v>
      </c>
      <c r="DS1394" s="84">
        <f t="shared" si="2021"/>
        <v>0</v>
      </c>
      <c r="DT1394" s="84">
        <f t="shared" si="2021"/>
        <v>2000000</v>
      </c>
      <c r="DU1394" s="84">
        <f t="shared" si="2021"/>
        <v>0</v>
      </c>
      <c r="DV1394" s="84">
        <f t="shared" si="2021"/>
        <v>0</v>
      </c>
      <c r="DW1394" s="84">
        <f t="shared" si="2021"/>
        <v>2000000</v>
      </c>
      <c r="DX1394" s="84">
        <f t="shared" si="2021"/>
        <v>2000000</v>
      </c>
      <c r="ED1394" s="84" t="s">
        <v>247</v>
      </c>
      <c r="EE1394" s="84" t="s">
        <v>4692</v>
      </c>
      <c r="EF1394" s="84">
        <f t="shared" ref="EF1394:EN1394" si="2022">EF1388</f>
        <v>0</v>
      </c>
      <c r="EG1394" s="84">
        <f t="shared" si="2022"/>
        <v>0</v>
      </c>
      <c r="EH1394" s="84">
        <f t="shared" si="2022"/>
        <v>0</v>
      </c>
      <c r="EI1394" s="84">
        <f t="shared" si="2022"/>
        <v>0</v>
      </c>
      <c r="EJ1394" s="84">
        <f t="shared" si="2022"/>
        <v>2000000</v>
      </c>
      <c r="EK1394" s="84">
        <f t="shared" si="2022"/>
        <v>0</v>
      </c>
      <c r="EL1394" s="84">
        <f t="shared" si="2022"/>
        <v>0</v>
      </c>
      <c r="EM1394" s="84">
        <f t="shared" si="2022"/>
        <v>2000000</v>
      </c>
      <c r="EN1394" s="84">
        <f t="shared" si="2022"/>
        <v>2000000</v>
      </c>
      <c r="ET1394" s="84" t="s">
        <v>247</v>
      </c>
      <c r="EU1394" s="84" t="s">
        <v>4692</v>
      </c>
      <c r="EV1394" s="84">
        <f t="shared" ref="EV1394:FD1394" si="2023">EV1388</f>
        <v>0</v>
      </c>
      <c r="EW1394" s="84">
        <f t="shared" si="2023"/>
        <v>0</v>
      </c>
      <c r="EX1394" s="84">
        <f t="shared" si="2023"/>
        <v>0</v>
      </c>
      <c r="EY1394" s="84">
        <f t="shared" si="2023"/>
        <v>0</v>
      </c>
      <c r="EZ1394" s="84">
        <f t="shared" si="2023"/>
        <v>2000000</v>
      </c>
      <c r="FA1394" s="84">
        <f t="shared" si="2023"/>
        <v>0</v>
      </c>
      <c r="FB1394" s="84">
        <f t="shared" si="2023"/>
        <v>0</v>
      </c>
      <c r="FC1394" s="84">
        <f t="shared" si="2023"/>
        <v>2000000</v>
      </c>
      <c r="FD1394" s="84">
        <f t="shared" si="2023"/>
        <v>2000000</v>
      </c>
      <c r="FJ1394" s="84" t="s">
        <v>247</v>
      </c>
      <c r="FK1394" s="84" t="s">
        <v>4692</v>
      </c>
      <c r="FL1394" s="84">
        <f t="shared" ref="FL1394:FT1394" si="2024">FL1388</f>
        <v>0</v>
      </c>
      <c r="FM1394" s="84">
        <f t="shared" si="2024"/>
        <v>0</v>
      </c>
      <c r="FN1394" s="84">
        <f t="shared" si="2024"/>
        <v>0</v>
      </c>
      <c r="FO1394" s="84">
        <f t="shared" si="2024"/>
        <v>0</v>
      </c>
      <c r="FP1394" s="84">
        <f t="shared" si="2024"/>
        <v>2000000</v>
      </c>
      <c r="FQ1394" s="84">
        <f t="shared" si="2024"/>
        <v>0</v>
      </c>
      <c r="FR1394" s="84">
        <f t="shared" si="2024"/>
        <v>0</v>
      </c>
      <c r="FS1394" s="84">
        <f t="shared" si="2024"/>
        <v>2000000</v>
      </c>
      <c r="FT1394" s="84">
        <f t="shared" si="2024"/>
        <v>2000000</v>
      </c>
      <c r="FZ1394" s="84" t="s">
        <v>247</v>
      </c>
      <c r="GA1394" s="84" t="s">
        <v>4692</v>
      </c>
      <c r="GB1394" s="84">
        <f t="shared" ref="GB1394:GJ1394" si="2025">GB1388</f>
        <v>0</v>
      </c>
      <c r="GC1394" s="84">
        <f t="shared" si="2025"/>
        <v>0</v>
      </c>
      <c r="GD1394" s="84">
        <f t="shared" si="2025"/>
        <v>0</v>
      </c>
      <c r="GE1394" s="84">
        <f t="shared" si="2025"/>
        <v>0</v>
      </c>
      <c r="GF1394" s="84">
        <f t="shared" si="2025"/>
        <v>2000000</v>
      </c>
      <c r="GG1394" s="84">
        <f t="shared" si="2025"/>
        <v>0</v>
      </c>
      <c r="GH1394" s="84">
        <f t="shared" si="2025"/>
        <v>0</v>
      </c>
      <c r="GI1394" s="84">
        <f t="shared" si="2025"/>
        <v>2000000</v>
      </c>
      <c r="GJ1394" s="84">
        <f t="shared" si="2025"/>
        <v>2000000</v>
      </c>
      <c r="GP1394" s="84" t="s">
        <v>247</v>
      </c>
      <c r="GQ1394" s="84" t="s">
        <v>4692</v>
      </c>
      <c r="GR1394" s="84">
        <f t="shared" ref="GR1394:GZ1394" si="2026">GR1388</f>
        <v>0</v>
      </c>
      <c r="GS1394" s="84">
        <f t="shared" si="2026"/>
        <v>0</v>
      </c>
      <c r="GT1394" s="84">
        <f t="shared" si="2026"/>
        <v>0</v>
      </c>
      <c r="GU1394" s="84">
        <f t="shared" si="2026"/>
        <v>0</v>
      </c>
      <c r="GV1394" s="84">
        <f t="shared" si="2026"/>
        <v>2000000</v>
      </c>
      <c r="GW1394" s="84">
        <f t="shared" si="2026"/>
        <v>0</v>
      </c>
      <c r="GX1394" s="84">
        <f t="shared" si="2026"/>
        <v>0</v>
      </c>
      <c r="GY1394" s="84">
        <f t="shared" si="2026"/>
        <v>2000000</v>
      </c>
      <c r="GZ1394" s="84">
        <f t="shared" si="2026"/>
        <v>2000000</v>
      </c>
      <c r="HF1394" s="84" t="s">
        <v>247</v>
      </c>
      <c r="HG1394" s="84" t="s">
        <v>4692</v>
      </c>
      <c r="HH1394" s="84">
        <f t="shared" ref="HH1394:HP1394" si="2027">HH1388</f>
        <v>0</v>
      </c>
      <c r="HI1394" s="84">
        <f t="shared" si="2027"/>
        <v>0</v>
      </c>
      <c r="HJ1394" s="84">
        <f t="shared" si="2027"/>
        <v>0</v>
      </c>
      <c r="HK1394" s="84">
        <f t="shared" si="2027"/>
        <v>0</v>
      </c>
      <c r="HL1394" s="84">
        <f t="shared" si="2027"/>
        <v>2000000</v>
      </c>
      <c r="HM1394" s="84">
        <f t="shared" si="2027"/>
        <v>0</v>
      </c>
      <c r="HN1394" s="84">
        <f t="shared" si="2027"/>
        <v>0</v>
      </c>
      <c r="HO1394" s="84">
        <f t="shared" si="2027"/>
        <v>2000000</v>
      </c>
      <c r="HP1394" s="84">
        <f t="shared" si="2027"/>
        <v>2000000</v>
      </c>
      <c r="HV1394" s="84" t="s">
        <v>247</v>
      </c>
      <c r="HW1394" s="84" t="s">
        <v>4692</v>
      </c>
      <c r="HX1394" s="84">
        <f t="shared" ref="HX1394:IF1394" si="2028">HX1388</f>
        <v>0</v>
      </c>
      <c r="HY1394" s="84">
        <f t="shared" si="2028"/>
        <v>0</v>
      </c>
      <c r="HZ1394" s="84">
        <f t="shared" si="2028"/>
        <v>0</v>
      </c>
      <c r="IA1394" s="84">
        <f t="shared" si="2028"/>
        <v>0</v>
      </c>
      <c r="IB1394" s="84">
        <f t="shared" si="2028"/>
        <v>2000000</v>
      </c>
      <c r="IC1394" s="84">
        <f t="shared" si="2028"/>
        <v>0</v>
      </c>
      <c r="ID1394" s="84">
        <f t="shared" si="2028"/>
        <v>0</v>
      </c>
      <c r="IE1394" s="84">
        <f t="shared" si="2028"/>
        <v>2000000</v>
      </c>
      <c r="IF1394" s="84">
        <f t="shared" si="2028"/>
        <v>2000000</v>
      </c>
      <c r="IL1394" s="84" t="s">
        <v>247</v>
      </c>
      <c r="IM1394" s="84" t="s">
        <v>4692</v>
      </c>
      <c r="IN1394" s="84">
        <f t="shared" ref="IN1394:IV1394" si="2029">IN1388</f>
        <v>0</v>
      </c>
      <c r="IO1394" s="84">
        <f t="shared" si="2029"/>
        <v>0</v>
      </c>
      <c r="IP1394" s="84">
        <f t="shared" si="2029"/>
        <v>0</v>
      </c>
      <c r="IQ1394" s="84">
        <f t="shared" si="2029"/>
        <v>0</v>
      </c>
      <c r="IR1394" s="84">
        <f t="shared" si="2029"/>
        <v>2000000</v>
      </c>
      <c r="IS1394" s="84">
        <f t="shared" si="2029"/>
        <v>0</v>
      </c>
      <c r="IT1394" s="84">
        <f t="shared" si="2029"/>
        <v>0</v>
      </c>
      <c r="IU1394" s="84">
        <f t="shared" si="2029"/>
        <v>2000000</v>
      </c>
      <c r="IV1394" s="84">
        <f t="shared" si="2029"/>
        <v>2000000</v>
      </c>
      <c r="JB1394" s="84" t="s">
        <v>247</v>
      </c>
      <c r="JC1394" s="84" t="s">
        <v>4692</v>
      </c>
      <c r="JD1394" s="84">
        <f t="shared" ref="JD1394:JL1394" si="2030">JD1388</f>
        <v>0</v>
      </c>
      <c r="JE1394" s="84">
        <f t="shared" si="2030"/>
        <v>0</v>
      </c>
      <c r="JF1394" s="84">
        <f t="shared" si="2030"/>
        <v>0</v>
      </c>
      <c r="JG1394" s="84">
        <f t="shared" si="2030"/>
        <v>0</v>
      </c>
      <c r="JH1394" s="84">
        <f t="shared" si="2030"/>
        <v>2000000</v>
      </c>
      <c r="JI1394" s="84">
        <f t="shared" si="2030"/>
        <v>0</v>
      </c>
      <c r="JJ1394" s="84">
        <f t="shared" si="2030"/>
        <v>0</v>
      </c>
      <c r="JK1394" s="84">
        <f t="shared" si="2030"/>
        <v>2000000</v>
      </c>
      <c r="JL1394" s="84">
        <f t="shared" si="2030"/>
        <v>2000000</v>
      </c>
      <c r="JR1394" s="84" t="s">
        <v>247</v>
      </c>
      <c r="JS1394" s="84" t="s">
        <v>4692</v>
      </c>
      <c r="JT1394" s="84">
        <f t="shared" ref="JT1394:KB1394" si="2031">JT1388</f>
        <v>0</v>
      </c>
      <c r="JU1394" s="84">
        <f t="shared" si="2031"/>
        <v>0</v>
      </c>
      <c r="JV1394" s="84">
        <f t="shared" si="2031"/>
        <v>0</v>
      </c>
      <c r="JW1394" s="84">
        <f t="shared" si="2031"/>
        <v>0</v>
      </c>
      <c r="JX1394" s="84">
        <f t="shared" si="2031"/>
        <v>2000000</v>
      </c>
      <c r="JY1394" s="84">
        <f t="shared" si="2031"/>
        <v>0</v>
      </c>
      <c r="JZ1394" s="84">
        <f t="shared" si="2031"/>
        <v>0</v>
      </c>
      <c r="KA1394" s="84">
        <f t="shared" si="2031"/>
        <v>2000000</v>
      </c>
      <c r="KB1394" s="84">
        <f t="shared" si="2031"/>
        <v>2000000</v>
      </c>
      <c r="KH1394" s="84" t="s">
        <v>247</v>
      </c>
      <c r="KI1394" s="84" t="s">
        <v>4692</v>
      </c>
      <c r="KJ1394" s="84">
        <f t="shared" ref="KJ1394:KR1394" si="2032">KJ1388</f>
        <v>0</v>
      </c>
      <c r="KK1394" s="84">
        <f t="shared" si="2032"/>
        <v>0</v>
      </c>
      <c r="KL1394" s="84">
        <f t="shared" si="2032"/>
        <v>0</v>
      </c>
      <c r="KM1394" s="84">
        <f t="shared" si="2032"/>
        <v>0</v>
      </c>
      <c r="KN1394" s="84">
        <f t="shared" si="2032"/>
        <v>2000000</v>
      </c>
      <c r="KO1394" s="84">
        <f t="shared" si="2032"/>
        <v>0</v>
      </c>
      <c r="KP1394" s="84">
        <f t="shared" si="2032"/>
        <v>0</v>
      </c>
      <c r="KQ1394" s="84">
        <f t="shared" si="2032"/>
        <v>2000000</v>
      </c>
      <c r="KR1394" s="84">
        <f t="shared" si="2032"/>
        <v>2000000</v>
      </c>
      <c r="KX1394" s="84" t="s">
        <v>247</v>
      </c>
      <c r="KY1394" s="84" t="s">
        <v>4692</v>
      </c>
      <c r="KZ1394" s="84">
        <f t="shared" ref="KZ1394:LH1394" si="2033">KZ1388</f>
        <v>0</v>
      </c>
      <c r="LA1394" s="84">
        <f t="shared" si="2033"/>
        <v>0</v>
      </c>
      <c r="LB1394" s="84">
        <f t="shared" si="2033"/>
        <v>0</v>
      </c>
      <c r="LC1394" s="84">
        <f t="shared" si="2033"/>
        <v>0</v>
      </c>
      <c r="LD1394" s="84">
        <f t="shared" si="2033"/>
        <v>2000000</v>
      </c>
      <c r="LE1394" s="84">
        <f t="shared" si="2033"/>
        <v>0</v>
      </c>
      <c r="LF1394" s="84">
        <f t="shared" si="2033"/>
        <v>0</v>
      </c>
      <c r="LG1394" s="84">
        <f t="shared" si="2033"/>
        <v>2000000</v>
      </c>
      <c r="LH1394" s="84">
        <f t="shared" si="2033"/>
        <v>2000000</v>
      </c>
      <c r="LN1394" s="84" t="s">
        <v>247</v>
      </c>
      <c r="LO1394" s="84" t="s">
        <v>4692</v>
      </c>
      <c r="LP1394" s="84">
        <f t="shared" ref="LP1394:LX1394" si="2034">LP1388</f>
        <v>0</v>
      </c>
      <c r="LQ1394" s="84">
        <f t="shared" si="2034"/>
        <v>0</v>
      </c>
      <c r="LR1394" s="84">
        <f t="shared" si="2034"/>
        <v>0</v>
      </c>
      <c r="LS1394" s="84">
        <f t="shared" si="2034"/>
        <v>0</v>
      </c>
      <c r="LT1394" s="84">
        <f t="shared" si="2034"/>
        <v>2000000</v>
      </c>
      <c r="LU1394" s="84">
        <f t="shared" si="2034"/>
        <v>0</v>
      </c>
      <c r="LV1394" s="84">
        <f t="shared" si="2034"/>
        <v>0</v>
      </c>
      <c r="LW1394" s="84">
        <f t="shared" si="2034"/>
        <v>2000000</v>
      </c>
      <c r="LX1394" s="84">
        <f t="shared" si="2034"/>
        <v>2000000</v>
      </c>
      <c r="MD1394" s="84" t="s">
        <v>247</v>
      </c>
      <c r="ME1394" s="84" t="s">
        <v>4692</v>
      </c>
      <c r="MF1394" s="84">
        <f t="shared" ref="MF1394:MN1394" si="2035">MF1388</f>
        <v>0</v>
      </c>
      <c r="MG1394" s="84">
        <f t="shared" si="2035"/>
        <v>0</v>
      </c>
      <c r="MH1394" s="84">
        <f t="shared" si="2035"/>
        <v>0</v>
      </c>
      <c r="MI1394" s="84">
        <f t="shared" si="2035"/>
        <v>0</v>
      </c>
      <c r="MJ1394" s="84">
        <f t="shared" si="2035"/>
        <v>2000000</v>
      </c>
      <c r="MK1394" s="84">
        <f t="shared" si="2035"/>
        <v>0</v>
      </c>
      <c r="ML1394" s="84">
        <f t="shared" si="2035"/>
        <v>0</v>
      </c>
      <c r="MM1394" s="84">
        <f t="shared" si="2035"/>
        <v>2000000</v>
      </c>
      <c r="MN1394" s="84">
        <f t="shared" si="2035"/>
        <v>2000000</v>
      </c>
      <c r="MT1394" s="84" t="s">
        <v>247</v>
      </c>
      <c r="MU1394" s="84" t="s">
        <v>4692</v>
      </c>
      <c r="MV1394" s="84">
        <f t="shared" ref="MV1394:ND1394" si="2036">MV1388</f>
        <v>0</v>
      </c>
      <c r="MW1394" s="84">
        <f t="shared" si="2036"/>
        <v>0</v>
      </c>
      <c r="MX1394" s="84">
        <f t="shared" si="2036"/>
        <v>0</v>
      </c>
      <c r="MY1394" s="84">
        <f t="shared" si="2036"/>
        <v>0</v>
      </c>
      <c r="MZ1394" s="84">
        <f t="shared" si="2036"/>
        <v>2000000</v>
      </c>
      <c r="NA1394" s="84">
        <f t="shared" si="2036"/>
        <v>0</v>
      </c>
      <c r="NB1394" s="84">
        <f t="shared" si="2036"/>
        <v>0</v>
      </c>
      <c r="NC1394" s="84">
        <f t="shared" si="2036"/>
        <v>2000000</v>
      </c>
      <c r="ND1394" s="84">
        <f t="shared" si="2036"/>
        <v>2000000</v>
      </c>
      <c r="NJ1394" s="84" t="s">
        <v>247</v>
      </c>
      <c r="NK1394" s="84" t="s">
        <v>4692</v>
      </c>
      <c r="NL1394" s="84">
        <f t="shared" ref="NL1394:NT1394" si="2037">NL1388</f>
        <v>0</v>
      </c>
      <c r="NM1394" s="84">
        <f t="shared" si="2037"/>
        <v>0</v>
      </c>
      <c r="NN1394" s="84">
        <f t="shared" si="2037"/>
        <v>0</v>
      </c>
      <c r="NO1394" s="84">
        <f t="shared" si="2037"/>
        <v>0</v>
      </c>
      <c r="NP1394" s="84">
        <f t="shared" si="2037"/>
        <v>2000000</v>
      </c>
      <c r="NQ1394" s="84">
        <f t="shared" si="2037"/>
        <v>0</v>
      </c>
      <c r="NR1394" s="84">
        <f t="shared" si="2037"/>
        <v>0</v>
      </c>
      <c r="NS1394" s="84">
        <f t="shared" si="2037"/>
        <v>2000000</v>
      </c>
      <c r="NT1394" s="84">
        <f t="shared" si="2037"/>
        <v>2000000</v>
      </c>
      <c r="NZ1394" s="84" t="s">
        <v>247</v>
      </c>
      <c r="OA1394" s="84" t="s">
        <v>4692</v>
      </c>
      <c r="OB1394" s="84">
        <f t="shared" ref="OB1394:OJ1394" si="2038">OB1388</f>
        <v>0</v>
      </c>
      <c r="OC1394" s="84">
        <f t="shared" si="2038"/>
        <v>0</v>
      </c>
      <c r="OD1394" s="84">
        <f t="shared" si="2038"/>
        <v>0</v>
      </c>
      <c r="OE1394" s="84">
        <f t="shared" si="2038"/>
        <v>0</v>
      </c>
      <c r="OF1394" s="84">
        <f t="shared" si="2038"/>
        <v>2000000</v>
      </c>
      <c r="OG1394" s="84">
        <f t="shared" si="2038"/>
        <v>0</v>
      </c>
      <c r="OH1394" s="84">
        <f t="shared" si="2038"/>
        <v>0</v>
      </c>
      <c r="OI1394" s="84">
        <f t="shared" si="2038"/>
        <v>2000000</v>
      </c>
      <c r="OJ1394" s="84">
        <f t="shared" si="2038"/>
        <v>2000000</v>
      </c>
      <c r="OP1394" s="84" t="s">
        <v>247</v>
      </c>
      <c r="OQ1394" s="84" t="s">
        <v>4692</v>
      </c>
      <c r="OR1394" s="84">
        <f t="shared" ref="OR1394:OZ1394" si="2039">OR1388</f>
        <v>0</v>
      </c>
      <c r="OS1394" s="84">
        <f t="shared" si="2039"/>
        <v>0</v>
      </c>
      <c r="OT1394" s="84">
        <f t="shared" si="2039"/>
        <v>0</v>
      </c>
      <c r="OU1394" s="84">
        <f t="shared" si="2039"/>
        <v>0</v>
      </c>
      <c r="OV1394" s="84">
        <f t="shared" si="2039"/>
        <v>2000000</v>
      </c>
      <c r="OW1394" s="84">
        <f t="shared" si="2039"/>
        <v>0</v>
      </c>
      <c r="OX1394" s="84">
        <f t="shared" si="2039"/>
        <v>0</v>
      </c>
      <c r="OY1394" s="84">
        <f t="shared" si="2039"/>
        <v>2000000</v>
      </c>
      <c r="OZ1394" s="84">
        <f t="shared" si="2039"/>
        <v>2000000</v>
      </c>
      <c r="PF1394" s="84" t="s">
        <v>247</v>
      </c>
      <c r="PG1394" s="84" t="s">
        <v>4692</v>
      </c>
      <c r="PH1394" s="84">
        <f t="shared" ref="PH1394:PP1394" si="2040">PH1388</f>
        <v>0</v>
      </c>
      <c r="PI1394" s="84">
        <f t="shared" si="2040"/>
        <v>0</v>
      </c>
      <c r="PJ1394" s="84">
        <f t="shared" si="2040"/>
        <v>0</v>
      </c>
      <c r="PK1394" s="84">
        <f t="shared" si="2040"/>
        <v>0</v>
      </c>
      <c r="PL1394" s="84">
        <f t="shared" si="2040"/>
        <v>2000000</v>
      </c>
      <c r="PM1394" s="84">
        <f t="shared" si="2040"/>
        <v>0</v>
      </c>
      <c r="PN1394" s="84">
        <f t="shared" si="2040"/>
        <v>0</v>
      </c>
      <c r="PO1394" s="84">
        <f t="shared" si="2040"/>
        <v>2000000</v>
      </c>
      <c r="PP1394" s="84">
        <f t="shared" si="2040"/>
        <v>2000000</v>
      </c>
      <c r="PV1394" s="84" t="s">
        <v>247</v>
      </c>
      <c r="PW1394" s="84" t="s">
        <v>4692</v>
      </c>
      <c r="PX1394" s="84">
        <f t="shared" ref="PX1394:QF1394" si="2041">PX1388</f>
        <v>0</v>
      </c>
      <c r="PY1394" s="84">
        <f t="shared" si="2041"/>
        <v>0</v>
      </c>
      <c r="PZ1394" s="84">
        <f t="shared" si="2041"/>
        <v>0</v>
      </c>
      <c r="QA1394" s="84">
        <f t="shared" si="2041"/>
        <v>0</v>
      </c>
      <c r="QB1394" s="84">
        <f t="shared" si="2041"/>
        <v>2000000</v>
      </c>
      <c r="QC1394" s="84">
        <f t="shared" si="2041"/>
        <v>0</v>
      </c>
      <c r="QD1394" s="84">
        <f t="shared" si="2041"/>
        <v>0</v>
      </c>
      <c r="QE1394" s="84">
        <f t="shared" si="2041"/>
        <v>2000000</v>
      </c>
      <c r="QF1394" s="84">
        <f t="shared" si="2041"/>
        <v>2000000</v>
      </c>
      <c r="QL1394" s="84" t="s">
        <v>247</v>
      </c>
      <c r="QM1394" s="84" t="s">
        <v>4692</v>
      </c>
      <c r="QN1394" s="84">
        <f t="shared" ref="QN1394:QV1394" si="2042">QN1388</f>
        <v>0</v>
      </c>
      <c r="QO1394" s="84">
        <f t="shared" si="2042"/>
        <v>0</v>
      </c>
      <c r="QP1394" s="84">
        <f t="shared" si="2042"/>
        <v>0</v>
      </c>
      <c r="QQ1394" s="84">
        <f t="shared" si="2042"/>
        <v>0</v>
      </c>
      <c r="QR1394" s="84">
        <f t="shared" si="2042"/>
        <v>2000000</v>
      </c>
      <c r="QS1394" s="84">
        <f t="shared" si="2042"/>
        <v>0</v>
      </c>
      <c r="QT1394" s="84">
        <f t="shared" si="2042"/>
        <v>0</v>
      </c>
      <c r="QU1394" s="84">
        <f t="shared" si="2042"/>
        <v>2000000</v>
      </c>
      <c r="QV1394" s="84">
        <f t="shared" si="2042"/>
        <v>2000000</v>
      </c>
      <c r="RB1394" s="84" t="s">
        <v>247</v>
      </c>
      <c r="RC1394" s="84" t="s">
        <v>4692</v>
      </c>
      <c r="RD1394" s="84">
        <f t="shared" ref="RD1394:RL1394" si="2043">RD1388</f>
        <v>0</v>
      </c>
      <c r="RE1394" s="84">
        <f t="shared" si="2043"/>
        <v>0</v>
      </c>
      <c r="RF1394" s="84">
        <f t="shared" si="2043"/>
        <v>0</v>
      </c>
      <c r="RG1394" s="84">
        <f t="shared" si="2043"/>
        <v>0</v>
      </c>
      <c r="RH1394" s="84">
        <f t="shared" si="2043"/>
        <v>2000000</v>
      </c>
      <c r="RI1394" s="84">
        <f t="shared" si="2043"/>
        <v>0</v>
      </c>
      <c r="RJ1394" s="84">
        <f t="shared" si="2043"/>
        <v>0</v>
      </c>
      <c r="RK1394" s="84">
        <f t="shared" si="2043"/>
        <v>2000000</v>
      </c>
      <c r="RL1394" s="84">
        <f t="shared" si="2043"/>
        <v>2000000</v>
      </c>
      <c r="RR1394" s="84" t="s">
        <v>247</v>
      </c>
      <c r="RS1394" s="84" t="s">
        <v>4692</v>
      </c>
      <c r="RT1394" s="84">
        <f t="shared" ref="RT1394:SB1394" si="2044">RT1388</f>
        <v>0</v>
      </c>
      <c r="RU1394" s="84">
        <f t="shared" si="2044"/>
        <v>0</v>
      </c>
      <c r="RV1394" s="84">
        <f t="shared" si="2044"/>
        <v>0</v>
      </c>
      <c r="RW1394" s="84">
        <f t="shared" si="2044"/>
        <v>0</v>
      </c>
      <c r="RX1394" s="84">
        <f t="shared" si="2044"/>
        <v>2000000</v>
      </c>
      <c r="RY1394" s="84">
        <f t="shared" si="2044"/>
        <v>0</v>
      </c>
      <c r="RZ1394" s="84">
        <f t="shared" si="2044"/>
        <v>0</v>
      </c>
      <c r="SA1394" s="84">
        <f t="shared" si="2044"/>
        <v>2000000</v>
      </c>
      <c r="SB1394" s="84">
        <f t="shared" si="2044"/>
        <v>2000000</v>
      </c>
      <c r="SH1394" s="84" t="s">
        <v>247</v>
      </c>
      <c r="SI1394" s="84" t="s">
        <v>4692</v>
      </c>
      <c r="SJ1394" s="84">
        <f t="shared" ref="SJ1394:SR1394" si="2045">SJ1388</f>
        <v>0</v>
      </c>
      <c r="SK1394" s="84">
        <f t="shared" si="2045"/>
        <v>0</v>
      </c>
      <c r="SL1394" s="84">
        <f t="shared" si="2045"/>
        <v>0</v>
      </c>
      <c r="SM1394" s="84">
        <f t="shared" si="2045"/>
        <v>0</v>
      </c>
      <c r="SN1394" s="84">
        <f t="shared" si="2045"/>
        <v>2000000</v>
      </c>
      <c r="SO1394" s="84">
        <f t="shared" si="2045"/>
        <v>0</v>
      </c>
      <c r="SP1394" s="84">
        <f t="shared" si="2045"/>
        <v>0</v>
      </c>
      <c r="SQ1394" s="84">
        <f t="shared" si="2045"/>
        <v>2000000</v>
      </c>
      <c r="SR1394" s="84">
        <f t="shared" si="2045"/>
        <v>2000000</v>
      </c>
      <c r="SX1394" s="84" t="s">
        <v>247</v>
      </c>
      <c r="SY1394" s="84" t="s">
        <v>4692</v>
      </c>
      <c r="SZ1394" s="84">
        <f t="shared" ref="SZ1394:TH1394" si="2046">SZ1388</f>
        <v>0</v>
      </c>
      <c r="TA1394" s="84">
        <f t="shared" si="2046"/>
        <v>0</v>
      </c>
      <c r="TB1394" s="84">
        <f t="shared" si="2046"/>
        <v>0</v>
      </c>
      <c r="TC1394" s="84">
        <f t="shared" si="2046"/>
        <v>0</v>
      </c>
      <c r="TD1394" s="84">
        <f t="shared" si="2046"/>
        <v>2000000</v>
      </c>
      <c r="TE1394" s="84">
        <f t="shared" si="2046"/>
        <v>0</v>
      </c>
      <c r="TF1394" s="84">
        <f t="shared" si="2046"/>
        <v>0</v>
      </c>
      <c r="TG1394" s="84">
        <f t="shared" si="2046"/>
        <v>2000000</v>
      </c>
      <c r="TH1394" s="84">
        <f t="shared" si="2046"/>
        <v>2000000</v>
      </c>
      <c r="TN1394" s="84" t="s">
        <v>247</v>
      </c>
      <c r="TO1394" s="84" t="s">
        <v>4692</v>
      </c>
      <c r="TP1394" s="84">
        <f t="shared" ref="TP1394:TX1394" si="2047">TP1388</f>
        <v>0</v>
      </c>
      <c r="TQ1394" s="84">
        <f t="shared" si="2047"/>
        <v>0</v>
      </c>
      <c r="TR1394" s="84">
        <f t="shared" si="2047"/>
        <v>0</v>
      </c>
      <c r="TS1394" s="84">
        <f t="shared" si="2047"/>
        <v>0</v>
      </c>
      <c r="TT1394" s="84">
        <f t="shared" si="2047"/>
        <v>2000000</v>
      </c>
      <c r="TU1394" s="84">
        <f t="shared" si="2047"/>
        <v>0</v>
      </c>
      <c r="TV1394" s="84">
        <f t="shared" si="2047"/>
        <v>0</v>
      </c>
      <c r="TW1394" s="84">
        <f t="shared" si="2047"/>
        <v>2000000</v>
      </c>
      <c r="TX1394" s="84">
        <f t="shared" si="2047"/>
        <v>2000000</v>
      </c>
      <c r="UD1394" s="84" t="s">
        <v>247</v>
      </c>
      <c r="UE1394" s="84" t="s">
        <v>4692</v>
      </c>
      <c r="UF1394" s="84">
        <f t="shared" ref="UF1394:UN1394" si="2048">UF1388</f>
        <v>0</v>
      </c>
      <c r="UG1394" s="84">
        <f t="shared" si="2048"/>
        <v>0</v>
      </c>
      <c r="UH1394" s="84">
        <f t="shared" si="2048"/>
        <v>0</v>
      </c>
      <c r="UI1394" s="84">
        <f t="shared" si="2048"/>
        <v>0</v>
      </c>
      <c r="UJ1394" s="84">
        <f t="shared" si="2048"/>
        <v>2000000</v>
      </c>
      <c r="UK1394" s="84">
        <f t="shared" si="2048"/>
        <v>0</v>
      </c>
      <c r="UL1394" s="84">
        <f t="shared" si="2048"/>
        <v>0</v>
      </c>
      <c r="UM1394" s="84">
        <f t="shared" si="2048"/>
        <v>2000000</v>
      </c>
      <c r="UN1394" s="84">
        <f t="shared" si="2048"/>
        <v>2000000</v>
      </c>
      <c r="UT1394" s="84" t="s">
        <v>247</v>
      </c>
      <c r="UU1394" s="84" t="s">
        <v>4692</v>
      </c>
      <c r="UV1394" s="84">
        <f t="shared" ref="UV1394:VD1394" si="2049">UV1388</f>
        <v>0</v>
      </c>
      <c r="UW1394" s="84">
        <f t="shared" si="2049"/>
        <v>0</v>
      </c>
      <c r="UX1394" s="84">
        <f t="shared" si="2049"/>
        <v>0</v>
      </c>
      <c r="UY1394" s="84">
        <f t="shared" si="2049"/>
        <v>0</v>
      </c>
      <c r="UZ1394" s="84">
        <f t="shared" si="2049"/>
        <v>2000000</v>
      </c>
      <c r="VA1394" s="84">
        <f t="shared" si="2049"/>
        <v>0</v>
      </c>
      <c r="VB1394" s="84">
        <f t="shared" si="2049"/>
        <v>0</v>
      </c>
      <c r="VC1394" s="84">
        <f t="shared" si="2049"/>
        <v>2000000</v>
      </c>
      <c r="VD1394" s="84">
        <f t="shared" si="2049"/>
        <v>2000000</v>
      </c>
      <c r="VJ1394" s="84" t="s">
        <v>247</v>
      </c>
      <c r="VK1394" s="84" t="s">
        <v>4692</v>
      </c>
      <c r="VL1394" s="84">
        <f t="shared" ref="VL1394:VT1394" si="2050">VL1388</f>
        <v>0</v>
      </c>
      <c r="VM1394" s="84">
        <f t="shared" si="2050"/>
        <v>0</v>
      </c>
      <c r="VN1394" s="84">
        <f t="shared" si="2050"/>
        <v>0</v>
      </c>
      <c r="VO1394" s="84">
        <f t="shared" si="2050"/>
        <v>0</v>
      </c>
      <c r="VP1394" s="84">
        <f t="shared" si="2050"/>
        <v>2000000</v>
      </c>
      <c r="VQ1394" s="84">
        <f t="shared" si="2050"/>
        <v>0</v>
      </c>
      <c r="VR1394" s="84">
        <f t="shared" si="2050"/>
        <v>0</v>
      </c>
      <c r="VS1394" s="84">
        <f t="shared" si="2050"/>
        <v>2000000</v>
      </c>
      <c r="VT1394" s="84">
        <f t="shared" si="2050"/>
        <v>2000000</v>
      </c>
      <c r="VZ1394" s="84" t="s">
        <v>247</v>
      </c>
      <c r="WA1394" s="84" t="s">
        <v>4692</v>
      </c>
      <c r="WB1394" s="84">
        <f t="shared" ref="WB1394:WJ1394" si="2051">WB1388</f>
        <v>0</v>
      </c>
      <c r="WC1394" s="84">
        <f t="shared" si="2051"/>
        <v>0</v>
      </c>
      <c r="WD1394" s="84">
        <f t="shared" si="2051"/>
        <v>0</v>
      </c>
      <c r="WE1394" s="84">
        <f t="shared" si="2051"/>
        <v>0</v>
      </c>
      <c r="WF1394" s="84">
        <f t="shared" si="2051"/>
        <v>2000000</v>
      </c>
      <c r="WG1394" s="84">
        <f t="shared" si="2051"/>
        <v>0</v>
      </c>
      <c r="WH1394" s="84">
        <f t="shared" si="2051"/>
        <v>0</v>
      </c>
      <c r="WI1394" s="84">
        <f t="shared" si="2051"/>
        <v>2000000</v>
      </c>
      <c r="WJ1394" s="84">
        <f t="shared" si="2051"/>
        <v>2000000</v>
      </c>
      <c r="WP1394" s="84" t="s">
        <v>247</v>
      </c>
      <c r="WQ1394" s="84" t="s">
        <v>4692</v>
      </c>
      <c r="WR1394" s="84">
        <f t="shared" ref="WR1394:WZ1394" si="2052">WR1388</f>
        <v>0</v>
      </c>
      <c r="WS1394" s="84">
        <f t="shared" si="2052"/>
        <v>0</v>
      </c>
      <c r="WT1394" s="84">
        <f t="shared" si="2052"/>
        <v>0</v>
      </c>
      <c r="WU1394" s="84">
        <f t="shared" si="2052"/>
        <v>0</v>
      </c>
      <c r="WV1394" s="84">
        <f t="shared" si="2052"/>
        <v>2000000</v>
      </c>
      <c r="WW1394" s="84">
        <f t="shared" si="2052"/>
        <v>0</v>
      </c>
      <c r="WX1394" s="84">
        <f t="shared" si="2052"/>
        <v>0</v>
      </c>
      <c r="WY1394" s="84">
        <f t="shared" si="2052"/>
        <v>2000000</v>
      </c>
      <c r="WZ1394" s="84">
        <f t="shared" si="2052"/>
        <v>2000000</v>
      </c>
      <c r="XF1394" s="84" t="s">
        <v>247</v>
      </c>
      <c r="XG1394" s="84" t="s">
        <v>4692</v>
      </c>
      <c r="XH1394" s="84">
        <f t="shared" ref="XH1394:XP1394" si="2053">XH1388</f>
        <v>0</v>
      </c>
      <c r="XI1394" s="84">
        <f t="shared" si="2053"/>
        <v>0</v>
      </c>
      <c r="XJ1394" s="84">
        <f t="shared" si="2053"/>
        <v>0</v>
      </c>
      <c r="XK1394" s="84">
        <f t="shared" si="2053"/>
        <v>0</v>
      </c>
      <c r="XL1394" s="84">
        <f t="shared" si="2053"/>
        <v>2000000</v>
      </c>
      <c r="XM1394" s="84">
        <f t="shared" si="2053"/>
        <v>0</v>
      </c>
      <c r="XN1394" s="84">
        <f t="shared" si="2053"/>
        <v>0</v>
      </c>
      <c r="XO1394" s="84">
        <f t="shared" si="2053"/>
        <v>2000000</v>
      </c>
      <c r="XP1394" s="84">
        <f t="shared" si="2053"/>
        <v>2000000</v>
      </c>
      <c r="XV1394" s="84" t="s">
        <v>247</v>
      </c>
      <c r="XW1394" s="84" t="s">
        <v>4692</v>
      </c>
      <c r="XX1394" s="84">
        <f t="shared" ref="XX1394:YF1394" si="2054">XX1388</f>
        <v>0</v>
      </c>
      <c r="XY1394" s="84">
        <f t="shared" si="2054"/>
        <v>0</v>
      </c>
      <c r="XZ1394" s="84">
        <f t="shared" si="2054"/>
        <v>0</v>
      </c>
      <c r="YA1394" s="84">
        <f t="shared" si="2054"/>
        <v>0</v>
      </c>
      <c r="YB1394" s="84">
        <f t="shared" si="2054"/>
        <v>2000000</v>
      </c>
      <c r="YC1394" s="84">
        <f t="shared" si="2054"/>
        <v>0</v>
      </c>
      <c r="YD1394" s="84">
        <f t="shared" si="2054"/>
        <v>0</v>
      </c>
      <c r="YE1394" s="84">
        <f t="shared" si="2054"/>
        <v>2000000</v>
      </c>
      <c r="YF1394" s="84">
        <f t="shared" si="2054"/>
        <v>2000000</v>
      </c>
      <c r="YL1394" s="84" t="s">
        <v>247</v>
      </c>
      <c r="YM1394" s="84" t="s">
        <v>4692</v>
      </c>
      <c r="YN1394" s="84">
        <f t="shared" ref="YN1394:YV1394" si="2055">YN1388</f>
        <v>0</v>
      </c>
      <c r="YO1394" s="84">
        <f t="shared" si="2055"/>
        <v>0</v>
      </c>
      <c r="YP1394" s="84">
        <f t="shared" si="2055"/>
        <v>0</v>
      </c>
      <c r="YQ1394" s="84">
        <f t="shared" si="2055"/>
        <v>0</v>
      </c>
      <c r="YR1394" s="84">
        <f t="shared" si="2055"/>
        <v>2000000</v>
      </c>
      <c r="YS1394" s="84">
        <f t="shared" si="2055"/>
        <v>0</v>
      </c>
      <c r="YT1394" s="84">
        <f t="shared" si="2055"/>
        <v>0</v>
      </c>
      <c r="YU1394" s="84">
        <f t="shared" si="2055"/>
        <v>2000000</v>
      </c>
      <c r="YV1394" s="84">
        <f t="shared" si="2055"/>
        <v>2000000</v>
      </c>
      <c r="ZB1394" s="84" t="s">
        <v>247</v>
      </c>
      <c r="ZC1394" s="84" t="s">
        <v>4692</v>
      </c>
      <c r="ZD1394" s="84">
        <f t="shared" ref="ZD1394:ZL1394" si="2056">ZD1388</f>
        <v>0</v>
      </c>
      <c r="ZE1394" s="84">
        <f t="shared" si="2056"/>
        <v>0</v>
      </c>
      <c r="ZF1394" s="84">
        <f t="shared" si="2056"/>
        <v>0</v>
      </c>
      <c r="ZG1394" s="84">
        <f t="shared" si="2056"/>
        <v>0</v>
      </c>
      <c r="ZH1394" s="84">
        <f t="shared" si="2056"/>
        <v>2000000</v>
      </c>
      <c r="ZI1394" s="84">
        <f t="shared" si="2056"/>
        <v>0</v>
      </c>
      <c r="ZJ1394" s="84">
        <f t="shared" si="2056"/>
        <v>0</v>
      </c>
      <c r="ZK1394" s="84">
        <f t="shared" si="2056"/>
        <v>2000000</v>
      </c>
      <c r="ZL1394" s="84">
        <f t="shared" si="2056"/>
        <v>2000000</v>
      </c>
      <c r="ZR1394" s="84" t="s">
        <v>247</v>
      </c>
      <c r="ZS1394" s="84" t="s">
        <v>4692</v>
      </c>
      <c r="ZT1394" s="84">
        <f t="shared" ref="ZT1394:AAB1394" si="2057">ZT1388</f>
        <v>0</v>
      </c>
      <c r="ZU1394" s="84">
        <f t="shared" si="2057"/>
        <v>0</v>
      </c>
      <c r="ZV1394" s="84">
        <f t="shared" si="2057"/>
        <v>0</v>
      </c>
      <c r="ZW1394" s="84">
        <f t="shared" si="2057"/>
        <v>0</v>
      </c>
      <c r="ZX1394" s="84">
        <f t="shared" si="2057"/>
        <v>2000000</v>
      </c>
      <c r="ZY1394" s="84">
        <f t="shared" si="2057"/>
        <v>0</v>
      </c>
      <c r="ZZ1394" s="84">
        <f t="shared" si="2057"/>
        <v>0</v>
      </c>
      <c r="AAA1394" s="84">
        <f t="shared" si="2057"/>
        <v>2000000</v>
      </c>
      <c r="AAB1394" s="84">
        <f t="shared" si="2057"/>
        <v>2000000</v>
      </c>
      <c r="AAH1394" s="84" t="s">
        <v>247</v>
      </c>
      <c r="AAI1394" s="84" t="s">
        <v>4692</v>
      </c>
      <c r="AAJ1394" s="84">
        <f t="shared" ref="AAJ1394:AAR1394" si="2058">AAJ1388</f>
        <v>0</v>
      </c>
      <c r="AAK1394" s="84">
        <f t="shared" si="2058"/>
        <v>0</v>
      </c>
      <c r="AAL1394" s="84">
        <f t="shared" si="2058"/>
        <v>0</v>
      </c>
      <c r="AAM1394" s="84">
        <f t="shared" si="2058"/>
        <v>0</v>
      </c>
      <c r="AAN1394" s="84">
        <f t="shared" si="2058"/>
        <v>2000000</v>
      </c>
      <c r="AAO1394" s="84">
        <f t="shared" si="2058"/>
        <v>0</v>
      </c>
      <c r="AAP1394" s="84">
        <f t="shared" si="2058"/>
        <v>0</v>
      </c>
      <c r="AAQ1394" s="84">
        <f t="shared" si="2058"/>
        <v>2000000</v>
      </c>
      <c r="AAR1394" s="84">
        <f t="shared" si="2058"/>
        <v>2000000</v>
      </c>
      <c r="AAX1394" s="84" t="s">
        <v>247</v>
      </c>
      <c r="AAY1394" s="84" t="s">
        <v>4692</v>
      </c>
      <c r="AAZ1394" s="84">
        <f t="shared" ref="AAZ1394:ABH1394" si="2059">AAZ1388</f>
        <v>0</v>
      </c>
      <c r="ABA1394" s="84">
        <f t="shared" si="2059"/>
        <v>0</v>
      </c>
      <c r="ABB1394" s="84">
        <f t="shared" si="2059"/>
        <v>0</v>
      </c>
      <c r="ABC1394" s="84">
        <f t="shared" si="2059"/>
        <v>0</v>
      </c>
      <c r="ABD1394" s="84">
        <f t="shared" si="2059"/>
        <v>2000000</v>
      </c>
      <c r="ABE1394" s="84">
        <f t="shared" si="2059"/>
        <v>0</v>
      </c>
      <c r="ABF1394" s="84">
        <f t="shared" si="2059"/>
        <v>0</v>
      </c>
      <c r="ABG1394" s="84">
        <f t="shared" si="2059"/>
        <v>2000000</v>
      </c>
      <c r="ABH1394" s="84">
        <f t="shared" si="2059"/>
        <v>2000000</v>
      </c>
      <c r="ABN1394" s="84" t="s">
        <v>247</v>
      </c>
      <c r="ABO1394" s="84" t="s">
        <v>4692</v>
      </c>
      <c r="ABP1394" s="84">
        <f t="shared" ref="ABP1394:ABX1394" si="2060">ABP1388</f>
        <v>0</v>
      </c>
      <c r="ABQ1394" s="84">
        <f t="shared" si="2060"/>
        <v>0</v>
      </c>
      <c r="ABR1394" s="84">
        <f t="shared" si="2060"/>
        <v>0</v>
      </c>
      <c r="ABS1394" s="84">
        <f t="shared" si="2060"/>
        <v>0</v>
      </c>
      <c r="ABT1394" s="84">
        <f t="shared" si="2060"/>
        <v>2000000</v>
      </c>
      <c r="ABU1394" s="84">
        <f t="shared" si="2060"/>
        <v>0</v>
      </c>
      <c r="ABV1394" s="84">
        <f t="shared" si="2060"/>
        <v>0</v>
      </c>
      <c r="ABW1394" s="84">
        <f t="shared" si="2060"/>
        <v>2000000</v>
      </c>
      <c r="ABX1394" s="84">
        <f t="shared" si="2060"/>
        <v>2000000</v>
      </c>
      <c r="ACD1394" s="84" t="s">
        <v>247</v>
      </c>
      <c r="ACE1394" s="84" t="s">
        <v>4692</v>
      </c>
      <c r="ACF1394" s="84">
        <f t="shared" ref="ACF1394:ACN1394" si="2061">ACF1388</f>
        <v>0</v>
      </c>
      <c r="ACG1394" s="84">
        <f t="shared" si="2061"/>
        <v>0</v>
      </c>
      <c r="ACH1394" s="84">
        <f t="shared" si="2061"/>
        <v>0</v>
      </c>
      <c r="ACI1394" s="84">
        <f t="shared" si="2061"/>
        <v>0</v>
      </c>
      <c r="ACJ1394" s="84">
        <f t="shared" si="2061"/>
        <v>2000000</v>
      </c>
      <c r="ACK1394" s="84">
        <f t="shared" si="2061"/>
        <v>0</v>
      </c>
      <c r="ACL1394" s="84">
        <f t="shared" si="2061"/>
        <v>0</v>
      </c>
      <c r="ACM1394" s="84">
        <f t="shared" si="2061"/>
        <v>2000000</v>
      </c>
      <c r="ACN1394" s="84">
        <f t="shared" si="2061"/>
        <v>2000000</v>
      </c>
      <c r="ACT1394" s="84" t="s">
        <v>247</v>
      </c>
      <c r="ACU1394" s="84" t="s">
        <v>4692</v>
      </c>
      <c r="ACV1394" s="84">
        <f t="shared" ref="ACV1394:ADD1394" si="2062">ACV1388</f>
        <v>0</v>
      </c>
      <c r="ACW1394" s="84">
        <f t="shared" si="2062"/>
        <v>0</v>
      </c>
      <c r="ACX1394" s="84">
        <f t="shared" si="2062"/>
        <v>0</v>
      </c>
      <c r="ACY1394" s="84">
        <f t="shared" si="2062"/>
        <v>0</v>
      </c>
      <c r="ACZ1394" s="84">
        <f t="shared" si="2062"/>
        <v>2000000</v>
      </c>
      <c r="ADA1394" s="84">
        <f t="shared" si="2062"/>
        <v>0</v>
      </c>
      <c r="ADB1394" s="84">
        <f t="shared" si="2062"/>
        <v>0</v>
      </c>
      <c r="ADC1394" s="84">
        <f t="shared" si="2062"/>
        <v>2000000</v>
      </c>
      <c r="ADD1394" s="84">
        <f t="shared" si="2062"/>
        <v>2000000</v>
      </c>
      <c r="ADJ1394" s="84" t="s">
        <v>247</v>
      </c>
      <c r="ADK1394" s="84" t="s">
        <v>4692</v>
      </c>
      <c r="ADL1394" s="84">
        <f t="shared" ref="ADL1394:ADT1394" si="2063">ADL1388</f>
        <v>0</v>
      </c>
      <c r="ADM1394" s="84">
        <f t="shared" si="2063"/>
        <v>0</v>
      </c>
      <c r="ADN1394" s="84">
        <f t="shared" si="2063"/>
        <v>0</v>
      </c>
      <c r="ADO1394" s="84">
        <f t="shared" si="2063"/>
        <v>0</v>
      </c>
      <c r="ADP1394" s="84">
        <f t="shared" si="2063"/>
        <v>2000000</v>
      </c>
      <c r="ADQ1394" s="84">
        <f t="shared" si="2063"/>
        <v>0</v>
      </c>
      <c r="ADR1394" s="84">
        <f t="shared" si="2063"/>
        <v>0</v>
      </c>
      <c r="ADS1394" s="84">
        <f t="shared" si="2063"/>
        <v>2000000</v>
      </c>
      <c r="ADT1394" s="84">
        <f t="shared" si="2063"/>
        <v>2000000</v>
      </c>
      <c r="ADZ1394" s="84" t="s">
        <v>247</v>
      </c>
      <c r="AEA1394" s="84" t="s">
        <v>4692</v>
      </c>
      <c r="AEB1394" s="84">
        <f t="shared" ref="AEB1394:AEJ1394" si="2064">AEB1388</f>
        <v>0</v>
      </c>
      <c r="AEC1394" s="84">
        <f t="shared" si="2064"/>
        <v>0</v>
      </c>
      <c r="AED1394" s="84">
        <f t="shared" si="2064"/>
        <v>0</v>
      </c>
      <c r="AEE1394" s="84">
        <f t="shared" si="2064"/>
        <v>0</v>
      </c>
      <c r="AEF1394" s="84">
        <f t="shared" si="2064"/>
        <v>2000000</v>
      </c>
      <c r="AEG1394" s="84">
        <f t="shared" si="2064"/>
        <v>0</v>
      </c>
      <c r="AEH1394" s="84">
        <f t="shared" si="2064"/>
        <v>0</v>
      </c>
      <c r="AEI1394" s="84">
        <f t="shared" si="2064"/>
        <v>2000000</v>
      </c>
      <c r="AEJ1394" s="84">
        <f t="shared" si="2064"/>
        <v>2000000</v>
      </c>
      <c r="AEP1394" s="84" t="s">
        <v>247</v>
      </c>
      <c r="AEQ1394" s="84" t="s">
        <v>4692</v>
      </c>
      <c r="AER1394" s="84">
        <f t="shared" ref="AER1394:AEZ1394" si="2065">AER1388</f>
        <v>0</v>
      </c>
      <c r="AES1394" s="84">
        <f t="shared" si="2065"/>
        <v>0</v>
      </c>
      <c r="AET1394" s="84">
        <f t="shared" si="2065"/>
        <v>0</v>
      </c>
      <c r="AEU1394" s="84">
        <f t="shared" si="2065"/>
        <v>0</v>
      </c>
      <c r="AEV1394" s="84">
        <f t="shared" si="2065"/>
        <v>2000000</v>
      </c>
      <c r="AEW1394" s="84">
        <f t="shared" si="2065"/>
        <v>0</v>
      </c>
      <c r="AEX1394" s="84">
        <f t="shared" si="2065"/>
        <v>0</v>
      </c>
      <c r="AEY1394" s="84">
        <f t="shared" si="2065"/>
        <v>2000000</v>
      </c>
      <c r="AEZ1394" s="84">
        <f t="shared" si="2065"/>
        <v>2000000</v>
      </c>
      <c r="AFF1394" s="84" t="s">
        <v>247</v>
      </c>
      <c r="AFG1394" s="84" t="s">
        <v>4692</v>
      </c>
      <c r="AFH1394" s="84">
        <f t="shared" ref="AFH1394:AFP1394" si="2066">AFH1388</f>
        <v>0</v>
      </c>
      <c r="AFI1394" s="84">
        <f t="shared" si="2066"/>
        <v>0</v>
      </c>
      <c r="AFJ1394" s="84">
        <f t="shared" si="2066"/>
        <v>0</v>
      </c>
      <c r="AFK1394" s="84">
        <f t="shared" si="2066"/>
        <v>0</v>
      </c>
      <c r="AFL1394" s="84">
        <f t="shared" si="2066"/>
        <v>2000000</v>
      </c>
      <c r="AFM1394" s="84">
        <f t="shared" si="2066"/>
        <v>0</v>
      </c>
      <c r="AFN1394" s="84">
        <f t="shared" si="2066"/>
        <v>0</v>
      </c>
      <c r="AFO1394" s="84">
        <f t="shared" si="2066"/>
        <v>2000000</v>
      </c>
      <c r="AFP1394" s="84">
        <f t="shared" si="2066"/>
        <v>2000000</v>
      </c>
      <c r="AFV1394" s="84" t="s">
        <v>247</v>
      </c>
      <c r="AFW1394" s="84" t="s">
        <v>4692</v>
      </c>
      <c r="AFX1394" s="84">
        <f t="shared" ref="AFX1394:AGF1394" si="2067">AFX1388</f>
        <v>0</v>
      </c>
      <c r="AFY1394" s="84">
        <f t="shared" si="2067"/>
        <v>0</v>
      </c>
      <c r="AFZ1394" s="84">
        <f t="shared" si="2067"/>
        <v>0</v>
      </c>
      <c r="AGA1394" s="84">
        <f t="shared" si="2067"/>
        <v>0</v>
      </c>
      <c r="AGB1394" s="84">
        <f t="shared" si="2067"/>
        <v>2000000</v>
      </c>
      <c r="AGC1394" s="84">
        <f t="shared" si="2067"/>
        <v>0</v>
      </c>
      <c r="AGD1394" s="84">
        <f t="shared" si="2067"/>
        <v>0</v>
      </c>
      <c r="AGE1394" s="84">
        <f t="shared" si="2067"/>
        <v>2000000</v>
      </c>
      <c r="AGF1394" s="84">
        <f t="shared" si="2067"/>
        <v>2000000</v>
      </c>
      <c r="AGL1394" s="84" t="s">
        <v>247</v>
      </c>
      <c r="AGM1394" s="84" t="s">
        <v>4692</v>
      </c>
      <c r="AGN1394" s="84">
        <f t="shared" ref="AGN1394:AGV1394" si="2068">AGN1388</f>
        <v>0</v>
      </c>
      <c r="AGO1394" s="84">
        <f t="shared" si="2068"/>
        <v>0</v>
      </c>
      <c r="AGP1394" s="84">
        <f t="shared" si="2068"/>
        <v>0</v>
      </c>
      <c r="AGQ1394" s="84">
        <f t="shared" si="2068"/>
        <v>0</v>
      </c>
      <c r="AGR1394" s="84">
        <f t="shared" si="2068"/>
        <v>2000000</v>
      </c>
      <c r="AGS1394" s="84">
        <f t="shared" si="2068"/>
        <v>0</v>
      </c>
      <c r="AGT1394" s="84">
        <f t="shared" si="2068"/>
        <v>0</v>
      </c>
      <c r="AGU1394" s="84">
        <f t="shared" si="2068"/>
        <v>2000000</v>
      </c>
      <c r="AGV1394" s="84">
        <f t="shared" si="2068"/>
        <v>2000000</v>
      </c>
      <c r="AHB1394" s="84" t="s">
        <v>247</v>
      </c>
      <c r="AHC1394" s="84" t="s">
        <v>4692</v>
      </c>
      <c r="AHD1394" s="84">
        <f t="shared" ref="AHD1394:AHL1394" si="2069">AHD1388</f>
        <v>0</v>
      </c>
      <c r="AHE1394" s="84">
        <f t="shared" si="2069"/>
        <v>0</v>
      </c>
      <c r="AHF1394" s="84">
        <f t="shared" si="2069"/>
        <v>0</v>
      </c>
      <c r="AHG1394" s="84">
        <f t="shared" si="2069"/>
        <v>0</v>
      </c>
      <c r="AHH1394" s="84">
        <f t="shared" si="2069"/>
        <v>2000000</v>
      </c>
      <c r="AHI1394" s="84">
        <f t="shared" si="2069"/>
        <v>0</v>
      </c>
      <c r="AHJ1394" s="84">
        <f t="shared" si="2069"/>
        <v>0</v>
      </c>
      <c r="AHK1394" s="84">
        <f t="shared" si="2069"/>
        <v>2000000</v>
      </c>
      <c r="AHL1394" s="84">
        <f t="shared" si="2069"/>
        <v>2000000</v>
      </c>
      <c r="AHR1394" s="84" t="s">
        <v>247</v>
      </c>
      <c r="AHS1394" s="84" t="s">
        <v>4692</v>
      </c>
      <c r="AHT1394" s="84">
        <f t="shared" ref="AHT1394:AIB1394" si="2070">AHT1388</f>
        <v>0</v>
      </c>
      <c r="AHU1394" s="84">
        <f t="shared" si="2070"/>
        <v>0</v>
      </c>
      <c r="AHV1394" s="84">
        <f t="shared" si="2070"/>
        <v>0</v>
      </c>
      <c r="AHW1394" s="84">
        <f t="shared" si="2070"/>
        <v>0</v>
      </c>
      <c r="AHX1394" s="84">
        <f t="shared" si="2070"/>
        <v>2000000</v>
      </c>
      <c r="AHY1394" s="84">
        <f t="shared" si="2070"/>
        <v>0</v>
      </c>
      <c r="AHZ1394" s="84">
        <f t="shared" si="2070"/>
        <v>0</v>
      </c>
      <c r="AIA1394" s="84">
        <f t="shared" si="2070"/>
        <v>2000000</v>
      </c>
      <c r="AIB1394" s="84">
        <f t="shared" si="2070"/>
        <v>2000000</v>
      </c>
      <c r="AIH1394" s="84" t="s">
        <v>247</v>
      </c>
      <c r="AII1394" s="84" t="s">
        <v>4692</v>
      </c>
      <c r="AIJ1394" s="84">
        <f t="shared" ref="AIJ1394:AIR1394" si="2071">AIJ1388</f>
        <v>0</v>
      </c>
      <c r="AIK1394" s="84">
        <f t="shared" si="2071"/>
        <v>0</v>
      </c>
      <c r="AIL1394" s="84">
        <f t="shared" si="2071"/>
        <v>0</v>
      </c>
      <c r="AIM1394" s="84">
        <f t="shared" si="2071"/>
        <v>0</v>
      </c>
      <c r="AIN1394" s="84">
        <f t="shared" si="2071"/>
        <v>2000000</v>
      </c>
      <c r="AIO1394" s="84">
        <f t="shared" si="2071"/>
        <v>0</v>
      </c>
      <c r="AIP1394" s="84">
        <f t="shared" si="2071"/>
        <v>0</v>
      </c>
      <c r="AIQ1394" s="84">
        <f t="shared" si="2071"/>
        <v>2000000</v>
      </c>
      <c r="AIR1394" s="84">
        <f t="shared" si="2071"/>
        <v>2000000</v>
      </c>
      <c r="AIX1394" s="84" t="s">
        <v>247</v>
      </c>
      <c r="AIY1394" s="84" t="s">
        <v>4692</v>
      </c>
      <c r="AIZ1394" s="84">
        <f t="shared" ref="AIZ1394:AJH1394" si="2072">AIZ1388</f>
        <v>0</v>
      </c>
      <c r="AJA1394" s="84">
        <f t="shared" si="2072"/>
        <v>0</v>
      </c>
      <c r="AJB1394" s="84">
        <f t="shared" si="2072"/>
        <v>0</v>
      </c>
      <c r="AJC1394" s="84">
        <f t="shared" si="2072"/>
        <v>0</v>
      </c>
      <c r="AJD1394" s="84">
        <f t="shared" si="2072"/>
        <v>2000000</v>
      </c>
      <c r="AJE1394" s="84">
        <f t="shared" si="2072"/>
        <v>0</v>
      </c>
      <c r="AJF1394" s="84">
        <f t="shared" si="2072"/>
        <v>0</v>
      </c>
      <c r="AJG1394" s="84">
        <f t="shared" si="2072"/>
        <v>2000000</v>
      </c>
      <c r="AJH1394" s="84">
        <f t="shared" si="2072"/>
        <v>2000000</v>
      </c>
      <c r="AJN1394" s="84" t="s">
        <v>247</v>
      </c>
      <c r="AJO1394" s="84" t="s">
        <v>4692</v>
      </c>
      <c r="AJP1394" s="84">
        <f t="shared" ref="AJP1394:AJX1394" si="2073">AJP1388</f>
        <v>0</v>
      </c>
      <c r="AJQ1394" s="84">
        <f t="shared" si="2073"/>
        <v>0</v>
      </c>
      <c r="AJR1394" s="84">
        <f t="shared" si="2073"/>
        <v>0</v>
      </c>
      <c r="AJS1394" s="84">
        <f t="shared" si="2073"/>
        <v>0</v>
      </c>
      <c r="AJT1394" s="84">
        <f t="shared" si="2073"/>
        <v>2000000</v>
      </c>
      <c r="AJU1394" s="84">
        <f t="shared" si="2073"/>
        <v>0</v>
      </c>
      <c r="AJV1394" s="84">
        <f t="shared" si="2073"/>
        <v>0</v>
      </c>
      <c r="AJW1394" s="84">
        <f t="shared" si="2073"/>
        <v>2000000</v>
      </c>
      <c r="AJX1394" s="84">
        <f t="shared" si="2073"/>
        <v>2000000</v>
      </c>
      <c r="AKD1394" s="84" t="s">
        <v>247</v>
      </c>
      <c r="AKE1394" s="84" t="s">
        <v>4692</v>
      </c>
      <c r="AKF1394" s="84">
        <f t="shared" ref="AKF1394:AKN1394" si="2074">AKF1388</f>
        <v>0</v>
      </c>
      <c r="AKG1394" s="84">
        <f t="shared" si="2074"/>
        <v>0</v>
      </c>
      <c r="AKH1394" s="84">
        <f t="shared" si="2074"/>
        <v>0</v>
      </c>
      <c r="AKI1394" s="84">
        <f t="shared" si="2074"/>
        <v>0</v>
      </c>
      <c r="AKJ1394" s="84">
        <f t="shared" si="2074"/>
        <v>2000000</v>
      </c>
      <c r="AKK1394" s="84">
        <f t="shared" si="2074"/>
        <v>0</v>
      </c>
      <c r="AKL1394" s="84">
        <f t="shared" si="2074"/>
        <v>0</v>
      </c>
      <c r="AKM1394" s="84">
        <f t="shared" si="2074"/>
        <v>2000000</v>
      </c>
      <c r="AKN1394" s="84">
        <f t="shared" si="2074"/>
        <v>2000000</v>
      </c>
      <c r="AKT1394" s="84" t="s">
        <v>247</v>
      </c>
      <c r="AKU1394" s="84" t="s">
        <v>4692</v>
      </c>
      <c r="AKV1394" s="84">
        <f t="shared" ref="AKV1394:ALD1394" si="2075">AKV1388</f>
        <v>0</v>
      </c>
      <c r="AKW1394" s="84">
        <f t="shared" si="2075"/>
        <v>0</v>
      </c>
      <c r="AKX1394" s="84">
        <f t="shared" si="2075"/>
        <v>0</v>
      </c>
      <c r="AKY1394" s="84">
        <f t="shared" si="2075"/>
        <v>0</v>
      </c>
      <c r="AKZ1394" s="84">
        <f t="shared" si="2075"/>
        <v>2000000</v>
      </c>
      <c r="ALA1394" s="84">
        <f t="shared" si="2075"/>
        <v>0</v>
      </c>
      <c r="ALB1394" s="84">
        <f t="shared" si="2075"/>
        <v>0</v>
      </c>
      <c r="ALC1394" s="84">
        <f t="shared" si="2075"/>
        <v>2000000</v>
      </c>
      <c r="ALD1394" s="84">
        <f t="shared" si="2075"/>
        <v>2000000</v>
      </c>
      <c r="ALJ1394" s="84" t="s">
        <v>247</v>
      </c>
      <c r="ALK1394" s="84" t="s">
        <v>4692</v>
      </c>
      <c r="ALL1394" s="84">
        <f t="shared" ref="ALL1394:ALT1394" si="2076">ALL1388</f>
        <v>0</v>
      </c>
      <c r="ALM1394" s="84">
        <f t="shared" si="2076"/>
        <v>0</v>
      </c>
      <c r="ALN1394" s="84">
        <f t="shared" si="2076"/>
        <v>0</v>
      </c>
      <c r="ALO1394" s="84">
        <f t="shared" si="2076"/>
        <v>0</v>
      </c>
      <c r="ALP1394" s="84">
        <f t="shared" si="2076"/>
        <v>2000000</v>
      </c>
      <c r="ALQ1394" s="84">
        <f t="shared" si="2076"/>
        <v>0</v>
      </c>
      <c r="ALR1394" s="84">
        <f t="shared" si="2076"/>
        <v>0</v>
      </c>
      <c r="ALS1394" s="84">
        <f t="shared" si="2076"/>
        <v>2000000</v>
      </c>
      <c r="ALT1394" s="84">
        <f t="shared" si="2076"/>
        <v>2000000</v>
      </c>
      <c r="ALZ1394" s="84" t="s">
        <v>247</v>
      </c>
      <c r="AMA1394" s="84" t="s">
        <v>4692</v>
      </c>
      <c r="AMB1394" s="84">
        <f>AMB1388</f>
        <v>0</v>
      </c>
      <c r="AMC1394" s="84">
        <f>AMC1388</f>
        <v>0</v>
      </c>
      <c r="AMD1394" s="84">
        <f>AMD1388</f>
        <v>0</v>
      </c>
      <c r="AME1394" s="84">
        <f>AME1388</f>
        <v>0</v>
      </c>
      <c r="AMF1394" s="84">
        <f>AMF1388</f>
        <v>2000000</v>
      </c>
      <c r="AMG1394" s="84">
        <f>AMG1388</f>
        <v>0</v>
      </c>
      <c r="AMH1394" s="84">
        <f>AMH1388</f>
        <v>0</v>
      </c>
      <c r="AMI1394" s="84">
        <f>AMI1388</f>
        <v>2000000</v>
      </c>
      <c r="AMJ1394" s="84">
        <f>AMJ1388</f>
        <v>2000000</v>
      </c>
      <c r="AMP1394" s="84" t="s">
        <v>247</v>
      </c>
      <c r="AMQ1394" s="84" t="s">
        <v>4692</v>
      </c>
      <c r="AMR1394" s="84">
        <f t="shared" ref="AMR1394:AMZ1394" si="2077">AMR1388</f>
        <v>0</v>
      </c>
      <c r="AMS1394" s="84">
        <f t="shared" si="2077"/>
        <v>0</v>
      </c>
      <c r="AMT1394" s="84">
        <f t="shared" si="2077"/>
        <v>0</v>
      </c>
      <c r="AMU1394" s="84">
        <f t="shared" si="2077"/>
        <v>0</v>
      </c>
      <c r="AMV1394" s="84">
        <f t="shared" si="2077"/>
        <v>2000000</v>
      </c>
      <c r="AMW1394" s="84">
        <f t="shared" si="2077"/>
        <v>0</v>
      </c>
      <c r="AMX1394" s="84">
        <f t="shared" si="2077"/>
        <v>0</v>
      </c>
      <c r="AMY1394" s="84">
        <f t="shared" si="2077"/>
        <v>2000000</v>
      </c>
      <c r="AMZ1394" s="84">
        <f t="shared" si="2077"/>
        <v>2000000</v>
      </c>
      <c r="ANF1394" s="84" t="s">
        <v>247</v>
      </c>
      <c r="ANG1394" s="84" t="s">
        <v>4692</v>
      </c>
      <c r="ANH1394" s="84">
        <f t="shared" ref="ANH1394:ANP1394" si="2078">ANH1388</f>
        <v>0</v>
      </c>
      <c r="ANI1394" s="84">
        <f t="shared" si="2078"/>
        <v>0</v>
      </c>
      <c r="ANJ1394" s="84">
        <f t="shared" si="2078"/>
        <v>0</v>
      </c>
      <c r="ANK1394" s="84">
        <f t="shared" si="2078"/>
        <v>0</v>
      </c>
      <c r="ANL1394" s="84">
        <f t="shared" si="2078"/>
        <v>2000000</v>
      </c>
      <c r="ANM1394" s="84">
        <f t="shared" si="2078"/>
        <v>0</v>
      </c>
      <c r="ANN1394" s="84">
        <f t="shared" si="2078"/>
        <v>0</v>
      </c>
      <c r="ANO1394" s="84">
        <f t="shared" si="2078"/>
        <v>2000000</v>
      </c>
      <c r="ANP1394" s="84">
        <f t="shared" si="2078"/>
        <v>2000000</v>
      </c>
      <c r="ANV1394" s="84" t="s">
        <v>247</v>
      </c>
      <c r="ANW1394" s="84" t="s">
        <v>4692</v>
      </c>
      <c r="ANX1394" s="84">
        <f t="shared" ref="ANX1394:AOF1394" si="2079">ANX1388</f>
        <v>0</v>
      </c>
      <c r="ANY1394" s="84">
        <f t="shared" si="2079"/>
        <v>0</v>
      </c>
      <c r="ANZ1394" s="84">
        <f t="shared" si="2079"/>
        <v>0</v>
      </c>
      <c r="AOA1394" s="84">
        <f t="shared" si="2079"/>
        <v>0</v>
      </c>
      <c r="AOB1394" s="84">
        <f t="shared" si="2079"/>
        <v>2000000</v>
      </c>
      <c r="AOC1394" s="84">
        <f t="shared" si="2079"/>
        <v>0</v>
      </c>
      <c r="AOD1394" s="84">
        <f t="shared" si="2079"/>
        <v>0</v>
      </c>
      <c r="AOE1394" s="84">
        <f t="shared" si="2079"/>
        <v>2000000</v>
      </c>
      <c r="AOF1394" s="84">
        <f t="shared" si="2079"/>
        <v>2000000</v>
      </c>
      <c r="AOL1394" s="84" t="s">
        <v>247</v>
      </c>
      <c r="AOM1394" s="84" t="s">
        <v>4692</v>
      </c>
      <c r="AON1394" s="84">
        <f t="shared" ref="AON1394:AOV1394" si="2080">AON1388</f>
        <v>0</v>
      </c>
      <c r="AOO1394" s="84">
        <f t="shared" si="2080"/>
        <v>0</v>
      </c>
      <c r="AOP1394" s="84">
        <f t="shared" si="2080"/>
        <v>0</v>
      </c>
      <c r="AOQ1394" s="84">
        <f t="shared" si="2080"/>
        <v>0</v>
      </c>
      <c r="AOR1394" s="84">
        <f t="shared" si="2080"/>
        <v>2000000</v>
      </c>
      <c r="AOS1394" s="84">
        <f t="shared" si="2080"/>
        <v>0</v>
      </c>
      <c r="AOT1394" s="84">
        <f t="shared" si="2080"/>
        <v>0</v>
      </c>
      <c r="AOU1394" s="84">
        <f t="shared" si="2080"/>
        <v>2000000</v>
      </c>
      <c r="AOV1394" s="84">
        <f t="shared" si="2080"/>
        <v>2000000</v>
      </c>
      <c r="APB1394" s="84" t="s">
        <v>247</v>
      </c>
      <c r="APC1394" s="84" t="s">
        <v>4692</v>
      </c>
      <c r="APD1394" s="84">
        <f t="shared" ref="APD1394:APL1394" si="2081">APD1388</f>
        <v>0</v>
      </c>
      <c r="APE1394" s="84">
        <f t="shared" si="2081"/>
        <v>0</v>
      </c>
      <c r="APF1394" s="84">
        <f t="shared" si="2081"/>
        <v>0</v>
      </c>
      <c r="APG1394" s="84">
        <f t="shared" si="2081"/>
        <v>0</v>
      </c>
      <c r="APH1394" s="84">
        <f t="shared" si="2081"/>
        <v>2000000</v>
      </c>
      <c r="API1394" s="84">
        <f t="shared" si="2081"/>
        <v>0</v>
      </c>
      <c r="APJ1394" s="84">
        <f t="shared" si="2081"/>
        <v>0</v>
      </c>
      <c r="APK1394" s="84">
        <f t="shared" si="2081"/>
        <v>2000000</v>
      </c>
      <c r="APL1394" s="84">
        <f t="shared" si="2081"/>
        <v>2000000</v>
      </c>
      <c r="APR1394" s="84" t="s">
        <v>247</v>
      </c>
      <c r="APS1394" s="84" t="s">
        <v>4692</v>
      </c>
      <c r="APT1394" s="84">
        <f t="shared" ref="APT1394:AQB1394" si="2082">APT1388</f>
        <v>0</v>
      </c>
      <c r="APU1394" s="84">
        <f t="shared" si="2082"/>
        <v>0</v>
      </c>
      <c r="APV1394" s="84">
        <f t="shared" si="2082"/>
        <v>0</v>
      </c>
      <c r="APW1394" s="84">
        <f t="shared" si="2082"/>
        <v>0</v>
      </c>
      <c r="APX1394" s="84">
        <f t="shared" si="2082"/>
        <v>2000000</v>
      </c>
      <c r="APY1394" s="84">
        <f t="shared" si="2082"/>
        <v>0</v>
      </c>
      <c r="APZ1394" s="84">
        <f t="shared" si="2082"/>
        <v>0</v>
      </c>
      <c r="AQA1394" s="84">
        <f t="shared" si="2082"/>
        <v>2000000</v>
      </c>
      <c r="AQB1394" s="84">
        <f t="shared" si="2082"/>
        <v>2000000</v>
      </c>
      <c r="AQH1394" s="84" t="s">
        <v>247</v>
      </c>
      <c r="AQI1394" s="84" t="s">
        <v>4692</v>
      </c>
      <c r="AQJ1394" s="84">
        <f t="shared" ref="AQJ1394:AQR1394" si="2083">AQJ1388</f>
        <v>0</v>
      </c>
      <c r="AQK1394" s="84">
        <f t="shared" si="2083"/>
        <v>0</v>
      </c>
      <c r="AQL1394" s="84">
        <f t="shared" si="2083"/>
        <v>0</v>
      </c>
      <c r="AQM1394" s="84">
        <f t="shared" si="2083"/>
        <v>0</v>
      </c>
      <c r="AQN1394" s="84">
        <f t="shared" si="2083"/>
        <v>2000000</v>
      </c>
      <c r="AQO1394" s="84">
        <f t="shared" si="2083"/>
        <v>0</v>
      </c>
      <c r="AQP1394" s="84">
        <f t="shared" si="2083"/>
        <v>0</v>
      </c>
      <c r="AQQ1394" s="84">
        <f t="shared" si="2083"/>
        <v>2000000</v>
      </c>
      <c r="AQR1394" s="84">
        <f t="shared" si="2083"/>
        <v>2000000</v>
      </c>
      <c r="AQX1394" s="84" t="s">
        <v>247</v>
      </c>
      <c r="AQY1394" s="84" t="s">
        <v>4692</v>
      </c>
      <c r="AQZ1394" s="84">
        <f t="shared" ref="AQZ1394:ARH1394" si="2084">AQZ1388</f>
        <v>0</v>
      </c>
      <c r="ARA1394" s="84">
        <f t="shared" si="2084"/>
        <v>0</v>
      </c>
      <c r="ARB1394" s="84">
        <f t="shared" si="2084"/>
        <v>0</v>
      </c>
      <c r="ARC1394" s="84">
        <f t="shared" si="2084"/>
        <v>0</v>
      </c>
      <c r="ARD1394" s="84">
        <f t="shared" si="2084"/>
        <v>2000000</v>
      </c>
      <c r="ARE1394" s="84">
        <f t="shared" si="2084"/>
        <v>0</v>
      </c>
      <c r="ARF1394" s="84">
        <f t="shared" si="2084"/>
        <v>0</v>
      </c>
      <c r="ARG1394" s="84">
        <f t="shared" si="2084"/>
        <v>2000000</v>
      </c>
      <c r="ARH1394" s="84">
        <f t="shared" si="2084"/>
        <v>2000000</v>
      </c>
      <c r="ARN1394" s="84" t="s">
        <v>247</v>
      </c>
      <c r="ARO1394" s="84" t="s">
        <v>4692</v>
      </c>
      <c r="ARP1394" s="84">
        <f t="shared" ref="ARP1394:ARX1394" si="2085">ARP1388</f>
        <v>0</v>
      </c>
      <c r="ARQ1394" s="84">
        <f t="shared" si="2085"/>
        <v>0</v>
      </c>
      <c r="ARR1394" s="84">
        <f t="shared" si="2085"/>
        <v>0</v>
      </c>
      <c r="ARS1394" s="84">
        <f t="shared" si="2085"/>
        <v>0</v>
      </c>
      <c r="ART1394" s="84">
        <f t="shared" si="2085"/>
        <v>2000000</v>
      </c>
      <c r="ARU1394" s="84">
        <f t="shared" si="2085"/>
        <v>0</v>
      </c>
      <c r="ARV1394" s="84">
        <f t="shared" si="2085"/>
        <v>0</v>
      </c>
      <c r="ARW1394" s="84">
        <f t="shared" si="2085"/>
        <v>2000000</v>
      </c>
      <c r="ARX1394" s="84">
        <f t="shared" si="2085"/>
        <v>2000000</v>
      </c>
      <c r="ASD1394" s="84" t="s">
        <v>247</v>
      </c>
      <c r="ASE1394" s="84" t="s">
        <v>4692</v>
      </c>
      <c r="ASF1394" s="84">
        <f t="shared" ref="ASF1394:ASN1394" si="2086">ASF1388</f>
        <v>0</v>
      </c>
      <c r="ASG1394" s="84">
        <f t="shared" si="2086"/>
        <v>0</v>
      </c>
      <c r="ASH1394" s="84">
        <f t="shared" si="2086"/>
        <v>0</v>
      </c>
      <c r="ASI1394" s="84">
        <f t="shared" si="2086"/>
        <v>0</v>
      </c>
      <c r="ASJ1394" s="84">
        <f t="shared" si="2086"/>
        <v>2000000</v>
      </c>
      <c r="ASK1394" s="84">
        <f t="shared" si="2086"/>
        <v>0</v>
      </c>
      <c r="ASL1394" s="84">
        <f t="shared" si="2086"/>
        <v>0</v>
      </c>
      <c r="ASM1394" s="84">
        <f t="shared" si="2086"/>
        <v>2000000</v>
      </c>
      <c r="ASN1394" s="84">
        <f t="shared" si="2086"/>
        <v>2000000</v>
      </c>
      <c r="AST1394" s="84" t="s">
        <v>247</v>
      </c>
      <c r="ASU1394" s="84" t="s">
        <v>4692</v>
      </c>
      <c r="ASV1394" s="84">
        <f t="shared" ref="ASV1394:ATD1394" si="2087">ASV1388</f>
        <v>0</v>
      </c>
      <c r="ASW1394" s="84">
        <f t="shared" si="2087"/>
        <v>0</v>
      </c>
      <c r="ASX1394" s="84">
        <f t="shared" si="2087"/>
        <v>0</v>
      </c>
      <c r="ASY1394" s="84">
        <f t="shared" si="2087"/>
        <v>0</v>
      </c>
      <c r="ASZ1394" s="84">
        <f t="shared" si="2087"/>
        <v>2000000</v>
      </c>
      <c r="ATA1394" s="84">
        <f t="shared" si="2087"/>
        <v>0</v>
      </c>
      <c r="ATB1394" s="84">
        <f t="shared" si="2087"/>
        <v>0</v>
      </c>
      <c r="ATC1394" s="84">
        <f t="shared" si="2087"/>
        <v>2000000</v>
      </c>
      <c r="ATD1394" s="84">
        <f t="shared" si="2087"/>
        <v>2000000</v>
      </c>
      <c r="ATJ1394" s="84" t="s">
        <v>247</v>
      </c>
      <c r="ATK1394" s="84" t="s">
        <v>4692</v>
      </c>
      <c r="ATL1394" s="84">
        <f t="shared" ref="ATL1394:ATT1394" si="2088">ATL1388</f>
        <v>0</v>
      </c>
      <c r="ATM1394" s="84">
        <f t="shared" si="2088"/>
        <v>0</v>
      </c>
      <c r="ATN1394" s="84">
        <f t="shared" si="2088"/>
        <v>0</v>
      </c>
      <c r="ATO1394" s="84">
        <f t="shared" si="2088"/>
        <v>0</v>
      </c>
      <c r="ATP1394" s="84">
        <f t="shared" si="2088"/>
        <v>2000000</v>
      </c>
      <c r="ATQ1394" s="84">
        <f t="shared" si="2088"/>
        <v>0</v>
      </c>
      <c r="ATR1394" s="84">
        <f t="shared" si="2088"/>
        <v>0</v>
      </c>
      <c r="ATS1394" s="84">
        <f t="shared" si="2088"/>
        <v>2000000</v>
      </c>
      <c r="ATT1394" s="84">
        <f t="shared" si="2088"/>
        <v>2000000</v>
      </c>
      <c r="ATZ1394" s="84" t="s">
        <v>247</v>
      </c>
      <c r="AUA1394" s="84" t="s">
        <v>4692</v>
      </c>
      <c r="AUB1394" s="84">
        <f t="shared" ref="AUB1394:AUJ1394" si="2089">AUB1388</f>
        <v>0</v>
      </c>
      <c r="AUC1394" s="84">
        <f t="shared" si="2089"/>
        <v>0</v>
      </c>
      <c r="AUD1394" s="84">
        <f t="shared" si="2089"/>
        <v>0</v>
      </c>
      <c r="AUE1394" s="84">
        <f t="shared" si="2089"/>
        <v>0</v>
      </c>
      <c r="AUF1394" s="84">
        <f t="shared" si="2089"/>
        <v>2000000</v>
      </c>
      <c r="AUG1394" s="84">
        <f t="shared" si="2089"/>
        <v>0</v>
      </c>
      <c r="AUH1394" s="84">
        <f t="shared" si="2089"/>
        <v>0</v>
      </c>
      <c r="AUI1394" s="84">
        <f t="shared" si="2089"/>
        <v>2000000</v>
      </c>
      <c r="AUJ1394" s="84">
        <f t="shared" si="2089"/>
        <v>2000000</v>
      </c>
      <c r="AUP1394" s="84" t="s">
        <v>247</v>
      </c>
      <c r="AUQ1394" s="84" t="s">
        <v>4692</v>
      </c>
      <c r="AUR1394" s="84">
        <f t="shared" ref="AUR1394:AUZ1394" si="2090">AUR1388</f>
        <v>0</v>
      </c>
      <c r="AUS1394" s="84">
        <f t="shared" si="2090"/>
        <v>0</v>
      </c>
      <c r="AUT1394" s="84">
        <f t="shared" si="2090"/>
        <v>0</v>
      </c>
      <c r="AUU1394" s="84">
        <f t="shared" si="2090"/>
        <v>0</v>
      </c>
      <c r="AUV1394" s="84">
        <f t="shared" si="2090"/>
        <v>2000000</v>
      </c>
      <c r="AUW1394" s="84">
        <f t="shared" si="2090"/>
        <v>0</v>
      </c>
      <c r="AUX1394" s="84">
        <f t="shared" si="2090"/>
        <v>0</v>
      </c>
      <c r="AUY1394" s="84">
        <f t="shared" si="2090"/>
        <v>2000000</v>
      </c>
      <c r="AUZ1394" s="84">
        <f t="shared" si="2090"/>
        <v>2000000</v>
      </c>
      <c r="AVF1394" s="84" t="s">
        <v>247</v>
      </c>
      <c r="AVG1394" s="84" t="s">
        <v>4692</v>
      </c>
      <c r="AVH1394" s="84">
        <f t="shared" ref="AVH1394:AVP1394" si="2091">AVH1388</f>
        <v>0</v>
      </c>
      <c r="AVI1394" s="84">
        <f t="shared" si="2091"/>
        <v>0</v>
      </c>
      <c r="AVJ1394" s="84">
        <f t="shared" si="2091"/>
        <v>0</v>
      </c>
      <c r="AVK1394" s="84">
        <f t="shared" si="2091"/>
        <v>0</v>
      </c>
      <c r="AVL1394" s="84">
        <f t="shared" si="2091"/>
        <v>2000000</v>
      </c>
      <c r="AVM1394" s="84">
        <f t="shared" si="2091"/>
        <v>0</v>
      </c>
      <c r="AVN1394" s="84">
        <f t="shared" si="2091"/>
        <v>0</v>
      </c>
      <c r="AVO1394" s="84">
        <f t="shared" si="2091"/>
        <v>2000000</v>
      </c>
      <c r="AVP1394" s="84">
        <f t="shared" si="2091"/>
        <v>2000000</v>
      </c>
      <c r="AVV1394" s="84" t="s">
        <v>247</v>
      </c>
      <c r="AVW1394" s="84" t="s">
        <v>4692</v>
      </c>
      <c r="AVX1394" s="84">
        <f t="shared" ref="AVX1394:AWF1394" si="2092">AVX1388</f>
        <v>0</v>
      </c>
      <c r="AVY1394" s="84">
        <f t="shared" si="2092"/>
        <v>0</v>
      </c>
      <c r="AVZ1394" s="84">
        <f t="shared" si="2092"/>
        <v>0</v>
      </c>
      <c r="AWA1394" s="84">
        <f t="shared" si="2092"/>
        <v>0</v>
      </c>
      <c r="AWB1394" s="84">
        <f t="shared" si="2092"/>
        <v>2000000</v>
      </c>
      <c r="AWC1394" s="84">
        <f t="shared" si="2092"/>
        <v>0</v>
      </c>
      <c r="AWD1394" s="84">
        <f t="shared" si="2092"/>
        <v>0</v>
      </c>
      <c r="AWE1394" s="84">
        <f t="shared" si="2092"/>
        <v>2000000</v>
      </c>
      <c r="AWF1394" s="84">
        <f t="shared" si="2092"/>
        <v>2000000</v>
      </c>
      <c r="AWL1394" s="84" t="s">
        <v>247</v>
      </c>
      <c r="AWM1394" s="84" t="s">
        <v>4692</v>
      </c>
      <c r="AWN1394" s="84">
        <f t="shared" ref="AWN1394:AWV1394" si="2093">AWN1388</f>
        <v>0</v>
      </c>
      <c r="AWO1394" s="84">
        <f t="shared" si="2093"/>
        <v>0</v>
      </c>
      <c r="AWP1394" s="84">
        <f t="shared" si="2093"/>
        <v>0</v>
      </c>
      <c r="AWQ1394" s="84">
        <f t="shared" si="2093"/>
        <v>0</v>
      </c>
      <c r="AWR1394" s="84">
        <f t="shared" si="2093"/>
        <v>2000000</v>
      </c>
      <c r="AWS1394" s="84">
        <f t="shared" si="2093"/>
        <v>0</v>
      </c>
      <c r="AWT1394" s="84">
        <f t="shared" si="2093"/>
        <v>0</v>
      </c>
      <c r="AWU1394" s="84">
        <f t="shared" si="2093"/>
        <v>2000000</v>
      </c>
      <c r="AWV1394" s="84">
        <f t="shared" si="2093"/>
        <v>2000000</v>
      </c>
      <c r="AXB1394" s="84" t="s">
        <v>247</v>
      </c>
      <c r="AXC1394" s="84" t="s">
        <v>4692</v>
      </c>
      <c r="AXD1394" s="84">
        <f t="shared" ref="AXD1394:AXL1394" si="2094">AXD1388</f>
        <v>0</v>
      </c>
      <c r="AXE1394" s="84">
        <f t="shared" si="2094"/>
        <v>0</v>
      </c>
      <c r="AXF1394" s="84">
        <f t="shared" si="2094"/>
        <v>0</v>
      </c>
      <c r="AXG1394" s="84">
        <f t="shared" si="2094"/>
        <v>0</v>
      </c>
      <c r="AXH1394" s="84">
        <f t="shared" si="2094"/>
        <v>2000000</v>
      </c>
      <c r="AXI1394" s="84">
        <f t="shared" si="2094"/>
        <v>0</v>
      </c>
      <c r="AXJ1394" s="84">
        <f t="shared" si="2094"/>
        <v>0</v>
      </c>
      <c r="AXK1394" s="84">
        <f t="shared" si="2094"/>
        <v>2000000</v>
      </c>
      <c r="AXL1394" s="84">
        <f t="shared" si="2094"/>
        <v>2000000</v>
      </c>
      <c r="AXR1394" s="84" t="s">
        <v>247</v>
      </c>
      <c r="AXS1394" s="84" t="s">
        <v>4692</v>
      </c>
      <c r="AXT1394" s="84">
        <f t="shared" ref="AXT1394:AYB1394" si="2095">AXT1388</f>
        <v>0</v>
      </c>
      <c r="AXU1394" s="84">
        <f t="shared" si="2095"/>
        <v>0</v>
      </c>
      <c r="AXV1394" s="84">
        <f t="shared" si="2095"/>
        <v>0</v>
      </c>
      <c r="AXW1394" s="84">
        <f t="shared" si="2095"/>
        <v>0</v>
      </c>
      <c r="AXX1394" s="84">
        <f t="shared" si="2095"/>
        <v>2000000</v>
      </c>
      <c r="AXY1394" s="84">
        <f t="shared" si="2095"/>
        <v>0</v>
      </c>
      <c r="AXZ1394" s="84">
        <f t="shared" si="2095"/>
        <v>0</v>
      </c>
      <c r="AYA1394" s="84">
        <f t="shared" si="2095"/>
        <v>2000000</v>
      </c>
      <c r="AYB1394" s="84">
        <f t="shared" si="2095"/>
        <v>2000000</v>
      </c>
      <c r="AYH1394" s="84" t="s">
        <v>247</v>
      </c>
      <c r="AYI1394" s="84" t="s">
        <v>4692</v>
      </c>
      <c r="AYJ1394" s="84">
        <f t="shared" ref="AYJ1394:AYR1394" si="2096">AYJ1388</f>
        <v>0</v>
      </c>
      <c r="AYK1394" s="84">
        <f t="shared" si="2096"/>
        <v>0</v>
      </c>
      <c r="AYL1394" s="84">
        <f t="shared" si="2096"/>
        <v>0</v>
      </c>
      <c r="AYM1394" s="84">
        <f t="shared" si="2096"/>
        <v>0</v>
      </c>
      <c r="AYN1394" s="84">
        <f t="shared" si="2096"/>
        <v>2000000</v>
      </c>
      <c r="AYO1394" s="84">
        <f t="shared" si="2096"/>
        <v>0</v>
      </c>
      <c r="AYP1394" s="84">
        <f t="shared" si="2096"/>
        <v>0</v>
      </c>
      <c r="AYQ1394" s="84">
        <f t="shared" si="2096"/>
        <v>2000000</v>
      </c>
      <c r="AYR1394" s="84">
        <f t="shared" si="2096"/>
        <v>2000000</v>
      </c>
      <c r="AYX1394" s="84" t="s">
        <v>247</v>
      </c>
      <c r="AYY1394" s="84" t="s">
        <v>4692</v>
      </c>
      <c r="AYZ1394" s="84">
        <f t="shared" ref="AYZ1394:AZH1394" si="2097">AYZ1388</f>
        <v>0</v>
      </c>
      <c r="AZA1394" s="84">
        <f t="shared" si="2097"/>
        <v>0</v>
      </c>
      <c r="AZB1394" s="84">
        <f t="shared" si="2097"/>
        <v>0</v>
      </c>
      <c r="AZC1394" s="84">
        <f t="shared" si="2097"/>
        <v>0</v>
      </c>
      <c r="AZD1394" s="84">
        <f t="shared" si="2097"/>
        <v>2000000</v>
      </c>
      <c r="AZE1394" s="84">
        <f t="shared" si="2097"/>
        <v>0</v>
      </c>
      <c r="AZF1394" s="84">
        <f t="shared" si="2097"/>
        <v>0</v>
      </c>
      <c r="AZG1394" s="84">
        <f t="shared" si="2097"/>
        <v>2000000</v>
      </c>
      <c r="AZH1394" s="84">
        <f t="shared" si="2097"/>
        <v>2000000</v>
      </c>
      <c r="AZN1394" s="84" t="s">
        <v>247</v>
      </c>
      <c r="AZO1394" s="84" t="s">
        <v>4692</v>
      </c>
      <c r="AZP1394" s="84">
        <f t="shared" ref="AZP1394:AZX1394" si="2098">AZP1388</f>
        <v>0</v>
      </c>
      <c r="AZQ1394" s="84">
        <f t="shared" si="2098"/>
        <v>0</v>
      </c>
      <c r="AZR1394" s="84">
        <f t="shared" si="2098"/>
        <v>0</v>
      </c>
      <c r="AZS1394" s="84">
        <f t="shared" si="2098"/>
        <v>0</v>
      </c>
      <c r="AZT1394" s="84">
        <f t="shared" si="2098"/>
        <v>2000000</v>
      </c>
      <c r="AZU1394" s="84">
        <f t="shared" si="2098"/>
        <v>0</v>
      </c>
      <c r="AZV1394" s="84">
        <f t="shared" si="2098"/>
        <v>0</v>
      </c>
      <c r="AZW1394" s="84">
        <f t="shared" si="2098"/>
        <v>2000000</v>
      </c>
      <c r="AZX1394" s="84">
        <f t="shared" si="2098"/>
        <v>2000000</v>
      </c>
      <c r="BAD1394" s="84" t="s">
        <v>247</v>
      </c>
      <c r="BAE1394" s="84" t="s">
        <v>4692</v>
      </c>
      <c r="BAF1394" s="84">
        <f t="shared" ref="BAF1394:BAN1394" si="2099">BAF1388</f>
        <v>0</v>
      </c>
      <c r="BAG1394" s="84">
        <f t="shared" si="2099"/>
        <v>0</v>
      </c>
      <c r="BAH1394" s="84">
        <f t="shared" si="2099"/>
        <v>0</v>
      </c>
      <c r="BAI1394" s="84">
        <f t="shared" si="2099"/>
        <v>0</v>
      </c>
      <c r="BAJ1394" s="84">
        <f t="shared" si="2099"/>
        <v>2000000</v>
      </c>
      <c r="BAK1394" s="84">
        <f t="shared" si="2099"/>
        <v>0</v>
      </c>
      <c r="BAL1394" s="84">
        <f t="shared" si="2099"/>
        <v>0</v>
      </c>
      <c r="BAM1394" s="84">
        <f t="shared" si="2099"/>
        <v>2000000</v>
      </c>
      <c r="BAN1394" s="84">
        <f t="shared" si="2099"/>
        <v>2000000</v>
      </c>
      <c r="BAT1394" s="84" t="s">
        <v>247</v>
      </c>
      <c r="BAU1394" s="84" t="s">
        <v>4692</v>
      </c>
      <c r="BAV1394" s="84">
        <f t="shared" ref="BAV1394:BBD1394" si="2100">BAV1388</f>
        <v>0</v>
      </c>
      <c r="BAW1394" s="84">
        <f t="shared" si="2100"/>
        <v>0</v>
      </c>
      <c r="BAX1394" s="84">
        <f t="shared" si="2100"/>
        <v>0</v>
      </c>
      <c r="BAY1394" s="84">
        <f t="shared" si="2100"/>
        <v>0</v>
      </c>
      <c r="BAZ1394" s="84">
        <f t="shared" si="2100"/>
        <v>2000000</v>
      </c>
      <c r="BBA1394" s="84">
        <f t="shared" si="2100"/>
        <v>0</v>
      </c>
      <c r="BBB1394" s="84">
        <f t="shared" si="2100"/>
        <v>0</v>
      </c>
      <c r="BBC1394" s="84">
        <f t="shared" si="2100"/>
        <v>2000000</v>
      </c>
      <c r="BBD1394" s="84">
        <f t="shared" si="2100"/>
        <v>2000000</v>
      </c>
      <c r="BBJ1394" s="84" t="s">
        <v>247</v>
      </c>
      <c r="BBK1394" s="84" t="s">
        <v>4692</v>
      </c>
      <c r="BBL1394" s="84">
        <f t="shared" ref="BBL1394:BBT1394" si="2101">BBL1388</f>
        <v>0</v>
      </c>
      <c r="BBM1394" s="84">
        <f t="shared" si="2101"/>
        <v>0</v>
      </c>
      <c r="BBN1394" s="84">
        <f t="shared" si="2101"/>
        <v>0</v>
      </c>
      <c r="BBO1394" s="84">
        <f t="shared" si="2101"/>
        <v>0</v>
      </c>
      <c r="BBP1394" s="84">
        <f t="shared" si="2101"/>
        <v>2000000</v>
      </c>
      <c r="BBQ1394" s="84">
        <f t="shared" si="2101"/>
        <v>0</v>
      </c>
      <c r="BBR1394" s="84">
        <f t="shared" si="2101"/>
        <v>0</v>
      </c>
      <c r="BBS1394" s="84">
        <f t="shared" si="2101"/>
        <v>2000000</v>
      </c>
      <c r="BBT1394" s="84">
        <f t="shared" si="2101"/>
        <v>2000000</v>
      </c>
      <c r="BBZ1394" s="84" t="s">
        <v>247</v>
      </c>
      <c r="BCA1394" s="84" t="s">
        <v>4692</v>
      </c>
      <c r="BCB1394" s="84">
        <f t="shared" ref="BCB1394:BCJ1394" si="2102">BCB1388</f>
        <v>0</v>
      </c>
      <c r="BCC1394" s="84">
        <f t="shared" si="2102"/>
        <v>0</v>
      </c>
      <c r="BCD1394" s="84">
        <f t="shared" si="2102"/>
        <v>0</v>
      </c>
      <c r="BCE1394" s="84">
        <f t="shared" si="2102"/>
        <v>0</v>
      </c>
      <c r="BCF1394" s="84">
        <f t="shared" si="2102"/>
        <v>2000000</v>
      </c>
      <c r="BCG1394" s="84">
        <f t="shared" si="2102"/>
        <v>0</v>
      </c>
      <c r="BCH1394" s="84">
        <f t="shared" si="2102"/>
        <v>0</v>
      </c>
      <c r="BCI1394" s="84">
        <f t="shared" si="2102"/>
        <v>2000000</v>
      </c>
      <c r="BCJ1394" s="84">
        <f t="shared" si="2102"/>
        <v>2000000</v>
      </c>
      <c r="BCP1394" s="84" t="s">
        <v>247</v>
      </c>
      <c r="BCQ1394" s="84" t="s">
        <v>4692</v>
      </c>
      <c r="BCR1394" s="84">
        <f t="shared" ref="BCR1394:BCZ1394" si="2103">BCR1388</f>
        <v>0</v>
      </c>
      <c r="BCS1394" s="84">
        <f t="shared" si="2103"/>
        <v>0</v>
      </c>
      <c r="BCT1394" s="84">
        <f t="shared" si="2103"/>
        <v>0</v>
      </c>
      <c r="BCU1394" s="84">
        <f t="shared" si="2103"/>
        <v>0</v>
      </c>
      <c r="BCV1394" s="84">
        <f t="shared" si="2103"/>
        <v>2000000</v>
      </c>
      <c r="BCW1394" s="84">
        <f t="shared" si="2103"/>
        <v>0</v>
      </c>
      <c r="BCX1394" s="84">
        <f t="shared" si="2103"/>
        <v>0</v>
      </c>
      <c r="BCY1394" s="84">
        <f t="shared" si="2103"/>
        <v>2000000</v>
      </c>
      <c r="BCZ1394" s="84">
        <f t="shared" si="2103"/>
        <v>2000000</v>
      </c>
      <c r="BDF1394" s="84" t="s">
        <v>247</v>
      </c>
      <c r="BDG1394" s="84" t="s">
        <v>4692</v>
      </c>
      <c r="BDH1394" s="84">
        <f t="shared" ref="BDH1394:BDP1394" si="2104">BDH1388</f>
        <v>0</v>
      </c>
      <c r="BDI1394" s="84">
        <f t="shared" si="2104"/>
        <v>0</v>
      </c>
      <c r="BDJ1394" s="84">
        <f t="shared" si="2104"/>
        <v>0</v>
      </c>
      <c r="BDK1394" s="84">
        <f t="shared" si="2104"/>
        <v>0</v>
      </c>
      <c r="BDL1394" s="84">
        <f t="shared" si="2104"/>
        <v>2000000</v>
      </c>
      <c r="BDM1394" s="84">
        <f t="shared" si="2104"/>
        <v>0</v>
      </c>
      <c r="BDN1394" s="84">
        <f t="shared" si="2104"/>
        <v>0</v>
      </c>
      <c r="BDO1394" s="84">
        <f t="shared" si="2104"/>
        <v>2000000</v>
      </c>
      <c r="BDP1394" s="84">
        <f t="shared" si="2104"/>
        <v>2000000</v>
      </c>
      <c r="BDV1394" s="84" t="s">
        <v>247</v>
      </c>
      <c r="BDW1394" s="84" t="s">
        <v>4692</v>
      </c>
      <c r="BDX1394" s="84">
        <f t="shared" ref="BDX1394:BEF1394" si="2105">BDX1388</f>
        <v>0</v>
      </c>
      <c r="BDY1394" s="84">
        <f t="shared" si="2105"/>
        <v>0</v>
      </c>
      <c r="BDZ1394" s="84">
        <f t="shared" si="2105"/>
        <v>0</v>
      </c>
      <c r="BEA1394" s="84">
        <f t="shared" si="2105"/>
        <v>0</v>
      </c>
      <c r="BEB1394" s="84">
        <f t="shared" si="2105"/>
        <v>2000000</v>
      </c>
      <c r="BEC1394" s="84">
        <f t="shared" si="2105"/>
        <v>0</v>
      </c>
      <c r="BED1394" s="84">
        <f t="shared" si="2105"/>
        <v>0</v>
      </c>
      <c r="BEE1394" s="84">
        <f t="shared" si="2105"/>
        <v>2000000</v>
      </c>
      <c r="BEF1394" s="84">
        <f t="shared" si="2105"/>
        <v>2000000</v>
      </c>
      <c r="BEL1394" s="84" t="s">
        <v>247</v>
      </c>
      <c r="BEM1394" s="84" t="s">
        <v>4692</v>
      </c>
      <c r="BEN1394" s="84">
        <f t="shared" ref="BEN1394:BEV1394" si="2106">BEN1388</f>
        <v>0</v>
      </c>
      <c r="BEO1394" s="84">
        <f t="shared" si="2106"/>
        <v>0</v>
      </c>
      <c r="BEP1394" s="84">
        <f t="shared" si="2106"/>
        <v>0</v>
      </c>
      <c r="BEQ1394" s="84">
        <f t="shared" si="2106"/>
        <v>0</v>
      </c>
      <c r="BER1394" s="84">
        <f t="shared" si="2106"/>
        <v>2000000</v>
      </c>
      <c r="BES1394" s="84">
        <f t="shared" si="2106"/>
        <v>0</v>
      </c>
      <c r="BET1394" s="84">
        <f t="shared" si="2106"/>
        <v>0</v>
      </c>
      <c r="BEU1394" s="84">
        <f t="shared" si="2106"/>
        <v>2000000</v>
      </c>
      <c r="BEV1394" s="84">
        <f t="shared" si="2106"/>
        <v>2000000</v>
      </c>
      <c r="BFB1394" s="84" t="s">
        <v>247</v>
      </c>
      <c r="BFC1394" s="84" t="s">
        <v>4692</v>
      </c>
      <c r="BFD1394" s="84">
        <f t="shared" ref="BFD1394:BFL1394" si="2107">BFD1388</f>
        <v>0</v>
      </c>
      <c r="BFE1394" s="84">
        <f t="shared" si="2107"/>
        <v>0</v>
      </c>
      <c r="BFF1394" s="84">
        <f t="shared" si="2107"/>
        <v>0</v>
      </c>
      <c r="BFG1394" s="84">
        <f t="shared" si="2107"/>
        <v>0</v>
      </c>
      <c r="BFH1394" s="84">
        <f t="shared" si="2107"/>
        <v>2000000</v>
      </c>
      <c r="BFI1394" s="84">
        <f t="shared" si="2107"/>
        <v>0</v>
      </c>
      <c r="BFJ1394" s="84">
        <f t="shared" si="2107"/>
        <v>0</v>
      </c>
      <c r="BFK1394" s="84">
        <f t="shared" si="2107"/>
        <v>2000000</v>
      </c>
      <c r="BFL1394" s="84">
        <f t="shared" si="2107"/>
        <v>2000000</v>
      </c>
      <c r="BFR1394" s="84" t="s">
        <v>247</v>
      </c>
      <c r="BFS1394" s="84" t="s">
        <v>4692</v>
      </c>
      <c r="BFT1394" s="84">
        <f t="shared" ref="BFT1394:BGB1394" si="2108">BFT1388</f>
        <v>0</v>
      </c>
      <c r="BFU1394" s="84">
        <f t="shared" si="2108"/>
        <v>0</v>
      </c>
      <c r="BFV1394" s="84">
        <f t="shared" si="2108"/>
        <v>0</v>
      </c>
      <c r="BFW1394" s="84">
        <f t="shared" si="2108"/>
        <v>0</v>
      </c>
      <c r="BFX1394" s="84">
        <f t="shared" si="2108"/>
        <v>2000000</v>
      </c>
      <c r="BFY1394" s="84">
        <f t="shared" si="2108"/>
        <v>0</v>
      </c>
      <c r="BFZ1394" s="84">
        <f t="shared" si="2108"/>
        <v>0</v>
      </c>
      <c r="BGA1394" s="84">
        <f t="shared" si="2108"/>
        <v>2000000</v>
      </c>
      <c r="BGB1394" s="84">
        <f t="shared" si="2108"/>
        <v>2000000</v>
      </c>
      <c r="BGH1394" s="84" t="s">
        <v>247</v>
      </c>
      <c r="BGI1394" s="84" t="s">
        <v>4692</v>
      </c>
      <c r="BGJ1394" s="84">
        <f t="shared" ref="BGJ1394:BGR1394" si="2109">BGJ1388</f>
        <v>0</v>
      </c>
      <c r="BGK1394" s="84">
        <f t="shared" si="2109"/>
        <v>0</v>
      </c>
      <c r="BGL1394" s="84">
        <f t="shared" si="2109"/>
        <v>0</v>
      </c>
      <c r="BGM1394" s="84">
        <f t="shared" si="2109"/>
        <v>0</v>
      </c>
      <c r="BGN1394" s="84">
        <f t="shared" si="2109"/>
        <v>2000000</v>
      </c>
      <c r="BGO1394" s="84">
        <f t="shared" si="2109"/>
        <v>0</v>
      </c>
      <c r="BGP1394" s="84">
        <f t="shared" si="2109"/>
        <v>0</v>
      </c>
      <c r="BGQ1394" s="84">
        <f t="shared" si="2109"/>
        <v>2000000</v>
      </c>
      <c r="BGR1394" s="84">
        <f t="shared" si="2109"/>
        <v>2000000</v>
      </c>
      <c r="BGX1394" s="84" t="s">
        <v>247</v>
      </c>
      <c r="BGY1394" s="84" t="s">
        <v>4692</v>
      </c>
      <c r="BGZ1394" s="84">
        <f t="shared" ref="BGZ1394:BHH1394" si="2110">BGZ1388</f>
        <v>0</v>
      </c>
      <c r="BHA1394" s="84">
        <f t="shared" si="2110"/>
        <v>0</v>
      </c>
      <c r="BHB1394" s="84">
        <f t="shared" si="2110"/>
        <v>0</v>
      </c>
      <c r="BHC1394" s="84">
        <f t="shared" si="2110"/>
        <v>0</v>
      </c>
      <c r="BHD1394" s="84">
        <f t="shared" si="2110"/>
        <v>2000000</v>
      </c>
      <c r="BHE1394" s="84">
        <f t="shared" si="2110"/>
        <v>0</v>
      </c>
      <c r="BHF1394" s="84">
        <f t="shared" si="2110"/>
        <v>0</v>
      </c>
      <c r="BHG1394" s="84">
        <f t="shared" si="2110"/>
        <v>2000000</v>
      </c>
      <c r="BHH1394" s="84">
        <f t="shared" si="2110"/>
        <v>2000000</v>
      </c>
      <c r="BHN1394" s="84" t="s">
        <v>247</v>
      </c>
      <c r="BHO1394" s="84" t="s">
        <v>4692</v>
      </c>
      <c r="BHP1394" s="84">
        <f t="shared" ref="BHP1394:BHX1394" si="2111">BHP1388</f>
        <v>0</v>
      </c>
      <c r="BHQ1394" s="84">
        <f t="shared" si="2111"/>
        <v>0</v>
      </c>
      <c r="BHR1394" s="84">
        <f t="shared" si="2111"/>
        <v>0</v>
      </c>
      <c r="BHS1394" s="84">
        <f t="shared" si="2111"/>
        <v>0</v>
      </c>
      <c r="BHT1394" s="84">
        <f t="shared" si="2111"/>
        <v>2000000</v>
      </c>
      <c r="BHU1394" s="84">
        <f t="shared" si="2111"/>
        <v>0</v>
      </c>
      <c r="BHV1394" s="84">
        <f t="shared" si="2111"/>
        <v>0</v>
      </c>
      <c r="BHW1394" s="84">
        <f t="shared" si="2111"/>
        <v>2000000</v>
      </c>
      <c r="BHX1394" s="84">
        <f t="shared" si="2111"/>
        <v>2000000</v>
      </c>
      <c r="BID1394" s="84" t="s">
        <v>247</v>
      </c>
      <c r="BIE1394" s="84" t="s">
        <v>4692</v>
      </c>
      <c r="BIF1394" s="84">
        <f t="shared" ref="BIF1394:BIN1394" si="2112">BIF1388</f>
        <v>0</v>
      </c>
      <c r="BIG1394" s="84">
        <f t="shared" si="2112"/>
        <v>0</v>
      </c>
      <c r="BIH1394" s="84">
        <f t="shared" si="2112"/>
        <v>0</v>
      </c>
      <c r="BII1394" s="84">
        <f t="shared" si="2112"/>
        <v>0</v>
      </c>
      <c r="BIJ1394" s="84">
        <f t="shared" si="2112"/>
        <v>2000000</v>
      </c>
      <c r="BIK1394" s="84">
        <f t="shared" si="2112"/>
        <v>0</v>
      </c>
      <c r="BIL1394" s="84">
        <f t="shared" si="2112"/>
        <v>0</v>
      </c>
      <c r="BIM1394" s="84">
        <f t="shared" si="2112"/>
        <v>2000000</v>
      </c>
      <c r="BIN1394" s="84">
        <f t="shared" si="2112"/>
        <v>2000000</v>
      </c>
      <c r="BIT1394" s="84" t="s">
        <v>247</v>
      </c>
      <c r="BIU1394" s="84" t="s">
        <v>4692</v>
      </c>
      <c r="BIV1394" s="84">
        <f t="shared" ref="BIV1394:BJD1394" si="2113">BIV1388</f>
        <v>0</v>
      </c>
      <c r="BIW1394" s="84">
        <f t="shared" si="2113"/>
        <v>0</v>
      </c>
      <c r="BIX1394" s="84">
        <f t="shared" si="2113"/>
        <v>0</v>
      </c>
      <c r="BIY1394" s="84">
        <f t="shared" si="2113"/>
        <v>0</v>
      </c>
      <c r="BIZ1394" s="84">
        <f t="shared" si="2113"/>
        <v>2000000</v>
      </c>
      <c r="BJA1394" s="84">
        <f t="shared" si="2113"/>
        <v>0</v>
      </c>
      <c r="BJB1394" s="84">
        <f t="shared" si="2113"/>
        <v>0</v>
      </c>
      <c r="BJC1394" s="84">
        <f t="shared" si="2113"/>
        <v>2000000</v>
      </c>
      <c r="BJD1394" s="84">
        <f t="shared" si="2113"/>
        <v>2000000</v>
      </c>
      <c r="BJJ1394" s="84" t="s">
        <v>247</v>
      </c>
      <c r="BJK1394" s="84" t="s">
        <v>4692</v>
      </c>
      <c r="BJL1394" s="84">
        <f t="shared" ref="BJL1394:BJT1394" si="2114">BJL1388</f>
        <v>0</v>
      </c>
      <c r="BJM1394" s="84">
        <f t="shared" si="2114"/>
        <v>0</v>
      </c>
      <c r="BJN1394" s="84">
        <f t="shared" si="2114"/>
        <v>0</v>
      </c>
      <c r="BJO1394" s="84">
        <f t="shared" si="2114"/>
        <v>0</v>
      </c>
      <c r="BJP1394" s="84">
        <f t="shared" si="2114"/>
        <v>2000000</v>
      </c>
      <c r="BJQ1394" s="84">
        <f t="shared" si="2114"/>
        <v>0</v>
      </c>
      <c r="BJR1394" s="84">
        <f t="shared" si="2114"/>
        <v>0</v>
      </c>
      <c r="BJS1394" s="84">
        <f t="shared" si="2114"/>
        <v>2000000</v>
      </c>
      <c r="BJT1394" s="84">
        <f t="shared" si="2114"/>
        <v>2000000</v>
      </c>
      <c r="BJZ1394" s="84" t="s">
        <v>247</v>
      </c>
      <c r="BKA1394" s="84" t="s">
        <v>4692</v>
      </c>
      <c r="BKB1394" s="84">
        <f t="shared" ref="BKB1394:BKJ1394" si="2115">BKB1388</f>
        <v>0</v>
      </c>
      <c r="BKC1394" s="84">
        <f t="shared" si="2115"/>
        <v>0</v>
      </c>
      <c r="BKD1394" s="84">
        <f t="shared" si="2115"/>
        <v>0</v>
      </c>
      <c r="BKE1394" s="84">
        <f t="shared" si="2115"/>
        <v>0</v>
      </c>
      <c r="BKF1394" s="84">
        <f t="shared" si="2115"/>
        <v>2000000</v>
      </c>
      <c r="BKG1394" s="84">
        <f t="shared" si="2115"/>
        <v>0</v>
      </c>
      <c r="BKH1394" s="84">
        <f t="shared" si="2115"/>
        <v>0</v>
      </c>
      <c r="BKI1394" s="84">
        <f t="shared" si="2115"/>
        <v>2000000</v>
      </c>
      <c r="BKJ1394" s="84">
        <f t="shared" si="2115"/>
        <v>2000000</v>
      </c>
      <c r="BKP1394" s="84" t="s">
        <v>247</v>
      </c>
      <c r="BKQ1394" s="84" t="s">
        <v>4692</v>
      </c>
      <c r="BKR1394" s="84">
        <f t="shared" ref="BKR1394:BKZ1394" si="2116">BKR1388</f>
        <v>0</v>
      </c>
      <c r="BKS1394" s="84">
        <f t="shared" si="2116"/>
        <v>0</v>
      </c>
      <c r="BKT1394" s="84">
        <f t="shared" si="2116"/>
        <v>0</v>
      </c>
      <c r="BKU1394" s="84">
        <f t="shared" si="2116"/>
        <v>0</v>
      </c>
      <c r="BKV1394" s="84">
        <f t="shared" si="2116"/>
        <v>2000000</v>
      </c>
      <c r="BKW1394" s="84">
        <f t="shared" si="2116"/>
        <v>0</v>
      </c>
      <c r="BKX1394" s="84">
        <f t="shared" si="2116"/>
        <v>0</v>
      </c>
      <c r="BKY1394" s="84">
        <f t="shared" si="2116"/>
        <v>2000000</v>
      </c>
      <c r="BKZ1394" s="84">
        <f t="shared" si="2116"/>
        <v>2000000</v>
      </c>
      <c r="BLF1394" s="84" t="s">
        <v>247</v>
      </c>
      <c r="BLG1394" s="84" t="s">
        <v>4692</v>
      </c>
      <c r="BLH1394" s="84">
        <f t="shared" ref="BLH1394:BLP1394" si="2117">BLH1388</f>
        <v>0</v>
      </c>
      <c r="BLI1394" s="84">
        <f t="shared" si="2117"/>
        <v>0</v>
      </c>
      <c r="BLJ1394" s="84">
        <f t="shared" si="2117"/>
        <v>0</v>
      </c>
      <c r="BLK1394" s="84">
        <f t="shared" si="2117"/>
        <v>0</v>
      </c>
      <c r="BLL1394" s="84">
        <f t="shared" si="2117"/>
        <v>2000000</v>
      </c>
      <c r="BLM1394" s="84">
        <f t="shared" si="2117"/>
        <v>0</v>
      </c>
      <c r="BLN1394" s="84">
        <f t="shared" si="2117"/>
        <v>0</v>
      </c>
      <c r="BLO1394" s="84">
        <f t="shared" si="2117"/>
        <v>2000000</v>
      </c>
      <c r="BLP1394" s="84">
        <f t="shared" si="2117"/>
        <v>2000000</v>
      </c>
      <c r="BLV1394" s="84" t="s">
        <v>247</v>
      </c>
      <c r="BLW1394" s="84" t="s">
        <v>4692</v>
      </c>
      <c r="BLX1394" s="84">
        <f t="shared" ref="BLX1394:BMF1394" si="2118">BLX1388</f>
        <v>0</v>
      </c>
      <c r="BLY1394" s="84">
        <f t="shared" si="2118"/>
        <v>0</v>
      </c>
      <c r="BLZ1394" s="84">
        <f t="shared" si="2118"/>
        <v>0</v>
      </c>
      <c r="BMA1394" s="84">
        <f t="shared" si="2118"/>
        <v>0</v>
      </c>
      <c r="BMB1394" s="84">
        <f t="shared" si="2118"/>
        <v>2000000</v>
      </c>
      <c r="BMC1394" s="84">
        <f t="shared" si="2118"/>
        <v>0</v>
      </c>
      <c r="BMD1394" s="84">
        <f t="shared" si="2118"/>
        <v>0</v>
      </c>
      <c r="BME1394" s="84">
        <f t="shared" si="2118"/>
        <v>2000000</v>
      </c>
      <c r="BMF1394" s="84">
        <f t="shared" si="2118"/>
        <v>2000000</v>
      </c>
      <c r="BML1394" s="84" t="s">
        <v>247</v>
      </c>
      <c r="BMM1394" s="84" t="s">
        <v>4692</v>
      </c>
      <c r="BMN1394" s="84">
        <f t="shared" ref="BMN1394:BMV1394" si="2119">BMN1388</f>
        <v>0</v>
      </c>
      <c r="BMO1394" s="84">
        <f t="shared" si="2119"/>
        <v>0</v>
      </c>
      <c r="BMP1394" s="84">
        <f t="shared" si="2119"/>
        <v>0</v>
      </c>
      <c r="BMQ1394" s="84">
        <f t="shared" si="2119"/>
        <v>0</v>
      </c>
      <c r="BMR1394" s="84">
        <f t="shared" si="2119"/>
        <v>2000000</v>
      </c>
      <c r="BMS1394" s="84">
        <f t="shared" si="2119"/>
        <v>0</v>
      </c>
      <c r="BMT1394" s="84">
        <f t="shared" si="2119"/>
        <v>0</v>
      </c>
      <c r="BMU1394" s="84">
        <f t="shared" si="2119"/>
        <v>2000000</v>
      </c>
      <c r="BMV1394" s="84">
        <f t="shared" si="2119"/>
        <v>2000000</v>
      </c>
      <c r="BNB1394" s="84" t="s">
        <v>247</v>
      </c>
      <c r="BNC1394" s="84" t="s">
        <v>4692</v>
      </c>
      <c r="BND1394" s="84">
        <f t="shared" ref="BND1394:BNL1394" si="2120">BND1388</f>
        <v>0</v>
      </c>
      <c r="BNE1394" s="84">
        <f t="shared" si="2120"/>
        <v>0</v>
      </c>
      <c r="BNF1394" s="84">
        <f t="shared" si="2120"/>
        <v>0</v>
      </c>
      <c r="BNG1394" s="84">
        <f t="shared" si="2120"/>
        <v>0</v>
      </c>
      <c r="BNH1394" s="84">
        <f t="shared" si="2120"/>
        <v>2000000</v>
      </c>
      <c r="BNI1394" s="84">
        <f t="shared" si="2120"/>
        <v>0</v>
      </c>
      <c r="BNJ1394" s="84">
        <f t="shared" si="2120"/>
        <v>0</v>
      </c>
      <c r="BNK1394" s="84">
        <f t="shared" si="2120"/>
        <v>2000000</v>
      </c>
      <c r="BNL1394" s="84">
        <f t="shared" si="2120"/>
        <v>2000000</v>
      </c>
      <c r="BNR1394" s="84" t="s">
        <v>247</v>
      </c>
      <c r="BNS1394" s="84" t="s">
        <v>4692</v>
      </c>
      <c r="BNT1394" s="84">
        <f t="shared" ref="BNT1394:BOB1394" si="2121">BNT1388</f>
        <v>0</v>
      </c>
      <c r="BNU1394" s="84">
        <f t="shared" si="2121"/>
        <v>0</v>
      </c>
      <c r="BNV1394" s="84">
        <f t="shared" si="2121"/>
        <v>0</v>
      </c>
      <c r="BNW1394" s="84">
        <f t="shared" si="2121"/>
        <v>0</v>
      </c>
      <c r="BNX1394" s="84">
        <f t="shared" si="2121"/>
        <v>2000000</v>
      </c>
      <c r="BNY1394" s="84">
        <f t="shared" si="2121"/>
        <v>0</v>
      </c>
      <c r="BNZ1394" s="84">
        <f t="shared" si="2121"/>
        <v>0</v>
      </c>
      <c r="BOA1394" s="84">
        <f t="shared" si="2121"/>
        <v>2000000</v>
      </c>
      <c r="BOB1394" s="84">
        <f t="shared" si="2121"/>
        <v>2000000</v>
      </c>
      <c r="BOH1394" s="84" t="s">
        <v>247</v>
      </c>
      <c r="BOI1394" s="84" t="s">
        <v>4692</v>
      </c>
      <c r="BOJ1394" s="84">
        <f t="shared" ref="BOJ1394:BOR1394" si="2122">BOJ1388</f>
        <v>0</v>
      </c>
      <c r="BOK1394" s="84">
        <f t="shared" si="2122"/>
        <v>0</v>
      </c>
      <c r="BOL1394" s="84">
        <f t="shared" si="2122"/>
        <v>0</v>
      </c>
      <c r="BOM1394" s="84">
        <f t="shared" si="2122"/>
        <v>0</v>
      </c>
      <c r="BON1394" s="84">
        <f t="shared" si="2122"/>
        <v>2000000</v>
      </c>
      <c r="BOO1394" s="84">
        <f t="shared" si="2122"/>
        <v>0</v>
      </c>
      <c r="BOP1394" s="84">
        <f t="shared" si="2122"/>
        <v>0</v>
      </c>
      <c r="BOQ1394" s="84">
        <f t="shared" si="2122"/>
        <v>2000000</v>
      </c>
      <c r="BOR1394" s="84">
        <f t="shared" si="2122"/>
        <v>2000000</v>
      </c>
      <c r="BOX1394" s="84" t="s">
        <v>247</v>
      </c>
      <c r="BOY1394" s="84" t="s">
        <v>4692</v>
      </c>
      <c r="BOZ1394" s="84">
        <f t="shared" ref="BOZ1394:BPH1394" si="2123">BOZ1388</f>
        <v>0</v>
      </c>
      <c r="BPA1394" s="84">
        <f t="shared" si="2123"/>
        <v>0</v>
      </c>
      <c r="BPB1394" s="84">
        <f t="shared" si="2123"/>
        <v>0</v>
      </c>
      <c r="BPC1394" s="84">
        <f t="shared" si="2123"/>
        <v>0</v>
      </c>
      <c r="BPD1394" s="84">
        <f t="shared" si="2123"/>
        <v>2000000</v>
      </c>
      <c r="BPE1394" s="84">
        <f t="shared" si="2123"/>
        <v>0</v>
      </c>
      <c r="BPF1394" s="84">
        <f t="shared" si="2123"/>
        <v>0</v>
      </c>
      <c r="BPG1394" s="84">
        <f t="shared" si="2123"/>
        <v>2000000</v>
      </c>
      <c r="BPH1394" s="84">
        <f t="shared" si="2123"/>
        <v>2000000</v>
      </c>
      <c r="BPN1394" s="84" t="s">
        <v>247</v>
      </c>
      <c r="BPO1394" s="84" t="s">
        <v>4692</v>
      </c>
      <c r="BPP1394" s="84">
        <f t="shared" ref="BPP1394:BPX1394" si="2124">BPP1388</f>
        <v>0</v>
      </c>
      <c r="BPQ1394" s="84">
        <f t="shared" si="2124"/>
        <v>0</v>
      </c>
      <c r="BPR1394" s="84">
        <f t="shared" si="2124"/>
        <v>0</v>
      </c>
      <c r="BPS1394" s="84">
        <f t="shared" si="2124"/>
        <v>0</v>
      </c>
      <c r="BPT1394" s="84">
        <f t="shared" si="2124"/>
        <v>2000000</v>
      </c>
      <c r="BPU1394" s="84">
        <f t="shared" si="2124"/>
        <v>0</v>
      </c>
      <c r="BPV1394" s="84">
        <f t="shared" si="2124"/>
        <v>0</v>
      </c>
      <c r="BPW1394" s="84">
        <f t="shared" si="2124"/>
        <v>2000000</v>
      </c>
      <c r="BPX1394" s="84">
        <f t="shared" si="2124"/>
        <v>2000000</v>
      </c>
      <c r="BQD1394" s="84" t="s">
        <v>247</v>
      </c>
      <c r="BQE1394" s="84" t="s">
        <v>4692</v>
      </c>
      <c r="BQF1394" s="84">
        <f t="shared" ref="BQF1394:BQN1394" si="2125">BQF1388</f>
        <v>0</v>
      </c>
      <c r="BQG1394" s="84">
        <f t="shared" si="2125"/>
        <v>0</v>
      </c>
      <c r="BQH1394" s="84">
        <f t="shared" si="2125"/>
        <v>0</v>
      </c>
      <c r="BQI1394" s="84">
        <f t="shared" si="2125"/>
        <v>0</v>
      </c>
      <c r="BQJ1394" s="84">
        <f t="shared" si="2125"/>
        <v>2000000</v>
      </c>
      <c r="BQK1394" s="84">
        <f t="shared" si="2125"/>
        <v>0</v>
      </c>
      <c r="BQL1394" s="84">
        <f t="shared" si="2125"/>
        <v>0</v>
      </c>
      <c r="BQM1394" s="84">
        <f t="shared" si="2125"/>
        <v>2000000</v>
      </c>
      <c r="BQN1394" s="84">
        <f t="shared" si="2125"/>
        <v>2000000</v>
      </c>
      <c r="BQT1394" s="84" t="s">
        <v>247</v>
      </c>
      <c r="BQU1394" s="84" t="s">
        <v>4692</v>
      </c>
      <c r="BQV1394" s="84">
        <f t="shared" ref="BQV1394:BRD1394" si="2126">BQV1388</f>
        <v>0</v>
      </c>
      <c r="BQW1394" s="84">
        <f t="shared" si="2126"/>
        <v>0</v>
      </c>
      <c r="BQX1394" s="84">
        <f t="shared" si="2126"/>
        <v>0</v>
      </c>
      <c r="BQY1394" s="84">
        <f t="shared" si="2126"/>
        <v>0</v>
      </c>
      <c r="BQZ1394" s="84">
        <f t="shared" si="2126"/>
        <v>2000000</v>
      </c>
      <c r="BRA1394" s="84">
        <f t="shared" si="2126"/>
        <v>0</v>
      </c>
      <c r="BRB1394" s="84">
        <f t="shared" si="2126"/>
        <v>0</v>
      </c>
      <c r="BRC1394" s="84">
        <f t="shared" si="2126"/>
        <v>2000000</v>
      </c>
      <c r="BRD1394" s="84">
        <f t="shared" si="2126"/>
        <v>2000000</v>
      </c>
      <c r="BRJ1394" s="84" t="s">
        <v>247</v>
      </c>
      <c r="BRK1394" s="84" t="s">
        <v>4692</v>
      </c>
      <c r="BRL1394" s="84">
        <f t="shared" ref="BRL1394:BRT1394" si="2127">BRL1388</f>
        <v>0</v>
      </c>
      <c r="BRM1394" s="84">
        <f t="shared" si="2127"/>
        <v>0</v>
      </c>
      <c r="BRN1394" s="84">
        <f t="shared" si="2127"/>
        <v>0</v>
      </c>
      <c r="BRO1394" s="84">
        <f t="shared" si="2127"/>
        <v>0</v>
      </c>
      <c r="BRP1394" s="84">
        <f t="shared" si="2127"/>
        <v>2000000</v>
      </c>
      <c r="BRQ1394" s="84">
        <f t="shared" si="2127"/>
        <v>0</v>
      </c>
      <c r="BRR1394" s="84">
        <f t="shared" si="2127"/>
        <v>0</v>
      </c>
      <c r="BRS1394" s="84">
        <f t="shared" si="2127"/>
        <v>2000000</v>
      </c>
      <c r="BRT1394" s="84">
        <f t="shared" si="2127"/>
        <v>2000000</v>
      </c>
      <c r="BRZ1394" s="84" t="s">
        <v>247</v>
      </c>
      <c r="BSA1394" s="84" t="s">
        <v>4692</v>
      </c>
      <c r="BSB1394" s="84">
        <f t="shared" ref="BSB1394:BSJ1394" si="2128">BSB1388</f>
        <v>0</v>
      </c>
      <c r="BSC1394" s="84">
        <f t="shared" si="2128"/>
        <v>0</v>
      </c>
      <c r="BSD1394" s="84">
        <f t="shared" si="2128"/>
        <v>0</v>
      </c>
      <c r="BSE1394" s="84">
        <f t="shared" si="2128"/>
        <v>0</v>
      </c>
      <c r="BSF1394" s="84">
        <f t="shared" si="2128"/>
        <v>2000000</v>
      </c>
      <c r="BSG1394" s="84">
        <f t="shared" si="2128"/>
        <v>0</v>
      </c>
      <c r="BSH1394" s="84">
        <f t="shared" si="2128"/>
        <v>0</v>
      </c>
      <c r="BSI1394" s="84">
        <f t="shared" si="2128"/>
        <v>2000000</v>
      </c>
      <c r="BSJ1394" s="84">
        <f t="shared" si="2128"/>
        <v>2000000</v>
      </c>
      <c r="BSP1394" s="84" t="s">
        <v>247</v>
      </c>
      <c r="BSQ1394" s="84" t="s">
        <v>4692</v>
      </c>
      <c r="BSR1394" s="84">
        <f t="shared" ref="BSR1394:BSZ1394" si="2129">BSR1388</f>
        <v>0</v>
      </c>
      <c r="BSS1394" s="84">
        <f t="shared" si="2129"/>
        <v>0</v>
      </c>
      <c r="BST1394" s="84">
        <f t="shared" si="2129"/>
        <v>0</v>
      </c>
      <c r="BSU1394" s="84">
        <f t="shared" si="2129"/>
        <v>0</v>
      </c>
      <c r="BSV1394" s="84">
        <f t="shared" si="2129"/>
        <v>2000000</v>
      </c>
      <c r="BSW1394" s="84">
        <f t="shared" si="2129"/>
        <v>0</v>
      </c>
      <c r="BSX1394" s="84">
        <f t="shared" si="2129"/>
        <v>0</v>
      </c>
      <c r="BSY1394" s="84">
        <f t="shared" si="2129"/>
        <v>2000000</v>
      </c>
      <c r="BSZ1394" s="84">
        <f t="shared" si="2129"/>
        <v>2000000</v>
      </c>
      <c r="BTF1394" s="84" t="s">
        <v>247</v>
      </c>
      <c r="BTG1394" s="84" t="s">
        <v>4692</v>
      </c>
      <c r="BTH1394" s="84">
        <f t="shared" ref="BTH1394:BTP1394" si="2130">BTH1388</f>
        <v>0</v>
      </c>
      <c r="BTI1394" s="84">
        <f t="shared" si="2130"/>
        <v>0</v>
      </c>
      <c r="BTJ1394" s="84">
        <f t="shared" si="2130"/>
        <v>0</v>
      </c>
      <c r="BTK1394" s="84">
        <f t="shared" si="2130"/>
        <v>0</v>
      </c>
      <c r="BTL1394" s="84">
        <f t="shared" si="2130"/>
        <v>2000000</v>
      </c>
      <c r="BTM1394" s="84">
        <f t="shared" si="2130"/>
        <v>0</v>
      </c>
      <c r="BTN1394" s="84">
        <f t="shared" si="2130"/>
        <v>0</v>
      </c>
      <c r="BTO1394" s="84">
        <f t="shared" si="2130"/>
        <v>2000000</v>
      </c>
      <c r="BTP1394" s="84">
        <f t="shared" si="2130"/>
        <v>2000000</v>
      </c>
      <c r="BTV1394" s="84" t="s">
        <v>247</v>
      </c>
      <c r="BTW1394" s="84" t="s">
        <v>4692</v>
      </c>
      <c r="BTX1394" s="84">
        <f t="shared" ref="BTX1394:BUF1394" si="2131">BTX1388</f>
        <v>0</v>
      </c>
      <c r="BTY1394" s="84">
        <f t="shared" si="2131"/>
        <v>0</v>
      </c>
      <c r="BTZ1394" s="84">
        <f t="shared" si="2131"/>
        <v>0</v>
      </c>
      <c r="BUA1394" s="84">
        <f t="shared" si="2131"/>
        <v>0</v>
      </c>
      <c r="BUB1394" s="84">
        <f t="shared" si="2131"/>
        <v>2000000</v>
      </c>
      <c r="BUC1394" s="84">
        <f t="shared" si="2131"/>
        <v>0</v>
      </c>
      <c r="BUD1394" s="84">
        <f t="shared" si="2131"/>
        <v>0</v>
      </c>
      <c r="BUE1394" s="84">
        <f t="shared" si="2131"/>
        <v>2000000</v>
      </c>
      <c r="BUF1394" s="84">
        <f t="shared" si="2131"/>
        <v>2000000</v>
      </c>
      <c r="BUL1394" s="84" t="s">
        <v>247</v>
      </c>
      <c r="BUM1394" s="84" t="s">
        <v>4692</v>
      </c>
      <c r="BUN1394" s="84">
        <f t="shared" ref="BUN1394:BUV1394" si="2132">BUN1388</f>
        <v>0</v>
      </c>
      <c r="BUO1394" s="84">
        <f t="shared" si="2132"/>
        <v>0</v>
      </c>
      <c r="BUP1394" s="84">
        <f t="shared" si="2132"/>
        <v>0</v>
      </c>
      <c r="BUQ1394" s="84">
        <f t="shared" si="2132"/>
        <v>0</v>
      </c>
      <c r="BUR1394" s="84">
        <f t="shared" si="2132"/>
        <v>2000000</v>
      </c>
      <c r="BUS1394" s="84">
        <f t="shared" si="2132"/>
        <v>0</v>
      </c>
      <c r="BUT1394" s="84">
        <f t="shared" si="2132"/>
        <v>0</v>
      </c>
      <c r="BUU1394" s="84">
        <f t="shared" si="2132"/>
        <v>2000000</v>
      </c>
      <c r="BUV1394" s="84">
        <f t="shared" si="2132"/>
        <v>2000000</v>
      </c>
      <c r="BVB1394" s="84" t="s">
        <v>247</v>
      </c>
      <c r="BVC1394" s="84" t="s">
        <v>4692</v>
      </c>
      <c r="BVD1394" s="84">
        <f t="shared" ref="BVD1394:BVL1394" si="2133">BVD1388</f>
        <v>0</v>
      </c>
      <c r="BVE1394" s="84">
        <f t="shared" si="2133"/>
        <v>0</v>
      </c>
      <c r="BVF1394" s="84">
        <f t="shared" si="2133"/>
        <v>0</v>
      </c>
      <c r="BVG1394" s="84">
        <f t="shared" si="2133"/>
        <v>0</v>
      </c>
      <c r="BVH1394" s="84">
        <f t="shared" si="2133"/>
        <v>2000000</v>
      </c>
      <c r="BVI1394" s="84">
        <f t="shared" si="2133"/>
        <v>0</v>
      </c>
      <c r="BVJ1394" s="84">
        <f t="shared" si="2133"/>
        <v>0</v>
      </c>
      <c r="BVK1394" s="84">
        <f t="shared" si="2133"/>
        <v>2000000</v>
      </c>
      <c r="BVL1394" s="84">
        <f t="shared" si="2133"/>
        <v>2000000</v>
      </c>
      <c r="BVR1394" s="84" t="s">
        <v>247</v>
      </c>
      <c r="BVS1394" s="84" t="s">
        <v>4692</v>
      </c>
      <c r="BVT1394" s="84">
        <f t="shared" ref="BVT1394:BWB1394" si="2134">BVT1388</f>
        <v>0</v>
      </c>
      <c r="BVU1394" s="84">
        <f t="shared" si="2134"/>
        <v>0</v>
      </c>
      <c r="BVV1394" s="84">
        <f t="shared" si="2134"/>
        <v>0</v>
      </c>
      <c r="BVW1394" s="84">
        <f t="shared" si="2134"/>
        <v>0</v>
      </c>
      <c r="BVX1394" s="84">
        <f t="shared" si="2134"/>
        <v>2000000</v>
      </c>
      <c r="BVY1394" s="84">
        <f t="shared" si="2134"/>
        <v>0</v>
      </c>
      <c r="BVZ1394" s="84">
        <f t="shared" si="2134"/>
        <v>0</v>
      </c>
      <c r="BWA1394" s="84">
        <f t="shared" si="2134"/>
        <v>2000000</v>
      </c>
      <c r="BWB1394" s="84">
        <f t="shared" si="2134"/>
        <v>2000000</v>
      </c>
      <c r="BWH1394" s="84" t="s">
        <v>247</v>
      </c>
      <c r="BWI1394" s="84" t="s">
        <v>4692</v>
      </c>
      <c r="BWJ1394" s="84">
        <f t="shared" ref="BWJ1394:BWR1394" si="2135">BWJ1388</f>
        <v>0</v>
      </c>
      <c r="BWK1394" s="84">
        <f t="shared" si="2135"/>
        <v>0</v>
      </c>
      <c r="BWL1394" s="84">
        <f t="shared" si="2135"/>
        <v>0</v>
      </c>
      <c r="BWM1394" s="84">
        <f t="shared" si="2135"/>
        <v>0</v>
      </c>
      <c r="BWN1394" s="84">
        <f t="shared" si="2135"/>
        <v>2000000</v>
      </c>
      <c r="BWO1394" s="84">
        <f t="shared" si="2135"/>
        <v>0</v>
      </c>
      <c r="BWP1394" s="84">
        <f t="shared" si="2135"/>
        <v>0</v>
      </c>
      <c r="BWQ1394" s="84">
        <f t="shared" si="2135"/>
        <v>2000000</v>
      </c>
      <c r="BWR1394" s="84">
        <f t="shared" si="2135"/>
        <v>2000000</v>
      </c>
      <c r="BWX1394" s="84" t="s">
        <v>247</v>
      </c>
      <c r="BWY1394" s="84" t="s">
        <v>4692</v>
      </c>
      <c r="BWZ1394" s="84">
        <f t="shared" ref="BWZ1394:BXH1394" si="2136">BWZ1388</f>
        <v>0</v>
      </c>
      <c r="BXA1394" s="84">
        <f t="shared" si="2136"/>
        <v>0</v>
      </c>
      <c r="BXB1394" s="84">
        <f t="shared" si="2136"/>
        <v>0</v>
      </c>
      <c r="BXC1394" s="84">
        <f t="shared" si="2136"/>
        <v>0</v>
      </c>
      <c r="BXD1394" s="84">
        <f t="shared" si="2136"/>
        <v>2000000</v>
      </c>
      <c r="BXE1394" s="84">
        <f t="shared" si="2136"/>
        <v>0</v>
      </c>
      <c r="BXF1394" s="84">
        <f t="shared" si="2136"/>
        <v>0</v>
      </c>
      <c r="BXG1394" s="84">
        <f t="shared" si="2136"/>
        <v>2000000</v>
      </c>
      <c r="BXH1394" s="84">
        <f t="shared" si="2136"/>
        <v>2000000</v>
      </c>
      <c r="BXN1394" s="84" t="s">
        <v>247</v>
      </c>
      <c r="BXO1394" s="84" t="s">
        <v>4692</v>
      </c>
      <c r="BXP1394" s="84">
        <f t="shared" ref="BXP1394:BXX1394" si="2137">BXP1388</f>
        <v>0</v>
      </c>
      <c r="BXQ1394" s="84">
        <f t="shared" si="2137"/>
        <v>0</v>
      </c>
      <c r="BXR1394" s="84">
        <f t="shared" si="2137"/>
        <v>0</v>
      </c>
      <c r="BXS1394" s="84">
        <f t="shared" si="2137"/>
        <v>0</v>
      </c>
      <c r="BXT1394" s="84">
        <f t="shared" si="2137"/>
        <v>2000000</v>
      </c>
      <c r="BXU1394" s="84">
        <f t="shared" si="2137"/>
        <v>0</v>
      </c>
      <c r="BXV1394" s="84">
        <f t="shared" si="2137"/>
        <v>0</v>
      </c>
      <c r="BXW1394" s="84">
        <f t="shared" si="2137"/>
        <v>2000000</v>
      </c>
      <c r="BXX1394" s="84">
        <f t="shared" si="2137"/>
        <v>2000000</v>
      </c>
      <c r="BYD1394" s="84" t="s">
        <v>247</v>
      </c>
      <c r="BYE1394" s="84" t="s">
        <v>4692</v>
      </c>
      <c r="BYF1394" s="84">
        <f t="shared" ref="BYF1394:BYN1394" si="2138">BYF1388</f>
        <v>0</v>
      </c>
      <c r="BYG1394" s="84">
        <f t="shared" si="2138"/>
        <v>0</v>
      </c>
      <c r="BYH1394" s="84">
        <f t="shared" si="2138"/>
        <v>0</v>
      </c>
      <c r="BYI1394" s="84">
        <f t="shared" si="2138"/>
        <v>0</v>
      </c>
      <c r="BYJ1394" s="84">
        <f t="shared" si="2138"/>
        <v>2000000</v>
      </c>
      <c r="BYK1394" s="84">
        <f t="shared" si="2138"/>
        <v>0</v>
      </c>
      <c r="BYL1394" s="84">
        <f t="shared" si="2138"/>
        <v>0</v>
      </c>
      <c r="BYM1394" s="84">
        <f t="shared" si="2138"/>
        <v>2000000</v>
      </c>
      <c r="BYN1394" s="84">
        <f t="shared" si="2138"/>
        <v>2000000</v>
      </c>
      <c r="BYT1394" s="84" t="s">
        <v>247</v>
      </c>
      <c r="BYU1394" s="84" t="s">
        <v>4692</v>
      </c>
      <c r="BYV1394" s="84">
        <f t="shared" ref="BYV1394:BZD1394" si="2139">BYV1388</f>
        <v>0</v>
      </c>
      <c r="BYW1394" s="84">
        <f t="shared" si="2139"/>
        <v>0</v>
      </c>
      <c r="BYX1394" s="84">
        <f t="shared" si="2139"/>
        <v>0</v>
      </c>
      <c r="BYY1394" s="84">
        <f t="shared" si="2139"/>
        <v>0</v>
      </c>
      <c r="BYZ1394" s="84">
        <f t="shared" si="2139"/>
        <v>2000000</v>
      </c>
      <c r="BZA1394" s="84">
        <f t="shared" si="2139"/>
        <v>0</v>
      </c>
      <c r="BZB1394" s="84">
        <f t="shared" si="2139"/>
        <v>0</v>
      </c>
      <c r="BZC1394" s="84">
        <f t="shared" si="2139"/>
        <v>2000000</v>
      </c>
      <c r="BZD1394" s="84">
        <f t="shared" si="2139"/>
        <v>2000000</v>
      </c>
      <c r="BZJ1394" s="84" t="s">
        <v>247</v>
      </c>
      <c r="BZK1394" s="84" t="s">
        <v>4692</v>
      </c>
      <c r="BZL1394" s="84">
        <f>BZL1388</f>
        <v>0</v>
      </c>
      <c r="BZM1394" s="84">
        <f>BZM1388</f>
        <v>0</v>
      </c>
      <c r="BZN1394" s="84">
        <f>BZN1388</f>
        <v>0</v>
      </c>
      <c r="BZO1394" s="84">
        <f>BZO1388</f>
        <v>0</v>
      </c>
      <c r="BZP1394" s="84">
        <f>BZP1388</f>
        <v>2000000</v>
      </c>
      <c r="BZQ1394" s="84">
        <f>BZQ1388</f>
        <v>0</v>
      </c>
      <c r="BZR1394" s="84">
        <f>BZR1388</f>
        <v>0</v>
      </c>
      <c r="BZS1394" s="84">
        <f>BZS1388</f>
        <v>2000000</v>
      </c>
      <c r="BZT1394" s="84">
        <f>BZT1388</f>
        <v>2000000</v>
      </c>
      <c r="BZZ1394" s="84" t="s">
        <v>247</v>
      </c>
      <c r="CAA1394" s="84" t="s">
        <v>4692</v>
      </c>
      <c r="CAB1394" s="84">
        <f t="shared" ref="CAB1394:CAJ1394" si="2140">CAB1388</f>
        <v>0</v>
      </c>
      <c r="CAC1394" s="84">
        <f t="shared" si="2140"/>
        <v>0</v>
      </c>
      <c r="CAD1394" s="84">
        <f t="shared" si="2140"/>
        <v>0</v>
      </c>
      <c r="CAE1394" s="84">
        <f t="shared" si="2140"/>
        <v>0</v>
      </c>
      <c r="CAF1394" s="84">
        <f t="shared" si="2140"/>
        <v>2000000</v>
      </c>
      <c r="CAG1394" s="84">
        <f t="shared" si="2140"/>
        <v>0</v>
      </c>
      <c r="CAH1394" s="84">
        <f t="shared" si="2140"/>
        <v>0</v>
      </c>
      <c r="CAI1394" s="84">
        <f t="shared" si="2140"/>
        <v>2000000</v>
      </c>
      <c r="CAJ1394" s="84">
        <f t="shared" si="2140"/>
        <v>2000000</v>
      </c>
      <c r="CAP1394" s="84" t="s">
        <v>247</v>
      </c>
      <c r="CAQ1394" s="84" t="s">
        <v>4692</v>
      </c>
      <c r="CAR1394" s="84">
        <f t="shared" ref="CAR1394:CAZ1394" si="2141">CAR1388</f>
        <v>0</v>
      </c>
      <c r="CAS1394" s="84">
        <f t="shared" si="2141"/>
        <v>0</v>
      </c>
      <c r="CAT1394" s="84">
        <f t="shared" si="2141"/>
        <v>0</v>
      </c>
      <c r="CAU1394" s="84">
        <f t="shared" si="2141"/>
        <v>0</v>
      </c>
      <c r="CAV1394" s="84">
        <f t="shared" si="2141"/>
        <v>2000000</v>
      </c>
      <c r="CAW1394" s="84">
        <f t="shared" si="2141"/>
        <v>0</v>
      </c>
      <c r="CAX1394" s="84">
        <f t="shared" si="2141"/>
        <v>0</v>
      </c>
      <c r="CAY1394" s="84">
        <f t="shared" si="2141"/>
        <v>2000000</v>
      </c>
      <c r="CAZ1394" s="84">
        <f t="shared" si="2141"/>
        <v>2000000</v>
      </c>
      <c r="CBF1394" s="84" t="s">
        <v>247</v>
      </c>
      <c r="CBG1394" s="84" t="s">
        <v>4692</v>
      </c>
      <c r="CBH1394" s="84">
        <f t="shared" ref="CBH1394:CBP1394" si="2142">CBH1388</f>
        <v>0</v>
      </c>
      <c r="CBI1394" s="84">
        <f t="shared" si="2142"/>
        <v>0</v>
      </c>
      <c r="CBJ1394" s="84">
        <f t="shared" si="2142"/>
        <v>0</v>
      </c>
      <c r="CBK1394" s="84">
        <f t="shared" si="2142"/>
        <v>0</v>
      </c>
      <c r="CBL1394" s="84">
        <f t="shared" si="2142"/>
        <v>2000000</v>
      </c>
      <c r="CBM1394" s="84">
        <f t="shared" si="2142"/>
        <v>0</v>
      </c>
      <c r="CBN1394" s="84">
        <f t="shared" si="2142"/>
        <v>0</v>
      </c>
      <c r="CBO1394" s="84">
        <f t="shared" si="2142"/>
        <v>2000000</v>
      </c>
      <c r="CBP1394" s="84">
        <f t="shared" si="2142"/>
        <v>2000000</v>
      </c>
      <c r="CBV1394" s="84" t="s">
        <v>247</v>
      </c>
      <c r="CBW1394" s="84" t="s">
        <v>4692</v>
      </c>
      <c r="CBX1394" s="84">
        <f t="shared" ref="CBX1394:CCF1394" si="2143">CBX1388</f>
        <v>0</v>
      </c>
      <c r="CBY1394" s="84">
        <f t="shared" si="2143"/>
        <v>0</v>
      </c>
      <c r="CBZ1394" s="84">
        <f t="shared" si="2143"/>
        <v>0</v>
      </c>
      <c r="CCA1394" s="84">
        <f t="shared" si="2143"/>
        <v>0</v>
      </c>
      <c r="CCB1394" s="84">
        <f t="shared" si="2143"/>
        <v>2000000</v>
      </c>
      <c r="CCC1394" s="84">
        <f t="shared" si="2143"/>
        <v>0</v>
      </c>
      <c r="CCD1394" s="84">
        <f t="shared" si="2143"/>
        <v>0</v>
      </c>
      <c r="CCE1394" s="84">
        <f t="shared" si="2143"/>
        <v>2000000</v>
      </c>
      <c r="CCF1394" s="84">
        <f t="shared" si="2143"/>
        <v>2000000</v>
      </c>
      <c r="CCL1394" s="84" t="s">
        <v>247</v>
      </c>
      <c r="CCM1394" s="84" t="s">
        <v>4692</v>
      </c>
      <c r="CCN1394" s="84">
        <f t="shared" ref="CCN1394:CCV1394" si="2144">CCN1388</f>
        <v>0</v>
      </c>
      <c r="CCO1394" s="84">
        <f t="shared" si="2144"/>
        <v>0</v>
      </c>
      <c r="CCP1394" s="84">
        <f t="shared" si="2144"/>
        <v>0</v>
      </c>
      <c r="CCQ1394" s="84">
        <f t="shared" si="2144"/>
        <v>0</v>
      </c>
      <c r="CCR1394" s="84">
        <f t="shared" si="2144"/>
        <v>2000000</v>
      </c>
      <c r="CCS1394" s="84">
        <f t="shared" si="2144"/>
        <v>0</v>
      </c>
      <c r="CCT1394" s="84">
        <f t="shared" si="2144"/>
        <v>0</v>
      </c>
      <c r="CCU1394" s="84">
        <f t="shared" si="2144"/>
        <v>2000000</v>
      </c>
      <c r="CCV1394" s="84">
        <f t="shared" si="2144"/>
        <v>2000000</v>
      </c>
      <c r="CDB1394" s="84" t="s">
        <v>247</v>
      </c>
      <c r="CDC1394" s="84" t="s">
        <v>4692</v>
      </c>
      <c r="CDD1394" s="84">
        <f t="shared" ref="CDD1394:CDL1394" si="2145">CDD1388</f>
        <v>0</v>
      </c>
      <c r="CDE1394" s="84">
        <f t="shared" si="2145"/>
        <v>0</v>
      </c>
      <c r="CDF1394" s="84">
        <f t="shared" si="2145"/>
        <v>0</v>
      </c>
      <c r="CDG1394" s="84">
        <f t="shared" si="2145"/>
        <v>0</v>
      </c>
      <c r="CDH1394" s="84">
        <f t="shared" si="2145"/>
        <v>2000000</v>
      </c>
      <c r="CDI1394" s="84">
        <f t="shared" si="2145"/>
        <v>0</v>
      </c>
      <c r="CDJ1394" s="84">
        <f t="shared" si="2145"/>
        <v>0</v>
      </c>
      <c r="CDK1394" s="84">
        <f t="shared" si="2145"/>
        <v>2000000</v>
      </c>
      <c r="CDL1394" s="84">
        <f t="shared" si="2145"/>
        <v>2000000</v>
      </c>
      <c r="CDR1394" s="84" t="s">
        <v>247</v>
      </c>
      <c r="CDS1394" s="84" t="s">
        <v>4692</v>
      </c>
      <c r="CDT1394" s="84">
        <f t="shared" ref="CDT1394:CEB1394" si="2146">CDT1388</f>
        <v>0</v>
      </c>
      <c r="CDU1394" s="84">
        <f t="shared" si="2146"/>
        <v>0</v>
      </c>
      <c r="CDV1394" s="84">
        <f t="shared" si="2146"/>
        <v>0</v>
      </c>
      <c r="CDW1394" s="84">
        <f t="shared" si="2146"/>
        <v>0</v>
      </c>
      <c r="CDX1394" s="84">
        <f t="shared" si="2146"/>
        <v>2000000</v>
      </c>
      <c r="CDY1394" s="84">
        <f t="shared" si="2146"/>
        <v>0</v>
      </c>
      <c r="CDZ1394" s="84">
        <f t="shared" si="2146"/>
        <v>0</v>
      </c>
      <c r="CEA1394" s="84">
        <f t="shared" si="2146"/>
        <v>2000000</v>
      </c>
      <c r="CEB1394" s="84">
        <f t="shared" si="2146"/>
        <v>2000000</v>
      </c>
      <c r="CEH1394" s="84" t="s">
        <v>247</v>
      </c>
      <c r="CEI1394" s="84" t="s">
        <v>4692</v>
      </c>
      <c r="CEJ1394" s="84">
        <f t="shared" ref="CEJ1394:CER1394" si="2147">CEJ1388</f>
        <v>0</v>
      </c>
      <c r="CEK1394" s="84">
        <f t="shared" si="2147"/>
        <v>0</v>
      </c>
      <c r="CEL1394" s="84">
        <f t="shared" si="2147"/>
        <v>0</v>
      </c>
      <c r="CEM1394" s="84">
        <f t="shared" si="2147"/>
        <v>0</v>
      </c>
      <c r="CEN1394" s="84">
        <f t="shared" si="2147"/>
        <v>2000000</v>
      </c>
      <c r="CEO1394" s="84">
        <f t="shared" si="2147"/>
        <v>0</v>
      </c>
      <c r="CEP1394" s="84">
        <f t="shared" si="2147"/>
        <v>0</v>
      </c>
      <c r="CEQ1394" s="84">
        <f t="shared" si="2147"/>
        <v>2000000</v>
      </c>
      <c r="CER1394" s="84">
        <f t="shared" si="2147"/>
        <v>2000000</v>
      </c>
      <c r="CEX1394" s="84" t="s">
        <v>247</v>
      </c>
      <c r="CEY1394" s="84" t="s">
        <v>4692</v>
      </c>
      <c r="CEZ1394" s="84">
        <f t="shared" ref="CEZ1394:CFH1394" si="2148">CEZ1388</f>
        <v>0</v>
      </c>
      <c r="CFA1394" s="84">
        <f t="shared" si="2148"/>
        <v>0</v>
      </c>
      <c r="CFB1394" s="84">
        <f t="shared" si="2148"/>
        <v>0</v>
      </c>
      <c r="CFC1394" s="84">
        <f t="shared" si="2148"/>
        <v>0</v>
      </c>
      <c r="CFD1394" s="84">
        <f t="shared" si="2148"/>
        <v>2000000</v>
      </c>
      <c r="CFE1394" s="84">
        <f t="shared" si="2148"/>
        <v>0</v>
      </c>
      <c r="CFF1394" s="84">
        <f t="shared" si="2148"/>
        <v>0</v>
      </c>
      <c r="CFG1394" s="84">
        <f t="shared" si="2148"/>
        <v>2000000</v>
      </c>
      <c r="CFH1394" s="84">
        <f t="shared" si="2148"/>
        <v>2000000</v>
      </c>
      <c r="CFN1394" s="84" t="s">
        <v>247</v>
      </c>
      <c r="CFO1394" s="84" t="s">
        <v>4692</v>
      </c>
      <c r="CFP1394" s="84">
        <f t="shared" ref="CFP1394:CFX1394" si="2149">CFP1388</f>
        <v>0</v>
      </c>
      <c r="CFQ1394" s="84">
        <f t="shared" si="2149"/>
        <v>0</v>
      </c>
      <c r="CFR1394" s="84">
        <f t="shared" si="2149"/>
        <v>0</v>
      </c>
      <c r="CFS1394" s="84">
        <f t="shared" si="2149"/>
        <v>0</v>
      </c>
      <c r="CFT1394" s="84">
        <f t="shared" si="2149"/>
        <v>2000000</v>
      </c>
      <c r="CFU1394" s="84">
        <f t="shared" si="2149"/>
        <v>0</v>
      </c>
      <c r="CFV1394" s="84">
        <f t="shared" si="2149"/>
        <v>0</v>
      </c>
      <c r="CFW1394" s="84">
        <f t="shared" si="2149"/>
        <v>2000000</v>
      </c>
      <c r="CFX1394" s="84">
        <f t="shared" si="2149"/>
        <v>2000000</v>
      </c>
      <c r="CGD1394" s="84" t="s">
        <v>247</v>
      </c>
      <c r="CGE1394" s="84" t="s">
        <v>4692</v>
      </c>
      <c r="CGF1394" s="84">
        <f t="shared" ref="CGF1394:CGN1394" si="2150">CGF1388</f>
        <v>0</v>
      </c>
      <c r="CGG1394" s="84">
        <f t="shared" si="2150"/>
        <v>0</v>
      </c>
      <c r="CGH1394" s="84">
        <f t="shared" si="2150"/>
        <v>0</v>
      </c>
      <c r="CGI1394" s="84">
        <f t="shared" si="2150"/>
        <v>0</v>
      </c>
      <c r="CGJ1394" s="84">
        <f t="shared" si="2150"/>
        <v>2000000</v>
      </c>
      <c r="CGK1394" s="84">
        <f t="shared" si="2150"/>
        <v>0</v>
      </c>
      <c r="CGL1394" s="84">
        <f t="shared" si="2150"/>
        <v>0</v>
      </c>
      <c r="CGM1394" s="84">
        <f t="shared" si="2150"/>
        <v>2000000</v>
      </c>
      <c r="CGN1394" s="84">
        <f t="shared" si="2150"/>
        <v>2000000</v>
      </c>
      <c r="CGT1394" s="84" t="s">
        <v>247</v>
      </c>
      <c r="CGU1394" s="84" t="s">
        <v>4692</v>
      </c>
      <c r="CGV1394" s="84">
        <f t="shared" ref="CGV1394:CHD1394" si="2151">CGV1388</f>
        <v>0</v>
      </c>
      <c r="CGW1394" s="84">
        <f t="shared" si="2151"/>
        <v>0</v>
      </c>
      <c r="CGX1394" s="84">
        <f t="shared" si="2151"/>
        <v>0</v>
      </c>
      <c r="CGY1394" s="84">
        <f t="shared" si="2151"/>
        <v>0</v>
      </c>
      <c r="CGZ1394" s="84">
        <f t="shared" si="2151"/>
        <v>2000000</v>
      </c>
      <c r="CHA1394" s="84">
        <f t="shared" si="2151"/>
        <v>0</v>
      </c>
      <c r="CHB1394" s="84">
        <f t="shared" si="2151"/>
        <v>0</v>
      </c>
      <c r="CHC1394" s="84">
        <f t="shared" si="2151"/>
        <v>2000000</v>
      </c>
      <c r="CHD1394" s="84">
        <f t="shared" si="2151"/>
        <v>2000000</v>
      </c>
      <c r="CHJ1394" s="84" t="s">
        <v>247</v>
      </c>
      <c r="CHK1394" s="84" t="s">
        <v>4692</v>
      </c>
      <c r="CHL1394" s="84">
        <f t="shared" ref="CHL1394:CHT1394" si="2152">CHL1388</f>
        <v>0</v>
      </c>
      <c r="CHM1394" s="84">
        <f t="shared" si="2152"/>
        <v>0</v>
      </c>
      <c r="CHN1394" s="84">
        <f t="shared" si="2152"/>
        <v>0</v>
      </c>
      <c r="CHO1394" s="84">
        <f t="shared" si="2152"/>
        <v>0</v>
      </c>
      <c r="CHP1394" s="84">
        <f t="shared" si="2152"/>
        <v>2000000</v>
      </c>
      <c r="CHQ1394" s="84">
        <f t="shared" si="2152"/>
        <v>0</v>
      </c>
      <c r="CHR1394" s="84">
        <f t="shared" si="2152"/>
        <v>0</v>
      </c>
      <c r="CHS1394" s="84">
        <f t="shared" si="2152"/>
        <v>2000000</v>
      </c>
      <c r="CHT1394" s="84">
        <f t="shared" si="2152"/>
        <v>2000000</v>
      </c>
      <c r="CHZ1394" s="84" t="s">
        <v>247</v>
      </c>
      <c r="CIA1394" s="84" t="s">
        <v>4692</v>
      </c>
      <c r="CIB1394" s="84">
        <f t="shared" ref="CIB1394:CIJ1394" si="2153">CIB1388</f>
        <v>0</v>
      </c>
      <c r="CIC1394" s="84">
        <f t="shared" si="2153"/>
        <v>0</v>
      </c>
      <c r="CID1394" s="84">
        <f t="shared" si="2153"/>
        <v>0</v>
      </c>
      <c r="CIE1394" s="84">
        <f t="shared" si="2153"/>
        <v>0</v>
      </c>
      <c r="CIF1394" s="84">
        <f t="shared" si="2153"/>
        <v>2000000</v>
      </c>
      <c r="CIG1394" s="84">
        <f t="shared" si="2153"/>
        <v>0</v>
      </c>
      <c r="CIH1394" s="84">
        <f t="shared" si="2153"/>
        <v>0</v>
      </c>
      <c r="CII1394" s="84">
        <f t="shared" si="2153"/>
        <v>2000000</v>
      </c>
      <c r="CIJ1394" s="84">
        <f t="shared" si="2153"/>
        <v>2000000</v>
      </c>
      <c r="CIP1394" s="84" t="s">
        <v>247</v>
      </c>
      <c r="CIQ1394" s="84" t="s">
        <v>4692</v>
      </c>
      <c r="CIR1394" s="84">
        <f t="shared" ref="CIR1394:CIZ1394" si="2154">CIR1388</f>
        <v>0</v>
      </c>
      <c r="CIS1394" s="84">
        <f t="shared" si="2154"/>
        <v>0</v>
      </c>
      <c r="CIT1394" s="84">
        <f t="shared" si="2154"/>
        <v>0</v>
      </c>
      <c r="CIU1394" s="84">
        <f t="shared" si="2154"/>
        <v>0</v>
      </c>
      <c r="CIV1394" s="84">
        <f t="shared" si="2154"/>
        <v>2000000</v>
      </c>
      <c r="CIW1394" s="84">
        <f t="shared" si="2154"/>
        <v>0</v>
      </c>
      <c r="CIX1394" s="84">
        <f t="shared" si="2154"/>
        <v>0</v>
      </c>
      <c r="CIY1394" s="84">
        <f t="shared" si="2154"/>
        <v>2000000</v>
      </c>
      <c r="CIZ1394" s="84">
        <f t="shared" si="2154"/>
        <v>2000000</v>
      </c>
      <c r="CJF1394" s="84" t="s">
        <v>247</v>
      </c>
      <c r="CJG1394" s="84" t="s">
        <v>4692</v>
      </c>
      <c r="CJH1394" s="84">
        <f t="shared" ref="CJH1394:CJP1394" si="2155">CJH1388</f>
        <v>0</v>
      </c>
      <c r="CJI1394" s="84">
        <f t="shared" si="2155"/>
        <v>0</v>
      </c>
      <c r="CJJ1394" s="84">
        <f t="shared" si="2155"/>
        <v>0</v>
      </c>
      <c r="CJK1394" s="84">
        <f t="shared" si="2155"/>
        <v>0</v>
      </c>
      <c r="CJL1394" s="84">
        <f t="shared" si="2155"/>
        <v>2000000</v>
      </c>
      <c r="CJM1394" s="84">
        <f t="shared" si="2155"/>
        <v>0</v>
      </c>
      <c r="CJN1394" s="84">
        <f t="shared" si="2155"/>
        <v>0</v>
      </c>
      <c r="CJO1394" s="84">
        <f t="shared" si="2155"/>
        <v>2000000</v>
      </c>
      <c r="CJP1394" s="84">
        <f t="shared" si="2155"/>
        <v>2000000</v>
      </c>
      <c r="CJV1394" s="84" t="s">
        <v>247</v>
      </c>
      <c r="CJW1394" s="84" t="s">
        <v>4692</v>
      </c>
      <c r="CJX1394" s="84">
        <f t="shared" ref="CJX1394:CKF1394" si="2156">CJX1388</f>
        <v>0</v>
      </c>
      <c r="CJY1394" s="84">
        <f t="shared" si="2156"/>
        <v>0</v>
      </c>
      <c r="CJZ1394" s="84">
        <f t="shared" si="2156"/>
        <v>0</v>
      </c>
      <c r="CKA1394" s="84">
        <f t="shared" si="2156"/>
        <v>0</v>
      </c>
      <c r="CKB1394" s="84">
        <f t="shared" si="2156"/>
        <v>2000000</v>
      </c>
      <c r="CKC1394" s="84">
        <f t="shared" si="2156"/>
        <v>0</v>
      </c>
      <c r="CKD1394" s="84">
        <f t="shared" si="2156"/>
        <v>0</v>
      </c>
      <c r="CKE1394" s="84">
        <f t="shared" si="2156"/>
        <v>2000000</v>
      </c>
      <c r="CKF1394" s="84">
        <f t="shared" si="2156"/>
        <v>2000000</v>
      </c>
      <c r="CKL1394" s="84" t="s">
        <v>247</v>
      </c>
      <c r="CKM1394" s="84" t="s">
        <v>4692</v>
      </c>
      <c r="CKN1394" s="84">
        <f t="shared" ref="CKN1394:CKV1394" si="2157">CKN1388</f>
        <v>0</v>
      </c>
      <c r="CKO1394" s="84">
        <f t="shared" si="2157"/>
        <v>0</v>
      </c>
      <c r="CKP1394" s="84">
        <f t="shared" si="2157"/>
        <v>0</v>
      </c>
      <c r="CKQ1394" s="84">
        <f t="shared" si="2157"/>
        <v>0</v>
      </c>
      <c r="CKR1394" s="84">
        <f t="shared" si="2157"/>
        <v>2000000</v>
      </c>
      <c r="CKS1394" s="84">
        <f t="shared" si="2157"/>
        <v>0</v>
      </c>
      <c r="CKT1394" s="84">
        <f t="shared" si="2157"/>
        <v>0</v>
      </c>
      <c r="CKU1394" s="84">
        <f t="shared" si="2157"/>
        <v>2000000</v>
      </c>
      <c r="CKV1394" s="84">
        <f t="shared" si="2157"/>
        <v>2000000</v>
      </c>
      <c r="CLB1394" s="84" t="s">
        <v>247</v>
      </c>
      <c r="CLC1394" s="84" t="s">
        <v>4692</v>
      </c>
      <c r="CLD1394" s="84">
        <f t="shared" ref="CLD1394:CLL1394" si="2158">CLD1388</f>
        <v>0</v>
      </c>
      <c r="CLE1394" s="84">
        <f t="shared" si="2158"/>
        <v>0</v>
      </c>
      <c r="CLF1394" s="84">
        <f t="shared" si="2158"/>
        <v>0</v>
      </c>
      <c r="CLG1394" s="84">
        <f t="shared" si="2158"/>
        <v>0</v>
      </c>
      <c r="CLH1394" s="84">
        <f t="shared" si="2158"/>
        <v>2000000</v>
      </c>
      <c r="CLI1394" s="84">
        <f t="shared" si="2158"/>
        <v>0</v>
      </c>
      <c r="CLJ1394" s="84">
        <f t="shared" si="2158"/>
        <v>0</v>
      </c>
      <c r="CLK1394" s="84">
        <f t="shared" si="2158"/>
        <v>2000000</v>
      </c>
      <c r="CLL1394" s="84">
        <f t="shared" si="2158"/>
        <v>2000000</v>
      </c>
      <c r="CLR1394" s="84" t="s">
        <v>247</v>
      </c>
      <c r="CLS1394" s="84" t="s">
        <v>4692</v>
      </c>
      <c r="CLT1394" s="84">
        <f t="shared" ref="CLT1394:CMB1394" si="2159">CLT1388</f>
        <v>0</v>
      </c>
      <c r="CLU1394" s="84">
        <f t="shared" si="2159"/>
        <v>0</v>
      </c>
      <c r="CLV1394" s="84">
        <f t="shared" si="2159"/>
        <v>0</v>
      </c>
      <c r="CLW1394" s="84">
        <f t="shared" si="2159"/>
        <v>0</v>
      </c>
      <c r="CLX1394" s="84">
        <f t="shared" si="2159"/>
        <v>2000000</v>
      </c>
      <c r="CLY1394" s="84">
        <f t="shared" si="2159"/>
        <v>0</v>
      </c>
      <c r="CLZ1394" s="84">
        <f t="shared" si="2159"/>
        <v>0</v>
      </c>
      <c r="CMA1394" s="84">
        <f t="shared" si="2159"/>
        <v>2000000</v>
      </c>
      <c r="CMB1394" s="84">
        <f t="shared" si="2159"/>
        <v>2000000</v>
      </c>
      <c r="CMH1394" s="84" t="s">
        <v>247</v>
      </c>
      <c r="CMI1394" s="84" t="s">
        <v>4692</v>
      </c>
      <c r="CMJ1394" s="84">
        <f t="shared" ref="CMJ1394:CMR1394" si="2160">CMJ1388</f>
        <v>0</v>
      </c>
      <c r="CMK1394" s="84">
        <f t="shared" si="2160"/>
        <v>0</v>
      </c>
      <c r="CML1394" s="84">
        <f t="shared" si="2160"/>
        <v>0</v>
      </c>
      <c r="CMM1394" s="84">
        <f t="shared" si="2160"/>
        <v>0</v>
      </c>
      <c r="CMN1394" s="84">
        <f t="shared" si="2160"/>
        <v>2000000</v>
      </c>
      <c r="CMO1394" s="84">
        <f t="shared" si="2160"/>
        <v>0</v>
      </c>
      <c r="CMP1394" s="84">
        <f t="shared" si="2160"/>
        <v>0</v>
      </c>
      <c r="CMQ1394" s="84">
        <f t="shared" si="2160"/>
        <v>2000000</v>
      </c>
      <c r="CMR1394" s="84">
        <f t="shared" si="2160"/>
        <v>2000000</v>
      </c>
      <c r="CMX1394" s="84" t="s">
        <v>247</v>
      </c>
      <c r="CMY1394" s="84" t="s">
        <v>4692</v>
      </c>
      <c r="CMZ1394" s="84">
        <f t="shared" ref="CMZ1394:CNH1394" si="2161">CMZ1388</f>
        <v>0</v>
      </c>
      <c r="CNA1394" s="84">
        <f t="shared" si="2161"/>
        <v>0</v>
      </c>
      <c r="CNB1394" s="84">
        <f t="shared" si="2161"/>
        <v>0</v>
      </c>
      <c r="CNC1394" s="84">
        <f t="shared" si="2161"/>
        <v>0</v>
      </c>
      <c r="CND1394" s="84">
        <f t="shared" si="2161"/>
        <v>2000000</v>
      </c>
      <c r="CNE1394" s="84">
        <f t="shared" si="2161"/>
        <v>0</v>
      </c>
      <c r="CNF1394" s="84">
        <f t="shared" si="2161"/>
        <v>0</v>
      </c>
      <c r="CNG1394" s="84">
        <f t="shared" si="2161"/>
        <v>2000000</v>
      </c>
      <c r="CNH1394" s="84">
        <f t="shared" si="2161"/>
        <v>2000000</v>
      </c>
      <c r="CNN1394" s="84" t="s">
        <v>247</v>
      </c>
      <c r="CNO1394" s="84" t="s">
        <v>4692</v>
      </c>
      <c r="CNP1394" s="84">
        <f t="shared" ref="CNP1394:CNX1394" si="2162">CNP1388</f>
        <v>0</v>
      </c>
      <c r="CNQ1394" s="84">
        <f t="shared" si="2162"/>
        <v>0</v>
      </c>
      <c r="CNR1394" s="84">
        <f t="shared" si="2162"/>
        <v>0</v>
      </c>
      <c r="CNS1394" s="84">
        <f t="shared" si="2162"/>
        <v>0</v>
      </c>
      <c r="CNT1394" s="84">
        <f t="shared" si="2162"/>
        <v>2000000</v>
      </c>
      <c r="CNU1394" s="84">
        <f t="shared" si="2162"/>
        <v>0</v>
      </c>
      <c r="CNV1394" s="84">
        <f t="shared" si="2162"/>
        <v>0</v>
      </c>
      <c r="CNW1394" s="84">
        <f t="shared" si="2162"/>
        <v>2000000</v>
      </c>
      <c r="CNX1394" s="84">
        <f t="shared" si="2162"/>
        <v>2000000</v>
      </c>
      <c r="COD1394" s="84" t="s">
        <v>247</v>
      </c>
      <c r="COE1394" s="84" t="s">
        <v>4692</v>
      </c>
      <c r="COF1394" s="84">
        <f t="shared" ref="COF1394:CON1394" si="2163">COF1388</f>
        <v>0</v>
      </c>
      <c r="COG1394" s="84">
        <f t="shared" si="2163"/>
        <v>0</v>
      </c>
      <c r="COH1394" s="84">
        <f t="shared" si="2163"/>
        <v>0</v>
      </c>
      <c r="COI1394" s="84">
        <f t="shared" si="2163"/>
        <v>0</v>
      </c>
      <c r="COJ1394" s="84">
        <f t="shared" si="2163"/>
        <v>2000000</v>
      </c>
      <c r="COK1394" s="84">
        <f t="shared" si="2163"/>
        <v>0</v>
      </c>
      <c r="COL1394" s="84">
        <f t="shared" si="2163"/>
        <v>0</v>
      </c>
      <c r="COM1394" s="84">
        <f t="shared" si="2163"/>
        <v>2000000</v>
      </c>
      <c r="CON1394" s="84">
        <f t="shared" si="2163"/>
        <v>2000000</v>
      </c>
      <c r="COT1394" s="84" t="s">
        <v>247</v>
      </c>
      <c r="COU1394" s="84" t="s">
        <v>4692</v>
      </c>
      <c r="COV1394" s="84">
        <f t="shared" ref="COV1394:CPD1394" si="2164">COV1388</f>
        <v>0</v>
      </c>
      <c r="COW1394" s="84">
        <f t="shared" si="2164"/>
        <v>0</v>
      </c>
      <c r="COX1394" s="84">
        <f t="shared" si="2164"/>
        <v>0</v>
      </c>
      <c r="COY1394" s="84">
        <f t="shared" si="2164"/>
        <v>0</v>
      </c>
      <c r="COZ1394" s="84">
        <f t="shared" si="2164"/>
        <v>2000000</v>
      </c>
      <c r="CPA1394" s="84">
        <f t="shared" si="2164"/>
        <v>0</v>
      </c>
      <c r="CPB1394" s="84">
        <f t="shared" si="2164"/>
        <v>0</v>
      </c>
      <c r="CPC1394" s="84">
        <f t="shared" si="2164"/>
        <v>2000000</v>
      </c>
      <c r="CPD1394" s="84">
        <f t="shared" si="2164"/>
        <v>2000000</v>
      </c>
      <c r="CPJ1394" s="84" t="s">
        <v>247</v>
      </c>
      <c r="CPK1394" s="84" t="s">
        <v>4692</v>
      </c>
      <c r="CPL1394" s="84">
        <f t="shared" ref="CPL1394:CPT1394" si="2165">CPL1388</f>
        <v>0</v>
      </c>
      <c r="CPM1394" s="84">
        <f t="shared" si="2165"/>
        <v>0</v>
      </c>
      <c r="CPN1394" s="84">
        <f t="shared" si="2165"/>
        <v>0</v>
      </c>
      <c r="CPO1394" s="84">
        <f t="shared" si="2165"/>
        <v>0</v>
      </c>
      <c r="CPP1394" s="84">
        <f t="shared" si="2165"/>
        <v>2000000</v>
      </c>
      <c r="CPQ1394" s="84">
        <f t="shared" si="2165"/>
        <v>0</v>
      </c>
      <c r="CPR1394" s="84">
        <f t="shared" si="2165"/>
        <v>0</v>
      </c>
      <c r="CPS1394" s="84">
        <f t="shared" si="2165"/>
        <v>2000000</v>
      </c>
      <c r="CPT1394" s="84">
        <f t="shared" si="2165"/>
        <v>2000000</v>
      </c>
      <c r="CPZ1394" s="84" t="s">
        <v>247</v>
      </c>
      <c r="CQA1394" s="84" t="s">
        <v>4692</v>
      </c>
      <c r="CQB1394" s="84">
        <f t="shared" ref="CQB1394:CQJ1394" si="2166">CQB1388</f>
        <v>0</v>
      </c>
      <c r="CQC1394" s="84">
        <f t="shared" si="2166"/>
        <v>0</v>
      </c>
      <c r="CQD1394" s="84">
        <f t="shared" si="2166"/>
        <v>0</v>
      </c>
      <c r="CQE1394" s="84">
        <f t="shared" si="2166"/>
        <v>0</v>
      </c>
      <c r="CQF1394" s="84">
        <f t="shared" si="2166"/>
        <v>2000000</v>
      </c>
      <c r="CQG1394" s="84">
        <f t="shared" si="2166"/>
        <v>0</v>
      </c>
      <c r="CQH1394" s="84">
        <f t="shared" si="2166"/>
        <v>0</v>
      </c>
      <c r="CQI1394" s="84">
        <f t="shared" si="2166"/>
        <v>2000000</v>
      </c>
      <c r="CQJ1394" s="84">
        <f t="shared" si="2166"/>
        <v>2000000</v>
      </c>
      <c r="CQP1394" s="84" t="s">
        <v>247</v>
      </c>
      <c r="CQQ1394" s="84" t="s">
        <v>4692</v>
      </c>
      <c r="CQR1394" s="84">
        <f t="shared" ref="CQR1394:CQZ1394" si="2167">CQR1388</f>
        <v>0</v>
      </c>
      <c r="CQS1394" s="84">
        <f t="shared" si="2167"/>
        <v>0</v>
      </c>
      <c r="CQT1394" s="84">
        <f t="shared" si="2167"/>
        <v>0</v>
      </c>
      <c r="CQU1394" s="84">
        <f t="shared" si="2167"/>
        <v>0</v>
      </c>
      <c r="CQV1394" s="84">
        <f t="shared" si="2167"/>
        <v>2000000</v>
      </c>
      <c r="CQW1394" s="84">
        <f t="shared" si="2167"/>
        <v>0</v>
      </c>
      <c r="CQX1394" s="84">
        <f t="shared" si="2167"/>
        <v>0</v>
      </c>
      <c r="CQY1394" s="84">
        <f t="shared" si="2167"/>
        <v>2000000</v>
      </c>
      <c r="CQZ1394" s="84">
        <f t="shared" si="2167"/>
        <v>2000000</v>
      </c>
      <c r="CRF1394" s="84" t="s">
        <v>247</v>
      </c>
      <c r="CRG1394" s="84" t="s">
        <v>4692</v>
      </c>
      <c r="CRH1394" s="84">
        <f t="shared" ref="CRH1394:CRP1394" si="2168">CRH1388</f>
        <v>0</v>
      </c>
      <c r="CRI1394" s="84">
        <f t="shared" si="2168"/>
        <v>0</v>
      </c>
      <c r="CRJ1394" s="84">
        <f t="shared" si="2168"/>
        <v>0</v>
      </c>
      <c r="CRK1394" s="84">
        <f t="shared" si="2168"/>
        <v>0</v>
      </c>
      <c r="CRL1394" s="84">
        <f t="shared" si="2168"/>
        <v>2000000</v>
      </c>
      <c r="CRM1394" s="84">
        <f t="shared" si="2168"/>
        <v>0</v>
      </c>
      <c r="CRN1394" s="84">
        <f t="shared" si="2168"/>
        <v>0</v>
      </c>
      <c r="CRO1394" s="84">
        <f t="shared" si="2168"/>
        <v>2000000</v>
      </c>
      <c r="CRP1394" s="84">
        <f t="shared" si="2168"/>
        <v>2000000</v>
      </c>
      <c r="CRV1394" s="84" t="s">
        <v>247</v>
      </c>
      <c r="CRW1394" s="84" t="s">
        <v>4692</v>
      </c>
      <c r="CRX1394" s="84">
        <f t="shared" ref="CRX1394:CSF1394" si="2169">CRX1388</f>
        <v>0</v>
      </c>
      <c r="CRY1394" s="84">
        <f t="shared" si="2169"/>
        <v>0</v>
      </c>
      <c r="CRZ1394" s="84">
        <f t="shared" si="2169"/>
        <v>0</v>
      </c>
      <c r="CSA1394" s="84">
        <f t="shared" si="2169"/>
        <v>0</v>
      </c>
      <c r="CSB1394" s="84">
        <f t="shared" si="2169"/>
        <v>2000000</v>
      </c>
      <c r="CSC1394" s="84">
        <f t="shared" si="2169"/>
        <v>0</v>
      </c>
      <c r="CSD1394" s="84">
        <f t="shared" si="2169"/>
        <v>0</v>
      </c>
      <c r="CSE1394" s="84">
        <f t="shared" si="2169"/>
        <v>2000000</v>
      </c>
      <c r="CSF1394" s="84">
        <f t="shared" si="2169"/>
        <v>2000000</v>
      </c>
      <c r="CSL1394" s="84" t="s">
        <v>247</v>
      </c>
      <c r="CSM1394" s="84" t="s">
        <v>4692</v>
      </c>
      <c r="CSN1394" s="84">
        <f t="shared" ref="CSN1394:CSV1394" si="2170">CSN1388</f>
        <v>0</v>
      </c>
      <c r="CSO1394" s="84">
        <f t="shared" si="2170"/>
        <v>0</v>
      </c>
      <c r="CSP1394" s="84">
        <f t="shared" si="2170"/>
        <v>0</v>
      </c>
      <c r="CSQ1394" s="84">
        <f t="shared" si="2170"/>
        <v>0</v>
      </c>
      <c r="CSR1394" s="84">
        <f t="shared" si="2170"/>
        <v>2000000</v>
      </c>
      <c r="CSS1394" s="84">
        <f t="shared" si="2170"/>
        <v>0</v>
      </c>
      <c r="CST1394" s="84">
        <f t="shared" si="2170"/>
        <v>0</v>
      </c>
      <c r="CSU1394" s="84">
        <f t="shared" si="2170"/>
        <v>2000000</v>
      </c>
      <c r="CSV1394" s="84">
        <f t="shared" si="2170"/>
        <v>2000000</v>
      </c>
      <c r="CTB1394" s="84" t="s">
        <v>247</v>
      </c>
      <c r="CTC1394" s="84" t="s">
        <v>4692</v>
      </c>
      <c r="CTD1394" s="84">
        <f t="shared" ref="CTD1394:CTL1394" si="2171">CTD1388</f>
        <v>0</v>
      </c>
      <c r="CTE1394" s="84">
        <f t="shared" si="2171"/>
        <v>0</v>
      </c>
      <c r="CTF1394" s="84">
        <f t="shared" si="2171"/>
        <v>0</v>
      </c>
      <c r="CTG1394" s="84">
        <f t="shared" si="2171"/>
        <v>0</v>
      </c>
      <c r="CTH1394" s="84">
        <f t="shared" si="2171"/>
        <v>2000000</v>
      </c>
      <c r="CTI1394" s="84">
        <f t="shared" si="2171"/>
        <v>0</v>
      </c>
      <c r="CTJ1394" s="84">
        <f t="shared" si="2171"/>
        <v>0</v>
      </c>
      <c r="CTK1394" s="84">
        <f t="shared" si="2171"/>
        <v>2000000</v>
      </c>
      <c r="CTL1394" s="84">
        <f t="shared" si="2171"/>
        <v>2000000</v>
      </c>
      <c r="CTR1394" s="84" t="s">
        <v>247</v>
      </c>
      <c r="CTS1394" s="84" t="s">
        <v>4692</v>
      </c>
      <c r="CTT1394" s="84">
        <f t="shared" ref="CTT1394:CUB1394" si="2172">CTT1388</f>
        <v>0</v>
      </c>
      <c r="CTU1394" s="84">
        <f t="shared" si="2172"/>
        <v>0</v>
      </c>
      <c r="CTV1394" s="84">
        <f t="shared" si="2172"/>
        <v>0</v>
      </c>
      <c r="CTW1394" s="84">
        <f t="shared" si="2172"/>
        <v>0</v>
      </c>
      <c r="CTX1394" s="84">
        <f t="shared" si="2172"/>
        <v>2000000</v>
      </c>
      <c r="CTY1394" s="84">
        <f t="shared" si="2172"/>
        <v>0</v>
      </c>
      <c r="CTZ1394" s="84">
        <f t="shared" si="2172"/>
        <v>0</v>
      </c>
      <c r="CUA1394" s="84">
        <f t="shared" si="2172"/>
        <v>2000000</v>
      </c>
      <c r="CUB1394" s="84">
        <f t="shared" si="2172"/>
        <v>2000000</v>
      </c>
      <c r="CUH1394" s="84" t="s">
        <v>247</v>
      </c>
      <c r="CUI1394" s="84" t="s">
        <v>4692</v>
      </c>
      <c r="CUJ1394" s="84">
        <f t="shared" ref="CUJ1394:CUR1394" si="2173">CUJ1388</f>
        <v>0</v>
      </c>
      <c r="CUK1394" s="84">
        <f t="shared" si="2173"/>
        <v>0</v>
      </c>
      <c r="CUL1394" s="84">
        <f t="shared" si="2173"/>
        <v>0</v>
      </c>
      <c r="CUM1394" s="84">
        <f t="shared" si="2173"/>
        <v>0</v>
      </c>
      <c r="CUN1394" s="84">
        <f t="shared" si="2173"/>
        <v>2000000</v>
      </c>
      <c r="CUO1394" s="84">
        <f t="shared" si="2173"/>
        <v>0</v>
      </c>
      <c r="CUP1394" s="84">
        <f t="shared" si="2173"/>
        <v>0</v>
      </c>
      <c r="CUQ1394" s="84">
        <f t="shared" si="2173"/>
        <v>2000000</v>
      </c>
      <c r="CUR1394" s="84">
        <f t="shared" si="2173"/>
        <v>2000000</v>
      </c>
      <c r="CUX1394" s="84" t="s">
        <v>247</v>
      </c>
      <c r="CUY1394" s="84" t="s">
        <v>4692</v>
      </c>
      <c r="CUZ1394" s="84">
        <f t="shared" ref="CUZ1394:CVH1394" si="2174">CUZ1388</f>
        <v>0</v>
      </c>
      <c r="CVA1394" s="84">
        <f t="shared" si="2174"/>
        <v>0</v>
      </c>
      <c r="CVB1394" s="84">
        <f t="shared" si="2174"/>
        <v>0</v>
      </c>
      <c r="CVC1394" s="84">
        <f t="shared" si="2174"/>
        <v>0</v>
      </c>
      <c r="CVD1394" s="84">
        <f t="shared" si="2174"/>
        <v>2000000</v>
      </c>
      <c r="CVE1394" s="84">
        <f t="shared" si="2174"/>
        <v>0</v>
      </c>
      <c r="CVF1394" s="84">
        <f t="shared" si="2174"/>
        <v>0</v>
      </c>
      <c r="CVG1394" s="84">
        <f t="shared" si="2174"/>
        <v>2000000</v>
      </c>
      <c r="CVH1394" s="84">
        <f t="shared" si="2174"/>
        <v>2000000</v>
      </c>
      <c r="CVN1394" s="84" t="s">
        <v>247</v>
      </c>
      <c r="CVO1394" s="84" t="s">
        <v>4692</v>
      </c>
      <c r="CVP1394" s="84">
        <f t="shared" ref="CVP1394:CVX1394" si="2175">CVP1388</f>
        <v>0</v>
      </c>
      <c r="CVQ1394" s="84">
        <f t="shared" si="2175"/>
        <v>0</v>
      </c>
      <c r="CVR1394" s="84">
        <f t="shared" si="2175"/>
        <v>0</v>
      </c>
      <c r="CVS1394" s="84">
        <f t="shared" si="2175"/>
        <v>0</v>
      </c>
      <c r="CVT1394" s="84">
        <f t="shared" si="2175"/>
        <v>2000000</v>
      </c>
      <c r="CVU1394" s="84">
        <f t="shared" si="2175"/>
        <v>0</v>
      </c>
      <c r="CVV1394" s="84">
        <f t="shared" si="2175"/>
        <v>0</v>
      </c>
      <c r="CVW1394" s="84">
        <f t="shared" si="2175"/>
        <v>2000000</v>
      </c>
      <c r="CVX1394" s="84">
        <f t="shared" si="2175"/>
        <v>2000000</v>
      </c>
      <c r="CWD1394" s="84" t="s">
        <v>247</v>
      </c>
      <c r="CWE1394" s="84" t="s">
        <v>4692</v>
      </c>
      <c r="CWF1394" s="84">
        <f t="shared" ref="CWF1394:CWN1394" si="2176">CWF1388</f>
        <v>0</v>
      </c>
      <c r="CWG1394" s="84">
        <f t="shared" si="2176"/>
        <v>0</v>
      </c>
      <c r="CWH1394" s="84">
        <f t="shared" si="2176"/>
        <v>0</v>
      </c>
      <c r="CWI1394" s="84">
        <f t="shared" si="2176"/>
        <v>0</v>
      </c>
      <c r="CWJ1394" s="84">
        <f t="shared" si="2176"/>
        <v>2000000</v>
      </c>
      <c r="CWK1394" s="84">
        <f t="shared" si="2176"/>
        <v>0</v>
      </c>
      <c r="CWL1394" s="84">
        <f t="shared" si="2176"/>
        <v>0</v>
      </c>
      <c r="CWM1394" s="84">
        <f t="shared" si="2176"/>
        <v>2000000</v>
      </c>
      <c r="CWN1394" s="84">
        <f t="shared" si="2176"/>
        <v>2000000</v>
      </c>
      <c r="CWT1394" s="84" t="s">
        <v>247</v>
      </c>
      <c r="CWU1394" s="84" t="s">
        <v>4692</v>
      </c>
      <c r="CWV1394" s="84">
        <f t="shared" ref="CWV1394:CXD1394" si="2177">CWV1388</f>
        <v>0</v>
      </c>
      <c r="CWW1394" s="84">
        <f t="shared" si="2177"/>
        <v>0</v>
      </c>
      <c r="CWX1394" s="84">
        <f t="shared" si="2177"/>
        <v>0</v>
      </c>
      <c r="CWY1394" s="84">
        <f t="shared" si="2177"/>
        <v>0</v>
      </c>
      <c r="CWZ1394" s="84">
        <f t="shared" si="2177"/>
        <v>2000000</v>
      </c>
      <c r="CXA1394" s="84">
        <f t="shared" si="2177"/>
        <v>0</v>
      </c>
      <c r="CXB1394" s="84">
        <f t="shared" si="2177"/>
        <v>0</v>
      </c>
      <c r="CXC1394" s="84">
        <f t="shared" si="2177"/>
        <v>2000000</v>
      </c>
      <c r="CXD1394" s="84">
        <f t="shared" si="2177"/>
        <v>2000000</v>
      </c>
      <c r="CXJ1394" s="84" t="s">
        <v>247</v>
      </c>
      <c r="CXK1394" s="84" t="s">
        <v>4692</v>
      </c>
      <c r="CXL1394" s="84">
        <f t="shared" ref="CXL1394:CXT1394" si="2178">CXL1388</f>
        <v>0</v>
      </c>
      <c r="CXM1394" s="84">
        <f t="shared" si="2178"/>
        <v>0</v>
      </c>
      <c r="CXN1394" s="84">
        <f t="shared" si="2178"/>
        <v>0</v>
      </c>
      <c r="CXO1394" s="84">
        <f t="shared" si="2178"/>
        <v>0</v>
      </c>
      <c r="CXP1394" s="84">
        <f t="shared" si="2178"/>
        <v>2000000</v>
      </c>
      <c r="CXQ1394" s="84">
        <f t="shared" si="2178"/>
        <v>0</v>
      </c>
      <c r="CXR1394" s="84">
        <f t="shared" si="2178"/>
        <v>0</v>
      </c>
      <c r="CXS1394" s="84">
        <f t="shared" si="2178"/>
        <v>2000000</v>
      </c>
      <c r="CXT1394" s="84">
        <f t="shared" si="2178"/>
        <v>2000000</v>
      </c>
      <c r="CXZ1394" s="84" t="s">
        <v>247</v>
      </c>
      <c r="CYA1394" s="84" t="s">
        <v>4692</v>
      </c>
      <c r="CYB1394" s="84">
        <f t="shared" ref="CYB1394:CYJ1394" si="2179">CYB1388</f>
        <v>0</v>
      </c>
      <c r="CYC1394" s="84">
        <f t="shared" si="2179"/>
        <v>0</v>
      </c>
      <c r="CYD1394" s="84">
        <f t="shared" si="2179"/>
        <v>0</v>
      </c>
      <c r="CYE1394" s="84">
        <f t="shared" si="2179"/>
        <v>0</v>
      </c>
      <c r="CYF1394" s="84">
        <f t="shared" si="2179"/>
        <v>2000000</v>
      </c>
      <c r="CYG1394" s="84">
        <f t="shared" si="2179"/>
        <v>0</v>
      </c>
      <c r="CYH1394" s="84">
        <f t="shared" si="2179"/>
        <v>0</v>
      </c>
      <c r="CYI1394" s="84">
        <f t="shared" si="2179"/>
        <v>2000000</v>
      </c>
      <c r="CYJ1394" s="84">
        <f t="shared" si="2179"/>
        <v>2000000</v>
      </c>
      <c r="CYP1394" s="84" t="s">
        <v>247</v>
      </c>
      <c r="CYQ1394" s="84" t="s">
        <v>4692</v>
      </c>
      <c r="CYR1394" s="84">
        <f t="shared" ref="CYR1394:CYZ1394" si="2180">CYR1388</f>
        <v>0</v>
      </c>
      <c r="CYS1394" s="84">
        <f t="shared" si="2180"/>
        <v>0</v>
      </c>
      <c r="CYT1394" s="84">
        <f t="shared" si="2180"/>
        <v>0</v>
      </c>
      <c r="CYU1394" s="84">
        <f t="shared" si="2180"/>
        <v>0</v>
      </c>
      <c r="CYV1394" s="84">
        <f t="shared" si="2180"/>
        <v>2000000</v>
      </c>
      <c r="CYW1394" s="84">
        <f t="shared" si="2180"/>
        <v>0</v>
      </c>
      <c r="CYX1394" s="84">
        <f t="shared" si="2180"/>
        <v>0</v>
      </c>
      <c r="CYY1394" s="84">
        <f t="shared" si="2180"/>
        <v>2000000</v>
      </c>
      <c r="CYZ1394" s="84">
        <f t="shared" si="2180"/>
        <v>2000000</v>
      </c>
      <c r="CZF1394" s="84" t="s">
        <v>247</v>
      </c>
      <c r="CZG1394" s="84" t="s">
        <v>4692</v>
      </c>
      <c r="CZH1394" s="84">
        <f t="shared" ref="CZH1394:CZP1394" si="2181">CZH1388</f>
        <v>0</v>
      </c>
      <c r="CZI1394" s="84">
        <f t="shared" si="2181"/>
        <v>0</v>
      </c>
      <c r="CZJ1394" s="84">
        <f t="shared" si="2181"/>
        <v>0</v>
      </c>
      <c r="CZK1394" s="84">
        <f t="shared" si="2181"/>
        <v>0</v>
      </c>
      <c r="CZL1394" s="84">
        <f t="shared" si="2181"/>
        <v>2000000</v>
      </c>
      <c r="CZM1394" s="84">
        <f t="shared" si="2181"/>
        <v>0</v>
      </c>
      <c r="CZN1394" s="84">
        <f t="shared" si="2181"/>
        <v>0</v>
      </c>
      <c r="CZO1394" s="84">
        <f t="shared" si="2181"/>
        <v>2000000</v>
      </c>
      <c r="CZP1394" s="84">
        <f t="shared" si="2181"/>
        <v>2000000</v>
      </c>
      <c r="CZV1394" s="84" t="s">
        <v>247</v>
      </c>
      <c r="CZW1394" s="84" t="s">
        <v>4692</v>
      </c>
      <c r="CZX1394" s="84">
        <f t="shared" ref="CZX1394:DAF1394" si="2182">CZX1388</f>
        <v>0</v>
      </c>
      <c r="CZY1394" s="84">
        <f t="shared" si="2182"/>
        <v>0</v>
      </c>
      <c r="CZZ1394" s="84">
        <f t="shared" si="2182"/>
        <v>0</v>
      </c>
      <c r="DAA1394" s="84">
        <f t="shared" si="2182"/>
        <v>0</v>
      </c>
      <c r="DAB1394" s="84">
        <f t="shared" si="2182"/>
        <v>2000000</v>
      </c>
      <c r="DAC1394" s="84">
        <f t="shared" si="2182"/>
        <v>0</v>
      </c>
      <c r="DAD1394" s="84">
        <f t="shared" si="2182"/>
        <v>0</v>
      </c>
      <c r="DAE1394" s="84">
        <f t="shared" si="2182"/>
        <v>2000000</v>
      </c>
      <c r="DAF1394" s="84">
        <f t="shared" si="2182"/>
        <v>2000000</v>
      </c>
      <c r="DAL1394" s="84" t="s">
        <v>247</v>
      </c>
      <c r="DAM1394" s="84" t="s">
        <v>4692</v>
      </c>
      <c r="DAN1394" s="84">
        <f t="shared" ref="DAN1394:DAV1394" si="2183">DAN1388</f>
        <v>0</v>
      </c>
      <c r="DAO1394" s="84">
        <f t="shared" si="2183"/>
        <v>0</v>
      </c>
      <c r="DAP1394" s="84">
        <f t="shared" si="2183"/>
        <v>0</v>
      </c>
      <c r="DAQ1394" s="84">
        <f t="shared" si="2183"/>
        <v>0</v>
      </c>
      <c r="DAR1394" s="84">
        <f t="shared" si="2183"/>
        <v>2000000</v>
      </c>
      <c r="DAS1394" s="84">
        <f t="shared" si="2183"/>
        <v>0</v>
      </c>
      <c r="DAT1394" s="84">
        <f t="shared" si="2183"/>
        <v>0</v>
      </c>
      <c r="DAU1394" s="84">
        <f t="shared" si="2183"/>
        <v>2000000</v>
      </c>
      <c r="DAV1394" s="84">
        <f t="shared" si="2183"/>
        <v>2000000</v>
      </c>
      <c r="DBB1394" s="84" t="s">
        <v>247</v>
      </c>
      <c r="DBC1394" s="84" t="s">
        <v>4692</v>
      </c>
      <c r="DBD1394" s="84">
        <f t="shared" ref="DBD1394:DBL1394" si="2184">DBD1388</f>
        <v>0</v>
      </c>
      <c r="DBE1394" s="84">
        <f t="shared" si="2184"/>
        <v>0</v>
      </c>
      <c r="DBF1394" s="84">
        <f t="shared" si="2184"/>
        <v>0</v>
      </c>
      <c r="DBG1394" s="84">
        <f t="shared" si="2184"/>
        <v>0</v>
      </c>
      <c r="DBH1394" s="84">
        <f t="shared" si="2184"/>
        <v>2000000</v>
      </c>
      <c r="DBI1394" s="84">
        <f t="shared" si="2184"/>
        <v>0</v>
      </c>
      <c r="DBJ1394" s="84">
        <f t="shared" si="2184"/>
        <v>0</v>
      </c>
      <c r="DBK1394" s="84">
        <f t="shared" si="2184"/>
        <v>2000000</v>
      </c>
      <c r="DBL1394" s="84">
        <f t="shared" si="2184"/>
        <v>2000000</v>
      </c>
      <c r="DBR1394" s="84" t="s">
        <v>247</v>
      </c>
      <c r="DBS1394" s="84" t="s">
        <v>4692</v>
      </c>
      <c r="DBT1394" s="84">
        <f t="shared" ref="DBT1394:DCB1394" si="2185">DBT1388</f>
        <v>0</v>
      </c>
      <c r="DBU1394" s="84">
        <f t="shared" si="2185"/>
        <v>0</v>
      </c>
      <c r="DBV1394" s="84">
        <f t="shared" si="2185"/>
        <v>0</v>
      </c>
      <c r="DBW1394" s="84">
        <f t="shared" si="2185"/>
        <v>0</v>
      </c>
      <c r="DBX1394" s="84">
        <f t="shared" si="2185"/>
        <v>2000000</v>
      </c>
      <c r="DBY1394" s="84">
        <f t="shared" si="2185"/>
        <v>0</v>
      </c>
      <c r="DBZ1394" s="84">
        <f t="shared" si="2185"/>
        <v>0</v>
      </c>
      <c r="DCA1394" s="84">
        <f t="shared" si="2185"/>
        <v>2000000</v>
      </c>
      <c r="DCB1394" s="84">
        <f t="shared" si="2185"/>
        <v>2000000</v>
      </c>
      <c r="DCH1394" s="84" t="s">
        <v>247</v>
      </c>
      <c r="DCI1394" s="84" t="s">
        <v>4692</v>
      </c>
      <c r="DCJ1394" s="84">
        <f t="shared" ref="DCJ1394:DCR1394" si="2186">DCJ1388</f>
        <v>0</v>
      </c>
      <c r="DCK1394" s="84">
        <f t="shared" si="2186"/>
        <v>0</v>
      </c>
      <c r="DCL1394" s="84">
        <f t="shared" si="2186"/>
        <v>0</v>
      </c>
      <c r="DCM1394" s="84">
        <f t="shared" si="2186"/>
        <v>0</v>
      </c>
      <c r="DCN1394" s="84">
        <f t="shared" si="2186"/>
        <v>2000000</v>
      </c>
      <c r="DCO1394" s="84">
        <f t="shared" si="2186"/>
        <v>0</v>
      </c>
      <c r="DCP1394" s="84">
        <f t="shared" si="2186"/>
        <v>0</v>
      </c>
      <c r="DCQ1394" s="84">
        <f t="shared" si="2186"/>
        <v>2000000</v>
      </c>
      <c r="DCR1394" s="84">
        <f t="shared" si="2186"/>
        <v>2000000</v>
      </c>
      <c r="DCX1394" s="84" t="s">
        <v>247</v>
      </c>
      <c r="DCY1394" s="84" t="s">
        <v>4692</v>
      </c>
      <c r="DCZ1394" s="84">
        <f t="shared" ref="DCZ1394:DDH1394" si="2187">DCZ1388</f>
        <v>0</v>
      </c>
      <c r="DDA1394" s="84">
        <f t="shared" si="2187"/>
        <v>0</v>
      </c>
      <c r="DDB1394" s="84">
        <f t="shared" si="2187"/>
        <v>0</v>
      </c>
      <c r="DDC1394" s="84">
        <f t="shared" si="2187"/>
        <v>0</v>
      </c>
      <c r="DDD1394" s="84">
        <f t="shared" si="2187"/>
        <v>2000000</v>
      </c>
      <c r="DDE1394" s="84">
        <f t="shared" si="2187"/>
        <v>0</v>
      </c>
      <c r="DDF1394" s="84">
        <f t="shared" si="2187"/>
        <v>0</v>
      </c>
      <c r="DDG1394" s="84">
        <f t="shared" si="2187"/>
        <v>2000000</v>
      </c>
      <c r="DDH1394" s="84">
        <f t="shared" si="2187"/>
        <v>2000000</v>
      </c>
      <c r="DDN1394" s="84" t="s">
        <v>247</v>
      </c>
      <c r="DDO1394" s="84" t="s">
        <v>4692</v>
      </c>
      <c r="DDP1394" s="84">
        <f t="shared" ref="DDP1394:DDX1394" si="2188">DDP1388</f>
        <v>0</v>
      </c>
      <c r="DDQ1394" s="84">
        <f t="shared" si="2188"/>
        <v>0</v>
      </c>
      <c r="DDR1394" s="84">
        <f t="shared" si="2188"/>
        <v>0</v>
      </c>
      <c r="DDS1394" s="84">
        <f t="shared" si="2188"/>
        <v>0</v>
      </c>
      <c r="DDT1394" s="84">
        <f t="shared" si="2188"/>
        <v>2000000</v>
      </c>
      <c r="DDU1394" s="84">
        <f t="shared" si="2188"/>
        <v>0</v>
      </c>
      <c r="DDV1394" s="84">
        <f t="shared" si="2188"/>
        <v>0</v>
      </c>
      <c r="DDW1394" s="84">
        <f t="shared" si="2188"/>
        <v>2000000</v>
      </c>
      <c r="DDX1394" s="84">
        <f t="shared" si="2188"/>
        <v>2000000</v>
      </c>
      <c r="DED1394" s="84" t="s">
        <v>247</v>
      </c>
      <c r="DEE1394" s="84" t="s">
        <v>4692</v>
      </c>
      <c r="DEF1394" s="84">
        <f t="shared" ref="DEF1394:DEN1394" si="2189">DEF1388</f>
        <v>0</v>
      </c>
      <c r="DEG1394" s="84">
        <f t="shared" si="2189"/>
        <v>0</v>
      </c>
      <c r="DEH1394" s="84">
        <f t="shared" si="2189"/>
        <v>0</v>
      </c>
      <c r="DEI1394" s="84">
        <f t="shared" si="2189"/>
        <v>0</v>
      </c>
      <c r="DEJ1394" s="84">
        <f t="shared" si="2189"/>
        <v>2000000</v>
      </c>
      <c r="DEK1394" s="84">
        <f t="shared" si="2189"/>
        <v>0</v>
      </c>
      <c r="DEL1394" s="84">
        <f t="shared" si="2189"/>
        <v>0</v>
      </c>
      <c r="DEM1394" s="84">
        <f t="shared" si="2189"/>
        <v>2000000</v>
      </c>
      <c r="DEN1394" s="84">
        <f t="shared" si="2189"/>
        <v>2000000</v>
      </c>
      <c r="DET1394" s="84" t="s">
        <v>247</v>
      </c>
      <c r="DEU1394" s="84" t="s">
        <v>4692</v>
      </c>
      <c r="DEV1394" s="84">
        <f t="shared" ref="DEV1394:DFD1394" si="2190">DEV1388</f>
        <v>0</v>
      </c>
      <c r="DEW1394" s="84">
        <f t="shared" si="2190"/>
        <v>0</v>
      </c>
      <c r="DEX1394" s="84">
        <f t="shared" si="2190"/>
        <v>0</v>
      </c>
      <c r="DEY1394" s="84">
        <f t="shared" si="2190"/>
        <v>0</v>
      </c>
      <c r="DEZ1394" s="84">
        <f t="shared" si="2190"/>
        <v>2000000</v>
      </c>
      <c r="DFA1394" s="84">
        <f t="shared" si="2190"/>
        <v>0</v>
      </c>
      <c r="DFB1394" s="84">
        <f t="shared" si="2190"/>
        <v>0</v>
      </c>
      <c r="DFC1394" s="84">
        <f t="shared" si="2190"/>
        <v>2000000</v>
      </c>
      <c r="DFD1394" s="84">
        <f t="shared" si="2190"/>
        <v>2000000</v>
      </c>
      <c r="DFJ1394" s="84" t="s">
        <v>247</v>
      </c>
      <c r="DFK1394" s="84" t="s">
        <v>4692</v>
      </c>
      <c r="DFL1394" s="84">
        <f t="shared" ref="DFL1394:DFT1394" si="2191">DFL1388</f>
        <v>0</v>
      </c>
      <c r="DFM1394" s="84">
        <f t="shared" si="2191"/>
        <v>0</v>
      </c>
      <c r="DFN1394" s="84">
        <f t="shared" si="2191"/>
        <v>0</v>
      </c>
      <c r="DFO1394" s="84">
        <f t="shared" si="2191"/>
        <v>0</v>
      </c>
      <c r="DFP1394" s="84">
        <f t="shared" si="2191"/>
        <v>2000000</v>
      </c>
      <c r="DFQ1394" s="84">
        <f t="shared" si="2191"/>
        <v>0</v>
      </c>
      <c r="DFR1394" s="84">
        <f t="shared" si="2191"/>
        <v>0</v>
      </c>
      <c r="DFS1394" s="84">
        <f t="shared" si="2191"/>
        <v>2000000</v>
      </c>
      <c r="DFT1394" s="84">
        <f t="shared" si="2191"/>
        <v>2000000</v>
      </c>
      <c r="DFZ1394" s="84" t="s">
        <v>247</v>
      </c>
      <c r="DGA1394" s="84" t="s">
        <v>4692</v>
      </c>
      <c r="DGB1394" s="84">
        <f t="shared" ref="DGB1394:DGJ1394" si="2192">DGB1388</f>
        <v>0</v>
      </c>
      <c r="DGC1394" s="84">
        <f t="shared" si="2192"/>
        <v>0</v>
      </c>
      <c r="DGD1394" s="84">
        <f t="shared" si="2192"/>
        <v>0</v>
      </c>
      <c r="DGE1394" s="84">
        <f t="shared" si="2192"/>
        <v>0</v>
      </c>
      <c r="DGF1394" s="84">
        <f t="shared" si="2192"/>
        <v>2000000</v>
      </c>
      <c r="DGG1394" s="84">
        <f t="shared" si="2192"/>
        <v>0</v>
      </c>
      <c r="DGH1394" s="84">
        <f t="shared" si="2192"/>
        <v>0</v>
      </c>
      <c r="DGI1394" s="84">
        <f t="shared" si="2192"/>
        <v>2000000</v>
      </c>
      <c r="DGJ1394" s="84">
        <f t="shared" si="2192"/>
        <v>2000000</v>
      </c>
      <c r="DGP1394" s="84" t="s">
        <v>247</v>
      </c>
      <c r="DGQ1394" s="84" t="s">
        <v>4692</v>
      </c>
      <c r="DGR1394" s="84">
        <f t="shared" ref="DGR1394:DGZ1394" si="2193">DGR1388</f>
        <v>0</v>
      </c>
      <c r="DGS1394" s="84">
        <f t="shared" si="2193"/>
        <v>0</v>
      </c>
      <c r="DGT1394" s="84">
        <f t="shared" si="2193"/>
        <v>0</v>
      </c>
      <c r="DGU1394" s="84">
        <f t="shared" si="2193"/>
        <v>0</v>
      </c>
      <c r="DGV1394" s="84">
        <f t="shared" si="2193"/>
        <v>2000000</v>
      </c>
      <c r="DGW1394" s="84">
        <f t="shared" si="2193"/>
        <v>0</v>
      </c>
      <c r="DGX1394" s="84">
        <f t="shared" si="2193"/>
        <v>0</v>
      </c>
      <c r="DGY1394" s="84">
        <f t="shared" si="2193"/>
        <v>2000000</v>
      </c>
      <c r="DGZ1394" s="84">
        <f t="shared" si="2193"/>
        <v>2000000</v>
      </c>
      <c r="DHF1394" s="84" t="s">
        <v>247</v>
      </c>
      <c r="DHG1394" s="84" t="s">
        <v>4692</v>
      </c>
      <c r="DHH1394" s="84">
        <f t="shared" ref="DHH1394:DHP1394" si="2194">DHH1388</f>
        <v>0</v>
      </c>
      <c r="DHI1394" s="84">
        <f t="shared" si="2194"/>
        <v>0</v>
      </c>
      <c r="DHJ1394" s="84">
        <f t="shared" si="2194"/>
        <v>0</v>
      </c>
      <c r="DHK1394" s="84">
        <f t="shared" si="2194"/>
        <v>0</v>
      </c>
      <c r="DHL1394" s="84">
        <f t="shared" si="2194"/>
        <v>2000000</v>
      </c>
      <c r="DHM1394" s="84">
        <f t="shared" si="2194"/>
        <v>0</v>
      </c>
      <c r="DHN1394" s="84">
        <f t="shared" si="2194"/>
        <v>0</v>
      </c>
      <c r="DHO1394" s="84">
        <f t="shared" si="2194"/>
        <v>2000000</v>
      </c>
      <c r="DHP1394" s="84">
        <f t="shared" si="2194"/>
        <v>2000000</v>
      </c>
      <c r="DHV1394" s="84" t="s">
        <v>247</v>
      </c>
      <c r="DHW1394" s="84" t="s">
        <v>4692</v>
      </c>
      <c r="DHX1394" s="84">
        <f t="shared" ref="DHX1394:DIF1394" si="2195">DHX1388</f>
        <v>0</v>
      </c>
      <c r="DHY1394" s="84">
        <f t="shared" si="2195"/>
        <v>0</v>
      </c>
      <c r="DHZ1394" s="84">
        <f t="shared" si="2195"/>
        <v>0</v>
      </c>
      <c r="DIA1394" s="84">
        <f t="shared" si="2195"/>
        <v>0</v>
      </c>
      <c r="DIB1394" s="84">
        <f t="shared" si="2195"/>
        <v>2000000</v>
      </c>
      <c r="DIC1394" s="84">
        <f t="shared" si="2195"/>
        <v>0</v>
      </c>
      <c r="DID1394" s="84">
        <f t="shared" si="2195"/>
        <v>0</v>
      </c>
      <c r="DIE1394" s="84">
        <f t="shared" si="2195"/>
        <v>2000000</v>
      </c>
      <c r="DIF1394" s="84">
        <f t="shared" si="2195"/>
        <v>2000000</v>
      </c>
      <c r="DIL1394" s="84" t="s">
        <v>247</v>
      </c>
      <c r="DIM1394" s="84" t="s">
        <v>4692</v>
      </c>
      <c r="DIN1394" s="84">
        <f t="shared" ref="DIN1394:DIV1394" si="2196">DIN1388</f>
        <v>0</v>
      </c>
      <c r="DIO1394" s="84">
        <f t="shared" si="2196"/>
        <v>0</v>
      </c>
      <c r="DIP1394" s="84">
        <f t="shared" si="2196"/>
        <v>0</v>
      </c>
      <c r="DIQ1394" s="84">
        <f t="shared" si="2196"/>
        <v>0</v>
      </c>
      <c r="DIR1394" s="84">
        <f t="shared" si="2196"/>
        <v>2000000</v>
      </c>
      <c r="DIS1394" s="84">
        <f t="shared" si="2196"/>
        <v>0</v>
      </c>
      <c r="DIT1394" s="84">
        <f t="shared" si="2196"/>
        <v>0</v>
      </c>
      <c r="DIU1394" s="84">
        <f t="shared" si="2196"/>
        <v>2000000</v>
      </c>
      <c r="DIV1394" s="84">
        <f t="shared" si="2196"/>
        <v>2000000</v>
      </c>
      <c r="DJB1394" s="84" t="s">
        <v>247</v>
      </c>
      <c r="DJC1394" s="84" t="s">
        <v>4692</v>
      </c>
      <c r="DJD1394" s="84">
        <f t="shared" ref="DJD1394:DJL1394" si="2197">DJD1388</f>
        <v>0</v>
      </c>
      <c r="DJE1394" s="84">
        <f t="shared" si="2197"/>
        <v>0</v>
      </c>
      <c r="DJF1394" s="84">
        <f t="shared" si="2197"/>
        <v>0</v>
      </c>
      <c r="DJG1394" s="84">
        <f t="shared" si="2197"/>
        <v>0</v>
      </c>
      <c r="DJH1394" s="84">
        <f t="shared" si="2197"/>
        <v>2000000</v>
      </c>
      <c r="DJI1394" s="84">
        <f t="shared" si="2197"/>
        <v>0</v>
      </c>
      <c r="DJJ1394" s="84">
        <f t="shared" si="2197"/>
        <v>0</v>
      </c>
      <c r="DJK1394" s="84">
        <f t="shared" si="2197"/>
        <v>2000000</v>
      </c>
      <c r="DJL1394" s="84">
        <f t="shared" si="2197"/>
        <v>2000000</v>
      </c>
      <c r="DJR1394" s="84" t="s">
        <v>247</v>
      </c>
      <c r="DJS1394" s="84" t="s">
        <v>4692</v>
      </c>
      <c r="DJT1394" s="84">
        <f t="shared" ref="DJT1394:DKB1394" si="2198">DJT1388</f>
        <v>0</v>
      </c>
      <c r="DJU1394" s="84">
        <f t="shared" si="2198"/>
        <v>0</v>
      </c>
      <c r="DJV1394" s="84">
        <f t="shared" si="2198"/>
        <v>0</v>
      </c>
      <c r="DJW1394" s="84">
        <f t="shared" si="2198"/>
        <v>0</v>
      </c>
      <c r="DJX1394" s="84">
        <f t="shared" si="2198"/>
        <v>2000000</v>
      </c>
      <c r="DJY1394" s="84">
        <f t="shared" si="2198"/>
        <v>0</v>
      </c>
      <c r="DJZ1394" s="84">
        <f t="shared" si="2198"/>
        <v>0</v>
      </c>
      <c r="DKA1394" s="84">
        <f t="shared" si="2198"/>
        <v>2000000</v>
      </c>
      <c r="DKB1394" s="84">
        <f t="shared" si="2198"/>
        <v>2000000</v>
      </c>
      <c r="DKH1394" s="84" t="s">
        <v>247</v>
      </c>
      <c r="DKI1394" s="84" t="s">
        <v>4692</v>
      </c>
      <c r="DKJ1394" s="84">
        <f t="shared" ref="DKJ1394:DKR1394" si="2199">DKJ1388</f>
        <v>0</v>
      </c>
      <c r="DKK1394" s="84">
        <f t="shared" si="2199"/>
        <v>0</v>
      </c>
      <c r="DKL1394" s="84">
        <f t="shared" si="2199"/>
        <v>0</v>
      </c>
      <c r="DKM1394" s="84">
        <f t="shared" si="2199"/>
        <v>0</v>
      </c>
      <c r="DKN1394" s="84">
        <f t="shared" si="2199"/>
        <v>2000000</v>
      </c>
      <c r="DKO1394" s="84">
        <f t="shared" si="2199"/>
        <v>0</v>
      </c>
      <c r="DKP1394" s="84">
        <f t="shared" si="2199"/>
        <v>0</v>
      </c>
      <c r="DKQ1394" s="84">
        <f t="shared" si="2199"/>
        <v>2000000</v>
      </c>
      <c r="DKR1394" s="84">
        <f t="shared" si="2199"/>
        <v>2000000</v>
      </c>
      <c r="DKX1394" s="84" t="s">
        <v>247</v>
      </c>
      <c r="DKY1394" s="84" t="s">
        <v>4692</v>
      </c>
      <c r="DKZ1394" s="84">
        <f t="shared" ref="DKZ1394:DLH1394" si="2200">DKZ1388</f>
        <v>0</v>
      </c>
      <c r="DLA1394" s="84">
        <f t="shared" si="2200"/>
        <v>0</v>
      </c>
      <c r="DLB1394" s="84">
        <f t="shared" si="2200"/>
        <v>0</v>
      </c>
      <c r="DLC1394" s="84">
        <f t="shared" si="2200"/>
        <v>0</v>
      </c>
      <c r="DLD1394" s="84">
        <f t="shared" si="2200"/>
        <v>2000000</v>
      </c>
      <c r="DLE1394" s="84">
        <f t="shared" si="2200"/>
        <v>0</v>
      </c>
      <c r="DLF1394" s="84">
        <f t="shared" si="2200"/>
        <v>0</v>
      </c>
      <c r="DLG1394" s="84">
        <f t="shared" si="2200"/>
        <v>2000000</v>
      </c>
      <c r="DLH1394" s="84">
        <f t="shared" si="2200"/>
        <v>2000000</v>
      </c>
      <c r="DLN1394" s="84" t="s">
        <v>247</v>
      </c>
      <c r="DLO1394" s="84" t="s">
        <v>4692</v>
      </c>
      <c r="DLP1394" s="84">
        <f t="shared" ref="DLP1394:DLX1394" si="2201">DLP1388</f>
        <v>0</v>
      </c>
      <c r="DLQ1394" s="84">
        <f t="shared" si="2201"/>
        <v>0</v>
      </c>
      <c r="DLR1394" s="84">
        <f t="shared" si="2201"/>
        <v>0</v>
      </c>
      <c r="DLS1394" s="84">
        <f t="shared" si="2201"/>
        <v>0</v>
      </c>
      <c r="DLT1394" s="84">
        <f t="shared" si="2201"/>
        <v>2000000</v>
      </c>
      <c r="DLU1394" s="84">
        <f t="shared" si="2201"/>
        <v>0</v>
      </c>
      <c r="DLV1394" s="84">
        <f t="shared" si="2201"/>
        <v>0</v>
      </c>
      <c r="DLW1394" s="84">
        <f t="shared" si="2201"/>
        <v>2000000</v>
      </c>
      <c r="DLX1394" s="84">
        <f t="shared" si="2201"/>
        <v>2000000</v>
      </c>
      <c r="DMD1394" s="84" t="s">
        <v>247</v>
      </c>
      <c r="DME1394" s="84" t="s">
        <v>4692</v>
      </c>
      <c r="DMF1394" s="84">
        <f t="shared" ref="DMF1394:DMN1394" si="2202">DMF1388</f>
        <v>0</v>
      </c>
      <c r="DMG1394" s="84">
        <f t="shared" si="2202"/>
        <v>0</v>
      </c>
      <c r="DMH1394" s="84">
        <f t="shared" si="2202"/>
        <v>0</v>
      </c>
      <c r="DMI1394" s="84">
        <f t="shared" si="2202"/>
        <v>0</v>
      </c>
      <c r="DMJ1394" s="84">
        <f t="shared" si="2202"/>
        <v>2000000</v>
      </c>
      <c r="DMK1394" s="84">
        <f t="shared" si="2202"/>
        <v>0</v>
      </c>
      <c r="DML1394" s="84">
        <f t="shared" si="2202"/>
        <v>0</v>
      </c>
      <c r="DMM1394" s="84">
        <f t="shared" si="2202"/>
        <v>2000000</v>
      </c>
      <c r="DMN1394" s="84">
        <f t="shared" si="2202"/>
        <v>2000000</v>
      </c>
      <c r="DMT1394" s="84" t="s">
        <v>247</v>
      </c>
      <c r="DMU1394" s="84" t="s">
        <v>4692</v>
      </c>
      <c r="DMV1394" s="84">
        <f>DMV1388</f>
        <v>0</v>
      </c>
      <c r="DMW1394" s="84">
        <f>DMW1388</f>
        <v>0</v>
      </c>
      <c r="DMX1394" s="84">
        <f>DMX1388</f>
        <v>0</v>
      </c>
      <c r="DMY1394" s="84">
        <f>DMY1388</f>
        <v>0</v>
      </c>
      <c r="DMZ1394" s="84">
        <f>DMZ1388</f>
        <v>2000000</v>
      </c>
      <c r="DNA1394" s="84">
        <f>DNA1388</f>
        <v>0</v>
      </c>
      <c r="DNB1394" s="84">
        <f>DNB1388</f>
        <v>0</v>
      </c>
      <c r="DNC1394" s="84">
        <f>DNC1388</f>
        <v>2000000</v>
      </c>
      <c r="DND1394" s="84">
        <f>DND1388</f>
        <v>2000000</v>
      </c>
      <c r="DNJ1394" s="84" t="s">
        <v>247</v>
      </c>
      <c r="DNK1394" s="84" t="s">
        <v>4692</v>
      </c>
      <c r="DNL1394" s="84">
        <f t="shared" ref="DNL1394:DNT1394" si="2203">DNL1388</f>
        <v>0</v>
      </c>
      <c r="DNM1394" s="84">
        <f t="shared" si="2203"/>
        <v>0</v>
      </c>
      <c r="DNN1394" s="84">
        <f t="shared" si="2203"/>
        <v>0</v>
      </c>
      <c r="DNO1394" s="84">
        <f t="shared" si="2203"/>
        <v>0</v>
      </c>
      <c r="DNP1394" s="84">
        <f t="shared" si="2203"/>
        <v>2000000</v>
      </c>
      <c r="DNQ1394" s="84">
        <f t="shared" si="2203"/>
        <v>0</v>
      </c>
      <c r="DNR1394" s="84">
        <f t="shared" si="2203"/>
        <v>0</v>
      </c>
      <c r="DNS1394" s="84">
        <f t="shared" si="2203"/>
        <v>2000000</v>
      </c>
      <c r="DNT1394" s="84">
        <f t="shared" si="2203"/>
        <v>2000000</v>
      </c>
      <c r="DNZ1394" s="84" t="s">
        <v>247</v>
      </c>
      <c r="DOA1394" s="84" t="s">
        <v>4692</v>
      </c>
      <c r="DOB1394" s="84">
        <f t="shared" ref="DOB1394:DOJ1394" si="2204">DOB1388</f>
        <v>0</v>
      </c>
      <c r="DOC1394" s="84">
        <f t="shared" si="2204"/>
        <v>0</v>
      </c>
      <c r="DOD1394" s="84">
        <f t="shared" si="2204"/>
        <v>0</v>
      </c>
      <c r="DOE1394" s="84">
        <f t="shared" si="2204"/>
        <v>0</v>
      </c>
      <c r="DOF1394" s="84">
        <f t="shared" si="2204"/>
        <v>2000000</v>
      </c>
      <c r="DOG1394" s="84">
        <f t="shared" si="2204"/>
        <v>0</v>
      </c>
      <c r="DOH1394" s="84">
        <f t="shared" si="2204"/>
        <v>0</v>
      </c>
      <c r="DOI1394" s="84">
        <f t="shared" si="2204"/>
        <v>2000000</v>
      </c>
      <c r="DOJ1394" s="84">
        <f t="shared" si="2204"/>
        <v>2000000</v>
      </c>
      <c r="DOP1394" s="84" t="s">
        <v>247</v>
      </c>
      <c r="DOQ1394" s="84" t="s">
        <v>4692</v>
      </c>
      <c r="DOR1394" s="84">
        <f t="shared" ref="DOR1394:DOZ1394" si="2205">DOR1388</f>
        <v>0</v>
      </c>
      <c r="DOS1394" s="84">
        <f t="shared" si="2205"/>
        <v>0</v>
      </c>
      <c r="DOT1394" s="84">
        <f t="shared" si="2205"/>
        <v>0</v>
      </c>
      <c r="DOU1394" s="84">
        <f t="shared" si="2205"/>
        <v>0</v>
      </c>
      <c r="DOV1394" s="84">
        <f t="shared" si="2205"/>
        <v>2000000</v>
      </c>
      <c r="DOW1394" s="84">
        <f t="shared" si="2205"/>
        <v>0</v>
      </c>
      <c r="DOX1394" s="84">
        <f t="shared" si="2205"/>
        <v>0</v>
      </c>
      <c r="DOY1394" s="84">
        <f t="shared" si="2205"/>
        <v>2000000</v>
      </c>
      <c r="DOZ1394" s="84">
        <f t="shared" si="2205"/>
        <v>2000000</v>
      </c>
      <c r="DPF1394" s="84" t="s">
        <v>247</v>
      </c>
      <c r="DPG1394" s="84" t="s">
        <v>4692</v>
      </c>
      <c r="DPH1394" s="84">
        <f t="shared" ref="DPH1394:DPP1394" si="2206">DPH1388</f>
        <v>0</v>
      </c>
      <c r="DPI1394" s="84">
        <f t="shared" si="2206"/>
        <v>0</v>
      </c>
      <c r="DPJ1394" s="84">
        <f t="shared" si="2206"/>
        <v>0</v>
      </c>
      <c r="DPK1394" s="84">
        <f t="shared" si="2206"/>
        <v>0</v>
      </c>
      <c r="DPL1394" s="84">
        <f t="shared" si="2206"/>
        <v>2000000</v>
      </c>
      <c r="DPM1394" s="84">
        <f t="shared" si="2206"/>
        <v>0</v>
      </c>
      <c r="DPN1394" s="84">
        <f t="shared" si="2206"/>
        <v>0</v>
      </c>
      <c r="DPO1394" s="84">
        <f t="shared" si="2206"/>
        <v>2000000</v>
      </c>
      <c r="DPP1394" s="84">
        <f t="shared" si="2206"/>
        <v>2000000</v>
      </c>
      <c r="DPV1394" s="84" t="s">
        <v>247</v>
      </c>
      <c r="DPW1394" s="84" t="s">
        <v>4692</v>
      </c>
      <c r="DPX1394" s="84">
        <f t="shared" ref="DPX1394:DQF1394" si="2207">DPX1388</f>
        <v>0</v>
      </c>
      <c r="DPY1394" s="84">
        <f t="shared" si="2207"/>
        <v>0</v>
      </c>
      <c r="DPZ1394" s="84">
        <f t="shared" si="2207"/>
        <v>0</v>
      </c>
      <c r="DQA1394" s="84">
        <f t="shared" si="2207"/>
        <v>0</v>
      </c>
      <c r="DQB1394" s="84">
        <f t="shared" si="2207"/>
        <v>2000000</v>
      </c>
      <c r="DQC1394" s="84">
        <f t="shared" si="2207"/>
        <v>0</v>
      </c>
      <c r="DQD1394" s="84">
        <f t="shared" si="2207"/>
        <v>0</v>
      </c>
      <c r="DQE1394" s="84">
        <f t="shared" si="2207"/>
        <v>2000000</v>
      </c>
      <c r="DQF1394" s="84">
        <f t="shared" si="2207"/>
        <v>2000000</v>
      </c>
      <c r="DQL1394" s="84" t="s">
        <v>247</v>
      </c>
      <c r="DQM1394" s="84" t="s">
        <v>4692</v>
      </c>
      <c r="DQN1394" s="84">
        <f t="shared" ref="DQN1394:DQV1394" si="2208">DQN1388</f>
        <v>0</v>
      </c>
      <c r="DQO1394" s="84">
        <f t="shared" si="2208"/>
        <v>0</v>
      </c>
      <c r="DQP1394" s="84">
        <f t="shared" si="2208"/>
        <v>0</v>
      </c>
      <c r="DQQ1394" s="84">
        <f t="shared" si="2208"/>
        <v>0</v>
      </c>
      <c r="DQR1394" s="84">
        <f t="shared" si="2208"/>
        <v>2000000</v>
      </c>
      <c r="DQS1394" s="84">
        <f t="shared" si="2208"/>
        <v>0</v>
      </c>
      <c r="DQT1394" s="84">
        <f t="shared" si="2208"/>
        <v>0</v>
      </c>
      <c r="DQU1394" s="84">
        <f t="shared" si="2208"/>
        <v>2000000</v>
      </c>
      <c r="DQV1394" s="84">
        <f t="shared" si="2208"/>
        <v>2000000</v>
      </c>
      <c r="DRB1394" s="84" t="s">
        <v>247</v>
      </c>
      <c r="DRC1394" s="84" t="s">
        <v>4692</v>
      </c>
      <c r="DRD1394" s="84">
        <f t="shared" ref="DRD1394:DRL1394" si="2209">DRD1388</f>
        <v>0</v>
      </c>
      <c r="DRE1394" s="84">
        <f t="shared" si="2209"/>
        <v>0</v>
      </c>
      <c r="DRF1394" s="84">
        <f t="shared" si="2209"/>
        <v>0</v>
      </c>
      <c r="DRG1394" s="84">
        <f t="shared" si="2209"/>
        <v>0</v>
      </c>
      <c r="DRH1394" s="84">
        <f t="shared" si="2209"/>
        <v>2000000</v>
      </c>
      <c r="DRI1394" s="84">
        <f t="shared" si="2209"/>
        <v>0</v>
      </c>
      <c r="DRJ1394" s="84">
        <f t="shared" si="2209"/>
        <v>0</v>
      </c>
      <c r="DRK1394" s="84">
        <f t="shared" si="2209"/>
        <v>2000000</v>
      </c>
      <c r="DRL1394" s="84">
        <f t="shared" si="2209"/>
        <v>2000000</v>
      </c>
      <c r="DRR1394" s="84" t="s">
        <v>247</v>
      </c>
      <c r="DRS1394" s="84" t="s">
        <v>4692</v>
      </c>
      <c r="DRT1394" s="84">
        <f t="shared" ref="DRT1394:DSB1394" si="2210">DRT1388</f>
        <v>0</v>
      </c>
      <c r="DRU1394" s="84">
        <f t="shared" si="2210"/>
        <v>0</v>
      </c>
      <c r="DRV1394" s="84">
        <f t="shared" si="2210"/>
        <v>0</v>
      </c>
      <c r="DRW1394" s="84">
        <f t="shared" si="2210"/>
        <v>0</v>
      </c>
      <c r="DRX1394" s="84">
        <f t="shared" si="2210"/>
        <v>2000000</v>
      </c>
      <c r="DRY1394" s="84">
        <f t="shared" si="2210"/>
        <v>0</v>
      </c>
      <c r="DRZ1394" s="84">
        <f t="shared" si="2210"/>
        <v>0</v>
      </c>
      <c r="DSA1394" s="84">
        <f t="shared" si="2210"/>
        <v>2000000</v>
      </c>
      <c r="DSB1394" s="84">
        <f t="shared" si="2210"/>
        <v>2000000</v>
      </c>
      <c r="DSH1394" s="84" t="s">
        <v>247</v>
      </c>
      <c r="DSI1394" s="84" t="s">
        <v>4692</v>
      </c>
      <c r="DSJ1394" s="84">
        <f t="shared" ref="DSJ1394:DSR1394" si="2211">DSJ1388</f>
        <v>0</v>
      </c>
      <c r="DSK1394" s="84">
        <f t="shared" si="2211"/>
        <v>0</v>
      </c>
      <c r="DSL1394" s="84">
        <f t="shared" si="2211"/>
        <v>0</v>
      </c>
      <c r="DSM1394" s="84">
        <f t="shared" si="2211"/>
        <v>0</v>
      </c>
      <c r="DSN1394" s="84">
        <f t="shared" si="2211"/>
        <v>2000000</v>
      </c>
      <c r="DSO1394" s="84">
        <f t="shared" si="2211"/>
        <v>0</v>
      </c>
      <c r="DSP1394" s="84">
        <f t="shared" si="2211"/>
        <v>0</v>
      </c>
      <c r="DSQ1394" s="84">
        <f t="shared" si="2211"/>
        <v>2000000</v>
      </c>
      <c r="DSR1394" s="84">
        <f t="shared" si="2211"/>
        <v>2000000</v>
      </c>
      <c r="DSX1394" s="84" t="s">
        <v>247</v>
      </c>
      <c r="DSY1394" s="84" t="s">
        <v>4692</v>
      </c>
      <c r="DSZ1394" s="84">
        <f t="shared" ref="DSZ1394:DTH1394" si="2212">DSZ1388</f>
        <v>0</v>
      </c>
      <c r="DTA1394" s="84">
        <f t="shared" si="2212"/>
        <v>0</v>
      </c>
      <c r="DTB1394" s="84">
        <f t="shared" si="2212"/>
        <v>0</v>
      </c>
      <c r="DTC1394" s="84">
        <f t="shared" si="2212"/>
        <v>0</v>
      </c>
      <c r="DTD1394" s="84">
        <f t="shared" si="2212"/>
        <v>2000000</v>
      </c>
      <c r="DTE1394" s="84">
        <f t="shared" si="2212"/>
        <v>0</v>
      </c>
      <c r="DTF1394" s="84">
        <f t="shared" si="2212"/>
        <v>0</v>
      </c>
      <c r="DTG1394" s="84">
        <f t="shared" si="2212"/>
        <v>2000000</v>
      </c>
      <c r="DTH1394" s="84">
        <f t="shared" si="2212"/>
        <v>2000000</v>
      </c>
      <c r="DTN1394" s="84" t="s">
        <v>247</v>
      </c>
      <c r="DTO1394" s="84" t="s">
        <v>4692</v>
      </c>
      <c r="DTP1394" s="84">
        <f t="shared" ref="DTP1394:DTX1394" si="2213">DTP1388</f>
        <v>0</v>
      </c>
      <c r="DTQ1394" s="84">
        <f t="shared" si="2213"/>
        <v>0</v>
      </c>
      <c r="DTR1394" s="84">
        <f t="shared" si="2213"/>
        <v>0</v>
      </c>
      <c r="DTS1394" s="84">
        <f t="shared" si="2213"/>
        <v>0</v>
      </c>
      <c r="DTT1394" s="84">
        <f t="shared" si="2213"/>
        <v>2000000</v>
      </c>
      <c r="DTU1394" s="84">
        <f t="shared" si="2213"/>
        <v>0</v>
      </c>
      <c r="DTV1394" s="84">
        <f t="shared" si="2213"/>
        <v>0</v>
      </c>
      <c r="DTW1394" s="84">
        <f t="shared" si="2213"/>
        <v>2000000</v>
      </c>
      <c r="DTX1394" s="84">
        <f t="shared" si="2213"/>
        <v>2000000</v>
      </c>
      <c r="DUD1394" s="84" t="s">
        <v>247</v>
      </c>
      <c r="DUE1394" s="84" t="s">
        <v>4692</v>
      </c>
      <c r="DUF1394" s="84">
        <f t="shared" ref="DUF1394:DUN1394" si="2214">DUF1388</f>
        <v>0</v>
      </c>
      <c r="DUG1394" s="84">
        <f t="shared" si="2214"/>
        <v>0</v>
      </c>
      <c r="DUH1394" s="84">
        <f t="shared" si="2214"/>
        <v>0</v>
      </c>
      <c r="DUI1394" s="84">
        <f t="shared" si="2214"/>
        <v>0</v>
      </c>
      <c r="DUJ1394" s="84">
        <f t="shared" si="2214"/>
        <v>2000000</v>
      </c>
      <c r="DUK1394" s="84">
        <f t="shared" si="2214"/>
        <v>0</v>
      </c>
      <c r="DUL1394" s="84">
        <f t="shared" si="2214"/>
        <v>0</v>
      </c>
      <c r="DUM1394" s="84">
        <f t="shared" si="2214"/>
        <v>2000000</v>
      </c>
      <c r="DUN1394" s="84">
        <f t="shared" si="2214"/>
        <v>2000000</v>
      </c>
      <c r="DUT1394" s="84" t="s">
        <v>247</v>
      </c>
      <c r="DUU1394" s="84" t="s">
        <v>4692</v>
      </c>
      <c r="DUV1394" s="84">
        <f t="shared" ref="DUV1394:DVD1394" si="2215">DUV1388</f>
        <v>0</v>
      </c>
      <c r="DUW1394" s="84">
        <f t="shared" si="2215"/>
        <v>0</v>
      </c>
      <c r="DUX1394" s="84">
        <f t="shared" si="2215"/>
        <v>0</v>
      </c>
      <c r="DUY1394" s="84">
        <f t="shared" si="2215"/>
        <v>0</v>
      </c>
      <c r="DUZ1394" s="84">
        <f t="shared" si="2215"/>
        <v>2000000</v>
      </c>
      <c r="DVA1394" s="84">
        <f t="shared" si="2215"/>
        <v>0</v>
      </c>
      <c r="DVB1394" s="84">
        <f t="shared" si="2215"/>
        <v>0</v>
      </c>
      <c r="DVC1394" s="84">
        <f t="shared" si="2215"/>
        <v>2000000</v>
      </c>
      <c r="DVD1394" s="84">
        <f t="shared" si="2215"/>
        <v>2000000</v>
      </c>
      <c r="DVJ1394" s="84" t="s">
        <v>247</v>
      </c>
      <c r="DVK1394" s="84" t="s">
        <v>4692</v>
      </c>
      <c r="DVL1394" s="84">
        <f t="shared" ref="DVL1394:DVT1394" si="2216">DVL1388</f>
        <v>0</v>
      </c>
      <c r="DVM1394" s="84">
        <f t="shared" si="2216"/>
        <v>0</v>
      </c>
      <c r="DVN1394" s="84">
        <f t="shared" si="2216"/>
        <v>0</v>
      </c>
      <c r="DVO1394" s="84">
        <f t="shared" si="2216"/>
        <v>0</v>
      </c>
      <c r="DVP1394" s="84">
        <f t="shared" si="2216"/>
        <v>2000000</v>
      </c>
      <c r="DVQ1394" s="84">
        <f t="shared" si="2216"/>
        <v>0</v>
      </c>
      <c r="DVR1394" s="84">
        <f t="shared" si="2216"/>
        <v>0</v>
      </c>
      <c r="DVS1394" s="84">
        <f t="shared" si="2216"/>
        <v>2000000</v>
      </c>
      <c r="DVT1394" s="84">
        <f t="shared" si="2216"/>
        <v>2000000</v>
      </c>
      <c r="DVZ1394" s="84" t="s">
        <v>247</v>
      </c>
      <c r="DWA1394" s="84" t="s">
        <v>4692</v>
      </c>
      <c r="DWB1394" s="84">
        <f t="shared" ref="DWB1394:DWJ1394" si="2217">DWB1388</f>
        <v>0</v>
      </c>
      <c r="DWC1394" s="84">
        <f t="shared" si="2217"/>
        <v>0</v>
      </c>
      <c r="DWD1394" s="84">
        <f t="shared" si="2217"/>
        <v>0</v>
      </c>
      <c r="DWE1394" s="84">
        <f t="shared" si="2217"/>
        <v>0</v>
      </c>
      <c r="DWF1394" s="84">
        <f t="shared" si="2217"/>
        <v>2000000</v>
      </c>
      <c r="DWG1394" s="84">
        <f t="shared" si="2217"/>
        <v>0</v>
      </c>
      <c r="DWH1394" s="84">
        <f t="shared" si="2217"/>
        <v>0</v>
      </c>
      <c r="DWI1394" s="84">
        <f t="shared" si="2217"/>
        <v>2000000</v>
      </c>
      <c r="DWJ1394" s="84">
        <f t="shared" si="2217"/>
        <v>2000000</v>
      </c>
      <c r="DWP1394" s="84" t="s">
        <v>247</v>
      </c>
      <c r="DWQ1394" s="84" t="s">
        <v>4692</v>
      </c>
      <c r="DWR1394" s="84">
        <f t="shared" ref="DWR1394:DWZ1394" si="2218">DWR1388</f>
        <v>0</v>
      </c>
      <c r="DWS1394" s="84">
        <f t="shared" si="2218"/>
        <v>0</v>
      </c>
      <c r="DWT1394" s="84">
        <f t="shared" si="2218"/>
        <v>0</v>
      </c>
      <c r="DWU1394" s="84">
        <f t="shared" si="2218"/>
        <v>0</v>
      </c>
      <c r="DWV1394" s="84">
        <f t="shared" si="2218"/>
        <v>2000000</v>
      </c>
      <c r="DWW1394" s="84">
        <f t="shared" si="2218"/>
        <v>0</v>
      </c>
      <c r="DWX1394" s="84">
        <f t="shared" si="2218"/>
        <v>0</v>
      </c>
      <c r="DWY1394" s="84">
        <f t="shared" si="2218"/>
        <v>2000000</v>
      </c>
      <c r="DWZ1394" s="84">
        <f t="shared" si="2218"/>
        <v>2000000</v>
      </c>
      <c r="DXF1394" s="84" t="s">
        <v>247</v>
      </c>
      <c r="DXG1394" s="84" t="s">
        <v>4692</v>
      </c>
      <c r="DXH1394" s="84">
        <f t="shared" ref="DXH1394:DXP1394" si="2219">DXH1388</f>
        <v>0</v>
      </c>
      <c r="DXI1394" s="84">
        <f t="shared" si="2219"/>
        <v>0</v>
      </c>
      <c r="DXJ1394" s="84">
        <f t="shared" si="2219"/>
        <v>0</v>
      </c>
      <c r="DXK1394" s="84">
        <f t="shared" si="2219"/>
        <v>0</v>
      </c>
      <c r="DXL1394" s="84">
        <f t="shared" si="2219"/>
        <v>2000000</v>
      </c>
      <c r="DXM1394" s="84">
        <f t="shared" si="2219"/>
        <v>0</v>
      </c>
      <c r="DXN1394" s="84">
        <f t="shared" si="2219"/>
        <v>0</v>
      </c>
      <c r="DXO1394" s="84">
        <f t="shared" si="2219"/>
        <v>2000000</v>
      </c>
      <c r="DXP1394" s="84">
        <f t="shared" si="2219"/>
        <v>2000000</v>
      </c>
      <c r="DXV1394" s="84" t="s">
        <v>247</v>
      </c>
      <c r="DXW1394" s="84" t="s">
        <v>4692</v>
      </c>
      <c r="DXX1394" s="84">
        <f t="shared" ref="DXX1394:DYF1394" si="2220">DXX1388</f>
        <v>0</v>
      </c>
      <c r="DXY1394" s="84">
        <f t="shared" si="2220"/>
        <v>0</v>
      </c>
      <c r="DXZ1394" s="84">
        <f t="shared" si="2220"/>
        <v>0</v>
      </c>
      <c r="DYA1394" s="84">
        <f t="shared" si="2220"/>
        <v>0</v>
      </c>
      <c r="DYB1394" s="84">
        <f t="shared" si="2220"/>
        <v>2000000</v>
      </c>
      <c r="DYC1394" s="84">
        <f t="shared" si="2220"/>
        <v>0</v>
      </c>
      <c r="DYD1394" s="84">
        <f t="shared" si="2220"/>
        <v>0</v>
      </c>
      <c r="DYE1394" s="84">
        <f t="shared" si="2220"/>
        <v>2000000</v>
      </c>
      <c r="DYF1394" s="84">
        <f t="shared" si="2220"/>
        <v>2000000</v>
      </c>
      <c r="DYL1394" s="84" t="s">
        <v>247</v>
      </c>
      <c r="DYM1394" s="84" t="s">
        <v>4692</v>
      </c>
      <c r="DYN1394" s="84">
        <f t="shared" ref="DYN1394:DYV1394" si="2221">DYN1388</f>
        <v>0</v>
      </c>
      <c r="DYO1394" s="84">
        <f t="shared" si="2221"/>
        <v>0</v>
      </c>
      <c r="DYP1394" s="84">
        <f t="shared" si="2221"/>
        <v>0</v>
      </c>
      <c r="DYQ1394" s="84">
        <f t="shared" si="2221"/>
        <v>0</v>
      </c>
      <c r="DYR1394" s="84">
        <f t="shared" si="2221"/>
        <v>2000000</v>
      </c>
      <c r="DYS1394" s="84">
        <f t="shared" si="2221"/>
        <v>0</v>
      </c>
      <c r="DYT1394" s="84">
        <f t="shared" si="2221"/>
        <v>0</v>
      </c>
      <c r="DYU1394" s="84">
        <f t="shared" si="2221"/>
        <v>2000000</v>
      </c>
      <c r="DYV1394" s="84">
        <f t="shared" si="2221"/>
        <v>2000000</v>
      </c>
      <c r="DZB1394" s="84" t="s">
        <v>247</v>
      </c>
      <c r="DZC1394" s="84" t="s">
        <v>4692</v>
      </c>
      <c r="DZD1394" s="84">
        <f t="shared" ref="DZD1394:DZL1394" si="2222">DZD1388</f>
        <v>0</v>
      </c>
      <c r="DZE1394" s="84">
        <f t="shared" si="2222"/>
        <v>0</v>
      </c>
      <c r="DZF1394" s="84">
        <f t="shared" si="2222"/>
        <v>0</v>
      </c>
      <c r="DZG1394" s="84">
        <f t="shared" si="2222"/>
        <v>0</v>
      </c>
      <c r="DZH1394" s="84">
        <f t="shared" si="2222"/>
        <v>2000000</v>
      </c>
      <c r="DZI1394" s="84">
        <f t="shared" si="2222"/>
        <v>0</v>
      </c>
      <c r="DZJ1394" s="84">
        <f t="shared" si="2222"/>
        <v>0</v>
      </c>
      <c r="DZK1394" s="84">
        <f t="shared" si="2222"/>
        <v>2000000</v>
      </c>
      <c r="DZL1394" s="84">
        <f t="shared" si="2222"/>
        <v>2000000</v>
      </c>
      <c r="DZR1394" s="84" t="s">
        <v>247</v>
      </c>
      <c r="DZS1394" s="84" t="s">
        <v>4692</v>
      </c>
      <c r="DZT1394" s="84">
        <f t="shared" ref="DZT1394:EAB1394" si="2223">DZT1388</f>
        <v>0</v>
      </c>
      <c r="DZU1394" s="84">
        <f t="shared" si="2223"/>
        <v>0</v>
      </c>
      <c r="DZV1394" s="84">
        <f t="shared" si="2223"/>
        <v>0</v>
      </c>
      <c r="DZW1394" s="84">
        <f t="shared" si="2223"/>
        <v>0</v>
      </c>
      <c r="DZX1394" s="84">
        <f t="shared" si="2223"/>
        <v>2000000</v>
      </c>
      <c r="DZY1394" s="84">
        <f t="shared" si="2223"/>
        <v>0</v>
      </c>
      <c r="DZZ1394" s="84">
        <f t="shared" si="2223"/>
        <v>0</v>
      </c>
      <c r="EAA1394" s="84">
        <f t="shared" si="2223"/>
        <v>2000000</v>
      </c>
      <c r="EAB1394" s="84">
        <f t="shared" si="2223"/>
        <v>2000000</v>
      </c>
      <c r="EAH1394" s="84" t="s">
        <v>247</v>
      </c>
      <c r="EAI1394" s="84" t="s">
        <v>4692</v>
      </c>
      <c r="EAJ1394" s="84">
        <f t="shared" ref="EAJ1394:EAR1394" si="2224">EAJ1388</f>
        <v>0</v>
      </c>
      <c r="EAK1394" s="84">
        <f t="shared" si="2224"/>
        <v>0</v>
      </c>
      <c r="EAL1394" s="84">
        <f t="shared" si="2224"/>
        <v>0</v>
      </c>
      <c r="EAM1394" s="84">
        <f t="shared" si="2224"/>
        <v>0</v>
      </c>
      <c r="EAN1394" s="84">
        <f t="shared" si="2224"/>
        <v>2000000</v>
      </c>
      <c r="EAO1394" s="84">
        <f t="shared" si="2224"/>
        <v>0</v>
      </c>
      <c r="EAP1394" s="84">
        <f t="shared" si="2224"/>
        <v>0</v>
      </c>
      <c r="EAQ1394" s="84">
        <f t="shared" si="2224"/>
        <v>2000000</v>
      </c>
      <c r="EAR1394" s="84">
        <f t="shared" si="2224"/>
        <v>2000000</v>
      </c>
      <c r="EAX1394" s="84" t="s">
        <v>247</v>
      </c>
      <c r="EAY1394" s="84" t="s">
        <v>4692</v>
      </c>
      <c r="EAZ1394" s="84">
        <f t="shared" ref="EAZ1394:EBH1394" si="2225">EAZ1388</f>
        <v>0</v>
      </c>
      <c r="EBA1394" s="84">
        <f t="shared" si="2225"/>
        <v>0</v>
      </c>
      <c r="EBB1394" s="84">
        <f t="shared" si="2225"/>
        <v>0</v>
      </c>
      <c r="EBC1394" s="84">
        <f t="shared" si="2225"/>
        <v>0</v>
      </c>
      <c r="EBD1394" s="84">
        <f t="shared" si="2225"/>
        <v>2000000</v>
      </c>
      <c r="EBE1394" s="84">
        <f t="shared" si="2225"/>
        <v>0</v>
      </c>
      <c r="EBF1394" s="84">
        <f t="shared" si="2225"/>
        <v>0</v>
      </c>
      <c r="EBG1394" s="84">
        <f t="shared" si="2225"/>
        <v>2000000</v>
      </c>
      <c r="EBH1394" s="84">
        <f t="shared" si="2225"/>
        <v>2000000</v>
      </c>
      <c r="EBN1394" s="84" t="s">
        <v>247</v>
      </c>
      <c r="EBO1394" s="84" t="s">
        <v>4692</v>
      </c>
      <c r="EBP1394" s="84">
        <f t="shared" ref="EBP1394:EBX1394" si="2226">EBP1388</f>
        <v>0</v>
      </c>
      <c r="EBQ1394" s="84">
        <f t="shared" si="2226"/>
        <v>0</v>
      </c>
      <c r="EBR1394" s="84">
        <f t="shared" si="2226"/>
        <v>0</v>
      </c>
      <c r="EBS1394" s="84">
        <f t="shared" si="2226"/>
        <v>0</v>
      </c>
      <c r="EBT1394" s="84">
        <f t="shared" si="2226"/>
        <v>2000000</v>
      </c>
      <c r="EBU1394" s="84">
        <f t="shared" si="2226"/>
        <v>0</v>
      </c>
      <c r="EBV1394" s="84">
        <f t="shared" si="2226"/>
        <v>0</v>
      </c>
      <c r="EBW1394" s="84">
        <f t="shared" si="2226"/>
        <v>2000000</v>
      </c>
      <c r="EBX1394" s="84">
        <f t="shared" si="2226"/>
        <v>2000000</v>
      </c>
      <c r="ECD1394" s="84" t="s">
        <v>247</v>
      </c>
      <c r="ECE1394" s="84" t="s">
        <v>4692</v>
      </c>
      <c r="ECF1394" s="84">
        <f t="shared" ref="ECF1394:ECN1394" si="2227">ECF1388</f>
        <v>0</v>
      </c>
      <c r="ECG1394" s="84">
        <f t="shared" si="2227"/>
        <v>0</v>
      </c>
      <c r="ECH1394" s="84">
        <f t="shared" si="2227"/>
        <v>0</v>
      </c>
      <c r="ECI1394" s="84">
        <f t="shared" si="2227"/>
        <v>0</v>
      </c>
      <c r="ECJ1394" s="84">
        <f t="shared" si="2227"/>
        <v>2000000</v>
      </c>
      <c r="ECK1394" s="84">
        <f t="shared" si="2227"/>
        <v>0</v>
      </c>
      <c r="ECL1394" s="84">
        <f t="shared" si="2227"/>
        <v>0</v>
      </c>
      <c r="ECM1394" s="84">
        <f t="shared" si="2227"/>
        <v>2000000</v>
      </c>
      <c r="ECN1394" s="84">
        <f t="shared" si="2227"/>
        <v>2000000</v>
      </c>
      <c r="ECT1394" s="84" t="s">
        <v>247</v>
      </c>
      <c r="ECU1394" s="84" t="s">
        <v>4692</v>
      </c>
      <c r="ECV1394" s="84">
        <f t="shared" ref="ECV1394:EDD1394" si="2228">ECV1388</f>
        <v>0</v>
      </c>
      <c r="ECW1394" s="84">
        <f t="shared" si="2228"/>
        <v>0</v>
      </c>
      <c r="ECX1394" s="84">
        <f t="shared" si="2228"/>
        <v>0</v>
      </c>
      <c r="ECY1394" s="84">
        <f t="shared" si="2228"/>
        <v>0</v>
      </c>
      <c r="ECZ1394" s="84">
        <f t="shared" si="2228"/>
        <v>2000000</v>
      </c>
      <c r="EDA1394" s="84">
        <f t="shared" si="2228"/>
        <v>0</v>
      </c>
      <c r="EDB1394" s="84">
        <f t="shared" si="2228"/>
        <v>0</v>
      </c>
      <c r="EDC1394" s="84">
        <f t="shared" si="2228"/>
        <v>2000000</v>
      </c>
      <c r="EDD1394" s="84">
        <f t="shared" si="2228"/>
        <v>2000000</v>
      </c>
      <c r="EDJ1394" s="84" t="s">
        <v>247</v>
      </c>
      <c r="EDK1394" s="84" t="s">
        <v>4692</v>
      </c>
      <c r="EDL1394" s="84">
        <f t="shared" ref="EDL1394:EDT1394" si="2229">EDL1388</f>
        <v>0</v>
      </c>
      <c r="EDM1394" s="84">
        <f t="shared" si="2229"/>
        <v>0</v>
      </c>
      <c r="EDN1394" s="84">
        <f t="shared" si="2229"/>
        <v>0</v>
      </c>
      <c r="EDO1394" s="84">
        <f t="shared" si="2229"/>
        <v>0</v>
      </c>
      <c r="EDP1394" s="84">
        <f t="shared" si="2229"/>
        <v>2000000</v>
      </c>
      <c r="EDQ1394" s="84">
        <f t="shared" si="2229"/>
        <v>0</v>
      </c>
      <c r="EDR1394" s="84">
        <f t="shared" si="2229"/>
        <v>0</v>
      </c>
      <c r="EDS1394" s="84">
        <f t="shared" si="2229"/>
        <v>2000000</v>
      </c>
      <c r="EDT1394" s="84">
        <f t="shared" si="2229"/>
        <v>2000000</v>
      </c>
      <c r="EDZ1394" s="84" t="s">
        <v>247</v>
      </c>
      <c r="EEA1394" s="84" t="s">
        <v>4692</v>
      </c>
      <c r="EEB1394" s="84">
        <f t="shared" ref="EEB1394:EEJ1394" si="2230">EEB1388</f>
        <v>0</v>
      </c>
      <c r="EEC1394" s="84">
        <f t="shared" si="2230"/>
        <v>0</v>
      </c>
      <c r="EED1394" s="84">
        <f t="shared" si="2230"/>
        <v>0</v>
      </c>
      <c r="EEE1394" s="84">
        <f t="shared" si="2230"/>
        <v>0</v>
      </c>
      <c r="EEF1394" s="84">
        <f t="shared" si="2230"/>
        <v>2000000</v>
      </c>
      <c r="EEG1394" s="84">
        <f t="shared" si="2230"/>
        <v>0</v>
      </c>
      <c r="EEH1394" s="84">
        <f t="shared" si="2230"/>
        <v>0</v>
      </c>
      <c r="EEI1394" s="84">
        <f t="shared" si="2230"/>
        <v>2000000</v>
      </c>
      <c r="EEJ1394" s="84">
        <f t="shared" si="2230"/>
        <v>2000000</v>
      </c>
      <c r="EEP1394" s="84" t="s">
        <v>247</v>
      </c>
      <c r="EEQ1394" s="84" t="s">
        <v>4692</v>
      </c>
      <c r="EER1394" s="84">
        <f t="shared" ref="EER1394:EEZ1394" si="2231">EER1388</f>
        <v>0</v>
      </c>
      <c r="EES1394" s="84">
        <f t="shared" si="2231"/>
        <v>0</v>
      </c>
      <c r="EET1394" s="84">
        <f t="shared" si="2231"/>
        <v>0</v>
      </c>
      <c r="EEU1394" s="84">
        <f t="shared" si="2231"/>
        <v>0</v>
      </c>
      <c r="EEV1394" s="84">
        <f t="shared" si="2231"/>
        <v>2000000</v>
      </c>
      <c r="EEW1394" s="84">
        <f t="shared" si="2231"/>
        <v>0</v>
      </c>
      <c r="EEX1394" s="84">
        <f t="shared" si="2231"/>
        <v>0</v>
      </c>
      <c r="EEY1394" s="84">
        <f t="shared" si="2231"/>
        <v>2000000</v>
      </c>
      <c r="EEZ1394" s="84">
        <f t="shared" si="2231"/>
        <v>2000000</v>
      </c>
      <c r="EFF1394" s="84" t="s">
        <v>247</v>
      </c>
      <c r="EFG1394" s="84" t="s">
        <v>4692</v>
      </c>
      <c r="EFH1394" s="84">
        <f t="shared" ref="EFH1394:EFP1394" si="2232">EFH1388</f>
        <v>0</v>
      </c>
      <c r="EFI1394" s="84">
        <f t="shared" si="2232"/>
        <v>0</v>
      </c>
      <c r="EFJ1394" s="84">
        <f t="shared" si="2232"/>
        <v>0</v>
      </c>
      <c r="EFK1394" s="84">
        <f t="shared" si="2232"/>
        <v>0</v>
      </c>
      <c r="EFL1394" s="84">
        <f t="shared" si="2232"/>
        <v>2000000</v>
      </c>
      <c r="EFM1394" s="84">
        <f t="shared" si="2232"/>
        <v>0</v>
      </c>
      <c r="EFN1394" s="84">
        <f t="shared" si="2232"/>
        <v>0</v>
      </c>
      <c r="EFO1394" s="84">
        <f t="shared" si="2232"/>
        <v>2000000</v>
      </c>
      <c r="EFP1394" s="84">
        <f t="shared" si="2232"/>
        <v>2000000</v>
      </c>
      <c r="EFV1394" s="84" t="s">
        <v>247</v>
      </c>
      <c r="EFW1394" s="84" t="s">
        <v>4692</v>
      </c>
      <c r="EFX1394" s="84">
        <f t="shared" ref="EFX1394:EGF1394" si="2233">EFX1388</f>
        <v>0</v>
      </c>
      <c r="EFY1394" s="84">
        <f t="shared" si="2233"/>
        <v>0</v>
      </c>
      <c r="EFZ1394" s="84">
        <f t="shared" si="2233"/>
        <v>0</v>
      </c>
      <c r="EGA1394" s="84">
        <f t="shared" si="2233"/>
        <v>0</v>
      </c>
      <c r="EGB1394" s="84">
        <f t="shared" si="2233"/>
        <v>2000000</v>
      </c>
      <c r="EGC1394" s="84">
        <f t="shared" si="2233"/>
        <v>0</v>
      </c>
      <c r="EGD1394" s="84">
        <f t="shared" si="2233"/>
        <v>0</v>
      </c>
      <c r="EGE1394" s="84">
        <f t="shared" si="2233"/>
        <v>2000000</v>
      </c>
      <c r="EGF1394" s="84">
        <f t="shared" si="2233"/>
        <v>2000000</v>
      </c>
      <c r="EGL1394" s="84" t="s">
        <v>247</v>
      </c>
      <c r="EGM1394" s="84" t="s">
        <v>4692</v>
      </c>
      <c r="EGN1394" s="84">
        <f t="shared" ref="EGN1394:EGV1394" si="2234">EGN1388</f>
        <v>0</v>
      </c>
      <c r="EGO1394" s="84">
        <f t="shared" si="2234"/>
        <v>0</v>
      </c>
      <c r="EGP1394" s="84">
        <f t="shared" si="2234"/>
        <v>0</v>
      </c>
      <c r="EGQ1394" s="84">
        <f t="shared" si="2234"/>
        <v>0</v>
      </c>
      <c r="EGR1394" s="84">
        <f t="shared" si="2234"/>
        <v>2000000</v>
      </c>
      <c r="EGS1394" s="84">
        <f t="shared" si="2234"/>
        <v>0</v>
      </c>
      <c r="EGT1394" s="84">
        <f t="shared" si="2234"/>
        <v>0</v>
      </c>
      <c r="EGU1394" s="84">
        <f t="shared" si="2234"/>
        <v>2000000</v>
      </c>
      <c r="EGV1394" s="84">
        <f t="shared" si="2234"/>
        <v>2000000</v>
      </c>
      <c r="EHB1394" s="84" t="s">
        <v>247</v>
      </c>
      <c r="EHC1394" s="84" t="s">
        <v>4692</v>
      </c>
      <c r="EHD1394" s="84">
        <f t="shared" ref="EHD1394:EHL1394" si="2235">EHD1388</f>
        <v>0</v>
      </c>
      <c r="EHE1394" s="84">
        <f t="shared" si="2235"/>
        <v>0</v>
      </c>
      <c r="EHF1394" s="84">
        <f t="shared" si="2235"/>
        <v>0</v>
      </c>
      <c r="EHG1394" s="84">
        <f t="shared" si="2235"/>
        <v>0</v>
      </c>
      <c r="EHH1394" s="84">
        <f t="shared" si="2235"/>
        <v>2000000</v>
      </c>
      <c r="EHI1394" s="84">
        <f t="shared" si="2235"/>
        <v>0</v>
      </c>
      <c r="EHJ1394" s="84">
        <f t="shared" si="2235"/>
        <v>0</v>
      </c>
      <c r="EHK1394" s="84">
        <f t="shared" si="2235"/>
        <v>2000000</v>
      </c>
      <c r="EHL1394" s="84">
        <f t="shared" si="2235"/>
        <v>2000000</v>
      </c>
      <c r="EHR1394" s="84" t="s">
        <v>247</v>
      </c>
      <c r="EHS1394" s="84" t="s">
        <v>4692</v>
      </c>
      <c r="EHT1394" s="84">
        <f t="shared" ref="EHT1394:EIB1394" si="2236">EHT1388</f>
        <v>0</v>
      </c>
      <c r="EHU1394" s="84">
        <f t="shared" si="2236"/>
        <v>0</v>
      </c>
      <c r="EHV1394" s="84">
        <f t="shared" si="2236"/>
        <v>0</v>
      </c>
      <c r="EHW1394" s="84">
        <f t="shared" si="2236"/>
        <v>0</v>
      </c>
      <c r="EHX1394" s="84">
        <f t="shared" si="2236"/>
        <v>2000000</v>
      </c>
      <c r="EHY1394" s="84">
        <f t="shared" si="2236"/>
        <v>0</v>
      </c>
      <c r="EHZ1394" s="84">
        <f t="shared" si="2236"/>
        <v>0</v>
      </c>
      <c r="EIA1394" s="84">
        <f t="shared" si="2236"/>
        <v>2000000</v>
      </c>
      <c r="EIB1394" s="84">
        <f t="shared" si="2236"/>
        <v>2000000</v>
      </c>
      <c r="EIH1394" s="84" t="s">
        <v>247</v>
      </c>
      <c r="EII1394" s="84" t="s">
        <v>4692</v>
      </c>
      <c r="EIJ1394" s="84">
        <f t="shared" ref="EIJ1394:EIR1394" si="2237">EIJ1388</f>
        <v>0</v>
      </c>
      <c r="EIK1394" s="84">
        <f t="shared" si="2237"/>
        <v>0</v>
      </c>
      <c r="EIL1394" s="84">
        <f t="shared" si="2237"/>
        <v>0</v>
      </c>
      <c r="EIM1394" s="84">
        <f t="shared" si="2237"/>
        <v>0</v>
      </c>
      <c r="EIN1394" s="84">
        <f t="shared" si="2237"/>
        <v>2000000</v>
      </c>
      <c r="EIO1394" s="84">
        <f t="shared" si="2237"/>
        <v>0</v>
      </c>
      <c r="EIP1394" s="84">
        <f t="shared" si="2237"/>
        <v>0</v>
      </c>
      <c r="EIQ1394" s="84">
        <f t="shared" si="2237"/>
        <v>2000000</v>
      </c>
      <c r="EIR1394" s="84">
        <f t="shared" si="2237"/>
        <v>2000000</v>
      </c>
      <c r="EIX1394" s="84" t="s">
        <v>247</v>
      </c>
      <c r="EIY1394" s="84" t="s">
        <v>4692</v>
      </c>
      <c r="EIZ1394" s="84">
        <f t="shared" ref="EIZ1394:EJH1394" si="2238">EIZ1388</f>
        <v>0</v>
      </c>
      <c r="EJA1394" s="84">
        <f t="shared" si="2238"/>
        <v>0</v>
      </c>
      <c r="EJB1394" s="84">
        <f t="shared" si="2238"/>
        <v>0</v>
      </c>
      <c r="EJC1394" s="84">
        <f t="shared" si="2238"/>
        <v>0</v>
      </c>
      <c r="EJD1394" s="84">
        <f t="shared" si="2238"/>
        <v>2000000</v>
      </c>
      <c r="EJE1394" s="84">
        <f t="shared" si="2238"/>
        <v>0</v>
      </c>
      <c r="EJF1394" s="84">
        <f t="shared" si="2238"/>
        <v>0</v>
      </c>
      <c r="EJG1394" s="84">
        <f t="shared" si="2238"/>
        <v>2000000</v>
      </c>
      <c r="EJH1394" s="84">
        <f t="shared" si="2238"/>
        <v>2000000</v>
      </c>
      <c r="EJN1394" s="84" t="s">
        <v>247</v>
      </c>
      <c r="EJO1394" s="84" t="s">
        <v>4692</v>
      </c>
      <c r="EJP1394" s="84">
        <f t="shared" ref="EJP1394:EJX1394" si="2239">EJP1388</f>
        <v>0</v>
      </c>
      <c r="EJQ1394" s="84">
        <f t="shared" si="2239"/>
        <v>0</v>
      </c>
      <c r="EJR1394" s="84">
        <f t="shared" si="2239"/>
        <v>0</v>
      </c>
      <c r="EJS1394" s="84">
        <f t="shared" si="2239"/>
        <v>0</v>
      </c>
      <c r="EJT1394" s="84">
        <f t="shared" si="2239"/>
        <v>2000000</v>
      </c>
      <c r="EJU1394" s="84">
        <f t="shared" si="2239"/>
        <v>0</v>
      </c>
      <c r="EJV1394" s="84">
        <f t="shared" si="2239"/>
        <v>0</v>
      </c>
      <c r="EJW1394" s="84">
        <f t="shared" si="2239"/>
        <v>2000000</v>
      </c>
      <c r="EJX1394" s="84">
        <f t="shared" si="2239"/>
        <v>2000000</v>
      </c>
      <c r="EKD1394" s="84" t="s">
        <v>247</v>
      </c>
      <c r="EKE1394" s="84" t="s">
        <v>4692</v>
      </c>
      <c r="EKF1394" s="84">
        <f t="shared" ref="EKF1394:EKN1394" si="2240">EKF1388</f>
        <v>0</v>
      </c>
      <c r="EKG1394" s="84">
        <f t="shared" si="2240"/>
        <v>0</v>
      </c>
      <c r="EKH1394" s="84">
        <f t="shared" si="2240"/>
        <v>0</v>
      </c>
      <c r="EKI1394" s="84">
        <f t="shared" si="2240"/>
        <v>0</v>
      </c>
      <c r="EKJ1394" s="84">
        <f t="shared" si="2240"/>
        <v>2000000</v>
      </c>
      <c r="EKK1394" s="84">
        <f t="shared" si="2240"/>
        <v>0</v>
      </c>
      <c r="EKL1394" s="84">
        <f t="shared" si="2240"/>
        <v>0</v>
      </c>
      <c r="EKM1394" s="84">
        <f t="shared" si="2240"/>
        <v>2000000</v>
      </c>
      <c r="EKN1394" s="84">
        <f t="shared" si="2240"/>
        <v>2000000</v>
      </c>
      <c r="EKT1394" s="84" t="s">
        <v>247</v>
      </c>
      <c r="EKU1394" s="84" t="s">
        <v>4692</v>
      </c>
      <c r="EKV1394" s="84">
        <f t="shared" ref="EKV1394:ELD1394" si="2241">EKV1388</f>
        <v>0</v>
      </c>
      <c r="EKW1394" s="84">
        <f t="shared" si="2241"/>
        <v>0</v>
      </c>
      <c r="EKX1394" s="84">
        <f t="shared" si="2241"/>
        <v>0</v>
      </c>
      <c r="EKY1394" s="84">
        <f t="shared" si="2241"/>
        <v>0</v>
      </c>
      <c r="EKZ1394" s="84">
        <f t="shared" si="2241"/>
        <v>2000000</v>
      </c>
      <c r="ELA1394" s="84">
        <f t="shared" si="2241"/>
        <v>0</v>
      </c>
      <c r="ELB1394" s="84">
        <f t="shared" si="2241"/>
        <v>0</v>
      </c>
      <c r="ELC1394" s="84">
        <f t="shared" si="2241"/>
        <v>2000000</v>
      </c>
      <c r="ELD1394" s="84">
        <f t="shared" si="2241"/>
        <v>2000000</v>
      </c>
      <c r="ELJ1394" s="84" t="s">
        <v>247</v>
      </c>
      <c r="ELK1394" s="84" t="s">
        <v>4692</v>
      </c>
      <c r="ELL1394" s="84">
        <f t="shared" ref="ELL1394:ELT1394" si="2242">ELL1388</f>
        <v>0</v>
      </c>
      <c r="ELM1394" s="84">
        <f t="shared" si="2242"/>
        <v>0</v>
      </c>
      <c r="ELN1394" s="84">
        <f t="shared" si="2242"/>
        <v>0</v>
      </c>
      <c r="ELO1394" s="84">
        <f t="shared" si="2242"/>
        <v>0</v>
      </c>
      <c r="ELP1394" s="84">
        <f t="shared" si="2242"/>
        <v>2000000</v>
      </c>
      <c r="ELQ1394" s="84">
        <f t="shared" si="2242"/>
        <v>0</v>
      </c>
      <c r="ELR1394" s="84">
        <f t="shared" si="2242"/>
        <v>0</v>
      </c>
      <c r="ELS1394" s="84">
        <f t="shared" si="2242"/>
        <v>2000000</v>
      </c>
      <c r="ELT1394" s="84">
        <f t="shared" si="2242"/>
        <v>2000000</v>
      </c>
      <c r="ELZ1394" s="84" t="s">
        <v>247</v>
      </c>
      <c r="EMA1394" s="84" t="s">
        <v>4692</v>
      </c>
      <c r="EMB1394" s="84">
        <f t="shared" ref="EMB1394:EMJ1394" si="2243">EMB1388</f>
        <v>0</v>
      </c>
      <c r="EMC1394" s="84">
        <f t="shared" si="2243"/>
        <v>0</v>
      </c>
      <c r="EMD1394" s="84">
        <f t="shared" si="2243"/>
        <v>0</v>
      </c>
      <c r="EME1394" s="84">
        <f t="shared" si="2243"/>
        <v>0</v>
      </c>
      <c r="EMF1394" s="84">
        <f t="shared" si="2243"/>
        <v>2000000</v>
      </c>
      <c r="EMG1394" s="84">
        <f t="shared" si="2243"/>
        <v>0</v>
      </c>
      <c r="EMH1394" s="84">
        <f t="shared" si="2243"/>
        <v>0</v>
      </c>
      <c r="EMI1394" s="84">
        <f t="shared" si="2243"/>
        <v>2000000</v>
      </c>
      <c r="EMJ1394" s="84">
        <f t="shared" si="2243"/>
        <v>2000000</v>
      </c>
      <c r="EMP1394" s="84" t="s">
        <v>247</v>
      </c>
      <c r="EMQ1394" s="84" t="s">
        <v>4692</v>
      </c>
      <c r="EMR1394" s="84">
        <f t="shared" ref="EMR1394:EMZ1394" si="2244">EMR1388</f>
        <v>0</v>
      </c>
      <c r="EMS1394" s="84">
        <f t="shared" si="2244"/>
        <v>0</v>
      </c>
      <c r="EMT1394" s="84">
        <f t="shared" si="2244"/>
        <v>0</v>
      </c>
      <c r="EMU1394" s="84">
        <f t="shared" si="2244"/>
        <v>0</v>
      </c>
      <c r="EMV1394" s="84">
        <f t="shared" si="2244"/>
        <v>2000000</v>
      </c>
      <c r="EMW1394" s="84">
        <f t="shared" si="2244"/>
        <v>0</v>
      </c>
      <c r="EMX1394" s="84">
        <f t="shared" si="2244"/>
        <v>0</v>
      </c>
      <c r="EMY1394" s="84">
        <f t="shared" si="2244"/>
        <v>2000000</v>
      </c>
      <c r="EMZ1394" s="84">
        <f t="shared" si="2244"/>
        <v>2000000</v>
      </c>
      <c r="ENF1394" s="84" t="s">
        <v>247</v>
      </c>
      <c r="ENG1394" s="84" t="s">
        <v>4692</v>
      </c>
      <c r="ENH1394" s="84">
        <f t="shared" ref="ENH1394:ENP1394" si="2245">ENH1388</f>
        <v>0</v>
      </c>
      <c r="ENI1394" s="84">
        <f t="shared" si="2245"/>
        <v>0</v>
      </c>
      <c r="ENJ1394" s="84">
        <f t="shared" si="2245"/>
        <v>0</v>
      </c>
      <c r="ENK1394" s="84">
        <f t="shared" si="2245"/>
        <v>0</v>
      </c>
      <c r="ENL1394" s="84">
        <f t="shared" si="2245"/>
        <v>2000000</v>
      </c>
      <c r="ENM1394" s="84">
        <f t="shared" si="2245"/>
        <v>0</v>
      </c>
      <c r="ENN1394" s="84">
        <f t="shared" si="2245"/>
        <v>0</v>
      </c>
      <c r="ENO1394" s="84">
        <f t="shared" si="2245"/>
        <v>2000000</v>
      </c>
      <c r="ENP1394" s="84">
        <f t="shared" si="2245"/>
        <v>2000000</v>
      </c>
      <c r="ENV1394" s="84" t="s">
        <v>247</v>
      </c>
      <c r="ENW1394" s="84" t="s">
        <v>4692</v>
      </c>
      <c r="ENX1394" s="84">
        <f t="shared" ref="ENX1394:EOF1394" si="2246">ENX1388</f>
        <v>0</v>
      </c>
      <c r="ENY1394" s="84">
        <f t="shared" si="2246"/>
        <v>0</v>
      </c>
      <c r="ENZ1394" s="84">
        <f t="shared" si="2246"/>
        <v>0</v>
      </c>
      <c r="EOA1394" s="84">
        <f t="shared" si="2246"/>
        <v>0</v>
      </c>
      <c r="EOB1394" s="84">
        <f t="shared" si="2246"/>
        <v>2000000</v>
      </c>
      <c r="EOC1394" s="84">
        <f t="shared" si="2246"/>
        <v>0</v>
      </c>
      <c r="EOD1394" s="84">
        <f t="shared" si="2246"/>
        <v>0</v>
      </c>
      <c r="EOE1394" s="84">
        <f t="shared" si="2246"/>
        <v>2000000</v>
      </c>
      <c r="EOF1394" s="84">
        <f t="shared" si="2246"/>
        <v>2000000</v>
      </c>
      <c r="EOL1394" s="84" t="s">
        <v>247</v>
      </c>
      <c r="EOM1394" s="84" t="s">
        <v>4692</v>
      </c>
      <c r="EON1394" s="84">
        <f t="shared" ref="EON1394:EOV1394" si="2247">EON1388</f>
        <v>0</v>
      </c>
      <c r="EOO1394" s="84">
        <f t="shared" si="2247"/>
        <v>0</v>
      </c>
      <c r="EOP1394" s="84">
        <f t="shared" si="2247"/>
        <v>0</v>
      </c>
      <c r="EOQ1394" s="84">
        <f t="shared" si="2247"/>
        <v>0</v>
      </c>
      <c r="EOR1394" s="84">
        <f t="shared" si="2247"/>
        <v>2000000</v>
      </c>
      <c r="EOS1394" s="84">
        <f t="shared" si="2247"/>
        <v>0</v>
      </c>
      <c r="EOT1394" s="84">
        <f t="shared" si="2247"/>
        <v>0</v>
      </c>
      <c r="EOU1394" s="84">
        <f t="shared" si="2247"/>
        <v>2000000</v>
      </c>
      <c r="EOV1394" s="84">
        <f t="shared" si="2247"/>
        <v>2000000</v>
      </c>
      <c r="EPB1394" s="84" t="s">
        <v>247</v>
      </c>
      <c r="EPC1394" s="84" t="s">
        <v>4692</v>
      </c>
      <c r="EPD1394" s="84">
        <f t="shared" ref="EPD1394:EPL1394" si="2248">EPD1388</f>
        <v>0</v>
      </c>
      <c r="EPE1394" s="84">
        <f t="shared" si="2248"/>
        <v>0</v>
      </c>
      <c r="EPF1394" s="84">
        <f t="shared" si="2248"/>
        <v>0</v>
      </c>
      <c r="EPG1394" s="84">
        <f t="shared" si="2248"/>
        <v>0</v>
      </c>
      <c r="EPH1394" s="84">
        <f t="shared" si="2248"/>
        <v>2000000</v>
      </c>
      <c r="EPI1394" s="84">
        <f t="shared" si="2248"/>
        <v>0</v>
      </c>
      <c r="EPJ1394" s="84">
        <f t="shared" si="2248"/>
        <v>0</v>
      </c>
      <c r="EPK1394" s="84">
        <f t="shared" si="2248"/>
        <v>2000000</v>
      </c>
      <c r="EPL1394" s="84">
        <f t="shared" si="2248"/>
        <v>2000000</v>
      </c>
      <c r="EPR1394" s="84" t="s">
        <v>247</v>
      </c>
      <c r="EPS1394" s="84" t="s">
        <v>4692</v>
      </c>
      <c r="EPT1394" s="84">
        <f t="shared" ref="EPT1394:EQB1394" si="2249">EPT1388</f>
        <v>0</v>
      </c>
      <c r="EPU1394" s="84">
        <f t="shared" si="2249"/>
        <v>0</v>
      </c>
      <c r="EPV1394" s="84">
        <f t="shared" si="2249"/>
        <v>0</v>
      </c>
      <c r="EPW1394" s="84">
        <f t="shared" si="2249"/>
        <v>0</v>
      </c>
      <c r="EPX1394" s="84">
        <f t="shared" si="2249"/>
        <v>2000000</v>
      </c>
      <c r="EPY1394" s="84">
        <f t="shared" si="2249"/>
        <v>0</v>
      </c>
      <c r="EPZ1394" s="84">
        <f t="shared" si="2249"/>
        <v>0</v>
      </c>
      <c r="EQA1394" s="84">
        <f t="shared" si="2249"/>
        <v>2000000</v>
      </c>
      <c r="EQB1394" s="84">
        <f t="shared" si="2249"/>
        <v>2000000</v>
      </c>
      <c r="EQH1394" s="84" t="s">
        <v>247</v>
      </c>
      <c r="EQI1394" s="84" t="s">
        <v>4692</v>
      </c>
      <c r="EQJ1394" s="84">
        <f t="shared" ref="EQJ1394:EQR1394" si="2250">EQJ1388</f>
        <v>0</v>
      </c>
      <c r="EQK1394" s="84">
        <f t="shared" si="2250"/>
        <v>0</v>
      </c>
      <c r="EQL1394" s="84">
        <f t="shared" si="2250"/>
        <v>0</v>
      </c>
      <c r="EQM1394" s="84">
        <f t="shared" si="2250"/>
        <v>0</v>
      </c>
      <c r="EQN1394" s="84">
        <f t="shared" si="2250"/>
        <v>2000000</v>
      </c>
      <c r="EQO1394" s="84">
        <f t="shared" si="2250"/>
        <v>0</v>
      </c>
      <c r="EQP1394" s="84">
        <f t="shared" si="2250"/>
        <v>0</v>
      </c>
      <c r="EQQ1394" s="84">
        <f t="shared" si="2250"/>
        <v>2000000</v>
      </c>
      <c r="EQR1394" s="84">
        <f t="shared" si="2250"/>
        <v>2000000</v>
      </c>
      <c r="EQX1394" s="84" t="s">
        <v>247</v>
      </c>
      <c r="EQY1394" s="84" t="s">
        <v>4692</v>
      </c>
      <c r="EQZ1394" s="84">
        <f t="shared" ref="EQZ1394:ERH1394" si="2251">EQZ1388</f>
        <v>0</v>
      </c>
      <c r="ERA1394" s="84">
        <f t="shared" si="2251"/>
        <v>0</v>
      </c>
      <c r="ERB1394" s="84">
        <f t="shared" si="2251"/>
        <v>0</v>
      </c>
      <c r="ERC1394" s="84">
        <f t="shared" si="2251"/>
        <v>0</v>
      </c>
      <c r="ERD1394" s="84">
        <f t="shared" si="2251"/>
        <v>2000000</v>
      </c>
      <c r="ERE1394" s="84">
        <f t="shared" si="2251"/>
        <v>0</v>
      </c>
      <c r="ERF1394" s="84">
        <f t="shared" si="2251"/>
        <v>0</v>
      </c>
      <c r="ERG1394" s="84">
        <f t="shared" si="2251"/>
        <v>2000000</v>
      </c>
      <c r="ERH1394" s="84">
        <f t="shared" si="2251"/>
        <v>2000000</v>
      </c>
      <c r="ERN1394" s="84" t="s">
        <v>247</v>
      </c>
      <c r="ERO1394" s="84" t="s">
        <v>4692</v>
      </c>
      <c r="ERP1394" s="84">
        <f t="shared" ref="ERP1394:ERX1394" si="2252">ERP1388</f>
        <v>0</v>
      </c>
      <c r="ERQ1394" s="84">
        <f t="shared" si="2252"/>
        <v>0</v>
      </c>
      <c r="ERR1394" s="84">
        <f t="shared" si="2252"/>
        <v>0</v>
      </c>
      <c r="ERS1394" s="84">
        <f t="shared" si="2252"/>
        <v>0</v>
      </c>
      <c r="ERT1394" s="84">
        <f t="shared" si="2252"/>
        <v>2000000</v>
      </c>
      <c r="ERU1394" s="84">
        <f t="shared" si="2252"/>
        <v>0</v>
      </c>
      <c r="ERV1394" s="84">
        <f t="shared" si="2252"/>
        <v>0</v>
      </c>
      <c r="ERW1394" s="84">
        <f t="shared" si="2252"/>
        <v>2000000</v>
      </c>
      <c r="ERX1394" s="84">
        <f t="shared" si="2252"/>
        <v>2000000</v>
      </c>
      <c r="ESD1394" s="84" t="s">
        <v>247</v>
      </c>
      <c r="ESE1394" s="84" t="s">
        <v>4692</v>
      </c>
      <c r="ESF1394" s="84">
        <f t="shared" ref="ESF1394:ESN1394" si="2253">ESF1388</f>
        <v>0</v>
      </c>
      <c r="ESG1394" s="84">
        <f t="shared" si="2253"/>
        <v>0</v>
      </c>
      <c r="ESH1394" s="84">
        <f t="shared" si="2253"/>
        <v>0</v>
      </c>
      <c r="ESI1394" s="84">
        <f t="shared" si="2253"/>
        <v>0</v>
      </c>
      <c r="ESJ1394" s="84">
        <f t="shared" si="2253"/>
        <v>2000000</v>
      </c>
      <c r="ESK1394" s="84">
        <f t="shared" si="2253"/>
        <v>0</v>
      </c>
      <c r="ESL1394" s="84">
        <f t="shared" si="2253"/>
        <v>0</v>
      </c>
      <c r="ESM1394" s="84">
        <f t="shared" si="2253"/>
        <v>2000000</v>
      </c>
      <c r="ESN1394" s="84">
        <f t="shared" si="2253"/>
        <v>2000000</v>
      </c>
      <c r="EST1394" s="84" t="s">
        <v>247</v>
      </c>
      <c r="ESU1394" s="84" t="s">
        <v>4692</v>
      </c>
      <c r="ESV1394" s="84">
        <f t="shared" ref="ESV1394:ETD1394" si="2254">ESV1388</f>
        <v>0</v>
      </c>
      <c r="ESW1394" s="84">
        <f t="shared" si="2254"/>
        <v>0</v>
      </c>
      <c r="ESX1394" s="84">
        <f t="shared" si="2254"/>
        <v>0</v>
      </c>
      <c r="ESY1394" s="84">
        <f t="shared" si="2254"/>
        <v>0</v>
      </c>
      <c r="ESZ1394" s="84">
        <f t="shared" si="2254"/>
        <v>2000000</v>
      </c>
      <c r="ETA1394" s="84">
        <f t="shared" si="2254"/>
        <v>0</v>
      </c>
      <c r="ETB1394" s="84">
        <f t="shared" si="2254"/>
        <v>0</v>
      </c>
      <c r="ETC1394" s="84">
        <f t="shared" si="2254"/>
        <v>2000000</v>
      </c>
      <c r="ETD1394" s="84">
        <f t="shared" si="2254"/>
        <v>2000000</v>
      </c>
      <c r="ETJ1394" s="84" t="s">
        <v>247</v>
      </c>
      <c r="ETK1394" s="84" t="s">
        <v>4692</v>
      </c>
      <c r="ETL1394" s="84">
        <f t="shared" ref="ETL1394:ETT1394" si="2255">ETL1388</f>
        <v>0</v>
      </c>
      <c r="ETM1394" s="84">
        <f t="shared" si="2255"/>
        <v>0</v>
      </c>
      <c r="ETN1394" s="84">
        <f t="shared" si="2255"/>
        <v>0</v>
      </c>
      <c r="ETO1394" s="84">
        <f t="shared" si="2255"/>
        <v>0</v>
      </c>
      <c r="ETP1394" s="84">
        <f t="shared" si="2255"/>
        <v>2000000</v>
      </c>
      <c r="ETQ1394" s="84">
        <f t="shared" si="2255"/>
        <v>0</v>
      </c>
      <c r="ETR1394" s="84">
        <f t="shared" si="2255"/>
        <v>0</v>
      </c>
      <c r="ETS1394" s="84">
        <f t="shared" si="2255"/>
        <v>2000000</v>
      </c>
      <c r="ETT1394" s="84">
        <f t="shared" si="2255"/>
        <v>2000000</v>
      </c>
      <c r="ETZ1394" s="84" t="s">
        <v>247</v>
      </c>
      <c r="EUA1394" s="84" t="s">
        <v>4692</v>
      </c>
      <c r="EUB1394" s="84">
        <f t="shared" ref="EUB1394:EUJ1394" si="2256">EUB1388</f>
        <v>0</v>
      </c>
      <c r="EUC1394" s="84">
        <f t="shared" si="2256"/>
        <v>0</v>
      </c>
      <c r="EUD1394" s="84">
        <f t="shared" si="2256"/>
        <v>0</v>
      </c>
      <c r="EUE1394" s="84">
        <f t="shared" si="2256"/>
        <v>0</v>
      </c>
      <c r="EUF1394" s="84">
        <f t="shared" si="2256"/>
        <v>2000000</v>
      </c>
      <c r="EUG1394" s="84">
        <f t="shared" si="2256"/>
        <v>0</v>
      </c>
      <c r="EUH1394" s="84">
        <f t="shared" si="2256"/>
        <v>0</v>
      </c>
      <c r="EUI1394" s="84">
        <f t="shared" si="2256"/>
        <v>2000000</v>
      </c>
      <c r="EUJ1394" s="84">
        <f t="shared" si="2256"/>
        <v>2000000</v>
      </c>
      <c r="EUP1394" s="84" t="s">
        <v>247</v>
      </c>
      <c r="EUQ1394" s="84" t="s">
        <v>4692</v>
      </c>
      <c r="EUR1394" s="84">
        <f t="shared" ref="EUR1394:EUZ1394" si="2257">EUR1388</f>
        <v>0</v>
      </c>
      <c r="EUS1394" s="84">
        <f t="shared" si="2257"/>
        <v>0</v>
      </c>
      <c r="EUT1394" s="84">
        <f t="shared" si="2257"/>
        <v>0</v>
      </c>
      <c r="EUU1394" s="84">
        <f t="shared" si="2257"/>
        <v>0</v>
      </c>
      <c r="EUV1394" s="84">
        <f t="shared" si="2257"/>
        <v>2000000</v>
      </c>
      <c r="EUW1394" s="84">
        <f t="shared" si="2257"/>
        <v>0</v>
      </c>
      <c r="EUX1394" s="84">
        <f t="shared" si="2257"/>
        <v>0</v>
      </c>
      <c r="EUY1394" s="84">
        <f t="shared" si="2257"/>
        <v>2000000</v>
      </c>
      <c r="EUZ1394" s="84">
        <f t="shared" si="2257"/>
        <v>2000000</v>
      </c>
      <c r="EVF1394" s="84" t="s">
        <v>247</v>
      </c>
      <c r="EVG1394" s="84" t="s">
        <v>4692</v>
      </c>
      <c r="EVH1394" s="84">
        <f t="shared" ref="EVH1394:EVP1394" si="2258">EVH1388</f>
        <v>0</v>
      </c>
      <c r="EVI1394" s="84">
        <f t="shared" si="2258"/>
        <v>0</v>
      </c>
      <c r="EVJ1394" s="84">
        <f t="shared" si="2258"/>
        <v>0</v>
      </c>
      <c r="EVK1394" s="84">
        <f t="shared" si="2258"/>
        <v>0</v>
      </c>
      <c r="EVL1394" s="84">
        <f t="shared" si="2258"/>
        <v>2000000</v>
      </c>
      <c r="EVM1394" s="84">
        <f t="shared" si="2258"/>
        <v>0</v>
      </c>
      <c r="EVN1394" s="84">
        <f t="shared" si="2258"/>
        <v>0</v>
      </c>
      <c r="EVO1394" s="84">
        <f t="shared" si="2258"/>
        <v>2000000</v>
      </c>
      <c r="EVP1394" s="84">
        <f t="shared" si="2258"/>
        <v>2000000</v>
      </c>
      <c r="EVV1394" s="84" t="s">
        <v>247</v>
      </c>
      <c r="EVW1394" s="84" t="s">
        <v>4692</v>
      </c>
      <c r="EVX1394" s="84">
        <f t="shared" ref="EVX1394:EWF1394" si="2259">EVX1388</f>
        <v>0</v>
      </c>
      <c r="EVY1394" s="84">
        <f t="shared" si="2259"/>
        <v>0</v>
      </c>
      <c r="EVZ1394" s="84">
        <f t="shared" si="2259"/>
        <v>0</v>
      </c>
      <c r="EWA1394" s="84">
        <f t="shared" si="2259"/>
        <v>0</v>
      </c>
      <c r="EWB1394" s="84">
        <f t="shared" si="2259"/>
        <v>2000000</v>
      </c>
      <c r="EWC1394" s="84">
        <f t="shared" si="2259"/>
        <v>0</v>
      </c>
      <c r="EWD1394" s="84">
        <f t="shared" si="2259"/>
        <v>0</v>
      </c>
      <c r="EWE1394" s="84">
        <f t="shared" si="2259"/>
        <v>2000000</v>
      </c>
      <c r="EWF1394" s="84">
        <f t="shared" si="2259"/>
        <v>2000000</v>
      </c>
      <c r="EWL1394" s="84" t="s">
        <v>247</v>
      </c>
      <c r="EWM1394" s="84" t="s">
        <v>4692</v>
      </c>
      <c r="EWN1394" s="84">
        <f t="shared" ref="EWN1394:EWV1394" si="2260">EWN1388</f>
        <v>0</v>
      </c>
      <c r="EWO1394" s="84">
        <f t="shared" si="2260"/>
        <v>0</v>
      </c>
      <c r="EWP1394" s="84">
        <f t="shared" si="2260"/>
        <v>0</v>
      </c>
      <c r="EWQ1394" s="84">
        <f t="shared" si="2260"/>
        <v>0</v>
      </c>
      <c r="EWR1394" s="84">
        <f t="shared" si="2260"/>
        <v>2000000</v>
      </c>
      <c r="EWS1394" s="84">
        <f t="shared" si="2260"/>
        <v>0</v>
      </c>
      <c r="EWT1394" s="84">
        <f t="shared" si="2260"/>
        <v>0</v>
      </c>
      <c r="EWU1394" s="84">
        <f t="shared" si="2260"/>
        <v>2000000</v>
      </c>
      <c r="EWV1394" s="84">
        <f t="shared" si="2260"/>
        <v>2000000</v>
      </c>
      <c r="EXB1394" s="84" t="s">
        <v>247</v>
      </c>
      <c r="EXC1394" s="84" t="s">
        <v>4692</v>
      </c>
      <c r="EXD1394" s="84">
        <f t="shared" ref="EXD1394:EXL1394" si="2261">EXD1388</f>
        <v>0</v>
      </c>
      <c r="EXE1394" s="84">
        <f t="shared" si="2261"/>
        <v>0</v>
      </c>
      <c r="EXF1394" s="84">
        <f t="shared" si="2261"/>
        <v>0</v>
      </c>
      <c r="EXG1394" s="84">
        <f t="shared" si="2261"/>
        <v>0</v>
      </c>
      <c r="EXH1394" s="84">
        <f t="shared" si="2261"/>
        <v>2000000</v>
      </c>
      <c r="EXI1394" s="84">
        <f t="shared" si="2261"/>
        <v>0</v>
      </c>
      <c r="EXJ1394" s="84">
        <f t="shared" si="2261"/>
        <v>0</v>
      </c>
      <c r="EXK1394" s="84">
        <f t="shared" si="2261"/>
        <v>2000000</v>
      </c>
      <c r="EXL1394" s="84">
        <f t="shared" si="2261"/>
        <v>2000000</v>
      </c>
      <c r="EXR1394" s="84" t="s">
        <v>247</v>
      </c>
      <c r="EXS1394" s="84" t="s">
        <v>4692</v>
      </c>
      <c r="EXT1394" s="84">
        <f t="shared" ref="EXT1394:EYB1394" si="2262">EXT1388</f>
        <v>0</v>
      </c>
      <c r="EXU1394" s="84">
        <f t="shared" si="2262"/>
        <v>0</v>
      </c>
      <c r="EXV1394" s="84">
        <f t="shared" si="2262"/>
        <v>0</v>
      </c>
      <c r="EXW1394" s="84">
        <f t="shared" si="2262"/>
        <v>0</v>
      </c>
      <c r="EXX1394" s="84">
        <f t="shared" si="2262"/>
        <v>2000000</v>
      </c>
      <c r="EXY1394" s="84">
        <f t="shared" si="2262"/>
        <v>0</v>
      </c>
      <c r="EXZ1394" s="84">
        <f t="shared" si="2262"/>
        <v>0</v>
      </c>
      <c r="EYA1394" s="84">
        <f t="shared" si="2262"/>
        <v>2000000</v>
      </c>
      <c r="EYB1394" s="84">
        <f t="shared" si="2262"/>
        <v>2000000</v>
      </c>
      <c r="EYH1394" s="84" t="s">
        <v>247</v>
      </c>
      <c r="EYI1394" s="84" t="s">
        <v>4692</v>
      </c>
      <c r="EYJ1394" s="84">
        <f t="shared" ref="EYJ1394:EYR1394" si="2263">EYJ1388</f>
        <v>0</v>
      </c>
      <c r="EYK1394" s="84">
        <f t="shared" si="2263"/>
        <v>0</v>
      </c>
      <c r="EYL1394" s="84">
        <f t="shared" si="2263"/>
        <v>0</v>
      </c>
      <c r="EYM1394" s="84">
        <f t="shared" si="2263"/>
        <v>0</v>
      </c>
      <c r="EYN1394" s="84">
        <f t="shared" si="2263"/>
        <v>2000000</v>
      </c>
      <c r="EYO1394" s="84">
        <f t="shared" si="2263"/>
        <v>0</v>
      </c>
      <c r="EYP1394" s="84">
        <f t="shared" si="2263"/>
        <v>0</v>
      </c>
      <c r="EYQ1394" s="84">
        <f t="shared" si="2263"/>
        <v>2000000</v>
      </c>
      <c r="EYR1394" s="84">
        <f t="shared" si="2263"/>
        <v>2000000</v>
      </c>
      <c r="EYX1394" s="84" t="s">
        <v>247</v>
      </c>
      <c r="EYY1394" s="84" t="s">
        <v>4692</v>
      </c>
      <c r="EYZ1394" s="84">
        <f t="shared" ref="EYZ1394:EZH1394" si="2264">EYZ1388</f>
        <v>0</v>
      </c>
      <c r="EZA1394" s="84">
        <f t="shared" si="2264"/>
        <v>0</v>
      </c>
      <c r="EZB1394" s="84">
        <f t="shared" si="2264"/>
        <v>0</v>
      </c>
      <c r="EZC1394" s="84">
        <f t="shared" si="2264"/>
        <v>0</v>
      </c>
      <c r="EZD1394" s="84">
        <f t="shared" si="2264"/>
        <v>2000000</v>
      </c>
      <c r="EZE1394" s="84">
        <f t="shared" si="2264"/>
        <v>0</v>
      </c>
      <c r="EZF1394" s="84">
        <f t="shared" si="2264"/>
        <v>0</v>
      </c>
      <c r="EZG1394" s="84">
        <f t="shared" si="2264"/>
        <v>2000000</v>
      </c>
      <c r="EZH1394" s="84">
        <f t="shared" si="2264"/>
        <v>2000000</v>
      </c>
      <c r="EZN1394" s="84" t="s">
        <v>247</v>
      </c>
      <c r="EZO1394" s="84" t="s">
        <v>4692</v>
      </c>
      <c r="EZP1394" s="84">
        <f t="shared" ref="EZP1394:EZX1394" si="2265">EZP1388</f>
        <v>0</v>
      </c>
      <c r="EZQ1394" s="84">
        <f t="shared" si="2265"/>
        <v>0</v>
      </c>
      <c r="EZR1394" s="84">
        <f t="shared" si="2265"/>
        <v>0</v>
      </c>
      <c r="EZS1394" s="84">
        <f t="shared" si="2265"/>
        <v>0</v>
      </c>
      <c r="EZT1394" s="84">
        <f t="shared" si="2265"/>
        <v>2000000</v>
      </c>
      <c r="EZU1394" s="84">
        <f t="shared" si="2265"/>
        <v>0</v>
      </c>
      <c r="EZV1394" s="84">
        <f t="shared" si="2265"/>
        <v>0</v>
      </c>
      <c r="EZW1394" s="84">
        <f t="shared" si="2265"/>
        <v>2000000</v>
      </c>
      <c r="EZX1394" s="84">
        <f t="shared" si="2265"/>
        <v>2000000</v>
      </c>
      <c r="FAD1394" s="84" t="s">
        <v>247</v>
      </c>
      <c r="FAE1394" s="84" t="s">
        <v>4692</v>
      </c>
      <c r="FAF1394" s="84">
        <f>FAF1388</f>
        <v>0</v>
      </c>
      <c r="FAG1394" s="84">
        <f>FAG1388</f>
        <v>0</v>
      </c>
      <c r="FAH1394" s="84">
        <f>FAH1388</f>
        <v>0</v>
      </c>
      <c r="FAI1394" s="84">
        <f>FAI1388</f>
        <v>0</v>
      </c>
      <c r="FAJ1394" s="84">
        <f>FAJ1388</f>
        <v>2000000</v>
      </c>
      <c r="FAK1394" s="84">
        <f>FAK1388</f>
        <v>0</v>
      </c>
      <c r="FAL1394" s="84">
        <f>FAL1388</f>
        <v>0</v>
      </c>
      <c r="FAM1394" s="84">
        <f>FAM1388</f>
        <v>2000000</v>
      </c>
      <c r="FAN1394" s="84">
        <f>FAN1388</f>
        <v>2000000</v>
      </c>
      <c r="FAT1394" s="84" t="s">
        <v>247</v>
      </c>
      <c r="FAU1394" s="84" t="s">
        <v>4692</v>
      </c>
      <c r="FAV1394" s="84">
        <f t="shared" ref="FAV1394:FBD1394" si="2266">FAV1388</f>
        <v>0</v>
      </c>
      <c r="FAW1394" s="84">
        <f t="shared" si="2266"/>
        <v>0</v>
      </c>
      <c r="FAX1394" s="84">
        <f t="shared" si="2266"/>
        <v>0</v>
      </c>
      <c r="FAY1394" s="84">
        <f t="shared" si="2266"/>
        <v>0</v>
      </c>
      <c r="FAZ1394" s="84">
        <f t="shared" si="2266"/>
        <v>2000000</v>
      </c>
      <c r="FBA1394" s="84">
        <f t="shared" si="2266"/>
        <v>0</v>
      </c>
      <c r="FBB1394" s="84">
        <f t="shared" si="2266"/>
        <v>0</v>
      </c>
      <c r="FBC1394" s="84">
        <f t="shared" si="2266"/>
        <v>2000000</v>
      </c>
      <c r="FBD1394" s="84">
        <f t="shared" si="2266"/>
        <v>2000000</v>
      </c>
      <c r="FBJ1394" s="84" t="s">
        <v>247</v>
      </c>
      <c r="FBK1394" s="84" t="s">
        <v>4692</v>
      </c>
      <c r="FBL1394" s="84">
        <f t="shared" ref="FBL1394:FBT1394" si="2267">FBL1388</f>
        <v>0</v>
      </c>
      <c r="FBM1394" s="84">
        <f t="shared" si="2267"/>
        <v>0</v>
      </c>
      <c r="FBN1394" s="84">
        <f t="shared" si="2267"/>
        <v>0</v>
      </c>
      <c r="FBO1394" s="84">
        <f t="shared" si="2267"/>
        <v>0</v>
      </c>
      <c r="FBP1394" s="84">
        <f t="shared" si="2267"/>
        <v>2000000</v>
      </c>
      <c r="FBQ1394" s="84">
        <f t="shared" si="2267"/>
        <v>0</v>
      </c>
      <c r="FBR1394" s="84">
        <f t="shared" si="2267"/>
        <v>0</v>
      </c>
      <c r="FBS1394" s="84">
        <f t="shared" si="2267"/>
        <v>2000000</v>
      </c>
      <c r="FBT1394" s="84">
        <f t="shared" si="2267"/>
        <v>2000000</v>
      </c>
      <c r="FBZ1394" s="84" t="s">
        <v>247</v>
      </c>
      <c r="FCA1394" s="84" t="s">
        <v>4692</v>
      </c>
      <c r="FCB1394" s="84">
        <f t="shared" ref="FCB1394:FCJ1394" si="2268">FCB1388</f>
        <v>0</v>
      </c>
      <c r="FCC1394" s="84">
        <f t="shared" si="2268"/>
        <v>0</v>
      </c>
      <c r="FCD1394" s="84">
        <f t="shared" si="2268"/>
        <v>0</v>
      </c>
      <c r="FCE1394" s="84">
        <f t="shared" si="2268"/>
        <v>0</v>
      </c>
      <c r="FCF1394" s="84">
        <f t="shared" si="2268"/>
        <v>2000000</v>
      </c>
      <c r="FCG1394" s="84">
        <f t="shared" si="2268"/>
        <v>0</v>
      </c>
      <c r="FCH1394" s="84">
        <f t="shared" si="2268"/>
        <v>0</v>
      </c>
      <c r="FCI1394" s="84">
        <f t="shared" si="2268"/>
        <v>2000000</v>
      </c>
      <c r="FCJ1394" s="84">
        <f t="shared" si="2268"/>
        <v>2000000</v>
      </c>
      <c r="FCP1394" s="84" t="s">
        <v>247</v>
      </c>
      <c r="FCQ1394" s="84" t="s">
        <v>4692</v>
      </c>
      <c r="FCR1394" s="84">
        <f t="shared" ref="FCR1394:FCZ1394" si="2269">FCR1388</f>
        <v>0</v>
      </c>
      <c r="FCS1394" s="84">
        <f t="shared" si="2269"/>
        <v>0</v>
      </c>
      <c r="FCT1394" s="84">
        <f t="shared" si="2269"/>
        <v>0</v>
      </c>
      <c r="FCU1394" s="84">
        <f t="shared" si="2269"/>
        <v>0</v>
      </c>
      <c r="FCV1394" s="84">
        <f t="shared" si="2269"/>
        <v>2000000</v>
      </c>
      <c r="FCW1394" s="84">
        <f t="shared" si="2269"/>
        <v>0</v>
      </c>
      <c r="FCX1394" s="84">
        <f t="shared" si="2269"/>
        <v>0</v>
      </c>
      <c r="FCY1394" s="84">
        <f t="shared" si="2269"/>
        <v>2000000</v>
      </c>
      <c r="FCZ1394" s="84">
        <f t="shared" si="2269"/>
        <v>2000000</v>
      </c>
      <c r="FDF1394" s="84" t="s">
        <v>247</v>
      </c>
      <c r="FDG1394" s="84" t="s">
        <v>4692</v>
      </c>
      <c r="FDH1394" s="84">
        <f t="shared" ref="FDH1394:FDP1394" si="2270">FDH1388</f>
        <v>0</v>
      </c>
      <c r="FDI1394" s="84">
        <f t="shared" si="2270"/>
        <v>0</v>
      </c>
      <c r="FDJ1394" s="84">
        <f t="shared" si="2270"/>
        <v>0</v>
      </c>
      <c r="FDK1394" s="84">
        <f t="shared" si="2270"/>
        <v>0</v>
      </c>
      <c r="FDL1394" s="84">
        <f t="shared" si="2270"/>
        <v>2000000</v>
      </c>
      <c r="FDM1394" s="84">
        <f t="shared" si="2270"/>
        <v>0</v>
      </c>
      <c r="FDN1394" s="84">
        <f t="shared" si="2270"/>
        <v>0</v>
      </c>
      <c r="FDO1394" s="84">
        <f t="shared" si="2270"/>
        <v>2000000</v>
      </c>
      <c r="FDP1394" s="84">
        <f t="shared" si="2270"/>
        <v>2000000</v>
      </c>
      <c r="FDV1394" s="84" t="s">
        <v>247</v>
      </c>
      <c r="FDW1394" s="84" t="s">
        <v>4692</v>
      </c>
      <c r="FDX1394" s="84">
        <f t="shared" ref="FDX1394:FEF1394" si="2271">FDX1388</f>
        <v>0</v>
      </c>
      <c r="FDY1394" s="84">
        <f t="shared" si="2271"/>
        <v>0</v>
      </c>
      <c r="FDZ1394" s="84">
        <f t="shared" si="2271"/>
        <v>0</v>
      </c>
      <c r="FEA1394" s="84">
        <f t="shared" si="2271"/>
        <v>0</v>
      </c>
      <c r="FEB1394" s="84">
        <f t="shared" si="2271"/>
        <v>2000000</v>
      </c>
      <c r="FEC1394" s="84">
        <f t="shared" si="2271"/>
        <v>0</v>
      </c>
      <c r="FED1394" s="84">
        <f t="shared" si="2271"/>
        <v>0</v>
      </c>
      <c r="FEE1394" s="84">
        <f t="shared" si="2271"/>
        <v>2000000</v>
      </c>
      <c r="FEF1394" s="84">
        <f t="shared" si="2271"/>
        <v>2000000</v>
      </c>
      <c r="FEL1394" s="84" t="s">
        <v>247</v>
      </c>
      <c r="FEM1394" s="84" t="s">
        <v>4692</v>
      </c>
      <c r="FEN1394" s="84">
        <f t="shared" ref="FEN1394:FEV1394" si="2272">FEN1388</f>
        <v>0</v>
      </c>
      <c r="FEO1394" s="84">
        <f t="shared" si="2272"/>
        <v>0</v>
      </c>
      <c r="FEP1394" s="84">
        <f t="shared" si="2272"/>
        <v>0</v>
      </c>
      <c r="FEQ1394" s="84">
        <f t="shared" si="2272"/>
        <v>0</v>
      </c>
      <c r="FER1394" s="84">
        <f t="shared" si="2272"/>
        <v>2000000</v>
      </c>
      <c r="FES1394" s="84">
        <f t="shared" si="2272"/>
        <v>0</v>
      </c>
      <c r="FET1394" s="84">
        <f t="shared" si="2272"/>
        <v>0</v>
      </c>
      <c r="FEU1394" s="84">
        <f t="shared" si="2272"/>
        <v>2000000</v>
      </c>
      <c r="FEV1394" s="84">
        <f t="shared" si="2272"/>
        <v>2000000</v>
      </c>
      <c r="FFB1394" s="84" t="s">
        <v>247</v>
      </c>
      <c r="FFC1394" s="84" t="s">
        <v>4692</v>
      </c>
      <c r="FFD1394" s="84">
        <f t="shared" ref="FFD1394:FFL1394" si="2273">FFD1388</f>
        <v>0</v>
      </c>
      <c r="FFE1394" s="84">
        <f t="shared" si="2273"/>
        <v>0</v>
      </c>
      <c r="FFF1394" s="84">
        <f t="shared" si="2273"/>
        <v>0</v>
      </c>
      <c r="FFG1394" s="84">
        <f t="shared" si="2273"/>
        <v>0</v>
      </c>
      <c r="FFH1394" s="84">
        <f t="shared" si="2273"/>
        <v>2000000</v>
      </c>
      <c r="FFI1394" s="84">
        <f t="shared" si="2273"/>
        <v>0</v>
      </c>
      <c r="FFJ1394" s="84">
        <f t="shared" si="2273"/>
        <v>0</v>
      </c>
      <c r="FFK1394" s="84">
        <f t="shared" si="2273"/>
        <v>2000000</v>
      </c>
      <c r="FFL1394" s="84">
        <f t="shared" si="2273"/>
        <v>2000000</v>
      </c>
      <c r="FFR1394" s="84" t="s">
        <v>247</v>
      </c>
      <c r="FFS1394" s="84" t="s">
        <v>4692</v>
      </c>
      <c r="FFT1394" s="84">
        <f t="shared" ref="FFT1394:FGB1394" si="2274">FFT1388</f>
        <v>0</v>
      </c>
      <c r="FFU1394" s="84">
        <f t="shared" si="2274"/>
        <v>0</v>
      </c>
      <c r="FFV1394" s="84">
        <f t="shared" si="2274"/>
        <v>0</v>
      </c>
      <c r="FFW1394" s="84">
        <f t="shared" si="2274"/>
        <v>0</v>
      </c>
      <c r="FFX1394" s="84">
        <f t="shared" si="2274"/>
        <v>2000000</v>
      </c>
      <c r="FFY1394" s="84">
        <f t="shared" si="2274"/>
        <v>0</v>
      </c>
      <c r="FFZ1394" s="84">
        <f t="shared" si="2274"/>
        <v>0</v>
      </c>
      <c r="FGA1394" s="84">
        <f t="shared" si="2274"/>
        <v>2000000</v>
      </c>
      <c r="FGB1394" s="84">
        <f t="shared" si="2274"/>
        <v>2000000</v>
      </c>
      <c r="FGH1394" s="84" t="s">
        <v>247</v>
      </c>
      <c r="FGI1394" s="84" t="s">
        <v>4692</v>
      </c>
      <c r="FGJ1394" s="84">
        <f t="shared" ref="FGJ1394:FGR1394" si="2275">FGJ1388</f>
        <v>0</v>
      </c>
      <c r="FGK1394" s="84">
        <f t="shared" si="2275"/>
        <v>0</v>
      </c>
      <c r="FGL1394" s="84">
        <f t="shared" si="2275"/>
        <v>0</v>
      </c>
      <c r="FGM1394" s="84">
        <f t="shared" si="2275"/>
        <v>0</v>
      </c>
      <c r="FGN1394" s="84">
        <f t="shared" si="2275"/>
        <v>2000000</v>
      </c>
      <c r="FGO1394" s="84">
        <f t="shared" si="2275"/>
        <v>0</v>
      </c>
      <c r="FGP1394" s="84">
        <f t="shared" si="2275"/>
        <v>0</v>
      </c>
      <c r="FGQ1394" s="84">
        <f t="shared" si="2275"/>
        <v>2000000</v>
      </c>
      <c r="FGR1394" s="84">
        <f t="shared" si="2275"/>
        <v>2000000</v>
      </c>
      <c r="FGX1394" s="84" t="s">
        <v>247</v>
      </c>
      <c r="FGY1394" s="84" t="s">
        <v>4692</v>
      </c>
      <c r="FGZ1394" s="84">
        <f t="shared" ref="FGZ1394:FHH1394" si="2276">FGZ1388</f>
        <v>0</v>
      </c>
      <c r="FHA1394" s="84">
        <f t="shared" si="2276"/>
        <v>0</v>
      </c>
      <c r="FHB1394" s="84">
        <f t="shared" si="2276"/>
        <v>0</v>
      </c>
      <c r="FHC1394" s="84">
        <f t="shared" si="2276"/>
        <v>0</v>
      </c>
      <c r="FHD1394" s="84">
        <f t="shared" si="2276"/>
        <v>2000000</v>
      </c>
      <c r="FHE1394" s="84">
        <f t="shared" si="2276"/>
        <v>0</v>
      </c>
      <c r="FHF1394" s="84">
        <f t="shared" si="2276"/>
        <v>0</v>
      </c>
      <c r="FHG1394" s="84">
        <f t="shared" si="2276"/>
        <v>2000000</v>
      </c>
      <c r="FHH1394" s="84">
        <f t="shared" si="2276"/>
        <v>2000000</v>
      </c>
      <c r="FHN1394" s="84" t="s">
        <v>247</v>
      </c>
      <c r="FHO1394" s="84" t="s">
        <v>4692</v>
      </c>
      <c r="FHP1394" s="84">
        <f t="shared" ref="FHP1394:FHX1394" si="2277">FHP1388</f>
        <v>0</v>
      </c>
      <c r="FHQ1394" s="84">
        <f t="shared" si="2277"/>
        <v>0</v>
      </c>
      <c r="FHR1394" s="84">
        <f t="shared" si="2277"/>
        <v>0</v>
      </c>
      <c r="FHS1394" s="84">
        <f t="shared" si="2277"/>
        <v>0</v>
      </c>
      <c r="FHT1394" s="84">
        <f t="shared" si="2277"/>
        <v>2000000</v>
      </c>
      <c r="FHU1394" s="84">
        <f t="shared" si="2277"/>
        <v>0</v>
      </c>
      <c r="FHV1394" s="84">
        <f t="shared" si="2277"/>
        <v>0</v>
      </c>
      <c r="FHW1394" s="84">
        <f t="shared" si="2277"/>
        <v>2000000</v>
      </c>
      <c r="FHX1394" s="84">
        <f t="shared" si="2277"/>
        <v>2000000</v>
      </c>
      <c r="FID1394" s="84" t="s">
        <v>247</v>
      </c>
      <c r="FIE1394" s="84" t="s">
        <v>4692</v>
      </c>
      <c r="FIF1394" s="84">
        <f t="shared" ref="FIF1394:FIN1394" si="2278">FIF1388</f>
        <v>0</v>
      </c>
      <c r="FIG1394" s="84">
        <f t="shared" si="2278"/>
        <v>0</v>
      </c>
      <c r="FIH1394" s="84">
        <f t="shared" si="2278"/>
        <v>0</v>
      </c>
      <c r="FII1394" s="84">
        <f t="shared" si="2278"/>
        <v>0</v>
      </c>
      <c r="FIJ1394" s="84">
        <f t="shared" si="2278"/>
        <v>2000000</v>
      </c>
      <c r="FIK1394" s="84">
        <f t="shared" si="2278"/>
        <v>0</v>
      </c>
      <c r="FIL1394" s="84">
        <f t="shared" si="2278"/>
        <v>0</v>
      </c>
      <c r="FIM1394" s="84">
        <f t="shared" si="2278"/>
        <v>2000000</v>
      </c>
      <c r="FIN1394" s="84">
        <f t="shared" si="2278"/>
        <v>2000000</v>
      </c>
      <c r="FIT1394" s="84" t="s">
        <v>247</v>
      </c>
      <c r="FIU1394" s="84" t="s">
        <v>4692</v>
      </c>
      <c r="FIV1394" s="84">
        <f t="shared" ref="FIV1394:FJD1394" si="2279">FIV1388</f>
        <v>0</v>
      </c>
      <c r="FIW1394" s="84">
        <f t="shared" si="2279"/>
        <v>0</v>
      </c>
      <c r="FIX1394" s="84">
        <f t="shared" si="2279"/>
        <v>0</v>
      </c>
      <c r="FIY1394" s="84">
        <f t="shared" si="2279"/>
        <v>0</v>
      </c>
      <c r="FIZ1394" s="84">
        <f t="shared" si="2279"/>
        <v>2000000</v>
      </c>
      <c r="FJA1394" s="84">
        <f t="shared" si="2279"/>
        <v>0</v>
      </c>
      <c r="FJB1394" s="84">
        <f t="shared" si="2279"/>
        <v>0</v>
      </c>
      <c r="FJC1394" s="84">
        <f t="shared" si="2279"/>
        <v>2000000</v>
      </c>
      <c r="FJD1394" s="84">
        <f t="shared" si="2279"/>
        <v>2000000</v>
      </c>
      <c r="FJJ1394" s="84" t="s">
        <v>247</v>
      </c>
      <c r="FJK1394" s="84" t="s">
        <v>4692</v>
      </c>
      <c r="FJL1394" s="84">
        <f t="shared" ref="FJL1394:FJT1394" si="2280">FJL1388</f>
        <v>0</v>
      </c>
      <c r="FJM1394" s="84">
        <f t="shared" si="2280"/>
        <v>0</v>
      </c>
      <c r="FJN1394" s="84">
        <f t="shared" si="2280"/>
        <v>0</v>
      </c>
      <c r="FJO1394" s="84">
        <f t="shared" si="2280"/>
        <v>0</v>
      </c>
      <c r="FJP1394" s="84">
        <f t="shared" si="2280"/>
        <v>2000000</v>
      </c>
      <c r="FJQ1394" s="84">
        <f t="shared" si="2280"/>
        <v>0</v>
      </c>
      <c r="FJR1394" s="84">
        <f t="shared" si="2280"/>
        <v>0</v>
      </c>
      <c r="FJS1394" s="84">
        <f t="shared" si="2280"/>
        <v>2000000</v>
      </c>
      <c r="FJT1394" s="84">
        <f t="shared" si="2280"/>
        <v>2000000</v>
      </c>
      <c r="FJZ1394" s="84" t="s">
        <v>247</v>
      </c>
      <c r="FKA1394" s="84" t="s">
        <v>4692</v>
      </c>
      <c r="FKB1394" s="84">
        <f t="shared" ref="FKB1394:FKJ1394" si="2281">FKB1388</f>
        <v>0</v>
      </c>
      <c r="FKC1394" s="84">
        <f t="shared" si="2281"/>
        <v>0</v>
      </c>
      <c r="FKD1394" s="84">
        <f t="shared" si="2281"/>
        <v>0</v>
      </c>
      <c r="FKE1394" s="84">
        <f t="shared" si="2281"/>
        <v>0</v>
      </c>
      <c r="FKF1394" s="84">
        <f t="shared" si="2281"/>
        <v>2000000</v>
      </c>
      <c r="FKG1394" s="84">
        <f t="shared" si="2281"/>
        <v>0</v>
      </c>
      <c r="FKH1394" s="84">
        <f t="shared" si="2281"/>
        <v>0</v>
      </c>
      <c r="FKI1394" s="84">
        <f t="shared" si="2281"/>
        <v>2000000</v>
      </c>
      <c r="FKJ1394" s="84">
        <f t="shared" si="2281"/>
        <v>2000000</v>
      </c>
      <c r="FKP1394" s="84" t="s">
        <v>247</v>
      </c>
      <c r="FKQ1394" s="84" t="s">
        <v>4692</v>
      </c>
      <c r="FKR1394" s="84">
        <f t="shared" ref="FKR1394:FKZ1394" si="2282">FKR1388</f>
        <v>0</v>
      </c>
      <c r="FKS1394" s="84">
        <f t="shared" si="2282"/>
        <v>0</v>
      </c>
      <c r="FKT1394" s="84">
        <f t="shared" si="2282"/>
        <v>0</v>
      </c>
      <c r="FKU1394" s="84">
        <f t="shared" si="2282"/>
        <v>0</v>
      </c>
      <c r="FKV1394" s="84">
        <f t="shared" si="2282"/>
        <v>2000000</v>
      </c>
      <c r="FKW1394" s="84">
        <f t="shared" si="2282"/>
        <v>0</v>
      </c>
      <c r="FKX1394" s="84">
        <f t="shared" si="2282"/>
        <v>0</v>
      </c>
      <c r="FKY1394" s="84">
        <f t="shared" si="2282"/>
        <v>2000000</v>
      </c>
      <c r="FKZ1394" s="84">
        <f t="shared" si="2282"/>
        <v>2000000</v>
      </c>
      <c r="FLF1394" s="84" t="s">
        <v>247</v>
      </c>
      <c r="FLG1394" s="84" t="s">
        <v>4692</v>
      </c>
      <c r="FLH1394" s="84">
        <f t="shared" ref="FLH1394:FLP1394" si="2283">FLH1388</f>
        <v>0</v>
      </c>
      <c r="FLI1394" s="84">
        <f t="shared" si="2283"/>
        <v>0</v>
      </c>
      <c r="FLJ1394" s="84">
        <f t="shared" si="2283"/>
        <v>0</v>
      </c>
      <c r="FLK1394" s="84">
        <f t="shared" si="2283"/>
        <v>0</v>
      </c>
      <c r="FLL1394" s="84">
        <f t="shared" si="2283"/>
        <v>2000000</v>
      </c>
      <c r="FLM1394" s="84">
        <f t="shared" si="2283"/>
        <v>0</v>
      </c>
      <c r="FLN1394" s="84">
        <f t="shared" si="2283"/>
        <v>0</v>
      </c>
      <c r="FLO1394" s="84">
        <f t="shared" si="2283"/>
        <v>2000000</v>
      </c>
      <c r="FLP1394" s="84">
        <f t="shared" si="2283"/>
        <v>2000000</v>
      </c>
      <c r="FLV1394" s="84" t="s">
        <v>247</v>
      </c>
      <c r="FLW1394" s="84" t="s">
        <v>4692</v>
      </c>
      <c r="FLX1394" s="84">
        <f t="shared" ref="FLX1394:FMF1394" si="2284">FLX1388</f>
        <v>0</v>
      </c>
      <c r="FLY1394" s="84">
        <f t="shared" si="2284"/>
        <v>0</v>
      </c>
      <c r="FLZ1394" s="84">
        <f t="shared" si="2284"/>
        <v>0</v>
      </c>
      <c r="FMA1394" s="84">
        <f t="shared" si="2284"/>
        <v>0</v>
      </c>
      <c r="FMB1394" s="84">
        <f t="shared" si="2284"/>
        <v>2000000</v>
      </c>
      <c r="FMC1394" s="84">
        <f t="shared" si="2284"/>
        <v>0</v>
      </c>
      <c r="FMD1394" s="84">
        <f t="shared" si="2284"/>
        <v>0</v>
      </c>
      <c r="FME1394" s="84">
        <f t="shared" si="2284"/>
        <v>2000000</v>
      </c>
      <c r="FMF1394" s="84">
        <f t="shared" si="2284"/>
        <v>2000000</v>
      </c>
      <c r="FML1394" s="84" t="s">
        <v>247</v>
      </c>
      <c r="FMM1394" s="84" t="s">
        <v>4692</v>
      </c>
      <c r="FMN1394" s="84">
        <f t="shared" ref="FMN1394:FMV1394" si="2285">FMN1388</f>
        <v>0</v>
      </c>
      <c r="FMO1394" s="84">
        <f t="shared" si="2285"/>
        <v>0</v>
      </c>
      <c r="FMP1394" s="84">
        <f t="shared" si="2285"/>
        <v>0</v>
      </c>
      <c r="FMQ1394" s="84">
        <f t="shared" si="2285"/>
        <v>0</v>
      </c>
      <c r="FMR1394" s="84">
        <f t="shared" si="2285"/>
        <v>2000000</v>
      </c>
      <c r="FMS1394" s="84">
        <f t="shared" si="2285"/>
        <v>0</v>
      </c>
      <c r="FMT1394" s="84">
        <f t="shared" si="2285"/>
        <v>0</v>
      </c>
      <c r="FMU1394" s="84">
        <f t="shared" si="2285"/>
        <v>2000000</v>
      </c>
      <c r="FMV1394" s="84">
        <f t="shared" si="2285"/>
        <v>2000000</v>
      </c>
      <c r="FNB1394" s="84" t="s">
        <v>247</v>
      </c>
      <c r="FNC1394" s="84" t="s">
        <v>4692</v>
      </c>
      <c r="FND1394" s="84">
        <f t="shared" ref="FND1394:FNL1394" si="2286">FND1388</f>
        <v>0</v>
      </c>
      <c r="FNE1394" s="84">
        <f t="shared" si="2286"/>
        <v>0</v>
      </c>
      <c r="FNF1394" s="84">
        <f t="shared" si="2286"/>
        <v>0</v>
      </c>
      <c r="FNG1394" s="84">
        <f t="shared" si="2286"/>
        <v>0</v>
      </c>
      <c r="FNH1394" s="84">
        <f t="shared" si="2286"/>
        <v>2000000</v>
      </c>
      <c r="FNI1394" s="84">
        <f t="shared" si="2286"/>
        <v>0</v>
      </c>
      <c r="FNJ1394" s="84">
        <f t="shared" si="2286"/>
        <v>0</v>
      </c>
      <c r="FNK1394" s="84">
        <f t="shared" si="2286"/>
        <v>2000000</v>
      </c>
      <c r="FNL1394" s="84">
        <f t="shared" si="2286"/>
        <v>2000000</v>
      </c>
      <c r="FNR1394" s="84" t="s">
        <v>247</v>
      </c>
      <c r="FNS1394" s="84" t="s">
        <v>4692</v>
      </c>
      <c r="FNT1394" s="84">
        <f t="shared" ref="FNT1394:FOB1394" si="2287">FNT1388</f>
        <v>0</v>
      </c>
      <c r="FNU1394" s="84">
        <f t="shared" si="2287"/>
        <v>0</v>
      </c>
      <c r="FNV1394" s="84">
        <f t="shared" si="2287"/>
        <v>0</v>
      </c>
      <c r="FNW1394" s="84">
        <f t="shared" si="2287"/>
        <v>0</v>
      </c>
      <c r="FNX1394" s="84">
        <f t="shared" si="2287"/>
        <v>2000000</v>
      </c>
      <c r="FNY1394" s="84">
        <f t="shared" si="2287"/>
        <v>0</v>
      </c>
      <c r="FNZ1394" s="84">
        <f t="shared" si="2287"/>
        <v>0</v>
      </c>
      <c r="FOA1394" s="84">
        <f t="shared" si="2287"/>
        <v>2000000</v>
      </c>
      <c r="FOB1394" s="84">
        <f t="shared" si="2287"/>
        <v>2000000</v>
      </c>
      <c r="FOH1394" s="84" t="s">
        <v>247</v>
      </c>
      <c r="FOI1394" s="84" t="s">
        <v>4692</v>
      </c>
      <c r="FOJ1394" s="84">
        <f t="shared" ref="FOJ1394:FOR1394" si="2288">FOJ1388</f>
        <v>0</v>
      </c>
      <c r="FOK1394" s="84">
        <f t="shared" si="2288"/>
        <v>0</v>
      </c>
      <c r="FOL1394" s="84">
        <f t="shared" si="2288"/>
        <v>0</v>
      </c>
      <c r="FOM1394" s="84">
        <f t="shared" si="2288"/>
        <v>0</v>
      </c>
      <c r="FON1394" s="84">
        <f t="shared" si="2288"/>
        <v>2000000</v>
      </c>
      <c r="FOO1394" s="84">
        <f t="shared" si="2288"/>
        <v>0</v>
      </c>
      <c r="FOP1394" s="84">
        <f t="shared" si="2288"/>
        <v>0</v>
      </c>
      <c r="FOQ1394" s="84">
        <f t="shared" si="2288"/>
        <v>2000000</v>
      </c>
      <c r="FOR1394" s="84">
        <f t="shared" si="2288"/>
        <v>2000000</v>
      </c>
      <c r="FOX1394" s="84" t="s">
        <v>247</v>
      </c>
      <c r="FOY1394" s="84" t="s">
        <v>4692</v>
      </c>
      <c r="FOZ1394" s="84">
        <f t="shared" ref="FOZ1394:FPH1394" si="2289">FOZ1388</f>
        <v>0</v>
      </c>
      <c r="FPA1394" s="84">
        <f t="shared" si="2289"/>
        <v>0</v>
      </c>
      <c r="FPB1394" s="84">
        <f t="shared" si="2289"/>
        <v>0</v>
      </c>
      <c r="FPC1394" s="84">
        <f t="shared" si="2289"/>
        <v>0</v>
      </c>
      <c r="FPD1394" s="84">
        <f t="shared" si="2289"/>
        <v>2000000</v>
      </c>
      <c r="FPE1394" s="84">
        <f t="shared" si="2289"/>
        <v>0</v>
      </c>
      <c r="FPF1394" s="84">
        <f t="shared" si="2289"/>
        <v>0</v>
      </c>
      <c r="FPG1394" s="84">
        <f t="shared" si="2289"/>
        <v>2000000</v>
      </c>
      <c r="FPH1394" s="84">
        <f t="shared" si="2289"/>
        <v>2000000</v>
      </c>
      <c r="FPN1394" s="84" t="s">
        <v>247</v>
      </c>
      <c r="FPO1394" s="84" t="s">
        <v>4692</v>
      </c>
      <c r="FPP1394" s="84">
        <f t="shared" ref="FPP1394:FPX1394" si="2290">FPP1388</f>
        <v>0</v>
      </c>
      <c r="FPQ1394" s="84">
        <f t="shared" si="2290"/>
        <v>0</v>
      </c>
      <c r="FPR1394" s="84">
        <f t="shared" si="2290"/>
        <v>0</v>
      </c>
      <c r="FPS1394" s="84">
        <f t="shared" si="2290"/>
        <v>0</v>
      </c>
      <c r="FPT1394" s="84">
        <f t="shared" si="2290"/>
        <v>2000000</v>
      </c>
      <c r="FPU1394" s="84">
        <f t="shared" si="2290"/>
        <v>0</v>
      </c>
      <c r="FPV1394" s="84">
        <f t="shared" si="2290"/>
        <v>0</v>
      </c>
      <c r="FPW1394" s="84">
        <f t="shared" si="2290"/>
        <v>2000000</v>
      </c>
      <c r="FPX1394" s="84">
        <f t="shared" si="2290"/>
        <v>2000000</v>
      </c>
      <c r="FQD1394" s="84" t="s">
        <v>247</v>
      </c>
      <c r="FQE1394" s="84" t="s">
        <v>4692</v>
      </c>
      <c r="FQF1394" s="84">
        <f t="shared" ref="FQF1394:FQN1394" si="2291">FQF1388</f>
        <v>0</v>
      </c>
      <c r="FQG1394" s="84">
        <f t="shared" si="2291"/>
        <v>0</v>
      </c>
      <c r="FQH1394" s="84">
        <f t="shared" si="2291"/>
        <v>0</v>
      </c>
      <c r="FQI1394" s="84">
        <f t="shared" si="2291"/>
        <v>0</v>
      </c>
      <c r="FQJ1394" s="84">
        <f t="shared" si="2291"/>
        <v>2000000</v>
      </c>
      <c r="FQK1394" s="84">
        <f t="shared" si="2291"/>
        <v>0</v>
      </c>
      <c r="FQL1394" s="84">
        <f t="shared" si="2291"/>
        <v>0</v>
      </c>
      <c r="FQM1394" s="84">
        <f t="shared" si="2291"/>
        <v>2000000</v>
      </c>
      <c r="FQN1394" s="84">
        <f t="shared" si="2291"/>
        <v>2000000</v>
      </c>
      <c r="FQT1394" s="84" t="s">
        <v>247</v>
      </c>
      <c r="FQU1394" s="84" t="s">
        <v>4692</v>
      </c>
      <c r="FQV1394" s="84">
        <f t="shared" ref="FQV1394:FRD1394" si="2292">FQV1388</f>
        <v>0</v>
      </c>
      <c r="FQW1394" s="84">
        <f t="shared" si="2292"/>
        <v>0</v>
      </c>
      <c r="FQX1394" s="84">
        <f t="shared" si="2292"/>
        <v>0</v>
      </c>
      <c r="FQY1394" s="84">
        <f t="shared" si="2292"/>
        <v>0</v>
      </c>
      <c r="FQZ1394" s="84">
        <f t="shared" si="2292"/>
        <v>2000000</v>
      </c>
      <c r="FRA1394" s="84">
        <f t="shared" si="2292"/>
        <v>0</v>
      </c>
      <c r="FRB1394" s="84">
        <f t="shared" si="2292"/>
        <v>0</v>
      </c>
      <c r="FRC1394" s="84">
        <f t="shared" si="2292"/>
        <v>2000000</v>
      </c>
      <c r="FRD1394" s="84">
        <f t="shared" si="2292"/>
        <v>2000000</v>
      </c>
      <c r="FRJ1394" s="84" t="s">
        <v>247</v>
      </c>
      <c r="FRK1394" s="84" t="s">
        <v>4692</v>
      </c>
      <c r="FRL1394" s="84">
        <f t="shared" ref="FRL1394:FRT1394" si="2293">FRL1388</f>
        <v>0</v>
      </c>
      <c r="FRM1394" s="84">
        <f t="shared" si="2293"/>
        <v>0</v>
      </c>
      <c r="FRN1394" s="84">
        <f t="shared" si="2293"/>
        <v>0</v>
      </c>
      <c r="FRO1394" s="84">
        <f t="shared" si="2293"/>
        <v>0</v>
      </c>
      <c r="FRP1394" s="84">
        <f t="shared" si="2293"/>
        <v>2000000</v>
      </c>
      <c r="FRQ1394" s="84">
        <f t="shared" si="2293"/>
        <v>0</v>
      </c>
      <c r="FRR1394" s="84">
        <f t="shared" si="2293"/>
        <v>0</v>
      </c>
      <c r="FRS1394" s="84">
        <f t="shared" si="2293"/>
        <v>2000000</v>
      </c>
      <c r="FRT1394" s="84">
        <f t="shared" si="2293"/>
        <v>2000000</v>
      </c>
      <c r="FRZ1394" s="84" t="s">
        <v>247</v>
      </c>
      <c r="FSA1394" s="84" t="s">
        <v>4692</v>
      </c>
      <c r="FSB1394" s="84">
        <f t="shared" ref="FSB1394:FSJ1394" si="2294">FSB1388</f>
        <v>0</v>
      </c>
      <c r="FSC1394" s="84">
        <f t="shared" si="2294"/>
        <v>0</v>
      </c>
      <c r="FSD1394" s="84">
        <f t="shared" si="2294"/>
        <v>0</v>
      </c>
      <c r="FSE1394" s="84">
        <f t="shared" si="2294"/>
        <v>0</v>
      </c>
      <c r="FSF1394" s="84">
        <f t="shared" si="2294"/>
        <v>2000000</v>
      </c>
      <c r="FSG1394" s="84">
        <f t="shared" si="2294"/>
        <v>0</v>
      </c>
      <c r="FSH1394" s="84">
        <f t="shared" si="2294"/>
        <v>0</v>
      </c>
      <c r="FSI1394" s="84">
        <f t="shared" si="2294"/>
        <v>2000000</v>
      </c>
      <c r="FSJ1394" s="84">
        <f t="shared" si="2294"/>
        <v>2000000</v>
      </c>
      <c r="FSP1394" s="84" t="s">
        <v>247</v>
      </c>
      <c r="FSQ1394" s="84" t="s">
        <v>4692</v>
      </c>
      <c r="FSR1394" s="84">
        <f t="shared" ref="FSR1394:FSZ1394" si="2295">FSR1388</f>
        <v>0</v>
      </c>
      <c r="FSS1394" s="84">
        <f t="shared" si="2295"/>
        <v>0</v>
      </c>
      <c r="FST1394" s="84">
        <f t="shared" si="2295"/>
        <v>0</v>
      </c>
      <c r="FSU1394" s="84">
        <f t="shared" si="2295"/>
        <v>0</v>
      </c>
      <c r="FSV1394" s="84">
        <f t="shared" si="2295"/>
        <v>2000000</v>
      </c>
      <c r="FSW1394" s="84">
        <f t="shared" si="2295"/>
        <v>0</v>
      </c>
      <c r="FSX1394" s="84">
        <f t="shared" si="2295"/>
        <v>0</v>
      </c>
      <c r="FSY1394" s="84">
        <f t="shared" si="2295"/>
        <v>2000000</v>
      </c>
      <c r="FSZ1394" s="84">
        <f t="shared" si="2295"/>
        <v>2000000</v>
      </c>
      <c r="FTF1394" s="84" t="s">
        <v>247</v>
      </c>
      <c r="FTG1394" s="84" t="s">
        <v>4692</v>
      </c>
      <c r="FTH1394" s="84">
        <f t="shared" ref="FTH1394:FTP1394" si="2296">FTH1388</f>
        <v>0</v>
      </c>
      <c r="FTI1394" s="84">
        <f t="shared" si="2296"/>
        <v>0</v>
      </c>
      <c r="FTJ1394" s="84">
        <f t="shared" si="2296"/>
        <v>0</v>
      </c>
      <c r="FTK1394" s="84">
        <f t="shared" si="2296"/>
        <v>0</v>
      </c>
      <c r="FTL1394" s="84">
        <f t="shared" si="2296"/>
        <v>2000000</v>
      </c>
      <c r="FTM1394" s="84">
        <f t="shared" si="2296"/>
        <v>0</v>
      </c>
      <c r="FTN1394" s="84">
        <f t="shared" si="2296"/>
        <v>0</v>
      </c>
      <c r="FTO1394" s="84">
        <f t="shared" si="2296"/>
        <v>2000000</v>
      </c>
      <c r="FTP1394" s="84">
        <f t="shared" si="2296"/>
        <v>2000000</v>
      </c>
      <c r="FTV1394" s="84" t="s">
        <v>247</v>
      </c>
      <c r="FTW1394" s="84" t="s">
        <v>4692</v>
      </c>
      <c r="FTX1394" s="84">
        <f t="shared" ref="FTX1394:FUF1394" si="2297">FTX1388</f>
        <v>0</v>
      </c>
      <c r="FTY1394" s="84">
        <f t="shared" si="2297"/>
        <v>0</v>
      </c>
      <c r="FTZ1394" s="84">
        <f t="shared" si="2297"/>
        <v>0</v>
      </c>
      <c r="FUA1394" s="84">
        <f t="shared" si="2297"/>
        <v>0</v>
      </c>
      <c r="FUB1394" s="84">
        <f t="shared" si="2297"/>
        <v>2000000</v>
      </c>
      <c r="FUC1394" s="84">
        <f t="shared" si="2297"/>
        <v>0</v>
      </c>
      <c r="FUD1394" s="84">
        <f t="shared" si="2297"/>
        <v>0</v>
      </c>
      <c r="FUE1394" s="84">
        <f t="shared" si="2297"/>
        <v>2000000</v>
      </c>
      <c r="FUF1394" s="84">
        <f t="shared" si="2297"/>
        <v>2000000</v>
      </c>
      <c r="FUL1394" s="84" t="s">
        <v>247</v>
      </c>
      <c r="FUM1394" s="84" t="s">
        <v>4692</v>
      </c>
      <c r="FUN1394" s="84">
        <f t="shared" ref="FUN1394:FUV1394" si="2298">FUN1388</f>
        <v>0</v>
      </c>
      <c r="FUO1394" s="84">
        <f t="shared" si="2298"/>
        <v>0</v>
      </c>
      <c r="FUP1394" s="84">
        <f t="shared" si="2298"/>
        <v>0</v>
      </c>
      <c r="FUQ1394" s="84">
        <f t="shared" si="2298"/>
        <v>0</v>
      </c>
      <c r="FUR1394" s="84">
        <f t="shared" si="2298"/>
        <v>2000000</v>
      </c>
      <c r="FUS1394" s="84">
        <f t="shared" si="2298"/>
        <v>0</v>
      </c>
      <c r="FUT1394" s="84">
        <f t="shared" si="2298"/>
        <v>0</v>
      </c>
      <c r="FUU1394" s="84">
        <f t="shared" si="2298"/>
        <v>2000000</v>
      </c>
      <c r="FUV1394" s="84">
        <f t="shared" si="2298"/>
        <v>2000000</v>
      </c>
      <c r="FVB1394" s="84" t="s">
        <v>247</v>
      </c>
      <c r="FVC1394" s="84" t="s">
        <v>4692</v>
      </c>
      <c r="FVD1394" s="84">
        <f t="shared" ref="FVD1394:FVL1394" si="2299">FVD1388</f>
        <v>0</v>
      </c>
      <c r="FVE1394" s="84">
        <f t="shared" si="2299"/>
        <v>0</v>
      </c>
      <c r="FVF1394" s="84">
        <f t="shared" si="2299"/>
        <v>0</v>
      </c>
      <c r="FVG1394" s="84">
        <f t="shared" si="2299"/>
        <v>0</v>
      </c>
      <c r="FVH1394" s="84">
        <f t="shared" si="2299"/>
        <v>2000000</v>
      </c>
      <c r="FVI1394" s="84">
        <f t="shared" si="2299"/>
        <v>0</v>
      </c>
      <c r="FVJ1394" s="84">
        <f t="shared" si="2299"/>
        <v>0</v>
      </c>
      <c r="FVK1394" s="84">
        <f t="shared" si="2299"/>
        <v>2000000</v>
      </c>
      <c r="FVL1394" s="84">
        <f t="shared" si="2299"/>
        <v>2000000</v>
      </c>
      <c r="FVR1394" s="84" t="s">
        <v>247</v>
      </c>
      <c r="FVS1394" s="84" t="s">
        <v>4692</v>
      </c>
      <c r="FVT1394" s="84">
        <f t="shared" ref="FVT1394:FWB1394" si="2300">FVT1388</f>
        <v>0</v>
      </c>
      <c r="FVU1394" s="84">
        <f t="shared" si="2300"/>
        <v>0</v>
      </c>
      <c r="FVV1394" s="84">
        <f t="shared" si="2300"/>
        <v>0</v>
      </c>
      <c r="FVW1394" s="84">
        <f t="shared" si="2300"/>
        <v>0</v>
      </c>
      <c r="FVX1394" s="84">
        <f t="shared" si="2300"/>
        <v>2000000</v>
      </c>
      <c r="FVY1394" s="84">
        <f t="shared" si="2300"/>
        <v>0</v>
      </c>
      <c r="FVZ1394" s="84">
        <f t="shared" si="2300"/>
        <v>0</v>
      </c>
      <c r="FWA1394" s="84">
        <f t="shared" si="2300"/>
        <v>2000000</v>
      </c>
      <c r="FWB1394" s="84">
        <f t="shared" si="2300"/>
        <v>2000000</v>
      </c>
      <c r="FWH1394" s="84" t="s">
        <v>247</v>
      </c>
      <c r="FWI1394" s="84" t="s">
        <v>4692</v>
      </c>
      <c r="FWJ1394" s="84">
        <f t="shared" ref="FWJ1394:FWR1394" si="2301">FWJ1388</f>
        <v>0</v>
      </c>
      <c r="FWK1394" s="84">
        <f t="shared" si="2301"/>
        <v>0</v>
      </c>
      <c r="FWL1394" s="84">
        <f t="shared" si="2301"/>
        <v>0</v>
      </c>
      <c r="FWM1394" s="84">
        <f t="shared" si="2301"/>
        <v>0</v>
      </c>
      <c r="FWN1394" s="84">
        <f t="shared" si="2301"/>
        <v>2000000</v>
      </c>
      <c r="FWO1394" s="84">
        <f t="shared" si="2301"/>
        <v>0</v>
      </c>
      <c r="FWP1394" s="84">
        <f t="shared" si="2301"/>
        <v>0</v>
      </c>
      <c r="FWQ1394" s="84">
        <f t="shared" si="2301"/>
        <v>2000000</v>
      </c>
      <c r="FWR1394" s="84">
        <f t="shared" si="2301"/>
        <v>2000000</v>
      </c>
      <c r="FWX1394" s="84" t="s">
        <v>247</v>
      </c>
      <c r="FWY1394" s="84" t="s">
        <v>4692</v>
      </c>
      <c r="FWZ1394" s="84">
        <f t="shared" ref="FWZ1394:FXH1394" si="2302">FWZ1388</f>
        <v>0</v>
      </c>
      <c r="FXA1394" s="84">
        <f t="shared" si="2302"/>
        <v>0</v>
      </c>
      <c r="FXB1394" s="84">
        <f t="shared" si="2302"/>
        <v>0</v>
      </c>
      <c r="FXC1394" s="84">
        <f t="shared" si="2302"/>
        <v>0</v>
      </c>
      <c r="FXD1394" s="84">
        <f t="shared" si="2302"/>
        <v>2000000</v>
      </c>
      <c r="FXE1394" s="84">
        <f t="shared" si="2302"/>
        <v>0</v>
      </c>
      <c r="FXF1394" s="84">
        <f t="shared" si="2302"/>
        <v>0</v>
      </c>
      <c r="FXG1394" s="84">
        <f t="shared" si="2302"/>
        <v>2000000</v>
      </c>
      <c r="FXH1394" s="84">
        <f t="shared" si="2302"/>
        <v>2000000</v>
      </c>
      <c r="FXN1394" s="84" t="s">
        <v>247</v>
      </c>
      <c r="FXO1394" s="84" t="s">
        <v>4692</v>
      </c>
      <c r="FXP1394" s="84">
        <f t="shared" ref="FXP1394:FXX1394" si="2303">FXP1388</f>
        <v>0</v>
      </c>
      <c r="FXQ1394" s="84">
        <f t="shared" si="2303"/>
        <v>0</v>
      </c>
      <c r="FXR1394" s="84">
        <f t="shared" si="2303"/>
        <v>0</v>
      </c>
      <c r="FXS1394" s="84">
        <f t="shared" si="2303"/>
        <v>0</v>
      </c>
      <c r="FXT1394" s="84">
        <f t="shared" si="2303"/>
        <v>2000000</v>
      </c>
      <c r="FXU1394" s="84">
        <f t="shared" si="2303"/>
        <v>0</v>
      </c>
      <c r="FXV1394" s="84">
        <f t="shared" si="2303"/>
        <v>0</v>
      </c>
      <c r="FXW1394" s="84">
        <f t="shared" si="2303"/>
        <v>2000000</v>
      </c>
      <c r="FXX1394" s="84">
        <f t="shared" si="2303"/>
        <v>2000000</v>
      </c>
      <c r="FYD1394" s="84" t="s">
        <v>247</v>
      </c>
      <c r="FYE1394" s="84" t="s">
        <v>4692</v>
      </c>
      <c r="FYF1394" s="84">
        <f t="shared" ref="FYF1394:FYN1394" si="2304">FYF1388</f>
        <v>0</v>
      </c>
      <c r="FYG1394" s="84">
        <f t="shared" si="2304"/>
        <v>0</v>
      </c>
      <c r="FYH1394" s="84">
        <f t="shared" si="2304"/>
        <v>0</v>
      </c>
      <c r="FYI1394" s="84">
        <f t="shared" si="2304"/>
        <v>0</v>
      </c>
      <c r="FYJ1394" s="84">
        <f t="shared" si="2304"/>
        <v>2000000</v>
      </c>
      <c r="FYK1394" s="84">
        <f t="shared" si="2304"/>
        <v>0</v>
      </c>
      <c r="FYL1394" s="84">
        <f t="shared" si="2304"/>
        <v>0</v>
      </c>
      <c r="FYM1394" s="84">
        <f t="shared" si="2304"/>
        <v>2000000</v>
      </c>
      <c r="FYN1394" s="84">
        <f t="shared" si="2304"/>
        <v>2000000</v>
      </c>
      <c r="FYT1394" s="84" t="s">
        <v>247</v>
      </c>
      <c r="FYU1394" s="84" t="s">
        <v>4692</v>
      </c>
      <c r="FYV1394" s="84">
        <f t="shared" ref="FYV1394:FZD1394" si="2305">FYV1388</f>
        <v>0</v>
      </c>
      <c r="FYW1394" s="84">
        <f t="shared" si="2305"/>
        <v>0</v>
      </c>
      <c r="FYX1394" s="84">
        <f t="shared" si="2305"/>
        <v>0</v>
      </c>
      <c r="FYY1394" s="84">
        <f t="shared" si="2305"/>
        <v>0</v>
      </c>
      <c r="FYZ1394" s="84">
        <f t="shared" si="2305"/>
        <v>2000000</v>
      </c>
      <c r="FZA1394" s="84">
        <f t="shared" si="2305"/>
        <v>0</v>
      </c>
      <c r="FZB1394" s="84">
        <f t="shared" si="2305"/>
        <v>0</v>
      </c>
      <c r="FZC1394" s="84">
        <f t="shared" si="2305"/>
        <v>2000000</v>
      </c>
      <c r="FZD1394" s="84">
        <f t="shared" si="2305"/>
        <v>2000000</v>
      </c>
      <c r="FZJ1394" s="84" t="s">
        <v>247</v>
      </c>
      <c r="FZK1394" s="84" t="s">
        <v>4692</v>
      </c>
      <c r="FZL1394" s="84">
        <f t="shared" ref="FZL1394:FZT1394" si="2306">FZL1388</f>
        <v>0</v>
      </c>
      <c r="FZM1394" s="84">
        <f t="shared" si="2306"/>
        <v>0</v>
      </c>
      <c r="FZN1394" s="84">
        <f t="shared" si="2306"/>
        <v>0</v>
      </c>
      <c r="FZO1394" s="84">
        <f t="shared" si="2306"/>
        <v>0</v>
      </c>
      <c r="FZP1394" s="84">
        <f t="shared" si="2306"/>
        <v>2000000</v>
      </c>
      <c r="FZQ1394" s="84">
        <f t="shared" si="2306"/>
        <v>0</v>
      </c>
      <c r="FZR1394" s="84">
        <f t="shared" si="2306"/>
        <v>0</v>
      </c>
      <c r="FZS1394" s="84">
        <f t="shared" si="2306"/>
        <v>2000000</v>
      </c>
      <c r="FZT1394" s="84">
        <f t="shared" si="2306"/>
        <v>2000000</v>
      </c>
      <c r="FZZ1394" s="84" t="s">
        <v>247</v>
      </c>
      <c r="GAA1394" s="84" t="s">
        <v>4692</v>
      </c>
      <c r="GAB1394" s="84">
        <f t="shared" ref="GAB1394:GAJ1394" si="2307">GAB1388</f>
        <v>0</v>
      </c>
      <c r="GAC1394" s="84">
        <f t="shared" si="2307"/>
        <v>0</v>
      </c>
      <c r="GAD1394" s="84">
        <f t="shared" si="2307"/>
        <v>0</v>
      </c>
      <c r="GAE1394" s="84">
        <f t="shared" si="2307"/>
        <v>0</v>
      </c>
      <c r="GAF1394" s="84">
        <f t="shared" si="2307"/>
        <v>2000000</v>
      </c>
      <c r="GAG1394" s="84">
        <f t="shared" si="2307"/>
        <v>0</v>
      </c>
      <c r="GAH1394" s="84">
        <f t="shared" si="2307"/>
        <v>0</v>
      </c>
      <c r="GAI1394" s="84">
        <f t="shared" si="2307"/>
        <v>2000000</v>
      </c>
      <c r="GAJ1394" s="84">
        <f t="shared" si="2307"/>
        <v>2000000</v>
      </c>
      <c r="GAP1394" s="84" t="s">
        <v>247</v>
      </c>
      <c r="GAQ1394" s="84" t="s">
        <v>4692</v>
      </c>
      <c r="GAR1394" s="84">
        <f t="shared" ref="GAR1394:GAZ1394" si="2308">GAR1388</f>
        <v>0</v>
      </c>
      <c r="GAS1394" s="84">
        <f t="shared" si="2308"/>
        <v>0</v>
      </c>
      <c r="GAT1394" s="84">
        <f t="shared" si="2308"/>
        <v>0</v>
      </c>
      <c r="GAU1394" s="84">
        <f t="shared" si="2308"/>
        <v>0</v>
      </c>
      <c r="GAV1394" s="84">
        <f t="shared" si="2308"/>
        <v>2000000</v>
      </c>
      <c r="GAW1394" s="84">
        <f t="shared" si="2308"/>
        <v>0</v>
      </c>
      <c r="GAX1394" s="84">
        <f t="shared" si="2308"/>
        <v>0</v>
      </c>
      <c r="GAY1394" s="84">
        <f t="shared" si="2308"/>
        <v>2000000</v>
      </c>
      <c r="GAZ1394" s="84">
        <f t="shared" si="2308"/>
        <v>2000000</v>
      </c>
      <c r="GBF1394" s="84" t="s">
        <v>247</v>
      </c>
      <c r="GBG1394" s="84" t="s">
        <v>4692</v>
      </c>
      <c r="GBH1394" s="84">
        <f t="shared" ref="GBH1394:GBP1394" si="2309">GBH1388</f>
        <v>0</v>
      </c>
      <c r="GBI1394" s="84">
        <f t="shared" si="2309"/>
        <v>0</v>
      </c>
      <c r="GBJ1394" s="84">
        <f t="shared" si="2309"/>
        <v>0</v>
      </c>
      <c r="GBK1394" s="84">
        <f t="shared" si="2309"/>
        <v>0</v>
      </c>
      <c r="GBL1394" s="84">
        <f t="shared" si="2309"/>
        <v>2000000</v>
      </c>
      <c r="GBM1394" s="84">
        <f t="shared" si="2309"/>
        <v>0</v>
      </c>
      <c r="GBN1394" s="84">
        <f t="shared" si="2309"/>
        <v>0</v>
      </c>
      <c r="GBO1394" s="84">
        <f t="shared" si="2309"/>
        <v>2000000</v>
      </c>
      <c r="GBP1394" s="84">
        <f t="shared" si="2309"/>
        <v>2000000</v>
      </c>
      <c r="GBV1394" s="84" t="s">
        <v>247</v>
      </c>
      <c r="GBW1394" s="84" t="s">
        <v>4692</v>
      </c>
      <c r="GBX1394" s="84">
        <f t="shared" ref="GBX1394:GCF1394" si="2310">GBX1388</f>
        <v>0</v>
      </c>
      <c r="GBY1394" s="84">
        <f t="shared" si="2310"/>
        <v>0</v>
      </c>
      <c r="GBZ1394" s="84">
        <f t="shared" si="2310"/>
        <v>0</v>
      </c>
      <c r="GCA1394" s="84">
        <f t="shared" si="2310"/>
        <v>0</v>
      </c>
      <c r="GCB1394" s="84">
        <f t="shared" si="2310"/>
        <v>2000000</v>
      </c>
      <c r="GCC1394" s="84">
        <f t="shared" si="2310"/>
        <v>0</v>
      </c>
      <c r="GCD1394" s="84">
        <f t="shared" si="2310"/>
        <v>0</v>
      </c>
      <c r="GCE1394" s="84">
        <f t="shared" si="2310"/>
        <v>2000000</v>
      </c>
      <c r="GCF1394" s="84">
        <f t="shared" si="2310"/>
        <v>2000000</v>
      </c>
      <c r="GCL1394" s="84" t="s">
        <v>247</v>
      </c>
      <c r="GCM1394" s="84" t="s">
        <v>4692</v>
      </c>
      <c r="GCN1394" s="84">
        <f t="shared" ref="GCN1394:GCV1394" si="2311">GCN1388</f>
        <v>0</v>
      </c>
      <c r="GCO1394" s="84">
        <f t="shared" si="2311"/>
        <v>0</v>
      </c>
      <c r="GCP1394" s="84">
        <f t="shared" si="2311"/>
        <v>0</v>
      </c>
      <c r="GCQ1394" s="84">
        <f t="shared" si="2311"/>
        <v>0</v>
      </c>
      <c r="GCR1394" s="84">
        <f t="shared" si="2311"/>
        <v>2000000</v>
      </c>
      <c r="GCS1394" s="84">
        <f t="shared" si="2311"/>
        <v>0</v>
      </c>
      <c r="GCT1394" s="84">
        <f t="shared" si="2311"/>
        <v>0</v>
      </c>
      <c r="GCU1394" s="84">
        <f t="shared" si="2311"/>
        <v>2000000</v>
      </c>
      <c r="GCV1394" s="84">
        <f t="shared" si="2311"/>
        <v>2000000</v>
      </c>
      <c r="GDB1394" s="84" t="s">
        <v>247</v>
      </c>
      <c r="GDC1394" s="84" t="s">
        <v>4692</v>
      </c>
      <c r="GDD1394" s="84">
        <f t="shared" ref="GDD1394:GDL1394" si="2312">GDD1388</f>
        <v>0</v>
      </c>
      <c r="GDE1394" s="84">
        <f t="shared" si="2312"/>
        <v>0</v>
      </c>
      <c r="GDF1394" s="84">
        <f t="shared" si="2312"/>
        <v>0</v>
      </c>
      <c r="GDG1394" s="84">
        <f t="shared" si="2312"/>
        <v>0</v>
      </c>
      <c r="GDH1394" s="84">
        <f t="shared" si="2312"/>
        <v>2000000</v>
      </c>
      <c r="GDI1394" s="84">
        <f t="shared" si="2312"/>
        <v>0</v>
      </c>
      <c r="GDJ1394" s="84">
        <f t="shared" si="2312"/>
        <v>0</v>
      </c>
      <c r="GDK1394" s="84">
        <f t="shared" si="2312"/>
        <v>2000000</v>
      </c>
      <c r="GDL1394" s="84">
        <f t="shared" si="2312"/>
        <v>2000000</v>
      </c>
      <c r="GDR1394" s="84" t="s">
        <v>247</v>
      </c>
      <c r="GDS1394" s="84" t="s">
        <v>4692</v>
      </c>
      <c r="GDT1394" s="84">
        <f t="shared" ref="GDT1394:GEB1394" si="2313">GDT1388</f>
        <v>0</v>
      </c>
      <c r="GDU1394" s="84">
        <f t="shared" si="2313"/>
        <v>0</v>
      </c>
      <c r="GDV1394" s="84">
        <f t="shared" si="2313"/>
        <v>0</v>
      </c>
      <c r="GDW1394" s="84">
        <f t="shared" si="2313"/>
        <v>0</v>
      </c>
      <c r="GDX1394" s="84">
        <f t="shared" si="2313"/>
        <v>2000000</v>
      </c>
      <c r="GDY1394" s="84">
        <f t="shared" si="2313"/>
        <v>0</v>
      </c>
      <c r="GDZ1394" s="84">
        <f t="shared" si="2313"/>
        <v>0</v>
      </c>
      <c r="GEA1394" s="84">
        <f t="shared" si="2313"/>
        <v>2000000</v>
      </c>
      <c r="GEB1394" s="84">
        <f t="shared" si="2313"/>
        <v>2000000</v>
      </c>
      <c r="GEH1394" s="84" t="s">
        <v>247</v>
      </c>
      <c r="GEI1394" s="84" t="s">
        <v>4692</v>
      </c>
      <c r="GEJ1394" s="84">
        <f t="shared" ref="GEJ1394:GER1394" si="2314">GEJ1388</f>
        <v>0</v>
      </c>
      <c r="GEK1394" s="84">
        <f t="shared" si="2314"/>
        <v>0</v>
      </c>
      <c r="GEL1394" s="84">
        <f t="shared" si="2314"/>
        <v>0</v>
      </c>
      <c r="GEM1394" s="84">
        <f t="shared" si="2314"/>
        <v>0</v>
      </c>
      <c r="GEN1394" s="84">
        <f t="shared" si="2314"/>
        <v>2000000</v>
      </c>
      <c r="GEO1394" s="84">
        <f t="shared" si="2314"/>
        <v>0</v>
      </c>
      <c r="GEP1394" s="84">
        <f t="shared" si="2314"/>
        <v>0</v>
      </c>
      <c r="GEQ1394" s="84">
        <f t="shared" si="2314"/>
        <v>2000000</v>
      </c>
      <c r="GER1394" s="84">
        <f t="shared" si="2314"/>
        <v>2000000</v>
      </c>
      <c r="GEX1394" s="84" t="s">
        <v>247</v>
      </c>
      <c r="GEY1394" s="84" t="s">
        <v>4692</v>
      </c>
      <c r="GEZ1394" s="84">
        <f t="shared" ref="GEZ1394:GFH1394" si="2315">GEZ1388</f>
        <v>0</v>
      </c>
      <c r="GFA1394" s="84">
        <f t="shared" si="2315"/>
        <v>0</v>
      </c>
      <c r="GFB1394" s="84">
        <f t="shared" si="2315"/>
        <v>0</v>
      </c>
      <c r="GFC1394" s="84">
        <f t="shared" si="2315"/>
        <v>0</v>
      </c>
      <c r="GFD1394" s="84">
        <f t="shared" si="2315"/>
        <v>2000000</v>
      </c>
      <c r="GFE1394" s="84">
        <f t="shared" si="2315"/>
        <v>0</v>
      </c>
      <c r="GFF1394" s="84">
        <f t="shared" si="2315"/>
        <v>0</v>
      </c>
      <c r="GFG1394" s="84">
        <f t="shared" si="2315"/>
        <v>2000000</v>
      </c>
      <c r="GFH1394" s="84">
        <f t="shared" si="2315"/>
        <v>2000000</v>
      </c>
      <c r="GFN1394" s="84" t="s">
        <v>247</v>
      </c>
      <c r="GFO1394" s="84" t="s">
        <v>4692</v>
      </c>
      <c r="GFP1394" s="84">
        <f t="shared" ref="GFP1394:GFX1394" si="2316">GFP1388</f>
        <v>0</v>
      </c>
      <c r="GFQ1394" s="84">
        <f t="shared" si="2316"/>
        <v>0</v>
      </c>
      <c r="GFR1394" s="84">
        <f t="shared" si="2316"/>
        <v>0</v>
      </c>
      <c r="GFS1394" s="84">
        <f t="shared" si="2316"/>
        <v>0</v>
      </c>
      <c r="GFT1394" s="84">
        <f t="shared" si="2316"/>
        <v>2000000</v>
      </c>
      <c r="GFU1394" s="84">
        <f t="shared" si="2316"/>
        <v>0</v>
      </c>
      <c r="GFV1394" s="84">
        <f t="shared" si="2316"/>
        <v>0</v>
      </c>
      <c r="GFW1394" s="84">
        <f t="shared" si="2316"/>
        <v>2000000</v>
      </c>
      <c r="GFX1394" s="84">
        <f t="shared" si="2316"/>
        <v>2000000</v>
      </c>
      <c r="GGD1394" s="84" t="s">
        <v>247</v>
      </c>
      <c r="GGE1394" s="84" t="s">
        <v>4692</v>
      </c>
      <c r="GGF1394" s="84">
        <f t="shared" ref="GGF1394:GGN1394" si="2317">GGF1388</f>
        <v>0</v>
      </c>
      <c r="GGG1394" s="84">
        <f t="shared" si="2317"/>
        <v>0</v>
      </c>
      <c r="GGH1394" s="84">
        <f t="shared" si="2317"/>
        <v>0</v>
      </c>
      <c r="GGI1394" s="84">
        <f t="shared" si="2317"/>
        <v>0</v>
      </c>
      <c r="GGJ1394" s="84">
        <f t="shared" si="2317"/>
        <v>2000000</v>
      </c>
      <c r="GGK1394" s="84">
        <f t="shared" si="2317"/>
        <v>0</v>
      </c>
      <c r="GGL1394" s="84">
        <f t="shared" si="2317"/>
        <v>0</v>
      </c>
      <c r="GGM1394" s="84">
        <f t="shared" si="2317"/>
        <v>2000000</v>
      </c>
      <c r="GGN1394" s="84">
        <f t="shared" si="2317"/>
        <v>2000000</v>
      </c>
      <c r="GGT1394" s="84" t="s">
        <v>247</v>
      </c>
      <c r="GGU1394" s="84" t="s">
        <v>4692</v>
      </c>
      <c r="GGV1394" s="84">
        <f t="shared" ref="GGV1394:GHD1394" si="2318">GGV1388</f>
        <v>0</v>
      </c>
      <c r="GGW1394" s="84">
        <f t="shared" si="2318"/>
        <v>0</v>
      </c>
      <c r="GGX1394" s="84">
        <f t="shared" si="2318"/>
        <v>0</v>
      </c>
      <c r="GGY1394" s="84">
        <f t="shared" si="2318"/>
        <v>0</v>
      </c>
      <c r="GGZ1394" s="84">
        <f t="shared" si="2318"/>
        <v>2000000</v>
      </c>
      <c r="GHA1394" s="84">
        <f t="shared" si="2318"/>
        <v>0</v>
      </c>
      <c r="GHB1394" s="84">
        <f t="shared" si="2318"/>
        <v>0</v>
      </c>
      <c r="GHC1394" s="84">
        <f t="shared" si="2318"/>
        <v>2000000</v>
      </c>
      <c r="GHD1394" s="84">
        <f t="shared" si="2318"/>
        <v>2000000</v>
      </c>
      <c r="GHJ1394" s="84" t="s">
        <v>247</v>
      </c>
      <c r="GHK1394" s="84" t="s">
        <v>4692</v>
      </c>
      <c r="GHL1394" s="84">
        <f t="shared" ref="GHL1394:GHT1394" si="2319">GHL1388</f>
        <v>0</v>
      </c>
      <c r="GHM1394" s="84">
        <f t="shared" si="2319"/>
        <v>0</v>
      </c>
      <c r="GHN1394" s="84">
        <f t="shared" si="2319"/>
        <v>0</v>
      </c>
      <c r="GHO1394" s="84">
        <f t="shared" si="2319"/>
        <v>0</v>
      </c>
      <c r="GHP1394" s="84">
        <f t="shared" si="2319"/>
        <v>2000000</v>
      </c>
      <c r="GHQ1394" s="84">
        <f t="shared" si="2319"/>
        <v>0</v>
      </c>
      <c r="GHR1394" s="84">
        <f t="shared" si="2319"/>
        <v>0</v>
      </c>
      <c r="GHS1394" s="84">
        <f t="shared" si="2319"/>
        <v>2000000</v>
      </c>
      <c r="GHT1394" s="84">
        <f t="shared" si="2319"/>
        <v>2000000</v>
      </c>
      <c r="GHZ1394" s="84" t="s">
        <v>247</v>
      </c>
      <c r="GIA1394" s="84" t="s">
        <v>4692</v>
      </c>
      <c r="GIB1394" s="84">
        <f t="shared" ref="GIB1394:GIJ1394" si="2320">GIB1388</f>
        <v>0</v>
      </c>
      <c r="GIC1394" s="84">
        <f t="shared" si="2320"/>
        <v>0</v>
      </c>
      <c r="GID1394" s="84">
        <f t="shared" si="2320"/>
        <v>0</v>
      </c>
      <c r="GIE1394" s="84">
        <f t="shared" si="2320"/>
        <v>0</v>
      </c>
      <c r="GIF1394" s="84">
        <f t="shared" si="2320"/>
        <v>2000000</v>
      </c>
      <c r="GIG1394" s="84">
        <f t="shared" si="2320"/>
        <v>0</v>
      </c>
      <c r="GIH1394" s="84">
        <f t="shared" si="2320"/>
        <v>0</v>
      </c>
      <c r="GII1394" s="84">
        <f t="shared" si="2320"/>
        <v>2000000</v>
      </c>
      <c r="GIJ1394" s="84">
        <f t="shared" si="2320"/>
        <v>2000000</v>
      </c>
      <c r="GIP1394" s="84" t="s">
        <v>247</v>
      </c>
      <c r="GIQ1394" s="84" t="s">
        <v>4692</v>
      </c>
      <c r="GIR1394" s="84">
        <f t="shared" ref="GIR1394:GIZ1394" si="2321">GIR1388</f>
        <v>0</v>
      </c>
      <c r="GIS1394" s="84">
        <f t="shared" si="2321"/>
        <v>0</v>
      </c>
      <c r="GIT1394" s="84">
        <f t="shared" si="2321"/>
        <v>0</v>
      </c>
      <c r="GIU1394" s="84">
        <f t="shared" si="2321"/>
        <v>0</v>
      </c>
      <c r="GIV1394" s="84">
        <f t="shared" si="2321"/>
        <v>2000000</v>
      </c>
      <c r="GIW1394" s="84">
        <f t="shared" si="2321"/>
        <v>0</v>
      </c>
      <c r="GIX1394" s="84">
        <f t="shared" si="2321"/>
        <v>0</v>
      </c>
      <c r="GIY1394" s="84">
        <f t="shared" si="2321"/>
        <v>2000000</v>
      </c>
      <c r="GIZ1394" s="84">
        <f t="shared" si="2321"/>
        <v>2000000</v>
      </c>
      <c r="GJF1394" s="84" t="s">
        <v>247</v>
      </c>
      <c r="GJG1394" s="84" t="s">
        <v>4692</v>
      </c>
      <c r="GJH1394" s="84">
        <f t="shared" ref="GJH1394:GJP1394" si="2322">GJH1388</f>
        <v>0</v>
      </c>
      <c r="GJI1394" s="84">
        <f t="shared" si="2322"/>
        <v>0</v>
      </c>
      <c r="GJJ1394" s="84">
        <f t="shared" si="2322"/>
        <v>0</v>
      </c>
      <c r="GJK1394" s="84">
        <f t="shared" si="2322"/>
        <v>0</v>
      </c>
      <c r="GJL1394" s="84">
        <f t="shared" si="2322"/>
        <v>2000000</v>
      </c>
      <c r="GJM1394" s="84">
        <f t="shared" si="2322"/>
        <v>0</v>
      </c>
      <c r="GJN1394" s="84">
        <f t="shared" si="2322"/>
        <v>0</v>
      </c>
      <c r="GJO1394" s="84">
        <f t="shared" si="2322"/>
        <v>2000000</v>
      </c>
      <c r="GJP1394" s="84">
        <f t="shared" si="2322"/>
        <v>2000000</v>
      </c>
      <c r="GJV1394" s="84" t="s">
        <v>247</v>
      </c>
      <c r="GJW1394" s="84" t="s">
        <v>4692</v>
      </c>
      <c r="GJX1394" s="84">
        <f t="shared" ref="GJX1394:GKF1394" si="2323">GJX1388</f>
        <v>0</v>
      </c>
      <c r="GJY1394" s="84">
        <f t="shared" si="2323"/>
        <v>0</v>
      </c>
      <c r="GJZ1394" s="84">
        <f t="shared" si="2323"/>
        <v>0</v>
      </c>
      <c r="GKA1394" s="84">
        <f t="shared" si="2323"/>
        <v>0</v>
      </c>
      <c r="GKB1394" s="84">
        <f t="shared" si="2323"/>
        <v>2000000</v>
      </c>
      <c r="GKC1394" s="84">
        <f t="shared" si="2323"/>
        <v>0</v>
      </c>
      <c r="GKD1394" s="84">
        <f t="shared" si="2323"/>
        <v>0</v>
      </c>
      <c r="GKE1394" s="84">
        <f t="shared" si="2323"/>
        <v>2000000</v>
      </c>
      <c r="GKF1394" s="84">
        <f t="shared" si="2323"/>
        <v>2000000</v>
      </c>
      <c r="GKL1394" s="84" t="s">
        <v>247</v>
      </c>
      <c r="GKM1394" s="84" t="s">
        <v>4692</v>
      </c>
      <c r="GKN1394" s="84">
        <f t="shared" ref="GKN1394:GKV1394" si="2324">GKN1388</f>
        <v>0</v>
      </c>
      <c r="GKO1394" s="84">
        <f t="shared" si="2324"/>
        <v>0</v>
      </c>
      <c r="GKP1394" s="84">
        <f t="shared" si="2324"/>
        <v>0</v>
      </c>
      <c r="GKQ1394" s="84">
        <f t="shared" si="2324"/>
        <v>0</v>
      </c>
      <c r="GKR1394" s="84">
        <f t="shared" si="2324"/>
        <v>2000000</v>
      </c>
      <c r="GKS1394" s="84">
        <f t="shared" si="2324"/>
        <v>0</v>
      </c>
      <c r="GKT1394" s="84">
        <f t="shared" si="2324"/>
        <v>0</v>
      </c>
      <c r="GKU1394" s="84">
        <f t="shared" si="2324"/>
        <v>2000000</v>
      </c>
      <c r="GKV1394" s="84">
        <f t="shared" si="2324"/>
        <v>2000000</v>
      </c>
      <c r="GLB1394" s="84" t="s">
        <v>247</v>
      </c>
      <c r="GLC1394" s="84" t="s">
        <v>4692</v>
      </c>
      <c r="GLD1394" s="84">
        <f t="shared" ref="GLD1394:GLL1394" si="2325">GLD1388</f>
        <v>0</v>
      </c>
      <c r="GLE1394" s="84">
        <f t="shared" si="2325"/>
        <v>0</v>
      </c>
      <c r="GLF1394" s="84">
        <f t="shared" si="2325"/>
        <v>0</v>
      </c>
      <c r="GLG1394" s="84">
        <f t="shared" si="2325"/>
        <v>0</v>
      </c>
      <c r="GLH1394" s="84">
        <f t="shared" si="2325"/>
        <v>2000000</v>
      </c>
      <c r="GLI1394" s="84">
        <f t="shared" si="2325"/>
        <v>0</v>
      </c>
      <c r="GLJ1394" s="84">
        <f t="shared" si="2325"/>
        <v>0</v>
      </c>
      <c r="GLK1394" s="84">
        <f t="shared" si="2325"/>
        <v>2000000</v>
      </c>
      <c r="GLL1394" s="84">
        <f t="shared" si="2325"/>
        <v>2000000</v>
      </c>
      <c r="GLR1394" s="84" t="s">
        <v>247</v>
      </c>
      <c r="GLS1394" s="84" t="s">
        <v>4692</v>
      </c>
      <c r="GLT1394" s="84">
        <f t="shared" ref="GLT1394:GMB1394" si="2326">GLT1388</f>
        <v>0</v>
      </c>
      <c r="GLU1394" s="84">
        <f t="shared" si="2326"/>
        <v>0</v>
      </c>
      <c r="GLV1394" s="84">
        <f t="shared" si="2326"/>
        <v>0</v>
      </c>
      <c r="GLW1394" s="84">
        <f t="shared" si="2326"/>
        <v>0</v>
      </c>
      <c r="GLX1394" s="84">
        <f t="shared" si="2326"/>
        <v>2000000</v>
      </c>
      <c r="GLY1394" s="84">
        <f t="shared" si="2326"/>
        <v>0</v>
      </c>
      <c r="GLZ1394" s="84">
        <f t="shared" si="2326"/>
        <v>0</v>
      </c>
      <c r="GMA1394" s="84">
        <f t="shared" si="2326"/>
        <v>2000000</v>
      </c>
      <c r="GMB1394" s="84">
        <f t="shared" si="2326"/>
        <v>2000000</v>
      </c>
      <c r="GMH1394" s="84" t="s">
        <v>247</v>
      </c>
      <c r="GMI1394" s="84" t="s">
        <v>4692</v>
      </c>
      <c r="GMJ1394" s="84">
        <f t="shared" ref="GMJ1394:GMR1394" si="2327">GMJ1388</f>
        <v>0</v>
      </c>
      <c r="GMK1394" s="84">
        <f t="shared" si="2327"/>
        <v>0</v>
      </c>
      <c r="GML1394" s="84">
        <f t="shared" si="2327"/>
        <v>0</v>
      </c>
      <c r="GMM1394" s="84">
        <f t="shared" si="2327"/>
        <v>0</v>
      </c>
      <c r="GMN1394" s="84">
        <f t="shared" si="2327"/>
        <v>2000000</v>
      </c>
      <c r="GMO1394" s="84">
        <f t="shared" si="2327"/>
        <v>0</v>
      </c>
      <c r="GMP1394" s="84">
        <f t="shared" si="2327"/>
        <v>0</v>
      </c>
      <c r="GMQ1394" s="84">
        <f t="shared" si="2327"/>
        <v>2000000</v>
      </c>
      <c r="GMR1394" s="84">
        <f t="shared" si="2327"/>
        <v>2000000</v>
      </c>
      <c r="GMX1394" s="84" t="s">
        <v>247</v>
      </c>
      <c r="GMY1394" s="84" t="s">
        <v>4692</v>
      </c>
      <c r="GMZ1394" s="84">
        <f t="shared" ref="GMZ1394:GNH1394" si="2328">GMZ1388</f>
        <v>0</v>
      </c>
      <c r="GNA1394" s="84">
        <f t="shared" si="2328"/>
        <v>0</v>
      </c>
      <c r="GNB1394" s="84">
        <f t="shared" si="2328"/>
        <v>0</v>
      </c>
      <c r="GNC1394" s="84">
        <f t="shared" si="2328"/>
        <v>0</v>
      </c>
      <c r="GND1394" s="84">
        <f t="shared" si="2328"/>
        <v>2000000</v>
      </c>
      <c r="GNE1394" s="84">
        <f t="shared" si="2328"/>
        <v>0</v>
      </c>
      <c r="GNF1394" s="84">
        <f t="shared" si="2328"/>
        <v>0</v>
      </c>
      <c r="GNG1394" s="84">
        <f t="shared" si="2328"/>
        <v>2000000</v>
      </c>
      <c r="GNH1394" s="84">
        <f t="shared" si="2328"/>
        <v>2000000</v>
      </c>
      <c r="GNN1394" s="84" t="s">
        <v>247</v>
      </c>
      <c r="GNO1394" s="84" t="s">
        <v>4692</v>
      </c>
      <c r="GNP1394" s="84">
        <f>GNP1388</f>
        <v>0</v>
      </c>
      <c r="GNQ1394" s="84">
        <f>GNQ1388</f>
        <v>0</v>
      </c>
      <c r="GNR1394" s="84">
        <f>GNR1388</f>
        <v>0</v>
      </c>
      <c r="GNS1394" s="84">
        <f>GNS1388</f>
        <v>0</v>
      </c>
      <c r="GNT1394" s="84">
        <f>GNT1388</f>
        <v>2000000</v>
      </c>
      <c r="GNU1394" s="84">
        <f>GNU1388</f>
        <v>0</v>
      </c>
      <c r="GNV1394" s="84">
        <f>GNV1388</f>
        <v>0</v>
      </c>
      <c r="GNW1394" s="84">
        <f>GNW1388</f>
        <v>2000000</v>
      </c>
      <c r="GNX1394" s="84">
        <f>GNX1388</f>
        <v>2000000</v>
      </c>
      <c r="GOD1394" s="84" t="s">
        <v>247</v>
      </c>
      <c r="GOE1394" s="84" t="s">
        <v>4692</v>
      </c>
      <c r="GOF1394" s="84">
        <f t="shared" ref="GOF1394:GON1394" si="2329">GOF1388</f>
        <v>0</v>
      </c>
      <c r="GOG1394" s="84">
        <f t="shared" si="2329"/>
        <v>0</v>
      </c>
      <c r="GOH1394" s="84">
        <f t="shared" si="2329"/>
        <v>0</v>
      </c>
      <c r="GOI1394" s="84">
        <f t="shared" si="2329"/>
        <v>0</v>
      </c>
      <c r="GOJ1394" s="84">
        <f t="shared" si="2329"/>
        <v>2000000</v>
      </c>
      <c r="GOK1394" s="84">
        <f t="shared" si="2329"/>
        <v>0</v>
      </c>
      <c r="GOL1394" s="84">
        <f t="shared" si="2329"/>
        <v>0</v>
      </c>
      <c r="GOM1394" s="84">
        <f t="shared" si="2329"/>
        <v>2000000</v>
      </c>
      <c r="GON1394" s="84">
        <f t="shared" si="2329"/>
        <v>2000000</v>
      </c>
      <c r="GOT1394" s="84" t="s">
        <v>247</v>
      </c>
      <c r="GOU1394" s="84" t="s">
        <v>4692</v>
      </c>
      <c r="GOV1394" s="84">
        <f t="shared" ref="GOV1394:GPD1394" si="2330">GOV1388</f>
        <v>0</v>
      </c>
      <c r="GOW1394" s="84">
        <f t="shared" si="2330"/>
        <v>0</v>
      </c>
      <c r="GOX1394" s="84">
        <f t="shared" si="2330"/>
        <v>0</v>
      </c>
      <c r="GOY1394" s="84">
        <f t="shared" si="2330"/>
        <v>0</v>
      </c>
      <c r="GOZ1394" s="84">
        <f t="shared" si="2330"/>
        <v>2000000</v>
      </c>
      <c r="GPA1394" s="84">
        <f t="shared" si="2330"/>
        <v>0</v>
      </c>
      <c r="GPB1394" s="84">
        <f t="shared" si="2330"/>
        <v>0</v>
      </c>
      <c r="GPC1394" s="84">
        <f t="shared" si="2330"/>
        <v>2000000</v>
      </c>
      <c r="GPD1394" s="84">
        <f t="shared" si="2330"/>
        <v>2000000</v>
      </c>
      <c r="GPJ1394" s="84" t="s">
        <v>247</v>
      </c>
      <c r="GPK1394" s="84" t="s">
        <v>4692</v>
      </c>
      <c r="GPL1394" s="84">
        <f t="shared" ref="GPL1394:GPT1394" si="2331">GPL1388</f>
        <v>0</v>
      </c>
      <c r="GPM1394" s="84">
        <f t="shared" si="2331"/>
        <v>0</v>
      </c>
      <c r="GPN1394" s="84">
        <f t="shared" si="2331"/>
        <v>0</v>
      </c>
      <c r="GPO1394" s="84">
        <f t="shared" si="2331"/>
        <v>0</v>
      </c>
      <c r="GPP1394" s="84">
        <f t="shared" si="2331"/>
        <v>2000000</v>
      </c>
      <c r="GPQ1394" s="84">
        <f t="shared" si="2331"/>
        <v>0</v>
      </c>
      <c r="GPR1394" s="84">
        <f t="shared" si="2331"/>
        <v>0</v>
      </c>
      <c r="GPS1394" s="84">
        <f t="shared" si="2331"/>
        <v>2000000</v>
      </c>
      <c r="GPT1394" s="84">
        <f t="shared" si="2331"/>
        <v>2000000</v>
      </c>
      <c r="GPZ1394" s="84" t="s">
        <v>247</v>
      </c>
      <c r="GQA1394" s="84" t="s">
        <v>4692</v>
      </c>
      <c r="GQB1394" s="84">
        <f t="shared" ref="GQB1394:GQJ1394" si="2332">GQB1388</f>
        <v>0</v>
      </c>
      <c r="GQC1394" s="84">
        <f t="shared" si="2332"/>
        <v>0</v>
      </c>
      <c r="GQD1394" s="84">
        <f t="shared" si="2332"/>
        <v>0</v>
      </c>
      <c r="GQE1394" s="84">
        <f t="shared" si="2332"/>
        <v>0</v>
      </c>
      <c r="GQF1394" s="84">
        <f t="shared" si="2332"/>
        <v>2000000</v>
      </c>
      <c r="GQG1394" s="84">
        <f t="shared" si="2332"/>
        <v>0</v>
      </c>
      <c r="GQH1394" s="84">
        <f t="shared" si="2332"/>
        <v>0</v>
      </c>
      <c r="GQI1394" s="84">
        <f t="shared" si="2332"/>
        <v>2000000</v>
      </c>
      <c r="GQJ1394" s="84">
        <f t="shared" si="2332"/>
        <v>2000000</v>
      </c>
      <c r="GQP1394" s="84" t="s">
        <v>247</v>
      </c>
      <c r="GQQ1394" s="84" t="s">
        <v>4692</v>
      </c>
      <c r="GQR1394" s="84">
        <f t="shared" ref="GQR1394:GQZ1394" si="2333">GQR1388</f>
        <v>0</v>
      </c>
      <c r="GQS1394" s="84">
        <f t="shared" si="2333"/>
        <v>0</v>
      </c>
      <c r="GQT1394" s="84">
        <f t="shared" si="2333"/>
        <v>0</v>
      </c>
      <c r="GQU1394" s="84">
        <f t="shared" si="2333"/>
        <v>0</v>
      </c>
      <c r="GQV1394" s="84">
        <f t="shared" si="2333"/>
        <v>2000000</v>
      </c>
      <c r="GQW1394" s="84">
        <f t="shared" si="2333"/>
        <v>0</v>
      </c>
      <c r="GQX1394" s="84">
        <f t="shared" si="2333"/>
        <v>0</v>
      </c>
      <c r="GQY1394" s="84">
        <f t="shared" si="2333"/>
        <v>2000000</v>
      </c>
      <c r="GQZ1394" s="84">
        <f t="shared" si="2333"/>
        <v>2000000</v>
      </c>
      <c r="GRF1394" s="84" t="s">
        <v>247</v>
      </c>
      <c r="GRG1394" s="84" t="s">
        <v>4692</v>
      </c>
      <c r="GRH1394" s="84">
        <f t="shared" ref="GRH1394:GRP1394" si="2334">GRH1388</f>
        <v>0</v>
      </c>
      <c r="GRI1394" s="84">
        <f t="shared" si="2334"/>
        <v>0</v>
      </c>
      <c r="GRJ1394" s="84">
        <f t="shared" si="2334"/>
        <v>0</v>
      </c>
      <c r="GRK1394" s="84">
        <f t="shared" si="2334"/>
        <v>0</v>
      </c>
      <c r="GRL1394" s="84">
        <f t="shared" si="2334"/>
        <v>2000000</v>
      </c>
      <c r="GRM1394" s="84">
        <f t="shared" si="2334"/>
        <v>0</v>
      </c>
      <c r="GRN1394" s="84">
        <f t="shared" si="2334"/>
        <v>0</v>
      </c>
      <c r="GRO1394" s="84">
        <f t="shared" si="2334"/>
        <v>2000000</v>
      </c>
      <c r="GRP1394" s="84">
        <f t="shared" si="2334"/>
        <v>2000000</v>
      </c>
      <c r="GRV1394" s="84" t="s">
        <v>247</v>
      </c>
      <c r="GRW1394" s="84" t="s">
        <v>4692</v>
      </c>
      <c r="GRX1394" s="84">
        <f t="shared" ref="GRX1394:GSF1394" si="2335">GRX1388</f>
        <v>0</v>
      </c>
      <c r="GRY1394" s="84">
        <f t="shared" si="2335"/>
        <v>0</v>
      </c>
      <c r="GRZ1394" s="84">
        <f t="shared" si="2335"/>
        <v>0</v>
      </c>
      <c r="GSA1394" s="84">
        <f t="shared" si="2335"/>
        <v>0</v>
      </c>
      <c r="GSB1394" s="84">
        <f t="shared" si="2335"/>
        <v>2000000</v>
      </c>
      <c r="GSC1394" s="84">
        <f t="shared" si="2335"/>
        <v>0</v>
      </c>
      <c r="GSD1394" s="84">
        <f t="shared" si="2335"/>
        <v>0</v>
      </c>
      <c r="GSE1394" s="84">
        <f t="shared" si="2335"/>
        <v>2000000</v>
      </c>
      <c r="GSF1394" s="84">
        <f t="shared" si="2335"/>
        <v>2000000</v>
      </c>
      <c r="GSL1394" s="84" t="s">
        <v>247</v>
      </c>
      <c r="GSM1394" s="84" t="s">
        <v>4692</v>
      </c>
      <c r="GSN1394" s="84">
        <f t="shared" ref="GSN1394:GSV1394" si="2336">GSN1388</f>
        <v>0</v>
      </c>
      <c r="GSO1394" s="84">
        <f t="shared" si="2336"/>
        <v>0</v>
      </c>
      <c r="GSP1394" s="84">
        <f t="shared" si="2336"/>
        <v>0</v>
      </c>
      <c r="GSQ1394" s="84">
        <f t="shared" si="2336"/>
        <v>0</v>
      </c>
      <c r="GSR1394" s="84">
        <f t="shared" si="2336"/>
        <v>2000000</v>
      </c>
      <c r="GSS1394" s="84">
        <f t="shared" si="2336"/>
        <v>0</v>
      </c>
      <c r="GST1394" s="84">
        <f t="shared" si="2336"/>
        <v>0</v>
      </c>
      <c r="GSU1394" s="84">
        <f t="shared" si="2336"/>
        <v>2000000</v>
      </c>
      <c r="GSV1394" s="84">
        <f t="shared" si="2336"/>
        <v>2000000</v>
      </c>
      <c r="GTB1394" s="84" t="s">
        <v>247</v>
      </c>
      <c r="GTC1394" s="84" t="s">
        <v>4692</v>
      </c>
      <c r="GTD1394" s="84">
        <f t="shared" ref="GTD1394:GTL1394" si="2337">GTD1388</f>
        <v>0</v>
      </c>
      <c r="GTE1394" s="84">
        <f t="shared" si="2337"/>
        <v>0</v>
      </c>
      <c r="GTF1394" s="84">
        <f t="shared" si="2337"/>
        <v>0</v>
      </c>
      <c r="GTG1394" s="84">
        <f t="shared" si="2337"/>
        <v>0</v>
      </c>
      <c r="GTH1394" s="84">
        <f t="shared" si="2337"/>
        <v>2000000</v>
      </c>
      <c r="GTI1394" s="84">
        <f t="shared" si="2337"/>
        <v>0</v>
      </c>
      <c r="GTJ1394" s="84">
        <f t="shared" si="2337"/>
        <v>0</v>
      </c>
      <c r="GTK1394" s="84">
        <f t="shared" si="2337"/>
        <v>2000000</v>
      </c>
      <c r="GTL1394" s="84">
        <f t="shared" si="2337"/>
        <v>2000000</v>
      </c>
      <c r="GTR1394" s="84" t="s">
        <v>247</v>
      </c>
      <c r="GTS1394" s="84" t="s">
        <v>4692</v>
      </c>
      <c r="GTT1394" s="84">
        <f t="shared" ref="GTT1394:GUB1394" si="2338">GTT1388</f>
        <v>0</v>
      </c>
      <c r="GTU1394" s="84">
        <f t="shared" si="2338"/>
        <v>0</v>
      </c>
      <c r="GTV1394" s="84">
        <f t="shared" si="2338"/>
        <v>0</v>
      </c>
      <c r="GTW1394" s="84">
        <f t="shared" si="2338"/>
        <v>0</v>
      </c>
      <c r="GTX1394" s="84">
        <f t="shared" si="2338"/>
        <v>2000000</v>
      </c>
      <c r="GTY1394" s="84">
        <f t="shared" si="2338"/>
        <v>0</v>
      </c>
      <c r="GTZ1394" s="84">
        <f t="shared" si="2338"/>
        <v>0</v>
      </c>
      <c r="GUA1394" s="84">
        <f t="shared" si="2338"/>
        <v>2000000</v>
      </c>
      <c r="GUB1394" s="84">
        <f t="shared" si="2338"/>
        <v>2000000</v>
      </c>
      <c r="GUH1394" s="84" t="s">
        <v>247</v>
      </c>
      <c r="GUI1394" s="84" t="s">
        <v>4692</v>
      </c>
      <c r="GUJ1394" s="84">
        <f t="shared" ref="GUJ1394:GUR1394" si="2339">GUJ1388</f>
        <v>0</v>
      </c>
      <c r="GUK1394" s="84">
        <f t="shared" si="2339"/>
        <v>0</v>
      </c>
      <c r="GUL1394" s="84">
        <f t="shared" si="2339"/>
        <v>0</v>
      </c>
      <c r="GUM1394" s="84">
        <f t="shared" si="2339"/>
        <v>0</v>
      </c>
      <c r="GUN1394" s="84">
        <f t="shared" si="2339"/>
        <v>2000000</v>
      </c>
      <c r="GUO1394" s="84">
        <f t="shared" si="2339"/>
        <v>0</v>
      </c>
      <c r="GUP1394" s="84">
        <f t="shared" si="2339"/>
        <v>0</v>
      </c>
      <c r="GUQ1394" s="84">
        <f t="shared" si="2339"/>
        <v>2000000</v>
      </c>
      <c r="GUR1394" s="84">
        <f t="shared" si="2339"/>
        <v>2000000</v>
      </c>
      <c r="GUX1394" s="84" t="s">
        <v>247</v>
      </c>
      <c r="GUY1394" s="84" t="s">
        <v>4692</v>
      </c>
      <c r="GUZ1394" s="84">
        <f t="shared" ref="GUZ1394:GVH1394" si="2340">GUZ1388</f>
        <v>0</v>
      </c>
      <c r="GVA1394" s="84">
        <f t="shared" si="2340"/>
        <v>0</v>
      </c>
      <c r="GVB1394" s="84">
        <f t="shared" si="2340"/>
        <v>0</v>
      </c>
      <c r="GVC1394" s="84">
        <f t="shared" si="2340"/>
        <v>0</v>
      </c>
      <c r="GVD1394" s="84">
        <f t="shared" si="2340"/>
        <v>2000000</v>
      </c>
      <c r="GVE1394" s="84">
        <f t="shared" si="2340"/>
        <v>0</v>
      </c>
      <c r="GVF1394" s="84">
        <f t="shared" si="2340"/>
        <v>0</v>
      </c>
      <c r="GVG1394" s="84">
        <f t="shared" si="2340"/>
        <v>2000000</v>
      </c>
      <c r="GVH1394" s="84">
        <f t="shared" si="2340"/>
        <v>2000000</v>
      </c>
      <c r="GVN1394" s="84" t="s">
        <v>247</v>
      </c>
      <c r="GVO1394" s="84" t="s">
        <v>4692</v>
      </c>
      <c r="GVP1394" s="84">
        <f t="shared" ref="GVP1394:GVX1394" si="2341">GVP1388</f>
        <v>0</v>
      </c>
      <c r="GVQ1394" s="84">
        <f t="shared" si="2341"/>
        <v>0</v>
      </c>
      <c r="GVR1394" s="84">
        <f t="shared" si="2341"/>
        <v>0</v>
      </c>
      <c r="GVS1394" s="84">
        <f t="shared" si="2341"/>
        <v>0</v>
      </c>
      <c r="GVT1394" s="84">
        <f t="shared" si="2341"/>
        <v>2000000</v>
      </c>
      <c r="GVU1394" s="84">
        <f t="shared" si="2341"/>
        <v>0</v>
      </c>
      <c r="GVV1394" s="84">
        <f t="shared" si="2341"/>
        <v>0</v>
      </c>
      <c r="GVW1394" s="84">
        <f t="shared" si="2341"/>
        <v>2000000</v>
      </c>
      <c r="GVX1394" s="84">
        <f t="shared" si="2341"/>
        <v>2000000</v>
      </c>
      <c r="GWD1394" s="84" t="s">
        <v>247</v>
      </c>
      <c r="GWE1394" s="84" t="s">
        <v>4692</v>
      </c>
      <c r="GWF1394" s="84">
        <f t="shared" ref="GWF1394:GWN1394" si="2342">GWF1388</f>
        <v>0</v>
      </c>
      <c r="GWG1394" s="84">
        <f t="shared" si="2342"/>
        <v>0</v>
      </c>
      <c r="GWH1394" s="84">
        <f t="shared" si="2342"/>
        <v>0</v>
      </c>
      <c r="GWI1394" s="84">
        <f t="shared" si="2342"/>
        <v>0</v>
      </c>
      <c r="GWJ1394" s="84">
        <f t="shared" si="2342"/>
        <v>2000000</v>
      </c>
      <c r="GWK1394" s="84">
        <f t="shared" si="2342"/>
        <v>0</v>
      </c>
      <c r="GWL1394" s="84">
        <f t="shared" si="2342"/>
        <v>0</v>
      </c>
      <c r="GWM1394" s="84">
        <f t="shared" si="2342"/>
        <v>2000000</v>
      </c>
      <c r="GWN1394" s="84">
        <f t="shared" si="2342"/>
        <v>2000000</v>
      </c>
      <c r="GWT1394" s="84" t="s">
        <v>247</v>
      </c>
      <c r="GWU1394" s="84" t="s">
        <v>4692</v>
      </c>
      <c r="GWV1394" s="84">
        <f t="shared" ref="GWV1394:GXD1394" si="2343">GWV1388</f>
        <v>0</v>
      </c>
      <c r="GWW1394" s="84">
        <f t="shared" si="2343"/>
        <v>0</v>
      </c>
      <c r="GWX1394" s="84">
        <f t="shared" si="2343"/>
        <v>0</v>
      </c>
      <c r="GWY1394" s="84">
        <f t="shared" si="2343"/>
        <v>0</v>
      </c>
      <c r="GWZ1394" s="84">
        <f t="shared" si="2343"/>
        <v>2000000</v>
      </c>
      <c r="GXA1394" s="84">
        <f t="shared" si="2343"/>
        <v>0</v>
      </c>
      <c r="GXB1394" s="84">
        <f t="shared" si="2343"/>
        <v>0</v>
      </c>
      <c r="GXC1394" s="84">
        <f t="shared" si="2343"/>
        <v>2000000</v>
      </c>
      <c r="GXD1394" s="84">
        <f t="shared" si="2343"/>
        <v>2000000</v>
      </c>
      <c r="GXJ1394" s="84" t="s">
        <v>247</v>
      </c>
      <c r="GXK1394" s="84" t="s">
        <v>4692</v>
      </c>
      <c r="GXL1394" s="84">
        <f t="shared" ref="GXL1394:GXT1394" si="2344">GXL1388</f>
        <v>0</v>
      </c>
      <c r="GXM1394" s="84">
        <f t="shared" si="2344"/>
        <v>0</v>
      </c>
      <c r="GXN1394" s="84">
        <f t="shared" si="2344"/>
        <v>0</v>
      </c>
      <c r="GXO1394" s="84">
        <f t="shared" si="2344"/>
        <v>0</v>
      </c>
      <c r="GXP1394" s="84">
        <f t="shared" si="2344"/>
        <v>2000000</v>
      </c>
      <c r="GXQ1394" s="84">
        <f t="shared" si="2344"/>
        <v>0</v>
      </c>
      <c r="GXR1394" s="84">
        <f t="shared" si="2344"/>
        <v>0</v>
      </c>
      <c r="GXS1394" s="84">
        <f t="shared" si="2344"/>
        <v>2000000</v>
      </c>
      <c r="GXT1394" s="84">
        <f t="shared" si="2344"/>
        <v>2000000</v>
      </c>
      <c r="GXZ1394" s="84" t="s">
        <v>247</v>
      </c>
      <c r="GYA1394" s="84" t="s">
        <v>4692</v>
      </c>
      <c r="GYB1394" s="84">
        <f t="shared" ref="GYB1394:GYJ1394" si="2345">GYB1388</f>
        <v>0</v>
      </c>
      <c r="GYC1394" s="84">
        <f t="shared" si="2345"/>
        <v>0</v>
      </c>
      <c r="GYD1394" s="84">
        <f t="shared" si="2345"/>
        <v>0</v>
      </c>
      <c r="GYE1394" s="84">
        <f t="shared" si="2345"/>
        <v>0</v>
      </c>
      <c r="GYF1394" s="84">
        <f t="shared" si="2345"/>
        <v>2000000</v>
      </c>
      <c r="GYG1394" s="84">
        <f t="shared" si="2345"/>
        <v>0</v>
      </c>
      <c r="GYH1394" s="84">
        <f t="shared" si="2345"/>
        <v>0</v>
      </c>
      <c r="GYI1394" s="84">
        <f t="shared" si="2345"/>
        <v>2000000</v>
      </c>
      <c r="GYJ1394" s="84">
        <f t="shared" si="2345"/>
        <v>2000000</v>
      </c>
      <c r="GYP1394" s="84" t="s">
        <v>247</v>
      </c>
      <c r="GYQ1394" s="84" t="s">
        <v>4692</v>
      </c>
      <c r="GYR1394" s="84">
        <f t="shared" ref="GYR1394:GYZ1394" si="2346">GYR1388</f>
        <v>0</v>
      </c>
      <c r="GYS1394" s="84">
        <f t="shared" si="2346"/>
        <v>0</v>
      </c>
      <c r="GYT1394" s="84">
        <f t="shared" si="2346"/>
        <v>0</v>
      </c>
      <c r="GYU1394" s="84">
        <f t="shared" si="2346"/>
        <v>0</v>
      </c>
      <c r="GYV1394" s="84">
        <f t="shared" si="2346"/>
        <v>2000000</v>
      </c>
      <c r="GYW1394" s="84">
        <f t="shared" si="2346"/>
        <v>0</v>
      </c>
      <c r="GYX1394" s="84">
        <f t="shared" si="2346"/>
        <v>0</v>
      </c>
      <c r="GYY1394" s="84">
        <f t="shared" si="2346"/>
        <v>2000000</v>
      </c>
      <c r="GYZ1394" s="84">
        <f t="shared" si="2346"/>
        <v>2000000</v>
      </c>
      <c r="GZF1394" s="84" t="s">
        <v>247</v>
      </c>
      <c r="GZG1394" s="84" t="s">
        <v>4692</v>
      </c>
      <c r="GZH1394" s="84">
        <f t="shared" ref="GZH1394:GZP1394" si="2347">GZH1388</f>
        <v>0</v>
      </c>
      <c r="GZI1394" s="84">
        <f t="shared" si="2347"/>
        <v>0</v>
      </c>
      <c r="GZJ1394" s="84">
        <f t="shared" si="2347"/>
        <v>0</v>
      </c>
      <c r="GZK1394" s="84">
        <f t="shared" si="2347"/>
        <v>0</v>
      </c>
      <c r="GZL1394" s="84">
        <f t="shared" si="2347"/>
        <v>2000000</v>
      </c>
      <c r="GZM1394" s="84">
        <f t="shared" si="2347"/>
        <v>0</v>
      </c>
      <c r="GZN1394" s="84">
        <f t="shared" si="2347"/>
        <v>0</v>
      </c>
      <c r="GZO1394" s="84">
        <f t="shared" si="2347"/>
        <v>2000000</v>
      </c>
      <c r="GZP1394" s="84">
        <f t="shared" si="2347"/>
        <v>2000000</v>
      </c>
      <c r="GZV1394" s="84" t="s">
        <v>247</v>
      </c>
      <c r="GZW1394" s="84" t="s">
        <v>4692</v>
      </c>
      <c r="GZX1394" s="84">
        <f t="shared" ref="GZX1394:HAF1394" si="2348">GZX1388</f>
        <v>0</v>
      </c>
      <c r="GZY1394" s="84">
        <f t="shared" si="2348"/>
        <v>0</v>
      </c>
      <c r="GZZ1394" s="84">
        <f t="shared" si="2348"/>
        <v>0</v>
      </c>
      <c r="HAA1394" s="84">
        <f t="shared" si="2348"/>
        <v>0</v>
      </c>
      <c r="HAB1394" s="84">
        <f t="shared" si="2348"/>
        <v>2000000</v>
      </c>
      <c r="HAC1394" s="84">
        <f t="shared" si="2348"/>
        <v>0</v>
      </c>
      <c r="HAD1394" s="84">
        <f t="shared" si="2348"/>
        <v>0</v>
      </c>
      <c r="HAE1394" s="84">
        <f t="shared" si="2348"/>
        <v>2000000</v>
      </c>
      <c r="HAF1394" s="84">
        <f t="shared" si="2348"/>
        <v>2000000</v>
      </c>
      <c r="HAL1394" s="84" t="s">
        <v>247</v>
      </c>
      <c r="HAM1394" s="84" t="s">
        <v>4692</v>
      </c>
      <c r="HAN1394" s="84">
        <f t="shared" ref="HAN1394:HAV1394" si="2349">HAN1388</f>
        <v>0</v>
      </c>
      <c r="HAO1394" s="84">
        <f t="shared" si="2349"/>
        <v>0</v>
      </c>
      <c r="HAP1394" s="84">
        <f t="shared" si="2349"/>
        <v>0</v>
      </c>
      <c r="HAQ1394" s="84">
        <f t="shared" si="2349"/>
        <v>0</v>
      </c>
      <c r="HAR1394" s="84">
        <f t="shared" si="2349"/>
        <v>2000000</v>
      </c>
      <c r="HAS1394" s="84">
        <f t="shared" si="2349"/>
        <v>0</v>
      </c>
      <c r="HAT1394" s="84">
        <f t="shared" si="2349"/>
        <v>0</v>
      </c>
      <c r="HAU1394" s="84">
        <f t="shared" si="2349"/>
        <v>2000000</v>
      </c>
      <c r="HAV1394" s="84">
        <f t="shared" si="2349"/>
        <v>2000000</v>
      </c>
      <c r="HBB1394" s="84" t="s">
        <v>247</v>
      </c>
      <c r="HBC1394" s="84" t="s">
        <v>4692</v>
      </c>
      <c r="HBD1394" s="84">
        <f t="shared" ref="HBD1394:HBL1394" si="2350">HBD1388</f>
        <v>0</v>
      </c>
      <c r="HBE1394" s="84">
        <f t="shared" si="2350"/>
        <v>0</v>
      </c>
      <c r="HBF1394" s="84">
        <f t="shared" si="2350"/>
        <v>0</v>
      </c>
      <c r="HBG1394" s="84">
        <f t="shared" si="2350"/>
        <v>0</v>
      </c>
      <c r="HBH1394" s="84">
        <f t="shared" si="2350"/>
        <v>2000000</v>
      </c>
      <c r="HBI1394" s="84">
        <f t="shared" si="2350"/>
        <v>0</v>
      </c>
      <c r="HBJ1394" s="84">
        <f t="shared" si="2350"/>
        <v>0</v>
      </c>
      <c r="HBK1394" s="84">
        <f t="shared" si="2350"/>
        <v>2000000</v>
      </c>
      <c r="HBL1394" s="84">
        <f t="shared" si="2350"/>
        <v>2000000</v>
      </c>
      <c r="HBR1394" s="84" t="s">
        <v>247</v>
      </c>
      <c r="HBS1394" s="84" t="s">
        <v>4692</v>
      </c>
      <c r="HBT1394" s="84">
        <f t="shared" ref="HBT1394:HCB1394" si="2351">HBT1388</f>
        <v>0</v>
      </c>
      <c r="HBU1394" s="84">
        <f t="shared" si="2351"/>
        <v>0</v>
      </c>
      <c r="HBV1394" s="84">
        <f t="shared" si="2351"/>
        <v>0</v>
      </c>
      <c r="HBW1394" s="84">
        <f t="shared" si="2351"/>
        <v>0</v>
      </c>
      <c r="HBX1394" s="84">
        <f t="shared" si="2351"/>
        <v>2000000</v>
      </c>
      <c r="HBY1394" s="84">
        <f t="shared" si="2351"/>
        <v>0</v>
      </c>
      <c r="HBZ1394" s="84">
        <f t="shared" si="2351"/>
        <v>0</v>
      </c>
      <c r="HCA1394" s="84">
        <f t="shared" si="2351"/>
        <v>2000000</v>
      </c>
      <c r="HCB1394" s="84">
        <f t="shared" si="2351"/>
        <v>2000000</v>
      </c>
      <c r="HCH1394" s="84" t="s">
        <v>247</v>
      </c>
      <c r="HCI1394" s="84" t="s">
        <v>4692</v>
      </c>
      <c r="HCJ1394" s="84">
        <f t="shared" ref="HCJ1394:HCR1394" si="2352">HCJ1388</f>
        <v>0</v>
      </c>
      <c r="HCK1394" s="84">
        <f t="shared" si="2352"/>
        <v>0</v>
      </c>
      <c r="HCL1394" s="84">
        <f t="shared" si="2352"/>
        <v>0</v>
      </c>
      <c r="HCM1394" s="84">
        <f t="shared" si="2352"/>
        <v>0</v>
      </c>
      <c r="HCN1394" s="84">
        <f t="shared" si="2352"/>
        <v>2000000</v>
      </c>
      <c r="HCO1394" s="84">
        <f t="shared" si="2352"/>
        <v>0</v>
      </c>
      <c r="HCP1394" s="84">
        <f t="shared" si="2352"/>
        <v>0</v>
      </c>
      <c r="HCQ1394" s="84">
        <f t="shared" si="2352"/>
        <v>2000000</v>
      </c>
      <c r="HCR1394" s="84">
        <f t="shared" si="2352"/>
        <v>2000000</v>
      </c>
      <c r="HCX1394" s="84" t="s">
        <v>247</v>
      </c>
      <c r="HCY1394" s="84" t="s">
        <v>4692</v>
      </c>
      <c r="HCZ1394" s="84">
        <f t="shared" ref="HCZ1394:HDH1394" si="2353">HCZ1388</f>
        <v>0</v>
      </c>
      <c r="HDA1394" s="84">
        <f t="shared" si="2353"/>
        <v>0</v>
      </c>
      <c r="HDB1394" s="84">
        <f t="shared" si="2353"/>
        <v>0</v>
      </c>
      <c r="HDC1394" s="84">
        <f t="shared" si="2353"/>
        <v>0</v>
      </c>
      <c r="HDD1394" s="84">
        <f t="shared" si="2353"/>
        <v>2000000</v>
      </c>
      <c r="HDE1394" s="84">
        <f t="shared" si="2353"/>
        <v>0</v>
      </c>
      <c r="HDF1394" s="84">
        <f t="shared" si="2353"/>
        <v>0</v>
      </c>
      <c r="HDG1394" s="84">
        <f t="shared" si="2353"/>
        <v>2000000</v>
      </c>
      <c r="HDH1394" s="84">
        <f t="shared" si="2353"/>
        <v>2000000</v>
      </c>
      <c r="HDN1394" s="84" t="s">
        <v>247</v>
      </c>
      <c r="HDO1394" s="84" t="s">
        <v>4692</v>
      </c>
      <c r="HDP1394" s="84">
        <f t="shared" ref="HDP1394:HDX1394" si="2354">HDP1388</f>
        <v>0</v>
      </c>
      <c r="HDQ1394" s="84">
        <f t="shared" si="2354"/>
        <v>0</v>
      </c>
      <c r="HDR1394" s="84">
        <f t="shared" si="2354"/>
        <v>0</v>
      </c>
      <c r="HDS1394" s="84">
        <f t="shared" si="2354"/>
        <v>0</v>
      </c>
      <c r="HDT1394" s="84">
        <f t="shared" si="2354"/>
        <v>2000000</v>
      </c>
      <c r="HDU1394" s="84">
        <f t="shared" si="2354"/>
        <v>0</v>
      </c>
      <c r="HDV1394" s="84">
        <f t="shared" si="2354"/>
        <v>0</v>
      </c>
      <c r="HDW1394" s="84">
        <f t="shared" si="2354"/>
        <v>2000000</v>
      </c>
      <c r="HDX1394" s="84">
        <f t="shared" si="2354"/>
        <v>2000000</v>
      </c>
      <c r="HED1394" s="84" t="s">
        <v>247</v>
      </c>
      <c r="HEE1394" s="84" t="s">
        <v>4692</v>
      </c>
      <c r="HEF1394" s="84">
        <f t="shared" ref="HEF1394:HEN1394" si="2355">HEF1388</f>
        <v>0</v>
      </c>
      <c r="HEG1394" s="84">
        <f t="shared" si="2355"/>
        <v>0</v>
      </c>
      <c r="HEH1394" s="84">
        <f t="shared" si="2355"/>
        <v>0</v>
      </c>
      <c r="HEI1394" s="84">
        <f t="shared" si="2355"/>
        <v>0</v>
      </c>
      <c r="HEJ1394" s="84">
        <f t="shared" si="2355"/>
        <v>2000000</v>
      </c>
      <c r="HEK1394" s="84">
        <f t="shared" si="2355"/>
        <v>0</v>
      </c>
      <c r="HEL1394" s="84">
        <f t="shared" si="2355"/>
        <v>0</v>
      </c>
      <c r="HEM1394" s="84">
        <f t="shared" si="2355"/>
        <v>2000000</v>
      </c>
      <c r="HEN1394" s="84">
        <f t="shared" si="2355"/>
        <v>2000000</v>
      </c>
      <c r="HET1394" s="84" t="s">
        <v>247</v>
      </c>
      <c r="HEU1394" s="84" t="s">
        <v>4692</v>
      </c>
      <c r="HEV1394" s="84">
        <f t="shared" ref="HEV1394:HFD1394" si="2356">HEV1388</f>
        <v>0</v>
      </c>
      <c r="HEW1394" s="84">
        <f t="shared" si="2356"/>
        <v>0</v>
      </c>
      <c r="HEX1394" s="84">
        <f t="shared" si="2356"/>
        <v>0</v>
      </c>
      <c r="HEY1394" s="84">
        <f t="shared" si="2356"/>
        <v>0</v>
      </c>
      <c r="HEZ1394" s="84">
        <f t="shared" si="2356"/>
        <v>2000000</v>
      </c>
      <c r="HFA1394" s="84">
        <f t="shared" si="2356"/>
        <v>0</v>
      </c>
      <c r="HFB1394" s="84">
        <f t="shared" si="2356"/>
        <v>0</v>
      </c>
      <c r="HFC1394" s="84">
        <f t="shared" si="2356"/>
        <v>2000000</v>
      </c>
      <c r="HFD1394" s="84">
        <f t="shared" si="2356"/>
        <v>2000000</v>
      </c>
      <c r="HFJ1394" s="84" t="s">
        <v>247</v>
      </c>
      <c r="HFK1394" s="84" t="s">
        <v>4692</v>
      </c>
      <c r="HFL1394" s="84">
        <f t="shared" ref="HFL1394:HFT1394" si="2357">HFL1388</f>
        <v>0</v>
      </c>
      <c r="HFM1394" s="84">
        <f t="shared" si="2357"/>
        <v>0</v>
      </c>
      <c r="HFN1394" s="84">
        <f t="shared" si="2357"/>
        <v>0</v>
      </c>
      <c r="HFO1394" s="84">
        <f t="shared" si="2357"/>
        <v>0</v>
      </c>
      <c r="HFP1394" s="84">
        <f t="shared" si="2357"/>
        <v>2000000</v>
      </c>
      <c r="HFQ1394" s="84">
        <f t="shared" si="2357"/>
        <v>0</v>
      </c>
      <c r="HFR1394" s="84">
        <f t="shared" si="2357"/>
        <v>0</v>
      </c>
      <c r="HFS1394" s="84">
        <f t="shared" si="2357"/>
        <v>2000000</v>
      </c>
      <c r="HFT1394" s="84">
        <f t="shared" si="2357"/>
        <v>2000000</v>
      </c>
      <c r="HFZ1394" s="84" t="s">
        <v>247</v>
      </c>
      <c r="HGA1394" s="84" t="s">
        <v>4692</v>
      </c>
      <c r="HGB1394" s="84">
        <f t="shared" ref="HGB1394:HGJ1394" si="2358">HGB1388</f>
        <v>0</v>
      </c>
      <c r="HGC1394" s="84">
        <f t="shared" si="2358"/>
        <v>0</v>
      </c>
      <c r="HGD1394" s="84">
        <f t="shared" si="2358"/>
        <v>0</v>
      </c>
      <c r="HGE1394" s="84">
        <f t="shared" si="2358"/>
        <v>0</v>
      </c>
      <c r="HGF1394" s="84">
        <f t="shared" si="2358"/>
        <v>2000000</v>
      </c>
      <c r="HGG1394" s="84">
        <f t="shared" si="2358"/>
        <v>0</v>
      </c>
      <c r="HGH1394" s="84">
        <f t="shared" si="2358"/>
        <v>0</v>
      </c>
      <c r="HGI1394" s="84">
        <f t="shared" si="2358"/>
        <v>2000000</v>
      </c>
      <c r="HGJ1394" s="84">
        <f t="shared" si="2358"/>
        <v>2000000</v>
      </c>
      <c r="HGP1394" s="84" t="s">
        <v>247</v>
      </c>
      <c r="HGQ1394" s="84" t="s">
        <v>4692</v>
      </c>
      <c r="HGR1394" s="84">
        <f t="shared" ref="HGR1394:HGZ1394" si="2359">HGR1388</f>
        <v>0</v>
      </c>
      <c r="HGS1394" s="84">
        <f t="shared" si="2359"/>
        <v>0</v>
      </c>
      <c r="HGT1394" s="84">
        <f t="shared" si="2359"/>
        <v>0</v>
      </c>
      <c r="HGU1394" s="84">
        <f t="shared" si="2359"/>
        <v>0</v>
      </c>
      <c r="HGV1394" s="84">
        <f t="shared" si="2359"/>
        <v>2000000</v>
      </c>
      <c r="HGW1394" s="84">
        <f t="shared" si="2359"/>
        <v>0</v>
      </c>
      <c r="HGX1394" s="84">
        <f t="shared" si="2359"/>
        <v>0</v>
      </c>
      <c r="HGY1394" s="84">
        <f t="shared" si="2359"/>
        <v>2000000</v>
      </c>
      <c r="HGZ1394" s="84">
        <f t="shared" si="2359"/>
        <v>2000000</v>
      </c>
      <c r="HHF1394" s="84" t="s">
        <v>247</v>
      </c>
      <c r="HHG1394" s="84" t="s">
        <v>4692</v>
      </c>
      <c r="HHH1394" s="84">
        <f t="shared" ref="HHH1394:HHP1394" si="2360">HHH1388</f>
        <v>0</v>
      </c>
      <c r="HHI1394" s="84">
        <f t="shared" si="2360"/>
        <v>0</v>
      </c>
      <c r="HHJ1394" s="84">
        <f t="shared" si="2360"/>
        <v>0</v>
      </c>
      <c r="HHK1394" s="84">
        <f t="shared" si="2360"/>
        <v>0</v>
      </c>
      <c r="HHL1394" s="84">
        <f t="shared" si="2360"/>
        <v>2000000</v>
      </c>
      <c r="HHM1394" s="84">
        <f t="shared" si="2360"/>
        <v>0</v>
      </c>
      <c r="HHN1394" s="84">
        <f t="shared" si="2360"/>
        <v>0</v>
      </c>
      <c r="HHO1394" s="84">
        <f t="shared" si="2360"/>
        <v>2000000</v>
      </c>
      <c r="HHP1394" s="84">
        <f t="shared" si="2360"/>
        <v>2000000</v>
      </c>
      <c r="HHV1394" s="84" t="s">
        <v>247</v>
      </c>
      <c r="HHW1394" s="84" t="s">
        <v>4692</v>
      </c>
      <c r="HHX1394" s="84">
        <f t="shared" ref="HHX1394:HIF1394" si="2361">HHX1388</f>
        <v>0</v>
      </c>
      <c r="HHY1394" s="84">
        <f t="shared" si="2361"/>
        <v>0</v>
      </c>
      <c r="HHZ1394" s="84">
        <f t="shared" si="2361"/>
        <v>0</v>
      </c>
      <c r="HIA1394" s="84">
        <f t="shared" si="2361"/>
        <v>0</v>
      </c>
      <c r="HIB1394" s="84">
        <f t="shared" si="2361"/>
        <v>2000000</v>
      </c>
      <c r="HIC1394" s="84">
        <f t="shared" si="2361"/>
        <v>0</v>
      </c>
      <c r="HID1394" s="84">
        <f t="shared" si="2361"/>
        <v>0</v>
      </c>
      <c r="HIE1394" s="84">
        <f t="shared" si="2361"/>
        <v>2000000</v>
      </c>
      <c r="HIF1394" s="84">
        <f t="shared" si="2361"/>
        <v>2000000</v>
      </c>
      <c r="HIL1394" s="84" t="s">
        <v>247</v>
      </c>
      <c r="HIM1394" s="84" t="s">
        <v>4692</v>
      </c>
      <c r="HIN1394" s="84">
        <f t="shared" ref="HIN1394:HIV1394" si="2362">HIN1388</f>
        <v>0</v>
      </c>
      <c r="HIO1394" s="84">
        <f t="shared" si="2362"/>
        <v>0</v>
      </c>
      <c r="HIP1394" s="84">
        <f t="shared" si="2362"/>
        <v>0</v>
      </c>
      <c r="HIQ1394" s="84">
        <f t="shared" si="2362"/>
        <v>0</v>
      </c>
      <c r="HIR1394" s="84">
        <f t="shared" si="2362"/>
        <v>2000000</v>
      </c>
      <c r="HIS1394" s="84">
        <f t="shared" si="2362"/>
        <v>0</v>
      </c>
      <c r="HIT1394" s="84">
        <f t="shared" si="2362"/>
        <v>0</v>
      </c>
      <c r="HIU1394" s="84">
        <f t="shared" si="2362"/>
        <v>2000000</v>
      </c>
      <c r="HIV1394" s="84">
        <f t="shared" si="2362"/>
        <v>2000000</v>
      </c>
      <c r="HJB1394" s="84" t="s">
        <v>247</v>
      </c>
      <c r="HJC1394" s="84" t="s">
        <v>4692</v>
      </c>
      <c r="HJD1394" s="84">
        <f t="shared" ref="HJD1394:HJL1394" si="2363">HJD1388</f>
        <v>0</v>
      </c>
      <c r="HJE1394" s="84">
        <f t="shared" si="2363"/>
        <v>0</v>
      </c>
      <c r="HJF1394" s="84">
        <f t="shared" si="2363"/>
        <v>0</v>
      </c>
      <c r="HJG1394" s="84">
        <f t="shared" si="2363"/>
        <v>0</v>
      </c>
      <c r="HJH1394" s="84">
        <f t="shared" si="2363"/>
        <v>2000000</v>
      </c>
      <c r="HJI1394" s="84">
        <f t="shared" si="2363"/>
        <v>0</v>
      </c>
      <c r="HJJ1394" s="84">
        <f t="shared" si="2363"/>
        <v>0</v>
      </c>
      <c r="HJK1394" s="84">
        <f t="shared" si="2363"/>
        <v>2000000</v>
      </c>
      <c r="HJL1394" s="84">
        <f t="shared" si="2363"/>
        <v>2000000</v>
      </c>
      <c r="HJR1394" s="84" t="s">
        <v>247</v>
      </c>
      <c r="HJS1394" s="84" t="s">
        <v>4692</v>
      </c>
      <c r="HJT1394" s="84">
        <f t="shared" ref="HJT1394:HKB1394" si="2364">HJT1388</f>
        <v>0</v>
      </c>
      <c r="HJU1394" s="84">
        <f t="shared" si="2364"/>
        <v>0</v>
      </c>
      <c r="HJV1394" s="84">
        <f t="shared" si="2364"/>
        <v>0</v>
      </c>
      <c r="HJW1394" s="84">
        <f t="shared" si="2364"/>
        <v>0</v>
      </c>
      <c r="HJX1394" s="84">
        <f t="shared" si="2364"/>
        <v>2000000</v>
      </c>
      <c r="HJY1394" s="84">
        <f t="shared" si="2364"/>
        <v>0</v>
      </c>
      <c r="HJZ1394" s="84">
        <f t="shared" si="2364"/>
        <v>0</v>
      </c>
      <c r="HKA1394" s="84">
        <f t="shared" si="2364"/>
        <v>2000000</v>
      </c>
      <c r="HKB1394" s="84">
        <f t="shared" si="2364"/>
        <v>2000000</v>
      </c>
      <c r="HKH1394" s="84" t="s">
        <v>247</v>
      </c>
      <c r="HKI1394" s="84" t="s">
        <v>4692</v>
      </c>
      <c r="HKJ1394" s="84">
        <f t="shared" ref="HKJ1394:HKR1394" si="2365">HKJ1388</f>
        <v>0</v>
      </c>
      <c r="HKK1394" s="84">
        <f t="shared" si="2365"/>
        <v>0</v>
      </c>
      <c r="HKL1394" s="84">
        <f t="shared" si="2365"/>
        <v>0</v>
      </c>
      <c r="HKM1394" s="84">
        <f t="shared" si="2365"/>
        <v>0</v>
      </c>
      <c r="HKN1394" s="84">
        <f t="shared" si="2365"/>
        <v>2000000</v>
      </c>
      <c r="HKO1394" s="84">
        <f t="shared" si="2365"/>
        <v>0</v>
      </c>
      <c r="HKP1394" s="84">
        <f t="shared" si="2365"/>
        <v>0</v>
      </c>
      <c r="HKQ1394" s="84">
        <f t="shared" si="2365"/>
        <v>2000000</v>
      </c>
      <c r="HKR1394" s="84">
        <f t="shared" si="2365"/>
        <v>2000000</v>
      </c>
      <c r="HKX1394" s="84" t="s">
        <v>247</v>
      </c>
      <c r="HKY1394" s="84" t="s">
        <v>4692</v>
      </c>
      <c r="HKZ1394" s="84">
        <f t="shared" ref="HKZ1394:HLH1394" si="2366">HKZ1388</f>
        <v>0</v>
      </c>
      <c r="HLA1394" s="84">
        <f t="shared" si="2366"/>
        <v>0</v>
      </c>
      <c r="HLB1394" s="84">
        <f t="shared" si="2366"/>
        <v>0</v>
      </c>
      <c r="HLC1394" s="84">
        <f t="shared" si="2366"/>
        <v>0</v>
      </c>
      <c r="HLD1394" s="84">
        <f t="shared" si="2366"/>
        <v>2000000</v>
      </c>
      <c r="HLE1394" s="84">
        <f t="shared" si="2366"/>
        <v>0</v>
      </c>
      <c r="HLF1394" s="84">
        <f t="shared" si="2366"/>
        <v>0</v>
      </c>
      <c r="HLG1394" s="84">
        <f t="shared" si="2366"/>
        <v>2000000</v>
      </c>
      <c r="HLH1394" s="84">
        <f t="shared" si="2366"/>
        <v>2000000</v>
      </c>
      <c r="HLN1394" s="84" t="s">
        <v>247</v>
      </c>
      <c r="HLO1394" s="84" t="s">
        <v>4692</v>
      </c>
      <c r="HLP1394" s="84">
        <f t="shared" ref="HLP1394:HLX1394" si="2367">HLP1388</f>
        <v>0</v>
      </c>
      <c r="HLQ1394" s="84">
        <f t="shared" si="2367"/>
        <v>0</v>
      </c>
      <c r="HLR1394" s="84">
        <f t="shared" si="2367"/>
        <v>0</v>
      </c>
      <c r="HLS1394" s="84">
        <f t="shared" si="2367"/>
        <v>0</v>
      </c>
      <c r="HLT1394" s="84">
        <f t="shared" si="2367"/>
        <v>2000000</v>
      </c>
      <c r="HLU1394" s="84">
        <f t="shared" si="2367"/>
        <v>0</v>
      </c>
      <c r="HLV1394" s="84">
        <f t="shared" si="2367"/>
        <v>0</v>
      </c>
      <c r="HLW1394" s="84">
        <f t="shared" si="2367"/>
        <v>2000000</v>
      </c>
      <c r="HLX1394" s="84">
        <f t="shared" si="2367"/>
        <v>2000000</v>
      </c>
      <c r="HMD1394" s="84" t="s">
        <v>247</v>
      </c>
      <c r="HME1394" s="84" t="s">
        <v>4692</v>
      </c>
      <c r="HMF1394" s="84">
        <f t="shared" ref="HMF1394:HMN1394" si="2368">HMF1388</f>
        <v>0</v>
      </c>
      <c r="HMG1394" s="84">
        <f t="shared" si="2368"/>
        <v>0</v>
      </c>
      <c r="HMH1394" s="84">
        <f t="shared" si="2368"/>
        <v>0</v>
      </c>
      <c r="HMI1394" s="84">
        <f t="shared" si="2368"/>
        <v>0</v>
      </c>
      <c r="HMJ1394" s="84">
        <f t="shared" si="2368"/>
        <v>2000000</v>
      </c>
      <c r="HMK1394" s="84">
        <f t="shared" si="2368"/>
        <v>0</v>
      </c>
      <c r="HML1394" s="84">
        <f t="shared" si="2368"/>
        <v>0</v>
      </c>
      <c r="HMM1394" s="84">
        <f t="shared" si="2368"/>
        <v>2000000</v>
      </c>
      <c r="HMN1394" s="84">
        <f t="shared" si="2368"/>
        <v>2000000</v>
      </c>
      <c r="HMT1394" s="84" t="s">
        <v>247</v>
      </c>
      <c r="HMU1394" s="84" t="s">
        <v>4692</v>
      </c>
      <c r="HMV1394" s="84">
        <f t="shared" ref="HMV1394:HND1394" si="2369">HMV1388</f>
        <v>0</v>
      </c>
      <c r="HMW1394" s="84">
        <f t="shared" si="2369"/>
        <v>0</v>
      </c>
      <c r="HMX1394" s="84">
        <f t="shared" si="2369"/>
        <v>0</v>
      </c>
      <c r="HMY1394" s="84">
        <f t="shared" si="2369"/>
        <v>0</v>
      </c>
      <c r="HMZ1394" s="84">
        <f t="shared" si="2369"/>
        <v>2000000</v>
      </c>
      <c r="HNA1394" s="84">
        <f t="shared" si="2369"/>
        <v>0</v>
      </c>
      <c r="HNB1394" s="84">
        <f t="shared" si="2369"/>
        <v>0</v>
      </c>
      <c r="HNC1394" s="84">
        <f t="shared" si="2369"/>
        <v>2000000</v>
      </c>
      <c r="HND1394" s="84">
        <f t="shared" si="2369"/>
        <v>2000000</v>
      </c>
      <c r="HNJ1394" s="84" t="s">
        <v>247</v>
      </c>
      <c r="HNK1394" s="84" t="s">
        <v>4692</v>
      </c>
      <c r="HNL1394" s="84">
        <f t="shared" ref="HNL1394:HNT1394" si="2370">HNL1388</f>
        <v>0</v>
      </c>
      <c r="HNM1394" s="84">
        <f t="shared" si="2370"/>
        <v>0</v>
      </c>
      <c r="HNN1394" s="84">
        <f t="shared" si="2370"/>
        <v>0</v>
      </c>
      <c r="HNO1394" s="84">
        <f t="shared" si="2370"/>
        <v>0</v>
      </c>
      <c r="HNP1394" s="84">
        <f t="shared" si="2370"/>
        <v>2000000</v>
      </c>
      <c r="HNQ1394" s="84">
        <f t="shared" si="2370"/>
        <v>0</v>
      </c>
      <c r="HNR1394" s="84">
        <f t="shared" si="2370"/>
        <v>0</v>
      </c>
      <c r="HNS1394" s="84">
        <f t="shared" si="2370"/>
        <v>2000000</v>
      </c>
      <c r="HNT1394" s="84">
        <f t="shared" si="2370"/>
        <v>2000000</v>
      </c>
      <c r="HNZ1394" s="84" t="s">
        <v>247</v>
      </c>
      <c r="HOA1394" s="84" t="s">
        <v>4692</v>
      </c>
      <c r="HOB1394" s="84">
        <f t="shared" ref="HOB1394:HOJ1394" si="2371">HOB1388</f>
        <v>0</v>
      </c>
      <c r="HOC1394" s="84">
        <f t="shared" si="2371"/>
        <v>0</v>
      </c>
      <c r="HOD1394" s="84">
        <f t="shared" si="2371"/>
        <v>0</v>
      </c>
      <c r="HOE1394" s="84">
        <f t="shared" si="2371"/>
        <v>0</v>
      </c>
      <c r="HOF1394" s="84">
        <f t="shared" si="2371"/>
        <v>2000000</v>
      </c>
      <c r="HOG1394" s="84">
        <f t="shared" si="2371"/>
        <v>0</v>
      </c>
      <c r="HOH1394" s="84">
        <f t="shared" si="2371"/>
        <v>0</v>
      </c>
      <c r="HOI1394" s="84">
        <f t="shared" si="2371"/>
        <v>2000000</v>
      </c>
      <c r="HOJ1394" s="84">
        <f t="shared" si="2371"/>
        <v>2000000</v>
      </c>
      <c r="HOP1394" s="84" t="s">
        <v>247</v>
      </c>
      <c r="HOQ1394" s="84" t="s">
        <v>4692</v>
      </c>
      <c r="HOR1394" s="84">
        <f t="shared" ref="HOR1394:HOZ1394" si="2372">HOR1388</f>
        <v>0</v>
      </c>
      <c r="HOS1394" s="84">
        <f t="shared" si="2372"/>
        <v>0</v>
      </c>
      <c r="HOT1394" s="84">
        <f t="shared" si="2372"/>
        <v>0</v>
      </c>
      <c r="HOU1394" s="84">
        <f t="shared" si="2372"/>
        <v>0</v>
      </c>
      <c r="HOV1394" s="84">
        <f t="shared" si="2372"/>
        <v>2000000</v>
      </c>
      <c r="HOW1394" s="84">
        <f t="shared" si="2372"/>
        <v>0</v>
      </c>
      <c r="HOX1394" s="84">
        <f t="shared" si="2372"/>
        <v>0</v>
      </c>
      <c r="HOY1394" s="84">
        <f t="shared" si="2372"/>
        <v>2000000</v>
      </c>
      <c r="HOZ1394" s="84">
        <f t="shared" si="2372"/>
        <v>2000000</v>
      </c>
      <c r="HPF1394" s="84" t="s">
        <v>247</v>
      </c>
      <c r="HPG1394" s="84" t="s">
        <v>4692</v>
      </c>
      <c r="HPH1394" s="84">
        <f t="shared" ref="HPH1394:HPP1394" si="2373">HPH1388</f>
        <v>0</v>
      </c>
      <c r="HPI1394" s="84">
        <f t="shared" si="2373"/>
        <v>0</v>
      </c>
      <c r="HPJ1394" s="84">
        <f t="shared" si="2373"/>
        <v>0</v>
      </c>
      <c r="HPK1394" s="84">
        <f t="shared" si="2373"/>
        <v>0</v>
      </c>
      <c r="HPL1394" s="84">
        <f t="shared" si="2373"/>
        <v>2000000</v>
      </c>
      <c r="HPM1394" s="84">
        <f t="shared" si="2373"/>
        <v>0</v>
      </c>
      <c r="HPN1394" s="84">
        <f t="shared" si="2373"/>
        <v>0</v>
      </c>
      <c r="HPO1394" s="84">
        <f t="shared" si="2373"/>
        <v>2000000</v>
      </c>
      <c r="HPP1394" s="84">
        <f t="shared" si="2373"/>
        <v>2000000</v>
      </c>
      <c r="HPV1394" s="84" t="s">
        <v>247</v>
      </c>
      <c r="HPW1394" s="84" t="s">
        <v>4692</v>
      </c>
      <c r="HPX1394" s="84">
        <f t="shared" ref="HPX1394:HQF1394" si="2374">HPX1388</f>
        <v>0</v>
      </c>
      <c r="HPY1394" s="84">
        <f t="shared" si="2374"/>
        <v>0</v>
      </c>
      <c r="HPZ1394" s="84">
        <f t="shared" si="2374"/>
        <v>0</v>
      </c>
      <c r="HQA1394" s="84">
        <f t="shared" si="2374"/>
        <v>0</v>
      </c>
      <c r="HQB1394" s="84">
        <f t="shared" si="2374"/>
        <v>2000000</v>
      </c>
      <c r="HQC1394" s="84">
        <f t="shared" si="2374"/>
        <v>0</v>
      </c>
      <c r="HQD1394" s="84">
        <f t="shared" si="2374"/>
        <v>0</v>
      </c>
      <c r="HQE1394" s="84">
        <f t="shared" si="2374"/>
        <v>2000000</v>
      </c>
      <c r="HQF1394" s="84">
        <f t="shared" si="2374"/>
        <v>2000000</v>
      </c>
      <c r="HQL1394" s="84" t="s">
        <v>247</v>
      </c>
      <c r="HQM1394" s="84" t="s">
        <v>4692</v>
      </c>
      <c r="HQN1394" s="84">
        <f t="shared" ref="HQN1394:HQV1394" si="2375">HQN1388</f>
        <v>0</v>
      </c>
      <c r="HQO1394" s="84">
        <f t="shared" si="2375"/>
        <v>0</v>
      </c>
      <c r="HQP1394" s="84">
        <f t="shared" si="2375"/>
        <v>0</v>
      </c>
      <c r="HQQ1394" s="84">
        <f t="shared" si="2375"/>
        <v>0</v>
      </c>
      <c r="HQR1394" s="84">
        <f t="shared" si="2375"/>
        <v>2000000</v>
      </c>
      <c r="HQS1394" s="84">
        <f t="shared" si="2375"/>
        <v>0</v>
      </c>
      <c r="HQT1394" s="84">
        <f t="shared" si="2375"/>
        <v>0</v>
      </c>
      <c r="HQU1394" s="84">
        <f t="shared" si="2375"/>
        <v>2000000</v>
      </c>
      <c r="HQV1394" s="84">
        <f t="shared" si="2375"/>
        <v>2000000</v>
      </c>
      <c r="HRB1394" s="84" t="s">
        <v>247</v>
      </c>
      <c r="HRC1394" s="84" t="s">
        <v>4692</v>
      </c>
      <c r="HRD1394" s="84">
        <f t="shared" ref="HRD1394:HRL1394" si="2376">HRD1388</f>
        <v>0</v>
      </c>
      <c r="HRE1394" s="84">
        <f t="shared" si="2376"/>
        <v>0</v>
      </c>
      <c r="HRF1394" s="84">
        <f t="shared" si="2376"/>
        <v>0</v>
      </c>
      <c r="HRG1394" s="84">
        <f t="shared" si="2376"/>
        <v>0</v>
      </c>
      <c r="HRH1394" s="84">
        <f t="shared" si="2376"/>
        <v>2000000</v>
      </c>
      <c r="HRI1394" s="84">
        <f t="shared" si="2376"/>
        <v>0</v>
      </c>
      <c r="HRJ1394" s="84">
        <f t="shared" si="2376"/>
        <v>0</v>
      </c>
      <c r="HRK1394" s="84">
        <f t="shared" si="2376"/>
        <v>2000000</v>
      </c>
      <c r="HRL1394" s="84">
        <f t="shared" si="2376"/>
        <v>2000000</v>
      </c>
      <c r="HRR1394" s="84" t="s">
        <v>247</v>
      </c>
      <c r="HRS1394" s="84" t="s">
        <v>4692</v>
      </c>
      <c r="HRT1394" s="84">
        <f t="shared" ref="HRT1394:HSB1394" si="2377">HRT1388</f>
        <v>0</v>
      </c>
      <c r="HRU1394" s="84">
        <f t="shared" si="2377"/>
        <v>0</v>
      </c>
      <c r="HRV1394" s="84">
        <f t="shared" si="2377"/>
        <v>0</v>
      </c>
      <c r="HRW1394" s="84">
        <f t="shared" si="2377"/>
        <v>0</v>
      </c>
      <c r="HRX1394" s="84">
        <f t="shared" si="2377"/>
        <v>2000000</v>
      </c>
      <c r="HRY1394" s="84">
        <f t="shared" si="2377"/>
        <v>0</v>
      </c>
      <c r="HRZ1394" s="84">
        <f t="shared" si="2377"/>
        <v>0</v>
      </c>
      <c r="HSA1394" s="84">
        <f t="shared" si="2377"/>
        <v>2000000</v>
      </c>
      <c r="HSB1394" s="84">
        <f t="shared" si="2377"/>
        <v>2000000</v>
      </c>
      <c r="HSH1394" s="84" t="s">
        <v>247</v>
      </c>
      <c r="HSI1394" s="84" t="s">
        <v>4692</v>
      </c>
      <c r="HSJ1394" s="84">
        <f t="shared" ref="HSJ1394:HSR1394" si="2378">HSJ1388</f>
        <v>0</v>
      </c>
      <c r="HSK1394" s="84">
        <f t="shared" si="2378"/>
        <v>0</v>
      </c>
      <c r="HSL1394" s="84">
        <f t="shared" si="2378"/>
        <v>0</v>
      </c>
      <c r="HSM1394" s="84">
        <f t="shared" si="2378"/>
        <v>0</v>
      </c>
      <c r="HSN1394" s="84">
        <f t="shared" si="2378"/>
        <v>2000000</v>
      </c>
      <c r="HSO1394" s="84">
        <f t="shared" si="2378"/>
        <v>0</v>
      </c>
      <c r="HSP1394" s="84">
        <f t="shared" si="2378"/>
        <v>0</v>
      </c>
      <c r="HSQ1394" s="84">
        <f t="shared" si="2378"/>
        <v>2000000</v>
      </c>
      <c r="HSR1394" s="84">
        <f t="shared" si="2378"/>
        <v>2000000</v>
      </c>
      <c r="HSX1394" s="84" t="s">
        <v>247</v>
      </c>
      <c r="HSY1394" s="84" t="s">
        <v>4692</v>
      </c>
      <c r="HSZ1394" s="84">
        <f t="shared" ref="HSZ1394:HTH1394" si="2379">HSZ1388</f>
        <v>0</v>
      </c>
      <c r="HTA1394" s="84">
        <f t="shared" si="2379"/>
        <v>0</v>
      </c>
      <c r="HTB1394" s="84">
        <f t="shared" si="2379"/>
        <v>0</v>
      </c>
      <c r="HTC1394" s="84">
        <f t="shared" si="2379"/>
        <v>0</v>
      </c>
      <c r="HTD1394" s="84">
        <f t="shared" si="2379"/>
        <v>2000000</v>
      </c>
      <c r="HTE1394" s="84">
        <f t="shared" si="2379"/>
        <v>0</v>
      </c>
      <c r="HTF1394" s="84">
        <f t="shared" si="2379"/>
        <v>0</v>
      </c>
      <c r="HTG1394" s="84">
        <f t="shared" si="2379"/>
        <v>2000000</v>
      </c>
      <c r="HTH1394" s="84">
        <f t="shared" si="2379"/>
        <v>2000000</v>
      </c>
      <c r="HTN1394" s="84" t="s">
        <v>247</v>
      </c>
      <c r="HTO1394" s="84" t="s">
        <v>4692</v>
      </c>
      <c r="HTP1394" s="84">
        <f t="shared" ref="HTP1394:HTX1394" si="2380">HTP1388</f>
        <v>0</v>
      </c>
      <c r="HTQ1394" s="84">
        <f t="shared" si="2380"/>
        <v>0</v>
      </c>
      <c r="HTR1394" s="84">
        <f t="shared" si="2380"/>
        <v>0</v>
      </c>
      <c r="HTS1394" s="84">
        <f t="shared" si="2380"/>
        <v>0</v>
      </c>
      <c r="HTT1394" s="84">
        <f t="shared" si="2380"/>
        <v>2000000</v>
      </c>
      <c r="HTU1394" s="84">
        <f t="shared" si="2380"/>
        <v>0</v>
      </c>
      <c r="HTV1394" s="84">
        <f t="shared" si="2380"/>
        <v>0</v>
      </c>
      <c r="HTW1394" s="84">
        <f t="shared" si="2380"/>
        <v>2000000</v>
      </c>
      <c r="HTX1394" s="84">
        <f t="shared" si="2380"/>
        <v>2000000</v>
      </c>
      <c r="HUD1394" s="84" t="s">
        <v>247</v>
      </c>
      <c r="HUE1394" s="84" t="s">
        <v>4692</v>
      </c>
      <c r="HUF1394" s="84">
        <f t="shared" ref="HUF1394:HUN1394" si="2381">HUF1388</f>
        <v>0</v>
      </c>
      <c r="HUG1394" s="84">
        <f t="shared" si="2381"/>
        <v>0</v>
      </c>
      <c r="HUH1394" s="84">
        <f t="shared" si="2381"/>
        <v>0</v>
      </c>
      <c r="HUI1394" s="84">
        <f t="shared" si="2381"/>
        <v>0</v>
      </c>
      <c r="HUJ1394" s="84">
        <f t="shared" si="2381"/>
        <v>2000000</v>
      </c>
      <c r="HUK1394" s="84">
        <f t="shared" si="2381"/>
        <v>0</v>
      </c>
      <c r="HUL1394" s="84">
        <f t="shared" si="2381"/>
        <v>0</v>
      </c>
      <c r="HUM1394" s="84">
        <f t="shared" si="2381"/>
        <v>2000000</v>
      </c>
      <c r="HUN1394" s="84">
        <f t="shared" si="2381"/>
        <v>2000000</v>
      </c>
      <c r="HUT1394" s="84" t="s">
        <v>247</v>
      </c>
      <c r="HUU1394" s="84" t="s">
        <v>4692</v>
      </c>
      <c r="HUV1394" s="84">
        <f t="shared" ref="HUV1394:HVD1394" si="2382">HUV1388</f>
        <v>0</v>
      </c>
      <c r="HUW1394" s="84">
        <f t="shared" si="2382"/>
        <v>0</v>
      </c>
      <c r="HUX1394" s="84">
        <f t="shared" si="2382"/>
        <v>0</v>
      </c>
      <c r="HUY1394" s="84">
        <f t="shared" si="2382"/>
        <v>0</v>
      </c>
      <c r="HUZ1394" s="84">
        <f t="shared" si="2382"/>
        <v>2000000</v>
      </c>
      <c r="HVA1394" s="84">
        <f t="shared" si="2382"/>
        <v>0</v>
      </c>
      <c r="HVB1394" s="84">
        <f t="shared" si="2382"/>
        <v>0</v>
      </c>
      <c r="HVC1394" s="84">
        <f t="shared" si="2382"/>
        <v>2000000</v>
      </c>
      <c r="HVD1394" s="84">
        <f t="shared" si="2382"/>
        <v>2000000</v>
      </c>
      <c r="HVJ1394" s="84" t="s">
        <v>247</v>
      </c>
      <c r="HVK1394" s="84" t="s">
        <v>4692</v>
      </c>
      <c r="HVL1394" s="84">
        <f t="shared" ref="HVL1394:HVT1394" si="2383">HVL1388</f>
        <v>0</v>
      </c>
      <c r="HVM1394" s="84">
        <f t="shared" si="2383"/>
        <v>0</v>
      </c>
      <c r="HVN1394" s="84">
        <f t="shared" si="2383"/>
        <v>0</v>
      </c>
      <c r="HVO1394" s="84">
        <f t="shared" si="2383"/>
        <v>0</v>
      </c>
      <c r="HVP1394" s="84">
        <f t="shared" si="2383"/>
        <v>2000000</v>
      </c>
      <c r="HVQ1394" s="84">
        <f t="shared" si="2383"/>
        <v>0</v>
      </c>
      <c r="HVR1394" s="84">
        <f t="shared" si="2383"/>
        <v>0</v>
      </c>
      <c r="HVS1394" s="84">
        <f t="shared" si="2383"/>
        <v>2000000</v>
      </c>
      <c r="HVT1394" s="84">
        <f t="shared" si="2383"/>
        <v>2000000</v>
      </c>
      <c r="HVZ1394" s="84" t="s">
        <v>247</v>
      </c>
      <c r="HWA1394" s="84" t="s">
        <v>4692</v>
      </c>
      <c r="HWB1394" s="84">
        <f t="shared" ref="HWB1394:HWJ1394" si="2384">HWB1388</f>
        <v>0</v>
      </c>
      <c r="HWC1394" s="84">
        <f t="shared" si="2384"/>
        <v>0</v>
      </c>
      <c r="HWD1394" s="84">
        <f t="shared" si="2384"/>
        <v>0</v>
      </c>
      <c r="HWE1394" s="84">
        <f t="shared" si="2384"/>
        <v>0</v>
      </c>
      <c r="HWF1394" s="84">
        <f t="shared" si="2384"/>
        <v>2000000</v>
      </c>
      <c r="HWG1394" s="84">
        <f t="shared" si="2384"/>
        <v>0</v>
      </c>
      <c r="HWH1394" s="84">
        <f t="shared" si="2384"/>
        <v>0</v>
      </c>
      <c r="HWI1394" s="84">
        <f t="shared" si="2384"/>
        <v>2000000</v>
      </c>
      <c r="HWJ1394" s="84">
        <f t="shared" si="2384"/>
        <v>2000000</v>
      </c>
      <c r="HWP1394" s="84" t="s">
        <v>247</v>
      </c>
      <c r="HWQ1394" s="84" t="s">
        <v>4692</v>
      </c>
      <c r="HWR1394" s="84">
        <f t="shared" ref="HWR1394:HWZ1394" si="2385">HWR1388</f>
        <v>0</v>
      </c>
      <c r="HWS1394" s="84">
        <f t="shared" si="2385"/>
        <v>0</v>
      </c>
      <c r="HWT1394" s="84">
        <f t="shared" si="2385"/>
        <v>0</v>
      </c>
      <c r="HWU1394" s="84">
        <f t="shared" si="2385"/>
        <v>0</v>
      </c>
      <c r="HWV1394" s="84">
        <f t="shared" si="2385"/>
        <v>2000000</v>
      </c>
      <c r="HWW1394" s="84">
        <f t="shared" si="2385"/>
        <v>0</v>
      </c>
      <c r="HWX1394" s="84">
        <f t="shared" si="2385"/>
        <v>0</v>
      </c>
      <c r="HWY1394" s="84">
        <f t="shared" si="2385"/>
        <v>2000000</v>
      </c>
      <c r="HWZ1394" s="84">
        <f t="shared" si="2385"/>
        <v>2000000</v>
      </c>
      <c r="HXF1394" s="84" t="s">
        <v>247</v>
      </c>
      <c r="HXG1394" s="84" t="s">
        <v>4692</v>
      </c>
      <c r="HXH1394" s="84">
        <f t="shared" ref="HXH1394:HXP1394" si="2386">HXH1388</f>
        <v>0</v>
      </c>
      <c r="HXI1394" s="84">
        <f t="shared" si="2386"/>
        <v>0</v>
      </c>
      <c r="HXJ1394" s="84">
        <f t="shared" si="2386"/>
        <v>0</v>
      </c>
      <c r="HXK1394" s="84">
        <f t="shared" si="2386"/>
        <v>0</v>
      </c>
      <c r="HXL1394" s="84">
        <f t="shared" si="2386"/>
        <v>2000000</v>
      </c>
      <c r="HXM1394" s="84">
        <f t="shared" si="2386"/>
        <v>0</v>
      </c>
      <c r="HXN1394" s="84">
        <f t="shared" si="2386"/>
        <v>0</v>
      </c>
      <c r="HXO1394" s="84">
        <f t="shared" si="2386"/>
        <v>2000000</v>
      </c>
      <c r="HXP1394" s="84">
        <f t="shared" si="2386"/>
        <v>2000000</v>
      </c>
      <c r="HXV1394" s="84" t="s">
        <v>247</v>
      </c>
      <c r="HXW1394" s="84" t="s">
        <v>4692</v>
      </c>
      <c r="HXX1394" s="84">
        <f t="shared" ref="HXX1394:HYF1394" si="2387">HXX1388</f>
        <v>0</v>
      </c>
      <c r="HXY1394" s="84">
        <f t="shared" si="2387"/>
        <v>0</v>
      </c>
      <c r="HXZ1394" s="84">
        <f t="shared" si="2387"/>
        <v>0</v>
      </c>
      <c r="HYA1394" s="84">
        <f t="shared" si="2387"/>
        <v>0</v>
      </c>
      <c r="HYB1394" s="84">
        <f t="shared" si="2387"/>
        <v>2000000</v>
      </c>
      <c r="HYC1394" s="84">
        <f t="shared" si="2387"/>
        <v>0</v>
      </c>
      <c r="HYD1394" s="84">
        <f t="shared" si="2387"/>
        <v>0</v>
      </c>
      <c r="HYE1394" s="84">
        <f t="shared" si="2387"/>
        <v>2000000</v>
      </c>
      <c r="HYF1394" s="84">
        <f t="shared" si="2387"/>
        <v>2000000</v>
      </c>
      <c r="HYL1394" s="84" t="s">
        <v>247</v>
      </c>
      <c r="HYM1394" s="84" t="s">
        <v>4692</v>
      </c>
      <c r="HYN1394" s="84">
        <f t="shared" ref="HYN1394:HYV1394" si="2388">HYN1388</f>
        <v>0</v>
      </c>
      <c r="HYO1394" s="84">
        <f t="shared" si="2388"/>
        <v>0</v>
      </c>
      <c r="HYP1394" s="84">
        <f t="shared" si="2388"/>
        <v>0</v>
      </c>
      <c r="HYQ1394" s="84">
        <f t="shared" si="2388"/>
        <v>0</v>
      </c>
      <c r="HYR1394" s="84">
        <f t="shared" si="2388"/>
        <v>2000000</v>
      </c>
      <c r="HYS1394" s="84">
        <f t="shared" si="2388"/>
        <v>0</v>
      </c>
      <c r="HYT1394" s="84">
        <f t="shared" si="2388"/>
        <v>0</v>
      </c>
      <c r="HYU1394" s="84">
        <f t="shared" si="2388"/>
        <v>2000000</v>
      </c>
      <c r="HYV1394" s="84">
        <f t="shared" si="2388"/>
        <v>2000000</v>
      </c>
      <c r="HZB1394" s="84" t="s">
        <v>247</v>
      </c>
      <c r="HZC1394" s="84" t="s">
        <v>4692</v>
      </c>
      <c r="HZD1394" s="84">
        <f t="shared" ref="HZD1394:HZL1394" si="2389">HZD1388</f>
        <v>0</v>
      </c>
      <c r="HZE1394" s="84">
        <f t="shared" si="2389"/>
        <v>0</v>
      </c>
      <c r="HZF1394" s="84">
        <f t="shared" si="2389"/>
        <v>0</v>
      </c>
      <c r="HZG1394" s="84">
        <f t="shared" si="2389"/>
        <v>0</v>
      </c>
      <c r="HZH1394" s="84">
        <f t="shared" si="2389"/>
        <v>2000000</v>
      </c>
      <c r="HZI1394" s="84">
        <f t="shared" si="2389"/>
        <v>0</v>
      </c>
      <c r="HZJ1394" s="84">
        <f t="shared" si="2389"/>
        <v>0</v>
      </c>
      <c r="HZK1394" s="84">
        <f t="shared" si="2389"/>
        <v>2000000</v>
      </c>
      <c r="HZL1394" s="84">
        <f t="shared" si="2389"/>
        <v>2000000</v>
      </c>
      <c r="HZR1394" s="84" t="s">
        <v>247</v>
      </c>
      <c r="HZS1394" s="84" t="s">
        <v>4692</v>
      </c>
      <c r="HZT1394" s="84">
        <f t="shared" ref="HZT1394:IAB1394" si="2390">HZT1388</f>
        <v>0</v>
      </c>
      <c r="HZU1394" s="84">
        <f t="shared" si="2390"/>
        <v>0</v>
      </c>
      <c r="HZV1394" s="84">
        <f t="shared" si="2390"/>
        <v>0</v>
      </c>
      <c r="HZW1394" s="84">
        <f t="shared" si="2390"/>
        <v>0</v>
      </c>
      <c r="HZX1394" s="84">
        <f t="shared" si="2390"/>
        <v>2000000</v>
      </c>
      <c r="HZY1394" s="84">
        <f t="shared" si="2390"/>
        <v>0</v>
      </c>
      <c r="HZZ1394" s="84">
        <f t="shared" si="2390"/>
        <v>0</v>
      </c>
      <c r="IAA1394" s="84">
        <f t="shared" si="2390"/>
        <v>2000000</v>
      </c>
      <c r="IAB1394" s="84">
        <f t="shared" si="2390"/>
        <v>2000000</v>
      </c>
      <c r="IAH1394" s="84" t="s">
        <v>247</v>
      </c>
      <c r="IAI1394" s="84" t="s">
        <v>4692</v>
      </c>
      <c r="IAJ1394" s="84">
        <f t="shared" ref="IAJ1394:IAR1394" si="2391">IAJ1388</f>
        <v>0</v>
      </c>
      <c r="IAK1394" s="84">
        <f t="shared" si="2391"/>
        <v>0</v>
      </c>
      <c r="IAL1394" s="84">
        <f t="shared" si="2391"/>
        <v>0</v>
      </c>
      <c r="IAM1394" s="84">
        <f t="shared" si="2391"/>
        <v>0</v>
      </c>
      <c r="IAN1394" s="84">
        <f t="shared" si="2391"/>
        <v>2000000</v>
      </c>
      <c r="IAO1394" s="84">
        <f t="shared" si="2391"/>
        <v>0</v>
      </c>
      <c r="IAP1394" s="84">
        <f t="shared" si="2391"/>
        <v>0</v>
      </c>
      <c r="IAQ1394" s="84">
        <f t="shared" si="2391"/>
        <v>2000000</v>
      </c>
      <c r="IAR1394" s="84">
        <f t="shared" si="2391"/>
        <v>2000000</v>
      </c>
      <c r="IAX1394" s="84" t="s">
        <v>247</v>
      </c>
      <c r="IAY1394" s="84" t="s">
        <v>4692</v>
      </c>
      <c r="IAZ1394" s="84">
        <f>IAZ1388</f>
        <v>0</v>
      </c>
      <c r="IBA1394" s="84">
        <f>IBA1388</f>
        <v>0</v>
      </c>
      <c r="IBB1394" s="84">
        <f>IBB1388</f>
        <v>0</v>
      </c>
      <c r="IBC1394" s="84">
        <f>IBC1388</f>
        <v>0</v>
      </c>
      <c r="IBD1394" s="84">
        <f>IBD1388</f>
        <v>2000000</v>
      </c>
      <c r="IBE1394" s="84">
        <f>IBE1388</f>
        <v>0</v>
      </c>
      <c r="IBF1394" s="84">
        <f>IBF1388</f>
        <v>0</v>
      </c>
      <c r="IBG1394" s="84">
        <f>IBG1388</f>
        <v>2000000</v>
      </c>
      <c r="IBH1394" s="84">
        <f>IBH1388</f>
        <v>2000000</v>
      </c>
      <c r="IBN1394" s="84" t="s">
        <v>247</v>
      </c>
      <c r="IBO1394" s="84" t="s">
        <v>4692</v>
      </c>
      <c r="IBP1394" s="84">
        <f t="shared" ref="IBP1394:IBX1394" si="2392">IBP1388</f>
        <v>0</v>
      </c>
      <c r="IBQ1394" s="84">
        <f t="shared" si="2392"/>
        <v>0</v>
      </c>
      <c r="IBR1394" s="84">
        <f t="shared" si="2392"/>
        <v>0</v>
      </c>
      <c r="IBS1394" s="84">
        <f t="shared" si="2392"/>
        <v>0</v>
      </c>
      <c r="IBT1394" s="84">
        <f t="shared" si="2392"/>
        <v>2000000</v>
      </c>
      <c r="IBU1394" s="84">
        <f t="shared" si="2392"/>
        <v>0</v>
      </c>
      <c r="IBV1394" s="84">
        <f t="shared" si="2392"/>
        <v>0</v>
      </c>
      <c r="IBW1394" s="84">
        <f t="shared" si="2392"/>
        <v>2000000</v>
      </c>
      <c r="IBX1394" s="84">
        <f t="shared" si="2392"/>
        <v>2000000</v>
      </c>
      <c r="ICD1394" s="84" t="s">
        <v>247</v>
      </c>
      <c r="ICE1394" s="84" t="s">
        <v>4692</v>
      </c>
      <c r="ICF1394" s="84">
        <f t="shared" ref="ICF1394:ICN1394" si="2393">ICF1388</f>
        <v>0</v>
      </c>
      <c r="ICG1394" s="84">
        <f t="shared" si="2393"/>
        <v>0</v>
      </c>
      <c r="ICH1394" s="84">
        <f t="shared" si="2393"/>
        <v>0</v>
      </c>
      <c r="ICI1394" s="84">
        <f t="shared" si="2393"/>
        <v>0</v>
      </c>
      <c r="ICJ1394" s="84">
        <f t="shared" si="2393"/>
        <v>2000000</v>
      </c>
      <c r="ICK1394" s="84">
        <f t="shared" si="2393"/>
        <v>0</v>
      </c>
      <c r="ICL1394" s="84">
        <f t="shared" si="2393"/>
        <v>0</v>
      </c>
      <c r="ICM1394" s="84">
        <f t="shared" si="2393"/>
        <v>2000000</v>
      </c>
      <c r="ICN1394" s="84">
        <f t="shared" si="2393"/>
        <v>2000000</v>
      </c>
      <c r="ICT1394" s="84" t="s">
        <v>247</v>
      </c>
      <c r="ICU1394" s="84" t="s">
        <v>4692</v>
      </c>
      <c r="ICV1394" s="84">
        <f t="shared" ref="ICV1394:IDD1394" si="2394">ICV1388</f>
        <v>0</v>
      </c>
      <c r="ICW1394" s="84">
        <f t="shared" si="2394"/>
        <v>0</v>
      </c>
      <c r="ICX1394" s="84">
        <f t="shared" si="2394"/>
        <v>0</v>
      </c>
      <c r="ICY1394" s="84">
        <f t="shared" si="2394"/>
        <v>0</v>
      </c>
      <c r="ICZ1394" s="84">
        <f t="shared" si="2394"/>
        <v>2000000</v>
      </c>
      <c r="IDA1394" s="84">
        <f t="shared" si="2394"/>
        <v>0</v>
      </c>
      <c r="IDB1394" s="84">
        <f t="shared" si="2394"/>
        <v>0</v>
      </c>
      <c r="IDC1394" s="84">
        <f t="shared" si="2394"/>
        <v>2000000</v>
      </c>
      <c r="IDD1394" s="84">
        <f t="shared" si="2394"/>
        <v>2000000</v>
      </c>
      <c r="IDJ1394" s="84" t="s">
        <v>247</v>
      </c>
      <c r="IDK1394" s="84" t="s">
        <v>4692</v>
      </c>
      <c r="IDL1394" s="84">
        <f t="shared" ref="IDL1394:IDT1394" si="2395">IDL1388</f>
        <v>0</v>
      </c>
      <c r="IDM1394" s="84">
        <f t="shared" si="2395"/>
        <v>0</v>
      </c>
      <c r="IDN1394" s="84">
        <f t="shared" si="2395"/>
        <v>0</v>
      </c>
      <c r="IDO1394" s="84">
        <f t="shared" si="2395"/>
        <v>0</v>
      </c>
      <c r="IDP1394" s="84">
        <f t="shared" si="2395"/>
        <v>2000000</v>
      </c>
      <c r="IDQ1394" s="84">
        <f t="shared" si="2395"/>
        <v>0</v>
      </c>
      <c r="IDR1394" s="84">
        <f t="shared" si="2395"/>
        <v>0</v>
      </c>
      <c r="IDS1394" s="84">
        <f t="shared" si="2395"/>
        <v>2000000</v>
      </c>
      <c r="IDT1394" s="84">
        <f t="shared" si="2395"/>
        <v>2000000</v>
      </c>
      <c r="IDZ1394" s="84" t="s">
        <v>247</v>
      </c>
      <c r="IEA1394" s="84" t="s">
        <v>4692</v>
      </c>
      <c r="IEB1394" s="84">
        <f t="shared" ref="IEB1394:IEJ1394" si="2396">IEB1388</f>
        <v>0</v>
      </c>
      <c r="IEC1394" s="84">
        <f t="shared" si="2396"/>
        <v>0</v>
      </c>
      <c r="IED1394" s="84">
        <f t="shared" si="2396"/>
        <v>0</v>
      </c>
      <c r="IEE1394" s="84">
        <f t="shared" si="2396"/>
        <v>0</v>
      </c>
      <c r="IEF1394" s="84">
        <f t="shared" si="2396"/>
        <v>2000000</v>
      </c>
      <c r="IEG1394" s="84">
        <f t="shared" si="2396"/>
        <v>0</v>
      </c>
      <c r="IEH1394" s="84">
        <f t="shared" si="2396"/>
        <v>0</v>
      </c>
      <c r="IEI1394" s="84">
        <f t="shared" si="2396"/>
        <v>2000000</v>
      </c>
      <c r="IEJ1394" s="84">
        <f t="shared" si="2396"/>
        <v>2000000</v>
      </c>
      <c r="IEP1394" s="84" t="s">
        <v>247</v>
      </c>
      <c r="IEQ1394" s="84" t="s">
        <v>4692</v>
      </c>
      <c r="IER1394" s="84">
        <f t="shared" ref="IER1394:IEZ1394" si="2397">IER1388</f>
        <v>0</v>
      </c>
      <c r="IES1394" s="84">
        <f t="shared" si="2397"/>
        <v>0</v>
      </c>
      <c r="IET1394" s="84">
        <f t="shared" si="2397"/>
        <v>0</v>
      </c>
      <c r="IEU1394" s="84">
        <f t="shared" si="2397"/>
        <v>0</v>
      </c>
      <c r="IEV1394" s="84">
        <f t="shared" si="2397"/>
        <v>2000000</v>
      </c>
      <c r="IEW1394" s="84">
        <f t="shared" si="2397"/>
        <v>0</v>
      </c>
      <c r="IEX1394" s="84">
        <f t="shared" si="2397"/>
        <v>0</v>
      </c>
      <c r="IEY1394" s="84">
        <f t="shared" si="2397"/>
        <v>2000000</v>
      </c>
      <c r="IEZ1394" s="84">
        <f t="shared" si="2397"/>
        <v>2000000</v>
      </c>
      <c r="IFF1394" s="84" t="s">
        <v>247</v>
      </c>
      <c r="IFG1394" s="84" t="s">
        <v>4692</v>
      </c>
      <c r="IFH1394" s="84">
        <f t="shared" ref="IFH1394:IFP1394" si="2398">IFH1388</f>
        <v>0</v>
      </c>
      <c r="IFI1394" s="84">
        <f t="shared" si="2398"/>
        <v>0</v>
      </c>
      <c r="IFJ1394" s="84">
        <f t="shared" si="2398"/>
        <v>0</v>
      </c>
      <c r="IFK1394" s="84">
        <f t="shared" si="2398"/>
        <v>0</v>
      </c>
      <c r="IFL1394" s="84">
        <f t="shared" si="2398"/>
        <v>2000000</v>
      </c>
      <c r="IFM1394" s="84">
        <f t="shared" si="2398"/>
        <v>0</v>
      </c>
      <c r="IFN1394" s="84">
        <f t="shared" si="2398"/>
        <v>0</v>
      </c>
      <c r="IFO1394" s="84">
        <f t="shared" si="2398"/>
        <v>2000000</v>
      </c>
      <c r="IFP1394" s="84">
        <f t="shared" si="2398"/>
        <v>2000000</v>
      </c>
      <c r="IFV1394" s="84" t="s">
        <v>247</v>
      </c>
      <c r="IFW1394" s="84" t="s">
        <v>4692</v>
      </c>
      <c r="IFX1394" s="84">
        <f t="shared" ref="IFX1394:IGF1394" si="2399">IFX1388</f>
        <v>0</v>
      </c>
      <c r="IFY1394" s="84">
        <f t="shared" si="2399"/>
        <v>0</v>
      </c>
      <c r="IFZ1394" s="84">
        <f t="shared" si="2399"/>
        <v>0</v>
      </c>
      <c r="IGA1394" s="84">
        <f t="shared" si="2399"/>
        <v>0</v>
      </c>
      <c r="IGB1394" s="84">
        <f t="shared" si="2399"/>
        <v>2000000</v>
      </c>
      <c r="IGC1394" s="84">
        <f t="shared" si="2399"/>
        <v>0</v>
      </c>
      <c r="IGD1394" s="84">
        <f t="shared" si="2399"/>
        <v>0</v>
      </c>
      <c r="IGE1394" s="84">
        <f t="shared" si="2399"/>
        <v>2000000</v>
      </c>
      <c r="IGF1394" s="84">
        <f t="shared" si="2399"/>
        <v>2000000</v>
      </c>
      <c r="IGL1394" s="84" t="s">
        <v>247</v>
      </c>
      <c r="IGM1394" s="84" t="s">
        <v>4692</v>
      </c>
      <c r="IGN1394" s="84">
        <f t="shared" ref="IGN1394:IGV1394" si="2400">IGN1388</f>
        <v>0</v>
      </c>
      <c r="IGO1394" s="84">
        <f t="shared" si="2400"/>
        <v>0</v>
      </c>
      <c r="IGP1394" s="84">
        <f t="shared" si="2400"/>
        <v>0</v>
      </c>
      <c r="IGQ1394" s="84">
        <f t="shared" si="2400"/>
        <v>0</v>
      </c>
      <c r="IGR1394" s="84">
        <f t="shared" si="2400"/>
        <v>2000000</v>
      </c>
      <c r="IGS1394" s="84">
        <f t="shared" si="2400"/>
        <v>0</v>
      </c>
      <c r="IGT1394" s="84">
        <f t="shared" si="2400"/>
        <v>0</v>
      </c>
      <c r="IGU1394" s="84">
        <f t="shared" si="2400"/>
        <v>2000000</v>
      </c>
      <c r="IGV1394" s="84">
        <f t="shared" si="2400"/>
        <v>2000000</v>
      </c>
      <c r="IHB1394" s="84" t="s">
        <v>247</v>
      </c>
      <c r="IHC1394" s="84" t="s">
        <v>4692</v>
      </c>
      <c r="IHD1394" s="84">
        <f t="shared" ref="IHD1394:IHL1394" si="2401">IHD1388</f>
        <v>0</v>
      </c>
      <c r="IHE1394" s="84">
        <f t="shared" si="2401"/>
        <v>0</v>
      </c>
      <c r="IHF1394" s="84">
        <f t="shared" si="2401"/>
        <v>0</v>
      </c>
      <c r="IHG1394" s="84">
        <f t="shared" si="2401"/>
        <v>0</v>
      </c>
      <c r="IHH1394" s="84">
        <f t="shared" si="2401"/>
        <v>2000000</v>
      </c>
      <c r="IHI1394" s="84">
        <f t="shared" si="2401"/>
        <v>0</v>
      </c>
      <c r="IHJ1394" s="84">
        <f t="shared" si="2401"/>
        <v>0</v>
      </c>
      <c r="IHK1394" s="84">
        <f t="shared" si="2401"/>
        <v>2000000</v>
      </c>
      <c r="IHL1394" s="84">
        <f t="shared" si="2401"/>
        <v>2000000</v>
      </c>
      <c r="IHR1394" s="84" t="s">
        <v>247</v>
      </c>
      <c r="IHS1394" s="84" t="s">
        <v>4692</v>
      </c>
      <c r="IHT1394" s="84">
        <f t="shared" ref="IHT1394:IIB1394" si="2402">IHT1388</f>
        <v>0</v>
      </c>
      <c r="IHU1394" s="84">
        <f t="shared" si="2402"/>
        <v>0</v>
      </c>
      <c r="IHV1394" s="84">
        <f t="shared" si="2402"/>
        <v>0</v>
      </c>
      <c r="IHW1394" s="84">
        <f t="shared" si="2402"/>
        <v>0</v>
      </c>
      <c r="IHX1394" s="84">
        <f t="shared" si="2402"/>
        <v>2000000</v>
      </c>
      <c r="IHY1394" s="84">
        <f t="shared" si="2402"/>
        <v>0</v>
      </c>
      <c r="IHZ1394" s="84">
        <f t="shared" si="2402"/>
        <v>0</v>
      </c>
      <c r="IIA1394" s="84">
        <f t="shared" si="2402"/>
        <v>2000000</v>
      </c>
      <c r="IIB1394" s="84">
        <f t="shared" si="2402"/>
        <v>2000000</v>
      </c>
      <c r="IIH1394" s="84" t="s">
        <v>247</v>
      </c>
      <c r="III1394" s="84" t="s">
        <v>4692</v>
      </c>
      <c r="IIJ1394" s="84">
        <f t="shared" ref="IIJ1394:IIR1394" si="2403">IIJ1388</f>
        <v>0</v>
      </c>
      <c r="IIK1394" s="84">
        <f t="shared" si="2403"/>
        <v>0</v>
      </c>
      <c r="IIL1394" s="84">
        <f t="shared" si="2403"/>
        <v>0</v>
      </c>
      <c r="IIM1394" s="84">
        <f t="shared" si="2403"/>
        <v>0</v>
      </c>
      <c r="IIN1394" s="84">
        <f t="shared" si="2403"/>
        <v>2000000</v>
      </c>
      <c r="IIO1394" s="84">
        <f t="shared" si="2403"/>
        <v>0</v>
      </c>
      <c r="IIP1394" s="84">
        <f t="shared" si="2403"/>
        <v>0</v>
      </c>
      <c r="IIQ1394" s="84">
        <f t="shared" si="2403"/>
        <v>2000000</v>
      </c>
      <c r="IIR1394" s="84">
        <f t="shared" si="2403"/>
        <v>2000000</v>
      </c>
      <c r="IIX1394" s="84" t="s">
        <v>247</v>
      </c>
      <c r="IIY1394" s="84" t="s">
        <v>4692</v>
      </c>
      <c r="IIZ1394" s="84">
        <f t="shared" ref="IIZ1394:IJH1394" si="2404">IIZ1388</f>
        <v>0</v>
      </c>
      <c r="IJA1394" s="84">
        <f t="shared" si="2404"/>
        <v>0</v>
      </c>
      <c r="IJB1394" s="84">
        <f t="shared" si="2404"/>
        <v>0</v>
      </c>
      <c r="IJC1394" s="84">
        <f t="shared" si="2404"/>
        <v>0</v>
      </c>
      <c r="IJD1394" s="84">
        <f t="shared" si="2404"/>
        <v>2000000</v>
      </c>
      <c r="IJE1394" s="84">
        <f t="shared" si="2404"/>
        <v>0</v>
      </c>
      <c r="IJF1394" s="84">
        <f t="shared" si="2404"/>
        <v>0</v>
      </c>
      <c r="IJG1394" s="84">
        <f t="shared" si="2404"/>
        <v>2000000</v>
      </c>
      <c r="IJH1394" s="84">
        <f t="shared" si="2404"/>
        <v>2000000</v>
      </c>
      <c r="IJN1394" s="84" t="s">
        <v>247</v>
      </c>
      <c r="IJO1394" s="84" t="s">
        <v>4692</v>
      </c>
      <c r="IJP1394" s="84">
        <f t="shared" ref="IJP1394:IJX1394" si="2405">IJP1388</f>
        <v>0</v>
      </c>
      <c r="IJQ1394" s="84">
        <f t="shared" si="2405"/>
        <v>0</v>
      </c>
      <c r="IJR1394" s="84">
        <f t="shared" si="2405"/>
        <v>0</v>
      </c>
      <c r="IJS1394" s="84">
        <f t="shared" si="2405"/>
        <v>0</v>
      </c>
      <c r="IJT1394" s="84">
        <f t="shared" si="2405"/>
        <v>2000000</v>
      </c>
      <c r="IJU1394" s="84">
        <f t="shared" si="2405"/>
        <v>0</v>
      </c>
      <c r="IJV1394" s="84">
        <f t="shared" si="2405"/>
        <v>0</v>
      </c>
      <c r="IJW1394" s="84">
        <f t="shared" si="2405"/>
        <v>2000000</v>
      </c>
      <c r="IJX1394" s="84">
        <f t="shared" si="2405"/>
        <v>2000000</v>
      </c>
      <c r="IKD1394" s="84" t="s">
        <v>247</v>
      </c>
      <c r="IKE1394" s="84" t="s">
        <v>4692</v>
      </c>
      <c r="IKF1394" s="84">
        <f t="shared" ref="IKF1394:IKN1394" si="2406">IKF1388</f>
        <v>0</v>
      </c>
      <c r="IKG1394" s="84">
        <f t="shared" si="2406"/>
        <v>0</v>
      </c>
      <c r="IKH1394" s="84">
        <f t="shared" si="2406"/>
        <v>0</v>
      </c>
      <c r="IKI1394" s="84">
        <f t="shared" si="2406"/>
        <v>0</v>
      </c>
      <c r="IKJ1394" s="84">
        <f t="shared" si="2406"/>
        <v>2000000</v>
      </c>
      <c r="IKK1394" s="84">
        <f t="shared" si="2406"/>
        <v>0</v>
      </c>
      <c r="IKL1394" s="84">
        <f t="shared" si="2406"/>
        <v>0</v>
      </c>
      <c r="IKM1394" s="84">
        <f t="shared" si="2406"/>
        <v>2000000</v>
      </c>
      <c r="IKN1394" s="84">
        <f t="shared" si="2406"/>
        <v>2000000</v>
      </c>
      <c r="IKT1394" s="84" t="s">
        <v>247</v>
      </c>
      <c r="IKU1394" s="84" t="s">
        <v>4692</v>
      </c>
      <c r="IKV1394" s="84">
        <f t="shared" ref="IKV1394:ILD1394" si="2407">IKV1388</f>
        <v>0</v>
      </c>
      <c r="IKW1394" s="84">
        <f t="shared" si="2407"/>
        <v>0</v>
      </c>
      <c r="IKX1394" s="84">
        <f t="shared" si="2407"/>
        <v>0</v>
      </c>
      <c r="IKY1394" s="84">
        <f t="shared" si="2407"/>
        <v>0</v>
      </c>
      <c r="IKZ1394" s="84">
        <f t="shared" si="2407"/>
        <v>2000000</v>
      </c>
      <c r="ILA1394" s="84">
        <f t="shared" si="2407"/>
        <v>0</v>
      </c>
      <c r="ILB1394" s="84">
        <f t="shared" si="2407"/>
        <v>0</v>
      </c>
      <c r="ILC1394" s="84">
        <f t="shared" si="2407"/>
        <v>2000000</v>
      </c>
      <c r="ILD1394" s="84">
        <f t="shared" si="2407"/>
        <v>2000000</v>
      </c>
      <c r="ILJ1394" s="84" t="s">
        <v>247</v>
      </c>
      <c r="ILK1394" s="84" t="s">
        <v>4692</v>
      </c>
      <c r="ILL1394" s="84">
        <f t="shared" ref="ILL1394:ILT1394" si="2408">ILL1388</f>
        <v>0</v>
      </c>
      <c r="ILM1394" s="84">
        <f t="shared" si="2408"/>
        <v>0</v>
      </c>
      <c r="ILN1394" s="84">
        <f t="shared" si="2408"/>
        <v>0</v>
      </c>
      <c r="ILO1394" s="84">
        <f t="shared" si="2408"/>
        <v>0</v>
      </c>
      <c r="ILP1394" s="84">
        <f t="shared" si="2408"/>
        <v>2000000</v>
      </c>
      <c r="ILQ1394" s="84">
        <f t="shared" si="2408"/>
        <v>0</v>
      </c>
      <c r="ILR1394" s="84">
        <f t="shared" si="2408"/>
        <v>0</v>
      </c>
      <c r="ILS1394" s="84">
        <f t="shared" si="2408"/>
        <v>2000000</v>
      </c>
      <c r="ILT1394" s="84">
        <f t="shared" si="2408"/>
        <v>2000000</v>
      </c>
      <c r="ILZ1394" s="84" t="s">
        <v>247</v>
      </c>
      <c r="IMA1394" s="84" t="s">
        <v>4692</v>
      </c>
      <c r="IMB1394" s="84">
        <f t="shared" ref="IMB1394:IMJ1394" si="2409">IMB1388</f>
        <v>0</v>
      </c>
      <c r="IMC1394" s="84">
        <f t="shared" si="2409"/>
        <v>0</v>
      </c>
      <c r="IMD1394" s="84">
        <f t="shared" si="2409"/>
        <v>0</v>
      </c>
      <c r="IME1394" s="84">
        <f t="shared" si="2409"/>
        <v>0</v>
      </c>
      <c r="IMF1394" s="84">
        <f t="shared" si="2409"/>
        <v>2000000</v>
      </c>
      <c r="IMG1394" s="84">
        <f t="shared" si="2409"/>
        <v>0</v>
      </c>
      <c r="IMH1394" s="84">
        <f t="shared" si="2409"/>
        <v>0</v>
      </c>
      <c r="IMI1394" s="84">
        <f t="shared" si="2409"/>
        <v>2000000</v>
      </c>
      <c r="IMJ1394" s="84">
        <f t="shared" si="2409"/>
        <v>2000000</v>
      </c>
      <c r="IMP1394" s="84" t="s">
        <v>247</v>
      </c>
      <c r="IMQ1394" s="84" t="s">
        <v>4692</v>
      </c>
      <c r="IMR1394" s="84">
        <f t="shared" ref="IMR1394:IMZ1394" si="2410">IMR1388</f>
        <v>0</v>
      </c>
      <c r="IMS1394" s="84">
        <f t="shared" si="2410"/>
        <v>0</v>
      </c>
      <c r="IMT1394" s="84">
        <f t="shared" si="2410"/>
        <v>0</v>
      </c>
      <c r="IMU1394" s="84">
        <f t="shared" si="2410"/>
        <v>0</v>
      </c>
      <c r="IMV1394" s="84">
        <f t="shared" si="2410"/>
        <v>2000000</v>
      </c>
      <c r="IMW1394" s="84">
        <f t="shared" si="2410"/>
        <v>0</v>
      </c>
      <c r="IMX1394" s="84">
        <f t="shared" si="2410"/>
        <v>0</v>
      </c>
      <c r="IMY1394" s="84">
        <f t="shared" si="2410"/>
        <v>2000000</v>
      </c>
      <c r="IMZ1394" s="84">
        <f t="shared" si="2410"/>
        <v>2000000</v>
      </c>
      <c r="INF1394" s="84" t="s">
        <v>247</v>
      </c>
      <c r="ING1394" s="84" t="s">
        <v>4692</v>
      </c>
      <c r="INH1394" s="84">
        <f t="shared" ref="INH1394:INP1394" si="2411">INH1388</f>
        <v>0</v>
      </c>
      <c r="INI1394" s="84">
        <f t="shared" si="2411"/>
        <v>0</v>
      </c>
      <c r="INJ1394" s="84">
        <f t="shared" si="2411"/>
        <v>0</v>
      </c>
      <c r="INK1394" s="84">
        <f t="shared" si="2411"/>
        <v>0</v>
      </c>
      <c r="INL1394" s="84">
        <f t="shared" si="2411"/>
        <v>2000000</v>
      </c>
      <c r="INM1394" s="84">
        <f t="shared" si="2411"/>
        <v>0</v>
      </c>
      <c r="INN1394" s="84">
        <f t="shared" si="2411"/>
        <v>0</v>
      </c>
      <c r="INO1394" s="84">
        <f t="shared" si="2411"/>
        <v>2000000</v>
      </c>
      <c r="INP1394" s="84">
        <f t="shared" si="2411"/>
        <v>2000000</v>
      </c>
      <c r="INV1394" s="84" t="s">
        <v>247</v>
      </c>
      <c r="INW1394" s="84" t="s">
        <v>4692</v>
      </c>
      <c r="INX1394" s="84">
        <f t="shared" ref="INX1394:IOF1394" si="2412">INX1388</f>
        <v>0</v>
      </c>
      <c r="INY1394" s="84">
        <f t="shared" si="2412"/>
        <v>0</v>
      </c>
      <c r="INZ1394" s="84">
        <f t="shared" si="2412"/>
        <v>0</v>
      </c>
      <c r="IOA1394" s="84">
        <f t="shared" si="2412"/>
        <v>0</v>
      </c>
      <c r="IOB1394" s="84">
        <f t="shared" si="2412"/>
        <v>2000000</v>
      </c>
      <c r="IOC1394" s="84">
        <f t="shared" si="2412"/>
        <v>0</v>
      </c>
      <c r="IOD1394" s="84">
        <f t="shared" si="2412"/>
        <v>0</v>
      </c>
      <c r="IOE1394" s="84">
        <f t="shared" si="2412"/>
        <v>2000000</v>
      </c>
      <c r="IOF1394" s="84">
        <f t="shared" si="2412"/>
        <v>2000000</v>
      </c>
      <c r="IOL1394" s="84" t="s">
        <v>247</v>
      </c>
      <c r="IOM1394" s="84" t="s">
        <v>4692</v>
      </c>
      <c r="ION1394" s="84">
        <f t="shared" ref="ION1394:IOV1394" si="2413">ION1388</f>
        <v>0</v>
      </c>
      <c r="IOO1394" s="84">
        <f t="shared" si="2413"/>
        <v>0</v>
      </c>
      <c r="IOP1394" s="84">
        <f t="shared" si="2413"/>
        <v>0</v>
      </c>
      <c r="IOQ1394" s="84">
        <f t="shared" si="2413"/>
        <v>0</v>
      </c>
      <c r="IOR1394" s="84">
        <f t="shared" si="2413"/>
        <v>2000000</v>
      </c>
      <c r="IOS1394" s="84">
        <f t="shared" si="2413"/>
        <v>0</v>
      </c>
      <c r="IOT1394" s="84">
        <f t="shared" si="2413"/>
        <v>0</v>
      </c>
      <c r="IOU1394" s="84">
        <f t="shared" si="2413"/>
        <v>2000000</v>
      </c>
      <c r="IOV1394" s="84">
        <f t="shared" si="2413"/>
        <v>2000000</v>
      </c>
      <c r="IPB1394" s="84" t="s">
        <v>247</v>
      </c>
      <c r="IPC1394" s="84" t="s">
        <v>4692</v>
      </c>
      <c r="IPD1394" s="84">
        <f t="shared" ref="IPD1394:IPL1394" si="2414">IPD1388</f>
        <v>0</v>
      </c>
      <c r="IPE1394" s="84">
        <f t="shared" si="2414"/>
        <v>0</v>
      </c>
      <c r="IPF1394" s="84">
        <f t="shared" si="2414"/>
        <v>0</v>
      </c>
      <c r="IPG1394" s="84">
        <f t="shared" si="2414"/>
        <v>0</v>
      </c>
      <c r="IPH1394" s="84">
        <f t="shared" si="2414"/>
        <v>2000000</v>
      </c>
      <c r="IPI1394" s="84">
        <f t="shared" si="2414"/>
        <v>0</v>
      </c>
      <c r="IPJ1394" s="84">
        <f t="shared" si="2414"/>
        <v>0</v>
      </c>
      <c r="IPK1394" s="84">
        <f t="shared" si="2414"/>
        <v>2000000</v>
      </c>
      <c r="IPL1394" s="84">
        <f t="shared" si="2414"/>
        <v>2000000</v>
      </c>
      <c r="IPR1394" s="84" t="s">
        <v>247</v>
      </c>
      <c r="IPS1394" s="84" t="s">
        <v>4692</v>
      </c>
      <c r="IPT1394" s="84">
        <f t="shared" ref="IPT1394:IQB1394" si="2415">IPT1388</f>
        <v>0</v>
      </c>
      <c r="IPU1394" s="84">
        <f t="shared" si="2415"/>
        <v>0</v>
      </c>
      <c r="IPV1394" s="84">
        <f t="shared" si="2415"/>
        <v>0</v>
      </c>
      <c r="IPW1394" s="84">
        <f t="shared" si="2415"/>
        <v>0</v>
      </c>
      <c r="IPX1394" s="84">
        <f t="shared" si="2415"/>
        <v>2000000</v>
      </c>
      <c r="IPY1394" s="84">
        <f t="shared" si="2415"/>
        <v>0</v>
      </c>
      <c r="IPZ1394" s="84">
        <f t="shared" si="2415"/>
        <v>0</v>
      </c>
      <c r="IQA1394" s="84">
        <f t="shared" si="2415"/>
        <v>2000000</v>
      </c>
      <c r="IQB1394" s="84">
        <f t="shared" si="2415"/>
        <v>2000000</v>
      </c>
      <c r="IQH1394" s="84" t="s">
        <v>247</v>
      </c>
      <c r="IQI1394" s="84" t="s">
        <v>4692</v>
      </c>
      <c r="IQJ1394" s="84">
        <f t="shared" ref="IQJ1394:IQR1394" si="2416">IQJ1388</f>
        <v>0</v>
      </c>
      <c r="IQK1394" s="84">
        <f t="shared" si="2416"/>
        <v>0</v>
      </c>
      <c r="IQL1394" s="84">
        <f t="shared" si="2416"/>
        <v>0</v>
      </c>
      <c r="IQM1394" s="84">
        <f t="shared" si="2416"/>
        <v>0</v>
      </c>
      <c r="IQN1394" s="84">
        <f t="shared" si="2416"/>
        <v>2000000</v>
      </c>
      <c r="IQO1394" s="84">
        <f t="shared" si="2416"/>
        <v>0</v>
      </c>
      <c r="IQP1394" s="84">
        <f t="shared" si="2416"/>
        <v>0</v>
      </c>
      <c r="IQQ1394" s="84">
        <f t="shared" si="2416"/>
        <v>2000000</v>
      </c>
      <c r="IQR1394" s="84">
        <f t="shared" si="2416"/>
        <v>2000000</v>
      </c>
      <c r="IQX1394" s="84" t="s">
        <v>247</v>
      </c>
      <c r="IQY1394" s="84" t="s">
        <v>4692</v>
      </c>
      <c r="IQZ1394" s="84">
        <f t="shared" ref="IQZ1394:IRH1394" si="2417">IQZ1388</f>
        <v>0</v>
      </c>
      <c r="IRA1394" s="84">
        <f t="shared" si="2417"/>
        <v>0</v>
      </c>
      <c r="IRB1394" s="84">
        <f t="shared" si="2417"/>
        <v>0</v>
      </c>
      <c r="IRC1394" s="84">
        <f t="shared" si="2417"/>
        <v>0</v>
      </c>
      <c r="IRD1394" s="84">
        <f t="shared" si="2417"/>
        <v>2000000</v>
      </c>
      <c r="IRE1394" s="84">
        <f t="shared" si="2417"/>
        <v>0</v>
      </c>
      <c r="IRF1394" s="84">
        <f t="shared" si="2417"/>
        <v>0</v>
      </c>
      <c r="IRG1394" s="84">
        <f t="shared" si="2417"/>
        <v>2000000</v>
      </c>
      <c r="IRH1394" s="84">
        <f t="shared" si="2417"/>
        <v>2000000</v>
      </c>
      <c r="IRN1394" s="84" t="s">
        <v>247</v>
      </c>
      <c r="IRO1394" s="84" t="s">
        <v>4692</v>
      </c>
      <c r="IRP1394" s="84">
        <f t="shared" ref="IRP1394:IRX1394" si="2418">IRP1388</f>
        <v>0</v>
      </c>
      <c r="IRQ1394" s="84">
        <f t="shared" si="2418"/>
        <v>0</v>
      </c>
      <c r="IRR1394" s="84">
        <f t="shared" si="2418"/>
        <v>0</v>
      </c>
      <c r="IRS1394" s="84">
        <f t="shared" si="2418"/>
        <v>0</v>
      </c>
      <c r="IRT1394" s="84">
        <f t="shared" si="2418"/>
        <v>2000000</v>
      </c>
      <c r="IRU1394" s="84">
        <f t="shared" si="2418"/>
        <v>0</v>
      </c>
      <c r="IRV1394" s="84">
        <f t="shared" si="2418"/>
        <v>0</v>
      </c>
      <c r="IRW1394" s="84">
        <f t="shared" si="2418"/>
        <v>2000000</v>
      </c>
      <c r="IRX1394" s="84">
        <f t="shared" si="2418"/>
        <v>2000000</v>
      </c>
      <c r="ISD1394" s="84" t="s">
        <v>247</v>
      </c>
      <c r="ISE1394" s="84" t="s">
        <v>4692</v>
      </c>
      <c r="ISF1394" s="84">
        <f t="shared" ref="ISF1394:ISN1394" si="2419">ISF1388</f>
        <v>0</v>
      </c>
      <c r="ISG1394" s="84">
        <f t="shared" si="2419"/>
        <v>0</v>
      </c>
      <c r="ISH1394" s="84">
        <f t="shared" si="2419"/>
        <v>0</v>
      </c>
      <c r="ISI1394" s="84">
        <f t="shared" si="2419"/>
        <v>0</v>
      </c>
      <c r="ISJ1394" s="84">
        <f t="shared" si="2419"/>
        <v>2000000</v>
      </c>
      <c r="ISK1394" s="84">
        <f t="shared" si="2419"/>
        <v>0</v>
      </c>
      <c r="ISL1394" s="84">
        <f t="shared" si="2419"/>
        <v>0</v>
      </c>
      <c r="ISM1394" s="84">
        <f t="shared" si="2419"/>
        <v>2000000</v>
      </c>
      <c r="ISN1394" s="84">
        <f t="shared" si="2419"/>
        <v>2000000</v>
      </c>
      <c r="IST1394" s="84" t="s">
        <v>247</v>
      </c>
      <c r="ISU1394" s="84" t="s">
        <v>4692</v>
      </c>
      <c r="ISV1394" s="84">
        <f t="shared" ref="ISV1394:ITD1394" si="2420">ISV1388</f>
        <v>0</v>
      </c>
      <c r="ISW1394" s="84">
        <f t="shared" si="2420"/>
        <v>0</v>
      </c>
      <c r="ISX1394" s="84">
        <f t="shared" si="2420"/>
        <v>0</v>
      </c>
      <c r="ISY1394" s="84">
        <f t="shared" si="2420"/>
        <v>0</v>
      </c>
      <c r="ISZ1394" s="84">
        <f t="shared" si="2420"/>
        <v>2000000</v>
      </c>
      <c r="ITA1394" s="84">
        <f t="shared" si="2420"/>
        <v>0</v>
      </c>
      <c r="ITB1394" s="84">
        <f t="shared" si="2420"/>
        <v>0</v>
      </c>
      <c r="ITC1394" s="84">
        <f t="shared" si="2420"/>
        <v>2000000</v>
      </c>
      <c r="ITD1394" s="84">
        <f t="shared" si="2420"/>
        <v>2000000</v>
      </c>
      <c r="ITJ1394" s="84" t="s">
        <v>247</v>
      </c>
      <c r="ITK1394" s="84" t="s">
        <v>4692</v>
      </c>
      <c r="ITL1394" s="84">
        <f t="shared" ref="ITL1394:ITT1394" si="2421">ITL1388</f>
        <v>0</v>
      </c>
      <c r="ITM1394" s="84">
        <f t="shared" si="2421"/>
        <v>0</v>
      </c>
      <c r="ITN1394" s="84">
        <f t="shared" si="2421"/>
        <v>0</v>
      </c>
      <c r="ITO1394" s="84">
        <f t="shared" si="2421"/>
        <v>0</v>
      </c>
      <c r="ITP1394" s="84">
        <f t="shared" si="2421"/>
        <v>2000000</v>
      </c>
      <c r="ITQ1394" s="84">
        <f t="shared" si="2421"/>
        <v>0</v>
      </c>
      <c r="ITR1394" s="84">
        <f t="shared" si="2421"/>
        <v>0</v>
      </c>
      <c r="ITS1394" s="84">
        <f t="shared" si="2421"/>
        <v>2000000</v>
      </c>
      <c r="ITT1394" s="84">
        <f t="shared" si="2421"/>
        <v>2000000</v>
      </c>
      <c r="ITZ1394" s="84" t="s">
        <v>247</v>
      </c>
      <c r="IUA1394" s="84" t="s">
        <v>4692</v>
      </c>
      <c r="IUB1394" s="84">
        <f t="shared" ref="IUB1394:IUJ1394" si="2422">IUB1388</f>
        <v>0</v>
      </c>
      <c r="IUC1394" s="84">
        <f t="shared" si="2422"/>
        <v>0</v>
      </c>
      <c r="IUD1394" s="84">
        <f t="shared" si="2422"/>
        <v>0</v>
      </c>
      <c r="IUE1394" s="84">
        <f t="shared" si="2422"/>
        <v>0</v>
      </c>
      <c r="IUF1394" s="84">
        <f t="shared" si="2422"/>
        <v>2000000</v>
      </c>
      <c r="IUG1394" s="84">
        <f t="shared" si="2422"/>
        <v>0</v>
      </c>
      <c r="IUH1394" s="84">
        <f t="shared" si="2422"/>
        <v>0</v>
      </c>
      <c r="IUI1394" s="84">
        <f t="shared" si="2422"/>
        <v>2000000</v>
      </c>
      <c r="IUJ1394" s="84">
        <f t="shared" si="2422"/>
        <v>2000000</v>
      </c>
      <c r="IUP1394" s="84" t="s">
        <v>247</v>
      </c>
      <c r="IUQ1394" s="84" t="s">
        <v>4692</v>
      </c>
      <c r="IUR1394" s="84">
        <f t="shared" ref="IUR1394:IUZ1394" si="2423">IUR1388</f>
        <v>0</v>
      </c>
      <c r="IUS1394" s="84">
        <f t="shared" si="2423"/>
        <v>0</v>
      </c>
      <c r="IUT1394" s="84">
        <f t="shared" si="2423"/>
        <v>0</v>
      </c>
      <c r="IUU1394" s="84">
        <f t="shared" si="2423"/>
        <v>0</v>
      </c>
      <c r="IUV1394" s="84">
        <f t="shared" si="2423"/>
        <v>2000000</v>
      </c>
      <c r="IUW1394" s="84">
        <f t="shared" si="2423"/>
        <v>0</v>
      </c>
      <c r="IUX1394" s="84">
        <f t="shared" si="2423"/>
        <v>0</v>
      </c>
      <c r="IUY1394" s="84">
        <f t="shared" si="2423"/>
        <v>2000000</v>
      </c>
      <c r="IUZ1394" s="84">
        <f t="shared" si="2423"/>
        <v>2000000</v>
      </c>
      <c r="IVF1394" s="84" t="s">
        <v>247</v>
      </c>
      <c r="IVG1394" s="84" t="s">
        <v>4692</v>
      </c>
      <c r="IVH1394" s="84">
        <f t="shared" ref="IVH1394:IVP1394" si="2424">IVH1388</f>
        <v>0</v>
      </c>
      <c r="IVI1394" s="84">
        <f t="shared" si="2424"/>
        <v>0</v>
      </c>
      <c r="IVJ1394" s="84">
        <f t="shared" si="2424"/>
        <v>0</v>
      </c>
      <c r="IVK1394" s="84">
        <f t="shared" si="2424"/>
        <v>0</v>
      </c>
      <c r="IVL1394" s="84">
        <f t="shared" si="2424"/>
        <v>2000000</v>
      </c>
      <c r="IVM1394" s="84">
        <f t="shared" si="2424"/>
        <v>0</v>
      </c>
      <c r="IVN1394" s="84">
        <f t="shared" si="2424"/>
        <v>0</v>
      </c>
      <c r="IVO1394" s="84">
        <f t="shared" si="2424"/>
        <v>2000000</v>
      </c>
      <c r="IVP1394" s="84">
        <f t="shared" si="2424"/>
        <v>2000000</v>
      </c>
      <c r="IVV1394" s="84" t="s">
        <v>247</v>
      </c>
      <c r="IVW1394" s="84" t="s">
        <v>4692</v>
      </c>
      <c r="IVX1394" s="84">
        <f t="shared" ref="IVX1394:IWF1394" si="2425">IVX1388</f>
        <v>0</v>
      </c>
      <c r="IVY1394" s="84">
        <f t="shared" si="2425"/>
        <v>0</v>
      </c>
      <c r="IVZ1394" s="84">
        <f t="shared" si="2425"/>
        <v>0</v>
      </c>
      <c r="IWA1394" s="84">
        <f t="shared" si="2425"/>
        <v>0</v>
      </c>
      <c r="IWB1394" s="84">
        <f t="shared" si="2425"/>
        <v>2000000</v>
      </c>
      <c r="IWC1394" s="84">
        <f t="shared" si="2425"/>
        <v>0</v>
      </c>
      <c r="IWD1394" s="84">
        <f t="shared" si="2425"/>
        <v>0</v>
      </c>
      <c r="IWE1394" s="84">
        <f t="shared" si="2425"/>
        <v>2000000</v>
      </c>
      <c r="IWF1394" s="84">
        <f t="shared" si="2425"/>
        <v>2000000</v>
      </c>
      <c r="IWL1394" s="84" t="s">
        <v>247</v>
      </c>
      <c r="IWM1394" s="84" t="s">
        <v>4692</v>
      </c>
      <c r="IWN1394" s="84">
        <f t="shared" ref="IWN1394:IWV1394" si="2426">IWN1388</f>
        <v>0</v>
      </c>
      <c r="IWO1394" s="84">
        <f t="shared" si="2426"/>
        <v>0</v>
      </c>
      <c r="IWP1394" s="84">
        <f t="shared" si="2426"/>
        <v>0</v>
      </c>
      <c r="IWQ1394" s="84">
        <f t="shared" si="2426"/>
        <v>0</v>
      </c>
      <c r="IWR1394" s="84">
        <f t="shared" si="2426"/>
        <v>2000000</v>
      </c>
      <c r="IWS1394" s="84">
        <f t="shared" si="2426"/>
        <v>0</v>
      </c>
      <c r="IWT1394" s="84">
        <f t="shared" si="2426"/>
        <v>0</v>
      </c>
      <c r="IWU1394" s="84">
        <f t="shared" si="2426"/>
        <v>2000000</v>
      </c>
      <c r="IWV1394" s="84">
        <f t="shared" si="2426"/>
        <v>2000000</v>
      </c>
      <c r="IXB1394" s="84" t="s">
        <v>247</v>
      </c>
      <c r="IXC1394" s="84" t="s">
        <v>4692</v>
      </c>
      <c r="IXD1394" s="84">
        <f t="shared" ref="IXD1394:IXL1394" si="2427">IXD1388</f>
        <v>0</v>
      </c>
      <c r="IXE1394" s="84">
        <f t="shared" si="2427"/>
        <v>0</v>
      </c>
      <c r="IXF1394" s="84">
        <f t="shared" si="2427"/>
        <v>0</v>
      </c>
      <c r="IXG1394" s="84">
        <f t="shared" si="2427"/>
        <v>0</v>
      </c>
      <c r="IXH1394" s="84">
        <f t="shared" si="2427"/>
        <v>2000000</v>
      </c>
      <c r="IXI1394" s="84">
        <f t="shared" si="2427"/>
        <v>0</v>
      </c>
      <c r="IXJ1394" s="84">
        <f t="shared" si="2427"/>
        <v>0</v>
      </c>
      <c r="IXK1394" s="84">
        <f t="shared" si="2427"/>
        <v>2000000</v>
      </c>
      <c r="IXL1394" s="84">
        <f t="shared" si="2427"/>
        <v>2000000</v>
      </c>
      <c r="IXR1394" s="84" t="s">
        <v>247</v>
      </c>
      <c r="IXS1394" s="84" t="s">
        <v>4692</v>
      </c>
      <c r="IXT1394" s="84">
        <f t="shared" ref="IXT1394:IYB1394" si="2428">IXT1388</f>
        <v>0</v>
      </c>
      <c r="IXU1394" s="84">
        <f t="shared" si="2428"/>
        <v>0</v>
      </c>
      <c r="IXV1394" s="84">
        <f t="shared" si="2428"/>
        <v>0</v>
      </c>
      <c r="IXW1394" s="84">
        <f t="shared" si="2428"/>
        <v>0</v>
      </c>
      <c r="IXX1394" s="84">
        <f t="shared" si="2428"/>
        <v>2000000</v>
      </c>
      <c r="IXY1394" s="84">
        <f t="shared" si="2428"/>
        <v>0</v>
      </c>
      <c r="IXZ1394" s="84">
        <f t="shared" si="2428"/>
        <v>0</v>
      </c>
      <c r="IYA1394" s="84">
        <f t="shared" si="2428"/>
        <v>2000000</v>
      </c>
      <c r="IYB1394" s="84">
        <f t="shared" si="2428"/>
        <v>2000000</v>
      </c>
      <c r="IYH1394" s="84" t="s">
        <v>247</v>
      </c>
      <c r="IYI1394" s="84" t="s">
        <v>4692</v>
      </c>
      <c r="IYJ1394" s="84">
        <f t="shared" ref="IYJ1394:IYR1394" si="2429">IYJ1388</f>
        <v>0</v>
      </c>
      <c r="IYK1394" s="84">
        <f t="shared" si="2429"/>
        <v>0</v>
      </c>
      <c r="IYL1394" s="84">
        <f t="shared" si="2429"/>
        <v>0</v>
      </c>
      <c r="IYM1394" s="84">
        <f t="shared" si="2429"/>
        <v>0</v>
      </c>
      <c r="IYN1394" s="84">
        <f t="shared" si="2429"/>
        <v>2000000</v>
      </c>
      <c r="IYO1394" s="84">
        <f t="shared" si="2429"/>
        <v>0</v>
      </c>
      <c r="IYP1394" s="84">
        <f t="shared" si="2429"/>
        <v>0</v>
      </c>
      <c r="IYQ1394" s="84">
        <f t="shared" si="2429"/>
        <v>2000000</v>
      </c>
      <c r="IYR1394" s="84">
        <f t="shared" si="2429"/>
        <v>2000000</v>
      </c>
      <c r="IYX1394" s="84" t="s">
        <v>247</v>
      </c>
      <c r="IYY1394" s="84" t="s">
        <v>4692</v>
      </c>
      <c r="IYZ1394" s="84">
        <f t="shared" ref="IYZ1394:IZH1394" si="2430">IYZ1388</f>
        <v>0</v>
      </c>
      <c r="IZA1394" s="84">
        <f t="shared" si="2430"/>
        <v>0</v>
      </c>
      <c r="IZB1394" s="84">
        <f t="shared" si="2430"/>
        <v>0</v>
      </c>
      <c r="IZC1394" s="84">
        <f t="shared" si="2430"/>
        <v>0</v>
      </c>
      <c r="IZD1394" s="84">
        <f t="shared" si="2430"/>
        <v>2000000</v>
      </c>
      <c r="IZE1394" s="84">
        <f t="shared" si="2430"/>
        <v>0</v>
      </c>
      <c r="IZF1394" s="84">
        <f t="shared" si="2430"/>
        <v>0</v>
      </c>
      <c r="IZG1394" s="84">
        <f t="shared" si="2430"/>
        <v>2000000</v>
      </c>
      <c r="IZH1394" s="84">
        <f t="shared" si="2430"/>
        <v>2000000</v>
      </c>
      <c r="IZN1394" s="84" t="s">
        <v>247</v>
      </c>
      <c r="IZO1394" s="84" t="s">
        <v>4692</v>
      </c>
      <c r="IZP1394" s="84">
        <f t="shared" ref="IZP1394:IZX1394" si="2431">IZP1388</f>
        <v>0</v>
      </c>
      <c r="IZQ1394" s="84">
        <f t="shared" si="2431"/>
        <v>0</v>
      </c>
      <c r="IZR1394" s="84">
        <f t="shared" si="2431"/>
        <v>0</v>
      </c>
      <c r="IZS1394" s="84">
        <f t="shared" si="2431"/>
        <v>0</v>
      </c>
      <c r="IZT1394" s="84">
        <f t="shared" si="2431"/>
        <v>2000000</v>
      </c>
      <c r="IZU1394" s="84">
        <f t="shared" si="2431"/>
        <v>0</v>
      </c>
      <c r="IZV1394" s="84">
        <f t="shared" si="2431"/>
        <v>0</v>
      </c>
      <c r="IZW1394" s="84">
        <f t="shared" si="2431"/>
        <v>2000000</v>
      </c>
      <c r="IZX1394" s="84">
        <f t="shared" si="2431"/>
        <v>2000000</v>
      </c>
      <c r="JAD1394" s="84" t="s">
        <v>247</v>
      </c>
      <c r="JAE1394" s="84" t="s">
        <v>4692</v>
      </c>
      <c r="JAF1394" s="84">
        <f t="shared" ref="JAF1394:JAN1394" si="2432">JAF1388</f>
        <v>0</v>
      </c>
      <c r="JAG1394" s="84">
        <f t="shared" si="2432"/>
        <v>0</v>
      </c>
      <c r="JAH1394" s="84">
        <f t="shared" si="2432"/>
        <v>0</v>
      </c>
      <c r="JAI1394" s="84">
        <f t="shared" si="2432"/>
        <v>0</v>
      </c>
      <c r="JAJ1394" s="84">
        <f t="shared" si="2432"/>
        <v>2000000</v>
      </c>
      <c r="JAK1394" s="84">
        <f t="shared" si="2432"/>
        <v>0</v>
      </c>
      <c r="JAL1394" s="84">
        <f t="shared" si="2432"/>
        <v>0</v>
      </c>
      <c r="JAM1394" s="84">
        <f t="shared" si="2432"/>
        <v>2000000</v>
      </c>
      <c r="JAN1394" s="84">
        <f t="shared" si="2432"/>
        <v>2000000</v>
      </c>
      <c r="JAT1394" s="84" t="s">
        <v>247</v>
      </c>
      <c r="JAU1394" s="84" t="s">
        <v>4692</v>
      </c>
      <c r="JAV1394" s="84">
        <f t="shared" ref="JAV1394:JBD1394" si="2433">JAV1388</f>
        <v>0</v>
      </c>
      <c r="JAW1394" s="84">
        <f t="shared" si="2433"/>
        <v>0</v>
      </c>
      <c r="JAX1394" s="84">
        <f t="shared" si="2433"/>
        <v>0</v>
      </c>
      <c r="JAY1394" s="84">
        <f t="shared" si="2433"/>
        <v>0</v>
      </c>
      <c r="JAZ1394" s="84">
        <f t="shared" si="2433"/>
        <v>2000000</v>
      </c>
      <c r="JBA1394" s="84">
        <f t="shared" si="2433"/>
        <v>0</v>
      </c>
      <c r="JBB1394" s="84">
        <f t="shared" si="2433"/>
        <v>0</v>
      </c>
      <c r="JBC1394" s="84">
        <f t="shared" si="2433"/>
        <v>2000000</v>
      </c>
      <c r="JBD1394" s="84">
        <f t="shared" si="2433"/>
        <v>2000000</v>
      </c>
      <c r="JBJ1394" s="84" t="s">
        <v>247</v>
      </c>
      <c r="JBK1394" s="84" t="s">
        <v>4692</v>
      </c>
      <c r="JBL1394" s="84">
        <f t="shared" ref="JBL1394:JBT1394" si="2434">JBL1388</f>
        <v>0</v>
      </c>
      <c r="JBM1394" s="84">
        <f t="shared" si="2434"/>
        <v>0</v>
      </c>
      <c r="JBN1394" s="84">
        <f t="shared" si="2434"/>
        <v>0</v>
      </c>
      <c r="JBO1394" s="84">
        <f t="shared" si="2434"/>
        <v>0</v>
      </c>
      <c r="JBP1394" s="84">
        <f t="shared" si="2434"/>
        <v>2000000</v>
      </c>
      <c r="JBQ1394" s="84">
        <f t="shared" si="2434"/>
        <v>0</v>
      </c>
      <c r="JBR1394" s="84">
        <f t="shared" si="2434"/>
        <v>0</v>
      </c>
      <c r="JBS1394" s="84">
        <f t="shared" si="2434"/>
        <v>2000000</v>
      </c>
      <c r="JBT1394" s="84">
        <f t="shared" si="2434"/>
        <v>2000000</v>
      </c>
      <c r="JBZ1394" s="84" t="s">
        <v>247</v>
      </c>
      <c r="JCA1394" s="84" t="s">
        <v>4692</v>
      </c>
      <c r="JCB1394" s="84">
        <f t="shared" ref="JCB1394:JCJ1394" si="2435">JCB1388</f>
        <v>0</v>
      </c>
      <c r="JCC1394" s="84">
        <f t="shared" si="2435"/>
        <v>0</v>
      </c>
      <c r="JCD1394" s="84">
        <f t="shared" si="2435"/>
        <v>0</v>
      </c>
      <c r="JCE1394" s="84">
        <f t="shared" si="2435"/>
        <v>0</v>
      </c>
      <c r="JCF1394" s="84">
        <f t="shared" si="2435"/>
        <v>2000000</v>
      </c>
      <c r="JCG1394" s="84">
        <f t="shared" si="2435"/>
        <v>0</v>
      </c>
      <c r="JCH1394" s="84">
        <f t="shared" si="2435"/>
        <v>0</v>
      </c>
      <c r="JCI1394" s="84">
        <f t="shared" si="2435"/>
        <v>2000000</v>
      </c>
      <c r="JCJ1394" s="84">
        <f t="shared" si="2435"/>
        <v>2000000</v>
      </c>
      <c r="JCP1394" s="84" t="s">
        <v>247</v>
      </c>
      <c r="JCQ1394" s="84" t="s">
        <v>4692</v>
      </c>
      <c r="JCR1394" s="84">
        <f t="shared" ref="JCR1394:JCZ1394" si="2436">JCR1388</f>
        <v>0</v>
      </c>
      <c r="JCS1394" s="84">
        <f t="shared" si="2436"/>
        <v>0</v>
      </c>
      <c r="JCT1394" s="84">
        <f t="shared" si="2436"/>
        <v>0</v>
      </c>
      <c r="JCU1394" s="84">
        <f t="shared" si="2436"/>
        <v>0</v>
      </c>
      <c r="JCV1394" s="84">
        <f t="shared" si="2436"/>
        <v>2000000</v>
      </c>
      <c r="JCW1394" s="84">
        <f t="shared" si="2436"/>
        <v>0</v>
      </c>
      <c r="JCX1394" s="84">
        <f t="shared" si="2436"/>
        <v>0</v>
      </c>
      <c r="JCY1394" s="84">
        <f t="shared" si="2436"/>
        <v>2000000</v>
      </c>
      <c r="JCZ1394" s="84">
        <f t="shared" si="2436"/>
        <v>2000000</v>
      </c>
      <c r="JDF1394" s="84" t="s">
        <v>247</v>
      </c>
      <c r="JDG1394" s="84" t="s">
        <v>4692</v>
      </c>
      <c r="JDH1394" s="84">
        <f t="shared" ref="JDH1394:JDP1394" si="2437">JDH1388</f>
        <v>0</v>
      </c>
      <c r="JDI1394" s="84">
        <f t="shared" si="2437"/>
        <v>0</v>
      </c>
      <c r="JDJ1394" s="84">
        <f t="shared" si="2437"/>
        <v>0</v>
      </c>
      <c r="JDK1394" s="84">
        <f t="shared" si="2437"/>
        <v>0</v>
      </c>
      <c r="JDL1394" s="84">
        <f t="shared" si="2437"/>
        <v>2000000</v>
      </c>
      <c r="JDM1394" s="84">
        <f t="shared" si="2437"/>
        <v>0</v>
      </c>
      <c r="JDN1394" s="84">
        <f t="shared" si="2437"/>
        <v>0</v>
      </c>
      <c r="JDO1394" s="84">
        <f t="shared" si="2437"/>
        <v>2000000</v>
      </c>
      <c r="JDP1394" s="84">
        <f t="shared" si="2437"/>
        <v>2000000</v>
      </c>
      <c r="JDV1394" s="84" t="s">
        <v>247</v>
      </c>
      <c r="JDW1394" s="84" t="s">
        <v>4692</v>
      </c>
      <c r="JDX1394" s="84">
        <f t="shared" ref="JDX1394:JEF1394" si="2438">JDX1388</f>
        <v>0</v>
      </c>
      <c r="JDY1394" s="84">
        <f t="shared" si="2438"/>
        <v>0</v>
      </c>
      <c r="JDZ1394" s="84">
        <f t="shared" si="2438"/>
        <v>0</v>
      </c>
      <c r="JEA1394" s="84">
        <f t="shared" si="2438"/>
        <v>0</v>
      </c>
      <c r="JEB1394" s="84">
        <f t="shared" si="2438"/>
        <v>2000000</v>
      </c>
      <c r="JEC1394" s="84">
        <f t="shared" si="2438"/>
        <v>0</v>
      </c>
      <c r="JED1394" s="84">
        <f t="shared" si="2438"/>
        <v>0</v>
      </c>
      <c r="JEE1394" s="84">
        <f t="shared" si="2438"/>
        <v>2000000</v>
      </c>
      <c r="JEF1394" s="84">
        <f t="shared" si="2438"/>
        <v>2000000</v>
      </c>
      <c r="JEL1394" s="84" t="s">
        <v>247</v>
      </c>
      <c r="JEM1394" s="84" t="s">
        <v>4692</v>
      </c>
      <c r="JEN1394" s="84">
        <f t="shared" ref="JEN1394:JEV1394" si="2439">JEN1388</f>
        <v>0</v>
      </c>
      <c r="JEO1394" s="84">
        <f t="shared" si="2439"/>
        <v>0</v>
      </c>
      <c r="JEP1394" s="84">
        <f t="shared" si="2439"/>
        <v>0</v>
      </c>
      <c r="JEQ1394" s="84">
        <f t="shared" si="2439"/>
        <v>0</v>
      </c>
      <c r="JER1394" s="84">
        <f t="shared" si="2439"/>
        <v>2000000</v>
      </c>
      <c r="JES1394" s="84">
        <f t="shared" si="2439"/>
        <v>0</v>
      </c>
      <c r="JET1394" s="84">
        <f t="shared" si="2439"/>
        <v>0</v>
      </c>
      <c r="JEU1394" s="84">
        <f t="shared" si="2439"/>
        <v>2000000</v>
      </c>
      <c r="JEV1394" s="84">
        <f t="shared" si="2439"/>
        <v>2000000</v>
      </c>
      <c r="JFB1394" s="84" t="s">
        <v>247</v>
      </c>
      <c r="JFC1394" s="84" t="s">
        <v>4692</v>
      </c>
      <c r="JFD1394" s="84">
        <f t="shared" ref="JFD1394:JFL1394" si="2440">JFD1388</f>
        <v>0</v>
      </c>
      <c r="JFE1394" s="84">
        <f t="shared" si="2440"/>
        <v>0</v>
      </c>
      <c r="JFF1394" s="84">
        <f t="shared" si="2440"/>
        <v>0</v>
      </c>
      <c r="JFG1394" s="84">
        <f t="shared" si="2440"/>
        <v>0</v>
      </c>
      <c r="JFH1394" s="84">
        <f t="shared" si="2440"/>
        <v>2000000</v>
      </c>
      <c r="JFI1394" s="84">
        <f t="shared" si="2440"/>
        <v>0</v>
      </c>
      <c r="JFJ1394" s="84">
        <f t="shared" si="2440"/>
        <v>0</v>
      </c>
      <c r="JFK1394" s="84">
        <f t="shared" si="2440"/>
        <v>2000000</v>
      </c>
      <c r="JFL1394" s="84">
        <f t="shared" si="2440"/>
        <v>2000000</v>
      </c>
      <c r="JFR1394" s="84" t="s">
        <v>247</v>
      </c>
      <c r="JFS1394" s="84" t="s">
        <v>4692</v>
      </c>
      <c r="JFT1394" s="84">
        <f t="shared" ref="JFT1394:JGB1394" si="2441">JFT1388</f>
        <v>0</v>
      </c>
      <c r="JFU1394" s="84">
        <f t="shared" si="2441"/>
        <v>0</v>
      </c>
      <c r="JFV1394" s="84">
        <f t="shared" si="2441"/>
        <v>0</v>
      </c>
      <c r="JFW1394" s="84">
        <f t="shared" si="2441"/>
        <v>0</v>
      </c>
      <c r="JFX1394" s="84">
        <f t="shared" si="2441"/>
        <v>2000000</v>
      </c>
      <c r="JFY1394" s="84">
        <f t="shared" si="2441"/>
        <v>0</v>
      </c>
      <c r="JFZ1394" s="84">
        <f t="shared" si="2441"/>
        <v>0</v>
      </c>
      <c r="JGA1394" s="84">
        <f t="shared" si="2441"/>
        <v>2000000</v>
      </c>
      <c r="JGB1394" s="84">
        <f t="shared" si="2441"/>
        <v>2000000</v>
      </c>
      <c r="JGH1394" s="84" t="s">
        <v>247</v>
      </c>
      <c r="JGI1394" s="84" t="s">
        <v>4692</v>
      </c>
      <c r="JGJ1394" s="84">
        <f t="shared" ref="JGJ1394:JGR1394" si="2442">JGJ1388</f>
        <v>0</v>
      </c>
      <c r="JGK1394" s="84">
        <f t="shared" si="2442"/>
        <v>0</v>
      </c>
      <c r="JGL1394" s="84">
        <f t="shared" si="2442"/>
        <v>0</v>
      </c>
      <c r="JGM1394" s="84">
        <f t="shared" si="2442"/>
        <v>0</v>
      </c>
      <c r="JGN1394" s="84">
        <f t="shared" si="2442"/>
        <v>2000000</v>
      </c>
      <c r="JGO1394" s="84">
        <f t="shared" si="2442"/>
        <v>0</v>
      </c>
      <c r="JGP1394" s="84">
        <f t="shared" si="2442"/>
        <v>0</v>
      </c>
      <c r="JGQ1394" s="84">
        <f t="shared" si="2442"/>
        <v>2000000</v>
      </c>
      <c r="JGR1394" s="84">
        <f t="shared" si="2442"/>
        <v>2000000</v>
      </c>
      <c r="JGX1394" s="84" t="s">
        <v>247</v>
      </c>
      <c r="JGY1394" s="84" t="s">
        <v>4692</v>
      </c>
      <c r="JGZ1394" s="84">
        <f t="shared" ref="JGZ1394:JHH1394" si="2443">JGZ1388</f>
        <v>0</v>
      </c>
      <c r="JHA1394" s="84">
        <f t="shared" si="2443"/>
        <v>0</v>
      </c>
      <c r="JHB1394" s="84">
        <f t="shared" si="2443"/>
        <v>0</v>
      </c>
      <c r="JHC1394" s="84">
        <f t="shared" si="2443"/>
        <v>0</v>
      </c>
      <c r="JHD1394" s="84">
        <f t="shared" si="2443"/>
        <v>2000000</v>
      </c>
      <c r="JHE1394" s="84">
        <f t="shared" si="2443"/>
        <v>0</v>
      </c>
      <c r="JHF1394" s="84">
        <f t="shared" si="2443"/>
        <v>0</v>
      </c>
      <c r="JHG1394" s="84">
        <f t="shared" si="2443"/>
        <v>2000000</v>
      </c>
      <c r="JHH1394" s="84">
        <f t="shared" si="2443"/>
        <v>2000000</v>
      </c>
      <c r="JHN1394" s="84" t="s">
        <v>247</v>
      </c>
      <c r="JHO1394" s="84" t="s">
        <v>4692</v>
      </c>
      <c r="JHP1394" s="84">
        <f t="shared" ref="JHP1394:JHX1394" si="2444">JHP1388</f>
        <v>0</v>
      </c>
      <c r="JHQ1394" s="84">
        <f t="shared" si="2444"/>
        <v>0</v>
      </c>
      <c r="JHR1394" s="84">
        <f t="shared" si="2444"/>
        <v>0</v>
      </c>
      <c r="JHS1394" s="84">
        <f t="shared" si="2444"/>
        <v>0</v>
      </c>
      <c r="JHT1394" s="84">
        <f t="shared" si="2444"/>
        <v>2000000</v>
      </c>
      <c r="JHU1394" s="84">
        <f t="shared" si="2444"/>
        <v>0</v>
      </c>
      <c r="JHV1394" s="84">
        <f t="shared" si="2444"/>
        <v>0</v>
      </c>
      <c r="JHW1394" s="84">
        <f t="shared" si="2444"/>
        <v>2000000</v>
      </c>
      <c r="JHX1394" s="84">
        <f t="shared" si="2444"/>
        <v>2000000</v>
      </c>
      <c r="JID1394" s="84" t="s">
        <v>247</v>
      </c>
      <c r="JIE1394" s="84" t="s">
        <v>4692</v>
      </c>
      <c r="JIF1394" s="84">
        <f t="shared" ref="JIF1394:JIN1394" si="2445">JIF1388</f>
        <v>0</v>
      </c>
      <c r="JIG1394" s="84">
        <f t="shared" si="2445"/>
        <v>0</v>
      </c>
      <c r="JIH1394" s="84">
        <f t="shared" si="2445"/>
        <v>0</v>
      </c>
      <c r="JII1394" s="84">
        <f t="shared" si="2445"/>
        <v>0</v>
      </c>
      <c r="JIJ1394" s="84">
        <f t="shared" si="2445"/>
        <v>2000000</v>
      </c>
      <c r="JIK1394" s="84">
        <f t="shared" si="2445"/>
        <v>0</v>
      </c>
      <c r="JIL1394" s="84">
        <f t="shared" si="2445"/>
        <v>0</v>
      </c>
      <c r="JIM1394" s="84">
        <f t="shared" si="2445"/>
        <v>2000000</v>
      </c>
      <c r="JIN1394" s="84">
        <f t="shared" si="2445"/>
        <v>2000000</v>
      </c>
      <c r="JIT1394" s="84" t="s">
        <v>247</v>
      </c>
      <c r="JIU1394" s="84" t="s">
        <v>4692</v>
      </c>
      <c r="JIV1394" s="84">
        <f t="shared" ref="JIV1394:JJD1394" si="2446">JIV1388</f>
        <v>0</v>
      </c>
      <c r="JIW1394" s="84">
        <f t="shared" si="2446"/>
        <v>0</v>
      </c>
      <c r="JIX1394" s="84">
        <f t="shared" si="2446"/>
        <v>0</v>
      </c>
      <c r="JIY1394" s="84">
        <f t="shared" si="2446"/>
        <v>0</v>
      </c>
      <c r="JIZ1394" s="84">
        <f t="shared" si="2446"/>
        <v>2000000</v>
      </c>
      <c r="JJA1394" s="84">
        <f t="shared" si="2446"/>
        <v>0</v>
      </c>
      <c r="JJB1394" s="84">
        <f t="shared" si="2446"/>
        <v>0</v>
      </c>
      <c r="JJC1394" s="84">
        <f t="shared" si="2446"/>
        <v>2000000</v>
      </c>
      <c r="JJD1394" s="84">
        <f t="shared" si="2446"/>
        <v>2000000</v>
      </c>
      <c r="JJJ1394" s="84" t="s">
        <v>247</v>
      </c>
      <c r="JJK1394" s="84" t="s">
        <v>4692</v>
      </c>
      <c r="JJL1394" s="84">
        <f t="shared" ref="JJL1394:JJT1394" si="2447">JJL1388</f>
        <v>0</v>
      </c>
      <c r="JJM1394" s="84">
        <f t="shared" si="2447"/>
        <v>0</v>
      </c>
      <c r="JJN1394" s="84">
        <f t="shared" si="2447"/>
        <v>0</v>
      </c>
      <c r="JJO1394" s="84">
        <f t="shared" si="2447"/>
        <v>0</v>
      </c>
      <c r="JJP1394" s="84">
        <f t="shared" si="2447"/>
        <v>2000000</v>
      </c>
      <c r="JJQ1394" s="84">
        <f t="shared" si="2447"/>
        <v>0</v>
      </c>
      <c r="JJR1394" s="84">
        <f t="shared" si="2447"/>
        <v>0</v>
      </c>
      <c r="JJS1394" s="84">
        <f t="shared" si="2447"/>
        <v>2000000</v>
      </c>
      <c r="JJT1394" s="84">
        <f t="shared" si="2447"/>
        <v>2000000</v>
      </c>
      <c r="JJZ1394" s="84" t="s">
        <v>247</v>
      </c>
      <c r="JKA1394" s="84" t="s">
        <v>4692</v>
      </c>
      <c r="JKB1394" s="84">
        <f t="shared" ref="JKB1394:JKJ1394" si="2448">JKB1388</f>
        <v>0</v>
      </c>
      <c r="JKC1394" s="84">
        <f t="shared" si="2448"/>
        <v>0</v>
      </c>
      <c r="JKD1394" s="84">
        <f t="shared" si="2448"/>
        <v>0</v>
      </c>
      <c r="JKE1394" s="84">
        <f t="shared" si="2448"/>
        <v>0</v>
      </c>
      <c r="JKF1394" s="84">
        <f t="shared" si="2448"/>
        <v>2000000</v>
      </c>
      <c r="JKG1394" s="84">
        <f t="shared" si="2448"/>
        <v>0</v>
      </c>
      <c r="JKH1394" s="84">
        <f t="shared" si="2448"/>
        <v>0</v>
      </c>
      <c r="JKI1394" s="84">
        <f t="shared" si="2448"/>
        <v>2000000</v>
      </c>
      <c r="JKJ1394" s="84">
        <f t="shared" si="2448"/>
        <v>2000000</v>
      </c>
      <c r="JKP1394" s="84" t="s">
        <v>247</v>
      </c>
      <c r="JKQ1394" s="84" t="s">
        <v>4692</v>
      </c>
      <c r="JKR1394" s="84">
        <f t="shared" ref="JKR1394:JKZ1394" si="2449">JKR1388</f>
        <v>0</v>
      </c>
      <c r="JKS1394" s="84">
        <f t="shared" si="2449"/>
        <v>0</v>
      </c>
      <c r="JKT1394" s="84">
        <f t="shared" si="2449"/>
        <v>0</v>
      </c>
      <c r="JKU1394" s="84">
        <f t="shared" si="2449"/>
        <v>0</v>
      </c>
      <c r="JKV1394" s="84">
        <f t="shared" si="2449"/>
        <v>2000000</v>
      </c>
      <c r="JKW1394" s="84">
        <f t="shared" si="2449"/>
        <v>0</v>
      </c>
      <c r="JKX1394" s="84">
        <f t="shared" si="2449"/>
        <v>0</v>
      </c>
      <c r="JKY1394" s="84">
        <f t="shared" si="2449"/>
        <v>2000000</v>
      </c>
      <c r="JKZ1394" s="84">
        <f t="shared" si="2449"/>
        <v>2000000</v>
      </c>
      <c r="JLF1394" s="84" t="s">
        <v>247</v>
      </c>
      <c r="JLG1394" s="84" t="s">
        <v>4692</v>
      </c>
      <c r="JLH1394" s="84">
        <f t="shared" ref="JLH1394:JLP1394" si="2450">JLH1388</f>
        <v>0</v>
      </c>
      <c r="JLI1394" s="84">
        <f t="shared" si="2450"/>
        <v>0</v>
      </c>
      <c r="JLJ1394" s="84">
        <f t="shared" si="2450"/>
        <v>0</v>
      </c>
      <c r="JLK1394" s="84">
        <f t="shared" si="2450"/>
        <v>0</v>
      </c>
      <c r="JLL1394" s="84">
        <f t="shared" si="2450"/>
        <v>2000000</v>
      </c>
      <c r="JLM1394" s="84">
        <f t="shared" si="2450"/>
        <v>0</v>
      </c>
      <c r="JLN1394" s="84">
        <f t="shared" si="2450"/>
        <v>0</v>
      </c>
      <c r="JLO1394" s="84">
        <f t="shared" si="2450"/>
        <v>2000000</v>
      </c>
      <c r="JLP1394" s="84">
        <f t="shared" si="2450"/>
        <v>2000000</v>
      </c>
      <c r="JLV1394" s="84" t="s">
        <v>247</v>
      </c>
      <c r="JLW1394" s="84" t="s">
        <v>4692</v>
      </c>
      <c r="JLX1394" s="84">
        <f t="shared" ref="JLX1394:JMF1394" si="2451">JLX1388</f>
        <v>0</v>
      </c>
      <c r="JLY1394" s="84">
        <f t="shared" si="2451"/>
        <v>0</v>
      </c>
      <c r="JLZ1394" s="84">
        <f t="shared" si="2451"/>
        <v>0</v>
      </c>
      <c r="JMA1394" s="84">
        <f t="shared" si="2451"/>
        <v>0</v>
      </c>
      <c r="JMB1394" s="84">
        <f t="shared" si="2451"/>
        <v>2000000</v>
      </c>
      <c r="JMC1394" s="84">
        <f t="shared" si="2451"/>
        <v>0</v>
      </c>
      <c r="JMD1394" s="84">
        <f t="shared" si="2451"/>
        <v>0</v>
      </c>
      <c r="JME1394" s="84">
        <f t="shared" si="2451"/>
        <v>2000000</v>
      </c>
      <c r="JMF1394" s="84">
        <f t="shared" si="2451"/>
        <v>2000000</v>
      </c>
      <c r="JML1394" s="84" t="s">
        <v>247</v>
      </c>
      <c r="JMM1394" s="84" t="s">
        <v>4692</v>
      </c>
      <c r="JMN1394" s="84">
        <f t="shared" ref="JMN1394:JMV1394" si="2452">JMN1388</f>
        <v>0</v>
      </c>
      <c r="JMO1394" s="84">
        <f t="shared" si="2452"/>
        <v>0</v>
      </c>
      <c r="JMP1394" s="84">
        <f t="shared" si="2452"/>
        <v>0</v>
      </c>
      <c r="JMQ1394" s="84">
        <f t="shared" si="2452"/>
        <v>0</v>
      </c>
      <c r="JMR1394" s="84">
        <f t="shared" si="2452"/>
        <v>2000000</v>
      </c>
      <c r="JMS1394" s="84">
        <f t="shared" si="2452"/>
        <v>0</v>
      </c>
      <c r="JMT1394" s="84">
        <f t="shared" si="2452"/>
        <v>0</v>
      </c>
      <c r="JMU1394" s="84">
        <f t="shared" si="2452"/>
        <v>2000000</v>
      </c>
      <c r="JMV1394" s="84">
        <f t="shared" si="2452"/>
        <v>2000000</v>
      </c>
      <c r="JNB1394" s="84" t="s">
        <v>247</v>
      </c>
      <c r="JNC1394" s="84" t="s">
        <v>4692</v>
      </c>
      <c r="JND1394" s="84">
        <f t="shared" ref="JND1394:JNL1394" si="2453">JND1388</f>
        <v>0</v>
      </c>
      <c r="JNE1394" s="84">
        <f t="shared" si="2453"/>
        <v>0</v>
      </c>
      <c r="JNF1394" s="84">
        <f t="shared" si="2453"/>
        <v>0</v>
      </c>
      <c r="JNG1394" s="84">
        <f t="shared" si="2453"/>
        <v>0</v>
      </c>
      <c r="JNH1394" s="84">
        <f t="shared" si="2453"/>
        <v>2000000</v>
      </c>
      <c r="JNI1394" s="84">
        <f t="shared" si="2453"/>
        <v>0</v>
      </c>
      <c r="JNJ1394" s="84">
        <f t="shared" si="2453"/>
        <v>0</v>
      </c>
      <c r="JNK1394" s="84">
        <f t="shared" si="2453"/>
        <v>2000000</v>
      </c>
      <c r="JNL1394" s="84">
        <f t="shared" si="2453"/>
        <v>2000000</v>
      </c>
      <c r="JNR1394" s="84" t="s">
        <v>247</v>
      </c>
      <c r="JNS1394" s="84" t="s">
        <v>4692</v>
      </c>
      <c r="JNT1394" s="84">
        <f t="shared" ref="JNT1394:JOB1394" si="2454">JNT1388</f>
        <v>0</v>
      </c>
      <c r="JNU1394" s="84">
        <f t="shared" si="2454"/>
        <v>0</v>
      </c>
      <c r="JNV1394" s="84">
        <f t="shared" si="2454"/>
        <v>0</v>
      </c>
      <c r="JNW1394" s="84">
        <f t="shared" si="2454"/>
        <v>0</v>
      </c>
      <c r="JNX1394" s="84">
        <f t="shared" si="2454"/>
        <v>2000000</v>
      </c>
      <c r="JNY1394" s="84">
        <f t="shared" si="2454"/>
        <v>0</v>
      </c>
      <c r="JNZ1394" s="84">
        <f t="shared" si="2454"/>
        <v>0</v>
      </c>
      <c r="JOA1394" s="84">
        <f t="shared" si="2454"/>
        <v>2000000</v>
      </c>
      <c r="JOB1394" s="84">
        <f t="shared" si="2454"/>
        <v>2000000</v>
      </c>
      <c r="JOH1394" s="84" t="s">
        <v>247</v>
      </c>
      <c r="JOI1394" s="84" t="s">
        <v>4692</v>
      </c>
      <c r="JOJ1394" s="84">
        <f>JOJ1388</f>
        <v>0</v>
      </c>
      <c r="JOK1394" s="84">
        <f>JOK1388</f>
        <v>0</v>
      </c>
      <c r="JOL1394" s="84">
        <f>JOL1388</f>
        <v>0</v>
      </c>
      <c r="JOM1394" s="84">
        <f>JOM1388</f>
        <v>0</v>
      </c>
      <c r="JON1394" s="84">
        <f>JON1388</f>
        <v>2000000</v>
      </c>
      <c r="JOO1394" s="84">
        <f>JOO1388</f>
        <v>0</v>
      </c>
      <c r="JOP1394" s="84">
        <f>JOP1388</f>
        <v>0</v>
      </c>
      <c r="JOQ1394" s="84">
        <f>JOQ1388</f>
        <v>2000000</v>
      </c>
      <c r="JOR1394" s="84">
        <f>JOR1388</f>
        <v>2000000</v>
      </c>
      <c r="JOX1394" s="84" t="s">
        <v>247</v>
      </c>
      <c r="JOY1394" s="84" t="s">
        <v>4692</v>
      </c>
      <c r="JOZ1394" s="84">
        <f t="shared" ref="JOZ1394:JPH1394" si="2455">JOZ1388</f>
        <v>0</v>
      </c>
      <c r="JPA1394" s="84">
        <f t="shared" si="2455"/>
        <v>0</v>
      </c>
      <c r="JPB1394" s="84">
        <f t="shared" si="2455"/>
        <v>0</v>
      </c>
      <c r="JPC1394" s="84">
        <f t="shared" si="2455"/>
        <v>0</v>
      </c>
      <c r="JPD1394" s="84">
        <f t="shared" si="2455"/>
        <v>2000000</v>
      </c>
      <c r="JPE1394" s="84">
        <f t="shared" si="2455"/>
        <v>0</v>
      </c>
      <c r="JPF1394" s="84">
        <f t="shared" si="2455"/>
        <v>0</v>
      </c>
      <c r="JPG1394" s="84">
        <f t="shared" si="2455"/>
        <v>2000000</v>
      </c>
      <c r="JPH1394" s="84">
        <f t="shared" si="2455"/>
        <v>2000000</v>
      </c>
      <c r="JPN1394" s="84" t="s">
        <v>247</v>
      </c>
      <c r="JPO1394" s="84" t="s">
        <v>4692</v>
      </c>
      <c r="JPP1394" s="84">
        <f t="shared" ref="JPP1394:JPX1394" si="2456">JPP1388</f>
        <v>0</v>
      </c>
      <c r="JPQ1394" s="84">
        <f t="shared" si="2456"/>
        <v>0</v>
      </c>
      <c r="JPR1394" s="84">
        <f t="shared" si="2456"/>
        <v>0</v>
      </c>
      <c r="JPS1394" s="84">
        <f t="shared" si="2456"/>
        <v>0</v>
      </c>
      <c r="JPT1394" s="84">
        <f t="shared" si="2456"/>
        <v>2000000</v>
      </c>
      <c r="JPU1394" s="84">
        <f t="shared" si="2456"/>
        <v>0</v>
      </c>
      <c r="JPV1394" s="84">
        <f t="shared" si="2456"/>
        <v>0</v>
      </c>
      <c r="JPW1394" s="84">
        <f t="shared" si="2456"/>
        <v>2000000</v>
      </c>
      <c r="JPX1394" s="84">
        <f t="shared" si="2456"/>
        <v>2000000</v>
      </c>
      <c r="JQD1394" s="84" t="s">
        <v>247</v>
      </c>
      <c r="JQE1394" s="84" t="s">
        <v>4692</v>
      </c>
      <c r="JQF1394" s="84">
        <f t="shared" ref="JQF1394:JQN1394" si="2457">JQF1388</f>
        <v>0</v>
      </c>
      <c r="JQG1394" s="84">
        <f t="shared" si="2457"/>
        <v>0</v>
      </c>
      <c r="JQH1394" s="84">
        <f t="shared" si="2457"/>
        <v>0</v>
      </c>
      <c r="JQI1394" s="84">
        <f t="shared" si="2457"/>
        <v>0</v>
      </c>
      <c r="JQJ1394" s="84">
        <f t="shared" si="2457"/>
        <v>2000000</v>
      </c>
      <c r="JQK1394" s="84">
        <f t="shared" si="2457"/>
        <v>0</v>
      </c>
      <c r="JQL1394" s="84">
        <f t="shared" si="2457"/>
        <v>0</v>
      </c>
      <c r="JQM1394" s="84">
        <f t="shared" si="2457"/>
        <v>2000000</v>
      </c>
      <c r="JQN1394" s="84">
        <f t="shared" si="2457"/>
        <v>2000000</v>
      </c>
      <c r="JQT1394" s="84" t="s">
        <v>247</v>
      </c>
      <c r="JQU1394" s="84" t="s">
        <v>4692</v>
      </c>
      <c r="JQV1394" s="84">
        <f t="shared" ref="JQV1394:JRD1394" si="2458">JQV1388</f>
        <v>0</v>
      </c>
      <c r="JQW1394" s="84">
        <f t="shared" si="2458"/>
        <v>0</v>
      </c>
      <c r="JQX1394" s="84">
        <f t="shared" si="2458"/>
        <v>0</v>
      </c>
      <c r="JQY1394" s="84">
        <f t="shared" si="2458"/>
        <v>0</v>
      </c>
      <c r="JQZ1394" s="84">
        <f t="shared" si="2458"/>
        <v>2000000</v>
      </c>
      <c r="JRA1394" s="84">
        <f t="shared" si="2458"/>
        <v>0</v>
      </c>
      <c r="JRB1394" s="84">
        <f t="shared" si="2458"/>
        <v>0</v>
      </c>
      <c r="JRC1394" s="84">
        <f t="shared" si="2458"/>
        <v>2000000</v>
      </c>
      <c r="JRD1394" s="84">
        <f t="shared" si="2458"/>
        <v>2000000</v>
      </c>
      <c r="JRJ1394" s="84" t="s">
        <v>247</v>
      </c>
      <c r="JRK1394" s="84" t="s">
        <v>4692</v>
      </c>
      <c r="JRL1394" s="84">
        <f t="shared" ref="JRL1394:JRT1394" si="2459">JRL1388</f>
        <v>0</v>
      </c>
      <c r="JRM1394" s="84">
        <f t="shared" si="2459"/>
        <v>0</v>
      </c>
      <c r="JRN1394" s="84">
        <f t="shared" si="2459"/>
        <v>0</v>
      </c>
      <c r="JRO1394" s="84">
        <f t="shared" si="2459"/>
        <v>0</v>
      </c>
      <c r="JRP1394" s="84">
        <f t="shared" si="2459"/>
        <v>2000000</v>
      </c>
      <c r="JRQ1394" s="84">
        <f t="shared" si="2459"/>
        <v>0</v>
      </c>
      <c r="JRR1394" s="84">
        <f t="shared" si="2459"/>
        <v>0</v>
      </c>
      <c r="JRS1394" s="84">
        <f t="shared" si="2459"/>
        <v>2000000</v>
      </c>
      <c r="JRT1394" s="84">
        <f t="shared" si="2459"/>
        <v>2000000</v>
      </c>
      <c r="JRZ1394" s="84" t="s">
        <v>247</v>
      </c>
      <c r="JSA1394" s="84" t="s">
        <v>4692</v>
      </c>
      <c r="JSB1394" s="84">
        <f t="shared" ref="JSB1394:JSJ1394" si="2460">JSB1388</f>
        <v>0</v>
      </c>
      <c r="JSC1394" s="84">
        <f t="shared" si="2460"/>
        <v>0</v>
      </c>
      <c r="JSD1394" s="84">
        <f t="shared" si="2460"/>
        <v>0</v>
      </c>
      <c r="JSE1394" s="84">
        <f t="shared" si="2460"/>
        <v>0</v>
      </c>
      <c r="JSF1394" s="84">
        <f t="shared" si="2460"/>
        <v>2000000</v>
      </c>
      <c r="JSG1394" s="84">
        <f t="shared" si="2460"/>
        <v>0</v>
      </c>
      <c r="JSH1394" s="84">
        <f t="shared" si="2460"/>
        <v>0</v>
      </c>
      <c r="JSI1394" s="84">
        <f t="shared" si="2460"/>
        <v>2000000</v>
      </c>
      <c r="JSJ1394" s="84">
        <f t="shared" si="2460"/>
        <v>2000000</v>
      </c>
      <c r="JSP1394" s="84" t="s">
        <v>247</v>
      </c>
      <c r="JSQ1394" s="84" t="s">
        <v>4692</v>
      </c>
      <c r="JSR1394" s="84">
        <f t="shared" ref="JSR1394:JSZ1394" si="2461">JSR1388</f>
        <v>0</v>
      </c>
      <c r="JSS1394" s="84">
        <f t="shared" si="2461"/>
        <v>0</v>
      </c>
      <c r="JST1394" s="84">
        <f t="shared" si="2461"/>
        <v>0</v>
      </c>
      <c r="JSU1394" s="84">
        <f t="shared" si="2461"/>
        <v>0</v>
      </c>
      <c r="JSV1394" s="84">
        <f t="shared" si="2461"/>
        <v>2000000</v>
      </c>
      <c r="JSW1394" s="84">
        <f t="shared" si="2461"/>
        <v>0</v>
      </c>
      <c r="JSX1394" s="84">
        <f t="shared" si="2461"/>
        <v>0</v>
      </c>
      <c r="JSY1394" s="84">
        <f t="shared" si="2461"/>
        <v>2000000</v>
      </c>
      <c r="JSZ1394" s="84">
        <f t="shared" si="2461"/>
        <v>2000000</v>
      </c>
      <c r="JTF1394" s="84" t="s">
        <v>247</v>
      </c>
      <c r="JTG1394" s="84" t="s">
        <v>4692</v>
      </c>
      <c r="JTH1394" s="84">
        <f t="shared" ref="JTH1394:JTP1394" si="2462">JTH1388</f>
        <v>0</v>
      </c>
      <c r="JTI1394" s="84">
        <f t="shared" si="2462"/>
        <v>0</v>
      </c>
      <c r="JTJ1394" s="84">
        <f t="shared" si="2462"/>
        <v>0</v>
      </c>
      <c r="JTK1394" s="84">
        <f t="shared" si="2462"/>
        <v>0</v>
      </c>
      <c r="JTL1394" s="84">
        <f t="shared" si="2462"/>
        <v>2000000</v>
      </c>
      <c r="JTM1394" s="84">
        <f t="shared" si="2462"/>
        <v>0</v>
      </c>
      <c r="JTN1394" s="84">
        <f t="shared" si="2462"/>
        <v>0</v>
      </c>
      <c r="JTO1394" s="84">
        <f t="shared" si="2462"/>
        <v>2000000</v>
      </c>
      <c r="JTP1394" s="84">
        <f t="shared" si="2462"/>
        <v>2000000</v>
      </c>
      <c r="JTV1394" s="84" t="s">
        <v>247</v>
      </c>
      <c r="JTW1394" s="84" t="s">
        <v>4692</v>
      </c>
      <c r="JTX1394" s="84">
        <f t="shared" ref="JTX1394:JUF1394" si="2463">JTX1388</f>
        <v>0</v>
      </c>
      <c r="JTY1394" s="84">
        <f t="shared" si="2463"/>
        <v>0</v>
      </c>
      <c r="JTZ1394" s="84">
        <f t="shared" si="2463"/>
        <v>0</v>
      </c>
      <c r="JUA1394" s="84">
        <f t="shared" si="2463"/>
        <v>0</v>
      </c>
      <c r="JUB1394" s="84">
        <f t="shared" si="2463"/>
        <v>2000000</v>
      </c>
      <c r="JUC1394" s="84">
        <f t="shared" si="2463"/>
        <v>0</v>
      </c>
      <c r="JUD1394" s="84">
        <f t="shared" si="2463"/>
        <v>0</v>
      </c>
      <c r="JUE1394" s="84">
        <f t="shared" si="2463"/>
        <v>2000000</v>
      </c>
      <c r="JUF1394" s="84">
        <f t="shared" si="2463"/>
        <v>2000000</v>
      </c>
      <c r="JUL1394" s="84" t="s">
        <v>247</v>
      </c>
      <c r="JUM1394" s="84" t="s">
        <v>4692</v>
      </c>
      <c r="JUN1394" s="84">
        <f t="shared" ref="JUN1394:JUV1394" si="2464">JUN1388</f>
        <v>0</v>
      </c>
      <c r="JUO1394" s="84">
        <f t="shared" si="2464"/>
        <v>0</v>
      </c>
      <c r="JUP1394" s="84">
        <f t="shared" si="2464"/>
        <v>0</v>
      </c>
      <c r="JUQ1394" s="84">
        <f t="shared" si="2464"/>
        <v>0</v>
      </c>
      <c r="JUR1394" s="84">
        <f t="shared" si="2464"/>
        <v>2000000</v>
      </c>
      <c r="JUS1394" s="84">
        <f t="shared" si="2464"/>
        <v>0</v>
      </c>
      <c r="JUT1394" s="84">
        <f t="shared" si="2464"/>
        <v>0</v>
      </c>
      <c r="JUU1394" s="84">
        <f t="shared" si="2464"/>
        <v>2000000</v>
      </c>
      <c r="JUV1394" s="84">
        <f t="shared" si="2464"/>
        <v>2000000</v>
      </c>
      <c r="JVB1394" s="84" t="s">
        <v>247</v>
      </c>
      <c r="JVC1394" s="84" t="s">
        <v>4692</v>
      </c>
      <c r="JVD1394" s="84">
        <f t="shared" ref="JVD1394:JVL1394" si="2465">JVD1388</f>
        <v>0</v>
      </c>
      <c r="JVE1394" s="84">
        <f t="shared" si="2465"/>
        <v>0</v>
      </c>
      <c r="JVF1394" s="84">
        <f t="shared" si="2465"/>
        <v>0</v>
      </c>
      <c r="JVG1394" s="84">
        <f t="shared" si="2465"/>
        <v>0</v>
      </c>
      <c r="JVH1394" s="84">
        <f t="shared" si="2465"/>
        <v>2000000</v>
      </c>
      <c r="JVI1394" s="84">
        <f t="shared" si="2465"/>
        <v>0</v>
      </c>
      <c r="JVJ1394" s="84">
        <f t="shared" si="2465"/>
        <v>0</v>
      </c>
      <c r="JVK1394" s="84">
        <f t="shared" si="2465"/>
        <v>2000000</v>
      </c>
      <c r="JVL1394" s="84">
        <f t="shared" si="2465"/>
        <v>2000000</v>
      </c>
      <c r="JVR1394" s="84" t="s">
        <v>247</v>
      </c>
      <c r="JVS1394" s="84" t="s">
        <v>4692</v>
      </c>
      <c r="JVT1394" s="84">
        <f t="shared" ref="JVT1394:JWB1394" si="2466">JVT1388</f>
        <v>0</v>
      </c>
      <c r="JVU1394" s="84">
        <f t="shared" si="2466"/>
        <v>0</v>
      </c>
      <c r="JVV1394" s="84">
        <f t="shared" si="2466"/>
        <v>0</v>
      </c>
      <c r="JVW1394" s="84">
        <f t="shared" si="2466"/>
        <v>0</v>
      </c>
      <c r="JVX1394" s="84">
        <f t="shared" si="2466"/>
        <v>2000000</v>
      </c>
      <c r="JVY1394" s="84">
        <f t="shared" si="2466"/>
        <v>0</v>
      </c>
      <c r="JVZ1394" s="84">
        <f t="shared" si="2466"/>
        <v>0</v>
      </c>
      <c r="JWA1394" s="84">
        <f t="shared" si="2466"/>
        <v>2000000</v>
      </c>
      <c r="JWB1394" s="84">
        <f t="shared" si="2466"/>
        <v>2000000</v>
      </c>
      <c r="JWH1394" s="84" t="s">
        <v>247</v>
      </c>
      <c r="JWI1394" s="84" t="s">
        <v>4692</v>
      </c>
      <c r="JWJ1394" s="84">
        <f t="shared" ref="JWJ1394:JWR1394" si="2467">JWJ1388</f>
        <v>0</v>
      </c>
      <c r="JWK1394" s="84">
        <f t="shared" si="2467"/>
        <v>0</v>
      </c>
      <c r="JWL1394" s="84">
        <f t="shared" si="2467"/>
        <v>0</v>
      </c>
      <c r="JWM1394" s="84">
        <f t="shared" si="2467"/>
        <v>0</v>
      </c>
      <c r="JWN1394" s="84">
        <f t="shared" si="2467"/>
        <v>2000000</v>
      </c>
      <c r="JWO1394" s="84">
        <f t="shared" si="2467"/>
        <v>0</v>
      </c>
      <c r="JWP1394" s="84">
        <f t="shared" si="2467"/>
        <v>0</v>
      </c>
      <c r="JWQ1394" s="84">
        <f t="shared" si="2467"/>
        <v>2000000</v>
      </c>
      <c r="JWR1394" s="84">
        <f t="shared" si="2467"/>
        <v>2000000</v>
      </c>
      <c r="JWX1394" s="84" t="s">
        <v>247</v>
      </c>
      <c r="JWY1394" s="84" t="s">
        <v>4692</v>
      </c>
      <c r="JWZ1394" s="84">
        <f t="shared" ref="JWZ1394:JXH1394" si="2468">JWZ1388</f>
        <v>0</v>
      </c>
      <c r="JXA1394" s="84">
        <f t="shared" si="2468"/>
        <v>0</v>
      </c>
      <c r="JXB1394" s="84">
        <f t="shared" si="2468"/>
        <v>0</v>
      </c>
      <c r="JXC1394" s="84">
        <f t="shared" si="2468"/>
        <v>0</v>
      </c>
      <c r="JXD1394" s="84">
        <f t="shared" si="2468"/>
        <v>2000000</v>
      </c>
      <c r="JXE1394" s="84">
        <f t="shared" si="2468"/>
        <v>0</v>
      </c>
      <c r="JXF1394" s="84">
        <f t="shared" si="2468"/>
        <v>0</v>
      </c>
      <c r="JXG1394" s="84">
        <f t="shared" si="2468"/>
        <v>2000000</v>
      </c>
      <c r="JXH1394" s="84">
        <f t="shared" si="2468"/>
        <v>2000000</v>
      </c>
      <c r="JXN1394" s="84" t="s">
        <v>247</v>
      </c>
      <c r="JXO1394" s="84" t="s">
        <v>4692</v>
      </c>
      <c r="JXP1394" s="84">
        <f t="shared" ref="JXP1394:JXX1394" si="2469">JXP1388</f>
        <v>0</v>
      </c>
      <c r="JXQ1394" s="84">
        <f t="shared" si="2469"/>
        <v>0</v>
      </c>
      <c r="JXR1394" s="84">
        <f t="shared" si="2469"/>
        <v>0</v>
      </c>
      <c r="JXS1394" s="84">
        <f t="shared" si="2469"/>
        <v>0</v>
      </c>
      <c r="JXT1394" s="84">
        <f t="shared" si="2469"/>
        <v>2000000</v>
      </c>
      <c r="JXU1394" s="84">
        <f t="shared" si="2469"/>
        <v>0</v>
      </c>
      <c r="JXV1394" s="84">
        <f t="shared" si="2469"/>
        <v>0</v>
      </c>
      <c r="JXW1394" s="84">
        <f t="shared" si="2469"/>
        <v>2000000</v>
      </c>
      <c r="JXX1394" s="84">
        <f t="shared" si="2469"/>
        <v>2000000</v>
      </c>
      <c r="JYD1394" s="84" t="s">
        <v>247</v>
      </c>
      <c r="JYE1394" s="84" t="s">
        <v>4692</v>
      </c>
      <c r="JYF1394" s="84">
        <f t="shared" ref="JYF1394:JYN1394" si="2470">JYF1388</f>
        <v>0</v>
      </c>
      <c r="JYG1394" s="84">
        <f t="shared" si="2470"/>
        <v>0</v>
      </c>
      <c r="JYH1394" s="84">
        <f t="shared" si="2470"/>
        <v>0</v>
      </c>
      <c r="JYI1394" s="84">
        <f t="shared" si="2470"/>
        <v>0</v>
      </c>
      <c r="JYJ1394" s="84">
        <f t="shared" si="2470"/>
        <v>2000000</v>
      </c>
      <c r="JYK1394" s="84">
        <f t="shared" si="2470"/>
        <v>0</v>
      </c>
      <c r="JYL1394" s="84">
        <f t="shared" si="2470"/>
        <v>0</v>
      </c>
      <c r="JYM1394" s="84">
        <f t="shared" si="2470"/>
        <v>2000000</v>
      </c>
      <c r="JYN1394" s="84">
        <f t="shared" si="2470"/>
        <v>2000000</v>
      </c>
      <c r="JYT1394" s="84" t="s">
        <v>247</v>
      </c>
      <c r="JYU1394" s="84" t="s">
        <v>4692</v>
      </c>
      <c r="JYV1394" s="84">
        <f t="shared" ref="JYV1394:JZD1394" si="2471">JYV1388</f>
        <v>0</v>
      </c>
      <c r="JYW1394" s="84">
        <f t="shared" si="2471"/>
        <v>0</v>
      </c>
      <c r="JYX1394" s="84">
        <f t="shared" si="2471"/>
        <v>0</v>
      </c>
      <c r="JYY1394" s="84">
        <f t="shared" si="2471"/>
        <v>0</v>
      </c>
      <c r="JYZ1394" s="84">
        <f t="shared" si="2471"/>
        <v>2000000</v>
      </c>
      <c r="JZA1394" s="84">
        <f t="shared" si="2471"/>
        <v>0</v>
      </c>
      <c r="JZB1394" s="84">
        <f t="shared" si="2471"/>
        <v>0</v>
      </c>
      <c r="JZC1394" s="84">
        <f t="shared" si="2471"/>
        <v>2000000</v>
      </c>
      <c r="JZD1394" s="84">
        <f t="shared" si="2471"/>
        <v>2000000</v>
      </c>
      <c r="JZJ1394" s="84" t="s">
        <v>247</v>
      </c>
      <c r="JZK1394" s="84" t="s">
        <v>4692</v>
      </c>
      <c r="JZL1394" s="84">
        <f t="shared" ref="JZL1394:JZT1394" si="2472">JZL1388</f>
        <v>0</v>
      </c>
      <c r="JZM1394" s="84">
        <f t="shared" si="2472"/>
        <v>0</v>
      </c>
      <c r="JZN1394" s="84">
        <f t="shared" si="2472"/>
        <v>0</v>
      </c>
      <c r="JZO1394" s="84">
        <f t="shared" si="2472"/>
        <v>0</v>
      </c>
      <c r="JZP1394" s="84">
        <f t="shared" si="2472"/>
        <v>2000000</v>
      </c>
      <c r="JZQ1394" s="84">
        <f t="shared" si="2472"/>
        <v>0</v>
      </c>
      <c r="JZR1394" s="84">
        <f t="shared" si="2472"/>
        <v>0</v>
      </c>
      <c r="JZS1394" s="84">
        <f t="shared" si="2472"/>
        <v>2000000</v>
      </c>
      <c r="JZT1394" s="84">
        <f t="shared" si="2472"/>
        <v>2000000</v>
      </c>
      <c r="JZZ1394" s="84" t="s">
        <v>247</v>
      </c>
      <c r="KAA1394" s="84" t="s">
        <v>4692</v>
      </c>
      <c r="KAB1394" s="84">
        <f t="shared" ref="KAB1394:KAJ1394" si="2473">KAB1388</f>
        <v>0</v>
      </c>
      <c r="KAC1394" s="84">
        <f t="shared" si="2473"/>
        <v>0</v>
      </c>
      <c r="KAD1394" s="84">
        <f t="shared" si="2473"/>
        <v>0</v>
      </c>
      <c r="KAE1394" s="84">
        <f t="shared" si="2473"/>
        <v>0</v>
      </c>
      <c r="KAF1394" s="84">
        <f t="shared" si="2473"/>
        <v>2000000</v>
      </c>
      <c r="KAG1394" s="84">
        <f t="shared" si="2473"/>
        <v>0</v>
      </c>
      <c r="KAH1394" s="84">
        <f t="shared" si="2473"/>
        <v>0</v>
      </c>
      <c r="KAI1394" s="84">
        <f t="shared" si="2473"/>
        <v>2000000</v>
      </c>
      <c r="KAJ1394" s="84">
        <f t="shared" si="2473"/>
        <v>2000000</v>
      </c>
      <c r="KAP1394" s="84" t="s">
        <v>247</v>
      </c>
      <c r="KAQ1394" s="84" t="s">
        <v>4692</v>
      </c>
      <c r="KAR1394" s="84">
        <f t="shared" ref="KAR1394:KAZ1394" si="2474">KAR1388</f>
        <v>0</v>
      </c>
      <c r="KAS1394" s="84">
        <f t="shared" si="2474"/>
        <v>0</v>
      </c>
      <c r="KAT1394" s="84">
        <f t="shared" si="2474"/>
        <v>0</v>
      </c>
      <c r="KAU1394" s="84">
        <f t="shared" si="2474"/>
        <v>0</v>
      </c>
      <c r="KAV1394" s="84">
        <f t="shared" si="2474"/>
        <v>2000000</v>
      </c>
      <c r="KAW1394" s="84">
        <f t="shared" si="2474"/>
        <v>0</v>
      </c>
      <c r="KAX1394" s="84">
        <f t="shared" si="2474"/>
        <v>0</v>
      </c>
      <c r="KAY1394" s="84">
        <f t="shared" si="2474"/>
        <v>2000000</v>
      </c>
      <c r="KAZ1394" s="84">
        <f t="shared" si="2474"/>
        <v>2000000</v>
      </c>
      <c r="KBF1394" s="84" t="s">
        <v>247</v>
      </c>
      <c r="KBG1394" s="84" t="s">
        <v>4692</v>
      </c>
      <c r="KBH1394" s="84">
        <f t="shared" ref="KBH1394:KBP1394" si="2475">KBH1388</f>
        <v>0</v>
      </c>
      <c r="KBI1394" s="84">
        <f t="shared" si="2475"/>
        <v>0</v>
      </c>
      <c r="KBJ1394" s="84">
        <f t="shared" si="2475"/>
        <v>0</v>
      </c>
      <c r="KBK1394" s="84">
        <f t="shared" si="2475"/>
        <v>0</v>
      </c>
      <c r="KBL1394" s="84">
        <f t="shared" si="2475"/>
        <v>2000000</v>
      </c>
      <c r="KBM1394" s="84">
        <f t="shared" si="2475"/>
        <v>0</v>
      </c>
      <c r="KBN1394" s="84">
        <f t="shared" si="2475"/>
        <v>0</v>
      </c>
      <c r="KBO1394" s="84">
        <f t="shared" si="2475"/>
        <v>2000000</v>
      </c>
      <c r="KBP1394" s="84">
        <f t="shared" si="2475"/>
        <v>2000000</v>
      </c>
      <c r="KBV1394" s="84" t="s">
        <v>247</v>
      </c>
      <c r="KBW1394" s="84" t="s">
        <v>4692</v>
      </c>
      <c r="KBX1394" s="84">
        <f t="shared" ref="KBX1394:KCF1394" si="2476">KBX1388</f>
        <v>0</v>
      </c>
      <c r="KBY1394" s="84">
        <f t="shared" si="2476"/>
        <v>0</v>
      </c>
      <c r="KBZ1394" s="84">
        <f t="shared" si="2476"/>
        <v>0</v>
      </c>
      <c r="KCA1394" s="84">
        <f t="shared" si="2476"/>
        <v>0</v>
      </c>
      <c r="KCB1394" s="84">
        <f t="shared" si="2476"/>
        <v>2000000</v>
      </c>
      <c r="KCC1394" s="84">
        <f t="shared" si="2476"/>
        <v>0</v>
      </c>
      <c r="KCD1394" s="84">
        <f t="shared" si="2476"/>
        <v>0</v>
      </c>
      <c r="KCE1394" s="84">
        <f t="shared" si="2476"/>
        <v>2000000</v>
      </c>
      <c r="KCF1394" s="84">
        <f t="shared" si="2476"/>
        <v>2000000</v>
      </c>
      <c r="KCL1394" s="84" t="s">
        <v>247</v>
      </c>
      <c r="KCM1394" s="84" t="s">
        <v>4692</v>
      </c>
      <c r="KCN1394" s="84">
        <f t="shared" ref="KCN1394:KCV1394" si="2477">KCN1388</f>
        <v>0</v>
      </c>
      <c r="KCO1394" s="84">
        <f t="shared" si="2477"/>
        <v>0</v>
      </c>
      <c r="KCP1394" s="84">
        <f t="shared" si="2477"/>
        <v>0</v>
      </c>
      <c r="KCQ1394" s="84">
        <f t="shared" si="2477"/>
        <v>0</v>
      </c>
      <c r="KCR1394" s="84">
        <f t="shared" si="2477"/>
        <v>2000000</v>
      </c>
      <c r="KCS1394" s="84">
        <f t="shared" si="2477"/>
        <v>0</v>
      </c>
      <c r="KCT1394" s="84">
        <f t="shared" si="2477"/>
        <v>0</v>
      </c>
      <c r="KCU1394" s="84">
        <f t="shared" si="2477"/>
        <v>2000000</v>
      </c>
      <c r="KCV1394" s="84">
        <f t="shared" si="2477"/>
        <v>2000000</v>
      </c>
      <c r="KDB1394" s="84" t="s">
        <v>247</v>
      </c>
      <c r="KDC1394" s="84" t="s">
        <v>4692</v>
      </c>
      <c r="KDD1394" s="84">
        <f t="shared" ref="KDD1394:KDL1394" si="2478">KDD1388</f>
        <v>0</v>
      </c>
      <c r="KDE1394" s="84">
        <f t="shared" si="2478"/>
        <v>0</v>
      </c>
      <c r="KDF1394" s="84">
        <f t="shared" si="2478"/>
        <v>0</v>
      </c>
      <c r="KDG1394" s="84">
        <f t="shared" si="2478"/>
        <v>0</v>
      </c>
      <c r="KDH1394" s="84">
        <f t="shared" si="2478"/>
        <v>2000000</v>
      </c>
      <c r="KDI1394" s="84">
        <f t="shared" si="2478"/>
        <v>0</v>
      </c>
      <c r="KDJ1394" s="84">
        <f t="shared" si="2478"/>
        <v>0</v>
      </c>
      <c r="KDK1394" s="84">
        <f t="shared" si="2478"/>
        <v>2000000</v>
      </c>
      <c r="KDL1394" s="84">
        <f t="shared" si="2478"/>
        <v>2000000</v>
      </c>
      <c r="KDR1394" s="84" t="s">
        <v>247</v>
      </c>
      <c r="KDS1394" s="84" t="s">
        <v>4692</v>
      </c>
      <c r="KDT1394" s="84">
        <f t="shared" ref="KDT1394:KEB1394" si="2479">KDT1388</f>
        <v>0</v>
      </c>
      <c r="KDU1394" s="84">
        <f t="shared" si="2479"/>
        <v>0</v>
      </c>
      <c r="KDV1394" s="84">
        <f t="shared" si="2479"/>
        <v>0</v>
      </c>
      <c r="KDW1394" s="84">
        <f t="shared" si="2479"/>
        <v>0</v>
      </c>
      <c r="KDX1394" s="84">
        <f t="shared" si="2479"/>
        <v>2000000</v>
      </c>
      <c r="KDY1394" s="84">
        <f t="shared" si="2479"/>
        <v>0</v>
      </c>
      <c r="KDZ1394" s="84">
        <f t="shared" si="2479"/>
        <v>0</v>
      </c>
      <c r="KEA1394" s="84">
        <f t="shared" si="2479"/>
        <v>2000000</v>
      </c>
      <c r="KEB1394" s="84">
        <f t="shared" si="2479"/>
        <v>2000000</v>
      </c>
      <c r="KEH1394" s="84" t="s">
        <v>247</v>
      </c>
      <c r="KEI1394" s="84" t="s">
        <v>4692</v>
      </c>
      <c r="KEJ1394" s="84">
        <f t="shared" ref="KEJ1394:KER1394" si="2480">KEJ1388</f>
        <v>0</v>
      </c>
      <c r="KEK1394" s="84">
        <f t="shared" si="2480"/>
        <v>0</v>
      </c>
      <c r="KEL1394" s="84">
        <f t="shared" si="2480"/>
        <v>0</v>
      </c>
      <c r="KEM1394" s="84">
        <f t="shared" si="2480"/>
        <v>0</v>
      </c>
      <c r="KEN1394" s="84">
        <f t="shared" si="2480"/>
        <v>2000000</v>
      </c>
      <c r="KEO1394" s="84">
        <f t="shared" si="2480"/>
        <v>0</v>
      </c>
      <c r="KEP1394" s="84">
        <f t="shared" si="2480"/>
        <v>0</v>
      </c>
      <c r="KEQ1394" s="84">
        <f t="shared" si="2480"/>
        <v>2000000</v>
      </c>
      <c r="KER1394" s="84">
        <f t="shared" si="2480"/>
        <v>2000000</v>
      </c>
      <c r="KEX1394" s="84" t="s">
        <v>247</v>
      </c>
      <c r="KEY1394" s="84" t="s">
        <v>4692</v>
      </c>
      <c r="KEZ1394" s="84">
        <f t="shared" ref="KEZ1394:KFH1394" si="2481">KEZ1388</f>
        <v>0</v>
      </c>
      <c r="KFA1394" s="84">
        <f t="shared" si="2481"/>
        <v>0</v>
      </c>
      <c r="KFB1394" s="84">
        <f t="shared" si="2481"/>
        <v>0</v>
      </c>
      <c r="KFC1394" s="84">
        <f t="shared" si="2481"/>
        <v>0</v>
      </c>
      <c r="KFD1394" s="84">
        <f t="shared" si="2481"/>
        <v>2000000</v>
      </c>
      <c r="KFE1394" s="84">
        <f t="shared" si="2481"/>
        <v>0</v>
      </c>
      <c r="KFF1394" s="84">
        <f t="shared" si="2481"/>
        <v>0</v>
      </c>
      <c r="KFG1394" s="84">
        <f t="shared" si="2481"/>
        <v>2000000</v>
      </c>
      <c r="KFH1394" s="84">
        <f t="shared" si="2481"/>
        <v>2000000</v>
      </c>
      <c r="KFN1394" s="84" t="s">
        <v>247</v>
      </c>
      <c r="KFO1394" s="84" t="s">
        <v>4692</v>
      </c>
      <c r="KFP1394" s="84">
        <f t="shared" ref="KFP1394:KFX1394" si="2482">KFP1388</f>
        <v>0</v>
      </c>
      <c r="KFQ1394" s="84">
        <f t="shared" si="2482"/>
        <v>0</v>
      </c>
      <c r="KFR1394" s="84">
        <f t="shared" si="2482"/>
        <v>0</v>
      </c>
      <c r="KFS1394" s="84">
        <f t="shared" si="2482"/>
        <v>0</v>
      </c>
      <c r="KFT1394" s="84">
        <f t="shared" si="2482"/>
        <v>2000000</v>
      </c>
      <c r="KFU1394" s="84">
        <f t="shared" si="2482"/>
        <v>0</v>
      </c>
      <c r="KFV1394" s="84">
        <f t="shared" si="2482"/>
        <v>0</v>
      </c>
      <c r="KFW1394" s="84">
        <f t="shared" si="2482"/>
        <v>2000000</v>
      </c>
      <c r="KFX1394" s="84">
        <f t="shared" si="2482"/>
        <v>2000000</v>
      </c>
      <c r="KGD1394" s="84" t="s">
        <v>247</v>
      </c>
      <c r="KGE1394" s="84" t="s">
        <v>4692</v>
      </c>
      <c r="KGF1394" s="84">
        <f t="shared" ref="KGF1394:KGN1394" si="2483">KGF1388</f>
        <v>0</v>
      </c>
      <c r="KGG1394" s="84">
        <f t="shared" si="2483"/>
        <v>0</v>
      </c>
      <c r="KGH1394" s="84">
        <f t="shared" si="2483"/>
        <v>0</v>
      </c>
      <c r="KGI1394" s="84">
        <f t="shared" si="2483"/>
        <v>0</v>
      </c>
      <c r="KGJ1394" s="84">
        <f t="shared" si="2483"/>
        <v>2000000</v>
      </c>
      <c r="KGK1394" s="84">
        <f t="shared" si="2483"/>
        <v>0</v>
      </c>
      <c r="KGL1394" s="84">
        <f t="shared" si="2483"/>
        <v>0</v>
      </c>
      <c r="KGM1394" s="84">
        <f t="shared" si="2483"/>
        <v>2000000</v>
      </c>
      <c r="KGN1394" s="84">
        <f t="shared" si="2483"/>
        <v>2000000</v>
      </c>
      <c r="KGT1394" s="84" t="s">
        <v>247</v>
      </c>
      <c r="KGU1394" s="84" t="s">
        <v>4692</v>
      </c>
      <c r="KGV1394" s="84">
        <f t="shared" ref="KGV1394:KHD1394" si="2484">KGV1388</f>
        <v>0</v>
      </c>
      <c r="KGW1394" s="84">
        <f t="shared" si="2484"/>
        <v>0</v>
      </c>
      <c r="KGX1394" s="84">
        <f t="shared" si="2484"/>
        <v>0</v>
      </c>
      <c r="KGY1394" s="84">
        <f t="shared" si="2484"/>
        <v>0</v>
      </c>
      <c r="KGZ1394" s="84">
        <f t="shared" si="2484"/>
        <v>2000000</v>
      </c>
      <c r="KHA1394" s="84">
        <f t="shared" si="2484"/>
        <v>0</v>
      </c>
      <c r="KHB1394" s="84">
        <f t="shared" si="2484"/>
        <v>0</v>
      </c>
      <c r="KHC1394" s="84">
        <f t="shared" si="2484"/>
        <v>2000000</v>
      </c>
      <c r="KHD1394" s="84">
        <f t="shared" si="2484"/>
        <v>2000000</v>
      </c>
      <c r="KHJ1394" s="84" t="s">
        <v>247</v>
      </c>
      <c r="KHK1394" s="84" t="s">
        <v>4692</v>
      </c>
      <c r="KHL1394" s="84">
        <f t="shared" ref="KHL1394:KHT1394" si="2485">KHL1388</f>
        <v>0</v>
      </c>
      <c r="KHM1394" s="84">
        <f t="shared" si="2485"/>
        <v>0</v>
      </c>
      <c r="KHN1394" s="84">
        <f t="shared" si="2485"/>
        <v>0</v>
      </c>
      <c r="KHO1394" s="84">
        <f t="shared" si="2485"/>
        <v>0</v>
      </c>
      <c r="KHP1394" s="84">
        <f t="shared" si="2485"/>
        <v>2000000</v>
      </c>
      <c r="KHQ1394" s="84">
        <f t="shared" si="2485"/>
        <v>0</v>
      </c>
      <c r="KHR1394" s="84">
        <f t="shared" si="2485"/>
        <v>0</v>
      </c>
      <c r="KHS1394" s="84">
        <f t="shared" si="2485"/>
        <v>2000000</v>
      </c>
      <c r="KHT1394" s="84">
        <f t="shared" si="2485"/>
        <v>2000000</v>
      </c>
      <c r="KHZ1394" s="84" t="s">
        <v>247</v>
      </c>
      <c r="KIA1394" s="84" t="s">
        <v>4692</v>
      </c>
      <c r="KIB1394" s="84">
        <f t="shared" ref="KIB1394:KIJ1394" si="2486">KIB1388</f>
        <v>0</v>
      </c>
      <c r="KIC1394" s="84">
        <f t="shared" si="2486"/>
        <v>0</v>
      </c>
      <c r="KID1394" s="84">
        <f t="shared" si="2486"/>
        <v>0</v>
      </c>
      <c r="KIE1394" s="84">
        <f t="shared" si="2486"/>
        <v>0</v>
      </c>
      <c r="KIF1394" s="84">
        <f t="shared" si="2486"/>
        <v>2000000</v>
      </c>
      <c r="KIG1394" s="84">
        <f t="shared" si="2486"/>
        <v>0</v>
      </c>
      <c r="KIH1394" s="84">
        <f t="shared" si="2486"/>
        <v>0</v>
      </c>
      <c r="KII1394" s="84">
        <f t="shared" si="2486"/>
        <v>2000000</v>
      </c>
      <c r="KIJ1394" s="84">
        <f t="shared" si="2486"/>
        <v>2000000</v>
      </c>
      <c r="KIP1394" s="84" t="s">
        <v>247</v>
      </c>
      <c r="KIQ1394" s="84" t="s">
        <v>4692</v>
      </c>
      <c r="KIR1394" s="84">
        <f t="shared" ref="KIR1394:KIZ1394" si="2487">KIR1388</f>
        <v>0</v>
      </c>
      <c r="KIS1394" s="84">
        <f t="shared" si="2487"/>
        <v>0</v>
      </c>
      <c r="KIT1394" s="84">
        <f t="shared" si="2487"/>
        <v>0</v>
      </c>
      <c r="KIU1394" s="84">
        <f t="shared" si="2487"/>
        <v>0</v>
      </c>
      <c r="KIV1394" s="84">
        <f t="shared" si="2487"/>
        <v>2000000</v>
      </c>
      <c r="KIW1394" s="84">
        <f t="shared" si="2487"/>
        <v>0</v>
      </c>
      <c r="KIX1394" s="84">
        <f t="shared" si="2487"/>
        <v>0</v>
      </c>
      <c r="KIY1394" s="84">
        <f t="shared" si="2487"/>
        <v>2000000</v>
      </c>
      <c r="KIZ1394" s="84">
        <f t="shared" si="2487"/>
        <v>2000000</v>
      </c>
      <c r="KJF1394" s="84" t="s">
        <v>247</v>
      </c>
      <c r="KJG1394" s="84" t="s">
        <v>4692</v>
      </c>
      <c r="KJH1394" s="84">
        <f t="shared" ref="KJH1394:KJP1394" si="2488">KJH1388</f>
        <v>0</v>
      </c>
      <c r="KJI1394" s="84">
        <f t="shared" si="2488"/>
        <v>0</v>
      </c>
      <c r="KJJ1394" s="84">
        <f t="shared" si="2488"/>
        <v>0</v>
      </c>
      <c r="KJK1394" s="84">
        <f t="shared" si="2488"/>
        <v>0</v>
      </c>
      <c r="KJL1394" s="84">
        <f t="shared" si="2488"/>
        <v>2000000</v>
      </c>
      <c r="KJM1394" s="84">
        <f t="shared" si="2488"/>
        <v>0</v>
      </c>
      <c r="KJN1394" s="84">
        <f t="shared" si="2488"/>
        <v>0</v>
      </c>
      <c r="KJO1394" s="84">
        <f t="shared" si="2488"/>
        <v>2000000</v>
      </c>
      <c r="KJP1394" s="84">
        <f t="shared" si="2488"/>
        <v>2000000</v>
      </c>
      <c r="KJV1394" s="84" t="s">
        <v>247</v>
      </c>
      <c r="KJW1394" s="84" t="s">
        <v>4692</v>
      </c>
      <c r="KJX1394" s="84">
        <f t="shared" ref="KJX1394:KKF1394" si="2489">KJX1388</f>
        <v>0</v>
      </c>
      <c r="KJY1394" s="84">
        <f t="shared" si="2489"/>
        <v>0</v>
      </c>
      <c r="KJZ1394" s="84">
        <f t="shared" si="2489"/>
        <v>0</v>
      </c>
      <c r="KKA1394" s="84">
        <f t="shared" si="2489"/>
        <v>0</v>
      </c>
      <c r="KKB1394" s="84">
        <f t="shared" si="2489"/>
        <v>2000000</v>
      </c>
      <c r="KKC1394" s="84">
        <f t="shared" si="2489"/>
        <v>0</v>
      </c>
      <c r="KKD1394" s="84">
        <f t="shared" si="2489"/>
        <v>0</v>
      </c>
      <c r="KKE1394" s="84">
        <f t="shared" si="2489"/>
        <v>2000000</v>
      </c>
      <c r="KKF1394" s="84">
        <f t="shared" si="2489"/>
        <v>2000000</v>
      </c>
      <c r="KKL1394" s="84" t="s">
        <v>247</v>
      </c>
      <c r="KKM1394" s="84" t="s">
        <v>4692</v>
      </c>
      <c r="KKN1394" s="84">
        <f t="shared" ref="KKN1394:KKV1394" si="2490">KKN1388</f>
        <v>0</v>
      </c>
      <c r="KKO1394" s="84">
        <f t="shared" si="2490"/>
        <v>0</v>
      </c>
      <c r="KKP1394" s="84">
        <f t="shared" si="2490"/>
        <v>0</v>
      </c>
      <c r="KKQ1394" s="84">
        <f t="shared" si="2490"/>
        <v>0</v>
      </c>
      <c r="KKR1394" s="84">
        <f t="shared" si="2490"/>
        <v>2000000</v>
      </c>
      <c r="KKS1394" s="84">
        <f t="shared" si="2490"/>
        <v>0</v>
      </c>
      <c r="KKT1394" s="84">
        <f t="shared" si="2490"/>
        <v>0</v>
      </c>
      <c r="KKU1394" s="84">
        <f t="shared" si="2490"/>
        <v>2000000</v>
      </c>
      <c r="KKV1394" s="84">
        <f t="shared" si="2490"/>
        <v>2000000</v>
      </c>
      <c r="KLB1394" s="84" t="s">
        <v>247</v>
      </c>
      <c r="KLC1394" s="84" t="s">
        <v>4692</v>
      </c>
      <c r="KLD1394" s="84">
        <f t="shared" ref="KLD1394:KLL1394" si="2491">KLD1388</f>
        <v>0</v>
      </c>
      <c r="KLE1394" s="84">
        <f t="shared" si="2491"/>
        <v>0</v>
      </c>
      <c r="KLF1394" s="84">
        <f t="shared" si="2491"/>
        <v>0</v>
      </c>
      <c r="KLG1394" s="84">
        <f t="shared" si="2491"/>
        <v>0</v>
      </c>
      <c r="KLH1394" s="84">
        <f t="shared" si="2491"/>
        <v>2000000</v>
      </c>
      <c r="KLI1394" s="84">
        <f t="shared" si="2491"/>
        <v>0</v>
      </c>
      <c r="KLJ1394" s="84">
        <f t="shared" si="2491"/>
        <v>0</v>
      </c>
      <c r="KLK1394" s="84">
        <f t="shared" si="2491"/>
        <v>2000000</v>
      </c>
      <c r="KLL1394" s="84">
        <f t="shared" si="2491"/>
        <v>2000000</v>
      </c>
      <c r="KLR1394" s="84" t="s">
        <v>247</v>
      </c>
      <c r="KLS1394" s="84" t="s">
        <v>4692</v>
      </c>
      <c r="KLT1394" s="84">
        <f t="shared" ref="KLT1394:KMB1394" si="2492">KLT1388</f>
        <v>0</v>
      </c>
      <c r="KLU1394" s="84">
        <f t="shared" si="2492"/>
        <v>0</v>
      </c>
      <c r="KLV1394" s="84">
        <f t="shared" si="2492"/>
        <v>0</v>
      </c>
      <c r="KLW1394" s="84">
        <f t="shared" si="2492"/>
        <v>0</v>
      </c>
      <c r="KLX1394" s="84">
        <f t="shared" si="2492"/>
        <v>2000000</v>
      </c>
      <c r="KLY1394" s="84">
        <f t="shared" si="2492"/>
        <v>0</v>
      </c>
      <c r="KLZ1394" s="84">
        <f t="shared" si="2492"/>
        <v>0</v>
      </c>
      <c r="KMA1394" s="84">
        <f t="shared" si="2492"/>
        <v>2000000</v>
      </c>
      <c r="KMB1394" s="84">
        <f t="shared" si="2492"/>
        <v>2000000</v>
      </c>
      <c r="KMH1394" s="84" t="s">
        <v>247</v>
      </c>
      <c r="KMI1394" s="84" t="s">
        <v>4692</v>
      </c>
      <c r="KMJ1394" s="84">
        <f t="shared" ref="KMJ1394:KMR1394" si="2493">KMJ1388</f>
        <v>0</v>
      </c>
      <c r="KMK1394" s="84">
        <f t="shared" si="2493"/>
        <v>0</v>
      </c>
      <c r="KML1394" s="84">
        <f t="shared" si="2493"/>
        <v>0</v>
      </c>
      <c r="KMM1394" s="84">
        <f t="shared" si="2493"/>
        <v>0</v>
      </c>
      <c r="KMN1394" s="84">
        <f t="shared" si="2493"/>
        <v>2000000</v>
      </c>
      <c r="KMO1394" s="84">
        <f t="shared" si="2493"/>
        <v>0</v>
      </c>
      <c r="KMP1394" s="84">
        <f t="shared" si="2493"/>
        <v>0</v>
      </c>
      <c r="KMQ1394" s="84">
        <f t="shared" si="2493"/>
        <v>2000000</v>
      </c>
      <c r="KMR1394" s="84">
        <f t="shared" si="2493"/>
        <v>2000000</v>
      </c>
      <c r="KMX1394" s="84" t="s">
        <v>247</v>
      </c>
      <c r="KMY1394" s="84" t="s">
        <v>4692</v>
      </c>
      <c r="KMZ1394" s="84">
        <f t="shared" ref="KMZ1394:KNH1394" si="2494">KMZ1388</f>
        <v>0</v>
      </c>
      <c r="KNA1394" s="84">
        <f t="shared" si="2494"/>
        <v>0</v>
      </c>
      <c r="KNB1394" s="84">
        <f t="shared" si="2494"/>
        <v>0</v>
      </c>
      <c r="KNC1394" s="84">
        <f t="shared" si="2494"/>
        <v>0</v>
      </c>
      <c r="KND1394" s="84">
        <f t="shared" si="2494"/>
        <v>2000000</v>
      </c>
      <c r="KNE1394" s="84">
        <f t="shared" si="2494"/>
        <v>0</v>
      </c>
      <c r="KNF1394" s="84">
        <f t="shared" si="2494"/>
        <v>0</v>
      </c>
      <c r="KNG1394" s="84">
        <f t="shared" si="2494"/>
        <v>2000000</v>
      </c>
      <c r="KNH1394" s="84">
        <f t="shared" si="2494"/>
        <v>2000000</v>
      </c>
      <c r="KNN1394" s="84" t="s">
        <v>247</v>
      </c>
      <c r="KNO1394" s="84" t="s">
        <v>4692</v>
      </c>
      <c r="KNP1394" s="84">
        <f t="shared" ref="KNP1394:KNX1394" si="2495">KNP1388</f>
        <v>0</v>
      </c>
      <c r="KNQ1394" s="84">
        <f t="shared" si="2495"/>
        <v>0</v>
      </c>
      <c r="KNR1394" s="84">
        <f t="shared" si="2495"/>
        <v>0</v>
      </c>
      <c r="KNS1394" s="84">
        <f t="shared" si="2495"/>
        <v>0</v>
      </c>
      <c r="KNT1394" s="84">
        <f t="shared" si="2495"/>
        <v>2000000</v>
      </c>
      <c r="KNU1394" s="84">
        <f t="shared" si="2495"/>
        <v>0</v>
      </c>
      <c r="KNV1394" s="84">
        <f t="shared" si="2495"/>
        <v>0</v>
      </c>
      <c r="KNW1394" s="84">
        <f t="shared" si="2495"/>
        <v>2000000</v>
      </c>
      <c r="KNX1394" s="84">
        <f t="shared" si="2495"/>
        <v>2000000</v>
      </c>
      <c r="KOD1394" s="84" t="s">
        <v>247</v>
      </c>
      <c r="KOE1394" s="84" t="s">
        <v>4692</v>
      </c>
      <c r="KOF1394" s="84">
        <f t="shared" ref="KOF1394:KON1394" si="2496">KOF1388</f>
        <v>0</v>
      </c>
      <c r="KOG1394" s="84">
        <f t="shared" si="2496"/>
        <v>0</v>
      </c>
      <c r="KOH1394" s="84">
        <f t="shared" si="2496"/>
        <v>0</v>
      </c>
      <c r="KOI1394" s="84">
        <f t="shared" si="2496"/>
        <v>0</v>
      </c>
      <c r="KOJ1394" s="84">
        <f t="shared" si="2496"/>
        <v>2000000</v>
      </c>
      <c r="KOK1394" s="84">
        <f t="shared" si="2496"/>
        <v>0</v>
      </c>
      <c r="KOL1394" s="84">
        <f t="shared" si="2496"/>
        <v>0</v>
      </c>
      <c r="KOM1394" s="84">
        <f t="shared" si="2496"/>
        <v>2000000</v>
      </c>
      <c r="KON1394" s="84">
        <f t="shared" si="2496"/>
        <v>2000000</v>
      </c>
      <c r="KOT1394" s="84" t="s">
        <v>247</v>
      </c>
      <c r="KOU1394" s="84" t="s">
        <v>4692</v>
      </c>
      <c r="KOV1394" s="84">
        <f t="shared" ref="KOV1394:KPD1394" si="2497">KOV1388</f>
        <v>0</v>
      </c>
      <c r="KOW1394" s="84">
        <f t="shared" si="2497"/>
        <v>0</v>
      </c>
      <c r="KOX1394" s="84">
        <f t="shared" si="2497"/>
        <v>0</v>
      </c>
      <c r="KOY1394" s="84">
        <f t="shared" si="2497"/>
        <v>0</v>
      </c>
      <c r="KOZ1394" s="84">
        <f t="shared" si="2497"/>
        <v>2000000</v>
      </c>
      <c r="KPA1394" s="84">
        <f t="shared" si="2497"/>
        <v>0</v>
      </c>
      <c r="KPB1394" s="84">
        <f t="shared" si="2497"/>
        <v>0</v>
      </c>
      <c r="KPC1394" s="84">
        <f t="shared" si="2497"/>
        <v>2000000</v>
      </c>
      <c r="KPD1394" s="84">
        <f t="shared" si="2497"/>
        <v>2000000</v>
      </c>
      <c r="KPJ1394" s="84" t="s">
        <v>247</v>
      </c>
      <c r="KPK1394" s="84" t="s">
        <v>4692</v>
      </c>
      <c r="KPL1394" s="84">
        <f t="shared" ref="KPL1394:KPT1394" si="2498">KPL1388</f>
        <v>0</v>
      </c>
      <c r="KPM1394" s="84">
        <f t="shared" si="2498"/>
        <v>0</v>
      </c>
      <c r="KPN1394" s="84">
        <f t="shared" si="2498"/>
        <v>0</v>
      </c>
      <c r="KPO1394" s="84">
        <f t="shared" si="2498"/>
        <v>0</v>
      </c>
      <c r="KPP1394" s="84">
        <f t="shared" si="2498"/>
        <v>2000000</v>
      </c>
      <c r="KPQ1394" s="84">
        <f t="shared" si="2498"/>
        <v>0</v>
      </c>
      <c r="KPR1394" s="84">
        <f t="shared" si="2498"/>
        <v>0</v>
      </c>
      <c r="KPS1394" s="84">
        <f t="shared" si="2498"/>
        <v>2000000</v>
      </c>
      <c r="KPT1394" s="84">
        <f t="shared" si="2498"/>
        <v>2000000</v>
      </c>
      <c r="KPZ1394" s="84" t="s">
        <v>247</v>
      </c>
      <c r="KQA1394" s="84" t="s">
        <v>4692</v>
      </c>
      <c r="KQB1394" s="84">
        <f t="shared" ref="KQB1394:KQJ1394" si="2499">KQB1388</f>
        <v>0</v>
      </c>
      <c r="KQC1394" s="84">
        <f t="shared" si="2499"/>
        <v>0</v>
      </c>
      <c r="KQD1394" s="84">
        <f t="shared" si="2499"/>
        <v>0</v>
      </c>
      <c r="KQE1394" s="84">
        <f t="shared" si="2499"/>
        <v>0</v>
      </c>
      <c r="KQF1394" s="84">
        <f t="shared" si="2499"/>
        <v>2000000</v>
      </c>
      <c r="KQG1394" s="84">
        <f t="shared" si="2499"/>
        <v>0</v>
      </c>
      <c r="KQH1394" s="84">
        <f t="shared" si="2499"/>
        <v>0</v>
      </c>
      <c r="KQI1394" s="84">
        <f t="shared" si="2499"/>
        <v>2000000</v>
      </c>
      <c r="KQJ1394" s="84">
        <f t="shared" si="2499"/>
        <v>2000000</v>
      </c>
      <c r="KQP1394" s="84" t="s">
        <v>247</v>
      </c>
      <c r="KQQ1394" s="84" t="s">
        <v>4692</v>
      </c>
      <c r="KQR1394" s="84">
        <f t="shared" ref="KQR1394:KQZ1394" si="2500">KQR1388</f>
        <v>0</v>
      </c>
      <c r="KQS1394" s="84">
        <f t="shared" si="2500"/>
        <v>0</v>
      </c>
      <c r="KQT1394" s="84">
        <f t="shared" si="2500"/>
        <v>0</v>
      </c>
      <c r="KQU1394" s="84">
        <f t="shared" si="2500"/>
        <v>0</v>
      </c>
      <c r="KQV1394" s="84">
        <f t="shared" si="2500"/>
        <v>2000000</v>
      </c>
      <c r="KQW1394" s="84">
        <f t="shared" si="2500"/>
        <v>0</v>
      </c>
      <c r="KQX1394" s="84">
        <f t="shared" si="2500"/>
        <v>0</v>
      </c>
      <c r="KQY1394" s="84">
        <f t="shared" si="2500"/>
        <v>2000000</v>
      </c>
      <c r="KQZ1394" s="84">
        <f t="shared" si="2500"/>
        <v>2000000</v>
      </c>
      <c r="KRF1394" s="84" t="s">
        <v>247</v>
      </c>
      <c r="KRG1394" s="84" t="s">
        <v>4692</v>
      </c>
      <c r="KRH1394" s="84">
        <f t="shared" ref="KRH1394:KRP1394" si="2501">KRH1388</f>
        <v>0</v>
      </c>
      <c r="KRI1394" s="84">
        <f t="shared" si="2501"/>
        <v>0</v>
      </c>
      <c r="KRJ1394" s="84">
        <f t="shared" si="2501"/>
        <v>0</v>
      </c>
      <c r="KRK1394" s="84">
        <f t="shared" si="2501"/>
        <v>0</v>
      </c>
      <c r="KRL1394" s="84">
        <f t="shared" si="2501"/>
        <v>2000000</v>
      </c>
      <c r="KRM1394" s="84">
        <f t="shared" si="2501"/>
        <v>0</v>
      </c>
      <c r="KRN1394" s="84">
        <f t="shared" si="2501"/>
        <v>0</v>
      </c>
      <c r="KRO1394" s="84">
        <f t="shared" si="2501"/>
        <v>2000000</v>
      </c>
      <c r="KRP1394" s="84">
        <f t="shared" si="2501"/>
        <v>2000000</v>
      </c>
      <c r="KRV1394" s="84" t="s">
        <v>247</v>
      </c>
      <c r="KRW1394" s="84" t="s">
        <v>4692</v>
      </c>
      <c r="KRX1394" s="84">
        <f t="shared" ref="KRX1394:KSF1394" si="2502">KRX1388</f>
        <v>0</v>
      </c>
      <c r="KRY1394" s="84">
        <f t="shared" si="2502"/>
        <v>0</v>
      </c>
      <c r="KRZ1394" s="84">
        <f t="shared" si="2502"/>
        <v>0</v>
      </c>
      <c r="KSA1394" s="84">
        <f t="shared" si="2502"/>
        <v>0</v>
      </c>
      <c r="KSB1394" s="84">
        <f t="shared" si="2502"/>
        <v>2000000</v>
      </c>
      <c r="KSC1394" s="84">
        <f t="shared" si="2502"/>
        <v>0</v>
      </c>
      <c r="KSD1394" s="84">
        <f t="shared" si="2502"/>
        <v>0</v>
      </c>
      <c r="KSE1394" s="84">
        <f t="shared" si="2502"/>
        <v>2000000</v>
      </c>
      <c r="KSF1394" s="84">
        <f t="shared" si="2502"/>
        <v>2000000</v>
      </c>
      <c r="KSL1394" s="84" t="s">
        <v>247</v>
      </c>
      <c r="KSM1394" s="84" t="s">
        <v>4692</v>
      </c>
      <c r="KSN1394" s="84">
        <f t="shared" ref="KSN1394:KSV1394" si="2503">KSN1388</f>
        <v>0</v>
      </c>
      <c r="KSO1394" s="84">
        <f t="shared" si="2503"/>
        <v>0</v>
      </c>
      <c r="KSP1394" s="84">
        <f t="shared" si="2503"/>
        <v>0</v>
      </c>
      <c r="KSQ1394" s="84">
        <f t="shared" si="2503"/>
        <v>0</v>
      </c>
      <c r="KSR1394" s="84">
        <f t="shared" si="2503"/>
        <v>2000000</v>
      </c>
      <c r="KSS1394" s="84">
        <f t="shared" si="2503"/>
        <v>0</v>
      </c>
      <c r="KST1394" s="84">
        <f t="shared" si="2503"/>
        <v>0</v>
      </c>
      <c r="KSU1394" s="84">
        <f t="shared" si="2503"/>
        <v>2000000</v>
      </c>
      <c r="KSV1394" s="84">
        <f t="shared" si="2503"/>
        <v>2000000</v>
      </c>
      <c r="KTB1394" s="84" t="s">
        <v>247</v>
      </c>
      <c r="KTC1394" s="84" t="s">
        <v>4692</v>
      </c>
      <c r="KTD1394" s="84">
        <f t="shared" ref="KTD1394:KTL1394" si="2504">KTD1388</f>
        <v>0</v>
      </c>
      <c r="KTE1394" s="84">
        <f t="shared" si="2504"/>
        <v>0</v>
      </c>
      <c r="KTF1394" s="84">
        <f t="shared" si="2504"/>
        <v>0</v>
      </c>
      <c r="KTG1394" s="84">
        <f t="shared" si="2504"/>
        <v>0</v>
      </c>
      <c r="KTH1394" s="84">
        <f t="shared" si="2504"/>
        <v>2000000</v>
      </c>
      <c r="KTI1394" s="84">
        <f t="shared" si="2504"/>
        <v>0</v>
      </c>
      <c r="KTJ1394" s="84">
        <f t="shared" si="2504"/>
        <v>0</v>
      </c>
      <c r="KTK1394" s="84">
        <f t="shared" si="2504"/>
        <v>2000000</v>
      </c>
      <c r="KTL1394" s="84">
        <f t="shared" si="2504"/>
        <v>2000000</v>
      </c>
      <c r="KTR1394" s="84" t="s">
        <v>247</v>
      </c>
      <c r="KTS1394" s="84" t="s">
        <v>4692</v>
      </c>
      <c r="KTT1394" s="84">
        <f t="shared" ref="KTT1394:KUB1394" si="2505">KTT1388</f>
        <v>0</v>
      </c>
      <c r="KTU1394" s="84">
        <f t="shared" si="2505"/>
        <v>0</v>
      </c>
      <c r="KTV1394" s="84">
        <f t="shared" si="2505"/>
        <v>0</v>
      </c>
      <c r="KTW1394" s="84">
        <f t="shared" si="2505"/>
        <v>0</v>
      </c>
      <c r="KTX1394" s="84">
        <f t="shared" si="2505"/>
        <v>2000000</v>
      </c>
      <c r="KTY1394" s="84">
        <f t="shared" si="2505"/>
        <v>0</v>
      </c>
      <c r="KTZ1394" s="84">
        <f t="shared" si="2505"/>
        <v>0</v>
      </c>
      <c r="KUA1394" s="84">
        <f t="shared" si="2505"/>
        <v>2000000</v>
      </c>
      <c r="KUB1394" s="84">
        <f t="shared" si="2505"/>
        <v>2000000</v>
      </c>
      <c r="KUH1394" s="84" t="s">
        <v>247</v>
      </c>
      <c r="KUI1394" s="84" t="s">
        <v>4692</v>
      </c>
      <c r="KUJ1394" s="84">
        <f t="shared" ref="KUJ1394:KUR1394" si="2506">KUJ1388</f>
        <v>0</v>
      </c>
      <c r="KUK1394" s="84">
        <f t="shared" si="2506"/>
        <v>0</v>
      </c>
      <c r="KUL1394" s="84">
        <f t="shared" si="2506"/>
        <v>0</v>
      </c>
      <c r="KUM1394" s="84">
        <f t="shared" si="2506"/>
        <v>0</v>
      </c>
      <c r="KUN1394" s="84">
        <f t="shared" si="2506"/>
        <v>2000000</v>
      </c>
      <c r="KUO1394" s="84">
        <f t="shared" si="2506"/>
        <v>0</v>
      </c>
      <c r="KUP1394" s="84">
        <f t="shared" si="2506"/>
        <v>0</v>
      </c>
      <c r="KUQ1394" s="84">
        <f t="shared" si="2506"/>
        <v>2000000</v>
      </c>
      <c r="KUR1394" s="84">
        <f t="shared" si="2506"/>
        <v>2000000</v>
      </c>
      <c r="KUX1394" s="84" t="s">
        <v>247</v>
      </c>
      <c r="KUY1394" s="84" t="s">
        <v>4692</v>
      </c>
      <c r="KUZ1394" s="84">
        <f t="shared" ref="KUZ1394:KVH1394" si="2507">KUZ1388</f>
        <v>0</v>
      </c>
      <c r="KVA1394" s="84">
        <f t="shared" si="2507"/>
        <v>0</v>
      </c>
      <c r="KVB1394" s="84">
        <f t="shared" si="2507"/>
        <v>0</v>
      </c>
      <c r="KVC1394" s="84">
        <f t="shared" si="2507"/>
        <v>0</v>
      </c>
      <c r="KVD1394" s="84">
        <f t="shared" si="2507"/>
        <v>2000000</v>
      </c>
      <c r="KVE1394" s="84">
        <f t="shared" si="2507"/>
        <v>0</v>
      </c>
      <c r="KVF1394" s="84">
        <f t="shared" si="2507"/>
        <v>0</v>
      </c>
      <c r="KVG1394" s="84">
        <f t="shared" si="2507"/>
        <v>2000000</v>
      </c>
      <c r="KVH1394" s="84">
        <f t="shared" si="2507"/>
        <v>2000000</v>
      </c>
      <c r="KVN1394" s="84" t="s">
        <v>247</v>
      </c>
      <c r="KVO1394" s="84" t="s">
        <v>4692</v>
      </c>
      <c r="KVP1394" s="84">
        <f t="shared" ref="KVP1394:KVX1394" si="2508">KVP1388</f>
        <v>0</v>
      </c>
      <c r="KVQ1394" s="84">
        <f t="shared" si="2508"/>
        <v>0</v>
      </c>
      <c r="KVR1394" s="84">
        <f t="shared" si="2508"/>
        <v>0</v>
      </c>
      <c r="KVS1394" s="84">
        <f t="shared" si="2508"/>
        <v>0</v>
      </c>
      <c r="KVT1394" s="84">
        <f t="shared" si="2508"/>
        <v>2000000</v>
      </c>
      <c r="KVU1394" s="84">
        <f t="shared" si="2508"/>
        <v>0</v>
      </c>
      <c r="KVV1394" s="84">
        <f t="shared" si="2508"/>
        <v>0</v>
      </c>
      <c r="KVW1394" s="84">
        <f t="shared" si="2508"/>
        <v>2000000</v>
      </c>
      <c r="KVX1394" s="84">
        <f t="shared" si="2508"/>
        <v>2000000</v>
      </c>
      <c r="KWD1394" s="84" t="s">
        <v>247</v>
      </c>
      <c r="KWE1394" s="84" t="s">
        <v>4692</v>
      </c>
      <c r="KWF1394" s="84">
        <f t="shared" ref="KWF1394:KWN1394" si="2509">KWF1388</f>
        <v>0</v>
      </c>
      <c r="KWG1394" s="84">
        <f t="shared" si="2509"/>
        <v>0</v>
      </c>
      <c r="KWH1394" s="84">
        <f t="shared" si="2509"/>
        <v>0</v>
      </c>
      <c r="KWI1394" s="84">
        <f t="shared" si="2509"/>
        <v>0</v>
      </c>
      <c r="KWJ1394" s="84">
        <f t="shared" si="2509"/>
        <v>2000000</v>
      </c>
      <c r="KWK1394" s="84">
        <f t="shared" si="2509"/>
        <v>0</v>
      </c>
      <c r="KWL1394" s="84">
        <f t="shared" si="2509"/>
        <v>0</v>
      </c>
      <c r="KWM1394" s="84">
        <f t="shared" si="2509"/>
        <v>2000000</v>
      </c>
      <c r="KWN1394" s="84">
        <f t="shared" si="2509"/>
        <v>2000000</v>
      </c>
      <c r="KWT1394" s="84" t="s">
        <v>247</v>
      </c>
      <c r="KWU1394" s="84" t="s">
        <v>4692</v>
      </c>
      <c r="KWV1394" s="84">
        <f t="shared" ref="KWV1394:KXD1394" si="2510">KWV1388</f>
        <v>0</v>
      </c>
      <c r="KWW1394" s="84">
        <f t="shared" si="2510"/>
        <v>0</v>
      </c>
      <c r="KWX1394" s="84">
        <f t="shared" si="2510"/>
        <v>0</v>
      </c>
      <c r="KWY1394" s="84">
        <f t="shared" si="2510"/>
        <v>0</v>
      </c>
      <c r="KWZ1394" s="84">
        <f t="shared" si="2510"/>
        <v>2000000</v>
      </c>
      <c r="KXA1394" s="84">
        <f t="shared" si="2510"/>
        <v>0</v>
      </c>
      <c r="KXB1394" s="84">
        <f t="shared" si="2510"/>
        <v>0</v>
      </c>
      <c r="KXC1394" s="84">
        <f t="shared" si="2510"/>
        <v>2000000</v>
      </c>
      <c r="KXD1394" s="84">
        <f t="shared" si="2510"/>
        <v>2000000</v>
      </c>
      <c r="KXJ1394" s="84" t="s">
        <v>247</v>
      </c>
      <c r="KXK1394" s="84" t="s">
        <v>4692</v>
      </c>
      <c r="KXL1394" s="84">
        <f t="shared" ref="KXL1394:KXT1394" si="2511">KXL1388</f>
        <v>0</v>
      </c>
      <c r="KXM1394" s="84">
        <f t="shared" si="2511"/>
        <v>0</v>
      </c>
      <c r="KXN1394" s="84">
        <f t="shared" si="2511"/>
        <v>0</v>
      </c>
      <c r="KXO1394" s="84">
        <f t="shared" si="2511"/>
        <v>0</v>
      </c>
      <c r="KXP1394" s="84">
        <f t="shared" si="2511"/>
        <v>2000000</v>
      </c>
      <c r="KXQ1394" s="84">
        <f t="shared" si="2511"/>
        <v>0</v>
      </c>
      <c r="KXR1394" s="84">
        <f t="shared" si="2511"/>
        <v>0</v>
      </c>
      <c r="KXS1394" s="84">
        <f t="shared" si="2511"/>
        <v>2000000</v>
      </c>
      <c r="KXT1394" s="84">
        <f t="shared" si="2511"/>
        <v>2000000</v>
      </c>
      <c r="KXZ1394" s="84" t="s">
        <v>247</v>
      </c>
      <c r="KYA1394" s="84" t="s">
        <v>4692</v>
      </c>
      <c r="KYB1394" s="84">
        <f t="shared" ref="KYB1394:KYJ1394" si="2512">KYB1388</f>
        <v>0</v>
      </c>
      <c r="KYC1394" s="84">
        <f t="shared" si="2512"/>
        <v>0</v>
      </c>
      <c r="KYD1394" s="84">
        <f t="shared" si="2512"/>
        <v>0</v>
      </c>
      <c r="KYE1394" s="84">
        <f t="shared" si="2512"/>
        <v>0</v>
      </c>
      <c r="KYF1394" s="84">
        <f t="shared" si="2512"/>
        <v>2000000</v>
      </c>
      <c r="KYG1394" s="84">
        <f t="shared" si="2512"/>
        <v>0</v>
      </c>
      <c r="KYH1394" s="84">
        <f t="shared" si="2512"/>
        <v>0</v>
      </c>
      <c r="KYI1394" s="84">
        <f t="shared" si="2512"/>
        <v>2000000</v>
      </c>
      <c r="KYJ1394" s="84">
        <f t="shared" si="2512"/>
        <v>2000000</v>
      </c>
      <c r="KYP1394" s="84" t="s">
        <v>247</v>
      </c>
      <c r="KYQ1394" s="84" t="s">
        <v>4692</v>
      </c>
      <c r="KYR1394" s="84">
        <f t="shared" ref="KYR1394:KYZ1394" si="2513">KYR1388</f>
        <v>0</v>
      </c>
      <c r="KYS1394" s="84">
        <f t="shared" si="2513"/>
        <v>0</v>
      </c>
      <c r="KYT1394" s="84">
        <f t="shared" si="2513"/>
        <v>0</v>
      </c>
      <c r="KYU1394" s="84">
        <f t="shared" si="2513"/>
        <v>0</v>
      </c>
      <c r="KYV1394" s="84">
        <f t="shared" si="2513"/>
        <v>2000000</v>
      </c>
      <c r="KYW1394" s="84">
        <f t="shared" si="2513"/>
        <v>0</v>
      </c>
      <c r="KYX1394" s="84">
        <f t="shared" si="2513"/>
        <v>0</v>
      </c>
      <c r="KYY1394" s="84">
        <f t="shared" si="2513"/>
        <v>2000000</v>
      </c>
      <c r="KYZ1394" s="84">
        <f t="shared" si="2513"/>
        <v>2000000</v>
      </c>
      <c r="KZF1394" s="84" t="s">
        <v>247</v>
      </c>
      <c r="KZG1394" s="84" t="s">
        <v>4692</v>
      </c>
      <c r="KZH1394" s="84">
        <f t="shared" ref="KZH1394:KZP1394" si="2514">KZH1388</f>
        <v>0</v>
      </c>
      <c r="KZI1394" s="84">
        <f t="shared" si="2514"/>
        <v>0</v>
      </c>
      <c r="KZJ1394" s="84">
        <f t="shared" si="2514"/>
        <v>0</v>
      </c>
      <c r="KZK1394" s="84">
        <f t="shared" si="2514"/>
        <v>0</v>
      </c>
      <c r="KZL1394" s="84">
        <f t="shared" si="2514"/>
        <v>2000000</v>
      </c>
      <c r="KZM1394" s="84">
        <f t="shared" si="2514"/>
        <v>0</v>
      </c>
      <c r="KZN1394" s="84">
        <f t="shared" si="2514"/>
        <v>0</v>
      </c>
      <c r="KZO1394" s="84">
        <f t="shared" si="2514"/>
        <v>2000000</v>
      </c>
      <c r="KZP1394" s="84">
        <f t="shared" si="2514"/>
        <v>2000000</v>
      </c>
      <c r="KZV1394" s="84" t="s">
        <v>247</v>
      </c>
      <c r="KZW1394" s="84" t="s">
        <v>4692</v>
      </c>
      <c r="KZX1394" s="84">
        <f t="shared" ref="KZX1394:LAF1394" si="2515">KZX1388</f>
        <v>0</v>
      </c>
      <c r="KZY1394" s="84">
        <f t="shared" si="2515"/>
        <v>0</v>
      </c>
      <c r="KZZ1394" s="84">
        <f t="shared" si="2515"/>
        <v>0</v>
      </c>
      <c r="LAA1394" s="84">
        <f t="shared" si="2515"/>
        <v>0</v>
      </c>
      <c r="LAB1394" s="84">
        <f t="shared" si="2515"/>
        <v>2000000</v>
      </c>
      <c r="LAC1394" s="84">
        <f t="shared" si="2515"/>
        <v>0</v>
      </c>
      <c r="LAD1394" s="84">
        <f t="shared" si="2515"/>
        <v>0</v>
      </c>
      <c r="LAE1394" s="84">
        <f t="shared" si="2515"/>
        <v>2000000</v>
      </c>
      <c r="LAF1394" s="84">
        <f t="shared" si="2515"/>
        <v>2000000</v>
      </c>
      <c r="LAL1394" s="84" t="s">
        <v>247</v>
      </c>
      <c r="LAM1394" s="84" t="s">
        <v>4692</v>
      </c>
      <c r="LAN1394" s="84">
        <f t="shared" ref="LAN1394:LAV1394" si="2516">LAN1388</f>
        <v>0</v>
      </c>
      <c r="LAO1394" s="84">
        <f t="shared" si="2516"/>
        <v>0</v>
      </c>
      <c r="LAP1394" s="84">
        <f t="shared" si="2516"/>
        <v>0</v>
      </c>
      <c r="LAQ1394" s="84">
        <f t="shared" si="2516"/>
        <v>0</v>
      </c>
      <c r="LAR1394" s="84">
        <f t="shared" si="2516"/>
        <v>2000000</v>
      </c>
      <c r="LAS1394" s="84">
        <f t="shared" si="2516"/>
        <v>0</v>
      </c>
      <c r="LAT1394" s="84">
        <f t="shared" si="2516"/>
        <v>0</v>
      </c>
      <c r="LAU1394" s="84">
        <f t="shared" si="2516"/>
        <v>2000000</v>
      </c>
      <c r="LAV1394" s="84">
        <f t="shared" si="2516"/>
        <v>2000000</v>
      </c>
      <c r="LBB1394" s="84" t="s">
        <v>247</v>
      </c>
      <c r="LBC1394" s="84" t="s">
        <v>4692</v>
      </c>
      <c r="LBD1394" s="84">
        <f t="shared" ref="LBD1394:LBL1394" si="2517">LBD1388</f>
        <v>0</v>
      </c>
      <c r="LBE1394" s="84">
        <f t="shared" si="2517"/>
        <v>0</v>
      </c>
      <c r="LBF1394" s="84">
        <f t="shared" si="2517"/>
        <v>0</v>
      </c>
      <c r="LBG1394" s="84">
        <f t="shared" si="2517"/>
        <v>0</v>
      </c>
      <c r="LBH1394" s="84">
        <f t="shared" si="2517"/>
        <v>2000000</v>
      </c>
      <c r="LBI1394" s="84">
        <f t="shared" si="2517"/>
        <v>0</v>
      </c>
      <c r="LBJ1394" s="84">
        <f t="shared" si="2517"/>
        <v>0</v>
      </c>
      <c r="LBK1394" s="84">
        <f t="shared" si="2517"/>
        <v>2000000</v>
      </c>
      <c r="LBL1394" s="84">
        <f t="shared" si="2517"/>
        <v>2000000</v>
      </c>
      <c r="LBR1394" s="84" t="s">
        <v>247</v>
      </c>
      <c r="LBS1394" s="84" t="s">
        <v>4692</v>
      </c>
      <c r="LBT1394" s="84">
        <f>LBT1388</f>
        <v>0</v>
      </c>
      <c r="LBU1394" s="84">
        <f>LBU1388</f>
        <v>0</v>
      </c>
      <c r="LBV1394" s="84">
        <f>LBV1388</f>
        <v>0</v>
      </c>
      <c r="LBW1394" s="84">
        <f>LBW1388</f>
        <v>0</v>
      </c>
      <c r="LBX1394" s="84">
        <f>LBX1388</f>
        <v>2000000</v>
      </c>
      <c r="LBY1394" s="84">
        <f>LBY1388</f>
        <v>0</v>
      </c>
      <c r="LBZ1394" s="84">
        <f>LBZ1388</f>
        <v>0</v>
      </c>
      <c r="LCA1394" s="84">
        <f>LCA1388</f>
        <v>2000000</v>
      </c>
      <c r="LCB1394" s="84">
        <f>LCB1388</f>
        <v>2000000</v>
      </c>
      <c r="LCH1394" s="84" t="s">
        <v>247</v>
      </c>
      <c r="LCI1394" s="84" t="s">
        <v>4692</v>
      </c>
      <c r="LCJ1394" s="84">
        <f t="shared" ref="LCJ1394:LCR1394" si="2518">LCJ1388</f>
        <v>0</v>
      </c>
      <c r="LCK1394" s="84">
        <f t="shared" si="2518"/>
        <v>0</v>
      </c>
      <c r="LCL1394" s="84">
        <f t="shared" si="2518"/>
        <v>0</v>
      </c>
      <c r="LCM1394" s="84">
        <f t="shared" si="2518"/>
        <v>0</v>
      </c>
      <c r="LCN1394" s="84">
        <f t="shared" si="2518"/>
        <v>2000000</v>
      </c>
      <c r="LCO1394" s="84">
        <f t="shared" si="2518"/>
        <v>0</v>
      </c>
      <c r="LCP1394" s="84">
        <f t="shared" si="2518"/>
        <v>0</v>
      </c>
      <c r="LCQ1394" s="84">
        <f t="shared" si="2518"/>
        <v>2000000</v>
      </c>
      <c r="LCR1394" s="84">
        <f t="shared" si="2518"/>
        <v>2000000</v>
      </c>
      <c r="LCX1394" s="84" t="s">
        <v>247</v>
      </c>
      <c r="LCY1394" s="84" t="s">
        <v>4692</v>
      </c>
      <c r="LCZ1394" s="84">
        <f t="shared" ref="LCZ1394:LDH1394" si="2519">LCZ1388</f>
        <v>0</v>
      </c>
      <c r="LDA1394" s="84">
        <f t="shared" si="2519"/>
        <v>0</v>
      </c>
      <c r="LDB1394" s="84">
        <f t="shared" si="2519"/>
        <v>0</v>
      </c>
      <c r="LDC1394" s="84">
        <f t="shared" si="2519"/>
        <v>0</v>
      </c>
      <c r="LDD1394" s="84">
        <f t="shared" si="2519"/>
        <v>2000000</v>
      </c>
      <c r="LDE1394" s="84">
        <f t="shared" si="2519"/>
        <v>0</v>
      </c>
      <c r="LDF1394" s="84">
        <f t="shared" si="2519"/>
        <v>0</v>
      </c>
      <c r="LDG1394" s="84">
        <f t="shared" si="2519"/>
        <v>2000000</v>
      </c>
      <c r="LDH1394" s="84">
        <f t="shared" si="2519"/>
        <v>2000000</v>
      </c>
      <c r="LDN1394" s="84" t="s">
        <v>247</v>
      </c>
      <c r="LDO1394" s="84" t="s">
        <v>4692</v>
      </c>
      <c r="LDP1394" s="84">
        <f t="shared" ref="LDP1394:LDX1394" si="2520">LDP1388</f>
        <v>0</v>
      </c>
      <c r="LDQ1394" s="84">
        <f t="shared" si="2520"/>
        <v>0</v>
      </c>
      <c r="LDR1394" s="84">
        <f t="shared" si="2520"/>
        <v>0</v>
      </c>
      <c r="LDS1394" s="84">
        <f t="shared" si="2520"/>
        <v>0</v>
      </c>
      <c r="LDT1394" s="84">
        <f t="shared" si="2520"/>
        <v>2000000</v>
      </c>
      <c r="LDU1394" s="84">
        <f t="shared" si="2520"/>
        <v>0</v>
      </c>
      <c r="LDV1394" s="84">
        <f t="shared" si="2520"/>
        <v>0</v>
      </c>
      <c r="LDW1394" s="84">
        <f t="shared" si="2520"/>
        <v>2000000</v>
      </c>
      <c r="LDX1394" s="84">
        <f t="shared" si="2520"/>
        <v>2000000</v>
      </c>
      <c r="LED1394" s="84" t="s">
        <v>247</v>
      </c>
      <c r="LEE1394" s="84" t="s">
        <v>4692</v>
      </c>
      <c r="LEF1394" s="84">
        <f t="shared" ref="LEF1394:LEN1394" si="2521">LEF1388</f>
        <v>0</v>
      </c>
      <c r="LEG1394" s="84">
        <f t="shared" si="2521"/>
        <v>0</v>
      </c>
      <c r="LEH1394" s="84">
        <f t="shared" si="2521"/>
        <v>0</v>
      </c>
      <c r="LEI1394" s="84">
        <f t="shared" si="2521"/>
        <v>0</v>
      </c>
      <c r="LEJ1394" s="84">
        <f t="shared" si="2521"/>
        <v>2000000</v>
      </c>
      <c r="LEK1394" s="84">
        <f t="shared" si="2521"/>
        <v>0</v>
      </c>
      <c r="LEL1394" s="84">
        <f t="shared" si="2521"/>
        <v>0</v>
      </c>
      <c r="LEM1394" s="84">
        <f t="shared" si="2521"/>
        <v>2000000</v>
      </c>
      <c r="LEN1394" s="84">
        <f t="shared" si="2521"/>
        <v>2000000</v>
      </c>
      <c r="LET1394" s="84" t="s">
        <v>247</v>
      </c>
      <c r="LEU1394" s="84" t="s">
        <v>4692</v>
      </c>
      <c r="LEV1394" s="84">
        <f t="shared" ref="LEV1394:LFD1394" si="2522">LEV1388</f>
        <v>0</v>
      </c>
      <c r="LEW1394" s="84">
        <f t="shared" si="2522"/>
        <v>0</v>
      </c>
      <c r="LEX1394" s="84">
        <f t="shared" si="2522"/>
        <v>0</v>
      </c>
      <c r="LEY1394" s="84">
        <f t="shared" si="2522"/>
        <v>0</v>
      </c>
      <c r="LEZ1394" s="84">
        <f t="shared" si="2522"/>
        <v>2000000</v>
      </c>
      <c r="LFA1394" s="84">
        <f t="shared" si="2522"/>
        <v>0</v>
      </c>
      <c r="LFB1394" s="84">
        <f t="shared" si="2522"/>
        <v>0</v>
      </c>
      <c r="LFC1394" s="84">
        <f t="shared" si="2522"/>
        <v>2000000</v>
      </c>
      <c r="LFD1394" s="84">
        <f t="shared" si="2522"/>
        <v>2000000</v>
      </c>
      <c r="LFJ1394" s="84" t="s">
        <v>247</v>
      </c>
      <c r="LFK1394" s="84" t="s">
        <v>4692</v>
      </c>
      <c r="LFL1394" s="84">
        <f t="shared" ref="LFL1394:LFT1394" si="2523">LFL1388</f>
        <v>0</v>
      </c>
      <c r="LFM1394" s="84">
        <f t="shared" si="2523"/>
        <v>0</v>
      </c>
      <c r="LFN1394" s="84">
        <f t="shared" si="2523"/>
        <v>0</v>
      </c>
      <c r="LFO1394" s="84">
        <f t="shared" si="2523"/>
        <v>0</v>
      </c>
      <c r="LFP1394" s="84">
        <f t="shared" si="2523"/>
        <v>2000000</v>
      </c>
      <c r="LFQ1394" s="84">
        <f t="shared" si="2523"/>
        <v>0</v>
      </c>
      <c r="LFR1394" s="84">
        <f t="shared" si="2523"/>
        <v>0</v>
      </c>
      <c r="LFS1394" s="84">
        <f t="shared" si="2523"/>
        <v>2000000</v>
      </c>
      <c r="LFT1394" s="84">
        <f t="shared" si="2523"/>
        <v>2000000</v>
      </c>
      <c r="LFZ1394" s="84" t="s">
        <v>247</v>
      </c>
      <c r="LGA1394" s="84" t="s">
        <v>4692</v>
      </c>
      <c r="LGB1394" s="84">
        <f t="shared" ref="LGB1394:LGJ1394" si="2524">LGB1388</f>
        <v>0</v>
      </c>
      <c r="LGC1394" s="84">
        <f t="shared" si="2524"/>
        <v>0</v>
      </c>
      <c r="LGD1394" s="84">
        <f t="shared" si="2524"/>
        <v>0</v>
      </c>
      <c r="LGE1394" s="84">
        <f t="shared" si="2524"/>
        <v>0</v>
      </c>
      <c r="LGF1394" s="84">
        <f t="shared" si="2524"/>
        <v>2000000</v>
      </c>
      <c r="LGG1394" s="84">
        <f t="shared" si="2524"/>
        <v>0</v>
      </c>
      <c r="LGH1394" s="84">
        <f t="shared" si="2524"/>
        <v>0</v>
      </c>
      <c r="LGI1394" s="84">
        <f t="shared" si="2524"/>
        <v>2000000</v>
      </c>
      <c r="LGJ1394" s="84">
        <f t="shared" si="2524"/>
        <v>2000000</v>
      </c>
      <c r="LGP1394" s="84" t="s">
        <v>247</v>
      </c>
      <c r="LGQ1394" s="84" t="s">
        <v>4692</v>
      </c>
      <c r="LGR1394" s="84">
        <f t="shared" ref="LGR1394:LGZ1394" si="2525">LGR1388</f>
        <v>0</v>
      </c>
      <c r="LGS1394" s="84">
        <f t="shared" si="2525"/>
        <v>0</v>
      </c>
      <c r="LGT1394" s="84">
        <f t="shared" si="2525"/>
        <v>0</v>
      </c>
      <c r="LGU1394" s="84">
        <f t="shared" si="2525"/>
        <v>0</v>
      </c>
      <c r="LGV1394" s="84">
        <f t="shared" si="2525"/>
        <v>2000000</v>
      </c>
      <c r="LGW1394" s="84">
        <f t="shared" si="2525"/>
        <v>0</v>
      </c>
      <c r="LGX1394" s="84">
        <f t="shared" si="2525"/>
        <v>0</v>
      </c>
      <c r="LGY1394" s="84">
        <f t="shared" si="2525"/>
        <v>2000000</v>
      </c>
      <c r="LGZ1394" s="84">
        <f t="shared" si="2525"/>
        <v>2000000</v>
      </c>
      <c r="LHF1394" s="84" t="s">
        <v>247</v>
      </c>
      <c r="LHG1394" s="84" t="s">
        <v>4692</v>
      </c>
      <c r="LHH1394" s="84">
        <f t="shared" ref="LHH1394:LHP1394" si="2526">LHH1388</f>
        <v>0</v>
      </c>
      <c r="LHI1394" s="84">
        <f t="shared" si="2526"/>
        <v>0</v>
      </c>
      <c r="LHJ1394" s="84">
        <f t="shared" si="2526"/>
        <v>0</v>
      </c>
      <c r="LHK1394" s="84">
        <f t="shared" si="2526"/>
        <v>0</v>
      </c>
      <c r="LHL1394" s="84">
        <f t="shared" si="2526"/>
        <v>2000000</v>
      </c>
      <c r="LHM1394" s="84">
        <f t="shared" si="2526"/>
        <v>0</v>
      </c>
      <c r="LHN1394" s="84">
        <f t="shared" si="2526"/>
        <v>0</v>
      </c>
      <c r="LHO1394" s="84">
        <f t="shared" si="2526"/>
        <v>2000000</v>
      </c>
      <c r="LHP1394" s="84">
        <f t="shared" si="2526"/>
        <v>2000000</v>
      </c>
      <c r="LHV1394" s="84" t="s">
        <v>247</v>
      </c>
      <c r="LHW1394" s="84" t="s">
        <v>4692</v>
      </c>
      <c r="LHX1394" s="84">
        <f t="shared" ref="LHX1394:LIF1394" si="2527">LHX1388</f>
        <v>0</v>
      </c>
      <c r="LHY1394" s="84">
        <f t="shared" si="2527"/>
        <v>0</v>
      </c>
      <c r="LHZ1394" s="84">
        <f t="shared" si="2527"/>
        <v>0</v>
      </c>
      <c r="LIA1394" s="84">
        <f t="shared" si="2527"/>
        <v>0</v>
      </c>
      <c r="LIB1394" s="84">
        <f t="shared" si="2527"/>
        <v>2000000</v>
      </c>
      <c r="LIC1394" s="84">
        <f t="shared" si="2527"/>
        <v>0</v>
      </c>
      <c r="LID1394" s="84">
        <f t="shared" si="2527"/>
        <v>0</v>
      </c>
      <c r="LIE1394" s="84">
        <f t="shared" si="2527"/>
        <v>2000000</v>
      </c>
      <c r="LIF1394" s="84">
        <f t="shared" si="2527"/>
        <v>2000000</v>
      </c>
      <c r="LIL1394" s="84" t="s">
        <v>247</v>
      </c>
      <c r="LIM1394" s="84" t="s">
        <v>4692</v>
      </c>
      <c r="LIN1394" s="84">
        <f t="shared" ref="LIN1394:LIV1394" si="2528">LIN1388</f>
        <v>0</v>
      </c>
      <c r="LIO1394" s="84">
        <f t="shared" si="2528"/>
        <v>0</v>
      </c>
      <c r="LIP1394" s="84">
        <f t="shared" si="2528"/>
        <v>0</v>
      </c>
      <c r="LIQ1394" s="84">
        <f t="shared" si="2528"/>
        <v>0</v>
      </c>
      <c r="LIR1394" s="84">
        <f t="shared" si="2528"/>
        <v>2000000</v>
      </c>
      <c r="LIS1394" s="84">
        <f t="shared" si="2528"/>
        <v>0</v>
      </c>
      <c r="LIT1394" s="84">
        <f t="shared" si="2528"/>
        <v>0</v>
      </c>
      <c r="LIU1394" s="84">
        <f t="shared" si="2528"/>
        <v>2000000</v>
      </c>
      <c r="LIV1394" s="84">
        <f t="shared" si="2528"/>
        <v>2000000</v>
      </c>
      <c r="LJB1394" s="84" t="s">
        <v>247</v>
      </c>
      <c r="LJC1394" s="84" t="s">
        <v>4692</v>
      </c>
      <c r="LJD1394" s="84">
        <f t="shared" ref="LJD1394:LJL1394" si="2529">LJD1388</f>
        <v>0</v>
      </c>
      <c r="LJE1394" s="84">
        <f t="shared" si="2529"/>
        <v>0</v>
      </c>
      <c r="LJF1394" s="84">
        <f t="shared" si="2529"/>
        <v>0</v>
      </c>
      <c r="LJG1394" s="84">
        <f t="shared" si="2529"/>
        <v>0</v>
      </c>
      <c r="LJH1394" s="84">
        <f t="shared" si="2529"/>
        <v>2000000</v>
      </c>
      <c r="LJI1394" s="84">
        <f t="shared" si="2529"/>
        <v>0</v>
      </c>
      <c r="LJJ1394" s="84">
        <f t="shared" si="2529"/>
        <v>0</v>
      </c>
      <c r="LJK1394" s="84">
        <f t="shared" si="2529"/>
        <v>2000000</v>
      </c>
      <c r="LJL1394" s="84">
        <f t="shared" si="2529"/>
        <v>2000000</v>
      </c>
      <c r="LJR1394" s="84" t="s">
        <v>247</v>
      </c>
      <c r="LJS1394" s="84" t="s">
        <v>4692</v>
      </c>
      <c r="LJT1394" s="84">
        <f t="shared" ref="LJT1394:LKB1394" si="2530">LJT1388</f>
        <v>0</v>
      </c>
      <c r="LJU1394" s="84">
        <f t="shared" si="2530"/>
        <v>0</v>
      </c>
      <c r="LJV1394" s="84">
        <f t="shared" si="2530"/>
        <v>0</v>
      </c>
      <c r="LJW1394" s="84">
        <f t="shared" si="2530"/>
        <v>0</v>
      </c>
      <c r="LJX1394" s="84">
        <f t="shared" si="2530"/>
        <v>2000000</v>
      </c>
      <c r="LJY1394" s="84">
        <f t="shared" si="2530"/>
        <v>0</v>
      </c>
      <c r="LJZ1394" s="84">
        <f t="shared" si="2530"/>
        <v>0</v>
      </c>
      <c r="LKA1394" s="84">
        <f t="shared" si="2530"/>
        <v>2000000</v>
      </c>
      <c r="LKB1394" s="84">
        <f t="shared" si="2530"/>
        <v>2000000</v>
      </c>
      <c r="LKH1394" s="84" t="s">
        <v>247</v>
      </c>
      <c r="LKI1394" s="84" t="s">
        <v>4692</v>
      </c>
      <c r="LKJ1394" s="84">
        <f t="shared" ref="LKJ1394:LKR1394" si="2531">LKJ1388</f>
        <v>0</v>
      </c>
      <c r="LKK1394" s="84">
        <f t="shared" si="2531"/>
        <v>0</v>
      </c>
      <c r="LKL1394" s="84">
        <f t="shared" si="2531"/>
        <v>0</v>
      </c>
      <c r="LKM1394" s="84">
        <f t="shared" si="2531"/>
        <v>0</v>
      </c>
      <c r="LKN1394" s="84">
        <f t="shared" si="2531"/>
        <v>2000000</v>
      </c>
      <c r="LKO1394" s="84">
        <f t="shared" si="2531"/>
        <v>0</v>
      </c>
      <c r="LKP1394" s="84">
        <f t="shared" si="2531"/>
        <v>0</v>
      </c>
      <c r="LKQ1394" s="84">
        <f t="shared" si="2531"/>
        <v>2000000</v>
      </c>
      <c r="LKR1394" s="84">
        <f t="shared" si="2531"/>
        <v>2000000</v>
      </c>
      <c r="LKX1394" s="84" t="s">
        <v>247</v>
      </c>
      <c r="LKY1394" s="84" t="s">
        <v>4692</v>
      </c>
      <c r="LKZ1394" s="84">
        <f t="shared" ref="LKZ1394:LLH1394" si="2532">LKZ1388</f>
        <v>0</v>
      </c>
      <c r="LLA1394" s="84">
        <f t="shared" si="2532"/>
        <v>0</v>
      </c>
      <c r="LLB1394" s="84">
        <f t="shared" si="2532"/>
        <v>0</v>
      </c>
      <c r="LLC1394" s="84">
        <f t="shared" si="2532"/>
        <v>0</v>
      </c>
      <c r="LLD1394" s="84">
        <f t="shared" si="2532"/>
        <v>2000000</v>
      </c>
      <c r="LLE1394" s="84">
        <f t="shared" si="2532"/>
        <v>0</v>
      </c>
      <c r="LLF1394" s="84">
        <f t="shared" si="2532"/>
        <v>0</v>
      </c>
      <c r="LLG1394" s="84">
        <f t="shared" si="2532"/>
        <v>2000000</v>
      </c>
      <c r="LLH1394" s="84">
        <f t="shared" si="2532"/>
        <v>2000000</v>
      </c>
      <c r="LLN1394" s="84" t="s">
        <v>247</v>
      </c>
      <c r="LLO1394" s="84" t="s">
        <v>4692</v>
      </c>
      <c r="LLP1394" s="84">
        <f t="shared" ref="LLP1394:LLX1394" si="2533">LLP1388</f>
        <v>0</v>
      </c>
      <c r="LLQ1394" s="84">
        <f t="shared" si="2533"/>
        <v>0</v>
      </c>
      <c r="LLR1394" s="84">
        <f t="shared" si="2533"/>
        <v>0</v>
      </c>
      <c r="LLS1394" s="84">
        <f t="shared" si="2533"/>
        <v>0</v>
      </c>
      <c r="LLT1394" s="84">
        <f t="shared" si="2533"/>
        <v>2000000</v>
      </c>
      <c r="LLU1394" s="84">
        <f t="shared" si="2533"/>
        <v>0</v>
      </c>
      <c r="LLV1394" s="84">
        <f t="shared" si="2533"/>
        <v>0</v>
      </c>
      <c r="LLW1394" s="84">
        <f t="shared" si="2533"/>
        <v>2000000</v>
      </c>
      <c r="LLX1394" s="84">
        <f t="shared" si="2533"/>
        <v>2000000</v>
      </c>
      <c r="LMD1394" s="84" t="s">
        <v>247</v>
      </c>
      <c r="LME1394" s="84" t="s">
        <v>4692</v>
      </c>
      <c r="LMF1394" s="84">
        <f t="shared" ref="LMF1394:LMN1394" si="2534">LMF1388</f>
        <v>0</v>
      </c>
      <c r="LMG1394" s="84">
        <f t="shared" si="2534"/>
        <v>0</v>
      </c>
      <c r="LMH1394" s="84">
        <f t="shared" si="2534"/>
        <v>0</v>
      </c>
      <c r="LMI1394" s="84">
        <f t="shared" si="2534"/>
        <v>0</v>
      </c>
      <c r="LMJ1394" s="84">
        <f t="shared" si="2534"/>
        <v>2000000</v>
      </c>
      <c r="LMK1394" s="84">
        <f t="shared" si="2534"/>
        <v>0</v>
      </c>
      <c r="LML1394" s="84">
        <f t="shared" si="2534"/>
        <v>0</v>
      </c>
      <c r="LMM1394" s="84">
        <f t="shared" si="2534"/>
        <v>2000000</v>
      </c>
      <c r="LMN1394" s="84">
        <f t="shared" si="2534"/>
        <v>2000000</v>
      </c>
      <c r="LMT1394" s="84" t="s">
        <v>247</v>
      </c>
      <c r="LMU1394" s="84" t="s">
        <v>4692</v>
      </c>
      <c r="LMV1394" s="84">
        <f t="shared" ref="LMV1394:LND1394" si="2535">LMV1388</f>
        <v>0</v>
      </c>
      <c r="LMW1394" s="84">
        <f t="shared" si="2535"/>
        <v>0</v>
      </c>
      <c r="LMX1394" s="84">
        <f t="shared" si="2535"/>
        <v>0</v>
      </c>
      <c r="LMY1394" s="84">
        <f t="shared" si="2535"/>
        <v>0</v>
      </c>
      <c r="LMZ1394" s="84">
        <f t="shared" si="2535"/>
        <v>2000000</v>
      </c>
      <c r="LNA1394" s="84">
        <f t="shared" si="2535"/>
        <v>0</v>
      </c>
      <c r="LNB1394" s="84">
        <f t="shared" si="2535"/>
        <v>0</v>
      </c>
      <c r="LNC1394" s="84">
        <f t="shared" si="2535"/>
        <v>2000000</v>
      </c>
      <c r="LND1394" s="84">
        <f t="shared" si="2535"/>
        <v>2000000</v>
      </c>
      <c r="LNJ1394" s="84" t="s">
        <v>247</v>
      </c>
      <c r="LNK1394" s="84" t="s">
        <v>4692</v>
      </c>
      <c r="LNL1394" s="84">
        <f t="shared" ref="LNL1394:LNT1394" si="2536">LNL1388</f>
        <v>0</v>
      </c>
      <c r="LNM1394" s="84">
        <f t="shared" si="2536"/>
        <v>0</v>
      </c>
      <c r="LNN1394" s="84">
        <f t="shared" si="2536"/>
        <v>0</v>
      </c>
      <c r="LNO1394" s="84">
        <f t="shared" si="2536"/>
        <v>0</v>
      </c>
      <c r="LNP1394" s="84">
        <f t="shared" si="2536"/>
        <v>2000000</v>
      </c>
      <c r="LNQ1394" s="84">
        <f t="shared" si="2536"/>
        <v>0</v>
      </c>
      <c r="LNR1394" s="84">
        <f t="shared" si="2536"/>
        <v>0</v>
      </c>
      <c r="LNS1394" s="84">
        <f t="shared" si="2536"/>
        <v>2000000</v>
      </c>
      <c r="LNT1394" s="84">
        <f t="shared" si="2536"/>
        <v>2000000</v>
      </c>
      <c r="LNZ1394" s="84" t="s">
        <v>247</v>
      </c>
      <c r="LOA1394" s="84" t="s">
        <v>4692</v>
      </c>
      <c r="LOB1394" s="84">
        <f t="shared" ref="LOB1394:LOJ1394" si="2537">LOB1388</f>
        <v>0</v>
      </c>
      <c r="LOC1394" s="84">
        <f t="shared" si="2537"/>
        <v>0</v>
      </c>
      <c r="LOD1394" s="84">
        <f t="shared" si="2537"/>
        <v>0</v>
      </c>
      <c r="LOE1394" s="84">
        <f t="shared" si="2537"/>
        <v>0</v>
      </c>
      <c r="LOF1394" s="84">
        <f t="shared" si="2537"/>
        <v>2000000</v>
      </c>
      <c r="LOG1394" s="84">
        <f t="shared" si="2537"/>
        <v>0</v>
      </c>
      <c r="LOH1394" s="84">
        <f t="shared" si="2537"/>
        <v>0</v>
      </c>
      <c r="LOI1394" s="84">
        <f t="shared" si="2537"/>
        <v>2000000</v>
      </c>
      <c r="LOJ1394" s="84">
        <f t="shared" si="2537"/>
        <v>2000000</v>
      </c>
      <c r="LOP1394" s="84" t="s">
        <v>247</v>
      </c>
      <c r="LOQ1394" s="84" t="s">
        <v>4692</v>
      </c>
      <c r="LOR1394" s="84">
        <f t="shared" ref="LOR1394:LOZ1394" si="2538">LOR1388</f>
        <v>0</v>
      </c>
      <c r="LOS1394" s="84">
        <f t="shared" si="2538"/>
        <v>0</v>
      </c>
      <c r="LOT1394" s="84">
        <f t="shared" si="2538"/>
        <v>0</v>
      </c>
      <c r="LOU1394" s="84">
        <f t="shared" si="2538"/>
        <v>0</v>
      </c>
      <c r="LOV1394" s="84">
        <f t="shared" si="2538"/>
        <v>2000000</v>
      </c>
      <c r="LOW1394" s="84">
        <f t="shared" si="2538"/>
        <v>0</v>
      </c>
      <c r="LOX1394" s="84">
        <f t="shared" si="2538"/>
        <v>0</v>
      </c>
      <c r="LOY1394" s="84">
        <f t="shared" si="2538"/>
        <v>2000000</v>
      </c>
      <c r="LOZ1394" s="84">
        <f t="shared" si="2538"/>
        <v>2000000</v>
      </c>
      <c r="LPF1394" s="84" t="s">
        <v>247</v>
      </c>
      <c r="LPG1394" s="84" t="s">
        <v>4692</v>
      </c>
      <c r="LPH1394" s="84">
        <f t="shared" ref="LPH1394:LPP1394" si="2539">LPH1388</f>
        <v>0</v>
      </c>
      <c r="LPI1394" s="84">
        <f t="shared" si="2539"/>
        <v>0</v>
      </c>
      <c r="LPJ1394" s="84">
        <f t="shared" si="2539"/>
        <v>0</v>
      </c>
      <c r="LPK1394" s="84">
        <f t="shared" si="2539"/>
        <v>0</v>
      </c>
      <c r="LPL1394" s="84">
        <f t="shared" si="2539"/>
        <v>2000000</v>
      </c>
      <c r="LPM1394" s="84">
        <f t="shared" si="2539"/>
        <v>0</v>
      </c>
      <c r="LPN1394" s="84">
        <f t="shared" si="2539"/>
        <v>0</v>
      </c>
      <c r="LPO1394" s="84">
        <f t="shared" si="2539"/>
        <v>2000000</v>
      </c>
      <c r="LPP1394" s="84">
        <f t="shared" si="2539"/>
        <v>2000000</v>
      </c>
      <c r="LPV1394" s="84" t="s">
        <v>247</v>
      </c>
      <c r="LPW1394" s="84" t="s">
        <v>4692</v>
      </c>
      <c r="LPX1394" s="84">
        <f t="shared" ref="LPX1394:LQF1394" si="2540">LPX1388</f>
        <v>0</v>
      </c>
      <c r="LPY1394" s="84">
        <f t="shared" si="2540"/>
        <v>0</v>
      </c>
      <c r="LPZ1394" s="84">
        <f t="shared" si="2540"/>
        <v>0</v>
      </c>
      <c r="LQA1394" s="84">
        <f t="shared" si="2540"/>
        <v>0</v>
      </c>
      <c r="LQB1394" s="84">
        <f t="shared" si="2540"/>
        <v>2000000</v>
      </c>
      <c r="LQC1394" s="84">
        <f t="shared" si="2540"/>
        <v>0</v>
      </c>
      <c r="LQD1394" s="84">
        <f t="shared" si="2540"/>
        <v>0</v>
      </c>
      <c r="LQE1394" s="84">
        <f t="shared" si="2540"/>
        <v>2000000</v>
      </c>
      <c r="LQF1394" s="84">
        <f t="shared" si="2540"/>
        <v>2000000</v>
      </c>
      <c r="LQL1394" s="84" t="s">
        <v>247</v>
      </c>
      <c r="LQM1394" s="84" t="s">
        <v>4692</v>
      </c>
      <c r="LQN1394" s="84">
        <f t="shared" ref="LQN1394:LQV1394" si="2541">LQN1388</f>
        <v>0</v>
      </c>
      <c r="LQO1394" s="84">
        <f t="shared" si="2541"/>
        <v>0</v>
      </c>
      <c r="LQP1394" s="84">
        <f t="shared" si="2541"/>
        <v>0</v>
      </c>
      <c r="LQQ1394" s="84">
        <f t="shared" si="2541"/>
        <v>0</v>
      </c>
      <c r="LQR1394" s="84">
        <f t="shared" si="2541"/>
        <v>2000000</v>
      </c>
      <c r="LQS1394" s="84">
        <f t="shared" si="2541"/>
        <v>0</v>
      </c>
      <c r="LQT1394" s="84">
        <f t="shared" si="2541"/>
        <v>0</v>
      </c>
      <c r="LQU1394" s="84">
        <f t="shared" si="2541"/>
        <v>2000000</v>
      </c>
      <c r="LQV1394" s="84">
        <f t="shared" si="2541"/>
        <v>2000000</v>
      </c>
      <c r="LRB1394" s="84" t="s">
        <v>247</v>
      </c>
      <c r="LRC1394" s="84" t="s">
        <v>4692</v>
      </c>
      <c r="LRD1394" s="84">
        <f t="shared" ref="LRD1394:LRL1394" si="2542">LRD1388</f>
        <v>0</v>
      </c>
      <c r="LRE1394" s="84">
        <f t="shared" si="2542"/>
        <v>0</v>
      </c>
      <c r="LRF1394" s="84">
        <f t="shared" si="2542"/>
        <v>0</v>
      </c>
      <c r="LRG1394" s="84">
        <f t="shared" si="2542"/>
        <v>0</v>
      </c>
      <c r="LRH1394" s="84">
        <f t="shared" si="2542"/>
        <v>2000000</v>
      </c>
      <c r="LRI1394" s="84">
        <f t="shared" si="2542"/>
        <v>0</v>
      </c>
      <c r="LRJ1394" s="84">
        <f t="shared" si="2542"/>
        <v>0</v>
      </c>
      <c r="LRK1394" s="84">
        <f t="shared" si="2542"/>
        <v>2000000</v>
      </c>
      <c r="LRL1394" s="84">
        <f t="shared" si="2542"/>
        <v>2000000</v>
      </c>
      <c r="LRR1394" s="84" t="s">
        <v>247</v>
      </c>
      <c r="LRS1394" s="84" t="s">
        <v>4692</v>
      </c>
      <c r="LRT1394" s="84">
        <f t="shared" ref="LRT1394:LSB1394" si="2543">LRT1388</f>
        <v>0</v>
      </c>
      <c r="LRU1394" s="84">
        <f t="shared" si="2543"/>
        <v>0</v>
      </c>
      <c r="LRV1394" s="84">
        <f t="shared" si="2543"/>
        <v>0</v>
      </c>
      <c r="LRW1394" s="84">
        <f t="shared" si="2543"/>
        <v>0</v>
      </c>
      <c r="LRX1394" s="84">
        <f t="shared" si="2543"/>
        <v>2000000</v>
      </c>
      <c r="LRY1394" s="84">
        <f t="shared" si="2543"/>
        <v>0</v>
      </c>
      <c r="LRZ1394" s="84">
        <f t="shared" si="2543"/>
        <v>0</v>
      </c>
      <c r="LSA1394" s="84">
        <f t="shared" si="2543"/>
        <v>2000000</v>
      </c>
      <c r="LSB1394" s="84">
        <f t="shared" si="2543"/>
        <v>2000000</v>
      </c>
      <c r="LSH1394" s="84" t="s">
        <v>247</v>
      </c>
      <c r="LSI1394" s="84" t="s">
        <v>4692</v>
      </c>
      <c r="LSJ1394" s="84">
        <f t="shared" ref="LSJ1394:LSR1394" si="2544">LSJ1388</f>
        <v>0</v>
      </c>
      <c r="LSK1394" s="84">
        <f t="shared" si="2544"/>
        <v>0</v>
      </c>
      <c r="LSL1394" s="84">
        <f t="shared" si="2544"/>
        <v>0</v>
      </c>
      <c r="LSM1394" s="84">
        <f t="shared" si="2544"/>
        <v>0</v>
      </c>
      <c r="LSN1394" s="84">
        <f t="shared" si="2544"/>
        <v>2000000</v>
      </c>
      <c r="LSO1394" s="84">
        <f t="shared" si="2544"/>
        <v>0</v>
      </c>
      <c r="LSP1394" s="84">
        <f t="shared" si="2544"/>
        <v>0</v>
      </c>
      <c r="LSQ1394" s="84">
        <f t="shared" si="2544"/>
        <v>2000000</v>
      </c>
      <c r="LSR1394" s="84">
        <f t="shared" si="2544"/>
        <v>2000000</v>
      </c>
      <c r="LSX1394" s="84" t="s">
        <v>247</v>
      </c>
      <c r="LSY1394" s="84" t="s">
        <v>4692</v>
      </c>
      <c r="LSZ1394" s="84">
        <f t="shared" ref="LSZ1394:LTH1394" si="2545">LSZ1388</f>
        <v>0</v>
      </c>
      <c r="LTA1394" s="84">
        <f t="shared" si="2545"/>
        <v>0</v>
      </c>
      <c r="LTB1394" s="84">
        <f t="shared" si="2545"/>
        <v>0</v>
      </c>
      <c r="LTC1394" s="84">
        <f t="shared" si="2545"/>
        <v>0</v>
      </c>
      <c r="LTD1394" s="84">
        <f t="shared" si="2545"/>
        <v>2000000</v>
      </c>
      <c r="LTE1394" s="84">
        <f t="shared" si="2545"/>
        <v>0</v>
      </c>
      <c r="LTF1394" s="84">
        <f t="shared" si="2545"/>
        <v>0</v>
      </c>
      <c r="LTG1394" s="84">
        <f t="shared" si="2545"/>
        <v>2000000</v>
      </c>
      <c r="LTH1394" s="84">
        <f t="shared" si="2545"/>
        <v>2000000</v>
      </c>
      <c r="LTN1394" s="84" t="s">
        <v>247</v>
      </c>
      <c r="LTO1394" s="84" t="s">
        <v>4692</v>
      </c>
      <c r="LTP1394" s="84">
        <f t="shared" ref="LTP1394:LTX1394" si="2546">LTP1388</f>
        <v>0</v>
      </c>
      <c r="LTQ1394" s="84">
        <f t="shared" si="2546"/>
        <v>0</v>
      </c>
      <c r="LTR1394" s="84">
        <f t="shared" si="2546"/>
        <v>0</v>
      </c>
      <c r="LTS1394" s="84">
        <f t="shared" si="2546"/>
        <v>0</v>
      </c>
      <c r="LTT1394" s="84">
        <f t="shared" si="2546"/>
        <v>2000000</v>
      </c>
      <c r="LTU1394" s="84">
        <f t="shared" si="2546"/>
        <v>0</v>
      </c>
      <c r="LTV1394" s="84">
        <f t="shared" si="2546"/>
        <v>0</v>
      </c>
      <c r="LTW1394" s="84">
        <f t="shared" si="2546"/>
        <v>2000000</v>
      </c>
      <c r="LTX1394" s="84">
        <f t="shared" si="2546"/>
        <v>2000000</v>
      </c>
      <c r="LUD1394" s="84" t="s">
        <v>247</v>
      </c>
      <c r="LUE1394" s="84" t="s">
        <v>4692</v>
      </c>
      <c r="LUF1394" s="84">
        <f t="shared" ref="LUF1394:LUN1394" si="2547">LUF1388</f>
        <v>0</v>
      </c>
      <c r="LUG1394" s="84">
        <f t="shared" si="2547"/>
        <v>0</v>
      </c>
      <c r="LUH1394" s="84">
        <f t="shared" si="2547"/>
        <v>0</v>
      </c>
      <c r="LUI1394" s="84">
        <f t="shared" si="2547"/>
        <v>0</v>
      </c>
      <c r="LUJ1394" s="84">
        <f t="shared" si="2547"/>
        <v>2000000</v>
      </c>
      <c r="LUK1394" s="84">
        <f t="shared" si="2547"/>
        <v>0</v>
      </c>
      <c r="LUL1394" s="84">
        <f t="shared" si="2547"/>
        <v>0</v>
      </c>
      <c r="LUM1394" s="84">
        <f t="shared" si="2547"/>
        <v>2000000</v>
      </c>
      <c r="LUN1394" s="84">
        <f t="shared" si="2547"/>
        <v>2000000</v>
      </c>
      <c r="LUT1394" s="84" t="s">
        <v>247</v>
      </c>
      <c r="LUU1394" s="84" t="s">
        <v>4692</v>
      </c>
      <c r="LUV1394" s="84">
        <f t="shared" ref="LUV1394:LVD1394" si="2548">LUV1388</f>
        <v>0</v>
      </c>
      <c r="LUW1394" s="84">
        <f t="shared" si="2548"/>
        <v>0</v>
      </c>
      <c r="LUX1394" s="84">
        <f t="shared" si="2548"/>
        <v>0</v>
      </c>
      <c r="LUY1394" s="84">
        <f t="shared" si="2548"/>
        <v>0</v>
      </c>
      <c r="LUZ1394" s="84">
        <f t="shared" si="2548"/>
        <v>2000000</v>
      </c>
      <c r="LVA1394" s="84">
        <f t="shared" si="2548"/>
        <v>0</v>
      </c>
      <c r="LVB1394" s="84">
        <f t="shared" si="2548"/>
        <v>0</v>
      </c>
      <c r="LVC1394" s="84">
        <f t="shared" si="2548"/>
        <v>2000000</v>
      </c>
      <c r="LVD1394" s="84">
        <f t="shared" si="2548"/>
        <v>2000000</v>
      </c>
      <c r="LVJ1394" s="84" t="s">
        <v>247</v>
      </c>
      <c r="LVK1394" s="84" t="s">
        <v>4692</v>
      </c>
      <c r="LVL1394" s="84">
        <f t="shared" ref="LVL1394:LVT1394" si="2549">LVL1388</f>
        <v>0</v>
      </c>
      <c r="LVM1394" s="84">
        <f t="shared" si="2549"/>
        <v>0</v>
      </c>
      <c r="LVN1394" s="84">
        <f t="shared" si="2549"/>
        <v>0</v>
      </c>
      <c r="LVO1394" s="84">
        <f t="shared" si="2549"/>
        <v>0</v>
      </c>
      <c r="LVP1394" s="84">
        <f t="shared" si="2549"/>
        <v>2000000</v>
      </c>
      <c r="LVQ1394" s="84">
        <f t="shared" si="2549"/>
        <v>0</v>
      </c>
      <c r="LVR1394" s="84">
        <f t="shared" si="2549"/>
        <v>0</v>
      </c>
      <c r="LVS1394" s="84">
        <f t="shared" si="2549"/>
        <v>2000000</v>
      </c>
      <c r="LVT1394" s="84">
        <f t="shared" si="2549"/>
        <v>2000000</v>
      </c>
      <c r="LVZ1394" s="84" t="s">
        <v>247</v>
      </c>
      <c r="LWA1394" s="84" t="s">
        <v>4692</v>
      </c>
      <c r="LWB1394" s="84">
        <f t="shared" ref="LWB1394:LWJ1394" si="2550">LWB1388</f>
        <v>0</v>
      </c>
      <c r="LWC1394" s="84">
        <f t="shared" si="2550"/>
        <v>0</v>
      </c>
      <c r="LWD1394" s="84">
        <f t="shared" si="2550"/>
        <v>0</v>
      </c>
      <c r="LWE1394" s="84">
        <f t="shared" si="2550"/>
        <v>0</v>
      </c>
      <c r="LWF1394" s="84">
        <f t="shared" si="2550"/>
        <v>2000000</v>
      </c>
      <c r="LWG1394" s="84">
        <f t="shared" si="2550"/>
        <v>0</v>
      </c>
      <c r="LWH1394" s="84">
        <f t="shared" si="2550"/>
        <v>0</v>
      </c>
      <c r="LWI1394" s="84">
        <f t="shared" si="2550"/>
        <v>2000000</v>
      </c>
      <c r="LWJ1394" s="84">
        <f t="shared" si="2550"/>
        <v>2000000</v>
      </c>
      <c r="LWP1394" s="84" t="s">
        <v>247</v>
      </c>
      <c r="LWQ1394" s="84" t="s">
        <v>4692</v>
      </c>
      <c r="LWR1394" s="84">
        <f t="shared" ref="LWR1394:LWZ1394" si="2551">LWR1388</f>
        <v>0</v>
      </c>
      <c r="LWS1394" s="84">
        <f t="shared" si="2551"/>
        <v>0</v>
      </c>
      <c r="LWT1394" s="84">
        <f t="shared" si="2551"/>
        <v>0</v>
      </c>
      <c r="LWU1394" s="84">
        <f t="shared" si="2551"/>
        <v>0</v>
      </c>
      <c r="LWV1394" s="84">
        <f t="shared" si="2551"/>
        <v>2000000</v>
      </c>
      <c r="LWW1394" s="84">
        <f t="shared" si="2551"/>
        <v>0</v>
      </c>
      <c r="LWX1394" s="84">
        <f t="shared" si="2551"/>
        <v>0</v>
      </c>
      <c r="LWY1394" s="84">
        <f t="shared" si="2551"/>
        <v>2000000</v>
      </c>
      <c r="LWZ1394" s="84">
        <f t="shared" si="2551"/>
        <v>2000000</v>
      </c>
      <c r="LXF1394" s="84" t="s">
        <v>247</v>
      </c>
      <c r="LXG1394" s="84" t="s">
        <v>4692</v>
      </c>
      <c r="LXH1394" s="84">
        <f t="shared" ref="LXH1394:LXP1394" si="2552">LXH1388</f>
        <v>0</v>
      </c>
      <c r="LXI1394" s="84">
        <f t="shared" si="2552"/>
        <v>0</v>
      </c>
      <c r="LXJ1394" s="84">
        <f t="shared" si="2552"/>
        <v>0</v>
      </c>
      <c r="LXK1394" s="84">
        <f t="shared" si="2552"/>
        <v>0</v>
      </c>
      <c r="LXL1394" s="84">
        <f t="shared" si="2552"/>
        <v>2000000</v>
      </c>
      <c r="LXM1394" s="84">
        <f t="shared" si="2552"/>
        <v>0</v>
      </c>
      <c r="LXN1394" s="84">
        <f t="shared" si="2552"/>
        <v>0</v>
      </c>
      <c r="LXO1394" s="84">
        <f t="shared" si="2552"/>
        <v>2000000</v>
      </c>
      <c r="LXP1394" s="84">
        <f t="shared" si="2552"/>
        <v>2000000</v>
      </c>
      <c r="LXV1394" s="84" t="s">
        <v>247</v>
      </c>
      <c r="LXW1394" s="84" t="s">
        <v>4692</v>
      </c>
      <c r="LXX1394" s="84">
        <f t="shared" ref="LXX1394:LYF1394" si="2553">LXX1388</f>
        <v>0</v>
      </c>
      <c r="LXY1394" s="84">
        <f t="shared" si="2553"/>
        <v>0</v>
      </c>
      <c r="LXZ1394" s="84">
        <f t="shared" si="2553"/>
        <v>0</v>
      </c>
      <c r="LYA1394" s="84">
        <f t="shared" si="2553"/>
        <v>0</v>
      </c>
      <c r="LYB1394" s="84">
        <f t="shared" si="2553"/>
        <v>2000000</v>
      </c>
      <c r="LYC1394" s="84">
        <f t="shared" si="2553"/>
        <v>0</v>
      </c>
      <c r="LYD1394" s="84">
        <f t="shared" si="2553"/>
        <v>0</v>
      </c>
      <c r="LYE1394" s="84">
        <f t="shared" si="2553"/>
        <v>2000000</v>
      </c>
      <c r="LYF1394" s="84">
        <f t="shared" si="2553"/>
        <v>2000000</v>
      </c>
      <c r="LYL1394" s="84" t="s">
        <v>247</v>
      </c>
      <c r="LYM1394" s="84" t="s">
        <v>4692</v>
      </c>
      <c r="LYN1394" s="84">
        <f t="shared" ref="LYN1394:LYV1394" si="2554">LYN1388</f>
        <v>0</v>
      </c>
      <c r="LYO1394" s="84">
        <f t="shared" si="2554"/>
        <v>0</v>
      </c>
      <c r="LYP1394" s="84">
        <f t="shared" si="2554"/>
        <v>0</v>
      </c>
      <c r="LYQ1394" s="84">
        <f t="shared" si="2554"/>
        <v>0</v>
      </c>
      <c r="LYR1394" s="84">
        <f t="shared" si="2554"/>
        <v>2000000</v>
      </c>
      <c r="LYS1394" s="84">
        <f t="shared" si="2554"/>
        <v>0</v>
      </c>
      <c r="LYT1394" s="84">
        <f t="shared" si="2554"/>
        <v>0</v>
      </c>
      <c r="LYU1394" s="84">
        <f t="shared" si="2554"/>
        <v>2000000</v>
      </c>
      <c r="LYV1394" s="84">
        <f t="shared" si="2554"/>
        <v>2000000</v>
      </c>
      <c r="LZB1394" s="84" t="s">
        <v>247</v>
      </c>
      <c r="LZC1394" s="84" t="s">
        <v>4692</v>
      </c>
      <c r="LZD1394" s="84">
        <f t="shared" ref="LZD1394:LZL1394" si="2555">LZD1388</f>
        <v>0</v>
      </c>
      <c r="LZE1394" s="84">
        <f t="shared" si="2555"/>
        <v>0</v>
      </c>
      <c r="LZF1394" s="84">
        <f t="shared" si="2555"/>
        <v>0</v>
      </c>
      <c r="LZG1394" s="84">
        <f t="shared" si="2555"/>
        <v>0</v>
      </c>
      <c r="LZH1394" s="84">
        <f t="shared" si="2555"/>
        <v>2000000</v>
      </c>
      <c r="LZI1394" s="84">
        <f t="shared" si="2555"/>
        <v>0</v>
      </c>
      <c r="LZJ1394" s="84">
        <f t="shared" si="2555"/>
        <v>0</v>
      </c>
      <c r="LZK1394" s="84">
        <f t="shared" si="2555"/>
        <v>2000000</v>
      </c>
      <c r="LZL1394" s="84">
        <f t="shared" si="2555"/>
        <v>2000000</v>
      </c>
      <c r="LZR1394" s="84" t="s">
        <v>247</v>
      </c>
      <c r="LZS1394" s="84" t="s">
        <v>4692</v>
      </c>
      <c r="LZT1394" s="84">
        <f t="shared" ref="LZT1394:MAB1394" si="2556">LZT1388</f>
        <v>0</v>
      </c>
      <c r="LZU1394" s="84">
        <f t="shared" si="2556"/>
        <v>0</v>
      </c>
      <c r="LZV1394" s="84">
        <f t="shared" si="2556"/>
        <v>0</v>
      </c>
      <c r="LZW1394" s="84">
        <f t="shared" si="2556"/>
        <v>0</v>
      </c>
      <c r="LZX1394" s="84">
        <f t="shared" si="2556"/>
        <v>2000000</v>
      </c>
      <c r="LZY1394" s="84">
        <f t="shared" si="2556"/>
        <v>0</v>
      </c>
      <c r="LZZ1394" s="84">
        <f t="shared" si="2556"/>
        <v>0</v>
      </c>
      <c r="MAA1394" s="84">
        <f t="shared" si="2556"/>
        <v>2000000</v>
      </c>
      <c r="MAB1394" s="84">
        <f t="shared" si="2556"/>
        <v>2000000</v>
      </c>
      <c r="MAH1394" s="84" t="s">
        <v>247</v>
      </c>
      <c r="MAI1394" s="84" t="s">
        <v>4692</v>
      </c>
      <c r="MAJ1394" s="84">
        <f t="shared" ref="MAJ1394:MAR1394" si="2557">MAJ1388</f>
        <v>0</v>
      </c>
      <c r="MAK1394" s="84">
        <f t="shared" si="2557"/>
        <v>0</v>
      </c>
      <c r="MAL1394" s="84">
        <f t="shared" si="2557"/>
        <v>0</v>
      </c>
      <c r="MAM1394" s="84">
        <f t="shared" si="2557"/>
        <v>0</v>
      </c>
      <c r="MAN1394" s="84">
        <f t="shared" si="2557"/>
        <v>2000000</v>
      </c>
      <c r="MAO1394" s="84">
        <f t="shared" si="2557"/>
        <v>0</v>
      </c>
      <c r="MAP1394" s="84">
        <f t="shared" si="2557"/>
        <v>0</v>
      </c>
      <c r="MAQ1394" s="84">
        <f t="shared" si="2557"/>
        <v>2000000</v>
      </c>
      <c r="MAR1394" s="84">
        <f t="shared" si="2557"/>
        <v>2000000</v>
      </c>
      <c r="MAX1394" s="84" t="s">
        <v>247</v>
      </c>
      <c r="MAY1394" s="84" t="s">
        <v>4692</v>
      </c>
      <c r="MAZ1394" s="84">
        <f t="shared" ref="MAZ1394:MBH1394" si="2558">MAZ1388</f>
        <v>0</v>
      </c>
      <c r="MBA1394" s="84">
        <f t="shared" si="2558"/>
        <v>0</v>
      </c>
      <c r="MBB1394" s="84">
        <f t="shared" si="2558"/>
        <v>0</v>
      </c>
      <c r="MBC1394" s="84">
        <f t="shared" si="2558"/>
        <v>0</v>
      </c>
      <c r="MBD1394" s="84">
        <f t="shared" si="2558"/>
        <v>2000000</v>
      </c>
      <c r="MBE1394" s="84">
        <f t="shared" si="2558"/>
        <v>0</v>
      </c>
      <c r="MBF1394" s="84">
        <f t="shared" si="2558"/>
        <v>0</v>
      </c>
      <c r="MBG1394" s="84">
        <f t="shared" si="2558"/>
        <v>2000000</v>
      </c>
      <c r="MBH1394" s="84">
        <f t="shared" si="2558"/>
        <v>2000000</v>
      </c>
      <c r="MBN1394" s="84" t="s">
        <v>247</v>
      </c>
      <c r="MBO1394" s="84" t="s">
        <v>4692</v>
      </c>
      <c r="MBP1394" s="84">
        <f t="shared" ref="MBP1394:MBX1394" si="2559">MBP1388</f>
        <v>0</v>
      </c>
      <c r="MBQ1394" s="84">
        <f t="shared" si="2559"/>
        <v>0</v>
      </c>
      <c r="MBR1394" s="84">
        <f t="shared" si="2559"/>
        <v>0</v>
      </c>
      <c r="MBS1394" s="84">
        <f t="shared" si="2559"/>
        <v>0</v>
      </c>
      <c r="MBT1394" s="84">
        <f t="shared" si="2559"/>
        <v>2000000</v>
      </c>
      <c r="MBU1394" s="84">
        <f t="shared" si="2559"/>
        <v>0</v>
      </c>
      <c r="MBV1394" s="84">
        <f t="shared" si="2559"/>
        <v>0</v>
      </c>
      <c r="MBW1394" s="84">
        <f t="shared" si="2559"/>
        <v>2000000</v>
      </c>
      <c r="MBX1394" s="84">
        <f t="shared" si="2559"/>
        <v>2000000</v>
      </c>
      <c r="MCD1394" s="84" t="s">
        <v>247</v>
      </c>
      <c r="MCE1394" s="84" t="s">
        <v>4692</v>
      </c>
      <c r="MCF1394" s="84">
        <f t="shared" ref="MCF1394:MCN1394" si="2560">MCF1388</f>
        <v>0</v>
      </c>
      <c r="MCG1394" s="84">
        <f t="shared" si="2560"/>
        <v>0</v>
      </c>
      <c r="MCH1394" s="84">
        <f t="shared" si="2560"/>
        <v>0</v>
      </c>
      <c r="MCI1394" s="84">
        <f t="shared" si="2560"/>
        <v>0</v>
      </c>
      <c r="MCJ1394" s="84">
        <f t="shared" si="2560"/>
        <v>2000000</v>
      </c>
      <c r="MCK1394" s="84">
        <f t="shared" si="2560"/>
        <v>0</v>
      </c>
      <c r="MCL1394" s="84">
        <f t="shared" si="2560"/>
        <v>0</v>
      </c>
      <c r="MCM1394" s="84">
        <f t="shared" si="2560"/>
        <v>2000000</v>
      </c>
      <c r="MCN1394" s="84">
        <f t="shared" si="2560"/>
        <v>2000000</v>
      </c>
      <c r="MCT1394" s="84" t="s">
        <v>247</v>
      </c>
      <c r="MCU1394" s="84" t="s">
        <v>4692</v>
      </c>
      <c r="MCV1394" s="84">
        <f t="shared" ref="MCV1394:MDD1394" si="2561">MCV1388</f>
        <v>0</v>
      </c>
      <c r="MCW1394" s="84">
        <f t="shared" si="2561"/>
        <v>0</v>
      </c>
      <c r="MCX1394" s="84">
        <f t="shared" si="2561"/>
        <v>0</v>
      </c>
      <c r="MCY1394" s="84">
        <f t="shared" si="2561"/>
        <v>0</v>
      </c>
      <c r="MCZ1394" s="84">
        <f t="shared" si="2561"/>
        <v>2000000</v>
      </c>
      <c r="MDA1394" s="84">
        <f t="shared" si="2561"/>
        <v>0</v>
      </c>
      <c r="MDB1394" s="84">
        <f t="shared" si="2561"/>
        <v>0</v>
      </c>
      <c r="MDC1394" s="84">
        <f t="shared" si="2561"/>
        <v>2000000</v>
      </c>
      <c r="MDD1394" s="84">
        <f t="shared" si="2561"/>
        <v>2000000</v>
      </c>
      <c r="MDJ1394" s="84" t="s">
        <v>247</v>
      </c>
      <c r="MDK1394" s="84" t="s">
        <v>4692</v>
      </c>
      <c r="MDL1394" s="84">
        <f t="shared" ref="MDL1394:MDT1394" si="2562">MDL1388</f>
        <v>0</v>
      </c>
      <c r="MDM1394" s="84">
        <f t="shared" si="2562"/>
        <v>0</v>
      </c>
      <c r="MDN1394" s="84">
        <f t="shared" si="2562"/>
        <v>0</v>
      </c>
      <c r="MDO1394" s="84">
        <f t="shared" si="2562"/>
        <v>0</v>
      </c>
      <c r="MDP1394" s="84">
        <f t="shared" si="2562"/>
        <v>2000000</v>
      </c>
      <c r="MDQ1394" s="84">
        <f t="shared" si="2562"/>
        <v>0</v>
      </c>
      <c r="MDR1394" s="84">
        <f t="shared" si="2562"/>
        <v>0</v>
      </c>
      <c r="MDS1394" s="84">
        <f t="shared" si="2562"/>
        <v>2000000</v>
      </c>
      <c r="MDT1394" s="84">
        <f t="shared" si="2562"/>
        <v>2000000</v>
      </c>
      <c r="MDZ1394" s="84" t="s">
        <v>247</v>
      </c>
      <c r="MEA1394" s="84" t="s">
        <v>4692</v>
      </c>
      <c r="MEB1394" s="84">
        <f t="shared" ref="MEB1394:MEJ1394" si="2563">MEB1388</f>
        <v>0</v>
      </c>
      <c r="MEC1394" s="84">
        <f t="shared" si="2563"/>
        <v>0</v>
      </c>
      <c r="MED1394" s="84">
        <f t="shared" si="2563"/>
        <v>0</v>
      </c>
      <c r="MEE1394" s="84">
        <f t="shared" si="2563"/>
        <v>0</v>
      </c>
      <c r="MEF1394" s="84">
        <f t="shared" si="2563"/>
        <v>2000000</v>
      </c>
      <c r="MEG1394" s="84">
        <f t="shared" si="2563"/>
        <v>0</v>
      </c>
      <c r="MEH1394" s="84">
        <f t="shared" si="2563"/>
        <v>0</v>
      </c>
      <c r="MEI1394" s="84">
        <f t="shared" si="2563"/>
        <v>2000000</v>
      </c>
      <c r="MEJ1394" s="84">
        <f t="shared" si="2563"/>
        <v>2000000</v>
      </c>
      <c r="MEP1394" s="84" t="s">
        <v>247</v>
      </c>
      <c r="MEQ1394" s="84" t="s">
        <v>4692</v>
      </c>
      <c r="MER1394" s="84">
        <f t="shared" ref="MER1394:MEZ1394" si="2564">MER1388</f>
        <v>0</v>
      </c>
      <c r="MES1394" s="84">
        <f t="shared" si="2564"/>
        <v>0</v>
      </c>
      <c r="MET1394" s="84">
        <f t="shared" si="2564"/>
        <v>0</v>
      </c>
      <c r="MEU1394" s="84">
        <f t="shared" si="2564"/>
        <v>0</v>
      </c>
      <c r="MEV1394" s="84">
        <f t="shared" si="2564"/>
        <v>2000000</v>
      </c>
      <c r="MEW1394" s="84">
        <f t="shared" si="2564"/>
        <v>0</v>
      </c>
      <c r="MEX1394" s="84">
        <f t="shared" si="2564"/>
        <v>0</v>
      </c>
      <c r="MEY1394" s="84">
        <f t="shared" si="2564"/>
        <v>2000000</v>
      </c>
      <c r="MEZ1394" s="84">
        <f t="shared" si="2564"/>
        <v>2000000</v>
      </c>
      <c r="MFF1394" s="84" t="s">
        <v>247</v>
      </c>
      <c r="MFG1394" s="84" t="s">
        <v>4692</v>
      </c>
      <c r="MFH1394" s="84">
        <f t="shared" ref="MFH1394:MFP1394" si="2565">MFH1388</f>
        <v>0</v>
      </c>
      <c r="MFI1394" s="84">
        <f t="shared" si="2565"/>
        <v>0</v>
      </c>
      <c r="MFJ1394" s="84">
        <f t="shared" si="2565"/>
        <v>0</v>
      </c>
      <c r="MFK1394" s="84">
        <f t="shared" si="2565"/>
        <v>0</v>
      </c>
      <c r="MFL1394" s="84">
        <f t="shared" si="2565"/>
        <v>2000000</v>
      </c>
      <c r="MFM1394" s="84">
        <f t="shared" si="2565"/>
        <v>0</v>
      </c>
      <c r="MFN1394" s="84">
        <f t="shared" si="2565"/>
        <v>0</v>
      </c>
      <c r="MFO1394" s="84">
        <f t="shared" si="2565"/>
        <v>2000000</v>
      </c>
      <c r="MFP1394" s="84">
        <f t="shared" si="2565"/>
        <v>2000000</v>
      </c>
      <c r="MFV1394" s="84" t="s">
        <v>247</v>
      </c>
      <c r="MFW1394" s="84" t="s">
        <v>4692</v>
      </c>
      <c r="MFX1394" s="84">
        <f t="shared" ref="MFX1394:MGF1394" si="2566">MFX1388</f>
        <v>0</v>
      </c>
      <c r="MFY1394" s="84">
        <f t="shared" si="2566"/>
        <v>0</v>
      </c>
      <c r="MFZ1394" s="84">
        <f t="shared" si="2566"/>
        <v>0</v>
      </c>
      <c r="MGA1394" s="84">
        <f t="shared" si="2566"/>
        <v>0</v>
      </c>
      <c r="MGB1394" s="84">
        <f t="shared" si="2566"/>
        <v>2000000</v>
      </c>
      <c r="MGC1394" s="84">
        <f t="shared" si="2566"/>
        <v>0</v>
      </c>
      <c r="MGD1394" s="84">
        <f t="shared" si="2566"/>
        <v>0</v>
      </c>
      <c r="MGE1394" s="84">
        <f t="shared" si="2566"/>
        <v>2000000</v>
      </c>
      <c r="MGF1394" s="84">
        <f t="shared" si="2566"/>
        <v>2000000</v>
      </c>
      <c r="MGL1394" s="84" t="s">
        <v>247</v>
      </c>
      <c r="MGM1394" s="84" t="s">
        <v>4692</v>
      </c>
      <c r="MGN1394" s="84">
        <f t="shared" ref="MGN1394:MGV1394" si="2567">MGN1388</f>
        <v>0</v>
      </c>
      <c r="MGO1394" s="84">
        <f t="shared" si="2567"/>
        <v>0</v>
      </c>
      <c r="MGP1394" s="84">
        <f t="shared" si="2567"/>
        <v>0</v>
      </c>
      <c r="MGQ1394" s="84">
        <f t="shared" si="2567"/>
        <v>0</v>
      </c>
      <c r="MGR1394" s="84">
        <f t="shared" si="2567"/>
        <v>2000000</v>
      </c>
      <c r="MGS1394" s="84">
        <f t="shared" si="2567"/>
        <v>0</v>
      </c>
      <c r="MGT1394" s="84">
        <f t="shared" si="2567"/>
        <v>0</v>
      </c>
      <c r="MGU1394" s="84">
        <f t="shared" si="2567"/>
        <v>2000000</v>
      </c>
      <c r="MGV1394" s="84">
        <f t="shared" si="2567"/>
        <v>2000000</v>
      </c>
      <c r="MHB1394" s="84" t="s">
        <v>247</v>
      </c>
      <c r="MHC1394" s="84" t="s">
        <v>4692</v>
      </c>
      <c r="MHD1394" s="84">
        <f t="shared" ref="MHD1394:MHL1394" si="2568">MHD1388</f>
        <v>0</v>
      </c>
      <c r="MHE1394" s="84">
        <f t="shared" si="2568"/>
        <v>0</v>
      </c>
      <c r="MHF1394" s="84">
        <f t="shared" si="2568"/>
        <v>0</v>
      </c>
      <c r="MHG1394" s="84">
        <f t="shared" si="2568"/>
        <v>0</v>
      </c>
      <c r="MHH1394" s="84">
        <f t="shared" si="2568"/>
        <v>2000000</v>
      </c>
      <c r="MHI1394" s="84">
        <f t="shared" si="2568"/>
        <v>0</v>
      </c>
      <c r="MHJ1394" s="84">
        <f t="shared" si="2568"/>
        <v>0</v>
      </c>
      <c r="MHK1394" s="84">
        <f t="shared" si="2568"/>
        <v>2000000</v>
      </c>
      <c r="MHL1394" s="84">
        <f t="shared" si="2568"/>
        <v>2000000</v>
      </c>
      <c r="MHR1394" s="84" t="s">
        <v>247</v>
      </c>
      <c r="MHS1394" s="84" t="s">
        <v>4692</v>
      </c>
      <c r="MHT1394" s="84">
        <f t="shared" ref="MHT1394:MIB1394" si="2569">MHT1388</f>
        <v>0</v>
      </c>
      <c r="MHU1394" s="84">
        <f t="shared" si="2569"/>
        <v>0</v>
      </c>
      <c r="MHV1394" s="84">
        <f t="shared" si="2569"/>
        <v>0</v>
      </c>
      <c r="MHW1394" s="84">
        <f t="shared" si="2569"/>
        <v>0</v>
      </c>
      <c r="MHX1394" s="84">
        <f t="shared" si="2569"/>
        <v>2000000</v>
      </c>
      <c r="MHY1394" s="84">
        <f t="shared" si="2569"/>
        <v>0</v>
      </c>
      <c r="MHZ1394" s="84">
        <f t="shared" si="2569"/>
        <v>0</v>
      </c>
      <c r="MIA1394" s="84">
        <f t="shared" si="2569"/>
        <v>2000000</v>
      </c>
      <c r="MIB1394" s="84">
        <f t="shared" si="2569"/>
        <v>2000000</v>
      </c>
      <c r="MIH1394" s="84" t="s">
        <v>247</v>
      </c>
      <c r="MII1394" s="84" t="s">
        <v>4692</v>
      </c>
      <c r="MIJ1394" s="84">
        <f t="shared" ref="MIJ1394:MIR1394" si="2570">MIJ1388</f>
        <v>0</v>
      </c>
      <c r="MIK1394" s="84">
        <f t="shared" si="2570"/>
        <v>0</v>
      </c>
      <c r="MIL1394" s="84">
        <f t="shared" si="2570"/>
        <v>0</v>
      </c>
      <c r="MIM1394" s="84">
        <f t="shared" si="2570"/>
        <v>0</v>
      </c>
      <c r="MIN1394" s="84">
        <f t="shared" si="2570"/>
        <v>2000000</v>
      </c>
      <c r="MIO1394" s="84">
        <f t="shared" si="2570"/>
        <v>0</v>
      </c>
      <c r="MIP1394" s="84">
        <f t="shared" si="2570"/>
        <v>0</v>
      </c>
      <c r="MIQ1394" s="84">
        <f t="shared" si="2570"/>
        <v>2000000</v>
      </c>
      <c r="MIR1394" s="84">
        <f t="shared" si="2570"/>
        <v>2000000</v>
      </c>
      <c r="MIX1394" s="84" t="s">
        <v>247</v>
      </c>
      <c r="MIY1394" s="84" t="s">
        <v>4692</v>
      </c>
      <c r="MIZ1394" s="84">
        <f t="shared" ref="MIZ1394:MJH1394" si="2571">MIZ1388</f>
        <v>0</v>
      </c>
      <c r="MJA1394" s="84">
        <f t="shared" si="2571"/>
        <v>0</v>
      </c>
      <c r="MJB1394" s="84">
        <f t="shared" si="2571"/>
        <v>0</v>
      </c>
      <c r="MJC1394" s="84">
        <f t="shared" si="2571"/>
        <v>0</v>
      </c>
      <c r="MJD1394" s="84">
        <f t="shared" si="2571"/>
        <v>2000000</v>
      </c>
      <c r="MJE1394" s="84">
        <f t="shared" si="2571"/>
        <v>0</v>
      </c>
      <c r="MJF1394" s="84">
        <f t="shared" si="2571"/>
        <v>0</v>
      </c>
      <c r="MJG1394" s="84">
        <f t="shared" si="2571"/>
        <v>2000000</v>
      </c>
      <c r="MJH1394" s="84">
        <f t="shared" si="2571"/>
        <v>2000000</v>
      </c>
      <c r="MJN1394" s="84" t="s">
        <v>247</v>
      </c>
      <c r="MJO1394" s="84" t="s">
        <v>4692</v>
      </c>
      <c r="MJP1394" s="84">
        <f t="shared" ref="MJP1394:MJX1394" si="2572">MJP1388</f>
        <v>0</v>
      </c>
      <c r="MJQ1394" s="84">
        <f t="shared" si="2572"/>
        <v>0</v>
      </c>
      <c r="MJR1394" s="84">
        <f t="shared" si="2572"/>
        <v>0</v>
      </c>
      <c r="MJS1394" s="84">
        <f t="shared" si="2572"/>
        <v>0</v>
      </c>
      <c r="MJT1394" s="84">
        <f t="shared" si="2572"/>
        <v>2000000</v>
      </c>
      <c r="MJU1394" s="84">
        <f t="shared" si="2572"/>
        <v>0</v>
      </c>
      <c r="MJV1394" s="84">
        <f t="shared" si="2572"/>
        <v>0</v>
      </c>
      <c r="MJW1394" s="84">
        <f t="shared" si="2572"/>
        <v>2000000</v>
      </c>
      <c r="MJX1394" s="84">
        <f t="shared" si="2572"/>
        <v>2000000</v>
      </c>
      <c r="MKD1394" s="84" t="s">
        <v>247</v>
      </c>
      <c r="MKE1394" s="84" t="s">
        <v>4692</v>
      </c>
      <c r="MKF1394" s="84">
        <f t="shared" ref="MKF1394:MKN1394" si="2573">MKF1388</f>
        <v>0</v>
      </c>
      <c r="MKG1394" s="84">
        <f t="shared" si="2573"/>
        <v>0</v>
      </c>
      <c r="MKH1394" s="84">
        <f t="shared" si="2573"/>
        <v>0</v>
      </c>
      <c r="MKI1394" s="84">
        <f t="shared" si="2573"/>
        <v>0</v>
      </c>
      <c r="MKJ1394" s="84">
        <f t="shared" si="2573"/>
        <v>2000000</v>
      </c>
      <c r="MKK1394" s="84">
        <f t="shared" si="2573"/>
        <v>0</v>
      </c>
      <c r="MKL1394" s="84">
        <f t="shared" si="2573"/>
        <v>0</v>
      </c>
      <c r="MKM1394" s="84">
        <f t="shared" si="2573"/>
        <v>2000000</v>
      </c>
      <c r="MKN1394" s="84">
        <f t="shared" si="2573"/>
        <v>2000000</v>
      </c>
      <c r="MKT1394" s="84" t="s">
        <v>247</v>
      </c>
      <c r="MKU1394" s="84" t="s">
        <v>4692</v>
      </c>
      <c r="MKV1394" s="84">
        <f t="shared" ref="MKV1394:MLD1394" si="2574">MKV1388</f>
        <v>0</v>
      </c>
      <c r="MKW1394" s="84">
        <f t="shared" si="2574"/>
        <v>0</v>
      </c>
      <c r="MKX1394" s="84">
        <f t="shared" si="2574"/>
        <v>0</v>
      </c>
      <c r="MKY1394" s="84">
        <f t="shared" si="2574"/>
        <v>0</v>
      </c>
      <c r="MKZ1394" s="84">
        <f t="shared" si="2574"/>
        <v>2000000</v>
      </c>
      <c r="MLA1394" s="84">
        <f t="shared" si="2574"/>
        <v>0</v>
      </c>
      <c r="MLB1394" s="84">
        <f t="shared" si="2574"/>
        <v>0</v>
      </c>
      <c r="MLC1394" s="84">
        <f t="shared" si="2574"/>
        <v>2000000</v>
      </c>
      <c r="MLD1394" s="84">
        <f t="shared" si="2574"/>
        <v>2000000</v>
      </c>
      <c r="MLJ1394" s="84" t="s">
        <v>247</v>
      </c>
      <c r="MLK1394" s="84" t="s">
        <v>4692</v>
      </c>
      <c r="MLL1394" s="84">
        <f t="shared" ref="MLL1394:MLT1394" si="2575">MLL1388</f>
        <v>0</v>
      </c>
      <c r="MLM1394" s="84">
        <f t="shared" si="2575"/>
        <v>0</v>
      </c>
      <c r="MLN1394" s="84">
        <f t="shared" si="2575"/>
        <v>0</v>
      </c>
      <c r="MLO1394" s="84">
        <f t="shared" si="2575"/>
        <v>0</v>
      </c>
      <c r="MLP1394" s="84">
        <f t="shared" si="2575"/>
        <v>2000000</v>
      </c>
      <c r="MLQ1394" s="84">
        <f t="shared" si="2575"/>
        <v>0</v>
      </c>
      <c r="MLR1394" s="84">
        <f t="shared" si="2575"/>
        <v>0</v>
      </c>
      <c r="MLS1394" s="84">
        <f t="shared" si="2575"/>
        <v>2000000</v>
      </c>
      <c r="MLT1394" s="84">
        <f t="shared" si="2575"/>
        <v>2000000</v>
      </c>
      <c r="MLZ1394" s="84" t="s">
        <v>247</v>
      </c>
      <c r="MMA1394" s="84" t="s">
        <v>4692</v>
      </c>
      <c r="MMB1394" s="84">
        <f t="shared" ref="MMB1394:MMJ1394" si="2576">MMB1388</f>
        <v>0</v>
      </c>
      <c r="MMC1394" s="84">
        <f t="shared" si="2576"/>
        <v>0</v>
      </c>
      <c r="MMD1394" s="84">
        <f t="shared" si="2576"/>
        <v>0</v>
      </c>
      <c r="MME1394" s="84">
        <f t="shared" si="2576"/>
        <v>0</v>
      </c>
      <c r="MMF1394" s="84">
        <f t="shared" si="2576"/>
        <v>2000000</v>
      </c>
      <c r="MMG1394" s="84">
        <f t="shared" si="2576"/>
        <v>0</v>
      </c>
      <c r="MMH1394" s="84">
        <f t="shared" si="2576"/>
        <v>0</v>
      </c>
      <c r="MMI1394" s="84">
        <f t="shared" si="2576"/>
        <v>2000000</v>
      </c>
      <c r="MMJ1394" s="84">
        <f t="shared" si="2576"/>
        <v>2000000</v>
      </c>
      <c r="MMP1394" s="84" t="s">
        <v>247</v>
      </c>
      <c r="MMQ1394" s="84" t="s">
        <v>4692</v>
      </c>
      <c r="MMR1394" s="84">
        <f t="shared" ref="MMR1394:MMZ1394" si="2577">MMR1388</f>
        <v>0</v>
      </c>
      <c r="MMS1394" s="84">
        <f t="shared" si="2577"/>
        <v>0</v>
      </c>
      <c r="MMT1394" s="84">
        <f t="shared" si="2577"/>
        <v>0</v>
      </c>
      <c r="MMU1394" s="84">
        <f t="shared" si="2577"/>
        <v>0</v>
      </c>
      <c r="MMV1394" s="84">
        <f t="shared" si="2577"/>
        <v>2000000</v>
      </c>
      <c r="MMW1394" s="84">
        <f t="shared" si="2577"/>
        <v>0</v>
      </c>
      <c r="MMX1394" s="84">
        <f t="shared" si="2577"/>
        <v>0</v>
      </c>
      <c r="MMY1394" s="84">
        <f t="shared" si="2577"/>
        <v>2000000</v>
      </c>
      <c r="MMZ1394" s="84">
        <f t="shared" si="2577"/>
        <v>2000000</v>
      </c>
      <c r="MNF1394" s="84" t="s">
        <v>247</v>
      </c>
      <c r="MNG1394" s="84" t="s">
        <v>4692</v>
      </c>
      <c r="MNH1394" s="84">
        <f t="shared" ref="MNH1394:MNP1394" si="2578">MNH1388</f>
        <v>0</v>
      </c>
      <c r="MNI1394" s="84">
        <f t="shared" si="2578"/>
        <v>0</v>
      </c>
      <c r="MNJ1394" s="84">
        <f t="shared" si="2578"/>
        <v>0</v>
      </c>
      <c r="MNK1394" s="84">
        <f t="shared" si="2578"/>
        <v>0</v>
      </c>
      <c r="MNL1394" s="84">
        <f t="shared" si="2578"/>
        <v>2000000</v>
      </c>
      <c r="MNM1394" s="84">
        <f t="shared" si="2578"/>
        <v>0</v>
      </c>
      <c r="MNN1394" s="84">
        <f t="shared" si="2578"/>
        <v>0</v>
      </c>
      <c r="MNO1394" s="84">
        <f t="shared" si="2578"/>
        <v>2000000</v>
      </c>
      <c r="MNP1394" s="84">
        <f t="shared" si="2578"/>
        <v>2000000</v>
      </c>
      <c r="MNV1394" s="84" t="s">
        <v>247</v>
      </c>
      <c r="MNW1394" s="84" t="s">
        <v>4692</v>
      </c>
      <c r="MNX1394" s="84">
        <f t="shared" ref="MNX1394:MOF1394" si="2579">MNX1388</f>
        <v>0</v>
      </c>
      <c r="MNY1394" s="84">
        <f t="shared" si="2579"/>
        <v>0</v>
      </c>
      <c r="MNZ1394" s="84">
        <f t="shared" si="2579"/>
        <v>0</v>
      </c>
      <c r="MOA1394" s="84">
        <f t="shared" si="2579"/>
        <v>0</v>
      </c>
      <c r="MOB1394" s="84">
        <f t="shared" si="2579"/>
        <v>2000000</v>
      </c>
      <c r="MOC1394" s="84">
        <f t="shared" si="2579"/>
        <v>0</v>
      </c>
      <c r="MOD1394" s="84">
        <f t="shared" si="2579"/>
        <v>0</v>
      </c>
      <c r="MOE1394" s="84">
        <f t="shared" si="2579"/>
        <v>2000000</v>
      </c>
      <c r="MOF1394" s="84">
        <f t="shared" si="2579"/>
        <v>2000000</v>
      </c>
      <c r="MOL1394" s="84" t="s">
        <v>247</v>
      </c>
      <c r="MOM1394" s="84" t="s">
        <v>4692</v>
      </c>
      <c r="MON1394" s="84">
        <f t="shared" ref="MON1394:MOV1394" si="2580">MON1388</f>
        <v>0</v>
      </c>
      <c r="MOO1394" s="84">
        <f t="shared" si="2580"/>
        <v>0</v>
      </c>
      <c r="MOP1394" s="84">
        <f t="shared" si="2580"/>
        <v>0</v>
      </c>
      <c r="MOQ1394" s="84">
        <f t="shared" si="2580"/>
        <v>0</v>
      </c>
      <c r="MOR1394" s="84">
        <f t="shared" si="2580"/>
        <v>2000000</v>
      </c>
      <c r="MOS1394" s="84">
        <f t="shared" si="2580"/>
        <v>0</v>
      </c>
      <c r="MOT1394" s="84">
        <f t="shared" si="2580"/>
        <v>0</v>
      </c>
      <c r="MOU1394" s="84">
        <f t="shared" si="2580"/>
        <v>2000000</v>
      </c>
      <c r="MOV1394" s="84">
        <f t="shared" si="2580"/>
        <v>2000000</v>
      </c>
      <c r="MPB1394" s="84" t="s">
        <v>247</v>
      </c>
      <c r="MPC1394" s="84" t="s">
        <v>4692</v>
      </c>
      <c r="MPD1394" s="84">
        <f>MPD1388</f>
        <v>0</v>
      </c>
      <c r="MPE1394" s="84">
        <f>MPE1388</f>
        <v>0</v>
      </c>
      <c r="MPF1394" s="84">
        <f>MPF1388</f>
        <v>0</v>
      </c>
      <c r="MPG1394" s="84">
        <f>MPG1388</f>
        <v>0</v>
      </c>
      <c r="MPH1394" s="84">
        <f>MPH1388</f>
        <v>2000000</v>
      </c>
      <c r="MPI1394" s="84">
        <f>MPI1388</f>
        <v>0</v>
      </c>
      <c r="MPJ1394" s="84">
        <f>MPJ1388</f>
        <v>0</v>
      </c>
      <c r="MPK1394" s="84">
        <f>MPK1388</f>
        <v>2000000</v>
      </c>
      <c r="MPL1394" s="84">
        <f>MPL1388</f>
        <v>2000000</v>
      </c>
      <c r="MPR1394" s="84" t="s">
        <v>247</v>
      </c>
      <c r="MPS1394" s="84" t="s">
        <v>4692</v>
      </c>
      <c r="MPT1394" s="84">
        <f t="shared" ref="MPT1394:MQB1394" si="2581">MPT1388</f>
        <v>0</v>
      </c>
      <c r="MPU1394" s="84">
        <f t="shared" si="2581"/>
        <v>0</v>
      </c>
      <c r="MPV1394" s="84">
        <f t="shared" si="2581"/>
        <v>0</v>
      </c>
      <c r="MPW1394" s="84">
        <f t="shared" si="2581"/>
        <v>0</v>
      </c>
      <c r="MPX1394" s="84">
        <f t="shared" si="2581"/>
        <v>2000000</v>
      </c>
      <c r="MPY1394" s="84">
        <f t="shared" si="2581"/>
        <v>0</v>
      </c>
      <c r="MPZ1394" s="84">
        <f t="shared" si="2581"/>
        <v>0</v>
      </c>
      <c r="MQA1394" s="84">
        <f t="shared" si="2581"/>
        <v>2000000</v>
      </c>
      <c r="MQB1394" s="84">
        <f t="shared" si="2581"/>
        <v>2000000</v>
      </c>
      <c r="MQH1394" s="84" t="s">
        <v>247</v>
      </c>
      <c r="MQI1394" s="84" t="s">
        <v>4692</v>
      </c>
      <c r="MQJ1394" s="84">
        <f t="shared" ref="MQJ1394:MQR1394" si="2582">MQJ1388</f>
        <v>0</v>
      </c>
      <c r="MQK1394" s="84">
        <f t="shared" si="2582"/>
        <v>0</v>
      </c>
      <c r="MQL1394" s="84">
        <f t="shared" si="2582"/>
        <v>0</v>
      </c>
      <c r="MQM1394" s="84">
        <f t="shared" si="2582"/>
        <v>0</v>
      </c>
      <c r="MQN1394" s="84">
        <f t="shared" si="2582"/>
        <v>2000000</v>
      </c>
      <c r="MQO1394" s="84">
        <f t="shared" si="2582"/>
        <v>0</v>
      </c>
      <c r="MQP1394" s="84">
        <f t="shared" si="2582"/>
        <v>0</v>
      </c>
      <c r="MQQ1394" s="84">
        <f t="shared" si="2582"/>
        <v>2000000</v>
      </c>
      <c r="MQR1394" s="84">
        <f t="shared" si="2582"/>
        <v>2000000</v>
      </c>
      <c r="MQX1394" s="84" t="s">
        <v>247</v>
      </c>
      <c r="MQY1394" s="84" t="s">
        <v>4692</v>
      </c>
      <c r="MQZ1394" s="84">
        <f t="shared" ref="MQZ1394:MRH1394" si="2583">MQZ1388</f>
        <v>0</v>
      </c>
      <c r="MRA1394" s="84">
        <f t="shared" si="2583"/>
        <v>0</v>
      </c>
      <c r="MRB1394" s="84">
        <f t="shared" si="2583"/>
        <v>0</v>
      </c>
      <c r="MRC1394" s="84">
        <f t="shared" si="2583"/>
        <v>0</v>
      </c>
      <c r="MRD1394" s="84">
        <f t="shared" si="2583"/>
        <v>2000000</v>
      </c>
      <c r="MRE1394" s="84">
        <f t="shared" si="2583"/>
        <v>0</v>
      </c>
      <c r="MRF1394" s="84">
        <f t="shared" si="2583"/>
        <v>0</v>
      </c>
      <c r="MRG1394" s="84">
        <f t="shared" si="2583"/>
        <v>2000000</v>
      </c>
      <c r="MRH1394" s="84">
        <f t="shared" si="2583"/>
        <v>2000000</v>
      </c>
      <c r="MRN1394" s="84" t="s">
        <v>247</v>
      </c>
      <c r="MRO1394" s="84" t="s">
        <v>4692</v>
      </c>
      <c r="MRP1394" s="84">
        <f t="shared" ref="MRP1394:MRX1394" si="2584">MRP1388</f>
        <v>0</v>
      </c>
      <c r="MRQ1394" s="84">
        <f t="shared" si="2584"/>
        <v>0</v>
      </c>
      <c r="MRR1394" s="84">
        <f t="shared" si="2584"/>
        <v>0</v>
      </c>
      <c r="MRS1394" s="84">
        <f t="shared" si="2584"/>
        <v>0</v>
      </c>
      <c r="MRT1394" s="84">
        <f t="shared" si="2584"/>
        <v>2000000</v>
      </c>
      <c r="MRU1394" s="84">
        <f t="shared" si="2584"/>
        <v>0</v>
      </c>
      <c r="MRV1394" s="84">
        <f t="shared" si="2584"/>
        <v>0</v>
      </c>
      <c r="MRW1394" s="84">
        <f t="shared" si="2584"/>
        <v>2000000</v>
      </c>
      <c r="MRX1394" s="84">
        <f t="shared" si="2584"/>
        <v>2000000</v>
      </c>
      <c r="MSD1394" s="84" t="s">
        <v>247</v>
      </c>
      <c r="MSE1394" s="84" t="s">
        <v>4692</v>
      </c>
      <c r="MSF1394" s="84">
        <f t="shared" ref="MSF1394:MSN1394" si="2585">MSF1388</f>
        <v>0</v>
      </c>
      <c r="MSG1394" s="84">
        <f t="shared" si="2585"/>
        <v>0</v>
      </c>
      <c r="MSH1394" s="84">
        <f t="shared" si="2585"/>
        <v>0</v>
      </c>
      <c r="MSI1394" s="84">
        <f t="shared" si="2585"/>
        <v>0</v>
      </c>
      <c r="MSJ1394" s="84">
        <f t="shared" si="2585"/>
        <v>2000000</v>
      </c>
      <c r="MSK1394" s="84">
        <f t="shared" si="2585"/>
        <v>0</v>
      </c>
      <c r="MSL1394" s="84">
        <f t="shared" si="2585"/>
        <v>0</v>
      </c>
      <c r="MSM1394" s="84">
        <f t="shared" si="2585"/>
        <v>2000000</v>
      </c>
      <c r="MSN1394" s="84">
        <f t="shared" si="2585"/>
        <v>2000000</v>
      </c>
      <c r="MST1394" s="84" t="s">
        <v>247</v>
      </c>
      <c r="MSU1394" s="84" t="s">
        <v>4692</v>
      </c>
      <c r="MSV1394" s="84">
        <f t="shared" ref="MSV1394:MTD1394" si="2586">MSV1388</f>
        <v>0</v>
      </c>
      <c r="MSW1394" s="84">
        <f t="shared" si="2586"/>
        <v>0</v>
      </c>
      <c r="MSX1394" s="84">
        <f t="shared" si="2586"/>
        <v>0</v>
      </c>
      <c r="MSY1394" s="84">
        <f t="shared" si="2586"/>
        <v>0</v>
      </c>
      <c r="MSZ1394" s="84">
        <f t="shared" si="2586"/>
        <v>2000000</v>
      </c>
      <c r="MTA1394" s="84">
        <f t="shared" si="2586"/>
        <v>0</v>
      </c>
      <c r="MTB1394" s="84">
        <f t="shared" si="2586"/>
        <v>0</v>
      </c>
      <c r="MTC1394" s="84">
        <f t="shared" si="2586"/>
        <v>2000000</v>
      </c>
      <c r="MTD1394" s="84">
        <f t="shared" si="2586"/>
        <v>2000000</v>
      </c>
      <c r="MTJ1394" s="84" t="s">
        <v>247</v>
      </c>
      <c r="MTK1394" s="84" t="s">
        <v>4692</v>
      </c>
      <c r="MTL1394" s="84">
        <f t="shared" ref="MTL1394:MTT1394" si="2587">MTL1388</f>
        <v>0</v>
      </c>
      <c r="MTM1394" s="84">
        <f t="shared" si="2587"/>
        <v>0</v>
      </c>
      <c r="MTN1394" s="84">
        <f t="shared" si="2587"/>
        <v>0</v>
      </c>
      <c r="MTO1394" s="84">
        <f t="shared" si="2587"/>
        <v>0</v>
      </c>
      <c r="MTP1394" s="84">
        <f t="shared" si="2587"/>
        <v>2000000</v>
      </c>
      <c r="MTQ1394" s="84">
        <f t="shared" si="2587"/>
        <v>0</v>
      </c>
      <c r="MTR1394" s="84">
        <f t="shared" si="2587"/>
        <v>0</v>
      </c>
      <c r="MTS1394" s="84">
        <f t="shared" si="2587"/>
        <v>2000000</v>
      </c>
      <c r="MTT1394" s="84">
        <f t="shared" si="2587"/>
        <v>2000000</v>
      </c>
      <c r="MTZ1394" s="84" t="s">
        <v>247</v>
      </c>
      <c r="MUA1394" s="84" t="s">
        <v>4692</v>
      </c>
      <c r="MUB1394" s="84">
        <f t="shared" ref="MUB1394:MUJ1394" si="2588">MUB1388</f>
        <v>0</v>
      </c>
      <c r="MUC1394" s="84">
        <f t="shared" si="2588"/>
        <v>0</v>
      </c>
      <c r="MUD1394" s="84">
        <f t="shared" si="2588"/>
        <v>0</v>
      </c>
      <c r="MUE1394" s="84">
        <f t="shared" si="2588"/>
        <v>0</v>
      </c>
      <c r="MUF1394" s="84">
        <f t="shared" si="2588"/>
        <v>2000000</v>
      </c>
      <c r="MUG1394" s="84">
        <f t="shared" si="2588"/>
        <v>0</v>
      </c>
      <c r="MUH1394" s="84">
        <f t="shared" si="2588"/>
        <v>0</v>
      </c>
      <c r="MUI1394" s="84">
        <f t="shared" si="2588"/>
        <v>2000000</v>
      </c>
      <c r="MUJ1394" s="84">
        <f t="shared" si="2588"/>
        <v>2000000</v>
      </c>
      <c r="MUP1394" s="84" t="s">
        <v>247</v>
      </c>
      <c r="MUQ1394" s="84" t="s">
        <v>4692</v>
      </c>
      <c r="MUR1394" s="84">
        <f t="shared" ref="MUR1394:MUZ1394" si="2589">MUR1388</f>
        <v>0</v>
      </c>
      <c r="MUS1394" s="84">
        <f t="shared" si="2589"/>
        <v>0</v>
      </c>
      <c r="MUT1394" s="84">
        <f t="shared" si="2589"/>
        <v>0</v>
      </c>
      <c r="MUU1394" s="84">
        <f t="shared" si="2589"/>
        <v>0</v>
      </c>
      <c r="MUV1394" s="84">
        <f t="shared" si="2589"/>
        <v>2000000</v>
      </c>
      <c r="MUW1394" s="84">
        <f t="shared" si="2589"/>
        <v>0</v>
      </c>
      <c r="MUX1394" s="84">
        <f t="shared" si="2589"/>
        <v>0</v>
      </c>
      <c r="MUY1394" s="84">
        <f t="shared" si="2589"/>
        <v>2000000</v>
      </c>
      <c r="MUZ1394" s="84">
        <f t="shared" si="2589"/>
        <v>2000000</v>
      </c>
      <c r="MVF1394" s="84" t="s">
        <v>247</v>
      </c>
      <c r="MVG1394" s="84" t="s">
        <v>4692</v>
      </c>
      <c r="MVH1394" s="84">
        <f t="shared" ref="MVH1394:MVP1394" si="2590">MVH1388</f>
        <v>0</v>
      </c>
      <c r="MVI1394" s="84">
        <f t="shared" si="2590"/>
        <v>0</v>
      </c>
      <c r="MVJ1394" s="84">
        <f t="shared" si="2590"/>
        <v>0</v>
      </c>
      <c r="MVK1394" s="84">
        <f t="shared" si="2590"/>
        <v>0</v>
      </c>
      <c r="MVL1394" s="84">
        <f t="shared" si="2590"/>
        <v>2000000</v>
      </c>
      <c r="MVM1394" s="84">
        <f t="shared" si="2590"/>
        <v>0</v>
      </c>
      <c r="MVN1394" s="84">
        <f t="shared" si="2590"/>
        <v>0</v>
      </c>
      <c r="MVO1394" s="84">
        <f t="shared" si="2590"/>
        <v>2000000</v>
      </c>
      <c r="MVP1394" s="84">
        <f t="shared" si="2590"/>
        <v>2000000</v>
      </c>
      <c r="MVV1394" s="84" t="s">
        <v>247</v>
      </c>
      <c r="MVW1394" s="84" t="s">
        <v>4692</v>
      </c>
      <c r="MVX1394" s="84">
        <f t="shared" ref="MVX1394:MWF1394" si="2591">MVX1388</f>
        <v>0</v>
      </c>
      <c r="MVY1394" s="84">
        <f t="shared" si="2591"/>
        <v>0</v>
      </c>
      <c r="MVZ1394" s="84">
        <f t="shared" si="2591"/>
        <v>0</v>
      </c>
      <c r="MWA1394" s="84">
        <f t="shared" si="2591"/>
        <v>0</v>
      </c>
      <c r="MWB1394" s="84">
        <f t="shared" si="2591"/>
        <v>2000000</v>
      </c>
      <c r="MWC1394" s="84">
        <f t="shared" si="2591"/>
        <v>0</v>
      </c>
      <c r="MWD1394" s="84">
        <f t="shared" si="2591"/>
        <v>0</v>
      </c>
      <c r="MWE1394" s="84">
        <f t="shared" si="2591"/>
        <v>2000000</v>
      </c>
      <c r="MWF1394" s="84">
        <f t="shared" si="2591"/>
        <v>2000000</v>
      </c>
      <c r="MWL1394" s="84" t="s">
        <v>247</v>
      </c>
      <c r="MWM1394" s="84" t="s">
        <v>4692</v>
      </c>
      <c r="MWN1394" s="84">
        <f t="shared" ref="MWN1394:MWV1394" si="2592">MWN1388</f>
        <v>0</v>
      </c>
      <c r="MWO1394" s="84">
        <f t="shared" si="2592"/>
        <v>0</v>
      </c>
      <c r="MWP1394" s="84">
        <f t="shared" si="2592"/>
        <v>0</v>
      </c>
      <c r="MWQ1394" s="84">
        <f t="shared" si="2592"/>
        <v>0</v>
      </c>
      <c r="MWR1394" s="84">
        <f t="shared" si="2592"/>
        <v>2000000</v>
      </c>
      <c r="MWS1394" s="84">
        <f t="shared" si="2592"/>
        <v>0</v>
      </c>
      <c r="MWT1394" s="84">
        <f t="shared" si="2592"/>
        <v>0</v>
      </c>
      <c r="MWU1394" s="84">
        <f t="shared" si="2592"/>
        <v>2000000</v>
      </c>
      <c r="MWV1394" s="84">
        <f t="shared" si="2592"/>
        <v>2000000</v>
      </c>
      <c r="MXB1394" s="84" t="s">
        <v>247</v>
      </c>
      <c r="MXC1394" s="84" t="s">
        <v>4692</v>
      </c>
      <c r="MXD1394" s="84">
        <f t="shared" ref="MXD1394:MXL1394" si="2593">MXD1388</f>
        <v>0</v>
      </c>
      <c r="MXE1394" s="84">
        <f t="shared" si="2593"/>
        <v>0</v>
      </c>
      <c r="MXF1394" s="84">
        <f t="shared" si="2593"/>
        <v>0</v>
      </c>
      <c r="MXG1394" s="84">
        <f t="shared" si="2593"/>
        <v>0</v>
      </c>
      <c r="MXH1394" s="84">
        <f t="shared" si="2593"/>
        <v>2000000</v>
      </c>
      <c r="MXI1394" s="84">
        <f t="shared" si="2593"/>
        <v>0</v>
      </c>
      <c r="MXJ1394" s="84">
        <f t="shared" si="2593"/>
        <v>0</v>
      </c>
      <c r="MXK1394" s="84">
        <f t="shared" si="2593"/>
        <v>2000000</v>
      </c>
      <c r="MXL1394" s="84">
        <f t="shared" si="2593"/>
        <v>2000000</v>
      </c>
      <c r="MXR1394" s="84" t="s">
        <v>247</v>
      </c>
      <c r="MXS1394" s="84" t="s">
        <v>4692</v>
      </c>
      <c r="MXT1394" s="84">
        <f t="shared" ref="MXT1394:MYB1394" si="2594">MXT1388</f>
        <v>0</v>
      </c>
      <c r="MXU1394" s="84">
        <f t="shared" si="2594"/>
        <v>0</v>
      </c>
      <c r="MXV1394" s="84">
        <f t="shared" si="2594"/>
        <v>0</v>
      </c>
      <c r="MXW1394" s="84">
        <f t="shared" si="2594"/>
        <v>0</v>
      </c>
      <c r="MXX1394" s="84">
        <f t="shared" si="2594"/>
        <v>2000000</v>
      </c>
      <c r="MXY1394" s="84">
        <f t="shared" si="2594"/>
        <v>0</v>
      </c>
      <c r="MXZ1394" s="84">
        <f t="shared" si="2594"/>
        <v>0</v>
      </c>
      <c r="MYA1394" s="84">
        <f t="shared" si="2594"/>
        <v>2000000</v>
      </c>
      <c r="MYB1394" s="84">
        <f t="shared" si="2594"/>
        <v>2000000</v>
      </c>
      <c r="MYH1394" s="84" t="s">
        <v>247</v>
      </c>
      <c r="MYI1394" s="84" t="s">
        <v>4692</v>
      </c>
      <c r="MYJ1394" s="84">
        <f t="shared" ref="MYJ1394:MYR1394" si="2595">MYJ1388</f>
        <v>0</v>
      </c>
      <c r="MYK1394" s="84">
        <f t="shared" si="2595"/>
        <v>0</v>
      </c>
      <c r="MYL1394" s="84">
        <f t="shared" si="2595"/>
        <v>0</v>
      </c>
      <c r="MYM1394" s="84">
        <f t="shared" si="2595"/>
        <v>0</v>
      </c>
      <c r="MYN1394" s="84">
        <f t="shared" si="2595"/>
        <v>2000000</v>
      </c>
      <c r="MYO1394" s="84">
        <f t="shared" si="2595"/>
        <v>0</v>
      </c>
      <c r="MYP1394" s="84">
        <f t="shared" si="2595"/>
        <v>0</v>
      </c>
      <c r="MYQ1394" s="84">
        <f t="shared" si="2595"/>
        <v>2000000</v>
      </c>
      <c r="MYR1394" s="84">
        <f t="shared" si="2595"/>
        <v>2000000</v>
      </c>
      <c r="MYX1394" s="84" t="s">
        <v>247</v>
      </c>
      <c r="MYY1394" s="84" t="s">
        <v>4692</v>
      </c>
      <c r="MYZ1394" s="84">
        <f t="shared" ref="MYZ1394:MZH1394" si="2596">MYZ1388</f>
        <v>0</v>
      </c>
      <c r="MZA1394" s="84">
        <f t="shared" si="2596"/>
        <v>0</v>
      </c>
      <c r="MZB1394" s="84">
        <f t="shared" si="2596"/>
        <v>0</v>
      </c>
      <c r="MZC1394" s="84">
        <f t="shared" si="2596"/>
        <v>0</v>
      </c>
      <c r="MZD1394" s="84">
        <f t="shared" si="2596"/>
        <v>2000000</v>
      </c>
      <c r="MZE1394" s="84">
        <f t="shared" si="2596"/>
        <v>0</v>
      </c>
      <c r="MZF1394" s="84">
        <f t="shared" si="2596"/>
        <v>0</v>
      </c>
      <c r="MZG1394" s="84">
        <f t="shared" si="2596"/>
        <v>2000000</v>
      </c>
      <c r="MZH1394" s="84">
        <f t="shared" si="2596"/>
        <v>2000000</v>
      </c>
      <c r="MZN1394" s="84" t="s">
        <v>247</v>
      </c>
      <c r="MZO1394" s="84" t="s">
        <v>4692</v>
      </c>
      <c r="MZP1394" s="84">
        <f t="shared" ref="MZP1394:MZX1394" si="2597">MZP1388</f>
        <v>0</v>
      </c>
      <c r="MZQ1394" s="84">
        <f t="shared" si="2597"/>
        <v>0</v>
      </c>
      <c r="MZR1394" s="84">
        <f t="shared" si="2597"/>
        <v>0</v>
      </c>
      <c r="MZS1394" s="84">
        <f t="shared" si="2597"/>
        <v>0</v>
      </c>
      <c r="MZT1394" s="84">
        <f t="shared" si="2597"/>
        <v>2000000</v>
      </c>
      <c r="MZU1394" s="84">
        <f t="shared" si="2597"/>
        <v>0</v>
      </c>
      <c r="MZV1394" s="84">
        <f t="shared" si="2597"/>
        <v>0</v>
      </c>
      <c r="MZW1394" s="84">
        <f t="shared" si="2597"/>
        <v>2000000</v>
      </c>
      <c r="MZX1394" s="84">
        <f t="shared" si="2597"/>
        <v>2000000</v>
      </c>
      <c r="NAD1394" s="84" t="s">
        <v>247</v>
      </c>
      <c r="NAE1394" s="84" t="s">
        <v>4692</v>
      </c>
      <c r="NAF1394" s="84">
        <f t="shared" ref="NAF1394:NAN1394" si="2598">NAF1388</f>
        <v>0</v>
      </c>
      <c r="NAG1394" s="84">
        <f t="shared" si="2598"/>
        <v>0</v>
      </c>
      <c r="NAH1394" s="84">
        <f t="shared" si="2598"/>
        <v>0</v>
      </c>
      <c r="NAI1394" s="84">
        <f t="shared" si="2598"/>
        <v>0</v>
      </c>
      <c r="NAJ1394" s="84">
        <f t="shared" si="2598"/>
        <v>2000000</v>
      </c>
      <c r="NAK1394" s="84">
        <f t="shared" si="2598"/>
        <v>0</v>
      </c>
      <c r="NAL1394" s="84">
        <f t="shared" si="2598"/>
        <v>0</v>
      </c>
      <c r="NAM1394" s="84">
        <f t="shared" si="2598"/>
        <v>2000000</v>
      </c>
      <c r="NAN1394" s="84">
        <f t="shared" si="2598"/>
        <v>2000000</v>
      </c>
      <c r="NAT1394" s="84" t="s">
        <v>247</v>
      </c>
      <c r="NAU1394" s="84" t="s">
        <v>4692</v>
      </c>
      <c r="NAV1394" s="84">
        <f t="shared" ref="NAV1394:NBD1394" si="2599">NAV1388</f>
        <v>0</v>
      </c>
      <c r="NAW1394" s="84">
        <f t="shared" si="2599"/>
        <v>0</v>
      </c>
      <c r="NAX1394" s="84">
        <f t="shared" si="2599"/>
        <v>0</v>
      </c>
      <c r="NAY1394" s="84">
        <f t="shared" si="2599"/>
        <v>0</v>
      </c>
      <c r="NAZ1394" s="84">
        <f t="shared" si="2599"/>
        <v>2000000</v>
      </c>
      <c r="NBA1394" s="84">
        <f t="shared" si="2599"/>
        <v>0</v>
      </c>
      <c r="NBB1394" s="84">
        <f t="shared" si="2599"/>
        <v>0</v>
      </c>
      <c r="NBC1394" s="84">
        <f t="shared" si="2599"/>
        <v>2000000</v>
      </c>
      <c r="NBD1394" s="84">
        <f t="shared" si="2599"/>
        <v>2000000</v>
      </c>
      <c r="NBJ1394" s="84" t="s">
        <v>247</v>
      </c>
      <c r="NBK1394" s="84" t="s">
        <v>4692</v>
      </c>
      <c r="NBL1394" s="84">
        <f t="shared" ref="NBL1394:NBT1394" si="2600">NBL1388</f>
        <v>0</v>
      </c>
      <c r="NBM1394" s="84">
        <f t="shared" si="2600"/>
        <v>0</v>
      </c>
      <c r="NBN1394" s="84">
        <f t="shared" si="2600"/>
        <v>0</v>
      </c>
      <c r="NBO1394" s="84">
        <f t="shared" si="2600"/>
        <v>0</v>
      </c>
      <c r="NBP1394" s="84">
        <f t="shared" si="2600"/>
        <v>2000000</v>
      </c>
      <c r="NBQ1394" s="84">
        <f t="shared" si="2600"/>
        <v>0</v>
      </c>
      <c r="NBR1394" s="84">
        <f t="shared" si="2600"/>
        <v>0</v>
      </c>
      <c r="NBS1394" s="84">
        <f t="shared" si="2600"/>
        <v>2000000</v>
      </c>
      <c r="NBT1394" s="84">
        <f t="shared" si="2600"/>
        <v>2000000</v>
      </c>
      <c r="NBZ1394" s="84" t="s">
        <v>247</v>
      </c>
      <c r="NCA1394" s="84" t="s">
        <v>4692</v>
      </c>
      <c r="NCB1394" s="84">
        <f t="shared" ref="NCB1394:NCJ1394" si="2601">NCB1388</f>
        <v>0</v>
      </c>
      <c r="NCC1394" s="84">
        <f t="shared" si="2601"/>
        <v>0</v>
      </c>
      <c r="NCD1394" s="84">
        <f t="shared" si="2601"/>
        <v>0</v>
      </c>
      <c r="NCE1394" s="84">
        <f t="shared" si="2601"/>
        <v>0</v>
      </c>
      <c r="NCF1394" s="84">
        <f t="shared" si="2601"/>
        <v>2000000</v>
      </c>
      <c r="NCG1394" s="84">
        <f t="shared" si="2601"/>
        <v>0</v>
      </c>
      <c r="NCH1394" s="84">
        <f t="shared" si="2601"/>
        <v>0</v>
      </c>
      <c r="NCI1394" s="84">
        <f t="shared" si="2601"/>
        <v>2000000</v>
      </c>
      <c r="NCJ1394" s="84">
        <f t="shared" si="2601"/>
        <v>2000000</v>
      </c>
      <c r="NCP1394" s="84" t="s">
        <v>247</v>
      </c>
      <c r="NCQ1394" s="84" t="s">
        <v>4692</v>
      </c>
      <c r="NCR1394" s="84">
        <f t="shared" ref="NCR1394:NCZ1394" si="2602">NCR1388</f>
        <v>0</v>
      </c>
      <c r="NCS1394" s="84">
        <f t="shared" si="2602"/>
        <v>0</v>
      </c>
      <c r="NCT1394" s="84">
        <f t="shared" si="2602"/>
        <v>0</v>
      </c>
      <c r="NCU1394" s="84">
        <f t="shared" si="2602"/>
        <v>0</v>
      </c>
      <c r="NCV1394" s="84">
        <f t="shared" si="2602"/>
        <v>2000000</v>
      </c>
      <c r="NCW1394" s="84">
        <f t="shared" si="2602"/>
        <v>0</v>
      </c>
      <c r="NCX1394" s="84">
        <f t="shared" si="2602"/>
        <v>0</v>
      </c>
      <c r="NCY1394" s="84">
        <f t="shared" si="2602"/>
        <v>2000000</v>
      </c>
      <c r="NCZ1394" s="84">
        <f t="shared" si="2602"/>
        <v>2000000</v>
      </c>
      <c r="NDF1394" s="84" t="s">
        <v>247</v>
      </c>
      <c r="NDG1394" s="84" t="s">
        <v>4692</v>
      </c>
      <c r="NDH1394" s="84">
        <f t="shared" ref="NDH1394:NDP1394" si="2603">NDH1388</f>
        <v>0</v>
      </c>
      <c r="NDI1394" s="84">
        <f t="shared" si="2603"/>
        <v>0</v>
      </c>
      <c r="NDJ1394" s="84">
        <f t="shared" si="2603"/>
        <v>0</v>
      </c>
      <c r="NDK1394" s="84">
        <f t="shared" si="2603"/>
        <v>0</v>
      </c>
      <c r="NDL1394" s="84">
        <f t="shared" si="2603"/>
        <v>2000000</v>
      </c>
      <c r="NDM1394" s="84">
        <f t="shared" si="2603"/>
        <v>0</v>
      </c>
      <c r="NDN1394" s="84">
        <f t="shared" si="2603"/>
        <v>0</v>
      </c>
      <c r="NDO1394" s="84">
        <f t="shared" si="2603"/>
        <v>2000000</v>
      </c>
      <c r="NDP1394" s="84">
        <f t="shared" si="2603"/>
        <v>2000000</v>
      </c>
      <c r="NDV1394" s="84" t="s">
        <v>247</v>
      </c>
      <c r="NDW1394" s="84" t="s">
        <v>4692</v>
      </c>
      <c r="NDX1394" s="84">
        <f t="shared" ref="NDX1394:NEF1394" si="2604">NDX1388</f>
        <v>0</v>
      </c>
      <c r="NDY1394" s="84">
        <f t="shared" si="2604"/>
        <v>0</v>
      </c>
      <c r="NDZ1394" s="84">
        <f t="shared" si="2604"/>
        <v>0</v>
      </c>
      <c r="NEA1394" s="84">
        <f t="shared" si="2604"/>
        <v>0</v>
      </c>
      <c r="NEB1394" s="84">
        <f t="shared" si="2604"/>
        <v>2000000</v>
      </c>
      <c r="NEC1394" s="84">
        <f t="shared" si="2604"/>
        <v>0</v>
      </c>
      <c r="NED1394" s="84">
        <f t="shared" si="2604"/>
        <v>0</v>
      </c>
      <c r="NEE1394" s="84">
        <f t="shared" si="2604"/>
        <v>2000000</v>
      </c>
      <c r="NEF1394" s="84">
        <f t="shared" si="2604"/>
        <v>2000000</v>
      </c>
      <c r="NEL1394" s="84" t="s">
        <v>247</v>
      </c>
      <c r="NEM1394" s="84" t="s">
        <v>4692</v>
      </c>
      <c r="NEN1394" s="84">
        <f t="shared" ref="NEN1394:NEV1394" si="2605">NEN1388</f>
        <v>0</v>
      </c>
      <c r="NEO1394" s="84">
        <f t="shared" si="2605"/>
        <v>0</v>
      </c>
      <c r="NEP1394" s="84">
        <f t="shared" si="2605"/>
        <v>0</v>
      </c>
      <c r="NEQ1394" s="84">
        <f t="shared" si="2605"/>
        <v>0</v>
      </c>
      <c r="NER1394" s="84">
        <f t="shared" si="2605"/>
        <v>2000000</v>
      </c>
      <c r="NES1394" s="84">
        <f t="shared" si="2605"/>
        <v>0</v>
      </c>
      <c r="NET1394" s="84">
        <f t="shared" si="2605"/>
        <v>0</v>
      </c>
      <c r="NEU1394" s="84">
        <f t="shared" si="2605"/>
        <v>2000000</v>
      </c>
      <c r="NEV1394" s="84">
        <f t="shared" si="2605"/>
        <v>2000000</v>
      </c>
      <c r="NFB1394" s="84" t="s">
        <v>247</v>
      </c>
      <c r="NFC1394" s="84" t="s">
        <v>4692</v>
      </c>
      <c r="NFD1394" s="84">
        <f t="shared" ref="NFD1394:NFL1394" si="2606">NFD1388</f>
        <v>0</v>
      </c>
      <c r="NFE1394" s="84">
        <f t="shared" si="2606"/>
        <v>0</v>
      </c>
      <c r="NFF1394" s="84">
        <f t="shared" si="2606"/>
        <v>0</v>
      </c>
      <c r="NFG1394" s="84">
        <f t="shared" si="2606"/>
        <v>0</v>
      </c>
      <c r="NFH1394" s="84">
        <f t="shared" si="2606"/>
        <v>2000000</v>
      </c>
      <c r="NFI1394" s="84">
        <f t="shared" si="2606"/>
        <v>0</v>
      </c>
      <c r="NFJ1394" s="84">
        <f t="shared" si="2606"/>
        <v>0</v>
      </c>
      <c r="NFK1394" s="84">
        <f t="shared" si="2606"/>
        <v>2000000</v>
      </c>
      <c r="NFL1394" s="84">
        <f t="shared" si="2606"/>
        <v>2000000</v>
      </c>
      <c r="NFR1394" s="84" t="s">
        <v>247</v>
      </c>
      <c r="NFS1394" s="84" t="s">
        <v>4692</v>
      </c>
      <c r="NFT1394" s="84">
        <f t="shared" ref="NFT1394:NGB1394" si="2607">NFT1388</f>
        <v>0</v>
      </c>
      <c r="NFU1394" s="84">
        <f t="shared" si="2607"/>
        <v>0</v>
      </c>
      <c r="NFV1394" s="84">
        <f t="shared" si="2607"/>
        <v>0</v>
      </c>
      <c r="NFW1394" s="84">
        <f t="shared" si="2607"/>
        <v>0</v>
      </c>
      <c r="NFX1394" s="84">
        <f t="shared" si="2607"/>
        <v>2000000</v>
      </c>
      <c r="NFY1394" s="84">
        <f t="shared" si="2607"/>
        <v>0</v>
      </c>
      <c r="NFZ1394" s="84">
        <f t="shared" si="2607"/>
        <v>0</v>
      </c>
      <c r="NGA1394" s="84">
        <f t="shared" si="2607"/>
        <v>2000000</v>
      </c>
      <c r="NGB1394" s="84">
        <f t="shared" si="2607"/>
        <v>2000000</v>
      </c>
      <c r="NGH1394" s="84" t="s">
        <v>247</v>
      </c>
      <c r="NGI1394" s="84" t="s">
        <v>4692</v>
      </c>
      <c r="NGJ1394" s="84">
        <f t="shared" ref="NGJ1394:NGR1394" si="2608">NGJ1388</f>
        <v>0</v>
      </c>
      <c r="NGK1394" s="84">
        <f t="shared" si="2608"/>
        <v>0</v>
      </c>
      <c r="NGL1394" s="84">
        <f t="shared" si="2608"/>
        <v>0</v>
      </c>
      <c r="NGM1394" s="84">
        <f t="shared" si="2608"/>
        <v>0</v>
      </c>
      <c r="NGN1394" s="84">
        <f t="shared" si="2608"/>
        <v>2000000</v>
      </c>
      <c r="NGO1394" s="84">
        <f t="shared" si="2608"/>
        <v>0</v>
      </c>
      <c r="NGP1394" s="84">
        <f t="shared" si="2608"/>
        <v>0</v>
      </c>
      <c r="NGQ1394" s="84">
        <f t="shared" si="2608"/>
        <v>2000000</v>
      </c>
      <c r="NGR1394" s="84">
        <f t="shared" si="2608"/>
        <v>2000000</v>
      </c>
      <c r="NGX1394" s="84" t="s">
        <v>247</v>
      </c>
      <c r="NGY1394" s="84" t="s">
        <v>4692</v>
      </c>
      <c r="NGZ1394" s="84">
        <f t="shared" ref="NGZ1394:NHH1394" si="2609">NGZ1388</f>
        <v>0</v>
      </c>
      <c r="NHA1394" s="84">
        <f t="shared" si="2609"/>
        <v>0</v>
      </c>
      <c r="NHB1394" s="84">
        <f t="shared" si="2609"/>
        <v>0</v>
      </c>
      <c r="NHC1394" s="84">
        <f t="shared" si="2609"/>
        <v>0</v>
      </c>
      <c r="NHD1394" s="84">
        <f t="shared" si="2609"/>
        <v>2000000</v>
      </c>
      <c r="NHE1394" s="84">
        <f t="shared" si="2609"/>
        <v>0</v>
      </c>
      <c r="NHF1394" s="84">
        <f t="shared" si="2609"/>
        <v>0</v>
      </c>
      <c r="NHG1394" s="84">
        <f t="shared" si="2609"/>
        <v>2000000</v>
      </c>
      <c r="NHH1394" s="84">
        <f t="shared" si="2609"/>
        <v>2000000</v>
      </c>
      <c r="NHN1394" s="84" t="s">
        <v>247</v>
      </c>
      <c r="NHO1394" s="84" t="s">
        <v>4692</v>
      </c>
      <c r="NHP1394" s="84">
        <f t="shared" ref="NHP1394:NHX1394" si="2610">NHP1388</f>
        <v>0</v>
      </c>
      <c r="NHQ1394" s="84">
        <f t="shared" si="2610"/>
        <v>0</v>
      </c>
      <c r="NHR1394" s="84">
        <f t="shared" si="2610"/>
        <v>0</v>
      </c>
      <c r="NHS1394" s="84">
        <f t="shared" si="2610"/>
        <v>0</v>
      </c>
      <c r="NHT1394" s="84">
        <f t="shared" si="2610"/>
        <v>2000000</v>
      </c>
      <c r="NHU1394" s="84">
        <f t="shared" si="2610"/>
        <v>0</v>
      </c>
      <c r="NHV1394" s="84">
        <f t="shared" si="2610"/>
        <v>0</v>
      </c>
      <c r="NHW1394" s="84">
        <f t="shared" si="2610"/>
        <v>2000000</v>
      </c>
      <c r="NHX1394" s="84">
        <f t="shared" si="2610"/>
        <v>2000000</v>
      </c>
      <c r="NID1394" s="84" t="s">
        <v>247</v>
      </c>
      <c r="NIE1394" s="84" t="s">
        <v>4692</v>
      </c>
      <c r="NIF1394" s="84">
        <f t="shared" ref="NIF1394:NIN1394" si="2611">NIF1388</f>
        <v>0</v>
      </c>
      <c r="NIG1394" s="84">
        <f t="shared" si="2611"/>
        <v>0</v>
      </c>
      <c r="NIH1394" s="84">
        <f t="shared" si="2611"/>
        <v>0</v>
      </c>
      <c r="NII1394" s="84">
        <f t="shared" si="2611"/>
        <v>0</v>
      </c>
      <c r="NIJ1394" s="84">
        <f t="shared" si="2611"/>
        <v>2000000</v>
      </c>
      <c r="NIK1394" s="84">
        <f t="shared" si="2611"/>
        <v>0</v>
      </c>
      <c r="NIL1394" s="84">
        <f t="shared" si="2611"/>
        <v>0</v>
      </c>
      <c r="NIM1394" s="84">
        <f t="shared" si="2611"/>
        <v>2000000</v>
      </c>
      <c r="NIN1394" s="84">
        <f t="shared" si="2611"/>
        <v>2000000</v>
      </c>
      <c r="NIT1394" s="84" t="s">
        <v>247</v>
      </c>
      <c r="NIU1394" s="84" t="s">
        <v>4692</v>
      </c>
      <c r="NIV1394" s="84">
        <f t="shared" ref="NIV1394:NJD1394" si="2612">NIV1388</f>
        <v>0</v>
      </c>
      <c r="NIW1394" s="84">
        <f t="shared" si="2612"/>
        <v>0</v>
      </c>
      <c r="NIX1394" s="84">
        <f t="shared" si="2612"/>
        <v>0</v>
      </c>
      <c r="NIY1394" s="84">
        <f t="shared" si="2612"/>
        <v>0</v>
      </c>
      <c r="NIZ1394" s="84">
        <f t="shared" si="2612"/>
        <v>2000000</v>
      </c>
      <c r="NJA1394" s="84">
        <f t="shared" si="2612"/>
        <v>0</v>
      </c>
      <c r="NJB1394" s="84">
        <f t="shared" si="2612"/>
        <v>0</v>
      </c>
      <c r="NJC1394" s="84">
        <f t="shared" si="2612"/>
        <v>2000000</v>
      </c>
      <c r="NJD1394" s="84">
        <f t="shared" si="2612"/>
        <v>2000000</v>
      </c>
      <c r="NJJ1394" s="84" t="s">
        <v>247</v>
      </c>
      <c r="NJK1394" s="84" t="s">
        <v>4692</v>
      </c>
      <c r="NJL1394" s="84">
        <f t="shared" ref="NJL1394:NJT1394" si="2613">NJL1388</f>
        <v>0</v>
      </c>
      <c r="NJM1394" s="84">
        <f t="shared" si="2613"/>
        <v>0</v>
      </c>
      <c r="NJN1394" s="84">
        <f t="shared" si="2613"/>
        <v>0</v>
      </c>
      <c r="NJO1394" s="84">
        <f t="shared" si="2613"/>
        <v>0</v>
      </c>
      <c r="NJP1394" s="84">
        <f t="shared" si="2613"/>
        <v>2000000</v>
      </c>
      <c r="NJQ1394" s="84">
        <f t="shared" si="2613"/>
        <v>0</v>
      </c>
      <c r="NJR1394" s="84">
        <f t="shared" si="2613"/>
        <v>0</v>
      </c>
      <c r="NJS1394" s="84">
        <f t="shared" si="2613"/>
        <v>2000000</v>
      </c>
      <c r="NJT1394" s="84">
        <f t="shared" si="2613"/>
        <v>2000000</v>
      </c>
      <c r="NJZ1394" s="84" t="s">
        <v>247</v>
      </c>
      <c r="NKA1394" s="84" t="s">
        <v>4692</v>
      </c>
      <c r="NKB1394" s="84">
        <f t="shared" ref="NKB1394:NKJ1394" si="2614">NKB1388</f>
        <v>0</v>
      </c>
      <c r="NKC1394" s="84">
        <f t="shared" si="2614"/>
        <v>0</v>
      </c>
      <c r="NKD1394" s="84">
        <f t="shared" si="2614"/>
        <v>0</v>
      </c>
      <c r="NKE1394" s="84">
        <f t="shared" si="2614"/>
        <v>0</v>
      </c>
      <c r="NKF1394" s="84">
        <f t="shared" si="2614"/>
        <v>2000000</v>
      </c>
      <c r="NKG1394" s="84">
        <f t="shared" si="2614"/>
        <v>0</v>
      </c>
      <c r="NKH1394" s="84">
        <f t="shared" si="2614"/>
        <v>0</v>
      </c>
      <c r="NKI1394" s="84">
        <f t="shared" si="2614"/>
        <v>2000000</v>
      </c>
      <c r="NKJ1394" s="84">
        <f t="shared" si="2614"/>
        <v>2000000</v>
      </c>
      <c r="NKP1394" s="84" t="s">
        <v>247</v>
      </c>
      <c r="NKQ1394" s="84" t="s">
        <v>4692</v>
      </c>
      <c r="NKR1394" s="84">
        <f t="shared" ref="NKR1394:NKZ1394" si="2615">NKR1388</f>
        <v>0</v>
      </c>
      <c r="NKS1394" s="84">
        <f t="shared" si="2615"/>
        <v>0</v>
      </c>
      <c r="NKT1394" s="84">
        <f t="shared" si="2615"/>
        <v>0</v>
      </c>
      <c r="NKU1394" s="84">
        <f t="shared" si="2615"/>
        <v>0</v>
      </c>
      <c r="NKV1394" s="84">
        <f t="shared" si="2615"/>
        <v>2000000</v>
      </c>
      <c r="NKW1394" s="84">
        <f t="shared" si="2615"/>
        <v>0</v>
      </c>
      <c r="NKX1394" s="84">
        <f t="shared" si="2615"/>
        <v>0</v>
      </c>
      <c r="NKY1394" s="84">
        <f t="shared" si="2615"/>
        <v>2000000</v>
      </c>
      <c r="NKZ1394" s="84">
        <f t="shared" si="2615"/>
        <v>2000000</v>
      </c>
      <c r="NLF1394" s="84" t="s">
        <v>247</v>
      </c>
      <c r="NLG1394" s="84" t="s">
        <v>4692</v>
      </c>
      <c r="NLH1394" s="84">
        <f t="shared" ref="NLH1394:NLP1394" si="2616">NLH1388</f>
        <v>0</v>
      </c>
      <c r="NLI1394" s="84">
        <f t="shared" si="2616"/>
        <v>0</v>
      </c>
      <c r="NLJ1394" s="84">
        <f t="shared" si="2616"/>
        <v>0</v>
      </c>
      <c r="NLK1394" s="84">
        <f t="shared" si="2616"/>
        <v>0</v>
      </c>
      <c r="NLL1394" s="84">
        <f t="shared" si="2616"/>
        <v>2000000</v>
      </c>
      <c r="NLM1394" s="84">
        <f t="shared" si="2616"/>
        <v>0</v>
      </c>
      <c r="NLN1394" s="84">
        <f t="shared" si="2616"/>
        <v>0</v>
      </c>
      <c r="NLO1394" s="84">
        <f t="shared" si="2616"/>
        <v>2000000</v>
      </c>
      <c r="NLP1394" s="84">
        <f t="shared" si="2616"/>
        <v>2000000</v>
      </c>
      <c r="NLV1394" s="84" t="s">
        <v>247</v>
      </c>
      <c r="NLW1394" s="84" t="s">
        <v>4692</v>
      </c>
      <c r="NLX1394" s="84">
        <f t="shared" ref="NLX1394:NMF1394" si="2617">NLX1388</f>
        <v>0</v>
      </c>
      <c r="NLY1394" s="84">
        <f t="shared" si="2617"/>
        <v>0</v>
      </c>
      <c r="NLZ1394" s="84">
        <f t="shared" si="2617"/>
        <v>0</v>
      </c>
      <c r="NMA1394" s="84">
        <f t="shared" si="2617"/>
        <v>0</v>
      </c>
      <c r="NMB1394" s="84">
        <f t="shared" si="2617"/>
        <v>2000000</v>
      </c>
      <c r="NMC1394" s="84">
        <f t="shared" si="2617"/>
        <v>0</v>
      </c>
      <c r="NMD1394" s="84">
        <f t="shared" si="2617"/>
        <v>0</v>
      </c>
      <c r="NME1394" s="84">
        <f t="shared" si="2617"/>
        <v>2000000</v>
      </c>
      <c r="NMF1394" s="84">
        <f t="shared" si="2617"/>
        <v>2000000</v>
      </c>
      <c r="NML1394" s="84" t="s">
        <v>247</v>
      </c>
      <c r="NMM1394" s="84" t="s">
        <v>4692</v>
      </c>
      <c r="NMN1394" s="84">
        <f t="shared" ref="NMN1394:NMV1394" si="2618">NMN1388</f>
        <v>0</v>
      </c>
      <c r="NMO1394" s="84">
        <f t="shared" si="2618"/>
        <v>0</v>
      </c>
      <c r="NMP1394" s="84">
        <f t="shared" si="2618"/>
        <v>0</v>
      </c>
      <c r="NMQ1394" s="84">
        <f t="shared" si="2618"/>
        <v>0</v>
      </c>
      <c r="NMR1394" s="84">
        <f t="shared" si="2618"/>
        <v>2000000</v>
      </c>
      <c r="NMS1394" s="84">
        <f t="shared" si="2618"/>
        <v>0</v>
      </c>
      <c r="NMT1394" s="84">
        <f t="shared" si="2618"/>
        <v>0</v>
      </c>
      <c r="NMU1394" s="84">
        <f t="shared" si="2618"/>
        <v>2000000</v>
      </c>
      <c r="NMV1394" s="84">
        <f t="shared" si="2618"/>
        <v>2000000</v>
      </c>
      <c r="NNB1394" s="84" t="s">
        <v>247</v>
      </c>
      <c r="NNC1394" s="84" t="s">
        <v>4692</v>
      </c>
      <c r="NND1394" s="84">
        <f t="shared" ref="NND1394:NNL1394" si="2619">NND1388</f>
        <v>0</v>
      </c>
      <c r="NNE1394" s="84">
        <f t="shared" si="2619"/>
        <v>0</v>
      </c>
      <c r="NNF1394" s="84">
        <f t="shared" si="2619"/>
        <v>0</v>
      </c>
      <c r="NNG1394" s="84">
        <f t="shared" si="2619"/>
        <v>0</v>
      </c>
      <c r="NNH1394" s="84">
        <f t="shared" si="2619"/>
        <v>2000000</v>
      </c>
      <c r="NNI1394" s="84">
        <f t="shared" si="2619"/>
        <v>0</v>
      </c>
      <c r="NNJ1394" s="84">
        <f t="shared" si="2619"/>
        <v>0</v>
      </c>
      <c r="NNK1394" s="84">
        <f t="shared" si="2619"/>
        <v>2000000</v>
      </c>
      <c r="NNL1394" s="84">
        <f t="shared" si="2619"/>
        <v>2000000</v>
      </c>
      <c r="NNR1394" s="84" t="s">
        <v>247</v>
      </c>
      <c r="NNS1394" s="84" t="s">
        <v>4692</v>
      </c>
      <c r="NNT1394" s="84">
        <f t="shared" ref="NNT1394:NOB1394" si="2620">NNT1388</f>
        <v>0</v>
      </c>
      <c r="NNU1394" s="84">
        <f t="shared" si="2620"/>
        <v>0</v>
      </c>
      <c r="NNV1394" s="84">
        <f t="shared" si="2620"/>
        <v>0</v>
      </c>
      <c r="NNW1394" s="84">
        <f t="shared" si="2620"/>
        <v>0</v>
      </c>
      <c r="NNX1394" s="84">
        <f t="shared" si="2620"/>
        <v>2000000</v>
      </c>
      <c r="NNY1394" s="84">
        <f t="shared" si="2620"/>
        <v>0</v>
      </c>
      <c r="NNZ1394" s="84">
        <f t="shared" si="2620"/>
        <v>0</v>
      </c>
      <c r="NOA1394" s="84">
        <f t="shared" si="2620"/>
        <v>2000000</v>
      </c>
      <c r="NOB1394" s="84">
        <f t="shared" si="2620"/>
        <v>2000000</v>
      </c>
      <c r="NOH1394" s="84" t="s">
        <v>247</v>
      </c>
      <c r="NOI1394" s="84" t="s">
        <v>4692</v>
      </c>
      <c r="NOJ1394" s="84">
        <f t="shared" ref="NOJ1394:NOR1394" si="2621">NOJ1388</f>
        <v>0</v>
      </c>
      <c r="NOK1394" s="84">
        <f t="shared" si="2621"/>
        <v>0</v>
      </c>
      <c r="NOL1394" s="84">
        <f t="shared" si="2621"/>
        <v>0</v>
      </c>
      <c r="NOM1394" s="84">
        <f t="shared" si="2621"/>
        <v>0</v>
      </c>
      <c r="NON1394" s="84">
        <f t="shared" si="2621"/>
        <v>2000000</v>
      </c>
      <c r="NOO1394" s="84">
        <f t="shared" si="2621"/>
        <v>0</v>
      </c>
      <c r="NOP1394" s="84">
        <f t="shared" si="2621"/>
        <v>0</v>
      </c>
      <c r="NOQ1394" s="84">
        <f t="shared" si="2621"/>
        <v>2000000</v>
      </c>
      <c r="NOR1394" s="84">
        <f t="shared" si="2621"/>
        <v>2000000</v>
      </c>
      <c r="NOX1394" s="84" t="s">
        <v>247</v>
      </c>
      <c r="NOY1394" s="84" t="s">
        <v>4692</v>
      </c>
      <c r="NOZ1394" s="84">
        <f t="shared" ref="NOZ1394:NPH1394" si="2622">NOZ1388</f>
        <v>0</v>
      </c>
      <c r="NPA1394" s="84">
        <f t="shared" si="2622"/>
        <v>0</v>
      </c>
      <c r="NPB1394" s="84">
        <f t="shared" si="2622"/>
        <v>0</v>
      </c>
      <c r="NPC1394" s="84">
        <f t="shared" si="2622"/>
        <v>0</v>
      </c>
      <c r="NPD1394" s="84">
        <f t="shared" si="2622"/>
        <v>2000000</v>
      </c>
      <c r="NPE1394" s="84">
        <f t="shared" si="2622"/>
        <v>0</v>
      </c>
      <c r="NPF1394" s="84">
        <f t="shared" si="2622"/>
        <v>0</v>
      </c>
      <c r="NPG1394" s="84">
        <f t="shared" si="2622"/>
        <v>2000000</v>
      </c>
      <c r="NPH1394" s="84">
        <f t="shared" si="2622"/>
        <v>2000000</v>
      </c>
      <c r="NPN1394" s="84" t="s">
        <v>247</v>
      </c>
      <c r="NPO1394" s="84" t="s">
        <v>4692</v>
      </c>
      <c r="NPP1394" s="84">
        <f t="shared" ref="NPP1394:NPX1394" si="2623">NPP1388</f>
        <v>0</v>
      </c>
      <c r="NPQ1394" s="84">
        <f t="shared" si="2623"/>
        <v>0</v>
      </c>
      <c r="NPR1394" s="84">
        <f t="shared" si="2623"/>
        <v>0</v>
      </c>
      <c r="NPS1394" s="84">
        <f t="shared" si="2623"/>
        <v>0</v>
      </c>
      <c r="NPT1394" s="84">
        <f t="shared" si="2623"/>
        <v>2000000</v>
      </c>
      <c r="NPU1394" s="84">
        <f t="shared" si="2623"/>
        <v>0</v>
      </c>
      <c r="NPV1394" s="84">
        <f t="shared" si="2623"/>
        <v>0</v>
      </c>
      <c r="NPW1394" s="84">
        <f t="shared" si="2623"/>
        <v>2000000</v>
      </c>
      <c r="NPX1394" s="84">
        <f t="shared" si="2623"/>
        <v>2000000</v>
      </c>
      <c r="NQD1394" s="84" t="s">
        <v>247</v>
      </c>
      <c r="NQE1394" s="84" t="s">
        <v>4692</v>
      </c>
      <c r="NQF1394" s="84">
        <f t="shared" ref="NQF1394:NQN1394" si="2624">NQF1388</f>
        <v>0</v>
      </c>
      <c r="NQG1394" s="84">
        <f t="shared" si="2624"/>
        <v>0</v>
      </c>
      <c r="NQH1394" s="84">
        <f t="shared" si="2624"/>
        <v>0</v>
      </c>
      <c r="NQI1394" s="84">
        <f t="shared" si="2624"/>
        <v>0</v>
      </c>
      <c r="NQJ1394" s="84">
        <f t="shared" si="2624"/>
        <v>2000000</v>
      </c>
      <c r="NQK1394" s="84">
        <f t="shared" si="2624"/>
        <v>0</v>
      </c>
      <c r="NQL1394" s="84">
        <f t="shared" si="2624"/>
        <v>0</v>
      </c>
      <c r="NQM1394" s="84">
        <f t="shared" si="2624"/>
        <v>2000000</v>
      </c>
      <c r="NQN1394" s="84">
        <f t="shared" si="2624"/>
        <v>2000000</v>
      </c>
      <c r="NQT1394" s="84" t="s">
        <v>247</v>
      </c>
      <c r="NQU1394" s="84" t="s">
        <v>4692</v>
      </c>
      <c r="NQV1394" s="84">
        <f t="shared" ref="NQV1394:NRD1394" si="2625">NQV1388</f>
        <v>0</v>
      </c>
      <c r="NQW1394" s="84">
        <f t="shared" si="2625"/>
        <v>0</v>
      </c>
      <c r="NQX1394" s="84">
        <f t="shared" si="2625"/>
        <v>0</v>
      </c>
      <c r="NQY1394" s="84">
        <f t="shared" si="2625"/>
        <v>0</v>
      </c>
      <c r="NQZ1394" s="84">
        <f t="shared" si="2625"/>
        <v>2000000</v>
      </c>
      <c r="NRA1394" s="84">
        <f t="shared" si="2625"/>
        <v>0</v>
      </c>
      <c r="NRB1394" s="84">
        <f t="shared" si="2625"/>
        <v>0</v>
      </c>
      <c r="NRC1394" s="84">
        <f t="shared" si="2625"/>
        <v>2000000</v>
      </c>
      <c r="NRD1394" s="84">
        <f t="shared" si="2625"/>
        <v>2000000</v>
      </c>
      <c r="NRJ1394" s="84" t="s">
        <v>247</v>
      </c>
      <c r="NRK1394" s="84" t="s">
        <v>4692</v>
      </c>
      <c r="NRL1394" s="84">
        <f t="shared" ref="NRL1394:NRT1394" si="2626">NRL1388</f>
        <v>0</v>
      </c>
      <c r="NRM1394" s="84">
        <f t="shared" si="2626"/>
        <v>0</v>
      </c>
      <c r="NRN1394" s="84">
        <f t="shared" si="2626"/>
        <v>0</v>
      </c>
      <c r="NRO1394" s="84">
        <f t="shared" si="2626"/>
        <v>0</v>
      </c>
      <c r="NRP1394" s="84">
        <f t="shared" si="2626"/>
        <v>2000000</v>
      </c>
      <c r="NRQ1394" s="84">
        <f t="shared" si="2626"/>
        <v>0</v>
      </c>
      <c r="NRR1394" s="84">
        <f t="shared" si="2626"/>
        <v>0</v>
      </c>
      <c r="NRS1394" s="84">
        <f t="shared" si="2626"/>
        <v>2000000</v>
      </c>
      <c r="NRT1394" s="84">
        <f t="shared" si="2626"/>
        <v>2000000</v>
      </c>
      <c r="NRZ1394" s="84" t="s">
        <v>247</v>
      </c>
      <c r="NSA1394" s="84" t="s">
        <v>4692</v>
      </c>
      <c r="NSB1394" s="84">
        <f t="shared" ref="NSB1394:NSJ1394" si="2627">NSB1388</f>
        <v>0</v>
      </c>
      <c r="NSC1394" s="84">
        <f t="shared" si="2627"/>
        <v>0</v>
      </c>
      <c r="NSD1394" s="84">
        <f t="shared" si="2627"/>
        <v>0</v>
      </c>
      <c r="NSE1394" s="84">
        <f t="shared" si="2627"/>
        <v>0</v>
      </c>
      <c r="NSF1394" s="84">
        <f t="shared" si="2627"/>
        <v>2000000</v>
      </c>
      <c r="NSG1394" s="84">
        <f t="shared" si="2627"/>
        <v>0</v>
      </c>
      <c r="NSH1394" s="84">
        <f t="shared" si="2627"/>
        <v>0</v>
      </c>
      <c r="NSI1394" s="84">
        <f t="shared" si="2627"/>
        <v>2000000</v>
      </c>
      <c r="NSJ1394" s="84">
        <f t="shared" si="2627"/>
        <v>2000000</v>
      </c>
      <c r="NSP1394" s="84" t="s">
        <v>247</v>
      </c>
      <c r="NSQ1394" s="84" t="s">
        <v>4692</v>
      </c>
      <c r="NSR1394" s="84">
        <f t="shared" ref="NSR1394:NSZ1394" si="2628">NSR1388</f>
        <v>0</v>
      </c>
      <c r="NSS1394" s="84">
        <f t="shared" si="2628"/>
        <v>0</v>
      </c>
      <c r="NST1394" s="84">
        <f t="shared" si="2628"/>
        <v>0</v>
      </c>
      <c r="NSU1394" s="84">
        <f t="shared" si="2628"/>
        <v>0</v>
      </c>
      <c r="NSV1394" s="84">
        <f t="shared" si="2628"/>
        <v>2000000</v>
      </c>
      <c r="NSW1394" s="84">
        <f t="shared" si="2628"/>
        <v>0</v>
      </c>
      <c r="NSX1394" s="84">
        <f t="shared" si="2628"/>
        <v>0</v>
      </c>
      <c r="NSY1394" s="84">
        <f t="shared" si="2628"/>
        <v>2000000</v>
      </c>
      <c r="NSZ1394" s="84">
        <f t="shared" si="2628"/>
        <v>2000000</v>
      </c>
      <c r="NTF1394" s="84" t="s">
        <v>247</v>
      </c>
      <c r="NTG1394" s="84" t="s">
        <v>4692</v>
      </c>
      <c r="NTH1394" s="84">
        <f t="shared" ref="NTH1394:NTP1394" si="2629">NTH1388</f>
        <v>0</v>
      </c>
      <c r="NTI1394" s="84">
        <f t="shared" si="2629"/>
        <v>0</v>
      </c>
      <c r="NTJ1394" s="84">
        <f t="shared" si="2629"/>
        <v>0</v>
      </c>
      <c r="NTK1394" s="84">
        <f t="shared" si="2629"/>
        <v>0</v>
      </c>
      <c r="NTL1394" s="84">
        <f t="shared" si="2629"/>
        <v>2000000</v>
      </c>
      <c r="NTM1394" s="84">
        <f t="shared" si="2629"/>
        <v>0</v>
      </c>
      <c r="NTN1394" s="84">
        <f t="shared" si="2629"/>
        <v>0</v>
      </c>
      <c r="NTO1394" s="84">
        <f t="shared" si="2629"/>
        <v>2000000</v>
      </c>
      <c r="NTP1394" s="84">
        <f t="shared" si="2629"/>
        <v>2000000</v>
      </c>
      <c r="NTV1394" s="84" t="s">
        <v>247</v>
      </c>
      <c r="NTW1394" s="84" t="s">
        <v>4692</v>
      </c>
      <c r="NTX1394" s="84">
        <f t="shared" ref="NTX1394:NUF1394" si="2630">NTX1388</f>
        <v>0</v>
      </c>
      <c r="NTY1394" s="84">
        <f t="shared" si="2630"/>
        <v>0</v>
      </c>
      <c r="NTZ1394" s="84">
        <f t="shared" si="2630"/>
        <v>0</v>
      </c>
      <c r="NUA1394" s="84">
        <f t="shared" si="2630"/>
        <v>0</v>
      </c>
      <c r="NUB1394" s="84">
        <f t="shared" si="2630"/>
        <v>2000000</v>
      </c>
      <c r="NUC1394" s="84">
        <f t="shared" si="2630"/>
        <v>0</v>
      </c>
      <c r="NUD1394" s="84">
        <f t="shared" si="2630"/>
        <v>0</v>
      </c>
      <c r="NUE1394" s="84">
        <f t="shared" si="2630"/>
        <v>2000000</v>
      </c>
      <c r="NUF1394" s="84">
        <f t="shared" si="2630"/>
        <v>2000000</v>
      </c>
      <c r="NUL1394" s="84" t="s">
        <v>247</v>
      </c>
      <c r="NUM1394" s="84" t="s">
        <v>4692</v>
      </c>
      <c r="NUN1394" s="84">
        <f t="shared" ref="NUN1394:NUV1394" si="2631">NUN1388</f>
        <v>0</v>
      </c>
      <c r="NUO1394" s="84">
        <f t="shared" si="2631"/>
        <v>0</v>
      </c>
      <c r="NUP1394" s="84">
        <f t="shared" si="2631"/>
        <v>0</v>
      </c>
      <c r="NUQ1394" s="84">
        <f t="shared" si="2631"/>
        <v>0</v>
      </c>
      <c r="NUR1394" s="84">
        <f t="shared" si="2631"/>
        <v>2000000</v>
      </c>
      <c r="NUS1394" s="84">
        <f t="shared" si="2631"/>
        <v>0</v>
      </c>
      <c r="NUT1394" s="84">
        <f t="shared" si="2631"/>
        <v>0</v>
      </c>
      <c r="NUU1394" s="84">
        <f t="shared" si="2631"/>
        <v>2000000</v>
      </c>
      <c r="NUV1394" s="84">
        <f t="shared" si="2631"/>
        <v>2000000</v>
      </c>
      <c r="NVB1394" s="84" t="s">
        <v>247</v>
      </c>
      <c r="NVC1394" s="84" t="s">
        <v>4692</v>
      </c>
      <c r="NVD1394" s="84">
        <f t="shared" ref="NVD1394:NVL1394" si="2632">NVD1388</f>
        <v>0</v>
      </c>
      <c r="NVE1394" s="84">
        <f t="shared" si="2632"/>
        <v>0</v>
      </c>
      <c r="NVF1394" s="84">
        <f t="shared" si="2632"/>
        <v>0</v>
      </c>
      <c r="NVG1394" s="84">
        <f t="shared" si="2632"/>
        <v>0</v>
      </c>
      <c r="NVH1394" s="84">
        <f t="shared" si="2632"/>
        <v>2000000</v>
      </c>
      <c r="NVI1394" s="84">
        <f t="shared" si="2632"/>
        <v>0</v>
      </c>
      <c r="NVJ1394" s="84">
        <f t="shared" si="2632"/>
        <v>0</v>
      </c>
      <c r="NVK1394" s="84">
        <f t="shared" si="2632"/>
        <v>2000000</v>
      </c>
      <c r="NVL1394" s="84">
        <f t="shared" si="2632"/>
        <v>2000000</v>
      </c>
      <c r="NVR1394" s="84" t="s">
        <v>247</v>
      </c>
      <c r="NVS1394" s="84" t="s">
        <v>4692</v>
      </c>
      <c r="NVT1394" s="84">
        <f t="shared" ref="NVT1394:NWB1394" si="2633">NVT1388</f>
        <v>0</v>
      </c>
      <c r="NVU1394" s="84">
        <f t="shared" si="2633"/>
        <v>0</v>
      </c>
      <c r="NVV1394" s="84">
        <f t="shared" si="2633"/>
        <v>0</v>
      </c>
      <c r="NVW1394" s="84">
        <f t="shared" si="2633"/>
        <v>0</v>
      </c>
      <c r="NVX1394" s="84">
        <f t="shared" si="2633"/>
        <v>2000000</v>
      </c>
      <c r="NVY1394" s="84">
        <f t="shared" si="2633"/>
        <v>0</v>
      </c>
      <c r="NVZ1394" s="84">
        <f t="shared" si="2633"/>
        <v>0</v>
      </c>
      <c r="NWA1394" s="84">
        <f t="shared" si="2633"/>
        <v>2000000</v>
      </c>
      <c r="NWB1394" s="84">
        <f t="shared" si="2633"/>
        <v>2000000</v>
      </c>
      <c r="NWH1394" s="84" t="s">
        <v>247</v>
      </c>
      <c r="NWI1394" s="84" t="s">
        <v>4692</v>
      </c>
      <c r="NWJ1394" s="84">
        <f t="shared" ref="NWJ1394:NWR1394" si="2634">NWJ1388</f>
        <v>0</v>
      </c>
      <c r="NWK1394" s="84">
        <f t="shared" si="2634"/>
        <v>0</v>
      </c>
      <c r="NWL1394" s="84">
        <f t="shared" si="2634"/>
        <v>0</v>
      </c>
      <c r="NWM1394" s="84">
        <f t="shared" si="2634"/>
        <v>0</v>
      </c>
      <c r="NWN1394" s="84">
        <f t="shared" si="2634"/>
        <v>2000000</v>
      </c>
      <c r="NWO1394" s="84">
        <f t="shared" si="2634"/>
        <v>0</v>
      </c>
      <c r="NWP1394" s="84">
        <f t="shared" si="2634"/>
        <v>0</v>
      </c>
      <c r="NWQ1394" s="84">
        <f t="shared" si="2634"/>
        <v>2000000</v>
      </c>
      <c r="NWR1394" s="84">
        <f t="shared" si="2634"/>
        <v>2000000</v>
      </c>
      <c r="NWX1394" s="84" t="s">
        <v>247</v>
      </c>
      <c r="NWY1394" s="84" t="s">
        <v>4692</v>
      </c>
      <c r="NWZ1394" s="84">
        <f t="shared" ref="NWZ1394:NXH1394" si="2635">NWZ1388</f>
        <v>0</v>
      </c>
      <c r="NXA1394" s="84">
        <f t="shared" si="2635"/>
        <v>0</v>
      </c>
      <c r="NXB1394" s="84">
        <f t="shared" si="2635"/>
        <v>0</v>
      </c>
      <c r="NXC1394" s="84">
        <f t="shared" si="2635"/>
        <v>0</v>
      </c>
      <c r="NXD1394" s="84">
        <f t="shared" si="2635"/>
        <v>2000000</v>
      </c>
      <c r="NXE1394" s="84">
        <f t="shared" si="2635"/>
        <v>0</v>
      </c>
      <c r="NXF1394" s="84">
        <f t="shared" si="2635"/>
        <v>0</v>
      </c>
      <c r="NXG1394" s="84">
        <f t="shared" si="2635"/>
        <v>2000000</v>
      </c>
      <c r="NXH1394" s="84">
        <f t="shared" si="2635"/>
        <v>2000000</v>
      </c>
      <c r="NXN1394" s="84" t="s">
        <v>247</v>
      </c>
      <c r="NXO1394" s="84" t="s">
        <v>4692</v>
      </c>
      <c r="NXP1394" s="84">
        <f t="shared" ref="NXP1394:NXX1394" si="2636">NXP1388</f>
        <v>0</v>
      </c>
      <c r="NXQ1394" s="84">
        <f t="shared" si="2636"/>
        <v>0</v>
      </c>
      <c r="NXR1394" s="84">
        <f t="shared" si="2636"/>
        <v>0</v>
      </c>
      <c r="NXS1394" s="84">
        <f t="shared" si="2636"/>
        <v>0</v>
      </c>
      <c r="NXT1394" s="84">
        <f t="shared" si="2636"/>
        <v>2000000</v>
      </c>
      <c r="NXU1394" s="84">
        <f t="shared" si="2636"/>
        <v>0</v>
      </c>
      <c r="NXV1394" s="84">
        <f t="shared" si="2636"/>
        <v>0</v>
      </c>
      <c r="NXW1394" s="84">
        <f t="shared" si="2636"/>
        <v>2000000</v>
      </c>
      <c r="NXX1394" s="84">
        <f t="shared" si="2636"/>
        <v>2000000</v>
      </c>
      <c r="NYD1394" s="84" t="s">
        <v>247</v>
      </c>
      <c r="NYE1394" s="84" t="s">
        <v>4692</v>
      </c>
      <c r="NYF1394" s="84">
        <f t="shared" ref="NYF1394:NYN1394" si="2637">NYF1388</f>
        <v>0</v>
      </c>
      <c r="NYG1394" s="84">
        <f t="shared" si="2637"/>
        <v>0</v>
      </c>
      <c r="NYH1394" s="84">
        <f t="shared" si="2637"/>
        <v>0</v>
      </c>
      <c r="NYI1394" s="84">
        <f t="shared" si="2637"/>
        <v>0</v>
      </c>
      <c r="NYJ1394" s="84">
        <f t="shared" si="2637"/>
        <v>2000000</v>
      </c>
      <c r="NYK1394" s="84">
        <f t="shared" si="2637"/>
        <v>0</v>
      </c>
      <c r="NYL1394" s="84">
        <f t="shared" si="2637"/>
        <v>0</v>
      </c>
      <c r="NYM1394" s="84">
        <f t="shared" si="2637"/>
        <v>2000000</v>
      </c>
      <c r="NYN1394" s="84">
        <f t="shared" si="2637"/>
        <v>2000000</v>
      </c>
      <c r="NYT1394" s="84" t="s">
        <v>247</v>
      </c>
      <c r="NYU1394" s="84" t="s">
        <v>4692</v>
      </c>
      <c r="NYV1394" s="84">
        <f t="shared" ref="NYV1394:NZD1394" si="2638">NYV1388</f>
        <v>0</v>
      </c>
      <c r="NYW1394" s="84">
        <f t="shared" si="2638"/>
        <v>0</v>
      </c>
      <c r="NYX1394" s="84">
        <f t="shared" si="2638"/>
        <v>0</v>
      </c>
      <c r="NYY1394" s="84">
        <f t="shared" si="2638"/>
        <v>0</v>
      </c>
      <c r="NYZ1394" s="84">
        <f t="shared" si="2638"/>
        <v>2000000</v>
      </c>
      <c r="NZA1394" s="84">
        <f t="shared" si="2638"/>
        <v>0</v>
      </c>
      <c r="NZB1394" s="84">
        <f t="shared" si="2638"/>
        <v>0</v>
      </c>
      <c r="NZC1394" s="84">
        <f t="shared" si="2638"/>
        <v>2000000</v>
      </c>
      <c r="NZD1394" s="84">
        <f t="shared" si="2638"/>
        <v>2000000</v>
      </c>
      <c r="NZJ1394" s="84" t="s">
        <v>247</v>
      </c>
      <c r="NZK1394" s="84" t="s">
        <v>4692</v>
      </c>
      <c r="NZL1394" s="84">
        <f t="shared" ref="NZL1394:NZT1394" si="2639">NZL1388</f>
        <v>0</v>
      </c>
      <c r="NZM1394" s="84">
        <f t="shared" si="2639"/>
        <v>0</v>
      </c>
      <c r="NZN1394" s="84">
        <f t="shared" si="2639"/>
        <v>0</v>
      </c>
      <c r="NZO1394" s="84">
        <f t="shared" si="2639"/>
        <v>0</v>
      </c>
      <c r="NZP1394" s="84">
        <f t="shared" si="2639"/>
        <v>2000000</v>
      </c>
      <c r="NZQ1394" s="84">
        <f t="shared" si="2639"/>
        <v>0</v>
      </c>
      <c r="NZR1394" s="84">
        <f t="shared" si="2639"/>
        <v>0</v>
      </c>
      <c r="NZS1394" s="84">
        <f t="shared" si="2639"/>
        <v>2000000</v>
      </c>
      <c r="NZT1394" s="84">
        <f t="shared" si="2639"/>
        <v>2000000</v>
      </c>
      <c r="NZZ1394" s="84" t="s">
        <v>247</v>
      </c>
      <c r="OAA1394" s="84" t="s">
        <v>4692</v>
      </c>
      <c r="OAB1394" s="84">
        <f t="shared" ref="OAB1394:OAJ1394" si="2640">OAB1388</f>
        <v>0</v>
      </c>
      <c r="OAC1394" s="84">
        <f t="shared" si="2640"/>
        <v>0</v>
      </c>
      <c r="OAD1394" s="84">
        <f t="shared" si="2640"/>
        <v>0</v>
      </c>
      <c r="OAE1394" s="84">
        <f t="shared" si="2640"/>
        <v>0</v>
      </c>
      <c r="OAF1394" s="84">
        <f t="shared" si="2640"/>
        <v>2000000</v>
      </c>
      <c r="OAG1394" s="84">
        <f t="shared" si="2640"/>
        <v>0</v>
      </c>
      <c r="OAH1394" s="84">
        <f t="shared" si="2640"/>
        <v>0</v>
      </c>
      <c r="OAI1394" s="84">
        <f t="shared" si="2640"/>
        <v>2000000</v>
      </c>
      <c r="OAJ1394" s="84">
        <f t="shared" si="2640"/>
        <v>2000000</v>
      </c>
      <c r="OAP1394" s="84" t="s">
        <v>247</v>
      </c>
      <c r="OAQ1394" s="84" t="s">
        <v>4692</v>
      </c>
      <c r="OAR1394" s="84">
        <f t="shared" ref="OAR1394:OAZ1394" si="2641">OAR1388</f>
        <v>0</v>
      </c>
      <c r="OAS1394" s="84">
        <f t="shared" si="2641"/>
        <v>0</v>
      </c>
      <c r="OAT1394" s="84">
        <f t="shared" si="2641"/>
        <v>0</v>
      </c>
      <c r="OAU1394" s="84">
        <f t="shared" si="2641"/>
        <v>0</v>
      </c>
      <c r="OAV1394" s="84">
        <f t="shared" si="2641"/>
        <v>2000000</v>
      </c>
      <c r="OAW1394" s="84">
        <f t="shared" si="2641"/>
        <v>0</v>
      </c>
      <c r="OAX1394" s="84">
        <f t="shared" si="2641"/>
        <v>0</v>
      </c>
      <c r="OAY1394" s="84">
        <f t="shared" si="2641"/>
        <v>2000000</v>
      </c>
      <c r="OAZ1394" s="84">
        <f t="shared" si="2641"/>
        <v>2000000</v>
      </c>
      <c r="OBF1394" s="84" t="s">
        <v>247</v>
      </c>
      <c r="OBG1394" s="84" t="s">
        <v>4692</v>
      </c>
      <c r="OBH1394" s="84">
        <f t="shared" ref="OBH1394:OBP1394" si="2642">OBH1388</f>
        <v>0</v>
      </c>
      <c r="OBI1394" s="84">
        <f t="shared" si="2642"/>
        <v>0</v>
      </c>
      <c r="OBJ1394" s="84">
        <f t="shared" si="2642"/>
        <v>0</v>
      </c>
      <c r="OBK1394" s="84">
        <f t="shared" si="2642"/>
        <v>0</v>
      </c>
      <c r="OBL1394" s="84">
        <f t="shared" si="2642"/>
        <v>2000000</v>
      </c>
      <c r="OBM1394" s="84">
        <f t="shared" si="2642"/>
        <v>0</v>
      </c>
      <c r="OBN1394" s="84">
        <f t="shared" si="2642"/>
        <v>0</v>
      </c>
      <c r="OBO1394" s="84">
        <f t="shared" si="2642"/>
        <v>2000000</v>
      </c>
      <c r="OBP1394" s="84">
        <f t="shared" si="2642"/>
        <v>2000000</v>
      </c>
      <c r="OBV1394" s="84" t="s">
        <v>247</v>
      </c>
      <c r="OBW1394" s="84" t="s">
        <v>4692</v>
      </c>
      <c r="OBX1394" s="84">
        <f t="shared" ref="OBX1394:OCF1394" si="2643">OBX1388</f>
        <v>0</v>
      </c>
      <c r="OBY1394" s="84">
        <f t="shared" si="2643"/>
        <v>0</v>
      </c>
      <c r="OBZ1394" s="84">
        <f t="shared" si="2643"/>
        <v>0</v>
      </c>
      <c r="OCA1394" s="84">
        <f t="shared" si="2643"/>
        <v>0</v>
      </c>
      <c r="OCB1394" s="84">
        <f t="shared" si="2643"/>
        <v>2000000</v>
      </c>
      <c r="OCC1394" s="84">
        <f t="shared" si="2643"/>
        <v>0</v>
      </c>
      <c r="OCD1394" s="84">
        <f t="shared" si="2643"/>
        <v>0</v>
      </c>
      <c r="OCE1394" s="84">
        <f t="shared" si="2643"/>
        <v>2000000</v>
      </c>
      <c r="OCF1394" s="84">
        <f t="shared" si="2643"/>
        <v>2000000</v>
      </c>
      <c r="OCL1394" s="84" t="s">
        <v>247</v>
      </c>
      <c r="OCM1394" s="84" t="s">
        <v>4692</v>
      </c>
      <c r="OCN1394" s="84">
        <f>OCN1388</f>
        <v>0</v>
      </c>
      <c r="OCO1394" s="84">
        <f>OCO1388</f>
        <v>0</v>
      </c>
      <c r="OCP1394" s="84">
        <f>OCP1388</f>
        <v>0</v>
      </c>
      <c r="OCQ1394" s="84">
        <f>OCQ1388</f>
        <v>0</v>
      </c>
      <c r="OCR1394" s="84">
        <f>OCR1388</f>
        <v>2000000</v>
      </c>
      <c r="OCS1394" s="84">
        <f>OCS1388</f>
        <v>0</v>
      </c>
      <c r="OCT1394" s="84">
        <f>OCT1388</f>
        <v>0</v>
      </c>
      <c r="OCU1394" s="84">
        <f>OCU1388</f>
        <v>2000000</v>
      </c>
      <c r="OCV1394" s="84">
        <f>OCV1388</f>
        <v>2000000</v>
      </c>
      <c r="ODB1394" s="84" t="s">
        <v>247</v>
      </c>
      <c r="ODC1394" s="84" t="s">
        <v>4692</v>
      </c>
      <c r="ODD1394" s="84">
        <f t="shared" ref="ODD1394:ODL1394" si="2644">ODD1388</f>
        <v>0</v>
      </c>
      <c r="ODE1394" s="84">
        <f t="shared" si="2644"/>
        <v>0</v>
      </c>
      <c r="ODF1394" s="84">
        <f t="shared" si="2644"/>
        <v>0</v>
      </c>
      <c r="ODG1394" s="84">
        <f t="shared" si="2644"/>
        <v>0</v>
      </c>
      <c r="ODH1394" s="84">
        <f t="shared" si="2644"/>
        <v>2000000</v>
      </c>
      <c r="ODI1394" s="84">
        <f t="shared" si="2644"/>
        <v>0</v>
      </c>
      <c r="ODJ1394" s="84">
        <f t="shared" si="2644"/>
        <v>0</v>
      </c>
      <c r="ODK1394" s="84">
        <f t="shared" si="2644"/>
        <v>2000000</v>
      </c>
      <c r="ODL1394" s="84">
        <f t="shared" si="2644"/>
        <v>2000000</v>
      </c>
      <c r="ODR1394" s="84" t="s">
        <v>247</v>
      </c>
      <c r="ODS1394" s="84" t="s">
        <v>4692</v>
      </c>
      <c r="ODT1394" s="84">
        <f t="shared" ref="ODT1394:OEB1394" si="2645">ODT1388</f>
        <v>0</v>
      </c>
      <c r="ODU1394" s="84">
        <f t="shared" si="2645"/>
        <v>0</v>
      </c>
      <c r="ODV1394" s="84">
        <f t="shared" si="2645"/>
        <v>0</v>
      </c>
      <c r="ODW1394" s="84">
        <f t="shared" si="2645"/>
        <v>0</v>
      </c>
      <c r="ODX1394" s="84">
        <f t="shared" si="2645"/>
        <v>2000000</v>
      </c>
      <c r="ODY1394" s="84">
        <f t="shared" si="2645"/>
        <v>0</v>
      </c>
      <c r="ODZ1394" s="84">
        <f t="shared" si="2645"/>
        <v>0</v>
      </c>
      <c r="OEA1394" s="84">
        <f t="shared" si="2645"/>
        <v>2000000</v>
      </c>
      <c r="OEB1394" s="84">
        <f t="shared" si="2645"/>
        <v>2000000</v>
      </c>
      <c r="OEH1394" s="84" t="s">
        <v>247</v>
      </c>
      <c r="OEI1394" s="84" t="s">
        <v>4692</v>
      </c>
      <c r="OEJ1394" s="84">
        <f t="shared" ref="OEJ1394:OER1394" si="2646">OEJ1388</f>
        <v>0</v>
      </c>
      <c r="OEK1394" s="84">
        <f t="shared" si="2646"/>
        <v>0</v>
      </c>
      <c r="OEL1394" s="84">
        <f t="shared" si="2646"/>
        <v>0</v>
      </c>
      <c r="OEM1394" s="84">
        <f t="shared" si="2646"/>
        <v>0</v>
      </c>
      <c r="OEN1394" s="84">
        <f t="shared" si="2646"/>
        <v>2000000</v>
      </c>
      <c r="OEO1394" s="84">
        <f t="shared" si="2646"/>
        <v>0</v>
      </c>
      <c r="OEP1394" s="84">
        <f t="shared" si="2646"/>
        <v>0</v>
      </c>
      <c r="OEQ1394" s="84">
        <f t="shared" si="2646"/>
        <v>2000000</v>
      </c>
      <c r="OER1394" s="84">
        <f t="shared" si="2646"/>
        <v>2000000</v>
      </c>
      <c r="OEX1394" s="84" t="s">
        <v>247</v>
      </c>
      <c r="OEY1394" s="84" t="s">
        <v>4692</v>
      </c>
      <c r="OEZ1394" s="84">
        <f t="shared" ref="OEZ1394:OFH1394" si="2647">OEZ1388</f>
        <v>0</v>
      </c>
      <c r="OFA1394" s="84">
        <f t="shared" si="2647"/>
        <v>0</v>
      </c>
      <c r="OFB1394" s="84">
        <f t="shared" si="2647"/>
        <v>0</v>
      </c>
      <c r="OFC1394" s="84">
        <f t="shared" si="2647"/>
        <v>0</v>
      </c>
      <c r="OFD1394" s="84">
        <f t="shared" si="2647"/>
        <v>2000000</v>
      </c>
      <c r="OFE1394" s="84">
        <f t="shared" si="2647"/>
        <v>0</v>
      </c>
      <c r="OFF1394" s="84">
        <f t="shared" si="2647"/>
        <v>0</v>
      </c>
      <c r="OFG1394" s="84">
        <f t="shared" si="2647"/>
        <v>2000000</v>
      </c>
      <c r="OFH1394" s="84">
        <f t="shared" si="2647"/>
        <v>2000000</v>
      </c>
      <c r="OFN1394" s="84" t="s">
        <v>247</v>
      </c>
      <c r="OFO1394" s="84" t="s">
        <v>4692</v>
      </c>
      <c r="OFP1394" s="84">
        <f t="shared" ref="OFP1394:OFX1394" si="2648">OFP1388</f>
        <v>0</v>
      </c>
      <c r="OFQ1394" s="84">
        <f t="shared" si="2648"/>
        <v>0</v>
      </c>
      <c r="OFR1394" s="84">
        <f t="shared" si="2648"/>
        <v>0</v>
      </c>
      <c r="OFS1394" s="84">
        <f t="shared" si="2648"/>
        <v>0</v>
      </c>
      <c r="OFT1394" s="84">
        <f t="shared" si="2648"/>
        <v>2000000</v>
      </c>
      <c r="OFU1394" s="84">
        <f t="shared" si="2648"/>
        <v>0</v>
      </c>
      <c r="OFV1394" s="84">
        <f t="shared" si="2648"/>
        <v>0</v>
      </c>
      <c r="OFW1394" s="84">
        <f t="shared" si="2648"/>
        <v>2000000</v>
      </c>
      <c r="OFX1394" s="84">
        <f t="shared" si="2648"/>
        <v>2000000</v>
      </c>
      <c r="OGD1394" s="84" t="s">
        <v>247</v>
      </c>
      <c r="OGE1394" s="84" t="s">
        <v>4692</v>
      </c>
      <c r="OGF1394" s="84">
        <f t="shared" ref="OGF1394:OGN1394" si="2649">OGF1388</f>
        <v>0</v>
      </c>
      <c r="OGG1394" s="84">
        <f t="shared" si="2649"/>
        <v>0</v>
      </c>
      <c r="OGH1394" s="84">
        <f t="shared" si="2649"/>
        <v>0</v>
      </c>
      <c r="OGI1394" s="84">
        <f t="shared" si="2649"/>
        <v>0</v>
      </c>
      <c r="OGJ1394" s="84">
        <f t="shared" si="2649"/>
        <v>2000000</v>
      </c>
      <c r="OGK1394" s="84">
        <f t="shared" si="2649"/>
        <v>0</v>
      </c>
      <c r="OGL1394" s="84">
        <f t="shared" si="2649"/>
        <v>0</v>
      </c>
      <c r="OGM1394" s="84">
        <f t="shared" si="2649"/>
        <v>2000000</v>
      </c>
      <c r="OGN1394" s="84">
        <f t="shared" si="2649"/>
        <v>2000000</v>
      </c>
      <c r="OGT1394" s="84" t="s">
        <v>247</v>
      </c>
      <c r="OGU1394" s="84" t="s">
        <v>4692</v>
      </c>
      <c r="OGV1394" s="84">
        <f t="shared" ref="OGV1394:OHD1394" si="2650">OGV1388</f>
        <v>0</v>
      </c>
      <c r="OGW1394" s="84">
        <f t="shared" si="2650"/>
        <v>0</v>
      </c>
      <c r="OGX1394" s="84">
        <f t="shared" si="2650"/>
        <v>0</v>
      </c>
      <c r="OGY1394" s="84">
        <f t="shared" si="2650"/>
        <v>0</v>
      </c>
      <c r="OGZ1394" s="84">
        <f t="shared" si="2650"/>
        <v>2000000</v>
      </c>
      <c r="OHA1394" s="84">
        <f t="shared" si="2650"/>
        <v>0</v>
      </c>
      <c r="OHB1394" s="84">
        <f t="shared" si="2650"/>
        <v>0</v>
      </c>
      <c r="OHC1394" s="84">
        <f t="shared" si="2650"/>
        <v>2000000</v>
      </c>
      <c r="OHD1394" s="84">
        <f t="shared" si="2650"/>
        <v>2000000</v>
      </c>
      <c r="OHJ1394" s="84" t="s">
        <v>247</v>
      </c>
      <c r="OHK1394" s="84" t="s">
        <v>4692</v>
      </c>
      <c r="OHL1394" s="84">
        <f t="shared" ref="OHL1394:OHT1394" si="2651">OHL1388</f>
        <v>0</v>
      </c>
      <c r="OHM1394" s="84">
        <f t="shared" si="2651"/>
        <v>0</v>
      </c>
      <c r="OHN1394" s="84">
        <f t="shared" si="2651"/>
        <v>0</v>
      </c>
      <c r="OHO1394" s="84">
        <f t="shared" si="2651"/>
        <v>0</v>
      </c>
      <c r="OHP1394" s="84">
        <f t="shared" si="2651"/>
        <v>2000000</v>
      </c>
      <c r="OHQ1394" s="84">
        <f t="shared" si="2651"/>
        <v>0</v>
      </c>
      <c r="OHR1394" s="84">
        <f t="shared" si="2651"/>
        <v>0</v>
      </c>
      <c r="OHS1394" s="84">
        <f t="shared" si="2651"/>
        <v>2000000</v>
      </c>
      <c r="OHT1394" s="84">
        <f t="shared" si="2651"/>
        <v>2000000</v>
      </c>
      <c r="OHZ1394" s="84" t="s">
        <v>247</v>
      </c>
      <c r="OIA1394" s="84" t="s">
        <v>4692</v>
      </c>
      <c r="OIB1394" s="84">
        <f t="shared" ref="OIB1394:OIJ1394" si="2652">OIB1388</f>
        <v>0</v>
      </c>
      <c r="OIC1394" s="84">
        <f t="shared" si="2652"/>
        <v>0</v>
      </c>
      <c r="OID1394" s="84">
        <f t="shared" si="2652"/>
        <v>0</v>
      </c>
      <c r="OIE1394" s="84">
        <f t="shared" si="2652"/>
        <v>0</v>
      </c>
      <c r="OIF1394" s="84">
        <f t="shared" si="2652"/>
        <v>2000000</v>
      </c>
      <c r="OIG1394" s="84">
        <f t="shared" si="2652"/>
        <v>0</v>
      </c>
      <c r="OIH1394" s="84">
        <f t="shared" si="2652"/>
        <v>0</v>
      </c>
      <c r="OII1394" s="84">
        <f t="shared" si="2652"/>
        <v>2000000</v>
      </c>
      <c r="OIJ1394" s="84">
        <f t="shared" si="2652"/>
        <v>2000000</v>
      </c>
      <c r="OIP1394" s="84" t="s">
        <v>247</v>
      </c>
      <c r="OIQ1394" s="84" t="s">
        <v>4692</v>
      </c>
      <c r="OIR1394" s="84">
        <f t="shared" ref="OIR1394:OIZ1394" si="2653">OIR1388</f>
        <v>0</v>
      </c>
      <c r="OIS1394" s="84">
        <f t="shared" si="2653"/>
        <v>0</v>
      </c>
      <c r="OIT1394" s="84">
        <f t="shared" si="2653"/>
        <v>0</v>
      </c>
      <c r="OIU1394" s="84">
        <f t="shared" si="2653"/>
        <v>0</v>
      </c>
      <c r="OIV1394" s="84">
        <f t="shared" si="2653"/>
        <v>2000000</v>
      </c>
      <c r="OIW1394" s="84">
        <f t="shared" si="2653"/>
        <v>0</v>
      </c>
      <c r="OIX1394" s="84">
        <f t="shared" si="2653"/>
        <v>0</v>
      </c>
      <c r="OIY1394" s="84">
        <f t="shared" si="2653"/>
        <v>2000000</v>
      </c>
      <c r="OIZ1394" s="84">
        <f t="shared" si="2653"/>
        <v>2000000</v>
      </c>
      <c r="OJF1394" s="84" t="s">
        <v>247</v>
      </c>
      <c r="OJG1394" s="84" t="s">
        <v>4692</v>
      </c>
      <c r="OJH1394" s="84">
        <f t="shared" ref="OJH1394:OJP1394" si="2654">OJH1388</f>
        <v>0</v>
      </c>
      <c r="OJI1394" s="84">
        <f t="shared" si="2654"/>
        <v>0</v>
      </c>
      <c r="OJJ1394" s="84">
        <f t="shared" si="2654"/>
        <v>0</v>
      </c>
      <c r="OJK1394" s="84">
        <f t="shared" si="2654"/>
        <v>0</v>
      </c>
      <c r="OJL1394" s="84">
        <f t="shared" si="2654"/>
        <v>2000000</v>
      </c>
      <c r="OJM1394" s="84">
        <f t="shared" si="2654"/>
        <v>0</v>
      </c>
      <c r="OJN1394" s="84">
        <f t="shared" si="2654"/>
        <v>0</v>
      </c>
      <c r="OJO1394" s="84">
        <f t="shared" si="2654"/>
        <v>2000000</v>
      </c>
      <c r="OJP1394" s="84">
        <f t="shared" si="2654"/>
        <v>2000000</v>
      </c>
      <c r="OJV1394" s="84" t="s">
        <v>247</v>
      </c>
      <c r="OJW1394" s="84" t="s">
        <v>4692</v>
      </c>
      <c r="OJX1394" s="84">
        <f t="shared" ref="OJX1394:OKF1394" si="2655">OJX1388</f>
        <v>0</v>
      </c>
      <c r="OJY1394" s="84">
        <f t="shared" si="2655"/>
        <v>0</v>
      </c>
      <c r="OJZ1394" s="84">
        <f t="shared" si="2655"/>
        <v>0</v>
      </c>
      <c r="OKA1394" s="84">
        <f t="shared" si="2655"/>
        <v>0</v>
      </c>
      <c r="OKB1394" s="84">
        <f t="shared" si="2655"/>
        <v>2000000</v>
      </c>
      <c r="OKC1394" s="84">
        <f t="shared" si="2655"/>
        <v>0</v>
      </c>
      <c r="OKD1394" s="84">
        <f t="shared" si="2655"/>
        <v>0</v>
      </c>
      <c r="OKE1394" s="84">
        <f t="shared" si="2655"/>
        <v>2000000</v>
      </c>
      <c r="OKF1394" s="84">
        <f t="shared" si="2655"/>
        <v>2000000</v>
      </c>
      <c r="OKL1394" s="84" t="s">
        <v>247</v>
      </c>
      <c r="OKM1394" s="84" t="s">
        <v>4692</v>
      </c>
      <c r="OKN1394" s="84">
        <f t="shared" ref="OKN1394:OKV1394" si="2656">OKN1388</f>
        <v>0</v>
      </c>
      <c r="OKO1394" s="84">
        <f t="shared" si="2656"/>
        <v>0</v>
      </c>
      <c r="OKP1394" s="84">
        <f t="shared" si="2656"/>
        <v>0</v>
      </c>
      <c r="OKQ1394" s="84">
        <f t="shared" si="2656"/>
        <v>0</v>
      </c>
      <c r="OKR1394" s="84">
        <f t="shared" si="2656"/>
        <v>2000000</v>
      </c>
      <c r="OKS1394" s="84">
        <f t="shared" si="2656"/>
        <v>0</v>
      </c>
      <c r="OKT1394" s="84">
        <f t="shared" si="2656"/>
        <v>0</v>
      </c>
      <c r="OKU1394" s="84">
        <f t="shared" si="2656"/>
        <v>2000000</v>
      </c>
      <c r="OKV1394" s="84">
        <f t="shared" si="2656"/>
        <v>2000000</v>
      </c>
      <c r="OLB1394" s="84" t="s">
        <v>247</v>
      </c>
      <c r="OLC1394" s="84" t="s">
        <v>4692</v>
      </c>
      <c r="OLD1394" s="84">
        <f t="shared" ref="OLD1394:OLL1394" si="2657">OLD1388</f>
        <v>0</v>
      </c>
      <c r="OLE1394" s="84">
        <f t="shared" si="2657"/>
        <v>0</v>
      </c>
      <c r="OLF1394" s="84">
        <f t="shared" si="2657"/>
        <v>0</v>
      </c>
      <c r="OLG1394" s="84">
        <f t="shared" si="2657"/>
        <v>0</v>
      </c>
      <c r="OLH1394" s="84">
        <f t="shared" si="2657"/>
        <v>2000000</v>
      </c>
      <c r="OLI1394" s="84">
        <f t="shared" si="2657"/>
        <v>0</v>
      </c>
      <c r="OLJ1394" s="84">
        <f t="shared" si="2657"/>
        <v>0</v>
      </c>
      <c r="OLK1394" s="84">
        <f t="shared" si="2657"/>
        <v>2000000</v>
      </c>
      <c r="OLL1394" s="84">
        <f t="shared" si="2657"/>
        <v>2000000</v>
      </c>
      <c r="OLR1394" s="84" t="s">
        <v>247</v>
      </c>
      <c r="OLS1394" s="84" t="s">
        <v>4692</v>
      </c>
      <c r="OLT1394" s="84">
        <f t="shared" ref="OLT1394:OMB1394" si="2658">OLT1388</f>
        <v>0</v>
      </c>
      <c r="OLU1394" s="84">
        <f t="shared" si="2658"/>
        <v>0</v>
      </c>
      <c r="OLV1394" s="84">
        <f t="shared" si="2658"/>
        <v>0</v>
      </c>
      <c r="OLW1394" s="84">
        <f t="shared" si="2658"/>
        <v>0</v>
      </c>
      <c r="OLX1394" s="84">
        <f t="shared" si="2658"/>
        <v>2000000</v>
      </c>
      <c r="OLY1394" s="84">
        <f t="shared" si="2658"/>
        <v>0</v>
      </c>
      <c r="OLZ1394" s="84">
        <f t="shared" si="2658"/>
        <v>0</v>
      </c>
      <c r="OMA1394" s="84">
        <f t="shared" si="2658"/>
        <v>2000000</v>
      </c>
      <c r="OMB1394" s="84">
        <f t="shared" si="2658"/>
        <v>2000000</v>
      </c>
      <c r="OMH1394" s="84" t="s">
        <v>247</v>
      </c>
      <c r="OMI1394" s="84" t="s">
        <v>4692</v>
      </c>
      <c r="OMJ1394" s="84">
        <f t="shared" ref="OMJ1394:OMR1394" si="2659">OMJ1388</f>
        <v>0</v>
      </c>
      <c r="OMK1394" s="84">
        <f t="shared" si="2659"/>
        <v>0</v>
      </c>
      <c r="OML1394" s="84">
        <f t="shared" si="2659"/>
        <v>0</v>
      </c>
      <c r="OMM1394" s="84">
        <f t="shared" si="2659"/>
        <v>0</v>
      </c>
      <c r="OMN1394" s="84">
        <f t="shared" si="2659"/>
        <v>2000000</v>
      </c>
      <c r="OMO1394" s="84">
        <f t="shared" si="2659"/>
        <v>0</v>
      </c>
      <c r="OMP1394" s="84">
        <f t="shared" si="2659"/>
        <v>0</v>
      </c>
      <c r="OMQ1394" s="84">
        <f t="shared" si="2659"/>
        <v>2000000</v>
      </c>
      <c r="OMR1394" s="84">
        <f t="shared" si="2659"/>
        <v>2000000</v>
      </c>
      <c r="OMX1394" s="84" t="s">
        <v>247</v>
      </c>
      <c r="OMY1394" s="84" t="s">
        <v>4692</v>
      </c>
      <c r="OMZ1394" s="84">
        <f t="shared" ref="OMZ1394:ONH1394" si="2660">OMZ1388</f>
        <v>0</v>
      </c>
      <c r="ONA1394" s="84">
        <f t="shared" si="2660"/>
        <v>0</v>
      </c>
      <c r="ONB1394" s="84">
        <f t="shared" si="2660"/>
        <v>0</v>
      </c>
      <c r="ONC1394" s="84">
        <f t="shared" si="2660"/>
        <v>0</v>
      </c>
      <c r="OND1394" s="84">
        <f t="shared" si="2660"/>
        <v>2000000</v>
      </c>
      <c r="ONE1394" s="84">
        <f t="shared" si="2660"/>
        <v>0</v>
      </c>
      <c r="ONF1394" s="84">
        <f t="shared" si="2660"/>
        <v>0</v>
      </c>
      <c r="ONG1394" s="84">
        <f t="shared" si="2660"/>
        <v>2000000</v>
      </c>
      <c r="ONH1394" s="84">
        <f t="shared" si="2660"/>
        <v>2000000</v>
      </c>
      <c r="ONN1394" s="84" t="s">
        <v>247</v>
      </c>
      <c r="ONO1394" s="84" t="s">
        <v>4692</v>
      </c>
      <c r="ONP1394" s="84">
        <f t="shared" ref="ONP1394:ONX1394" si="2661">ONP1388</f>
        <v>0</v>
      </c>
      <c r="ONQ1394" s="84">
        <f t="shared" si="2661"/>
        <v>0</v>
      </c>
      <c r="ONR1394" s="84">
        <f t="shared" si="2661"/>
        <v>0</v>
      </c>
      <c r="ONS1394" s="84">
        <f t="shared" si="2661"/>
        <v>0</v>
      </c>
      <c r="ONT1394" s="84">
        <f t="shared" si="2661"/>
        <v>2000000</v>
      </c>
      <c r="ONU1394" s="84">
        <f t="shared" si="2661"/>
        <v>0</v>
      </c>
      <c r="ONV1394" s="84">
        <f t="shared" si="2661"/>
        <v>0</v>
      </c>
      <c r="ONW1394" s="84">
        <f t="shared" si="2661"/>
        <v>2000000</v>
      </c>
      <c r="ONX1394" s="84">
        <f t="shared" si="2661"/>
        <v>2000000</v>
      </c>
      <c r="OOD1394" s="84" t="s">
        <v>247</v>
      </c>
      <c r="OOE1394" s="84" t="s">
        <v>4692</v>
      </c>
      <c r="OOF1394" s="84">
        <f t="shared" ref="OOF1394:OON1394" si="2662">OOF1388</f>
        <v>0</v>
      </c>
      <c r="OOG1394" s="84">
        <f t="shared" si="2662"/>
        <v>0</v>
      </c>
      <c r="OOH1394" s="84">
        <f t="shared" si="2662"/>
        <v>0</v>
      </c>
      <c r="OOI1394" s="84">
        <f t="shared" si="2662"/>
        <v>0</v>
      </c>
      <c r="OOJ1394" s="84">
        <f t="shared" si="2662"/>
        <v>2000000</v>
      </c>
      <c r="OOK1394" s="84">
        <f t="shared" si="2662"/>
        <v>0</v>
      </c>
      <c r="OOL1394" s="84">
        <f t="shared" si="2662"/>
        <v>0</v>
      </c>
      <c r="OOM1394" s="84">
        <f t="shared" si="2662"/>
        <v>2000000</v>
      </c>
      <c r="OON1394" s="84">
        <f t="shared" si="2662"/>
        <v>2000000</v>
      </c>
      <c r="OOT1394" s="84" t="s">
        <v>247</v>
      </c>
      <c r="OOU1394" s="84" t="s">
        <v>4692</v>
      </c>
      <c r="OOV1394" s="84">
        <f t="shared" ref="OOV1394:OPD1394" si="2663">OOV1388</f>
        <v>0</v>
      </c>
      <c r="OOW1394" s="84">
        <f t="shared" si="2663"/>
        <v>0</v>
      </c>
      <c r="OOX1394" s="84">
        <f t="shared" si="2663"/>
        <v>0</v>
      </c>
      <c r="OOY1394" s="84">
        <f t="shared" si="2663"/>
        <v>0</v>
      </c>
      <c r="OOZ1394" s="84">
        <f t="shared" si="2663"/>
        <v>2000000</v>
      </c>
      <c r="OPA1394" s="84">
        <f t="shared" si="2663"/>
        <v>0</v>
      </c>
      <c r="OPB1394" s="84">
        <f t="shared" si="2663"/>
        <v>0</v>
      </c>
      <c r="OPC1394" s="84">
        <f t="shared" si="2663"/>
        <v>2000000</v>
      </c>
      <c r="OPD1394" s="84">
        <f t="shared" si="2663"/>
        <v>2000000</v>
      </c>
      <c r="OPJ1394" s="84" t="s">
        <v>247</v>
      </c>
      <c r="OPK1394" s="84" t="s">
        <v>4692</v>
      </c>
      <c r="OPL1394" s="84">
        <f t="shared" ref="OPL1394:OPT1394" si="2664">OPL1388</f>
        <v>0</v>
      </c>
      <c r="OPM1394" s="84">
        <f t="shared" si="2664"/>
        <v>0</v>
      </c>
      <c r="OPN1394" s="84">
        <f t="shared" si="2664"/>
        <v>0</v>
      </c>
      <c r="OPO1394" s="84">
        <f t="shared" si="2664"/>
        <v>0</v>
      </c>
      <c r="OPP1394" s="84">
        <f t="shared" si="2664"/>
        <v>2000000</v>
      </c>
      <c r="OPQ1394" s="84">
        <f t="shared" si="2664"/>
        <v>0</v>
      </c>
      <c r="OPR1394" s="84">
        <f t="shared" si="2664"/>
        <v>0</v>
      </c>
      <c r="OPS1394" s="84">
        <f t="shared" si="2664"/>
        <v>2000000</v>
      </c>
      <c r="OPT1394" s="84">
        <f t="shared" si="2664"/>
        <v>2000000</v>
      </c>
      <c r="OPZ1394" s="84" t="s">
        <v>247</v>
      </c>
      <c r="OQA1394" s="84" t="s">
        <v>4692</v>
      </c>
      <c r="OQB1394" s="84">
        <f t="shared" ref="OQB1394:OQJ1394" si="2665">OQB1388</f>
        <v>0</v>
      </c>
      <c r="OQC1394" s="84">
        <f t="shared" si="2665"/>
        <v>0</v>
      </c>
      <c r="OQD1394" s="84">
        <f t="shared" si="2665"/>
        <v>0</v>
      </c>
      <c r="OQE1394" s="84">
        <f t="shared" si="2665"/>
        <v>0</v>
      </c>
      <c r="OQF1394" s="84">
        <f t="shared" si="2665"/>
        <v>2000000</v>
      </c>
      <c r="OQG1394" s="84">
        <f t="shared" si="2665"/>
        <v>0</v>
      </c>
      <c r="OQH1394" s="84">
        <f t="shared" si="2665"/>
        <v>0</v>
      </c>
      <c r="OQI1394" s="84">
        <f t="shared" si="2665"/>
        <v>2000000</v>
      </c>
      <c r="OQJ1394" s="84">
        <f t="shared" si="2665"/>
        <v>2000000</v>
      </c>
      <c r="OQP1394" s="84" t="s">
        <v>247</v>
      </c>
      <c r="OQQ1394" s="84" t="s">
        <v>4692</v>
      </c>
      <c r="OQR1394" s="84">
        <f t="shared" ref="OQR1394:OQZ1394" si="2666">OQR1388</f>
        <v>0</v>
      </c>
      <c r="OQS1394" s="84">
        <f t="shared" si="2666"/>
        <v>0</v>
      </c>
      <c r="OQT1394" s="84">
        <f t="shared" si="2666"/>
        <v>0</v>
      </c>
      <c r="OQU1394" s="84">
        <f t="shared" si="2666"/>
        <v>0</v>
      </c>
      <c r="OQV1394" s="84">
        <f t="shared" si="2666"/>
        <v>2000000</v>
      </c>
      <c r="OQW1394" s="84">
        <f t="shared" si="2666"/>
        <v>0</v>
      </c>
      <c r="OQX1394" s="84">
        <f t="shared" si="2666"/>
        <v>0</v>
      </c>
      <c r="OQY1394" s="84">
        <f t="shared" si="2666"/>
        <v>2000000</v>
      </c>
      <c r="OQZ1394" s="84">
        <f t="shared" si="2666"/>
        <v>2000000</v>
      </c>
      <c r="ORF1394" s="84" t="s">
        <v>247</v>
      </c>
      <c r="ORG1394" s="84" t="s">
        <v>4692</v>
      </c>
      <c r="ORH1394" s="84">
        <f t="shared" ref="ORH1394:ORP1394" si="2667">ORH1388</f>
        <v>0</v>
      </c>
      <c r="ORI1394" s="84">
        <f t="shared" si="2667"/>
        <v>0</v>
      </c>
      <c r="ORJ1394" s="84">
        <f t="shared" si="2667"/>
        <v>0</v>
      </c>
      <c r="ORK1394" s="84">
        <f t="shared" si="2667"/>
        <v>0</v>
      </c>
      <c r="ORL1394" s="84">
        <f t="shared" si="2667"/>
        <v>2000000</v>
      </c>
      <c r="ORM1394" s="84">
        <f t="shared" si="2667"/>
        <v>0</v>
      </c>
      <c r="ORN1394" s="84">
        <f t="shared" si="2667"/>
        <v>0</v>
      </c>
      <c r="ORO1394" s="84">
        <f t="shared" si="2667"/>
        <v>2000000</v>
      </c>
      <c r="ORP1394" s="84">
        <f t="shared" si="2667"/>
        <v>2000000</v>
      </c>
      <c r="ORV1394" s="84" t="s">
        <v>247</v>
      </c>
      <c r="ORW1394" s="84" t="s">
        <v>4692</v>
      </c>
      <c r="ORX1394" s="84">
        <f t="shared" ref="ORX1394:OSF1394" si="2668">ORX1388</f>
        <v>0</v>
      </c>
      <c r="ORY1394" s="84">
        <f t="shared" si="2668"/>
        <v>0</v>
      </c>
      <c r="ORZ1394" s="84">
        <f t="shared" si="2668"/>
        <v>0</v>
      </c>
      <c r="OSA1394" s="84">
        <f t="shared" si="2668"/>
        <v>0</v>
      </c>
      <c r="OSB1394" s="84">
        <f t="shared" si="2668"/>
        <v>2000000</v>
      </c>
      <c r="OSC1394" s="84">
        <f t="shared" si="2668"/>
        <v>0</v>
      </c>
      <c r="OSD1394" s="84">
        <f t="shared" si="2668"/>
        <v>0</v>
      </c>
      <c r="OSE1394" s="84">
        <f t="shared" si="2668"/>
        <v>2000000</v>
      </c>
      <c r="OSF1394" s="84">
        <f t="shared" si="2668"/>
        <v>2000000</v>
      </c>
      <c r="OSL1394" s="84" t="s">
        <v>247</v>
      </c>
      <c r="OSM1394" s="84" t="s">
        <v>4692</v>
      </c>
      <c r="OSN1394" s="84">
        <f t="shared" ref="OSN1394:OSV1394" si="2669">OSN1388</f>
        <v>0</v>
      </c>
      <c r="OSO1394" s="84">
        <f t="shared" si="2669"/>
        <v>0</v>
      </c>
      <c r="OSP1394" s="84">
        <f t="shared" si="2669"/>
        <v>0</v>
      </c>
      <c r="OSQ1394" s="84">
        <f t="shared" si="2669"/>
        <v>0</v>
      </c>
      <c r="OSR1394" s="84">
        <f t="shared" si="2669"/>
        <v>2000000</v>
      </c>
      <c r="OSS1394" s="84">
        <f t="shared" si="2669"/>
        <v>0</v>
      </c>
      <c r="OST1394" s="84">
        <f t="shared" si="2669"/>
        <v>0</v>
      </c>
      <c r="OSU1394" s="84">
        <f t="shared" si="2669"/>
        <v>2000000</v>
      </c>
      <c r="OSV1394" s="84">
        <f t="shared" si="2669"/>
        <v>2000000</v>
      </c>
      <c r="OTB1394" s="84" t="s">
        <v>247</v>
      </c>
      <c r="OTC1394" s="84" t="s">
        <v>4692</v>
      </c>
      <c r="OTD1394" s="84">
        <f t="shared" ref="OTD1394:OTL1394" si="2670">OTD1388</f>
        <v>0</v>
      </c>
      <c r="OTE1394" s="84">
        <f t="shared" si="2670"/>
        <v>0</v>
      </c>
      <c r="OTF1394" s="84">
        <f t="shared" si="2670"/>
        <v>0</v>
      </c>
      <c r="OTG1394" s="84">
        <f t="shared" si="2670"/>
        <v>0</v>
      </c>
      <c r="OTH1394" s="84">
        <f t="shared" si="2670"/>
        <v>2000000</v>
      </c>
      <c r="OTI1394" s="84">
        <f t="shared" si="2670"/>
        <v>0</v>
      </c>
      <c r="OTJ1394" s="84">
        <f t="shared" si="2670"/>
        <v>0</v>
      </c>
      <c r="OTK1394" s="84">
        <f t="shared" si="2670"/>
        <v>2000000</v>
      </c>
      <c r="OTL1394" s="84">
        <f t="shared" si="2670"/>
        <v>2000000</v>
      </c>
      <c r="OTR1394" s="84" t="s">
        <v>247</v>
      </c>
      <c r="OTS1394" s="84" t="s">
        <v>4692</v>
      </c>
      <c r="OTT1394" s="84">
        <f t="shared" ref="OTT1394:OUB1394" si="2671">OTT1388</f>
        <v>0</v>
      </c>
      <c r="OTU1394" s="84">
        <f t="shared" si="2671"/>
        <v>0</v>
      </c>
      <c r="OTV1394" s="84">
        <f t="shared" si="2671"/>
        <v>0</v>
      </c>
      <c r="OTW1394" s="84">
        <f t="shared" si="2671"/>
        <v>0</v>
      </c>
      <c r="OTX1394" s="84">
        <f t="shared" si="2671"/>
        <v>2000000</v>
      </c>
      <c r="OTY1394" s="84">
        <f t="shared" si="2671"/>
        <v>0</v>
      </c>
      <c r="OTZ1394" s="84">
        <f t="shared" si="2671"/>
        <v>0</v>
      </c>
      <c r="OUA1394" s="84">
        <f t="shared" si="2671"/>
        <v>2000000</v>
      </c>
      <c r="OUB1394" s="84">
        <f t="shared" si="2671"/>
        <v>2000000</v>
      </c>
      <c r="OUH1394" s="84" t="s">
        <v>247</v>
      </c>
      <c r="OUI1394" s="84" t="s">
        <v>4692</v>
      </c>
      <c r="OUJ1394" s="84">
        <f t="shared" ref="OUJ1394:OUR1394" si="2672">OUJ1388</f>
        <v>0</v>
      </c>
      <c r="OUK1394" s="84">
        <f t="shared" si="2672"/>
        <v>0</v>
      </c>
      <c r="OUL1394" s="84">
        <f t="shared" si="2672"/>
        <v>0</v>
      </c>
      <c r="OUM1394" s="84">
        <f t="shared" si="2672"/>
        <v>0</v>
      </c>
      <c r="OUN1394" s="84">
        <f t="shared" si="2672"/>
        <v>2000000</v>
      </c>
      <c r="OUO1394" s="84">
        <f t="shared" si="2672"/>
        <v>0</v>
      </c>
      <c r="OUP1394" s="84">
        <f t="shared" si="2672"/>
        <v>0</v>
      </c>
      <c r="OUQ1394" s="84">
        <f t="shared" si="2672"/>
        <v>2000000</v>
      </c>
      <c r="OUR1394" s="84">
        <f t="shared" si="2672"/>
        <v>2000000</v>
      </c>
      <c r="OUX1394" s="84" t="s">
        <v>247</v>
      </c>
      <c r="OUY1394" s="84" t="s">
        <v>4692</v>
      </c>
      <c r="OUZ1394" s="84">
        <f t="shared" ref="OUZ1394:OVH1394" si="2673">OUZ1388</f>
        <v>0</v>
      </c>
      <c r="OVA1394" s="84">
        <f t="shared" si="2673"/>
        <v>0</v>
      </c>
      <c r="OVB1394" s="84">
        <f t="shared" si="2673"/>
        <v>0</v>
      </c>
      <c r="OVC1394" s="84">
        <f t="shared" si="2673"/>
        <v>0</v>
      </c>
      <c r="OVD1394" s="84">
        <f t="shared" si="2673"/>
        <v>2000000</v>
      </c>
      <c r="OVE1394" s="84">
        <f t="shared" si="2673"/>
        <v>0</v>
      </c>
      <c r="OVF1394" s="84">
        <f t="shared" si="2673"/>
        <v>0</v>
      </c>
      <c r="OVG1394" s="84">
        <f t="shared" si="2673"/>
        <v>2000000</v>
      </c>
      <c r="OVH1394" s="84">
        <f t="shared" si="2673"/>
        <v>2000000</v>
      </c>
      <c r="OVN1394" s="84" t="s">
        <v>247</v>
      </c>
      <c r="OVO1394" s="84" t="s">
        <v>4692</v>
      </c>
      <c r="OVP1394" s="84">
        <f t="shared" ref="OVP1394:OVX1394" si="2674">OVP1388</f>
        <v>0</v>
      </c>
      <c r="OVQ1394" s="84">
        <f t="shared" si="2674"/>
        <v>0</v>
      </c>
      <c r="OVR1394" s="84">
        <f t="shared" si="2674"/>
        <v>0</v>
      </c>
      <c r="OVS1394" s="84">
        <f t="shared" si="2674"/>
        <v>0</v>
      </c>
      <c r="OVT1394" s="84">
        <f t="shared" si="2674"/>
        <v>2000000</v>
      </c>
      <c r="OVU1394" s="84">
        <f t="shared" si="2674"/>
        <v>0</v>
      </c>
      <c r="OVV1394" s="84">
        <f t="shared" si="2674"/>
        <v>0</v>
      </c>
      <c r="OVW1394" s="84">
        <f t="shared" si="2674"/>
        <v>2000000</v>
      </c>
      <c r="OVX1394" s="84">
        <f t="shared" si="2674"/>
        <v>2000000</v>
      </c>
      <c r="OWD1394" s="84" t="s">
        <v>247</v>
      </c>
      <c r="OWE1394" s="84" t="s">
        <v>4692</v>
      </c>
      <c r="OWF1394" s="84">
        <f t="shared" ref="OWF1394:OWN1394" si="2675">OWF1388</f>
        <v>0</v>
      </c>
      <c r="OWG1394" s="84">
        <f t="shared" si="2675"/>
        <v>0</v>
      </c>
      <c r="OWH1394" s="84">
        <f t="shared" si="2675"/>
        <v>0</v>
      </c>
      <c r="OWI1394" s="84">
        <f t="shared" si="2675"/>
        <v>0</v>
      </c>
      <c r="OWJ1394" s="84">
        <f t="shared" si="2675"/>
        <v>2000000</v>
      </c>
      <c r="OWK1394" s="84">
        <f t="shared" si="2675"/>
        <v>0</v>
      </c>
      <c r="OWL1394" s="84">
        <f t="shared" si="2675"/>
        <v>0</v>
      </c>
      <c r="OWM1394" s="84">
        <f t="shared" si="2675"/>
        <v>2000000</v>
      </c>
      <c r="OWN1394" s="84">
        <f t="shared" si="2675"/>
        <v>2000000</v>
      </c>
      <c r="OWT1394" s="84" t="s">
        <v>247</v>
      </c>
      <c r="OWU1394" s="84" t="s">
        <v>4692</v>
      </c>
      <c r="OWV1394" s="84">
        <f t="shared" ref="OWV1394:OXD1394" si="2676">OWV1388</f>
        <v>0</v>
      </c>
      <c r="OWW1394" s="84">
        <f t="shared" si="2676"/>
        <v>0</v>
      </c>
      <c r="OWX1394" s="84">
        <f t="shared" si="2676"/>
        <v>0</v>
      </c>
      <c r="OWY1394" s="84">
        <f t="shared" si="2676"/>
        <v>0</v>
      </c>
      <c r="OWZ1394" s="84">
        <f t="shared" si="2676"/>
        <v>2000000</v>
      </c>
      <c r="OXA1394" s="84">
        <f t="shared" si="2676"/>
        <v>0</v>
      </c>
      <c r="OXB1394" s="84">
        <f t="shared" si="2676"/>
        <v>0</v>
      </c>
      <c r="OXC1394" s="84">
        <f t="shared" si="2676"/>
        <v>2000000</v>
      </c>
      <c r="OXD1394" s="84">
        <f t="shared" si="2676"/>
        <v>2000000</v>
      </c>
      <c r="OXJ1394" s="84" t="s">
        <v>247</v>
      </c>
      <c r="OXK1394" s="84" t="s">
        <v>4692</v>
      </c>
      <c r="OXL1394" s="84">
        <f t="shared" ref="OXL1394:OXT1394" si="2677">OXL1388</f>
        <v>0</v>
      </c>
      <c r="OXM1394" s="84">
        <f t="shared" si="2677"/>
        <v>0</v>
      </c>
      <c r="OXN1394" s="84">
        <f t="shared" si="2677"/>
        <v>0</v>
      </c>
      <c r="OXO1394" s="84">
        <f t="shared" si="2677"/>
        <v>0</v>
      </c>
      <c r="OXP1394" s="84">
        <f t="shared" si="2677"/>
        <v>2000000</v>
      </c>
      <c r="OXQ1394" s="84">
        <f t="shared" si="2677"/>
        <v>0</v>
      </c>
      <c r="OXR1394" s="84">
        <f t="shared" si="2677"/>
        <v>0</v>
      </c>
      <c r="OXS1394" s="84">
        <f t="shared" si="2677"/>
        <v>2000000</v>
      </c>
      <c r="OXT1394" s="84">
        <f t="shared" si="2677"/>
        <v>2000000</v>
      </c>
      <c r="OXZ1394" s="84" t="s">
        <v>247</v>
      </c>
      <c r="OYA1394" s="84" t="s">
        <v>4692</v>
      </c>
      <c r="OYB1394" s="84">
        <f t="shared" ref="OYB1394:OYJ1394" si="2678">OYB1388</f>
        <v>0</v>
      </c>
      <c r="OYC1394" s="84">
        <f t="shared" si="2678"/>
        <v>0</v>
      </c>
      <c r="OYD1394" s="84">
        <f t="shared" si="2678"/>
        <v>0</v>
      </c>
      <c r="OYE1394" s="84">
        <f t="shared" si="2678"/>
        <v>0</v>
      </c>
      <c r="OYF1394" s="84">
        <f t="shared" si="2678"/>
        <v>2000000</v>
      </c>
      <c r="OYG1394" s="84">
        <f t="shared" si="2678"/>
        <v>0</v>
      </c>
      <c r="OYH1394" s="84">
        <f t="shared" si="2678"/>
        <v>0</v>
      </c>
      <c r="OYI1394" s="84">
        <f t="shared" si="2678"/>
        <v>2000000</v>
      </c>
      <c r="OYJ1394" s="84">
        <f t="shared" si="2678"/>
        <v>2000000</v>
      </c>
      <c r="OYP1394" s="84" t="s">
        <v>247</v>
      </c>
      <c r="OYQ1394" s="84" t="s">
        <v>4692</v>
      </c>
      <c r="OYR1394" s="84">
        <f t="shared" ref="OYR1394:OYZ1394" si="2679">OYR1388</f>
        <v>0</v>
      </c>
      <c r="OYS1394" s="84">
        <f t="shared" si="2679"/>
        <v>0</v>
      </c>
      <c r="OYT1394" s="84">
        <f t="shared" si="2679"/>
        <v>0</v>
      </c>
      <c r="OYU1394" s="84">
        <f t="shared" si="2679"/>
        <v>0</v>
      </c>
      <c r="OYV1394" s="84">
        <f t="shared" si="2679"/>
        <v>2000000</v>
      </c>
      <c r="OYW1394" s="84">
        <f t="shared" si="2679"/>
        <v>0</v>
      </c>
      <c r="OYX1394" s="84">
        <f t="shared" si="2679"/>
        <v>0</v>
      </c>
      <c r="OYY1394" s="84">
        <f t="shared" si="2679"/>
        <v>2000000</v>
      </c>
      <c r="OYZ1394" s="84">
        <f t="shared" si="2679"/>
        <v>2000000</v>
      </c>
      <c r="OZF1394" s="84" t="s">
        <v>247</v>
      </c>
      <c r="OZG1394" s="84" t="s">
        <v>4692</v>
      </c>
      <c r="OZH1394" s="84">
        <f t="shared" ref="OZH1394:OZP1394" si="2680">OZH1388</f>
        <v>0</v>
      </c>
      <c r="OZI1394" s="84">
        <f t="shared" si="2680"/>
        <v>0</v>
      </c>
      <c r="OZJ1394" s="84">
        <f t="shared" si="2680"/>
        <v>0</v>
      </c>
      <c r="OZK1394" s="84">
        <f t="shared" si="2680"/>
        <v>0</v>
      </c>
      <c r="OZL1394" s="84">
        <f t="shared" si="2680"/>
        <v>2000000</v>
      </c>
      <c r="OZM1394" s="84">
        <f t="shared" si="2680"/>
        <v>0</v>
      </c>
      <c r="OZN1394" s="84">
        <f t="shared" si="2680"/>
        <v>0</v>
      </c>
      <c r="OZO1394" s="84">
        <f t="shared" si="2680"/>
        <v>2000000</v>
      </c>
      <c r="OZP1394" s="84">
        <f t="shared" si="2680"/>
        <v>2000000</v>
      </c>
      <c r="OZV1394" s="84" t="s">
        <v>247</v>
      </c>
      <c r="OZW1394" s="84" t="s">
        <v>4692</v>
      </c>
      <c r="OZX1394" s="84">
        <f t="shared" ref="OZX1394:PAF1394" si="2681">OZX1388</f>
        <v>0</v>
      </c>
      <c r="OZY1394" s="84">
        <f t="shared" si="2681"/>
        <v>0</v>
      </c>
      <c r="OZZ1394" s="84">
        <f t="shared" si="2681"/>
        <v>0</v>
      </c>
      <c r="PAA1394" s="84">
        <f t="shared" si="2681"/>
        <v>0</v>
      </c>
      <c r="PAB1394" s="84">
        <f t="shared" si="2681"/>
        <v>2000000</v>
      </c>
      <c r="PAC1394" s="84">
        <f t="shared" si="2681"/>
        <v>0</v>
      </c>
      <c r="PAD1394" s="84">
        <f t="shared" si="2681"/>
        <v>0</v>
      </c>
      <c r="PAE1394" s="84">
        <f t="shared" si="2681"/>
        <v>2000000</v>
      </c>
      <c r="PAF1394" s="84">
        <f t="shared" si="2681"/>
        <v>2000000</v>
      </c>
      <c r="PAL1394" s="84" t="s">
        <v>247</v>
      </c>
      <c r="PAM1394" s="84" t="s">
        <v>4692</v>
      </c>
      <c r="PAN1394" s="84">
        <f t="shared" ref="PAN1394:PAV1394" si="2682">PAN1388</f>
        <v>0</v>
      </c>
      <c r="PAO1394" s="84">
        <f t="shared" si="2682"/>
        <v>0</v>
      </c>
      <c r="PAP1394" s="84">
        <f t="shared" si="2682"/>
        <v>0</v>
      </c>
      <c r="PAQ1394" s="84">
        <f t="shared" si="2682"/>
        <v>0</v>
      </c>
      <c r="PAR1394" s="84">
        <f t="shared" si="2682"/>
        <v>2000000</v>
      </c>
      <c r="PAS1394" s="84">
        <f t="shared" si="2682"/>
        <v>0</v>
      </c>
      <c r="PAT1394" s="84">
        <f t="shared" si="2682"/>
        <v>0</v>
      </c>
      <c r="PAU1394" s="84">
        <f t="shared" si="2682"/>
        <v>2000000</v>
      </c>
      <c r="PAV1394" s="84">
        <f t="shared" si="2682"/>
        <v>2000000</v>
      </c>
      <c r="PBB1394" s="84" t="s">
        <v>247</v>
      </c>
      <c r="PBC1394" s="84" t="s">
        <v>4692</v>
      </c>
      <c r="PBD1394" s="84">
        <f t="shared" ref="PBD1394:PBL1394" si="2683">PBD1388</f>
        <v>0</v>
      </c>
      <c r="PBE1394" s="84">
        <f t="shared" si="2683"/>
        <v>0</v>
      </c>
      <c r="PBF1394" s="84">
        <f t="shared" si="2683"/>
        <v>0</v>
      </c>
      <c r="PBG1394" s="84">
        <f t="shared" si="2683"/>
        <v>0</v>
      </c>
      <c r="PBH1394" s="84">
        <f t="shared" si="2683"/>
        <v>2000000</v>
      </c>
      <c r="PBI1394" s="84">
        <f t="shared" si="2683"/>
        <v>0</v>
      </c>
      <c r="PBJ1394" s="84">
        <f t="shared" si="2683"/>
        <v>0</v>
      </c>
      <c r="PBK1394" s="84">
        <f t="shared" si="2683"/>
        <v>2000000</v>
      </c>
      <c r="PBL1394" s="84">
        <f t="shared" si="2683"/>
        <v>2000000</v>
      </c>
      <c r="PBR1394" s="84" t="s">
        <v>247</v>
      </c>
      <c r="PBS1394" s="84" t="s">
        <v>4692</v>
      </c>
      <c r="PBT1394" s="84">
        <f t="shared" ref="PBT1394:PCB1394" si="2684">PBT1388</f>
        <v>0</v>
      </c>
      <c r="PBU1394" s="84">
        <f t="shared" si="2684"/>
        <v>0</v>
      </c>
      <c r="PBV1394" s="84">
        <f t="shared" si="2684"/>
        <v>0</v>
      </c>
      <c r="PBW1394" s="84">
        <f t="shared" si="2684"/>
        <v>0</v>
      </c>
      <c r="PBX1394" s="84">
        <f t="shared" si="2684"/>
        <v>2000000</v>
      </c>
      <c r="PBY1394" s="84">
        <f t="shared" si="2684"/>
        <v>0</v>
      </c>
      <c r="PBZ1394" s="84">
        <f t="shared" si="2684"/>
        <v>0</v>
      </c>
      <c r="PCA1394" s="84">
        <f t="shared" si="2684"/>
        <v>2000000</v>
      </c>
      <c r="PCB1394" s="84">
        <f t="shared" si="2684"/>
        <v>2000000</v>
      </c>
      <c r="PCH1394" s="84" t="s">
        <v>247</v>
      </c>
      <c r="PCI1394" s="84" t="s">
        <v>4692</v>
      </c>
      <c r="PCJ1394" s="84">
        <f t="shared" ref="PCJ1394:PCR1394" si="2685">PCJ1388</f>
        <v>0</v>
      </c>
      <c r="PCK1394" s="84">
        <f t="shared" si="2685"/>
        <v>0</v>
      </c>
      <c r="PCL1394" s="84">
        <f t="shared" si="2685"/>
        <v>0</v>
      </c>
      <c r="PCM1394" s="84">
        <f t="shared" si="2685"/>
        <v>0</v>
      </c>
      <c r="PCN1394" s="84">
        <f t="shared" si="2685"/>
        <v>2000000</v>
      </c>
      <c r="PCO1394" s="84">
        <f t="shared" si="2685"/>
        <v>0</v>
      </c>
      <c r="PCP1394" s="84">
        <f t="shared" si="2685"/>
        <v>0</v>
      </c>
      <c r="PCQ1394" s="84">
        <f t="shared" si="2685"/>
        <v>2000000</v>
      </c>
      <c r="PCR1394" s="84">
        <f t="shared" si="2685"/>
        <v>2000000</v>
      </c>
      <c r="PCX1394" s="84" t="s">
        <v>247</v>
      </c>
      <c r="PCY1394" s="84" t="s">
        <v>4692</v>
      </c>
      <c r="PCZ1394" s="84">
        <f t="shared" ref="PCZ1394:PDH1394" si="2686">PCZ1388</f>
        <v>0</v>
      </c>
      <c r="PDA1394" s="84">
        <f t="shared" si="2686"/>
        <v>0</v>
      </c>
      <c r="PDB1394" s="84">
        <f t="shared" si="2686"/>
        <v>0</v>
      </c>
      <c r="PDC1394" s="84">
        <f t="shared" si="2686"/>
        <v>0</v>
      </c>
      <c r="PDD1394" s="84">
        <f t="shared" si="2686"/>
        <v>2000000</v>
      </c>
      <c r="PDE1394" s="84">
        <f t="shared" si="2686"/>
        <v>0</v>
      </c>
      <c r="PDF1394" s="84">
        <f t="shared" si="2686"/>
        <v>0</v>
      </c>
      <c r="PDG1394" s="84">
        <f t="shared" si="2686"/>
        <v>2000000</v>
      </c>
      <c r="PDH1394" s="84">
        <f t="shared" si="2686"/>
        <v>2000000</v>
      </c>
      <c r="PDN1394" s="84" t="s">
        <v>247</v>
      </c>
      <c r="PDO1394" s="84" t="s">
        <v>4692</v>
      </c>
      <c r="PDP1394" s="84">
        <f t="shared" ref="PDP1394:PDX1394" si="2687">PDP1388</f>
        <v>0</v>
      </c>
      <c r="PDQ1394" s="84">
        <f t="shared" si="2687"/>
        <v>0</v>
      </c>
      <c r="PDR1394" s="84">
        <f t="shared" si="2687"/>
        <v>0</v>
      </c>
      <c r="PDS1394" s="84">
        <f t="shared" si="2687"/>
        <v>0</v>
      </c>
      <c r="PDT1394" s="84">
        <f t="shared" si="2687"/>
        <v>2000000</v>
      </c>
      <c r="PDU1394" s="84">
        <f t="shared" si="2687"/>
        <v>0</v>
      </c>
      <c r="PDV1394" s="84">
        <f t="shared" si="2687"/>
        <v>0</v>
      </c>
      <c r="PDW1394" s="84">
        <f t="shared" si="2687"/>
        <v>2000000</v>
      </c>
      <c r="PDX1394" s="84">
        <f t="shared" si="2687"/>
        <v>2000000</v>
      </c>
      <c r="PED1394" s="84" t="s">
        <v>247</v>
      </c>
      <c r="PEE1394" s="84" t="s">
        <v>4692</v>
      </c>
      <c r="PEF1394" s="84">
        <f t="shared" ref="PEF1394:PEN1394" si="2688">PEF1388</f>
        <v>0</v>
      </c>
      <c r="PEG1394" s="84">
        <f t="shared" si="2688"/>
        <v>0</v>
      </c>
      <c r="PEH1394" s="84">
        <f t="shared" si="2688"/>
        <v>0</v>
      </c>
      <c r="PEI1394" s="84">
        <f t="shared" si="2688"/>
        <v>0</v>
      </c>
      <c r="PEJ1394" s="84">
        <f t="shared" si="2688"/>
        <v>2000000</v>
      </c>
      <c r="PEK1394" s="84">
        <f t="shared" si="2688"/>
        <v>0</v>
      </c>
      <c r="PEL1394" s="84">
        <f t="shared" si="2688"/>
        <v>0</v>
      </c>
      <c r="PEM1394" s="84">
        <f t="shared" si="2688"/>
        <v>2000000</v>
      </c>
      <c r="PEN1394" s="84">
        <f t="shared" si="2688"/>
        <v>2000000</v>
      </c>
      <c r="PET1394" s="84" t="s">
        <v>247</v>
      </c>
      <c r="PEU1394" s="84" t="s">
        <v>4692</v>
      </c>
      <c r="PEV1394" s="84">
        <f t="shared" ref="PEV1394:PFD1394" si="2689">PEV1388</f>
        <v>0</v>
      </c>
      <c r="PEW1394" s="84">
        <f t="shared" si="2689"/>
        <v>0</v>
      </c>
      <c r="PEX1394" s="84">
        <f t="shared" si="2689"/>
        <v>0</v>
      </c>
      <c r="PEY1394" s="84">
        <f t="shared" si="2689"/>
        <v>0</v>
      </c>
      <c r="PEZ1394" s="84">
        <f t="shared" si="2689"/>
        <v>2000000</v>
      </c>
      <c r="PFA1394" s="84">
        <f t="shared" si="2689"/>
        <v>0</v>
      </c>
      <c r="PFB1394" s="84">
        <f t="shared" si="2689"/>
        <v>0</v>
      </c>
      <c r="PFC1394" s="84">
        <f t="shared" si="2689"/>
        <v>2000000</v>
      </c>
      <c r="PFD1394" s="84">
        <f t="shared" si="2689"/>
        <v>2000000</v>
      </c>
      <c r="PFJ1394" s="84" t="s">
        <v>247</v>
      </c>
      <c r="PFK1394" s="84" t="s">
        <v>4692</v>
      </c>
      <c r="PFL1394" s="84">
        <f t="shared" ref="PFL1394:PFT1394" si="2690">PFL1388</f>
        <v>0</v>
      </c>
      <c r="PFM1394" s="84">
        <f t="shared" si="2690"/>
        <v>0</v>
      </c>
      <c r="PFN1394" s="84">
        <f t="shared" si="2690"/>
        <v>0</v>
      </c>
      <c r="PFO1394" s="84">
        <f t="shared" si="2690"/>
        <v>0</v>
      </c>
      <c r="PFP1394" s="84">
        <f t="shared" si="2690"/>
        <v>2000000</v>
      </c>
      <c r="PFQ1394" s="84">
        <f t="shared" si="2690"/>
        <v>0</v>
      </c>
      <c r="PFR1394" s="84">
        <f t="shared" si="2690"/>
        <v>0</v>
      </c>
      <c r="PFS1394" s="84">
        <f t="shared" si="2690"/>
        <v>2000000</v>
      </c>
      <c r="PFT1394" s="84">
        <f t="shared" si="2690"/>
        <v>2000000</v>
      </c>
      <c r="PFZ1394" s="84" t="s">
        <v>247</v>
      </c>
      <c r="PGA1394" s="84" t="s">
        <v>4692</v>
      </c>
      <c r="PGB1394" s="84">
        <f t="shared" ref="PGB1394:PGJ1394" si="2691">PGB1388</f>
        <v>0</v>
      </c>
      <c r="PGC1394" s="84">
        <f t="shared" si="2691"/>
        <v>0</v>
      </c>
      <c r="PGD1394" s="84">
        <f t="shared" si="2691"/>
        <v>0</v>
      </c>
      <c r="PGE1394" s="84">
        <f t="shared" si="2691"/>
        <v>0</v>
      </c>
      <c r="PGF1394" s="84">
        <f t="shared" si="2691"/>
        <v>2000000</v>
      </c>
      <c r="PGG1394" s="84">
        <f t="shared" si="2691"/>
        <v>0</v>
      </c>
      <c r="PGH1394" s="84">
        <f t="shared" si="2691"/>
        <v>0</v>
      </c>
      <c r="PGI1394" s="84">
        <f t="shared" si="2691"/>
        <v>2000000</v>
      </c>
      <c r="PGJ1394" s="84">
        <f t="shared" si="2691"/>
        <v>2000000</v>
      </c>
      <c r="PGP1394" s="84" t="s">
        <v>247</v>
      </c>
      <c r="PGQ1394" s="84" t="s">
        <v>4692</v>
      </c>
      <c r="PGR1394" s="84">
        <f t="shared" ref="PGR1394:PGZ1394" si="2692">PGR1388</f>
        <v>0</v>
      </c>
      <c r="PGS1394" s="84">
        <f t="shared" si="2692"/>
        <v>0</v>
      </c>
      <c r="PGT1394" s="84">
        <f t="shared" si="2692"/>
        <v>0</v>
      </c>
      <c r="PGU1394" s="84">
        <f t="shared" si="2692"/>
        <v>0</v>
      </c>
      <c r="PGV1394" s="84">
        <f t="shared" si="2692"/>
        <v>2000000</v>
      </c>
      <c r="PGW1394" s="84">
        <f t="shared" si="2692"/>
        <v>0</v>
      </c>
      <c r="PGX1394" s="84">
        <f t="shared" si="2692"/>
        <v>0</v>
      </c>
      <c r="PGY1394" s="84">
        <f t="shared" si="2692"/>
        <v>2000000</v>
      </c>
      <c r="PGZ1394" s="84">
        <f t="shared" si="2692"/>
        <v>2000000</v>
      </c>
      <c r="PHF1394" s="84" t="s">
        <v>247</v>
      </c>
      <c r="PHG1394" s="84" t="s">
        <v>4692</v>
      </c>
      <c r="PHH1394" s="84">
        <f t="shared" ref="PHH1394:PHP1394" si="2693">PHH1388</f>
        <v>0</v>
      </c>
      <c r="PHI1394" s="84">
        <f t="shared" si="2693"/>
        <v>0</v>
      </c>
      <c r="PHJ1394" s="84">
        <f t="shared" si="2693"/>
        <v>0</v>
      </c>
      <c r="PHK1394" s="84">
        <f t="shared" si="2693"/>
        <v>0</v>
      </c>
      <c r="PHL1394" s="84">
        <f t="shared" si="2693"/>
        <v>2000000</v>
      </c>
      <c r="PHM1394" s="84">
        <f t="shared" si="2693"/>
        <v>0</v>
      </c>
      <c r="PHN1394" s="84">
        <f t="shared" si="2693"/>
        <v>0</v>
      </c>
      <c r="PHO1394" s="84">
        <f t="shared" si="2693"/>
        <v>2000000</v>
      </c>
      <c r="PHP1394" s="84">
        <f t="shared" si="2693"/>
        <v>2000000</v>
      </c>
      <c r="PHV1394" s="84" t="s">
        <v>247</v>
      </c>
      <c r="PHW1394" s="84" t="s">
        <v>4692</v>
      </c>
      <c r="PHX1394" s="84">
        <f t="shared" ref="PHX1394:PIF1394" si="2694">PHX1388</f>
        <v>0</v>
      </c>
      <c r="PHY1394" s="84">
        <f t="shared" si="2694"/>
        <v>0</v>
      </c>
      <c r="PHZ1394" s="84">
        <f t="shared" si="2694"/>
        <v>0</v>
      </c>
      <c r="PIA1394" s="84">
        <f t="shared" si="2694"/>
        <v>0</v>
      </c>
      <c r="PIB1394" s="84">
        <f t="shared" si="2694"/>
        <v>2000000</v>
      </c>
      <c r="PIC1394" s="84">
        <f t="shared" si="2694"/>
        <v>0</v>
      </c>
      <c r="PID1394" s="84">
        <f t="shared" si="2694"/>
        <v>0</v>
      </c>
      <c r="PIE1394" s="84">
        <f t="shared" si="2694"/>
        <v>2000000</v>
      </c>
      <c r="PIF1394" s="84">
        <f t="shared" si="2694"/>
        <v>2000000</v>
      </c>
      <c r="PIL1394" s="84" t="s">
        <v>247</v>
      </c>
      <c r="PIM1394" s="84" t="s">
        <v>4692</v>
      </c>
      <c r="PIN1394" s="84">
        <f t="shared" ref="PIN1394:PIV1394" si="2695">PIN1388</f>
        <v>0</v>
      </c>
      <c r="PIO1394" s="84">
        <f t="shared" si="2695"/>
        <v>0</v>
      </c>
      <c r="PIP1394" s="84">
        <f t="shared" si="2695"/>
        <v>0</v>
      </c>
      <c r="PIQ1394" s="84">
        <f t="shared" si="2695"/>
        <v>0</v>
      </c>
      <c r="PIR1394" s="84">
        <f t="shared" si="2695"/>
        <v>2000000</v>
      </c>
      <c r="PIS1394" s="84">
        <f t="shared" si="2695"/>
        <v>0</v>
      </c>
      <c r="PIT1394" s="84">
        <f t="shared" si="2695"/>
        <v>0</v>
      </c>
      <c r="PIU1394" s="84">
        <f t="shared" si="2695"/>
        <v>2000000</v>
      </c>
      <c r="PIV1394" s="84">
        <f t="shared" si="2695"/>
        <v>2000000</v>
      </c>
      <c r="PJB1394" s="84" t="s">
        <v>247</v>
      </c>
      <c r="PJC1394" s="84" t="s">
        <v>4692</v>
      </c>
      <c r="PJD1394" s="84">
        <f t="shared" ref="PJD1394:PJL1394" si="2696">PJD1388</f>
        <v>0</v>
      </c>
      <c r="PJE1394" s="84">
        <f t="shared" si="2696"/>
        <v>0</v>
      </c>
      <c r="PJF1394" s="84">
        <f t="shared" si="2696"/>
        <v>0</v>
      </c>
      <c r="PJG1394" s="84">
        <f t="shared" si="2696"/>
        <v>0</v>
      </c>
      <c r="PJH1394" s="84">
        <f t="shared" si="2696"/>
        <v>2000000</v>
      </c>
      <c r="PJI1394" s="84">
        <f t="shared" si="2696"/>
        <v>0</v>
      </c>
      <c r="PJJ1394" s="84">
        <f t="shared" si="2696"/>
        <v>0</v>
      </c>
      <c r="PJK1394" s="84">
        <f t="shared" si="2696"/>
        <v>2000000</v>
      </c>
      <c r="PJL1394" s="84">
        <f t="shared" si="2696"/>
        <v>2000000</v>
      </c>
      <c r="PJR1394" s="84" t="s">
        <v>247</v>
      </c>
      <c r="PJS1394" s="84" t="s">
        <v>4692</v>
      </c>
      <c r="PJT1394" s="84">
        <f t="shared" ref="PJT1394:PKB1394" si="2697">PJT1388</f>
        <v>0</v>
      </c>
      <c r="PJU1394" s="84">
        <f t="shared" si="2697"/>
        <v>0</v>
      </c>
      <c r="PJV1394" s="84">
        <f t="shared" si="2697"/>
        <v>0</v>
      </c>
      <c r="PJW1394" s="84">
        <f t="shared" si="2697"/>
        <v>0</v>
      </c>
      <c r="PJX1394" s="84">
        <f t="shared" si="2697"/>
        <v>2000000</v>
      </c>
      <c r="PJY1394" s="84">
        <f t="shared" si="2697"/>
        <v>0</v>
      </c>
      <c r="PJZ1394" s="84">
        <f t="shared" si="2697"/>
        <v>0</v>
      </c>
      <c r="PKA1394" s="84">
        <f t="shared" si="2697"/>
        <v>2000000</v>
      </c>
      <c r="PKB1394" s="84">
        <f t="shared" si="2697"/>
        <v>2000000</v>
      </c>
      <c r="PKH1394" s="84" t="s">
        <v>247</v>
      </c>
      <c r="PKI1394" s="84" t="s">
        <v>4692</v>
      </c>
      <c r="PKJ1394" s="84">
        <f t="shared" ref="PKJ1394:PKR1394" si="2698">PKJ1388</f>
        <v>0</v>
      </c>
      <c r="PKK1394" s="84">
        <f t="shared" si="2698"/>
        <v>0</v>
      </c>
      <c r="PKL1394" s="84">
        <f t="shared" si="2698"/>
        <v>0</v>
      </c>
      <c r="PKM1394" s="84">
        <f t="shared" si="2698"/>
        <v>0</v>
      </c>
      <c r="PKN1394" s="84">
        <f t="shared" si="2698"/>
        <v>2000000</v>
      </c>
      <c r="PKO1394" s="84">
        <f t="shared" si="2698"/>
        <v>0</v>
      </c>
      <c r="PKP1394" s="84">
        <f t="shared" si="2698"/>
        <v>0</v>
      </c>
      <c r="PKQ1394" s="84">
        <f t="shared" si="2698"/>
        <v>2000000</v>
      </c>
      <c r="PKR1394" s="84">
        <f t="shared" si="2698"/>
        <v>2000000</v>
      </c>
      <c r="PKX1394" s="84" t="s">
        <v>247</v>
      </c>
      <c r="PKY1394" s="84" t="s">
        <v>4692</v>
      </c>
      <c r="PKZ1394" s="84">
        <f t="shared" ref="PKZ1394:PLH1394" si="2699">PKZ1388</f>
        <v>0</v>
      </c>
      <c r="PLA1394" s="84">
        <f t="shared" si="2699"/>
        <v>0</v>
      </c>
      <c r="PLB1394" s="84">
        <f t="shared" si="2699"/>
        <v>0</v>
      </c>
      <c r="PLC1394" s="84">
        <f t="shared" si="2699"/>
        <v>0</v>
      </c>
      <c r="PLD1394" s="84">
        <f t="shared" si="2699"/>
        <v>2000000</v>
      </c>
      <c r="PLE1394" s="84">
        <f t="shared" si="2699"/>
        <v>0</v>
      </c>
      <c r="PLF1394" s="84">
        <f t="shared" si="2699"/>
        <v>0</v>
      </c>
      <c r="PLG1394" s="84">
        <f t="shared" si="2699"/>
        <v>2000000</v>
      </c>
      <c r="PLH1394" s="84">
        <f t="shared" si="2699"/>
        <v>2000000</v>
      </c>
      <c r="PLN1394" s="84" t="s">
        <v>247</v>
      </c>
      <c r="PLO1394" s="84" t="s">
        <v>4692</v>
      </c>
      <c r="PLP1394" s="84">
        <f t="shared" ref="PLP1394:PLX1394" si="2700">PLP1388</f>
        <v>0</v>
      </c>
      <c r="PLQ1394" s="84">
        <f t="shared" si="2700"/>
        <v>0</v>
      </c>
      <c r="PLR1394" s="84">
        <f t="shared" si="2700"/>
        <v>0</v>
      </c>
      <c r="PLS1394" s="84">
        <f t="shared" si="2700"/>
        <v>0</v>
      </c>
      <c r="PLT1394" s="84">
        <f t="shared" si="2700"/>
        <v>2000000</v>
      </c>
      <c r="PLU1394" s="84">
        <f t="shared" si="2700"/>
        <v>0</v>
      </c>
      <c r="PLV1394" s="84">
        <f t="shared" si="2700"/>
        <v>0</v>
      </c>
      <c r="PLW1394" s="84">
        <f t="shared" si="2700"/>
        <v>2000000</v>
      </c>
      <c r="PLX1394" s="84">
        <f t="shared" si="2700"/>
        <v>2000000</v>
      </c>
      <c r="PMD1394" s="84" t="s">
        <v>247</v>
      </c>
      <c r="PME1394" s="84" t="s">
        <v>4692</v>
      </c>
      <c r="PMF1394" s="84">
        <f t="shared" ref="PMF1394:PMN1394" si="2701">PMF1388</f>
        <v>0</v>
      </c>
      <c r="PMG1394" s="84">
        <f t="shared" si="2701"/>
        <v>0</v>
      </c>
      <c r="PMH1394" s="84">
        <f t="shared" si="2701"/>
        <v>0</v>
      </c>
      <c r="PMI1394" s="84">
        <f t="shared" si="2701"/>
        <v>0</v>
      </c>
      <c r="PMJ1394" s="84">
        <f t="shared" si="2701"/>
        <v>2000000</v>
      </c>
      <c r="PMK1394" s="84">
        <f t="shared" si="2701"/>
        <v>0</v>
      </c>
      <c r="PML1394" s="84">
        <f t="shared" si="2701"/>
        <v>0</v>
      </c>
      <c r="PMM1394" s="84">
        <f t="shared" si="2701"/>
        <v>2000000</v>
      </c>
      <c r="PMN1394" s="84">
        <f t="shared" si="2701"/>
        <v>2000000</v>
      </c>
      <c r="PMT1394" s="84" t="s">
        <v>247</v>
      </c>
      <c r="PMU1394" s="84" t="s">
        <v>4692</v>
      </c>
      <c r="PMV1394" s="84">
        <f t="shared" ref="PMV1394:PND1394" si="2702">PMV1388</f>
        <v>0</v>
      </c>
      <c r="PMW1394" s="84">
        <f t="shared" si="2702"/>
        <v>0</v>
      </c>
      <c r="PMX1394" s="84">
        <f t="shared" si="2702"/>
        <v>0</v>
      </c>
      <c r="PMY1394" s="84">
        <f t="shared" si="2702"/>
        <v>0</v>
      </c>
      <c r="PMZ1394" s="84">
        <f t="shared" si="2702"/>
        <v>2000000</v>
      </c>
      <c r="PNA1394" s="84">
        <f t="shared" si="2702"/>
        <v>0</v>
      </c>
      <c r="PNB1394" s="84">
        <f t="shared" si="2702"/>
        <v>0</v>
      </c>
      <c r="PNC1394" s="84">
        <f t="shared" si="2702"/>
        <v>2000000</v>
      </c>
      <c r="PND1394" s="84">
        <f t="shared" si="2702"/>
        <v>2000000</v>
      </c>
      <c r="PNJ1394" s="84" t="s">
        <v>247</v>
      </c>
      <c r="PNK1394" s="84" t="s">
        <v>4692</v>
      </c>
      <c r="PNL1394" s="84">
        <f t="shared" ref="PNL1394:PNT1394" si="2703">PNL1388</f>
        <v>0</v>
      </c>
      <c r="PNM1394" s="84">
        <f t="shared" si="2703"/>
        <v>0</v>
      </c>
      <c r="PNN1394" s="84">
        <f t="shared" si="2703"/>
        <v>0</v>
      </c>
      <c r="PNO1394" s="84">
        <f t="shared" si="2703"/>
        <v>0</v>
      </c>
      <c r="PNP1394" s="84">
        <f t="shared" si="2703"/>
        <v>2000000</v>
      </c>
      <c r="PNQ1394" s="84">
        <f t="shared" si="2703"/>
        <v>0</v>
      </c>
      <c r="PNR1394" s="84">
        <f t="shared" si="2703"/>
        <v>0</v>
      </c>
      <c r="PNS1394" s="84">
        <f t="shared" si="2703"/>
        <v>2000000</v>
      </c>
      <c r="PNT1394" s="84">
        <f t="shared" si="2703"/>
        <v>2000000</v>
      </c>
      <c r="PNZ1394" s="84" t="s">
        <v>247</v>
      </c>
      <c r="POA1394" s="84" t="s">
        <v>4692</v>
      </c>
      <c r="POB1394" s="84">
        <f t="shared" ref="POB1394:POJ1394" si="2704">POB1388</f>
        <v>0</v>
      </c>
      <c r="POC1394" s="84">
        <f t="shared" si="2704"/>
        <v>0</v>
      </c>
      <c r="POD1394" s="84">
        <f t="shared" si="2704"/>
        <v>0</v>
      </c>
      <c r="POE1394" s="84">
        <f t="shared" si="2704"/>
        <v>0</v>
      </c>
      <c r="POF1394" s="84">
        <f t="shared" si="2704"/>
        <v>2000000</v>
      </c>
      <c r="POG1394" s="84">
        <f t="shared" si="2704"/>
        <v>0</v>
      </c>
      <c r="POH1394" s="84">
        <f t="shared" si="2704"/>
        <v>0</v>
      </c>
      <c r="POI1394" s="84">
        <f t="shared" si="2704"/>
        <v>2000000</v>
      </c>
      <c r="POJ1394" s="84">
        <f t="shared" si="2704"/>
        <v>2000000</v>
      </c>
      <c r="POP1394" s="84" t="s">
        <v>247</v>
      </c>
      <c r="POQ1394" s="84" t="s">
        <v>4692</v>
      </c>
      <c r="POR1394" s="84">
        <f t="shared" ref="POR1394:POZ1394" si="2705">POR1388</f>
        <v>0</v>
      </c>
      <c r="POS1394" s="84">
        <f t="shared" si="2705"/>
        <v>0</v>
      </c>
      <c r="POT1394" s="84">
        <f t="shared" si="2705"/>
        <v>0</v>
      </c>
      <c r="POU1394" s="84">
        <f t="shared" si="2705"/>
        <v>0</v>
      </c>
      <c r="POV1394" s="84">
        <f t="shared" si="2705"/>
        <v>2000000</v>
      </c>
      <c r="POW1394" s="84">
        <f t="shared" si="2705"/>
        <v>0</v>
      </c>
      <c r="POX1394" s="84">
        <f t="shared" si="2705"/>
        <v>0</v>
      </c>
      <c r="POY1394" s="84">
        <f t="shared" si="2705"/>
        <v>2000000</v>
      </c>
      <c r="POZ1394" s="84">
        <f t="shared" si="2705"/>
        <v>2000000</v>
      </c>
      <c r="PPF1394" s="84" t="s">
        <v>247</v>
      </c>
      <c r="PPG1394" s="84" t="s">
        <v>4692</v>
      </c>
      <c r="PPH1394" s="84">
        <f t="shared" ref="PPH1394:PPP1394" si="2706">PPH1388</f>
        <v>0</v>
      </c>
      <c r="PPI1394" s="84">
        <f t="shared" si="2706"/>
        <v>0</v>
      </c>
      <c r="PPJ1394" s="84">
        <f t="shared" si="2706"/>
        <v>0</v>
      </c>
      <c r="PPK1394" s="84">
        <f t="shared" si="2706"/>
        <v>0</v>
      </c>
      <c r="PPL1394" s="84">
        <f t="shared" si="2706"/>
        <v>2000000</v>
      </c>
      <c r="PPM1394" s="84">
        <f t="shared" si="2706"/>
        <v>0</v>
      </c>
      <c r="PPN1394" s="84">
        <f t="shared" si="2706"/>
        <v>0</v>
      </c>
      <c r="PPO1394" s="84">
        <f t="shared" si="2706"/>
        <v>2000000</v>
      </c>
      <c r="PPP1394" s="84">
        <f t="shared" si="2706"/>
        <v>2000000</v>
      </c>
      <c r="PPV1394" s="84" t="s">
        <v>247</v>
      </c>
      <c r="PPW1394" s="84" t="s">
        <v>4692</v>
      </c>
      <c r="PPX1394" s="84">
        <f>PPX1388</f>
        <v>0</v>
      </c>
      <c r="PPY1394" s="84">
        <f>PPY1388</f>
        <v>0</v>
      </c>
      <c r="PPZ1394" s="84">
        <f>PPZ1388</f>
        <v>0</v>
      </c>
      <c r="PQA1394" s="84">
        <f>PQA1388</f>
        <v>0</v>
      </c>
      <c r="PQB1394" s="84">
        <f>PQB1388</f>
        <v>2000000</v>
      </c>
      <c r="PQC1394" s="84">
        <f>PQC1388</f>
        <v>0</v>
      </c>
      <c r="PQD1394" s="84">
        <f>PQD1388</f>
        <v>0</v>
      </c>
      <c r="PQE1394" s="84">
        <f>PQE1388</f>
        <v>2000000</v>
      </c>
      <c r="PQF1394" s="84">
        <f>PQF1388</f>
        <v>2000000</v>
      </c>
      <c r="PQL1394" s="84" t="s">
        <v>247</v>
      </c>
      <c r="PQM1394" s="84" t="s">
        <v>4692</v>
      </c>
      <c r="PQN1394" s="84">
        <f t="shared" ref="PQN1394:PQV1394" si="2707">PQN1388</f>
        <v>0</v>
      </c>
      <c r="PQO1394" s="84">
        <f t="shared" si="2707"/>
        <v>0</v>
      </c>
      <c r="PQP1394" s="84">
        <f t="shared" si="2707"/>
        <v>0</v>
      </c>
      <c r="PQQ1394" s="84">
        <f t="shared" si="2707"/>
        <v>0</v>
      </c>
      <c r="PQR1394" s="84">
        <f t="shared" si="2707"/>
        <v>2000000</v>
      </c>
      <c r="PQS1394" s="84">
        <f t="shared" si="2707"/>
        <v>0</v>
      </c>
      <c r="PQT1394" s="84">
        <f t="shared" si="2707"/>
        <v>0</v>
      </c>
      <c r="PQU1394" s="84">
        <f t="shared" si="2707"/>
        <v>2000000</v>
      </c>
      <c r="PQV1394" s="84">
        <f t="shared" si="2707"/>
        <v>2000000</v>
      </c>
      <c r="PRB1394" s="84" t="s">
        <v>247</v>
      </c>
      <c r="PRC1394" s="84" t="s">
        <v>4692</v>
      </c>
      <c r="PRD1394" s="84">
        <f t="shared" ref="PRD1394:PRL1394" si="2708">PRD1388</f>
        <v>0</v>
      </c>
      <c r="PRE1394" s="84">
        <f t="shared" si="2708"/>
        <v>0</v>
      </c>
      <c r="PRF1394" s="84">
        <f t="shared" si="2708"/>
        <v>0</v>
      </c>
      <c r="PRG1394" s="84">
        <f t="shared" si="2708"/>
        <v>0</v>
      </c>
      <c r="PRH1394" s="84">
        <f t="shared" si="2708"/>
        <v>2000000</v>
      </c>
      <c r="PRI1394" s="84">
        <f t="shared" si="2708"/>
        <v>0</v>
      </c>
      <c r="PRJ1394" s="84">
        <f t="shared" si="2708"/>
        <v>0</v>
      </c>
      <c r="PRK1394" s="84">
        <f t="shared" si="2708"/>
        <v>2000000</v>
      </c>
      <c r="PRL1394" s="84">
        <f t="shared" si="2708"/>
        <v>2000000</v>
      </c>
      <c r="PRR1394" s="84" t="s">
        <v>247</v>
      </c>
      <c r="PRS1394" s="84" t="s">
        <v>4692</v>
      </c>
      <c r="PRT1394" s="84">
        <f t="shared" ref="PRT1394:PSB1394" si="2709">PRT1388</f>
        <v>0</v>
      </c>
      <c r="PRU1394" s="84">
        <f t="shared" si="2709"/>
        <v>0</v>
      </c>
      <c r="PRV1394" s="84">
        <f t="shared" si="2709"/>
        <v>0</v>
      </c>
      <c r="PRW1394" s="84">
        <f t="shared" si="2709"/>
        <v>0</v>
      </c>
      <c r="PRX1394" s="84">
        <f t="shared" si="2709"/>
        <v>2000000</v>
      </c>
      <c r="PRY1394" s="84">
        <f t="shared" si="2709"/>
        <v>0</v>
      </c>
      <c r="PRZ1394" s="84">
        <f t="shared" si="2709"/>
        <v>0</v>
      </c>
      <c r="PSA1394" s="84">
        <f t="shared" si="2709"/>
        <v>2000000</v>
      </c>
      <c r="PSB1394" s="84">
        <f t="shared" si="2709"/>
        <v>2000000</v>
      </c>
      <c r="PSH1394" s="84" t="s">
        <v>247</v>
      </c>
      <c r="PSI1394" s="84" t="s">
        <v>4692</v>
      </c>
      <c r="PSJ1394" s="84">
        <f t="shared" ref="PSJ1394:PSR1394" si="2710">PSJ1388</f>
        <v>0</v>
      </c>
      <c r="PSK1394" s="84">
        <f t="shared" si="2710"/>
        <v>0</v>
      </c>
      <c r="PSL1394" s="84">
        <f t="shared" si="2710"/>
        <v>0</v>
      </c>
      <c r="PSM1394" s="84">
        <f t="shared" si="2710"/>
        <v>0</v>
      </c>
      <c r="PSN1394" s="84">
        <f t="shared" si="2710"/>
        <v>2000000</v>
      </c>
      <c r="PSO1394" s="84">
        <f t="shared" si="2710"/>
        <v>0</v>
      </c>
      <c r="PSP1394" s="84">
        <f t="shared" si="2710"/>
        <v>0</v>
      </c>
      <c r="PSQ1394" s="84">
        <f t="shared" si="2710"/>
        <v>2000000</v>
      </c>
      <c r="PSR1394" s="84">
        <f t="shared" si="2710"/>
        <v>2000000</v>
      </c>
      <c r="PSX1394" s="84" t="s">
        <v>247</v>
      </c>
      <c r="PSY1394" s="84" t="s">
        <v>4692</v>
      </c>
      <c r="PSZ1394" s="84">
        <f t="shared" ref="PSZ1394:PTH1394" si="2711">PSZ1388</f>
        <v>0</v>
      </c>
      <c r="PTA1394" s="84">
        <f t="shared" si="2711"/>
        <v>0</v>
      </c>
      <c r="PTB1394" s="84">
        <f t="shared" si="2711"/>
        <v>0</v>
      </c>
      <c r="PTC1394" s="84">
        <f t="shared" si="2711"/>
        <v>0</v>
      </c>
      <c r="PTD1394" s="84">
        <f t="shared" si="2711"/>
        <v>2000000</v>
      </c>
      <c r="PTE1394" s="84">
        <f t="shared" si="2711"/>
        <v>0</v>
      </c>
      <c r="PTF1394" s="84">
        <f t="shared" si="2711"/>
        <v>0</v>
      </c>
      <c r="PTG1394" s="84">
        <f t="shared" si="2711"/>
        <v>2000000</v>
      </c>
      <c r="PTH1394" s="84">
        <f t="shared" si="2711"/>
        <v>2000000</v>
      </c>
      <c r="PTN1394" s="84" t="s">
        <v>247</v>
      </c>
      <c r="PTO1394" s="84" t="s">
        <v>4692</v>
      </c>
      <c r="PTP1394" s="84">
        <f t="shared" ref="PTP1394:PTX1394" si="2712">PTP1388</f>
        <v>0</v>
      </c>
      <c r="PTQ1394" s="84">
        <f t="shared" si="2712"/>
        <v>0</v>
      </c>
      <c r="PTR1394" s="84">
        <f t="shared" si="2712"/>
        <v>0</v>
      </c>
      <c r="PTS1394" s="84">
        <f t="shared" si="2712"/>
        <v>0</v>
      </c>
      <c r="PTT1394" s="84">
        <f t="shared" si="2712"/>
        <v>2000000</v>
      </c>
      <c r="PTU1394" s="84">
        <f t="shared" si="2712"/>
        <v>0</v>
      </c>
      <c r="PTV1394" s="84">
        <f t="shared" si="2712"/>
        <v>0</v>
      </c>
      <c r="PTW1394" s="84">
        <f t="shared" si="2712"/>
        <v>2000000</v>
      </c>
      <c r="PTX1394" s="84">
        <f t="shared" si="2712"/>
        <v>2000000</v>
      </c>
      <c r="PUD1394" s="84" t="s">
        <v>247</v>
      </c>
      <c r="PUE1394" s="84" t="s">
        <v>4692</v>
      </c>
      <c r="PUF1394" s="84">
        <f t="shared" ref="PUF1394:PUN1394" si="2713">PUF1388</f>
        <v>0</v>
      </c>
      <c r="PUG1394" s="84">
        <f t="shared" si="2713"/>
        <v>0</v>
      </c>
      <c r="PUH1394" s="84">
        <f t="shared" si="2713"/>
        <v>0</v>
      </c>
      <c r="PUI1394" s="84">
        <f t="shared" si="2713"/>
        <v>0</v>
      </c>
      <c r="PUJ1394" s="84">
        <f t="shared" si="2713"/>
        <v>2000000</v>
      </c>
      <c r="PUK1394" s="84">
        <f t="shared" si="2713"/>
        <v>0</v>
      </c>
      <c r="PUL1394" s="84">
        <f t="shared" si="2713"/>
        <v>0</v>
      </c>
      <c r="PUM1394" s="84">
        <f t="shared" si="2713"/>
        <v>2000000</v>
      </c>
      <c r="PUN1394" s="84">
        <f t="shared" si="2713"/>
        <v>2000000</v>
      </c>
      <c r="PUT1394" s="84" t="s">
        <v>247</v>
      </c>
      <c r="PUU1394" s="84" t="s">
        <v>4692</v>
      </c>
      <c r="PUV1394" s="84">
        <f t="shared" ref="PUV1394:PVD1394" si="2714">PUV1388</f>
        <v>0</v>
      </c>
      <c r="PUW1394" s="84">
        <f t="shared" si="2714"/>
        <v>0</v>
      </c>
      <c r="PUX1394" s="84">
        <f t="shared" si="2714"/>
        <v>0</v>
      </c>
      <c r="PUY1394" s="84">
        <f t="shared" si="2714"/>
        <v>0</v>
      </c>
      <c r="PUZ1394" s="84">
        <f t="shared" si="2714"/>
        <v>2000000</v>
      </c>
      <c r="PVA1394" s="84">
        <f t="shared" si="2714"/>
        <v>0</v>
      </c>
      <c r="PVB1394" s="84">
        <f t="shared" si="2714"/>
        <v>0</v>
      </c>
      <c r="PVC1394" s="84">
        <f t="shared" si="2714"/>
        <v>2000000</v>
      </c>
      <c r="PVD1394" s="84">
        <f t="shared" si="2714"/>
        <v>2000000</v>
      </c>
      <c r="PVJ1394" s="84" t="s">
        <v>247</v>
      </c>
      <c r="PVK1394" s="84" t="s">
        <v>4692</v>
      </c>
      <c r="PVL1394" s="84">
        <f t="shared" ref="PVL1394:PVT1394" si="2715">PVL1388</f>
        <v>0</v>
      </c>
      <c r="PVM1394" s="84">
        <f t="shared" si="2715"/>
        <v>0</v>
      </c>
      <c r="PVN1394" s="84">
        <f t="shared" si="2715"/>
        <v>0</v>
      </c>
      <c r="PVO1394" s="84">
        <f t="shared" si="2715"/>
        <v>0</v>
      </c>
      <c r="PVP1394" s="84">
        <f t="shared" si="2715"/>
        <v>2000000</v>
      </c>
      <c r="PVQ1394" s="84">
        <f t="shared" si="2715"/>
        <v>0</v>
      </c>
      <c r="PVR1394" s="84">
        <f t="shared" si="2715"/>
        <v>0</v>
      </c>
      <c r="PVS1394" s="84">
        <f t="shared" si="2715"/>
        <v>2000000</v>
      </c>
      <c r="PVT1394" s="84">
        <f t="shared" si="2715"/>
        <v>2000000</v>
      </c>
      <c r="PVZ1394" s="84" t="s">
        <v>247</v>
      </c>
      <c r="PWA1394" s="84" t="s">
        <v>4692</v>
      </c>
      <c r="PWB1394" s="84">
        <f t="shared" ref="PWB1394:PWJ1394" si="2716">PWB1388</f>
        <v>0</v>
      </c>
      <c r="PWC1394" s="84">
        <f t="shared" si="2716"/>
        <v>0</v>
      </c>
      <c r="PWD1394" s="84">
        <f t="shared" si="2716"/>
        <v>0</v>
      </c>
      <c r="PWE1394" s="84">
        <f t="shared" si="2716"/>
        <v>0</v>
      </c>
      <c r="PWF1394" s="84">
        <f t="shared" si="2716"/>
        <v>2000000</v>
      </c>
      <c r="PWG1394" s="84">
        <f t="shared" si="2716"/>
        <v>0</v>
      </c>
      <c r="PWH1394" s="84">
        <f t="shared" si="2716"/>
        <v>0</v>
      </c>
      <c r="PWI1394" s="84">
        <f t="shared" si="2716"/>
        <v>2000000</v>
      </c>
      <c r="PWJ1394" s="84">
        <f t="shared" si="2716"/>
        <v>2000000</v>
      </c>
      <c r="PWP1394" s="84" t="s">
        <v>247</v>
      </c>
      <c r="PWQ1394" s="84" t="s">
        <v>4692</v>
      </c>
      <c r="PWR1394" s="84">
        <f t="shared" ref="PWR1394:PWZ1394" si="2717">PWR1388</f>
        <v>0</v>
      </c>
      <c r="PWS1394" s="84">
        <f t="shared" si="2717"/>
        <v>0</v>
      </c>
      <c r="PWT1394" s="84">
        <f t="shared" si="2717"/>
        <v>0</v>
      </c>
      <c r="PWU1394" s="84">
        <f t="shared" si="2717"/>
        <v>0</v>
      </c>
      <c r="PWV1394" s="84">
        <f t="shared" si="2717"/>
        <v>2000000</v>
      </c>
      <c r="PWW1394" s="84">
        <f t="shared" si="2717"/>
        <v>0</v>
      </c>
      <c r="PWX1394" s="84">
        <f t="shared" si="2717"/>
        <v>0</v>
      </c>
      <c r="PWY1394" s="84">
        <f t="shared" si="2717"/>
        <v>2000000</v>
      </c>
      <c r="PWZ1394" s="84">
        <f t="shared" si="2717"/>
        <v>2000000</v>
      </c>
      <c r="PXF1394" s="84" t="s">
        <v>247</v>
      </c>
      <c r="PXG1394" s="84" t="s">
        <v>4692</v>
      </c>
      <c r="PXH1394" s="84">
        <f t="shared" ref="PXH1394:PXP1394" si="2718">PXH1388</f>
        <v>0</v>
      </c>
      <c r="PXI1394" s="84">
        <f t="shared" si="2718"/>
        <v>0</v>
      </c>
      <c r="PXJ1394" s="84">
        <f t="shared" si="2718"/>
        <v>0</v>
      </c>
      <c r="PXK1394" s="84">
        <f t="shared" si="2718"/>
        <v>0</v>
      </c>
      <c r="PXL1394" s="84">
        <f t="shared" si="2718"/>
        <v>2000000</v>
      </c>
      <c r="PXM1394" s="84">
        <f t="shared" si="2718"/>
        <v>0</v>
      </c>
      <c r="PXN1394" s="84">
        <f t="shared" si="2718"/>
        <v>0</v>
      </c>
      <c r="PXO1394" s="84">
        <f t="shared" si="2718"/>
        <v>2000000</v>
      </c>
      <c r="PXP1394" s="84">
        <f t="shared" si="2718"/>
        <v>2000000</v>
      </c>
      <c r="PXV1394" s="84" t="s">
        <v>247</v>
      </c>
      <c r="PXW1394" s="84" t="s">
        <v>4692</v>
      </c>
      <c r="PXX1394" s="84">
        <f t="shared" ref="PXX1394:PYF1394" si="2719">PXX1388</f>
        <v>0</v>
      </c>
      <c r="PXY1394" s="84">
        <f t="shared" si="2719"/>
        <v>0</v>
      </c>
      <c r="PXZ1394" s="84">
        <f t="shared" si="2719"/>
        <v>0</v>
      </c>
      <c r="PYA1394" s="84">
        <f t="shared" si="2719"/>
        <v>0</v>
      </c>
      <c r="PYB1394" s="84">
        <f t="shared" si="2719"/>
        <v>2000000</v>
      </c>
      <c r="PYC1394" s="84">
        <f t="shared" si="2719"/>
        <v>0</v>
      </c>
      <c r="PYD1394" s="84">
        <f t="shared" si="2719"/>
        <v>0</v>
      </c>
      <c r="PYE1394" s="84">
        <f t="shared" si="2719"/>
        <v>2000000</v>
      </c>
      <c r="PYF1394" s="84">
        <f t="shared" si="2719"/>
        <v>2000000</v>
      </c>
      <c r="PYL1394" s="84" t="s">
        <v>247</v>
      </c>
      <c r="PYM1394" s="84" t="s">
        <v>4692</v>
      </c>
      <c r="PYN1394" s="84">
        <f t="shared" ref="PYN1394:PYV1394" si="2720">PYN1388</f>
        <v>0</v>
      </c>
      <c r="PYO1394" s="84">
        <f t="shared" si="2720"/>
        <v>0</v>
      </c>
      <c r="PYP1394" s="84">
        <f t="shared" si="2720"/>
        <v>0</v>
      </c>
      <c r="PYQ1394" s="84">
        <f t="shared" si="2720"/>
        <v>0</v>
      </c>
      <c r="PYR1394" s="84">
        <f t="shared" si="2720"/>
        <v>2000000</v>
      </c>
      <c r="PYS1394" s="84">
        <f t="shared" si="2720"/>
        <v>0</v>
      </c>
      <c r="PYT1394" s="84">
        <f t="shared" si="2720"/>
        <v>0</v>
      </c>
      <c r="PYU1394" s="84">
        <f t="shared" si="2720"/>
        <v>2000000</v>
      </c>
      <c r="PYV1394" s="84">
        <f t="shared" si="2720"/>
        <v>2000000</v>
      </c>
      <c r="PZB1394" s="84" t="s">
        <v>247</v>
      </c>
      <c r="PZC1394" s="84" t="s">
        <v>4692</v>
      </c>
      <c r="PZD1394" s="84">
        <f t="shared" ref="PZD1394:PZL1394" si="2721">PZD1388</f>
        <v>0</v>
      </c>
      <c r="PZE1394" s="84">
        <f t="shared" si="2721"/>
        <v>0</v>
      </c>
      <c r="PZF1394" s="84">
        <f t="shared" si="2721"/>
        <v>0</v>
      </c>
      <c r="PZG1394" s="84">
        <f t="shared" si="2721"/>
        <v>0</v>
      </c>
      <c r="PZH1394" s="84">
        <f t="shared" si="2721"/>
        <v>2000000</v>
      </c>
      <c r="PZI1394" s="84">
        <f t="shared" si="2721"/>
        <v>0</v>
      </c>
      <c r="PZJ1394" s="84">
        <f t="shared" si="2721"/>
        <v>0</v>
      </c>
      <c r="PZK1394" s="84">
        <f t="shared" si="2721"/>
        <v>2000000</v>
      </c>
      <c r="PZL1394" s="84">
        <f t="shared" si="2721"/>
        <v>2000000</v>
      </c>
      <c r="PZR1394" s="84" t="s">
        <v>247</v>
      </c>
      <c r="PZS1394" s="84" t="s">
        <v>4692</v>
      </c>
      <c r="PZT1394" s="84">
        <f t="shared" ref="PZT1394:QAB1394" si="2722">PZT1388</f>
        <v>0</v>
      </c>
      <c r="PZU1394" s="84">
        <f t="shared" si="2722"/>
        <v>0</v>
      </c>
      <c r="PZV1394" s="84">
        <f t="shared" si="2722"/>
        <v>0</v>
      </c>
      <c r="PZW1394" s="84">
        <f t="shared" si="2722"/>
        <v>0</v>
      </c>
      <c r="PZX1394" s="84">
        <f t="shared" si="2722"/>
        <v>2000000</v>
      </c>
      <c r="PZY1394" s="84">
        <f t="shared" si="2722"/>
        <v>0</v>
      </c>
      <c r="PZZ1394" s="84">
        <f t="shared" si="2722"/>
        <v>0</v>
      </c>
      <c r="QAA1394" s="84">
        <f t="shared" si="2722"/>
        <v>2000000</v>
      </c>
      <c r="QAB1394" s="84">
        <f t="shared" si="2722"/>
        <v>2000000</v>
      </c>
      <c r="QAH1394" s="84" t="s">
        <v>247</v>
      </c>
      <c r="QAI1394" s="84" t="s">
        <v>4692</v>
      </c>
      <c r="QAJ1394" s="84">
        <f t="shared" ref="QAJ1394:QAR1394" si="2723">QAJ1388</f>
        <v>0</v>
      </c>
      <c r="QAK1394" s="84">
        <f t="shared" si="2723"/>
        <v>0</v>
      </c>
      <c r="QAL1394" s="84">
        <f t="shared" si="2723"/>
        <v>0</v>
      </c>
      <c r="QAM1394" s="84">
        <f t="shared" si="2723"/>
        <v>0</v>
      </c>
      <c r="QAN1394" s="84">
        <f t="shared" si="2723"/>
        <v>2000000</v>
      </c>
      <c r="QAO1394" s="84">
        <f t="shared" si="2723"/>
        <v>0</v>
      </c>
      <c r="QAP1394" s="84">
        <f t="shared" si="2723"/>
        <v>0</v>
      </c>
      <c r="QAQ1394" s="84">
        <f t="shared" si="2723"/>
        <v>2000000</v>
      </c>
      <c r="QAR1394" s="84">
        <f t="shared" si="2723"/>
        <v>2000000</v>
      </c>
      <c r="QAX1394" s="84" t="s">
        <v>247</v>
      </c>
      <c r="QAY1394" s="84" t="s">
        <v>4692</v>
      </c>
      <c r="QAZ1394" s="84">
        <f t="shared" ref="QAZ1394:QBH1394" si="2724">QAZ1388</f>
        <v>0</v>
      </c>
      <c r="QBA1394" s="84">
        <f t="shared" si="2724"/>
        <v>0</v>
      </c>
      <c r="QBB1394" s="84">
        <f t="shared" si="2724"/>
        <v>0</v>
      </c>
      <c r="QBC1394" s="84">
        <f t="shared" si="2724"/>
        <v>0</v>
      </c>
      <c r="QBD1394" s="84">
        <f t="shared" si="2724"/>
        <v>2000000</v>
      </c>
      <c r="QBE1394" s="84">
        <f t="shared" si="2724"/>
        <v>0</v>
      </c>
      <c r="QBF1394" s="84">
        <f t="shared" si="2724"/>
        <v>0</v>
      </c>
      <c r="QBG1394" s="84">
        <f t="shared" si="2724"/>
        <v>2000000</v>
      </c>
      <c r="QBH1394" s="84">
        <f t="shared" si="2724"/>
        <v>2000000</v>
      </c>
      <c r="QBN1394" s="84" t="s">
        <v>247</v>
      </c>
      <c r="QBO1394" s="84" t="s">
        <v>4692</v>
      </c>
      <c r="QBP1394" s="84">
        <f t="shared" ref="QBP1394:QBX1394" si="2725">QBP1388</f>
        <v>0</v>
      </c>
      <c r="QBQ1394" s="84">
        <f t="shared" si="2725"/>
        <v>0</v>
      </c>
      <c r="QBR1394" s="84">
        <f t="shared" si="2725"/>
        <v>0</v>
      </c>
      <c r="QBS1394" s="84">
        <f t="shared" si="2725"/>
        <v>0</v>
      </c>
      <c r="QBT1394" s="84">
        <f t="shared" si="2725"/>
        <v>2000000</v>
      </c>
      <c r="QBU1394" s="84">
        <f t="shared" si="2725"/>
        <v>0</v>
      </c>
      <c r="QBV1394" s="84">
        <f t="shared" si="2725"/>
        <v>0</v>
      </c>
      <c r="QBW1394" s="84">
        <f t="shared" si="2725"/>
        <v>2000000</v>
      </c>
      <c r="QBX1394" s="84">
        <f t="shared" si="2725"/>
        <v>2000000</v>
      </c>
      <c r="QCD1394" s="84" t="s">
        <v>247</v>
      </c>
      <c r="QCE1394" s="84" t="s">
        <v>4692</v>
      </c>
      <c r="QCF1394" s="84">
        <f t="shared" ref="QCF1394:QCN1394" si="2726">QCF1388</f>
        <v>0</v>
      </c>
      <c r="QCG1394" s="84">
        <f t="shared" si="2726"/>
        <v>0</v>
      </c>
      <c r="QCH1394" s="84">
        <f t="shared" si="2726"/>
        <v>0</v>
      </c>
      <c r="QCI1394" s="84">
        <f t="shared" si="2726"/>
        <v>0</v>
      </c>
      <c r="QCJ1394" s="84">
        <f t="shared" si="2726"/>
        <v>2000000</v>
      </c>
      <c r="QCK1394" s="84">
        <f t="shared" si="2726"/>
        <v>0</v>
      </c>
      <c r="QCL1394" s="84">
        <f t="shared" si="2726"/>
        <v>0</v>
      </c>
      <c r="QCM1394" s="84">
        <f t="shared" si="2726"/>
        <v>2000000</v>
      </c>
      <c r="QCN1394" s="84">
        <f t="shared" si="2726"/>
        <v>2000000</v>
      </c>
      <c r="QCT1394" s="84" t="s">
        <v>247</v>
      </c>
      <c r="QCU1394" s="84" t="s">
        <v>4692</v>
      </c>
      <c r="QCV1394" s="84">
        <f t="shared" ref="QCV1394:QDD1394" si="2727">QCV1388</f>
        <v>0</v>
      </c>
      <c r="QCW1394" s="84">
        <f t="shared" si="2727"/>
        <v>0</v>
      </c>
      <c r="QCX1394" s="84">
        <f t="shared" si="2727"/>
        <v>0</v>
      </c>
      <c r="QCY1394" s="84">
        <f t="shared" si="2727"/>
        <v>0</v>
      </c>
      <c r="QCZ1394" s="84">
        <f t="shared" si="2727"/>
        <v>2000000</v>
      </c>
      <c r="QDA1394" s="84">
        <f t="shared" si="2727"/>
        <v>0</v>
      </c>
      <c r="QDB1394" s="84">
        <f t="shared" si="2727"/>
        <v>0</v>
      </c>
      <c r="QDC1394" s="84">
        <f t="shared" si="2727"/>
        <v>2000000</v>
      </c>
      <c r="QDD1394" s="84">
        <f t="shared" si="2727"/>
        <v>2000000</v>
      </c>
      <c r="QDJ1394" s="84" t="s">
        <v>247</v>
      </c>
      <c r="QDK1394" s="84" t="s">
        <v>4692</v>
      </c>
      <c r="QDL1394" s="84">
        <f t="shared" ref="QDL1394:QDT1394" si="2728">QDL1388</f>
        <v>0</v>
      </c>
      <c r="QDM1394" s="84">
        <f t="shared" si="2728"/>
        <v>0</v>
      </c>
      <c r="QDN1394" s="84">
        <f t="shared" si="2728"/>
        <v>0</v>
      </c>
      <c r="QDO1394" s="84">
        <f t="shared" si="2728"/>
        <v>0</v>
      </c>
      <c r="QDP1394" s="84">
        <f t="shared" si="2728"/>
        <v>2000000</v>
      </c>
      <c r="QDQ1394" s="84">
        <f t="shared" si="2728"/>
        <v>0</v>
      </c>
      <c r="QDR1394" s="84">
        <f t="shared" si="2728"/>
        <v>0</v>
      </c>
      <c r="QDS1394" s="84">
        <f t="shared" si="2728"/>
        <v>2000000</v>
      </c>
      <c r="QDT1394" s="84">
        <f t="shared" si="2728"/>
        <v>2000000</v>
      </c>
      <c r="QDZ1394" s="84" t="s">
        <v>247</v>
      </c>
      <c r="QEA1394" s="84" t="s">
        <v>4692</v>
      </c>
      <c r="QEB1394" s="84">
        <f t="shared" ref="QEB1394:QEJ1394" si="2729">QEB1388</f>
        <v>0</v>
      </c>
      <c r="QEC1394" s="84">
        <f t="shared" si="2729"/>
        <v>0</v>
      </c>
      <c r="QED1394" s="84">
        <f t="shared" si="2729"/>
        <v>0</v>
      </c>
      <c r="QEE1394" s="84">
        <f t="shared" si="2729"/>
        <v>0</v>
      </c>
      <c r="QEF1394" s="84">
        <f t="shared" si="2729"/>
        <v>2000000</v>
      </c>
      <c r="QEG1394" s="84">
        <f t="shared" si="2729"/>
        <v>0</v>
      </c>
      <c r="QEH1394" s="84">
        <f t="shared" si="2729"/>
        <v>0</v>
      </c>
      <c r="QEI1394" s="84">
        <f t="shared" si="2729"/>
        <v>2000000</v>
      </c>
      <c r="QEJ1394" s="84">
        <f t="shared" si="2729"/>
        <v>2000000</v>
      </c>
      <c r="QEP1394" s="84" t="s">
        <v>247</v>
      </c>
      <c r="QEQ1394" s="84" t="s">
        <v>4692</v>
      </c>
      <c r="QER1394" s="84">
        <f t="shared" ref="QER1394:QEZ1394" si="2730">QER1388</f>
        <v>0</v>
      </c>
      <c r="QES1394" s="84">
        <f t="shared" si="2730"/>
        <v>0</v>
      </c>
      <c r="QET1394" s="84">
        <f t="shared" si="2730"/>
        <v>0</v>
      </c>
      <c r="QEU1394" s="84">
        <f t="shared" si="2730"/>
        <v>0</v>
      </c>
      <c r="QEV1394" s="84">
        <f t="shared" si="2730"/>
        <v>2000000</v>
      </c>
      <c r="QEW1394" s="84">
        <f t="shared" si="2730"/>
        <v>0</v>
      </c>
      <c r="QEX1394" s="84">
        <f t="shared" si="2730"/>
        <v>0</v>
      </c>
      <c r="QEY1394" s="84">
        <f t="shared" si="2730"/>
        <v>2000000</v>
      </c>
      <c r="QEZ1394" s="84">
        <f t="shared" si="2730"/>
        <v>2000000</v>
      </c>
      <c r="QFF1394" s="84" t="s">
        <v>247</v>
      </c>
      <c r="QFG1394" s="84" t="s">
        <v>4692</v>
      </c>
      <c r="QFH1394" s="84">
        <f t="shared" ref="QFH1394:QFP1394" si="2731">QFH1388</f>
        <v>0</v>
      </c>
      <c r="QFI1394" s="84">
        <f t="shared" si="2731"/>
        <v>0</v>
      </c>
      <c r="QFJ1394" s="84">
        <f t="shared" si="2731"/>
        <v>0</v>
      </c>
      <c r="QFK1394" s="84">
        <f t="shared" si="2731"/>
        <v>0</v>
      </c>
      <c r="QFL1394" s="84">
        <f t="shared" si="2731"/>
        <v>2000000</v>
      </c>
      <c r="QFM1394" s="84">
        <f t="shared" si="2731"/>
        <v>0</v>
      </c>
      <c r="QFN1394" s="84">
        <f t="shared" si="2731"/>
        <v>0</v>
      </c>
      <c r="QFO1394" s="84">
        <f t="shared" si="2731"/>
        <v>2000000</v>
      </c>
      <c r="QFP1394" s="84">
        <f t="shared" si="2731"/>
        <v>2000000</v>
      </c>
      <c r="QFV1394" s="84" t="s">
        <v>247</v>
      </c>
      <c r="QFW1394" s="84" t="s">
        <v>4692</v>
      </c>
      <c r="QFX1394" s="84">
        <f t="shared" ref="QFX1394:QGF1394" si="2732">QFX1388</f>
        <v>0</v>
      </c>
      <c r="QFY1394" s="84">
        <f t="shared" si="2732"/>
        <v>0</v>
      </c>
      <c r="QFZ1394" s="84">
        <f t="shared" si="2732"/>
        <v>0</v>
      </c>
      <c r="QGA1394" s="84">
        <f t="shared" si="2732"/>
        <v>0</v>
      </c>
      <c r="QGB1394" s="84">
        <f t="shared" si="2732"/>
        <v>2000000</v>
      </c>
      <c r="QGC1394" s="84">
        <f t="shared" si="2732"/>
        <v>0</v>
      </c>
      <c r="QGD1394" s="84">
        <f t="shared" si="2732"/>
        <v>0</v>
      </c>
      <c r="QGE1394" s="84">
        <f t="shared" si="2732"/>
        <v>2000000</v>
      </c>
      <c r="QGF1394" s="84">
        <f t="shared" si="2732"/>
        <v>2000000</v>
      </c>
      <c r="QGL1394" s="84" t="s">
        <v>247</v>
      </c>
      <c r="QGM1394" s="84" t="s">
        <v>4692</v>
      </c>
      <c r="QGN1394" s="84">
        <f t="shared" ref="QGN1394:QGV1394" si="2733">QGN1388</f>
        <v>0</v>
      </c>
      <c r="QGO1394" s="84">
        <f t="shared" si="2733"/>
        <v>0</v>
      </c>
      <c r="QGP1394" s="84">
        <f t="shared" si="2733"/>
        <v>0</v>
      </c>
      <c r="QGQ1394" s="84">
        <f t="shared" si="2733"/>
        <v>0</v>
      </c>
      <c r="QGR1394" s="84">
        <f t="shared" si="2733"/>
        <v>2000000</v>
      </c>
      <c r="QGS1394" s="84">
        <f t="shared" si="2733"/>
        <v>0</v>
      </c>
      <c r="QGT1394" s="84">
        <f t="shared" si="2733"/>
        <v>0</v>
      </c>
      <c r="QGU1394" s="84">
        <f t="shared" si="2733"/>
        <v>2000000</v>
      </c>
      <c r="QGV1394" s="84">
        <f t="shared" si="2733"/>
        <v>2000000</v>
      </c>
      <c r="QHB1394" s="84" t="s">
        <v>247</v>
      </c>
      <c r="QHC1394" s="84" t="s">
        <v>4692</v>
      </c>
      <c r="QHD1394" s="84">
        <f t="shared" ref="QHD1394:QHL1394" si="2734">QHD1388</f>
        <v>0</v>
      </c>
      <c r="QHE1394" s="84">
        <f t="shared" si="2734"/>
        <v>0</v>
      </c>
      <c r="QHF1394" s="84">
        <f t="shared" si="2734"/>
        <v>0</v>
      </c>
      <c r="QHG1394" s="84">
        <f t="shared" si="2734"/>
        <v>0</v>
      </c>
      <c r="QHH1394" s="84">
        <f t="shared" si="2734"/>
        <v>2000000</v>
      </c>
      <c r="QHI1394" s="84">
        <f t="shared" si="2734"/>
        <v>0</v>
      </c>
      <c r="QHJ1394" s="84">
        <f t="shared" si="2734"/>
        <v>0</v>
      </c>
      <c r="QHK1394" s="84">
        <f t="shared" si="2734"/>
        <v>2000000</v>
      </c>
      <c r="QHL1394" s="84">
        <f t="shared" si="2734"/>
        <v>2000000</v>
      </c>
      <c r="QHR1394" s="84" t="s">
        <v>247</v>
      </c>
      <c r="QHS1394" s="84" t="s">
        <v>4692</v>
      </c>
      <c r="QHT1394" s="84">
        <f t="shared" ref="QHT1394:QIB1394" si="2735">QHT1388</f>
        <v>0</v>
      </c>
      <c r="QHU1394" s="84">
        <f t="shared" si="2735"/>
        <v>0</v>
      </c>
      <c r="QHV1394" s="84">
        <f t="shared" si="2735"/>
        <v>0</v>
      </c>
      <c r="QHW1394" s="84">
        <f t="shared" si="2735"/>
        <v>0</v>
      </c>
      <c r="QHX1394" s="84">
        <f t="shared" si="2735"/>
        <v>2000000</v>
      </c>
      <c r="QHY1394" s="84">
        <f t="shared" si="2735"/>
        <v>0</v>
      </c>
      <c r="QHZ1394" s="84">
        <f t="shared" si="2735"/>
        <v>0</v>
      </c>
      <c r="QIA1394" s="84">
        <f t="shared" si="2735"/>
        <v>2000000</v>
      </c>
      <c r="QIB1394" s="84">
        <f t="shared" si="2735"/>
        <v>2000000</v>
      </c>
      <c r="QIH1394" s="84" t="s">
        <v>247</v>
      </c>
      <c r="QII1394" s="84" t="s">
        <v>4692</v>
      </c>
      <c r="QIJ1394" s="84">
        <f t="shared" ref="QIJ1394:QIR1394" si="2736">QIJ1388</f>
        <v>0</v>
      </c>
      <c r="QIK1394" s="84">
        <f t="shared" si="2736"/>
        <v>0</v>
      </c>
      <c r="QIL1394" s="84">
        <f t="shared" si="2736"/>
        <v>0</v>
      </c>
      <c r="QIM1394" s="84">
        <f t="shared" si="2736"/>
        <v>0</v>
      </c>
      <c r="QIN1394" s="84">
        <f t="shared" si="2736"/>
        <v>2000000</v>
      </c>
      <c r="QIO1394" s="84">
        <f t="shared" si="2736"/>
        <v>0</v>
      </c>
      <c r="QIP1394" s="84">
        <f t="shared" si="2736"/>
        <v>0</v>
      </c>
      <c r="QIQ1394" s="84">
        <f t="shared" si="2736"/>
        <v>2000000</v>
      </c>
      <c r="QIR1394" s="84">
        <f t="shared" si="2736"/>
        <v>2000000</v>
      </c>
      <c r="QIX1394" s="84" t="s">
        <v>247</v>
      </c>
      <c r="QIY1394" s="84" t="s">
        <v>4692</v>
      </c>
      <c r="QIZ1394" s="84">
        <f t="shared" ref="QIZ1394:QJH1394" si="2737">QIZ1388</f>
        <v>0</v>
      </c>
      <c r="QJA1394" s="84">
        <f t="shared" si="2737"/>
        <v>0</v>
      </c>
      <c r="QJB1394" s="84">
        <f t="shared" si="2737"/>
        <v>0</v>
      </c>
      <c r="QJC1394" s="84">
        <f t="shared" si="2737"/>
        <v>0</v>
      </c>
      <c r="QJD1394" s="84">
        <f t="shared" si="2737"/>
        <v>2000000</v>
      </c>
      <c r="QJE1394" s="84">
        <f t="shared" si="2737"/>
        <v>0</v>
      </c>
      <c r="QJF1394" s="84">
        <f t="shared" si="2737"/>
        <v>0</v>
      </c>
      <c r="QJG1394" s="84">
        <f t="shared" si="2737"/>
        <v>2000000</v>
      </c>
      <c r="QJH1394" s="84">
        <f t="shared" si="2737"/>
        <v>2000000</v>
      </c>
      <c r="QJN1394" s="84" t="s">
        <v>247</v>
      </c>
      <c r="QJO1394" s="84" t="s">
        <v>4692</v>
      </c>
      <c r="QJP1394" s="84">
        <f t="shared" ref="QJP1394:QJX1394" si="2738">QJP1388</f>
        <v>0</v>
      </c>
      <c r="QJQ1394" s="84">
        <f t="shared" si="2738"/>
        <v>0</v>
      </c>
      <c r="QJR1394" s="84">
        <f t="shared" si="2738"/>
        <v>0</v>
      </c>
      <c r="QJS1394" s="84">
        <f t="shared" si="2738"/>
        <v>0</v>
      </c>
      <c r="QJT1394" s="84">
        <f t="shared" si="2738"/>
        <v>2000000</v>
      </c>
      <c r="QJU1394" s="84">
        <f t="shared" si="2738"/>
        <v>0</v>
      </c>
      <c r="QJV1394" s="84">
        <f t="shared" si="2738"/>
        <v>0</v>
      </c>
      <c r="QJW1394" s="84">
        <f t="shared" si="2738"/>
        <v>2000000</v>
      </c>
      <c r="QJX1394" s="84">
        <f t="shared" si="2738"/>
        <v>2000000</v>
      </c>
      <c r="QKD1394" s="84" t="s">
        <v>247</v>
      </c>
      <c r="QKE1394" s="84" t="s">
        <v>4692</v>
      </c>
      <c r="QKF1394" s="84">
        <f t="shared" ref="QKF1394:QKN1394" si="2739">QKF1388</f>
        <v>0</v>
      </c>
      <c r="QKG1394" s="84">
        <f t="shared" si="2739"/>
        <v>0</v>
      </c>
      <c r="QKH1394" s="84">
        <f t="shared" si="2739"/>
        <v>0</v>
      </c>
      <c r="QKI1394" s="84">
        <f t="shared" si="2739"/>
        <v>0</v>
      </c>
      <c r="QKJ1394" s="84">
        <f t="shared" si="2739"/>
        <v>2000000</v>
      </c>
      <c r="QKK1394" s="84">
        <f t="shared" si="2739"/>
        <v>0</v>
      </c>
      <c r="QKL1394" s="84">
        <f t="shared" si="2739"/>
        <v>0</v>
      </c>
      <c r="QKM1394" s="84">
        <f t="shared" si="2739"/>
        <v>2000000</v>
      </c>
      <c r="QKN1394" s="84">
        <f t="shared" si="2739"/>
        <v>2000000</v>
      </c>
      <c r="QKT1394" s="84" t="s">
        <v>247</v>
      </c>
      <c r="QKU1394" s="84" t="s">
        <v>4692</v>
      </c>
      <c r="QKV1394" s="84">
        <f t="shared" ref="QKV1394:QLD1394" si="2740">QKV1388</f>
        <v>0</v>
      </c>
      <c r="QKW1394" s="84">
        <f t="shared" si="2740"/>
        <v>0</v>
      </c>
      <c r="QKX1394" s="84">
        <f t="shared" si="2740"/>
        <v>0</v>
      </c>
      <c r="QKY1394" s="84">
        <f t="shared" si="2740"/>
        <v>0</v>
      </c>
      <c r="QKZ1394" s="84">
        <f t="shared" si="2740"/>
        <v>2000000</v>
      </c>
      <c r="QLA1394" s="84">
        <f t="shared" si="2740"/>
        <v>0</v>
      </c>
      <c r="QLB1394" s="84">
        <f t="shared" si="2740"/>
        <v>0</v>
      </c>
      <c r="QLC1394" s="84">
        <f t="shared" si="2740"/>
        <v>2000000</v>
      </c>
      <c r="QLD1394" s="84">
        <f t="shared" si="2740"/>
        <v>2000000</v>
      </c>
      <c r="QLJ1394" s="84" t="s">
        <v>247</v>
      </c>
      <c r="QLK1394" s="84" t="s">
        <v>4692</v>
      </c>
      <c r="QLL1394" s="84">
        <f t="shared" ref="QLL1394:QLT1394" si="2741">QLL1388</f>
        <v>0</v>
      </c>
      <c r="QLM1394" s="84">
        <f t="shared" si="2741"/>
        <v>0</v>
      </c>
      <c r="QLN1394" s="84">
        <f t="shared" si="2741"/>
        <v>0</v>
      </c>
      <c r="QLO1394" s="84">
        <f t="shared" si="2741"/>
        <v>0</v>
      </c>
      <c r="QLP1394" s="84">
        <f t="shared" si="2741"/>
        <v>2000000</v>
      </c>
      <c r="QLQ1394" s="84">
        <f t="shared" si="2741"/>
        <v>0</v>
      </c>
      <c r="QLR1394" s="84">
        <f t="shared" si="2741"/>
        <v>0</v>
      </c>
      <c r="QLS1394" s="84">
        <f t="shared" si="2741"/>
        <v>2000000</v>
      </c>
      <c r="QLT1394" s="84">
        <f t="shared" si="2741"/>
        <v>2000000</v>
      </c>
      <c r="QLZ1394" s="84" t="s">
        <v>247</v>
      </c>
      <c r="QMA1394" s="84" t="s">
        <v>4692</v>
      </c>
      <c r="QMB1394" s="84">
        <f t="shared" ref="QMB1394:QMJ1394" si="2742">QMB1388</f>
        <v>0</v>
      </c>
      <c r="QMC1394" s="84">
        <f t="shared" si="2742"/>
        <v>0</v>
      </c>
      <c r="QMD1394" s="84">
        <f t="shared" si="2742"/>
        <v>0</v>
      </c>
      <c r="QME1394" s="84">
        <f t="shared" si="2742"/>
        <v>0</v>
      </c>
      <c r="QMF1394" s="84">
        <f t="shared" si="2742"/>
        <v>2000000</v>
      </c>
      <c r="QMG1394" s="84">
        <f t="shared" si="2742"/>
        <v>0</v>
      </c>
      <c r="QMH1394" s="84">
        <f t="shared" si="2742"/>
        <v>0</v>
      </c>
      <c r="QMI1394" s="84">
        <f t="shared" si="2742"/>
        <v>2000000</v>
      </c>
      <c r="QMJ1394" s="84">
        <f t="shared" si="2742"/>
        <v>2000000</v>
      </c>
      <c r="QMP1394" s="84" t="s">
        <v>247</v>
      </c>
      <c r="QMQ1394" s="84" t="s">
        <v>4692</v>
      </c>
      <c r="QMR1394" s="84">
        <f t="shared" ref="QMR1394:QMZ1394" si="2743">QMR1388</f>
        <v>0</v>
      </c>
      <c r="QMS1394" s="84">
        <f t="shared" si="2743"/>
        <v>0</v>
      </c>
      <c r="QMT1394" s="84">
        <f t="shared" si="2743"/>
        <v>0</v>
      </c>
      <c r="QMU1394" s="84">
        <f t="shared" si="2743"/>
        <v>0</v>
      </c>
      <c r="QMV1394" s="84">
        <f t="shared" si="2743"/>
        <v>2000000</v>
      </c>
      <c r="QMW1394" s="84">
        <f t="shared" si="2743"/>
        <v>0</v>
      </c>
      <c r="QMX1394" s="84">
        <f t="shared" si="2743"/>
        <v>0</v>
      </c>
      <c r="QMY1394" s="84">
        <f t="shared" si="2743"/>
        <v>2000000</v>
      </c>
      <c r="QMZ1394" s="84">
        <f t="shared" si="2743"/>
        <v>2000000</v>
      </c>
      <c r="QNF1394" s="84" t="s">
        <v>247</v>
      </c>
      <c r="QNG1394" s="84" t="s">
        <v>4692</v>
      </c>
      <c r="QNH1394" s="84">
        <f t="shared" ref="QNH1394:QNP1394" si="2744">QNH1388</f>
        <v>0</v>
      </c>
      <c r="QNI1394" s="84">
        <f t="shared" si="2744"/>
        <v>0</v>
      </c>
      <c r="QNJ1394" s="84">
        <f t="shared" si="2744"/>
        <v>0</v>
      </c>
      <c r="QNK1394" s="84">
        <f t="shared" si="2744"/>
        <v>0</v>
      </c>
      <c r="QNL1394" s="84">
        <f t="shared" si="2744"/>
        <v>2000000</v>
      </c>
      <c r="QNM1394" s="84">
        <f t="shared" si="2744"/>
        <v>0</v>
      </c>
      <c r="QNN1394" s="84">
        <f t="shared" si="2744"/>
        <v>0</v>
      </c>
      <c r="QNO1394" s="84">
        <f t="shared" si="2744"/>
        <v>2000000</v>
      </c>
      <c r="QNP1394" s="84">
        <f t="shared" si="2744"/>
        <v>2000000</v>
      </c>
      <c r="QNV1394" s="84" t="s">
        <v>247</v>
      </c>
      <c r="QNW1394" s="84" t="s">
        <v>4692</v>
      </c>
      <c r="QNX1394" s="84">
        <f t="shared" ref="QNX1394:QOF1394" si="2745">QNX1388</f>
        <v>0</v>
      </c>
      <c r="QNY1394" s="84">
        <f t="shared" si="2745"/>
        <v>0</v>
      </c>
      <c r="QNZ1394" s="84">
        <f t="shared" si="2745"/>
        <v>0</v>
      </c>
      <c r="QOA1394" s="84">
        <f t="shared" si="2745"/>
        <v>0</v>
      </c>
      <c r="QOB1394" s="84">
        <f t="shared" si="2745"/>
        <v>2000000</v>
      </c>
      <c r="QOC1394" s="84">
        <f t="shared" si="2745"/>
        <v>0</v>
      </c>
      <c r="QOD1394" s="84">
        <f t="shared" si="2745"/>
        <v>0</v>
      </c>
      <c r="QOE1394" s="84">
        <f t="shared" si="2745"/>
        <v>2000000</v>
      </c>
      <c r="QOF1394" s="84">
        <f t="shared" si="2745"/>
        <v>2000000</v>
      </c>
      <c r="QOL1394" s="84" t="s">
        <v>247</v>
      </c>
      <c r="QOM1394" s="84" t="s">
        <v>4692</v>
      </c>
      <c r="QON1394" s="84">
        <f t="shared" ref="QON1394:QOV1394" si="2746">QON1388</f>
        <v>0</v>
      </c>
      <c r="QOO1394" s="84">
        <f t="shared" si="2746"/>
        <v>0</v>
      </c>
      <c r="QOP1394" s="84">
        <f t="shared" si="2746"/>
        <v>0</v>
      </c>
      <c r="QOQ1394" s="84">
        <f t="shared" si="2746"/>
        <v>0</v>
      </c>
      <c r="QOR1394" s="84">
        <f t="shared" si="2746"/>
        <v>2000000</v>
      </c>
      <c r="QOS1394" s="84">
        <f t="shared" si="2746"/>
        <v>0</v>
      </c>
      <c r="QOT1394" s="84">
        <f t="shared" si="2746"/>
        <v>0</v>
      </c>
      <c r="QOU1394" s="84">
        <f t="shared" si="2746"/>
        <v>2000000</v>
      </c>
      <c r="QOV1394" s="84">
        <f t="shared" si="2746"/>
        <v>2000000</v>
      </c>
      <c r="QPB1394" s="84" t="s">
        <v>247</v>
      </c>
      <c r="QPC1394" s="84" t="s">
        <v>4692</v>
      </c>
      <c r="QPD1394" s="84">
        <f t="shared" ref="QPD1394:QPL1394" si="2747">QPD1388</f>
        <v>0</v>
      </c>
      <c r="QPE1394" s="84">
        <f t="shared" si="2747"/>
        <v>0</v>
      </c>
      <c r="QPF1394" s="84">
        <f t="shared" si="2747"/>
        <v>0</v>
      </c>
      <c r="QPG1394" s="84">
        <f t="shared" si="2747"/>
        <v>0</v>
      </c>
      <c r="QPH1394" s="84">
        <f t="shared" si="2747"/>
        <v>2000000</v>
      </c>
      <c r="QPI1394" s="84">
        <f t="shared" si="2747"/>
        <v>0</v>
      </c>
      <c r="QPJ1394" s="84">
        <f t="shared" si="2747"/>
        <v>0</v>
      </c>
      <c r="QPK1394" s="84">
        <f t="shared" si="2747"/>
        <v>2000000</v>
      </c>
      <c r="QPL1394" s="84">
        <f t="shared" si="2747"/>
        <v>2000000</v>
      </c>
      <c r="QPR1394" s="84" t="s">
        <v>247</v>
      </c>
      <c r="QPS1394" s="84" t="s">
        <v>4692</v>
      </c>
      <c r="QPT1394" s="84">
        <f t="shared" ref="QPT1394:QQB1394" si="2748">QPT1388</f>
        <v>0</v>
      </c>
      <c r="QPU1394" s="84">
        <f t="shared" si="2748"/>
        <v>0</v>
      </c>
      <c r="QPV1394" s="84">
        <f t="shared" si="2748"/>
        <v>0</v>
      </c>
      <c r="QPW1394" s="84">
        <f t="shared" si="2748"/>
        <v>0</v>
      </c>
      <c r="QPX1394" s="84">
        <f t="shared" si="2748"/>
        <v>2000000</v>
      </c>
      <c r="QPY1394" s="84">
        <f t="shared" si="2748"/>
        <v>0</v>
      </c>
      <c r="QPZ1394" s="84">
        <f t="shared" si="2748"/>
        <v>0</v>
      </c>
      <c r="QQA1394" s="84">
        <f t="shared" si="2748"/>
        <v>2000000</v>
      </c>
      <c r="QQB1394" s="84">
        <f t="shared" si="2748"/>
        <v>2000000</v>
      </c>
      <c r="QQH1394" s="84" t="s">
        <v>247</v>
      </c>
      <c r="QQI1394" s="84" t="s">
        <v>4692</v>
      </c>
      <c r="QQJ1394" s="84">
        <f t="shared" ref="QQJ1394:QQR1394" si="2749">QQJ1388</f>
        <v>0</v>
      </c>
      <c r="QQK1394" s="84">
        <f t="shared" si="2749"/>
        <v>0</v>
      </c>
      <c r="QQL1394" s="84">
        <f t="shared" si="2749"/>
        <v>0</v>
      </c>
      <c r="QQM1394" s="84">
        <f t="shared" si="2749"/>
        <v>0</v>
      </c>
      <c r="QQN1394" s="84">
        <f t="shared" si="2749"/>
        <v>2000000</v>
      </c>
      <c r="QQO1394" s="84">
        <f t="shared" si="2749"/>
        <v>0</v>
      </c>
      <c r="QQP1394" s="84">
        <f t="shared" si="2749"/>
        <v>0</v>
      </c>
      <c r="QQQ1394" s="84">
        <f t="shared" si="2749"/>
        <v>2000000</v>
      </c>
      <c r="QQR1394" s="84">
        <f t="shared" si="2749"/>
        <v>2000000</v>
      </c>
      <c r="QQX1394" s="84" t="s">
        <v>247</v>
      </c>
      <c r="QQY1394" s="84" t="s">
        <v>4692</v>
      </c>
      <c r="QQZ1394" s="84">
        <f t="shared" ref="QQZ1394:QRH1394" si="2750">QQZ1388</f>
        <v>0</v>
      </c>
      <c r="QRA1394" s="84">
        <f t="shared" si="2750"/>
        <v>0</v>
      </c>
      <c r="QRB1394" s="84">
        <f t="shared" si="2750"/>
        <v>0</v>
      </c>
      <c r="QRC1394" s="84">
        <f t="shared" si="2750"/>
        <v>0</v>
      </c>
      <c r="QRD1394" s="84">
        <f t="shared" si="2750"/>
        <v>2000000</v>
      </c>
      <c r="QRE1394" s="84">
        <f t="shared" si="2750"/>
        <v>0</v>
      </c>
      <c r="QRF1394" s="84">
        <f t="shared" si="2750"/>
        <v>0</v>
      </c>
      <c r="QRG1394" s="84">
        <f t="shared" si="2750"/>
        <v>2000000</v>
      </c>
      <c r="QRH1394" s="84">
        <f t="shared" si="2750"/>
        <v>2000000</v>
      </c>
      <c r="QRN1394" s="84" t="s">
        <v>247</v>
      </c>
      <c r="QRO1394" s="84" t="s">
        <v>4692</v>
      </c>
      <c r="QRP1394" s="84">
        <f t="shared" ref="QRP1394:QRX1394" si="2751">QRP1388</f>
        <v>0</v>
      </c>
      <c r="QRQ1394" s="84">
        <f t="shared" si="2751"/>
        <v>0</v>
      </c>
      <c r="QRR1394" s="84">
        <f t="shared" si="2751"/>
        <v>0</v>
      </c>
      <c r="QRS1394" s="84">
        <f t="shared" si="2751"/>
        <v>0</v>
      </c>
      <c r="QRT1394" s="84">
        <f t="shared" si="2751"/>
        <v>2000000</v>
      </c>
      <c r="QRU1394" s="84">
        <f t="shared" si="2751"/>
        <v>0</v>
      </c>
      <c r="QRV1394" s="84">
        <f t="shared" si="2751"/>
        <v>0</v>
      </c>
      <c r="QRW1394" s="84">
        <f t="shared" si="2751"/>
        <v>2000000</v>
      </c>
      <c r="QRX1394" s="84">
        <f t="shared" si="2751"/>
        <v>2000000</v>
      </c>
      <c r="QSD1394" s="84" t="s">
        <v>247</v>
      </c>
      <c r="QSE1394" s="84" t="s">
        <v>4692</v>
      </c>
      <c r="QSF1394" s="84">
        <f t="shared" ref="QSF1394:QSN1394" si="2752">QSF1388</f>
        <v>0</v>
      </c>
      <c r="QSG1394" s="84">
        <f t="shared" si="2752"/>
        <v>0</v>
      </c>
      <c r="QSH1394" s="84">
        <f t="shared" si="2752"/>
        <v>0</v>
      </c>
      <c r="QSI1394" s="84">
        <f t="shared" si="2752"/>
        <v>0</v>
      </c>
      <c r="QSJ1394" s="84">
        <f t="shared" si="2752"/>
        <v>2000000</v>
      </c>
      <c r="QSK1394" s="84">
        <f t="shared" si="2752"/>
        <v>0</v>
      </c>
      <c r="QSL1394" s="84">
        <f t="shared" si="2752"/>
        <v>0</v>
      </c>
      <c r="QSM1394" s="84">
        <f t="shared" si="2752"/>
        <v>2000000</v>
      </c>
      <c r="QSN1394" s="84">
        <f t="shared" si="2752"/>
        <v>2000000</v>
      </c>
      <c r="QST1394" s="84" t="s">
        <v>247</v>
      </c>
      <c r="QSU1394" s="84" t="s">
        <v>4692</v>
      </c>
      <c r="QSV1394" s="84">
        <f t="shared" ref="QSV1394:QTD1394" si="2753">QSV1388</f>
        <v>0</v>
      </c>
      <c r="QSW1394" s="84">
        <f t="shared" si="2753"/>
        <v>0</v>
      </c>
      <c r="QSX1394" s="84">
        <f t="shared" si="2753"/>
        <v>0</v>
      </c>
      <c r="QSY1394" s="84">
        <f t="shared" si="2753"/>
        <v>0</v>
      </c>
      <c r="QSZ1394" s="84">
        <f t="shared" si="2753"/>
        <v>2000000</v>
      </c>
      <c r="QTA1394" s="84">
        <f t="shared" si="2753"/>
        <v>0</v>
      </c>
      <c r="QTB1394" s="84">
        <f t="shared" si="2753"/>
        <v>0</v>
      </c>
      <c r="QTC1394" s="84">
        <f t="shared" si="2753"/>
        <v>2000000</v>
      </c>
      <c r="QTD1394" s="84">
        <f t="shared" si="2753"/>
        <v>2000000</v>
      </c>
      <c r="QTJ1394" s="84" t="s">
        <v>247</v>
      </c>
      <c r="QTK1394" s="84" t="s">
        <v>4692</v>
      </c>
      <c r="QTL1394" s="84">
        <f t="shared" ref="QTL1394:QTT1394" si="2754">QTL1388</f>
        <v>0</v>
      </c>
      <c r="QTM1394" s="84">
        <f t="shared" si="2754"/>
        <v>0</v>
      </c>
      <c r="QTN1394" s="84">
        <f t="shared" si="2754"/>
        <v>0</v>
      </c>
      <c r="QTO1394" s="84">
        <f t="shared" si="2754"/>
        <v>0</v>
      </c>
      <c r="QTP1394" s="84">
        <f t="shared" si="2754"/>
        <v>2000000</v>
      </c>
      <c r="QTQ1394" s="84">
        <f t="shared" si="2754"/>
        <v>0</v>
      </c>
      <c r="QTR1394" s="84">
        <f t="shared" si="2754"/>
        <v>0</v>
      </c>
      <c r="QTS1394" s="84">
        <f t="shared" si="2754"/>
        <v>2000000</v>
      </c>
      <c r="QTT1394" s="84">
        <f t="shared" si="2754"/>
        <v>2000000</v>
      </c>
      <c r="QTZ1394" s="84" t="s">
        <v>247</v>
      </c>
      <c r="QUA1394" s="84" t="s">
        <v>4692</v>
      </c>
      <c r="QUB1394" s="84">
        <f t="shared" ref="QUB1394:QUJ1394" si="2755">QUB1388</f>
        <v>0</v>
      </c>
      <c r="QUC1394" s="84">
        <f t="shared" si="2755"/>
        <v>0</v>
      </c>
      <c r="QUD1394" s="84">
        <f t="shared" si="2755"/>
        <v>0</v>
      </c>
      <c r="QUE1394" s="84">
        <f t="shared" si="2755"/>
        <v>0</v>
      </c>
      <c r="QUF1394" s="84">
        <f t="shared" si="2755"/>
        <v>2000000</v>
      </c>
      <c r="QUG1394" s="84">
        <f t="shared" si="2755"/>
        <v>0</v>
      </c>
      <c r="QUH1394" s="84">
        <f t="shared" si="2755"/>
        <v>0</v>
      </c>
      <c r="QUI1394" s="84">
        <f t="shared" si="2755"/>
        <v>2000000</v>
      </c>
      <c r="QUJ1394" s="84">
        <f t="shared" si="2755"/>
        <v>2000000</v>
      </c>
      <c r="QUP1394" s="84" t="s">
        <v>247</v>
      </c>
      <c r="QUQ1394" s="84" t="s">
        <v>4692</v>
      </c>
      <c r="QUR1394" s="84">
        <f t="shared" ref="QUR1394:QUZ1394" si="2756">QUR1388</f>
        <v>0</v>
      </c>
      <c r="QUS1394" s="84">
        <f t="shared" si="2756"/>
        <v>0</v>
      </c>
      <c r="QUT1394" s="84">
        <f t="shared" si="2756"/>
        <v>0</v>
      </c>
      <c r="QUU1394" s="84">
        <f t="shared" si="2756"/>
        <v>0</v>
      </c>
      <c r="QUV1394" s="84">
        <f t="shared" si="2756"/>
        <v>2000000</v>
      </c>
      <c r="QUW1394" s="84">
        <f t="shared" si="2756"/>
        <v>0</v>
      </c>
      <c r="QUX1394" s="84">
        <f t="shared" si="2756"/>
        <v>0</v>
      </c>
      <c r="QUY1394" s="84">
        <f t="shared" si="2756"/>
        <v>2000000</v>
      </c>
      <c r="QUZ1394" s="84">
        <f t="shared" si="2756"/>
        <v>2000000</v>
      </c>
      <c r="QVF1394" s="84" t="s">
        <v>247</v>
      </c>
      <c r="QVG1394" s="84" t="s">
        <v>4692</v>
      </c>
      <c r="QVH1394" s="84">
        <f t="shared" ref="QVH1394:QVP1394" si="2757">QVH1388</f>
        <v>0</v>
      </c>
      <c r="QVI1394" s="84">
        <f t="shared" si="2757"/>
        <v>0</v>
      </c>
      <c r="QVJ1394" s="84">
        <f t="shared" si="2757"/>
        <v>0</v>
      </c>
      <c r="QVK1394" s="84">
        <f t="shared" si="2757"/>
        <v>0</v>
      </c>
      <c r="QVL1394" s="84">
        <f t="shared" si="2757"/>
        <v>2000000</v>
      </c>
      <c r="QVM1394" s="84">
        <f t="shared" si="2757"/>
        <v>0</v>
      </c>
      <c r="QVN1394" s="84">
        <f t="shared" si="2757"/>
        <v>0</v>
      </c>
      <c r="QVO1394" s="84">
        <f t="shared" si="2757"/>
        <v>2000000</v>
      </c>
      <c r="QVP1394" s="84">
        <f t="shared" si="2757"/>
        <v>2000000</v>
      </c>
      <c r="QVV1394" s="84" t="s">
        <v>247</v>
      </c>
      <c r="QVW1394" s="84" t="s">
        <v>4692</v>
      </c>
      <c r="QVX1394" s="84">
        <f t="shared" ref="QVX1394:QWF1394" si="2758">QVX1388</f>
        <v>0</v>
      </c>
      <c r="QVY1394" s="84">
        <f t="shared" si="2758"/>
        <v>0</v>
      </c>
      <c r="QVZ1394" s="84">
        <f t="shared" si="2758"/>
        <v>0</v>
      </c>
      <c r="QWA1394" s="84">
        <f t="shared" si="2758"/>
        <v>0</v>
      </c>
      <c r="QWB1394" s="84">
        <f t="shared" si="2758"/>
        <v>2000000</v>
      </c>
      <c r="QWC1394" s="84">
        <f t="shared" si="2758"/>
        <v>0</v>
      </c>
      <c r="QWD1394" s="84">
        <f t="shared" si="2758"/>
        <v>0</v>
      </c>
      <c r="QWE1394" s="84">
        <f t="shared" si="2758"/>
        <v>2000000</v>
      </c>
      <c r="QWF1394" s="84">
        <f t="shared" si="2758"/>
        <v>2000000</v>
      </c>
      <c r="QWL1394" s="84" t="s">
        <v>247</v>
      </c>
      <c r="QWM1394" s="84" t="s">
        <v>4692</v>
      </c>
      <c r="QWN1394" s="84">
        <f t="shared" ref="QWN1394:QWV1394" si="2759">QWN1388</f>
        <v>0</v>
      </c>
      <c r="QWO1394" s="84">
        <f t="shared" si="2759"/>
        <v>0</v>
      </c>
      <c r="QWP1394" s="84">
        <f t="shared" si="2759"/>
        <v>0</v>
      </c>
      <c r="QWQ1394" s="84">
        <f t="shared" si="2759"/>
        <v>0</v>
      </c>
      <c r="QWR1394" s="84">
        <f t="shared" si="2759"/>
        <v>2000000</v>
      </c>
      <c r="QWS1394" s="84">
        <f t="shared" si="2759"/>
        <v>0</v>
      </c>
      <c r="QWT1394" s="84">
        <f t="shared" si="2759"/>
        <v>0</v>
      </c>
      <c r="QWU1394" s="84">
        <f t="shared" si="2759"/>
        <v>2000000</v>
      </c>
      <c r="QWV1394" s="84">
        <f t="shared" si="2759"/>
        <v>2000000</v>
      </c>
      <c r="QXB1394" s="84" t="s">
        <v>247</v>
      </c>
      <c r="QXC1394" s="84" t="s">
        <v>4692</v>
      </c>
      <c r="QXD1394" s="84">
        <f t="shared" ref="QXD1394:QXL1394" si="2760">QXD1388</f>
        <v>0</v>
      </c>
      <c r="QXE1394" s="84">
        <f t="shared" si="2760"/>
        <v>0</v>
      </c>
      <c r="QXF1394" s="84">
        <f t="shared" si="2760"/>
        <v>0</v>
      </c>
      <c r="QXG1394" s="84">
        <f t="shared" si="2760"/>
        <v>0</v>
      </c>
      <c r="QXH1394" s="84">
        <f t="shared" si="2760"/>
        <v>2000000</v>
      </c>
      <c r="QXI1394" s="84">
        <f t="shared" si="2760"/>
        <v>0</v>
      </c>
      <c r="QXJ1394" s="84">
        <f t="shared" si="2760"/>
        <v>0</v>
      </c>
      <c r="QXK1394" s="84">
        <f t="shared" si="2760"/>
        <v>2000000</v>
      </c>
      <c r="QXL1394" s="84">
        <f t="shared" si="2760"/>
        <v>2000000</v>
      </c>
      <c r="QXR1394" s="84" t="s">
        <v>247</v>
      </c>
      <c r="QXS1394" s="84" t="s">
        <v>4692</v>
      </c>
      <c r="QXT1394" s="84">
        <f t="shared" ref="QXT1394:QYB1394" si="2761">QXT1388</f>
        <v>0</v>
      </c>
      <c r="QXU1394" s="84">
        <f t="shared" si="2761"/>
        <v>0</v>
      </c>
      <c r="QXV1394" s="84">
        <f t="shared" si="2761"/>
        <v>0</v>
      </c>
      <c r="QXW1394" s="84">
        <f t="shared" si="2761"/>
        <v>0</v>
      </c>
      <c r="QXX1394" s="84">
        <f t="shared" si="2761"/>
        <v>2000000</v>
      </c>
      <c r="QXY1394" s="84">
        <f t="shared" si="2761"/>
        <v>0</v>
      </c>
      <c r="QXZ1394" s="84">
        <f t="shared" si="2761"/>
        <v>0</v>
      </c>
      <c r="QYA1394" s="84">
        <f t="shared" si="2761"/>
        <v>2000000</v>
      </c>
      <c r="QYB1394" s="84">
        <f t="shared" si="2761"/>
        <v>2000000</v>
      </c>
      <c r="QYH1394" s="84" t="s">
        <v>247</v>
      </c>
      <c r="QYI1394" s="84" t="s">
        <v>4692</v>
      </c>
      <c r="QYJ1394" s="84">
        <f t="shared" ref="QYJ1394:QYR1394" si="2762">QYJ1388</f>
        <v>0</v>
      </c>
      <c r="QYK1394" s="84">
        <f t="shared" si="2762"/>
        <v>0</v>
      </c>
      <c r="QYL1394" s="84">
        <f t="shared" si="2762"/>
        <v>0</v>
      </c>
      <c r="QYM1394" s="84">
        <f t="shared" si="2762"/>
        <v>0</v>
      </c>
      <c r="QYN1394" s="84">
        <f t="shared" si="2762"/>
        <v>2000000</v>
      </c>
      <c r="QYO1394" s="84">
        <f t="shared" si="2762"/>
        <v>0</v>
      </c>
      <c r="QYP1394" s="84">
        <f t="shared" si="2762"/>
        <v>0</v>
      </c>
      <c r="QYQ1394" s="84">
        <f t="shared" si="2762"/>
        <v>2000000</v>
      </c>
      <c r="QYR1394" s="84">
        <f t="shared" si="2762"/>
        <v>2000000</v>
      </c>
      <c r="QYX1394" s="84" t="s">
        <v>247</v>
      </c>
      <c r="QYY1394" s="84" t="s">
        <v>4692</v>
      </c>
      <c r="QYZ1394" s="84">
        <f t="shared" ref="QYZ1394:QZH1394" si="2763">QYZ1388</f>
        <v>0</v>
      </c>
      <c r="QZA1394" s="84">
        <f t="shared" si="2763"/>
        <v>0</v>
      </c>
      <c r="QZB1394" s="84">
        <f t="shared" si="2763"/>
        <v>0</v>
      </c>
      <c r="QZC1394" s="84">
        <f t="shared" si="2763"/>
        <v>0</v>
      </c>
      <c r="QZD1394" s="84">
        <f t="shared" si="2763"/>
        <v>2000000</v>
      </c>
      <c r="QZE1394" s="84">
        <f t="shared" si="2763"/>
        <v>0</v>
      </c>
      <c r="QZF1394" s="84">
        <f t="shared" si="2763"/>
        <v>0</v>
      </c>
      <c r="QZG1394" s="84">
        <f t="shared" si="2763"/>
        <v>2000000</v>
      </c>
      <c r="QZH1394" s="84">
        <f t="shared" si="2763"/>
        <v>2000000</v>
      </c>
      <c r="QZN1394" s="84" t="s">
        <v>247</v>
      </c>
      <c r="QZO1394" s="84" t="s">
        <v>4692</v>
      </c>
      <c r="QZP1394" s="84">
        <f t="shared" ref="QZP1394:QZX1394" si="2764">QZP1388</f>
        <v>0</v>
      </c>
      <c r="QZQ1394" s="84">
        <f t="shared" si="2764"/>
        <v>0</v>
      </c>
      <c r="QZR1394" s="84">
        <f t="shared" si="2764"/>
        <v>0</v>
      </c>
      <c r="QZS1394" s="84">
        <f t="shared" si="2764"/>
        <v>0</v>
      </c>
      <c r="QZT1394" s="84">
        <f t="shared" si="2764"/>
        <v>2000000</v>
      </c>
      <c r="QZU1394" s="84">
        <f t="shared" si="2764"/>
        <v>0</v>
      </c>
      <c r="QZV1394" s="84">
        <f t="shared" si="2764"/>
        <v>0</v>
      </c>
      <c r="QZW1394" s="84">
        <f t="shared" si="2764"/>
        <v>2000000</v>
      </c>
      <c r="QZX1394" s="84">
        <f t="shared" si="2764"/>
        <v>2000000</v>
      </c>
      <c r="RAD1394" s="84" t="s">
        <v>247</v>
      </c>
      <c r="RAE1394" s="84" t="s">
        <v>4692</v>
      </c>
      <c r="RAF1394" s="84">
        <f t="shared" ref="RAF1394:RAN1394" si="2765">RAF1388</f>
        <v>0</v>
      </c>
      <c r="RAG1394" s="84">
        <f t="shared" si="2765"/>
        <v>0</v>
      </c>
      <c r="RAH1394" s="84">
        <f t="shared" si="2765"/>
        <v>0</v>
      </c>
      <c r="RAI1394" s="84">
        <f t="shared" si="2765"/>
        <v>0</v>
      </c>
      <c r="RAJ1394" s="84">
        <f t="shared" si="2765"/>
        <v>2000000</v>
      </c>
      <c r="RAK1394" s="84">
        <f t="shared" si="2765"/>
        <v>0</v>
      </c>
      <c r="RAL1394" s="84">
        <f t="shared" si="2765"/>
        <v>0</v>
      </c>
      <c r="RAM1394" s="84">
        <f t="shared" si="2765"/>
        <v>2000000</v>
      </c>
      <c r="RAN1394" s="84">
        <f t="shared" si="2765"/>
        <v>2000000</v>
      </c>
      <c r="RAT1394" s="84" t="s">
        <v>247</v>
      </c>
      <c r="RAU1394" s="84" t="s">
        <v>4692</v>
      </c>
      <c r="RAV1394" s="84">
        <f t="shared" ref="RAV1394:RBD1394" si="2766">RAV1388</f>
        <v>0</v>
      </c>
      <c r="RAW1394" s="84">
        <f t="shared" si="2766"/>
        <v>0</v>
      </c>
      <c r="RAX1394" s="84">
        <f t="shared" si="2766"/>
        <v>0</v>
      </c>
      <c r="RAY1394" s="84">
        <f t="shared" si="2766"/>
        <v>0</v>
      </c>
      <c r="RAZ1394" s="84">
        <f t="shared" si="2766"/>
        <v>2000000</v>
      </c>
      <c r="RBA1394" s="84">
        <f t="shared" si="2766"/>
        <v>0</v>
      </c>
      <c r="RBB1394" s="84">
        <f t="shared" si="2766"/>
        <v>0</v>
      </c>
      <c r="RBC1394" s="84">
        <f t="shared" si="2766"/>
        <v>2000000</v>
      </c>
      <c r="RBD1394" s="84">
        <f t="shared" si="2766"/>
        <v>2000000</v>
      </c>
      <c r="RBJ1394" s="84" t="s">
        <v>247</v>
      </c>
      <c r="RBK1394" s="84" t="s">
        <v>4692</v>
      </c>
      <c r="RBL1394" s="84">
        <f t="shared" ref="RBL1394:RBT1394" si="2767">RBL1388</f>
        <v>0</v>
      </c>
      <c r="RBM1394" s="84">
        <f t="shared" si="2767"/>
        <v>0</v>
      </c>
      <c r="RBN1394" s="84">
        <f t="shared" si="2767"/>
        <v>0</v>
      </c>
      <c r="RBO1394" s="84">
        <f t="shared" si="2767"/>
        <v>0</v>
      </c>
      <c r="RBP1394" s="84">
        <f t="shared" si="2767"/>
        <v>2000000</v>
      </c>
      <c r="RBQ1394" s="84">
        <f t="shared" si="2767"/>
        <v>0</v>
      </c>
      <c r="RBR1394" s="84">
        <f t="shared" si="2767"/>
        <v>0</v>
      </c>
      <c r="RBS1394" s="84">
        <f t="shared" si="2767"/>
        <v>2000000</v>
      </c>
      <c r="RBT1394" s="84">
        <f t="shared" si="2767"/>
        <v>2000000</v>
      </c>
      <c r="RBZ1394" s="84" t="s">
        <v>247</v>
      </c>
      <c r="RCA1394" s="84" t="s">
        <v>4692</v>
      </c>
      <c r="RCB1394" s="84">
        <f t="shared" ref="RCB1394:RCJ1394" si="2768">RCB1388</f>
        <v>0</v>
      </c>
      <c r="RCC1394" s="84">
        <f t="shared" si="2768"/>
        <v>0</v>
      </c>
      <c r="RCD1394" s="84">
        <f t="shared" si="2768"/>
        <v>0</v>
      </c>
      <c r="RCE1394" s="84">
        <f t="shared" si="2768"/>
        <v>0</v>
      </c>
      <c r="RCF1394" s="84">
        <f t="shared" si="2768"/>
        <v>2000000</v>
      </c>
      <c r="RCG1394" s="84">
        <f t="shared" si="2768"/>
        <v>0</v>
      </c>
      <c r="RCH1394" s="84">
        <f t="shared" si="2768"/>
        <v>0</v>
      </c>
      <c r="RCI1394" s="84">
        <f t="shared" si="2768"/>
        <v>2000000</v>
      </c>
      <c r="RCJ1394" s="84">
        <f t="shared" si="2768"/>
        <v>2000000</v>
      </c>
      <c r="RCP1394" s="84" t="s">
        <v>247</v>
      </c>
      <c r="RCQ1394" s="84" t="s">
        <v>4692</v>
      </c>
      <c r="RCR1394" s="84">
        <f t="shared" ref="RCR1394:RCZ1394" si="2769">RCR1388</f>
        <v>0</v>
      </c>
      <c r="RCS1394" s="84">
        <f t="shared" si="2769"/>
        <v>0</v>
      </c>
      <c r="RCT1394" s="84">
        <f t="shared" si="2769"/>
        <v>0</v>
      </c>
      <c r="RCU1394" s="84">
        <f t="shared" si="2769"/>
        <v>0</v>
      </c>
      <c r="RCV1394" s="84">
        <f t="shared" si="2769"/>
        <v>2000000</v>
      </c>
      <c r="RCW1394" s="84">
        <f t="shared" si="2769"/>
        <v>0</v>
      </c>
      <c r="RCX1394" s="84">
        <f t="shared" si="2769"/>
        <v>0</v>
      </c>
      <c r="RCY1394" s="84">
        <f t="shared" si="2769"/>
        <v>2000000</v>
      </c>
      <c r="RCZ1394" s="84">
        <f t="shared" si="2769"/>
        <v>2000000</v>
      </c>
      <c r="RDF1394" s="84" t="s">
        <v>247</v>
      </c>
      <c r="RDG1394" s="84" t="s">
        <v>4692</v>
      </c>
      <c r="RDH1394" s="84">
        <f>RDH1388</f>
        <v>0</v>
      </c>
      <c r="RDI1394" s="84">
        <f>RDI1388</f>
        <v>0</v>
      </c>
      <c r="RDJ1394" s="84">
        <f>RDJ1388</f>
        <v>0</v>
      </c>
      <c r="RDK1394" s="84">
        <f>RDK1388</f>
        <v>0</v>
      </c>
      <c r="RDL1394" s="84">
        <f>RDL1388</f>
        <v>2000000</v>
      </c>
      <c r="RDM1394" s="84">
        <f>RDM1388</f>
        <v>0</v>
      </c>
      <c r="RDN1394" s="84">
        <f>RDN1388</f>
        <v>0</v>
      </c>
      <c r="RDO1394" s="84">
        <f>RDO1388</f>
        <v>2000000</v>
      </c>
      <c r="RDP1394" s="84">
        <f>RDP1388</f>
        <v>2000000</v>
      </c>
      <c r="RDV1394" s="84" t="s">
        <v>247</v>
      </c>
      <c r="RDW1394" s="84" t="s">
        <v>4692</v>
      </c>
      <c r="RDX1394" s="84">
        <f t="shared" ref="RDX1394:REF1394" si="2770">RDX1388</f>
        <v>0</v>
      </c>
      <c r="RDY1394" s="84">
        <f t="shared" si="2770"/>
        <v>0</v>
      </c>
      <c r="RDZ1394" s="84">
        <f t="shared" si="2770"/>
        <v>0</v>
      </c>
      <c r="REA1394" s="84">
        <f t="shared" si="2770"/>
        <v>0</v>
      </c>
      <c r="REB1394" s="84">
        <f t="shared" si="2770"/>
        <v>2000000</v>
      </c>
      <c r="REC1394" s="84">
        <f t="shared" si="2770"/>
        <v>0</v>
      </c>
      <c r="RED1394" s="84">
        <f t="shared" si="2770"/>
        <v>0</v>
      </c>
      <c r="REE1394" s="84">
        <f t="shared" si="2770"/>
        <v>2000000</v>
      </c>
      <c r="REF1394" s="84">
        <f t="shared" si="2770"/>
        <v>2000000</v>
      </c>
      <c r="REL1394" s="84" t="s">
        <v>247</v>
      </c>
      <c r="REM1394" s="84" t="s">
        <v>4692</v>
      </c>
      <c r="REN1394" s="84">
        <f t="shared" ref="REN1394:REV1394" si="2771">REN1388</f>
        <v>0</v>
      </c>
      <c r="REO1394" s="84">
        <f t="shared" si="2771"/>
        <v>0</v>
      </c>
      <c r="REP1394" s="84">
        <f t="shared" si="2771"/>
        <v>0</v>
      </c>
      <c r="REQ1394" s="84">
        <f t="shared" si="2771"/>
        <v>0</v>
      </c>
      <c r="RER1394" s="84">
        <f t="shared" si="2771"/>
        <v>2000000</v>
      </c>
      <c r="RES1394" s="84">
        <f t="shared" si="2771"/>
        <v>0</v>
      </c>
      <c r="RET1394" s="84">
        <f t="shared" si="2771"/>
        <v>0</v>
      </c>
      <c r="REU1394" s="84">
        <f t="shared" si="2771"/>
        <v>2000000</v>
      </c>
      <c r="REV1394" s="84">
        <f t="shared" si="2771"/>
        <v>2000000</v>
      </c>
      <c r="RFB1394" s="84" t="s">
        <v>247</v>
      </c>
      <c r="RFC1394" s="84" t="s">
        <v>4692</v>
      </c>
      <c r="RFD1394" s="84">
        <f t="shared" ref="RFD1394:RFL1394" si="2772">RFD1388</f>
        <v>0</v>
      </c>
      <c r="RFE1394" s="84">
        <f t="shared" si="2772"/>
        <v>0</v>
      </c>
      <c r="RFF1394" s="84">
        <f t="shared" si="2772"/>
        <v>0</v>
      </c>
      <c r="RFG1394" s="84">
        <f t="shared" si="2772"/>
        <v>0</v>
      </c>
      <c r="RFH1394" s="84">
        <f t="shared" si="2772"/>
        <v>2000000</v>
      </c>
      <c r="RFI1394" s="84">
        <f t="shared" si="2772"/>
        <v>0</v>
      </c>
      <c r="RFJ1394" s="84">
        <f t="shared" si="2772"/>
        <v>0</v>
      </c>
      <c r="RFK1394" s="84">
        <f t="shared" si="2772"/>
        <v>2000000</v>
      </c>
      <c r="RFL1394" s="84">
        <f t="shared" si="2772"/>
        <v>2000000</v>
      </c>
      <c r="RFR1394" s="84" t="s">
        <v>247</v>
      </c>
      <c r="RFS1394" s="84" t="s">
        <v>4692</v>
      </c>
      <c r="RFT1394" s="84">
        <f t="shared" ref="RFT1394:RGB1394" si="2773">RFT1388</f>
        <v>0</v>
      </c>
      <c r="RFU1394" s="84">
        <f t="shared" si="2773"/>
        <v>0</v>
      </c>
      <c r="RFV1394" s="84">
        <f t="shared" si="2773"/>
        <v>0</v>
      </c>
      <c r="RFW1394" s="84">
        <f t="shared" si="2773"/>
        <v>0</v>
      </c>
      <c r="RFX1394" s="84">
        <f t="shared" si="2773"/>
        <v>2000000</v>
      </c>
      <c r="RFY1394" s="84">
        <f t="shared" si="2773"/>
        <v>0</v>
      </c>
      <c r="RFZ1394" s="84">
        <f t="shared" si="2773"/>
        <v>0</v>
      </c>
      <c r="RGA1394" s="84">
        <f t="shared" si="2773"/>
        <v>2000000</v>
      </c>
      <c r="RGB1394" s="84">
        <f t="shared" si="2773"/>
        <v>2000000</v>
      </c>
      <c r="RGH1394" s="84" t="s">
        <v>247</v>
      </c>
      <c r="RGI1394" s="84" t="s">
        <v>4692</v>
      </c>
      <c r="RGJ1394" s="84">
        <f t="shared" ref="RGJ1394:RGR1394" si="2774">RGJ1388</f>
        <v>0</v>
      </c>
      <c r="RGK1394" s="84">
        <f t="shared" si="2774"/>
        <v>0</v>
      </c>
      <c r="RGL1394" s="84">
        <f t="shared" si="2774"/>
        <v>0</v>
      </c>
      <c r="RGM1394" s="84">
        <f t="shared" si="2774"/>
        <v>0</v>
      </c>
      <c r="RGN1394" s="84">
        <f t="shared" si="2774"/>
        <v>2000000</v>
      </c>
      <c r="RGO1394" s="84">
        <f t="shared" si="2774"/>
        <v>0</v>
      </c>
      <c r="RGP1394" s="84">
        <f t="shared" si="2774"/>
        <v>0</v>
      </c>
      <c r="RGQ1394" s="84">
        <f t="shared" si="2774"/>
        <v>2000000</v>
      </c>
      <c r="RGR1394" s="84">
        <f t="shared" si="2774"/>
        <v>2000000</v>
      </c>
      <c r="RGX1394" s="84" t="s">
        <v>247</v>
      </c>
      <c r="RGY1394" s="84" t="s">
        <v>4692</v>
      </c>
      <c r="RGZ1394" s="84">
        <f t="shared" ref="RGZ1394:RHH1394" si="2775">RGZ1388</f>
        <v>0</v>
      </c>
      <c r="RHA1394" s="84">
        <f t="shared" si="2775"/>
        <v>0</v>
      </c>
      <c r="RHB1394" s="84">
        <f t="shared" si="2775"/>
        <v>0</v>
      </c>
      <c r="RHC1394" s="84">
        <f t="shared" si="2775"/>
        <v>0</v>
      </c>
      <c r="RHD1394" s="84">
        <f t="shared" si="2775"/>
        <v>2000000</v>
      </c>
      <c r="RHE1394" s="84">
        <f t="shared" si="2775"/>
        <v>0</v>
      </c>
      <c r="RHF1394" s="84">
        <f t="shared" si="2775"/>
        <v>0</v>
      </c>
      <c r="RHG1394" s="84">
        <f t="shared" si="2775"/>
        <v>2000000</v>
      </c>
      <c r="RHH1394" s="84">
        <f t="shared" si="2775"/>
        <v>2000000</v>
      </c>
      <c r="RHN1394" s="84" t="s">
        <v>247</v>
      </c>
      <c r="RHO1394" s="84" t="s">
        <v>4692</v>
      </c>
      <c r="RHP1394" s="84">
        <f t="shared" ref="RHP1394:RHX1394" si="2776">RHP1388</f>
        <v>0</v>
      </c>
      <c r="RHQ1394" s="84">
        <f t="shared" si="2776"/>
        <v>0</v>
      </c>
      <c r="RHR1394" s="84">
        <f t="shared" si="2776"/>
        <v>0</v>
      </c>
      <c r="RHS1394" s="84">
        <f t="shared" si="2776"/>
        <v>0</v>
      </c>
      <c r="RHT1394" s="84">
        <f t="shared" si="2776"/>
        <v>2000000</v>
      </c>
      <c r="RHU1394" s="84">
        <f t="shared" si="2776"/>
        <v>0</v>
      </c>
      <c r="RHV1394" s="84">
        <f t="shared" si="2776"/>
        <v>0</v>
      </c>
      <c r="RHW1394" s="84">
        <f t="shared" si="2776"/>
        <v>2000000</v>
      </c>
      <c r="RHX1394" s="84">
        <f t="shared" si="2776"/>
        <v>2000000</v>
      </c>
      <c r="RID1394" s="84" t="s">
        <v>247</v>
      </c>
      <c r="RIE1394" s="84" t="s">
        <v>4692</v>
      </c>
      <c r="RIF1394" s="84">
        <f t="shared" ref="RIF1394:RIN1394" si="2777">RIF1388</f>
        <v>0</v>
      </c>
      <c r="RIG1394" s="84">
        <f t="shared" si="2777"/>
        <v>0</v>
      </c>
      <c r="RIH1394" s="84">
        <f t="shared" si="2777"/>
        <v>0</v>
      </c>
      <c r="RII1394" s="84">
        <f t="shared" si="2777"/>
        <v>0</v>
      </c>
      <c r="RIJ1394" s="84">
        <f t="shared" si="2777"/>
        <v>2000000</v>
      </c>
      <c r="RIK1394" s="84">
        <f t="shared" si="2777"/>
        <v>0</v>
      </c>
      <c r="RIL1394" s="84">
        <f t="shared" si="2777"/>
        <v>0</v>
      </c>
      <c r="RIM1394" s="84">
        <f t="shared" si="2777"/>
        <v>2000000</v>
      </c>
      <c r="RIN1394" s="84">
        <f t="shared" si="2777"/>
        <v>2000000</v>
      </c>
      <c r="RIT1394" s="84" t="s">
        <v>247</v>
      </c>
      <c r="RIU1394" s="84" t="s">
        <v>4692</v>
      </c>
      <c r="RIV1394" s="84">
        <f t="shared" ref="RIV1394:RJD1394" si="2778">RIV1388</f>
        <v>0</v>
      </c>
      <c r="RIW1394" s="84">
        <f t="shared" si="2778"/>
        <v>0</v>
      </c>
      <c r="RIX1394" s="84">
        <f t="shared" si="2778"/>
        <v>0</v>
      </c>
      <c r="RIY1394" s="84">
        <f t="shared" si="2778"/>
        <v>0</v>
      </c>
      <c r="RIZ1394" s="84">
        <f t="shared" si="2778"/>
        <v>2000000</v>
      </c>
      <c r="RJA1394" s="84">
        <f t="shared" si="2778"/>
        <v>0</v>
      </c>
      <c r="RJB1394" s="84">
        <f t="shared" si="2778"/>
        <v>0</v>
      </c>
      <c r="RJC1394" s="84">
        <f t="shared" si="2778"/>
        <v>2000000</v>
      </c>
      <c r="RJD1394" s="84">
        <f t="shared" si="2778"/>
        <v>2000000</v>
      </c>
      <c r="RJJ1394" s="84" t="s">
        <v>247</v>
      </c>
      <c r="RJK1394" s="84" t="s">
        <v>4692</v>
      </c>
      <c r="RJL1394" s="84">
        <f t="shared" ref="RJL1394:RJT1394" si="2779">RJL1388</f>
        <v>0</v>
      </c>
      <c r="RJM1394" s="84">
        <f t="shared" si="2779"/>
        <v>0</v>
      </c>
      <c r="RJN1394" s="84">
        <f t="shared" si="2779"/>
        <v>0</v>
      </c>
      <c r="RJO1394" s="84">
        <f t="shared" si="2779"/>
        <v>0</v>
      </c>
      <c r="RJP1394" s="84">
        <f t="shared" si="2779"/>
        <v>2000000</v>
      </c>
      <c r="RJQ1394" s="84">
        <f t="shared" si="2779"/>
        <v>0</v>
      </c>
      <c r="RJR1394" s="84">
        <f t="shared" si="2779"/>
        <v>0</v>
      </c>
      <c r="RJS1394" s="84">
        <f t="shared" si="2779"/>
        <v>2000000</v>
      </c>
      <c r="RJT1394" s="84">
        <f t="shared" si="2779"/>
        <v>2000000</v>
      </c>
      <c r="RJZ1394" s="84" t="s">
        <v>247</v>
      </c>
      <c r="RKA1394" s="84" t="s">
        <v>4692</v>
      </c>
      <c r="RKB1394" s="84">
        <f t="shared" ref="RKB1394:RKJ1394" si="2780">RKB1388</f>
        <v>0</v>
      </c>
      <c r="RKC1394" s="84">
        <f t="shared" si="2780"/>
        <v>0</v>
      </c>
      <c r="RKD1394" s="84">
        <f t="shared" si="2780"/>
        <v>0</v>
      </c>
      <c r="RKE1394" s="84">
        <f t="shared" si="2780"/>
        <v>0</v>
      </c>
      <c r="RKF1394" s="84">
        <f t="shared" si="2780"/>
        <v>2000000</v>
      </c>
      <c r="RKG1394" s="84">
        <f t="shared" si="2780"/>
        <v>0</v>
      </c>
      <c r="RKH1394" s="84">
        <f t="shared" si="2780"/>
        <v>0</v>
      </c>
      <c r="RKI1394" s="84">
        <f t="shared" si="2780"/>
        <v>2000000</v>
      </c>
      <c r="RKJ1394" s="84">
        <f t="shared" si="2780"/>
        <v>2000000</v>
      </c>
      <c r="RKP1394" s="84" t="s">
        <v>247</v>
      </c>
      <c r="RKQ1394" s="84" t="s">
        <v>4692</v>
      </c>
      <c r="RKR1394" s="84">
        <f t="shared" ref="RKR1394:RKZ1394" si="2781">RKR1388</f>
        <v>0</v>
      </c>
      <c r="RKS1394" s="84">
        <f t="shared" si="2781"/>
        <v>0</v>
      </c>
      <c r="RKT1394" s="84">
        <f t="shared" si="2781"/>
        <v>0</v>
      </c>
      <c r="RKU1394" s="84">
        <f t="shared" si="2781"/>
        <v>0</v>
      </c>
      <c r="RKV1394" s="84">
        <f t="shared" si="2781"/>
        <v>2000000</v>
      </c>
      <c r="RKW1394" s="84">
        <f t="shared" si="2781"/>
        <v>0</v>
      </c>
      <c r="RKX1394" s="84">
        <f t="shared" si="2781"/>
        <v>0</v>
      </c>
      <c r="RKY1394" s="84">
        <f t="shared" si="2781"/>
        <v>2000000</v>
      </c>
      <c r="RKZ1394" s="84">
        <f t="shared" si="2781"/>
        <v>2000000</v>
      </c>
      <c r="RLF1394" s="84" t="s">
        <v>247</v>
      </c>
      <c r="RLG1394" s="84" t="s">
        <v>4692</v>
      </c>
      <c r="RLH1394" s="84">
        <f t="shared" ref="RLH1394:RLP1394" si="2782">RLH1388</f>
        <v>0</v>
      </c>
      <c r="RLI1394" s="84">
        <f t="shared" si="2782"/>
        <v>0</v>
      </c>
      <c r="RLJ1394" s="84">
        <f t="shared" si="2782"/>
        <v>0</v>
      </c>
      <c r="RLK1394" s="84">
        <f t="shared" si="2782"/>
        <v>0</v>
      </c>
      <c r="RLL1394" s="84">
        <f t="shared" si="2782"/>
        <v>2000000</v>
      </c>
      <c r="RLM1394" s="84">
        <f t="shared" si="2782"/>
        <v>0</v>
      </c>
      <c r="RLN1394" s="84">
        <f t="shared" si="2782"/>
        <v>0</v>
      </c>
      <c r="RLO1394" s="84">
        <f t="shared" si="2782"/>
        <v>2000000</v>
      </c>
      <c r="RLP1394" s="84">
        <f t="shared" si="2782"/>
        <v>2000000</v>
      </c>
      <c r="RLV1394" s="84" t="s">
        <v>247</v>
      </c>
      <c r="RLW1394" s="84" t="s">
        <v>4692</v>
      </c>
      <c r="RLX1394" s="84">
        <f t="shared" ref="RLX1394:RMF1394" si="2783">RLX1388</f>
        <v>0</v>
      </c>
      <c r="RLY1394" s="84">
        <f t="shared" si="2783"/>
        <v>0</v>
      </c>
      <c r="RLZ1394" s="84">
        <f t="shared" si="2783"/>
        <v>0</v>
      </c>
      <c r="RMA1394" s="84">
        <f t="shared" si="2783"/>
        <v>0</v>
      </c>
      <c r="RMB1394" s="84">
        <f t="shared" si="2783"/>
        <v>2000000</v>
      </c>
      <c r="RMC1394" s="84">
        <f t="shared" si="2783"/>
        <v>0</v>
      </c>
      <c r="RMD1394" s="84">
        <f t="shared" si="2783"/>
        <v>0</v>
      </c>
      <c r="RME1394" s="84">
        <f t="shared" si="2783"/>
        <v>2000000</v>
      </c>
      <c r="RMF1394" s="84">
        <f t="shared" si="2783"/>
        <v>2000000</v>
      </c>
      <c r="RML1394" s="84" t="s">
        <v>247</v>
      </c>
      <c r="RMM1394" s="84" t="s">
        <v>4692</v>
      </c>
      <c r="RMN1394" s="84">
        <f t="shared" ref="RMN1394:RMV1394" si="2784">RMN1388</f>
        <v>0</v>
      </c>
      <c r="RMO1394" s="84">
        <f t="shared" si="2784"/>
        <v>0</v>
      </c>
      <c r="RMP1394" s="84">
        <f t="shared" si="2784"/>
        <v>0</v>
      </c>
      <c r="RMQ1394" s="84">
        <f t="shared" si="2784"/>
        <v>0</v>
      </c>
      <c r="RMR1394" s="84">
        <f t="shared" si="2784"/>
        <v>2000000</v>
      </c>
      <c r="RMS1394" s="84">
        <f t="shared" si="2784"/>
        <v>0</v>
      </c>
      <c r="RMT1394" s="84">
        <f t="shared" si="2784"/>
        <v>0</v>
      </c>
      <c r="RMU1394" s="84">
        <f t="shared" si="2784"/>
        <v>2000000</v>
      </c>
      <c r="RMV1394" s="84">
        <f t="shared" si="2784"/>
        <v>2000000</v>
      </c>
      <c r="RNB1394" s="84" t="s">
        <v>247</v>
      </c>
      <c r="RNC1394" s="84" t="s">
        <v>4692</v>
      </c>
      <c r="RND1394" s="84">
        <f t="shared" ref="RND1394:RNL1394" si="2785">RND1388</f>
        <v>0</v>
      </c>
      <c r="RNE1394" s="84">
        <f t="shared" si="2785"/>
        <v>0</v>
      </c>
      <c r="RNF1394" s="84">
        <f t="shared" si="2785"/>
        <v>0</v>
      </c>
      <c r="RNG1394" s="84">
        <f t="shared" si="2785"/>
        <v>0</v>
      </c>
      <c r="RNH1394" s="84">
        <f t="shared" si="2785"/>
        <v>2000000</v>
      </c>
      <c r="RNI1394" s="84">
        <f t="shared" si="2785"/>
        <v>0</v>
      </c>
      <c r="RNJ1394" s="84">
        <f t="shared" si="2785"/>
        <v>0</v>
      </c>
      <c r="RNK1394" s="84">
        <f t="shared" si="2785"/>
        <v>2000000</v>
      </c>
      <c r="RNL1394" s="84">
        <f t="shared" si="2785"/>
        <v>2000000</v>
      </c>
      <c r="RNR1394" s="84" t="s">
        <v>247</v>
      </c>
      <c r="RNS1394" s="84" t="s">
        <v>4692</v>
      </c>
      <c r="RNT1394" s="84">
        <f t="shared" ref="RNT1394:ROB1394" si="2786">RNT1388</f>
        <v>0</v>
      </c>
      <c r="RNU1394" s="84">
        <f t="shared" si="2786"/>
        <v>0</v>
      </c>
      <c r="RNV1394" s="84">
        <f t="shared" si="2786"/>
        <v>0</v>
      </c>
      <c r="RNW1394" s="84">
        <f t="shared" si="2786"/>
        <v>0</v>
      </c>
      <c r="RNX1394" s="84">
        <f t="shared" si="2786"/>
        <v>2000000</v>
      </c>
      <c r="RNY1394" s="84">
        <f t="shared" si="2786"/>
        <v>0</v>
      </c>
      <c r="RNZ1394" s="84">
        <f t="shared" si="2786"/>
        <v>0</v>
      </c>
      <c r="ROA1394" s="84">
        <f t="shared" si="2786"/>
        <v>2000000</v>
      </c>
      <c r="ROB1394" s="84">
        <f t="shared" si="2786"/>
        <v>2000000</v>
      </c>
      <c r="ROH1394" s="84" t="s">
        <v>247</v>
      </c>
      <c r="ROI1394" s="84" t="s">
        <v>4692</v>
      </c>
      <c r="ROJ1394" s="84">
        <f t="shared" ref="ROJ1394:ROR1394" si="2787">ROJ1388</f>
        <v>0</v>
      </c>
      <c r="ROK1394" s="84">
        <f t="shared" si="2787"/>
        <v>0</v>
      </c>
      <c r="ROL1394" s="84">
        <f t="shared" si="2787"/>
        <v>0</v>
      </c>
      <c r="ROM1394" s="84">
        <f t="shared" si="2787"/>
        <v>0</v>
      </c>
      <c r="RON1394" s="84">
        <f t="shared" si="2787"/>
        <v>2000000</v>
      </c>
      <c r="ROO1394" s="84">
        <f t="shared" si="2787"/>
        <v>0</v>
      </c>
      <c r="ROP1394" s="84">
        <f t="shared" si="2787"/>
        <v>0</v>
      </c>
      <c r="ROQ1394" s="84">
        <f t="shared" si="2787"/>
        <v>2000000</v>
      </c>
      <c r="ROR1394" s="84">
        <f t="shared" si="2787"/>
        <v>2000000</v>
      </c>
      <c r="ROX1394" s="84" t="s">
        <v>247</v>
      </c>
      <c r="ROY1394" s="84" t="s">
        <v>4692</v>
      </c>
      <c r="ROZ1394" s="84">
        <f t="shared" ref="ROZ1394:RPH1394" si="2788">ROZ1388</f>
        <v>0</v>
      </c>
      <c r="RPA1394" s="84">
        <f t="shared" si="2788"/>
        <v>0</v>
      </c>
      <c r="RPB1394" s="84">
        <f t="shared" si="2788"/>
        <v>0</v>
      </c>
      <c r="RPC1394" s="84">
        <f t="shared" si="2788"/>
        <v>0</v>
      </c>
      <c r="RPD1394" s="84">
        <f t="shared" si="2788"/>
        <v>2000000</v>
      </c>
      <c r="RPE1394" s="84">
        <f t="shared" si="2788"/>
        <v>0</v>
      </c>
      <c r="RPF1394" s="84">
        <f t="shared" si="2788"/>
        <v>0</v>
      </c>
      <c r="RPG1394" s="84">
        <f t="shared" si="2788"/>
        <v>2000000</v>
      </c>
      <c r="RPH1394" s="84">
        <f t="shared" si="2788"/>
        <v>2000000</v>
      </c>
      <c r="RPN1394" s="84" t="s">
        <v>247</v>
      </c>
      <c r="RPO1394" s="84" t="s">
        <v>4692</v>
      </c>
      <c r="RPP1394" s="84">
        <f t="shared" ref="RPP1394:RPX1394" si="2789">RPP1388</f>
        <v>0</v>
      </c>
      <c r="RPQ1394" s="84">
        <f t="shared" si="2789"/>
        <v>0</v>
      </c>
      <c r="RPR1394" s="84">
        <f t="shared" si="2789"/>
        <v>0</v>
      </c>
      <c r="RPS1394" s="84">
        <f t="shared" si="2789"/>
        <v>0</v>
      </c>
      <c r="RPT1394" s="84">
        <f t="shared" si="2789"/>
        <v>2000000</v>
      </c>
      <c r="RPU1394" s="84">
        <f t="shared" si="2789"/>
        <v>0</v>
      </c>
      <c r="RPV1394" s="84">
        <f t="shared" si="2789"/>
        <v>0</v>
      </c>
      <c r="RPW1394" s="84">
        <f t="shared" si="2789"/>
        <v>2000000</v>
      </c>
      <c r="RPX1394" s="84">
        <f t="shared" si="2789"/>
        <v>2000000</v>
      </c>
      <c r="RQD1394" s="84" t="s">
        <v>247</v>
      </c>
      <c r="RQE1394" s="84" t="s">
        <v>4692</v>
      </c>
      <c r="RQF1394" s="84">
        <f t="shared" ref="RQF1394:RQN1394" si="2790">RQF1388</f>
        <v>0</v>
      </c>
      <c r="RQG1394" s="84">
        <f t="shared" si="2790"/>
        <v>0</v>
      </c>
      <c r="RQH1394" s="84">
        <f t="shared" si="2790"/>
        <v>0</v>
      </c>
      <c r="RQI1394" s="84">
        <f t="shared" si="2790"/>
        <v>0</v>
      </c>
      <c r="RQJ1394" s="84">
        <f t="shared" si="2790"/>
        <v>2000000</v>
      </c>
      <c r="RQK1394" s="84">
        <f t="shared" si="2790"/>
        <v>0</v>
      </c>
      <c r="RQL1394" s="84">
        <f t="shared" si="2790"/>
        <v>0</v>
      </c>
      <c r="RQM1394" s="84">
        <f t="shared" si="2790"/>
        <v>2000000</v>
      </c>
      <c r="RQN1394" s="84">
        <f t="shared" si="2790"/>
        <v>2000000</v>
      </c>
      <c r="RQT1394" s="84" t="s">
        <v>247</v>
      </c>
      <c r="RQU1394" s="84" t="s">
        <v>4692</v>
      </c>
      <c r="RQV1394" s="84">
        <f t="shared" ref="RQV1394:RRD1394" si="2791">RQV1388</f>
        <v>0</v>
      </c>
      <c r="RQW1394" s="84">
        <f t="shared" si="2791"/>
        <v>0</v>
      </c>
      <c r="RQX1394" s="84">
        <f t="shared" si="2791"/>
        <v>0</v>
      </c>
      <c r="RQY1394" s="84">
        <f t="shared" si="2791"/>
        <v>0</v>
      </c>
      <c r="RQZ1394" s="84">
        <f t="shared" si="2791"/>
        <v>2000000</v>
      </c>
      <c r="RRA1394" s="84">
        <f t="shared" si="2791"/>
        <v>0</v>
      </c>
      <c r="RRB1394" s="84">
        <f t="shared" si="2791"/>
        <v>0</v>
      </c>
      <c r="RRC1394" s="84">
        <f t="shared" si="2791"/>
        <v>2000000</v>
      </c>
      <c r="RRD1394" s="84">
        <f t="shared" si="2791"/>
        <v>2000000</v>
      </c>
      <c r="RRJ1394" s="84" t="s">
        <v>247</v>
      </c>
      <c r="RRK1394" s="84" t="s">
        <v>4692</v>
      </c>
      <c r="RRL1394" s="84">
        <f t="shared" ref="RRL1394:RRT1394" si="2792">RRL1388</f>
        <v>0</v>
      </c>
      <c r="RRM1394" s="84">
        <f t="shared" si="2792"/>
        <v>0</v>
      </c>
      <c r="RRN1394" s="84">
        <f t="shared" si="2792"/>
        <v>0</v>
      </c>
      <c r="RRO1394" s="84">
        <f t="shared" si="2792"/>
        <v>0</v>
      </c>
      <c r="RRP1394" s="84">
        <f t="shared" si="2792"/>
        <v>2000000</v>
      </c>
      <c r="RRQ1394" s="84">
        <f t="shared" si="2792"/>
        <v>0</v>
      </c>
      <c r="RRR1394" s="84">
        <f t="shared" si="2792"/>
        <v>0</v>
      </c>
      <c r="RRS1394" s="84">
        <f t="shared" si="2792"/>
        <v>2000000</v>
      </c>
      <c r="RRT1394" s="84">
        <f t="shared" si="2792"/>
        <v>2000000</v>
      </c>
      <c r="RRZ1394" s="84" t="s">
        <v>247</v>
      </c>
      <c r="RSA1394" s="84" t="s">
        <v>4692</v>
      </c>
      <c r="RSB1394" s="84">
        <f t="shared" ref="RSB1394:RSJ1394" si="2793">RSB1388</f>
        <v>0</v>
      </c>
      <c r="RSC1394" s="84">
        <f t="shared" si="2793"/>
        <v>0</v>
      </c>
      <c r="RSD1394" s="84">
        <f t="shared" si="2793"/>
        <v>0</v>
      </c>
      <c r="RSE1394" s="84">
        <f t="shared" si="2793"/>
        <v>0</v>
      </c>
      <c r="RSF1394" s="84">
        <f t="shared" si="2793"/>
        <v>2000000</v>
      </c>
      <c r="RSG1394" s="84">
        <f t="shared" si="2793"/>
        <v>0</v>
      </c>
      <c r="RSH1394" s="84">
        <f t="shared" si="2793"/>
        <v>0</v>
      </c>
      <c r="RSI1394" s="84">
        <f t="shared" si="2793"/>
        <v>2000000</v>
      </c>
      <c r="RSJ1394" s="84">
        <f t="shared" si="2793"/>
        <v>2000000</v>
      </c>
      <c r="RSP1394" s="84" t="s">
        <v>247</v>
      </c>
      <c r="RSQ1394" s="84" t="s">
        <v>4692</v>
      </c>
      <c r="RSR1394" s="84">
        <f t="shared" ref="RSR1394:RSZ1394" si="2794">RSR1388</f>
        <v>0</v>
      </c>
      <c r="RSS1394" s="84">
        <f t="shared" si="2794"/>
        <v>0</v>
      </c>
      <c r="RST1394" s="84">
        <f t="shared" si="2794"/>
        <v>0</v>
      </c>
      <c r="RSU1394" s="84">
        <f t="shared" si="2794"/>
        <v>0</v>
      </c>
      <c r="RSV1394" s="84">
        <f t="shared" si="2794"/>
        <v>2000000</v>
      </c>
      <c r="RSW1394" s="84">
        <f t="shared" si="2794"/>
        <v>0</v>
      </c>
      <c r="RSX1394" s="84">
        <f t="shared" si="2794"/>
        <v>0</v>
      </c>
      <c r="RSY1394" s="84">
        <f t="shared" si="2794"/>
        <v>2000000</v>
      </c>
      <c r="RSZ1394" s="84">
        <f t="shared" si="2794"/>
        <v>2000000</v>
      </c>
      <c r="RTF1394" s="84" t="s">
        <v>247</v>
      </c>
      <c r="RTG1394" s="84" t="s">
        <v>4692</v>
      </c>
      <c r="RTH1394" s="84">
        <f t="shared" ref="RTH1394:RTP1394" si="2795">RTH1388</f>
        <v>0</v>
      </c>
      <c r="RTI1394" s="84">
        <f t="shared" si="2795"/>
        <v>0</v>
      </c>
      <c r="RTJ1394" s="84">
        <f t="shared" si="2795"/>
        <v>0</v>
      </c>
      <c r="RTK1394" s="84">
        <f t="shared" si="2795"/>
        <v>0</v>
      </c>
      <c r="RTL1394" s="84">
        <f t="shared" si="2795"/>
        <v>2000000</v>
      </c>
      <c r="RTM1394" s="84">
        <f t="shared" si="2795"/>
        <v>0</v>
      </c>
      <c r="RTN1394" s="84">
        <f t="shared" si="2795"/>
        <v>0</v>
      </c>
      <c r="RTO1394" s="84">
        <f t="shared" si="2795"/>
        <v>2000000</v>
      </c>
      <c r="RTP1394" s="84">
        <f t="shared" si="2795"/>
        <v>2000000</v>
      </c>
      <c r="RTV1394" s="84" t="s">
        <v>247</v>
      </c>
      <c r="RTW1394" s="84" t="s">
        <v>4692</v>
      </c>
      <c r="RTX1394" s="84">
        <f t="shared" ref="RTX1394:RUF1394" si="2796">RTX1388</f>
        <v>0</v>
      </c>
      <c r="RTY1394" s="84">
        <f t="shared" si="2796"/>
        <v>0</v>
      </c>
      <c r="RTZ1394" s="84">
        <f t="shared" si="2796"/>
        <v>0</v>
      </c>
      <c r="RUA1394" s="84">
        <f t="shared" si="2796"/>
        <v>0</v>
      </c>
      <c r="RUB1394" s="84">
        <f t="shared" si="2796"/>
        <v>2000000</v>
      </c>
      <c r="RUC1394" s="84">
        <f t="shared" si="2796"/>
        <v>0</v>
      </c>
      <c r="RUD1394" s="84">
        <f t="shared" si="2796"/>
        <v>0</v>
      </c>
      <c r="RUE1394" s="84">
        <f t="shared" si="2796"/>
        <v>2000000</v>
      </c>
      <c r="RUF1394" s="84">
        <f t="shared" si="2796"/>
        <v>2000000</v>
      </c>
      <c r="RUL1394" s="84" t="s">
        <v>247</v>
      </c>
      <c r="RUM1394" s="84" t="s">
        <v>4692</v>
      </c>
      <c r="RUN1394" s="84">
        <f t="shared" ref="RUN1394:RUV1394" si="2797">RUN1388</f>
        <v>0</v>
      </c>
      <c r="RUO1394" s="84">
        <f t="shared" si="2797"/>
        <v>0</v>
      </c>
      <c r="RUP1394" s="84">
        <f t="shared" si="2797"/>
        <v>0</v>
      </c>
      <c r="RUQ1394" s="84">
        <f t="shared" si="2797"/>
        <v>0</v>
      </c>
      <c r="RUR1394" s="84">
        <f t="shared" si="2797"/>
        <v>2000000</v>
      </c>
      <c r="RUS1394" s="84">
        <f t="shared" si="2797"/>
        <v>0</v>
      </c>
      <c r="RUT1394" s="84">
        <f t="shared" si="2797"/>
        <v>0</v>
      </c>
      <c r="RUU1394" s="84">
        <f t="shared" si="2797"/>
        <v>2000000</v>
      </c>
      <c r="RUV1394" s="84">
        <f t="shared" si="2797"/>
        <v>2000000</v>
      </c>
      <c r="RVB1394" s="84" t="s">
        <v>247</v>
      </c>
      <c r="RVC1394" s="84" t="s">
        <v>4692</v>
      </c>
      <c r="RVD1394" s="84">
        <f t="shared" ref="RVD1394:RVL1394" si="2798">RVD1388</f>
        <v>0</v>
      </c>
      <c r="RVE1394" s="84">
        <f t="shared" si="2798"/>
        <v>0</v>
      </c>
      <c r="RVF1394" s="84">
        <f t="shared" si="2798"/>
        <v>0</v>
      </c>
      <c r="RVG1394" s="84">
        <f t="shared" si="2798"/>
        <v>0</v>
      </c>
      <c r="RVH1394" s="84">
        <f t="shared" si="2798"/>
        <v>2000000</v>
      </c>
      <c r="RVI1394" s="84">
        <f t="shared" si="2798"/>
        <v>0</v>
      </c>
      <c r="RVJ1394" s="84">
        <f t="shared" si="2798"/>
        <v>0</v>
      </c>
      <c r="RVK1394" s="84">
        <f t="shared" si="2798"/>
        <v>2000000</v>
      </c>
      <c r="RVL1394" s="84">
        <f t="shared" si="2798"/>
        <v>2000000</v>
      </c>
      <c r="RVR1394" s="84" t="s">
        <v>247</v>
      </c>
      <c r="RVS1394" s="84" t="s">
        <v>4692</v>
      </c>
      <c r="RVT1394" s="84">
        <f t="shared" ref="RVT1394:RWB1394" si="2799">RVT1388</f>
        <v>0</v>
      </c>
      <c r="RVU1394" s="84">
        <f t="shared" si="2799"/>
        <v>0</v>
      </c>
      <c r="RVV1394" s="84">
        <f t="shared" si="2799"/>
        <v>0</v>
      </c>
      <c r="RVW1394" s="84">
        <f t="shared" si="2799"/>
        <v>0</v>
      </c>
      <c r="RVX1394" s="84">
        <f t="shared" si="2799"/>
        <v>2000000</v>
      </c>
      <c r="RVY1394" s="84">
        <f t="shared" si="2799"/>
        <v>0</v>
      </c>
      <c r="RVZ1394" s="84">
        <f t="shared" si="2799"/>
        <v>0</v>
      </c>
      <c r="RWA1394" s="84">
        <f t="shared" si="2799"/>
        <v>2000000</v>
      </c>
      <c r="RWB1394" s="84">
        <f t="shared" si="2799"/>
        <v>2000000</v>
      </c>
      <c r="RWH1394" s="84" t="s">
        <v>247</v>
      </c>
      <c r="RWI1394" s="84" t="s">
        <v>4692</v>
      </c>
      <c r="RWJ1394" s="84">
        <f t="shared" ref="RWJ1394:RWR1394" si="2800">RWJ1388</f>
        <v>0</v>
      </c>
      <c r="RWK1394" s="84">
        <f t="shared" si="2800"/>
        <v>0</v>
      </c>
      <c r="RWL1394" s="84">
        <f t="shared" si="2800"/>
        <v>0</v>
      </c>
      <c r="RWM1394" s="84">
        <f t="shared" si="2800"/>
        <v>0</v>
      </c>
      <c r="RWN1394" s="84">
        <f t="shared" si="2800"/>
        <v>2000000</v>
      </c>
      <c r="RWO1394" s="84">
        <f t="shared" si="2800"/>
        <v>0</v>
      </c>
      <c r="RWP1394" s="84">
        <f t="shared" si="2800"/>
        <v>0</v>
      </c>
      <c r="RWQ1394" s="84">
        <f t="shared" si="2800"/>
        <v>2000000</v>
      </c>
      <c r="RWR1394" s="84">
        <f t="shared" si="2800"/>
        <v>2000000</v>
      </c>
      <c r="RWX1394" s="84" t="s">
        <v>247</v>
      </c>
      <c r="RWY1394" s="84" t="s">
        <v>4692</v>
      </c>
      <c r="RWZ1394" s="84">
        <f t="shared" ref="RWZ1394:RXH1394" si="2801">RWZ1388</f>
        <v>0</v>
      </c>
      <c r="RXA1394" s="84">
        <f t="shared" si="2801"/>
        <v>0</v>
      </c>
      <c r="RXB1394" s="84">
        <f t="shared" si="2801"/>
        <v>0</v>
      </c>
      <c r="RXC1394" s="84">
        <f t="shared" si="2801"/>
        <v>0</v>
      </c>
      <c r="RXD1394" s="84">
        <f t="shared" si="2801"/>
        <v>2000000</v>
      </c>
      <c r="RXE1394" s="84">
        <f t="shared" si="2801"/>
        <v>0</v>
      </c>
      <c r="RXF1394" s="84">
        <f t="shared" si="2801"/>
        <v>0</v>
      </c>
      <c r="RXG1394" s="84">
        <f t="shared" si="2801"/>
        <v>2000000</v>
      </c>
      <c r="RXH1394" s="84">
        <f t="shared" si="2801"/>
        <v>2000000</v>
      </c>
      <c r="RXN1394" s="84" t="s">
        <v>247</v>
      </c>
      <c r="RXO1394" s="84" t="s">
        <v>4692</v>
      </c>
      <c r="RXP1394" s="84">
        <f t="shared" ref="RXP1394:RXX1394" si="2802">RXP1388</f>
        <v>0</v>
      </c>
      <c r="RXQ1394" s="84">
        <f t="shared" si="2802"/>
        <v>0</v>
      </c>
      <c r="RXR1394" s="84">
        <f t="shared" si="2802"/>
        <v>0</v>
      </c>
      <c r="RXS1394" s="84">
        <f t="shared" si="2802"/>
        <v>0</v>
      </c>
      <c r="RXT1394" s="84">
        <f t="shared" si="2802"/>
        <v>2000000</v>
      </c>
      <c r="RXU1394" s="84">
        <f t="shared" si="2802"/>
        <v>0</v>
      </c>
      <c r="RXV1394" s="84">
        <f t="shared" si="2802"/>
        <v>0</v>
      </c>
      <c r="RXW1394" s="84">
        <f t="shared" si="2802"/>
        <v>2000000</v>
      </c>
      <c r="RXX1394" s="84">
        <f t="shared" si="2802"/>
        <v>2000000</v>
      </c>
      <c r="RYD1394" s="84" t="s">
        <v>247</v>
      </c>
      <c r="RYE1394" s="84" t="s">
        <v>4692</v>
      </c>
      <c r="RYF1394" s="84">
        <f t="shared" ref="RYF1394:RYN1394" si="2803">RYF1388</f>
        <v>0</v>
      </c>
      <c r="RYG1394" s="84">
        <f t="shared" si="2803"/>
        <v>0</v>
      </c>
      <c r="RYH1394" s="84">
        <f t="shared" si="2803"/>
        <v>0</v>
      </c>
      <c r="RYI1394" s="84">
        <f t="shared" si="2803"/>
        <v>0</v>
      </c>
      <c r="RYJ1394" s="84">
        <f t="shared" si="2803"/>
        <v>2000000</v>
      </c>
      <c r="RYK1394" s="84">
        <f t="shared" si="2803"/>
        <v>0</v>
      </c>
      <c r="RYL1394" s="84">
        <f t="shared" si="2803"/>
        <v>0</v>
      </c>
      <c r="RYM1394" s="84">
        <f t="shared" si="2803"/>
        <v>2000000</v>
      </c>
      <c r="RYN1394" s="84">
        <f t="shared" si="2803"/>
        <v>2000000</v>
      </c>
      <c r="RYT1394" s="84" t="s">
        <v>247</v>
      </c>
      <c r="RYU1394" s="84" t="s">
        <v>4692</v>
      </c>
      <c r="RYV1394" s="84">
        <f t="shared" ref="RYV1394:RZD1394" si="2804">RYV1388</f>
        <v>0</v>
      </c>
      <c r="RYW1394" s="84">
        <f t="shared" si="2804"/>
        <v>0</v>
      </c>
      <c r="RYX1394" s="84">
        <f t="shared" si="2804"/>
        <v>0</v>
      </c>
      <c r="RYY1394" s="84">
        <f t="shared" si="2804"/>
        <v>0</v>
      </c>
      <c r="RYZ1394" s="84">
        <f t="shared" si="2804"/>
        <v>2000000</v>
      </c>
      <c r="RZA1394" s="84">
        <f t="shared" si="2804"/>
        <v>0</v>
      </c>
      <c r="RZB1394" s="84">
        <f t="shared" si="2804"/>
        <v>0</v>
      </c>
      <c r="RZC1394" s="84">
        <f t="shared" si="2804"/>
        <v>2000000</v>
      </c>
      <c r="RZD1394" s="84">
        <f t="shared" si="2804"/>
        <v>2000000</v>
      </c>
      <c r="RZJ1394" s="84" t="s">
        <v>247</v>
      </c>
      <c r="RZK1394" s="84" t="s">
        <v>4692</v>
      </c>
      <c r="RZL1394" s="84">
        <f t="shared" ref="RZL1394:RZT1394" si="2805">RZL1388</f>
        <v>0</v>
      </c>
      <c r="RZM1394" s="84">
        <f t="shared" si="2805"/>
        <v>0</v>
      </c>
      <c r="RZN1394" s="84">
        <f t="shared" si="2805"/>
        <v>0</v>
      </c>
      <c r="RZO1394" s="84">
        <f t="shared" si="2805"/>
        <v>0</v>
      </c>
      <c r="RZP1394" s="84">
        <f t="shared" si="2805"/>
        <v>2000000</v>
      </c>
      <c r="RZQ1394" s="84">
        <f t="shared" si="2805"/>
        <v>0</v>
      </c>
      <c r="RZR1394" s="84">
        <f t="shared" si="2805"/>
        <v>0</v>
      </c>
      <c r="RZS1394" s="84">
        <f t="shared" si="2805"/>
        <v>2000000</v>
      </c>
      <c r="RZT1394" s="84">
        <f t="shared" si="2805"/>
        <v>2000000</v>
      </c>
      <c r="RZZ1394" s="84" t="s">
        <v>247</v>
      </c>
      <c r="SAA1394" s="84" t="s">
        <v>4692</v>
      </c>
      <c r="SAB1394" s="84">
        <f t="shared" ref="SAB1394:SAJ1394" si="2806">SAB1388</f>
        <v>0</v>
      </c>
      <c r="SAC1394" s="84">
        <f t="shared" si="2806"/>
        <v>0</v>
      </c>
      <c r="SAD1394" s="84">
        <f t="shared" si="2806"/>
        <v>0</v>
      </c>
      <c r="SAE1394" s="84">
        <f t="shared" si="2806"/>
        <v>0</v>
      </c>
      <c r="SAF1394" s="84">
        <f t="shared" si="2806"/>
        <v>2000000</v>
      </c>
      <c r="SAG1394" s="84">
        <f t="shared" si="2806"/>
        <v>0</v>
      </c>
      <c r="SAH1394" s="84">
        <f t="shared" si="2806"/>
        <v>0</v>
      </c>
      <c r="SAI1394" s="84">
        <f t="shared" si="2806"/>
        <v>2000000</v>
      </c>
      <c r="SAJ1394" s="84">
        <f t="shared" si="2806"/>
        <v>2000000</v>
      </c>
      <c r="SAP1394" s="84" t="s">
        <v>247</v>
      </c>
      <c r="SAQ1394" s="84" t="s">
        <v>4692</v>
      </c>
      <c r="SAR1394" s="84">
        <f t="shared" ref="SAR1394:SAZ1394" si="2807">SAR1388</f>
        <v>0</v>
      </c>
      <c r="SAS1394" s="84">
        <f t="shared" si="2807"/>
        <v>0</v>
      </c>
      <c r="SAT1394" s="84">
        <f t="shared" si="2807"/>
        <v>0</v>
      </c>
      <c r="SAU1394" s="84">
        <f t="shared" si="2807"/>
        <v>0</v>
      </c>
      <c r="SAV1394" s="84">
        <f t="shared" si="2807"/>
        <v>2000000</v>
      </c>
      <c r="SAW1394" s="84">
        <f t="shared" si="2807"/>
        <v>0</v>
      </c>
      <c r="SAX1394" s="84">
        <f t="shared" si="2807"/>
        <v>0</v>
      </c>
      <c r="SAY1394" s="84">
        <f t="shared" si="2807"/>
        <v>2000000</v>
      </c>
      <c r="SAZ1394" s="84">
        <f t="shared" si="2807"/>
        <v>2000000</v>
      </c>
      <c r="SBF1394" s="84" t="s">
        <v>247</v>
      </c>
      <c r="SBG1394" s="84" t="s">
        <v>4692</v>
      </c>
      <c r="SBH1394" s="84">
        <f t="shared" ref="SBH1394:SBP1394" si="2808">SBH1388</f>
        <v>0</v>
      </c>
      <c r="SBI1394" s="84">
        <f t="shared" si="2808"/>
        <v>0</v>
      </c>
      <c r="SBJ1394" s="84">
        <f t="shared" si="2808"/>
        <v>0</v>
      </c>
      <c r="SBK1394" s="84">
        <f t="shared" si="2808"/>
        <v>0</v>
      </c>
      <c r="SBL1394" s="84">
        <f t="shared" si="2808"/>
        <v>2000000</v>
      </c>
      <c r="SBM1394" s="84">
        <f t="shared" si="2808"/>
        <v>0</v>
      </c>
      <c r="SBN1394" s="84">
        <f t="shared" si="2808"/>
        <v>0</v>
      </c>
      <c r="SBO1394" s="84">
        <f t="shared" si="2808"/>
        <v>2000000</v>
      </c>
      <c r="SBP1394" s="84">
        <f t="shared" si="2808"/>
        <v>2000000</v>
      </c>
      <c r="SBV1394" s="84" t="s">
        <v>247</v>
      </c>
      <c r="SBW1394" s="84" t="s">
        <v>4692</v>
      </c>
      <c r="SBX1394" s="84">
        <f t="shared" ref="SBX1394:SCF1394" si="2809">SBX1388</f>
        <v>0</v>
      </c>
      <c r="SBY1394" s="84">
        <f t="shared" si="2809"/>
        <v>0</v>
      </c>
      <c r="SBZ1394" s="84">
        <f t="shared" si="2809"/>
        <v>0</v>
      </c>
      <c r="SCA1394" s="84">
        <f t="shared" si="2809"/>
        <v>0</v>
      </c>
      <c r="SCB1394" s="84">
        <f t="shared" si="2809"/>
        <v>2000000</v>
      </c>
      <c r="SCC1394" s="84">
        <f t="shared" si="2809"/>
        <v>0</v>
      </c>
      <c r="SCD1394" s="84">
        <f t="shared" si="2809"/>
        <v>0</v>
      </c>
      <c r="SCE1394" s="84">
        <f t="shared" si="2809"/>
        <v>2000000</v>
      </c>
      <c r="SCF1394" s="84">
        <f t="shared" si="2809"/>
        <v>2000000</v>
      </c>
      <c r="SCL1394" s="84" t="s">
        <v>247</v>
      </c>
      <c r="SCM1394" s="84" t="s">
        <v>4692</v>
      </c>
      <c r="SCN1394" s="84">
        <f t="shared" ref="SCN1394:SCV1394" si="2810">SCN1388</f>
        <v>0</v>
      </c>
      <c r="SCO1394" s="84">
        <f t="shared" si="2810"/>
        <v>0</v>
      </c>
      <c r="SCP1394" s="84">
        <f t="shared" si="2810"/>
        <v>0</v>
      </c>
      <c r="SCQ1394" s="84">
        <f t="shared" si="2810"/>
        <v>0</v>
      </c>
      <c r="SCR1394" s="84">
        <f t="shared" si="2810"/>
        <v>2000000</v>
      </c>
      <c r="SCS1394" s="84">
        <f t="shared" si="2810"/>
        <v>0</v>
      </c>
      <c r="SCT1394" s="84">
        <f t="shared" si="2810"/>
        <v>0</v>
      </c>
      <c r="SCU1394" s="84">
        <f t="shared" si="2810"/>
        <v>2000000</v>
      </c>
      <c r="SCV1394" s="84">
        <f t="shared" si="2810"/>
        <v>2000000</v>
      </c>
      <c r="SDB1394" s="84" t="s">
        <v>247</v>
      </c>
      <c r="SDC1394" s="84" t="s">
        <v>4692</v>
      </c>
      <c r="SDD1394" s="84">
        <f t="shared" ref="SDD1394:SDL1394" si="2811">SDD1388</f>
        <v>0</v>
      </c>
      <c r="SDE1394" s="84">
        <f t="shared" si="2811"/>
        <v>0</v>
      </c>
      <c r="SDF1394" s="84">
        <f t="shared" si="2811"/>
        <v>0</v>
      </c>
      <c r="SDG1394" s="84">
        <f t="shared" si="2811"/>
        <v>0</v>
      </c>
      <c r="SDH1394" s="84">
        <f t="shared" si="2811"/>
        <v>2000000</v>
      </c>
      <c r="SDI1394" s="84">
        <f t="shared" si="2811"/>
        <v>0</v>
      </c>
      <c r="SDJ1394" s="84">
        <f t="shared" si="2811"/>
        <v>0</v>
      </c>
      <c r="SDK1394" s="84">
        <f t="shared" si="2811"/>
        <v>2000000</v>
      </c>
      <c r="SDL1394" s="84">
        <f t="shared" si="2811"/>
        <v>2000000</v>
      </c>
      <c r="SDR1394" s="84" t="s">
        <v>247</v>
      </c>
      <c r="SDS1394" s="84" t="s">
        <v>4692</v>
      </c>
      <c r="SDT1394" s="84">
        <f t="shared" ref="SDT1394:SEB1394" si="2812">SDT1388</f>
        <v>0</v>
      </c>
      <c r="SDU1394" s="84">
        <f t="shared" si="2812"/>
        <v>0</v>
      </c>
      <c r="SDV1394" s="84">
        <f t="shared" si="2812"/>
        <v>0</v>
      </c>
      <c r="SDW1394" s="84">
        <f t="shared" si="2812"/>
        <v>0</v>
      </c>
      <c r="SDX1394" s="84">
        <f t="shared" si="2812"/>
        <v>2000000</v>
      </c>
      <c r="SDY1394" s="84">
        <f t="shared" si="2812"/>
        <v>0</v>
      </c>
      <c r="SDZ1394" s="84">
        <f t="shared" si="2812"/>
        <v>0</v>
      </c>
      <c r="SEA1394" s="84">
        <f t="shared" si="2812"/>
        <v>2000000</v>
      </c>
      <c r="SEB1394" s="84">
        <f t="shared" si="2812"/>
        <v>2000000</v>
      </c>
      <c r="SEH1394" s="84" t="s">
        <v>247</v>
      </c>
      <c r="SEI1394" s="84" t="s">
        <v>4692</v>
      </c>
      <c r="SEJ1394" s="84">
        <f t="shared" ref="SEJ1394:SER1394" si="2813">SEJ1388</f>
        <v>0</v>
      </c>
      <c r="SEK1394" s="84">
        <f t="shared" si="2813"/>
        <v>0</v>
      </c>
      <c r="SEL1394" s="84">
        <f t="shared" si="2813"/>
        <v>0</v>
      </c>
      <c r="SEM1394" s="84">
        <f t="shared" si="2813"/>
        <v>0</v>
      </c>
      <c r="SEN1394" s="84">
        <f t="shared" si="2813"/>
        <v>2000000</v>
      </c>
      <c r="SEO1394" s="84">
        <f t="shared" si="2813"/>
        <v>0</v>
      </c>
      <c r="SEP1394" s="84">
        <f t="shared" si="2813"/>
        <v>0</v>
      </c>
      <c r="SEQ1394" s="84">
        <f t="shared" si="2813"/>
        <v>2000000</v>
      </c>
      <c r="SER1394" s="84">
        <f t="shared" si="2813"/>
        <v>2000000</v>
      </c>
      <c r="SEX1394" s="84" t="s">
        <v>247</v>
      </c>
      <c r="SEY1394" s="84" t="s">
        <v>4692</v>
      </c>
      <c r="SEZ1394" s="84">
        <f t="shared" ref="SEZ1394:SFH1394" si="2814">SEZ1388</f>
        <v>0</v>
      </c>
      <c r="SFA1394" s="84">
        <f t="shared" si="2814"/>
        <v>0</v>
      </c>
      <c r="SFB1394" s="84">
        <f t="shared" si="2814"/>
        <v>0</v>
      </c>
      <c r="SFC1394" s="84">
        <f t="shared" si="2814"/>
        <v>0</v>
      </c>
      <c r="SFD1394" s="84">
        <f t="shared" si="2814"/>
        <v>2000000</v>
      </c>
      <c r="SFE1394" s="84">
        <f t="shared" si="2814"/>
        <v>0</v>
      </c>
      <c r="SFF1394" s="84">
        <f t="shared" si="2814"/>
        <v>0</v>
      </c>
      <c r="SFG1394" s="84">
        <f t="shared" si="2814"/>
        <v>2000000</v>
      </c>
      <c r="SFH1394" s="84">
        <f t="shared" si="2814"/>
        <v>2000000</v>
      </c>
      <c r="SFN1394" s="84" t="s">
        <v>247</v>
      </c>
      <c r="SFO1394" s="84" t="s">
        <v>4692</v>
      </c>
      <c r="SFP1394" s="84">
        <f t="shared" ref="SFP1394:SFX1394" si="2815">SFP1388</f>
        <v>0</v>
      </c>
      <c r="SFQ1394" s="84">
        <f t="shared" si="2815"/>
        <v>0</v>
      </c>
      <c r="SFR1394" s="84">
        <f t="shared" si="2815"/>
        <v>0</v>
      </c>
      <c r="SFS1394" s="84">
        <f t="shared" si="2815"/>
        <v>0</v>
      </c>
      <c r="SFT1394" s="84">
        <f t="shared" si="2815"/>
        <v>2000000</v>
      </c>
      <c r="SFU1394" s="84">
        <f t="shared" si="2815"/>
        <v>0</v>
      </c>
      <c r="SFV1394" s="84">
        <f t="shared" si="2815"/>
        <v>0</v>
      </c>
      <c r="SFW1394" s="84">
        <f t="shared" si="2815"/>
        <v>2000000</v>
      </c>
      <c r="SFX1394" s="84">
        <f t="shared" si="2815"/>
        <v>2000000</v>
      </c>
      <c r="SGD1394" s="84" t="s">
        <v>247</v>
      </c>
      <c r="SGE1394" s="84" t="s">
        <v>4692</v>
      </c>
      <c r="SGF1394" s="84">
        <f t="shared" ref="SGF1394:SGN1394" si="2816">SGF1388</f>
        <v>0</v>
      </c>
      <c r="SGG1394" s="84">
        <f t="shared" si="2816"/>
        <v>0</v>
      </c>
      <c r="SGH1394" s="84">
        <f t="shared" si="2816"/>
        <v>0</v>
      </c>
      <c r="SGI1394" s="84">
        <f t="shared" si="2816"/>
        <v>0</v>
      </c>
      <c r="SGJ1394" s="84">
        <f t="shared" si="2816"/>
        <v>2000000</v>
      </c>
      <c r="SGK1394" s="84">
        <f t="shared" si="2816"/>
        <v>0</v>
      </c>
      <c r="SGL1394" s="84">
        <f t="shared" si="2816"/>
        <v>0</v>
      </c>
      <c r="SGM1394" s="84">
        <f t="shared" si="2816"/>
        <v>2000000</v>
      </c>
      <c r="SGN1394" s="84">
        <f t="shared" si="2816"/>
        <v>2000000</v>
      </c>
      <c r="SGT1394" s="84" t="s">
        <v>247</v>
      </c>
      <c r="SGU1394" s="84" t="s">
        <v>4692</v>
      </c>
      <c r="SGV1394" s="84">
        <f t="shared" ref="SGV1394:SHD1394" si="2817">SGV1388</f>
        <v>0</v>
      </c>
      <c r="SGW1394" s="84">
        <f t="shared" si="2817"/>
        <v>0</v>
      </c>
      <c r="SGX1394" s="84">
        <f t="shared" si="2817"/>
        <v>0</v>
      </c>
      <c r="SGY1394" s="84">
        <f t="shared" si="2817"/>
        <v>0</v>
      </c>
      <c r="SGZ1394" s="84">
        <f t="shared" si="2817"/>
        <v>2000000</v>
      </c>
      <c r="SHA1394" s="84">
        <f t="shared" si="2817"/>
        <v>0</v>
      </c>
      <c r="SHB1394" s="84">
        <f t="shared" si="2817"/>
        <v>0</v>
      </c>
      <c r="SHC1394" s="84">
        <f t="shared" si="2817"/>
        <v>2000000</v>
      </c>
      <c r="SHD1394" s="84">
        <f t="shared" si="2817"/>
        <v>2000000</v>
      </c>
      <c r="SHJ1394" s="84" t="s">
        <v>247</v>
      </c>
      <c r="SHK1394" s="84" t="s">
        <v>4692</v>
      </c>
      <c r="SHL1394" s="84">
        <f t="shared" ref="SHL1394:SHT1394" si="2818">SHL1388</f>
        <v>0</v>
      </c>
      <c r="SHM1394" s="84">
        <f t="shared" si="2818"/>
        <v>0</v>
      </c>
      <c r="SHN1394" s="84">
        <f t="shared" si="2818"/>
        <v>0</v>
      </c>
      <c r="SHO1394" s="84">
        <f t="shared" si="2818"/>
        <v>0</v>
      </c>
      <c r="SHP1394" s="84">
        <f t="shared" si="2818"/>
        <v>2000000</v>
      </c>
      <c r="SHQ1394" s="84">
        <f t="shared" si="2818"/>
        <v>0</v>
      </c>
      <c r="SHR1394" s="84">
        <f t="shared" si="2818"/>
        <v>0</v>
      </c>
      <c r="SHS1394" s="84">
        <f t="shared" si="2818"/>
        <v>2000000</v>
      </c>
      <c r="SHT1394" s="84">
        <f t="shared" si="2818"/>
        <v>2000000</v>
      </c>
      <c r="SHZ1394" s="84" t="s">
        <v>247</v>
      </c>
      <c r="SIA1394" s="84" t="s">
        <v>4692</v>
      </c>
      <c r="SIB1394" s="84">
        <f t="shared" ref="SIB1394:SIJ1394" si="2819">SIB1388</f>
        <v>0</v>
      </c>
      <c r="SIC1394" s="84">
        <f t="shared" si="2819"/>
        <v>0</v>
      </c>
      <c r="SID1394" s="84">
        <f t="shared" si="2819"/>
        <v>0</v>
      </c>
      <c r="SIE1394" s="84">
        <f t="shared" si="2819"/>
        <v>0</v>
      </c>
      <c r="SIF1394" s="84">
        <f t="shared" si="2819"/>
        <v>2000000</v>
      </c>
      <c r="SIG1394" s="84">
        <f t="shared" si="2819"/>
        <v>0</v>
      </c>
      <c r="SIH1394" s="84">
        <f t="shared" si="2819"/>
        <v>0</v>
      </c>
      <c r="SII1394" s="84">
        <f t="shared" si="2819"/>
        <v>2000000</v>
      </c>
      <c r="SIJ1394" s="84">
        <f t="shared" si="2819"/>
        <v>2000000</v>
      </c>
      <c r="SIP1394" s="84" t="s">
        <v>247</v>
      </c>
      <c r="SIQ1394" s="84" t="s">
        <v>4692</v>
      </c>
      <c r="SIR1394" s="84">
        <f t="shared" ref="SIR1394:SIZ1394" si="2820">SIR1388</f>
        <v>0</v>
      </c>
      <c r="SIS1394" s="84">
        <f t="shared" si="2820"/>
        <v>0</v>
      </c>
      <c r="SIT1394" s="84">
        <f t="shared" si="2820"/>
        <v>0</v>
      </c>
      <c r="SIU1394" s="84">
        <f t="shared" si="2820"/>
        <v>0</v>
      </c>
      <c r="SIV1394" s="84">
        <f t="shared" si="2820"/>
        <v>2000000</v>
      </c>
      <c r="SIW1394" s="84">
        <f t="shared" si="2820"/>
        <v>0</v>
      </c>
      <c r="SIX1394" s="84">
        <f t="shared" si="2820"/>
        <v>0</v>
      </c>
      <c r="SIY1394" s="84">
        <f t="shared" si="2820"/>
        <v>2000000</v>
      </c>
      <c r="SIZ1394" s="84">
        <f t="shared" si="2820"/>
        <v>2000000</v>
      </c>
      <c r="SJF1394" s="84" t="s">
        <v>247</v>
      </c>
      <c r="SJG1394" s="84" t="s">
        <v>4692</v>
      </c>
      <c r="SJH1394" s="84">
        <f t="shared" ref="SJH1394:SJP1394" si="2821">SJH1388</f>
        <v>0</v>
      </c>
      <c r="SJI1394" s="84">
        <f t="shared" si="2821"/>
        <v>0</v>
      </c>
      <c r="SJJ1394" s="84">
        <f t="shared" si="2821"/>
        <v>0</v>
      </c>
      <c r="SJK1394" s="84">
        <f t="shared" si="2821"/>
        <v>0</v>
      </c>
      <c r="SJL1394" s="84">
        <f t="shared" si="2821"/>
        <v>2000000</v>
      </c>
      <c r="SJM1394" s="84">
        <f t="shared" si="2821"/>
        <v>0</v>
      </c>
      <c r="SJN1394" s="84">
        <f t="shared" si="2821"/>
        <v>0</v>
      </c>
      <c r="SJO1394" s="84">
        <f t="shared" si="2821"/>
        <v>2000000</v>
      </c>
      <c r="SJP1394" s="84">
        <f t="shared" si="2821"/>
        <v>2000000</v>
      </c>
      <c r="SJV1394" s="84" t="s">
        <v>247</v>
      </c>
      <c r="SJW1394" s="84" t="s">
        <v>4692</v>
      </c>
      <c r="SJX1394" s="84">
        <f t="shared" ref="SJX1394:SKF1394" si="2822">SJX1388</f>
        <v>0</v>
      </c>
      <c r="SJY1394" s="84">
        <f t="shared" si="2822"/>
        <v>0</v>
      </c>
      <c r="SJZ1394" s="84">
        <f t="shared" si="2822"/>
        <v>0</v>
      </c>
      <c r="SKA1394" s="84">
        <f t="shared" si="2822"/>
        <v>0</v>
      </c>
      <c r="SKB1394" s="84">
        <f t="shared" si="2822"/>
        <v>2000000</v>
      </c>
      <c r="SKC1394" s="84">
        <f t="shared" si="2822"/>
        <v>0</v>
      </c>
      <c r="SKD1394" s="84">
        <f t="shared" si="2822"/>
        <v>0</v>
      </c>
      <c r="SKE1394" s="84">
        <f t="shared" si="2822"/>
        <v>2000000</v>
      </c>
      <c r="SKF1394" s="84">
        <f t="shared" si="2822"/>
        <v>2000000</v>
      </c>
      <c r="SKL1394" s="84" t="s">
        <v>247</v>
      </c>
      <c r="SKM1394" s="84" t="s">
        <v>4692</v>
      </c>
      <c r="SKN1394" s="84">
        <f t="shared" ref="SKN1394:SKV1394" si="2823">SKN1388</f>
        <v>0</v>
      </c>
      <c r="SKO1394" s="84">
        <f t="shared" si="2823"/>
        <v>0</v>
      </c>
      <c r="SKP1394" s="84">
        <f t="shared" si="2823"/>
        <v>0</v>
      </c>
      <c r="SKQ1394" s="84">
        <f t="shared" si="2823"/>
        <v>0</v>
      </c>
      <c r="SKR1394" s="84">
        <f t="shared" si="2823"/>
        <v>2000000</v>
      </c>
      <c r="SKS1394" s="84">
        <f t="shared" si="2823"/>
        <v>0</v>
      </c>
      <c r="SKT1394" s="84">
        <f t="shared" si="2823"/>
        <v>0</v>
      </c>
      <c r="SKU1394" s="84">
        <f t="shared" si="2823"/>
        <v>2000000</v>
      </c>
      <c r="SKV1394" s="84">
        <f t="shared" si="2823"/>
        <v>2000000</v>
      </c>
      <c r="SLB1394" s="84" t="s">
        <v>247</v>
      </c>
      <c r="SLC1394" s="84" t="s">
        <v>4692</v>
      </c>
      <c r="SLD1394" s="84">
        <f t="shared" ref="SLD1394:SLL1394" si="2824">SLD1388</f>
        <v>0</v>
      </c>
      <c r="SLE1394" s="84">
        <f t="shared" si="2824"/>
        <v>0</v>
      </c>
      <c r="SLF1394" s="84">
        <f t="shared" si="2824"/>
        <v>0</v>
      </c>
      <c r="SLG1394" s="84">
        <f t="shared" si="2824"/>
        <v>0</v>
      </c>
      <c r="SLH1394" s="84">
        <f t="shared" si="2824"/>
        <v>2000000</v>
      </c>
      <c r="SLI1394" s="84">
        <f t="shared" si="2824"/>
        <v>0</v>
      </c>
      <c r="SLJ1394" s="84">
        <f t="shared" si="2824"/>
        <v>0</v>
      </c>
      <c r="SLK1394" s="84">
        <f t="shared" si="2824"/>
        <v>2000000</v>
      </c>
      <c r="SLL1394" s="84">
        <f t="shared" si="2824"/>
        <v>2000000</v>
      </c>
      <c r="SLR1394" s="84" t="s">
        <v>247</v>
      </c>
      <c r="SLS1394" s="84" t="s">
        <v>4692</v>
      </c>
      <c r="SLT1394" s="84">
        <f t="shared" ref="SLT1394:SMB1394" si="2825">SLT1388</f>
        <v>0</v>
      </c>
      <c r="SLU1394" s="84">
        <f t="shared" si="2825"/>
        <v>0</v>
      </c>
      <c r="SLV1394" s="84">
        <f t="shared" si="2825"/>
        <v>0</v>
      </c>
      <c r="SLW1394" s="84">
        <f t="shared" si="2825"/>
        <v>0</v>
      </c>
      <c r="SLX1394" s="84">
        <f t="shared" si="2825"/>
        <v>2000000</v>
      </c>
      <c r="SLY1394" s="84">
        <f t="shared" si="2825"/>
        <v>0</v>
      </c>
      <c r="SLZ1394" s="84">
        <f t="shared" si="2825"/>
        <v>0</v>
      </c>
      <c r="SMA1394" s="84">
        <f t="shared" si="2825"/>
        <v>2000000</v>
      </c>
      <c r="SMB1394" s="84">
        <f t="shared" si="2825"/>
        <v>2000000</v>
      </c>
      <c r="SMH1394" s="84" t="s">
        <v>247</v>
      </c>
      <c r="SMI1394" s="84" t="s">
        <v>4692</v>
      </c>
      <c r="SMJ1394" s="84">
        <f t="shared" ref="SMJ1394:SMR1394" si="2826">SMJ1388</f>
        <v>0</v>
      </c>
      <c r="SMK1394" s="84">
        <f t="shared" si="2826"/>
        <v>0</v>
      </c>
      <c r="SML1394" s="84">
        <f t="shared" si="2826"/>
        <v>0</v>
      </c>
      <c r="SMM1394" s="84">
        <f t="shared" si="2826"/>
        <v>0</v>
      </c>
      <c r="SMN1394" s="84">
        <f t="shared" si="2826"/>
        <v>2000000</v>
      </c>
      <c r="SMO1394" s="84">
        <f t="shared" si="2826"/>
        <v>0</v>
      </c>
      <c r="SMP1394" s="84">
        <f t="shared" si="2826"/>
        <v>0</v>
      </c>
      <c r="SMQ1394" s="84">
        <f t="shared" si="2826"/>
        <v>2000000</v>
      </c>
      <c r="SMR1394" s="84">
        <f t="shared" si="2826"/>
        <v>2000000</v>
      </c>
      <c r="SMX1394" s="84" t="s">
        <v>247</v>
      </c>
      <c r="SMY1394" s="84" t="s">
        <v>4692</v>
      </c>
      <c r="SMZ1394" s="84">
        <f t="shared" ref="SMZ1394:SNH1394" si="2827">SMZ1388</f>
        <v>0</v>
      </c>
      <c r="SNA1394" s="84">
        <f t="shared" si="2827"/>
        <v>0</v>
      </c>
      <c r="SNB1394" s="84">
        <f t="shared" si="2827"/>
        <v>0</v>
      </c>
      <c r="SNC1394" s="84">
        <f t="shared" si="2827"/>
        <v>0</v>
      </c>
      <c r="SND1394" s="84">
        <f t="shared" si="2827"/>
        <v>2000000</v>
      </c>
      <c r="SNE1394" s="84">
        <f t="shared" si="2827"/>
        <v>0</v>
      </c>
      <c r="SNF1394" s="84">
        <f t="shared" si="2827"/>
        <v>0</v>
      </c>
      <c r="SNG1394" s="84">
        <f t="shared" si="2827"/>
        <v>2000000</v>
      </c>
      <c r="SNH1394" s="84">
        <f t="shared" si="2827"/>
        <v>2000000</v>
      </c>
      <c r="SNN1394" s="84" t="s">
        <v>247</v>
      </c>
      <c r="SNO1394" s="84" t="s">
        <v>4692</v>
      </c>
      <c r="SNP1394" s="84">
        <f t="shared" ref="SNP1394:SNX1394" si="2828">SNP1388</f>
        <v>0</v>
      </c>
      <c r="SNQ1394" s="84">
        <f t="shared" si="2828"/>
        <v>0</v>
      </c>
      <c r="SNR1394" s="84">
        <f t="shared" si="2828"/>
        <v>0</v>
      </c>
      <c r="SNS1394" s="84">
        <f t="shared" si="2828"/>
        <v>0</v>
      </c>
      <c r="SNT1394" s="84">
        <f t="shared" si="2828"/>
        <v>2000000</v>
      </c>
      <c r="SNU1394" s="84">
        <f t="shared" si="2828"/>
        <v>0</v>
      </c>
      <c r="SNV1394" s="84">
        <f t="shared" si="2828"/>
        <v>0</v>
      </c>
      <c r="SNW1394" s="84">
        <f t="shared" si="2828"/>
        <v>2000000</v>
      </c>
      <c r="SNX1394" s="84">
        <f t="shared" si="2828"/>
        <v>2000000</v>
      </c>
      <c r="SOD1394" s="84" t="s">
        <v>247</v>
      </c>
      <c r="SOE1394" s="84" t="s">
        <v>4692</v>
      </c>
      <c r="SOF1394" s="84">
        <f t="shared" ref="SOF1394:SON1394" si="2829">SOF1388</f>
        <v>0</v>
      </c>
      <c r="SOG1394" s="84">
        <f t="shared" si="2829"/>
        <v>0</v>
      </c>
      <c r="SOH1394" s="84">
        <f t="shared" si="2829"/>
        <v>0</v>
      </c>
      <c r="SOI1394" s="84">
        <f t="shared" si="2829"/>
        <v>0</v>
      </c>
      <c r="SOJ1394" s="84">
        <f t="shared" si="2829"/>
        <v>2000000</v>
      </c>
      <c r="SOK1394" s="84">
        <f t="shared" si="2829"/>
        <v>0</v>
      </c>
      <c r="SOL1394" s="84">
        <f t="shared" si="2829"/>
        <v>0</v>
      </c>
      <c r="SOM1394" s="84">
        <f t="shared" si="2829"/>
        <v>2000000</v>
      </c>
      <c r="SON1394" s="84">
        <f t="shared" si="2829"/>
        <v>2000000</v>
      </c>
      <c r="SOT1394" s="84" t="s">
        <v>247</v>
      </c>
      <c r="SOU1394" s="84" t="s">
        <v>4692</v>
      </c>
      <c r="SOV1394" s="84">
        <f t="shared" ref="SOV1394:SPD1394" si="2830">SOV1388</f>
        <v>0</v>
      </c>
      <c r="SOW1394" s="84">
        <f t="shared" si="2830"/>
        <v>0</v>
      </c>
      <c r="SOX1394" s="84">
        <f t="shared" si="2830"/>
        <v>0</v>
      </c>
      <c r="SOY1394" s="84">
        <f t="shared" si="2830"/>
        <v>0</v>
      </c>
      <c r="SOZ1394" s="84">
        <f t="shared" si="2830"/>
        <v>2000000</v>
      </c>
      <c r="SPA1394" s="84">
        <f t="shared" si="2830"/>
        <v>0</v>
      </c>
      <c r="SPB1394" s="84">
        <f t="shared" si="2830"/>
        <v>0</v>
      </c>
      <c r="SPC1394" s="84">
        <f t="shared" si="2830"/>
        <v>2000000</v>
      </c>
      <c r="SPD1394" s="84">
        <f t="shared" si="2830"/>
        <v>2000000</v>
      </c>
      <c r="SPJ1394" s="84" t="s">
        <v>247</v>
      </c>
      <c r="SPK1394" s="84" t="s">
        <v>4692</v>
      </c>
      <c r="SPL1394" s="84">
        <f t="shared" ref="SPL1394:SPT1394" si="2831">SPL1388</f>
        <v>0</v>
      </c>
      <c r="SPM1394" s="84">
        <f t="shared" si="2831"/>
        <v>0</v>
      </c>
      <c r="SPN1394" s="84">
        <f t="shared" si="2831"/>
        <v>0</v>
      </c>
      <c r="SPO1394" s="84">
        <f t="shared" si="2831"/>
        <v>0</v>
      </c>
      <c r="SPP1394" s="84">
        <f t="shared" si="2831"/>
        <v>2000000</v>
      </c>
      <c r="SPQ1394" s="84">
        <f t="shared" si="2831"/>
        <v>0</v>
      </c>
      <c r="SPR1394" s="84">
        <f t="shared" si="2831"/>
        <v>0</v>
      </c>
      <c r="SPS1394" s="84">
        <f t="shared" si="2831"/>
        <v>2000000</v>
      </c>
      <c r="SPT1394" s="84">
        <f t="shared" si="2831"/>
        <v>2000000</v>
      </c>
      <c r="SPZ1394" s="84" t="s">
        <v>247</v>
      </c>
      <c r="SQA1394" s="84" t="s">
        <v>4692</v>
      </c>
      <c r="SQB1394" s="84">
        <f t="shared" ref="SQB1394:SQJ1394" si="2832">SQB1388</f>
        <v>0</v>
      </c>
      <c r="SQC1394" s="84">
        <f t="shared" si="2832"/>
        <v>0</v>
      </c>
      <c r="SQD1394" s="84">
        <f t="shared" si="2832"/>
        <v>0</v>
      </c>
      <c r="SQE1394" s="84">
        <f t="shared" si="2832"/>
        <v>0</v>
      </c>
      <c r="SQF1394" s="84">
        <f t="shared" si="2832"/>
        <v>2000000</v>
      </c>
      <c r="SQG1394" s="84">
        <f t="shared" si="2832"/>
        <v>0</v>
      </c>
      <c r="SQH1394" s="84">
        <f t="shared" si="2832"/>
        <v>0</v>
      </c>
      <c r="SQI1394" s="84">
        <f t="shared" si="2832"/>
        <v>2000000</v>
      </c>
      <c r="SQJ1394" s="84">
        <f t="shared" si="2832"/>
        <v>2000000</v>
      </c>
      <c r="SQP1394" s="84" t="s">
        <v>247</v>
      </c>
      <c r="SQQ1394" s="84" t="s">
        <v>4692</v>
      </c>
      <c r="SQR1394" s="84">
        <f>SQR1388</f>
        <v>0</v>
      </c>
      <c r="SQS1394" s="84">
        <f>SQS1388</f>
        <v>0</v>
      </c>
      <c r="SQT1394" s="84">
        <f>SQT1388</f>
        <v>0</v>
      </c>
      <c r="SQU1394" s="84">
        <f>SQU1388</f>
        <v>0</v>
      </c>
      <c r="SQV1394" s="84">
        <f>SQV1388</f>
        <v>2000000</v>
      </c>
      <c r="SQW1394" s="84">
        <f>SQW1388</f>
        <v>0</v>
      </c>
      <c r="SQX1394" s="84">
        <f>SQX1388</f>
        <v>0</v>
      </c>
      <c r="SQY1394" s="84">
        <f>SQY1388</f>
        <v>2000000</v>
      </c>
      <c r="SQZ1394" s="84">
        <f>SQZ1388</f>
        <v>2000000</v>
      </c>
      <c r="SRF1394" s="84" t="s">
        <v>247</v>
      </c>
      <c r="SRG1394" s="84" t="s">
        <v>4692</v>
      </c>
      <c r="SRH1394" s="84">
        <f t="shared" ref="SRH1394:SRP1394" si="2833">SRH1388</f>
        <v>0</v>
      </c>
      <c r="SRI1394" s="84">
        <f t="shared" si="2833"/>
        <v>0</v>
      </c>
      <c r="SRJ1394" s="84">
        <f t="shared" si="2833"/>
        <v>0</v>
      </c>
      <c r="SRK1394" s="84">
        <f t="shared" si="2833"/>
        <v>0</v>
      </c>
      <c r="SRL1394" s="84">
        <f t="shared" si="2833"/>
        <v>2000000</v>
      </c>
      <c r="SRM1394" s="84">
        <f t="shared" si="2833"/>
        <v>0</v>
      </c>
      <c r="SRN1394" s="84">
        <f t="shared" si="2833"/>
        <v>0</v>
      </c>
      <c r="SRO1394" s="84">
        <f t="shared" si="2833"/>
        <v>2000000</v>
      </c>
      <c r="SRP1394" s="84">
        <f t="shared" si="2833"/>
        <v>2000000</v>
      </c>
      <c r="SRV1394" s="84" t="s">
        <v>247</v>
      </c>
      <c r="SRW1394" s="84" t="s">
        <v>4692</v>
      </c>
      <c r="SRX1394" s="84">
        <f t="shared" ref="SRX1394:SSF1394" si="2834">SRX1388</f>
        <v>0</v>
      </c>
      <c r="SRY1394" s="84">
        <f t="shared" si="2834"/>
        <v>0</v>
      </c>
      <c r="SRZ1394" s="84">
        <f t="shared" si="2834"/>
        <v>0</v>
      </c>
      <c r="SSA1394" s="84">
        <f t="shared" si="2834"/>
        <v>0</v>
      </c>
      <c r="SSB1394" s="84">
        <f t="shared" si="2834"/>
        <v>2000000</v>
      </c>
      <c r="SSC1394" s="84">
        <f t="shared" si="2834"/>
        <v>0</v>
      </c>
      <c r="SSD1394" s="84">
        <f t="shared" si="2834"/>
        <v>0</v>
      </c>
      <c r="SSE1394" s="84">
        <f t="shared" si="2834"/>
        <v>2000000</v>
      </c>
      <c r="SSF1394" s="84">
        <f t="shared" si="2834"/>
        <v>2000000</v>
      </c>
      <c r="SSL1394" s="84" t="s">
        <v>247</v>
      </c>
      <c r="SSM1394" s="84" t="s">
        <v>4692</v>
      </c>
      <c r="SSN1394" s="84">
        <f t="shared" ref="SSN1394:SSV1394" si="2835">SSN1388</f>
        <v>0</v>
      </c>
      <c r="SSO1394" s="84">
        <f t="shared" si="2835"/>
        <v>0</v>
      </c>
      <c r="SSP1394" s="84">
        <f t="shared" si="2835"/>
        <v>0</v>
      </c>
      <c r="SSQ1394" s="84">
        <f t="shared" si="2835"/>
        <v>0</v>
      </c>
      <c r="SSR1394" s="84">
        <f t="shared" si="2835"/>
        <v>2000000</v>
      </c>
      <c r="SSS1394" s="84">
        <f t="shared" si="2835"/>
        <v>0</v>
      </c>
      <c r="SST1394" s="84">
        <f t="shared" si="2835"/>
        <v>0</v>
      </c>
      <c r="SSU1394" s="84">
        <f t="shared" si="2835"/>
        <v>2000000</v>
      </c>
      <c r="SSV1394" s="84">
        <f t="shared" si="2835"/>
        <v>2000000</v>
      </c>
      <c r="STB1394" s="84" t="s">
        <v>247</v>
      </c>
      <c r="STC1394" s="84" t="s">
        <v>4692</v>
      </c>
      <c r="STD1394" s="84">
        <f t="shared" ref="STD1394:STL1394" si="2836">STD1388</f>
        <v>0</v>
      </c>
      <c r="STE1394" s="84">
        <f t="shared" si="2836"/>
        <v>0</v>
      </c>
      <c r="STF1394" s="84">
        <f t="shared" si="2836"/>
        <v>0</v>
      </c>
      <c r="STG1394" s="84">
        <f t="shared" si="2836"/>
        <v>0</v>
      </c>
      <c r="STH1394" s="84">
        <f t="shared" si="2836"/>
        <v>2000000</v>
      </c>
      <c r="STI1394" s="84">
        <f t="shared" si="2836"/>
        <v>0</v>
      </c>
      <c r="STJ1394" s="84">
        <f t="shared" si="2836"/>
        <v>0</v>
      </c>
      <c r="STK1394" s="84">
        <f t="shared" si="2836"/>
        <v>2000000</v>
      </c>
      <c r="STL1394" s="84">
        <f t="shared" si="2836"/>
        <v>2000000</v>
      </c>
      <c r="STR1394" s="84" t="s">
        <v>247</v>
      </c>
      <c r="STS1394" s="84" t="s">
        <v>4692</v>
      </c>
      <c r="STT1394" s="84">
        <f t="shared" ref="STT1394:SUB1394" si="2837">STT1388</f>
        <v>0</v>
      </c>
      <c r="STU1394" s="84">
        <f t="shared" si="2837"/>
        <v>0</v>
      </c>
      <c r="STV1394" s="84">
        <f t="shared" si="2837"/>
        <v>0</v>
      </c>
      <c r="STW1394" s="84">
        <f t="shared" si="2837"/>
        <v>0</v>
      </c>
      <c r="STX1394" s="84">
        <f t="shared" si="2837"/>
        <v>2000000</v>
      </c>
      <c r="STY1394" s="84">
        <f t="shared" si="2837"/>
        <v>0</v>
      </c>
      <c r="STZ1394" s="84">
        <f t="shared" si="2837"/>
        <v>0</v>
      </c>
      <c r="SUA1394" s="84">
        <f t="shared" si="2837"/>
        <v>2000000</v>
      </c>
      <c r="SUB1394" s="84">
        <f t="shared" si="2837"/>
        <v>2000000</v>
      </c>
      <c r="SUH1394" s="84" t="s">
        <v>247</v>
      </c>
      <c r="SUI1394" s="84" t="s">
        <v>4692</v>
      </c>
      <c r="SUJ1394" s="84">
        <f t="shared" ref="SUJ1394:SUR1394" si="2838">SUJ1388</f>
        <v>0</v>
      </c>
      <c r="SUK1394" s="84">
        <f t="shared" si="2838"/>
        <v>0</v>
      </c>
      <c r="SUL1394" s="84">
        <f t="shared" si="2838"/>
        <v>0</v>
      </c>
      <c r="SUM1394" s="84">
        <f t="shared" si="2838"/>
        <v>0</v>
      </c>
      <c r="SUN1394" s="84">
        <f t="shared" si="2838"/>
        <v>2000000</v>
      </c>
      <c r="SUO1394" s="84">
        <f t="shared" si="2838"/>
        <v>0</v>
      </c>
      <c r="SUP1394" s="84">
        <f t="shared" si="2838"/>
        <v>0</v>
      </c>
      <c r="SUQ1394" s="84">
        <f t="shared" si="2838"/>
        <v>2000000</v>
      </c>
      <c r="SUR1394" s="84">
        <f t="shared" si="2838"/>
        <v>2000000</v>
      </c>
      <c r="SUX1394" s="84" t="s">
        <v>247</v>
      </c>
      <c r="SUY1394" s="84" t="s">
        <v>4692</v>
      </c>
      <c r="SUZ1394" s="84">
        <f t="shared" ref="SUZ1394:SVH1394" si="2839">SUZ1388</f>
        <v>0</v>
      </c>
      <c r="SVA1394" s="84">
        <f t="shared" si="2839"/>
        <v>0</v>
      </c>
      <c r="SVB1394" s="84">
        <f t="shared" si="2839"/>
        <v>0</v>
      </c>
      <c r="SVC1394" s="84">
        <f t="shared" si="2839"/>
        <v>0</v>
      </c>
      <c r="SVD1394" s="84">
        <f t="shared" si="2839"/>
        <v>2000000</v>
      </c>
      <c r="SVE1394" s="84">
        <f t="shared" si="2839"/>
        <v>0</v>
      </c>
      <c r="SVF1394" s="84">
        <f t="shared" si="2839"/>
        <v>0</v>
      </c>
      <c r="SVG1394" s="84">
        <f t="shared" si="2839"/>
        <v>2000000</v>
      </c>
      <c r="SVH1394" s="84">
        <f t="shared" si="2839"/>
        <v>2000000</v>
      </c>
      <c r="SVN1394" s="84" t="s">
        <v>247</v>
      </c>
      <c r="SVO1394" s="84" t="s">
        <v>4692</v>
      </c>
      <c r="SVP1394" s="84">
        <f t="shared" ref="SVP1394:SVX1394" si="2840">SVP1388</f>
        <v>0</v>
      </c>
      <c r="SVQ1394" s="84">
        <f t="shared" si="2840"/>
        <v>0</v>
      </c>
      <c r="SVR1394" s="84">
        <f t="shared" si="2840"/>
        <v>0</v>
      </c>
      <c r="SVS1394" s="84">
        <f t="shared" si="2840"/>
        <v>0</v>
      </c>
      <c r="SVT1394" s="84">
        <f t="shared" si="2840"/>
        <v>2000000</v>
      </c>
      <c r="SVU1394" s="84">
        <f t="shared" si="2840"/>
        <v>0</v>
      </c>
      <c r="SVV1394" s="84">
        <f t="shared" si="2840"/>
        <v>0</v>
      </c>
      <c r="SVW1394" s="84">
        <f t="shared" si="2840"/>
        <v>2000000</v>
      </c>
      <c r="SVX1394" s="84">
        <f t="shared" si="2840"/>
        <v>2000000</v>
      </c>
      <c r="SWD1394" s="84" t="s">
        <v>247</v>
      </c>
      <c r="SWE1394" s="84" t="s">
        <v>4692</v>
      </c>
      <c r="SWF1394" s="84">
        <f t="shared" ref="SWF1394:SWN1394" si="2841">SWF1388</f>
        <v>0</v>
      </c>
      <c r="SWG1394" s="84">
        <f t="shared" si="2841"/>
        <v>0</v>
      </c>
      <c r="SWH1394" s="84">
        <f t="shared" si="2841"/>
        <v>0</v>
      </c>
      <c r="SWI1394" s="84">
        <f t="shared" si="2841"/>
        <v>0</v>
      </c>
      <c r="SWJ1394" s="84">
        <f t="shared" si="2841"/>
        <v>2000000</v>
      </c>
      <c r="SWK1394" s="84">
        <f t="shared" si="2841"/>
        <v>0</v>
      </c>
      <c r="SWL1394" s="84">
        <f t="shared" si="2841"/>
        <v>0</v>
      </c>
      <c r="SWM1394" s="84">
        <f t="shared" si="2841"/>
        <v>2000000</v>
      </c>
      <c r="SWN1394" s="84">
        <f t="shared" si="2841"/>
        <v>2000000</v>
      </c>
      <c r="SWT1394" s="84" t="s">
        <v>247</v>
      </c>
      <c r="SWU1394" s="84" t="s">
        <v>4692</v>
      </c>
      <c r="SWV1394" s="84">
        <f t="shared" ref="SWV1394:SXD1394" si="2842">SWV1388</f>
        <v>0</v>
      </c>
      <c r="SWW1394" s="84">
        <f t="shared" si="2842"/>
        <v>0</v>
      </c>
      <c r="SWX1394" s="84">
        <f t="shared" si="2842"/>
        <v>0</v>
      </c>
      <c r="SWY1394" s="84">
        <f t="shared" si="2842"/>
        <v>0</v>
      </c>
      <c r="SWZ1394" s="84">
        <f t="shared" si="2842"/>
        <v>2000000</v>
      </c>
      <c r="SXA1394" s="84">
        <f t="shared" si="2842"/>
        <v>0</v>
      </c>
      <c r="SXB1394" s="84">
        <f t="shared" si="2842"/>
        <v>0</v>
      </c>
      <c r="SXC1394" s="84">
        <f t="shared" si="2842"/>
        <v>2000000</v>
      </c>
      <c r="SXD1394" s="84">
        <f t="shared" si="2842"/>
        <v>2000000</v>
      </c>
      <c r="SXJ1394" s="84" t="s">
        <v>247</v>
      </c>
      <c r="SXK1394" s="84" t="s">
        <v>4692</v>
      </c>
      <c r="SXL1394" s="84">
        <f t="shared" ref="SXL1394:SXT1394" si="2843">SXL1388</f>
        <v>0</v>
      </c>
      <c r="SXM1394" s="84">
        <f t="shared" si="2843"/>
        <v>0</v>
      </c>
      <c r="SXN1394" s="84">
        <f t="shared" si="2843"/>
        <v>0</v>
      </c>
      <c r="SXO1394" s="84">
        <f t="shared" si="2843"/>
        <v>0</v>
      </c>
      <c r="SXP1394" s="84">
        <f t="shared" si="2843"/>
        <v>2000000</v>
      </c>
      <c r="SXQ1394" s="84">
        <f t="shared" si="2843"/>
        <v>0</v>
      </c>
      <c r="SXR1394" s="84">
        <f t="shared" si="2843"/>
        <v>0</v>
      </c>
      <c r="SXS1394" s="84">
        <f t="shared" si="2843"/>
        <v>2000000</v>
      </c>
      <c r="SXT1394" s="84">
        <f t="shared" si="2843"/>
        <v>2000000</v>
      </c>
      <c r="SXZ1394" s="84" t="s">
        <v>247</v>
      </c>
      <c r="SYA1394" s="84" t="s">
        <v>4692</v>
      </c>
      <c r="SYB1394" s="84">
        <f t="shared" ref="SYB1394:SYJ1394" si="2844">SYB1388</f>
        <v>0</v>
      </c>
      <c r="SYC1394" s="84">
        <f t="shared" si="2844"/>
        <v>0</v>
      </c>
      <c r="SYD1394" s="84">
        <f t="shared" si="2844"/>
        <v>0</v>
      </c>
      <c r="SYE1394" s="84">
        <f t="shared" si="2844"/>
        <v>0</v>
      </c>
      <c r="SYF1394" s="84">
        <f t="shared" si="2844"/>
        <v>2000000</v>
      </c>
      <c r="SYG1394" s="84">
        <f t="shared" si="2844"/>
        <v>0</v>
      </c>
      <c r="SYH1394" s="84">
        <f t="shared" si="2844"/>
        <v>0</v>
      </c>
      <c r="SYI1394" s="84">
        <f t="shared" si="2844"/>
        <v>2000000</v>
      </c>
      <c r="SYJ1394" s="84">
        <f t="shared" si="2844"/>
        <v>2000000</v>
      </c>
      <c r="SYP1394" s="84" t="s">
        <v>247</v>
      </c>
      <c r="SYQ1394" s="84" t="s">
        <v>4692</v>
      </c>
      <c r="SYR1394" s="84">
        <f t="shared" ref="SYR1394:SYZ1394" si="2845">SYR1388</f>
        <v>0</v>
      </c>
      <c r="SYS1394" s="84">
        <f t="shared" si="2845"/>
        <v>0</v>
      </c>
      <c r="SYT1394" s="84">
        <f t="shared" si="2845"/>
        <v>0</v>
      </c>
      <c r="SYU1394" s="84">
        <f t="shared" si="2845"/>
        <v>0</v>
      </c>
      <c r="SYV1394" s="84">
        <f t="shared" si="2845"/>
        <v>2000000</v>
      </c>
      <c r="SYW1394" s="84">
        <f t="shared" si="2845"/>
        <v>0</v>
      </c>
      <c r="SYX1394" s="84">
        <f t="shared" si="2845"/>
        <v>0</v>
      </c>
      <c r="SYY1394" s="84">
        <f t="shared" si="2845"/>
        <v>2000000</v>
      </c>
      <c r="SYZ1394" s="84">
        <f t="shared" si="2845"/>
        <v>2000000</v>
      </c>
      <c r="SZF1394" s="84" t="s">
        <v>247</v>
      </c>
      <c r="SZG1394" s="84" t="s">
        <v>4692</v>
      </c>
      <c r="SZH1394" s="84">
        <f t="shared" ref="SZH1394:SZP1394" si="2846">SZH1388</f>
        <v>0</v>
      </c>
      <c r="SZI1394" s="84">
        <f t="shared" si="2846"/>
        <v>0</v>
      </c>
      <c r="SZJ1394" s="84">
        <f t="shared" si="2846"/>
        <v>0</v>
      </c>
      <c r="SZK1394" s="84">
        <f t="shared" si="2846"/>
        <v>0</v>
      </c>
      <c r="SZL1394" s="84">
        <f t="shared" si="2846"/>
        <v>2000000</v>
      </c>
      <c r="SZM1394" s="84">
        <f t="shared" si="2846"/>
        <v>0</v>
      </c>
      <c r="SZN1394" s="84">
        <f t="shared" si="2846"/>
        <v>0</v>
      </c>
      <c r="SZO1394" s="84">
        <f t="shared" si="2846"/>
        <v>2000000</v>
      </c>
      <c r="SZP1394" s="84">
        <f t="shared" si="2846"/>
        <v>2000000</v>
      </c>
      <c r="SZV1394" s="84" t="s">
        <v>247</v>
      </c>
      <c r="SZW1394" s="84" t="s">
        <v>4692</v>
      </c>
      <c r="SZX1394" s="84">
        <f t="shared" ref="SZX1394:TAF1394" si="2847">SZX1388</f>
        <v>0</v>
      </c>
      <c r="SZY1394" s="84">
        <f t="shared" si="2847"/>
        <v>0</v>
      </c>
      <c r="SZZ1394" s="84">
        <f t="shared" si="2847"/>
        <v>0</v>
      </c>
      <c r="TAA1394" s="84">
        <f t="shared" si="2847"/>
        <v>0</v>
      </c>
      <c r="TAB1394" s="84">
        <f t="shared" si="2847"/>
        <v>2000000</v>
      </c>
      <c r="TAC1394" s="84">
        <f t="shared" si="2847"/>
        <v>0</v>
      </c>
      <c r="TAD1394" s="84">
        <f t="shared" si="2847"/>
        <v>0</v>
      </c>
      <c r="TAE1394" s="84">
        <f t="shared" si="2847"/>
        <v>2000000</v>
      </c>
      <c r="TAF1394" s="84">
        <f t="shared" si="2847"/>
        <v>2000000</v>
      </c>
      <c r="TAL1394" s="84" t="s">
        <v>247</v>
      </c>
      <c r="TAM1394" s="84" t="s">
        <v>4692</v>
      </c>
      <c r="TAN1394" s="84">
        <f t="shared" ref="TAN1394:TAV1394" si="2848">TAN1388</f>
        <v>0</v>
      </c>
      <c r="TAO1394" s="84">
        <f t="shared" si="2848"/>
        <v>0</v>
      </c>
      <c r="TAP1394" s="84">
        <f t="shared" si="2848"/>
        <v>0</v>
      </c>
      <c r="TAQ1394" s="84">
        <f t="shared" si="2848"/>
        <v>0</v>
      </c>
      <c r="TAR1394" s="84">
        <f t="shared" si="2848"/>
        <v>2000000</v>
      </c>
      <c r="TAS1394" s="84">
        <f t="shared" si="2848"/>
        <v>0</v>
      </c>
      <c r="TAT1394" s="84">
        <f t="shared" si="2848"/>
        <v>0</v>
      </c>
      <c r="TAU1394" s="84">
        <f t="shared" si="2848"/>
        <v>2000000</v>
      </c>
      <c r="TAV1394" s="84">
        <f t="shared" si="2848"/>
        <v>2000000</v>
      </c>
      <c r="TBB1394" s="84" t="s">
        <v>247</v>
      </c>
      <c r="TBC1394" s="84" t="s">
        <v>4692</v>
      </c>
      <c r="TBD1394" s="84">
        <f t="shared" ref="TBD1394:TBL1394" si="2849">TBD1388</f>
        <v>0</v>
      </c>
      <c r="TBE1394" s="84">
        <f t="shared" si="2849"/>
        <v>0</v>
      </c>
      <c r="TBF1394" s="84">
        <f t="shared" si="2849"/>
        <v>0</v>
      </c>
      <c r="TBG1394" s="84">
        <f t="shared" si="2849"/>
        <v>0</v>
      </c>
      <c r="TBH1394" s="84">
        <f t="shared" si="2849"/>
        <v>2000000</v>
      </c>
      <c r="TBI1394" s="84">
        <f t="shared" si="2849"/>
        <v>0</v>
      </c>
      <c r="TBJ1394" s="84">
        <f t="shared" si="2849"/>
        <v>0</v>
      </c>
      <c r="TBK1394" s="84">
        <f t="shared" si="2849"/>
        <v>2000000</v>
      </c>
      <c r="TBL1394" s="84">
        <f t="shared" si="2849"/>
        <v>2000000</v>
      </c>
      <c r="TBR1394" s="84" t="s">
        <v>247</v>
      </c>
      <c r="TBS1394" s="84" t="s">
        <v>4692</v>
      </c>
      <c r="TBT1394" s="84">
        <f t="shared" ref="TBT1394:TCB1394" si="2850">TBT1388</f>
        <v>0</v>
      </c>
      <c r="TBU1394" s="84">
        <f t="shared" si="2850"/>
        <v>0</v>
      </c>
      <c r="TBV1394" s="84">
        <f t="shared" si="2850"/>
        <v>0</v>
      </c>
      <c r="TBW1394" s="84">
        <f t="shared" si="2850"/>
        <v>0</v>
      </c>
      <c r="TBX1394" s="84">
        <f t="shared" si="2850"/>
        <v>2000000</v>
      </c>
      <c r="TBY1394" s="84">
        <f t="shared" si="2850"/>
        <v>0</v>
      </c>
      <c r="TBZ1394" s="84">
        <f t="shared" si="2850"/>
        <v>0</v>
      </c>
      <c r="TCA1394" s="84">
        <f t="shared" si="2850"/>
        <v>2000000</v>
      </c>
      <c r="TCB1394" s="84">
        <f t="shared" si="2850"/>
        <v>2000000</v>
      </c>
      <c r="TCH1394" s="84" t="s">
        <v>247</v>
      </c>
      <c r="TCI1394" s="84" t="s">
        <v>4692</v>
      </c>
      <c r="TCJ1394" s="84">
        <f t="shared" ref="TCJ1394:TCR1394" si="2851">TCJ1388</f>
        <v>0</v>
      </c>
      <c r="TCK1394" s="84">
        <f t="shared" si="2851"/>
        <v>0</v>
      </c>
      <c r="TCL1394" s="84">
        <f t="shared" si="2851"/>
        <v>0</v>
      </c>
      <c r="TCM1394" s="84">
        <f t="shared" si="2851"/>
        <v>0</v>
      </c>
      <c r="TCN1394" s="84">
        <f t="shared" si="2851"/>
        <v>2000000</v>
      </c>
      <c r="TCO1394" s="84">
        <f t="shared" si="2851"/>
        <v>0</v>
      </c>
      <c r="TCP1394" s="84">
        <f t="shared" si="2851"/>
        <v>0</v>
      </c>
      <c r="TCQ1394" s="84">
        <f t="shared" si="2851"/>
        <v>2000000</v>
      </c>
      <c r="TCR1394" s="84">
        <f t="shared" si="2851"/>
        <v>2000000</v>
      </c>
      <c r="TCX1394" s="84" t="s">
        <v>247</v>
      </c>
      <c r="TCY1394" s="84" t="s">
        <v>4692</v>
      </c>
      <c r="TCZ1394" s="84">
        <f t="shared" ref="TCZ1394:TDH1394" si="2852">TCZ1388</f>
        <v>0</v>
      </c>
      <c r="TDA1394" s="84">
        <f t="shared" si="2852"/>
        <v>0</v>
      </c>
      <c r="TDB1394" s="84">
        <f t="shared" si="2852"/>
        <v>0</v>
      </c>
      <c r="TDC1394" s="84">
        <f t="shared" si="2852"/>
        <v>0</v>
      </c>
      <c r="TDD1394" s="84">
        <f t="shared" si="2852"/>
        <v>2000000</v>
      </c>
      <c r="TDE1394" s="84">
        <f t="shared" si="2852"/>
        <v>0</v>
      </c>
      <c r="TDF1394" s="84">
        <f t="shared" si="2852"/>
        <v>0</v>
      </c>
      <c r="TDG1394" s="84">
        <f t="shared" si="2852"/>
        <v>2000000</v>
      </c>
      <c r="TDH1394" s="84">
        <f t="shared" si="2852"/>
        <v>2000000</v>
      </c>
      <c r="TDN1394" s="84" t="s">
        <v>247</v>
      </c>
      <c r="TDO1394" s="84" t="s">
        <v>4692</v>
      </c>
      <c r="TDP1394" s="84">
        <f t="shared" ref="TDP1394:TDX1394" si="2853">TDP1388</f>
        <v>0</v>
      </c>
      <c r="TDQ1394" s="84">
        <f t="shared" si="2853"/>
        <v>0</v>
      </c>
      <c r="TDR1394" s="84">
        <f t="shared" si="2853"/>
        <v>0</v>
      </c>
      <c r="TDS1394" s="84">
        <f t="shared" si="2853"/>
        <v>0</v>
      </c>
      <c r="TDT1394" s="84">
        <f t="shared" si="2853"/>
        <v>2000000</v>
      </c>
      <c r="TDU1394" s="84">
        <f t="shared" si="2853"/>
        <v>0</v>
      </c>
      <c r="TDV1394" s="84">
        <f t="shared" si="2853"/>
        <v>0</v>
      </c>
      <c r="TDW1394" s="84">
        <f t="shared" si="2853"/>
        <v>2000000</v>
      </c>
      <c r="TDX1394" s="84">
        <f t="shared" si="2853"/>
        <v>2000000</v>
      </c>
      <c r="TED1394" s="84" t="s">
        <v>247</v>
      </c>
      <c r="TEE1394" s="84" t="s">
        <v>4692</v>
      </c>
      <c r="TEF1394" s="84">
        <f t="shared" ref="TEF1394:TEN1394" si="2854">TEF1388</f>
        <v>0</v>
      </c>
      <c r="TEG1394" s="84">
        <f t="shared" si="2854"/>
        <v>0</v>
      </c>
      <c r="TEH1394" s="84">
        <f t="shared" si="2854"/>
        <v>0</v>
      </c>
      <c r="TEI1394" s="84">
        <f t="shared" si="2854"/>
        <v>0</v>
      </c>
      <c r="TEJ1394" s="84">
        <f t="shared" si="2854"/>
        <v>2000000</v>
      </c>
      <c r="TEK1394" s="84">
        <f t="shared" si="2854"/>
        <v>0</v>
      </c>
      <c r="TEL1394" s="84">
        <f t="shared" si="2854"/>
        <v>0</v>
      </c>
      <c r="TEM1394" s="84">
        <f t="shared" si="2854"/>
        <v>2000000</v>
      </c>
      <c r="TEN1394" s="84">
        <f t="shared" si="2854"/>
        <v>2000000</v>
      </c>
      <c r="TET1394" s="84" t="s">
        <v>247</v>
      </c>
      <c r="TEU1394" s="84" t="s">
        <v>4692</v>
      </c>
      <c r="TEV1394" s="84">
        <f t="shared" ref="TEV1394:TFD1394" si="2855">TEV1388</f>
        <v>0</v>
      </c>
      <c r="TEW1394" s="84">
        <f t="shared" si="2855"/>
        <v>0</v>
      </c>
      <c r="TEX1394" s="84">
        <f t="shared" si="2855"/>
        <v>0</v>
      </c>
      <c r="TEY1394" s="84">
        <f t="shared" si="2855"/>
        <v>0</v>
      </c>
      <c r="TEZ1394" s="84">
        <f t="shared" si="2855"/>
        <v>2000000</v>
      </c>
      <c r="TFA1394" s="84">
        <f t="shared" si="2855"/>
        <v>0</v>
      </c>
      <c r="TFB1394" s="84">
        <f t="shared" si="2855"/>
        <v>0</v>
      </c>
      <c r="TFC1394" s="84">
        <f t="shared" si="2855"/>
        <v>2000000</v>
      </c>
      <c r="TFD1394" s="84">
        <f t="shared" si="2855"/>
        <v>2000000</v>
      </c>
      <c r="TFJ1394" s="84" t="s">
        <v>247</v>
      </c>
      <c r="TFK1394" s="84" t="s">
        <v>4692</v>
      </c>
      <c r="TFL1394" s="84">
        <f t="shared" ref="TFL1394:TFT1394" si="2856">TFL1388</f>
        <v>0</v>
      </c>
      <c r="TFM1394" s="84">
        <f t="shared" si="2856"/>
        <v>0</v>
      </c>
      <c r="TFN1394" s="84">
        <f t="shared" si="2856"/>
        <v>0</v>
      </c>
      <c r="TFO1394" s="84">
        <f t="shared" si="2856"/>
        <v>0</v>
      </c>
      <c r="TFP1394" s="84">
        <f t="shared" si="2856"/>
        <v>2000000</v>
      </c>
      <c r="TFQ1394" s="84">
        <f t="shared" si="2856"/>
        <v>0</v>
      </c>
      <c r="TFR1394" s="84">
        <f t="shared" si="2856"/>
        <v>0</v>
      </c>
      <c r="TFS1394" s="84">
        <f t="shared" si="2856"/>
        <v>2000000</v>
      </c>
      <c r="TFT1394" s="84">
        <f t="shared" si="2856"/>
        <v>2000000</v>
      </c>
      <c r="TFZ1394" s="84" t="s">
        <v>247</v>
      </c>
      <c r="TGA1394" s="84" t="s">
        <v>4692</v>
      </c>
      <c r="TGB1394" s="84">
        <f t="shared" ref="TGB1394:TGJ1394" si="2857">TGB1388</f>
        <v>0</v>
      </c>
      <c r="TGC1394" s="84">
        <f t="shared" si="2857"/>
        <v>0</v>
      </c>
      <c r="TGD1394" s="84">
        <f t="shared" si="2857"/>
        <v>0</v>
      </c>
      <c r="TGE1394" s="84">
        <f t="shared" si="2857"/>
        <v>0</v>
      </c>
      <c r="TGF1394" s="84">
        <f t="shared" si="2857"/>
        <v>2000000</v>
      </c>
      <c r="TGG1394" s="84">
        <f t="shared" si="2857"/>
        <v>0</v>
      </c>
      <c r="TGH1394" s="84">
        <f t="shared" si="2857"/>
        <v>0</v>
      </c>
      <c r="TGI1394" s="84">
        <f t="shared" si="2857"/>
        <v>2000000</v>
      </c>
      <c r="TGJ1394" s="84">
        <f t="shared" si="2857"/>
        <v>2000000</v>
      </c>
      <c r="TGP1394" s="84" t="s">
        <v>247</v>
      </c>
      <c r="TGQ1394" s="84" t="s">
        <v>4692</v>
      </c>
      <c r="TGR1394" s="84">
        <f t="shared" ref="TGR1394:TGZ1394" si="2858">TGR1388</f>
        <v>0</v>
      </c>
      <c r="TGS1394" s="84">
        <f t="shared" si="2858"/>
        <v>0</v>
      </c>
      <c r="TGT1394" s="84">
        <f t="shared" si="2858"/>
        <v>0</v>
      </c>
      <c r="TGU1394" s="84">
        <f t="shared" si="2858"/>
        <v>0</v>
      </c>
      <c r="TGV1394" s="84">
        <f t="shared" si="2858"/>
        <v>2000000</v>
      </c>
      <c r="TGW1394" s="84">
        <f t="shared" si="2858"/>
        <v>0</v>
      </c>
      <c r="TGX1394" s="84">
        <f t="shared" si="2858"/>
        <v>0</v>
      </c>
      <c r="TGY1394" s="84">
        <f t="shared" si="2858"/>
        <v>2000000</v>
      </c>
      <c r="TGZ1394" s="84">
        <f t="shared" si="2858"/>
        <v>2000000</v>
      </c>
      <c r="THF1394" s="84" t="s">
        <v>247</v>
      </c>
      <c r="THG1394" s="84" t="s">
        <v>4692</v>
      </c>
      <c r="THH1394" s="84">
        <f t="shared" ref="THH1394:THP1394" si="2859">THH1388</f>
        <v>0</v>
      </c>
      <c r="THI1394" s="84">
        <f t="shared" si="2859"/>
        <v>0</v>
      </c>
      <c r="THJ1394" s="84">
        <f t="shared" si="2859"/>
        <v>0</v>
      </c>
      <c r="THK1394" s="84">
        <f t="shared" si="2859"/>
        <v>0</v>
      </c>
      <c r="THL1394" s="84">
        <f t="shared" si="2859"/>
        <v>2000000</v>
      </c>
      <c r="THM1394" s="84">
        <f t="shared" si="2859"/>
        <v>0</v>
      </c>
      <c r="THN1394" s="84">
        <f t="shared" si="2859"/>
        <v>0</v>
      </c>
      <c r="THO1394" s="84">
        <f t="shared" si="2859"/>
        <v>2000000</v>
      </c>
      <c r="THP1394" s="84">
        <f t="shared" si="2859"/>
        <v>2000000</v>
      </c>
      <c r="THV1394" s="84" t="s">
        <v>247</v>
      </c>
      <c r="THW1394" s="84" t="s">
        <v>4692</v>
      </c>
      <c r="THX1394" s="84">
        <f t="shared" ref="THX1394:TIF1394" si="2860">THX1388</f>
        <v>0</v>
      </c>
      <c r="THY1394" s="84">
        <f t="shared" si="2860"/>
        <v>0</v>
      </c>
      <c r="THZ1394" s="84">
        <f t="shared" si="2860"/>
        <v>0</v>
      </c>
      <c r="TIA1394" s="84">
        <f t="shared" si="2860"/>
        <v>0</v>
      </c>
      <c r="TIB1394" s="84">
        <f t="shared" si="2860"/>
        <v>2000000</v>
      </c>
      <c r="TIC1394" s="84">
        <f t="shared" si="2860"/>
        <v>0</v>
      </c>
      <c r="TID1394" s="84">
        <f t="shared" si="2860"/>
        <v>0</v>
      </c>
      <c r="TIE1394" s="84">
        <f t="shared" si="2860"/>
        <v>2000000</v>
      </c>
      <c r="TIF1394" s="84">
        <f t="shared" si="2860"/>
        <v>2000000</v>
      </c>
      <c r="TIL1394" s="84" t="s">
        <v>247</v>
      </c>
      <c r="TIM1394" s="84" t="s">
        <v>4692</v>
      </c>
      <c r="TIN1394" s="84">
        <f t="shared" ref="TIN1394:TIV1394" si="2861">TIN1388</f>
        <v>0</v>
      </c>
      <c r="TIO1394" s="84">
        <f t="shared" si="2861"/>
        <v>0</v>
      </c>
      <c r="TIP1394" s="84">
        <f t="shared" si="2861"/>
        <v>0</v>
      </c>
      <c r="TIQ1394" s="84">
        <f t="shared" si="2861"/>
        <v>0</v>
      </c>
      <c r="TIR1394" s="84">
        <f t="shared" si="2861"/>
        <v>2000000</v>
      </c>
      <c r="TIS1394" s="84">
        <f t="shared" si="2861"/>
        <v>0</v>
      </c>
      <c r="TIT1394" s="84">
        <f t="shared" si="2861"/>
        <v>0</v>
      </c>
      <c r="TIU1394" s="84">
        <f t="shared" si="2861"/>
        <v>2000000</v>
      </c>
      <c r="TIV1394" s="84">
        <f t="shared" si="2861"/>
        <v>2000000</v>
      </c>
      <c r="TJB1394" s="84" t="s">
        <v>247</v>
      </c>
      <c r="TJC1394" s="84" t="s">
        <v>4692</v>
      </c>
      <c r="TJD1394" s="84">
        <f t="shared" ref="TJD1394:TJL1394" si="2862">TJD1388</f>
        <v>0</v>
      </c>
      <c r="TJE1394" s="84">
        <f t="shared" si="2862"/>
        <v>0</v>
      </c>
      <c r="TJF1394" s="84">
        <f t="shared" si="2862"/>
        <v>0</v>
      </c>
      <c r="TJG1394" s="84">
        <f t="shared" si="2862"/>
        <v>0</v>
      </c>
      <c r="TJH1394" s="84">
        <f t="shared" si="2862"/>
        <v>2000000</v>
      </c>
      <c r="TJI1394" s="84">
        <f t="shared" si="2862"/>
        <v>0</v>
      </c>
      <c r="TJJ1394" s="84">
        <f t="shared" si="2862"/>
        <v>0</v>
      </c>
      <c r="TJK1394" s="84">
        <f t="shared" si="2862"/>
        <v>2000000</v>
      </c>
      <c r="TJL1394" s="84">
        <f t="shared" si="2862"/>
        <v>2000000</v>
      </c>
      <c r="TJR1394" s="84" t="s">
        <v>247</v>
      </c>
      <c r="TJS1394" s="84" t="s">
        <v>4692</v>
      </c>
      <c r="TJT1394" s="84">
        <f t="shared" ref="TJT1394:TKB1394" si="2863">TJT1388</f>
        <v>0</v>
      </c>
      <c r="TJU1394" s="84">
        <f t="shared" si="2863"/>
        <v>0</v>
      </c>
      <c r="TJV1394" s="84">
        <f t="shared" si="2863"/>
        <v>0</v>
      </c>
      <c r="TJW1394" s="84">
        <f t="shared" si="2863"/>
        <v>0</v>
      </c>
      <c r="TJX1394" s="84">
        <f t="shared" si="2863"/>
        <v>2000000</v>
      </c>
      <c r="TJY1394" s="84">
        <f t="shared" si="2863"/>
        <v>0</v>
      </c>
      <c r="TJZ1394" s="84">
        <f t="shared" si="2863"/>
        <v>0</v>
      </c>
      <c r="TKA1394" s="84">
        <f t="shared" si="2863"/>
        <v>2000000</v>
      </c>
      <c r="TKB1394" s="84">
        <f t="shared" si="2863"/>
        <v>2000000</v>
      </c>
      <c r="TKH1394" s="84" t="s">
        <v>247</v>
      </c>
      <c r="TKI1394" s="84" t="s">
        <v>4692</v>
      </c>
      <c r="TKJ1394" s="84">
        <f t="shared" ref="TKJ1394:TKR1394" si="2864">TKJ1388</f>
        <v>0</v>
      </c>
      <c r="TKK1394" s="84">
        <f t="shared" si="2864"/>
        <v>0</v>
      </c>
      <c r="TKL1394" s="84">
        <f t="shared" si="2864"/>
        <v>0</v>
      </c>
      <c r="TKM1394" s="84">
        <f t="shared" si="2864"/>
        <v>0</v>
      </c>
      <c r="TKN1394" s="84">
        <f t="shared" si="2864"/>
        <v>2000000</v>
      </c>
      <c r="TKO1394" s="84">
        <f t="shared" si="2864"/>
        <v>0</v>
      </c>
      <c r="TKP1394" s="84">
        <f t="shared" si="2864"/>
        <v>0</v>
      </c>
      <c r="TKQ1394" s="84">
        <f t="shared" si="2864"/>
        <v>2000000</v>
      </c>
      <c r="TKR1394" s="84">
        <f t="shared" si="2864"/>
        <v>2000000</v>
      </c>
      <c r="TKX1394" s="84" t="s">
        <v>247</v>
      </c>
      <c r="TKY1394" s="84" t="s">
        <v>4692</v>
      </c>
      <c r="TKZ1394" s="84">
        <f t="shared" ref="TKZ1394:TLH1394" si="2865">TKZ1388</f>
        <v>0</v>
      </c>
      <c r="TLA1394" s="84">
        <f t="shared" si="2865"/>
        <v>0</v>
      </c>
      <c r="TLB1394" s="84">
        <f t="shared" si="2865"/>
        <v>0</v>
      </c>
      <c r="TLC1394" s="84">
        <f t="shared" si="2865"/>
        <v>0</v>
      </c>
      <c r="TLD1394" s="84">
        <f t="shared" si="2865"/>
        <v>2000000</v>
      </c>
      <c r="TLE1394" s="84">
        <f t="shared" si="2865"/>
        <v>0</v>
      </c>
      <c r="TLF1394" s="84">
        <f t="shared" si="2865"/>
        <v>0</v>
      </c>
      <c r="TLG1394" s="84">
        <f t="shared" si="2865"/>
        <v>2000000</v>
      </c>
      <c r="TLH1394" s="84">
        <f t="shared" si="2865"/>
        <v>2000000</v>
      </c>
      <c r="TLN1394" s="84" t="s">
        <v>247</v>
      </c>
      <c r="TLO1394" s="84" t="s">
        <v>4692</v>
      </c>
      <c r="TLP1394" s="84">
        <f t="shared" ref="TLP1394:TLX1394" si="2866">TLP1388</f>
        <v>0</v>
      </c>
      <c r="TLQ1394" s="84">
        <f t="shared" si="2866"/>
        <v>0</v>
      </c>
      <c r="TLR1394" s="84">
        <f t="shared" si="2866"/>
        <v>0</v>
      </c>
      <c r="TLS1394" s="84">
        <f t="shared" si="2866"/>
        <v>0</v>
      </c>
      <c r="TLT1394" s="84">
        <f t="shared" si="2866"/>
        <v>2000000</v>
      </c>
      <c r="TLU1394" s="84">
        <f t="shared" si="2866"/>
        <v>0</v>
      </c>
      <c r="TLV1394" s="84">
        <f t="shared" si="2866"/>
        <v>0</v>
      </c>
      <c r="TLW1394" s="84">
        <f t="shared" si="2866"/>
        <v>2000000</v>
      </c>
      <c r="TLX1394" s="84">
        <f t="shared" si="2866"/>
        <v>2000000</v>
      </c>
      <c r="TMD1394" s="84" t="s">
        <v>247</v>
      </c>
      <c r="TME1394" s="84" t="s">
        <v>4692</v>
      </c>
      <c r="TMF1394" s="84">
        <f t="shared" ref="TMF1394:TMN1394" si="2867">TMF1388</f>
        <v>0</v>
      </c>
      <c r="TMG1394" s="84">
        <f t="shared" si="2867"/>
        <v>0</v>
      </c>
      <c r="TMH1394" s="84">
        <f t="shared" si="2867"/>
        <v>0</v>
      </c>
      <c r="TMI1394" s="84">
        <f t="shared" si="2867"/>
        <v>0</v>
      </c>
      <c r="TMJ1394" s="84">
        <f t="shared" si="2867"/>
        <v>2000000</v>
      </c>
      <c r="TMK1394" s="84">
        <f t="shared" si="2867"/>
        <v>0</v>
      </c>
      <c r="TML1394" s="84">
        <f t="shared" si="2867"/>
        <v>0</v>
      </c>
      <c r="TMM1394" s="84">
        <f t="shared" si="2867"/>
        <v>2000000</v>
      </c>
      <c r="TMN1394" s="84">
        <f t="shared" si="2867"/>
        <v>2000000</v>
      </c>
      <c r="TMT1394" s="84" t="s">
        <v>247</v>
      </c>
      <c r="TMU1394" s="84" t="s">
        <v>4692</v>
      </c>
      <c r="TMV1394" s="84">
        <f t="shared" ref="TMV1394:TND1394" si="2868">TMV1388</f>
        <v>0</v>
      </c>
      <c r="TMW1394" s="84">
        <f t="shared" si="2868"/>
        <v>0</v>
      </c>
      <c r="TMX1394" s="84">
        <f t="shared" si="2868"/>
        <v>0</v>
      </c>
      <c r="TMY1394" s="84">
        <f t="shared" si="2868"/>
        <v>0</v>
      </c>
      <c r="TMZ1394" s="84">
        <f t="shared" si="2868"/>
        <v>2000000</v>
      </c>
      <c r="TNA1394" s="84">
        <f t="shared" si="2868"/>
        <v>0</v>
      </c>
      <c r="TNB1394" s="84">
        <f t="shared" si="2868"/>
        <v>0</v>
      </c>
      <c r="TNC1394" s="84">
        <f t="shared" si="2868"/>
        <v>2000000</v>
      </c>
      <c r="TND1394" s="84">
        <f t="shared" si="2868"/>
        <v>2000000</v>
      </c>
      <c r="TNJ1394" s="84" t="s">
        <v>247</v>
      </c>
      <c r="TNK1394" s="84" t="s">
        <v>4692</v>
      </c>
      <c r="TNL1394" s="84">
        <f t="shared" ref="TNL1394:TNT1394" si="2869">TNL1388</f>
        <v>0</v>
      </c>
      <c r="TNM1394" s="84">
        <f t="shared" si="2869"/>
        <v>0</v>
      </c>
      <c r="TNN1394" s="84">
        <f t="shared" si="2869"/>
        <v>0</v>
      </c>
      <c r="TNO1394" s="84">
        <f t="shared" si="2869"/>
        <v>0</v>
      </c>
      <c r="TNP1394" s="84">
        <f t="shared" si="2869"/>
        <v>2000000</v>
      </c>
      <c r="TNQ1394" s="84">
        <f t="shared" si="2869"/>
        <v>0</v>
      </c>
      <c r="TNR1394" s="84">
        <f t="shared" si="2869"/>
        <v>0</v>
      </c>
      <c r="TNS1394" s="84">
        <f t="shared" si="2869"/>
        <v>2000000</v>
      </c>
      <c r="TNT1394" s="84">
        <f t="shared" si="2869"/>
        <v>2000000</v>
      </c>
      <c r="TNZ1394" s="84" t="s">
        <v>247</v>
      </c>
      <c r="TOA1394" s="84" t="s">
        <v>4692</v>
      </c>
      <c r="TOB1394" s="84">
        <f t="shared" ref="TOB1394:TOJ1394" si="2870">TOB1388</f>
        <v>0</v>
      </c>
      <c r="TOC1394" s="84">
        <f t="shared" si="2870"/>
        <v>0</v>
      </c>
      <c r="TOD1394" s="84">
        <f t="shared" si="2870"/>
        <v>0</v>
      </c>
      <c r="TOE1394" s="84">
        <f t="shared" si="2870"/>
        <v>0</v>
      </c>
      <c r="TOF1394" s="84">
        <f t="shared" si="2870"/>
        <v>2000000</v>
      </c>
      <c r="TOG1394" s="84">
        <f t="shared" si="2870"/>
        <v>0</v>
      </c>
      <c r="TOH1394" s="84">
        <f t="shared" si="2870"/>
        <v>0</v>
      </c>
      <c r="TOI1394" s="84">
        <f t="shared" si="2870"/>
        <v>2000000</v>
      </c>
      <c r="TOJ1394" s="84">
        <f t="shared" si="2870"/>
        <v>2000000</v>
      </c>
      <c r="TOP1394" s="84" t="s">
        <v>247</v>
      </c>
      <c r="TOQ1394" s="84" t="s">
        <v>4692</v>
      </c>
      <c r="TOR1394" s="84">
        <f t="shared" ref="TOR1394:TOZ1394" si="2871">TOR1388</f>
        <v>0</v>
      </c>
      <c r="TOS1394" s="84">
        <f t="shared" si="2871"/>
        <v>0</v>
      </c>
      <c r="TOT1394" s="84">
        <f t="shared" si="2871"/>
        <v>0</v>
      </c>
      <c r="TOU1394" s="84">
        <f t="shared" si="2871"/>
        <v>0</v>
      </c>
      <c r="TOV1394" s="84">
        <f t="shared" si="2871"/>
        <v>2000000</v>
      </c>
      <c r="TOW1394" s="84">
        <f t="shared" si="2871"/>
        <v>0</v>
      </c>
      <c r="TOX1394" s="84">
        <f t="shared" si="2871"/>
        <v>0</v>
      </c>
      <c r="TOY1394" s="84">
        <f t="shared" si="2871"/>
        <v>2000000</v>
      </c>
      <c r="TOZ1394" s="84">
        <f t="shared" si="2871"/>
        <v>2000000</v>
      </c>
      <c r="TPF1394" s="84" t="s">
        <v>247</v>
      </c>
      <c r="TPG1394" s="84" t="s">
        <v>4692</v>
      </c>
      <c r="TPH1394" s="84">
        <f t="shared" ref="TPH1394:TPP1394" si="2872">TPH1388</f>
        <v>0</v>
      </c>
      <c r="TPI1394" s="84">
        <f t="shared" si="2872"/>
        <v>0</v>
      </c>
      <c r="TPJ1394" s="84">
        <f t="shared" si="2872"/>
        <v>0</v>
      </c>
      <c r="TPK1394" s="84">
        <f t="shared" si="2872"/>
        <v>0</v>
      </c>
      <c r="TPL1394" s="84">
        <f t="shared" si="2872"/>
        <v>2000000</v>
      </c>
      <c r="TPM1394" s="84">
        <f t="shared" si="2872"/>
        <v>0</v>
      </c>
      <c r="TPN1394" s="84">
        <f t="shared" si="2872"/>
        <v>0</v>
      </c>
      <c r="TPO1394" s="84">
        <f t="shared" si="2872"/>
        <v>2000000</v>
      </c>
      <c r="TPP1394" s="84">
        <f t="shared" si="2872"/>
        <v>2000000</v>
      </c>
      <c r="TPV1394" s="84" t="s">
        <v>247</v>
      </c>
      <c r="TPW1394" s="84" t="s">
        <v>4692</v>
      </c>
      <c r="TPX1394" s="84">
        <f t="shared" ref="TPX1394:TQF1394" si="2873">TPX1388</f>
        <v>0</v>
      </c>
      <c r="TPY1394" s="84">
        <f t="shared" si="2873"/>
        <v>0</v>
      </c>
      <c r="TPZ1394" s="84">
        <f t="shared" si="2873"/>
        <v>0</v>
      </c>
      <c r="TQA1394" s="84">
        <f t="shared" si="2873"/>
        <v>0</v>
      </c>
      <c r="TQB1394" s="84">
        <f t="shared" si="2873"/>
        <v>2000000</v>
      </c>
      <c r="TQC1394" s="84">
        <f t="shared" si="2873"/>
        <v>0</v>
      </c>
      <c r="TQD1394" s="84">
        <f t="shared" si="2873"/>
        <v>0</v>
      </c>
      <c r="TQE1394" s="84">
        <f t="shared" si="2873"/>
        <v>2000000</v>
      </c>
      <c r="TQF1394" s="84">
        <f t="shared" si="2873"/>
        <v>2000000</v>
      </c>
      <c r="TQL1394" s="84" t="s">
        <v>247</v>
      </c>
      <c r="TQM1394" s="84" t="s">
        <v>4692</v>
      </c>
      <c r="TQN1394" s="84">
        <f t="shared" ref="TQN1394:TQV1394" si="2874">TQN1388</f>
        <v>0</v>
      </c>
      <c r="TQO1394" s="84">
        <f t="shared" si="2874"/>
        <v>0</v>
      </c>
      <c r="TQP1394" s="84">
        <f t="shared" si="2874"/>
        <v>0</v>
      </c>
      <c r="TQQ1394" s="84">
        <f t="shared" si="2874"/>
        <v>0</v>
      </c>
      <c r="TQR1394" s="84">
        <f t="shared" si="2874"/>
        <v>2000000</v>
      </c>
      <c r="TQS1394" s="84">
        <f t="shared" si="2874"/>
        <v>0</v>
      </c>
      <c r="TQT1394" s="84">
        <f t="shared" si="2874"/>
        <v>0</v>
      </c>
      <c r="TQU1394" s="84">
        <f t="shared" si="2874"/>
        <v>2000000</v>
      </c>
      <c r="TQV1394" s="84">
        <f t="shared" si="2874"/>
        <v>2000000</v>
      </c>
      <c r="TRB1394" s="84" t="s">
        <v>247</v>
      </c>
      <c r="TRC1394" s="84" t="s">
        <v>4692</v>
      </c>
      <c r="TRD1394" s="84">
        <f t="shared" ref="TRD1394:TRL1394" si="2875">TRD1388</f>
        <v>0</v>
      </c>
      <c r="TRE1394" s="84">
        <f t="shared" si="2875"/>
        <v>0</v>
      </c>
      <c r="TRF1394" s="84">
        <f t="shared" si="2875"/>
        <v>0</v>
      </c>
      <c r="TRG1394" s="84">
        <f t="shared" si="2875"/>
        <v>0</v>
      </c>
      <c r="TRH1394" s="84">
        <f t="shared" si="2875"/>
        <v>2000000</v>
      </c>
      <c r="TRI1394" s="84">
        <f t="shared" si="2875"/>
        <v>0</v>
      </c>
      <c r="TRJ1394" s="84">
        <f t="shared" si="2875"/>
        <v>0</v>
      </c>
      <c r="TRK1394" s="84">
        <f t="shared" si="2875"/>
        <v>2000000</v>
      </c>
      <c r="TRL1394" s="84">
        <f t="shared" si="2875"/>
        <v>2000000</v>
      </c>
      <c r="TRR1394" s="84" t="s">
        <v>247</v>
      </c>
      <c r="TRS1394" s="84" t="s">
        <v>4692</v>
      </c>
      <c r="TRT1394" s="84">
        <f t="shared" ref="TRT1394:TSB1394" si="2876">TRT1388</f>
        <v>0</v>
      </c>
      <c r="TRU1394" s="84">
        <f t="shared" si="2876"/>
        <v>0</v>
      </c>
      <c r="TRV1394" s="84">
        <f t="shared" si="2876"/>
        <v>0</v>
      </c>
      <c r="TRW1394" s="84">
        <f t="shared" si="2876"/>
        <v>0</v>
      </c>
      <c r="TRX1394" s="84">
        <f t="shared" si="2876"/>
        <v>2000000</v>
      </c>
      <c r="TRY1394" s="84">
        <f t="shared" si="2876"/>
        <v>0</v>
      </c>
      <c r="TRZ1394" s="84">
        <f t="shared" si="2876"/>
        <v>0</v>
      </c>
      <c r="TSA1394" s="84">
        <f t="shared" si="2876"/>
        <v>2000000</v>
      </c>
      <c r="TSB1394" s="84">
        <f t="shared" si="2876"/>
        <v>2000000</v>
      </c>
      <c r="TSH1394" s="84" t="s">
        <v>247</v>
      </c>
      <c r="TSI1394" s="84" t="s">
        <v>4692</v>
      </c>
      <c r="TSJ1394" s="84">
        <f t="shared" ref="TSJ1394:TSR1394" si="2877">TSJ1388</f>
        <v>0</v>
      </c>
      <c r="TSK1394" s="84">
        <f t="shared" si="2877"/>
        <v>0</v>
      </c>
      <c r="TSL1394" s="84">
        <f t="shared" si="2877"/>
        <v>0</v>
      </c>
      <c r="TSM1394" s="84">
        <f t="shared" si="2877"/>
        <v>0</v>
      </c>
      <c r="TSN1394" s="84">
        <f t="shared" si="2877"/>
        <v>2000000</v>
      </c>
      <c r="TSO1394" s="84">
        <f t="shared" si="2877"/>
        <v>0</v>
      </c>
      <c r="TSP1394" s="84">
        <f t="shared" si="2877"/>
        <v>0</v>
      </c>
      <c r="TSQ1394" s="84">
        <f t="shared" si="2877"/>
        <v>2000000</v>
      </c>
      <c r="TSR1394" s="84">
        <f t="shared" si="2877"/>
        <v>2000000</v>
      </c>
      <c r="TSX1394" s="84" t="s">
        <v>247</v>
      </c>
      <c r="TSY1394" s="84" t="s">
        <v>4692</v>
      </c>
      <c r="TSZ1394" s="84">
        <f t="shared" ref="TSZ1394:TTH1394" si="2878">TSZ1388</f>
        <v>0</v>
      </c>
      <c r="TTA1394" s="84">
        <f t="shared" si="2878"/>
        <v>0</v>
      </c>
      <c r="TTB1394" s="84">
        <f t="shared" si="2878"/>
        <v>0</v>
      </c>
      <c r="TTC1394" s="84">
        <f t="shared" si="2878"/>
        <v>0</v>
      </c>
      <c r="TTD1394" s="84">
        <f t="shared" si="2878"/>
        <v>2000000</v>
      </c>
      <c r="TTE1394" s="84">
        <f t="shared" si="2878"/>
        <v>0</v>
      </c>
      <c r="TTF1394" s="84">
        <f t="shared" si="2878"/>
        <v>0</v>
      </c>
      <c r="TTG1394" s="84">
        <f t="shared" si="2878"/>
        <v>2000000</v>
      </c>
      <c r="TTH1394" s="84">
        <f t="shared" si="2878"/>
        <v>2000000</v>
      </c>
      <c r="TTN1394" s="84" t="s">
        <v>247</v>
      </c>
      <c r="TTO1394" s="84" t="s">
        <v>4692</v>
      </c>
      <c r="TTP1394" s="84">
        <f t="shared" ref="TTP1394:TTX1394" si="2879">TTP1388</f>
        <v>0</v>
      </c>
      <c r="TTQ1394" s="84">
        <f t="shared" si="2879"/>
        <v>0</v>
      </c>
      <c r="TTR1394" s="84">
        <f t="shared" si="2879"/>
        <v>0</v>
      </c>
      <c r="TTS1394" s="84">
        <f t="shared" si="2879"/>
        <v>0</v>
      </c>
      <c r="TTT1394" s="84">
        <f t="shared" si="2879"/>
        <v>2000000</v>
      </c>
      <c r="TTU1394" s="84">
        <f t="shared" si="2879"/>
        <v>0</v>
      </c>
      <c r="TTV1394" s="84">
        <f t="shared" si="2879"/>
        <v>0</v>
      </c>
      <c r="TTW1394" s="84">
        <f t="shared" si="2879"/>
        <v>2000000</v>
      </c>
      <c r="TTX1394" s="84">
        <f t="shared" si="2879"/>
        <v>2000000</v>
      </c>
      <c r="TUD1394" s="84" t="s">
        <v>247</v>
      </c>
      <c r="TUE1394" s="84" t="s">
        <v>4692</v>
      </c>
      <c r="TUF1394" s="84">
        <f t="shared" ref="TUF1394:TUN1394" si="2880">TUF1388</f>
        <v>0</v>
      </c>
      <c r="TUG1394" s="84">
        <f t="shared" si="2880"/>
        <v>0</v>
      </c>
      <c r="TUH1394" s="84">
        <f t="shared" si="2880"/>
        <v>0</v>
      </c>
      <c r="TUI1394" s="84">
        <f t="shared" si="2880"/>
        <v>0</v>
      </c>
      <c r="TUJ1394" s="84">
        <f t="shared" si="2880"/>
        <v>2000000</v>
      </c>
      <c r="TUK1394" s="84">
        <f t="shared" si="2880"/>
        <v>0</v>
      </c>
      <c r="TUL1394" s="84">
        <f t="shared" si="2880"/>
        <v>0</v>
      </c>
      <c r="TUM1394" s="84">
        <f t="shared" si="2880"/>
        <v>2000000</v>
      </c>
      <c r="TUN1394" s="84">
        <f t="shared" si="2880"/>
        <v>2000000</v>
      </c>
      <c r="TUT1394" s="84" t="s">
        <v>247</v>
      </c>
      <c r="TUU1394" s="84" t="s">
        <v>4692</v>
      </c>
      <c r="TUV1394" s="84">
        <f t="shared" ref="TUV1394:TVD1394" si="2881">TUV1388</f>
        <v>0</v>
      </c>
      <c r="TUW1394" s="84">
        <f t="shared" si="2881"/>
        <v>0</v>
      </c>
      <c r="TUX1394" s="84">
        <f t="shared" si="2881"/>
        <v>0</v>
      </c>
      <c r="TUY1394" s="84">
        <f t="shared" si="2881"/>
        <v>0</v>
      </c>
      <c r="TUZ1394" s="84">
        <f t="shared" si="2881"/>
        <v>2000000</v>
      </c>
      <c r="TVA1394" s="84">
        <f t="shared" si="2881"/>
        <v>0</v>
      </c>
      <c r="TVB1394" s="84">
        <f t="shared" si="2881"/>
        <v>0</v>
      </c>
      <c r="TVC1394" s="84">
        <f t="shared" si="2881"/>
        <v>2000000</v>
      </c>
      <c r="TVD1394" s="84">
        <f t="shared" si="2881"/>
        <v>2000000</v>
      </c>
      <c r="TVJ1394" s="84" t="s">
        <v>247</v>
      </c>
      <c r="TVK1394" s="84" t="s">
        <v>4692</v>
      </c>
      <c r="TVL1394" s="84">
        <f t="shared" ref="TVL1394:TVT1394" si="2882">TVL1388</f>
        <v>0</v>
      </c>
      <c r="TVM1394" s="84">
        <f t="shared" si="2882"/>
        <v>0</v>
      </c>
      <c r="TVN1394" s="84">
        <f t="shared" si="2882"/>
        <v>0</v>
      </c>
      <c r="TVO1394" s="84">
        <f t="shared" si="2882"/>
        <v>0</v>
      </c>
      <c r="TVP1394" s="84">
        <f t="shared" si="2882"/>
        <v>2000000</v>
      </c>
      <c r="TVQ1394" s="84">
        <f t="shared" si="2882"/>
        <v>0</v>
      </c>
      <c r="TVR1394" s="84">
        <f t="shared" si="2882"/>
        <v>0</v>
      </c>
      <c r="TVS1394" s="84">
        <f t="shared" si="2882"/>
        <v>2000000</v>
      </c>
      <c r="TVT1394" s="84">
        <f t="shared" si="2882"/>
        <v>2000000</v>
      </c>
      <c r="TVZ1394" s="84" t="s">
        <v>247</v>
      </c>
      <c r="TWA1394" s="84" t="s">
        <v>4692</v>
      </c>
      <c r="TWB1394" s="84">
        <f t="shared" ref="TWB1394:TWJ1394" si="2883">TWB1388</f>
        <v>0</v>
      </c>
      <c r="TWC1394" s="84">
        <f t="shared" si="2883"/>
        <v>0</v>
      </c>
      <c r="TWD1394" s="84">
        <f t="shared" si="2883"/>
        <v>0</v>
      </c>
      <c r="TWE1394" s="84">
        <f t="shared" si="2883"/>
        <v>0</v>
      </c>
      <c r="TWF1394" s="84">
        <f t="shared" si="2883"/>
        <v>2000000</v>
      </c>
      <c r="TWG1394" s="84">
        <f t="shared" si="2883"/>
        <v>0</v>
      </c>
      <c r="TWH1394" s="84">
        <f t="shared" si="2883"/>
        <v>0</v>
      </c>
      <c r="TWI1394" s="84">
        <f t="shared" si="2883"/>
        <v>2000000</v>
      </c>
      <c r="TWJ1394" s="84">
        <f t="shared" si="2883"/>
        <v>2000000</v>
      </c>
      <c r="TWP1394" s="84" t="s">
        <v>247</v>
      </c>
      <c r="TWQ1394" s="84" t="s">
        <v>4692</v>
      </c>
      <c r="TWR1394" s="84">
        <f t="shared" ref="TWR1394:TWZ1394" si="2884">TWR1388</f>
        <v>0</v>
      </c>
      <c r="TWS1394" s="84">
        <f t="shared" si="2884"/>
        <v>0</v>
      </c>
      <c r="TWT1394" s="84">
        <f t="shared" si="2884"/>
        <v>0</v>
      </c>
      <c r="TWU1394" s="84">
        <f t="shared" si="2884"/>
        <v>0</v>
      </c>
      <c r="TWV1394" s="84">
        <f t="shared" si="2884"/>
        <v>2000000</v>
      </c>
      <c r="TWW1394" s="84">
        <f t="shared" si="2884"/>
        <v>0</v>
      </c>
      <c r="TWX1394" s="84">
        <f t="shared" si="2884"/>
        <v>0</v>
      </c>
      <c r="TWY1394" s="84">
        <f t="shared" si="2884"/>
        <v>2000000</v>
      </c>
      <c r="TWZ1394" s="84">
        <f t="shared" si="2884"/>
        <v>2000000</v>
      </c>
      <c r="TXF1394" s="84" t="s">
        <v>247</v>
      </c>
      <c r="TXG1394" s="84" t="s">
        <v>4692</v>
      </c>
      <c r="TXH1394" s="84">
        <f t="shared" ref="TXH1394:TXP1394" si="2885">TXH1388</f>
        <v>0</v>
      </c>
      <c r="TXI1394" s="84">
        <f t="shared" si="2885"/>
        <v>0</v>
      </c>
      <c r="TXJ1394" s="84">
        <f t="shared" si="2885"/>
        <v>0</v>
      </c>
      <c r="TXK1394" s="84">
        <f t="shared" si="2885"/>
        <v>0</v>
      </c>
      <c r="TXL1394" s="84">
        <f t="shared" si="2885"/>
        <v>2000000</v>
      </c>
      <c r="TXM1394" s="84">
        <f t="shared" si="2885"/>
        <v>0</v>
      </c>
      <c r="TXN1394" s="84">
        <f t="shared" si="2885"/>
        <v>0</v>
      </c>
      <c r="TXO1394" s="84">
        <f t="shared" si="2885"/>
        <v>2000000</v>
      </c>
      <c r="TXP1394" s="84">
        <f t="shared" si="2885"/>
        <v>2000000</v>
      </c>
      <c r="TXV1394" s="84" t="s">
        <v>247</v>
      </c>
      <c r="TXW1394" s="84" t="s">
        <v>4692</v>
      </c>
      <c r="TXX1394" s="84">
        <f t="shared" ref="TXX1394:TYF1394" si="2886">TXX1388</f>
        <v>0</v>
      </c>
      <c r="TXY1394" s="84">
        <f t="shared" si="2886"/>
        <v>0</v>
      </c>
      <c r="TXZ1394" s="84">
        <f t="shared" si="2886"/>
        <v>0</v>
      </c>
      <c r="TYA1394" s="84">
        <f t="shared" si="2886"/>
        <v>0</v>
      </c>
      <c r="TYB1394" s="84">
        <f t="shared" si="2886"/>
        <v>2000000</v>
      </c>
      <c r="TYC1394" s="84">
        <f t="shared" si="2886"/>
        <v>0</v>
      </c>
      <c r="TYD1394" s="84">
        <f t="shared" si="2886"/>
        <v>0</v>
      </c>
      <c r="TYE1394" s="84">
        <f t="shared" si="2886"/>
        <v>2000000</v>
      </c>
      <c r="TYF1394" s="84">
        <f t="shared" si="2886"/>
        <v>2000000</v>
      </c>
      <c r="TYL1394" s="84" t="s">
        <v>247</v>
      </c>
      <c r="TYM1394" s="84" t="s">
        <v>4692</v>
      </c>
      <c r="TYN1394" s="84">
        <f t="shared" ref="TYN1394:TYV1394" si="2887">TYN1388</f>
        <v>0</v>
      </c>
      <c r="TYO1394" s="84">
        <f t="shared" si="2887"/>
        <v>0</v>
      </c>
      <c r="TYP1394" s="84">
        <f t="shared" si="2887"/>
        <v>0</v>
      </c>
      <c r="TYQ1394" s="84">
        <f t="shared" si="2887"/>
        <v>0</v>
      </c>
      <c r="TYR1394" s="84">
        <f t="shared" si="2887"/>
        <v>2000000</v>
      </c>
      <c r="TYS1394" s="84">
        <f t="shared" si="2887"/>
        <v>0</v>
      </c>
      <c r="TYT1394" s="84">
        <f t="shared" si="2887"/>
        <v>0</v>
      </c>
      <c r="TYU1394" s="84">
        <f t="shared" si="2887"/>
        <v>2000000</v>
      </c>
      <c r="TYV1394" s="84">
        <f t="shared" si="2887"/>
        <v>2000000</v>
      </c>
      <c r="TZB1394" s="84" t="s">
        <v>247</v>
      </c>
      <c r="TZC1394" s="84" t="s">
        <v>4692</v>
      </c>
      <c r="TZD1394" s="84">
        <f t="shared" ref="TZD1394:TZL1394" si="2888">TZD1388</f>
        <v>0</v>
      </c>
      <c r="TZE1394" s="84">
        <f t="shared" si="2888"/>
        <v>0</v>
      </c>
      <c r="TZF1394" s="84">
        <f t="shared" si="2888"/>
        <v>0</v>
      </c>
      <c r="TZG1394" s="84">
        <f t="shared" si="2888"/>
        <v>0</v>
      </c>
      <c r="TZH1394" s="84">
        <f t="shared" si="2888"/>
        <v>2000000</v>
      </c>
      <c r="TZI1394" s="84">
        <f t="shared" si="2888"/>
        <v>0</v>
      </c>
      <c r="TZJ1394" s="84">
        <f t="shared" si="2888"/>
        <v>0</v>
      </c>
      <c r="TZK1394" s="84">
        <f t="shared" si="2888"/>
        <v>2000000</v>
      </c>
      <c r="TZL1394" s="84">
        <f t="shared" si="2888"/>
        <v>2000000</v>
      </c>
      <c r="TZR1394" s="84" t="s">
        <v>247</v>
      </c>
      <c r="TZS1394" s="84" t="s">
        <v>4692</v>
      </c>
      <c r="TZT1394" s="84">
        <f t="shared" ref="TZT1394:UAB1394" si="2889">TZT1388</f>
        <v>0</v>
      </c>
      <c r="TZU1394" s="84">
        <f t="shared" si="2889"/>
        <v>0</v>
      </c>
      <c r="TZV1394" s="84">
        <f t="shared" si="2889"/>
        <v>0</v>
      </c>
      <c r="TZW1394" s="84">
        <f t="shared" si="2889"/>
        <v>0</v>
      </c>
      <c r="TZX1394" s="84">
        <f t="shared" si="2889"/>
        <v>2000000</v>
      </c>
      <c r="TZY1394" s="84">
        <f t="shared" si="2889"/>
        <v>0</v>
      </c>
      <c r="TZZ1394" s="84">
        <f t="shared" si="2889"/>
        <v>0</v>
      </c>
      <c r="UAA1394" s="84">
        <f t="shared" si="2889"/>
        <v>2000000</v>
      </c>
      <c r="UAB1394" s="84">
        <f t="shared" si="2889"/>
        <v>2000000</v>
      </c>
      <c r="UAH1394" s="84" t="s">
        <v>247</v>
      </c>
      <c r="UAI1394" s="84" t="s">
        <v>4692</v>
      </c>
      <c r="UAJ1394" s="84">
        <f t="shared" ref="UAJ1394:UAR1394" si="2890">UAJ1388</f>
        <v>0</v>
      </c>
      <c r="UAK1394" s="84">
        <f t="shared" si="2890"/>
        <v>0</v>
      </c>
      <c r="UAL1394" s="84">
        <f t="shared" si="2890"/>
        <v>0</v>
      </c>
      <c r="UAM1394" s="84">
        <f t="shared" si="2890"/>
        <v>0</v>
      </c>
      <c r="UAN1394" s="84">
        <f t="shared" si="2890"/>
        <v>2000000</v>
      </c>
      <c r="UAO1394" s="84">
        <f t="shared" si="2890"/>
        <v>0</v>
      </c>
      <c r="UAP1394" s="84">
        <f t="shared" si="2890"/>
        <v>0</v>
      </c>
      <c r="UAQ1394" s="84">
        <f t="shared" si="2890"/>
        <v>2000000</v>
      </c>
      <c r="UAR1394" s="84">
        <f t="shared" si="2890"/>
        <v>2000000</v>
      </c>
      <c r="UAX1394" s="84" t="s">
        <v>247</v>
      </c>
      <c r="UAY1394" s="84" t="s">
        <v>4692</v>
      </c>
      <c r="UAZ1394" s="84">
        <f t="shared" ref="UAZ1394:UBH1394" si="2891">UAZ1388</f>
        <v>0</v>
      </c>
      <c r="UBA1394" s="84">
        <f t="shared" si="2891"/>
        <v>0</v>
      </c>
      <c r="UBB1394" s="84">
        <f t="shared" si="2891"/>
        <v>0</v>
      </c>
      <c r="UBC1394" s="84">
        <f t="shared" si="2891"/>
        <v>0</v>
      </c>
      <c r="UBD1394" s="84">
        <f t="shared" si="2891"/>
        <v>2000000</v>
      </c>
      <c r="UBE1394" s="84">
        <f t="shared" si="2891"/>
        <v>0</v>
      </c>
      <c r="UBF1394" s="84">
        <f t="shared" si="2891"/>
        <v>0</v>
      </c>
      <c r="UBG1394" s="84">
        <f t="shared" si="2891"/>
        <v>2000000</v>
      </c>
      <c r="UBH1394" s="84">
        <f t="shared" si="2891"/>
        <v>2000000</v>
      </c>
      <c r="UBN1394" s="84" t="s">
        <v>247</v>
      </c>
      <c r="UBO1394" s="84" t="s">
        <v>4692</v>
      </c>
      <c r="UBP1394" s="84">
        <f t="shared" ref="UBP1394:UBX1394" si="2892">UBP1388</f>
        <v>0</v>
      </c>
      <c r="UBQ1394" s="84">
        <f t="shared" si="2892"/>
        <v>0</v>
      </c>
      <c r="UBR1394" s="84">
        <f t="shared" si="2892"/>
        <v>0</v>
      </c>
      <c r="UBS1394" s="84">
        <f t="shared" si="2892"/>
        <v>0</v>
      </c>
      <c r="UBT1394" s="84">
        <f t="shared" si="2892"/>
        <v>2000000</v>
      </c>
      <c r="UBU1394" s="84">
        <f t="shared" si="2892"/>
        <v>0</v>
      </c>
      <c r="UBV1394" s="84">
        <f t="shared" si="2892"/>
        <v>0</v>
      </c>
      <c r="UBW1394" s="84">
        <f t="shared" si="2892"/>
        <v>2000000</v>
      </c>
      <c r="UBX1394" s="84">
        <f t="shared" si="2892"/>
        <v>2000000</v>
      </c>
      <c r="UCD1394" s="84" t="s">
        <v>247</v>
      </c>
      <c r="UCE1394" s="84" t="s">
        <v>4692</v>
      </c>
      <c r="UCF1394" s="84">
        <f t="shared" ref="UCF1394:UCN1394" si="2893">UCF1388</f>
        <v>0</v>
      </c>
      <c r="UCG1394" s="84">
        <f t="shared" si="2893"/>
        <v>0</v>
      </c>
      <c r="UCH1394" s="84">
        <f t="shared" si="2893"/>
        <v>0</v>
      </c>
      <c r="UCI1394" s="84">
        <f t="shared" si="2893"/>
        <v>0</v>
      </c>
      <c r="UCJ1394" s="84">
        <f t="shared" si="2893"/>
        <v>2000000</v>
      </c>
      <c r="UCK1394" s="84">
        <f t="shared" si="2893"/>
        <v>0</v>
      </c>
      <c r="UCL1394" s="84">
        <f t="shared" si="2893"/>
        <v>0</v>
      </c>
      <c r="UCM1394" s="84">
        <f t="shared" si="2893"/>
        <v>2000000</v>
      </c>
      <c r="UCN1394" s="84">
        <f t="shared" si="2893"/>
        <v>2000000</v>
      </c>
      <c r="UCT1394" s="84" t="s">
        <v>247</v>
      </c>
      <c r="UCU1394" s="84" t="s">
        <v>4692</v>
      </c>
      <c r="UCV1394" s="84">
        <f t="shared" ref="UCV1394:UDD1394" si="2894">UCV1388</f>
        <v>0</v>
      </c>
      <c r="UCW1394" s="84">
        <f t="shared" si="2894"/>
        <v>0</v>
      </c>
      <c r="UCX1394" s="84">
        <f t="shared" si="2894"/>
        <v>0</v>
      </c>
      <c r="UCY1394" s="84">
        <f t="shared" si="2894"/>
        <v>0</v>
      </c>
      <c r="UCZ1394" s="84">
        <f t="shared" si="2894"/>
        <v>2000000</v>
      </c>
      <c r="UDA1394" s="84">
        <f t="shared" si="2894"/>
        <v>0</v>
      </c>
      <c r="UDB1394" s="84">
        <f t="shared" si="2894"/>
        <v>0</v>
      </c>
      <c r="UDC1394" s="84">
        <f t="shared" si="2894"/>
        <v>2000000</v>
      </c>
      <c r="UDD1394" s="84">
        <f t="shared" si="2894"/>
        <v>2000000</v>
      </c>
      <c r="UDJ1394" s="84" t="s">
        <v>247</v>
      </c>
      <c r="UDK1394" s="84" t="s">
        <v>4692</v>
      </c>
      <c r="UDL1394" s="84">
        <f t="shared" ref="UDL1394:UDT1394" si="2895">UDL1388</f>
        <v>0</v>
      </c>
      <c r="UDM1394" s="84">
        <f t="shared" si="2895"/>
        <v>0</v>
      </c>
      <c r="UDN1394" s="84">
        <f t="shared" si="2895"/>
        <v>0</v>
      </c>
      <c r="UDO1394" s="84">
        <f t="shared" si="2895"/>
        <v>0</v>
      </c>
      <c r="UDP1394" s="84">
        <f t="shared" si="2895"/>
        <v>2000000</v>
      </c>
      <c r="UDQ1394" s="84">
        <f t="shared" si="2895"/>
        <v>0</v>
      </c>
      <c r="UDR1394" s="84">
        <f t="shared" si="2895"/>
        <v>0</v>
      </c>
      <c r="UDS1394" s="84">
        <f t="shared" si="2895"/>
        <v>2000000</v>
      </c>
      <c r="UDT1394" s="84">
        <f t="shared" si="2895"/>
        <v>2000000</v>
      </c>
      <c r="UDZ1394" s="84" t="s">
        <v>247</v>
      </c>
      <c r="UEA1394" s="84" t="s">
        <v>4692</v>
      </c>
      <c r="UEB1394" s="84">
        <f>UEB1388</f>
        <v>0</v>
      </c>
      <c r="UEC1394" s="84">
        <f>UEC1388</f>
        <v>0</v>
      </c>
      <c r="UED1394" s="84">
        <f>UED1388</f>
        <v>0</v>
      </c>
      <c r="UEE1394" s="84">
        <f>UEE1388</f>
        <v>0</v>
      </c>
      <c r="UEF1394" s="84">
        <f>UEF1388</f>
        <v>2000000</v>
      </c>
      <c r="UEG1394" s="84">
        <f>UEG1388</f>
        <v>0</v>
      </c>
      <c r="UEH1394" s="84">
        <f>UEH1388</f>
        <v>0</v>
      </c>
      <c r="UEI1394" s="84">
        <f>UEI1388</f>
        <v>2000000</v>
      </c>
      <c r="UEJ1394" s="84">
        <f>UEJ1388</f>
        <v>2000000</v>
      </c>
      <c r="UEP1394" s="84" t="s">
        <v>247</v>
      </c>
      <c r="UEQ1394" s="84" t="s">
        <v>4692</v>
      </c>
      <c r="UER1394" s="84">
        <f t="shared" ref="UER1394:UEZ1394" si="2896">UER1388</f>
        <v>0</v>
      </c>
      <c r="UES1394" s="84">
        <f t="shared" si="2896"/>
        <v>0</v>
      </c>
      <c r="UET1394" s="84">
        <f t="shared" si="2896"/>
        <v>0</v>
      </c>
      <c r="UEU1394" s="84">
        <f t="shared" si="2896"/>
        <v>0</v>
      </c>
      <c r="UEV1394" s="84">
        <f t="shared" si="2896"/>
        <v>2000000</v>
      </c>
      <c r="UEW1394" s="84">
        <f t="shared" si="2896"/>
        <v>0</v>
      </c>
      <c r="UEX1394" s="84">
        <f t="shared" si="2896"/>
        <v>0</v>
      </c>
      <c r="UEY1394" s="84">
        <f t="shared" si="2896"/>
        <v>2000000</v>
      </c>
      <c r="UEZ1394" s="84">
        <f t="shared" si="2896"/>
        <v>2000000</v>
      </c>
      <c r="UFF1394" s="84" t="s">
        <v>247</v>
      </c>
      <c r="UFG1394" s="84" t="s">
        <v>4692</v>
      </c>
      <c r="UFH1394" s="84">
        <f t="shared" ref="UFH1394:UFP1394" si="2897">UFH1388</f>
        <v>0</v>
      </c>
      <c r="UFI1394" s="84">
        <f t="shared" si="2897"/>
        <v>0</v>
      </c>
      <c r="UFJ1394" s="84">
        <f t="shared" si="2897"/>
        <v>0</v>
      </c>
      <c r="UFK1394" s="84">
        <f t="shared" si="2897"/>
        <v>0</v>
      </c>
      <c r="UFL1394" s="84">
        <f t="shared" si="2897"/>
        <v>2000000</v>
      </c>
      <c r="UFM1394" s="84">
        <f t="shared" si="2897"/>
        <v>0</v>
      </c>
      <c r="UFN1394" s="84">
        <f t="shared" si="2897"/>
        <v>0</v>
      </c>
      <c r="UFO1394" s="84">
        <f t="shared" si="2897"/>
        <v>2000000</v>
      </c>
      <c r="UFP1394" s="84">
        <f t="shared" si="2897"/>
        <v>2000000</v>
      </c>
      <c r="UFV1394" s="84" t="s">
        <v>247</v>
      </c>
      <c r="UFW1394" s="84" t="s">
        <v>4692</v>
      </c>
      <c r="UFX1394" s="84">
        <f t="shared" ref="UFX1394:UGF1394" si="2898">UFX1388</f>
        <v>0</v>
      </c>
      <c r="UFY1394" s="84">
        <f t="shared" si="2898"/>
        <v>0</v>
      </c>
      <c r="UFZ1394" s="84">
        <f t="shared" si="2898"/>
        <v>0</v>
      </c>
      <c r="UGA1394" s="84">
        <f t="shared" si="2898"/>
        <v>0</v>
      </c>
      <c r="UGB1394" s="84">
        <f t="shared" si="2898"/>
        <v>2000000</v>
      </c>
      <c r="UGC1394" s="84">
        <f t="shared" si="2898"/>
        <v>0</v>
      </c>
      <c r="UGD1394" s="84">
        <f t="shared" si="2898"/>
        <v>0</v>
      </c>
      <c r="UGE1394" s="84">
        <f t="shared" si="2898"/>
        <v>2000000</v>
      </c>
      <c r="UGF1394" s="84">
        <f t="shared" si="2898"/>
        <v>2000000</v>
      </c>
      <c r="UGL1394" s="84" t="s">
        <v>247</v>
      </c>
      <c r="UGM1394" s="84" t="s">
        <v>4692</v>
      </c>
      <c r="UGN1394" s="84">
        <f t="shared" ref="UGN1394:UGV1394" si="2899">UGN1388</f>
        <v>0</v>
      </c>
      <c r="UGO1394" s="84">
        <f t="shared" si="2899"/>
        <v>0</v>
      </c>
      <c r="UGP1394" s="84">
        <f t="shared" si="2899"/>
        <v>0</v>
      </c>
      <c r="UGQ1394" s="84">
        <f t="shared" si="2899"/>
        <v>0</v>
      </c>
      <c r="UGR1394" s="84">
        <f t="shared" si="2899"/>
        <v>2000000</v>
      </c>
      <c r="UGS1394" s="84">
        <f t="shared" si="2899"/>
        <v>0</v>
      </c>
      <c r="UGT1394" s="84">
        <f t="shared" si="2899"/>
        <v>0</v>
      </c>
      <c r="UGU1394" s="84">
        <f t="shared" si="2899"/>
        <v>2000000</v>
      </c>
      <c r="UGV1394" s="84">
        <f t="shared" si="2899"/>
        <v>2000000</v>
      </c>
      <c r="UHB1394" s="84" t="s">
        <v>247</v>
      </c>
      <c r="UHC1394" s="84" t="s">
        <v>4692</v>
      </c>
      <c r="UHD1394" s="84">
        <f t="shared" ref="UHD1394:UHL1394" si="2900">UHD1388</f>
        <v>0</v>
      </c>
      <c r="UHE1394" s="84">
        <f t="shared" si="2900"/>
        <v>0</v>
      </c>
      <c r="UHF1394" s="84">
        <f t="shared" si="2900"/>
        <v>0</v>
      </c>
      <c r="UHG1394" s="84">
        <f t="shared" si="2900"/>
        <v>0</v>
      </c>
      <c r="UHH1394" s="84">
        <f t="shared" si="2900"/>
        <v>2000000</v>
      </c>
      <c r="UHI1394" s="84">
        <f t="shared" si="2900"/>
        <v>0</v>
      </c>
      <c r="UHJ1394" s="84">
        <f t="shared" si="2900"/>
        <v>0</v>
      </c>
      <c r="UHK1394" s="84">
        <f t="shared" si="2900"/>
        <v>2000000</v>
      </c>
      <c r="UHL1394" s="84">
        <f t="shared" si="2900"/>
        <v>2000000</v>
      </c>
      <c r="UHR1394" s="84" t="s">
        <v>247</v>
      </c>
      <c r="UHS1394" s="84" t="s">
        <v>4692</v>
      </c>
      <c r="UHT1394" s="84">
        <f t="shared" ref="UHT1394:UIB1394" si="2901">UHT1388</f>
        <v>0</v>
      </c>
      <c r="UHU1394" s="84">
        <f t="shared" si="2901"/>
        <v>0</v>
      </c>
      <c r="UHV1394" s="84">
        <f t="shared" si="2901"/>
        <v>0</v>
      </c>
      <c r="UHW1394" s="84">
        <f t="shared" si="2901"/>
        <v>0</v>
      </c>
      <c r="UHX1394" s="84">
        <f t="shared" si="2901"/>
        <v>2000000</v>
      </c>
      <c r="UHY1394" s="84">
        <f t="shared" si="2901"/>
        <v>0</v>
      </c>
      <c r="UHZ1394" s="84">
        <f t="shared" si="2901"/>
        <v>0</v>
      </c>
      <c r="UIA1394" s="84">
        <f t="shared" si="2901"/>
        <v>2000000</v>
      </c>
      <c r="UIB1394" s="84">
        <f t="shared" si="2901"/>
        <v>2000000</v>
      </c>
      <c r="UIH1394" s="84" t="s">
        <v>247</v>
      </c>
      <c r="UII1394" s="84" t="s">
        <v>4692</v>
      </c>
      <c r="UIJ1394" s="84">
        <f t="shared" ref="UIJ1394:UIR1394" si="2902">UIJ1388</f>
        <v>0</v>
      </c>
      <c r="UIK1394" s="84">
        <f t="shared" si="2902"/>
        <v>0</v>
      </c>
      <c r="UIL1394" s="84">
        <f t="shared" si="2902"/>
        <v>0</v>
      </c>
      <c r="UIM1394" s="84">
        <f t="shared" si="2902"/>
        <v>0</v>
      </c>
      <c r="UIN1394" s="84">
        <f t="shared" si="2902"/>
        <v>2000000</v>
      </c>
      <c r="UIO1394" s="84">
        <f t="shared" si="2902"/>
        <v>0</v>
      </c>
      <c r="UIP1394" s="84">
        <f t="shared" si="2902"/>
        <v>0</v>
      </c>
      <c r="UIQ1394" s="84">
        <f t="shared" si="2902"/>
        <v>2000000</v>
      </c>
      <c r="UIR1394" s="84">
        <f t="shared" si="2902"/>
        <v>2000000</v>
      </c>
      <c r="UIX1394" s="84" t="s">
        <v>247</v>
      </c>
      <c r="UIY1394" s="84" t="s">
        <v>4692</v>
      </c>
      <c r="UIZ1394" s="84">
        <f t="shared" ref="UIZ1394:UJH1394" si="2903">UIZ1388</f>
        <v>0</v>
      </c>
      <c r="UJA1394" s="84">
        <f t="shared" si="2903"/>
        <v>0</v>
      </c>
      <c r="UJB1394" s="84">
        <f t="shared" si="2903"/>
        <v>0</v>
      </c>
      <c r="UJC1394" s="84">
        <f t="shared" si="2903"/>
        <v>0</v>
      </c>
      <c r="UJD1394" s="84">
        <f t="shared" si="2903"/>
        <v>2000000</v>
      </c>
      <c r="UJE1394" s="84">
        <f t="shared" si="2903"/>
        <v>0</v>
      </c>
      <c r="UJF1394" s="84">
        <f t="shared" si="2903"/>
        <v>0</v>
      </c>
      <c r="UJG1394" s="84">
        <f t="shared" si="2903"/>
        <v>2000000</v>
      </c>
      <c r="UJH1394" s="84">
        <f t="shared" si="2903"/>
        <v>2000000</v>
      </c>
      <c r="UJN1394" s="84" t="s">
        <v>247</v>
      </c>
      <c r="UJO1394" s="84" t="s">
        <v>4692</v>
      </c>
      <c r="UJP1394" s="84">
        <f t="shared" ref="UJP1394:UJX1394" si="2904">UJP1388</f>
        <v>0</v>
      </c>
      <c r="UJQ1394" s="84">
        <f t="shared" si="2904"/>
        <v>0</v>
      </c>
      <c r="UJR1394" s="84">
        <f t="shared" si="2904"/>
        <v>0</v>
      </c>
      <c r="UJS1394" s="84">
        <f t="shared" si="2904"/>
        <v>0</v>
      </c>
      <c r="UJT1394" s="84">
        <f t="shared" si="2904"/>
        <v>2000000</v>
      </c>
      <c r="UJU1394" s="84">
        <f t="shared" si="2904"/>
        <v>0</v>
      </c>
      <c r="UJV1394" s="84">
        <f t="shared" si="2904"/>
        <v>0</v>
      </c>
      <c r="UJW1394" s="84">
        <f t="shared" si="2904"/>
        <v>2000000</v>
      </c>
      <c r="UJX1394" s="84">
        <f t="shared" si="2904"/>
        <v>2000000</v>
      </c>
      <c r="UKD1394" s="84" t="s">
        <v>247</v>
      </c>
      <c r="UKE1394" s="84" t="s">
        <v>4692</v>
      </c>
      <c r="UKF1394" s="84">
        <f t="shared" ref="UKF1394:UKN1394" si="2905">UKF1388</f>
        <v>0</v>
      </c>
      <c r="UKG1394" s="84">
        <f t="shared" si="2905"/>
        <v>0</v>
      </c>
      <c r="UKH1394" s="84">
        <f t="shared" si="2905"/>
        <v>0</v>
      </c>
      <c r="UKI1394" s="84">
        <f t="shared" si="2905"/>
        <v>0</v>
      </c>
      <c r="UKJ1394" s="84">
        <f t="shared" si="2905"/>
        <v>2000000</v>
      </c>
      <c r="UKK1394" s="84">
        <f t="shared" si="2905"/>
        <v>0</v>
      </c>
      <c r="UKL1394" s="84">
        <f t="shared" si="2905"/>
        <v>0</v>
      </c>
      <c r="UKM1394" s="84">
        <f t="shared" si="2905"/>
        <v>2000000</v>
      </c>
      <c r="UKN1394" s="84">
        <f t="shared" si="2905"/>
        <v>2000000</v>
      </c>
      <c r="UKT1394" s="84" t="s">
        <v>247</v>
      </c>
      <c r="UKU1394" s="84" t="s">
        <v>4692</v>
      </c>
      <c r="UKV1394" s="84">
        <f t="shared" ref="UKV1394:ULD1394" si="2906">UKV1388</f>
        <v>0</v>
      </c>
      <c r="UKW1394" s="84">
        <f t="shared" si="2906"/>
        <v>0</v>
      </c>
      <c r="UKX1394" s="84">
        <f t="shared" si="2906"/>
        <v>0</v>
      </c>
      <c r="UKY1394" s="84">
        <f t="shared" si="2906"/>
        <v>0</v>
      </c>
      <c r="UKZ1394" s="84">
        <f t="shared" si="2906"/>
        <v>2000000</v>
      </c>
      <c r="ULA1394" s="84">
        <f t="shared" si="2906"/>
        <v>0</v>
      </c>
      <c r="ULB1394" s="84">
        <f t="shared" si="2906"/>
        <v>0</v>
      </c>
      <c r="ULC1394" s="84">
        <f t="shared" si="2906"/>
        <v>2000000</v>
      </c>
      <c r="ULD1394" s="84">
        <f t="shared" si="2906"/>
        <v>2000000</v>
      </c>
      <c r="ULJ1394" s="84" t="s">
        <v>247</v>
      </c>
      <c r="ULK1394" s="84" t="s">
        <v>4692</v>
      </c>
      <c r="ULL1394" s="84">
        <f t="shared" ref="ULL1394:ULT1394" si="2907">ULL1388</f>
        <v>0</v>
      </c>
      <c r="ULM1394" s="84">
        <f t="shared" si="2907"/>
        <v>0</v>
      </c>
      <c r="ULN1394" s="84">
        <f t="shared" si="2907"/>
        <v>0</v>
      </c>
      <c r="ULO1394" s="84">
        <f t="shared" si="2907"/>
        <v>0</v>
      </c>
      <c r="ULP1394" s="84">
        <f t="shared" si="2907"/>
        <v>2000000</v>
      </c>
      <c r="ULQ1394" s="84">
        <f t="shared" si="2907"/>
        <v>0</v>
      </c>
      <c r="ULR1394" s="84">
        <f t="shared" si="2907"/>
        <v>0</v>
      </c>
      <c r="ULS1394" s="84">
        <f t="shared" si="2907"/>
        <v>2000000</v>
      </c>
      <c r="ULT1394" s="84">
        <f t="shared" si="2907"/>
        <v>2000000</v>
      </c>
      <c r="ULZ1394" s="84" t="s">
        <v>247</v>
      </c>
      <c r="UMA1394" s="84" t="s">
        <v>4692</v>
      </c>
      <c r="UMB1394" s="84">
        <f t="shared" ref="UMB1394:UMJ1394" si="2908">UMB1388</f>
        <v>0</v>
      </c>
      <c r="UMC1394" s="84">
        <f t="shared" si="2908"/>
        <v>0</v>
      </c>
      <c r="UMD1394" s="84">
        <f t="shared" si="2908"/>
        <v>0</v>
      </c>
      <c r="UME1394" s="84">
        <f t="shared" si="2908"/>
        <v>0</v>
      </c>
      <c r="UMF1394" s="84">
        <f t="shared" si="2908"/>
        <v>2000000</v>
      </c>
      <c r="UMG1394" s="84">
        <f t="shared" si="2908"/>
        <v>0</v>
      </c>
      <c r="UMH1394" s="84">
        <f t="shared" si="2908"/>
        <v>0</v>
      </c>
      <c r="UMI1394" s="84">
        <f t="shared" si="2908"/>
        <v>2000000</v>
      </c>
      <c r="UMJ1394" s="84">
        <f t="shared" si="2908"/>
        <v>2000000</v>
      </c>
      <c r="UMP1394" s="84" t="s">
        <v>247</v>
      </c>
      <c r="UMQ1394" s="84" t="s">
        <v>4692</v>
      </c>
      <c r="UMR1394" s="84">
        <f t="shared" ref="UMR1394:UMZ1394" si="2909">UMR1388</f>
        <v>0</v>
      </c>
      <c r="UMS1394" s="84">
        <f t="shared" si="2909"/>
        <v>0</v>
      </c>
      <c r="UMT1394" s="84">
        <f t="shared" si="2909"/>
        <v>0</v>
      </c>
      <c r="UMU1394" s="84">
        <f t="shared" si="2909"/>
        <v>0</v>
      </c>
      <c r="UMV1394" s="84">
        <f t="shared" si="2909"/>
        <v>2000000</v>
      </c>
      <c r="UMW1394" s="84">
        <f t="shared" si="2909"/>
        <v>0</v>
      </c>
      <c r="UMX1394" s="84">
        <f t="shared" si="2909"/>
        <v>0</v>
      </c>
      <c r="UMY1394" s="84">
        <f t="shared" si="2909"/>
        <v>2000000</v>
      </c>
      <c r="UMZ1394" s="84">
        <f t="shared" si="2909"/>
        <v>2000000</v>
      </c>
      <c r="UNF1394" s="84" t="s">
        <v>247</v>
      </c>
      <c r="UNG1394" s="84" t="s">
        <v>4692</v>
      </c>
      <c r="UNH1394" s="84">
        <f t="shared" ref="UNH1394:UNP1394" si="2910">UNH1388</f>
        <v>0</v>
      </c>
      <c r="UNI1394" s="84">
        <f t="shared" si="2910"/>
        <v>0</v>
      </c>
      <c r="UNJ1394" s="84">
        <f t="shared" si="2910"/>
        <v>0</v>
      </c>
      <c r="UNK1394" s="84">
        <f t="shared" si="2910"/>
        <v>0</v>
      </c>
      <c r="UNL1394" s="84">
        <f t="shared" si="2910"/>
        <v>2000000</v>
      </c>
      <c r="UNM1394" s="84">
        <f t="shared" si="2910"/>
        <v>0</v>
      </c>
      <c r="UNN1394" s="84">
        <f t="shared" si="2910"/>
        <v>0</v>
      </c>
      <c r="UNO1394" s="84">
        <f t="shared" si="2910"/>
        <v>2000000</v>
      </c>
      <c r="UNP1394" s="84">
        <f t="shared" si="2910"/>
        <v>2000000</v>
      </c>
      <c r="UNV1394" s="84" t="s">
        <v>247</v>
      </c>
      <c r="UNW1394" s="84" t="s">
        <v>4692</v>
      </c>
      <c r="UNX1394" s="84">
        <f t="shared" ref="UNX1394:UOF1394" si="2911">UNX1388</f>
        <v>0</v>
      </c>
      <c r="UNY1394" s="84">
        <f t="shared" si="2911"/>
        <v>0</v>
      </c>
      <c r="UNZ1394" s="84">
        <f t="shared" si="2911"/>
        <v>0</v>
      </c>
      <c r="UOA1394" s="84">
        <f t="shared" si="2911"/>
        <v>0</v>
      </c>
      <c r="UOB1394" s="84">
        <f t="shared" si="2911"/>
        <v>2000000</v>
      </c>
      <c r="UOC1394" s="84">
        <f t="shared" si="2911"/>
        <v>0</v>
      </c>
      <c r="UOD1394" s="84">
        <f t="shared" si="2911"/>
        <v>0</v>
      </c>
      <c r="UOE1394" s="84">
        <f t="shared" si="2911"/>
        <v>2000000</v>
      </c>
      <c r="UOF1394" s="84">
        <f t="shared" si="2911"/>
        <v>2000000</v>
      </c>
      <c r="UOL1394" s="84" t="s">
        <v>247</v>
      </c>
      <c r="UOM1394" s="84" t="s">
        <v>4692</v>
      </c>
      <c r="UON1394" s="84">
        <f t="shared" ref="UON1394:UOV1394" si="2912">UON1388</f>
        <v>0</v>
      </c>
      <c r="UOO1394" s="84">
        <f t="shared" si="2912"/>
        <v>0</v>
      </c>
      <c r="UOP1394" s="84">
        <f t="shared" si="2912"/>
        <v>0</v>
      </c>
      <c r="UOQ1394" s="84">
        <f t="shared" si="2912"/>
        <v>0</v>
      </c>
      <c r="UOR1394" s="84">
        <f t="shared" si="2912"/>
        <v>2000000</v>
      </c>
      <c r="UOS1394" s="84">
        <f t="shared" si="2912"/>
        <v>0</v>
      </c>
      <c r="UOT1394" s="84">
        <f t="shared" si="2912"/>
        <v>0</v>
      </c>
      <c r="UOU1394" s="84">
        <f t="shared" si="2912"/>
        <v>2000000</v>
      </c>
      <c r="UOV1394" s="84">
        <f t="shared" si="2912"/>
        <v>2000000</v>
      </c>
      <c r="UPB1394" s="84" t="s">
        <v>247</v>
      </c>
      <c r="UPC1394" s="84" t="s">
        <v>4692</v>
      </c>
      <c r="UPD1394" s="84">
        <f t="shared" ref="UPD1394:UPL1394" si="2913">UPD1388</f>
        <v>0</v>
      </c>
      <c r="UPE1394" s="84">
        <f t="shared" si="2913"/>
        <v>0</v>
      </c>
      <c r="UPF1394" s="84">
        <f t="shared" si="2913"/>
        <v>0</v>
      </c>
      <c r="UPG1394" s="84">
        <f t="shared" si="2913"/>
        <v>0</v>
      </c>
      <c r="UPH1394" s="84">
        <f t="shared" si="2913"/>
        <v>2000000</v>
      </c>
      <c r="UPI1394" s="84">
        <f t="shared" si="2913"/>
        <v>0</v>
      </c>
      <c r="UPJ1394" s="84">
        <f t="shared" si="2913"/>
        <v>0</v>
      </c>
      <c r="UPK1394" s="84">
        <f t="shared" si="2913"/>
        <v>2000000</v>
      </c>
      <c r="UPL1394" s="84">
        <f t="shared" si="2913"/>
        <v>2000000</v>
      </c>
      <c r="UPR1394" s="84" t="s">
        <v>247</v>
      </c>
      <c r="UPS1394" s="84" t="s">
        <v>4692</v>
      </c>
      <c r="UPT1394" s="84">
        <f t="shared" ref="UPT1394:UQB1394" si="2914">UPT1388</f>
        <v>0</v>
      </c>
      <c r="UPU1394" s="84">
        <f t="shared" si="2914"/>
        <v>0</v>
      </c>
      <c r="UPV1394" s="84">
        <f t="shared" si="2914"/>
        <v>0</v>
      </c>
      <c r="UPW1394" s="84">
        <f t="shared" si="2914"/>
        <v>0</v>
      </c>
      <c r="UPX1394" s="84">
        <f t="shared" si="2914"/>
        <v>2000000</v>
      </c>
      <c r="UPY1394" s="84">
        <f t="shared" si="2914"/>
        <v>0</v>
      </c>
      <c r="UPZ1394" s="84">
        <f t="shared" si="2914"/>
        <v>0</v>
      </c>
      <c r="UQA1394" s="84">
        <f t="shared" si="2914"/>
        <v>2000000</v>
      </c>
      <c r="UQB1394" s="84">
        <f t="shared" si="2914"/>
        <v>2000000</v>
      </c>
      <c r="UQH1394" s="84" t="s">
        <v>247</v>
      </c>
      <c r="UQI1394" s="84" t="s">
        <v>4692</v>
      </c>
      <c r="UQJ1394" s="84">
        <f t="shared" ref="UQJ1394:UQR1394" si="2915">UQJ1388</f>
        <v>0</v>
      </c>
      <c r="UQK1394" s="84">
        <f t="shared" si="2915"/>
        <v>0</v>
      </c>
      <c r="UQL1394" s="84">
        <f t="shared" si="2915"/>
        <v>0</v>
      </c>
      <c r="UQM1394" s="84">
        <f t="shared" si="2915"/>
        <v>0</v>
      </c>
      <c r="UQN1394" s="84">
        <f t="shared" si="2915"/>
        <v>2000000</v>
      </c>
      <c r="UQO1394" s="84">
        <f t="shared" si="2915"/>
        <v>0</v>
      </c>
      <c r="UQP1394" s="84">
        <f t="shared" si="2915"/>
        <v>0</v>
      </c>
      <c r="UQQ1394" s="84">
        <f t="shared" si="2915"/>
        <v>2000000</v>
      </c>
      <c r="UQR1394" s="84">
        <f t="shared" si="2915"/>
        <v>2000000</v>
      </c>
      <c r="UQX1394" s="84" t="s">
        <v>247</v>
      </c>
      <c r="UQY1394" s="84" t="s">
        <v>4692</v>
      </c>
      <c r="UQZ1394" s="84">
        <f t="shared" ref="UQZ1394:URH1394" si="2916">UQZ1388</f>
        <v>0</v>
      </c>
      <c r="URA1394" s="84">
        <f t="shared" si="2916"/>
        <v>0</v>
      </c>
      <c r="URB1394" s="84">
        <f t="shared" si="2916"/>
        <v>0</v>
      </c>
      <c r="URC1394" s="84">
        <f t="shared" si="2916"/>
        <v>0</v>
      </c>
      <c r="URD1394" s="84">
        <f t="shared" si="2916"/>
        <v>2000000</v>
      </c>
      <c r="URE1394" s="84">
        <f t="shared" si="2916"/>
        <v>0</v>
      </c>
      <c r="URF1394" s="84">
        <f t="shared" si="2916"/>
        <v>0</v>
      </c>
      <c r="URG1394" s="84">
        <f t="shared" si="2916"/>
        <v>2000000</v>
      </c>
      <c r="URH1394" s="84">
        <f t="shared" si="2916"/>
        <v>2000000</v>
      </c>
      <c r="URN1394" s="84" t="s">
        <v>247</v>
      </c>
      <c r="URO1394" s="84" t="s">
        <v>4692</v>
      </c>
      <c r="URP1394" s="84">
        <f t="shared" ref="URP1394:URX1394" si="2917">URP1388</f>
        <v>0</v>
      </c>
      <c r="URQ1394" s="84">
        <f t="shared" si="2917"/>
        <v>0</v>
      </c>
      <c r="URR1394" s="84">
        <f t="shared" si="2917"/>
        <v>0</v>
      </c>
      <c r="URS1394" s="84">
        <f t="shared" si="2917"/>
        <v>0</v>
      </c>
      <c r="URT1394" s="84">
        <f t="shared" si="2917"/>
        <v>2000000</v>
      </c>
      <c r="URU1394" s="84">
        <f t="shared" si="2917"/>
        <v>0</v>
      </c>
      <c r="URV1394" s="84">
        <f t="shared" si="2917"/>
        <v>0</v>
      </c>
      <c r="URW1394" s="84">
        <f t="shared" si="2917"/>
        <v>2000000</v>
      </c>
      <c r="URX1394" s="84">
        <f t="shared" si="2917"/>
        <v>2000000</v>
      </c>
      <c r="USD1394" s="84" t="s">
        <v>247</v>
      </c>
      <c r="USE1394" s="84" t="s">
        <v>4692</v>
      </c>
      <c r="USF1394" s="84">
        <f t="shared" ref="USF1394:USN1394" si="2918">USF1388</f>
        <v>0</v>
      </c>
      <c r="USG1394" s="84">
        <f t="shared" si="2918"/>
        <v>0</v>
      </c>
      <c r="USH1394" s="84">
        <f t="shared" si="2918"/>
        <v>0</v>
      </c>
      <c r="USI1394" s="84">
        <f t="shared" si="2918"/>
        <v>0</v>
      </c>
      <c r="USJ1394" s="84">
        <f t="shared" si="2918"/>
        <v>2000000</v>
      </c>
      <c r="USK1394" s="84">
        <f t="shared" si="2918"/>
        <v>0</v>
      </c>
      <c r="USL1394" s="84">
        <f t="shared" si="2918"/>
        <v>0</v>
      </c>
      <c r="USM1394" s="84">
        <f t="shared" si="2918"/>
        <v>2000000</v>
      </c>
      <c r="USN1394" s="84">
        <f t="shared" si="2918"/>
        <v>2000000</v>
      </c>
      <c r="UST1394" s="84" t="s">
        <v>247</v>
      </c>
      <c r="USU1394" s="84" t="s">
        <v>4692</v>
      </c>
      <c r="USV1394" s="84">
        <f t="shared" ref="USV1394:UTD1394" si="2919">USV1388</f>
        <v>0</v>
      </c>
      <c r="USW1394" s="84">
        <f t="shared" si="2919"/>
        <v>0</v>
      </c>
      <c r="USX1394" s="84">
        <f t="shared" si="2919"/>
        <v>0</v>
      </c>
      <c r="USY1394" s="84">
        <f t="shared" si="2919"/>
        <v>0</v>
      </c>
      <c r="USZ1394" s="84">
        <f t="shared" si="2919"/>
        <v>2000000</v>
      </c>
      <c r="UTA1394" s="84">
        <f t="shared" si="2919"/>
        <v>0</v>
      </c>
      <c r="UTB1394" s="84">
        <f t="shared" si="2919"/>
        <v>0</v>
      </c>
      <c r="UTC1394" s="84">
        <f t="shared" si="2919"/>
        <v>2000000</v>
      </c>
      <c r="UTD1394" s="84">
        <f t="shared" si="2919"/>
        <v>2000000</v>
      </c>
      <c r="UTJ1394" s="84" t="s">
        <v>247</v>
      </c>
      <c r="UTK1394" s="84" t="s">
        <v>4692</v>
      </c>
      <c r="UTL1394" s="84">
        <f t="shared" ref="UTL1394:UTT1394" si="2920">UTL1388</f>
        <v>0</v>
      </c>
      <c r="UTM1394" s="84">
        <f t="shared" si="2920"/>
        <v>0</v>
      </c>
      <c r="UTN1394" s="84">
        <f t="shared" si="2920"/>
        <v>0</v>
      </c>
      <c r="UTO1394" s="84">
        <f t="shared" si="2920"/>
        <v>0</v>
      </c>
      <c r="UTP1394" s="84">
        <f t="shared" si="2920"/>
        <v>2000000</v>
      </c>
      <c r="UTQ1394" s="84">
        <f t="shared" si="2920"/>
        <v>0</v>
      </c>
      <c r="UTR1394" s="84">
        <f t="shared" si="2920"/>
        <v>0</v>
      </c>
      <c r="UTS1394" s="84">
        <f t="shared" si="2920"/>
        <v>2000000</v>
      </c>
      <c r="UTT1394" s="84">
        <f t="shared" si="2920"/>
        <v>2000000</v>
      </c>
      <c r="UTZ1394" s="84" t="s">
        <v>247</v>
      </c>
      <c r="UUA1394" s="84" t="s">
        <v>4692</v>
      </c>
      <c r="UUB1394" s="84">
        <f t="shared" ref="UUB1394:UUJ1394" si="2921">UUB1388</f>
        <v>0</v>
      </c>
      <c r="UUC1394" s="84">
        <f t="shared" si="2921"/>
        <v>0</v>
      </c>
      <c r="UUD1394" s="84">
        <f t="shared" si="2921"/>
        <v>0</v>
      </c>
      <c r="UUE1394" s="84">
        <f t="shared" si="2921"/>
        <v>0</v>
      </c>
      <c r="UUF1394" s="84">
        <f t="shared" si="2921"/>
        <v>2000000</v>
      </c>
      <c r="UUG1394" s="84">
        <f t="shared" si="2921"/>
        <v>0</v>
      </c>
      <c r="UUH1394" s="84">
        <f t="shared" si="2921"/>
        <v>0</v>
      </c>
      <c r="UUI1394" s="84">
        <f t="shared" si="2921"/>
        <v>2000000</v>
      </c>
      <c r="UUJ1394" s="84">
        <f t="shared" si="2921"/>
        <v>2000000</v>
      </c>
      <c r="UUP1394" s="84" t="s">
        <v>247</v>
      </c>
      <c r="UUQ1394" s="84" t="s">
        <v>4692</v>
      </c>
      <c r="UUR1394" s="84">
        <f t="shared" ref="UUR1394:UUZ1394" si="2922">UUR1388</f>
        <v>0</v>
      </c>
      <c r="UUS1394" s="84">
        <f t="shared" si="2922"/>
        <v>0</v>
      </c>
      <c r="UUT1394" s="84">
        <f t="shared" si="2922"/>
        <v>0</v>
      </c>
      <c r="UUU1394" s="84">
        <f t="shared" si="2922"/>
        <v>0</v>
      </c>
      <c r="UUV1394" s="84">
        <f t="shared" si="2922"/>
        <v>2000000</v>
      </c>
      <c r="UUW1394" s="84">
        <f t="shared" si="2922"/>
        <v>0</v>
      </c>
      <c r="UUX1394" s="84">
        <f t="shared" si="2922"/>
        <v>0</v>
      </c>
      <c r="UUY1394" s="84">
        <f t="shared" si="2922"/>
        <v>2000000</v>
      </c>
      <c r="UUZ1394" s="84">
        <f t="shared" si="2922"/>
        <v>2000000</v>
      </c>
      <c r="UVF1394" s="84" t="s">
        <v>247</v>
      </c>
      <c r="UVG1394" s="84" t="s">
        <v>4692</v>
      </c>
      <c r="UVH1394" s="84">
        <f t="shared" ref="UVH1394:UVP1394" si="2923">UVH1388</f>
        <v>0</v>
      </c>
      <c r="UVI1394" s="84">
        <f t="shared" si="2923"/>
        <v>0</v>
      </c>
      <c r="UVJ1394" s="84">
        <f t="shared" si="2923"/>
        <v>0</v>
      </c>
      <c r="UVK1394" s="84">
        <f t="shared" si="2923"/>
        <v>0</v>
      </c>
      <c r="UVL1394" s="84">
        <f t="shared" si="2923"/>
        <v>2000000</v>
      </c>
      <c r="UVM1394" s="84">
        <f t="shared" si="2923"/>
        <v>0</v>
      </c>
      <c r="UVN1394" s="84">
        <f t="shared" si="2923"/>
        <v>0</v>
      </c>
      <c r="UVO1394" s="84">
        <f t="shared" si="2923"/>
        <v>2000000</v>
      </c>
      <c r="UVP1394" s="84">
        <f t="shared" si="2923"/>
        <v>2000000</v>
      </c>
      <c r="UVV1394" s="84" t="s">
        <v>247</v>
      </c>
      <c r="UVW1394" s="84" t="s">
        <v>4692</v>
      </c>
      <c r="UVX1394" s="84">
        <f t="shared" ref="UVX1394:UWF1394" si="2924">UVX1388</f>
        <v>0</v>
      </c>
      <c r="UVY1394" s="84">
        <f t="shared" si="2924"/>
        <v>0</v>
      </c>
      <c r="UVZ1394" s="84">
        <f t="shared" si="2924"/>
        <v>0</v>
      </c>
      <c r="UWA1394" s="84">
        <f t="shared" si="2924"/>
        <v>0</v>
      </c>
      <c r="UWB1394" s="84">
        <f t="shared" si="2924"/>
        <v>2000000</v>
      </c>
      <c r="UWC1394" s="84">
        <f t="shared" si="2924"/>
        <v>0</v>
      </c>
      <c r="UWD1394" s="84">
        <f t="shared" si="2924"/>
        <v>0</v>
      </c>
      <c r="UWE1394" s="84">
        <f t="shared" si="2924"/>
        <v>2000000</v>
      </c>
      <c r="UWF1394" s="84">
        <f t="shared" si="2924"/>
        <v>2000000</v>
      </c>
      <c r="UWL1394" s="84" t="s">
        <v>247</v>
      </c>
      <c r="UWM1394" s="84" t="s">
        <v>4692</v>
      </c>
      <c r="UWN1394" s="84">
        <f t="shared" ref="UWN1394:UWV1394" si="2925">UWN1388</f>
        <v>0</v>
      </c>
      <c r="UWO1394" s="84">
        <f t="shared" si="2925"/>
        <v>0</v>
      </c>
      <c r="UWP1394" s="84">
        <f t="shared" si="2925"/>
        <v>0</v>
      </c>
      <c r="UWQ1394" s="84">
        <f t="shared" si="2925"/>
        <v>0</v>
      </c>
      <c r="UWR1394" s="84">
        <f t="shared" si="2925"/>
        <v>2000000</v>
      </c>
      <c r="UWS1394" s="84">
        <f t="shared" si="2925"/>
        <v>0</v>
      </c>
      <c r="UWT1394" s="84">
        <f t="shared" si="2925"/>
        <v>0</v>
      </c>
      <c r="UWU1394" s="84">
        <f t="shared" si="2925"/>
        <v>2000000</v>
      </c>
      <c r="UWV1394" s="84">
        <f t="shared" si="2925"/>
        <v>2000000</v>
      </c>
      <c r="UXB1394" s="84" t="s">
        <v>247</v>
      </c>
      <c r="UXC1394" s="84" t="s">
        <v>4692</v>
      </c>
      <c r="UXD1394" s="84">
        <f t="shared" ref="UXD1394:UXL1394" si="2926">UXD1388</f>
        <v>0</v>
      </c>
      <c r="UXE1394" s="84">
        <f t="shared" si="2926"/>
        <v>0</v>
      </c>
      <c r="UXF1394" s="84">
        <f t="shared" si="2926"/>
        <v>0</v>
      </c>
      <c r="UXG1394" s="84">
        <f t="shared" si="2926"/>
        <v>0</v>
      </c>
      <c r="UXH1394" s="84">
        <f t="shared" si="2926"/>
        <v>2000000</v>
      </c>
      <c r="UXI1394" s="84">
        <f t="shared" si="2926"/>
        <v>0</v>
      </c>
      <c r="UXJ1394" s="84">
        <f t="shared" si="2926"/>
        <v>0</v>
      </c>
      <c r="UXK1394" s="84">
        <f t="shared" si="2926"/>
        <v>2000000</v>
      </c>
      <c r="UXL1394" s="84">
        <f t="shared" si="2926"/>
        <v>2000000</v>
      </c>
      <c r="UXR1394" s="84" t="s">
        <v>247</v>
      </c>
      <c r="UXS1394" s="84" t="s">
        <v>4692</v>
      </c>
      <c r="UXT1394" s="84">
        <f t="shared" ref="UXT1394:UYB1394" si="2927">UXT1388</f>
        <v>0</v>
      </c>
      <c r="UXU1394" s="84">
        <f t="shared" si="2927"/>
        <v>0</v>
      </c>
      <c r="UXV1394" s="84">
        <f t="shared" si="2927"/>
        <v>0</v>
      </c>
      <c r="UXW1394" s="84">
        <f t="shared" si="2927"/>
        <v>0</v>
      </c>
      <c r="UXX1394" s="84">
        <f t="shared" si="2927"/>
        <v>2000000</v>
      </c>
      <c r="UXY1394" s="84">
        <f t="shared" si="2927"/>
        <v>0</v>
      </c>
      <c r="UXZ1394" s="84">
        <f t="shared" si="2927"/>
        <v>0</v>
      </c>
      <c r="UYA1394" s="84">
        <f t="shared" si="2927"/>
        <v>2000000</v>
      </c>
      <c r="UYB1394" s="84">
        <f t="shared" si="2927"/>
        <v>2000000</v>
      </c>
      <c r="UYH1394" s="84" t="s">
        <v>247</v>
      </c>
      <c r="UYI1394" s="84" t="s">
        <v>4692</v>
      </c>
      <c r="UYJ1394" s="84">
        <f t="shared" ref="UYJ1394:UYR1394" si="2928">UYJ1388</f>
        <v>0</v>
      </c>
      <c r="UYK1394" s="84">
        <f t="shared" si="2928"/>
        <v>0</v>
      </c>
      <c r="UYL1394" s="84">
        <f t="shared" si="2928"/>
        <v>0</v>
      </c>
      <c r="UYM1394" s="84">
        <f t="shared" si="2928"/>
        <v>0</v>
      </c>
      <c r="UYN1394" s="84">
        <f t="shared" si="2928"/>
        <v>2000000</v>
      </c>
      <c r="UYO1394" s="84">
        <f t="shared" si="2928"/>
        <v>0</v>
      </c>
      <c r="UYP1394" s="84">
        <f t="shared" si="2928"/>
        <v>0</v>
      </c>
      <c r="UYQ1394" s="84">
        <f t="shared" si="2928"/>
        <v>2000000</v>
      </c>
      <c r="UYR1394" s="84">
        <f t="shared" si="2928"/>
        <v>2000000</v>
      </c>
      <c r="UYX1394" s="84" t="s">
        <v>247</v>
      </c>
      <c r="UYY1394" s="84" t="s">
        <v>4692</v>
      </c>
      <c r="UYZ1394" s="84">
        <f t="shared" ref="UYZ1394:UZH1394" si="2929">UYZ1388</f>
        <v>0</v>
      </c>
      <c r="UZA1394" s="84">
        <f t="shared" si="2929"/>
        <v>0</v>
      </c>
      <c r="UZB1394" s="84">
        <f t="shared" si="2929"/>
        <v>0</v>
      </c>
      <c r="UZC1394" s="84">
        <f t="shared" si="2929"/>
        <v>0</v>
      </c>
      <c r="UZD1394" s="84">
        <f t="shared" si="2929"/>
        <v>2000000</v>
      </c>
      <c r="UZE1394" s="84">
        <f t="shared" si="2929"/>
        <v>0</v>
      </c>
      <c r="UZF1394" s="84">
        <f t="shared" si="2929"/>
        <v>0</v>
      </c>
      <c r="UZG1394" s="84">
        <f t="shared" si="2929"/>
        <v>2000000</v>
      </c>
      <c r="UZH1394" s="84">
        <f t="shared" si="2929"/>
        <v>2000000</v>
      </c>
      <c r="UZN1394" s="84" t="s">
        <v>247</v>
      </c>
      <c r="UZO1394" s="84" t="s">
        <v>4692</v>
      </c>
      <c r="UZP1394" s="84">
        <f t="shared" ref="UZP1394:UZX1394" si="2930">UZP1388</f>
        <v>0</v>
      </c>
      <c r="UZQ1394" s="84">
        <f t="shared" si="2930"/>
        <v>0</v>
      </c>
      <c r="UZR1394" s="84">
        <f t="shared" si="2930"/>
        <v>0</v>
      </c>
      <c r="UZS1394" s="84">
        <f t="shared" si="2930"/>
        <v>0</v>
      </c>
      <c r="UZT1394" s="84">
        <f t="shared" si="2930"/>
        <v>2000000</v>
      </c>
      <c r="UZU1394" s="84">
        <f t="shared" si="2930"/>
        <v>0</v>
      </c>
      <c r="UZV1394" s="84">
        <f t="shared" si="2930"/>
        <v>0</v>
      </c>
      <c r="UZW1394" s="84">
        <f t="shared" si="2930"/>
        <v>2000000</v>
      </c>
      <c r="UZX1394" s="84">
        <f t="shared" si="2930"/>
        <v>2000000</v>
      </c>
      <c r="VAD1394" s="84" t="s">
        <v>247</v>
      </c>
      <c r="VAE1394" s="84" t="s">
        <v>4692</v>
      </c>
      <c r="VAF1394" s="84">
        <f t="shared" ref="VAF1394:VAN1394" si="2931">VAF1388</f>
        <v>0</v>
      </c>
      <c r="VAG1394" s="84">
        <f t="shared" si="2931"/>
        <v>0</v>
      </c>
      <c r="VAH1394" s="84">
        <f t="shared" si="2931"/>
        <v>0</v>
      </c>
      <c r="VAI1394" s="84">
        <f t="shared" si="2931"/>
        <v>0</v>
      </c>
      <c r="VAJ1394" s="84">
        <f t="shared" si="2931"/>
        <v>2000000</v>
      </c>
      <c r="VAK1394" s="84">
        <f t="shared" si="2931"/>
        <v>0</v>
      </c>
      <c r="VAL1394" s="84">
        <f t="shared" si="2931"/>
        <v>0</v>
      </c>
      <c r="VAM1394" s="84">
        <f t="shared" si="2931"/>
        <v>2000000</v>
      </c>
      <c r="VAN1394" s="84">
        <f t="shared" si="2931"/>
        <v>2000000</v>
      </c>
      <c r="VAT1394" s="84" t="s">
        <v>247</v>
      </c>
      <c r="VAU1394" s="84" t="s">
        <v>4692</v>
      </c>
      <c r="VAV1394" s="84">
        <f t="shared" ref="VAV1394:VBD1394" si="2932">VAV1388</f>
        <v>0</v>
      </c>
      <c r="VAW1394" s="84">
        <f t="shared" si="2932"/>
        <v>0</v>
      </c>
      <c r="VAX1394" s="84">
        <f t="shared" si="2932"/>
        <v>0</v>
      </c>
      <c r="VAY1394" s="84">
        <f t="shared" si="2932"/>
        <v>0</v>
      </c>
      <c r="VAZ1394" s="84">
        <f t="shared" si="2932"/>
        <v>2000000</v>
      </c>
      <c r="VBA1394" s="84">
        <f t="shared" si="2932"/>
        <v>0</v>
      </c>
      <c r="VBB1394" s="84">
        <f t="shared" si="2932"/>
        <v>0</v>
      </c>
      <c r="VBC1394" s="84">
        <f t="shared" si="2932"/>
        <v>2000000</v>
      </c>
      <c r="VBD1394" s="84">
        <f t="shared" si="2932"/>
        <v>2000000</v>
      </c>
      <c r="VBJ1394" s="84" t="s">
        <v>247</v>
      </c>
      <c r="VBK1394" s="84" t="s">
        <v>4692</v>
      </c>
      <c r="VBL1394" s="84">
        <f t="shared" ref="VBL1394:VBT1394" si="2933">VBL1388</f>
        <v>0</v>
      </c>
      <c r="VBM1394" s="84">
        <f t="shared" si="2933"/>
        <v>0</v>
      </c>
      <c r="VBN1394" s="84">
        <f t="shared" si="2933"/>
        <v>0</v>
      </c>
      <c r="VBO1394" s="84">
        <f t="shared" si="2933"/>
        <v>0</v>
      </c>
      <c r="VBP1394" s="84">
        <f t="shared" si="2933"/>
        <v>2000000</v>
      </c>
      <c r="VBQ1394" s="84">
        <f t="shared" si="2933"/>
        <v>0</v>
      </c>
      <c r="VBR1394" s="84">
        <f t="shared" si="2933"/>
        <v>0</v>
      </c>
      <c r="VBS1394" s="84">
        <f t="shared" si="2933"/>
        <v>2000000</v>
      </c>
      <c r="VBT1394" s="84">
        <f t="shared" si="2933"/>
        <v>2000000</v>
      </c>
      <c r="VBZ1394" s="84" t="s">
        <v>247</v>
      </c>
      <c r="VCA1394" s="84" t="s">
        <v>4692</v>
      </c>
      <c r="VCB1394" s="84">
        <f t="shared" ref="VCB1394:VCJ1394" si="2934">VCB1388</f>
        <v>0</v>
      </c>
      <c r="VCC1394" s="84">
        <f t="shared" si="2934"/>
        <v>0</v>
      </c>
      <c r="VCD1394" s="84">
        <f t="shared" si="2934"/>
        <v>0</v>
      </c>
      <c r="VCE1394" s="84">
        <f t="shared" si="2934"/>
        <v>0</v>
      </c>
      <c r="VCF1394" s="84">
        <f t="shared" si="2934"/>
        <v>2000000</v>
      </c>
      <c r="VCG1394" s="84">
        <f t="shared" si="2934"/>
        <v>0</v>
      </c>
      <c r="VCH1394" s="84">
        <f t="shared" si="2934"/>
        <v>0</v>
      </c>
      <c r="VCI1394" s="84">
        <f t="shared" si="2934"/>
        <v>2000000</v>
      </c>
      <c r="VCJ1394" s="84">
        <f t="shared" si="2934"/>
        <v>2000000</v>
      </c>
      <c r="VCP1394" s="84" t="s">
        <v>247</v>
      </c>
      <c r="VCQ1394" s="84" t="s">
        <v>4692</v>
      </c>
      <c r="VCR1394" s="84">
        <f t="shared" ref="VCR1394:VCZ1394" si="2935">VCR1388</f>
        <v>0</v>
      </c>
      <c r="VCS1394" s="84">
        <f t="shared" si="2935"/>
        <v>0</v>
      </c>
      <c r="VCT1394" s="84">
        <f t="shared" si="2935"/>
        <v>0</v>
      </c>
      <c r="VCU1394" s="84">
        <f t="shared" si="2935"/>
        <v>0</v>
      </c>
      <c r="VCV1394" s="84">
        <f t="shared" si="2935"/>
        <v>2000000</v>
      </c>
      <c r="VCW1394" s="84">
        <f t="shared" si="2935"/>
        <v>0</v>
      </c>
      <c r="VCX1394" s="84">
        <f t="shared" si="2935"/>
        <v>0</v>
      </c>
      <c r="VCY1394" s="84">
        <f t="shared" si="2935"/>
        <v>2000000</v>
      </c>
      <c r="VCZ1394" s="84">
        <f t="shared" si="2935"/>
        <v>2000000</v>
      </c>
      <c r="VDF1394" s="84" t="s">
        <v>247</v>
      </c>
      <c r="VDG1394" s="84" t="s">
        <v>4692</v>
      </c>
      <c r="VDH1394" s="84">
        <f t="shared" ref="VDH1394:VDP1394" si="2936">VDH1388</f>
        <v>0</v>
      </c>
      <c r="VDI1394" s="84">
        <f t="shared" si="2936"/>
        <v>0</v>
      </c>
      <c r="VDJ1394" s="84">
        <f t="shared" si="2936"/>
        <v>0</v>
      </c>
      <c r="VDK1394" s="84">
        <f t="shared" si="2936"/>
        <v>0</v>
      </c>
      <c r="VDL1394" s="84">
        <f t="shared" si="2936"/>
        <v>2000000</v>
      </c>
      <c r="VDM1394" s="84">
        <f t="shared" si="2936"/>
        <v>0</v>
      </c>
      <c r="VDN1394" s="84">
        <f t="shared" si="2936"/>
        <v>0</v>
      </c>
      <c r="VDO1394" s="84">
        <f t="shared" si="2936"/>
        <v>2000000</v>
      </c>
      <c r="VDP1394" s="84">
        <f t="shared" si="2936"/>
        <v>2000000</v>
      </c>
      <c r="VDV1394" s="84" t="s">
        <v>247</v>
      </c>
      <c r="VDW1394" s="84" t="s">
        <v>4692</v>
      </c>
      <c r="VDX1394" s="84">
        <f t="shared" ref="VDX1394:VEF1394" si="2937">VDX1388</f>
        <v>0</v>
      </c>
      <c r="VDY1394" s="84">
        <f t="shared" si="2937"/>
        <v>0</v>
      </c>
      <c r="VDZ1394" s="84">
        <f t="shared" si="2937"/>
        <v>0</v>
      </c>
      <c r="VEA1394" s="84">
        <f t="shared" si="2937"/>
        <v>0</v>
      </c>
      <c r="VEB1394" s="84">
        <f t="shared" si="2937"/>
        <v>2000000</v>
      </c>
      <c r="VEC1394" s="84">
        <f t="shared" si="2937"/>
        <v>0</v>
      </c>
      <c r="VED1394" s="84">
        <f t="shared" si="2937"/>
        <v>0</v>
      </c>
      <c r="VEE1394" s="84">
        <f t="shared" si="2937"/>
        <v>2000000</v>
      </c>
      <c r="VEF1394" s="84">
        <f t="shared" si="2937"/>
        <v>2000000</v>
      </c>
      <c r="VEL1394" s="84" t="s">
        <v>247</v>
      </c>
      <c r="VEM1394" s="84" t="s">
        <v>4692</v>
      </c>
      <c r="VEN1394" s="84">
        <f t="shared" ref="VEN1394:VEV1394" si="2938">VEN1388</f>
        <v>0</v>
      </c>
      <c r="VEO1394" s="84">
        <f t="shared" si="2938"/>
        <v>0</v>
      </c>
      <c r="VEP1394" s="84">
        <f t="shared" si="2938"/>
        <v>0</v>
      </c>
      <c r="VEQ1394" s="84">
        <f t="shared" si="2938"/>
        <v>0</v>
      </c>
      <c r="VER1394" s="84">
        <f t="shared" si="2938"/>
        <v>2000000</v>
      </c>
      <c r="VES1394" s="84">
        <f t="shared" si="2938"/>
        <v>0</v>
      </c>
      <c r="VET1394" s="84">
        <f t="shared" si="2938"/>
        <v>0</v>
      </c>
      <c r="VEU1394" s="84">
        <f t="shared" si="2938"/>
        <v>2000000</v>
      </c>
      <c r="VEV1394" s="84">
        <f t="shared" si="2938"/>
        <v>2000000</v>
      </c>
      <c r="VFB1394" s="84" t="s">
        <v>247</v>
      </c>
      <c r="VFC1394" s="84" t="s">
        <v>4692</v>
      </c>
      <c r="VFD1394" s="84">
        <f t="shared" ref="VFD1394:VFL1394" si="2939">VFD1388</f>
        <v>0</v>
      </c>
      <c r="VFE1394" s="84">
        <f t="shared" si="2939"/>
        <v>0</v>
      </c>
      <c r="VFF1394" s="84">
        <f t="shared" si="2939"/>
        <v>0</v>
      </c>
      <c r="VFG1394" s="84">
        <f t="shared" si="2939"/>
        <v>0</v>
      </c>
      <c r="VFH1394" s="84">
        <f t="shared" si="2939"/>
        <v>2000000</v>
      </c>
      <c r="VFI1394" s="84">
        <f t="shared" si="2939"/>
        <v>0</v>
      </c>
      <c r="VFJ1394" s="84">
        <f t="shared" si="2939"/>
        <v>0</v>
      </c>
      <c r="VFK1394" s="84">
        <f t="shared" si="2939"/>
        <v>2000000</v>
      </c>
      <c r="VFL1394" s="84">
        <f t="shared" si="2939"/>
        <v>2000000</v>
      </c>
      <c r="VFR1394" s="84" t="s">
        <v>247</v>
      </c>
      <c r="VFS1394" s="84" t="s">
        <v>4692</v>
      </c>
      <c r="VFT1394" s="84">
        <f t="shared" ref="VFT1394:VGB1394" si="2940">VFT1388</f>
        <v>0</v>
      </c>
      <c r="VFU1394" s="84">
        <f t="shared" si="2940"/>
        <v>0</v>
      </c>
      <c r="VFV1394" s="84">
        <f t="shared" si="2940"/>
        <v>0</v>
      </c>
      <c r="VFW1394" s="84">
        <f t="shared" si="2940"/>
        <v>0</v>
      </c>
      <c r="VFX1394" s="84">
        <f t="shared" si="2940"/>
        <v>2000000</v>
      </c>
      <c r="VFY1394" s="84">
        <f t="shared" si="2940"/>
        <v>0</v>
      </c>
      <c r="VFZ1394" s="84">
        <f t="shared" si="2940"/>
        <v>0</v>
      </c>
      <c r="VGA1394" s="84">
        <f t="shared" si="2940"/>
        <v>2000000</v>
      </c>
      <c r="VGB1394" s="84">
        <f t="shared" si="2940"/>
        <v>2000000</v>
      </c>
      <c r="VGH1394" s="84" t="s">
        <v>247</v>
      </c>
      <c r="VGI1394" s="84" t="s">
        <v>4692</v>
      </c>
      <c r="VGJ1394" s="84">
        <f t="shared" ref="VGJ1394:VGR1394" si="2941">VGJ1388</f>
        <v>0</v>
      </c>
      <c r="VGK1394" s="84">
        <f t="shared" si="2941"/>
        <v>0</v>
      </c>
      <c r="VGL1394" s="84">
        <f t="shared" si="2941"/>
        <v>0</v>
      </c>
      <c r="VGM1394" s="84">
        <f t="shared" si="2941"/>
        <v>0</v>
      </c>
      <c r="VGN1394" s="84">
        <f t="shared" si="2941"/>
        <v>2000000</v>
      </c>
      <c r="VGO1394" s="84">
        <f t="shared" si="2941"/>
        <v>0</v>
      </c>
      <c r="VGP1394" s="84">
        <f t="shared" si="2941"/>
        <v>0</v>
      </c>
      <c r="VGQ1394" s="84">
        <f t="shared" si="2941"/>
        <v>2000000</v>
      </c>
      <c r="VGR1394" s="84">
        <f t="shared" si="2941"/>
        <v>2000000</v>
      </c>
      <c r="VGX1394" s="84" t="s">
        <v>247</v>
      </c>
      <c r="VGY1394" s="84" t="s">
        <v>4692</v>
      </c>
      <c r="VGZ1394" s="84">
        <f t="shared" ref="VGZ1394:VHH1394" si="2942">VGZ1388</f>
        <v>0</v>
      </c>
      <c r="VHA1394" s="84">
        <f t="shared" si="2942"/>
        <v>0</v>
      </c>
      <c r="VHB1394" s="84">
        <f t="shared" si="2942"/>
        <v>0</v>
      </c>
      <c r="VHC1394" s="84">
        <f t="shared" si="2942"/>
        <v>0</v>
      </c>
      <c r="VHD1394" s="84">
        <f t="shared" si="2942"/>
        <v>2000000</v>
      </c>
      <c r="VHE1394" s="84">
        <f t="shared" si="2942"/>
        <v>0</v>
      </c>
      <c r="VHF1394" s="84">
        <f t="shared" si="2942"/>
        <v>0</v>
      </c>
      <c r="VHG1394" s="84">
        <f t="shared" si="2942"/>
        <v>2000000</v>
      </c>
      <c r="VHH1394" s="84">
        <f t="shared" si="2942"/>
        <v>2000000</v>
      </c>
      <c r="VHN1394" s="84" t="s">
        <v>247</v>
      </c>
      <c r="VHO1394" s="84" t="s">
        <v>4692</v>
      </c>
      <c r="VHP1394" s="84">
        <f t="shared" ref="VHP1394:VHX1394" si="2943">VHP1388</f>
        <v>0</v>
      </c>
      <c r="VHQ1394" s="84">
        <f t="shared" si="2943"/>
        <v>0</v>
      </c>
      <c r="VHR1394" s="84">
        <f t="shared" si="2943"/>
        <v>0</v>
      </c>
      <c r="VHS1394" s="84">
        <f t="shared" si="2943"/>
        <v>0</v>
      </c>
      <c r="VHT1394" s="84">
        <f t="shared" si="2943"/>
        <v>2000000</v>
      </c>
      <c r="VHU1394" s="84">
        <f t="shared" si="2943"/>
        <v>0</v>
      </c>
      <c r="VHV1394" s="84">
        <f t="shared" si="2943"/>
        <v>0</v>
      </c>
      <c r="VHW1394" s="84">
        <f t="shared" si="2943"/>
        <v>2000000</v>
      </c>
      <c r="VHX1394" s="84">
        <f t="shared" si="2943"/>
        <v>2000000</v>
      </c>
      <c r="VID1394" s="84" t="s">
        <v>247</v>
      </c>
      <c r="VIE1394" s="84" t="s">
        <v>4692</v>
      </c>
      <c r="VIF1394" s="84">
        <f t="shared" ref="VIF1394:VIN1394" si="2944">VIF1388</f>
        <v>0</v>
      </c>
      <c r="VIG1394" s="84">
        <f t="shared" si="2944"/>
        <v>0</v>
      </c>
      <c r="VIH1394" s="84">
        <f t="shared" si="2944"/>
        <v>0</v>
      </c>
      <c r="VII1394" s="84">
        <f t="shared" si="2944"/>
        <v>0</v>
      </c>
      <c r="VIJ1394" s="84">
        <f t="shared" si="2944"/>
        <v>2000000</v>
      </c>
      <c r="VIK1394" s="84">
        <f t="shared" si="2944"/>
        <v>0</v>
      </c>
      <c r="VIL1394" s="84">
        <f t="shared" si="2944"/>
        <v>0</v>
      </c>
      <c r="VIM1394" s="84">
        <f t="shared" si="2944"/>
        <v>2000000</v>
      </c>
      <c r="VIN1394" s="84">
        <f t="shared" si="2944"/>
        <v>2000000</v>
      </c>
      <c r="VIT1394" s="84" t="s">
        <v>247</v>
      </c>
      <c r="VIU1394" s="84" t="s">
        <v>4692</v>
      </c>
      <c r="VIV1394" s="84">
        <f t="shared" ref="VIV1394:VJD1394" si="2945">VIV1388</f>
        <v>0</v>
      </c>
      <c r="VIW1394" s="84">
        <f t="shared" si="2945"/>
        <v>0</v>
      </c>
      <c r="VIX1394" s="84">
        <f t="shared" si="2945"/>
        <v>0</v>
      </c>
      <c r="VIY1394" s="84">
        <f t="shared" si="2945"/>
        <v>0</v>
      </c>
      <c r="VIZ1394" s="84">
        <f t="shared" si="2945"/>
        <v>2000000</v>
      </c>
      <c r="VJA1394" s="84">
        <f t="shared" si="2945"/>
        <v>0</v>
      </c>
      <c r="VJB1394" s="84">
        <f t="shared" si="2945"/>
        <v>0</v>
      </c>
      <c r="VJC1394" s="84">
        <f t="shared" si="2945"/>
        <v>2000000</v>
      </c>
      <c r="VJD1394" s="84">
        <f t="shared" si="2945"/>
        <v>2000000</v>
      </c>
      <c r="VJJ1394" s="84" t="s">
        <v>247</v>
      </c>
      <c r="VJK1394" s="84" t="s">
        <v>4692</v>
      </c>
      <c r="VJL1394" s="84">
        <f t="shared" ref="VJL1394:VJT1394" si="2946">VJL1388</f>
        <v>0</v>
      </c>
      <c r="VJM1394" s="84">
        <f t="shared" si="2946"/>
        <v>0</v>
      </c>
      <c r="VJN1394" s="84">
        <f t="shared" si="2946"/>
        <v>0</v>
      </c>
      <c r="VJO1394" s="84">
        <f t="shared" si="2946"/>
        <v>0</v>
      </c>
      <c r="VJP1394" s="84">
        <f t="shared" si="2946"/>
        <v>2000000</v>
      </c>
      <c r="VJQ1394" s="84">
        <f t="shared" si="2946"/>
        <v>0</v>
      </c>
      <c r="VJR1394" s="84">
        <f t="shared" si="2946"/>
        <v>0</v>
      </c>
      <c r="VJS1394" s="84">
        <f t="shared" si="2946"/>
        <v>2000000</v>
      </c>
      <c r="VJT1394" s="84">
        <f t="shared" si="2946"/>
        <v>2000000</v>
      </c>
      <c r="VJZ1394" s="84" t="s">
        <v>247</v>
      </c>
      <c r="VKA1394" s="84" t="s">
        <v>4692</v>
      </c>
      <c r="VKB1394" s="84">
        <f t="shared" ref="VKB1394:VKJ1394" si="2947">VKB1388</f>
        <v>0</v>
      </c>
      <c r="VKC1394" s="84">
        <f t="shared" si="2947"/>
        <v>0</v>
      </c>
      <c r="VKD1394" s="84">
        <f t="shared" si="2947"/>
        <v>0</v>
      </c>
      <c r="VKE1394" s="84">
        <f t="shared" si="2947"/>
        <v>0</v>
      </c>
      <c r="VKF1394" s="84">
        <f t="shared" si="2947"/>
        <v>2000000</v>
      </c>
      <c r="VKG1394" s="84">
        <f t="shared" si="2947"/>
        <v>0</v>
      </c>
      <c r="VKH1394" s="84">
        <f t="shared" si="2947"/>
        <v>0</v>
      </c>
      <c r="VKI1394" s="84">
        <f t="shared" si="2947"/>
        <v>2000000</v>
      </c>
      <c r="VKJ1394" s="84">
        <f t="shared" si="2947"/>
        <v>2000000</v>
      </c>
      <c r="VKP1394" s="84" t="s">
        <v>247</v>
      </c>
      <c r="VKQ1394" s="84" t="s">
        <v>4692</v>
      </c>
      <c r="VKR1394" s="84">
        <f t="shared" ref="VKR1394:VKZ1394" si="2948">VKR1388</f>
        <v>0</v>
      </c>
      <c r="VKS1394" s="84">
        <f t="shared" si="2948"/>
        <v>0</v>
      </c>
      <c r="VKT1394" s="84">
        <f t="shared" si="2948"/>
        <v>0</v>
      </c>
      <c r="VKU1394" s="84">
        <f t="shared" si="2948"/>
        <v>0</v>
      </c>
      <c r="VKV1394" s="84">
        <f t="shared" si="2948"/>
        <v>2000000</v>
      </c>
      <c r="VKW1394" s="84">
        <f t="shared" si="2948"/>
        <v>0</v>
      </c>
      <c r="VKX1394" s="84">
        <f t="shared" si="2948"/>
        <v>0</v>
      </c>
      <c r="VKY1394" s="84">
        <f t="shared" si="2948"/>
        <v>2000000</v>
      </c>
      <c r="VKZ1394" s="84">
        <f t="shared" si="2948"/>
        <v>2000000</v>
      </c>
      <c r="VLF1394" s="84" t="s">
        <v>247</v>
      </c>
      <c r="VLG1394" s="84" t="s">
        <v>4692</v>
      </c>
      <c r="VLH1394" s="84">
        <f t="shared" ref="VLH1394:VLP1394" si="2949">VLH1388</f>
        <v>0</v>
      </c>
      <c r="VLI1394" s="84">
        <f t="shared" si="2949"/>
        <v>0</v>
      </c>
      <c r="VLJ1394" s="84">
        <f t="shared" si="2949"/>
        <v>0</v>
      </c>
      <c r="VLK1394" s="84">
        <f t="shared" si="2949"/>
        <v>0</v>
      </c>
      <c r="VLL1394" s="84">
        <f t="shared" si="2949"/>
        <v>2000000</v>
      </c>
      <c r="VLM1394" s="84">
        <f t="shared" si="2949"/>
        <v>0</v>
      </c>
      <c r="VLN1394" s="84">
        <f t="shared" si="2949"/>
        <v>0</v>
      </c>
      <c r="VLO1394" s="84">
        <f t="shared" si="2949"/>
        <v>2000000</v>
      </c>
      <c r="VLP1394" s="84">
        <f t="shared" si="2949"/>
        <v>2000000</v>
      </c>
      <c r="VLV1394" s="84" t="s">
        <v>247</v>
      </c>
      <c r="VLW1394" s="84" t="s">
        <v>4692</v>
      </c>
      <c r="VLX1394" s="84">
        <f t="shared" ref="VLX1394:VMF1394" si="2950">VLX1388</f>
        <v>0</v>
      </c>
      <c r="VLY1394" s="84">
        <f t="shared" si="2950"/>
        <v>0</v>
      </c>
      <c r="VLZ1394" s="84">
        <f t="shared" si="2950"/>
        <v>0</v>
      </c>
      <c r="VMA1394" s="84">
        <f t="shared" si="2950"/>
        <v>0</v>
      </c>
      <c r="VMB1394" s="84">
        <f t="shared" si="2950"/>
        <v>2000000</v>
      </c>
      <c r="VMC1394" s="84">
        <f t="shared" si="2950"/>
        <v>0</v>
      </c>
      <c r="VMD1394" s="84">
        <f t="shared" si="2950"/>
        <v>0</v>
      </c>
      <c r="VME1394" s="84">
        <f t="shared" si="2950"/>
        <v>2000000</v>
      </c>
      <c r="VMF1394" s="84">
        <f t="shared" si="2950"/>
        <v>2000000</v>
      </c>
      <c r="VML1394" s="84" t="s">
        <v>247</v>
      </c>
      <c r="VMM1394" s="84" t="s">
        <v>4692</v>
      </c>
      <c r="VMN1394" s="84">
        <f t="shared" ref="VMN1394:VMV1394" si="2951">VMN1388</f>
        <v>0</v>
      </c>
      <c r="VMO1394" s="84">
        <f t="shared" si="2951"/>
        <v>0</v>
      </c>
      <c r="VMP1394" s="84">
        <f t="shared" si="2951"/>
        <v>0</v>
      </c>
      <c r="VMQ1394" s="84">
        <f t="shared" si="2951"/>
        <v>0</v>
      </c>
      <c r="VMR1394" s="84">
        <f t="shared" si="2951"/>
        <v>2000000</v>
      </c>
      <c r="VMS1394" s="84">
        <f t="shared" si="2951"/>
        <v>0</v>
      </c>
      <c r="VMT1394" s="84">
        <f t="shared" si="2951"/>
        <v>0</v>
      </c>
      <c r="VMU1394" s="84">
        <f t="shared" si="2951"/>
        <v>2000000</v>
      </c>
      <c r="VMV1394" s="84">
        <f t="shared" si="2951"/>
        <v>2000000</v>
      </c>
      <c r="VNB1394" s="84" t="s">
        <v>247</v>
      </c>
      <c r="VNC1394" s="84" t="s">
        <v>4692</v>
      </c>
      <c r="VND1394" s="84">
        <f t="shared" ref="VND1394:VNL1394" si="2952">VND1388</f>
        <v>0</v>
      </c>
      <c r="VNE1394" s="84">
        <f t="shared" si="2952"/>
        <v>0</v>
      </c>
      <c r="VNF1394" s="84">
        <f t="shared" si="2952"/>
        <v>0</v>
      </c>
      <c r="VNG1394" s="84">
        <f t="shared" si="2952"/>
        <v>0</v>
      </c>
      <c r="VNH1394" s="84">
        <f t="shared" si="2952"/>
        <v>2000000</v>
      </c>
      <c r="VNI1394" s="84">
        <f t="shared" si="2952"/>
        <v>0</v>
      </c>
      <c r="VNJ1394" s="84">
        <f t="shared" si="2952"/>
        <v>0</v>
      </c>
      <c r="VNK1394" s="84">
        <f t="shared" si="2952"/>
        <v>2000000</v>
      </c>
      <c r="VNL1394" s="84">
        <f t="shared" si="2952"/>
        <v>2000000</v>
      </c>
      <c r="VNR1394" s="84" t="s">
        <v>247</v>
      </c>
      <c r="VNS1394" s="84" t="s">
        <v>4692</v>
      </c>
      <c r="VNT1394" s="84">
        <f t="shared" ref="VNT1394:VOB1394" si="2953">VNT1388</f>
        <v>0</v>
      </c>
      <c r="VNU1394" s="84">
        <f t="shared" si="2953"/>
        <v>0</v>
      </c>
      <c r="VNV1394" s="84">
        <f t="shared" si="2953"/>
        <v>0</v>
      </c>
      <c r="VNW1394" s="84">
        <f t="shared" si="2953"/>
        <v>0</v>
      </c>
      <c r="VNX1394" s="84">
        <f t="shared" si="2953"/>
        <v>2000000</v>
      </c>
      <c r="VNY1394" s="84">
        <f t="shared" si="2953"/>
        <v>0</v>
      </c>
      <c r="VNZ1394" s="84">
        <f t="shared" si="2953"/>
        <v>0</v>
      </c>
      <c r="VOA1394" s="84">
        <f t="shared" si="2953"/>
        <v>2000000</v>
      </c>
      <c r="VOB1394" s="84">
        <f t="shared" si="2953"/>
        <v>2000000</v>
      </c>
      <c r="VOH1394" s="84" t="s">
        <v>247</v>
      </c>
      <c r="VOI1394" s="84" t="s">
        <v>4692</v>
      </c>
      <c r="VOJ1394" s="84">
        <f t="shared" ref="VOJ1394:VOR1394" si="2954">VOJ1388</f>
        <v>0</v>
      </c>
      <c r="VOK1394" s="84">
        <f t="shared" si="2954"/>
        <v>0</v>
      </c>
      <c r="VOL1394" s="84">
        <f t="shared" si="2954"/>
        <v>0</v>
      </c>
      <c r="VOM1394" s="84">
        <f t="shared" si="2954"/>
        <v>0</v>
      </c>
      <c r="VON1394" s="84">
        <f t="shared" si="2954"/>
        <v>2000000</v>
      </c>
      <c r="VOO1394" s="84">
        <f t="shared" si="2954"/>
        <v>0</v>
      </c>
      <c r="VOP1394" s="84">
        <f t="shared" si="2954"/>
        <v>0</v>
      </c>
      <c r="VOQ1394" s="84">
        <f t="shared" si="2954"/>
        <v>2000000</v>
      </c>
      <c r="VOR1394" s="84">
        <f t="shared" si="2954"/>
        <v>2000000</v>
      </c>
      <c r="VOX1394" s="84" t="s">
        <v>247</v>
      </c>
      <c r="VOY1394" s="84" t="s">
        <v>4692</v>
      </c>
      <c r="VOZ1394" s="84">
        <f t="shared" ref="VOZ1394:VPH1394" si="2955">VOZ1388</f>
        <v>0</v>
      </c>
      <c r="VPA1394" s="84">
        <f t="shared" si="2955"/>
        <v>0</v>
      </c>
      <c r="VPB1394" s="84">
        <f t="shared" si="2955"/>
        <v>0</v>
      </c>
      <c r="VPC1394" s="84">
        <f t="shared" si="2955"/>
        <v>0</v>
      </c>
      <c r="VPD1394" s="84">
        <f t="shared" si="2955"/>
        <v>2000000</v>
      </c>
      <c r="VPE1394" s="84">
        <f t="shared" si="2955"/>
        <v>0</v>
      </c>
      <c r="VPF1394" s="84">
        <f t="shared" si="2955"/>
        <v>0</v>
      </c>
      <c r="VPG1394" s="84">
        <f t="shared" si="2955"/>
        <v>2000000</v>
      </c>
      <c r="VPH1394" s="84">
        <f t="shared" si="2955"/>
        <v>2000000</v>
      </c>
      <c r="VPN1394" s="84" t="s">
        <v>247</v>
      </c>
      <c r="VPO1394" s="84" t="s">
        <v>4692</v>
      </c>
      <c r="VPP1394" s="84">
        <f t="shared" ref="VPP1394:VPX1394" si="2956">VPP1388</f>
        <v>0</v>
      </c>
      <c r="VPQ1394" s="84">
        <f t="shared" si="2956"/>
        <v>0</v>
      </c>
      <c r="VPR1394" s="84">
        <f t="shared" si="2956"/>
        <v>0</v>
      </c>
      <c r="VPS1394" s="84">
        <f t="shared" si="2956"/>
        <v>0</v>
      </c>
      <c r="VPT1394" s="84">
        <f t="shared" si="2956"/>
        <v>2000000</v>
      </c>
      <c r="VPU1394" s="84">
        <f t="shared" si="2956"/>
        <v>0</v>
      </c>
      <c r="VPV1394" s="84">
        <f t="shared" si="2956"/>
        <v>0</v>
      </c>
      <c r="VPW1394" s="84">
        <f t="shared" si="2956"/>
        <v>2000000</v>
      </c>
      <c r="VPX1394" s="84">
        <f t="shared" si="2956"/>
        <v>2000000</v>
      </c>
      <c r="VQD1394" s="84" t="s">
        <v>247</v>
      </c>
      <c r="VQE1394" s="84" t="s">
        <v>4692</v>
      </c>
      <c r="VQF1394" s="84">
        <f t="shared" ref="VQF1394:VQN1394" si="2957">VQF1388</f>
        <v>0</v>
      </c>
      <c r="VQG1394" s="84">
        <f t="shared" si="2957"/>
        <v>0</v>
      </c>
      <c r="VQH1394" s="84">
        <f t="shared" si="2957"/>
        <v>0</v>
      </c>
      <c r="VQI1394" s="84">
        <f t="shared" si="2957"/>
        <v>0</v>
      </c>
      <c r="VQJ1394" s="84">
        <f t="shared" si="2957"/>
        <v>2000000</v>
      </c>
      <c r="VQK1394" s="84">
        <f t="shared" si="2957"/>
        <v>0</v>
      </c>
      <c r="VQL1394" s="84">
        <f t="shared" si="2957"/>
        <v>0</v>
      </c>
      <c r="VQM1394" s="84">
        <f t="shared" si="2957"/>
        <v>2000000</v>
      </c>
      <c r="VQN1394" s="84">
        <f t="shared" si="2957"/>
        <v>2000000</v>
      </c>
      <c r="VQT1394" s="84" t="s">
        <v>247</v>
      </c>
      <c r="VQU1394" s="84" t="s">
        <v>4692</v>
      </c>
      <c r="VQV1394" s="84">
        <f t="shared" ref="VQV1394:VRD1394" si="2958">VQV1388</f>
        <v>0</v>
      </c>
      <c r="VQW1394" s="84">
        <f t="shared" si="2958"/>
        <v>0</v>
      </c>
      <c r="VQX1394" s="84">
        <f t="shared" si="2958"/>
        <v>0</v>
      </c>
      <c r="VQY1394" s="84">
        <f t="shared" si="2958"/>
        <v>0</v>
      </c>
      <c r="VQZ1394" s="84">
        <f t="shared" si="2958"/>
        <v>2000000</v>
      </c>
      <c r="VRA1394" s="84">
        <f t="shared" si="2958"/>
        <v>0</v>
      </c>
      <c r="VRB1394" s="84">
        <f t="shared" si="2958"/>
        <v>0</v>
      </c>
      <c r="VRC1394" s="84">
        <f t="shared" si="2958"/>
        <v>2000000</v>
      </c>
      <c r="VRD1394" s="84">
        <f t="shared" si="2958"/>
        <v>2000000</v>
      </c>
      <c r="VRJ1394" s="84" t="s">
        <v>247</v>
      </c>
      <c r="VRK1394" s="84" t="s">
        <v>4692</v>
      </c>
      <c r="VRL1394" s="84">
        <f>VRL1388</f>
        <v>0</v>
      </c>
      <c r="VRM1394" s="84">
        <f>VRM1388</f>
        <v>0</v>
      </c>
      <c r="VRN1394" s="84">
        <f>VRN1388</f>
        <v>0</v>
      </c>
      <c r="VRO1394" s="84">
        <f>VRO1388</f>
        <v>0</v>
      </c>
      <c r="VRP1394" s="84">
        <f>VRP1388</f>
        <v>2000000</v>
      </c>
      <c r="VRQ1394" s="84">
        <f>VRQ1388</f>
        <v>0</v>
      </c>
      <c r="VRR1394" s="84">
        <f>VRR1388</f>
        <v>0</v>
      </c>
      <c r="VRS1394" s="84">
        <f>VRS1388</f>
        <v>2000000</v>
      </c>
      <c r="VRT1394" s="84">
        <f>VRT1388</f>
        <v>2000000</v>
      </c>
      <c r="VRZ1394" s="84" t="s">
        <v>247</v>
      </c>
      <c r="VSA1394" s="84" t="s">
        <v>4692</v>
      </c>
      <c r="VSB1394" s="84">
        <f t="shared" ref="VSB1394:VSJ1394" si="2959">VSB1388</f>
        <v>0</v>
      </c>
      <c r="VSC1394" s="84">
        <f t="shared" si="2959"/>
        <v>0</v>
      </c>
      <c r="VSD1394" s="84">
        <f t="shared" si="2959"/>
        <v>0</v>
      </c>
      <c r="VSE1394" s="84">
        <f t="shared" si="2959"/>
        <v>0</v>
      </c>
      <c r="VSF1394" s="84">
        <f t="shared" si="2959"/>
        <v>2000000</v>
      </c>
      <c r="VSG1394" s="84">
        <f t="shared" si="2959"/>
        <v>0</v>
      </c>
      <c r="VSH1394" s="84">
        <f t="shared" si="2959"/>
        <v>0</v>
      </c>
      <c r="VSI1394" s="84">
        <f t="shared" si="2959"/>
        <v>2000000</v>
      </c>
      <c r="VSJ1394" s="84">
        <f t="shared" si="2959"/>
        <v>2000000</v>
      </c>
      <c r="VSP1394" s="84" t="s">
        <v>247</v>
      </c>
      <c r="VSQ1394" s="84" t="s">
        <v>4692</v>
      </c>
      <c r="VSR1394" s="84">
        <f t="shared" ref="VSR1394:VSZ1394" si="2960">VSR1388</f>
        <v>0</v>
      </c>
      <c r="VSS1394" s="84">
        <f t="shared" si="2960"/>
        <v>0</v>
      </c>
      <c r="VST1394" s="84">
        <f t="shared" si="2960"/>
        <v>0</v>
      </c>
      <c r="VSU1394" s="84">
        <f t="shared" si="2960"/>
        <v>0</v>
      </c>
      <c r="VSV1394" s="84">
        <f t="shared" si="2960"/>
        <v>2000000</v>
      </c>
      <c r="VSW1394" s="84">
        <f t="shared" si="2960"/>
        <v>0</v>
      </c>
      <c r="VSX1394" s="84">
        <f t="shared" si="2960"/>
        <v>0</v>
      </c>
      <c r="VSY1394" s="84">
        <f t="shared" si="2960"/>
        <v>2000000</v>
      </c>
      <c r="VSZ1394" s="84">
        <f t="shared" si="2960"/>
        <v>2000000</v>
      </c>
      <c r="VTF1394" s="84" t="s">
        <v>247</v>
      </c>
      <c r="VTG1394" s="84" t="s">
        <v>4692</v>
      </c>
      <c r="VTH1394" s="84">
        <f t="shared" ref="VTH1394:VTP1394" si="2961">VTH1388</f>
        <v>0</v>
      </c>
      <c r="VTI1394" s="84">
        <f t="shared" si="2961"/>
        <v>0</v>
      </c>
      <c r="VTJ1394" s="84">
        <f t="shared" si="2961"/>
        <v>0</v>
      </c>
      <c r="VTK1394" s="84">
        <f t="shared" si="2961"/>
        <v>0</v>
      </c>
      <c r="VTL1394" s="84">
        <f t="shared" si="2961"/>
        <v>2000000</v>
      </c>
      <c r="VTM1394" s="84">
        <f t="shared" si="2961"/>
        <v>0</v>
      </c>
      <c r="VTN1394" s="84">
        <f t="shared" si="2961"/>
        <v>0</v>
      </c>
      <c r="VTO1394" s="84">
        <f t="shared" si="2961"/>
        <v>2000000</v>
      </c>
      <c r="VTP1394" s="84">
        <f t="shared" si="2961"/>
        <v>2000000</v>
      </c>
      <c r="VTV1394" s="84" t="s">
        <v>247</v>
      </c>
      <c r="VTW1394" s="84" t="s">
        <v>4692</v>
      </c>
      <c r="VTX1394" s="84">
        <f t="shared" ref="VTX1394:VUF1394" si="2962">VTX1388</f>
        <v>0</v>
      </c>
      <c r="VTY1394" s="84">
        <f t="shared" si="2962"/>
        <v>0</v>
      </c>
      <c r="VTZ1394" s="84">
        <f t="shared" si="2962"/>
        <v>0</v>
      </c>
      <c r="VUA1394" s="84">
        <f t="shared" si="2962"/>
        <v>0</v>
      </c>
      <c r="VUB1394" s="84">
        <f t="shared" si="2962"/>
        <v>2000000</v>
      </c>
      <c r="VUC1394" s="84">
        <f t="shared" si="2962"/>
        <v>0</v>
      </c>
      <c r="VUD1394" s="84">
        <f t="shared" si="2962"/>
        <v>0</v>
      </c>
      <c r="VUE1394" s="84">
        <f t="shared" si="2962"/>
        <v>2000000</v>
      </c>
      <c r="VUF1394" s="84">
        <f t="shared" si="2962"/>
        <v>2000000</v>
      </c>
      <c r="VUL1394" s="84" t="s">
        <v>247</v>
      </c>
      <c r="VUM1394" s="84" t="s">
        <v>4692</v>
      </c>
      <c r="VUN1394" s="84">
        <f t="shared" ref="VUN1394:VUV1394" si="2963">VUN1388</f>
        <v>0</v>
      </c>
      <c r="VUO1394" s="84">
        <f t="shared" si="2963"/>
        <v>0</v>
      </c>
      <c r="VUP1394" s="84">
        <f t="shared" si="2963"/>
        <v>0</v>
      </c>
      <c r="VUQ1394" s="84">
        <f t="shared" si="2963"/>
        <v>0</v>
      </c>
      <c r="VUR1394" s="84">
        <f t="shared" si="2963"/>
        <v>2000000</v>
      </c>
      <c r="VUS1394" s="84">
        <f t="shared" si="2963"/>
        <v>0</v>
      </c>
      <c r="VUT1394" s="84">
        <f t="shared" si="2963"/>
        <v>0</v>
      </c>
      <c r="VUU1394" s="84">
        <f t="shared" si="2963"/>
        <v>2000000</v>
      </c>
      <c r="VUV1394" s="84">
        <f t="shared" si="2963"/>
        <v>2000000</v>
      </c>
      <c r="VVB1394" s="84" t="s">
        <v>247</v>
      </c>
      <c r="VVC1394" s="84" t="s">
        <v>4692</v>
      </c>
      <c r="VVD1394" s="84">
        <f t="shared" ref="VVD1394:VVL1394" si="2964">VVD1388</f>
        <v>0</v>
      </c>
      <c r="VVE1394" s="84">
        <f t="shared" si="2964"/>
        <v>0</v>
      </c>
      <c r="VVF1394" s="84">
        <f t="shared" si="2964"/>
        <v>0</v>
      </c>
      <c r="VVG1394" s="84">
        <f t="shared" si="2964"/>
        <v>0</v>
      </c>
      <c r="VVH1394" s="84">
        <f t="shared" si="2964"/>
        <v>2000000</v>
      </c>
      <c r="VVI1394" s="84">
        <f t="shared" si="2964"/>
        <v>0</v>
      </c>
      <c r="VVJ1394" s="84">
        <f t="shared" si="2964"/>
        <v>0</v>
      </c>
      <c r="VVK1394" s="84">
        <f t="shared" si="2964"/>
        <v>2000000</v>
      </c>
      <c r="VVL1394" s="84">
        <f t="shared" si="2964"/>
        <v>2000000</v>
      </c>
      <c r="VVR1394" s="84" t="s">
        <v>247</v>
      </c>
      <c r="VVS1394" s="84" t="s">
        <v>4692</v>
      </c>
      <c r="VVT1394" s="84">
        <f t="shared" ref="VVT1394:VWB1394" si="2965">VVT1388</f>
        <v>0</v>
      </c>
      <c r="VVU1394" s="84">
        <f t="shared" si="2965"/>
        <v>0</v>
      </c>
      <c r="VVV1394" s="84">
        <f t="shared" si="2965"/>
        <v>0</v>
      </c>
      <c r="VVW1394" s="84">
        <f t="shared" si="2965"/>
        <v>0</v>
      </c>
      <c r="VVX1394" s="84">
        <f t="shared" si="2965"/>
        <v>2000000</v>
      </c>
      <c r="VVY1394" s="84">
        <f t="shared" si="2965"/>
        <v>0</v>
      </c>
      <c r="VVZ1394" s="84">
        <f t="shared" si="2965"/>
        <v>0</v>
      </c>
      <c r="VWA1394" s="84">
        <f t="shared" si="2965"/>
        <v>2000000</v>
      </c>
      <c r="VWB1394" s="84">
        <f t="shared" si="2965"/>
        <v>2000000</v>
      </c>
      <c r="VWH1394" s="84" t="s">
        <v>247</v>
      </c>
      <c r="VWI1394" s="84" t="s">
        <v>4692</v>
      </c>
      <c r="VWJ1394" s="84">
        <f t="shared" ref="VWJ1394:VWR1394" si="2966">VWJ1388</f>
        <v>0</v>
      </c>
      <c r="VWK1394" s="84">
        <f t="shared" si="2966"/>
        <v>0</v>
      </c>
      <c r="VWL1394" s="84">
        <f t="shared" si="2966"/>
        <v>0</v>
      </c>
      <c r="VWM1394" s="84">
        <f t="shared" si="2966"/>
        <v>0</v>
      </c>
      <c r="VWN1394" s="84">
        <f t="shared" si="2966"/>
        <v>2000000</v>
      </c>
      <c r="VWO1394" s="84">
        <f t="shared" si="2966"/>
        <v>0</v>
      </c>
      <c r="VWP1394" s="84">
        <f t="shared" si="2966"/>
        <v>0</v>
      </c>
      <c r="VWQ1394" s="84">
        <f t="shared" si="2966"/>
        <v>2000000</v>
      </c>
      <c r="VWR1394" s="84">
        <f t="shared" si="2966"/>
        <v>2000000</v>
      </c>
      <c r="VWX1394" s="84" t="s">
        <v>247</v>
      </c>
      <c r="VWY1394" s="84" t="s">
        <v>4692</v>
      </c>
      <c r="VWZ1394" s="84">
        <f t="shared" ref="VWZ1394:VXH1394" si="2967">VWZ1388</f>
        <v>0</v>
      </c>
      <c r="VXA1394" s="84">
        <f t="shared" si="2967"/>
        <v>0</v>
      </c>
      <c r="VXB1394" s="84">
        <f t="shared" si="2967"/>
        <v>0</v>
      </c>
      <c r="VXC1394" s="84">
        <f t="shared" si="2967"/>
        <v>0</v>
      </c>
      <c r="VXD1394" s="84">
        <f t="shared" si="2967"/>
        <v>2000000</v>
      </c>
      <c r="VXE1394" s="84">
        <f t="shared" si="2967"/>
        <v>0</v>
      </c>
      <c r="VXF1394" s="84">
        <f t="shared" si="2967"/>
        <v>0</v>
      </c>
      <c r="VXG1394" s="84">
        <f t="shared" si="2967"/>
        <v>2000000</v>
      </c>
      <c r="VXH1394" s="84">
        <f t="shared" si="2967"/>
        <v>2000000</v>
      </c>
      <c r="VXN1394" s="84" t="s">
        <v>247</v>
      </c>
      <c r="VXO1394" s="84" t="s">
        <v>4692</v>
      </c>
      <c r="VXP1394" s="84">
        <f t="shared" ref="VXP1394:VXX1394" si="2968">VXP1388</f>
        <v>0</v>
      </c>
      <c r="VXQ1394" s="84">
        <f t="shared" si="2968"/>
        <v>0</v>
      </c>
      <c r="VXR1394" s="84">
        <f t="shared" si="2968"/>
        <v>0</v>
      </c>
      <c r="VXS1394" s="84">
        <f t="shared" si="2968"/>
        <v>0</v>
      </c>
      <c r="VXT1394" s="84">
        <f t="shared" si="2968"/>
        <v>2000000</v>
      </c>
      <c r="VXU1394" s="84">
        <f t="shared" si="2968"/>
        <v>0</v>
      </c>
      <c r="VXV1394" s="84">
        <f t="shared" si="2968"/>
        <v>0</v>
      </c>
      <c r="VXW1394" s="84">
        <f t="shared" si="2968"/>
        <v>2000000</v>
      </c>
      <c r="VXX1394" s="84">
        <f t="shared" si="2968"/>
        <v>2000000</v>
      </c>
      <c r="VYD1394" s="84" t="s">
        <v>247</v>
      </c>
      <c r="VYE1394" s="84" t="s">
        <v>4692</v>
      </c>
      <c r="VYF1394" s="84">
        <f t="shared" ref="VYF1394:VYN1394" si="2969">VYF1388</f>
        <v>0</v>
      </c>
      <c r="VYG1394" s="84">
        <f t="shared" si="2969"/>
        <v>0</v>
      </c>
      <c r="VYH1394" s="84">
        <f t="shared" si="2969"/>
        <v>0</v>
      </c>
      <c r="VYI1394" s="84">
        <f t="shared" si="2969"/>
        <v>0</v>
      </c>
      <c r="VYJ1394" s="84">
        <f t="shared" si="2969"/>
        <v>2000000</v>
      </c>
      <c r="VYK1394" s="84">
        <f t="shared" si="2969"/>
        <v>0</v>
      </c>
      <c r="VYL1394" s="84">
        <f t="shared" si="2969"/>
        <v>0</v>
      </c>
      <c r="VYM1394" s="84">
        <f t="shared" si="2969"/>
        <v>2000000</v>
      </c>
      <c r="VYN1394" s="84">
        <f t="shared" si="2969"/>
        <v>2000000</v>
      </c>
      <c r="VYT1394" s="84" t="s">
        <v>247</v>
      </c>
      <c r="VYU1394" s="84" t="s">
        <v>4692</v>
      </c>
      <c r="VYV1394" s="84">
        <f t="shared" ref="VYV1394:VZD1394" si="2970">VYV1388</f>
        <v>0</v>
      </c>
      <c r="VYW1394" s="84">
        <f t="shared" si="2970"/>
        <v>0</v>
      </c>
      <c r="VYX1394" s="84">
        <f t="shared" si="2970"/>
        <v>0</v>
      </c>
      <c r="VYY1394" s="84">
        <f t="shared" si="2970"/>
        <v>0</v>
      </c>
      <c r="VYZ1394" s="84">
        <f t="shared" si="2970"/>
        <v>2000000</v>
      </c>
      <c r="VZA1394" s="84">
        <f t="shared" si="2970"/>
        <v>0</v>
      </c>
      <c r="VZB1394" s="84">
        <f t="shared" si="2970"/>
        <v>0</v>
      </c>
      <c r="VZC1394" s="84">
        <f t="shared" si="2970"/>
        <v>2000000</v>
      </c>
      <c r="VZD1394" s="84">
        <f t="shared" si="2970"/>
        <v>2000000</v>
      </c>
      <c r="VZJ1394" s="84" t="s">
        <v>247</v>
      </c>
      <c r="VZK1394" s="84" t="s">
        <v>4692</v>
      </c>
      <c r="VZL1394" s="84">
        <f t="shared" ref="VZL1394:VZT1394" si="2971">VZL1388</f>
        <v>0</v>
      </c>
      <c r="VZM1394" s="84">
        <f t="shared" si="2971"/>
        <v>0</v>
      </c>
      <c r="VZN1394" s="84">
        <f t="shared" si="2971"/>
        <v>0</v>
      </c>
      <c r="VZO1394" s="84">
        <f t="shared" si="2971"/>
        <v>0</v>
      </c>
      <c r="VZP1394" s="84">
        <f t="shared" si="2971"/>
        <v>2000000</v>
      </c>
      <c r="VZQ1394" s="84">
        <f t="shared" si="2971"/>
        <v>0</v>
      </c>
      <c r="VZR1394" s="84">
        <f t="shared" si="2971"/>
        <v>0</v>
      </c>
      <c r="VZS1394" s="84">
        <f t="shared" si="2971"/>
        <v>2000000</v>
      </c>
      <c r="VZT1394" s="84">
        <f t="shared" si="2971"/>
        <v>2000000</v>
      </c>
      <c r="VZZ1394" s="84" t="s">
        <v>247</v>
      </c>
      <c r="WAA1394" s="84" t="s">
        <v>4692</v>
      </c>
      <c r="WAB1394" s="84">
        <f t="shared" ref="WAB1394:WAJ1394" si="2972">WAB1388</f>
        <v>0</v>
      </c>
      <c r="WAC1394" s="84">
        <f t="shared" si="2972"/>
        <v>0</v>
      </c>
      <c r="WAD1394" s="84">
        <f t="shared" si="2972"/>
        <v>0</v>
      </c>
      <c r="WAE1394" s="84">
        <f t="shared" si="2972"/>
        <v>0</v>
      </c>
      <c r="WAF1394" s="84">
        <f t="shared" si="2972"/>
        <v>2000000</v>
      </c>
      <c r="WAG1394" s="84">
        <f t="shared" si="2972"/>
        <v>0</v>
      </c>
      <c r="WAH1394" s="84">
        <f t="shared" si="2972"/>
        <v>0</v>
      </c>
      <c r="WAI1394" s="84">
        <f t="shared" si="2972"/>
        <v>2000000</v>
      </c>
      <c r="WAJ1394" s="84">
        <f t="shared" si="2972"/>
        <v>2000000</v>
      </c>
      <c r="WAP1394" s="84" t="s">
        <v>247</v>
      </c>
      <c r="WAQ1394" s="84" t="s">
        <v>4692</v>
      </c>
      <c r="WAR1394" s="84">
        <f t="shared" ref="WAR1394:WAZ1394" si="2973">WAR1388</f>
        <v>0</v>
      </c>
      <c r="WAS1394" s="84">
        <f t="shared" si="2973"/>
        <v>0</v>
      </c>
      <c r="WAT1394" s="84">
        <f t="shared" si="2973"/>
        <v>0</v>
      </c>
      <c r="WAU1394" s="84">
        <f t="shared" si="2973"/>
        <v>0</v>
      </c>
      <c r="WAV1394" s="84">
        <f t="shared" si="2973"/>
        <v>2000000</v>
      </c>
      <c r="WAW1394" s="84">
        <f t="shared" si="2973"/>
        <v>0</v>
      </c>
      <c r="WAX1394" s="84">
        <f t="shared" si="2973"/>
        <v>0</v>
      </c>
      <c r="WAY1394" s="84">
        <f t="shared" si="2973"/>
        <v>2000000</v>
      </c>
      <c r="WAZ1394" s="84">
        <f t="shared" si="2973"/>
        <v>2000000</v>
      </c>
      <c r="WBF1394" s="84" t="s">
        <v>247</v>
      </c>
      <c r="WBG1394" s="84" t="s">
        <v>4692</v>
      </c>
      <c r="WBH1394" s="84">
        <f t="shared" ref="WBH1394:WBP1394" si="2974">WBH1388</f>
        <v>0</v>
      </c>
      <c r="WBI1394" s="84">
        <f t="shared" si="2974"/>
        <v>0</v>
      </c>
      <c r="WBJ1394" s="84">
        <f t="shared" si="2974"/>
        <v>0</v>
      </c>
      <c r="WBK1394" s="84">
        <f t="shared" si="2974"/>
        <v>0</v>
      </c>
      <c r="WBL1394" s="84">
        <f t="shared" si="2974"/>
        <v>2000000</v>
      </c>
      <c r="WBM1394" s="84">
        <f t="shared" si="2974"/>
        <v>0</v>
      </c>
      <c r="WBN1394" s="84">
        <f t="shared" si="2974"/>
        <v>0</v>
      </c>
      <c r="WBO1394" s="84">
        <f t="shared" si="2974"/>
        <v>2000000</v>
      </c>
      <c r="WBP1394" s="84">
        <f t="shared" si="2974"/>
        <v>2000000</v>
      </c>
      <c r="WBV1394" s="84" t="s">
        <v>247</v>
      </c>
      <c r="WBW1394" s="84" t="s">
        <v>4692</v>
      </c>
      <c r="WBX1394" s="84">
        <f t="shared" ref="WBX1394:WCF1394" si="2975">WBX1388</f>
        <v>0</v>
      </c>
      <c r="WBY1394" s="84">
        <f t="shared" si="2975"/>
        <v>0</v>
      </c>
      <c r="WBZ1394" s="84">
        <f t="shared" si="2975"/>
        <v>0</v>
      </c>
      <c r="WCA1394" s="84">
        <f t="shared" si="2975"/>
        <v>0</v>
      </c>
      <c r="WCB1394" s="84">
        <f t="shared" si="2975"/>
        <v>2000000</v>
      </c>
      <c r="WCC1394" s="84">
        <f t="shared" si="2975"/>
        <v>0</v>
      </c>
      <c r="WCD1394" s="84">
        <f t="shared" si="2975"/>
        <v>0</v>
      </c>
      <c r="WCE1394" s="84">
        <f t="shared" si="2975"/>
        <v>2000000</v>
      </c>
      <c r="WCF1394" s="84">
        <f t="shared" si="2975"/>
        <v>2000000</v>
      </c>
      <c r="WCL1394" s="84" t="s">
        <v>247</v>
      </c>
      <c r="WCM1394" s="84" t="s">
        <v>4692</v>
      </c>
      <c r="WCN1394" s="84">
        <f t="shared" ref="WCN1394:WCV1394" si="2976">WCN1388</f>
        <v>0</v>
      </c>
      <c r="WCO1394" s="84">
        <f t="shared" si="2976"/>
        <v>0</v>
      </c>
      <c r="WCP1394" s="84">
        <f t="shared" si="2976"/>
        <v>0</v>
      </c>
      <c r="WCQ1394" s="84">
        <f t="shared" si="2976"/>
        <v>0</v>
      </c>
      <c r="WCR1394" s="84">
        <f t="shared" si="2976"/>
        <v>2000000</v>
      </c>
      <c r="WCS1394" s="84">
        <f t="shared" si="2976"/>
        <v>0</v>
      </c>
      <c r="WCT1394" s="84">
        <f t="shared" si="2976"/>
        <v>0</v>
      </c>
      <c r="WCU1394" s="84">
        <f t="shared" si="2976"/>
        <v>2000000</v>
      </c>
      <c r="WCV1394" s="84">
        <f t="shared" si="2976"/>
        <v>2000000</v>
      </c>
      <c r="WDB1394" s="84" t="s">
        <v>247</v>
      </c>
      <c r="WDC1394" s="84" t="s">
        <v>4692</v>
      </c>
      <c r="WDD1394" s="84">
        <f t="shared" ref="WDD1394:WDL1394" si="2977">WDD1388</f>
        <v>0</v>
      </c>
      <c r="WDE1394" s="84">
        <f t="shared" si="2977"/>
        <v>0</v>
      </c>
      <c r="WDF1394" s="84">
        <f t="shared" si="2977"/>
        <v>0</v>
      </c>
      <c r="WDG1394" s="84">
        <f t="shared" si="2977"/>
        <v>0</v>
      </c>
      <c r="WDH1394" s="84">
        <f t="shared" si="2977"/>
        <v>2000000</v>
      </c>
      <c r="WDI1394" s="84">
        <f t="shared" si="2977"/>
        <v>0</v>
      </c>
      <c r="WDJ1394" s="84">
        <f t="shared" si="2977"/>
        <v>0</v>
      </c>
      <c r="WDK1394" s="84">
        <f t="shared" si="2977"/>
        <v>2000000</v>
      </c>
      <c r="WDL1394" s="84">
        <f t="shared" si="2977"/>
        <v>2000000</v>
      </c>
      <c r="WDR1394" s="84" t="s">
        <v>247</v>
      </c>
      <c r="WDS1394" s="84" t="s">
        <v>4692</v>
      </c>
      <c r="WDT1394" s="84">
        <f t="shared" ref="WDT1394:WEB1394" si="2978">WDT1388</f>
        <v>0</v>
      </c>
      <c r="WDU1394" s="84">
        <f t="shared" si="2978"/>
        <v>0</v>
      </c>
      <c r="WDV1394" s="84">
        <f t="shared" si="2978"/>
        <v>0</v>
      </c>
      <c r="WDW1394" s="84">
        <f t="shared" si="2978"/>
        <v>0</v>
      </c>
      <c r="WDX1394" s="84">
        <f t="shared" si="2978"/>
        <v>2000000</v>
      </c>
      <c r="WDY1394" s="84">
        <f t="shared" si="2978"/>
        <v>0</v>
      </c>
      <c r="WDZ1394" s="84">
        <f t="shared" si="2978"/>
        <v>0</v>
      </c>
      <c r="WEA1394" s="84">
        <f t="shared" si="2978"/>
        <v>2000000</v>
      </c>
      <c r="WEB1394" s="84">
        <f t="shared" si="2978"/>
        <v>2000000</v>
      </c>
      <c r="WEH1394" s="84" t="s">
        <v>247</v>
      </c>
      <c r="WEI1394" s="84" t="s">
        <v>4692</v>
      </c>
      <c r="WEJ1394" s="84">
        <f t="shared" ref="WEJ1394:WER1394" si="2979">WEJ1388</f>
        <v>0</v>
      </c>
      <c r="WEK1394" s="84">
        <f t="shared" si="2979"/>
        <v>0</v>
      </c>
      <c r="WEL1394" s="84">
        <f t="shared" si="2979"/>
        <v>0</v>
      </c>
      <c r="WEM1394" s="84">
        <f t="shared" si="2979"/>
        <v>0</v>
      </c>
      <c r="WEN1394" s="84">
        <f t="shared" si="2979"/>
        <v>2000000</v>
      </c>
      <c r="WEO1394" s="84">
        <f t="shared" si="2979"/>
        <v>0</v>
      </c>
      <c r="WEP1394" s="84">
        <f t="shared" si="2979"/>
        <v>0</v>
      </c>
      <c r="WEQ1394" s="84">
        <f t="shared" si="2979"/>
        <v>2000000</v>
      </c>
      <c r="WER1394" s="84">
        <f t="shared" si="2979"/>
        <v>2000000</v>
      </c>
      <c r="WEX1394" s="84" t="s">
        <v>247</v>
      </c>
      <c r="WEY1394" s="84" t="s">
        <v>4692</v>
      </c>
      <c r="WEZ1394" s="84">
        <f t="shared" ref="WEZ1394:WFH1394" si="2980">WEZ1388</f>
        <v>0</v>
      </c>
      <c r="WFA1394" s="84">
        <f t="shared" si="2980"/>
        <v>0</v>
      </c>
      <c r="WFB1394" s="84">
        <f t="shared" si="2980"/>
        <v>0</v>
      </c>
      <c r="WFC1394" s="84">
        <f t="shared" si="2980"/>
        <v>0</v>
      </c>
      <c r="WFD1394" s="84">
        <f t="shared" si="2980"/>
        <v>2000000</v>
      </c>
      <c r="WFE1394" s="84">
        <f t="shared" si="2980"/>
        <v>0</v>
      </c>
      <c r="WFF1394" s="84">
        <f t="shared" si="2980"/>
        <v>0</v>
      </c>
      <c r="WFG1394" s="84">
        <f t="shared" si="2980"/>
        <v>2000000</v>
      </c>
      <c r="WFH1394" s="84">
        <f t="shared" si="2980"/>
        <v>2000000</v>
      </c>
      <c r="WFN1394" s="84" t="s">
        <v>247</v>
      </c>
      <c r="WFO1394" s="84" t="s">
        <v>4692</v>
      </c>
      <c r="WFP1394" s="84">
        <f t="shared" ref="WFP1394:WFX1394" si="2981">WFP1388</f>
        <v>0</v>
      </c>
      <c r="WFQ1394" s="84">
        <f t="shared" si="2981"/>
        <v>0</v>
      </c>
      <c r="WFR1394" s="84">
        <f t="shared" si="2981"/>
        <v>0</v>
      </c>
      <c r="WFS1394" s="84">
        <f t="shared" si="2981"/>
        <v>0</v>
      </c>
      <c r="WFT1394" s="84">
        <f t="shared" si="2981"/>
        <v>2000000</v>
      </c>
      <c r="WFU1394" s="84">
        <f t="shared" si="2981"/>
        <v>0</v>
      </c>
      <c r="WFV1394" s="84">
        <f t="shared" si="2981"/>
        <v>0</v>
      </c>
      <c r="WFW1394" s="84">
        <f t="shared" si="2981"/>
        <v>2000000</v>
      </c>
      <c r="WFX1394" s="84">
        <f t="shared" si="2981"/>
        <v>2000000</v>
      </c>
      <c r="WGD1394" s="84" t="s">
        <v>247</v>
      </c>
      <c r="WGE1394" s="84" t="s">
        <v>4692</v>
      </c>
      <c r="WGF1394" s="84">
        <f t="shared" ref="WGF1394:WGN1394" si="2982">WGF1388</f>
        <v>0</v>
      </c>
      <c r="WGG1394" s="84">
        <f t="shared" si="2982"/>
        <v>0</v>
      </c>
      <c r="WGH1394" s="84">
        <f t="shared" si="2982"/>
        <v>0</v>
      </c>
      <c r="WGI1394" s="84">
        <f t="shared" si="2982"/>
        <v>0</v>
      </c>
      <c r="WGJ1394" s="84">
        <f t="shared" si="2982"/>
        <v>2000000</v>
      </c>
      <c r="WGK1394" s="84">
        <f t="shared" si="2982"/>
        <v>0</v>
      </c>
      <c r="WGL1394" s="84">
        <f t="shared" si="2982"/>
        <v>0</v>
      </c>
      <c r="WGM1394" s="84">
        <f t="shared" si="2982"/>
        <v>2000000</v>
      </c>
      <c r="WGN1394" s="84">
        <f t="shared" si="2982"/>
        <v>2000000</v>
      </c>
      <c r="WGT1394" s="84" t="s">
        <v>247</v>
      </c>
      <c r="WGU1394" s="84" t="s">
        <v>4692</v>
      </c>
      <c r="WGV1394" s="84">
        <f t="shared" ref="WGV1394:WHD1394" si="2983">WGV1388</f>
        <v>0</v>
      </c>
      <c r="WGW1394" s="84">
        <f t="shared" si="2983"/>
        <v>0</v>
      </c>
      <c r="WGX1394" s="84">
        <f t="shared" si="2983"/>
        <v>0</v>
      </c>
      <c r="WGY1394" s="84">
        <f t="shared" si="2983"/>
        <v>0</v>
      </c>
      <c r="WGZ1394" s="84">
        <f t="shared" si="2983"/>
        <v>2000000</v>
      </c>
      <c r="WHA1394" s="84">
        <f t="shared" si="2983"/>
        <v>0</v>
      </c>
      <c r="WHB1394" s="84">
        <f t="shared" si="2983"/>
        <v>0</v>
      </c>
      <c r="WHC1394" s="84">
        <f t="shared" si="2983"/>
        <v>2000000</v>
      </c>
      <c r="WHD1394" s="84">
        <f t="shared" si="2983"/>
        <v>2000000</v>
      </c>
      <c r="WHJ1394" s="84" t="s">
        <v>247</v>
      </c>
      <c r="WHK1394" s="84" t="s">
        <v>4692</v>
      </c>
      <c r="WHL1394" s="84">
        <f t="shared" ref="WHL1394:WHT1394" si="2984">WHL1388</f>
        <v>0</v>
      </c>
      <c r="WHM1394" s="84">
        <f t="shared" si="2984"/>
        <v>0</v>
      </c>
      <c r="WHN1394" s="84">
        <f t="shared" si="2984"/>
        <v>0</v>
      </c>
      <c r="WHO1394" s="84">
        <f t="shared" si="2984"/>
        <v>0</v>
      </c>
      <c r="WHP1394" s="84">
        <f t="shared" si="2984"/>
        <v>2000000</v>
      </c>
      <c r="WHQ1394" s="84">
        <f t="shared" si="2984"/>
        <v>0</v>
      </c>
      <c r="WHR1394" s="84">
        <f t="shared" si="2984"/>
        <v>0</v>
      </c>
      <c r="WHS1394" s="84">
        <f t="shared" si="2984"/>
        <v>2000000</v>
      </c>
      <c r="WHT1394" s="84">
        <f t="shared" si="2984"/>
        <v>2000000</v>
      </c>
      <c r="WHZ1394" s="84" t="s">
        <v>247</v>
      </c>
      <c r="WIA1394" s="84" t="s">
        <v>4692</v>
      </c>
      <c r="WIB1394" s="84">
        <f t="shared" ref="WIB1394:WIJ1394" si="2985">WIB1388</f>
        <v>0</v>
      </c>
      <c r="WIC1394" s="84">
        <f t="shared" si="2985"/>
        <v>0</v>
      </c>
      <c r="WID1394" s="84">
        <f t="shared" si="2985"/>
        <v>0</v>
      </c>
      <c r="WIE1394" s="84">
        <f t="shared" si="2985"/>
        <v>0</v>
      </c>
      <c r="WIF1394" s="84">
        <f t="shared" si="2985"/>
        <v>2000000</v>
      </c>
      <c r="WIG1394" s="84">
        <f t="shared" si="2985"/>
        <v>0</v>
      </c>
      <c r="WIH1394" s="84">
        <f t="shared" si="2985"/>
        <v>0</v>
      </c>
      <c r="WII1394" s="84">
        <f t="shared" si="2985"/>
        <v>2000000</v>
      </c>
      <c r="WIJ1394" s="84">
        <f t="shared" si="2985"/>
        <v>2000000</v>
      </c>
      <c r="WIP1394" s="84" t="s">
        <v>247</v>
      </c>
      <c r="WIQ1394" s="84" t="s">
        <v>4692</v>
      </c>
      <c r="WIR1394" s="84">
        <f t="shared" ref="WIR1394:WIZ1394" si="2986">WIR1388</f>
        <v>0</v>
      </c>
      <c r="WIS1394" s="84">
        <f t="shared" si="2986"/>
        <v>0</v>
      </c>
      <c r="WIT1394" s="84">
        <f t="shared" si="2986"/>
        <v>0</v>
      </c>
      <c r="WIU1394" s="84">
        <f t="shared" si="2986"/>
        <v>0</v>
      </c>
      <c r="WIV1394" s="84">
        <f t="shared" si="2986"/>
        <v>2000000</v>
      </c>
      <c r="WIW1394" s="84">
        <f t="shared" si="2986"/>
        <v>0</v>
      </c>
      <c r="WIX1394" s="84">
        <f t="shared" si="2986"/>
        <v>0</v>
      </c>
      <c r="WIY1394" s="84">
        <f t="shared" si="2986"/>
        <v>2000000</v>
      </c>
      <c r="WIZ1394" s="84">
        <f t="shared" si="2986"/>
        <v>2000000</v>
      </c>
      <c r="WJF1394" s="84" t="s">
        <v>247</v>
      </c>
      <c r="WJG1394" s="84" t="s">
        <v>4692</v>
      </c>
      <c r="WJH1394" s="84">
        <f t="shared" ref="WJH1394:WJP1394" si="2987">WJH1388</f>
        <v>0</v>
      </c>
      <c r="WJI1394" s="84">
        <f t="shared" si="2987"/>
        <v>0</v>
      </c>
      <c r="WJJ1394" s="84">
        <f t="shared" si="2987"/>
        <v>0</v>
      </c>
      <c r="WJK1394" s="84">
        <f t="shared" si="2987"/>
        <v>0</v>
      </c>
      <c r="WJL1394" s="84">
        <f t="shared" si="2987"/>
        <v>2000000</v>
      </c>
      <c r="WJM1394" s="84">
        <f t="shared" si="2987"/>
        <v>0</v>
      </c>
      <c r="WJN1394" s="84">
        <f t="shared" si="2987"/>
        <v>0</v>
      </c>
      <c r="WJO1394" s="84">
        <f t="shared" si="2987"/>
        <v>2000000</v>
      </c>
      <c r="WJP1394" s="84">
        <f t="shared" si="2987"/>
        <v>2000000</v>
      </c>
      <c r="WJV1394" s="84" t="s">
        <v>247</v>
      </c>
      <c r="WJW1394" s="84" t="s">
        <v>4692</v>
      </c>
      <c r="WJX1394" s="84">
        <f t="shared" ref="WJX1394:WKF1394" si="2988">WJX1388</f>
        <v>0</v>
      </c>
      <c r="WJY1394" s="84">
        <f t="shared" si="2988"/>
        <v>0</v>
      </c>
      <c r="WJZ1394" s="84">
        <f t="shared" si="2988"/>
        <v>0</v>
      </c>
      <c r="WKA1394" s="84">
        <f t="shared" si="2988"/>
        <v>0</v>
      </c>
      <c r="WKB1394" s="84">
        <f t="shared" si="2988"/>
        <v>2000000</v>
      </c>
      <c r="WKC1394" s="84">
        <f t="shared" si="2988"/>
        <v>0</v>
      </c>
      <c r="WKD1394" s="84">
        <f t="shared" si="2988"/>
        <v>0</v>
      </c>
      <c r="WKE1394" s="84">
        <f t="shared" si="2988"/>
        <v>2000000</v>
      </c>
      <c r="WKF1394" s="84">
        <f t="shared" si="2988"/>
        <v>2000000</v>
      </c>
      <c r="WKL1394" s="84" t="s">
        <v>247</v>
      </c>
      <c r="WKM1394" s="84" t="s">
        <v>4692</v>
      </c>
      <c r="WKN1394" s="84">
        <f t="shared" ref="WKN1394:WKV1394" si="2989">WKN1388</f>
        <v>0</v>
      </c>
      <c r="WKO1394" s="84">
        <f t="shared" si="2989"/>
        <v>0</v>
      </c>
      <c r="WKP1394" s="84">
        <f t="shared" si="2989"/>
        <v>0</v>
      </c>
      <c r="WKQ1394" s="84">
        <f t="shared" si="2989"/>
        <v>0</v>
      </c>
      <c r="WKR1394" s="84">
        <f t="shared" si="2989"/>
        <v>2000000</v>
      </c>
      <c r="WKS1394" s="84">
        <f t="shared" si="2989"/>
        <v>0</v>
      </c>
      <c r="WKT1394" s="84">
        <f t="shared" si="2989"/>
        <v>0</v>
      </c>
      <c r="WKU1394" s="84">
        <f t="shared" si="2989"/>
        <v>2000000</v>
      </c>
      <c r="WKV1394" s="84">
        <f t="shared" si="2989"/>
        <v>2000000</v>
      </c>
      <c r="WLB1394" s="84" t="s">
        <v>247</v>
      </c>
      <c r="WLC1394" s="84" t="s">
        <v>4692</v>
      </c>
      <c r="WLD1394" s="84">
        <f t="shared" ref="WLD1394:WLL1394" si="2990">WLD1388</f>
        <v>0</v>
      </c>
      <c r="WLE1394" s="84">
        <f t="shared" si="2990"/>
        <v>0</v>
      </c>
      <c r="WLF1394" s="84">
        <f t="shared" si="2990"/>
        <v>0</v>
      </c>
      <c r="WLG1394" s="84">
        <f t="shared" si="2990"/>
        <v>0</v>
      </c>
      <c r="WLH1394" s="84">
        <f t="shared" si="2990"/>
        <v>2000000</v>
      </c>
      <c r="WLI1394" s="84">
        <f t="shared" si="2990"/>
        <v>0</v>
      </c>
      <c r="WLJ1394" s="84">
        <f t="shared" si="2990"/>
        <v>0</v>
      </c>
      <c r="WLK1394" s="84">
        <f t="shared" si="2990"/>
        <v>2000000</v>
      </c>
      <c r="WLL1394" s="84">
        <f t="shared" si="2990"/>
        <v>2000000</v>
      </c>
      <c r="WLR1394" s="84" t="s">
        <v>247</v>
      </c>
      <c r="WLS1394" s="84" t="s">
        <v>4692</v>
      </c>
      <c r="WLT1394" s="84">
        <f t="shared" ref="WLT1394:WMB1394" si="2991">WLT1388</f>
        <v>0</v>
      </c>
      <c r="WLU1394" s="84">
        <f t="shared" si="2991"/>
        <v>0</v>
      </c>
      <c r="WLV1394" s="84">
        <f t="shared" si="2991"/>
        <v>0</v>
      </c>
      <c r="WLW1394" s="84">
        <f t="shared" si="2991"/>
        <v>0</v>
      </c>
      <c r="WLX1394" s="84">
        <f t="shared" si="2991"/>
        <v>2000000</v>
      </c>
      <c r="WLY1394" s="84">
        <f t="shared" si="2991"/>
        <v>0</v>
      </c>
      <c r="WLZ1394" s="84">
        <f t="shared" si="2991"/>
        <v>0</v>
      </c>
      <c r="WMA1394" s="84">
        <f t="shared" si="2991"/>
        <v>2000000</v>
      </c>
      <c r="WMB1394" s="84">
        <f t="shared" si="2991"/>
        <v>2000000</v>
      </c>
      <c r="WMH1394" s="84" t="s">
        <v>247</v>
      </c>
      <c r="WMI1394" s="84" t="s">
        <v>4692</v>
      </c>
      <c r="WMJ1394" s="84">
        <f t="shared" ref="WMJ1394:WMR1394" si="2992">WMJ1388</f>
        <v>0</v>
      </c>
      <c r="WMK1394" s="84">
        <f t="shared" si="2992"/>
        <v>0</v>
      </c>
      <c r="WML1394" s="84">
        <f t="shared" si="2992"/>
        <v>0</v>
      </c>
      <c r="WMM1394" s="84">
        <f t="shared" si="2992"/>
        <v>0</v>
      </c>
      <c r="WMN1394" s="84">
        <f t="shared" si="2992"/>
        <v>2000000</v>
      </c>
      <c r="WMO1394" s="84">
        <f t="shared" si="2992"/>
        <v>0</v>
      </c>
      <c r="WMP1394" s="84">
        <f t="shared" si="2992"/>
        <v>0</v>
      </c>
      <c r="WMQ1394" s="84">
        <f t="shared" si="2992"/>
        <v>2000000</v>
      </c>
      <c r="WMR1394" s="84">
        <f t="shared" si="2992"/>
        <v>2000000</v>
      </c>
      <c r="WMX1394" s="84" t="s">
        <v>247</v>
      </c>
      <c r="WMY1394" s="84" t="s">
        <v>4692</v>
      </c>
      <c r="WMZ1394" s="84">
        <f t="shared" ref="WMZ1394:WNH1394" si="2993">WMZ1388</f>
        <v>0</v>
      </c>
      <c r="WNA1394" s="84">
        <f t="shared" si="2993"/>
        <v>0</v>
      </c>
      <c r="WNB1394" s="84">
        <f t="shared" si="2993"/>
        <v>0</v>
      </c>
      <c r="WNC1394" s="84">
        <f t="shared" si="2993"/>
        <v>0</v>
      </c>
      <c r="WND1394" s="84">
        <f t="shared" si="2993"/>
        <v>2000000</v>
      </c>
      <c r="WNE1394" s="84">
        <f t="shared" si="2993"/>
        <v>0</v>
      </c>
      <c r="WNF1394" s="84">
        <f t="shared" si="2993"/>
        <v>0</v>
      </c>
      <c r="WNG1394" s="84">
        <f t="shared" si="2993"/>
        <v>2000000</v>
      </c>
      <c r="WNH1394" s="84">
        <f t="shared" si="2993"/>
        <v>2000000</v>
      </c>
      <c r="WNN1394" s="84" t="s">
        <v>247</v>
      </c>
      <c r="WNO1394" s="84" t="s">
        <v>4692</v>
      </c>
      <c r="WNP1394" s="84">
        <f t="shared" ref="WNP1394:WNX1394" si="2994">WNP1388</f>
        <v>0</v>
      </c>
      <c r="WNQ1394" s="84">
        <f t="shared" si="2994"/>
        <v>0</v>
      </c>
      <c r="WNR1394" s="84">
        <f t="shared" si="2994"/>
        <v>0</v>
      </c>
      <c r="WNS1394" s="84">
        <f t="shared" si="2994"/>
        <v>0</v>
      </c>
      <c r="WNT1394" s="84">
        <f t="shared" si="2994"/>
        <v>2000000</v>
      </c>
      <c r="WNU1394" s="84">
        <f t="shared" si="2994"/>
        <v>0</v>
      </c>
      <c r="WNV1394" s="84">
        <f t="shared" si="2994"/>
        <v>0</v>
      </c>
      <c r="WNW1394" s="84">
        <f t="shared" si="2994"/>
        <v>2000000</v>
      </c>
      <c r="WNX1394" s="84">
        <f t="shared" si="2994"/>
        <v>2000000</v>
      </c>
      <c r="WOD1394" s="84" t="s">
        <v>247</v>
      </c>
      <c r="WOE1394" s="84" t="s">
        <v>4692</v>
      </c>
      <c r="WOF1394" s="84">
        <f t="shared" ref="WOF1394:WON1394" si="2995">WOF1388</f>
        <v>0</v>
      </c>
      <c r="WOG1394" s="84">
        <f t="shared" si="2995"/>
        <v>0</v>
      </c>
      <c r="WOH1394" s="84">
        <f t="shared" si="2995"/>
        <v>0</v>
      </c>
      <c r="WOI1394" s="84">
        <f t="shared" si="2995"/>
        <v>0</v>
      </c>
      <c r="WOJ1394" s="84">
        <f t="shared" si="2995"/>
        <v>2000000</v>
      </c>
      <c r="WOK1394" s="84">
        <f t="shared" si="2995"/>
        <v>0</v>
      </c>
      <c r="WOL1394" s="84">
        <f t="shared" si="2995"/>
        <v>0</v>
      </c>
      <c r="WOM1394" s="84">
        <f t="shared" si="2995"/>
        <v>2000000</v>
      </c>
      <c r="WON1394" s="84">
        <f t="shared" si="2995"/>
        <v>2000000</v>
      </c>
      <c r="WOT1394" s="84" t="s">
        <v>247</v>
      </c>
      <c r="WOU1394" s="84" t="s">
        <v>4692</v>
      </c>
      <c r="WOV1394" s="84">
        <f t="shared" ref="WOV1394:WPD1394" si="2996">WOV1388</f>
        <v>0</v>
      </c>
      <c r="WOW1394" s="84">
        <f t="shared" si="2996"/>
        <v>0</v>
      </c>
      <c r="WOX1394" s="84">
        <f t="shared" si="2996"/>
        <v>0</v>
      </c>
      <c r="WOY1394" s="84">
        <f t="shared" si="2996"/>
        <v>0</v>
      </c>
      <c r="WOZ1394" s="84">
        <f t="shared" si="2996"/>
        <v>2000000</v>
      </c>
      <c r="WPA1394" s="84">
        <f t="shared" si="2996"/>
        <v>0</v>
      </c>
      <c r="WPB1394" s="84">
        <f t="shared" si="2996"/>
        <v>0</v>
      </c>
      <c r="WPC1394" s="84">
        <f t="shared" si="2996"/>
        <v>2000000</v>
      </c>
      <c r="WPD1394" s="84">
        <f t="shared" si="2996"/>
        <v>2000000</v>
      </c>
      <c r="WPJ1394" s="84" t="s">
        <v>247</v>
      </c>
      <c r="WPK1394" s="84" t="s">
        <v>4692</v>
      </c>
      <c r="WPL1394" s="84">
        <f t="shared" ref="WPL1394:WPT1394" si="2997">WPL1388</f>
        <v>0</v>
      </c>
      <c r="WPM1394" s="84">
        <f t="shared" si="2997"/>
        <v>0</v>
      </c>
      <c r="WPN1394" s="84">
        <f t="shared" si="2997"/>
        <v>0</v>
      </c>
      <c r="WPO1394" s="84">
        <f t="shared" si="2997"/>
        <v>0</v>
      </c>
      <c r="WPP1394" s="84">
        <f t="shared" si="2997"/>
        <v>2000000</v>
      </c>
      <c r="WPQ1394" s="84">
        <f t="shared" si="2997"/>
        <v>0</v>
      </c>
      <c r="WPR1394" s="84">
        <f t="shared" si="2997"/>
        <v>0</v>
      </c>
      <c r="WPS1394" s="84">
        <f t="shared" si="2997"/>
        <v>2000000</v>
      </c>
      <c r="WPT1394" s="84">
        <f t="shared" si="2997"/>
        <v>2000000</v>
      </c>
      <c r="WPZ1394" s="84" t="s">
        <v>247</v>
      </c>
      <c r="WQA1394" s="84" t="s">
        <v>4692</v>
      </c>
      <c r="WQB1394" s="84">
        <f t="shared" ref="WQB1394:WQJ1394" si="2998">WQB1388</f>
        <v>0</v>
      </c>
      <c r="WQC1394" s="84">
        <f t="shared" si="2998"/>
        <v>0</v>
      </c>
      <c r="WQD1394" s="84">
        <f t="shared" si="2998"/>
        <v>0</v>
      </c>
      <c r="WQE1394" s="84">
        <f t="shared" si="2998"/>
        <v>0</v>
      </c>
      <c r="WQF1394" s="84">
        <f t="shared" si="2998"/>
        <v>2000000</v>
      </c>
      <c r="WQG1394" s="84">
        <f t="shared" si="2998"/>
        <v>0</v>
      </c>
      <c r="WQH1394" s="84">
        <f t="shared" si="2998"/>
        <v>0</v>
      </c>
      <c r="WQI1394" s="84">
        <f t="shared" si="2998"/>
        <v>2000000</v>
      </c>
      <c r="WQJ1394" s="84">
        <f t="shared" si="2998"/>
        <v>2000000</v>
      </c>
      <c r="WQP1394" s="84" t="s">
        <v>247</v>
      </c>
      <c r="WQQ1394" s="84" t="s">
        <v>4692</v>
      </c>
      <c r="WQR1394" s="84">
        <f t="shared" ref="WQR1394:WQZ1394" si="2999">WQR1388</f>
        <v>0</v>
      </c>
      <c r="WQS1394" s="84">
        <f t="shared" si="2999"/>
        <v>0</v>
      </c>
      <c r="WQT1394" s="84">
        <f t="shared" si="2999"/>
        <v>0</v>
      </c>
      <c r="WQU1394" s="84">
        <f t="shared" si="2999"/>
        <v>0</v>
      </c>
      <c r="WQV1394" s="84">
        <f t="shared" si="2999"/>
        <v>2000000</v>
      </c>
      <c r="WQW1394" s="84">
        <f t="shared" si="2999"/>
        <v>0</v>
      </c>
      <c r="WQX1394" s="84">
        <f t="shared" si="2999"/>
        <v>0</v>
      </c>
      <c r="WQY1394" s="84">
        <f t="shared" si="2999"/>
        <v>2000000</v>
      </c>
      <c r="WQZ1394" s="84">
        <f t="shared" si="2999"/>
        <v>2000000</v>
      </c>
      <c r="WRF1394" s="84" t="s">
        <v>247</v>
      </c>
      <c r="WRG1394" s="84" t="s">
        <v>4692</v>
      </c>
      <c r="WRH1394" s="84">
        <f t="shared" ref="WRH1394:WRP1394" si="3000">WRH1388</f>
        <v>0</v>
      </c>
      <c r="WRI1394" s="84">
        <f t="shared" si="3000"/>
        <v>0</v>
      </c>
      <c r="WRJ1394" s="84">
        <f t="shared" si="3000"/>
        <v>0</v>
      </c>
      <c r="WRK1394" s="84">
        <f t="shared" si="3000"/>
        <v>0</v>
      </c>
      <c r="WRL1394" s="84">
        <f t="shared" si="3000"/>
        <v>2000000</v>
      </c>
      <c r="WRM1394" s="84">
        <f t="shared" si="3000"/>
        <v>0</v>
      </c>
      <c r="WRN1394" s="84">
        <f t="shared" si="3000"/>
        <v>0</v>
      </c>
      <c r="WRO1394" s="84">
        <f t="shared" si="3000"/>
        <v>2000000</v>
      </c>
      <c r="WRP1394" s="84">
        <f t="shared" si="3000"/>
        <v>2000000</v>
      </c>
      <c r="WRV1394" s="84" t="s">
        <v>247</v>
      </c>
      <c r="WRW1394" s="84" t="s">
        <v>4692</v>
      </c>
      <c r="WRX1394" s="84">
        <f t="shared" ref="WRX1394:WSF1394" si="3001">WRX1388</f>
        <v>0</v>
      </c>
      <c r="WRY1394" s="84">
        <f t="shared" si="3001"/>
        <v>0</v>
      </c>
      <c r="WRZ1394" s="84">
        <f t="shared" si="3001"/>
        <v>0</v>
      </c>
      <c r="WSA1394" s="84">
        <f t="shared" si="3001"/>
        <v>0</v>
      </c>
      <c r="WSB1394" s="84">
        <f t="shared" si="3001"/>
        <v>2000000</v>
      </c>
      <c r="WSC1394" s="84">
        <f t="shared" si="3001"/>
        <v>0</v>
      </c>
      <c r="WSD1394" s="84">
        <f t="shared" si="3001"/>
        <v>0</v>
      </c>
      <c r="WSE1394" s="84">
        <f t="shared" si="3001"/>
        <v>2000000</v>
      </c>
      <c r="WSF1394" s="84">
        <f t="shared" si="3001"/>
        <v>2000000</v>
      </c>
      <c r="WSL1394" s="84" t="s">
        <v>247</v>
      </c>
      <c r="WSM1394" s="84" t="s">
        <v>4692</v>
      </c>
      <c r="WSN1394" s="84">
        <f t="shared" ref="WSN1394:WSV1394" si="3002">WSN1388</f>
        <v>0</v>
      </c>
      <c r="WSO1394" s="84">
        <f t="shared" si="3002"/>
        <v>0</v>
      </c>
      <c r="WSP1394" s="84">
        <f t="shared" si="3002"/>
        <v>0</v>
      </c>
      <c r="WSQ1394" s="84">
        <f t="shared" si="3002"/>
        <v>0</v>
      </c>
      <c r="WSR1394" s="84">
        <f t="shared" si="3002"/>
        <v>2000000</v>
      </c>
      <c r="WSS1394" s="84">
        <f t="shared" si="3002"/>
        <v>0</v>
      </c>
      <c r="WST1394" s="84">
        <f t="shared" si="3002"/>
        <v>0</v>
      </c>
      <c r="WSU1394" s="84">
        <f t="shared" si="3002"/>
        <v>2000000</v>
      </c>
      <c r="WSV1394" s="84">
        <f t="shared" si="3002"/>
        <v>2000000</v>
      </c>
      <c r="WTB1394" s="84" t="s">
        <v>247</v>
      </c>
      <c r="WTC1394" s="84" t="s">
        <v>4692</v>
      </c>
      <c r="WTD1394" s="84">
        <f t="shared" ref="WTD1394:WTL1394" si="3003">WTD1388</f>
        <v>0</v>
      </c>
      <c r="WTE1394" s="84">
        <f t="shared" si="3003"/>
        <v>0</v>
      </c>
      <c r="WTF1394" s="84">
        <f t="shared" si="3003"/>
        <v>0</v>
      </c>
      <c r="WTG1394" s="84">
        <f t="shared" si="3003"/>
        <v>0</v>
      </c>
      <c r="WTH1394" s="84">
        <f t="shared" si="3003"/>
        <v>2000000</v>
      </c>
      <c r="WTI1394" s="84">
        <f t="shared" si="3003"/>
        <v>0</v>
      </c>
      <c r="WTJ1394" s="84">
        <f t="shared" si="3003"/>
        <v>0</v>
      </c>
      <c r="WTK1394" s="84">
        <f t="shared" si="3003"/>
        <v>2000000</v>
      </c>
      <c r="WTL1394" s="84">
        <f t="shared" si="3003"/>
        <v>2000000</v>
      </c>
      <c r="WTR1394" s="84" t="s">
        <v>247</v>
      </c>
      <c r="WTS1394" s="84" t="s">
        <v>4692</v>
      </c>
      <c r="WTT1394" s="84">
        <f t="shared" ref="WTT1394:WUB1394" si="3004">WTT1388</f>
        <v>0</v>
      </c>
      <c r="WTU1394" s="84">
        <f t="shared" si="3004"/>
        <v>0</v>
      </c>
      <c r="WTV1394" s="84">
        <f t="shared" si="3004"/>
        <v>0</v>
      </c>
      <c r="WTW1394" s="84">
        <f t="shared" si="3004"/>
        <v>0</v>
      </c>
      <c r="WTX1394" s="84">
        <f t="shared" si="3004"/>
        <v>2000000</v>
      </c>
      <c r="WTY1394" s="84">
        <f t="shared" si="3004"/>
        <v>0</v>
      </c>
      <c r="WTZ1394" s="84">
        <f t="shared" si="3004"/>
        <v>0</v>
      </c>
      <c r="WUA1394" s="84">
        <f t="shared" si="3004"/>
        <v>2000000</v>
      </c>
      <c r="WUB1394" s="84">
        <f t="shared" si="3004"/>
        <v>2000000</v>
      </c>
      <c r="WUH1394" s="84" t="s">
        <v>247</v>
      </c>
      <c r="WUI1394" s="84" t="s">
        <v>4692</v>
      </c>
      <c r="WUJ1394" s="84">
        <f t="shared" ref="WUJ1394:WUR1394" si="3005">WUJ1388</f>
        <v>0</v>
      </c>
      <c r="WUK1394" s="84">
        <f t="shared" si="3005"/>
        <v>0</v>
      </c>
      <c r="WUL1394" s="84">
        <f t="shared" si="3005"/>
        <v>0</v>
      </c>
      <c r="WUM1394" s="84">
        <f t="shared" si="3005"/>
        <v>0</v>
      </c>
      <c r="WUN1394" s="84">
        <f t="shared" si="3005"/>
        <v>2000000</v>
      </c>
      <c r="WUO1394" s="84">
        <f t="shared" si="3005"/>
        <v>0</v>
      </c>
      <c r="WUP1394" s="84">
        <f t="shared" si="3005"/>
        <v>0</v>
      </c>
      <c r="WUQ1394" s="84">
        <f t="shared" si="3005"/>
        <v>2000000</v>
      </c>
      <c r="WUR1394" s="84">
        <f t="shared" si="3005"/>
        <v>2000000</v>
      </c>
      <c r="WUX1394" s="84" t="s">
        <v>247</v>
      </c>
      <c r="WUY1394" s="84" t="s">
        <v>4692</v>
      </c>
      <c r="WUZ1394" s="84">
        <f t="shared" ref="WUZ1394:WVH1394" si="3006">WUZ1388</f>
        <v>0</v>
      </c>
      <c r="WVA1394" s="84">
        <f t="shared" si="3006"/>
        <v>0</v>
      </c>
      <c r="WVB1394" s="84">
        <f t="shared" si="3006"/>
        <v>0</v>
      </c>
      <c r="WVC1394" s="84">
        <f t="shared" si="3006"/>
        <v>0</v>
      </c>
      <c r="WVD1394" s="84">
        <f t="shared" si="3006"/>
        <v>2000000</v>
      </c>
      <c r="WVE1394" s="84">
        <f t="shared" si="3006"/>
        <v>0</v>
      </c>
      <c r="WVF1394" s="84">
        <f t="shared" si="3006"/>
        <v>0</v>
      </c>
      <c r="WVG1394" s="84">
        <f t="shared" si="3006"/>
        <v>2000000</v>
      </c>
      <c r="WVH1394" s="84">
        <f t="shared" si="3006"/>
        <v>2000000</v>
      </c>
      <c r="WVN1394" s="84" t="s">
        <v>247</v>
      </c>
      <c r="WVO1394" s="84" t="s">
        <v>4692</v>
      </c>
      <c r="WVP1394" s="84">
        <f t="shared" ref="WVP1394:WVX1394" si="3007">WVP1388</f>
        <v>0</v>
      </c>
      <c r="WVQ1394" s="84">
        <f t="shared" si="3007"/>
        <v>0</v>
      </c>
      <c r="WVR1394" s="84">
        <f t="shared" si="3007"/>
        <v>0</v>
      </c>
      <c r="WVS1394" s="84">
        <f t="shared" si="3007"/>
        <v>0</v>
      </c>
      <c r="WVT1394" s="84">
        <f t="shared" si="3007"/>
        <v>2000000</v>
      </c>
      <c r="WVU1394" s="84">
        <f t="shared" si="3007"/>
        <v>0</v>
      </c>
      <c r="WVV1394" s="84">
        <f t="shared" si="3007"/>
        <v>0</v>
      </c>
      <c r="WVW1394" s="84">
        <f t="shared" si="3007"/>
        <v>2000000</v>
      </c>
      <c r="WVX1394" s="84">
        <f t="shared" si="3007"/>
        <v>2000000</v>
      </c>
      <c r="WWD1394" s="84" t="s">
        <v>247</v>
      </c>
      <c r="WWE1394" s="84" t="s">
        <v>4692</v>
      </c>
      <c r="WWF1394" s="84">
        <f t="shared" ref="WWF1394:WWN1394" si="3008">WWF1388</f>
        <v>0</v>
      </c>
      <c r="WWG1394" s="84">
        <f t="shared" si="3008"/>
        <v>0</v>
      </c>
      <c r="WWH1394" s="84">
        <f t="shared" si="3008"/>
        <v>0</v>
      </c>
      <c r="WWI1394" s="84">
        <f t="shared" si="3008"/>
        <v>0</v>
      </c>
      <c r="WWJ1394" s="84">
        <f t="shared" si="3008"/>
        <v>2000000</v>
      </c>
      <c r="WWK1394" s="84">
        <f t="shared" si="3008"/>
        <v>0</v>
      </c>
      <c r="WWL1394" s="84">
        <f t="shared" si="3008"/>
        <v>0</v>
      </c>
      <c r="WWM1394" s="84">
        <f t="shared" si="3008"/>
        <v>2000000</v>
      </c>
      <c r="WWN1394" s="84">
        <f t="shared" si="3008"/>
        <v>2000000</v>
      </c>
      <c r="WWT1394" s="84" t="s">
        <v>247</v>
      </c>
      <c r="WWU1394" s="84" t="s">
        <v>4692</v>
      </c>
      <c r="WWV1394" s="84">
        <f t="shared" ref="WWV1394:WXD1394" si="3009">WWV1388</f>
        <v>0</v>
      </c>
      <c r="WWW1394" s="84">
        <f t="shared" si="3009"/>
        <v>0</v>
      </c>
      <c r="WWX1394" s="84">
        <f t="shared" si="3009"/>
        <v>0</v>
      </c>
      <c r="WWY1394" s="84">
        <f t="shared" si="3009"/>
        <v>0</v>
      </c>
      <c r="WWZ1394" s="84">
        <f t="shared" si="3009"/>
        <v>2000000</v>
      </c>
      <c r="WXA1394" s="84">
        <f t="shared" si="3009"/>
        <v>0</v>
      </c>
      <c r="WXB1394" s="84">
        <f t="shared" si="3009"/>
        <v>0</v>
      </c>
      <c r="WXC1394" s="84">
        <f t="shared" si="3009"/>
        <v>2000000</v>
      </c>
      <c r="WXD1394" s="84">
        <f t="shared" si="3009"/>
        <v>2000000</v>
      </c>
      <c r="WXJ1394" s="84" t="s">
        <v>247</v>
      </c>
      <c r="WXK1394" s="84" t="s">
        <v>4692</v>
      </c>
      <c r="WXL1394" s="84">
        <f t="shared" ref="WXL1394:WXT1394" si="3010">WXL1388</f>
        <v>0</v>
      </c>
      <c r="WXM1394" s="84">
        <f t="shared" si="3010"/>
        <v>0</v>
      </c>
      <c r="WXN1394" s="84">
        <f t="shared" si="3010"/>
        <v>0</v>
      </c>
      <c r="WXO1394" s="84">
        <f t="shared" si="3010"/>
        <v>0</v>
      </c>
      <c r="WXP1394" s="84">
        <f t="shared" si="3010"/>
        <v>2000000</v>
      </c>
      <c r="WXQ1394" s="84">
        <f t="shared" si="3010"/>
        <v>0</v>
      </c>
      <c r="WXR1394" s="84">
        <f t="shared" si="3010"/>
        <v>0</v>
      </c>
      <c r="WXS1394" s="84">
        <f t="shared" si="3010"/>
        <v>2000000</v>
      </c>
      <c r="WXT1394" s="84">
        <f t="shared" si="3010"/>
        <v>2000000</v>
      </c>
      <c r="WXZ1394" s="84" t="s">
        <v>247</v>
      </c>
      <c r="WYA1394" s="84" t="s">
        <v>4692</v>
      </c>
      <c r="WYB1394" s="84">
        <f t="shared" ref="WYB1394:WYJ1394" si="3011">WYB1388</f>
        <v>0</v>
      </c>
      <c r="WYC1394" s="84">
        <f t="shared" si="3011"/>
        <v>0</v>
      </c>
      <c r="WYD1394" s="84">
        <f t="shared" si="3011"/>
        <v>0</v>
      </c>
      <c r="WYE1394" s="84">
        <f t="shared" si="3011"/>
        <v>0</v>
      </c>
      <c r="WYF1394" s="84">
        <f t="shared" si="3011"/>
        <v>2000000</v>
      </c>
      <c r="WYG1394" s="84">
        <f t="shared" si="3011"/>
        <v>0</v>
      </c>
      <c r="WYH1394" s="84">
        <f t="shared" si="3011"/>
        <v>0</v>
      </c>
      <c r="WYI1394" s="84">
        <f t="shared" si="3011"/>
        <v>2000000</v>
      </c>
      <c r="WYJ1394" s="84">
        <f t="shared" si="3011"/>
        <v>2000000</v>
      </c>
      <c r="WYP1394" s="84" t="s">
        <v>247</v>
      </c>
      <c r="WYQ1394" s="84" t="s">
        <v>4692</v>
      </c>
      <c r="WYR1394" s="84">
        <f t="shared" ref="WYR1394:WYZ1394" si="3012">WYR1388</f>
        <v>0</v>
      </c>
      <c r="WYS1394" s="84">
        <f t="shared" si="3012"/>
        <v>0</v>
      </c>
      <c r="WYT1394" s="84">
        <f t="shared" si="3012"/>
        <v>0</v>
      </c>
      <c r="WYU1394" s="84">
        <f t="shared" si="3012"/>
        <v>0</v>
      </c>
      <c r="WYV1394" s="84">
        <f t="shared" si="3012"/>
        <v>2000000</v>
      </c>
      <c r="WYW1394" s="84">
        <f t="shared" si="3012"/>
        <v>0</v>
      </c>
      <c r="WYX1394" s="84">
        <f t="shared" si="3012"/>
        <v>0</v>
      </c>
      <c r="WYY1394" s="84">
        <f t="shared" si="3012"/>
        <v>2000000</v>
      </c>
      <c r="WYZ1394" s="84">
        <f t="shared" si="3012"/>
        <v>2000000</v>
      </c>
      <c r="WZF1394" s="84" t="s">
        <v>247</v>
      </c>
      <c r="WZG1394" s="84" t="s">
        <v>4692</v>
      </c>
      <c r="WZH1394" s="84">
        <f t="shared" ref="WZH1394:WZP1394" si="3013">WZH1388</f>
        <v>0</v>
      </c>
      <c r="WZI1394" s="84">
        <f t="shared" si="3013"/>
        <v>0</v>
      </c>
      <c r="WZJ1394" s="84">
        <f t="shared" si="3013"/>
        <v>0</v>
      </c>
      <c r="WZK1394" s="84">
        <f t="shared" si="3013"/>
        <v>0</v>
      </c>
      <c r="WZL1394" s="84">
        <f t="shared" si="3013"/>
        <v>2000000</v>
      </c>
      <c r="WZM1394" s="84">
        <f t="shared" si="3013"/>
        <v>0</v>
      </c>
      <c r="WZN1394" s="84">
        <f t="shared" si="3013"/>
        <v>0</v>
      </c>
      <c r="WZO1394" s="84">
        <f t="shared" si="3013"/>
        <v>2000000</v>
      </c>
      <c r="WZP1394" s="84">
        <f t="shared" si="3013"/>
        <v>2000000</v>
      </c>
      <c r="WZV1394" s="84" t="s">
        <v>247</v>
      </c>
      <c r="WZW1394" s="84" t="s">
        <v>4692</v>
      </c>
      <c r="WZX1394" s="84">
        <f t="shared" ref="WZX1394:XAF1394" si="3014">WZX1388</f>
        <v>0</v>
      </c>
      <c r="WZY1394" s="84">
        <f t="shared" si="3014"/>
        <v>0</v>
      </c>
      <c r="WZZ1394" s="84">
        <f t="shared" si="3014"/>
        <v>0</v>
      </c>
      <c r="XAA1394" s="84">
        <f t="shared" si="3014"/>
        <v>0</v>
      </c>
      <c r="XAB1394" s="84">
        <f t="shared" si="3014"/>
        <v>2000000</v>
      </c>
      <c r="XAC1394" s="84">
        <f t="shared" si="3014"/>
        <v>0</v>
      </c>
      <c r="XAD1394" s="84">
        <f t="shared" si="3014"/>
        <v>0</v>
      </c>
      <c r="XAE1394" s="84">
        <f t="shared" si="3014"/>
        <v>2000000</v>
      </c>
      <c r="XAF1394" s="84">
        <f t="shared" si="3014"/>
        <v>2000000</v>
      </c>
      <c r="XAL1394" s="84" t="s">
        <v>247</v>
      </c>
      <c r="XAM1394" s="84" t="s">
        <v>4692</v>
      </c>
      <c r="XAN1394" s="84">
        <f t="shared" ref="XAN1394:XAV1394" si="3015">XAN1388</f>
        <v>0</v>
      </c>
      <c r="XAO1394" s="84">
        <f t="shared" si="3015"/>
        <v>0</v>
      </c>
      <c r="XAP1394" s="84">
        <f t="shared" si="3015"/>
        <v>0</v>
      </c>
      <c r="XAQ1394" s="84">
        <f t="shared" si="3015"/>
        <v>0</v>
      </c>
      <c r="XAR1394" s="84">
        <f t="shared" si="3015"/>
        <v>2000000</v>
      </c>
      <c r="XAS1394" s="84">
        <f t="shared" si="3015"/>
        <v>0</v>
      </c>
      <c r="XAT1394" s="84">
        <f t="shared" si="3015"/>
        <v>0</v>
      </c>
      <c r="XAU1394" s="84">
        <f t="shared" si="3015"/>
        <v>2000000</v>
      </c>
      <c r="XAV1394" s="84">
        <f t="shared" si="3015"/>
        <v>2000000</v>
      </c>
      <c r="XBB1394" s="84" t="s">
        <v>247</v>
      </c>
      <c r="XBC1394" s="84" t="s">
        <v>4692</v>
      </c>
      <c r="XBD1394" s="84">
        <f t="shared" ref="XBD1394:XBL1394" si="3016">XBD1388</f>
        <v>0</v>
      </c>
      <c r="XBE1394" s="84">
        <f t="shared" si="3016"/>
        <v>0</v>
      </c>
      <c r="XBF1394" s="84">
        <f t="shared" si="3016"/>
        <v>0</v>
      </c>
      <c r="XBG1394" s="84">
        <f t="shared" si="3016"/>
        <v>0</v>
      </c>
      <c r="XBH1394" s="84">
        <f t="shared" si="3016"/>
        <v>2000000</v>
      </c>
      <c r="XBI1394" s="84">
        <f t="shared" si="3016"/>
        <v>0</v>
      </c>
      <c r="XBJ1394" s="84">
        <f t="shared" si="3016"/>
        <v>0</v>
      </c>
      <c r="XBK1394" s="84">
        <f t="shared" si="3016"/>
        <v>2000000</v>
      </c>
      <c r="XBL1394" s="84">
        <f t="shared" si="3016"/>
        <v>2000000</v>
      </c>
      <c r="XBR1394" s="84" t="s">
        <v>247</v>
      </c>
      <c r="XBS1394" s="84" t="s">
        <v>4692</v>
      </c>
      <c r="XBT1394" s="84">
        <f t="shared" ref="XBT1394:XCB1394" si="3017">XBT1388</f>
        <v>0</v>
      </c>
      <c r="XBU1394" s="84">
        <f t="shared" si="3017"/>
        <v>0</v>
      </c>
      <c r="XBV1394" s="84">
        <f t="shared" si="3017"/>
        <v>0</v>
      </c>
      <c r="XBW1394" s="84">
        <f t="shared" si="3017"/>
        <v>0</v>
      </c>
      <c r="XBX1394" s="84">
        <f t="shared" si="3017"/>
        <v>2000000</v>
      </c>
      <c r="XBY1394" s="84">
        <f t="shared" si="3017"/>
        <v>0</v>
      </c>
      <c r="XBZ1394" s="84">
        <f t="shared" si="3017"/>
        <v>0</v>
      </c>
      <c r="XCA1394" s="84">
        <f t="shared" si="3017"/>
        <v>2000000</v>
      </c>
      <c r="XCB1394" s="84">
        <f t="shared" si="3017"/>
        <v>2000000</v>
      </c>
      <c r="XCH1394" s="84" t="s">
        <v>247</v>
      </c>
      <c r="XCI1394" s="84" t="s">
        <v>4692</v>
      </c>
      <c r="XCJ1394" s="84">
        <f t="shared" ref="XCJ1394:XCR1394" si="3018">XCJ1388</f>
        <v>0</v>
      </c>
      <c r="XCK1394" s="84">
        <f t="shared" si="3018"/>
        <v>0</v>
      </c>
      <c r="XCL1394" s="84">
        <f t="shared" si="3018"/>
        <v>0</v>
      </c>
      <c r="XCM1394" s="84">
        <f t="shared" si="3018"/>
        <v>0</v>
      </c>
      <c r="XCN1394" s="84">
        <f t="shared" si="3018"/>
        <v>2000000</v>
      </c>
      <c r="XCO1394" s="84">
        <f t="shared" si="3018"/>
        <v>0</v>
      </c>
      <c r="XCP1394" s="84">
        <f t="shared" si="3018"/>
        <v>0</v>
      </c>
      <c r="XCQ1394" s="84">
        <f t="shared" si="3018"/>
        <v>2000000</v>
      </c>
      <c r="XCR1394" s="84">
        <f t="shared" si="3018"/>
        <v>2000000</v>
      </c>
      <c r="XCX1394" s="84" t="s">
        <v>247</v>
      </c>
      <c r="XCY1394" s="84" t="s">
        <v>4692</v>
      </c>
      <c r="XCZ1394" s="84">
        <f t="shared" ref="XCZ1394:XDH1394" si="3019">XCZ1388</f>
        <v>0</v>
      </c>
      <c r="XDA1394" s="84">
        <f t="shared" si="3019"/>
        <v>0</v>
      </c>
      <c r="XDB1394" s="84">
        <f t="shared" si="3019"/>
        <v>0</v>
      </c>
      <c r="XDC1394" s="84">
        <f t="shared" si="3019"/>
        <v>0</v>
      </c>
      <c r="XDD1394" s="84">
        <f t="shared" si="3019"/>
        <v>2000000</v>
      </c>
      <c r="XDE1394" s="84">
        <f t="shared" si="3019"/>
        <v>0</v>
      </c>
      <c r="XDF1394" s="84">
        <f t="shared" si="3019"/>
        <v>0</v>
      </c>
      <c r="XDG1394" s="84">
        <f t="shared" si="3019"/>
        <v>2000000</v>
      </c>
      <c r="XDH1394" s="84">
        <f t="shared" si="3019"/>
        <v>2000000</v>
      </c>
      <c r="XDN1394" s="84" t="s">
        <v>247</v>
      </c>
      <c r="XDO1394" s="84" t="s">
        <v>4692</v>
      </c>
      <c r="XDP1394" s="84">
        <f t="shared" ref="XDP1394:XDX1394" si="3020">XDP1388</f>
        <v>0</v>
      </c>
      <c r="XDQ1394" s="84">
        <f t="shared" si="3020"/>
        <v>0</v>
      </c>
      <c r="XDR1394" s="84">
        <f t="shared" si="3020"/>
        <v>0</v>
      </c>
      <c r="XDS1394" s="84">
        <f t="shared" si="3020"/>
        <v>0</v>
      </c>
      <c r="XDT1394" s="84">
        <f t="shared" si="3020"/>
        <v>2000000</v>
      </c>
      <c r="XDU1394" s="84">
        <f t="shared" si="3020"/>
        <v>0</v>
      </c>
      <c r="XDV1394" s="84">
        <f t="shared" si="3020"/>
        <v>0</v>
      </c>
      <c r="XDW1394" s="84">
        <f t="shared" si="3020"/>
        <v>2000000</v>
      </c>
      <c r="XDX1394" s="84">
        <f t="shared" si="3020"/>
        <v>2000000</v>
      </c>
      <c r="XED1394" s="84" t="s">
        <v>247</v>
      </c>
      <c r="XEE1394" s="84" t="s">
        <v>4692</v>
      </c>
      <c r="XEF1394" s="84">
        <f t="shared" ref="XEF1394:XEN1394" si="3021">XEF1388</f>
        <v>0</v>
      </c>
      <c r="XEG1394" s="84">
        <f t="shared" si="3021"/>
        <v>0</v>
      </c>
      <c r="XEH1394" s="84">
        <f t="shared" si="3021"/>
        <v>0</v>
      </c>
      <c r="XEI1394" s="84">
        <f t="shared" si="3021"/>
        <v>0</v>
      </c>
      <c r="XEJ1394" s="84">
        <f t="shared" si="3021"/>
        <v>2000000</v>
      </c>
      <c r="XEK1394" s="84">
        <f t="shared" si="3021"/>
        <v>0</v>
      </c>
      <c r="XEL1394" s="84">
        <f t="shared" si="3021"/>
        <v>0</v>
      </c>
      <c r="XEM1394" s="84">
        <f t="shared" si="3021"/>
        <v>2000000</v>
      </c>
      <c r="XEN1394" s="84">
        <f t="shared" si="3021"/>
        <v>2000000</v>
      </c>
      <c r="XET1394" s="84" t="s">
        <v>247</v>
      </c>
      <c r="XEU1394" s="84" t="s">
        <v>4692</v>
      </c>
      <c r="XEV1394" s="84">
        <f t="shared" ref="XEV1394:XFD1394" si="3022">XEV1388</f>
        <v>0</v>
      </c>
      <c r="XEW1394" s="84">
        <f t="shared" si="3022"/>
        <v>0</v>
      </c>
      <c r="XEX1394" s="84">
        <f t="shared" si="3022"/>
        <v>0</v>
      </c>
      <c r="XEY1394" s="84">
        <f t="shared" si="3022"/>
        <v>0</v>
      </c>
      <c r="XEZ1394" s="84">
        <f t="shared" si="3022"/>
        <v>2000000</v>
      </c>
      <c r="XFA1394" s="84">
        <f t="shared" si="3022"/>
        <v>0</v>
      </c>
      <c r="XFB1394" s="84">
        <f t="shared" si="3022"/>
        <v>0</v>
      </c>
      <c r="XFC1394" s="84">
        <f t="shared" si="3022"/>
        <v>2000000</v>
      </c>
      <c r="XFD1394" s="84">
        <f t="shared" si="3022"/>
        <v>2000000</v>
      </c>
    </row>
    <row r="1395" spans="1:1024 1030:2048 2054:3072 3078:4096 4102:5120 5126:6144 6150:7168 7174:8192 8198:9216 9222:10240 10246:11264 11270:12288 12294:13312 13318:14336 14342:15360 15366:16384" ht="30">
      <c r="A1395" s="84"/>
      <c r="B1395" s="84"/>
      <c r="E1395" s="1136"/>
      <c r="F1395" s="1000">
        <v>17</v>
      </c>
      <c r="G1395" s="1001" t="s">
        <v>5479</v>
      </c>
      <c r="H1395" s="780">
        <v>0</v>
      </c>
      <c r="I1395" s="780"/>
      <c r="J1395" s="781"/>
      <c r="K1395" s="780"/>
      <c r="L1395" s="782">
        <f>L1389</f>
        <v>669757</v>
      </c>
      <c r="M1395" s="782"/>
      <c r="N1395" s="783"/>
      <c r="O1395" s="782"/>
      <c r="P1395" s="782">
        <f>L1395</f>
        <v>669757</v>
      </c>
      <c r="Q1395" s="800"/>
      <c r="R1395" s="801"/>
      <c r="S1395" s="800"/>
      <c r="T1395" s="84"/>
      <c r="V1395" s="84"/>
      <c r="W1395" s="84"/>
    </row>
    <row r="1396" spans="1:1024 1030:2048 2054:3072 3078:4096 4102:5120 5126:6144 6150:7168 7174:8192 8198:9216 9222:10240 10246:11264 11270:12288 12294:13312 13318:14336 14342:15360 15366:16384">
      <c r="A1396" s="84"/>
      <c r="B1396" s="84"/>
      <c r="G1396" s="797" t="s">
        <v>5401</v>
      </c>
      <c r="H1396" s="780">
        <f>H1390</f>
        <v>3000000</v>
      </c>
      <c r="I1396" s="780">
        <f t="shared" ref="I1396:BL1396" si="3023">I1390</f>
        <v>0</v>
      </c>
      <c r="J1396" s="781">
        <f t="shared" si="3023"/>
        <v>0</v>
      </c>
      <c r="K1396" s="780">
        <f t="shared" si="3023"/>
        <v>3000000</v>
      </c>
      <c r="L1396" s="782">
        <f t="shared" si="3023"/>
        <v>3669757</v>
      </c>
      <c r="M1396" s="782">
        <f t="shared" si="3023"/>
        <v>0</v>
      </c>
      <c r="N1396" s="783">
        <f t="shared" si="3023"/>
        <v>0</v>
      </c>
      <c r="O1396" s="782">
        <f t="shared" si="3023"/>
        <v>3669757</v>
      </c>
      <c r="P1396" s="782">
        <f t="shared" si="3023"/>
        <v>6669757</v>
      </c>
      <c r="Q1396" s="800"/>
      <c r="R1396" s="801"/>
      <c r="S1396" s="800"/>
      <c r="T1396" s="84"/>
      <c r="V1396" s="84"/>
      <c r="W1396" s="84" t="s">
        <v>5401</v>
      </c>
      <c r="X1396" s="815">
        <f>X1390</f>
        <v>1000000</v>
      </c>
      <c r="Y1396" s="816">
        <f t="shared" si="3023"/>
        <v>0</v>
      </c>
      <c r="Z1396" s="812">
        <f t="shared" si="3023"/>
        <v>0</v>
      </c>
      <c r="AA1396" s="813">
        <f t="shared" si="3023"/>
        <v>1000000</v>
      </c>
      <c r="AB1396" s="84">
        <f t="shared" si="3023"/>
        <v>2000000</v>
      </c>
      <c r="AC1396" s="84">
        <f t="shared" si="3023"/>
        <v>0</v>
      </c>
      <c r="AD1396" s="84">
        <f t="shared" si="3023"/>
        <v>0</v>
      </c>
      <c r="AE1396" s="84">
        <f t="shared" si="3023"/>
        <v>2000000</v>
      </c>
      <c r="AF1396" s="84">
        <f t="shared" si="3023"/>
        <v>3000000</v>
      </c>
      <c r="AM1396" s="84" t="s">
        <v>5401</v>
      </c>
      <c r="AN1396" s="84">
        <f>AN1390</f>
        <v>1000000</v>
      </c>
      <c r="AO1396" s="84">
        <f t="shared" si="3023"/>
        <v>0</v>
      </c>
      <c r="AP1396" s="84">
        <f t="shared" si="3023"/>
        <v>0</v>
      </c>
      <c r="AQ1396" s="84">
        <f t="shared" si="3023"/>
        <v>1000000</v>
      </c>
      <c r="AR1396" s="84">
        <f t="shared" si="3023"/>
        <v>2000000</v>
      </c>
      <c r="AS1396" s="84">
        <f t="shared" si="3023"/>
        <v>0</v>
      </c>
      <c r="AT1396" s="84">
        <f t="shared" si="3023"/>
        <v>0</v>
      </c>
      <c r="AU1396" s="84">
        <f t="shared" si="3023"/>
        <v>2000000</v>
      </c>
      <c r="AV1396" s="84">
        <f t="shared" si="3023"/>
        <v>3000000</v>
      </c>
      <c r="BC1396" s="84" t="s">
        <v>5401</v>
      </c>
      <c r="BD1396" s="84">
        <f>BD1390</f>
        <v>1000000</v>
      </c>
      <c r="BE1396" s="84">
        <f t="shared" si="3023"/>
        <v>0</v>
      </c>
      <c r="BF1396" s="84">
        <f t="shared" si="3023"/>
        <v>0</v>
      </c>
      <c r="BG1396" s="84">
        <f t="shared" si="3023"/>
        <v>1000000</v>
      </c>
      <c r="BH1396" s="84">
        <f t="shared" si="3023"/>
        <v>2000000</v>
      </c>
      <c r="BI1396" s="84">
        <f t="shared" si="3023"/>
        <v>0</v>
      </c>
      <c r="BJ1396" s="84">
        <f t="shared" si="3023"/>
        <v>0</v>
      </c>
      <c r="BK1396" s="84">
        <f t="shared" si="3023"/>
        <v>2000000</v>
      </c>
      <c r="BL1396" s="84">
        <f t="shared" si="3023"/>
        <v>3000000</v>
      </c>
      <c r="BS1396" s="84" t="s">
        <v>5401</v>
      </c>
      <c r="BT1396" s="84">
        <f>BT1390</f>
        <v>1000000</v>
      </c>
      <c r="BU1396" s="84">
        <f t="shared" ref="BU1396:DX1396" si="3024">BU1390</f>
        <v>0</v>
      </c>
      <c r="BV1396" s="84">
        <f t="shared" si="3024"/>
        <v>0</v>
      </c>
      <c r="BW1396" s="84">
        <f t="shared" si="3024"/>
        <v>1000000</v>
      </c>
      <c r="BX1396" s="84">
        <f t="shared" si="3024"/>
        <v>2000000</v>
      </c>
      <c r="BY1396" s="84">
        <f t="shared" si="3024"/>
        <v>0</v>
      </c>
      <c r="BZ1396" s="84">
        <f t="shared" si="3024"/>
        <v>0</v>
      </c>
      <c r="CA1396" s="84">
        <f t="shared" si="3024"/>
        <v>2000000</v>
      </c>
      <c r="CB1396" s="84">
        <f t="shared" si="3024"/>
        <v>3000000</v>
      </c>
      <c r="CI1396" s="84" t="s">
        <v>5401</v>
      </c>
      <c r="CJ1396" s="84">
        <f>CJ1390</f>
        <v>1000000</v>
      </c>
      <c r="CK1396" s="84">
        <f t="shared" si="3024"/>
        <v>0</v>
      </c>
      <c r="CL1396" s="84">
        <f t="shared" si="3024"/>
        <v>0</v>
      </c>
      <c r="CM1396" s="84">
        <f t="shared" si="3024"/>
        <v>1000000</v>
      </c>
      <c r="CN1396" s="84">
        <f t="shared" si="3024"/>
        <v>2000000</v>
      </c>
      <c r="CO1396" s="84">
        <f t="shared" si="3024"/>
        <v>0</v>
      </c>
      <c r="CP1396" s="84">
        <f t="shared" si="3024"/>
        <v>0</v>
      </c>
      <c r="CQ1396" s="84">
        <f t="shared" si="3024"/>
        <v>2000000</v>
      </c>
      <c r="CR1396" s="84">
        <f t="shared" si="3024"/>
        <v>3000000</v>
      </c>
      <c r="CY1396" s="84" t="s">
        <v>5401</v>
      </c>
      <c r="CZ1396" s="84">
        <f>CZ1390</f>
        <v>1000000</v>
      </c>
      <c r="DA1396" s="84">
        <f t="shared" si="3024"/>
        <v>0</v>
      </c>
      <c r="DB1396" s="84">
        <f t="shared" si="3024"/>
        <v>0</v>
      </c>
      <c r="DC1396" s="84">
        <f t="shared" si="3024"/>
        <v>1000000</v>
      </c>
      <c r="DD1396" s="84">
        <f t="shared" si="3024"/>
        <v>2000000</v>
      </c>
      <c r="DE1396" s="84">
        <f t="shared" si="3024"/>
        <v>0</v>
      </c>
      <c r="DF1396" s="84">
        <f t="shared" si="3024"/>
        <v>0</v>
      </c>
      <c r="DG1396" s="84">
        <f t="shared" si="3024"/>
        <v>2000000</v>
      </c>
      <c r="DH1396" s="84">
        <f t="shared" si="3024"/>
        <v>3000000</v>
      </c>
      <c r="DO1396" s="84" t="s">
        <v>5401</v>
      </c>
      <c r="DP1396" s="84">
        <f>DP1390</f>
        <v>1000000</v>
      </c>
      <c r="DQ1396" s="84">
        <f t="shared" si="3024"/>
        <v>0</v>
      </c>
      <c r="DR1396" s="84">
        <f t="shared" si="3024"/>
        <v>0</v>
      </c>
      <c r="DS1396" s="84">
        <f t="shared" si="3024"/>
        <v>1000000</v>
      </c>
      <c r="DT1396" s="84">
        <f t="shared" si="3024"/>
        <v>2000000</v>
      </c>
      <c r="DU1396" s="84">
        <f t="shared" si="3024"/>
        <v>0</v>
      </c>
      <c r="DV1396" s="84">
        <f t="shared" si="3024"/>
        <v>0</v>
      </c>
      <c r="DW1396" s="84">
        <f t="shared" si="3024"/>
        <v>2000000</v>
      </c>
      <c r="DX1396" s="84">
        <f t="shared" si="3024"/>
        <v>3000000</v>
      </c>
      <c r="EE1396" s="84" t="s">
        <v>5401</v>
      </c>
      <c r="EF1396" s="84">
        <f>EF1390</f>
        <v>1000000</v>
      </c>
      <c r="EG1396" s="84">
        <f t="shared" ref="EG1396:GJ1396" si="3025">EG1390</f>
        <v>0</v>
      </c>
      <c r="EH1396" s="84">
        <f t="shared" si="3025"/>
        <v>0</v>
      </c>
      <c r="EI1396" s="84">
        <f t="shared" si="3025"/>
        <v>1000000</v>
      </c>
      <c r="EJ1396" s="84">
        <f t="shared" si="3025"/>
        <v>2000000</v>
      </c>
      <c r="EK1396" s="84">
        <f t="shared" si="3025"/>
        <v>0</v>
      </c>
      <c r="EL1396" s="84">
        <f t="shared" si="3025"/>
        <v>0</v>
      </c>
      <c r="EM1396" s="84">
        <f t="shared" si="3025"/>
        <v>2000000</v>
      </c>
      <c r="EN1396" s="84">
        <f t="shared" si="3025"/>
        <v>3000000</v>
      </c>
      <c r="EU1396" s="84" t="s">
        <v>5401</v>
      </c>
      <c r="EV1396" s="84">
        <f>EV1390</f>
        <v>1000000</v>
      </c>
      <c r="EW1396" s="84">
        <f t="shared" si="3025"/>
        <v>0</v>
      </c>
      <c r="EX1396" s="84">
        <f t="shared" si="3025"/>
        <v>0</v>
      </c>
      <c r="EY1396" s="84">
        <f t="shared" si="3025"/>
        <v>1000000</v>
      </c>
      <c r="EZ1396" s="84">
        <f t="shared" si="3025"/>
        <v>2000000</v>
      </c>
      <c r="FA1396" s="84">
        <f t="shared" si="3025"/>
        <v>0</v>
      </c>
      <c r="FB1396" s="84">
        <f t="shared" si="3025"/>
        <v>0</v>
      </c>
      <c r="FC1396" s="84">
        <f t="shared" si="3025"/>
        <v>2000000</v>
      </c>
      <c r="FD1396" s="84">
        <f t="shared" si="3025"/>
        <v>3000000</v>
      </c>
      <c r="FK1396" s="84" t="s">
        <v>5401</v>
      </c>
      <c r="FL1396" s="84">
        <f>FL1390</f>
        <v>1000000</v>
      </c>
      <c r="FM1396" s="84">
        <f t="shared" si="3025"/>
        <v>0</v>
      </c>
      <c r="FN1396" s="84">
        <f t="shared" si="3025"/>
        <v>0</v>
      </c>
      <c r="FO1396" s="84">
        <f t="shared" si="3025"/>
        <v>1000000</v>
      </c>
      <c r="FP1396" s="84">
        <f t="shared" si="3025"/>
        <v>2000000</v>
      </c>
      <c r="FQ1396" s="84">
        <f t="shared" si="3025"/>
        <v>0</v>
      </c>
      <c r="FR1396" s="84">
        <f t="shared" si="3025"/>
        <v>0</v>
      </c>
      <c r="FS1396" s="84">
        <f t="shared" si="3025"/>
        <v>2000000</v>
      </c>
      <c r="FT1396" s="84">
        <f t="shared" si="3025"/>
        <v>3000000</v>
      </c>
      <c r="GA1396" s="84" t="s">
        <v>5401</v>
      </c>
      <c r="GB1396" s="84">
        <f>GB1390</f>
        <v>1000000</v>
      </c>
      <c r="GC1396" s="84">
        <f t="shared" si="3025"/>
        <v>0</v>
      </c>
      <c r="GD1396" s="84">
        <f t="shared" si="3025"/>
        <v>0</v>
      </c>
      <c r="GE1396" s="84">
        <f t="shared" si="3025"/>
        <v>1000000</v>
      </c>
      <c r="GF1396" s="84">
        <f t="shared" si="3025"/>
        <v>2000000</v>
      </c>
      <c r="GG1396" s="84">
        <f t="shared" si="3025"/>
        <v>0</v>
      </c>
      <c r="GH1396" s="84">
        <f t="shared" si="3025"/>
        <v>0</v>
      </c>
      <c r="GI1396" s="84">
        <f t="shared" si="3025"/>
        <v>2000000</v>
      </c>
      <c r="GJ1396" s="84">
        <f t="shared" si="3025"/>
        <v>3000000</v>
      </c>
      <c r="GQ1396" s="84" t="s">
        <v>5401</v>
      </c>
      <c r="GR1396" s="84">
        <f>GR1390</f>
        <v>1000000</v>
      </c>
      <c r="GS1396" s="84">
        <f t="shared" ref="GS1396:IV1396" si="3026">GS1390</f>
        <v>0</v>
      </c>
      <c r="GT1396" s="84">
        <f t="shared" si="3026"/>
        <v>0</v>
      </c>
      <c r="GU1396" s="84">
        <f t="shared" si="3026"/>
        <v>1000000</v>
      </c>
      <c r="GV1396" s="84">
        <f t="shared" si="3026"/>
        <v>2000000</v>
      </c>
      <c r="GW1396" s="84">
        <f t="shared" si="3026"/>
        <v>0</v>
      </c>
      <c r="GX1396" s="84">
        <f t="shared" si="3026"/>
        <v>0</v>
      </c>
      <c r="GY1396" s="84">
        <f t="shared" si="3026"/>
        <v>2000000</v>
      </c>
      <c r="GZ1396" s="84">
        <f t="shared" si="3026"/>
        <v>3000000</v>
      </c>
      <c r="HG1396" s="84" t="s">
        <v>5401</v>
      </c>
      <c r="HH1396" s="84">
        <f>HH1390</f>
        <v>1000000</v>
      </c>
      <c r="HI1396" s="84">
        <f t="shared" si="3026"/>
        <v>0</v>
      </c>
      <c r="HJ1396" s="84">
        <f t="shared" si="3026"/>
        <v>0</v>
      </c>
      <c r="HK1396" s="84">
        <f t="shared" si="3026"/>
        <v>1000000</v>
      </c>
      <c r="HL1396" s="84">
        <f t="shared" si="3026"/>
        <v>2000000</v>
      </c>
      <c r="HM1396" s="84">
        <f t="shared" si="3026"/>
        <v>0</v>
      </c>
      <c r="HN1396" s="84">
        <f t="shared" si="3026"/>
        <v>0</v>
      </c>
      <c r="HO1396" s="84">
        <f t="shared" si="3026"/>
        <v>2000000</v>
      </c>
      <c r="HP1396" s="84">
        <f t="shared" si="3026"/>
        <v>3000000</v>
      </c>
      <c r="HW1396" s="84" t="s">
        <v>5401</v>
      </c>
      <c r="HX1396" s="84">
        <f>HX1390</f>
        <v>1000000</v>
      </c>
      <c r="HY1396" s="84">
        <f t="shared" si="3026"/>
        <v>0</v>
      </c>
      <c r="HZ1396" s="84">
        <f t="shared" si="3026"/>
        <v>0</v>
      </c>
      <c r="IA1396" s="84">
        <f t="shared" si="3026"/>
        <v>1000000</v>
      </c>
      <c r="IB1396" s="84">
        <f t="shared" si="3026"/>
        <v>2000000</v>
      </c>
      <c r="IC1396" s="84">
        <f t="shared" si="3026"/>
        <v>0</v>
      </c>
      <c r="ID1396" s="84">
        <f t="shared" si="3026"/>
        <v>0</v>
      </c>
      <c r="IE1396" s="84">
        <f t="shared" si="3026"/>
        <v>2000000</v>
      </c>
      <c r="IF1396" s="84">
        <f t="shared" si="3026"/>
        <v>3000000</v>
      </c>
      <c r="IM1396" s="84" t="s">
        <v>5401</v>
      </c>
      <c r="IN1396" s="84">
        <f>IN1390</f>
        <v>1000000</v>
      </c>
      <c r="IO1396" s="84">
        <f t="shared" si="3026"/>
        <v>0</v>
      </c>
      <c r="IP1396" s="84">
        <f t="shared" si="3026"/>
        <v>0</v>
      </c>
      <c r="IQ1396" s="84">
        <f t="shared" si="3026"/>
        <v>1000000</v>
      </c>
      <c r="IR1396" s="84">
        <f t="shared" si="3026"/>
        <v>2000000</v>
      </c>
      <c r="IS1396" s="84">
        <f t="shared" si="3026"/>
        <v>0</v>
      </c>
      <c r="IT1396" s="84">
        <f t="shared" si="3026"/>
        <v>0</v>
      </c>
      <c r="IU1396" s="84">
        <f t="shared" si="3026"/>
        <v>2000000</v>
      </c>
      <c r="IV1396" s="84">
        <f t="shared" si="3026"/>
        <v>3000000</v>
      </c>
      <c r="JC1396" s="84" t="s">
        <v>5401</v>
      </c>
      <c r="JD1396" s="84">
        <f>JD1390</f>
        <v>1000000</v>
      </c>
      <c r="JE1396" s="84">
        <f t="shared" ref="JE1396:LH1396" si="3027">JE1390</f>
        <v>0</v>
      </c>
      <c r="JF1396" s="84">
        <f t="shared" si="3027"/>
        <v>0</v>
      </c>
      <c r="JG1396" s="84">
        <f t="shared" si="3027"/>
        <v>1000000</v>
      </c>
      <c r="JH1396" s="84">
        <f t="shared" si="3027"/>
        <v>2000000</v>
      </c>
      <c r="JI1396" s="84">
        <f t="shared" si="3027"/>
        <v>0</v>
      </c>
      <c r="JJ1396" s="84">
        <f t="shared" si="3027"/>
        <v>0</v>
      </c>
      <c r="JK1396" s="84">
        <f t="shared" si="3027"/>
        <v>2000000</v>
      </c>
      <c r="JL1396" s="84">
        <f t="shared" si="3027"/>
        <v>3000000</v>
      </c>
      <c r="JS1396" s="84" t="s">
        <v>5401</v>
      </c>
      <c r="JT1396" s="84">
        <f>JT1390</f>
        <v>1000000</v>
      </c>
      <c r="JU1396" s="84">
        <f t="shared" si="3027"/>
        <v>0</v>
      </c>
      <c r="JV1396" s="84">
        <f t="shared" si="3027"/>
        <v>0</v>
      </c>
      <c r="JW1396" s="84">
        <f t="shared" si="3027"/>
        <v>1000000</v>
      </c>
      <c r="JX1396" s="84">
        <f t="shared" si="3027"/>
        <v>2000000</v>
      </c>
      <c r="JY1396" s="84">
        <f t="shared" si="3027"/>
        <v>0</v>
      </c>
      <c r="JZ1396" s="84">
        <f t="shared" si="3027"/>
        <v>0</v>
      </c>
      <c r="KA1396" s="84">
        <f t="shared" si="3027"/>
        <v>2000000</v>
      </c>
      <c r="KB1396" s="84">
        <f t="shared" si="3027"/>
        <v>3000000</v>
      </c>
      <c r="KI1396" s="84" t="s">
        <v>5401</v>
      </c>
      <c r="KJ1396" s="84">
        <f>KJ1390</f>
        <v>1000000</v>
      </c>
      <c r="KK1396" s="84">
        <f t="shared" si="3027"/>
        <v>0</v>
      </c>
      <c r="KL1396" s="84">
        <f t="shared" si="3027"/>
        <v>0</v>
      </c>
      <c r="KM1396" s="84">
        <f t="shared" si="3027"/>
        <v>1000000</v>
      </c>
      <c r="KN1396" s="84">
        <f t="shared" si="3027"/>
        <v>2000000</v>
      </c>
      <c r="KO1396" s="84">
        <f t="shared" si="3027"/>
        <v>0</v>
      </c>
      <c r="KP1396" s="84">
        <f t="shared" si="3027"/>
        <v>0</v>
      </c>
      <c r="KQ1396" s="84">
        <f t="shared" si="3027"/>
        <v>2000000</v>
      </c>
      <c r="KR1396" s="84">
        <f t="shared" si="3027"/>
        <v>3000000</v>
      </c>
      <c r="KY1396" s="84" t="s">
        <v>5401</v>
      </c>
      <c r="KZ1396" s="84">
        <f>KZ1390</f>
        <v>1000000</v>
      </c>
      <c r="LA1396" s="84">
        <f t="shared" si="3027"/>
        <v>0</v>
      </c>
      <c r="LB1396" s="84">
        <f t="shared" si="3027"/>
        <v>0</v>
      </c>
      <c r="LC1396" s="84">
        <f t="shared" si="3027"/>
        <v>1000000</v>
      </c>
      <c r="LD1396" s="84">
        <f t="shared" si="3027"/>
        <v>2000000</v>
      </c>
      <c r="LE1396" s="84">
        <f t="shared" si="3027"/>
        <v>0</v>
      </c>
      <c r="LF1396" s="84">
        <f t="shared" si="3027"/>
        <v>0</v>
      </c>
      <c r="LG1396" s="84">
        <f t="shared" si="3027"/>
        <v>2000000</v>
      </c>
      <c r="LH1396" s="84">
        <f t="shared" si="3027"/>
        <v>3000000</v>
      </c>
      <c r="LO1396" s="84" t="s">
        <v>5401</v>
      </c>
      <c r="LP1396" s="84">
        <f>LP1390</f>
        <v>1000000</v>
      </c>
      <c r="LQ1396" s="84">
        <f t="shared" ref="LQ1396:NT1396" si="3028">LQ1390</f>
        <v>0</v>
      </c>
      <c r="LR1396" s="84">
        <f t="shared" si="3028"/>
        <v>0</v>
      </c>
      <c r="LS1396" s="84">
        <f t="shared" si="3028"/>
        <v>1000000</v>
      </c>
      <c r="LT1396" s="84">
        <f t="shared" si="3028"/>
        <v>2000000</v>
      </c>
      <c r="LU1396" s="84">
        <f t="shared" si="3028"/>
        <v>0</v>
      </c>
      <c r="LV1396" s="84">
        <f t="shared" si="3028"/>
        <v>0</v>
      </c>
      <c r="LW1396" s="84">
        <f t="shared" si="3028"/>
        <v>2000000</v>
      </c>
      <c r="LX1396" s="84">
        <f t="shared" si="3028"/>
        <v>3000000</v>
      </c>
      <c r="ME1396" s="84" t="s">
        <v>5401</v>
      </c>
      <c r="MF1396" s="84">
        <f>MF1390</f>
        <v>1000000</v>
      </c>
      <c r="MG1396" s="84">
        <f t="shared" si="3028"/>
        <v>0</v>
      </c>
      <c r="MH1396" s="84">
        <f t="shared" si="3028"/>
        <v>0</v>
      </c>
      <c r="MI1396" s="84">
        <f t="shared" si="3028"/>
        <v>1000000</v>
      </c>
      <c r="MJ1396" s="84">
        <f t="shared" si="3028"/>
        <v>2000000</v>
      </c>
      <c r="MK1396" s="84">
        <f t="shared" si="3028"/>
        <v>0</v>
      </c>
      <c r="ML1396" s="84">
        <f t="shared" si="3028"/>
        <v>0</v>
      </c>
      <c r="MM1396" s="84">
        <f t="shared" si="3028"/>
        <v>2000000</v>
      </c>
      <c r="MN1396" s="84">
        <f t="shared" si="3028"/>
        <v>3000000</v>
      </c>
      <c r="MU1396" s="84" t="s">
        <v>5401</v>
      </c>
      <c r="MV1396" s="84">
        <f>MV1390</f>
        <v>1000000</v>
      </c>
      <c r="MW1396" s="84">
        <f t="shared" si="3028"/>
        <v>0</v>
      </c>
      <c r="MX1396" s="84">
        <f t="shared" si="3028"/>
        <v>0</v>
      </c>
      <c r="MY1396" s="84">
        <f t="shared" si="3028"/>
        <v>1000000</v>
      </c>
      <c r="MZ1396" s="84">
        <f t="shared" si="3028"/>
        <v>2000000</v>
      </c>
      <c r="NA1396" s="84">
        <f t="shared" si="3028"/>
        <v>0</v>
      </c>
      <c r="NB1396" s="84">
        <f t="shared" si="3028"/>
        <v>0</v>
      </c>
      <c r="NC1396" s="84">
        <f t="shared" si="3028"/>
        <v>2000000</v>
      </c>
      <c r="ND1396" s="84">
        <f t="shared" si="3028"/>
        <v>3000000</v>
      </c>
      <c r="NK1396" s="84" t="s">
        <v>5401</v>
      </c>
      <c r="NL1396" s="84">
        <f>NL1390</f>
        <v>1000000</v>
      </c>
      <c r="NM1396" s="84">
        <f t="shared" si="3028"/>
        <v>0</v>
      </c>
      <c r="NN1396" s="84">
        <f t="shared" si="3028"/>
        <v>0</v>
      </c>
      <c r="NO1396" s="84">
        <f t="shared" si="3028"/>
        <v>1000000</v>
      </c>
      <c r="NP1396" s="84">
        <f t="shared" si="3028"/>
        <v>2000000</v>
      </c>
      <c r="NQ1396" s="84">
        <f t="shared" si="3028"/>
        <v>0</v>
      </c>
      <c r="NR1396" s="84">
        <f t="shared" si="3028"/>
        <v>0</v>
      </c>
      <c r="NS1396" s="84">
        <f t="shared" si="3028"/>
        <v>2000000</v>
      </c>
      <c r="NT1396" s="84">
        <f t="shared" si="3028"/>
        <v>3000000</v>
      </c>
      <c r="OA1396" s="84" t="s">
        <v>5401</v>
      </c>
      <c r="OB1396" s="84">
        <f>OB1390</f>
        <v>1000000</v>
      </c>
      <c r="OC1396" s="84">
        <f t="shared" ref="OC1396:QF1396" si="3029">OC1390</f>
        <v>0</v>
      </c>
      <c r="OD1396" s="84">
        <f t="shared" si="3029"/>
        <v>0</v>
      </c>
      <c r="OE1396" s="84">
        <f t="shared" si="3029"/>
        <v>1000000</v>
      </c>
      <c r="OF1396" s="84">
        <f t="shared" si="3029"/>
        <v>2000000</v>
      </c>
      <c r="OG1396" s="84">
        <f t="shared" si="3029"/>
        <v>0</v>
      </c>
      <c r="OH1396" s="84">
        <f t="shared" si="3029"/>
        <v>0</v>
      </c>
      <c r="OI1396" s="84">
        <f t="shared" si="3029"/>
        <v>2000000</v>
      </c>
      <c r="OJ1396" s="84">
        <f t="shared" si="3029"/>
        <v>3000000</v>
      </c>
      <c r="OQ1396" s="84" t="s">
        <v>5401</v>
      </c>
      <c r="OR1396" s="84">
        <f>OR1390</f>
        <v>1000000</v>
      </c>
      <c r="OS1396" s="84">
        <f t="shared" si="3029"/>
        <v>0</v>
      </c>
      <c r="OT1396" s="84">
        <f t="shared" si="3029"/>
        <v>0</v>
      </c>
      <c r="OU1396" s="84">
        <f t="shared" si="3029"/>
        <v>1000000</v>
      </c>
      <c r="OV1396" s="84">
        <f t="shared" si="3029"/>
        <v>2000000</v>
      </c>
      <c r="OW1396" s="84">
        <f t="shared" si="3029"/>
        <v>0</v>
      </c>
      <c r="OX1396" s="84">
        <f t="shared" si="3029"/>
        <v>0</v>
      </c>
      <c r="OY1396" s="84">
        <f t="shared" si="3029"/>
        <v>2000000</v>
      </c>
      <c r="OZ1396" s="84">
        <f t="shared" si="3029"/>
        <v>3000000</v>
      </c>
      <c r="PG1396" s="84" t="s">
        <v>5401</v>
      </c>
      <c r="PH1396" s="84">
        <f>PH1390</f>
        <v>1000000</v>
      </c>
      <c r="PI1396" s="84">
        <f t="shared" si="3029"/>
        <v>0</v>
      </c>
      <c r="PJ1396" s="84">
        <f t="shared" si="3029"/>
        <v>0</v>
      </c>
      <c r="PK1396" s="84">
        <f t="shared" si="3029"/>
        <v>1000000</v>
      </c>
      <c r="PL1396" s="84">
        <f t="shared" si="3029"/>
        <v>2000000</v>
      </c>
      <c r="PM1396" s="84">
        <f t="shared" si="3029"/>
        <v>0</v>
      </c>
      <c r="PN1396" s="84">
        <f t="shared" si="3029"/>
        <v>0</v>
      </c>
      <c r="PO1396" s="84">
        <f t="shared" si="3029"/>
        <v>2000000</v>
      </c>
      <c r="PP1396" s="84">
        <f t="shared" si="3029"/>
        <v>3000000</v>
      </c>
      <c r="PW1396" s="84" t="s">
        <v>5401</v>
      </c>
      <c r="PX1396" s="84">
        <f>PX1390</f>
        <v>1000000</v>
      </c>
      <c r="PY1396" s="84">
        <f t="shared" si="3029"/>
        <v>0</v>
      </c>
      <c r="PZ1396" s="84">
        <f t="shared" si="3029"/>
        <v>0</v>
      </c>
      <c r="QA1396" s="84">
        <f t="shared" si="3029"/>
        <v>1000000</v>
      </c>
      <c r="QB1396" s="84">
        <f t="shared" si="3029"/>
        <v>2000000</v>
      </c>
      <c r="QC1396" s="84">
        <f t="shared" si="3029"/>
        <v>0</v>
      </c>
      <c r="QD1396" s="84">
        <f t="shared" si="3029"/>
        <v>0</v>
      </c>
      <c r="QE1396" s="84">
        <f t="shared" si="3029"/>
        <v>2000000</v>
      </c>
      <c r="QF1396" s="84">
        <f t="shared" si="3029"/>
        <v>3000000</v>
      </c>
      <c r="QM1396" s="84" t="s">
        <v>5401</v>
      </c>
      <c r="QN1396" s="84">
        <f>QN1390</f>
        <v>1000000</v>
      </c>
      <c r="QO1396" s="84">
        <f t="shared" ref="QO1396:SR1396" si="3030">QO1390</f>
        <v>0</v>
      </c>
      <c r="QP1396" s="84">
        <f t="shared" si="3030"/>
        <v>0</v>
      </c>
      <c r="QQ1396" s="84">
        <f t="shared" si="3030"/>
        <v>1000000</v>
      </c>
      <c r="QR1396" s="84">
        <f t="shared" si="3030"/>
        <v>2000000</v>
      </c>
      <c r="QS1396" s="84">
        <f t="shared" si="3030"/>
        <v>0</v>
      </c>
      <c r="QT1396" s="84">
        <f t="shared" si="3030"/>
        <v>0</v>
      </c>
      <c r="QU1396" s="84">
        <f t="shared" si="3030"/>
        <v>2000000</v>
      </c>
      <c r="QV1396" s="84">
        <f t="shared" si="3030"/>
        <v>3000000</v>
      </c>
      <c r="RC1396" s="84" t="s">
        <v>5401</v>
      </c>
      <c r="RD1396" s="84">
        <f>RD1390</f>
        <v>1000000</v>
      </c>
      <c r="RE1396" s="84">
        <f t="shared" si="3030"/>
        <v>0</v>
      </c>
      <c r="RF1396" s="84">
        <f t="shared" si="3030"/>
        <v>0</v>
      </c>
      <c r="RG1396" s="84">
        <f t="shared" si="3030"/>
        <v>1000000</v>
      </c>
      <c r="RH1396" s="84">
        <f t="shared" si="3030"/>
        <v>2000000</v>
      </c>
      <c r="RI1396" s="84">
        <f t="shared" si="3030"/>
        <v>0</v>
      </c>
      <c r="RJ1396" s="84">
        <f t="shared" si="3030"/>
        <v>0</v>
      </c>
      <c r="RK1396" s="84">
        <f t="shared" si="3030"/>
        <v>2000000</v>
      </c>
      <c r="RL1396" s="84">
        <f t="shared" si="3030"/>
        <v>3000000</v>
      </c>
      <c r="RS1396" s="84" t="s">
        <v>5401</v>
      </c>
      <c r="RT1396" s="84">
        <f>RT1390</f>
        <v>1000000</v>
      </c>
      <c r="RU1396" s="84">
        <f t="shared" si="3030"/>
        <v>0</v>
      </c>
      <c r="RV1396" s="84">
        <f t="shared" si="3030"/>
        <v>0</v>
      </c>
      <c r="RW1396" s="84">
        <f t="shared" si="3030"/>
        <v>1000000</v>
      </c>
      <c r="RX1396" s="84">
        <f t="shared" si="3030"/>
        <v>2000000</v>
      </c>
      <c r="RY1396" s="84">
        <f t="shared" si="3030"/>
        <v>0</v>
      </c>
      <c r="RZ1396" s="84">
        <f t="shared" si="3030"/>
        <v>0</v>
      </c>
      <c r="SA1396" s="84">
        <f t="shared" si="3030"/>
        <v>2000000</v>
      </c>
      <c r="SB1396" s="84">
        <f t="shared" si="3030"/>
        <v>3000000</v>
      </c>
      <c r="SI1396" s="84" t="s">
        <v>5401</v>
      </c>
      <c r="SJ1396" s="84">
        <f>SJ1390</f>
        <v>1000000</v>
      </c>
      <c r="SK1396" s="84">
        <f t="shared" si="3030"/>
        <v>0</v>
      </c>
      <c r="SL1396" s="84">
        <f t="shared" si="3030"/>
        <v>0</v>
      </c>
      <c r="SM1396" s="84">
        <f t="shared" si="3030"/>
        <v>1000000</v>
      </c>
      <c r="SN1396" s="84">
        <f t="shared" si="3030"/>
        <v>2000000</v>
      </c>
      <c r="SO1396" s="84">
        <f t="shared" si="3030"/>
        <v>0</v>
      </c>
      <c r="SP1396" s="84">
        <f t="shared" si="3030"/>
        <v>0</v>
      </c>
      <c r="SQ1396" s="84">
        <f t="shared" si="3030"/>
        <v>2000000</v>
      </c>
      <c r="SR1396" s="84">
        <f t="shared" si="3030"/>
        <v>3000000</v>
      </c>
      <c r="SY1396" s="84" t="s">
        <v>5401</v>
      </c>
      <c r="SZ1396" s="84">
        <f>SZ1390</f>
        <v>1000000</v>
      </c>
      <c r="TA1396" s="84">
        <f t="shared" ref="TA1396:VD1396" si="3031">TA1390</f>
        <v>0</v>
      </c>
      <c r="TB1396" s="84">
        <f t="shared" si="3031"/>
        <v>0</v>
      </c>
      <c r="TC1396" s="84">
        <f t="shared" si="3031"/>
        <v>1000000</v>
      </c>
      <c r="TD1396" s="84">
        <f t="shared" si="3031"/>
        <v>2000000</v>
      </c>
      <c r="TE1396" s="84">
        <f t="shared" si="3031"/>
        <v>0</v>
      </c>
      <c r="TF1396" s="84">
        <f t="shared" si="3031"/>
        <v>0</v>
      </c>
      <c r="TG1396" s="84">
        <f t="shared" si="3031"/>
        <v>2000000</v>
      </c>
      <c r="TH1396" s="84">
        <f t="shared" si="3031"/>
        <v>3000000</v>
      </c>
      <c r="TO1396" s="84" t="s">
        <v>5401</v>
      </c>
      <c r="TP1396" s="84">
        <f>TP1390</f>
        <v>1000000</v>
      </c>
      <c r="TQ1396" s="84">
        <f t="shared" si="3031"/>
        <v>0</v>
      </c>
      <c r="TR1396" s="84">
        <f t="shared" si="3031"/>
        <v>0</v>
      </c>
      <c r="TS1396" s="84">
        <f t="shared" si="3031"/>
        <v>1000000</v>
      </c>
      <c r="TT1396" s="84">
        <f t="shared" si="3031"/>
        <v>2000000</v>
      </c>
      <c r="TU1396" s="84">
        <f t="shared" si="3031"/>
        <v>0</v>
      </c>
      <c r="TV1396" s="84">
        <f t="shared" si="3031"/>
        <v>0</v>
      </c>
      <c r="TW1396" s="84">
        <f t="shared" si="3031"/>
        <v>2000000</v>
      </c>
      <c r="TX1396" s="84">
        <f t="shared" si="3031"/>
        <v>3000000</v>
      </c>
      <c r="UE1396" s="84" t="s">
        <v>5401</v>
      </c>
      <c r="UF1396" s="84">
        <f>UF1390</f>
        <v>1000000</v>
      </c>
      <c r="UG1396" s="84">
        <f t="shared" si="3031"/>
        <v>0</v>
      </c>
      <c r="UH1396" s="84">
        <f t="shared" si="3031"/>
        <v>0</v>
      </c>
      <c r="UI1396" s="84">
        <f t="shared" si="3031"/>
        <v>1000000</v>
      </c>
      <c r="UJ1396" s="84">
        <f t="shared" si="3031"/>
        <v>2000000</v>
      </c>
      <c r="UK1396" s="84">
        <f t="shared" si="3031"/>
        <v>0</v>
      </c>
      <c r="UL1396" s="84">
        <f t="shared" si="3031"/>
        <v>0</v>
      </c>
      <c r="UM1396" s="84">
        <f t="shared" si="3031"/>
        <v>2000000</v>
      </c>
      <c r="UN1396" s="84">
        <f t="shared" si="3031"/>
        <v>3000000</v>
      </c>
      <c r="UU1396" s="84" t="s">
        <v>5401</v>
      </c>
      <c r="UV1396" s="84">
        <f>UV1390</f>
        <v>1000000</v>
      </c>
      <c r="UW1396" s="84">
        <f t="shared" si="3031"/>
        <v>0</v>
      </c>
      <c r="UX1396" s="84">
        <f t="shared" si="3031"/>
        <v>0</v>
      </c>
      <c r="UY1396" s="84">
        <f t="shared" si="3031"/>
        <v>1000000</v>
      </c>
      <c r="UZ1396" s="84">
        <f t="shared" si="3031"/>
        <v>2000000</v>
      </c>
      <c r="VA1396" s="84">
        <f t="shared" si="3031"/>
        <v>0</v>
      </c>
      <c r="VB1396" s="84">
        <f t="shared" si="3031"/>
        <v>0</v>
      </c>
      <c r="VC1396" s="84">
        <f t="shared" si="3031"/>
        <v>2000000</v>
      </c>
      <c r="VD1396" s="84">
        <f t="shared" si="3031"/>
        <v>3000000</v>
      </c>
      <c r="VK1396" s="84" t="s">
        <v>5401</v>
      </c>
      <c r="VL1396" s="84">
        <f>VL1390</f>
        <v>1000000</v>
      </c>
      <c r="VM1396" s="84">
        <f t="shared" ref="VM1396:XP1396" si="3032">VM1390</f>
        <v>0</v>
      </c>
      <c r="VN1396" s="84">
        <f t="shared" si="3032"/>
        <v>0</v>
      </c>
      <c r="VO1396" s="84">
        <f t="shared" si="3032"/>
        <v>1000000</v>
      </c>
      <c r="VP1396" s="84">
        <f t="shared" si="3032"/>
        <v>2000000</v>
      </c>
      <c r="VQ1396" s="84">
        <f t="shared" si="3032"/>
        <v>0</v>
      </c>
      <c r="VR1396" s="84">
        <f t="shared" si="3032"/>
        <v>0</v>
      </c>
      <c r="VS1396" s="84">
        <f t="shared" si="3032"/>
        <v>2000000</v>
      </c>
      <c r="VT1396" s="84">
        <f t="shared" si="3032"/>
        <v>3000000</v>
      </c>
      <c r="WA1396" s="84" t="s">
        <v>5401</v>
      </c>
      <c r="WB1396" s="84">
        <f>WB1390</f>
        <v>1000000</v>
      </c>
      <c r="WC1396" s="84">
        <f t="shared" si="3032"/>
        <v>0</v>
      </c>
      <c r="WD1396" s="84">
        <f t="shared" si="3032"/>
        <v>0</v>
      </c>
      <c r="WE1396" s="84">
        <f t="shared" si="3032"/>
        <v>1000000</v>
      </c>
      <c r="WF1396" s="84">
        <f t="shared" si="3032"/>
        <v>2000000</v>
      </c>
      <c r="WG1396" s="84">
        <f t="shared" si="3032"/>
        <v>0</v>
      </c>
      <c r="WH1396" s="84">
        <f t="shared" si="3032"/>
        <v>0</v>
      </c>
      <c r="WI1396" s="84">
        <f t="shared" si="3032"/>
        <v>2000000</v>
      </c>
      <c r="WJ1396" s="84">
        <f t="shared" si="3032"/>
        <v>3000000</v>
      </c>
      <c r="WQ1396" s="84" t="s">
        <v>5401</v>
      </c>
      <c r="WR1396" s="84">
        <f>WR1390</f>
        <v>1000000</v>
      </c>
      <c r="WS1396" s="84">
        <f t="shared" si="3032"/>
        <v>0</v>
      </c>
      <c r="WT1396" s="84">
        <f t="shared" si="3032"/>
        <v>0</v>
      </c>
      <c r="WU1396" s="84">
        <f t="shared" si="3032"/>
        <v>1000000</v>
      </c>
      <c r="WV1396" s="84">
        <f t="shared" si="3032"/>
        <v>2000000</v>
      </c>
      <c r="WW1396" s="84">
        <f t="shared" si="3032"/>
        <v>0</v>
      </c>
      <c r="WX1396" s="84">
        <f t="shared" si="3032"/>
        <v>0</v>
      </c>
      <c r="WY1396" s="84">
        <f t="shared" si="3032"/>
        <v>2000000</v>
      </c>
      <c r="WZ1396" s="84">
        <f t="shared" si="3032"/>
        <v>3000000</v>
      </c>
      <c r="XG1396" s="84" t="s">
        <v>5401</v>
      </c>
      <c r="XH1396" s="84">
        <f>XH1390</f>
        <v>1000000</v>
      </c>
      <c r="XI1396" s="84">
        <f t="shared" si="3032"/>
        <v>0</v>
      </c>
      <c r="XJ1396" s="84">
        <f t="shared" si="3032"/>
        <v>0</v>
      </c>
      <c r="XK1396" s="84">
        <f t="shared" si="3032"/>
        <v>1000000</v>
      </c>
      <c r="XL1396" s="84">
        <f t="shared" si="3032"/>
        <v>2000000</v>
      </c>
      <c r="XM1396" s="84">
        <f t="shared" si="3032"/>
        <v>0</v>
      </c>
      <c r="XN1396" s="84">
        <f t="shared" si="3032"/>
        <v>0</v>
      </c>
      <c r="XO1396" s="84">
        <f t="shared" si="3032"/>
        <v>2000000</v>
      </c>
      <c r="XP1396" s="84">
        <f t="shared" si="3032"/>
        <v>3000000</v>
      </c>
      <c r="XW1396" s="84" t="s">
        <v>5401</v>
      </c>
      <c r="XX1396" s="84">
        <f>XX1390</f>
        <v>1000000</v>
      </c>
      <c r="XY1396" s="84">
        <f t="shared" ref="XY1396:AAB1396" si="3033">XY1390</f>
        <v>0</v>
      </c>
      <c r="XZ1396" s="84">
        <f t="shared" si="3033"/>
        <v>0</v>
      </c>
      <c r="YA1396" s="84">
        <f t="shared" si="3033"/>
        <v>1000000</v>
      </c>
      <c r="YB1396" s="84">
        <f t="shared" si="3033"/>
        <v>2000000</v>
      </c>
      <c r="YC1396" s="84">
        <f t="shared" si="3033"/>
        <v>0</v>
      </c>
      <c r="YD1396" s="84">
        <f t="shared" si="3033"/>
        <v>0</v>
      </c>
      <c r="YE1396" s="84">
        <f t="shared" si="3033"/>
        <v>2000000</v>
      </c>
      <c r="YF1396" s="84">
        <f t="shared" si="3033"/>
        <v>3000000</v>
      </c>
      <c r="YM1396" s="84" t="s">
        <v>5401</v>
      </c>
      <c r="YN1396" s="84">
        <f>YN1390</f>
        <v>1000000</v>
      </c>
      <c r="YO1396" s="84">
        <f t="shared" si="3033"/>
        <v>0</v>
      </c>
      <c r="YP1396" s="84">
        <f t="shared" si="3033"/>
        <v>0</v>
      </c>
      <c r="YQ1396" s="84">
        <f t="shared" si="3033"/>
        <v>1000000</v>
      </c>
      <c r="YR1396" s="84">
        <f t="shared" si="3033"/>
        <v>2000000</v>
      </c>
      <c r="YS1396" s="84">
        <f t="shared" si="3033"/>
        <v>0</v>
      </c>
      <c r="YT1396" s="84">
        <f t="shared" si="3033"/>
        <v>0</v>
      </c>
      <c r="YU1396" s="84">
        <f t="shared" si="3033"/>
        <v>2000000</v>
      </c>
      <c r="YV1396" s="84">
        <f t="shared" si="3033"/>
        <v>3000000</v>
      </c>
      <c r="ZC1396" s="84" t="s">
        <v>5401</v>
      </c>
      <c r="ZD1396" s="84">
        <f>ZD1390</f>
        <v>1000000</v>
      </c>
      <c r="ZE1396" s="84">
        <f t="shared" si="3033"/>
        <v>0</v>
      </c>
      <c r="ZF1396" s="84">
        <f t="shared" si="3033"/>
        <v>0</v>
      </c>
      <c r="ZG1396" s="84">
        <f t="shared" si="3033"/>
        <v>1000000</v>
      </c>
      <c r="ZH1396" s="84">
        <f t="shared" si="3033"/>
        <v>2000000</v>
      </c>
      <c r="ZI1396" s="84">
        <f t="shared" si="3033"/>
        <v>0</v>
      </c>
      <c r="ZJ1396" s="84">
        <f t="shared" si="3033"/>
        <v>0</v>
      </c>
      <c r="ZK1396" s="84">
        <f t="shared" si="3033"/>
        <v>2000000</v>
      </c>
      <c r="ZL1396" s="84">
        <f t="shared" si="3033"/>
        <v>3000000</v>
      </c>
      <c r="ZS1396" s="84" t="s">
        <v>5401</v>
      </c>
      <c r="ZT1396" s="84">
        <f>ZT1390</f>
        <v>1000000</v>
      </c>
      <c r="ZU1396" s="84">
        <f t="shared" si="3033"/>
        <v>0</v>
      </c>
      <c r="ZV1396" s="84">
        <f t="shared" si="3033"/>
        <v>0</v>
      </c>
      <c r="ZW1396" s="84">
        <f t="shared" si="3033"/>
        <v>1000000</v>
      </c>
      <c r="ZX1396" s="84">
        <f t="shared" si="3033"/>
        <v>2000000</v>
      </c>
      <c r="ZY1396" s="84">
        <f t="shared" si="3033"/>
        <v>0</v>
      </c>
      <c r="ZZ1396" s="84">
        <f t="shared" si="3033"/>
        <v>0</v>
      </c>
      <c r="AAA1396" s="84">
        <f t="shared" si="3033"/>
        <v>2000000</v>
      </c>
      <c r="AAB1396" s="84">
        <f t="shared" si="3033"/>
        <v>3000000</v>
      </c>
      <c r="AAI1396" s="84" t="s">
        <v>5401</v>
      </c>
      <c r="AAJ1396" s="84">
        <f>AAJ1390</f>
        <v>1000000</v>
      </c>
      <c r="AAK1396" s="84">
        <f t="shared" ref="AAK1396:ACN1396" si="3034">AAK1390</f>
        <v>0</v>
      </c>
      <c r="AAL1396" s="84">
        <f t="shared" si="3034"/>
        <v>0</v>
      </c>
      <c r="AAM1396" s="84">
        <f t="shared" si="3034"/>
        <v>1000000</v>
      </c>
      <c r="AAN1396" s="84">
        <f t="shared" si="3034"/>
        <v>2000000</v>
      </c>
      <c r="AAO1396" s="84">
        <f t="shared" si="3034"/>
        <v>0</v>
      </c>
      <c r="AAP1396" s="84">
        <f t="shared" si="3034"/>
        <v>0</v>
      </c>
      <c r="AAQ1396" s="84">
        <f t="shared" si="3034"/>
        <v>2000000</v>
      </c>
      <c r="AAR1396" s="84">
        <f t="shared" si="3034"/>
        <v>3000000</v>
      </c>
      <c r="AAY1396" s="84" t="s">
        <v>5401</v>
      </c>
      <c r="AAZ1396" s="84">
        <f>AAZ1390</f>
        <v>1000000</v>
      </c>
      <c r="ABA1396" s="84">
        <f t="shared" si="3034"/>
        <v>0</v>
      </c>
      <c r="ABB1396" s="84">
        <f t="shared" si="3034"/>
        <v>0</v>
      </c>
      <c r="ABC1396" s="84">
        <f t="shared" si="3034"/>
        <v>1000000</v>
      </c>
      <c r="ABD1396" s="84">
        <f t="shared" si="3034"/>
        <v>2000000</v>
      </c>
      <c r="ABE1396" s="84">
        <f t="shared" si="3034"/>
        <v>0</v>
      </c>
      <c r="ABF1396" s="84">
        <f t="shared" si="3034"/>
        <v>0</v>
      </c>
      <c r="ABG1396" s="84">
        <f t="shared" si="3034"/>
        <v>2000000</v>
      </c>
      <c r="ABH1396" s="84">
        <f t="shared" si="3034"/>
        <v>3000000</v>
      </c>
      <c r="ABO1396" s="84" t="s">
        <v>5401</v>
      </c>
      <c r="ABP1396" s="84">
        <f>ABP1390</f>
        <v>1000000</v>
      </c>
      <c r="ABQ1396" s="84">
        <f t="shared" si="3034"/>
        <v>0</v>
      </c>
      <c r="ABR1396" s="84">
        <f t="shared" si="3034"/>
        <v>0</v>
      </c>
      <c r="ABS1396" s="84">
        <f t="shared" si="3034"/>
        <v>1000000</v>
      </c>
      <c r="ABT1396" s="84">
        <f t="shared" si="3034"/>
        <v>2000000</v>
      </c>
      <c r="ABU1396" s="84">
        <f t="shared" si="3034"/>
        <v>0</v>
      </c>
      <c r="ABV1396" s="84">
        <f t="shared" si="3034"/>
        <v>0</v>
      </c>
      <c r="ABW1396" s="84">
        <f t="shared" si="3034"/>
        <v>2000000</v>
      </c>
      <c r="ABX1396" s="84">
        <f t="shared" si="3034"/>
        <v>3000000</v>
      </c>
      <c r="ACE1396" s="84" t="s">
        <v>5401</v>
      </c>
      <c r="ACF1396" s="84">
        <f>ACF1390</f>
        <v>1000000</v>
      </c>
      <c r="ACG1396" s="84">
        <f t="shared" si="3034"/>
        <v>0</v>
      </c>
      <c r="ACH1396" s="84">
        <f t="shared" si="3034"/>
        <v>0</v>
      </c>
      <c r="ACI1396" s="84">
        <f t="shared" si="3034"/>
        <v>1000000</v>
      </c>
      <c r="ACJ1396" s="84">
        <f t="shared" si="3034"/>
        <v>2000000</v>
      </c>
      <c r="ACK1396" s="84">
        <f t="shared" si="3034"/>
        <v>0</v>
      </c>
      <c r="ACL1396" s="84">
        <f t="shared" si="3034"/>
        <v>0</v>
      </c>
      <c r="ACM1396" s="84">
        <f t="shared" si="3034"/>
        <v>2000000</v>
      </c>
      <c r="ACN1396" s="84">
        <f t="shared" si="3034"/>
        <v>3000000</v>
      </c>
      <c r="ACU1396" s="84" t="s">
        <v>5401</v>
      </c>
      <c r="ACV1396" s="84">
        <f>ACV1390</f>
        <v>1000000</v>
      </c>
      <c r="ACW1396" s="84">
        <f t="shared" ref="ACW1396:AEZ1396" si="3035">ACW1390</f>
        <v>0</v>
      </c>
      <c r="ACX1396" s="84">
        <f t="shared" si="3035"/>
        <v>0</v>
      </c>
      <c r="ACY1396" s="84">
        <f t="shared" si="3035"/>
        <v>1000000</v>
      </c>
      <c r="ACZ1396" s="84">
        <f t="shared" si="3035"/>
        <v>2000000</v>
      </c>
      <c r="ADA1396" s="84">
        <f t="shared" si="3035"/>
        <v>0</v>
      </c>
      <c r="ADB1396" s="84">
        <f t="shared" si="3035"/>
        <v>0</v>
      </c>
      <c r="ADC1396" s="84">
        <f t="shared" si="3035"/>
        <v>2000000</v>
      </c>
      <c r="ADD1396" s="84">
        <f t="shared" si="3035"/>
        <v>3000000</v>
      </c>
      <c r="ADK1396" s="84" t="s">
        <v>5401</v>
      </c>
      <c r="ADL1396" s="84">
        <f>ADL1390</f>
        <v>1000000</v>
      </c>
      <c r="ADM1396" s="84">
        <f t="shared" si="3035"/>
        <v>0</v>
      </c>
      <c r="ADN1396" s="84">
        <f t="shared" si="3035"/>
        <v>0</v>
      </c>
      <c r="ADO1396" s="84">
        <f t="shared" si="3035"/>
        <v>1000000</v>
      </c>
      <c r="ADP1396" s="84">
        <f t="shared" si="3035"/>
        <v>2000000</v>
      </c>
      <c r="ADQ1396" s="84">
        <f t="shared" si="3035"/>
        <v>0</v>
      </c>
      <c r="ADR1396" s="84">
        <f t="shared" si="3035"/>
        <v>0</v>
      </c>
      <c r="ADS1396" s="84">
        <f t="shared" si="3035"/>
        <v>2000000</v>
      </c>
      <c r="ADT1396" s="84">
        <f t="shared" si="3035"/>
        <v>3000000</v>
      </c>
      <c r="AEA1396" s="84" t="s">
        <v>5401</v>
      </c>
      <c r="AEB1396" s="84">
        <f>AEB1390</f>
        <v>1000000</v>
      </c>
      <c r="AEC1396" s="84">
        <f t="shared" si="3035"/>
        <v>0</v>
      </c>
      <c r="AED1396" s="84">
        <f t="shared" si="3035"/>
        <v>0</v>
      </c>
      <c r="AEE1396" s="84">
        <f t="shared" si="3035"/>
        <v>1000000</v>
      </c>
      <c r="AEF1396" s="84">
        <f t="shared" si="3035"/>
        <v>2000000</v>
      </c>
      <c r="AEG1396" s="84">
        <f t="shared" si="3035"/>
        <v>0</v>
      </c>
      <c r="AEH1396" s="84">
        <f t="shared" si="3035"/>
        <v>0</v>
      </c>
      <c r="AEI1396" s="84">
        <f t="shared" si="3035"/>
        <v>2000000</v>
      </c>
      <c r="AEJ1396" s="84">
        <f t="shared" si="3035"/>
        <v>3000000</v>
      </c>
      <c r="AEQ1396" s="84" t="s">
        <v>5401</v>
      </c>
      <c r="AER1396" s="84">
        <f>AER1390</f>
        <v>1000000</v>
      </c>
      <c r="AES1396" s="84">
        <f t="shared" si="3035"/>
        <v>0</v>
      </c>
      <c r="AET1396" s="84">
        <f t="shared" si="3035"/>
        <v>0</v>
      </c>
      <c r="AEU1396" s="84">
        <f t="shared" si="3035"/>
        <v>1000000</v>
      </c>
      <c r="AEV1396" s="84">
        <f t="shared" si="3035"/>
        <v>2000000</v>
      </c>
      <c r="AEW1396" s="84">
        <f t="shared" si="3035"/>
        <v>0</v>
      </c>
      <c r="AEX1396" s="84">
        <f t="shared" si="3035"/>
        <v>0</v>
      </c>
      <c r="AEY1396" s="84">
        <f t="shared" si="3035"/>
        <v>2000000</v>
      </c>
      <c r="AEZ1396" s="84">
        <f t="shared" si="3035"/>
        <v>3000000</v>
      </c>
      <c r="AFG1396" s="84" t="s">
        <v>5401</v>
      </c>
      <c r="AFH1396" s="84">
        <f>AFH1390</f>
        <v>1000000</v>
      </c>
      <c r="AFI1396" s="84">
        <f t="shared" ref="AFI1396:AHL1396" si="3036">AFI1390</f>
        <v>0</v>
      </c>
      <c r="AFJ1396" s="84">
        <f t="shared" si="3036"/>
        <v>0</v>
      </c>
      <c r="AFK1396" s="84">
        <f t="shared" si="3036"/>
        <v>1000000</v>
      </c>
      <c r="AFL1396" s="84">
        <f t="shared" si="3036"/>
        <v>2000000</v>
      </c>
      <c r="AFM1396" s="84">
        <f t="shared" si="3036"/>
        <v>0</v>
      </c>
      <c r="AFN1396" s="84">
        <f t="shared" si="3036"/>
        <v>0</v>
      </c>
      <c r="AFO1396" s="84">
        <f t="shared" si="3036"/>
        <v>2000000</v>
      </c>
      <c r="AFP1396" s="84">
        <f t="shared" si="3036"/>
        <v>3000000</v>
      </c>
      <c r="AFW1396" s="84" t="s">
        <v>5401</v>
      </c>
      <c r="AFX1396" s="84">
        <f>AFX1390</f>
        <v>1000000</v>
      </c>
      <c r="AFY1396" s="84">
        <f t="shared" si="3036"/>
        <v>0</v>
      </c>
      <c r="AFZ1396" s="84">
        <f t="shared" si="3036"/>
        <v>0</v>
      </c>
      <c r="AGA1396" s="84">
        <f t="shared" si="3036"/>
        <v>1000000</v>
      </c>
      <c r="AGB1396" s="84">
        <f t="shared" si="3036"/>
        <v>2000000</v>
      </c>
      <c r="AGC1396" s="84">
        <f t="shared" si="3036"/>
        <v>0</v>
      </c>
      <c r="AGD1396" s="84">
        <f t="shared" si="3036"/>
        <v>0</v>
      </c>
      <c r="AGE1396" s="84">
        <f t="shared" si="3036"/>
        <v>2000000</v>
      </c>
      <c r="AGF1396" s="84">
        <f t="shared" si="3036"/>
        <v>3000000</v>
      </c>
      <c r="AGM1396" s="84" t="s">
        <v>5401</v>
      </c>
      <c r="AGN1396" s="84">
        <f>AGN1390</f>
        <v>1000000</v>
      </c>
      <c r="AGO1396" s="84">
        <f t="shared" si="3036"/>
        <v>0</v>
      </c>
      <c r="AGP1396" s="84">
        <f t="shared" si="3036"/>
        <v>0</v>
      </c>
      <c r="AGQ1396" s="84">
        <f t="shared" si="3036"/>
        <v>1000000</v>
      </c>
      <c r="AGR1396" s="84">
        <f t="shared" si="3036"/>
        <v>2000000</v>
      </c>
      <c r="AGS1396" s="84">
        <f t="shared" si="3036"/>
        <v>0</v>
      </c>
      <c r="AGT1396" s="84">
        <f t="shared" si="3036"/>
        <v>0</v>
      </c>
      <c r="AGU1396" s="84">
        <f t="shared" si="3036"/>
        <v>2000000</v>
      </c>
      <c r="AGV1396" s="84">
        <f t="shared" si="3036"/>
        <v>3000000</v>
      </c>
      <c r="AHC1396" s="84" t="s">
        <v>5401</v>
      </c>
      <c r="AHD1396" s="84">
        <f>AHD1390</f>
        <v>1000000</v>
      </c>
      <c r="AHE1396" s="84">
        <f t="shared" si="3036"/>
        <v>0</v>
      </c>
      <c r="AHF1396" s="84">
        <f t="shared" si="3036"/>
        <v>0</v>
      </c>
      <c r="AHG1396" s="84">
        <f t="shared" si="3036"/>
        <v>1000000</v>
      </c>
      <c r="AHH1396" s="84">
        <f t="shared" si="3036"/>
        <v>2000000</v>
      </c>
      <c r="AHI1396" s="84">
        <f t="shared" si="3036"/>
        <v>0</v>
      </c>
      <c r="AHJ1396" s="84">
        <f t="shared" si="3036"/>
        <v>0</v>
      </c>
      <c r="AHK1396" s="84">
        <f t="shared" si="3036"/>
        <v>2000000</v>
      </c>
      <c r="AHL1396" s="84">
        <f t="shared" si="3036"/>
        <v>3000000</v>
      </c>
      <c r="AHS1396" s="84" t="s">
        <v>5401</v>
      </c>
      <c r="AHT1396" s="84">
        <f>AHT1390</f>
        <v>1000000</v>
      </c>
      <c r="AHU1396" s="84">
        <f t="shared" ref="AHU1396:AJX1396" si="3037">AHU1390</f>
        <v>0</v>
      </c>
      <c r="AHV1396" s="84">
        <f t="shared" si="3037"/>
        <v>0</v>
      </c>
      <c r="AHW1396" s="84">
        <f t="shared" si="3037"/>
        <v>1000000</v>
      </c>
      <c r="AHX1396" s="84">
        <f t="shared" si="3037"/>
        <v>2000000</v>
      </c>
      <c r="AHY1396" s="84">
        <f t="shared" si="3037"/>
        <v>0</v>
      </c>
      <c r="AHZ1396" s="84">
        <f t="shared" si="3037"/>
        <v>0</v>
      </c>
      <c r="AIA1396" s="84">
        <f t="shared" si="3037"/>
        <v>2000000</v>
      </c>
      <c r="AIB1396" s="84">
        <f t="shared" si="3037"/>
        <v>3000000</v>
      </c>
      <c r="AII1396" s="84" t="s">
        <v>5401</v>
      </c>
      <c r="AIJ1396" s="84">
        <f>AIJ1390</f>
        <v>1000000</v>
      </c>
      <c r="AIK1396" s="84">
        <f t="shared" si="3037"/>
        <v>0</v>
      </c>
      <c r="AIL1396" s="84">
        <f t="shared" si="3037"/>
        <v>0</v>
      </c>
      <c r="AIM1396" s="84">
        <f t="shared" si="3037"/>
        <v>1000000</v>
      </c>
      <c r="AIN1396" s="84">
        <f t="shared" si="3037"/>
        <v>2000000</v>
      </c>
      <c r="AIO1396" s="84">
        <f t="shared" si="3037"/>
        <v>0</v>
      </c>
      <c r="AIP1396" s="84">
        <f t="shared" si="3037"/>
        <v>0</v>
      </c>
      <c r="AIQ1396" s="84">
        <f t="shared" si="3037"/>
        <v>2000000</v>
      </c>
      <c r="AIR1396" s="84">
        <f t="shared" si="3037"/>
        <v>3000000</v>
      </c>
      <c r="AIY1396" s="84" t="s">
        <v>5401</v>
      </c>
      <c r="AIZ1396" s="84">
        <f>AIZ1390</f>
        <v>1000000</v>
      </c>
      <c r="AJA1396" s="84">
        <f t="shared" si="3037"/>
        <v>0</v>
      </c>
      <c r="AJB1396" s="84">
        <f t="shared" si="3037"/>
        <v>0</v>
      </c>
      <c r="AJC1396" s="84">
        <f t="shared" si="3037"/>
        <v>1000000</v>
      </c>
      <c r="AJD1396" s="84">
        <f t="shared" si="3037"/>
        <v>2000000</v>
      </c>
      <c r="AJE1396" s="84">
        <f t="shared" si="3037"/>
        <v>0</v>
      </c>
      <c r="AJF1396" s="84">
        <f t="shared" si="3037"/>
        <v>0</v>
      </c>
      <c r="AJG1396" s="84">
        <f t="shared" si="3037"/>
        <v>2000000</v>
      </c>
      <c r="AJH1396" s="84">
        <f t="shared" si="3037"/>
        <v>3000000</v>
      </c>
      <c r="AJO1396" s="84" t="s">
        <v>5401</v>
      </c>
      <c r="AJP1396" s="84">
        <f>AJP1390</f>
        <v>1000000</v>
      </c>
      <c r="AJQ1396" s="84">
        <f t="shared" si="3037"/>
        <v>0</v>
      </c>
      <c r="AJR1396" s="84">
        <f t="shared" si="3037"/>
        <v>0</v>
      </c>
      <c r="AJS1396" s="84">
        <f t="shared" si="3037"/>
        <v>1000000</v>
      </c>
      <c r="AJT1396" s="84">
        <f t="shared" si="3037"/>
        <v>2000000</v>
      </c>
      <c r="AJU1396" s="84">
        <f t="shared" si="3037"/>
        <v>0</v>
      </c>
      <c r="AJV1396" s="84">
        <f t="shared" si="3037"/>
        <v>0</v>
      </c>
      <c r="AJW1396" s="84">
        <f t="shared" si="3037"/>
        <v>2000000</v>
      </c>
      <c r="AJX1396" s="84">
        <f t="shared" si="3037"/>
        <v>3000000</v>
      </c>
      <c r="AKE1396" s="84" t="s">
        <v>5401</v>
      </c>
      <c r="AKF1396" s="84">
        <f>AKF1390</f>
        <v>1000000</v>
      </c>
      <c r="AKG1396" s="84">
        <f t="shared" ref="AKG1396:AMJ1396" si="3038">AKG1390</f>
        <v>0</v>
      </c>
      <c r="AKH1396" s="84">
        <f t="shared" si="3038"/>
        <v>0</v>
      </c>
      <c r="AKI1396" s="84">
        <f t="shared" si="3038"/>
        <v>1000000</v>
      </c>
      <c r="AKJ1396" s="84">
        <f t="shared" si="3038"/>
        <v>2000000</v>
      </c>
      <c r="AKK1396" s="84">
        <f t="shared" si="3038"/>
        <v>0</v>
      </c>
      <c r="AKL1396" s="84">
        <f t="shared" si="3038"/>
        <v>0</v>
      </c>
      <c r="AKM1396" s="84">
        <f t="shared" si="3038"/>
        <v>2000000</v>
      </c>
      <c r="AKN1396" s="84">
        <f t="shared" si="3038"/>
        <v>3000000</v>
      </c>
      <c r="AKU1396" s="84" t="s">
        <v>5401</v>
      </c>
      <c r="AKV1396" s="84">
        <f>AKV1390</f>
        <v>1000000</v>
      </c>
      <c r="AKW1396" s="84">
        <f t="shared" si="3038"/>
        <v>0</v>
      </c>
      <c r="AKX1396" s="84">
        <f t="shared" si="3038"/>
        <v>0</v>
      </c>
      <c r="AKY1396" s="84">
        <f t="shared" si="3038"/>
        <v>1000000</v>
      </c>
      <c r="AKZ1396" s="84">
        <f t="shared" si="3038"/>
        <v>2000000</v>
      </c>
      <c r="ALA1396" s="84">
        <f t="shared" si="3038"/>
        <v>0</v>
      </c>
      <c r="ALB1396" s="84">
        <f t="shared" si="3038"/>
        <v>0</v>
      </c>
      <c r="ALC1396" s="84">
        <f t="shared" si="3038"/>
        <v>2000000</v>
      </c>
      <c r="ALD1396" s="84">
        <f t="shared" si="3038"/>
        <v>3000000</v>
      </c>
      <c r="ALK1396" s="84" t="s">
        <v>5401</v>
      </c>
      <c r="ALL1396" s="84">
        <f>ALL1390</f>
        <v>1000000</v>
      </c>
      <c r="ALM1396" s="84">
        <f t="shared" si="3038"/>
        <v>0</v>
      </c>
      <c r="ALN1396" s="84">
        <f t="shared" si="3038"/>
        <v>0</v>
      </c>
      <c r="ALO1396" s="84">
        <f t="shared" si="3038"/>
        <v>1000000</v>
      </c>
      <c r="ALP1396" s="84">
        <f t="shared" si="3038"/>
        <v>2000000</v>
      </c>
      <c r="ALQ1396" s="84">
        <f t="shared" si="3038"/>
        <v>0</v>
      </c>
      <c r="ALR1396" s="84">
        <f t="shared" si="3038"/>
        <v>0</v>
      </c>
      <c r="ALS1396" s="84">
        <f t="shared" si="3038"/>
        <v>2000000</v>
      </c>
      <c r="ALT1396" s="84">
        <f t="shared" si="3038"/>
        <v>3000000</v>
      </c>
      <c r="AMA1396" s="84" t="s">
        <v>5401</v>
      </c>
      <c r="AMB1396" s="84">
        <f>AMB1390</f>
        <v>1000000</v>
      </c>
      <c r="AMC1396" s="84">
        <f t="shared" si="3038"/>
        <v>0</v>
      </c>
      <c r="AMD1396" s="84">
        <f t="shared" si="3038"/>
        <v>0</v>
      </c>
      <c r="AME1396" s="84">
        <f t="shared" si="3038"/>
        <v>1000000</v>
      </c>
      <c r="AMF1396" s="84">
        <f t="shared" si="3038"/>
        <v>2000000</v>
      </c>
      <c r="AMG1396" s="84">
        <f t="shared" si="3038"/>
        <v>0</v>
      </c>
      <c r="AMH1396" s="84">
        <f t="shared" si="3038"/>
        <v>0</v>
      </c>
      <c r="AMI1396" s="84">
        <f t="shared" si="3038"/>
        <v>2000000</v>
      </c>
      <c r="AMJ1396" s="84">
        <f t="shared" si="3038"/>
        <v>3000000</v>
      </c>
      <c r="AMQ1396" s="84" t="s">
        <v>5401</v>
      </c>
      <c r="AMR1396" s="84">
        <f>AMR1390</f>
        <v>1000000</v>
      </c>
      <c r="AMS1396" s="84">
        <f t="shared" ref="AMS1396:AOV1396" si="3039">AMS1390</f>
        <v>0</v>
      </c>
      <c r="AMT1396" s="84">
        <f t="shared" si="3039"/>
        <v>0</v>
      </c>
      <c r="AMU1396" s="84">
        <f t="shared" si="3039"/>
        <v>1000000</v>
      </c>
      <c r="AMV1396" s="84">
        <f t="shared" si="3039"/>
        <v>2000000</v>
      </c>
      <c r="AMW1396" s="84">
        <f t="shared" si="3039"/>
        <v>0</v>
      </c>
      <c r="AMX1396" s="84">
        <f t="shared" si="3039"/>
        <v>0</v>
      </c>
      <c r="AMY1396" s="84">
        <f t="shared" si="3039"/>
        <v>2000000</v>
      </c>
      <c r="AMZ1396" s="84">
        <f t="shared" si="3039"/>
        <v>3000000</v>
      </c>
      <c r="ANG1396" s="84" t="s">
        <v>5401</v>
      </c>
      <c r="ANH1396" s="84">
        <f>ANH1390</f>
        <v>1000000</v>
      </c>
      <c r="ANI1396" s="84">
        <f t="shared" si="3039"/>
        <v>0</v>
      </c>
      <c r="ANJ1396" s="84">
        <f t="shared" si="3039"/>
        <v>0</v>
      </c>
      <c r="ANK1396" s="84">
        <f t="shared" si="3039"/>
        <v>1000000</v>
      </c>
      <c r="ANL1396" s="84">
        <f t="shared" si="3039"/>
        <v>2000000</v>
      </c>
      <c r="ANM1396" s="84">
        <f t="shared" si="3039"/>
        <v>0</v>
      </c>
      <c r="ANN1396" s="84">
        <f t="shared" si="3039"/>
        <v>0</v>
      </c>
      <c r="ANO1396" s="84">
        <f t="shared" si="3039"/>
        <v>2000000</v>
      </c>
      <c r="ANP1396" s="84">
        <f t="shared" si="3039"/>
        <v>3000000</v>
      </c>
      <c r="ANW1396" s="84" t="s">
        <v>5401</v>
      </c>
      <c r="ANX1396" s="84">
        <f>ANX1390</f>
        <v>1000000</v>
      </c>
      <c r="ANY1396" s="84">
        <f t="shared" si="3039"/>
        <v>0</v>
      </c>
      <c r="ANZ1396" s="84">
        <f t="shared" si="3039"/>
        <v>0</v>
      </c>
      <c r="AOA1396" s="84">
        <f t="shared" si="3039"/>
        <v>1000000</v>
      </c>
      <c r="AOB1396" s="84">
        <f t="shared" si="3039"/>
        <v>2000000</v>
      </c>
      <c r="AOC1396" s="84">
        <f t="shared" si="3039"/>
        <v>0</v>
      </c>
      <c r="AOD1396" s="84">
        <f t="shared" si="3039"/>
        <v>0</v>
      </c>
      <c r="AOE1396" s="84">
        <f t="shared" si="3039"/>
        <v>2000000</v>
      </c>
      <c r="AOF1396" s="84">
        <f t="shared" si="3039"/>
        <v>3000000</v>
      </c>
      <c r="AOM1396" s="84" t="s">
        <v>5401</v>
      </c>
      <c r="AON1396" s="84">
        <f>AON1390</f>
        <v>1000000</v>
      </c>
      <c r="AOO1396" s="84">
        <f t="shared" si="3039"/>
        <v>0</v>
      </c>
      <c r="AOP1396" s="84">
        <f t="shared" si="3039"/>
        <v>0</v>
      </c>
      <c r="AOQ1396" s="84">
        <f t="shared" si="3039"/>
        <v>1000000</v>
      </c>
      <c r="AOR1396" s="84">
        <f t="shared" si="3039"/>
        <v>2000000</v>
      </c>
      <c r="AOS1396" s="84">
        <f t="shared" si="3039"/>
        <v>0</v>
      </c>
      <c r="AOT1396" s="84">
        <f t="shared" si="3039"/>
        <v>0</v>
      </c>
      <c r="AOU1396" s="84">
        <f t="shared" si="3039"/>
        <v>2000000</v>
      </c>
      <c r="AOV1396" s="84">
        <f t="shared" si="3039"/>
        <v>3000000</v>
      </c>
      <c r="APC1396" s="84" t="s">
        <v>5401</v>
      </c>
      <c r="APD1396" s="84">
        <f>APD1390</f>
        <v>1000000</v>
      </c>
      <c r="APE1396" s="84">
        <f t="shared" ref="APE1396:ARH1396" si="3040">APE1390</f>
        <v>0</v>
      </c>
      <c r="APF1396" s="84">
        <f t="shared" si="3040"/>
        <v>0</v>
      </c>
      <c r="APG1396" s="84">
        <f t="shared" si="3040"/>
        <v>1000000</v>
      </c>
      <c r="APH1396" s="84">
        <f t="shared" si="3040"/>
        <v>2000000</v>
      </c>
      <c r="API1396" s="84">
        <f t="shared" si="3040"/>
        <v>0</v>
      </c>
      <c r="APJ1396" s="84">
        <f t="shared" si="3040"/>
        <v>0</v>
      </c>
      <c r="APK1396" s="84">
        <f t="shared" si="3040"/>
        <v>2000000</v>
      </c>
      <c r="APL1396" s="84">
        <f t="shared" si="3040"/>
        <v>3000000</v>
      </c>
      <c r="APS1396" s="84" t="s">
        <v>5401</v>
      </c>
      <c r="APT1396" s="84">
        <f>APT1390</f>
        <v>1000000</v>
      </c>
      <c r="APU1396" s="84">
        <f t="shared" si="3040"/>
        <v>0</v>
      </c>
      <c r="APV1396" s="84">
        <f t="shared" si="3040"/>
        <v>0</v>
      </c>
      <c r="APW1396" s="84">
        <f t="shared" si="3040"/>
        <v>1000000</v>
      </c>
      <c r="APX1396" s="84">
        <f t="shared" si="3040"/>
        <v>2000000</v>
      </c>
      <c r="APY1396" s="84">
        <f t="shared" si="3040"/>
        <v>0</v>
      </c>
      <c r="APZ1396" s="84">
        <f t="shared" si="3040"/>
        <v>0</v>
      </c>
      <c r="AQA1396" s="84">
        <f t="shared" si="3040"/>
        <v>2000000</v>
      </c>
      <c r="AQB1396" s="84">
        <f t="shared" si="3040"/>
        <v>3000000</v>
      </c>
      <c r="AQI1396" s="84" t="s">
        <v>5401</v>
      </c>
      <c r="AQJ1396" s="84">
        <f>AQJ1390</f>
        <v>1000000</v>
      </c>
      <c r="AQK1396" s="84">
        <f t="shared" si="3040"/>
        <v>0</v>
      </c>
      <c r="AQL1396" s="84">
        <f t="shared" si="3040"/>
        <v>0</v>
      </c>
      <c r="AQM1396" s="84">
        <f t="shared" si="3040"/>
        <v>1000000</v>
      </c>
      <c r="AQN1396" s="84">
        <f t="shared" si="3040"/>
        <v>2000000</v>
      </c>
      <c r="AQO1396" s="84">
        <f t="shared" si="3040"/>
        <v>0</v>
      </c>
      <c r="AQP1396" s="84">
        <f t="shared" si="3040"/>
        <v>0</v>
      </c>
      <c r="AQQ1396" s="84">
        <f t="shared" si="3040"/>
        <v>2000000</v>
      </c>
      <c r="AQR1396" s="84">
        <f t="shared" si="3040"/>
        <v>3000000</v>
      </c>
      <c r="AQY1396" s="84" t="s">
        <v>5401</v>
      </c>
      <c r="AQZ1396" s="84">
        <f>AQZ1390</f>
        <v>1000000</v>
      </c>
      <c r="ARA1396" s="84">
        <f t="shared" si="3040"/>
        <v>0</v>
      </c>
      <c r="ARB1396" s="84">
        <f t="shared" si="3040"/>
        <v>0</v>
      </c>
      <c r="ARC1396" s="84">
        <f t="shared" si="3040"/>
        <v>1000000</v>
      </c>
      <c r="ARD1396" s="84">
        <f t="shared" si="3040"/>
        <v>2000000</v>
      </c>
      <c r="ARE1396" s="84">
        <f t="shared" si="3040"/>
        <v>0</v>
      </c>
      <c r="ARF1396" s="84">
        <f t="shared" si="3040"/>
        <v>0</v>
      </c>
      <c r="ARG1396" s="84">
        <f t="shared" si="3040"/>
        <v>2000000</v>
      </c>
      <c r="ARH1396" s="84">
        <f t="shared" si="3040"/>
        <v>3000000</v>
      </c>
      <c r="ARO1396" s="84" t="s">
        <v>5401</v>
      </c>
      <c r="ARP1396" s="84">
        <f>ARP1390</f>
        <v>1000000</v>
      </c>
      <c r="ARQ1396" s="84">
        <f t="shared" ref="ARQ1396:ATT1396" si="3041">ARQ1390</f>
        <v>0</v>
      </c>
      <c r="ARR1396" s="84">
        <f t="shared" si="3041"/>
        <v>0</v>
      </c>
      <c r="ARS1396" s="84">
        <f t="shared" si="3041"/>
        <v>1000000</v>
      </c>
      <c r="ART1396" s="84">
        <f t="shared" si="3041"/>
        <v>2000000</v>
      </c>
      <c r="ARU1396" s="84">
        <f t="shared" si="3041"/>
        <v>0</v>
      </c>
      <c r="ARV1396" s="84">
        <f t="shared" si="3041"/>
        <v>0</v>
      </c>
      <c r="ARW1396" s="84">
        <f t="shared" si="3041"/>
        <v>2000000</v>
      </c>
      <c r="ARX1396" s="84">
        <f t="shared" si="3041"/>
        <v>3000000</v>
      </c>
      <c r="ASE1396" s="84" t="s">
        <v>5401</v>
      </c>
      <c r="ASF1396" s="84">
        <f>ASF1390</f>
        <v>1000000</v>
      </c>
      <c r="ASG1396" s="84">
        <f t="shared" si="3041"/>
        <v>0</v>
      </c>
      <c r="ASH1396" s="84">
        <f t="shared" si="3041"/>
        <v>0</v>
      </c>
      <c r="ASI1396" s="84">
        <f t="shared" si="3041"/>
        <v>1000000</v>
      </c>
      <c r="ASJ1396" s="84">
        <f t="shared" si="3041"/>
        <v>2000000</v>
      </c>
      <c r="ASK1396" s="84">
        <f t="shared" si="3041"/>
        <v>0</v>
      </c>
      <c r="ASL1396" s="84">
        <f t="shared" si="3041"/>
        <v>0</v>
      </c>
      <c r="ASM1396" s="84">
        <f t="shared" si="3041"/>
        <v>2000000</v>
      </c>
      <c r="ASN1396" s="84">
        <f t="shared" si="3041"/>
        <v>3000000</v>
      </c>
      <c r="ASU1396" s="84" t="s">
        <v>5401</v>
      </c>
      <c r="ASV1396" s="84">
        <f>ASV1390</f>
        <v>1000000</v>
      </c>
      <c r="ASW1396" s="84">
        <f t="shared" si="3041"/>
        <v>0</v>
      </c>
      <c r="ASX1396" s="84">
        <f t="shared" si="3041"/>
        <v>0</v>
      </c>
      <c r="ASY1396" s="84">
        <f t="shared" si="3041"/>
        <v>1000000</v>
      </c>
      <c r="ASZ1396" s="84">
        <f t="shared" si="3041"/>
        <v>2000000</v>
      </c>
      <c r="ATA1396" s="84">
        <f t="shared" si="3041"/>
        <v>0</v>
      </c>
      <c r="ATB1396" s="84">
        <f t="shared" si="3041"/>
        <v>0</v>
      </c>
      <c r="ATC1396" s="84">
        <f t="shared" si="3041"/>
        <v>2000000</v>
      </c>
      <c r="ATD1396" s="84">
        <f t="shared" si="3041"/>
        <v>3000000</v>
      </c>
      <c r="ATK1396" s="84" t="s">
        <v>5401</v>
      </c>
      <c r="ATL1396" s="84">
        <f>ATL1390</f>
        <v>1000000</v>
      </c>
      <c r="ATM1396" s="84">
        <f t="shared" si="3041"/>
        <v>0</v>
      </c>
      <c r="ATN1396" s="84">
        <f t="shared" si="3041"/>
        <v>0</v>
      </c>
      <c r="ATO1396" s="84">
        <f t="shared" si="3041"/>
        <v>1000000</v>
      </c>
      <c r="ATP1396" s="84">
        <f t="shared" si="3041"/>
        <v>2000000</v>
      </c>
      <c r="ATQ1396" s="84">
        <f t="shared" si="3041"/>
        <v>0</v>
      </c>
      <c r="ATR1396" s="84">
        <f t="shared" si="3041"/>
        <v>0</v>
      </c>
      <c r="ATS1396" s="84">
        <f t="shared" si="3041"/>
        <v>2000000</v>
      </c>
      <c r="ATT1396" s="84">
        <f t="shared" si="3041"/>
        <v>3000000</v>
      </c>
      <c r="AUA1396" s="84" t="s">
        <v>5401</v>
      </c>
      <c r="AUB1396" s="84">
        <f>AUB1390</f>
        <v>1000000</v>
      </c>
      <c r="AUC1396" s="84">
        <f t="shared" ref="AUC1396:AWF1396" si="3042">AUC1390</f>
        <v>0</v>
      </c>
      <c r="AUD1396" s="84">
        <f t="shared" si="3042"/>
        <v>0</v>
      </c>
      <c r="AUE1396" s="84">
        <f t="shared" si="3042"/>
        <v>1000000</v>
      </c>
      <c r="AUF1396" s="84">
        <f t="shared" si="3042"/>
        <v>2000000</v>
      </c>
      <c r="AUG1396" s="84">
        <f t="shared" si="3042"/>
        <v>0</v>
      </c>
      <c r="AUH1396" s="84">
        <f t="shared" si="3042"/>
        <v>0</v>
      </c>
      <c r="AUI1396" s="84">
        <f t="shared" si="3042"/>
        <v>2000000</v>
      </c>
      <c r="AUJ1396" s="84">
        <f t="shared" si="3042"/>
        <v>3000000</v>
      </c>
      <c r="AUQ1396" s="84" t="s">
        <v>5401</v>
      </c>
      <c r="AUR1396" s="84">
        <f>AUR1390</f>
        <v>1000000</v>
      </c>
      <c r="AUS1396" s="84">
        <f t="shared" si="3042"/>
        <v>0</v>
      </c>
      <c r="AUT1396" s="84">
        <f t="shared" si="3042"/>
        <v>0</v>
      </c>
      <c r="AUU1396" s="84">
        <f t="shared" si="3042"/>
        <v>1000000</v>
      </c>
      <c r="AUV1396" s="84">
        <f t="shared" si="3042"/>
        <v>2000000</v>
      </c>
      <c r="AUW1396" s="84">
        <f t="shared" si="3042"/>
        <v>0</v>
      </c>
      <c r="AUX1396" s="84">
        <f t="shared" si="3042"/>
        <v>0</v>
      </c>
      <c r="AUY1396" s="84">
        <f t="shared" si="3042"/>
        <v>2000000</v>
      </c>
      <c r="AUZ1396" s="84">
        <f t="shared" si="3042"/>
        <v>3000000</v>
      </c>
      <c r="AVG1396" s="84" t="s">
        <v>5401</v>
      </c>
      <c r="AVH1396" s="84">
        <f>AVH1390</f>
        <v>1000000</v>
      </c>
      <c r="AVI1396" s="84">
        <f t="shared" si="3042"/>
        <v>0</v>
      </c>
      <c r="AVJ1396" s="84">
        <f t="shared" si="3042"/>
        <v>0</v>
      </c>
      <c r="AVK1396" s="84">
        <f t="shared" si="3042"/>
        <v>1000000</v>
      </c>
      <c r="AVL1396" s="84">
        <f t="shared" si="3042"/>
        <v>2000000</v>
      </c>
      <c r="AVM1396" s="84">
        <f t="shared" si="3042"/>
        <v>0</v>
      </c>
      <c r="AVN1396" s="84">
        <f t="shared" si="3042"/>
        <v>0</v>
      </c>
      <c r="AVO1396" s="84">
        <f t="shared" si="3042"/>
        <v>2000000</v>
      </c>
      <c r="AVP1396" s="84">
        <f t="shared" si="3042"/>
        <v>3000000</v>
      </c>
      <c r="AVW1396" s="84" t="s">
        <v>5401</v>
      </c>
      <c r="AVX1396" s="84">
        <f>AVX1390</f>
        <v>1000000</v>
      </c>
      <c r="AVY1396" s="84">
        <f t="shared" si="3042"/>
        <v>0</v>
      </c>
      <c r="AVZ1396" s="84">
        <f t="shared" si="3042"/>
        <v>0</v>
      </c>
      <c r="AWA1396" s="84">
        <f t="shared" si="3042"/>
        <v>1000000</v>
      </c>
      <c r="AWB1396" s="84">
        <f t="shared" si="3042"/>
        <v>2000000</v>
      </c>
      <c r="AWC1396" s="84">
        <f t="shared" si="3042"/>
        <v>0</v>
      </c>
      <c r="AWD1396" s="84">
        <f t="shared" si="3042"/>
        <v>0</v>
      </c>
      <c r="AWE1396" s="84">
        <f t="shared" si="3042"/>
        <v>2000000</v>
      </c>
      <c r="AWF1396" s="84">
        <f t="shared" si="3042"/>
        <v>3000000</v>
      </c>
      <c r="AWM1396" s="84" t="s">
        <v>5401</v>
      </c>
      <c r="AWN1396" s="84">
        <f>AWN1390</f>
        <v>1000000</v>
      </c>
      <c r="AWO1396" s="84">
        <f t="shared" ref="AWO1396:AYR1396" si="3043">AWO1390</f>
        <v>0</v>
      </c>
      <c r="AWP1396" s="84">
        <f t="shared" si="3043"/>
        <v>0</v>
      </c>
      <c r="AWQ1396" s="84">
        <f t="shared" si="3043"/>
        <v>1000000</v>
      </c>
      <c r="AWR1396" s="84">
        <f t="shared" si="3043"/>
        <v>2000000</v>
      </c>
      <c r="AWS1396" s="84">
        <f t="shared" si="3043"/>
        <v>0</v>
      </c>
      <c r="AWT1396" s="84">
        <f t="shared" si="3043"/>
        <v>0</v>
      </c>
      <c r="AWU1396" s="84">
        <f t="shared" si="3043"/>
        <v>2000000</v>
      </c>
      <c r="AWV1396" s="84">
        <f t="shared" si="3043"/>
        <v>3000000</v>
      </c>
      <c r="AXC1396" s="84" t="s">
        <v>5401</v>
      </c>
      <c r="AXD1396" s="84">
        <f>AXD1390</f>
        <v>1000000</v>
      </c>
      <c r="AXE1396" s="84">
        <f t="shared" si="3043"/>
        <v>0</v>
      </c>
      <c r="AXF1396" s="84">
        <f t="shared" si="3043"/>
        <v>0</v>
      </c>
      <c r="AXG1396" s="84">
        <f t="shared" si="3043"/>
        <v>1000000</v>
      </c>
      <c r="AXH1396" s="84">
        <f t="shared" si="3043"/>
        <v>2000000</v>
      </c>
      <c r="AXI1396" s="84">
        <f t="shared" si="3043"/>
        <v>0</v>
      </c>
      <c r="AXJ1396" s="84">
        <f t="shared" si="3043"/>
        <v>0</v>
      </c>
      <c r="AXK1396" s="84">
        <f t="shared" si="3043"/>
        <v>2000000</v>
      </c>
      <c r="AXL1396" s="84">
        <f t="shared" si="3043"/>
        <v>3000000</v>
      </c>
      <c r="AXS1396" s="84" t="s">
        <v>5401</v>
      </c>
      <c r="AXT1396" s="84">
        <f>AXT1390</f>
        <v>1000000</v>
      </c>
      <c r="AXU1396" s="84">
        <f t="shared" si="3043"/>
        <v>0</v>
      </c>
      <c r="AXV1396" s="84">
        <f t="shared" si="3043"/>
        <v>0</v>
      </c>
      <c r="AXW1396" s="84">
        <f t="shared" si="3043"/>
        <v>1000000</v>
      </c>
      <c r="AXX1396" s="84">
        <f t="shared" si="3043"/>
        <v>2000000</v>
      </c>
      <c r="AXY1396" s="84">
        <f t="shared" si="3043"/>
        <v>0</v>
      </c>
      <c r="AXZ1396" s="84">
        <f t="shared" si="3043"/>
        <v>0</v>
      </c>
      <c r="AYA1396" s="84">
        <f t="shared" si="3043"/>
        <v>2000000</v>
      </c>
      <c r="AYB1396" s="84">
        <f t="shared" si="3043"/>
        <v>3000000</v>
      </c>
      <c r="AYI1396" s="84" t="s">
        <v>5401</v>
      </c>
      <c r="AYJ1396" s="84">
        <f>AYJ1390</f>
        <v>1000000</v>
      </c>
      <c r="AYK1396" s="84">
        <f t="shared" si="3043"/>
        <v>0</v>
      </c>
      <c r="AYL1396" s="84">
        <f t="shared" si="3043"/>
        <v>0</v>
      </c>
      <c r="AYM1396" s="84">
        <f t="shared" si="3043"/>
        <v>1000000</v>
      </c>
      <c r="AYN1396" s="84">
        <f t="shared" si="3043"/>
        <v>2000000</v>
      </c>
      <c r="AYO1396" s="84">
        <f t="shared" si="3043"/>
        <v>0</v>
      </c>
      <c r="AYP1396" s="84">
        <f t="shared" si="3043"/>
        <v>0</v>
      </c>
      <c r="AYQ1396" s="84">
        <f t="shared" si="3043"/>
        <v>2000000</v>
      </c>
      <c r="AYR1396" s="84">
        <f t="shared" si="3043"/>
        <v>3000000</v>
      </c>
      <c r="AYY1396" s="84" t="s">
        <v>5401</v>
      </c>
      <c r="AYZ1396" s="84">
        <f>AYZ1390</f>
        <v>1000000</v>
      </c>
      <c r="AZA1396" s="84">
        <f t="shared" ref="AZA1396:BBD1396" si="3044">AZA1390</f>
        <v>0</v>
      </c>
      <c r="AZB1396" s="84">
        <f t="shared" si="3044"/>
        <v>0</v>
      </c>
      <c r="AZC1396" s="84">
        <f t="shared" si="3044"/>
        <v>1000000</v>
      </c>
      <c r="AZD1396" s="84">
        <f t="shared" si="3044"/>
        <v>2000000</v>
      </c>
      <c r="AZE1396" s="84">
        <f t="shared" si="3044"/>
        <v>0</v>
      </c>
      <c r="AZF1396" s="84">
        <f t="shared" si="3044"/>
        <v>0</v>
      </c>
      <c r="AZG1396" s="84">
        <f t="shared" si="3044"/>
        <v>2000000</v>
      </c>
      <c r="AZH1396" s="84">
        <f t="shared" si="3044"/>
        <v>3000000</v>
      </c>
      <c r="AZO1396" s="84" t="s">
        <v>5401</v>
      </c>
      <c r="AZP1396" s="84">
        <f>AZP1390</f>
        <v>1000000</v>
      </c>
      <c r="AZQ1396" s="84">
        <f t="shared" si="3044"/>
        <v>0</v>
      </c>
      <c r="AZR1396" s="84">
        <f t="shared" si="3044"/>
        <v>0</v>
      </c>
      <c r="AZS1396" s="84">
        <f t="shared" si="3044"/>
        <v>1000000</v>
      </c>
      <c r="AZT1396" s="84">
        <f t="shared" si="3044"/>
        <v>2000000</v>
      </c>
      <c r="AZU1396" s="84">
        <f t="shared" si="3044"/>
        <v>0</v>
      </c>
      <c r="AZV1396" s="84">
        <f t="shared" si="3044"/>
        <v>0</v>
      </c>
      <c r="AZW1396" s="84">
        <f t="shared" si="3044"/>
        <v>2000000</v>
      </c>
      <c r="AZX1396" s="84">
        <f t="shared" si="3044"/>
        <v>3000000</v>
      </c>
      <c r="BAE1396" s="84" t="s">
        <v>5401</v>
      </c>
      <c r="BAF1396" s="84">
        <f>BAF1390</f>
        <v>1000000</v>
      </c>
      <c r="BAG1396" s="84">
        <f t="shared" si="3044"/>
        <v>0</v>
      </c>
      <c r="BAH1396" s="84">
        <f t="shared" si="3044"/>
        <v>0</v>
      </c>
      <c r="BAI1396" s="84">
        <f t="shared" si="3044"/>
        <v>1000000</v>
      </c>
      <c r="BAJ1396" s="84">
        <f t="shared" si="3044"/>
        <v>2000000</v>
      </c>
      <c r="BAK1396" s="84">
        <f t="shared" si="3044"/>
        <v>0</v>
      </c>
      <c r="BAL1396" s="84">
        <f t="shared" si="3044"/>
        <v>0</v>
      </c>
      <c r="BAM1396" s="84">
        <f t="shared" si="3044"/>
        <v>2000000</v>
      </c>
      <c r="BAN1396" s="84">
        <f t="shared" si="3044"/>
        <v>3000000</v>
      </c>
      <c r="BAU1396" s="84" t="s">
        <v>5401</v>
      </c>
      <c r="BAV1396" s="84">
        <f>BAV1390</f>
        <v>1000000</v>
      </c>
      <c r="BAW1396" s="84">
        <f t="shared" si="3044"/>
        <v>0</v>
      </c>
      <c r="BAX1396" s="84">
        <f t="shared" si="3044"/>
        <v>0</v>
      </c>
      <c r="BAY1396" s="84">
        <f t="shared" si="3044"/>
        <v>1000000</v>
      </c>
      <c r="BAZ1396" s="84">
        <f t="shared" si="3044"/>
        <v>2000000</v>
      </c>
      <c r="BBA1396" s="84">
        <f t="shared" si="3044"/>
        <v>0</v>
      </c>
      <c r="BBB1396" s="84">
        <f t="shared" si="3044"/>
        <v>0</v>
      </c>
      <c r="BBC1396" s="84">
        <f t="shared" si="3044"/>
        <v>2000000</v>
      </c>
      <c r="BBD1396" s="84">
        <f t="shared" si="3044"/>
        <v>3000000</v>
      </c>
      <c r="BBK1396" s="84" t="s">
        <v>5401</v>
      </c>
      <c r="BBL1396" s="84">
        <f>BBL1390</f>
        <v>1000000</v>
      </c>
      <c r="BBM1396" s="84">
        <f t="shared" ref="BBM1396:BDP1396" si="3045">BBM1390</f>
        <v>0</v>
      </c>
      <c r="BBN1396" s="84">
        <f t="shared" si="3045"/>
        <v>0</v>
      </c>
      <c r="BBO1396" s="84">
        <f t="shared" si="3045"/>
        <v>1000000</v>
      </c>
      <c r="BBP1396" s="84">
        <f t="shared" si="3045"/>
        <v>2000000</v>
      </c>
      <c r="BBQ1396" s="84">
        <f t="shared" si="3045"/>
        <v>0</v>
      </c>
      <c r="BBR1396" s="84">
        <f t="shared" si="3045"/>
        <v>0</v>
      </c>
      <c r="BBS1396" s="84">
        <f t="shared" si="3045"/>
        <v>2000000</v>
      </c>
      <c r="BBT1396" s="84">
        <f t="shared" si="3045"/>
        <v>3000000</v>
      </c>
      <c r="BCA1396" s="84" t="s">
        <v>5401</v>
      </c>
      <c r="BCB1396" s="84">
        <f>BCB1390</f>
        <v>1000000</v>
      </c>
      <c r="BCC1396" s="84">
        <f t="shared" si="3045"/>
        <v>0</v>
      </c>
      <c r="BCD1396" s="84">
        <f t="shared" si="3045"/>
        <v>0</v>
      </c>
      <c r="BCE1396" s="84">
        <f t="shared" si="3045"/>
        <v>1000000</v>
      </c>
      <c r="BCF1396" s="84">
        <f t="shared" si="3045"/>
        <v>2000000</v>
      </c>
      <c r="BCG1396" s="84">
        <f t="shared" si="3045"/>
        <v>0</v>
      </c>
      <c r="BCH1396" s="84">
        <f t="shared" si="3045"/>
        <v>0</v>
      </c>
      <c r="BCI1396" s="84">
        <f t="shared" si="3045"/>
        <v>2000000</v>
      </c>
      <c r="BCJ1396" s="84">
        <f t="shared" si="3045"/>
        <v>3000000</v>
      </c>
      <c r="BCQ1396" s="84" t="s">
        <v>5401</v>
      </c>
      <c r="BCR1396" s="84">
        <f>BCR1390</f>
        <v>1000000</v>
      </c>
      <c r="BCS1396" s="84">
        <f t="shared" si="3045"/>
        <v>0</v>
      </c>
      <c r="BCT1396" s="84">
        <f t="shared" si="3045"/>
        <v>0</v>
      </c>
      <c r="BCU1396" s="84">
        <f t="shared" si="3045"/>
        <v>1000000</v>
      </c>
      <c r="BCV1396" s="84">
        <f t="shared" si="3045"/>
        <v>2000000</v>
      </c>
      <c r="BCW1396" s="84">
        <f t="shared" si="3045"/>
        <v>0</v>
      </c>
      <c r="BCX1396" s="84">
        <f t="shared" si="3045"/>
        <v>0</v>
      </c>
      <c r="BCY1396" s="84">
        <f t="shared" si="3045"/>
        <v>2000000</v>
      </c>
      <c r="BCZ1396" s="84">
        <f t="shared" si="3045"/>
        <v>3000000</v>
      </c>
      <c r="BDG1396" s="84" t="s">
        <v>5401</v>
      </c>
      <c r="BDH1396" s="84">
        <f>BDH1390</f>
        <v>1000000</v>
      </c>
      <c r="BDI1396" s="84">
        <f t="shared" si="3045"/>
        <v>0</v>
      </c>
      <c r="BDJ1396" s="84">
        <f t="shared" si="3045"/>
        <v>0</v>
      </c>
      <c r="BDK1396" s="84">
        <f t="shared" si="3045"/>
        <v>1000000</v>
      </c>
      <c r="BDL1396" s="84">
        <f t="shared" si="3045"/>
        <v>2000000</v>
      </c>
      <c r="BDM1396" s="84">
        <f t="shared" si="3045"/>
        <v>0</v>
      </c>
      <c r="BDN1396" s="84">
        <f t="shared" si="3045"/>
        <v>0</v>
      </c>
      <c r="BDO1396" s="84">
        <f t="shared" si="3045"/>
        <v>2000000</v>
      </c>
      <c r="BDP1396" s="84">
        <f t="shared" si="3045"/>
        <v>3000000</v>
      </c>
      <c r="BDW1396" s="84" t="s">
        <v>5401</v>
      </c>
      <c r="BDX1396" s="84">
        <f>BDX1390</f>
        <v>1000000</v>
      </c>
      <c r="BDY1396" s="84">
        <f t="shared" ref="BDY1396:BGB1396" si="3046">BDY1390</f>
        <v>0</v>
      </c>
      <c r="BDZ1396" s="84">
        <f t="shared" si="3046"/>
        <v>0</v>
      </c>
      <c r="BEA1396" s="84">
        <f t="shared" si="3046"/>
        <v>1000000</v>
      </c>
      <c r="BEB1396" s="84">
        <f t="shared" si="3046"/>
        <v>2000000</v>
      </c>
      <c r="BEC1396" s="84">
        <f t="shared" si="3046"/>
        <v>0</v>
      </c>
      <c r="BED1396" s="84">
        <f t="shared" si="3046"/>
        <v>0</v>
      </c>
      <c r="BEE1396" s="84">
        <f t="shared" si="3046"/>
        <v>2000000</v>
      </c>
      <c r="BEF1396" s="84">
        <f t="shared" si="3046"/>
        <v>3000000</v>
      </c>
      <c r="BEM1396" s="84" t="s">
        <v>5401</v>
      </c>
      <c r="BEN1396" s="84">
        <f>BEN1390</f>
        <v>1000000</v>
      </c>
      <c r="BEO1396" s="84">
        <f t="shared" si="3046"/>
        <v>0</v>
      </c>
      <c r="BEP1396" s="84">
        <f t="shared" si="3046"/>
        <v>0</v>
      </c>
      <c r="BEQ1396" s="84">
        <f t="shared" si="3046"/>
        <v>1000000</v>
      </c>
      <c r="BER1396" s="84">
        <f t="shared" si="3046"/>
        <v>2000000</v>
      </c>
      <c r="BES1396" s="84">
        <f t="shared" si="3046"/>
        <v>0</v>
      </c>
      <c r="BET1396" s="84">
        <f t="shared" si="3046"/>
        <v>0</v>
      </c>
      <c r="BEU1396" s="84">
        <f t="shared" si="3046"/>
        <v>2000000</v>
      </c>
      <c r="BEV1396" s="84">
        <f t="shared" si="3046"/>
        <v>3000000</v>
      </c>
      <c r="BFC1396" s="84" t="s">
        <v>5401</v>
      </c>
      <c r="BFD1396" s="84">
        <f>BFD1390</f>
        <v>1000000</v>
      </c>
      <c r="BFE1396" s="84">
        <f t="shared" si="3046"/>
        <v>0</v>
      </c>
      <c r="BFF1396" s="84">
        <f t="shared" si="3046"/>
        <v>0</v>
      </c>
      <c r="BFG1396" s="84">
        <f t="shared" si="3046"/>
        <v>1000000</v>
      </c>
      <c r="BFH1396" s="84">
        <f t="shared" si="3046"/>
        <v>2000000</v>
      </c>
      <c r="BFI1396" s="84">
        <f t="shared" si="3046"/>
        <v>0</v>
      </c>
      <c r="BFJ1396" s="84">
        <f t="shared" si="3046"/>
        <v>0</v>
      </c>
      <c r="BFK1396" s="84">
        <f t="shared" si="3046"/>
        <v>2000000</v>
      </c>
      <c r="BFL1396" s="84">
        <f t="shared" si="3046"/>
        <v>3000000</v>
      </c>
      <c r="BFS1396" s="84" t="s">
        <v>5401</v>
      </c>
      <c r="BFT1396" s="84">
        <f>BFT1390</f>
        <v>1000000</v>
      </c>
      <c r="BFU1396" s="84">
        <f t="shared" si="3046"/>
        <v>0</v>
      </c>
      <c r="BFV1396" s="84">
        <f t="shared" si="3046"/>
        <v>0</v>
      </c>
      <c r="BFW1396" s="84">
        <f t="shared" si="3046"/>
        <v>1000000</v>
      </c>
      <c r="BFX1396" s="84">
        <f t="shared" si="3046"/>
        <v>2000000</v>
      </c>
      <c r="BFY1396" s="84">
        <f t="shared" si="3046"/>
        <v>0</v>
      </c>
      <c r="BFZ1396" s="84">
        <f t="shared" si="3046"/>
        <v>0</v>
      </c>
      <c r="BGA1396" s="84">
        <f t="shared" si="3046"/>
        <v>2000000</v>
      </c>
      <c r="BGB1396" s="84">
        <f t="shared" si="3046"/>
        <v>3000000</v>
      </c>
      <c r="BGI1396" s="84" t="s">
        <v>5401</v>
      </c>
      <c r="BGJ1396" s="84">
        <f>BGJ1390</f>
        <v>1000000</v>
      </c>
      <c r="BGK1396" s="84">
        <f t="shared" ref="BGK1396:BIN1396" si="3047">BGK1390</f>
        <v>0</v>
      </c>
      <c r="BGL1396" s="84">
        <f t="shared" si="3047"/>
        <v>0</v>
      </c>
      <c r="BGM1396" s="84">
        <f t="shared" si="3047"/>
        <v>1000000</v>
      </c>
      <c r="BGN1396" s="84">
        <f t="shared" si="3047"/>
        <v>2000000</v>
      </c>
      <c r="BGO1396" s="84">
        <f t="shared" si="3047"/>
        <v>0</v>
      </c>
      <c r="BGP1396" s="84">
        <f t="shared" si="3047"/>
        <v>0</v>
      </c>
      <c r="BGQ1396" s="84">
        <f t="shared" si="3047"/>
        <v>2000000</v>
      </c>
      <c r="BGR1396" s="84">
        <f t="shared" si="3047"/>
        <v>3000000</v>
      </c>
      <c r="BGY1396" s="84" t="s">
        <v>5401</v>
      </c>
      <c r="BGZ1396" s="84">
        <f>BGZ1390</f>
        <v>1000000</v>
      </c>
      <c r="BHA1396" s="84">
        <f t="shared" si="3047"/>
        <v>0</v>
      </c>
      <c r="BHB1396" s="84">
        <f t="shared" si="3047"/>
        <v>0</v>
      </c>
      <c r="BHC1396" s="84">
        <f t="shared" si="3047"/>
        <v>1000000</v>
      </c>
      <c r="BHD1396" s="84">
        <f t="shared" si="3047"/>
        <v>2000000</v>
      </c>
      <c r="BHE1396" s="84">
        <f t="shared" si="3047"/>
        <v>0</v>
      </c>
      <c r="BHF1396" s="84">
        <f t="shared" si="3047"/>
        <v>0</v>
      </c>
      <c r="BHG1396" s="84">
        <f t="shared" si="3047"/>
        <v>2000000</v>
      </c>
      <c r="BHH1396" s="84">
        <f t="shared" si="3047"/>
        <v>3000000</v>
      </c>
      <c r="BHO1396" s="84" t="s">
        <v>5401</v>
      </c>
      <c r="BHP1396" s="84">
        <f>BHP1390</f>
        <v>1000000</v>
      </c>
      <c r="BHQ1396" s="84">
        <f t="shared" si="3047"/>
        <v>0</v>
      </c>
      <c r="BHR1396" s="84">
        <f t="shared" si="3047"/>
        <v>0</v>
      </c>
      <c r="BHS1396" s="84">
        <f t="shared" si="3047"/>
        <v>1000000</v>
      </c>
      <c r="BHT1396" s="84">
        <f t="shared" si="3047"/>
        <v>2000000</v>
      </c>
      <c r="BHU1396" s="84">
        <f t="shared" si="3047"/>
        <v>0</v>
      </c>
      <c r="BHV1396" s="84">
        <f t="shared" si="3047"/>
        <v>0</v>
      </c>
      <c r="BHW1396" s="84">
        <f t="shared" si="3047"/>
        <v>2000000</v>
      </c>
      <c r="BHX1396" s="84">
        <f t="shared" si="3047"/>
        <v>3000000</v>
      </c>
      <c r="BIE1396" s="84" t="s">
        <v>5401</v>
      </c>
      <c r="BIF1396" s="84">
        <f>BIF1390</f>
        <v>1000000</v>
      </c>
      <c r="BIG1396" s="84">
        <f t="shared" si="3047"/>
        <v>0</v>
      </c>
      <c r="BIH1396" s="84">
        <f t="shared" si="3047"/>
        <v>0</v>
      </c>
      <c r="BII1396" s="84">
        <f t="shared" si="3047"/>
        <v>1000000</v>
      </c>
      <c r="BIJ1396" s="84">
        <f t="shared" si="3047"/>
        <v>2000000</v>
      </c>
      <c r="BIK1396" s="84">
        <f t="shared" si="3047"/>
        <v>0</v>
      </c>
      <c r="BIL1396" s="84">
        <f t="shared" si="3047"/>
        <v>0</v>
      </c>
      <c r="BIM1396" s="84">
        <f t="shared" si="3047"/>
        <v>2000000</v>
      </c>
      <c r="BIN1396" s="84">
        <f t="shared" si="3047"/>
        <v>3000000</v>
      </c>
      <c r="BIU1396" s="84" t="s">
        <v>5401</v>
      </c>
      <c r="BIV1396" s="84">
        <f>BIV1390</f>
        <v>1000000</v>
      </c>
      <c r="BIW1396" s="84">
        <f t="shared" ref="BIW1396:BKZ1396" si="3048">BIW1390</f>
        <v>0</v>
      </c>
      <c r="BIX1396" s="84">
        <f t="shared" si="3048"/>
        <v>0</v>
      </c>
      <c r="BIY1396" s="84">
        <f t="shared" si="3048"/>
        <v>1000000</v>
      </c>
      <c r="BIZ1396" s="84">
        <f t="shared" si="3048"/>
        <v>2000000</v>
      </c>
      <c r="BJA1396" s="84">
        <f t="shared" si="3048"/>
        <v>0</v>
      </c>
      <c r="BJB1396" s="84">
        <f t="shared" si="3048"/>
        <v>0</v>
      </c>
      <c r="BJC1396" s="84">
        <f t="shared" si="3048"/>
        <v>2000000</v>
      </c>
      <c r="BJD1396" s="84">
        <f t="shared" si="3048"/>
        <v>3000000</v>
      </c>
      <c r="BJK1396" s="84" t="s">
        <v>5401</v>
      </c>
      <c r="BJL1396" s="84">
        <f>BJL1390</f>
        <v>1000000</v>
      </c>
      <c r="BJM1396" s="84">
        <f t="shared" si="3048"/>
        <v>0</v>
      </c>
      <c r="BJN1396" s="84">
        <f t="shared" si="3048"/>
        <v>0</v>
      </c>
      <c r="BJO1396" s="84">
        <f t="shared" si="3048"/>
        <v>1000000</v>
      </c>
      <c r="BJP1396" s="84">
        <f t="shared" si="3048"/>
        <v>2000000</v>
      </c>
      <c r="BJQ1396" s="84">
        <f t="shared" si="3048"/>
        <v>0</v>
      </c>
      <c r="BJR1396" s="84">
        <f t="shared" si="3048"/>
        <v>0</v>
      </c>
      <c r="BJS1396" s="84">
        <f t="shared" si="3048"/>
        <v>2000000</v>
      </c>
      <c r="BJT1396" s="84">
        <f t="shared" si="3048"/>
        <v>3000000</v>
      </c>
      <c r="BKA1396" s="84" t="s">
        <v>5401</v>
      </c>
      <c r="BKB1396" s="84">
        <f>BKB1390</f>
        <v>1000000</v>
      </c>
      <c r="BKC1396" s="84">
        <f t="shared" si="3048"/>
        <v>0</v>
      </c>
      <c r="BKD1396" s="84">
        <f t="shared" si="3048"/>
        <v>0</v>
      </c>
      <c r="BKE1396" s="84">
        <f t="shared" si="3048"/>
        <v>1000000</v>
      </c>
      <c r="BKF1396" s="84">
        <f t="shared" si="3048"/>
        <v>2000000</v>
      </c>
      <c r="BKG1396" s="84">
        <f t="shared" si="3048"/>
        <v>0</v>
      </c>
      <c r="BKH1396" s="84">
        <f t="shared" si="3048"/>
        <v>0</v>
      </c>
      <c r="BKI1396" s="84">
        <f t="shared" si="3048"/>
        <v>2000000</v>
      </c>
      <c r="BKJ1396" s="84">
        <f t="shared" si="3048"/>
        <v>3000000</v>
      </c>
      <c r="BKQ1396" s="84" t="s">
        <v>5401</v>
      </c>
      <c r="BKR1396" s="84">
        <f>BKR1390</f>
        <v>1000000</v>
      </c>
      <c r="BKS1396" s="84">
        <f t="shared" si="3048"/>
        <v>0</v>
      </c>
      <c r="BKT1396" s="84">
        <f t="shared" si="3048"/>
        <v>0</v>
      </c>
      <c r="BKU1396" s="84">
        <f t="shared" si="3048"/>
        <v>1000000</v>
      </c>
      <c r="BKV1396" s="84">
        <f t="shared" si="3048"/>
        <v>2000000</v>
      </c>
      <c r="BKW1396" s="84">
        <f t="shared" si="3048"/>
        <v>0</v>
      </c>
      <c r="BKX1396" s="84">
        <f t="shared" si="3048"/>
        <v>0</v>
      </c>
      <c r="BKY1396" s="84">
        <f t="shared" si="3048"/>
        <v>2000000</v>
      </c>
      <c r="BKZ1396" s="84">
        <f t="shared" si="3048"/>
        <v>3000000</v>
      </c>
      <c r="BLG1396" s="84" t="s">
        <v>5401</v>
      </c>
      <c r="BLH1396" s="84">
        <f>BLH1390</f>
        <v>1000000</v>
      </c>
      <c r="BLI1396" s="84">
        <f t="shared" ref="BLI1396:BNL1396" si="3049">BLI1390</f>
        <v>0</v>
      </c>
      <c r="BLJ1396" s="84">
        <f t="shared" si="3049"/>
        <v>0</v>
      </c>
      <c r="BLK1396" s="84">
        <f t="shared" si="3049"/>
        <v>1000000</v>
      </c>
      <c r="BLL1396" s="84">
        <f t="shared" si="3049"/>
        <v>2000000</v>
      </c>
      <c r="BLM1396" s="84">
        <f t="shared" si="3049"/>
        <v>0</v>
      </c>
      <c r="BLN1396" s="84">
        <f t="shared" si="3049"/>
        <v>0</v>
      </c>
      <c r="BLO1396" s="84">
        <f t="shared" si="3049"/>
        <v>2000000</v>
      </c>
      <c r="BLP1396" s="84">
        <f t="shared" si="3049"/>
        <v>3000000</v>
      </c>
      <c r="BLW1396" s="84" t="s">
        <v>5401</v>
      </c>
      <c r="BLX1396" s="84">
        <f>BLX1390</f>
        <v>1000000</v>
      </c>
      <c r="BLY1396" s="84">
        <f t="shared" si="3049"/>
        <v>0</v>
      </c>
      <c r="BLZ1396" s="84">
        <f t="shared" si="3049"/>
        <v>0</v>
      </c>
      <c r="BMA1396" s="84">
        <f t="shared" si="3049"/>
        <v>1000000</v>
      </c>
      <c r="BMB1396" s="84">
        <f t="shared" si="3049"/>
        <v>2000000</v>
      </c>
      <c r="BMC1396" s="84">
        <f t="shared" si="3049"/>
        <v>0</v>
      </c>
      <c r="BMD1396" s="84">
        <f t="shared" si="3049"/>
        <v>0</v>
      </c>
      <c r="BME1396" s="84">
        <f t="shared" si="3049"/>
        <v>2000000</v>
      </c>
      <c r="BMF1396" s="84">
        <f t="shared" si="3049"/>
        <v>3000000</v>
      </c>
      <c r="BMM1396" s="84" t="s">
        <v>5401</v>
      </c>
      <c r="BMN1396" s="84">
        <f>BMN1390</f>
        <v>1000000</v>
      </c>
      <c r="BMO1396" s="84">
        <f t="shared" si="3049"/>
        <v>0</v>
      </c>
      <c r="BMP1396" s="84">
        <f t="shared" si="3049"/>
        <v>0</v>
      </c>
      <c r="BMQ1396" s="84">
        <f t="shared" si="3049"/>
        <v>1000000</v>
      </c>
      <c r="BMR1396" s="84">
        <f t="shared" si="3049"/>
        <v>2000000</v>
      </c>
      <c r="BMS1396" s="84">
        <f t="shared" si="3049"/>
        <v>0</v>
      </c>
      <c r="BMT1396" s="84">
        <f t="shared" si="3049"/>
        <v>0</v>
      </c>
      <c r="BMU1396" s="84">
        <f t="shared" si="3049"/>
        <v>2000000</v>
      </c>
      <c r="BMV1396" s="84">
        <f t="shared" si="3049"/>
        <v>3000000</v>
      </c>
      <c r="BNC1396" s="84" t="s">
        <v>5401</v>
      </c>
      <c r="BND1396" s="84">
        <f>BND1390</f>
        <v>1000000</v>
      </c>
      <c r="BNE1396" s="84">
        <f t="shared" si="3049"/>
        <v>0</v>
      </c>
      <c r="BNF1396" s="84">
        <f t="shared" si="3049"/>
        <v>0</v>
      </c>
      <c r="BNG1396" s="84">
        <f t="shared" si="3049"/>
        <v>1000000</v>
      </c>
      <c r="BNH1396" s="84">
        <f t="shared" si="3049"/>
        <v>2000000</v>
      </c>
      <c r="BNI1396" s="84">
        <f t="shared" si="3049"/>
        <v>0</v>
      </c>
      <c r="BNJ1396" s="84">
        <f t="shared" si="3049"/>
        <v>0</v>
      </c>
      <c r="BNK1396" s="84">
        <f t="shared" si="3049"/>
        <v>2000000</v>
      </c>
      <c r="BNL1396" s="84">
        <f t="shared" si="3049"/>
        <v>3000000</v>
      </c>
      <c r="BNS1396" s="84" t="s">
        <v>5401</v>
      </c>
      <c r="BNT1396" s="84">
        <f>BNT1390</f>
        <v>1000000</v>
      </c>
      <c r="BNU1396" s="84">
        <f t="shared" ref="BNU1396:BPX1396" si="3050">BNU1390</f>
        <v>0</v>
      </c>
      <c r="BNV1396" s="84">
        <f t="shared" si="3050"/>
        <v>0</v>
      </c>
      <c r="BNW1396" s="84">
        <f t="shared" si="3050"/>
        <v>1000000</v>
      </c>
      <c r="BNX1396" s="84">
        <f t="shared" si="3050"/>
        <v>2000000</v>
      </c>
      <c r="BNY1396" s="84">
        <f t="shared" si="3050"/>
        <v>0</v>
      </c>
      <c r="BNZ1396" s="84">
        <f t="shared" si="3050"/>
        <v>0</v>
      </c>
      <c r="BOA1396" s="84">
        <f t="shared" si="3050"/>
        <v>2000000</v>
      </c>
      <c r="BOB1396" s="84">
        <f t="shared" si="3050"/>
        <v>3000000</v>
      </c>
      <c r="BOI1396" s="84" t="s">
        <v>5401</v>
      </c>
      <c r="BOJ1396" s="84">
        <f>BOJ1390</f>
        <v>1000000</v>
      </c>
      <c r="BOK1396" s="84">
        <f t="shared" si="3050"/>
        <v>0</v>
      </c>
      <c r="BOL1396" s="84">
        <f t="shared" si="3050"/>
        <v>0</v>
      </c>
      <c r="BOM1396" s="84">
        <f t="shared" si="3050"/>
        <v>1000000</v>
      </c>
      <c r="BON1396" s="84">
        <f t="shared" si="3050"/>
        <v>2000000</v>
      </c>
      <c r="BOO1396" s="84">
        <f t="shared" si="3050"/>
        <v>0</v>
      </c>
      <c r="BOP1396" s="84">
        <f t="shared" si="3050"/>
        <v>0</v>
      </c>
      <c r="BOQ1396" s="84">
        <f t="shared" si="3050"/>
        <v>2000000</v>
      </c>
      <c r="BOR1396" s="84">
        <f t="shared" si="3050"/>
        <v>3000000</v>
      </c>
      <c r="BOY1396" s="84" t="s">
        <v>5401</v>
      </c>
      <c r="BOZ1396" s="84">
        <f>BOZ1390</f>
        <v>1000000</v>
      </c>
      <c r="BPA1396" s="84">
        <f t="shared" si="3050"/>
        <v>0</v>
      </c>
      <c r="BPB1396" s="84">
        <f t="shared" si="3050"/>
        <v>0</v>
      </c>
      <c r="BPC1396" s="84">
        <f t="shared" si="3050"/>
        <v>1000000</v>
      </c>
      <c r="BPD1396" s="84">
        <f t="shared" si="3050"/>
        <v>2000000</v>
      </c>
      <c r="BPE1396" s="84">
        <f t="shared" si="3050"/>
        <v>0</v>
      </c>
      <c r="BPF1396" s="84">
        <f t="shared" si="3050"/>
        <v>0</v>
      </c>
      <c r="BPG1396" s="84">
        <f t="shared" si="3050"/>
        <v>2000000</v>
      </c>
      <c r="BPH1396" s="84">
        <f t="shared" si="3050"/>
        <v>3000000</v>
      </c>
      <c r="BPO1396" s="84" t="s">
        <v>5401</v>
      </c>
      <c r="BPP1396" s="84">
        <f>BPP1390</f>
        <v>1000000</v>
      </c>
      <c r="BPQ1396" s="84">
        <f t="shared" si="3050"/>
        <v>0</v>
      </c>
      <c r="BPR1396" s="84">
        <f t="shared" si="3050"/>
        <v>0</v>
      </c>
      <c r="BPS1396" s="84">
        <f t="shared" si="3050"/>
        <v>1000000</v>
      </c>
      <c r="BPT1396" s="84">
        <f t="shared" si="3050"/>
        <v>2000000</v>
      </c>
      <c r="BPU1396" s="84">
        <f t="shared" si="3050"/>
        <v>0</v>
      </c>
      <c r="BPV1396" s="84">
        <f t="shared" si="3050"/>
        <v>0</v>
      </c>
      <c r="BPW1396" s="84">
        <f t="shared" si="3050"/>
        <v>2000000</v>
      </c>
      <c r="BPX1396" s="84">
        <f t="shared" si="3050"/>
        <v>3000000</v>
      </c>
      <c r="BQE1396" s="84" t="s">
        <v>5401</v>
      </c>
      <c r="BQF1396" s="84">
        <f>BQF1390</f>
        <v>1000000</v>
      </c>
      <c r="BQG1396" s="84">
        <f t="shared" ref="BQG1396:BSJ1396" si="3051">BQG1390</f>
        <v>0</v>
      </c>
      <c r="BQH1396" s="84">
        <f t="shared" si="3051"/>
        <v>0</v>
      </c>
      <c r="BQI1396" s="84">
        <f t="shared" si="3051"/>
        <v>1000000</v>
      </c>
      <c r="BQJ1396" s="84">
        <f t="shared" si="3051"/>
        <v>2000000</v>
      </c>
      <c r="BQK1396" s="84">
        <f t="shared" si="3051"/>
        <v>0</v>
      </c>
      <c r="BQL1396" s="84">
        <f t="shared" si="3051"/>
        <v>0</v>
      </c>
      <c r="BQM1396" s="84">
        <f t="shared" si="3051"/>
        <v>2000000</v>
      </c>
      <c r="BQN1396" s="84">
        <f t="shared" si="3051"/>
        <v>3000000</v>
      </c>
      <c r="BQU1396" s="84" t="s">
        <v>5401</v>
      </c>
      <c r="BQV1396" s="84">
        <f>BQV1390</f>
        <v>1000000</v>
      </c>
      <c r="BQW1396" s="84">
        <f t="shared" si="3051"/>
        <v>0</v>
      </c>
      <c r="BQX1396" s="84">
        <f t="shared" si="3051"/>
        <v>0</v>
      </c>
      <c r="BQY1396" s="84">
        <f t="shared" si="3051"/>
        <v>1000000</v>
      </c>
      <c r="BQZ1396" s="84">
        <f t="shared" si="3051"/>
        <v>2000000</v>
      </c>
      <c r="BRA1396" s="84">
        <f t="shared" si="3051"/>
        <v>0</v>
      </c>
      <c r="BRB1396" s="84">
        <f t="shared" si="3051"/>
        <v>0</v>
      </c>
      <c r="BRC1396" s="84">
        <f t="shared" si="3051"/>
        <v>2000000</v>
      </c>
      <c r="BRD1396" s="84">
        <f t="shared" si="3051"/>
        <v>3000000</v>
      </c>
      <c r="BRK1396" s="84" t="s">
        <v>5401</v>
      </c>
      <c r="BRL1396" s="84">
        <f>BRL1390</f>
        <v>1000000</v>
      </c>
      <c r="BRM1396" s="84">
        <f t="shared" si="3051"/>
        <v>0</v>
      </c>
      <c r="BRN1396" s="84">
        <f t="shared" si="3051"/>
        <v>0</v>
      </c>
      <c r="BRO1396" s="84">
        <f t="shared" si="3051"/>
        <v>1000000</v>
      </c>
      <c r="BRP1396" s="84">
        <f t="shared" si="3051"/>
        <v>2000000</v>
      </c>
      <c r="BRQ1396" s="84">
        <f t="shared" si="3051"/>
        <v>0</v>
      </c>
      <c r="BRR1396" s="84">
        <f t="shared" si="3051"/>
        <v>0</v>
      </c>
      <c r="BRS1396" s="84">
        <f t="shared" si="3051"/>
        <v>2000000</v>
      </c>
      <c r="BRT1396" s="84">
        <f t="shared" si="3051"/>
        <v>3000000</v>
      </c>
      <c r="BSA1396" s="84" t="s">
        <v>5401</v>
      </c>
      <c r="BSB1396" s="84">
        <f>BSB1390</f>
        <v>1000000</v>
      </c>
      <c r="BSC1396" s="84">
        <f t="shared" si="3051"/>
        <v>0</v>
      </c>
      <c r="BSD1396" s="84">
        <f t="shared" si="3051"/>
        <v>0</v>
      </c>
      <c r="BSE1396" s="84">
        <f t="shared" si="3051"/>
        <v>1000000</v>
      </c>
      <c r="BSF1396" s="84">
        <f t="shared" si="3051"/>
        <v>2000000</v>
      </c>
      <c r="BSG1396" s="84">
        <f t="shared" si="3051"/>
        <v>0</v>
      </c>
      <c r="BSH1396" s="84">
        <f t="shared" si="3051"/>
        <v>0</v>
      </c>
      <c r="BSI1396" s="84">
        <f t="shared" si="3051"/>
        <v>2000000</v>
      </c>
      <c r="BSJ1396" s="84">
        <f t="shared" si="3051"/>
        <v>3000000</v>
      </c>
      <c r="BSQ1396" s="84" t="s">
        <v>5401</v>
      </c>
      <c r="BSR1396" s="84">
        <f>BSR1390</f>
        <v>1000000</v>
      </c>
      <c r="BSS1396" s="84">
        <f t="shared" ref="BSS1396:BUV1396" si="3052">BSS1390</f>
        <v>0</v>
      </c>
      <c r="BST1396" s="84">
        <f t="shared" si="3052"/>
        <v>0</v>
      </c>
      <c r="BSU1396" s="84">
        <f t="shared" si="3052"/>
        <v>1000000</v>
      </c>
      <c r="BSV1396" s="84">
        <f t="shared" si="3052"/>
        <v>2000000</v>
      </c>
      <c r="BSW1396" s="84">
        <f t="shared" si="3052"/>
        <v>0</v>
      </c>
      <c r="BSX1396" s="84">
        <f t="shared" si="3052"/>
        <v>0</v>
      </c>
      <c r="BSY1396" s="84">
        <f t="shared" si="3052"/>
        <v>2000000</v>
      </c>
      <c r="BSZ1396" s="84">
        <f t="shared" si="3052"/>
        <v>3000000</v>
      </c>
      <c r="BTG1396" s="84" t="s">
        <v>5401</v>
      </c>
      <c r="BTH1396" s="84">
        <f>BTH1390</f>
        <v>1000000</v>
      </c>
      <c r="BTI1396" s="84">
        <f t="shared" si="3052"/>
        <v>0</v>
      </c>
      <c r="BTJ1396" s="84">
        <f t="shared" si="3052"/>
        <v>0</v>
      </c>
      <c r="BTK1396" s="84">
        <f t="shared" si="3052"/>
        <v>1000000</v>
      </c>
      <c r="BTL1396" s="84">
        <f t="shared" si="3052"/>
        <v>2000000</v>
      </c>
      <c r="BTM1396" s="84">
        <f t="shared" si="3052"/>
        <v>0</v>
      </c>
      <c r="BTN1396" s="84">
        <f t="shared" si="3052"/>
        <v>0</v>
      </c>
      <c r="BTO1396" s="84">
        <f t="shared" si="3052"/>
        <v>2000000</v>
      </c>
      <c r="BTP1396" s="84">
        <f t="shared" si="3052"/>
        <v>3000000</v>
      </c>
      <c r="BTW1396" s="84" t="s">
        <v>5401</v>
      </c>
      <c r="BTX1396" s="84">
        <f>BTX1390</f>
        <v>1000000</v>
      </c>
      <c r="BTY1396" s="84">
        <f t="shared" si="3052"/>
        <v>0</v>
      </c>
      <c r="BTZ1396" s="84">
        <f t="shared" si="3052"/>
        <v>0</v>
      </c>
      <c r="BUA1396" s="84">
        <f t="shared" si="3052"/>
        <v>1000000</v>
      </c>
      <c r="BUB1396" s="84">
        <f t="shared" si="3052"/>
        <v>2000000</v>
      </c>
      <c r="BUC1396" s="84">
        <f t="shared" si="3052"/>
        <v>0</v>
      </c>
      <c r="BUD1396" s="84">
        <f t="shared" si="3052"/>
        <v>0</v>
      </c>
      <c r="BUE1396" s="84">
        <f t="shared" si="3052"/>
        <v>2000000</v>
      </c>
      <c r="BUF1396" s="84">
        <f t="shared" si="3052"/>
        <v>3000000</v>
      </c>
      <c r="BUM1396" s="84" t="s">
        <v>5401</v>
      </c>
      <c r="BUN1396" s="84">
        <f>BUN1390</f>
        <v>1000000</v>
      </c>
      <c r="BUO1396" s="84">
        <f t="shared" si="3052"/>
        <v>0</v>
      </c>
      <c r="BUP1396" s="84">
        <f t="shared" si="3052"/>
        <v>0</v>
      </c>
      <c r="BUQ1396" s="84">
        <f t="shared" si="3052"/>
        <v>1000000</v>
      </c>
      <c r="BUR1396" s="84">
        <f t="shared" si="3052"/>
        <v>2000000</v>
      </c>
      <c r="BUS1396" s="84">
        <f t="shared" si="3052"/>
        <v>0</v>
      </c>
      <c r="BUT1396" s="84">
        <f t="shared" si="3052"/>
        <v>0</v>
      </c>
      <c r="BUU1396" s="84">
        <f t="shared" si="3052"/>
        <v>2000000</v>
      </c>
      <c r="BUV1396" s="84">
        <f t="shared" si="3052"/>
        <v>3000000</v>
      </c>
      <c r="BVC1396" s="84" t="s">
        <v>5401</v>
      </c>
      <c r="BVD1396" s="84">
        <f>BVD1390</f>
        <v>1000000</v>
      </c>
      <c r="BVE1396" s="84">
        <f t="shared" ref="BVE1396:BXH1396" si="3053">BVE1390</f>
        <v>0</v>
      </c>
      <c r="BVF1396" s="84">
        <f t="shared" si="3053"/>
        <v>0</v>
      </c>
      <c r="BVG1396" s="84">
        <f t="shared" si="3053"/>
        <v>1000000</v>
      </c>
      <c r="BVH1396" s="84">
        <f t="shared" si="3053"/>
        <v>2000000</v>
      </c>
      <c r="BVI1396" s="84">
        <f t="shared" si="3053"/>
        <v>0</v>
      </c>
      <c r="BVJ1396" s="84">
        <f t="shared" si="3053"/>
        <v>0</v>
      </c>
      <c r="BVK1396" s="84">
        <f t="shared" si="3053"/>
        <v>2000000</v>
      </c>
      <c r="BVL1396" s="84">
        <f t="shared" si="3053"/>
        <v>3000000</v>
      </c>
      <c r="BVS1396" s="84" t="s">
        <v>5401</v>
      </c>
      <c r="BVT1396" s="84">
        <f>BVT1390</f>
        <v>1000000</v>
      </c>
      <c r="BVU1396" s="84">
        <f t="shared" si="3053"/>
        <v>0</v>
      </c>
      <c r="BVV1396" s="84">
        <f t="shared" si="3053"/>
        <v>0</v>
      </c>
      <c r="BVW1396" s="84">
        <f t="shared" si="3053"/>
        <v>1000000</v>
      </c>
      <c r="BVX1396" s="84">
        <f t="shared" si="3053"/>
        <v>2000000</v>
      </c>
      <c r="BVY1396" s="84">
        <f t="shared" si="3053"/>
        <v>0</v>
      </c>
      <c r="BVZ1396" s="84">
        <f t="shared" si="3053"/>
        <v>0</v>
      </c>
      <c r="BWA1396" s="84">
        <f t="shared" si="3053"/>
        <v>2000000</v>
      </c>
      <c r="BWB1396" s="84">
        <f t="shared" si="3053"/>
        <v>3000000</v>
      </c>
      <c r="BWI1396" s="84" t="s">
        <v>5401</v>
      </c>
      <c r="BWJ1396" s="84">
        <f>BWJ1390</f>
        <v>1000000</v>
      </c>
      <c r="BWK1396" s="84">
        <f t="shared" si="3053"/>
        <v>0</v>
      </c>
      <c r="BWL1396" s="84">
        <f t="shared" si="3053"/>
        <v>0</v>
      </c>
      <c r="BWM1396" s="84">
        <f t="shared" si="3053"/>
        <v>1000000</v>
      </c>
      <c r="BWN1396" s="84">
        <f t="shared" si="3053"/>
        <v>2000000</v>
      </c>
      <c r="BWO1396" s="84">
        <f t="shared" si="3053"/>
        <v>0</v>
      </c>
      <c r="BWP1396" s="84">
        <f t="shared" si="3053"/>
        <v>0</v>
      </c>
      <c r="BWQ1396" s="84">
        <f t="shared" si="3053"/>
        <v>2000000</v>
      </c>
      <c r="BWR1396" s="84">
        <f t="shared" si="3053"/>
        <v>3000000</v>
      </c>
      <c r="BWY1396" s="84" t="s">
        <v>5401</v>
      </c>
      <c r="BWZ1396" s="84">
        <f>BWZ1390</f>
        <v>1000000</v>
      </c>
      <c r="BXA1396" s="84">
        <f t="shared" si="3053"/>
        <v>0</v>
      </c>
      <c r="BXB1396" s="84">
        <f t="shared" si="3053"/>
        <v>0</v>
      </c>
      <c r="BXC1396" s="84">
        <f t="shared" si="3053"/>
        <v>1000000</v>
      </c>
      <c r="BXD1396" s="84">
        <f t="shared" si="3053"/>
        <v>2000000</v>
      </c>
      <c r="BXE1396" s="84">
        <f t="shared" si="3053"/>
        <v>0</v>
      </c>
      <c r="BXF1396" s="84">
        <f t="shared" si="3053"/>
        <v>0</v>
      </c>
      <c r="BXG1396" s="84">
        <f t="shared" si="3053"/>
        <v>2000000</v>
      </c>
      <c r="BXH1396" s="84">
        <f t="shared" si="3053"/>
        <v>3000000</v>
      </c>
      <c r="BXO1396" s="84" t="s">
        <v>5401</v>
      </c>
      <c r="BXP1396" s="84">
        <f>BXP1390</f>
        <v>1000000</v>
      </c>
      <c r="BXQ1396" s="84">
        <f t="shared" ref="BXQ1396:BZT1396" si="3054">BXQ1390</f>
        <v>0</v>
      </c>
      <c r="BXR1396" s="84">
        <f t="shared" si="3054"/>
        <v>0</v>
      </c>
      <c r="BXS1396" s="84">
        <f t="shared" si="3054"/>
        <v>1000000</v>
      </c>
      <c r="BXT1396" s="84">
        <f t="shared" si="3054"/>
        <v>2000000</v>
      </c>
      <c r="BXU1396" s="84">
        <f t="shared" si="3054"/>
        <v>0</v>
      </c>
      <c r="BXV1396" s="84">
        <f t="shared" si="3054"/>
        <v>0</v>
      </c>
      <c r="BXW1396" s="84">
        <f t="shared" si="3054"/>
        <v>2000000</v>
      </c>
      <c r="BXX1396" s="84">
        <f t="shared" si="3054"/>
        <v>3000000</v>
      </c>
      <c r="BYE1396" s="84" t="s">
        <v>5401</v>
      </c>
      <c r="BYF1396" s="84">
        <f>BYF1390</f>
        <v>1000000</v>
      </c>
      <c r="BYG1396" s="84">
        <f t="shared" si="3054"/>
        <v>0</v>
      </c>
      <c r="BYH1396" s="84">
        <f t="shared" si="3054"/>
        <v>0</v>
      </c>
      <c r="BYI1396" s="84">
        <f t="shared" si="3054"/>
        <v>1000000</v>
      </c>
      <c r="BYJ1396" s="84">
        <f t="shared" si="3054"/>
        <v>2000000</v>
      </c>
      <c r="BYK1396" s="84">
        <f t="shared" si="3054"/>
        <v>0</v>
      </c>
      <c r="BYL1396" s="84">
        <f t="shared" si="3054"/>
        <v>0</v>
      </c>
      <c r="BYM1396" s="84">
        <f t="shared" si="3054"/>
        <v>2000000</v>
      </c>
      <c r="BYN1396" s="84">
        <f t="shared" si="3054"/>
        <v>3000000</v>
      </c>
      <c r="BYU1396" s="84" t="s">
        <v>5401</v>
      </c>
      <c r="BYV1396" s="84">
        <f>BYV1390</f>
        <v>1000000</v>
      </c>
      <c r="BYW1396" s="84">
        <f t="shared" si="3054"/>
        <v>0</v>
      </c>
      <c r="BYX1396" s="84">
        <f t="shared" si="3054"/>
        <v>0</v>
      </c>
      <c r="BYY1396" s="84">
        <f t="shared" si="3054"/>
        <v>1000000</v>
      </c>
      <c r="BYZ1396" s="84">
        <f t="shared" si="3054"/>
        <v>2000000</v>
      </c>
      <c r="BZA1396" s="84">
        <f t="shared" si="3054"/>
        <v>0</v>
      </c>
      <c r="BZB1396" s="84">
        <f t="shared" si="3054"/>
        <v>0</v>
      </c>
      <c r="BZC1396" s="84">
        <f t="shared" si="3054"/>
        <v>2000000</v>
      </c>
      <c r="BZD1396" s="84">
        <f t="shared" si="3054"/>
        <v>3000000</v>
      </c>
      <c r="BZK1396" s="84" t="s">
        <v>5401</v>
      </c>
      <c r="BZL1396" s="84">
        <f>BZL1390</f>
        <v>1000000</v>
      </c>
      <c r="BZM1396" s="84">
        <f t="shared" si="3054"/>
        <v>0</v>
      </c>
      <c r="BZN1396" s="84">
        <f t="shared" si="3054"/>
        <v>0</v>
      </c>
      <c r="BZO1396" s="84">
        <f t="shared" si="3054"/>
        <v>1000000</v>
      </c>
      <c r="BZP1396" s="84">
        <f t="shared" si="3054"/>
        <v>2000000</v>
      </c>
      <c r="BZQ1396" s="84">
        <f t="shared" si="3054"/>
        <v>0</v>
      </c>
      <c r="BZR1396" s="84">
        <f t="shared" si="3054"/>
        <v>0</v>
      </c>
      <c r="BZS1396" s="84">
        <f t="shared" si="3054"/>
        <v>2000000</v>
      </c>
      <c r="BZT1396" s="84">
        <f t="shared" si="3054"/>
        <v>3000000</v>
      </c>
      <c r="CAA1396" s="84" t="s">
        <v>5401</v>
      </c>
      <c r="CAB1396" s="84">
        <f>CAB1390</f>
        <v>1000000</v>
      </c>
      <c r="CAC1396" s="84">
        <f t="shared" ref="CAC1396:CCF1396" si="3055">CAC1390</f>
        <v>0</v>
      </c>
      <c r="CAD1396" s="84">
        <f t="shared" si="3055"/>
        <v>0</v>
      </c>
      <c r="CAE1396" s="84">
        <f t="shared" si="3055"/>
        <v>1000000</v>
      </c>
      <c r="CAF1396" s="84">
        <f t="shared" si="3055"/>
        <v>2000000</v>
      </c>
      <c r="CAG1396" s="84">
        <f t="shared" si="3055"/>
        <v>0</v>
      </c>
      <c r="CAH1396" s="84">
        <f t="shared" si="3055"/>
        <v>0</v>
      </c>
      <c r="CAI1396" s="84">
        <f t="shared" si="3055"/>
        <v>2000000</v>
      </c>
      <c r="CAJ1396" s="84">
        <f t="shared" si="3055"/>
        <v>3000000</v>
      </c>
      <c r="CAQ1396" s="84" t="s">
        <v>5401</v>
      </c>
      <c r="CAR1396" s="84">
        <f>CAR1390</f>
        <v>1000000</v>
      </c>
      <c r="CAS1396" s="84">
        <f t="shared" si="3055"/>
        <v>0</v>
      </c>
      <c r="CAT1396" s="84">
        <f t="shared" si="3055"/>
        <v>0</v>
      </c>
      <c r="CAU1396" s="84">
        <f t="shared" si="3055"/>
        <v>1000000</v>
      </c>
      <c r="CAV1396" s="84">
        <f t="shared" si="3055"/>
        <v>2000000</v>
      </c>
      <c r="CAW1396" s="84">
        <f t="shared" si="3055"/>
        <v>0</v>
      </c>
      <c r="CAX1396" s="84">
        <f t="shared" si="3055"/>
        <v>0</v>
      </c>
      <c r="CAY1396" s="84">
        <f t="shared" si="3055"/>
        <v>2000000</v>
      </c>
      <c r="CAZ1396" s="84">
        <f t="shared" si="3055"/>
        <v>3000000</v>
      </c>
      <c r="CBG1396" s="84" t="s">
        <v>5401</v>
      </c>
      <c r="CBH1396" s="84">
        <f>CBH1390</f>
        <v>1000000</v>
      </c>
      <c r="CBI1396" s="84">
        <f t="shared" si="3055"/>
        <v>0</v>
      </c>
      <c r="CBJ1396" s="84">
        <f t="shared" si="3055"/>
        <v>0</v>
      </c>
      <c r="CBK1396" s="84">
        <f t="shared" si="3055"/>
        <v>1000000</v>
      </c>
      <c r="CBL1396" s="84">
        <f t="shared" si="3055"/>
        <v>2000000</v>
      </c>
      <c r="CBM1396" s="84">
        <f t="shared" si="3055"/>
        <v>0</v>
      </c>
      <c r="CBN1396" s="84">
        <f t="shared" si="3055"/>
        <v>0</v>
      </c>
      <c r="CBO1396" s="84">
        <f t="shared" si="3055"/>
        <v>2000000</v>
      </c>
      <c r="CBP1396" s="84">
        <f t="shared" si="3055"/>
        <v>3000000</v>
      </c>
      <c r="CBW1396" s="84" t="s">
        <v>5401</v>
      </c>
      <c r="CBX1396" s="84">
        <f>CBX1390</f>
        <v>1000000</v>
      </c>
      <c r="CBY1396" s="84">
        <f t="shared" si="3055"/>
        <v>0</v>
      </c>
      <c r="CBZ1396" s="84">
        <f t="shared" si="3055"/>
        <v>0</v>
      </c>
      <c r="CCA1396" s="84">
        <f t="shared" si="3055"/>
        <v>1000000</v>
      </c>
      <c r="CCB1396" s="84">
        <f t="shared" si="3055"/>
        <v>2000000</v>
      </c>
      <c r="CCC1396" s="84">
        <f t="shared" si="3055"/>
        <v>0</v>
      </c>
      <c r="CCD1396" s="84">
        <f t="shared" si="3055"/>
        <v>0</v>
      </c>
      <c r="CCE1396" s="84">
        <f t="shared" si="3055"/>
        <v>2000000</v>
      </c>
      <c r="CCF1396" s="84">
        <f t="shared" si="3055"/>
        <v>3000000</v>
      </c>
      <c r="CCM1396" s="84" t="s">
        <v>5401</v>
      </c>
      <c r="CCN1396" s="84">
        <f>CCN1390</f>
        <v>1000000</v>
      </c>
      <c r="CCO1396" s="84">
        <f t="shared" ref="CCO1396:CER1396" si="3056">CCO1390</f>
        <v>0</v>
      </c>
      <c r="CCP1396" s="84">
        <f t="shared" si="3056"/>
        <v>0</v>
      </c>
      <c r="CCQ1396" s="84">
        <f t="shared" si="3056"/>
        <v>1000000</v>
      </c>
      <c r="CCR1396" s="84">
        <f t="shared" si="3056"/>
        <v>2000000</v>
      </c>
      <c r="CCS1396" s="84">
        <f t="shared" si="3056"/>
        <v>0</v>
      </c>
      <c r="CCT1396" s="84">
        <f t="shared" si="3056"/>
        <v>0</v>
      </c>
      <c r="CCU1396" s="84">
        <f t="shared" si="3056"/>
        <v>2000000</v>
      </c>
      <c r="CCV1396" s="84">
        <f t="shared" si="3056"/>
        <v>3000000</v>
      </c>
      <c r="CDC1396" s="84" t="s">
        <v>5401</v>
      </c>
      <c r="CDD1396" s="84">
        <f>CDD1390</f>
        <v>1000000</v>
      </c>
      <c r="CDE1396" s="84">
        <f t="shared" si="3056"/>
        <v>0</v>
      </c>
      <c r="CDF1396" s="84">
        <f t="shared" si="3056"/>
        <v>0</v>
      </c>
      <c r="CDG1396" s="84">
        <f t="shared" si="3056"/>
        <v>1000000</v>
      </c>
      <c r="CDH1396" s="84">
        <f t="shared" si="3056"/>
        <v>2000000</v>
      </c>
      <c r="CDI1396" s="84">
        <f t="shared" si="3056"/>
        <v>0</v>
      </c>
      <c r="CDJ1396" s="84">
        <f t="shared" si="3056"/>
        <v>0</v>
      </c>
      <c r="CDK1396" s="84">
        <f t="shared" si="3056"/>
        <v>2000000</v>
      </c>
      <c r="CDL1396" s="84">
        <f t="shared" si="3056"/>
        <v>3000000</v>
      </c>
      <c r="CDS1396" s="84" t="s">
        <v>5401</v>
      </c>
      <c r="CDT1396" s="84">
        <f>CDT1390</f>
        <v>1000000</v>
      </c>
      <c r="CDU1396" s="84">
        <f t="shared" si="3056"/>
        <v>0</v>
      </c>
      <c r="CDV1396" s="84">
        <f t="shared" si="3056"/>
        <v>0</v>
      </c>
      <c r="CDW1396" s="84">
        <f t="shared" si="3056"/>
        <v>1000000</v>
      </c>
      <c r="CDX1396" s="84">
        <f t="shared" si="3056"/>
        <v>2000000</v>
      </c>
      <c r="CDY1396" s="84">
        <f t="shared" si="3056"/>
        <v>0</v>
      </c>
      <c r="CDZ1396" s="84">
        <f t="shared" si="3056"/>
        <v>0</v>
      </c>
      <c r="CEA1396" s="84">
        <f t="shared" si="3056"/>
        <v>2000000</v>
      </c>
      <c r="CEB1396" s="84">
        <f t="shared" si="3056"/>
        <v>3000000</v>
      </c>
      <c r="CEI1396" s="84" t="s">
        <v>5401</v>
      </c>
      <c r="CEJ1396" s="84">
        <f>CEJ1390</f>
        <v>1000000</v>
      </c>
      <c r="CEK1396" s="84">
        <f t="shared" si="3056"/>
        <v>0</v>
      </c>
      <c r="CEL1396" s="84">
        <f t="shared" si="3056"/>
        <v>0</v>
      </c>
      <c r="CEM1396" s="84">
        <f t="shared" si="3056"/>
        <v>1000000</v>
      </c>
      <c r="CEN1396" s="84">
        <f t="shared" si="3056"/>
        <v>2000000</v>
      </c>
      <c r="CEO1396" s="84">
        <f t="shared" si="3056"/>
        <v>0</v>
      </c>
      <c r="CEP1396" s="84">
        <f t="shared" si="3056"/>
        <v>0</v>
      </c>
      <c r="CEQ1396" s="84">
        <f t="shared" si="3056"/>
        <v>2000000</v>
      </c>
      <c r="CER1396" s="84">
        <f t="shared" si="3056"/>
        <v>3000000</v>
      </c>
      <c r="CEY1396" s="84" t="s">
        <v>5401</v>
      </c>
      <c r="CEZ1396" s="84">
        <f>CEZ1390</f>
        <v>1000000</v>
      </c>
      <c r="CFA1396" s="84">
        <f t="shared" ref="CFA1396:CHD1396" si="3057">CFA1390</f>
        <v>0</v>
      </c>
      <c r="CFB1396" s="84">
        <f t="shared" si="3057"/>
        <v>0</v>
      </c>
      <c r="CFC1396" s="84">
        <f t="shared" si="3057"/>
        <v>1000000</v>
      </c>
      <c r="CFD1396" s="84">
        <f t="shared" si="3057"/>
        <v>2000000</v>
      </c>
      <c r="CFE1396" s="84">
        <f t="shared" si="3057"/>
        <v>0</v>
      </c>
      <c r="CFF1396" s="84">
        <f t="shared" si="3057"/>
        <v>0</v>
      </c>
      <c r="CFG1396" s="84">
        <f t="shared" si="3057"/>
        <v>2000000</v>
      </c>
      <c r="CFH1396" s="84">
        <f t="shared" si="3057"/>
        <v>3000000</v>
      </c>
      <c r="CFO1396" s="84" t="s">
        <v>5401</v>
      </c>
      <c r="CFP1396" s="84">
        <f>CFP1390</f>
        <v>1000000</v>
      </c>
      <c r="CFQ1396" s="84">
        <f t="shared" si="3057"/>
        <v>0</v>
      </c>
      <c r="CFR1396" s="84">
        <f t="shared" si="3057"/>
        <v>0</v>
      </c>
      <c r="CFS1396" s="84">
        <f t="shared" si="3057"/>
        <v>1000000</v>
      </c>
      <c r="CFT1396" s="84">
        <f t="shared" si="3057"/>
        <v>2000000</v>
      </c>
      <c r="CFU1396" s="84">
        <f t="shared" si="3057"/>
        <v>0</v>
      </c>
      <c r="CFV1396" s="84">
        <f t="shared" si="3057"/>
        <v>0</v>
      </c>
      <c r="CFW1396" s="84">
        <f t="shared" si="3057"/>
        <v>2000000</v>
      </c>
      <c r="CFX1396" s="84">
        <f t="shared" si="3057"/>
        <v>3000000</v>
      </c>
      <c r="CGE1396" s="84" t="s">
        <v>5401</v>
      </c>
      <c r="CGF1396" s="84">
        <f>CGF1390</f>
        <v>1000000</v>
      </c>
      <c r="CGG1396" s="84">
        <f t="shared" si="3057"/>
        <v>0</v>
      </c>
      <c r="CGH1396" s="84">
        <f t="shared" si="3057"/>
        <v>0</v>
      </c>
      <c r="CGI1396" s="84">
        <f t="shared" si="3057"/>
        <v>1000000</v>
      </c>
      <c r="CGJ1396" s="84">
        <f t="shared" si="3057"/>
        <v>2000000</v>
      </c>
      <c r="CGK1396" s="84">
        <f t="shared" si="3057"/>
        <v>0</v>
      </c>
      <c r="CGL1396" s="84">
        <f t="shared" si="3057"/>
        <v>0</v>
      </c>
      <c r="CGM1396" s="84">
        <f t="shared" si="3057"/>
        <v>2000000</v>
      </c>
      <c r="CGN1396" s="84">
        <f t="shared" si="3057"/>
        <v>3000000</v>
      </c>
      <c r="CGU1396" s="84" t="s">
        <v>5401</v>
      </c>
      <c r="CGV1396" s="84">
        <f>CGV1390</f>
        <v>1000000</v>
      </c>
      <c r="CGW1396" s="84">
        <f t="shared" si="3057"/>
        <v>0</v>
      </c>
      <c r="CGX1396" s="84">
        <f t="shared" si="3057"/>
        <v>0</v>
      </c>
      <c r="CGY1396" s="84">
        <f t="shared" si="3057"/>
        <v>1000000</v>
      </c>
      <c r="CGZ1396" s="84">
        <f t="shared" si="3057"/>
        <v>2000000</v>
      </c>
      <c r="CHA1396" s="84">
        <f t="shared" si="3057"/>
        <v>0</v>
      </c>
      <c r="CHB1396" s="84">
        <f t="shared" si="3057"/>
        <v>0</v>
      </c>
      <c r="CHC1396" s="84">
        <f t="shared" si="3057"/>
        <v>2000000</v>
      </c>
      <c r="CHD1396" s="84">
        <f t="shared" si="3057"/>
        <v>3000000</v>
      </c>
      <c r="CHK1396" s="84" t="s">
        <v>5401</v>
      </c>
      <c r="CHL1396" s="84">
        <f>CHL1390</f>
        <v>1000000</v>
      </c>
      <c r="CHM1396" s="84">
        <f t="shared" ref="CHM1396:CJP1396" si="3058">CHM1390</f>
        <v>0</v>
      </c>
      <c r="CHN1396" s="84">
        <f t="shared" si="3058"/>
        <v>0</v>
      </c>
      <c r="CHO1396" s="84">
        <f t="shared" si="3058"/>
        <v>1000000</v>
      </c>
      <c r="CHP1396" s="84">
        <f t="shared" si="3058"/>
        <v>2000000</v>
      </c>
      <c r="CHQ1396" s="84">
        <f t="shared" si="3058"/>
        <v>0</v>
      </c>
      <c r="CHR1396" s="84">
        <f t="shared" si="3058"/>
        <v>0</v>
      </c>
      <c r="CHS1396" s="84">
        <f t="shared" si="3058"/>
        <v>2000000</v>
      </c>
      <c r="CHT1396" s="84">
        <f t="shared" si="3058"/>
        <v>3000000</v>
      </c>
      <c r="CIA1396" s="84" t="s">
        <v>5401</v>
      </c>
      <c r="CIB1396" s="84">
        <f>CIB1390</f>
        <v>1000000</v>
      </c>
      <c r="CIC1396" s="84">
        <f t="shared" si="3058"/>
        <v>0</v>
      </c>
      <c r="CID1396" s="84">
        <f t="shared" si="3058"/>
        <v>0</v>
      </c>
      <c r="CIE1396" s="84">
        <f t="shared" si="3058"/>
        <v>1000000</v>
      </c>
      <c r="CIF1396" s="84">
        <f t="shared" si="3058"/>
        <v>2000000</v>
      </c>
      <c r="CIG1396" s="84">
        <f t="shared" si="3058"/>
        <v>0</v>
      </c>
      <c r="CIH1396" s="84">
        <f t="shared" si="3058"/>
        <v>0</v>
      </c>
      <c r="CII1396" s="84">
        <f t="shared" si="3058"/>
        <v>2000000</v>
      </c>
      <c r="CIJ1396" s="84">
        <f t="shared" si="3058"/>
        <v>3000000</v>
      </c>
      <c r="CIQ1396" s="84" t="s">
        <v>5401</v>
      </c>
      <c r="CIR1396" s="84">
        <f>CIR1390</f>
        <v>1000000</v>
      </c>
      <c r="CIS1396" s="84">
        <f t="shared" si="3058"/>
        <v>0</v>
      </c>
      <c r="CIT1396" s="84">
        <f t="shared" si="3058"/>
        <v>0</v>
      </c>
      <c r="CIU1396" s="84">
        <f t="shared" si="3058"/>
        <v>1000000</v>
      </c>
      <c r="CIV1396" s="84">
        <f t="shared" si="3058"/>
        <v>2000000</v>
      </c>
      <c r="CIW1396" s="84">
        <f t="shared" si="3058"/>
        <v>0</v>
      </c>
      <c r="CIX1396" s="84">
        <f t="shared" si="3058"/>
        <v>0</v>
      </c>
      <c r="CIY1396" s="84">
        <f t="shared" si="3058"/>
        <v>2000000</v>
      </c>
      <c r="CIZ1396" s="84">
        <f t="shared" si="3058"/>
        <v>3000000</v>
      </c>
      <c r="CJG1396" s="84" t="s">
        <v>5401</v>
      </c>
      <c r="CJH1396" s="84">
        <f>CJH1390</f>
        <v>1000000</v>
      </c>
      <c r="CJI1396" s="84">
        <f t="shared" si="3058"/>
        <v>0</v>
      </c>
      <c r="CJJ1396" s="84">
        <f t="shared" si="3058"/>
        <v>0</v>
      </c>
      <c r="CJK1396" s="84">
        <f t="shared" si="3058"/>
        <v>1000000</v>
      </c>
      <c r="CJL1396" s="84">
        <f t="shared" si="3058"/>
        <v>2000000</v>
      </c>
      <c r="CJM1396" s="84">
        <f t="shared" si="3058"/>
        <v>0</v>
      </c>
      <c r="CJN1396" s="84">
        <f t="shared" si="3058"/>
        <v>0</v>
      </c>
      <c r="CJO1396" s="84">
        <f t="shared" si="3058"/>
        <v>2000000</v>
      </c>
      <c r="CJP1396" s="84">
        <f t="shared" si="3058"/>
        <v>3000000</v>
      </c>
      <c r="CJW1396" s="84" t="s">
        <v>5401</v>
      </c>
      <c r="CJX1396" s="84">
        <f>CJX1390</f>
        <v>1000000</v>
      </c>
      <c r="CJY1396" s="84">
        <f t="shared" ref="CJY1396:CMB1396" si="3059">CJY1390</f>
        <v>0</v>
      </c>
      <c r="CJZ1396" s="84">
        <f t="shared" si="3059"/>
        <v>0</v>
      </c>
      <c r="CKA1396" s="84">
        <f t="shared" si="3059"/>
        <v>1000000</v>
      </c>
      <c r="CKB1396" s="84">
        <f t="shared" si="3059"/>
        <v>2000000</v>
      </c>
      <c r="CKC1396" s="84">
        <f t="shared" si="3059"/>
        <v>0</v>
      </c>
      <c r="CKD1396" s="84">
        <f t="shared" si="3059"/>
        <v>0</v>
      </c>
      <c r="CKE1396" s="84">
        <f t="shared" si="3059"/>
        <v>2000000</v>
      </c>
      <c r="CKF1396" s="84">
        <f t="shared" si="3059"/>
        <v>3000000</v>
      </c>
      <c r="CKM1396" s="84" t="s">
        <v>5401</v>
      </c>
      <c r="CKN1396" s="84">
        <f>CKN1390</f>
        <v>1000000</v>
      </c>
      <c r="CKO1396" s="84">
        <f t="shared" si="3059"/>
        <v>0</v>
      </c>
      <c r="CKP1396" s="84">
        <f t="shared" si="3059"/>
        <v>0</v>
      </c>
      <c r="CKQ1396" s="84">
        <f t="shared" si="3059"/>
        <v>1000000</v>
      </c>
      <c r="CKR1396" s="84">
        <f t="shared" si="3059"/>
        <v>2000000</v>
      </c>
      <c r="CKS1396" s="84">
        <f t="shared" si="3059"/>
        <v>0</v>
      </c>
      <c r="CKT1396" s="84">
        <f t="shared" si="3059"/>
        <v>0</v>
      </c>
      <c r="CKU1396" s="84">
        <f t="shared" si="3059"/>
        <v>2000000</v>
      </c>
      <c r="CKV1396" s="84">
        <f t="shared" si="3059"/>
        <v>3000000</v>
      </c>
      <c r="CLC1396" s="84" t="s">
        <v>5401</v>
      </c>
      <c r="CLD1396" s="84">
        <f>CLD1390</f>
        <v>1000000</v>
      </c>
      <c r="CLE1396" s="84">
        <f t="shared" si="3059"/>
        <v>0</v>
      </c>
      <c r="CLF1396" s="84">
        <f t="shared" si="3059"/>
        <v>0</v>
      </c>
      <c r="CLG1396" s="84">
        <f t="shared" si="3059"/>
        <v>1000000</v>
      </c>
      <c r="CLH1396" s="84">
        <f t="shared" si="3059"/>
        <v>2000000</v>
      </c>
      <c r="CLI1396" s="84">
        <f t="shared" si="3059"/>
        <v>0</v>
      </c>
      <c r="CLJ1396" s="84">
        <f t="shared" si="3059"/>
        <v>0</v>
      </c>
      <c r="CLK1396" s="84">
        <f t="shared" si="3059"/>
        <v>2000000</v>
      </c>
      <c r="CLL1396" s="84">
        <f t="shared" si="3059"/>
        <v>3000000</v>
      </c>
      <c r="CLS1396" s="84" t="s">
        <v>5401</v>
      </c>
      <c r="CLT1396" s="84">
        <f>CLT1390</f>
        <v>1000000</v>
      </c>
      <c r="CLU1396" s="84">
        <f t="shared" si="3059"/>
        <v>0</v>
      </c>
      <c r="CLV1396" s="84">
        <f t="shared" si="3059"/>
        <v>0</v>
      </c>
      <c r="CLW1396" s="84">
        <f t="shared" si="3059"/>
        <v>1000000</v>
      </c>
      <c r="CLX1396" s="84">
        <f t="shared" si="3059"/>
        <v>2000000</v>
      </c>
      <c r="CLY1396" s="84">
        <f t="shared" si="3059"/>
        <v>0</v>
      </c>
      <c r="CLZ1396" s="84">
        <f t="shared" si="3059"/>
        <v>0</v>
      </c>
      <c r="CMA1396" s="84">
        <f t="shared" si="3059"/>
        <v>2000000</v>
      </c>
      <c r="CMB1396" s="84">
        <f t="shared" si="3059"/>
        <v>3000000</v>
      </c>
      <c r="CMI1396" s="84" t="s">
        <v>5401</v>
      </c>
      <c r="CMJ1396" s="84">
        <f>CMJ1390</f>
        <v>1000000</v>
      </c>
      <c r="CMK1396" s="84">
        <f t="shared" ref="CMK1396:CON1396" si="3060">CMK1390</f>
        <v>0</v>
      </c>
      <c r="CML1396" s="84">
        <f t="shared" si="3060"/>
        <v>0</v>
      </c>
      <c r="CMM1396" s="84">
        <f t="shared" si="3060"/>
        <v>1000000</v>
      </c>
      <c r="CMN1396" s="84">
        <f t="shared" si="3060"/>
        <v>2000000</v>
      </c>
      <c r="CMO1396" s="84">
        <f t="shared" si="3060"/>
        <v>0</v>
      </c>
      <c r="CMP1396" s="84">
        <f t="shared" si="3060"/>
        <v>0</v>
      </c>
      <c r="CMQ1396" s="84">
        <f t="shared" si="3060"/>
        <v>2000000</v>
      </c>
      <c r="CMR1396" s="84">
        <f t="shared" si="3060"/>
        <v>3000000</v>
      </c>
      <c r="CMY1396" s="84" t="s">
        <v>5401</v>
      </c>
      <c r="CMZ1396" s="84">
        <f>CMZ1390</f>
        <v>1000000</v>
      </c>
      <c r="CNA1396" s="84">
        <f t="shared" si="3060"/>
        <v>0</v>
      </c>
      <c r="CNB1396" s="84">
        <f t="shared" si="3060"/>
        <v>0</v>
      </c>
      <c r="CNC1396" s="84">
        <f t="shared" si="3060"/>
        <v>1000000</v>
      </c>
      <c r="CND1396" s="84">
        <f t="shared" si="3060"/>
        <v>2000000</v>
      </c>
      <c r="CNE1396" s="84">
        <f t="shared" si="3060"/>
        <v>0</v>
      </c>
      <c r="CNF1396" s="84">
        <f t="shared" si="3060"/>
        <v>0</v>
      </c>
      <c r="CNG1396" s="84">
        <f t="shared" si="3060"/>
        <v>2000000</v>
      </c>
      <c r="CNH1396" s="84">
        <f t="shared" si="3060"/>
        <v>3000000</v>
      </c>
      <c r="CNO1396" s="84" t="s">
        <v>5401</v>
      </c>
      <c r="CNP1396" s="84">
        <f>CNP1390</f>
        <v>1000000</v>
      </c>
      <c r="CNQ1396" s="84">
        <f t="shared" si="3060"/>
        <v>0</v>
      </c>
      <c r="CNR1396" s="84">
        <f t="shared" si="3060"/>
        <v>0</v>
      </c>
      <c r="CNS1396" s="84">
        <f t="shared" si="3060"/>
        <v>1000000</v>
      </c>
      <c r="CNT1396" s="84">
        <f t="shared" si="3060"/>
        <v>2000000</v>
      </c>
      <c r="CNU1396" s="84">
        <f t="shared" si="3060"/>
        <v>0</v>
      </c>
      <c r="CNV1396" s="84">
        <f t="shared" si="3060"/>
        <v>0</v>
      </c>
      <c r="CNW1396" s="84">
        <f t="shared" si="3060"/>
        <v>2000000</v>
      </c>
      <c r="CNX1396" s="84">
        <f t="shared" si="3060"/>
        <v>3000000</v>
      </c>
      <c r="COE1396" s="84" t="s">
        <v>5401</v>
      </c>
      <c r="COF1396" s="84">
        <f>COF1390</f>
        <v>1000000</v>
      </c>
      <c r="COG1396" s="84">
        <f t="shared" si="3060"/>
        <v>0</v>
      </c>
      <c r="COH1396" s="84">
        <f t="shared" si="3060"/>
        <v>0</v>
      </c>
      <c r="COI1396" s="84">
        <f t="shared" si="3060"/>
        <v>1000000</v>
      </c>
      <c r="COJ1396" s="84">
        <f t="shared" si="3060"/>
        <v>2000000</v>
      </c>
      <c r="COK1396" s="84">
        <f t="shared" si="3060"/>
        <v>0</v>
      </c>
      <c r="COL1396" s="84">
        <f t="shared" si="3060"/>
        <v>0</v>
      </c>
      <c r="COM1396" s="84">
        <f t="shared" si="3060"/>
        <v>2000000</v>
      </c>
      <c r="CON1396" s="84">
        <f t="shared" si="3060"/>
        <v>3000000</v>
      </c>
      <c r="COU1396" s="84" t="s">
        <v>5401</v>
      </c>
      <c r="COV1396" s="84">
        <f>COV1390</f>
        <v>1000000</v>
      </c>
      <c r="COW1396" s="84">
        <f t="shared" ref="COW1396:CQZ1396" si="3061">COW1390</f>
        <v>0</v>
      </c>
      <c r="COX1396" s="84">
        <f t="shared" si="3061"/>
        <v>0</v>
      </c>
      <c r="COY1396" s="84">
        <f t="shared" si="3061"/>
        <v>1000000</v>
      </c>
      <c r="COZ1396" s="84">
        <f t="shared" si="3061"/>
        <v>2000000</v>
      </c>
      <c r="CPA1396" s="84">
        <f t="shared" si="3061"/>
        <v>0</v>
      </c>
      <c r="CPB1396" s="84">
        <f t="shared" si="3061"/>
        <v>0</v>
      </c>
      <c r="CPC1396" s="84">
        <f t="shared" si="3061"/>
        <v>2000000</v>
      </c>
      <c r="CPD1396" s="84">
        <f t="shared" si="3061"/>
        <v>3000000</v>
      </c>
      <c r="CPK1396" s="84" t="s">
        <v>5401</v>
      </c>
      <c r="CPL1396" s="84">
        <f>CPL1390</f>
        <v>1000000</v>
      </c>
      <c r="CPM1396" s="84">
        <f t="shared" si="3061"/>
        <v>0</v>
      </c>
      <c r="CPN1396" s="84">
        <f t="shared" si="3061"/>
        <v>0</v>
      </c>
      <c r="CPO1396" s="84">
        <f t="shared" si="3061"/>
        <v>1000000</v>
      </c>
      <c r="CPP1396" s="84">
        <f t="shared" si="3061"/>
        <v>2000000</v>
      </c>
      <c r="CPQ1396" s="84">
        <f t="shared" si="3061"/>
        <v>0</v>
      </c>
      <c r="CPR1396" s="84">
        <f t="shared" si="3061"/>
        <v>0</v>
      </c>
      <c r="CPS1396" s="84">
        <f t="shared" si="3061"/>
        <v>2000000</v>
      </c>
      <c r="CPT1396" s="84">
        <f t="shared" si="3061"/>
        <v>3000000</v>
      </c>
      <c r="CQA1396" s="84" t="s">
        <v>5401</v>
      </c>
      <c r="CQB1396" s="84">
        <f>CQB1390</f>
        <v>1000000</v>
      </c>
      <c r="CQC1396" s="84">
        <f t="shared" si="3061"/>
        <v>0</v>
      </c>
      <c r="CQD1396" s="84">
        <f t="shared" si="3061"/>
        <v>0</v>
      </c>
      <c r="CQE1396" s="84">
        <f t="shared" si="3061"/>
        <v>1000000</v>
      </c>
      <c r="CQF1396" s="84">
        <f t="shared" si="3061"/>
        <v>2000000</v>
      </c>
      <c r="CQG1396" s="84">
        <f t="shared" si="3061"/>
        <v>0</v>
      </c>
      <c r="CQH1396" s="84">
        <f t="shared" si="3061"/>
        <v>0</v>
      </c>
      <c r="CQI1396" s="84">
        <f t="shared" si="3061"/>
        <v>2000000</v>
      </c>
      <c r="CQJ1396" s="84">
        <f t="shared" si="3061"/>
        <v>3000000</v>
      </c>
      <c r="CQQ1396" s="84" t="s">
        <v>5401</v>
      </c>
      <c r="CQR1396" s="84">
        <f>CQR1390</f>
        <v>1000000</v>
      </c>
      <c r="CQS1396" s="84">
        <f t="shared" si="3061"/>
        <v>0</v>
      </c>
      <c r="CQT1396" s="84">
        <f t="shared" si="3061"/>
        <v>0</v>
      </c>
      <c r="CQU1396" s="84">
        <f t="shared" si="3061"/>
        <v>1000000</v>
      </c>
      <c r="CQV1396" s="84">
        <f t="shared" si="3061"/>
        <v>2000000</v>
      </c>
      <c r="CQW1396" s="84">
        <f t="shared" si="3061"/>
        <v>0</v>
      </c>
      <c r="CQX1396" s="84">
        <f t="shared" si="3061"/>
        <v>0</v>
      </c>
      <c r="CQY1396" s="84">
        <f t="shared" si="3061"/>
        <v>2000000</v>
      </c>
      <c r="CQZ1396" s="84">
        <f t="shared" si="3061"/>
        <v>3000000</v>
      </c>
      <c r="CRG1396" s="84" t="s">
        <v>5401</v>
      </c>
      <c r="CRH1396" s="84">
        <f>CRH1390</f>
        <v>1000000</v>
      </c>
      <c r="CRI1396" s="84">
        <f t="shared" ref="CRI1396:CTL1396" si="3062">CRI1390</f>
        <v>0</v>
      </c>
      <c r="CRJ1396" s="84">
        <f t="shared" si="3062"/>
        <v>0</v>
      </c>
      <c r="CRK1396" s="84">
        <f t="shared" si="3062"/>
        <v>1000000</v>
      </c>
      <c r="CRL1396" s="84">
        <f t="shared" si="3062"/>
        <v>2000000</v>
      </c>
      <c r="CRM1396" s="84">
        <f t="shared" si="3062"/>
        <v>0</v>
      </c>
      <c r="CRN1396" s="84">
        <f t="shared" si="3062"/>
        <v>0</v>
      </c>
      <c r="CRO1396" s="84">
        <f t="shared" si="3062"/>
        <v>2000000</v>
      </c>
      <c r="CRP1396" s="84">
        <f t="shared" si="3062"/>
        <v>3000000</v>
      </c>
      <c r="CRW1396" s="84" t="s">
        <v>5401</v>
      </c>
      <c r="CRX1396" s="84">
        <f>CRX1390</f>
        <v>1000000</v>
      </c>
      <c r="CRY1396" s="84">
        <f t="shared" si="3062"/>
        <v>0</v>
      </c>
      <c r="CRZ1396" s="84">
        <f t="shared" si="3062"/>
        <v>0</v>
      </c>
      <c r="CSA1396" s="84">
        <f t="shared" si="3062"/>
        <v>1000000</v>
      </c>
      <c r="CSB1396" s="84">
        <f t="shared" si="3062"/>
        <v>2000000</v>
      </c>
      <c r="CSC1396" s="84">
        <f t="shared" si="3062"/>
        <v>0</v>
      </c>
      <c r="CSD1396" s="84">
        <f t="shared" si="3062"/>
        <v>0</v>
      </c>
      <c r="CSE1396" s="84">
        <f t="shared" si="3062"/>
        <v>2000000</v>
      </c>
      <c r="CSF1396" s="84">
        <f t="shared" si="3062"/>
        <v>3000000</v>
      </c>
      <c r="CSM1396" s="84" t="s">
        <v>5401</v>
      </c>
      <c r="CSN1396" s="84">
        <f>CSN1390</f>
        <v>1000000</v>
      </c>
      <c r="CSO1396" s="84">
        <f t="shared" si="3062"/>
        <v>0</v>
      </c>
      <c r="CSP1396" s="84">
        <f t="shared" si="3062"/>
        <v>0</v>
      </c>
      <c r="CSQ1396" s="84">
        <f t="shared" si="3062"/>
        <v>1000000</v>
      </c>
      <c r="CSR1396" s="84">
        <f t="shared" si="3062"/>
        <v>2000000</v>
      </c>
      <c r="CSS1396" s="84">
        <f t="shared" si="3062"/>
        <v>0</v>
      </c>
      <c r="CST1396" s="84">
        <f t="shared" si="3062"/>
        <v>0</v>
      </c>
      <c r="CSU1396" s="84">
        <f t="shared" si="3062"/>
        <v>2000000</v>
      </c>
      <c r="CSV1396" s="84">
        <f t="shared" si="3062"/>
        <v>3000000</v>
      </c>
      <c r="CTC1396" s="84" t="s">
        <v>5401</v>
      </c>
      <c r="CTD1396" s="84">
        <f>CTD1390</f>
        <v>1000000</v>
      </c>
      <c r="CTE1396" s="84">
        <f t="shared" si="3062"/>
        <v>0</v>
      </c>
      <c r="CTF1396" s="84">
        <f t="shared" si="3062"/>
        <v>0</v>
      </c>
      <c r="CTG1396" s="84">
        <f t="shared" si="3062"/>
        <v>1000000</v>
      </c>
      <c r="CTH1396" s="84">
        <f t="shared" si="3062"/>
        <v>2000000</v>
      </c>
      <c r="CTI1396" s="84">
        <f t="shared" si="3062"/>
        <v>0</v>
      </c>
      <c r="CTJ1396" s="84">
        <f t="shared" si="3062"/>
        <v>0</v>
      </c>
      <c r="CTK1396" s="84">
        <f t="shared" si="3062"/>
        <v>2000000</v>
      </c>
      <c r="CTL1396" s="84">
        <f t="shared" si="3062"/>
        <v>3000000</v>
      </c>
      <c r="CTS1396" s="84" t="s">
        <v>5401</v>
      </c>
      <c r="CTT1396" s="84">
        <f>CTT1390</f>
        <v>1000000</v>
      </c>
      <c r="CTU1396" s="84">
        <f t="shared" ref="CTU1396:CVX1396" si="3063">CTU1390</f>
        <v>0</v>
      </c>
      <c r="CTV1396" s="84">
        <f t="shared" si="3063"/>
        <v>0</v>
      </c>
      <c r="CTW1396" s="84">
        <f t="shared" si="3063"/>
        <v>1000000</v>
      </c>
      <c r="CTX1396" s="84">
        <f t="shared" si="3063"/>
        <v>2000000</v>
      </c>
      <c r="CTY1396" s="84">
        <f t="shared" si="3063"/>
        <v>0</v>
      </c>
      <c r="CTZ1396" s="84">
        <f t="shared" si="3063"/>
        <v>0</v>
      </c>
      <c r="CUA1396" s="84">
        <f t="shared" si="3063"/>
        <v>2000000</v>
      </c>
      <c r="CUB1396" s="84">
        <f t="shared" si="3063"/>
        <v>3000000</v>
      </c>
      <c r="CUI1396" s="84" t="s">
        <v>5401</v>
      </c>
      <c r="CUJ1396" s="84">
        <f>CUJ1390</f>
        <v>1000000</v>
      </c>
      <c r="CUK1396" s="84">
        <f t="shared" si="3063"/>
        <v>0</v>
      </c>
      <c r="CUL1396" s="84">
        <f t="shared" si="3063"/>
        <v>0</v>
      </c>
      <c r="CUM1396" s="84">
        <f t="shared" si="3063"/>
        <v>1000000</v>
      </c>
      <c r="CUN1396" s="84">
        <f t="shared" si="3063"/>
        <v>2000000</v>
      </c>
      <c r="CUO1396" s="84">
        <f t="shared" si="3063"/>
        <v>0</v>
      </c>
      <c r="CUP1396" s="84">
        <f t="shared" si="3063"/>
        <v>0</v>
      </c>
      <c r="CUQ1396" s="84">
        <f t="shared" si="3063"/>
        <v>2000000</v>
      </c>
      <c r="CUR1396" s="84">
        <f t="shared" si="3063"/>
        <v>3000000</v>
      </c>
      <c r="CUY1396" s="84" t="s">
        <v>5401</v>
      </c>
      <c r="CUZ1396" s="84">
        <f>CUZ1390</f>
        <v>1000000</v>
      </c>
      <c r="CVA1396" s="84">
        <f t="shared" si="3063"/>
        <v>0</v>
      </c>
      <c r="CVB1396" s="84">
        <f t="shared" si="3063"/>
        <v>0</v>
      </c>
      <c r="CVC1396" s="84">
        <f t="shared" si="3063"/>
        <v>1000000</v>
      </c>
      <c r="CVD1396" s="84">
        <f t="shared" si="3063"/>
        <v>2000000</v>
      </c>
      <c r="CVE1396" s="84">
        <f t="shared" si="3063"/>
        <v>0</v>
      </c>
      <c r="CVF1396" s="84">
        <f t="shared" si="3063"/>
        <v>0</v>
      </c>
      <c r="CVG1396" s="84">
        <f t="shared" si="3063"/>
        <v>2000000</v>
      </c>
      <c r="CVH1396" s="84">
        <f t="shared" si="3063"/>
        <v>3000000</v>
      </c>
      <c r="CVO1396" s="84" t="s">
        <v>5401</v>
      </c>
      <c r="CVP1396" s="84">
        <f>CVP1390</f>
        <v>1000000</v>
      </c>
      <c r="CVQ1396" s="84">
        <f t="shared" si="3063"/>
        <v>0</v>
      </c>
      <c r="CVR1396" s="84">
        <f t="shared" si="3063"/>
        <v>0</v>
      </c>
      <c r="CVS1396" s="84">
        <f t="shared" si="3063"/>
        <v>1000000</v>
      </c>
      <c r="CVT1396" s="84">
        <f t="shared" si="3063"/>
        <v>2000000</v>
      </c>
      <c r="CVU1396" s="84">
        <f t="shared" si="3063"/>
        <v>0</v>
      </c>
      <c r="CVV1396" s="84">
        <f t="shared" si="3063"/>
        <v>0</v>
      </c>
      <c r="CVW1396" s="84">
        <f t="shared" si="3063"/>
        <v>2000000</v>
      </c>
      <c r="CVX1396" s="84">
        <f t="shared" si="3063"/>
        <v>3000000</v>
      </c>
      <c r="CWE1396" s="84" t="s">
        <v>5401</v>
      </c>
      <c r="CWF1396" s="84">
        <f>CWF1390</f>
        <v>1000000</v>
      </c>
      <c r="CWG1396" s="84">
        <f t="shared" ref="CWG1396:CYJ1396" si="3064">CWG1390</f>
        <v>0</v>
      </c>
      <c r="CWH1396" s="84">
        <f t="shared" si="3064"/>
        <v>0</v>
      </c>
      <c r="CWI1396" s="84">
        <f t="shared" si="3064"/>
        <v>1000000</v>
      </c>
      <c r="CWJ1396" s="84">
        <f t="shared" si="3064"/>
        <v>2000000</v>
      </c>
      <c r="CWK1396" s="84">
        <f t="shared" si="3064"/>
        <v>0</v>
      </c>
      <c r="CWL1396" s="84">
        <f t="shared" si="3064"/>
        <v>0</v>
      </c>
      <c r="CWM1396" s="84">
        <f t="shared" si="3064"/>
        <v>2000000</v>
      </c>
      <c r="CWN1396" s="84">
        <f t="shared" si="3064"/>
        <v>3000000</v>
      </c>
      <c r="CWU1396" s="84" t="s">
        <v>5401</v>
      </c>
      <c r="CWV1396" s="84">
        <f>CWV1390</f>
        <v>1000000</v>
      </c>
      <c r="CWW1396" s="84">
        <f t="shared" si="3064"/>
        <v>0</v>
      </c>
      <c r="CWX1396" s="84">
        <f t="shared" si="3064"/>
        <v>0</v>
      </c>
      <c r="CWY1396" s="84">
        <f t="shared" si="3064"/>
        <v>1000000</v>
      </c>
      <c r="CWZ1396" s="84">
        <f t="shared" si="3064"/>
        <v>2000000</v>
      </c>
      <c r="CXA1396" s="84">
        <f t="shared" si="3064"/>
        <v>0</v>
      </c>
      <c r="CXB1396" s="84">
        <f t="shared" si="3064"/>
        <v>0</v>
      </c>
      <c r="CXC1396" s="84">
        <f t="shared" si="3064"/>
        <v>2000000</v>
      </c>
      <c r="CXD1396" s="84">
        <f t="shared" si="3064"/>
        <v>3000000</v>
      </c>
      <c r="CXK1396" s="84" t="s">
        <v>5401</v>
      </c>
      <c r="CXL1396" s="84">
        <f>CXL1390</f>
        <v>1000000</v>
      </c>
      <c r="CXM1396" s="84">
        <f t="shared" si="3064"/>
        <v>0</v>
      </c>
      <c r="CXN1396" s="84">
        <f t="shared" si="3064"/>
        <v>0</v>
      </c>
      <c r="CXO1396" s="84">
        <f t="shared" si="3064"/>
        <v>1000000</v>
      </c>
      <c r="CXP1396" s="84">
        <f t="shared" si="3064"/>
        <v>2000000</v>
      </c>
      <c r="CXQ1396" s="84">
        <f t="shared" si="3064"/>
        <v>0</v>
      </c>
      <c r="CXR1396" s="84">
        <f t="shared" si="3064"/>
        <v>0</v>
      </c>
      <c r="CXS1396" s="84">
        <f t="shared" si="3064"/>
        <v>2000000</v>
      </c>
      <c r="CXT1396" s="84">
        <f t="shared" si="3064"/>
        <v>3000000</v>
      </c>
      <c r="CYA1396" s="84" t="s">
        <v>5401</v>
      </c>
      <c r="CYB1396" s="84">
        <f>CYB1390</f>
        <v>1000000</v>
      </c>
      <c r="CYC1396" s="84">
        <f t="shared" si="3064"/>
        <v>0</v>
      </c>
      <c r="CYD1396" s="84">
        <f t="shared" si="3064"/>
        <v>0</v>
      </c>
      <c r="CYE1396" s="84">
        <f t="shared" si="3064"/>
        <v>1000000</v>
      </c>
      <c r="CYF1396" s="84">
        <f t="shared" si="3064"/>
        <v>2000000</v>
      </c>
      <c r="CYG1396" s="84">
        <f t="shared" si="3064"/>
        <v>0</v>
      </c>
      <c r="CYH1396" s="84">
        <f t="shared" si="3064"/>
        <v>0</v>
      </c>
      <c r="CYI1396" s="84">
        <f t="shared" si="3064"/>
        <v>2000000</v>
      </c>
      <c r="CYJ1396" s="84">
        <f t="shared" si="3064"/>
        <v>3000000</v>
      </c>
      <c r="CYQ1396" s="84" t="s">
        <v>5401</v>
      </c>
      <c r="CYR1396" s="84">
        <f>CYR1390</f>
        <v>1000000</v>
      </c>
      <c r="CYS1396" s="84">
        <f t="shared" ref="CYS1396:DAV1396" si="3065">CYS1390</f>
        <v>0</v>
      </c>
      <c r="CYT1396" s="84">
        <f t="shared" si="3065"/>
        <v>0</v>
      </c>
      <c r="CYU1396" s="84">
        <f t="shared" si="3065"/>
        <v>1000000</v>
      </c>
      <c r="CYV1396" s="84">
        <f t="shared" si="3065"/>
        <v>2000000</v>
      </c>
      <c r="CYW1396" s="84">
        <f t="shared" si="3065"/>
        <v>0</v>
      </c>
      <c r="CYX1396" s="84">
        <f t="shared" si="3065"/>
        <v>0</v>
      </c>
      <c r="CYY1396" s="84">
        <f t="shared" si="3065"/>
        <v>2000000</v>
      </c>
      <c r="CYZ1396" s="84">
        <f t="shared" si="3065"/>
        <v>3000000</v>
      </c>
      <c r="CZG1396" s="84" t="s">
        <v>5401</v>
      </c>
      <c r="CZH1396" s="84">
        <f>CZH1390</f>
        <v>1000000</v>
      </c>
      <c r="CZI1396" s="84">
        <f t="shared" si="3065"/>
        <v>0</v>
      </c>
      <c r="CZJ1396" s="84">
        <f t="shared" si="3065"/>
        <v>0</v>
      </c>
      <c r="CZK1396" s="84">
        <f t="shared" si="3065"/>
        <v>1000000</v>
      </c>
      <c r="CZL1396" s="84">
        <f t="shared" si="3065"/>
        <v>2000000</v>
      </c>
      <c r="CZM1396" s="84">
        <f t="shared" si="3065"/>
        <v>0</v>
      </c>
      <c r="CZN1396" s="84">
        <f t="shared" si="3065"/>
        <v>0</v>
      </c>
      <c r="CZO1396" s="84">
        <f t="shared" si="3065"/>
        <v>2000000</v>
      </c>
      <c r="CZP1396" s="84">
        <f t="shared" si="3065"/>
        <v>3000000</v>
      </c>
      <c r="CZW1396" s="84" t="s">
        <v>5401</v>
      </c>
      <c r="CZX1396" s="84">
        <f>CZX1390</f>
        <v>1000000</v>
      </c>
      <c r="CZY1396" s="84">
        <f t="shared" si="3065"/>
        <v>0</v>
      </c>
      <c r="CZZ1396" s="84">
        <f t="shared" si="3065"/>
        <v>0</v>
      </c>
      <c r="DAA1396" s="84">
        <f t="shared" si="3065"/>
        <v>1000000</v>
      </c>
      <c r="DAB1396" s="84">
        <f t="shared" si="3065"/>
        <v>2000000</v>
      </c>
      <c r="DAC1396" s="84">
        <f t="shared" si="3065"/>
        <v>0</v>
      </c>
      <c r="DAD1396" s="84">
        <f t="shared" si="3065"/>
        <v>0</v>
      </c>
      <c r="DAE1396" s="84">
        <f t="shared" si="3065"/>
        <v>2000000</v>
      </c>
      <c r="DAF1396" s="84">
        <f t="shared" si="3065"/>
        <v>3000000</v>
      </c>
      <c r="DAM1396" s="84" t="s">
        <v>5401</v>
      </c>
      <c r="DAN1396" s="84">
        <f>DAN1390</f>
        <v>1000000</v>
      </c>
      <c r="DAO1396" s="84">
        <f t="shared" si="3065"/>
        <v>0</v>
      </c>
      <c r="DAP1396" s="84">
        <f t="shared" si="3065"/>
        <v>0</v>
      </c>
      <c r="DAQ1396" s="84">
        <f t="shared" si="3065"/>
        <v>1000000</v>
      </c>
      <c r="DAR1396" s="84">
        <f t="shared" si="3065"/>
        <v>2000000</v>
      </c>
      <c r="DAS1396" s="84">
        <f t="shared" si="3065"/>
        <v>0</v>
      </c>
      <c r="DAT1396" s="84">
        <f t="shared" si="3065"/>
        <v>0</v>
      </c>
      <c r="DAU1396" s="84">
        <f t="shared" si="3065"/>
        <v>2000000</v>
      </c>
      <c r="DAV1396" s="84">
        <f t="shared" si="3065"/>
        <v>3000000</v>
      </c>
      <c r="DBC1396" s="84" t="s">
        <v>5401</v>
      </c>
      <c r="DBD1396" s="84">
        <f>DBD1390</f>
        <v>1000000</v>
      </c>
      <c r="DBE1396" s="84">
        <f t="shared" ref="DBE1396:DDH1396" si="3066">DBE1390</f>
        <v>0</v>
      </c>
      <c r="DBF1396" s="84">
        <f t="shared" si="3066"/>
        <v>0</v>
      </c>
      <c r="DBG1396" s="84">
        <f t="shared" si="3066"/>
        <v>1000000</v>
      </c>
      <c r="DBH1396" s="84">
        <f t="shared" si="3066"/>
        <v>2000000</v>
      </c>
      <c r="DBI1396" s="84">
        <f t="shared" si="3066"/>
        <v>0</v>
      </c>
      <c r="DBJ1396" s="84">
        <f t="shared" si="3066"/>
        <v>0</v>
      </c>
      <c r="DBK1396" s="84">
        <f t="shared" si="3066"/>
        <v>2000000</v>
      </c>
      <c r="DBL1396" s="84">
        <f t="shared" si="3066"/>
        <v>3000000</v>
      </c>
      <c r="DBS1396" s="84" t="s">
        <v>5401</v>
      </c>
      <c r="DBT1396" s="84">
        <f>DBT1390</f>
        <v>1000000</v>
      </c>
      <c r="DBU1396" s="84">
        <f t="shared" si="3066"/>
        <v>0</v>
      </c>
      <c r="DBV1396" s="84">
        <f t="shared" si="3066"/>
        <v>0</v>
      </c>
      <c r="DBW1396" s="84">
        <f t="shared" si="3066"/>
        <v>1000000</v>
      </c>
      <c r="DBX1396" s="84">
        <f t="shared" si="3066"/>
        <v>2000000</v>
      </c>
      <c r="DBY1396" s="84">
        <f t="shared" si="3066"/>
        <v>0</v>
      </c>
      <c r="DBZ1396" s="84">
        <f t="shared" si="3066"/>
        <v>0</v>
      </c>
      <c r="DCA1396" s="84">
        <f t="shared" si="3066"/>
        <v>2000000</v>
      </c>
      <c r="DCB1396" s="84">
        <f t="shared" si="3066"/>
        <v>3000000</v>
      </c>
      <c r="DCI1396" s="84" t="s">
        <v>5401</v>
      </c>
      <c r="DCJ1396" s="84">
        <f>DCJ1390</f>
        <v>1000000</v>
      </c>
      <c r="DCK1396" s="84">
        <f t="shared" si="3066"/>
        <v>0</v>
      </c>
      <c r="DCL1396" s="84">
        <f t="shared" si="3066"/>
        <v>0</v>
      </c>
      <c r="DCM1396" s="84">
        <f t="shared" si="3066"/>
        <v>1000000</v>
      </c>
      <c r="DCN1396" s="84">
        <f t="shared" si="3066"/>
        <v>2000000</v>
      </c>
      <c r="DCO1396" s="84">
        <f t="shared" si="3066"/>
        <v>0</v>
      </c>
      <c r="DCP1396" s="84">
        <f t="shared" si="3066"/>
        <v>0</v>
      </c>
      <c r="DCQ1396" s="84">
        <f t="shared" si="3066"/>
        <v>2000000</v>
      </c>
      <c r="DCR1396" s="84">
        <f t="shared" si="3066"/>
        <v>3000000</v>
      </c>
      <c r="DCY1396" s="84" t="s">
        <v>5401</v>
      </c>
      <c r="DCZ1396" s="84">
        <f>DCZ1390</f>
        <v>1000000</v>
      </c>
      <c r="DDA1396" s="84">
        <f t="shared" si="3066"/>
        <v>0</v>
      </c>
      <c r="DDB1396" s="84">
        <f t="shared" si="3066"/>
        <v>0</v>
      </c>
      <c r="DDC1396" s="84">
        <f t="shared" si="3066"/>
        <v>1000000</v>
      </c>
      <c r="DDD1396" s="84">
        <f t="shared" si="3066"/>
        <v>2000000</v>
      </c>
      <c r="DDE1396" s="84">
        <f t="shared" si="3066"/>
        <v>0</v>
      </c>
      <c r="DDF1396" s="84">
        <f t="shared" si="3066"/>
        <v>0</v>
      </c>
      <c r="DDG1396" s="84">
        <f t="shared" si="3066"/>
        <v>2000000</v>
      </c>
      <c r="DDH1396" s="84">
        <f t="shared" si="3066"/>
        <v>3000000</v>
      </c>
      <c r="DDO1396" s="84" t="s">
        <v>5401</v>
      </c>
      <c r="DDP1396" s="84">
        <f>DDP1390</f>
        <v>1000000</v>
      </c>
      <c r="DDQ1396" s="84">
        <f t="shared" ref="DDQ1396:DFT1396" si="3067">DDQ1390</f>
        <v>0</v>
      </c>
      <c r="DDR1396" s="84">
        <f t="shared" si="3067"/>
        <v>0</v>
      </c>
      <c r="DDS1396" s="84">
        <f t="shared" si="3067"/>
        <v>1000000</v>
      </c>
      <c r="DDT1396" s="84">
        <f t="shared" si="3067"/>
        <v>2000000</v>
      </c>
      <c r="DDU1396" s="84">
        <f t="shared" si="3067"/>
        <v>0</v>
      </c>
      <c r="DDV1396" s="84">
        <f t="shared" si="3067"/>
        <v>0</v>
      </c>
      <c r="DDW1396" s="84">
        <f t="shared" si="3067"/>
        <v>2000000</v>
      </c>
      <c r="DDX1396" s="84">
        <f t="shared" si="3067"/>
        <v>3000000</v>
      </c>
      <c r="DEE1396" s="84" t="s">
        <v>5401</v>
      </c>
      <c r="DEF1396" s="84">
        <f>DEF1390</f>
        <v>1000000</v>
      </c>
      <c r="DEG1396" s="84">
        <f t="shared" si="3067"/>
        <v>0</v>
      </c>
      <c r="DEH1396" s="84">
        <f t="shared" si="3067"/>
        <v>0</v>
      </c>
      <c r="DEI1396" s="84">
        <f t="shared" si="3067"/>
        <v>1000000</v>
      </c>
      <c r="DEJ1396" s="84">
        <f t="shared" si="3067"/>
        <v>2000000</v>
      </c>
      <c r="DEK1396" s="84">
        <f t="shared" si="3067"/>
        <v>0</v>
      </c>
      <c r="DEL1396" s="84">
        <f t="shared" si="3067"/>
        <v>0</v>
      </c>
      <c r="DEM1396" s="84">
        <f t="shared" si="3067"/>
        <v>2000000</v>
      </c>
      <c r="DEN1396" s="84">
        <f t="shared" si="3067"/>
        <v>3000000</v>
      </c>
      <c r="DEU1396" s="84" t="s">
        <v>5401</v>
      </c>
      <c r="DEV1396" s="84">
        <f>DEV1390</f>
        <v>1000000</v>
      </c>
      <c r="DEW1396" s="84">
        <f t="shared" si="3067"/>
        <v>0</v>
      </c>
      <c r="DEX1396" s="84">
        <f t="shared" si="3067"/>
        <v>0</v>
      </c>
      <c r="DEY1396" s="84">
        <f t="shared" si="3067"/>
        <v>1000000</v>
      </c>
      <c r="DEZ1396" s="84">
        <f t="shared" si="3067"/>
        <v>2000000</v>
      </c>
      <c r="DFA1396" s="84">
        <f t="shared" si="3067"/>
        <v>0</v>
      </c>
      <c r="DFB1396" s="84">
        <f t="shared" si="3067"/>
        <v>0</v>
      </c>
      <c r="DFC1396" s="84">
        <f t="shared" si="3067"/>
        <v>2000000</v>
      </c>
      <c r="DFD1396" s="84">
        <f t="shared" si="3067"/>
        <v>3000000</v>
      </c>
      <c r="DFK1396" s="84" t="s">
        <v>5401</v>
      </c>
      <c r="DFL1396" s="84">
        <f>DFL1390</f>
        <v>1000000</v>
      </c>
      <c r="DFM1396" s="84">
        <f t="shared" si="3067"/>
        <v>0</v>
      </c>
      <c r="DFN1396" s="84">
        <f t="shared" si="3067"/>
        <v>0</v>
      </c>
      <c r="DFO1396" s="84">
        <f t="shared" si="3067"/>
        <v>1000000</v>
      </c>
      <c r="DFP1396" s="84">
        <f t="shared" si="3067"/>
        <v>2000000</v>
      </c>
      <c r="DFQ1396" s="84">
        <f t="shared" si="3067"/>
        <v>0</v>
      </c>
      <c r="DFR1396" s="84">
        <f t="shared" si="3067"/>
        <v>0</v>
      </c>
      <c r="DFS1396" s="84">
        <f t="shared" si="3067"/>
        <v>2000000</v>
      </c>
      <c r="DFT1396" s="84">
        <f t="shared" si="3067"/>
        <v>3000000</v>
      </c>
      <c r="DGA1396" s="84" t="s">
        <v>5401</v>
      </c>
      <c r="DGB1396" s="84">
        <f>DGB1390</f>
        <v>1000000</v>
      </c>
      <c r="DGC1396" s="84">
        <f t="shared" ref="DGC1396:DIF1396" si="3068">DGC1390</f>
        <v>0</v>
      </c>
      <c r="DGD1396" s="84">
        <f t="shared" si="3068"/>
        <v>0</v>
      </c>
      <c r="DGE1396" s="84">
        <f t="shared" si="3068"/>
        <v>1000000</v>
      </c>
      <c r="DGF1396" s="84">
        <f t="shared" si="3068"/>
        <v>2000000</v>
      </c>
      <c r="DGG1396" s="84">
        <f t="shared" si="3068"/>
        <v>0</v>
      </c>
      <c r="DGH1396" s="84">
        <f t="shared" si="3068"/>
        <v>0</v>
      </c>
      <c r="DGI1396" s="84">
        <f t="shared" si="3068"/>
        <v>2000000</v>
      </c>
      <c r="DGJ1396" s="84">
        <f t="shared" si="3068"/>
        <v>3000000</v>
      </c>
      <c r="DGQ1396" s="84" t="s">
        <v>5401</v>
      </c>
      <c r="DGR1396" s="84">
        <f>DGR1390</f>
        <v>1000000</v>
      </c>
      <c r="DGS1396" s="84">
        <f t="shared" si="3068"/>
        <v>0</v>
      </c>
      <c r="DGT1396" s="84">
        <f t="shared" si="3068"/>
        <v>0</v>
      </c>
      <c r="DGU1396" s="84">
        <f t="shared" si="3068"/>
        <v>1000000</v>
      </c>
      <c r="DGV1396" s="84">
        <f t="shared" si="3068"/>
        <v>2000000</v>
      </c>
      <c r="DGW1396" s="84">
        <f t="shared" si="3068"/>
        <v>0</v>
      </c>
      <c r="DGX1396" s="84">
        <f t="shared" si="3068"/>
        <v>0</v>
      </c>
      <c r="DGY1396" s="84">
        <f t="shared" si="3068"/>
        <v>2000000</v>
      </c>
      <c r="DGZ1396" s="84">
        <f t="shared" si="3068"/>
        <v>3000000</v>
      </c>
      <c r="DHG1396" s="84" t="s">
        <v>5401</v>
      </c>
      <c r="DHH1396" s="84">
        <f>DHH1390</f>
        <v>1000000</v>
      </c>
      <c r="DHI1396" s="84">
        <f t="shared" si="3068"/>
        <v>0</v>
      </c>
      <c r="DHJ1396" s="84">
        <f t="shared" si="3068"/>
        <v>0</v>
      </c>
      <c r="DHK1396" s="84">
        <f t="shared" si="3068"/>
        <v>1000000</v>
      </c>
      <c r="DHL1396" s="84">
        <f t="shared" si="3068"/>
        <v>2000000</v>
      </c>
      <c r="DHM1396" s="84">
        <f t="shared" si="3068"/>
        <v>0</v>
      </c>
      <c r="DHN1396" s="84">
        <f t="shared" si="3068"/>
        <v>0</v>
      </c>
      <c r="DHO1396" s="84">
        <f t="shared" si="3068"/>
        <v>2000000</v>
      </c>
      <c r="DHP1396" s="84">
        <f t="shared" si="3068"/>
        <v>3000000</v>
      </c>
      <c r="DHW1396" s="84" t="s">
        <v>5401</v>
      </c>
      <c r="DHX1396" s="84">
        <f>DHX1390</f>
        <v>1000000</v>
      </c>
      <c r="DHY1396" s="84">
        <f t="shared" si="3068"/>
        <v>0</v>
      </c>
      <c r="DHZ1396" s="84">
        <f t="shared" si="3068"/>
        <v>0</v>
      </c>
      <c r="DIA1396" s="84">
        <f t="shared" si="3068"/>
        <v>1000000</v>
      </c>
      <c r="DIB1396" s="84">
        <f t="shared" si="3068"/>
        <v>2000000</v>
      </c>
      <c r="DIC1396" s="84">
        <f t="shared" si="3068"/>
        <v>0</v>
      </c>
      <c r="DID1396" s="84">
        <f t="shared" si="3068"/>
        <v>0</v>
      </c>
      <c r="DIE1396" s="84">
        <f t="shared" si="3068"/>
        <v>2000000</v>
      </c>
      <c r="DIF1396" s="84">
        <f t="shared" si="3068"/>
        <v>3000000</v>
      </c>
      <c r="DIM1396" s="84" t="s">
        <v>5401</v>
      </c>
      <c r="DIN1396" s="84">
        <f>DIN1390</f>
        <v>1000000</v>
      </c>
      <c r="DIO1396" s="84">
        <f t="shared" ref="DIO1396:DKR1396" si="3069">DIO1390</f>
        <v>0</v>
      </c>
      <c r="DIP1396" s="84">
        <f t="shared" si="3069"/>
        <v>0</v>
      </c>
      <c r="DIQ1396" s="84">
        <f t="shared" si="3069"/>
        <v>1000000</v>
      </c>
      <c r="DIR1396" s="84">
        <f t="shared" si="3069"/>
        <v>2000000</v>
      </c>
      <c r="DIS1396" s="84">
        <f t="shared" si="3069"/>
        <v>0</v>
      </c>
      <c r="DIT1396" s="84">
        <f t="shared" si="3069"/>
        <v>0</v>
      </c>
      <c r="DIU1396" s="84">
        <f t="shared" si="3069"/>
        <v>2000000</v>
      </c>
      <c r="DIV1396" s="84">
        <f t="shared" si="3069"/>
        <v>3000000</v>
      </c>
      <c r="DJC1396" s="84" t="s">
        <v>5401</v>
      </c>
      <c r="DJD1396" s="84">
        <f>DJD1390</f>
        <v>1000000</v>
      </c>
      <c r="DJE1396" s="84">
        <f t="shared" si="3069"/>
        <v>0</v>
      </c>
      <c r="DJF1396" s="84">
        <f t="shared" si="3069"/>
        <v>0</v>
      </c>
      <c r="DJG1396" s="84">
        <f t="shared" si="3069"/>
        <v>1000000</v>
      </c>
      <c r="DJH1396" s="84">
        <f t="shared" si="3069"/>
        <v>2000000</v>
      </c>
      <c r="DJI1396" s="84">
        <f t="shared" si="3069"/>
        <v>0</v>
      </c>
      <c r="DJJ1396" s="84">
        <f t="shared" si="3069"/>
        <v>0</v>
      </c>
      <c r="DJK1396" s="84">
        <f t="shared" si="3069"/>
        <v>2000000</v>
      </c>
      <c r="DJL1396" s="84">
        <f t="shared" si="3069"/>
        <v>3000000</v>
      </c>
      <c r="DJS1396" s="84" t="s">
        <v>5401</v>
      </c>
      <c r="DJT1396" s="84">
        <f>DJT1390</f>
        <v>1000000</v>
      </c>
      <c r="DJU1396" s="84">
        <f t="shared" si="3069"/>
        <v>0</v>
      </c>
      <c r="DJV1396" s="84">
        <f t="shared" si="3069"/>
        <v>0</v>
      </c>
      <c r="DJW1396" s="84">
        <f t="shared" si="3069"/>
        <v>1000000</v>
      </c>
      <c r="DJX1396" s="84">
        <f t="shared" si="3069"/>
        <v>2000000</v>
      </c>
      <c r="DJY1396" s="84">
        <f t="shared" si="3069"/>
        <v>0</v>
      </c>
      <c r="DJZ1396" s="84">
        <f t="shared" si="3069"/>
        <v>0</v>
      </c>
      <c r="DKA1396" s="84">
        <f t="shared" si="3069"/>
        <v>2000000</v>
      </c>
      <c r="DKB1396" s="84">
        <f t="shared" si="3069"/>
        <v>3000000</v>
      </c>
      <c r="DKI1396" s="84" t="s">
        <v>5401</v>
      </c>
      <c r="DKJ1396" s="84">
        <f>DKJ1390</f>
        <v>1000000</v>
      </c>
      <c r="DKK1396" s="84">
        <f t="shared" si="3069"/>
        <v>0</v>
      </c>
      <c r="DKL1396" s="84">
        <f t="shared" si="3069"/>
        <v>0</v>
      </c>
      <c r="DKM1396" s="84">
        <f t="shared" si="3069"/>
        <v>1000000</v>
      </c>
      <c r="DKN1396" s="84">
        <f t="shared" si="3069"/>
        <v>2000000</v>
      </c>
      <c r="DKO1396" s="84">
        <f t="shared" si="3069"/>
        <v>0</v>
      </c>
      <c r="DKP1396" s="84">
        <f t="shared" si="3069"/>
        <v>0</v>
      </c>
      <c r="DKQ1396" s="84">
        <f t="shared" si="3069"/>
        <v>2000000</v>
      </c>
      <c r="DKR1396" s="84">
        <f t="shared" si="3069"/>
        <v>3000000</v>
      </c>
      <c r="DKY1396" s="84" t="s">
        <v>5401</v>
      </c>
      <c r="DKZ1396" s="84">
        <f>DKZ1390</f>
        <v>1000000</v>
      </c>
      <c r="DLA1396" s="84">
        <f t="shared" ref="DLA1396:DND1396" si="3070">DLA1390</f>
        <v>0</v>
      </c>
      <c r="DLB1396" s="84">
        <f t="shared" si="3070"/>
        <v>0</v>
      </c>
      <c r="DLC1396" s="84">
        <f t="shared" si="3070"/>
        <v>1000000</v>
      </c>
      <c r="DLD1396" s="84">
        <f t="shared" si="3070"/>
        <v>2000000</v>
      </c>
      <c r="DLE1396" s="84">
        <f t="shared" si="3070"/>
        <v>0</v>
      </c>
      <c r="DLF1396" s="84">
        <f t="shared" si="3070"/>
        <v>0</v>
      </c>
      <c r="DLG1396" s="84">
        <f t="shared" si="3070"/>
        <v>2000000</v>
      </c>
      <c r="DLH1396" s="84">
        <f t="shared" si="3070"/>
        <v>3000000</v>
      </c>
      <c r="DLO1396" s="84" t="s">
        <v>5401</v>
      </c>
      <c r="DLP1396" s="84">
        <f>DLP1390</f>
        <v>1000000</v>
      </c>
      <c r="DLQ1396" s="84">
        <f t="shared" si="3070"/>
        <v>0</v>
      </c>
      <c r="DLR1396" s="84">
        <f t="shared" si="3070"/>
        <v>0</v>
      </c>
      <c r="DLS1396" s="84">
        <f t="shared" si="3070"/>
        <v>1000000</v>
      </c>
      <c r="DLT1396" s="84">
        <f t="shared" si="3070"/>
        <v>2000000</v>
      </c>
      <c r="DLU1396" s="84">
        <f t="shared" si="3070"/>
        <v>0</v>
      </c>
      <c r="DLV1396" s="84">
        <f t="shared" si="3070"/>
        <v>0</v>
      </c>
      <c r="DLW1396" s="84">
        <f t="shared" si="3070"/>
        <v>2000000</v>
      </c>
      <c r="DLX1396" s="84">
        <f t="shared" si="3070"/>
        <v>3000000</v>
      </c>
      <c r="DME1396" s="84" t="s">
        <v>5401</v>
      </c>
      <c r="DMF1396" s="84">
        <f>DMF1390</f>
        <v>1000000</v>
      </c>
      <c r="DMG1396" s="84">
        <f t="shared" si="3070"/>
        <v>0</v>
      </c>
      <c r="DMH1396" s="84">
        <f t="shared" si="3070"/>
        <v>0</v>
      </c>
      <c r="DMI1396" s="84">
        <f t="shared" si="3070"/>
        <v>1000000</v>
      </c>
      <c r="DMJ1396" s="84">
        <f t="shared" si="3070"/>
        <v>2000000</v>
      </c>
      <c r="DMK1396" s="84">
        <f t="shared" si="3070"/>
        <v>0</v>
      </c>
      <c r="DML1396" s="84">
        <f t="shared" si="3070"/>
        <v>0</v>
      </c>
      <c r="DMM1396" s="84">
        <f t="shared" si="3070"/>
        <v>2000000</v>
      </c>
      <c r="DMN1396" s="84">
        <f t="shared" si="3070"/>
        <v>3000000</v>
      </c>
      <c r="DMU1396" s="84" t="s">
        <v>5401</v>
      </c>
      <c r="DMV1396" s="84">
        <f>DMV1390</f>
        <v>1000000</v>
      </c>
      <c r="DMW1396" s="84">
        <f t="shared" si="3070"/>
        <v>0</v>
      </c>
      <c r="DMX1396" s="84">
        <f t="shared" si="3070"/>
        <v>0</v>
      </c>
      <c r="DMY1396" s="84">
        <f t="shared" si="3070"/>
        <v>1000000</v>
      </c>
      <c r="DMZ1396" s="84">
        <f t="shared" si="3070"/>
        <v>2000000</v>
      </c>
      <c r="DNA1396" s="84">
        <f t="shared" si="3070"/>
        <v>0</v>
      </c>
      <c r="DNB1396" s="84">
        <f t="shared" si="3070"/>
        <v>0</v>
      </c>
      <c r="DNC1396" s="84">
        <f t="shared" si="3070"/>
        <v>2000000</v>
      </c>
      <c r="DND1396" s="84">
        <f t="shared" si="3070"/>
        <v>3000000</v>
      </c>
      <c r="DNK1396" s="84" t="s">
        <v>5401</v>
      </c>
      <c r="DNL1396" s="84">
        <f>DNL1390</f>
        <v>1000000</v>
      </c>
      <c r="DNM1396" s="84">
        <f t="shared" ref="DNM1396:DPP1396" si="3071">DNM1390</f>
        <v>0</v>
      </c>
      <c r="DNN1396" s="84">
        <f t="shared" si="3071"/>
        <v>0</v>
      </c>
      <c r="DNO1396" s="84">
        <f t="shared" si="3071"/>
        <v>1000000</v>
      </c>
      <c r="DNP1396" s="84">
        <f t="shared" si="3071"/>
        <v>2000000</v>
      </c>
      <c r="DNQ1396" s="84">
        <f t="shared" si="3071"/>
        <v>0</v>
      </c>
      <c r="DNR1396" s="84">
        <f t="shared" si="3071"/>
        <v>0</v>
      </c>
      <c r="DNS1396" s="84">
        <f t="shared" si="3071"/>
        <v>2000000</v>
      </c>
      <c r="DNT1396" s="84">
        <f t="shared" si="3071"/>
        <v>3000000</v>
      </c>
      <c r="DOA1396" s="84" t="s">
        <v>5401</v>
      </c>
      <c r="DOB1396" s="84">
        <f>DOB1390</f>
        <v>1000000</v>
      </c>
      <c r="DOC1396" s="84">
        <f t="shared" si="3071"/>
        <v>0</v>
      </c>
      <c r="DOD1396" s="84">
        <f t="shared" si="3071"/>
        <v>0</v>
      </c>
      <c r="DOE1396" s="84">
        <f t="shared" si="3071"/>
        <v>1000000</v>
      </c>
      <c r="DOF1396" s="84">
        <f t="shared" si="3071"/>
        <v>2000000</v>
      </c>
      <c r="DOG1396" s="84">
        <f t="shared" si="3071"/>
        <v>0</v>
      </c>
      <c r="DOH1396" s="84">
        <f t="shared" si="3071"/>
        <v>0</v>
      </c>
      <c r="DOI1396" s="84">
        <f t="shared" si="3071"/>
        <v>2000000</v>
      </c>
      <c r="DOJ1396" s="84">
        <f t="shared" si="3071"/>
        <v>3000000</v>
      </c>
      <c r="DOQ1396" s="84" t="s">
        <v>5401</v>
      </c>
      <c r="DOR1396" s="84">
        <f>DOR1390</f>
        <v>1000000</v>
      </c>
      <c r="DOS1396" s="84">
        <f t="shared" si="3071"/>
        <v>0</v>
      </c>
      <c r="DOT1396" s="84">
        <f t="shared" si="3071"/>
        <v>0</v>
      </c>
      <c r="DOU1396" s="84">
        <f t="shared" si="3071"/>
        <v>1000000</v>
      </c>
      <c r="DOV1396" s="84">
        <f t="shared" si="3071"/>
        <v>2000000</v>
      </c>
      <c r="DOW1396" s="84">
        <f t="shared" si="3071"/>
        <v>0</v>
      </c>
      <c r="DOX1396" s="84">
        <f t="shared" si="3071"/>
        <v>0</v>
      </c>
      <c r="DOY1396" s="84">
        <f t="shared" si="3071"/>
        <v>2000000</v>
      </c>
      <c r="DOZ1396" s="84">
        <f t="shared" si="3071"/>
        <v>3000000</v>
      </c>
      <c r="DPG1396" s="84" t="s">
        <v>5401</v>
      </c>
      <c r="DPH1396" s="84">
        <f>DPH1390</f>
        <v>1000000</v>
      </c>
      <c r="DPI1396" s="84">
        <f t="shared" si="3071"/>
        <v>0</v>
      </c>
      <c r="DPJ1396" s="84">
        <f t="shared" si="3071"/>
        <v>0</v>
      </c>
      <c r="DPK1396" s="84">
        <f t="shared" si="3071"/>
        <v>1000000</v>
      </c>
      <c r="DPL1396" s="84">
        <f t="shared" si="3071"/>
        <v>2000000</v>
      </c>
      <c r="DPM1396" s="84">
        <f t="shared" si="3071"/>
        <v>0</v>
      </c>
      <c r="DPN1396" s="84">
        <f t="shared" si="3071"/>
        <v>0</v>
      </c>
      <c r="DPO1396" s="84">
        <f t="shared" si="3071"/>
        <v>2000000</v>
      </c>
      <c r="DPP1396" s="84">
        <f t="shared" si="3071"/>
        <v>3000000</v>
      </c>
      <c r="DPW1396" s="84" t="s">
        <v>5401</v>
      </c>
      <c r="DPX1396" s="84">
        <f>DPX1390</f>
        <v>1000000</v>
      </c>
      <c r="DPY1396" s="84">
        <f t="shared" ref="DPY1396:DSB1396" si="3072">DPY1390</f>
        <v>0</v>
      </c>
      <c r="DPZ1396" s="84">
        <f t="shared" si="3072"/>
        <v>0</v>
      </c>
      <c r="DQA1396" s="84">
        <f t="shared" si="3072"/>
        <v>1000000</v>
      </c>
      <c r="DQB1396" s="84">
        <f t="shared" si="3072"/>
        <v>2000000</v>
      </c>
      <c r="DQC1396" s="84">
        <f t="shared" si="3072"/>
        <v>0</v>
      </c>
      <c r="DQD1396" s="84">
        <f t="shared" si="3072"/>
        <v>0</v>
      </c>
      <c r="DQE1396" s="84">
        <f t="shared" si="3072"/>
        <v>2000000</v>
      </c>
      <c r="DQF1396" s="84">
        <f t="shared" si="3072"/>
        <v>3000000</v>
      </c>
      <c r="DQM1396" s="84" t="s">
        <v>5401</v>
      </c>
      <c r="DQN1396" s="84">
        <f>DQN1390</f>
        <v>1000000</v>
      </c>
      <c r="DQO1396" s="84">
        <f t="shared" si="3072"/>
        <v>0</v>
      </c>
      <c r="DQP1396" s="84">
        <f t="shared" si="3072"/>
        <v>0</v>
      </c>
      <c r="DQQ1396" s="84">
        <f t="shared" si="3072"/>
        <v>1000000</v>
      </c>
      <c r="DQR1396" s="84">
        <f t="shared" si="3072"/>
        <v>2000000</v>
      </c>
      <c r="DQS1396" s="84">
        <f t="shared" si="3072"/>
        <v>0</v>
      </c>
      <c r="DQT1396" s="84">
        <f t="shared" si="3072"/>
        <v>0</v>
      </c>
      <c r="DQU1396" s="84">
        <f t="shared" si="3072"/>
        <v>2000000</v>
      </c>
      <c r="DQV1396" s="84">
        <f t="shared" si="3072"/>
        <v>3000000</v>
      </c>
      <c r="DRC1396" s="84" t="s">
        <v>5401</v>
      </c>
      <c r="DRD1396" s="84">
        <f>DRD1390</f>
        <v>1000000</v>
      </c>
      <c r="DRE1396" s="84">
        <f t="shared" si="3072"/>
        <v>0</v>
      </c>
      <c r="DRF1396" s="84">
        <f t="shared" si="3072"/>
        <v>0</v>
      </c>
      <c r="DRG1396" s="84">
        <f t="shared" si="3072"/>
        <v>1000000</v>
      </c>
      <c r="DRH1396" s="84">
        <f t="shared" si="3072"/>
        <v>2000000</v>
      </c>
      <c r="DRI1396" s="84">
        <f t="shared" si="3072"/>
        <v>0</v>
      </c>
      <c r="DRJ1396" s="84">
        <f t="shared" si="3072"/>
        <v>0</v>
      </c>
      <c r="DRK1396" s="84">
        <f t="shared" si="3072"/>
        <v>2000000</v>
      </c>
      <c r="DRL1396" s="84">
        <f t="shared" si="3072"/>
        <v>3000000</v>
      </c>
      <c r="DRS1396" s="84" t="s">
        <v>5401</v>
      </c>
      <c r="DRT1396" s="84">
        <f>DRT1390</f>
        <v>1000000</v>
      </c>
      <c r="DRU1396" s="84">
        <f t="shared" si="3072"/>
        <v>0</v>
      </c>
      <c r="DRV1396" s="84">
        <f t="shared" si="3072"/>
        <v>0</v>
      </c>
      <c r="DRW1396" s="84">
        <f t="shared" si="3072"/>
        <v>1000000</v>
      </c>
      <c r="DRX1396" s="84">
        <f t="shared" si="3072"/>
        <v>2000000</v>
      </c>
      <c r="DRY1396" s="84">
        <f t="shared" si="3072"/>
        <v>0</v>
      </c>
      <c r="DRZ1396" s="84">
        <f t="shared" si="3072"/>
        <v>0</v>
      </c>
      <c r="DSA1396" s="84">
        <f t="shared" si="3072"/>
        <v>2000000</v>
      </c>
      <c r="DSB1396" s="84">
        <f t="shared" si="3072"/>
        <v>3000000</v>
      </c>
      <c r="DSI1396" s="84" t="s">
        <v>5401</v>
      </c>
      <c r="DSJ1396" s="84">
        <f>DSJ1390</f>
        <v>1000000</v>
      </c>
      <c r="DSK1396" s="84">
        <f t="shared" ref="DSK1396:DUN1396" si="3073">DSK1390</f>
        <v>0</v>
      </c>
      <c r="DSL1396" s="84">
        <f t="shared" si="3073"/>
        <v>0</v>
      </c>
      <c r="DSM1396" s="84">
        <f t="shared" si="3073"/>
        <v>1000000</v>
      </c>
      <c r="DSN1396" s="84">
        <f t="shared" si="3073"/>
        <v>2000000</v>
      </c>
      <c r="DSO1396" s="84">
        <f t="shared" si="3073"/>
        <v>0</v>
      </c>
      <c r="DSP1396" s="84">
        <f t="shared" si="3073"/>
        <v>0</v>
      </c>
      <c r="DSQ1396" s="84">
        <f t="shared" si="3073"/>
        <v>2000000</v>
      </c>
      <c r="DSR1396" s="84">
        <f t="shared" si="3073"/>
        <v>3000000</v>
      </c>
      <c r="DSY1396" s="84" t="s">
        <v>5401</v>
      </c>
      <c r="DSZ1396" s="84">
        <f>DSZ1390</f>
        <v>1000000</v>
      </c>
      <c r="DTA1396" s="84">
        <f t="shared" si="3073"/>
        <v>0</v>
      </c>
      <c r="DTB1396" s="84">
        <f t="shared" si="3073"/>
        <v>0</v>
      </c>
      <c r="DTC1396" s="84">
        <f t="shared" si="3073"/>
        <v>1000000</v>
      </c>
      <c r="DTD1396" s="84">
        <f t="shared" si="3073"/>
        <v>2000000</v>
      </c>
      <c r="DTE1396" s="84">
        <f t="shared" si="3073"/>
        <v>0</v>
      </c>
      <c r="DTF1396" s="84">
        <f t="shared" si="3073"/>
        <v>0</v>
      </c>
      <c r="DTG1396" s="84">
        <f t="shared" si="3073"/>
        <v>2000000</v>
      </c>
      <c r="DTH1396" s="84">
        <f t="shared" si="3073"/>
        <v>3000000</v>
      </c>
      <c r="DTO1396" s="84" t="s">
        <v>5401</v>
      </c>
      <c r="DTP1396" s="84">
        <f>DTP1390</f>
        <v>1000000</v>
      </c>
      <c r="DTQ1396" s="84">
        <f t="shared" si="3073"/>
        <v>0</v>
      </c>
      <c r="DTR1396" s="84">
        <f t="shared" si="3073"/>
        <v>0</v>
      </c>
      <c r="DTS1396" s="84">
        <f t="shared" si="3073"/>
        <v>1000000</v>
      </c>
      <c r="DTT1396" s="84">
        <f t="shared" si="3073"/>
        <v>2000000</v>
      </c>
      <c r="DTU1396" s="84">
        <f t="shared" si="3073"/>
        <v>0</v>
      </c>
      <c r="DTV1396" s="84">
        <f t="shared" si="3073"/>
        <v>0</v>
      </c>
      <c r="DTW1396" s="84">
        <f t="shared" si="3073"/>
        <v>2000000</v>
      </c>
      <c r="DTX1396" s="84">
        <f t="shared" si="3073"/>
        <v>3000000</v>
      </c>
      <c r="DUE1396" s="84" t="s">
        <v>5401</v>
      </c>
      <c r="DUF1396" s="84">
        <f>DUF1390</f>
        <v>1000000</v>
      </c>
      <c r="DUG1396" s="84">
        <f t="shared" si="3073"/>
        <v>0</v>
      </c>
      <c r="DUH1396" s="84">
        <f t="shared" si="3073"/>
        <v>0</v>
      </c>
      <c r="DUI1396" s="84">
        <f t="shared" si="3073"/>
        <v>1000000</v>
      </c>
      <c r="DUJ1396" s="84">
        <f t="shared" si="3073"/>
        <v>2000000</v>
      </c>
      <c r="DUK1396" s="84">
        <f t="shared" si="3073"/>
        <v>0</v>
      </c>
      <c r="DUL1396" s="84">
        <f t="shared" si="3073"/>
        <v>0</v>
      </c>
      <c r="DUM1396" s="84">
        <f t="shared" si="3073"/>
        <v>2000000</v>
      </c>
      <c r="DUN1396" s="84">
        <f t="shared" si="3073"/>
        <v>3000000</v>
      </c>
      <c r="DUU1396" s="84" t="s">
        <v>5401</v>
      </c>
      <c r="DUV1396" s="84">
        <f>DUV1390</f>
        <v>1000000</v>
      </c>
      <c r="DUW1396" s="84">
        <f t="shared" ref="DUW1396:DWZ1396" si="3074">DUW1390</f>
        <v>0</v>
      </c>
      <c r="DUX1396" s="84">
        <f t="shared" si="3074"/>
        <v>0</v>
      </c>
      <c r="DUY1396" s="84">
        <f t="shared" si="3074"/>
        <v>1000000</v>
      </c>
      <c r="DUZ1396" s="84">
        <f t="shared" si="3074"/>
        <v>2000000</v>
      </c>
      <c r="DVA1396" s="84">
        <f t="shared" si="3074"/>
        <v>0</v>
      </c>
      <c r="DVB1396" s="84">
        <f t="shared" si="3074"/>
        <v>0</v>
      </c>
      <c r="DVC1396" s="84">
        <f t="shared" si="3074"/>
        <v>2000000</v>
      </c>
      <c r="DVD1396" s="84">
        <f t="shared" si="3074"/>
        <v>3000000</v>
      </c>
      <c r="DVK1396" s="84" t="s">
        <v>5401</v>
      </c>
      <c r="DVL1396" s="84">
        <f>DVL1390</f>
        <v>1000000</v>
      </c>
      <c r="DVM1396" s="84">
        <f t="shared" si="3074"/>
        <v>0</v>
      </c>
      <c r="DVN1396" s="84">
        <f t="shared" si="3074"/>
        <v>0</v>
      </c>
      <c r="DVO1396" s="84">
        <f t="shared" si="3074"/>
        <v>1000000</v>
      </c>
      <c r="DVP1396" s="84">
        <f t="shared" si="3074"/>
        <v>2000000</v>
      </c>
      <c r="DVQ1396" s="84">
        <f t="shared" si="3074"/>
        <v>0</v>
      </c>
      <c r="DVR1396" s="84">
        <f t="shared" si="3074"/>
        <v>0</v>
      </c>
      <c r="DVS1396" s="84">
        <f t="shared" si="3074"/>
        <v>2000000</v>
      </c>
      <c r="DVT1396" s="84">
        <f t="shared" si="3074"/>
        <v>3000000</v>
      </c>
      <c r="DWA1396" s="84" t="s">
        <v>5401</v>
      </c>
      <c r="DWB1396" s="84">
        <f>DWB1390</f>
        <v>1000000</v>
      </c>
      <c r="DWC1396" s="84">
        <f t="shared" si="3074"/>
        <v>0</v>
      </c>
      <c r="DWD1396" s="84">
        <f t="shared" si="3074"/>
        <v>0</v>
      </c>
      <c r="DWE1396" s="84">
        <f t="shared" si="3074"/>
        <v>1000000</v>
      </c>
      <c r="DWF1396" s="84">
        <f t="shared" si="3074"/>
        <v>2000000</v>
      </c>
      <c r="DWG1396" s="84">
        <f t="shared" si="3074"/>
        <v>0</v>
      </c>
      <c r="DWH1396" s="84">
        <f t="shared" si="3074"/>
        <v>0</v>
      </c>
      <c r="DWI1396" s="84">
        <f t="shared" si="3074"/>
        <v>2000000</v>
      </c>
      <c r="DWJ1396" s="84">
        <f t="shared" si="3074"/>
        <v>3000000</v>
      </c>
      <c r="DWQ1396" s="84" t="s">
        <v>5401</v>
      </c>
      <c r="DWR1396" s="84">
        <f>DWR1390</f>
        <v>1000000</v>
      </c>
      <c r="DWS1396" s="84">
        <f t="shared" si="3074"/>
        <v>0</v>
      </c>
      <c r="DWT1396" s="84">
        <f t="shared" si="3074"/>
        <v>0</v>
      </c>
      <c r="DWU1396" s="84">
        <f t="shared" si="3074"/>
        <v>1000000</v>
      </c>
      <c r="DWV1396" s="84">
        <f t="shared" si="3074"/>
        <v>2000000</v>
      </c>
      <c r="DWW1396" s="84">
        <f t="shared" si="3074"/>
        <v>0</v>
      </c>
      <c r="DWX1396" s="84">
        <f t="shared" si="3074"/>
        <v>0</v>
      </c>
      <c r="DWY1396" s="84">
        <f t="shared" si="3074"/>
        <v>2000000</v>
      </c>
      <c r="DWZ1396" s="84">
        <f t="shared" si="3074"/>
        <v>3000000</v>
      </c>
      <c r="DXG1396" s="84" t="s">
        <v>5401</v>
      </c>
      <c r="DXH1396" s="84">
        <f>DXH1390</f>
        <v>1000000</v>
      </c>
      <c r="DXI1396" s="84">
        <f t="shared" ref="DXI1396:DZL1396" si="3075">DXI1390</f>
        <v>0</v>
      </c>
      <c r="DXJ1396" s="84">
        <f t="shared" si="3075"/>
        <v>0</v>
      </c>
      <c r="DXK1396" s="84">
        <f t="shared" si="3075"/>
        <v>1000000</v>
      </c>
      <c r="DXL1396" s="84">
        <f t="shared" si="3075"/>
        <v>2000000</v>
      </c>
      <c r="DXM1396" s="84">
        <f t="shared" si="3075"/>
        <v>0</v>
      </c>
      <c r="DXN1396" s="84">
        <f t="shared" si="3075"/>
        <v>0</v>
      </c>
      <c r="DXO1396" s="84">
        <f t="shared" si="3075"/>
        <v>2000000</v>
      </c>
      <c r="DXP1396" s="84">
        <f t="shared" si="3075"/>
        <v>3000000</v>
      </c>
      <c r="DXW1396" s="84" t="s">
        <v>5401</v>
      </c>
      <c r="DXX1396" s="84">
        <f>DXX1390</f>
        <v>1000000</v>
      </c>
      <c r="DXY1396" s="84">
        <f t="shared" si="3075"/>
        <v>0</v>
      </c>
      <c r="DXZ1396" s="84">
        <f t="shared" si="3075"/>
        <v>0</v>
      </c>
      <c r="DYA1396" s="84">
        <f t="shared" si="3075"/>
        <v>1000000</v>
      </c>
      <c r="DYB1396" s="84">
        <f t="shared" si="3075"/>
        <v>2000000</v>
      </c>
      <c r="DYC1396" s="84">
        <f t="shared" si="3075"/>
        <v>0</v>
      </c>
      <c r="DYD1396" s="84">
        <f t="shared" si="3075"/>
        <v>0</v>
      </c>
      <c r="DYE1396" s="84">
        <f t="shared" si="3075"/>
        <v>2000000</v>
      </c>
      <c r="DYF1396" s="84">
        <f t="shared" si="3075"/>
        <v>3000000</v>
      </c>
      <c r="DYM1396" s="84" t="s">
        <v>5401</v>
      </c>
      <c r="DYN1396" s="84">
        <f>DYN1390</f>
        <v>1000000</v>
      </c>
      <c r="DYO1396" s="84">
        <f t="shared" si="3075"/>
        <v>0</v>
      </c>
      <c r="DYP1396" s="84">
        <f t="shared" si="3075"/>
        <v>0</v>
      </c>
      <c r="DYQ1396" s="84">
        <f t="shared" si="3075"/>
        <v>1000000</v>
      </c>
      <c r="DYR1396" s="84">
        <f t="shared" si="3075"/>
        <v>2000000</v>
      </c>
      <c r="DYS1396" s="84">
        <f t="shared" si="3075"/>
        <v>0</v>
      </c>
      <c r="DYT1396" s="84">
        <f t="shared" si="3075"/>
        <v>0</v>
      </c>
      <c r="DYU1396" s="84">
        <f t="shared" si="3075"/>
        <v>2000000</v>
      </c>
      <c r="DYV1396" s="84">
        <f t="shared" si="3075"/>
        <v>3000000</v>
      </c>
      <c r="DZC1396" s="84" t="s">
        <v>5401</v>
      </c>
      <c r="DZD1396" s="84">
        <f>DZD1390</f>
        <v>1000000</v>
      </c>
      <c r="DZE1396" s="84">
        <f t="shared" si="3075"/>
        <v>0</v>
      </c>
      <c r="DZF1396" s="84">
        <f t="shared" si="3075"/>
        <v>0</v>
      </c>
      <c r="DZG1396" s="84">
        <f t="shared" si="3075"/>
        <v>1000000</v>
      </c>
      <c r="DZH1396" s="84">
        <f t="shared" si="3075"/>
        <v>2000000</v>
      </c>
      <c r="DZI1396" s="84">
        <f t="shared" si="3075"/>
        <v>0</v>
      </c>
      <c r="DZJ1396" s="84">
        <f t="shared" si="3075"/>
        <v>0</v>
      </c>
      <c r="DZK1396" s="84">
        <f t="shared" si="3075"/>
        <v>2000000</v>
      </c>
      <c r="DZL1396" s="84">
        <f t="shared" si="3075"/>
        <v>3000000</v>
      </c>
      <c r="DZS1396" s="84" t="s">
        <v>5401</v>
      </c>
      <c r="DZT1396" s="84">
        <f>DZT1390</f>
        <v>1000000</v>
      </c>
      <c r="DZU1396" s="84">
        <f t="shared" ref="DZU1396:EBX1396" si="3076">DZU1390</f>
        <v>0</v>
      </c>
      <c r="DZV1396" s="84">
        <f t="shared" si="3076"/>
        <v>0</v>
      </c>
      <c r="DZW1396" s="84">
        <f t="shared" si="3076"/>
        <v>1000000</v>
      </c>
      <c r="DZX1396" s="84">
        <f t="shared" si="3076"/>
        <v>2000000</v>
      </c>
      <c r="DZY1396" s="84">
        <f t="shared" si="3076"/>
        <v>0</v>
      </c>
      <c r="DZZ1396" s="84">
        <f t="shared" si="3076"/>
        <v>0</v>
      </c>
      <c r="EAA1396" s="84">
        <f t="shared" si="3076"/>
        <v>2000000</v>
      </c>
      <c r="EAB1396" s="84">
        <f t="shared" si="3076"/>
        <v>3000000</v>
      </c>
      <c r="EAI1396" s="84" t="s">
        <v>5401</v>
      </c>
      <c r="EAJ1396" s="84">
        <f>EAJ1390</f>
        <v>1000000</v>
      </c>
      <c r="EAK1396" s="84">
        <f t="shared" si="3076"/>
        <v>0</v>
      </c>
      <c r="EAL1396" s="84">
        <f t="shared" si="3076"/>
        <v>0</v>
      </c>
      <c r="EAM1396" s="84">
        <f t="shared" si="3076"/>
        <v>1000000</v>
      </c>
      <c r="EAN1396" s="84">
        <f t="shared" si="3076"/>
        <v>2000000</v>
      </c>
      <c r="EAO1396" s="84">
        <f t="shared" si="3076"/>
        <v>0</v>
      </c>
      <c r="EAP1396" s="84">
        <f t="shared" si="3076"/>
        <v>0</v>
      </c>
      <c r="EAQ1396" s="84">
        <f t="shared" si="3076"/>
        <v>2000000</v>
      </c>
      <c r="EAR1396" s="84">
        <f t="shared" si="3076"/>
        <v>3000000</v>
      </c>
      <c r="EAY1396" s="84" t="s">
        <v>5401</v>
      </c>
      <c r="EAZ1396" s="84">
        <f>EAZ1390</f>
        <v>1000000</v>
      </c>
      <c r="EBA1396" s="84">
        <f t="shared" si="3076"/>
        <v>0</v>
      </c>
      <c r="EBB1396" s="84">
        <f t="shared" si="3076"/>
        <v>0</v>
      </c>
      <c r="EBC1396" s="84">
        <f t="shared" si="3076"/>
        <v>1000000</v>
      </c>
      <c r="EBD1396" s="84">
        <f t="shared" si="3076"/>
        <v>2000000</v>
      </c>
      <c r="EBE1396" s="84">
        <f t="shared" si="3076"/>
        <v>0</v>
      </c>
      <c r="EBF1396" s="84">
        <f t="shared" si="3076"/>
        <v>0</v>
      </c>
      <c r="EBG1396" s="84">
        <f t="shared" si="3076"/>
        <v>2000000</v>
      </c>
      <c r="EBH1396" s="84">
        <f t="shared" si="3076"/>
        <v>3000000</v>
      </c>
      <c r="EBO1396" s="84" t="s">
        <v>5401</v>
      </c>
      <c r="EBP1396" s="84">
        <f>EBP1390</f>
        <v>1000000</v>
      </c>
      <c r="EBQ1396" s="84">
        <f t="shared" si="3076"/>
        <v>0</v>
      </c>
      <c r="EBR1396" s="84">
        <f t="shared" si="3076"/>
        <v>0</v>
      </c>
      <c r="EBS1396" s="84">
        <f t="shared" si="3076"/>
        <v>1000000</v>
      </c>
      <c r="EBT1396" s="84">
        <f t="shared" si="3076"/>
        <v>2000000</v>
      </c>
      <c r="EBU1396" s="84">
        <f t="shared" si="3076"/>
        <v>0</v>
      </c>
      <c r="EBV1396" s="84">
        <f t="shared" si="3076"/>
        <v>0</v>
      </c>
      <c r="EBW1396" s="84">
        <f t="shared" si="3076"/>
        <v>2000000</v>
      </c>
      <c r="EBX1396" s="84">
        <f t="shared" si="3076"/>
        <v>3000000</v>
      </c>
      <c r="ECE1396" s="84" t="s">
        <v>5401</v>
      </c>
      <c r="ECF1396" s="84">
        <f>ECF1390</f>
        <v>1000000</v>
      </c>
      <c r="ECG1396" s="84">
        <f t="shared" ref="ECG1396:EEJ1396" si="3077">ECG1390</f>
        <v>0</v>
      </c>
      <c r="ECH1396" s="84">
        <f t="shared" si="3077"/>
        <v>0</v>
      </c>
      <c r="ECI1396" s="84">
        <f t="shared" si="3077"/>
        <v>1000000</v>
      </c>
      <c r="ECJ1396" s="84">
        <f t="shared" si="3077"/>
        <v>2000000</v>
      </c>
      <c r="ECK1396" s="84">
        <f t="shared" si="3077"/>
        <v>0</v>
      </c>
      <c r="ECL1396" s="84">
        <f t="shared" si="3077"/>
        <v>0</v>
      </c>
      <c r="ECM1396" s="84">
        <f t="shared" si="3077"/>
        <v>2000000</v>
      </c>
      <c r="ECN1396" s="84">
        <f t="shared" si="3077"/>
        <v>3000000</v>
      </c>
      <c r="ECU1396" s="84" t="s">
        <v>5401</v>
      </c>
      <c r="ECV1396" s="84">
        <f>ECV1390</f>
        <v>1000000</v>
      </c>
      <c r="ECW1396" s="84">
        <f t="shared" si="3077"/>
        <v>0</v>
      </c>
      <c r="ECX1396" s="84">
        <f t="shared" si="3077"/>
        <v>0</v>
      </c>
      <c r="ECY1396" s="84">
        <f t="shared" si="3077"/>
        <v>1000000</v>
      </c>
      <c r="ECZ1396" s="84">
        <f t="shared" si="3077"/>
        <v>2000000</v>
      </c>
      <c r="EDA1396" s="84">
        <f t="shared" si="3077"/>
        <v>0</v>
      </c>
      <c r="EDB1396" s="84">
        <f t="shared" si="3077"/>
        <v>0</v>
      </c>
      <c r="EDC1396" s="84">
        <f t="shared" si="3077"/>
        <v>2000000</v>
      </c>
      <c r="EDD1396" s="84">
        <f t="shared" si="3077"/>
        <v>3000000</v>
      </c>
      <c r="EDK1396" s="84" t="s">
        <v>5401</v>
      </c>
      <c r="EDL1396" s="84">
        <f>EDL1390</f>
        <v>1000000</v>
      </c>
      <c r="EDM1396" s="84">
        <f t="shared" si="3077"/>
        <v>0</v>
      </c>
      <c r="EDN1396" s="84">
        <f t="shared" si="3077"/>
        <v>0</v>
      </c>
      <c r="EDO1396" s="84">
        <f t="shared" si="3077"/>
        <v>1000000</v>
      </c>
      <c r="EDP1396" s="84">
        <f t="shared" si="3077"/>
        <v>2000000</v>
      </c>
      <c r="EDQ1396" s="84">
        <f t="shared" si="3077"/>
        <v>0</v>
      </c>
      <c r="EDR1396" s="84">
        <f t="shared" si="3077"/>
        <v>0</v>
      </c>
      <c r="EDS1396" s="84">
        <f t="shared" si="3077"/>
        <v>2000000</v>
      </c>
      <c r="EDT1396" s="84">
        <f t="shared" si="3077"/>
        <v>3000000</v>
      </c>
      <c r="EEA1396" s="84" t="s">
        <v>5401</v>
      </c>
      <c r="EEB1396" s="84">
        <f>EEB1390</f>
        <v>1000000</v>
      </c>
      <c r="EEC1396" s="84">
        <f t="shared" si="3077"/>
        <v>0</v>
      </c>
      <c r="EED1396" s="84">
        <f t="shared" si="3077"/>
        <v>0</v>
      </c>
      <c r="EEE1396" s="84">
        <f t="shared" si="3077"/>
        <v>1000000</v>
      </c>
      <c r="EEF1396" s="84">
        <f t="shared" si="3077"/>
        <v>2000000</v>
      </c>
      <c r="EEG1396" s="84">
        <f t="shared" si="3077"/>
        <v>0</v>
      </c>
      <c r="EEH1396" s="84">
        <f t="shared" si="3077"/>
        <v>0</v>
      </c>
      <c r="EEI1396" s="84">
        <f t="shared" si="3077"/>
        <v>2000000</v>
      </c>
      <c r="EEJ1396" s="84">
        <f t="shared" si="3077"/>
        <v>3000000</v>
      </c>
      <c r="EEQ1396" s="84" t="s">
        <v>5401</v>
      </c>
      <c r="EER1396" s="84">
        <f>EER1390</f>
        <v>1000000</v>
      </c>
      <c r="EES1396" s="84">
        <f t="shared" ref="EES1396:EGV1396" si="3078">EES1390</f>
        <v>0</v>
      </c>
      <c r="EET1396" s="84">
        <f t="shared" si="3078"/>
        <v>0</v>
      </c>
      <c r="EEU1396" s="84">
        <f t="shared" si="3078"/>
        <v>1000000</v>
      </c>
      <c r="EEV1396" s="84">
        <f t="shared" si="3078"/>
        <v>2000000</v>
      </c>
      <c r="EEW1396" s="84">
        <f t="shared" si="3078"/>
        <v>0</v>
      </c>
      <c r="EEX1396" s="84">
        <f t="shared" si="3078"/>
        <v>0</v>
      </c>
      <c r="EEY1396" s="84">
        <f t="shared" si="3078"/>
        <v>2000000</v>
      </c>
      <c r="EEZ1396" s="84">
        <f t="shared" si="3078"/>
        <v>3000000</v>
      </c>
      <c r="EFG1396" s="84" t="s">
        <v>5401</v>
      </c>
      <c r="EFH1396" s="84">
        <f>EFH1390</f>
        <v>1000000</v>
      </c>
      <c r="EFI1396" s="84">
        <f t="shared" si="3078"/>
        <v>0</v>
      </c>
      <c r="EFJ1396" s="84">
        <f t="shared" si="3078"/>
        <v>0</v>
      </c>
      <c r="EFK1396" s="84">
        <f t="shared" si="3078"/>
        <v>1000000</v>
      </c>
      <c r="EFL1396" s="84">
        <f t="shared" si="3078"/>
        <v>2000000</v>
      </c>
      <c r="EFM1396" s="84">
        <f t="shared" si="3078"/>
        <v>0</v>
      </c>
      <c r="EFN1396" s="84">
        <f t="shared" si="3078"/>
        <v>0</v>
      </c>
      <c r="EFO1396" s="84">
        <f t="shared" si="3078"/>
        <v>2000000</v>
      </c>
      <c r="EFP1396" s="84">
        <f t="shared" si="3078"/>
        <v>3000000</v>
      </c>
      <c r="EFW1396" s="84" t="s">
        <v>5401</v>
      </c>
      <c r="EFX1396" s="84">
        <f>EFX1390</f>
        <v>1000000</v>
      </c>
      <c r="EFY1396" s="84">
        <f t="shared" si="3078"/>
        <v>0</v>
      </c>
      <c r="EFZ1396" s="84">
        <f t="shared" si="3078"/>
        <v>0</v>
      </c>
      <c r="EGA1396" s="84">
        <f t="shared" si="3078"/>
        <v>1000000</v>
      </c>
      <c r="EGB1396" s="84">
        <f t="shared" si="3078"/>
        <v>2000000</v>
      </c>
      <c r="EGC1396" s="84">
        <f t="shared" si="3078"/>
        <v>0</v>
      </c>
      <c r="EGD1396" s="84">
        <f t="shared" si="3078"/>
        <v>0</v>
      </c>
      <c r="EGE1396" s="84">
        <f t="shared" si="3078"/>
        <v>2000000</v>
      </c>
      <c r="EGF1396" s="84">
        <f t="shared" si="3078"/>
        <v>3000000</v>
      </c>
      <c r="EGM1396" s="84" t="s">
        <v>5401</v>
      </c>
      <c r="EGN1396" s="84">
        <f>EGN1390</f>
        <v>1000000</v>
      </c>
      <c r="EGO1396" s="84">
        <f t="shared" si="3078"/>
        <v>0</v>
      </c>
      <c r="EGP1396" s="84">
        <f t="shared" si="3078"/>
        <v>0</v>
      </c>
      <c r="EGQ1396" s="84">
        <f t="shared" si="3078"/>
        <v>1000000</v>
      </c>
      <c r="EGR1396" s="84">
        <f t="shared" si="3078"/>
        <v>2000000</v>
      </c>
      <c r="EGS1396" s="84">
        <f t="shared" si="3078"/>
        <v>0</v>
      </c>
      <c r="EGT1396" s="84">
        <f t="shared" si="3078"/>
        <v>0</v>
      </c>
      <c r="EGU1396" s="84">
        <f t="shared" si="3078"/>
        <v>2000000</v>
      </c>
      <c r="EGV1396" s="84">
        <f t="shared" si="3078"/>
        <v>3000000</v>
      </c>
      <c r="EHC1396" s="84" t="s">
        <v>5401</v>
      </c>
      <c r="EHD1396" s="84">
        <f>EHD1390</f>
        <v>1000000</v>
      </c>
      <c r="EHE1396" s="84">
        <f t="shared" ref="EHE1396:EJH1396" si="3079">EHE1390</f>
        <v>0</v>
      </c>
      <c r="EHF1396" s="84">
        <f t="shared" si="3079"/>
        <v>0</v>
      </c>
      <c r="EHG1396" s="84">
        <f t="shared" si="3079"/>
        <v>1000000</v>
      </c>
      <c r="EHH1396" s="84">
        <f t="shared" si="3079"/>
        <v>2000000</v>
      </c>
      <c r="EHI1396" s="84">
        <f t="shared" si="3079"/>
        <v>0</v>
      </c>
      <c r="EHJ1396" s="84">
        <f t="shared" si="3079"/>
        <v>0</v>
      </c>
      <c r="EHK1396" s="84">
        <f t="shared" si="3079"/>
        <v>2000000</v>
      </c>
      <c r="EHL1396" s="84">
        <f t="shared" si="3079"/>
        <v>3000000</v>
      </c>
      <c r="EHS1396" s="84" t="s">
        <v>5401</v>
      </c>
      <c r="EHT1396" s="84">
        <f>EHT1390</f>
        <v>1000000</v>
      </c>
      <c r="EHU1396" s="84">
        <f t="shared" si="3079"/>
        <v>0</v>
      </c>
      <c r="EHV1396" s="84">
        <f t="shared" si="3079"/>
        <v>0</v>
      </c>
      <c r="EHW1396" s="84">
        <f t="shared" si="3079"/>
        <v>1000000</v>
      </c>
      <c r="EHX1396" s="84">
        <f t="shared" si="3079"/>
        <v>2000000</v>
      </c>
      <c r="EHY1396" s="84">
        <f t="shared" si="3079"/>
        <v>0</v>
      </c>
      <c r="EHZ1396" s="84">
        <f t="shared" si="3079"/>
        <v>0</v>
      </c>
      <c r="EIA1396" s="84">
        <f t="shared" si="3079"/>
        <v>2000000</v>
      </c>
      <c r="EIB1396" s="84">
        <f t="shared" si="3079"/>
        <v>3000000</v>
      </c>
      <c r="EII1396" s="84" t="s">
        <v>5401</v>
      </c>
      <c r="EIJ1396" s="84">
        <f>EIJ1390</f>
        <v>1000000</v>
      </c>
      <c r="EIK1396" s="84">
        <f t="shared" si="3079"/>
        <v>0</v>
      </c>
      <c r="EIL1396" s="84">
        <f t="shared" si="3079"/>
        <v>0</v>
      </c>
      <c r="EIM1396" s="84">
        <f t="shared" si="3079"/>
        <v>1000000</v>
      </c>
      <c r="EIN1396" s="84">
        <f t="shared" si="3079"/>
        <v>2000000</v>
      </c>
      <c r="EIO1396" s="84">
        <f t="shared" si="3079"/>
        <v>0</v>
      </c>
      <c r="EIP1396" s="84">
        <f t="shared" si="3079"/>
        <v>0</v>
      </c>
      <c r="EIQ1396" s="84">
        <f t="shared" si="3079"/>
        <v>2000000</v>
      </c>
      <c r="EIR1396" s="84">
        <f t="shared" si="3079"/>
        <v>3000000</v>
      </c>
      <c r="EIY1396" s="84" t="s">
        <v>5401</v>
      </c>
      <c r="EIZ1396" s="84">
        <f>EIZ1390</f>
        <v>1000000</v>
      </c>
      <c r="EJA1396" s="84">
        <f t="shared" si="3079"/>
        <v>0</v>
      </c>
      <c r="EJB1396" s="84">
        <f t="shared" si="3079"/>
        <v>0</v>
      </c>
      <c r="EJC1396" s="84">
        <f t="shared" si="3079"/>
        <v>1000000</v>
      </c>
      <c r="EJD1396" s="84">
        <f t="shared" si="3079"/>
        <v>2000000</v>
      </c>
      <c r="EJE1396" s="84">
        <f t="shared" si="3079"/>
        <v>0</v>
      </c>
      <c r="EJF1396" s="84">
        <f t="shared" si="3079"/>
        <v>0</v>
      </c>
      <c r="EJG1396" s="84">
        <f t="shared" si="3079"/>
        <v>2000000</v>
      </c>
      <c r="EJH1396" s="84">
        <f t="shared" si="3079"/>
        <v>3000000</v>
      </c>
      <c r="EJO1396" s="84" t="s">
        <v>5401</v>
      </c>
      <c r="EJP1396" s="84">
        <f>EJP1390</f>
        <v>1000000</v>
      </c>
      <c r="EJQ1396" s="84">
        <f t="shared" ref="EJQ1396:ELT1396" si="3080">EJQ1390</f>
        <v>0</v>
      </c>
      <c r="EJR1396" s="84">
        <f t="shared" si="3080"/>
        <v>0</v>
      </c>
      <c r="EJS1396" s="84">
        <f t="shared" si="3080"/>
        <v>1000000</v>
      </c>
      <c r="EJT1396" s="84">
        <f t="shared" si="3080"/>
        <v>2000000</v>
      </c>
      <c r="EJU1396" s="84">
        <f t="shared" si="3080"/>
        <v>0</v>
      </c>
      <c r="EJV1396" s="84">
        <f t="shared" si="3080"/>
        <v>0</v>
      </c>
      <c r="EJW1396" s="84">
        <f t="shared" si="3080"/>
        <v>2000000</v>
      </c>
      <c r="EJX1396" s="84">
        <f t="shared" si="3080"/>
        <v>3000000</v>
      </c>
      <c r="EKE1396" s="84" t="s">
        <v>5401</v>
      </c>
      <c r="EKF1396" s="84">
        <f>EKF1390</f>
        <v>1000000</v>
      </c>
      <c r="EKG1396" s="84">
        <f t="shared" si="3080"/>
        <v>0</v>
      </c>
      <c r="EKH1396" s="84">
        <f t="shared" si="3080"/>
        <v>0</v>
      </c>
      <c r="EKI1396" s="84">
        <f t="shared" si="3080"/>
        <v>1000000</v>
      </c>
      <c r="EKJ1396" s="84">
        <f t="shared" si="3080"/>
        <v>2000000</v>
      </c>
      <c r="EKK1396" s="84">
        <f t="shared" si="3080"/>
        <v>0</v>
      </c>
      <c r="EKL1396" s="84">
        <f t="shared" si="3080"/>
        <v>0</v>
      </c>
      <c r="EKM1396" s="84">
        <f t="shared" si="3080"/>
        <v>2000000</v>
      </c>
      <c r="EKN1396" s="84">
        <f t="shared" si="3080"/>
        <v>3000000</v>
      </c>
      <c r="EKU1396" s="84" t="s">
        <v>5401</v>
      </c>
      <c r="EKV1396" s="84">
        <f>EKV1390</f>
        <v>1000000</v>
      </c>
      <c r="EKW1396" s="84">
        <f t="shared" si="3080"/>
        <v>0</v>
      </c>
      <c r="EKX1396" s="84">
        <f t="shared" si="3080"/>
        <v>0</v>
      </c>
      <c r="EKY1396" s="84">
        <f t="shared" si="3080"/>
        <v>1000000</v>
      </c>
      <c r="EKZ1396" s="84">
        <f t="shared" si="3080"/>
        <v>2000000</v>
      </c>
      <c r="ELA1396" s="84">
        <f t="shared" si="3080"/>
        <v>0</v>
      </c>
      <c r="ELB1396" s="84">
        <f t="shared" si="3080"/>
        <v>0</v>
      </c>
      <c r="ELC1396" s="84">
        <f t="shared" si="3080"/>
        <v>2000000</v>
      </c>
      <c r="ELD1396" s="84">
        <f t="shared" si="3080"/>
        <v>3000000</v>
      </c>
      <c r="ELK1396" s="84" t="s">
        <v>5401</v>
      </c>
      <c r="ELL1396" s="84">
        <f>ELL1390</f>
        <v>1000000</v>
      </c>
      <c r="ELM1396" s="84">
        <f t="shared" si="3080"/>
        <v>0</v>
      </c>
      <c r="ELN1396" s="84">
        <f t="shared" si="3080"/>
        <v>0</v>
      </c>
      <c r="ELO1396" s="84">
        <f t="shared" si="3080"/>
        <v>1000000</v>
      </c>
      <c r="ELP1396" s="84">
        <f t="shared" si="3080"/>
        <v>2000000</v>
      </c>
      <c r="ELQ1396" s="84">
        <f t="shared" si="3080"/>
        <v>0</v>
      </c>
      <c r="ELR1396" s="84">
        <f t="shared" si="3080"/>
        <v>0</v>
      </c>
      <c r="ELS1396" s="84">
        <f t="shared" si="3080"/>
        <v>2000000</v>
      </c>
      <c r="ELT1396" s="84">
        <f t="shared" si="3080"/>
        <v>3000000</v>
      </c>
      <c r="EMA1396" s="84" t="s">
        <v>5401</v>
      </c>
      <c r="EMB1396" s="84">
        <f>EMB1390</f>
        <v>1000000</v>
      </c>
      <c r="EMC1396" s="84">
        <f t="shared" ref="EMC1396:EOF1396" si="3081">EMC1390</f>
        <v>0</v>
      </c>
      <c r="EMD1396" s="84">
        <f t="shared" si="3081"/>
        <v>0</v>
      </c>
      <c r="EME1396" s="84">
        <f t="shared" si="3081"/>
        <v>1000000</v>
      </c>
      <c r="EMF1396" s="84">
        <f t="shared" si="3081"/>
        <v>2000000</v>
      </c>
      <c r="EMG1396" s="84">
        <f t="shared" si="3081"/>
        <v>0</v>
      </c>
      <c r="EMH1396" s="84">
        <f t="shared" si="3081"/>
        <v>0</v>
      </c>
      <c r="EMI1396" s="84">
        <f t="shared" si="3081"/>
        <v>2000000</v>
      </c>
      <c r="EMJ1396" s="84">
        <f t="shared" si="3081"/>
        <v>3000000</v>
      </c>
      <c r="EMQ1396" s="84" t="s">
        <v>5401</v>
      </c>
      <c r="EMR1396" s="84">
        <f>EMR1390</f>
        <v>1000000</v>
      </c>
      <c r="EMS1396" s="84">
        <f t="shared" si="3081"/>
        <v>0</v>
      </c>
      <c r="EMT1396" s="84">
        <f t="shared" si="3081"/>
        <v>0</v>
      </c>
      <c r="EMU1396" s="84">
        <f t="shared" si="3081"/>
        <v>1000000</v>
      </c>
      <c r="EMV1396" s="84">
        <f t="shared" si="3081"/>
        <v>2000000</v>
      </c>
      <c r="EMW1396" s="84">
        <f t="shared" si="3081"/>
        <v>0</v>
      </c>
      <c r="EMX1396" s="84">
        <f t="shared" si="3081"/>
        <v>0</v>
      </c>
      <c r="EMY1396" s="84">
        <f t="shared" si="3081"/>
        <v>2000000</v>
      </c>
      <c r="EMZ1396" s="84">
        <f t="shared" si="3081"/>
        <v>3000000</v>
      </c>
      <c r="ENG1396" s="84" t="s">
        <v>5401</v>
      </c>
      <c r="ENH1396" s="84">
        <f>ENH1390</f>
        <v>1000000</v>
      </c>
      <c r="ENI1396" s="84">
        <f t="shared" si="3081"/>
        <v>0</v>
      </c>
      <c r="ENJ1396" s="84">
        <f t="shared" si="3081"/>
        <v>0</v>
      </c>
      <c r="ENK1396" s="84">
        <f t="shared" si="3081"/>
        <v>1000000</v>
      </c>
      <c r="ENL1396" s="84">
        <f t="shared" si="3081"/>
        <v>2000000</v>
      </c>
      <c r="ENM1396" s="84">
        <f t="shared" si="3081"/>
        <v>0</v>
      </c>
      <c r="ENN1396" s="84">
        <f t="shared" si="3081"/>
        <v>0</v>
      </c>
      <c r="ENO1396" s="84">
        <f t="shared" si="3081"/>
        <v>2000000</v>
      </c>
      <c r="ENP1396" s="84">
        <f t="shared" si="3081"/>
        <v>3000000</v>
      </c>
      <c r="ENW1396" s="84" t="s">
        <v>5401</v>
      </c>
      <c r="ENX1396" s="84">
        <f>ENX1390</f>
        <v>1000000</v>
      </c>
      <c r="ENY1396" s="84">
        <f t="shared" si="3081"/>
        <v>0</v>
      </c>
      <c r="ENZ1396" s="84">
        <f t="shared" si="3081"/>
        <v>0</v>
      </c>
      <c r="EOA1396" s="84">
        <f t="shared" si="3081"/>
        <v>1000000</v>
      </c>
      <c r="EOB1396" s="84">
        <f t="shared" si="3081"/>
        <v>2000000</v>
      </c>
      <c r="EOC1396" s="84">
        <f t="shared" si="3081"/>
        <v>0</v>
      </c>
      <c r="EOD1396" s="84">
        <f t="shared" si="3081"/>
        <v>0</v>
      </c>
      <c r="EOE1396" s="84">
        <f t="shared" si="3081"/>
        <v>2000000</v>
      </c>
      <c r="EOF1396" s="84">
        <f t="shared" si="3081"/>
        <v>3000000</v>
      </c>
      <c r="EOM1396" s="84" t="s">
        <v>5401</v>
      </c>
      <c r="EON1396" s="84">
        <f>EON1390</f>
        <v>1000000</v>
      </c>
      <c r="EOO1396" s="84">
        <f t="shared" ref="EOO1396:EQR1396" si="3082">EOO1390</f>
        <v>0</v>
      </c>
      <c r="EOP1396" s="84">
        <f t="shared" si="3082"/>
        <v>0</v>
      </c>
      <c r="EOQ1396" s="84">
        <f t="shared" si="3082"/>
        <v>1000000</v>
      </c>
      <c r="EOR1396" s="84">
        <f t="shared" si="3082"/>
        <v>2000000</v>
      </c>
      <c r="EOS1396" s="84">
        <f t="shared" si="3082"/>
        <v>0</v>
      </c>
      <c r="EOT1396" s="84">
        <f t="shared" si="3082"/>
        <v>0</v>
      </c>
      <c r="EOU1396" s="84">
        <f t="shared" si="3082"/>
        <v>2000000</v>
      </c>
      <c r="EOV1396" s="84">
        <f t="shared" si="3082"/>
        <v>3000000</v>
      </c>
      <c r="EPC1396" s="84" t="s">
        <v>5401</v>
      </c>
      <c r="EPD1396" s="84">
        <f>EPD1390</f>
        <v>1000000</v>
      </c>
      <c r="EPE1396" s="84">
        <f t="shared" si="3082"/>
        <v>0</v>
      </c>
      <c r="EPF1396" s="84">
        <f t="shared" si="3082"/>
        <v>0</v>
      </c>
      <c r="EPG1396" s="84">
        <f t="shared" si="3082"/>
        <v>1000000</v>
      </c>
      <c r="EPH1396" s="84">
        <f t="shared" si="3082"/>
        <v>2000000</v>
      </c>
      <c r="EPI1396" s="84">
        <f t="shared" si="3082"/>
        <v>0</v>
      </c>
      <c r="EPJ1396" s="84">
        <f t="shared" si="3082"/>
        <v>0</v>
      </c>
      <c r="EPK1396" s="84">
        <f t="shared" si="3082"/>
        <v>2000000</v>
      </c>
      <c r="EPL1396" s="84">
        <f t="shared" si="3082"/>
        <v>3000000</v>
      </c>
      <c r="EPS1396" s="84" t="s">
        <v>5401</v>
      </c>
      <c r="EPT1396" s="84">
        <f>EPT1390</f>
        <v>1000000</v>
      </c>
      <c r="EPU1396" s="84">
        <f t="shared" si="3082"/>
        <v>0</v>
      </c>
      <c r="EPV1396" s="84">
        <f t="shared" si="3082"/>
        <v>0</v>
      </c>
      <c r="EPW1396" s="84">
        <f t="shared" si="3082"/>
        <v>1000000</v>
      </c>
      <c r="EPX1396" s="84">
        <f t="shared" si="3082"/>
        <v>2000000</v>
      </c>
      <c r="EPY1396" s="84">
        <f t="shared" si="3082"/>
        <v>0</v>
      </c>
      <c r="EPZ1396" s="84">
        <f t="shared" si="3082"/>
        <v>0</v>
      </c>
      <c r="EQA1396" s="84">
        <f t="shared" si="3082"/>
        <v>2000000</v>
      </c>
      <c r="EQB1396" s="84">
        <f t="shared" si="3082"/>
        <v>3000000</v>
      </c>
      <c r="EQI1396" s="84" t="s">
        <v>5401</v>
      </c>
      <c r="EQJ1396" s="84">
        <f>EQJ1390</f>
        <v>1000000</v>
      </c>
      <c r="EQK1396" s="84">
        <f t="shared" si="3082"/>
        <v>0</v>
      </c>
      <c r="EQL1396" s="84">
        <f t="shared" si="3082"/>
        <v>0</v>
      </c>
      <c r="EQM1396" s="84">
        <f t="shared" si="3082"/>
        <v>1000000</v>
      </c>
      <c r="EQN1396" s="84">
        <f t="shared" si="3082"/>
        <v>2000000</v>
      </c>
      <c r="EQO1396" s="84">
        <f t="shared" si="3082"/>
        <v>0</v>
      </c>
      <c r="EQP1396" s="84">
        <f t="shared" si="3082"/>
        <v>0</v>
      </c>
      <c r="EQQ1396" s="84">
        <f t="shared" si="3082"/>
        <v>2000000</v>
      </c>
      <c r="EQR1396" s="84">
        <f t="shared" si="3082"/>
        <v>3000000</v>
      </c>
      <c r="EQY1396" s="84" t="s">
        <v>5401</v>
      </c>
      <c r="EQZ1396" s="84">
        <f>EQZ1390</f>
        <v>1000000</v>
      </c>
      <c r="ERA1396" s="84">
        <f t="shared" ref="ERA1396:ETD1396" si="3083">ERA1390</f>
        <v>0</v>
      </c>
      <c r="ERB1396" s="84">
        <f t="shared" si="3083"/>
        <v>0</v>
      </c>
      <c r="ERC1396" s="84">
        <f t="shared" si="3083"/>
        <v>1000000</v>
      </c>
      <c r="ERD1396" s="84">
        <f t="shared" si="3083"/>
        <v>2000000</v>
      </c>
      <c r="ERE1396" s="84">
        <f t="shared" si="3083"/>
        <v>0</v>
      </c>
      <c r="ERF1396" s="84">
        <f t="shared" si="3083"/>
        <v>0</v>
      </c>
      <c r="ERG1396" s="84">
        <f t="shared" si="3083"/>
        <v>2000000</v>
      </c>
      <c r="ERH1396" s="84">
        <f t="shared" si="3083"/>
        <v>3000000</v>
      </c>
      <c r="ERO1396" s="84" t="s">
        <v>5401</v>
      </c>
      <c r="ERP1396" s="84">
        <f>ERP1390</f>
        <v>1000000</v>
      </c>
      <c r="ERQ1396" s="84">
        <f t="shared" si="3083"/>
        <v>0</v>
      </c>
      <c r="ERR1396" s="84">
        <f t="shared" si="3083"/>
        <v>0</v>
      </c>
      <c r="ERS1396" s="84">
        <f t="shared" si="3083"/>
        <v>1000000</v>
      </c>
      <c r="ERT1396" s="84">
        <f t="shared" si="3083"/>
        <v>2000000</v>
      </c>
      <c r="ERU1396" s="84">
        <f t="shared" si="3083"/>
        <v>0</v>
      </c>
      <c r="ERV1396" s="84">
        <f t="shared" si="3083"/>
        <v>0</v>
      </c>
      <c r="ERW1396" s="84">
        <f t="shared" si="3083"/>
        <v>2000000</v>
      </c>
      <c r="ERX1396" s="84">
        <f t="shared" si="3083"/>
        <v>3000000</v>
      </c>
      <c r="ESE1396" s="84" t="s">
        <v>5401</v>
      </c>
      <c r="ESF1396" s="84">
        <f>ESF1390</f>
        <v>1000000</v>
      </c>
      <c r="ESG1396" s="84">
        <f t="shared" si="3083"/>
        <v>0</v>
      </c>
      <c r="ESH1396" s="84">
        <f t="shared" si="3083"/>
        <v>0</v>
      </c>
      <c r="ESI1396" s="84">
        <f t="shared" si="3083"/>
        <v>1000000</v>
      </c>
      <c r="ESJ1396" s="84">
        <f t="shared" si="3083"/>
        <v>2000000</v>
      </c>
      <c r="ESK1396" s="84">
        <f t="shared" si="3083"/>
        <v>0</v>
      </c>
      <c r="ESL1396" s="84">
        <f t="shared" si="3083"/>
        <v>0</v>
      </c>
      <c r="ESM1396" s="84">
        <f t="shared" si="3083"/>
        <v>2000000</v>
      </c>
      <c r="ESN1396" s="84">
        <f t="shared" si="3083"/>
        <v>3000000</v>
      </c>
      <c r="ESU1396" s="84" t="s">
        <v>5401</v>
      </c>
      <c r="ESV1396" s="84">
        <f>ESV1390</f>
        <v>1000000</v>
      </c>
      <c r="ESW1396" s="84">
        <f t="shared" si="3083"/>
        <v>0</v>
      </c>
      <c r="ESX1396" s="84">
        <f t="shared" si="3083"/>
        <v>0</v>
      </c>
      <c r="ESY1396" s="84">
        <f t="shared" si="3083"/>
        <v>1000000</v>
      </c>
      <c r="ESZ1396" s="84">
        <f t="shared" si="3083"/>
        <v>2000000</v>
      </c>
      <c r="ETA1396" s="84">
        <f t="shared" si="3083"/>
        <v>0</v>
      </c>
      <c r="ETB1396" s="84">
        <f t="shared" si="3083"/>
        <v>0</v>
      </c>
      <c r="ETC1396" s="84">
        <f t="shared" si="3083"/>
        <v>2000000</v>
      </c>
      <c r="ETD1396" s="84">
        <f t="shared" si="3083"/>
        <v>3000000</v>
      </c>
      <c r="ETK1396" s="84" t="s">
        <v>5401</v>
      </c>
      <c r="ETL1396" s="84">
        <f>ETL1390</f>
        <v>1000000</v>
      </c>
      <c r="ETM1396" s="84">
        <f t="shared" ref="ETM1396:EVP1396" si="3084">ETM1390</f>
        <v>0</v>
      </c>
      <c r="ETN1396" s="84">
        <f t="shared" si="3084"/>
        <v>0</v>
      </c>
      <c r="ETO1396" s="84">
        <f t="shared" si="3084"/>
        <v>1000000</v>
      </c>
      <c r="ETP1396" s="84">
        <f t="shared" si="3084"/>
        <v>2000000</v>
      </c>
      <c r="ETQ1396" s="84">
        <f t="shared" si="3084"/>
        <v>0</v>
      </c>
      <c r="ETR1396" s="84">
        <f t="shared" si="3084"/>
        <v>0</v>
      </c>
      <c r="ETS1396" s="84">
        <f t="shared" si="3084"/>
        <v>2000000</v>
      </c>
      <c r="ETT1396" s="84">
        <f t="shared" si="3084"/>
        <v>3000000</v>
      </c>
      <c r="EUA1396" s="84" t="s">
        <v>5401</v>
      </c>
      <c r="EUB1396" s="84">
        <f>EUB1390</f>
        <v>1000000</v>
      </c>
      <c r="EUC1396" s="84">
        <f t="shared" si="3084"/>
        <v>0</v>
      </c>
      <c r="EUD1396" s="84">
        <f t="shared" si="3084"/>
        <v>0</v>
      </c>
      <c r="EUE1396" s="84">
        <f t="shared" si="3084"/>
        <v>1000000</v>
      </c>
      <c r="EUF1396" s="84">
        <f t="shared" si="3084"/>
        <v>2000000</v>
      </c>
      <c r="EUG1396" s="84">
        <f t="shared" si="3084"/>
        <v>0</v>
      </c>
      <c r="EUH1396" s="84">
        <f t="shared" si="3084"/>
        <v>0</v>
      </c>
      <c r="EUI1396" s="84">
        <f t="shared" si="3084"/>
        <v>2000000</v>
      </c>
      <c r="EUJ1396" s="84">
        <f t="shared" si="3084"/>
        <v>3000000</v>
      </c>
      <c r="EUQ1396" s="84" t="s">
        <v>5401</v>
      </c>
      <c r="EUR1396" s="84">
        <f>EUR1390</f>
        <v>1000000</v>
      </c>
      <c r="EUS1396" s="84">
        <f t="shared" si="3084"/>
        <v>0</v>
      </c>
      <c r="EUT1396" s="84">
        <f t="shared" si="3084"/>
        <v>0</v>
      </c>
      <c r="EUU1396" s="84">
        <f t="shared" si="3084"/>
        <v>1000000</v>
      </c>
      <c r="EUV1396" s="84">
        <f t="shared" si="3084"/>
        <v>2000000</v>
      </c>
      <c r="EUW1396" s="84">
        <f t="shared" si="3084"/>
        <v>0</v>
      </c>
      <c r="EUX1396" s="84">
        <f t="shared" si="3084"/>
        <v>0</v>
      </c>
      <c r="EUY1396" s="84">
        <f t="shared" si="3084"/>
        <v>2000000</v>
      </c>
      <c r="EUZ1396" s="84">
        <f t="shared" si="3084"/>
        <v>3000000</v>
      </c>
      <c r="EVG1396" s="84" t="s">
        <v>5401</v>
      </c>
      <c r="EVH1396" s="84">
        <f>EVH1390</f>
        <v>1000000</v>
      </c>
      <c r="EVI1396" s="84">
        <f t="shared" si="3084"/>
        <v>0</v>
      </c>
      <c r="EVJ1396" s="84">
        <f t="shared" si="3084"/>
        <v>0</v>
      </c>
      <c r="EVK1396" s="84">
        <f t="shared" si="3084"/>
        <v>1000000</v>
      </c>
      <c r="EVL1396" s="84">
        <f t="shared" si="3084"/>
        <v>2000000</v>
      </c>
      <c r="EVM1396" s="84">
        <f t="shared" si="3084"/>
        <v>0</v>
      </c>
      <c r="EVN1396" s="84">
        <f t="shared" si="3084"/>
        <v>0</v>
      </c>
      <c r="EVO1396" s="84">
        <f t="shared" si="3084"/>
        <v>2000000</v>
      </c>
      <c r="EVP1396" s="84">
        <f t="shared" si="3084"/>
        <v>3000000</v>
      </c>
      <c r="EVW1396" s="84" t="s">
        <v>5401</v>
      </c>
      <c r="EVX1396" s="84">
        <f>EVX1390</f>
        <v>1000000</v>
      </c>
      <c r="EVY1396" s="84">
        <f t="shared" ref="EVY1396:EYB1396" si="3085">EVY1390</f>
        <v>0</v>
      </c>
      <c r="EVZ1396" s="84">
        <f t="shared" si="3085"/>
        <v>0</v>
      </c>
      <c r="EWA1396" s="84">
        <f t="shared" si="3085"/>
        <v>1000000</v>
      </c>
      <c r="EWB1396" s="84">
        <f t="shared" si="3085"/>
        <v>2000000</v>
      </c>
      <c r="EWC1396" s="84">
        <f t="shared" si="3085"/>
        <v>0</v>
      </c>
      <c r="EWD1396" s="84">
        <f t="shared" si="3085"/>
        <v>0</v>
      </c>
      <c r="EWE1396" s="84">
        <f t="shared" si="3085"/>
        <v>2000000</v>
      </c>
      <c r="EWF1396" s="84">
        <f t="shared" si="3085"/>
        <v>3000000</v>
      </c>
      <c r="EWM1396" s="84" t="s">
        <v>5401</v>
      </c>
      <c r="EWN1396" s="84">
        <f>EWN1390</f>
        <v>1000000</v>
      </c>
      <c r="EWO1396" s="84">
        <f t="shared" si="3085"/>
        <v>0</v>
      </c>
      <c r="EWP1396" s="84">
        <f t="shared" si="3085"/>
        <v>0</v>
      </c>
      <c r="EWQ1396" s="84">
        <f t="shared" si="3085"/>
        <v>1000000</v>
      </c>
      <c r="EWR1396" s="84">
        <f t="shared" si="3085"/>
        <v>2000000</v>
      </c>
      <c r="EWS1396" s="84">
        <f t="shared" si="3085"/>
        <v>0</v>
      </c>
      <c r="EWT1396" s="84">
        <f t="shared" si="3085"/>
        <v>0</v>
      </c>
      <c r="EWU1396" s="84">
        <f t="shared" si="3085"/>
        <v>2000000</v>
      </c>
      <c r="EWV1396" s="84">
        <f t="shared" si="3085"/>
        <v>3000000</v>
      </c>
      <c r="EXC1396" s="84" t="s">
        <v>5401</v>
      </c>
      <c r="EXD1396" s="84">
        <f>EXD1390</f>
        <v>1000000</v>
      </c>
      <c r="EXE1396" s="84">
        <f t="shared" si="3085"/>
        <v>0</v>
      </c>
      <c r="EXF1396" s="84">
        <f t="shared" si="3085"/>
        <v>0</v>
      </c>
      <c r="EXG1396" s="84">
        <f t="shared" si="3085"/>
        <v>1000000</v>
      </c>
      <c r="EXH1396" s="84">
        <f t="shared" si="3085"/>
        <v>2000000</v>
      </c>
      <c r="EXI1396" s="84">
        <f t="shared" si="3085"/>
        <v>0</v>
      </c>
      <c r="EXJ1396" s="84">
        <f t="shared" si="3085"/>
        <v>0</v>
      </c>
      <c r="EXK1396" s="84">
        <f t="shared" si="3085"/>
        <v>2000000</v>
      </c>
      <c r="EXL1396" s="84">
        <f t="shared" si="3085"/>
        <v>3000000</v>
      </c>
      <c r="EXS1396" s="84" t="s">
        <v>5401</v>
      </c>
      <c r="EXT1396" s="84">
        <f>EXT1390</f>
        <v>1000000</v>
      </c>
      <c r="EXU1396" s="84">
        <f t="shared" si="3085"/>
        <v>0</v>
      </c>
      <c r="EXV1396" s="84">
        <f t="shared" si="3085"/>
        <v>0</v>
      </c>
      <c r="EXW1396" s="84">
        <f t="shared" si="3085"/>
        <v>1000000</v>
      </c>
      <c r="EXX1396" s="84">
        <f t="shared" si="3085"/>
        <v>2000000</v>
      </c>
      <c r="EXY1396" s="84">
        <f t="shared" si="3085"/>
        <v>0</v>
      </c>
      <c r="EXZ1396" s="84">
        <f t="shared" si="3085"/>
        <v>0</v>
      </c>
      <c r="EYA1396" s="84">
        <f t="shared" si="3085"/>
        <v>2000000</v>
      </c>
      <c r="EYB1396" s="84">
        <f t="shared" si="3085"/>
        <v>3000000</v>
      </c>
      <c r="EYI1396" s="84" t="s">
        <v>5401</v>
      </c>
      <c r="EYJ1396" s="84">
        <f>EYJ1390</f>
        <v>1000000</v>
      </c>
      <c r="EYK1396" s="84">
        <f t="shared" ref="EYK1396:FAN1396" si="3086">EYK1390</f>
        <v>0</v>
      </c>
      <c r="EYL1396" s="84">
        <f t="shared" si="3086"/>
        <v>0</v>
      </c>
      <c r="EYM1396" s="84">
        <f t="shared" si="3086"/>
        <v>1000000</v>
      </c>
      <c r="EYN1396" s="84">
        <f t="shared" si="3086"/>
        <v>2000000</v>
      </c>
      <c r="EYO1396" s="84">
        <f t="shared" si="3086"/>
        <v>0</v>
      </c>
      <c r="EYP1396" s="84">
        <f t="shared" si="3086"/>
        <v>0</v>
      </c>
      <c r="EYQ1396" s="84">
        <f t="shared" si="3086"/>
        <v>2000000</v>
      </c>
      <c r="EYR1396" s="84">
        <f t="shared" si="3086"/>
        <v>3000000</v>
      </c>
      <c r="EYY1396" s="84" t="s">
        <v>5401</v>
      </c>
      <c r="EYZ1396" s="84">
        <f>EYZ1390</f>
        <v>1000000</v>
      </c>
      <c r="EZA1396" s="84">
        <f t="shared" si="3086"/>
        <v>0</v>
      </c>
      <c r="EZB1396" s="84">
        <f t="shared" si="3086"/>
        <v>0</v>
      </c>
      <c r="EZC1396" s="84">
        <f t="shared" si="3086"/>
        <v>1000000</v>
      </c>
      <c r="EZD1396" s="84">
        <f t="shared" si="3086"/>
        <v>2000000</v>
      </c>
      <c r="EZE1396" s="84">
        <f t="shared" si="3086"/>
        <v>0</v>
      </c>
      <c r="EZF1396" s="84">
        <f t="shared" si="3086"/>
        <v>0</v>
      </c>
      <c r="EZG1396" s="84">
        <f t="shared" si="3086"/>
        <v>2000000</v>
      </c>
      <c r="EZH1396" s="84">
        <f t="shared" si="3086"/>
        <v>3000000</v>
      </c>
      <c r="EZO1396" s="84" t="s">
        <v>5401</v>
      </c>
      <c r="EZP1396" s="84">
        <f>EZP1390</f>
        <v>1000000</v>
      </c>
      <c r="EZQ1396" s="84">
        <f t="shared" si="3086"/>
        <v>0</v>
      </c>
      <c r="EZR1396" s="84">
        <f t="shared" si="3086"/>
        <v>0</v>
      </c>
      <c r="EZS1396" s="84">
        <f t="shared" si="3086"/>
        <v>1000000</v>
      </c>
      <c r="EZT1396" s="84">
        <f t="shared" si="3086"/>
        <v>2000000</v>
      </c>
      <c r="EZU1396" s="84">
        <f t="shared" si="3086"/>
        <v>0</v>
      </c>
      <c r="EZV1396" s="84">
        <f t="shared" si="3086"/>
        <v>0</v>
      </c>
      <c r="EZW1396" s="84">
        <f t="shared" si="3086"/>
        <v>2000000</v>
      </c>
      <c r="EZX1396" s="84">
        <f t="shared" si="3086"/>
        <v>3000000</v>
      </c>
      <c r="FAE1396" s="84" t="s">
        <v>5401</v>
      </c>
      <c r="FAF1396" s="84">
        <f>FAF1390</f>
        <v>1000000</v>
      </c>
      <c r="FAG1396" s="84">
        <f t="shared" si="3086"/>
        <v>0</v>
      </c>
      <c r="FAH1396" s="84">
        <f t="shared" si="3086"/>
        <v>0</v>
      </c>
      <c r="FAI1396" s="84">
        <f t="shared" si="3086"/>
        <v>1000000</v>
      </c>
      <c r="FAJ1396" s="84">
        <f t="shared" si="3086"/>
        <v>2000000</v>
      </c>
      <c r="FAK1396" s="84">
        <f t="shared" si="3086"/>
        <v>0</v>
      </c>
      <c r="FAL1396" s="84">
        <f t="shared" si="3086"/>
        <v>0</v>
      </c>
      <c r="FAM1396" s="84">
        <f t="shared" si="3086"/>
        <v>2000000</v>
      </c>
      <c r="FAN1396" s="84">
        <f t="shared" si="3086"/>
        <v>3000000</v>
      </c>
      <c r="FAU1396" s="84" t="s">
        <v>5401</v>
      </c>
      <c r="FAV1396" s="84">
        <f>FAV1390</f>
        <v>1000000</v>
      </c>
      <c r="FAW1396" s="84">
        <f t="shared" ref="FAW1396:FCZ1396" si="3087">FAW1390</f>
        <v>0</v>
      </c>
      <c r="FAX1396" s="84">
        <f t="shared" si="3087"/>
        <v>0</v>
      </c>
      <c r="FAY1396" s="84">
        <f t="shared" si="3087"/>
        <v>1000000</v>
      </c>
      <c r="FAZ1396" s="84">
        <f t="shared" si="3087"/>
        <v>2000000</v>
      </c>
      <c r="FBA1396" s="84">
        <f t="shared" si="3087"/>
        <v>0</v>
      </c>
      <c r="FBB1396" s="84">
        <f t="shared" si="3087"/>
        <v>0</v>
      </c>
      <c r="FBC1396" s="84">
        <f t="shared" si="3087"/>
        <v>2000000</v>
      </c>
      <c r="FBD1396" s="84">
        <f t="shared" si="3087"/>
        <v>3000000</v>
      </c>
      <c r="FBK1396" s="84" t="s">
        <v>5401</v>
      </c>
      <c r="FBL1396" s="84">
        <f>FBL1390</f>
        <v>1000000</v>
      </c>
      <c r="FBM1396" s="84">
        <f t="shared" si="3087"/>
        <v>0</v>
      </c>
      <c r="FBN1396" s="84">
        <f t="shared" si="3087"/>
        <v>0</v>
      </c>
      <c r="FBO1396" s="84">
        <f t="shared" si="3087"/>
        <v>1000000</v>
      </c>
      <c r="FBP1396" s="84">
        <f t="shared" si="3087"/>
        <v>2000000</v>
      </c>
      <c r="FBQ1396" s="84">
        <f t="shared" si="3087"/>
        <v>0</v>
      </c>
      <c r="FBR1396" s="84">
        <f t="shared" si="3087"/>
        <v>0</v>
      </c>
      <c r="FBS1396" s="84">
        <f t="shared" si="3087"/>
        <v>2000000</v>
      </c>
      <c r="FBT1396" s="84">
        <f t="shared" si="3087"/>
        <v>3000000</v>
      </c>
      <c r="FCA1396" s="84" t="s">
        <v>5401</v>
      </c>
      <c r="FCB1396" s="84">
        <f>FCB1390</f>
        <v>1000000</v>
      </c>
      <c r="FCC1396" s="84">
        <f t="shared" si="3087"/>
        <v>0</v>
      </c>
      <c r="FCD1396" s="84">
        <f t="shared" si="3087"/>
        <v>0</v>
      </c>
      <c r="FCE1396" s="84">
        <f t="shared" si="3087"/>
        <v>1000000</v>
      </c>
      <c r="FCF1396" s="84">
        <f t="shared" si="3087"/>
        <v>2000000</v>
      </c>
      <c r="FCG1396" s="84">
        <f t="shared" si="3087"/>
        <v>0</v>
      </c>
      <c r="FCH1396" s="84">
        <f t="shared" si="3087"/>
        <v>0</v>
      </c>
      <c r="FCI1396" s="84">
        <f t="shared" si="3087"/>
        <v>2000000</v>
      </c>
      <c r="FCJ1396" s="84">
        <f t="shared" si="3087"/>
        <v>3000000</v>
      </c>
      <c r="FCQ1396" s="84" t="s">
        <v>5401</v>
      </c>
      <c r="FCR1396" s="84">
        <f>FCR1390</f>
        <v>1000000</v>
      </c>
      <c r="FCS1396" s="84">
        <f t="shared" si="3087"/>
        <v>0</v>
      </c>
      <c r="FCT1396" s="84">
        <f t="shared" si="3087"/>
        <v>0</v>
      </c>
      <c r="FCU1396" s="84">
        <f t="shared" si="3087"/>
        <v>1000000</v>
      </c>
      <c r="FCV1396" s="84">
        <f t="shared" si="3087"/>
        <v>2000000</v>
      </c>
      <c r="FCW1396" s="84">
        <f t="shared" si="3087"/>
        <v>0</v>
      </c>
      <c r="FCX1396" s="84">
        <f t="shared" si="3087"/>
        <v>0</v>
      </c>
      <c r="FCY1396" s="84">
        <f t="shared" si="3087"/>
        <v>2000000</v>
      </c>
      <c r="FCZ1396" s="84">
        <f t="shared" si="3087"/>
        <v>3000000</v>
      </c>
      <c r="FDG1396" s="84" t="s">
        <v>5401</v>
      </c>
      <c r="FDH1396" s="84">
        <f>FDH1390</f>
        <v>1000000</v>
      </c>
      <c r="FDI1396" s="84">
        <f t="shared" ref="FDI1396:FFL1396" si="3088">FDI1390</f>
        <v>0</v>
      </c>
      <c r="FDJ1396" s="84">
        <f t="shared" si="3088"/>
        <v>0</v>
      </c>
      <c r="FDK1396" s="84">
        <f t="shared" si="3088"/>
        <v>1000000</v>
      </c>
      <c r="FDL1396" s="84">
        <f t="shared" si="3088"/>
        <v>2000000</v>
      </c>
      <c r="FDM1396" s="84">
        <f t="shared" si="3088"/>
        <v>0</v>
      </c>
      <c r="FDN1396" s="84">
        <f t="shared" si="3088"/>
        <v>0</v>
      </c>
      <c r="FDO1396" s="84">
        <f t="shared" si="3088"/>
        <v>2000000</v>
      </c>
      <c r="FDP1396" s="84">
        <f t="shared" si="3088"/>
        <v>3000000</v>
      </c>
      <c r="FDW1396" s="84" t="s">
        <v>5401</v>
      </c>
      <c r="FDX1396" s="84">
        <f>FDX1390</f>
        <v>1000000</v>
      </c>
      <c r="FDY1396" s="84">
        <f t="shared" si="3088"/>
        <v>0</v>
      </c>
      <c r="FDZ1396" s="84">
        <f t="shared" si="3088"/>
        <v>0</v>
      </c>
      <c r="FEA1396" s="84">
        <f t="shared" si="3088"/>
        <v>1000000</v>
      </c>
      <c r="FEB1396" s="84">
        <f t="shared" si="3088"/>
        <v>2000000</v>
      </c>
      <c r="FEC1396" s="84">
        <f t="shared" si="3088"/>
        <v>0</v>
      </c>
      <c r="FED1396" s="84">
        <f t="shared" si="3088"/>
        <v>0</v>
      </c>
      <c r="FEE1396" s="84">
        <f t="shared" si="3088"/>
        <v>2000000</v>
      </c>
      <c r="FEF1396" s="84">
        <f t="shared" si="3088"/>
        <v>3000000</v>
      </c>
      <c r="FEM1396" s="84" t="s">
        <v>5401</v>
      </c>
      <c r="FEN1396" s="84">
        <f>FEN1390</f>
        <v>1000000</v>
      </c>
      <c r="FEO1396" s="84">
        <f t="shared" si="3088"/>
        <v>0</v>
      </c>
      <c r="FEP1396" s="84">
        <f t="shared" si="3088"/>
        <v>0</v>
      </c>
      <c r="FEQ1396" s="84">
        <f t="shared" si="3088"/>
        <v>1000000</v>
      </c>
      <c r="FER1396" s="84">
        <f t="shared" si="3088"/>
        <v>2000000</v>
      </c>
      <c r="FES1396" s="84">
        <f t="shared" si="3088"/>
        <v>0</v>
      </c>
      <c r="FET1396" s="84">
        <f t="shared" si="3088"/>
        <v>0</v>
      </c>
      <c r="FEU1396" s="84">
        <f t="shared" si="3088"/>
        <v>2000000</v>
      </c>
      <c r="FEV1396" s="84">
        <f t="shared" si="3088"/>
        <v>3000000</v>
      </c>
      <c r="FFC1396" s="84" t="s">
        <v>5401</v>
      </c>
      <c r="FFD1396" s="84">
        <f>FFD1390</f>
        <v>1000000</v>
      </c>
      <c r="FFE1396" s="84">
        <f t="shared" si="3088"/>
        <v>0</v>
      </c>
      <c r="FFF1396" s="84">
        <f t="shared" si="3088"/>
        <v>0</v>
      </c>
      <c r="FFG1396" s="84">
        <f t="shared" si="3088"/>
        <v>1000000</v>
      </c>
      <c r="FFH1396" s="84">
        <f t="shared" si="3088"/>
        <v>2000000</v>
      </c>
      <c r="FFI1396" s="84">
        <f t="shared" si="3088"/>
        <v>0</v>
      </c>
      <c r="FFJ1396" s="84">
        <f t="shared" si="3088"/>
        <v>0</v>
      </c>
      <c r="FFK1396" s="84">
        <f t="shared" si="3088"/>
        <v>2000000</v>
      </c>
      <c r="FFL1396" s="84">
        <f t="shared" si="3088"/>
        <v>3000000</v>
      </c>
      <c r="FFS1396" s="84" t="s">
        <v>5401</v>
      </c>
      <c r="FFT1396" s="84">
        <f>FFT1390</f>
        <v>1000000</v>
      </c>
      <c r="FFU1396" s="84">
        <f t="shared" ref="FFU1396:FHX1396" si="3089">FFU1390</f>
        <v>0</v>
      </c>
      <c r="FFV1396" s="84">
        <f t="shared" si="3089"/>
        <v>0</v>
      </c>
      <c r="FFW1396" s="84">
        <f t="shared" si="3089"/>
        <v>1000000</v>
      </c>
      <c r="FFX1396" s="84">
        <f t="shared" si="3089"/>
        <v>2000000</v>
      </c>
      <c r="FFY1396" s="84">
        <f t="shared" si="3089"/>
        <v>0</v>
      </c>
      <c r="FFZ1396" s="84">
        <f t="shared" si="3089"/>
        <v>0</v>
      </c>
      <c r="FGA1396" s="84">
        <f t="shared" si="3089"/>
        <v>2000000</v>
      </c>
      <c r="FGB1396" s="84">
        <f t="shared" si="3089"/>
        <v>3000000</v>
      </c>
      <c r="FGI1396" s="84" t="s">
        <v>5401</v>
      </c>
      <c r="FGJ1396" s="84">
        <f>FGJ1390</f>
        <v>1000000</v>
      </c>
      <c r="FGK1396" s="84">
        <f t="shared" si="3089"/>
        <v>0</v>
      </c>
      <c r="FGL1396" s="84">
        <f t="shared" si="3089"/>
        <v>0</v>
      </c>
      <c r="FGM1396" s="84">
        <f t="shared" si="3089"/>
        <v>1000000</v>
      </c>
      <c r="FGN1396" s="84">
        <f t="shared" si="3089"/>
        <v>2000000</v>
      </c>
      <c r="FGO1396" s="84">
        <f t="shared" si="3089"/>
        <v>0</v>
      </c>
      <c r="FGP1396" s="84">
        <f t="shared" si="3089"/>
        <v>0</v>
      </c>
      <c r="FGQ1396" s="84">
        <f t="shared" si="3089"/>
        <v>2000000</v>
      </c>
      <c r="FGR1396" s="84">
        <f t="shared" si="3089"/>
        <v>3000000</v>
      </c>
      <c r="FGY1396" s="84" t="s">
        <v>5401</v>
      </c>
      <c r="FGZ1396" s="84">
        <f>FGZ1390</f>
        <v>1000000</v>
      </c>
      <c r="FHA1396" s="84">
        <f t="shared" si="3089"/>
        <v>0</v>
      </c>
      <c r="FHB1396" s="84">
        <f t="shared" si="3089"/>
        <v>0</v>
      </c>
      <c r="FHC1396" s="84">
        <f t="shared" si="3089"/>
        <v>1000000</v>
      </c>
      <c r="FHD1396" s="84">
        <f t="shared" si="3089"/>
        <v>2000000</v>
      </c>
      <c r="FHE1396" s="84">
        <f t="shared" si="3089"/>
        <v>0</v>
      </c>
      <c r="FHF1396" s="84">
        <f t="shared" si="3089"/>
        <v>0</v>
      </c>
      <c r="FHG1396" s="84">
        <f t="shared" si="3089"/>
        <v>2000000</v>
      </c>
      <c r="FHH1396" s="84">
        <f t="shared" si="3089"/>
        <v>3000000</v>
      </c>
      <c r="FHO1396" s="84" t="s">
        <v>5401</v>
      </c>
      <c r="FHP1396" s="84">
        <f>FHP1390</f>
        <v>1000000</v>
      </c>
      <c r="FHQ1396" s="84">
        <f t="shared" si="3089"/>
        <v>0</v>
      </c>
      <c r="FHR1396" s="84">
        <f t="shared" si="3089"/>
        <v>0</v>
      </c>
      <c r="FHS1396" s="84">
        <f t="shared" si="3089"/>
        <v>1000000</v>
      </c>
      <c r="FHT1396" s="84">
        <f t="shared" si="3089"/>
        <v>2000000</v>
      </c>
      <c r="FHU1396" s="84">
        <f t="shared" si="3089"/>
        <v>0</v>
      </c>
      <c r="FHV1396" s="84">
        <f t="shared" si="3089"/>
        <v>0</v>
      </c>
      <c r="FHW1396" s="84">
        <f t="shared" si="3089"/>
        <v>2000000</v>
      </c>
      <c r="FHX1396" s="84">
        <f t="shared" si="3089"/>
        <v>3000000</v>
      </c>
      <c r="FIE1396" s="84" t="s">
        <v>5401</v>
      </c>
      <c r="FIF1396" s="84">
        <f>FIF1390</f>
        <v>1000000</v>
      </c>
      <c r="FIG1396" s="84">
        <f t="shared" ref="FIG1396:FKJ1396" si="3090">FIG1390</f>
        <v>0</v>
      </c>
      <c r="FIH1396" s="84">
        <f t="shared" si="3090"/>
        <v>0</v>
      </c>
      <c r="FII1396" s="84">
        <f t="shared" si="3090"/>
        <v>1000000</v>
      </c>
      <c r="FIJ1396" s="84">
        <f t="shared" si="3090"/>
        <v>2000000</v>
      </c>
      <c r="FIK1396" s="84">
        <f t="shared" si="3090"/>
        <v>0</v>
      </c>
      <c r="FIL1396" s="84">
        <f t="shared" si="3090"/>
        <v>0</v>
      </c>
      <c r="FIM1396" s="84">
        <f t="shared" si="3090"/>
        <v>2000000</v>
      </c>
      <c r="FIN1396" s="84">
        <f t="shared" si="3090"/>
        <v>3000000</v>
      </c>
      <c r="FIU1396" s="84" t="s">
        <v>5401</v>
      </c>
      <c r="FIV1396" s="84">
        <f>FIV1390</f>
        <v>1000000</v>
      </c>
      <c r="FIW1396" s="84">
        <f t="shared" si="3090"/>
        <v>0</v>
      </c>
      <c r="FIX1396" s="84">
        <f t="shared" si="3090"/>
        <v>0</v>
      </c>
      <c r="FIY1396" s="84">
        <f t="shared" si="3090"/>
        <v>1000000</v>
      </c>
      <c r="FIZ1396" s="84">
        <f t="shared" si="3090"/>
        <v>2000000</v>
      </c>
      <c r="FJA1396" s="84">
        <f t="shared" si="3090"/>
        <v>0</v>
      </c>
      <c r="FJB1396" s="84">
        <f t="shared" si="3090"/>
        <v>0</v>
      </c>
      <c r="FJC1396" s="84">
        <f t="shared" si="3090"/>
        <v>2000000</v>
      </c>
      <c r="FJD1396" s="84">
        <f t="shared" si="3090"/>
        <v>3000000</v>
      </c>
      <c r="FJK1396" s="84" t="s">
        <v>5401</v>
      </c>
      <c r="FJL1396" s="84">
        <f>FJL1390</f>
        <v>1000000</v>
      </c>
      <c r="FJM1396" s="84">
        <f t="shared" si="3090"/>
        <v>0</v>
      </c>
      <c r="FJN1396" s="84">
        <f t="shared" si="3090"/>
        <v>0</v>
      </c>
      <c r="FJO1396" s="84">
        <f t="shared" si="3090"/>
        <v>1000000</v>
      </c>
      <c r="FJP1396" s="84">
        <f t="shared" si="3090"/>
        <v>2000000</v>
      </c>
      <c r="FJQ1396" s="84">
        <f t="shared" si="3090"/>
        <v>0</v>
      </c>
      <c r="FJR1396" s="84">
        <f t="shared" si="3090"/>
        <v>0</v>
      </c>
      <c r="FJS1396" s="84">
        <f t="shared" si="3090"/>
        <v>2000000</v>
      </c>
      <c r="FJT1396" s="84">
        <f t="shared" si="3090"/>
        <v>3000000</v>
      </c>
      <c r="FKA1396" s="84" t="s">
        <v>5401</v>
      </c>
      <c r="FKB1396" s="84">
        <f>FKB1390</f>
        <v>1000000</v>
      </c>
      <c r="FKC1396" s="84">
        <f t="shared" si="3090"/>
        <v>0</v>
      </c>
      <c r="FKD1396" s="84">
        <f t="shared" si="3090"/>
        <v>0</v>
      </c>
      <c r="FKE1396" s="84">
        <f t="shared" si="3090"/>
        <v>1000000</v>
      </c>
      <c r="FKF1396" s="84">
        <f t="shared" si="3090"/>
        <v>2000000</v>
      </c>
      <c r="FKG1396" s="84">
        <f t="shared" si="3090"/>
        <v>0</v>
      </c>
      <c r="FKH1396" s="84">
        <f t="shared" si="3090"/>
        <v>0</v>
      </c>
      <c r="FKI1396" s="84">
        <f t="shared" si="3090"/>
        <v>2000000</v>
      </c>
      <c r="FKJ1396" s="84">
        <f t="shared" si="3090"/>
        <v>3000000</v>
      </c>
      <c r="FKQ1396" s="84" t="s">
        <v>5401</v>
      </c>
      <c r="FKR1396" s="84">
        <f>FKR1390</f>
        <v>1000000</v>
      </c>
      <c r="FKS1396" s="84">
        <f t="shared" ref="FKS1396:FMV1396" si="3091">FKS1390</f>
        <v>0</v>
      </c>
      <c r="FKT1396" s="84">
        <f t="shared" si="3091"/>
        <v>0</v>
      </c>
      <c r="FKU1396" s="84">
        <f t="shared" si="3091"/>
        <v>1000000</v>
      </c>
      <c r="FKV1396" s="84">
        <f t="shared" si="3091"/>
        <v>2000000</v>
      </c>
      <c r="FKW1396" s="84">
        <f t="shared" si="3091"/>
        <v>0</v>
      </c>
      <c r="FKX1396" s="84">
        <f t="shared" si="3091"/>
        <v>0</v>
      </c>
      <c r="FKY1396" s="84">
        <f t="shared" si="3091"/>
        <v>2000000</v>
      </c>
      <c r="FKZ1396" s="84">
        <f t="shared" si="3091"/>
        <v>3000000</v>
      </c>
      <c r="FLG1396" s="84" t="s">
        <v>5401</v>
      </c>
      <c r="FLH1396" s="84">
        <f>FLH1390</f>
        <v>1000000</v>
      </c>
      <c r="FLI1396" s="84">
        <f t="shared" si="3091"/>
        <v>0</v>
      </c>
      <c r="FLJ1396" s="84">
        <f t="shared" si="3091"/>
        <v>0</v>
      </c>
      <c r="FLK1396" s="84">
        <f t="shared" si="3091"/>
        <v>1000000</v>
      </c>
      <c r="FLL1396" s="84">
        <f t="shared" si="3091"/>
        <v>2000000</v>
      </c>
      <c r="FLM1396" s="84">
        <f t="shared" si="3091"/>
        <v>0</v>
      </c>
      <c r="FLN1396" s="84">
        <f t="shared" si="3091"/>
        <v>0</v>
      </c>
      <c r="FLO1396" s="84">
        <f t="shared" si="3091"/>
        <v>2000000</v>
      </c>
      <c r="FLP1396" s="84">
        <f t="shared" si="3091"/>
        <v>3000000</v>
      </c>
      <c r="FLW1396" s="84" t="s">
        <v>5401</v>
      </c>
      <c r="FLX1396" s="84">
        <f>FLX1390</f>
        <v>1000000</v>
      </c>
      <c r="FLY1396" s="84">
        <f t="shared" si="3091"/>
        <v>0</v>
      </c>
      <c r="FLZ1396" s="84">
        <f t="shared" si="3091"/>
        <v>0</v>
      </c>
      <c r="FMA1396" s="84">
        <f t="shared" si="3091"/>
        <v>1000000</v>
      </c>
      <c r="FMB1396" s="84">
        <f t="shared" si="3091"/>
        <v>2000000</v>
      </c>
      <c r="FMC1396" s="84">
        <f t="shared" si="3091"/>
        <v>0</v>
      </c>
      <c r="FMD1396" s="84">
        <f t="shared" si="3091"/>
        <v>0</v>
      </c>
      <c r="FME1396" s="84">
        <f t="shared" si="3091"/>
        <v>2000000</v>
      </c>
      <c r="FMF1396" s="84">
        <f t="shared" si="3091"/>
        <v>3000000</v>
      </c>
      <c r="FMM1396" s="84" t="s">
        <v>5401</v>
      </c>
      <c r="FMN1396" s="84">
        <f>FMN1390</f>
        <v>1000000</v>
      </c>
      <c r="FMO1396" s="84">
        <f t="shared" si="3091"/>
        <v>0</v>
      </c>
      <c r="FMP1396" s="84">
        <f t="shared" si="3091"/>
        <v>0</v>
      </c>
      <c r="FMQ1396" s="84">
        <f t="shared" si="3091"/>
        <v>1000000</v>
      </c>
      <c r="FMR1396" s="84">
        <f t="shared" si="3091"/>
        <v>2000000</v>
      </c>
      <c r="FMS1396" s="84">
        <f t="shared" si="3091"/>
        <v>0</v>
      </c>
      <c r="FMT1396" s="84">
        <f t="shared" si="3091"/>
        <v>0</v>
      </c>
      <c r="FMU1396" s="84">
        <f t="shared" si="3091"/>
        <v>2000000</v>
      </c>
      <c r="FMV1396" s="84">
        <f t="shared" si="3091"/>
        <v>3000000</v>
      </c>
      <c r="FNC1396" s="84" t="s">
        <v>5401</v>
      </c>
      <c r="FND1396" s="84">
        <f>FND1390</f>
        <v>1000000</v>
      </c>
      <c r="FNE1396" s="84">
        <f t="shared" ref="FNE1396:FPH1396" si="3092">FNE1390</f>
        <v>0</v>
      </c>
      <c r="FNF1396" s="84">
        <f t="shared" si="3092"/>
        <v>0</v>
      </c>
      <c r="FNG1396" s="84">
        <f t="shared" si="3092"/>
        <v>1000000</v>
      </c>
      <c r="FNH1396" s="84">
        <f t="shared" si="3092"/>
        <v>2000000</v>
      </c>
      <c r="FNI1396" s="84">
        <f t="shared" si="3092"/>
        <v>0</v>
      </c>
      <c r="FNJ1396" s="84">
        <f t="shared" si="3092"/>
        <v>0</v>
      </c>
      <c r="FNK1396" s="84">
        <f t="shared" si="3092"/>
        <v>2000000</v>
      </c>
      <c r="FNL1396" s="84">
        <f t="shared" si="3092"/>
        <v>3000000</v>
      </c>
      <c r="FNS1396" s="84" t="s">
        <v>5401</v>
      </c>
      <c r="FNT1396" s="84">
        <f>FNT1390</f>
        <v>1000000</v>
      </c>
      <c r="FNU1396" s="84">
        <f t="shared" si="3092"/>
        <v>0</v>
      </c>
      <c r="FNV1396" s="84">
        <f t="shared" si="3092"/>
        <v>0</v>
      </c>
      <c r="FNW1396" s="84">
        <f t="shared" si="3092"/>
        <v>1000000</v>
      </c>
      <c r="FNX1396" s="84">
        <f t="shared" si="3092"/>
        <v>2000000</v>
      </c>
      <c r="FNY1396" s="84">
        <f t="shared" si="3092"/>
        <v>0</v>
      </c>
      <c r="FNZ1396" s="84">
        <f t="shared" si="3092"/>
        <v>0</v>
      </c>
      <c r="FOA1396" s="84">
        <f t="shared" si="3092"/>
        <v>2000000</v>
      </c>
      <c r="FOB1396" s="84">
        <f t="shared" si="3092"/>
        <v>3000000</v>
      </c>
      <c r="FOI1396" s="84" t="s">
        <v>5401</v>
      </c>
      <c r="FOJ1396" s="84">
        <f>FOJ1390</f>
        <v>1000000</v>
      </c>
      <c r="FOK1396" s="84">
        <f t="shared" si="3092"/>
        <v>0</v>
      </c>
      <c r="FOL1396" s="84">
        <f t="shared" si="3092"/>
        <v>0</v>
      </c>
      <c r="FOM1396" s="84">
        <f t="shared" si="3092"/>
        <v>1000000</v>
      </c>
      <c r="FON1396" s="84">
        <f t="shared" si="3092"/>
        <v>2000000</v>
      </c>
      <c r="FOO1396" s="84">
        <f t="shared" si="3092"/>
        <v>0</v>
      </c>
      <c r="FOP1396" s="84">
        <f t="shared" si="3092"/>
        <v>0</v>
      </c>
      <c r="FOQ1396" s="84">
        <f t="shared" si="3092"/>
        <v>2000000</v>
      </c>
      <c r="FOR1396" s="84">
        <f t="shared" si="3092"/>
        <v>3000000</v>
      </c>
      <c r="FOY1396" s="84" t="s">
        <v>5401</v>
      </c>
      <c r="FOZ1396" s="84">
        <f>FOZ1390</f>
        <v>1000000</v>
      </c>
      <c r="FPA1396" s="84">
        <f t="shared" si="3092"/>
        <v>0</v>
      </c>
      <c r="FPB1396" s="84">
        <f t="shared" si="3092"/>
        <v>0</v>
      </c>
      <c r="FPC1396" s="84">
        <f t="shared" si="3092"/>
        <v>1000000</v>
      </c>
      <c r="FPD1396" s="84">
        <f t="shared" si="3092"/>
        <v>2000000</v>
      </c>
      <c r="FPE1396" s="84">
        <f t="shared" si="3092"/>
        <v>0</v>
      </c>
      <c r="FPF1396" s="84">
        <f t="shared" si="3092"/>
        <v>0</v>
      </c>
      <c r="FPG1396" s="84">
        <f t="shared" si="3092"/>
        <v>2000000</v>
      </c>
      <c r="FPH1396" s="84">
        <f t="shared" si="3092"/>
        <v>3000000</v>
      </c>
      <c r="FPO1396" s="84" t="s">
        <v>5401</v>
      </c>
      <c r="FPP1396" s="84">
        <f>FPP1390</f>
        <v>1000000</v>
      </c>
      <c r="FPQ1396" s="84">
        <f t="shared" ref="FPQ1396:FRT1396" si="3093">FPQ1390</f>
        <v>0</v>
      </c>
      <c r="FPR1396" s="84">
        <f t="shared" si="3093"/>
        <v>0</v>
      </c>
      <c r="FPS1396" s="84">
        <f t="shared" si="3093"/>
        <v>1000000</v>
      </c>
      <c r="FPT1396" s="84">
        <f t="shared" si="3093"/>
        <v>2000000</v>
      </c>
      <c r="FPU1396" s="84">
        <f t="shared" si="3093"/>
        <v>0</v>
      </c>
      <c r="FPV1396" s="84">
        <f t="shared" si="3093"/>
        <v>0</v>
      </c>
      <c r="FPW1396" s="84">
        <f t="shared" si="3093"/>
        <v>2000000</v>
      </c>
      <c r="FPX1396" s="84">
        <f t="shared" si="3093"/>
        <v>3000000</v>
      </c>
      <c r="FQE1396" s="84" t="s">
        <v>5401</v>
      </c>
      <c r="FQF1396" s="84">
        <f>FQF1390</f>
        <v>1000000</v>
      </c>
      <c r="FQG1396" s="84">
        <f t="shared" si="3093"/>
        <v>0</v>
      </c>
      <c r="FQH1396" s="84">
        <f t="shared" si="3093"/>
        <v>0</v>
      </c>
      <c r="FQI1396" s="84">
        <f t="shared" si="3093"/>
        <v>1000000</v>
      </c>
      <c r="FQJ1396" s="84">
        <f t="shared" si="3093"/>
        <v>2000000</v>
      </c>
      <c r="FQK1396" s="84">
        <f t="shared" si="3093"/>
        <v>0</v>
      </c>
      <c r="FQL1396" s="84">
        <f t="shared" si="3093"/>
        <v>0</v>
      </c>
      <c r="FQM1396" s="84">
        <f t="shared" si="3093"/>
        <v>2000000</v>
      </c>
      <c r="FQN1396" s="84">
        <f t="shared" si="3093"/>
        <v>3000000</v>
      </c>
      <c r="FQU1396" s="84" t="s">
        <v>5401</v>
      </c>
      <c r="FQV1396" s="84">
        <f>FQV1390</f>
        <v>1000000</v>
      </c>
      <c r="FQW1396" s="84">
        <f t="shared" si="3093"/>
        <v>0</v>
      </c>
      <c r="FQX1396" s="84">
        <f t="shared" si="3093"/>
        <v>0</v>
      </c>
      <c r="FQY1396" s="84">
        <f t="shared" si="3093"/>
        <v>1000000</v>
      </c>
      <c r="FQZ1396" s="84">
        <f t="shared" si="3093"/>
        <v>2000000</v>
      </c>
      <c r="FRA1396" s="84">
        <f t="shared" si="3093"/>
        <v>0</v>
      </c>
      <c r="FRB1396" s="84">
        <f t="shared" si="3093"/>
        <v>0</v>
      </c>
      <c r="FRC1396" s="84">
        <f t="shared" si="3093"/>
        <v>2000000</v>
      </c>
      <c r="FRD1396" s="84">
        <f t="shared" si="3093"/>
        <v>3000000</v>
      </c>
      <c r="FRK1396" s="84" t="s">
        <v>5401</v>
      </c>
      <c r="FRL1396" s="84">
        <f>FRL1390</f>
        <v>1000000</v>
      </c>
      <c r="FRM1396" s="84">
        <f t="shared" si="3093"/>
        <v>0</v>
      </c>
      <c r="FRN1396" s="84">
        <f t="shared" si="3093"/>
        <v>0</v>
      </c>
      <c r="FRO1396" s="84">
        <f t="shared" si="3093"/>
        <v>1000000</v>
      </c>
      <c r="FRP1396" s="84">
        <f t="shared" si="3093"/>
        <v>2000000</v>
      </c>
      <c r="FRQ1396" s="84">
        <f t="shared" si="3093"/>
        <v>0</v>
      </c>
      <c r="FRR1396" s="84">
        <f t="shared" si="3093"/>
        <v>0</v>
      </c>
      <c r="FRS1396" s="84">
        <f t="shared" si="3093"/>
        <v>2000000</v>
      </c>
      <c r="FRT1396" s="84">
        <f t="shared" si="3093"/>
        <v>3000000</v>
      </c>
      <c r="FSA1396" s="84" t="s">
        <v>5401</v>
      </c>
      <c r="FSB1396" s="84">
        <f>FSB1390</f>
        <v>1000000</v>
      </c>
      <c r="FSC1396" s="84">
        <f t="shared" ref="FSC1396:FUF1396" si="3094">FSC1390</f>
        <v>0</v>
      </c>
      <c r="FSD1396" s="84">
        <f t="shared" si="3094"/>
        <v>0</v>
      </c>
      <c r="FSE1396" s="84">
        <f t="shared" si="3094"/>
        <v>1000000</v>
      </c>
      <c r="FSF1396" s="84">
        <f t="shared" si="3094"/>
        <v>2000000</v>
      </c>
      <c r="FSG1396" s="84">
        <f t="shared" si="3094"/>
        <v>0</v>
      </c>
      <c r="FSH1396" s="84">
        <f t="shared" si="3094"/>
        <v>0</v>
      </c>
      <c r="FSI1396" s="84">
        <f t="shared" si="3094"/>
        <v>2000000</v>
      </c>
      <c r="FSJ1396" s="84">
        <f t="shared" si="3094"/>
        <v>3000000</v>
      </c>
      <c r="FSQ1396" s="84" t="s">
        <v>5401</v>
      </c>
      <c r="FSR1396" s="84">
        <f>FSR1390</f>
        <v>1000000</v>
      </c>
      <c r="FSS1396" s="84">
        <f t="shared" si="3094"/>
        <v>0</v>
      </c>
      <c r="FST1396" s="84">
        <f t="shared" si="3094"/>
        <v>0</v>
      </c>
      <c r="FSU1396" s="84">
        <f t="shared" si="3094"/>
        <v>1000000</v>
      </c>
      <c r="FSV1396" s="84">
        <f t="shared" si="3094"/>
        <v>2000000</v>
      </c>
      <c r="FSW1396" s="84">
        <f t="shared" si="3094"/>
        <v>0</v>
      </c>
      <c r="FSX1396" s="84">
        <f t="shared" si="3094"/>
        <v>0</v>
      </c>
      <c r="FSY1396" s="84">
        <f t="shared" si="3094"/>
        <v>2000000</v>
      </c>
      <c r="FSZ1396" s="84">
        <f t="shared" si="3094"/>
        <v>3000000</v>
      </c>
      <c r="FTG1396" s="84" t="s">
        <v>5401</v>
      </c>
      <c r="FTH1396" s="84">
        <f>FTH1390</f>
        <v>1000000</v>
      </c>
      <c r="FTI1396" s="84">
        <f t="shared" si="3094"/>
        <v>0</v>
      </c>
      <c r="FTJ1396" s="84">
        <f t="shared" si="3094"/>
        <v>0</v>
      </c>
      <c r="FTK1396" s="84">
        <f t="shared" si="3094"/>
        <v>1000000</v>
      </c>
      <c r="FTL1396" s="84">
        <f t="shared" si="3094"/>
        <v>2000000</v>
      </c>
      <c r="FTM1396" s="84">
        <f t="shared" si="3094"/>
        <v>0</v>
      </c>
      <c r="FTN1396" s="84">
        <f t="shared" si="3094"/>
        <v>0</v>
      </c>
      <c r="FTO1396" s="84">
        <f t="shared" si="3094"/>
        <v>2000000</v>
      </c>
      <c r="FTP1396" s="84">
        <f t="shared" si="3094"/>
        <v>3000000</v>
      </c>
      <c r="FTW1396" s="84" t="s">
        <v>5401</v>
      </c>
      <c r="FTX1396" s="84">
        <f>FTX1390</f>
        <v>1000000</v>
      </c>
      <c r="FTY1396" s="84">
        <f t="shared" si="3094"/>
        <v>0</v>
      </c>
      <c r="FTZ1396" s="84">
        <f t="shared" si="3094"/>
        <v>0</v>
      </c>
      <c r="FUA1396" s="84">
        <f t="shared" si="3094"/>
        <v>1000000</v>
      </c>
      <c r="FUB1396" s="84">
        <f t="shared" si="3094"/>
        <v>2000000</v>
      </c>
      <c r="FUC1396" s="84">
        <f t="shared" si="3094"/>
        <v>0</v>
      </c>
      <c r="FUD1396" s="84">
        <f t="shared" si="3094"/>
        <v>0</v>
      </c>
      <c r="FUE1396" s="84">
        <f t="shared" si="3094"/>
        <v>2000000</v>
      </c>
      <c r="FUF1396" s="84">
        <f t="shared" si="3094"/>
        <v>3000000</v>
      </c>
      <c r="FUM1396" s="84" t="s">
        <v>5401</v>
      </c>
      <c r="FUN1396" s="84">
        <f>FUN1390</f>
        <v>1000000</v>
      </c>
      <c r="FUO1396" s="84">
        <f t="shared" ref="FUO1396:FWR1396" si="3095">FUO1390</f>
        <v>0</v>
      </c>
      <c r="FUP1396" s="84">
        <f t="shared" si="3095"/>
        <v>0</v>
      </c>
      <c r="FUQ1396" s="84">
        <f t="shared" si="3095"/>
        <v>1000000</v>
      </c>
      <c r="FUR1396" s="84">
        <f t="shared" si="3095"/>
        <v>2000000</v>
      </c>
      <c r="FUS1396" s="84">
        <f t="shared" si="3095"/>
        <v>0</v>
      </c>
      <c r="FUT1396" s="84">
        <f t="shared" si="3095"/>
        <v>0</v>
      </c>
      <c r="FUU1396" s="84">
        <f t="shared" si="3095"/>
        <v>2000000</v>
      </c>
      <c r="FUV1396" s="84">
        <f t="shared" si="3095"/>
        <v>3000000</v>
      </c>
      <c r="FVC1396" s="84" t="s">
        <v>5401</v>
      </c>
      <c r="FVD1396" s="84">
        <f>FVD1390</f>
        <v>1000000</v>
      </c>
      <c r="FVE1396" s="84">
        <f t="shared" si="3095"/>
        <v>0</v>
      </c>
      <c r="FVF1396" s="84">
        <f t="shared" si="3095"/>
        <v>0</v>
      </c>
      <c r="FVG1396" s="84">
        <f t="shared" si="3095"/>
        <v>1000000</v>
      </c>
      <c r="FVH1396" s="84">
        <f t="shared" si="3095"/>
        <v>2000000</v>
      </c>
      <c r="FVI1396" s="84">
        <f t="shared" si="3095"/>
        <v>0</v>
      </c>
      <c r="FVJ1396" s="84">
        <f t="shared" si="3095"/>
        <v>0</v>
      </c>
      <c r="FVK1396" s="84">
        <f t="shared" si="3095"/>
        <v>2000000</v>
      </c>
      <c r="FVL1396" s="84">
        <f t="shared" si="3095"/>
        <v>3000000</v>
      </c>
      <c r="FVS1396" s="84" t="s">
        <v>5401</v>
      </c>
      <c r="FVT1396" s="84">
        <f>FVT1390</f>
        <v>1000000</v>
      </c>
      <c r="FVU1396" s="84">
        <f t="shared" si="3095"/>
        <v>0</v>
      </c>
      <c r="FVV1396" s="84">
        <f t="shared" si="3095"/>
        <v>0</v>
      </c>
      <c r="FVW1396" s="84">
        <f t="shared" si="3095"/>
        <v>1000000</v>
      </c>
      <c r="FVX1396" s="84">
        <f t="shared" si="3095"/>
        <v>2000000</v>
      </c>
      <c r="FVY1396" s="84">
        <f t="shared" si="3095"/>
        <v>0</v>
      </c>
      <c r="FVZ1396" s="84">
        <f t="shared" si="3095"/>
        <v>0</v>
      </c>
      <c r="FWA1396" s="84">
        <f t="shared" si="3095"/>
        <v>2000000</v>
      </c>
      <c r="FWB1396" s="84">
        <f t="shared" si="3095"/>
        <v>3000000</v>
      </c>
      <c r="FWI1396" s="84" t="s">
        <v>5401</v>
      </c>
      <c r="FWJ1396" s="84">
        <f>FWJ1390</f>
        <v>1000000</v>
      </c>
      <c r="FWK1396" s="84">
        <f t="shared" si="3095"/>
        <v>0</v>
      </c>
      <c r="FWL1396" s="84">
        <f t="shared" si="3095"/>
        <v>0</v>
      </c>
      <c r="FWM1396" s="84">
        <f t="shared" si="3095"/>
        <v>1000000</v>
      </c>
      <c r="FWN1396" s="84">
        <f t="shared" si="3095"/>
        <v>2000000</v>
      </c>
      <c r="FWO1396" s="84">
        <f t="shared" si="3095"/>
        <v>0</v>
      </c>
      <c r="FWP1396" s="84">
        <f t="shared" si="3095"/>
        <v>0</v>
      </c>
      <c r="FWQ1396" s="84">
        <f t="shared" si="3095"/>
        <v>2000000</v>
      </c>
      <c r="FWR1396" s="84">
        <f t="shared" si="3095"/>
        <v>3000000</v>
      </c>
      <c r="FWY1396" s="84" t="s">
        <v>5401</v>
      </c>
      <c r="FWZ1396" s="84">
        <f>FWZ1390</f>
        <v>1000000</v>
      </c>
      <c r="FXA1396" s="84">
        <f t="shared" ref="FXA1396:FZD1396" si="3096">FXA1390</f>
        <v>0</v>
      </c>
      <c r="FXB1396" s="84">
        <f t="shared" si="3096"/>
        <v>0</v>
      </c>
      <c r="FXC1396" s="84">
        <f t="shared" si="3096"/>
        <v>1000000</v>
      </c>
      <c r="FXD1396" s="84">
        <f t="shared" si="3096"/>
        <v>2000000</v>
      </c>
      <c r="FXE1396" s="84">
        <f t="shared" si="3096"/>
        <v>0</v>
      </c>
      <c r="FXF1396" s="84">
        <f t="shared" si="3096"/>
        <v>0</v>
      </c>
      <c r="FXG1396" s="84">
        <f t="shared" si="3096"/>
        <v>2000000</v>
      </c>
      <c r="FXH1396" s="84">
        <f t="shared" si="3096"/>
        <v>3000000</v>
      </c>
      <c r="FXO1396" s="84" t="s">
        <v>5401</v>
      </c>
      <c r="FXP1396" s="84">
        <f>FXP1390</f>
        <v>1000000</v>
      </c>
      <c r="FXQ1396" s="84">
        <f t="shared" si="3096"/>
        <v>0</v>
      </c>
      <c r="FXR1396" s="84">
        <f t="shared" si="3096"/>
        <v>0</v>
      </c>
      <c r="FXS1396" s="84">
        <f t="shared" si="3096"/>
        <v>1000000</v>
      </c>
      <c r="FXT1396" s="84">
        <f t="shared" si="3096"/>
        <v>2000000</v>
      </c>
      <c r="FXU1396" s="84">
        <f t="shared" si="3096"/>
        <v>0</v>
      </c>
      <c r="FXV1396" s="84">
        <f t="shared" si="3096"/>
        <v>0</v>
      </c>
      <c r="FXW1396" s="84">
        <f t="shared" si="3096"/>
        <v>2000000</v>
      </c>
      <c r="FXX1396" s="84">
        <f t="shared" si="3096"/>
        <v>3000000</v>
      </c>
      <c r="FYE1396" s="84" t="s">
        <v>5401</v>
      </c>
      <c r="FYF1396" s="84">
        <f>FYF1390</f>
        <v>1000000</v>
      </c>
      <c r="FYG1396" s="84">
        <f t="shared" si="3096"/>
        <v>0</v>
      </c>
      <c r="FYH1396" s="84">
        <f t="shared" si="3096"/>
        <v>0</v>
      </c>
      <c r="FYI1396" s="84">
        <f t="shared" si="3096"/>
        <v>1000000</v>
      </c>
      <c r="FYJ1396" s="84">
        <f t="shared" si="3096"/>
        <v>2000000</v>
      </c>
      <c r="FYK1396" s="84">
        <f t="shared" si="3096"/>
        <v>0</v>
      </c>
      <c r="FYL1396" s="84">
        <f t="shared" si="3096"/>
        <v>0</v>
      </c>
      <c r="FYM1396" s="84">
        <f t="shared" si="3096"/>
        <v>2000000</v>
      </c>
      <c r="FYN1396" s="84">
        <f t="shared" si="3096"/>
        <v>3000000</v>
      </c>
      <c r="FYU1396" s="84" t="s">
        <v>5401</v>
      </c>
      <c r="FYV1396" s="84">
        <f>FYV1390</f>
        <v>1000000</v>
      </c>
      <c r="FYW1396" s="84">
        <f t="shared" si="3096"/>
        <v>0</v>
      </c>
      <c r="FYX1396" s="84">
        <f t="shared" si="3096"/>
        <v>0</v>
      </c>
      <c r="FYY1396" s="84">
        <f t="shared" si="3096"/>
        <v>1000000</v>
      </c>
      <c r="FYZ1396" s="84">
        <f t="shared" si="3096"/>
        <v>2000000</v>
      </c>
      <c r="FZA1396" s="84">
        <f t="shared" si="3096"/>
        <v>0</v>
      </c>
      <c r="FZB1396" s="84">
        <f t="shared" si="3096"/>
        <v>0</v>
      </c>
      <c r="FZC1396" s="84">
        <f t="shared" si="3096"/>
        <v>2000000</v>
      </c>
      <c r="FZD1396" s="84">
        <f t="shared" si="3096"/>
        <v>3000000</v>
      </c>
      <c r="FZK1396" s="84" t="s">
        <v>5401</v>
      </c>
      <c r="FZL1396" s="84">
        <f>FZL1390</f>
        <v>1000000</v>
      </c>
      <c r="FZM1396" s="84">
        <f t="shared" ref="FZM1396:GBP1396" si="3097">FZM1390</f>
        <v>0</v>
      </c>
      <c r="FZN1396" s="84">
        <f t="shared" si="3097"/>
        <v>0</v>
      </c>
      <c r="FZO1396" s="84">
        <f t="shared" si="3097"/>
        <v>1000000</v>
      </c>
      <c r="FZP1396" s="84">
        <f t="shared" si="3097"/>
        <v>2000000</v>
      </c>
      <c r="FZQ1396" s="84">
        <f t="shared" si="3097"/>
        <v>0</v>
      </c>
      <c r="FZR1396" s="84">
        <f t="shared" si="3097"/>
        <v>0</v>
      </c>
      <c r="FZS1396" s="84">
        <f t="shared" si="3097"/>
        <v>2000000</v>
      </c>
      <c r="FZT1396" s="84">
        <f t="shared" si="3097"/>
        <v>3000000</v>
      </c>
      <c r="GAA1396" s="84" t="s">
        <v>5401</v>
      </c>
      <c r="GAB1396" s="84">
        <f>GAB1390</f>
        <v>1000000</v>
      </c>
      <c r="GAC1396" s="84">
        <f t="shared" si="3097"/>
        <v>0</v>
      </c>
      <c r="GAD1396" s="84">
        <f t="shared" si="3097"/>
        <v>0</v>
      </c>
      <c r="GAE1396" s="84">
        <f t="shared" si="3097"/>
        <v>1000000</v>
      </c>
      <c r="GAF1396" s="84">
        <f t="shared" si="3097"/>
        <v>2000000</v>
      </c>
      <c r="GAG1396" s="84">
        <f t="shared" si="3097"/>
        <v>0</v>
      </c>
      <c r="GAH1396" s="84">
        <f t="shared" si="3097"/>
        <v>0</v>
      </c>
      <c r="GAI1396" s="84">
        <f t="shared" si="3097"/>
        <v>2000000</v>
      </c>
      <c r="GAJ1396" s="84">
        <f t="shared" si="3097"/>
        <v>3000000</v>
      </c>
      <c r="GAQ1396" s="84" t="s">
        <v>5401</v>
      </c>
      <c r="GAR1396" s="84">
        <f>GAR1390</f>
        <v>1000000</v>
      </c>
      <c r="GAS1396" s="84">
        <f t="shared" si="3097"/>
        <v>0</v>
      </c>
      <c r="GAT1396" s="84">
        <f t="shared" si="3097"/>
        <v>0</v>
      </c>
      <c r="GAU1396" s="84">
        <f t="shared" si="3097"/>
        <v>1000000</v>
      </c>
      <c r="GAV1396" s="84">
        <f t="shared" si="3097"/>
        <v>2000000</v>
      </c>
      <c r="GAW1396" s="84">
        <f t="shared" si="3097"/>
        <v>0</v>
      </c>
      <c r="GAX1396" s="84">
        <f t="shared" si="3097"/>
        <v>0</v>
      </c>
      <c r="GAY1396" s="84">
        <f t="shared" si="3097"/>
        <v>2000000</v>
      </c>
      <c r="GAZ1396" s="84">
        <f t="shared" si="3097"/>
        <v>3000000</v>
      </c>
      <c r="GBG1396" s="84" t="s">
        <v>5401</v>
      </c>
      <c r="GBH1396" s="84">
        <f>GBH1390</f>
        <v>1000000</v>
      </c>
      <c r="GBI1396" s="84">
        <f t="shared" si="3097"/>
        <v>0</v>
      </c>
      <c r="GBJ1396" s="84">
        <f t="shared" si="3097"/>
        <v>0</v>
      </c>
      <c r="GBK1396" s="84">
        <f t="shared" si="3097"/>
        <v>1000000</v>
      </c>
      <c r="GBL1396" s="84">
        <f t="shared" si="3097"/>
        <v>2000000</v>
      </c>
      <c r="GBM1396" s="84">
        <f t="shared" si="3097"/>
        <v>0</v>
      </c>
      <c r="GBN1396" s="84">
        <f t="shared" si="3097"/>
        <v>0</v>
      </c>
      <c r="GBO1396" s="84">
        <f t="shared" si="3097"/>
        <v>2000000</v>
      </c>
      <c r="GBP1396" s="84">
        <f t="shared" si="3097"/>
        <v>3000000</v>
      </c>
      <c r="GBW1396" s="84" t="s">
        <v>5401</v>
      </c>
      <c r="GBX1396" s="84">
        <f>GBX1390</f>
        <v>1000000</v>
      </c>
      <c r="GBY1396" s="84">
        <f t="shared" ref="GBY1396:GEB1396" si="3098">GBY1390</f>
        <v>0</v>
      </c>
      <c r="GBZ1396" s="84">
        <f t="shared" si="3098"/>
        <v>0</v>
      </c>
      <c r="GCA1396" s="84">
        <f t="shared" si="3098"/>
        <v>1000000</v>
      </c>
      <c r="GCB1396" s="84">
        <f t="shared" si="3098"/>
        <v>2000000</v>
      </c>
      <c r="GCC1396" s="84">
        <f t="shared" si="3098"/>
        <v>0</v>
      </c>
      <c r="GCD1396" s="84">
        <f t="shared" si="3098"/>
        <v>0</v>
      </c>
      <c r="GCE1396" s="84">
        <f t="shared" si="3098"/>
        <v>2000000</v>
      </c>
      <c r="GCF1396" s="84">
        <f t="shared" si="3098"/>
        <v>3000000</v>
      </c>
      <c r="GCM1396" s="84" t="s">
        <v>5401</v>
      </c>
      <c r="GCN1396" s="84">
        <f>GCN1390</f>
        <v>1000000</v>
      </c>
      <c r="GCO1396" s="84">
        <f t="shared" si="3098"/>
        <v>0</v>
      </c>
      <c r="GCP1396" s="84">
        <f t="shared" si="3098"/>
        <v>0</v>
      </c>
      <c r="GCQ1396" s="84">
        <f t="shared" si="3098"/>
        <v>1000000</v>
      </c>
      <c r="GCR1396" s="84">
        <f t="shared" si="3098"/>
        <v>2000000</v>
      </c>
      <c r="GCS1396" s="84">
        <f t="shared" si="3098"/>
        <v>0</v>
      </c>
      <c r="GCT1396" s="84">
        <f t="shared" si="3098"/>
        <v>0</v>
      </c>
      <c r="GCU1396" s="84">
        <f t="shared" si="3098"/>
        <v>2000000</v>
      </c>
      <c r="GCV1396" s="84">
        <f t="shared" si="3098"/>
        <v>3000000</v>
      </c>
      <c r="GDC1396" s="84" t="s">
        <v>5401</v>
      </c>
      <c r="GDD1396" s="84">
        <f>GDD1390</f>
        <v>1000000</v>
      </c>
      <c r="GDE1396" s="84">
        <f t="shared" si="3098"/>
        <v>0</v>
      </c>
      <c r="GDF1396" s="84">
        <f t="shared" si="3098"/>
        <v>0</v>
      </c>
      <c r="GDG1396" s="84">
        <f t="shared" si="3098"/>
        <v>1000000</v>
      </c>
      <c r="GDH1396" s="84">
        <f t="shared" si="3098"/>
        <v>2000000</v>
      </c>
      <c r="GDI1396" s="84">
        <f t="shared" si="3098"/>
        <v>0</v>
      </c>
      <c r="GDJ1396" s="84">
        <f t="shared" si="3098"/>
        <v>0</v>
      </c>
      <c r="GDK1396" s="84">
        <f t="shared" si="3098"/>
        <v>2000000</v>
      </c>
      <c r="GDL1396" s="84">
        <f t="shared" si="3098"/>
        <v>3000000</v>
      </c>
      <c r="GDS1396" s="84" t="s">
        <v>5401</v>
      </c>
      <c r="GDT1396" s="84">
        <f>GDT1390</f>
        <v>1000000</v>
      </c>
      <c r="GDU1396" s="84">
        <f t="shared" si="3098"/>
        <v>0</v>
      </c>
      <c r="GDV1396" s="84">
        <f t="shared" si="3098"/>
        <v>0</v>
      </c>
      <c r="GDW1396" s="84">
        <f t="shared" si="3098"/>
        <v>1000000</v>
      </c>
      <c r="GDX1396" s="84">
        <f t="shared" si="3098"/>
        <v>2000000</v>
      </c>
      <c r="GDY1396" s="84">
        <f t="shared" si="3098"/>
        <v>0</v>
      </c>
      <c r="GDZ1396" s="84">
        <f t="shared" si="3098"/>
        <v>0</v>
      </c>
      <c r="GEA1396" s="84">
        <f t="shared" si="3098"/>
        <v>2000000</v>
      </c>
      <c r="GEB1396" s="84">
        <f t="shared" si="3098"/>
        <v>3000000</v>
      </c>
      <c r="GEI1396" s="84" t="s">
        <v>5401</v>
      </c>
      <c r="GEJ1396" s="84">
        <f>GEJ1390</f>
        <v>1000000</v>
      </c>
      <c r="GEK1396" s="84">
        <f t="shared" ref="GEK1396:GGN1396" si="3099">GEK1390</f>
        <v>0</v>
      </c>
      <c r="GEL1396" s="84">
        <f t="shared" si="3099"/>
        <v>0</v>
      </c>
      <c r="GEM1396" s="84">
        <f t="shared" si="3099"/>
        <v>1000000</v>
      </c>
      <c r="GEN1396" s="84">
        <f t="shared" si="3099"/>
        <v>2000000</v>
      </c>
      <c r="GEO1396" s="84">
        <f t="shared" si="3099"/>
        <v>0</v>
      </c>
      <c r="GEP1396" s="84">
        <f t="shared" si="3099"/>
        <v>0</v>
      </c>
      <c r="GEQ1396" s="84">
        <f t="shared" si="3099"/>
        <v>2000000</v>
      </c>
      <c r="GER1396" s="84">
        <f t="shared" si="3099"/>
        <v>3000000</v>
      </c>
      <c r="GEY1396" s="84" t="s">
        <v>5401</v>
      </c>
      <c r="GEZ1396" s="84">
        <f>GEZ1390</f>
        <v>1000000</v>
      </c>
      <c r="GFA1396" s="84">
        <f t="shared" si="3099"/>
        <v>0</v>
      </c>
      <c r="GFB1396" s="84">
        <f t="shared" si="3099"/>
        <v>0</v>
      </c>
      <c r="GFC1396" s="84">
        <f t="shared" si="3099"/>
        <v>1000000</v>
      </c>
      <c r="GFD1396" s="84">
        <f t="shared" si="3099"/>
        <v>2000000</v>
      </c>
      <c r="GFE1396" s="84">
        <f t="shared" si="3099"/>
        <v>0</v>
      </c>
      <c r="GFF1396" s="84">
        <f t="shared" si="3099"/>
        <v>0</v>
      </c>
      <c r="GFG1396" s="84">
        <f t="shared" si="3099"/>
        <v>2000000</v>
      </c>
      <c r="GFH1396" s="84">
        <f t="shared" si="3099"/>
        <v>3000000</v>
      </c>
      <c r="GFO1396" s="84" t="s">
        <v>5401</v>
      </c>
      <c r="GFP1396" s="84">
        <f>GFP1390</f>
        <v>1000000</v>
      </c>
      <c r="GFQ1396" s="84">
        <f t="shared" si="3099"/>
        <v>0</v>
      </c>
      <c r="GFR1396" s="84">
        <f t="shared" si="3099"/>
        <v>0</v>
      </c>
      <c r="GFS1396" s="84">
        <f t="shared" si="3099"/>
        <v>1000000</v>
      </c>
      <c r="GFT1396" s="84">
        <f t="shared" si="3099"/>
        <v>2000000</v>
      </c>
      <c r="GFU1396" s="84">
        <f t="shared" si="3099"/>
        <v>0</v>
      </c>
      <c r="GFV1396" s="84">
        <f t="shared" si="3099"/>
        <v>0</v>
      </c>
      <c r="GFW1396" s="84">
        <f t="shared" si="3099"/>
        <v>2000000</v>
      </c>
      <c r="GFX1396" s="84">
        <f t="shared" si="3099"/>
        <v>3000000</v>
      </c>
      <c r="GGE1396" s="84" t="s">
        <v>5401</v>
      </c>
      <c r="GGF1396" s="84">
        <f>GGF1390</f>
        <v>1000000</v>
      </c>
      <c r="GGG1396" s="84">
        <f t="shared" si="3099"/>
        <v>0</v>
      </c>
      <c r="GGH1396" s="84">
        <f t="shared" si="3099"/>
        <v>0</v>
      </c>
      <c r="GGI1396" s="84">
        <f t="shared" si="3099"/>
        <v>1000000</v>
      </c>
      <c r="GGJ1396" s="84">
        <f t="shared" si="3099"/>
        <v>2000000</v>
      </c>
      <c r="GGK1396" s="84">
        <f t="shared" si="3099"/>
        <v>0</v>
      </c>
      <c r="GGL1396" s="84">
        <f t="shared" si="3099"/>
        <v>0</v>
      </c>
      <c r="GGM1396" s="84">
        <f t="shared" si="3099"/>
        <v>2000000</v>
      </c>
      <c r="GGN1396" s="84">
        <f t="shared" si="3099"/>
        <v>3000000</v>
      </c>
      <c r="GGU1396" s="84" t="s">
        <v>5401</v>
      </c>
      <c r="GGV1396" s="84">
        <f>GGV1390</f>
        <v>1000000</v>
      </c>
      <c r="GGW1396" s="84">
        <f t="shared" ref="GGW1396:GIZ1396" si="3100">GGW1390</f>
        <v>0</v>
      </c>
      <c r="GGX1396" s="84">
        <f t="shared" si="3100"/>
        <v>0</v>
      </c>
      <c r="GGY1396" s="84">
        <f t="shared" si="3100"/>
        <v>1000000</v>
      </c>
      <c r="GGZ1396" s="84">
        <f t="shared" si="3100"/>
        <v>2000000</v>
      </c>
      <c r="GHA1396" s="84">
        <f t="shared" si="3100"/>
        <v>0</v>
      </c>
      <c r="GHB1396" s="84">
        <f t="shared" si="3100"/>
        <v>0</v>
      </c>
      <c r="GHC1396" s="84">
        <f t="shared" si="3100"/>
        <v>2000000</v>
      </c>
      <c r="GHD1396" s="84">
        <f t="shared" si="3100"/>
        <v>3000000</v>
      </c>
      <c r="GHK1396" s="84" t="s">
        <v>5401</v>
      </c>
      <c r="GHL1396" s="84">
        <f>GHL1390</f>
        <v>1000000</v>
      </c>
      <c r="GHM1396" s="84">
        <f t="shared" si="3100"/>
        <v>0</v>
      </c>
      <c r="GHN1396" s="84">
        <f t="shared" si="3100"/>
        <v>0</v>
      </c>
      <c r="GHO1396" s="84">
        <f t="shared" si="3100"/>
        <v>1000000</v>
      </c>
      <c r="GHP1396" s="84">
        <f t="shared" si="3100"/>
        <v>2000000</v>
      </c>
      <c r="GHQ1396" s="84">
        <f t="shared" si="3100"/>
        <v>0</v>
      </c>
      <c r="GHR1396" s="84">
        <f t="shared" si="3100"/>
        <v>0</v>
      </c>
      <c r="GHS1396" s="84">
        <f t="shared" si="3100"/>
        <v>2000000</v>
      </c>
      <c r="GHT1396" s="84">
        <f t="shared" si="3100"/>
        <v>3000000</v>
      </c>
      <c r="GIA1396" s="84" t="s">
        <v>5401</v>
      </c>
      <c r="GIB1396" s="84">
        <f>GIB1390</f>
        <v>1000000</v>
      </c>
      <c r="GIC1396" s="84">
        <f t="shared" si="3100"/>
        <v>0</v>
      </c>
      <c r="GID1396" s="84">
        <f t="shared" si="3100"/>
        <v>0</v>
      </c>
      <c r="GIE1396" s="84">
        <f t="shared" si="3100"/>
        <v>1000000</v>
      </c>
      <c r="GIF1396" s="84">
        <f t="shared" si="3100"/>
        <v>2000000</v>
      </c>
      <c r="GIG1396" s="84">
        <f t="shared" si="3100"/>
        <v>0</v>
      </c>
      <c r="GIH1396" s="84">
        <f t="shared" si="3100"/>
        <v>0</v>
      </c>
      <c r="GII1396" s="84">
        <f t="shared" si="3100"/>
        <v>2000000</v>
      </c>
      <c r="GIJ1396" s="84">
        <f t="shared" si="3100"/>
        <v>3000000</v>
      </c>
      <c r="GIQ1396" s="84" t="s">
        <v>5401</v>
      </c>
      <c r="GIR1396" s="84">
        <f>GIR1390</f>
        <v>1000000</v>
      </c>
      <c r="GIS1396" s="84">
        <f t="shared" si="3100"/>
        <v>0</v>
      </c>
      <c r="GIT1396" s="84">
        <f t="shared" si="3100"/>
        <v>0</v>
      </c>
      <c r="GIU1396" s="84">
        <f t="shared" si="3100"/>
        <v>1000000</v>
      </c>
      <c r="GIV1396" s="84">
        <f t="shared" si="3100"/>
        <v>2000000</v>
      </c>
      <c r="GIW1396" s="84">
        <f t="shared" si="3100"/>
        <v>0</v>
      </c>
      <c r="GIX1396" s="84">
        <f t="shared" si="3100"/>
        <v>0</v>
      </c>
      <c r="GIY1396" s="84">
        <f t="shared" si="3100"/>
        <v>2000000</v>
      </c>
      <c r="GIZ1396" s="84">
        <f t="shared" si="3100"/>
        <v>3000000</v>
      </c>
      <c r="GJG1396" s="84" t="s">
        <v>5401</v>
      </c>
      <c r="GJH1396" s="84">
        <f>GJH1390</f>
        <v>1000000</v>
      </c>
      <c r="GJI1396" s="84">
        <f t="shared" ref="GJI1396:GLL1396" si="3101">GJI1390</f>
        <v>0</v>
      </c>
      <c r="GJJ1396" s="84">
        <f t="shared" si="3101"/>
        <v>0</v>
      </c>
      <c r="GJK1396" s="84">
        <f t="shared" si="3101"/>
        <v>1000000</v>
      </c>
      <c r="GJL1396" s="84">
        <f t="shared" si="3101"/>
        <v>2000000</v>
      </c>
      <c r="GJM1396" s="84">
        <f t="shared" si="3101"/>
        <v>0</v>
      </c>
      <c r="GJN1396" s="84">
        <f t="shared" si="3101"/>
        <v>0</v>
      </c>
      <c r="GJO1396" s="84">
        <f t="shared" si="3101"/>
        <v>2000000</v>
      </c>
      <c r="GJP1396" s="84">
        <f t="shared" si="3101"/>
        <v>3000000</v>
      </c>
      <c r="GJW1396" s="84" t="s">
        <v>5401</v>
      </c>
      <c r="GJX1396" s="84">
        <f>GJX1390</f>
        <v>1000000</v>
      </c>
      <c r="GJY1396" s="84">
        <f t="shared" si="3101"/>
        <v>0</v>
      </c>
      <c r="GJZ1396" s="84">
        <f t="shared" si="3101"/>
        <v>0</v>
      </c>
      <c r="GKA1396" s="84">
        <f t="shared" si="3101"/>
        <v>1000000</v>
      </c>
      <c r="GKB1396" s="84">
        <f t="shared" si="3101"/>
        <v>2000000</v>
      </c>
      <c r="GKC1396" s="84">
        <f t="shared" si="3101"/>
        <v>0</v>
      </c>
      <c r="GKD1396" s="84">
        <f t="shared" si="3101"/>
        <v>0</v>
      </c>
      <c r="GKE1396" s="84">
        <f t="shared" si="3101"/>
        <v>2000000</v>
      </c>
      <c r="GKF1396" s="84">
        <f t="shared" si="3101"/>
        <v>3000000</v>
      </c>
      <c r="GKM1396" s="84" t="s">
        <v>5401</v>
      </c>
      <c r="GKN1396" s="84">
        <f>GKN1390</f>
        <v>1000000</v>
      </c>
      <c r="GKO1396" s="84">
        <f t="shared" si="3101"/>
        <v>0</v>
      </c>
      <c r="GKP1396" s="84">
        <f t="shared" si="3101"/>
        <v>0</v>
      </c>
      <c r="GKQ1396" s="84">
        <f t="shared" si="3101"/>
        <v>1000000</v>
      </c>
      <c r="GKR1396" s="84">
        <f t="shared" si="3101"/>
        <v>2000000</v>
      </c>
      <c r="GKS1396" s="84">
        <f t="shared" si="3101"/>
        <v>0</v>
      </c>
      <c r="GKT1396" s="84">
        <f t="shared" si="3101"/>
        <v>0</v>
      </c>
      <c r="GKU1396" s="84">
        <f t="shared" si="3101"/>
        <v>2000000</v>
      </c>
      <c r="GKV1396" s="84">
        <f t="shared" si="3101"/>
        <v>3000000</v>
      </c>
      <c r="GLC1396" s="84" t="s">
        <v>5401</v>
      </c>
      <c r="GLD1396" s="84">
        <f>GLD1390</f>
        <v>1000000</v>
      </c>
      <c r="GLE1396" s="84">
        <f t="shared" si="3101"/>
        <v>0</v>
      </c>
      <c r="GLF1396" s="84">
        <f t="shared" si="3101"/>
        <v>0</v>
      </c>
      <c r="GLG1396" s="84">
        <f t="shared" si="3101"/>
        <v>1000000</v>
      </c>
      <c r="GLH1396" s="84">
        <f t="shared" si="3101"/>
        <v>2000000</v>
      </c>
      <c r="GLI1396" s="84">
        <f t="shared" si="3101"/>
        <v>0</v>
      </c>
      <c r="GLJ1396" s="84">
        <f t="shared" si="3101"/>
        <v>0</v>
      </c>
      <c r="GLK1396" s="84">
        <f t="shared" si="3101"/>
        <v>2000000</v>
      </c>
      <c r="GLL1396" s="84">
        <f t="shared" si="3101"/>
        <v>3000000</v>
      </c>
      <c r="GLS1396" s="84" t="s">
        <v>5401</v>
      </c>
      <c r="GLT1396" s="84">
        <f>GLT1390</f>
        <v>1000000</v>
      </c>
      <c r="GLU1396" s="84">
        <f t="shared" ref="GLU1396:GNX1396" si="3102">GLU1390</f>
        <v>0</v>
      </c>
      <c r="GLV1396" s="84">
        <f t="shared" si="3102"/>
        <v>0</v>
      </c>
      <c r="GLW1396" s="84">
        <f t="shared" si="3102"/>
        <v>1000000</v>
      </c>
      <c r="GLX1396" s="84">
        <f t="shared" si="3102"/>
        <v>2000000</v>
      </c>
      <c r="GLY1396" s="84">
        <f t="shared" si="3102"/>
        <v>0</v>
      </c>
      <c r="GLZ1396" s="84">
        <f t="shared" si="3102"/>
        <v>0</v>
      </c>
      <c r="GMA1396" s="84">
        <f t="shared" si="3102"/>
        <v>2000000</v>
      </c>
      <c r="GMB1396" s="84">
        <f t="shared" si="3102"/>
        <v>3000000</v>
      </c>
      <c r="GMI1396" s="84" t="s">
        <v>5401</v>
      </c>
      <c r="GMJ1396" s="84">
        <f>GMJ1390</f>
        <v>1000000</v>
      </c>
      <c r="GMK1396" s="84">
        <f t="shared" si="3102"/>
        <v>0</v>
      </c>
      <c r="GML1396" s="84">
        <f t="shared" si="3102"/>
        <v>0</v>
      </c>
      <c r="GMM1396" s="84">
        <f t="shared" si="3102"/>
        <v>1000000</v>
      </c>
      <c r="GMN1396" s="84">
        <f t="shared" si="3102"/>
        <v>2000000</v>
      </c>
      <c r="GMO1396" s="84">
        <f t="shared" si="3102"/>
        <v>0</v>
      </c>
      <c r="GMP1396" s="84">
        <f t="shared" si="3102"/>
        <v>0</v>
      </c>
      <c r="GMQ1396" s="84">
        <f t="shared" si="3102"/>
        <v>2000000</v>
      </c>
      <c r="GMR1396" s="84">
        <f t="shared" si="3102"/>
        <v>3000000</v>
      </c>
      <c r="GMY1396" s="84" t="s">
        <v>5401</v>
      </c>
      <c r="GMZ1396" s="84">
        <f>GMZ1390</f>
        <v>1000000</v>
      </c>
      <c r="GNA1396" s="84">
        <f t="shared" si="3102"/>
        <v>0</v>
      </c>
      <c r="GNB1396" s="84">
        <f t="shared" si="3102"/>
        <v>0</v>
      </c>
      <c r="GNC1396" s="84">
        <f t="shared" si="3102"/>
        <v>1000000</v>
      </c>
      <c r="GND1396" s="84">
        <f t="shared" si="3102"/>
        <v>2000000</v>
      </c>
      <c r="GNE1396" s="84">
        <f t="shared" si="3102"/>
        <v>0</v>
      </c>
      <c r="GNF1396" s="84">
        <f t="shared" si="3102"/>
        <v>0</v>
      </c>
      <c r="GNG1396" s="84">
        <f t="shared" si="3102"/>
        <v>2000000</v>
      </c>
      <c r="GNH1396" s="84">
        <f t="shared" si="3102"/>
        <v>3000000</v>
      </c>
      <c r="GNO1396" s="84" t="s">
        <v>5401</v>
      </c>
      <c r="GNP1396" s="84">
        <f>GNP1390</f>
        <v>1000000</v>
      </c>
      <c r="GNQ1396" s="84">
        <f t="shared" si="3102"/>
        <v>0</v>
      </c>
      <c r="GNR1396" s="84">
        <f t="shared" si="3102"/>
        <v>0</v>
      </c>
      <c r="GNS1396" s="84">
        <f t="shared" si="3102"/>
        <v>1000000</v>
      </c>
      <c r="GNT1396" s="84">
        <f t="shared" si="3102"/>
        <v>2000000</v>
      </c>
      <c r="GNU1396" s="84">
        <f t="shared" si="3102"/>
        <v>0</v>
      </c>
      <c r="GNV1396" s="84">
        <f t="shared" si="3102"/>
        <v>0</v>
      </c>
      <c r="GNW1396" s="84">
        <f t="shared" si="3102"/>
        <v>2000000</v>
      </c>
      <c r="GNX1396" s="84">
        <f t="shared" si="3102"/>
        <v>3000000</v>
      </c>
      <c r="GOE1396" s="84" t="s">
        <v>5401</v>
      </c>
      <c r="GOF1396" s="84">
        <f>GOF1390</f>
        <v>1000000</v>
      </c>
      <c r="GOG1396" s="84">
        <f t="shared" ref="GOG1396:GQJ1396" si="3103">GOG1390</f>
        <v>0</v>
      </c>
      <c r="GOH1396" s="84">
        <f t="shared" si="3103"/>
        <v>0</v>
      </c>
      <c r="GOI1396" s="84">
        <f t="shared" si="3103"/>
        <v>1000000</v>
      </c>
      <c r="GOJ1396" s="84">
        <f t="shared" si="3103"/>
        <v>2000000</v>
      </c>
      <c r="GOK1396" s="84">
        <f t="shared" si="3103"/>
        <v>0</v>
      </c>
      <c r="GOL1396" s="84">
        <f t="shared" si="3103"/>
        <v>0</v>
      </c>
      <c r="GOM1396" s="84">
        <f t="shared" si="3103"/>
        <v>2000000</v>
      </c>
      <c r="GON1396" s="84">
        <f t="shared" si="3103"/>
        <v>3000000</v>
      </c>
      <c r="GOU1396" s="84" t="s">
        <v>5401</v>
      </c>
      <c r="GOV1396" s="84">
        <f>GOV1390</f>
        <v>1000000</v>
      </c>
      <c r="GOW1396" s="84">
        <f t="shared" si="3103"/>
        <v>0</v>
      </c>
      <c r="GOX1396" s="84">
        <f t="shared" si="3103"/>
        <v>0</v>
      </c>
      <c r="GOY1396" s="84">
        <f t="shared" si="3103"/>
        <v>1000000</v>
      </c>
      <c r="GOZ1396" s="84">
        <f t="shared" si="3103"/>
        <v>2000000</v>
      </c>
      <c r="GPA1396" s="84">
        <f t="shared" si="3103"/>
        <v>0</v>
      </c>
      <c r="GPB1396" s="84">
        <f t="shared" si="3103"/>
        <v>0</v>
      </c>
      <c r="GPC1396" s="84">
        <f t="shared" si="3103"/>
        <v>2000000</v>
      </c>
      <c r="GPD1396" s="84">
        <f t="shared" si="3103"/>
        <v>3000000</v>
      </c>
      <c r="GPK1396" s="84" t="s">
        <v>5401</v>
      </c>
      <c r="GPL1396" s="84">
        <f>GPL1390</f>
        <v>1000000</v>
      </c>
      <c r="GPM1396" s="84">
        <f t="shared" si="3103"/>
        <v>0</v>
      </c>
      <c r="GPN1396" s="84">
        <f t="shared" si="3103"/>
        <v>0</v>
      </c>
      <c r="GPO1396" s="84">
        <f t="shared" si="3103"/>
        <v>1000000</v>
      </c>
      <c r="GPP1396" s="84">
        <f t="shared" si="3103"/>
        <v>2000000</v>
      </c>
      <c r="GPQ1396" s="84">
        <f t="shared" si="3103"/>
        <v>0</v>
      </c>
      <c r="GPR1396" s="84">
        <f t="shared" si="3103"/>
        <v>0</v>
      </c>
      <c r="GPS1396" s="84">
        <f t="shared" si="3103"/>
        <v>2000000</v>
      </c>
      <c r="GPT1396" s="84">
        <f t="shared" si="3103"/>
        <v>3000000</v>
      </c>
      <c r="GQA1396" s="84" t="s">
        <v>5401</v>
      </c>
      <c r="GQB1396" s="84">
        <f>GQB1390</f>
        <v>1000000</v>
      </c>
      <c r="GQC1396" s="84">
        <f t="shared" si="3103"/>
        <v>0</v>
      </c>
      <c r="GQD1396" s="84">
        <f t="shared" si="3103"/>
        <v>0</v>
      </c>
      <c r="GQE1396" s="84">
        <f t="shared" si="3103"/>
        <v>1000000</v>
      </c>
      <c r="GQF1396" s="84">
        <f t="shared" si="3103"/>
        <v>2000000</v>
      </c>
      <c r="GQG1396" s="84">
        <f t="shared" si="3103"/>
        <v>0</v>
      </c>
      <c r="GQH1396" s="84">
        <f t="shared" si="3103"/>
        <v>0</v>
      </c>
      <c r="GQI1396" s="84">
        <f t="shared" si="3103"/>
        <v>2000000</v>
      </c>
      <c r="GQJ1396" s="84">
        <f t="shared" si="3103"/>
        <v>3000000</v>
      </c>
      <c r="GQQ1396" s="84" t="s">
        <v>5401</v>
      </c>
      <c r="GQR1396" s="84">
        <f>GQR1390</f>
        <v>1000000</v>
      </c>
      <c r="GQS1396" s="84">
        <f t="shared" ref="GQS1396:GSV1396" si="3104">GQS1390</f>
        <v>0</v>
      </c>
      <c r="GQT1396" s="84">
        <f t="shared" si="3104"/>
        <v>0</v>
      </c>
      <c r="GQU1396" s="84">
        <f t="shared" si="3104"/>
        <v>1000000</v>
      </c>
      <c r="GQV1396" s="84">
        <f t="shared" si="3104"/>
        <v>2000000</v>
      </c>
      <c r="GQW1396" s="84">
        <f t="shared" si="3104"/>
        <v>0</v>
      </c>
      <c r="GQX1396" s="84">
        <f t="shared" si="3104"/>
        <v>0</v>
      </c>
      <c r="GQY1396" s="84">
        <f t="shared" si="3104"/>
        <v>2000000</v>
      </c>
      <c r="GQZ1396" s="84">
        <f t="shared" si="3104"/>
        <v>3000000</v>
      </c>
      <c r="GRG1396" s="84" t="s">
        <v>5401</v>
      </c>
      <c r="GRH1396" s="84">
        <f>GRH1390</f>
        <v>1000000</v>
      </c>
      <c r="GRI1396" s="84">
        <f t="shared" si="3104"/>
        <v>0</v>
      </c>
      <c r="GRJ1396" s="84">
        <f t="shared" si="3104"/>
        <v>0</v>
      </c>
      <c r="GRK1396" s="84">
        <f t="shared" si="3104"/>
        <v>1000000</v>
      </c>
      <c r="GRL1396" s="84">
        <f t="shared" si="3104"/>
        <v>2000000</v>
      </c>
      <c r="GRM1396" s="84">
        <f t="shared" si="3104"/>
        <v>0</v>
      </c>
      <c r="GRN1396" s="84">
        <f t="shared" si="3104"/>
        <v>0</v>
      </c>
      <c r="GRO1396" s="84">
        <f t="shared" si="3104"/>
        <v>2000000</v>
      </c>
      <c r="GRP1396" s="84">
        <f t="shared" si="3104"/>
        <v>3000000</v>
      </c>
      <c r="GRW1396" s="84" t="s">
        <v>5401</v>
      </c>
      <c r="GRX1396" s="84">
        <f>GRX1390</f>
        <v>1000000</v>
      </c>
      <c r="GRY1396" s="84">
        <f t="shared" si="3104"/>
        <v>0</v>
      </c>
      <c r="GRZ1396" s="84">
        <f t="shared" si="3104"/>
        <v>0</v>
      </c>
      <c r="GSA1396" s="84">
        <f t="shared" si="3104"/>
        <v>1000000</v>
      </c>
      <c r="GSB1396" s="84">
        <f t="shared" si="3104"/>
        <v>2000000</v>
      </c>
      <c r="GSC1396" s="84">
        <f t="shared" si="3104"/>
        <v>0</v>
      </c>
      <c r="GSD1396" s="84">
        <f t="shared" si="3104"/>
        <v>0</v>
      </c>
      <c r="GSE1396" s="84">
        <f t="shared" si="3104"/>
        <v>2000000</v>
      </c>
      <c r="GSF1396" s="84">
        <f t="shared" si="3104"/>
        <v>3000000</v>
      </c>
      <c r="GSM1396" s="84" t="s">
        <v>5401</v>
      </c>
      <c r="GSN1396" s="84">
        <f>GSN1390</f>
        <v>1000000</v>
      </c>
      <c r="GSO1396" s="84">
        <f t="shared" si="3104"/>
        <v>0</v>
      </c>
      <c r="GSP1396" s="84">
        <f t="shared" si="3104"/>
        <v>0</v>
      </c>
      <c r="GSQ1396" s="84">
        <f t="shared" si="3104"/>
        <v>1000000</v>
      </c>
      <c r="GSR1396" s="84">
        <f t="shared" si="3104"/>
        <v>2000000</v>
      </c>
      <c r="GSS1396" s="84">
        <f t="shared" si="3104"/>
        <v>0</v>
      </c>
      <c r="GST1396" s="84">
        <f t="shared" si="3104"/>
        <v>0</v>
      </c>
      <c r="GSU1396" s="84">
        <f t="shared" si="3104"/>
        <v>2000000</v>
      </c>
      <c r="GSV1396" s="84">
        <f t="shared" si="3104"/>
        <v>3000000</v>
      </c>
      <c r="GTC1396" s="84" t="s">
        <v>5401</v>
      </c>
      <c r="GTD1396" s="84">
        <f>GTD1390</f>
        <v>1000000</v>
      </c>
      <c r="GTE1396" s="84">
        <f t="shared" ref="GTE1396:GVH1396" si="3105">GTE1390</f>
        <v>0</v>
      </c>
      <c r="GTF1396" s="84">
        <f t="shared" si="3105"/>
        <v>0</v>
      </c>
      <c r="GTG1396" s="84">
        <f t="shared" si="3105"/>
        <v>1000000</v>
      </c>
      <c r="GTH1396" s="84">
        <f t="shared" si="3105"/>
        <v>2000000</v>
      </c>
      <c r="GTI1396" s="84">
        <f t="shared" si="3105"/>
        <v>0</v>
      </c>
      <c r="GTJ1396" s="84">
        <f t="shared" si="3105"/>
        <v>0</v>
      </c>
      <c r="GTK1396" s="84">
        <f t="shared" si="3105"/>
        <v>2000000</v>
      </c>
      <c r="GTL1396" s="84">
        <f t="shared" si="3105"/>
        <v>3000000</v>
      </c>
      <c r="GTS1396" s="84" t="s">
        <v>5401</v>
      </c>
      <c r="GTT1396" s="84">
        <f>GTT1390</f>
        <v>1000000</v>
      </c>
      <c r="GTU1396" s="84">
        <f t="shared" si="3105"/>
        <v>0</v>
      </c>
      <c r="GTV1396" s="84">
        <f t="shared" si="3105"/>
        <v>0</v>
      </c>
      <c r="GTW1396" s="84">
        <f t="shared" si="3105"/>
        <v>1000000</v>
      </c>
      <c r="GTX1396" s="84">
        <f t="shared" si="3105"/>
        <v>2000000</v>
      </c>
      <c r="GTY1396" s="84">
        <f t="shared" si="3105"/>
        <v>0</v>
      </c>
      <c r="GTZ1396" s="84">
        <f t="shared" si="3105"/>
        <v>0</v>
      </c>
      <c r="GUA1396" s="84">
        <f t="shared" si="3105"/>
        <v>2000000</v>
      </c>
      <c r="GUB1396" s="84">
        <f t="shared" si="3105"/>
        <v>3000000</v>
      </c>
      <c r="GUI1396" s="84" t="s">
        <v>5401</v>
      </c>
      <c r="GUJ1396" s="84">
        <f>GUJ1390</f>
        <v>1000000</v>
      </c>
      <c r="GUK1396" s="84">
        <f t="shared" si="3105"/>
        <v>0</v>
      </c>
      <c r="GUL1396" s="84">
        <f t="shared" si="3105"/>
        <v>0</v>
      </c>
      <c r="GUM1396" s="84">
        <f t="shared" si="3105"/>
        <v>1000000</v>
      </c>
      <c r="GUN1396" s="84">
        <f t="shared" si="3105"/>
        <v>2000000</v>
      </c>
      <c r="GUO1396" s="84">
        <f t="shared" si="3105"/>
        <v>0</v>
      </c>
      <c r="GUP1396" s="84">
        <f t="shared" si="3105"/>
        <v>0</v>
      </c>
      <c r="GUQ1396" s="84">
        <f t="shared" si="3105"/>
        <v>2000000</v>
      </c>
      <c r="GUR1396" s="84">
        <f t="shared" si="3105"/>
        <v>3000000</v>
      </c>
      <c r="GUY1396" s="84" t="s">
        <v>5401</v>
      </c>
      <c r="GUZ1396" s="84">
        <f>GUZ1390</f>
        <v>1000000</v>
      </c>
      <c r="GVA1396" s="84">
        <f t="shared" si="3105"/>
        <v>0</v>
      </c>
      <c r="GVB1396" s="84">
        <f t="shared" si="3105"/>
        <v>0</v>
      </c>
      <c r="GVC1396" s="84">
        <f t="shared" si="3105"/>
        <v>1000000</v>
      </c>
      <c r="GVD1396" s="84">
        <f t="shared" si="3105"/>
        <v>2000000</v>
      </c>
      <c r="GVE1396" s="84">
        <f t="shared" si="3105"/>
        <v>0</v>
      </c>
      <c r="GVF1396" s="84">
        <f t="shared" si="3105"/>
        <v>0</v>
      </c>
      <c r="GVG1396" s="84">
        <f t="shared" si="3105"/>
        <v>2000000</v>
      </c>
      <c r="GVH1396" s="84">
        <f t="shared" si="3105"/>
        <v>3000000</v>
      </c>
      <c r="GVO1396" s="84" t="s">
        <v>5401</v>
      </c>
      <c r="GVP1396" s="84">
        <f>GVP1390</f>
        <v>1000000</v>
      </c>
      <c r="GVQ1396" s="84">
        <f t="shared" ref="GVQ1396:GXT1396" si="3106">GVQ1390</f>
        <v>0</v>
      </c>
      <c r="GVR1396" s="84">
        <f t="shared" si="3106"/>
        <v>0</v>
      </c>
      <c r="GVS1396" s="84">
        <f t="shared" si="3106"/>
        <v>1000000</v>
      </c>
      <c r="GVT1396" s="84">
        <f t="shared" si="3106"/>
        <v>2000000</v>
      </c>
      <c r="GVU1396" s="84">
        <f t="shared" si="3106"/>
        <v>0</v>
      </c>
      <c r="GVV1396" s="84">
        <f t="shared" si="3106"/>
        <v>0</v>
      </c>
      <c r="GVW1396" s="84">
        <f t="shared" si="3106"/>
        <v>2000000</v>
      </c>
      <c r="GVX1396" s="84">
        <f t="shared" si="3106"/>
        <v>3000000</v>
      </c>
      <c r="GWE1396" s="84" t="s">
        <v>5401</v>
      </c>
      <c r="GWF1396" s="84">
        <f>GWF1390</f>
        <v>1000000</v>
      </c>
      <c r="GWG1396" s="84">
        <f t="shared" si="3106"/>
        <v>0</v>
      </c>
      <c r="GWH1396" s="84">
        <f t="shared" si="3106"/>
        <v>0</v>
      </c>
      <c r="GWI1396" s="84">
        <f t="shared" si="3106"/>
        <v>1000000</v>
      </c>
      <c r="GWJ1396" s="84">
        <f t="shared" si="3106"/>
        <v>2000000</v>
      </c>
      <c r="GWK1396" s="84">
        <f t="shared" si="3106"/>
        <v>0</v>
      </c>
      <c r="GWL1396" s="84">
        <f t="shared" si="3106"/>
        <v>0</v>
      </c>
      <c r="GWM1396" s="84">
        <f t="shared" si="3106"/>
        <v>2000000</v>
      </c>
      <c r="GWN1396" s="84">
        <f t="shared" si="3106"/>
        <v>3000000</v>
      </c>
      <c r="GWU1396" s="84" t="s">
        <v>5401</v>
      </c>
      <c r="GWV1396" s="84">
        <f>GWV1390</f>
        <v>1000000</v>
      </c>
      <c r="GWW1396" s="84">
        <f t="shared" si="3106"/>
        <v>0</v>
      </c>
      <c r="GWX1396" s="84">
        <f t="shared" si="3106"/>
        <v>0</v>
      </c>
      <c r="GWY1396" s="84">
        <f t="shared" si="3106"/>
        <v>1000000</v>
      </c>
      <c r="GWZ1396" s="84">
        <f t="shared" si="3106"/>
        <v>2000000</v>
      </c>
      <c r="GXA1396" s="84">
        <f t="shared" si="3106"/>
        <v>0</v>
      </c>
      <c r="GXB1396" s="84">
        <f t="shared" si="3106"/>
        <v>0</v>
      </c>
      <c r="GXC1396" s="84">
        <f t="shared" si="3106"/>
        <v>2000000</v>
      </c>
      <c r="GXD1396" s="84">
        <f t="shared" si="3106"/>
        <v>3000000</v>
      </c>
      <c r="GXK1396" s="84" t="s">
        <v>5401</v>
      </c>
      <c r="GXL1396" s="84">
        <f>GXL1390</f>
        <v>1000000</v>
      </c>
      <c r="GXM1396" s="84">
        <f t="shared" si="3106"/>
        <v>0</v>
      </c>
      <c r="GXN1396" s="84">
        <f t="shared" si="3106"/>
        <v>0</v>
      </c>
      <c r="GXO1396" s="84">
        <f t="shared" si="3106"/>
        <v>1000000</v>
      </c>
      <c r="GXP1396" s="84">
        <f t="shared" si="3106"/>
        <v>2000000</v>
      </c>
      <c r="GXQ1396" s="84">
        <f t="shared" si="3106"/>
        <v>0</v>
      </c>
      <c r="GXR1396" s="84">
        <f t="shared" si="3106"/>
        <v>0</v>
      </c>
      <c r="GXS1396" s="84">
        <f t="shared" si="3106"/>
        <v>2000000</v>
      </c>
      <c r="GXT1396" s="84">
        <f t="shared" si="3106"/>
        <v>3000000</v>
      </c>
      <c r="GYA1396" s="84" t="s">
        <v>5401</v>
      </c>
      <c r="GYB1396" s="84">
        <f>GYB1390</f>
        <v>1000000</v>
      </c>
      <c r="GYC1396" s="84">
        <f t="shared" ref="GYC1396:HAF1396" si="3107">GYC1390</f>
        <v>0</v>
      </c>
      <c r="GYD1396" s="84">
        <f t="shared" si="3107"/>
        <v>0</v>
      </c>
      <c r="GYE1396" s="84">
        <f t="shared" si="3107"/>
        <v>1000000</v>
      </c>
      <c r="GYF1396" s="84">
        <f t="shared" si="3107"/>
        <v>2000000</v>
      </c>
      <c r="GYG1396" s="84">
        <f t="shared" si="3107"/>
        <v>0</v>
      </c>
      <c r="GYH1396" s="84">
        <f t="shared" si="3107"/>
        <v>0</v>
      </c>
      <c r="GYI1396" s="84">
        <f t="shared" si="3107"/>
        <v>2000000</v>
      </c>
      <c r="GYJ1396" s="84">
        <f t="shared" si="3107"/>
        <v>3000000</v>
      </c>
      <c r="GYQ1396" s="84" t="s">
        <v>5401</v>
      </c>
      <c r="GYR1396" s="84">
        <f>GYR1390</f>
        <v>1000000</v>
      </c>
      <c r="GYS1396" s="84">
        <f t="shared" si="3107"/>
        <v>0</v>
      </c>
      <c r="GYT1396" s="84">
        <f t="shared" si="3107"/>
        <v>0</v>
      </c>
      <c r="GYU1396" s="84">
        <f t="shared" si="3107"/>
        <v>1000000</v>
      </c>
      <c r="GYV1396" s="84">
        <f t="shared" si="3107"/>
        <v>2000000</v>
      </c>
      <c r="GYW1396" s="84">
        <f t="shared" si="3107"/>
        <v>0</v>
      </c>
      <c r="GYX1396" s="84">
        <f t="shared" si="3107"/>
        <v>0</v>
      </c>
      <c r="GYY1396" s="84">
        <f t="shared" si="3107"/>
        <v>2000000</v>
      </c>
      <c r="GYZ1396" s="84">
        <f t="shared" si="3107"/>
        <v>3000000</v>
      </c>
      <c r="GZG1396" s="84" t="s">
        <v>5401</v>
      </c>
      <c r="GZH1396" s="84">
        <f>GZH1390</f>
        <v>1000000</v>
      </c>
      <c r="GZI1396" s="84">
        <f t="shared" si="3107"/>
        <v>0</v>
      </c>
      <c r="GZJ1396" s="84">
        <f t="shared" si="3107"/>
        <v>0</v>
      </c>
      <c r="GZK1396" s="84">
        <f t="shared" si="3107"/>
        <v>1000000</v>
      </c>
      <c r="GZL1396" s="84">
        <f t="shared" si="3107"/>
        <v>2000000</v>
      </c>
      <c r="GZM1396" s="84">
        <f t="shared" si="3107"/>
        <v>0</v>
      </c>
      <c r="GZN1396" s="84">
        <f t="shared" si="3107"/>
        <v>0</v>
      </c>
      <c r="GZO1396" s="84">
        <f t="shared" si="3107"/>
        <v>2000000</v>
      </c>
      <c r="GZP1396" s="84">
        <f t="shared" si="3107"/>
        <v>3000000</v>
      </c>
      <c r="GZW1396" s="84" t="s">
        <v>5401</v>
      </c>
      <c r="GZX1396" s="84">
        <f>GZX1390</f>
        <v>1000000</v>
      </c>
      <c r="GZY1396" s="84">
        <f t="shared" si="3107"/>
        <v>0</v>
      </c>
      <c r="GZZ1396" s="84">
        <f t="shared" si="3107"/>
        <v>0</v>
      </c>
      <c r="HAA1396" s="84">
        <f t="shared" si="3107"/>
        <v>1000000</v>
      </c>
      <c r="HAB1396" s="84">
        <f t="shared" si="3107"/>
        <v>2000000</v>
      </c>
      <c r="HAC1396" s="84">
        <f t="shared" si="3107"/>
        <v>0</v>
      </c>
      <c r="HAD1396" s="84">
        <f t="shared" si="3107"/>
        <v>0</v>
      </c>
      <c r="HAE1396" s="84">
        <f t="shared" si="3107"/>
        <v>2000000</v>
      </c>
      <c r="HAF1396" s="84">
        <f t="shared" si="3107"/>
        <v>3000000</v>
      </c>
      <c r="HAM1396" s="84" t="s">
        <v>5401</v>
      </c>
      <c r="HAN1396" s="84">
        <f>HAN1390</f>
        <v>1000000</v>
      </c>
      <c r="HAO1396" s="84">
        <f t="shared" ref="HAO1396:HCR1396" si="3108">HAO1390</f>
        <v>0</v>
      </c>
      <c r="HAP1396" s="84">
        <f t="shared" si="3108"/>
        <v>0</v>
      </c>
      <c r="HAQ1396" s="84">
        <f t="shared" si="3108"/>
        <v>1000000</v>
      </c>
      <c r="HAR1396" s="84">
        <f t="shared" si="3108"/>
        <v>2000000</v>
      </c>
      <c r="HAS1396" s="84">
        <f t="shared" si="3108"/>
        <v>0</v>
      </c>
      <c r="HAT1396" s="84">
        <f t="shared" si="3108"/>
        <v>0</v>
      </c>
      <c r="HAU1396" s="84">
        <f t="shared" si="3108"/>
        <v>2000000</v>
      </c>
      <c r="HAV1396" s="84">
        <f t="shared" si="3108"/>
        <v>3000000</v>
      </c>
      <c r="HBC1396" s="84" t="s">
        <v>5401</v>
      </c>
      <c r="HBD1396" s="84">
        <f>HBD1390</f>
        <v>1000000</v>
      </c>
      <c r="HBE1396" s="84">
        <f t="shared" si="3108"/>
        <v>0</v>
      </c>
      <c r="HBF1396" s="84">
        <f t="shared" si="3108"/>
        <v>0</v>
      </c>
      <c r="HBG1396" s="84">
        <f t="shared" si="3108"/>
        <v>1000000</v>
      </c>
      <c r="HBH1396" s="84">
        <f t="shared" si="3108"/>
        <v>2000000</v>
      </c>
      <c r="HBI1396" s="84">
        <f t="shared" si="3108"/>
        <v>0</v>
      </c>
      <c r="HBJ1396" s="84">
        <f t="shared" si="3108"/>
        <v>0</v>
      </c>
      <c r="HBK1396" s="84">
        <f t="shared" si="3108"/>
        <v>2000000</v>
      </c>
      <c r="HBL1396" s="84">
        <f t="shared" si="3108"/>
        <v>3000000</v>
      </c>
      <c r="HBS1396" s="84" t="s">
        <v>5401</v>
      </c>
      <c r="HBT1396" s="84">
        <f>HBT1390</f>
        <v>1000000</v>
      </c>
      <c r="HBU1396" s="84">
        <f t="shared" si="3108"/>
        <v>0</v>
      </c>
      <c r="HBV1396" s="84">
        <f t="shared" si="3108"/>
        <v>0</v>
      </c>
      <c r="HBW1396" s="84">
        <f t="shared" si="3108"/>
        <v>1000000</v>
      </c>
      <c r="HBX1396" s="84">
        <f t="shared" si="3108"/>
        <v>2000000</v>
      </c>
      <c r="HBY1396" s="84">
        <f t="shared" si="3108"/>
        <v>0</v>
      </c>
      <c r="HBZ1396" s="84">
        <f t="shared" si="3108"/>
        <v>0</v>
      </c>
      <c r="HCA1396" s="84">
        <f t="shared" si="3108"/>
        <v>2000000</v>
      </c>
      <c r="HCB1396" s="84">
        <f t="shared" si="3108"/>
        <v>3000000</v>
      </c>
      <c r="HCI1396" s="84" t="s">
        <v>5401</v>
      </c>
      <c r="HCJ1396" s="84">
        <f>HCJ1390</f>
        <v>1000000</v>
      </c>
      <c r="HCK1396" s="84">
        <f t="shared" si="3108"/>
        <v>0</v>
      </c>
      <c r="HCL1396" s="84">
        <f t="shared" si="3108"/>
        <v>0</v>
      </c>
      <c r="HCM1396" s="84">
        <f t="shared" si="3108"/>
        <v>1000000</v>
      </c>
      <c r="HCN1396" s="84">
        <f t="shared" si="3108"/>
        <v>2000000</v>
      </c>
      <c r="HCO1396" s="84">
        <f t="shared" si="3108"/>
        <v>0</v>
      </c>
      <c r="HCP1396" s="84">
        <f t="shared" si="3108"/>
        <v>0</v>
      </c>
      <c r="HCQ1396" s="84">
        <f t="shared" si="3108"/>
        <v>2000000</v>
      </c>
      <c r="HCR1396" s="84">
        <f t="shared" si="3108"/>
        <v>3000000</v>
      </c>
      <c r="HCY1396" s="84" t="s">
        <v>5401</v>
      </c>
      <c r="HCZ1396" s="84">
        <f>HCZ1390</f>
        <v>1000000</v>
      </c>
      <c r="HDA1396" s="84">
        <f t="shared" ref="HDA1396:HFD1396" si="3109">HDA1390</f>
        <v>0</v>
      </c>
      <c r="HDB1396" s="84">
        <f t="shared" si="3109"/>
        <v>0</v>
      </c>
      <c r="HDC1396" s="84">
        <f t="shared" si="3109"/>
        <v>1000000</v>
      </c>
      <c r="HDD1396" s="84">
        <f t="shared" si="3109"/>
        <v>2000000</v>
      </c>
      <c r="HDE1396" s="84">
        <f t="shared" si="3109"/>
        <v>0</v>
      </c>
      <c r="HDF1396" s="84">
        <f t="shared" si="3109"/>
        <v>0</v>
      </c>
      <c r="HDG1396" s="84">
        <f t="shared" si="3109"/>
        <v>2000000</v>
      </c>
      <c r="HDH1396" s="84">
        <f t="shared" si="3109"/>
        <v>3000000</v>
      </c>
      <c r="HDO1396" s="84" t="s">
        <v>5401</v>
      </c>
      <c r="HDP1396" s="84">
        <f>HDP1390</f>
        <v>1000000</v>
      </c>
      <c r="HDQ1396" s="84">
        <f t="shared" si="3109"/>
        <v>0</v>
      </c>
      <c r="HDR1396" s="84">
        <f t="shared" si="3109"/>
        <v>0</v>
      </c>
      <c r="HDS1396" s="84">
        <f t="shared" si="3109"/>
        <v>1000000</v>
      </c>
      <c r="HDT1396" s="84">
        <f t="shared" si="3109"/>
        <v>2000000</v>
      </c>
      <c r="HDU1396" s="84">
        <f t="shared" si="3109"/>
        <v>0</v>
      </c>
      <c r="HDV1396" s="84">
        <f t="shared" si="3109"/>
        <v>0</v>
      </c>
      <c r="HDW1396" s="84">
        <f t="shared" si="3109"/>
        <v>2000000</v>
      </c>
      <c r="HDX1396" s="84">
        <f t="shared" si="3109"/>
        <v>3000000</v>
      </c>
      <c r="HEE1396" s="84" t="s">
        <v>5401</v>
      </c>
      <c r="HEF1396" s="84">
        <f>HEF1390</f>
        <v>1000000</v>
      </c>
      <c r="HEG1396" s="84">
        <f t="shared" si="3109"/>
        <v>0</v>
      </c>
      <c r="HEH1396" s="84">
        <f t="shared" si="3109"/>
        <v>0</v>
      </c>
      <c r="HEI1396" s="84">
        <f t="shared" si="3109"/>
        <v>1000000</v>
      </c>
      <c r="HEJ1396" s="84">
        <f t="shared" si="3109"/>
        <v>2000000</v>
      </c>
      <c r="HEK1396" s="84">
        <f t="shared" si="3109"/>
        <v>0</v>
      </c>
      <c r="HEL1396" s="84">
        <f t="shared" si="3109"/>
        <v>0</v>
      </c>
      <c r="HEM1396" s="84">
        <f t="shared" si="3109"/>
        <v>2000000</v>
      </c>
      <c r="HEN1396" s="84">
        <f t="shared" si="3109"/>
        <v>3000000</v>
      </c>
      <c r="HEU1396" s="84" t="s">
        <v>5401</v>
      </c>
      <c r="HEV1396" s="84">
        <f>HEV1390</f>
        <v>1000000</v>
      </c>
      <c r="HEW1396" s="84">
        <f t="shared" si="3109"/>
        <v>0</v>
      </c>
      <c r="HEX1396" s="84">
        <f t="shared" si="3109"/>
        <v>0</v>
      </c>
      <c r="HEY1396" s="84">
        <f t="shared" si="3109"/>
        <v>1000000</v>
      </c>
      <c r="HEZ1396" s="84">
        <f t="shared" si="3109"/>
        <v>2000000</v>
      </c>
      <c r="HFA1396" s="84">
        <f t="shared" si="3109"/>
        <v>0</v>
      </c>
      <c r="HFB1396" s="84">
        <f t="shared" si="3109"/>
        <v>0</v>
      </c>
      <c r="HFC1396" s="84">
        <f t="shared" si="3109"/>
        <v>2000000</v>
      </c>
      <c r="HFD1396" s="84">
        <f t="shared" si="3109"/>
        <v>3000000</v>
      </c>
      <c r="HFK1396" s="84" t="s">
        <v>5401</v>
      </c>
      <c r="HFL1396" s="84">
        <f>HFL1390</f>
        <v>1000000</v>
      </c>
      <c r="HFM1396" s="84">
        <f t="shared" ref="HFM1396:HHP1396" si="3110">HFM1390</f>
        <v>0</v>
      </c>
      <c r="HFN1396" s="84">
        <f t="shared" si="3110"/>
        <v>0</v>
      </c>
      <c r="HFO1396" s="84">
        <f t="shared" si="3110"/>
        <v>1000000</v>
      </c>
      <c r="HFP1396" s="84">
        <f t="shared" si="3110"/>
        <v>2000000</v>
      </c>
      <c r="HFQ1396" s="84">
        <f t="shared" si="3110"/>
        <v>0</v>
      </c>
      <c r="HFR1396" s="84">
        <f t="shared" si="3110"/>
        <v>0</v>
      </c>
      <c r="HFS1396" s="84">
        <f t="shared" si="3110"/>
        <v>2000000</v>
      </c>
      <c r="HFT1396" s="84">
        <f t="shared" si="3110"/>
        <v>3000000</v>
      </c>
      <c r="HGA1396" s="84" t="s">
        <v>5401</v>
      </c>
      <c r="HGB1396" s="84">
        <f>HGB1390</f>
        <v>1000000</v>
      </c>
      <c r="HGC1396" s="84">
        <f t="shared" si="3110"/>
        <v>0</v>
      </c>
      <c r="HGD1396" s="84">
        <f t="shared" si="3110"/>
        <v>0</v>
      </c>
      <c r="HGE1396" s="84">
        <f t="shared" si="3110"/>
        <v>1000000</v>
      </c>
      <c r="HGF1396" s="84">
        <f t="shared" si="3110"/>
        <v>2000000</v>
      </c>
      <c r="HGG1396" s="84">
        <f t="shared" si="3110"/>
        <v>0</v>
      </c>
      <c r="HGH1396" s="84">
        <f t="shared" si="3110"/>
        <v>0</v>
      </c>
      <c r="HGI1396" s="84">
        <f t="shared" si="3110"/>
        <v>2000000</v>
      </c>
      <c r="HGJ1396" s="84">
        <f t="shared" si="3110"/>
        <v>3000000</v>
      </c>
      <c r="HGQ1396" s="84" t="s">
        <v>5401</v>
      </c>
      <c r="HGR1396" s="84">
        <f>HGR1390</f>
        <v>1000000</v>
      </c>
      <c r="HGS1396" s="84">
        <f t="shared" si="3110"/>
        <v>0</v>
      </c>
      <c r="HGT1396" s="84">
        <f t="shared" si="3110"/>
        <v>0</v>
      </c>
      <c r="HGU1396" s="84">
        <f t="shared" si="3110"/>
        <v>1000000</v>
      </c>
      <c r="HGV1396" s="84">
        <f t="shared" si="3110"/>
        <v>2000000</v>
      </c>
      <c r="HGW1396" s="84">
        <f t="shared" si="3110"/>
        <v>0</v>
      </c>
      <c r="HGX1396" s="84">
        <f t="shared" si="3110"/>
        <v>0</v>
      </c>
      <c r="HGY1396" s="84">
        <f t="shared" si="3110"/>
        <v>2000000</v>
      </c>
      <c r="HGZ1396" s="84">
        <f t="shared" si="3110"/>
        <v>3000000</v>
      </c>
      <c r="HHG1396" s="84" t="s">
        <v>5401</v>
      </c>
      <c r="HHH1396" s="84">
        <f>HHH1390</f>
        <v>1000000</v>
      </c>
      <c r="HHI1396" s="84">
        <f t="shared" si="3110"/>
        <v>0</v>
      </c>
      <c r="HHJ1396" s="84">
        <f t="shared" si="3110"/>
        <v>0</v>
      </c>
      <c r="HHK1396" s="84">
        <f t="shared" si="3110"/>
        <v>1000000</v>
      </c>
      <c r="HHL1396" s="84">
        <f t="shared" si="3110"/>
        <v>2000000</v>
      </c>
      <c r="HHM1396" s="84">
        <f t="shared" si="3110"/>
        <v>0</v>
      </c>
      <c r="HHN1396" s="84">
        <f t="shared" si="3110"/>
        <v>0</v>
      </c>
      <c r="HHO1396" s="84">
        <f t="shared" si="3110"/>
        <v>2000000</v>
      </c>
      <c r="HHP1396" s="84">
        <f t="shared" si="3110"/>
        <v>3000000</v>
      </c>
      <c r="HHW1396" s="84" t="s">
        <v>5401</v>
      </c>
      <c r="HHX1396" s="84">
        <f>HHX1390</f>
        <v>1000000</v>
      </c>
      <c r="HHY1396" s="84">
        <f t="shared" ref="HHY1396:HKB1396" si="3111">HHY1390</f>
        <v>0</v>
      </c>
      <c r="HHZ1396" s="84">
        <f t="shared" si="3111"/>
        <v>0</v>
      </c>
      <c r="HIA1396" s="84">
        <f t="shared" si="3111"/>
        <v>1000000</v>
      </c>
      <c r="HIB1396" s="84">
        <f t="shared" si="3111"/>
        <v>2000000</v>
      </c>
      <c r="HIC1396" s="84">
        <f t="shared" si="3111"/>
        <v>0</v>
      </c>
      <c r="HID1396" s="84">
        <f t="shared" si="3111"/>
        <v>0</v>
      </c>
      <c r="HIE1396" s="84">
        <f t="shared" si="3111"/>
        <v>2000000</v>
      </c>
      <c r="HIF1396" s="84">
        <f t="shared" si="3111"/>
        <v>3000000</v>
      </c>
      <c r="HIM1396" s="84" t="s">
        <v>5401</v>
      </c>
      <c r="HIN1396" s="84">
        <f>HIN1390</f>
        <v>1000000</v>
      </c>
      <c r="HIO1396" s="84">
        <f t="shared" si="3111"/>
        <v>0</v>
      </c>
      <c r="HIP1396" s="84">
        <f t="shared" si="3111"/>
        <v>0</v>
      </c>
      <c r="HIQ1396" s="84">
        <f t="shared" si="3111"/>
        <v>1000000</v>
      </c>
      <c r="HIR1396" s="84">
        <f t="shared" si="3111"/>
        <v>2000000</v>
      </c>
      <c r="HIS1396" s="84">
        <f t="shared" si="3111"/>
        <v>0</v>
      </c>
      <c r="HIT1396" s="84">
        <f t="shared" si="3111"/>
        <v>0</v>
      </c>
      <c r="HIU1396" s="84">
        <f t="shared" si="3111"/>
        <v>2000000</v>
      </c>
      <c r="HIV1396" s="84">
        <f t="shared" si="3111"/>
        <v>3000000</v>
      </c>
      <c r="HJC1396" s="84" t="s">
        <v>5401</v>
      </c>
      <c r="HJD1396" s="84">
        <f>HJD1390</f>
        <v>1000000</v>
      </c>
      <c r="HJE1396" s="84">
        <f t="shared" si="3111"/>
        <v>0</v>
      </c>
      <c r="HJF1396" s="84">
        <f t="shared" si="3111"/>
        <v>0</v>
      </c>
      <c r="HJG1396" s="84">
        <f t="shared" si="3111"/>
        <v>1000000</v>
      </c>
      <c r="HJH1396" s="84">
        <f t="shared" si="3111"/>
        <v>2000000</v>
      </c>
      <c r="HJI1396" s="84">
        <f t="shared" si="3111"/>
        <v>0</v>
      </c>
      <c r="HJJ1396" s="84">
        <f t="shared" si="3111"/>
        <v>0</v>
      </c>
      <c r="HJK1396" s="84">
        <f t="shared" si="3111"/>
        <v>2000000</v>
      </c>
      <c r="HJL1396" s="84">
        <f t="shared" si="3111"/>
        <v>3000000</v>
      </c>
      <c r="HJS1396" s="84" t="s">
        <v>5401</v>
      </c>
      <c r="HJT1396" s="84">
        <f>HJT1390</f>
        <v>1000000</v>
      </c>
      <c r="HJU1396" s="84">
        <f t="shared" si="3111"/>
        <v>0</v>
      </c>
      <c r="HJV1396" s="84">
        <f t="shared" si="3111"/>
        <v>0</v>
      </c>
      <c r="HJW1396" s="84">
        <f t="shared" si="3111"/>
        <v>1000000</v>
      </c>
      <c r="HJX1396" s="84">
        <f t="shared" si="3111"/>
        <v>2000000</v>
      </c>
      <c r="HJY1396" s="84">
        <f t="shared" si="3111"/>
        <v>0</v>
      </c>
      <c r="HJZ1396" s="84">
        <f t="shared" si="3111"/>
        <v>0</v>
      </c>
      <c r="HKA1396" s="84">
        <f t="shared" si="3111"/>
        <v>2000000</v>
      </c>
      <c r="HKB1396" s="84">
        <f t="shared" si="3111"/>
        <v>3000000</v>
      </c>
      <c r="HKI1396" s="84" t="s">
        <v>5401</v>
      </c>
      <c r="HKJ1396" s="84">
        <f>HKJ1390</f>
        <v>1000000</v>
      </c>
      <c r="HKK1396" s="84">
        <f t="shared" ref="HKK1396:HMN1396" si="3112">HKK1390</f>
        <v>0</v>
      </c>
      <c r="HKL1396" s="84">
        <f t="shared" si="3112"/>
        <v>0</v>
      </c>
      <c r="HKM1396" s="84">
        <f t="shared" si="3112"/>
        <v>1000000</v>
      </c>
      <c r="HKN1396" s="84">
        <f t="shared" si="3112"/>
        <v>2000000</v>
      </c>
      <c r="HKO1396" s="84">
        <f t="shared" si="3112"/>
        <v>0</v>
      </c>
      <c r="HKP1396" s="84">
        <f t="shared" si="3112"/>
        <v>0</v>
      </c>
      <c r="HKQ1396" s="84">
        <f t="shared" si="3112"/>
        <v>2000000</v>
      </c>
      <c r="HKR1396" s="84">
        <f t="shared" si="3112"/>
        <v>3000000</v>
      </c>
      <c r="HKY1396" s="84" t="s">
        <v>5401</v>
      </c>
      <c r="HKZ1396" s="84">
        <f>HKZ1390</f>
        <v>1000000</v>
      </c>
      <c r="HLA1396" s="84">
        <f t="shared" si="3112"/>
        <v>0</v>
      </c>
      <c r="HLB1396" s="84">
        <f t="shared" si="3112"/>
        <v>0</v>
      </c>
      <c r="HLC1396" s="84">
        <f t="shared" si="3112"/>
        <v>1000000</v>
      </c>
      <c r="HLD1396" s="84">
        <f t="shared" si="3112"/>
        <v>2000000</v>
      </c>
      <c r="HLE1396" s="84">
        <f t="shared" si="3112"/>
        <v>0</v>
      </c>
      <c r="HLF1396" s="84">
        <f t="shared" si="3112"/>
        <v>0</v>
      </c>
      <c r="HLG1396" s="84">
        <f t="shared" si="3112"/>
        <v>2000000</v>
      </c>
      <c r="HLH1396" s="84">
        <f t="shared" si="3112"/>
        <v>3000000</v>
      </c>
      <c r="HLO1396" s="84" t="s">
        <v>5401</v>
      </c>
      <c r="HLP1396" s="84">
        <f>HLP1390</f>
        <v>1000000</v>
      </c>
      <c r="HLQ1396" s="84">
        <f t="shared" si="3112"/>
        <v>0</v>
      </c>
      <c r="HLR1396" s="84">
        <f t="shared" si="3112"/>
        <v>0</v>
      </c>
      <c r="HLS1396" s="84">
        <f t="shared" si="3112"/>
        <v>1000000</v>
      </c>
      <c r="HLT1396" s="84">
        <f t="shared" si="3112"/>
        <v>2000000</v>
      </c>
      <c r="HLU1396" s="84">
        <f t="shared" si="3112"/>
        <v>0</v>
      </c>
      <c r="HLV1396" s="84">
        <f t="shared" si="3112"/>
        <v>0</v>
      </c>
      <c r="HLW1396" s="84">
        <f t="shared" si="3112"/>
        <v>2000000</v>
      </c>
      <c r="HLX1396" s="84">
        <f t="shared" si="3112"/>
        <v>3000000</v>
      </c>
      <c r="HME1396" s="84" t="s">
        <v>5401</v>
      </c>
      <c r="HMF1396" s="84">
        <f>HMF1390</f>
        <v>1000000</v>
      </c>
      <c r="HMG1396" s="84">
        <f t="shared" si="3112"/>
        <v>0</v>
      </c>
      <c r="HMH1396" s="84">
        <f t="shared" si="3112"/>
        <v>0</v>
      </c>
      <c r="HMI1396" s="84">
        <f t="shared" si="3112"/>
        <v>1000000</v>
      </c>
      <c r="HMJ1396" s="84">
        <f t="shared" si="3112"/>
        <v>2000000</v>
      </c>
      <c r="HMK1396" s="84">
        <f t="shared" si="3112"/>
        <v>0</v>
      </c>
      <c r="HML1396" s="84">
        <f t="shared" si="3112"/>
        <v>0</v>
      </c>
      <c r="HMM1396" s="84">
        <f t="shared" si="3112"/>
        <v>2000000</v>
      </c>
      <c r="HMN1396" s="84">
        <f t="shared" si="3112"/>
        <v>3000000</v>
      </c>
      <c r="HMU1396" s="84" t="s">
        <v>5401</v>
      </c>
      <c r="HMV1396" s="84">
        <f>HMV1390</f>
        <v>1000000</v>
      </c>
      <c r="HMW1396" s="84">
        <f t="shared" ref="HMW1396:HOZ1396" si="3113">HMW1390</f>
        <v>0</v>
      </c>
      <c r="HMX1396" s="84">
        <f t="shared" si="3113"/>
        <v>0</v>
      </c>
      <c r="HMY1396" s="84">
        <f t="shared" si="3113"/>
        <v>1000000</v>
      </c>
      <c r="HMZ1396" s="84">
        <f t="shared" si="3113"/>
        <v>2000000</v>
      </c>
      <c r="HNA1396" s="84">
        <f t="shared" si="3113"/>
        <v>0</v>
      </c>
      <c r="HNB1396" s="84">
        <f t="shared" si="3113"/>
        <v>0</v>
      </c>
      <c r="HNC1396" s="84">
        <f t="shared" si="3113"/>
        <v>2000000</v>
      </c>
      <c r="HND1396" s="84">
        <f t="shared" si="3113"/>
        <v>3000000</v>
      </c>
      <c r="HNK1396" s="84" t="s">
        <v>5401</v>
      </c>
      <c r="HNL1396" s="84">
        <f>HNL1390</f>
        <v>1000000</v>
      </c>
      <c r="HNM1396" s="84">
        <f t="shared" si="3113"/>
        <v>0</v>
      </c>
      <c r="HNN1396" s="84">
        <f t="shared" si="3113"/>
        <v>0</v>
      </c>
      <c r="HNO1396" s="84">
        <f t="shared" si="3113"/>
        <v>1000000</v>
      </c>
      <c r="HNP1396" s="84">
        <f t="shared" si="3113"/>
        <v>2000000</v>
      </c>
      <c r="HNQ1396" s="84">
        <f t="shared" si="3113"/>
        <v>0</v>
      </c>
      <c r="HNR1396" s="84">
        <f t="shared" si="3113"/>
        <v>0</v>
      </c>
      <c r="HNS1396" s="84">
        <f t="shared" si="3113"/>
        <v>2000000</v>
      </c>
      <c r="HNT1396" s="84">
        <f t="shared" si="3113"/>
        <v>3000000</v>
      </c>
      <c r="HOA1396" s="84" t="s">
        <v>5401</v>
      </c>
      <c r="HOB1396" s="84">
        <f>HOB1390</f>
        <v>1000000</v>
      </c>
      <c r="HOC1396" s="84">
        <f t="shared" si="3113"/>
        <v>0</v>
      </c>
      <c r="HOD1396" s="84">
        <f t="shared" si="3113"/>
        <v>0</v>
      </c>
      <c r="HOE1396" s="84">
        <f t="shared" si="3113"/>
        <v>1000000</v>
      </c>
      <c r="HOF1396" s="84">
        <f t="shared" si="3113"/>
        <v>2000000</v>
      </c>
      <c r="HOG1396" s="84">
        <f t="shared" si="3113"/>
        <v>0</v>
      </c>
      <c r="HOH1396" s="84">
        <f t="shared" si="3113"/>
        <v>0</v>
      </c>
      <c r="HOI1396" s="84">
        <f t="shared" si="3113"/>
        <v>2000000</v>
      </c>
      <c r="HOJ1396" s="84">
        <f t="shared" si="3113"/>
        <v>3000000</v>
      </c>
      <c r="HOQ1396" s="84" t="s">
        <v>5401</v>
      </c>
      <c r="HOR1396" s="84">
        <f>HOR1390</f>
        <v>1000000</v>
      </c>
      <c r="HOS1396" s="84">
        <f t="shared" si="3113"/>
        <v>0</v>
      </c>
      <c r="HOT1396" s="84">
        <f t="shared" si="3113"/>
        <v>0</v>
      </c>
      <c r="HOU1396" s="84">
        <f t="shared" si="3113"/>
        <v>1000000</v>
      </c>
      <c r="HOV1396" s="84">
        <f t="shared" si="3113"/>
        <v>2000000</v>
      </c>
      <c r="HOW1396" s="84">
        <f t="shared" si="3113"/>
        <v>0</v>
      </c>
      <c r="HOX1396" s="84">
        <f t="shared" si="3113"/>
        <v>0</v>
      </c>
      <c r="HOY1396" s="84">
        <f t="shared" si="3113"/>
        <v>2000000</v>
      </c>
      <c r="HOZ1396" s="84">
        <f t="shared" si="3113"/>
        <v>3000000</v>
      </c>
      <c r="HPG1396" s="84" t="s">
        <v>5401</v>
      </c>
      <c r="HPH1396" s="84">
        <f>HPH1390</f>
        <v>1000000</v>
      </c>
      <c r="HPI1396" s="84">
        <f t="shared" ref="HPI1396:HRL1396" si="3114">HPI1390</f>
        <v>0</v>
      </c>
      <c r="HPJ1396" s="84">
        <f t="shared" si="3114"/>
        <v>0</v>
      </c>
      <c r="HPK1396" s="84">
        <f t="shared" si="3114"/>
        <v>1000000</v>
      </c>
      <c r="HPL1396" s="84">
        <f t="shared" si="3114"/>
        <v>2000000</v>
      </c>
      <c r="HPM1396" s="84">
        <f t="shared" si="3114"/>
        <v>0</v>
      </c>
      <c r="HPN1396" s="84">
        <f t="shared" si="3114"/>
        <v>0</v>
      </c>
      <c r="HPO1396" s="84">
        <f t="shared" si="3114"/>
        <v>2000000</v>
      </c>
      <c r="HPP1396" s="84">
        <f t="shared" si="3114"/>
        <v>3000000</v>
      </c>
      <c r="HPW1396" s="84" t="s">
        <v>5401</v>
      </c>
      <c r="HPX1396" s="84">
        <f>HPX1390</f>
        <v>1000000</v>
      </c>
      <c r="HPY1396" s="84">
        <f t="shared" si="3114"/>
        <v>0</v>
      </c>
      <c r="HPZ1396" s="84">
        <f t="shared" si="3114"/>
        <v>0</v>
      </c>
      <c r="HQA1396" s="84">
        <f t="shared" si="3114"/>
        <v>1000000</v>
      </c>
      <c r="HQB1396" s="84">
        <f t="shared" si="3114"/>
        <v>2000000</v>
      </c>
      <c r="HQC1396" s="84">
        <f t="shared" si="3114"/>
        <v>0</v>
      </c>
      <c r="HQD1396" s="84">
        <f t="shared" si="3114"/>
        <v>0</v>
      </c>
      <c r="HQE1396" s="84">
        <f t="shared" si="3114"/>
        <v>2000000</v>
      </c>
      <c r="HQF1396" s="84">
        <f t="shared" si="3114"/>
        <v>3000000</v>
      </c>
      <c r="HQM1396" s="84" t="s">
        <v>5401</v>
      </c>
      <c r="HQN1396" s="84">
        <f>HQN1390</f>
        <v>1000000</v>
      </c>
      <c r="HQO1396" s="84">
        <f t="shared" si="3114"/>
        <v>0</v>
      </c>
      <c r="HQP1396" s="84">
        <f t="shared" si="3114"/>
        <v>0</v>
      </c>
      <c r="HQQ1396" s="84">
        <f t="shared" si="3114"/>
        <v>1000000</v>
      </c>
      <c r="HQR1396" s="84">
        <f t="shared" si="3114"/>
        <v>2000000</v>
      </c>
      <c r="HQS1396" s="84">
        <f t="shared" si="3114"/>
        <v>0</v>
      </c>
      <c r="HQT1396" s="84">
        <f t="shared" si="3114"/>
        <v>0</v>
      </c>
      <c r="HQU1396" s="84">
        <f t="shared" si="3114"/>
        <v>2000000</v>
      </c>
      <c r="HQV1396" s="84">
        <f t="shared" si="3114"/>
        <v>3000000</v>
      </c>
      <c r="HRC1396" s="84" t="s">
        <v>5401</v>
      </c>
      <c r="HRD1396" s="84">
        <f>HRD1390</f>
        <v>1000000</v>
      </c>
      <c r="HRE1396" s="84">
        <f t="shared" si="3114"/>
        <v>0</v>
      </c>
      <c r="HRF1396" s="84">
        <f t="shared" si="3114"/>
        <v>0</v>
      </c>
      <c r="HRG1396" s="84">
        <f t="shared" si="3114"/>
        <v>1000000</v>
      </c>
      <c r="HRH1396" s="84">
        <f t="shared" si="3114"/>
        <v>2000000</v>
      </c>
      <c r="HRI1396" s="84">
        <f t="shared" si="3114"/>
        <v>0</v>
      </c>
      <c r="HRJ1396" s="84">
        <f t="shared" si="3114"/>
        <v>0</v>
      </c>
      <c r="HRK1396" s="84">
        <f t="shared" si="3114"/>
        <v>2000000</v>
      </c>
      <c r="HRL1396" s="84">
        <f t="shared" si="3114"/>
        <v>3000000</v>
      </c>
      <c r="HRS1396" s="84" t="s">
        <v>5401</v>
      </c>
      <c r="HRT1396" s="84">
        <f>HRT1390</f>
        <v>1000000</v>
      </c>
      <c r="HRU1396" s="84">
        <f t="shared" ref="HRU1396:HTX1396" si="3115">HRU1390</f>
        <v>0</v>
      </c>
      <c r="HRV1396" s="84">
        <f t="shared" si="3115"/>
        <v>0</v>
      </c>
      <c r="HRW1396" s="84">
        <f t="shared" si="3115"/>
        <v>1000000</v>
      </c>
      <c r="HRX1396" s="84">
        <f t="shared" si="3115"/>
        <v>2000000</v>
      </c>
      <c r="HRY1396" s="84">
        <f t="shared" si="3115"/>
        <v>0</v>
      </c>
      <c r="HRZ1396" s="84">
        <f t="shared" si="3115"/>
        <v>0</v>
      </c>
      <c r="HSA1396" s="84">
        <f t="shared" si="3115"/>
        <v>2000000</v>
      </c>
      <c r="HSB1396" s="84">
        <f t="shared" si="3115"/>
        <v>3000000</v>
      </c>
      <c r="HSI1396" s="84" t="s">
        <v>5401</v>
      </c>
      <c r="HSJ1396" s="84">
        <f>HSJ1390</f>
        <v>1000000</v>
      </c>
      <c r="HSK1396" s="84">
        <f t="shared" si="3115"/>
        <v>0</v>
      </c>
      <c r="HSL1396" s="84">
        <f t="shared" si="3115"/>
        <v>0</v>
      </c>
      <c r="HSM1396" s="84">
        <f t="shared" si="3115"/>
        <v>1000000</v>
      </c>
      <c r="HSN1396" s="84">
        <f t="shared" si="3115"/>
        <v>2000000</v>
      </c>
      <c r="HSO1396" s="84">
        <f t="shared" si="3115"/>
        <v>0</v>
      </c>
      <c r="HSP1396" s="84">
        <f t="shared" si="3115"/>
        <v>0</v>
      </c>
      <c r="HSQ1396" s="84">
        <f t="shared" si="3115"/>
        <v>2000000</v>
      </c>
      <c r="HSR1396" s="84">
        <f t="shared" si="3115"/>
        <v>3000000</v>
      </c>
      <c r="HSY1396" s="84" t="s">
        <v>5401</v>
      </c>
      <c r="HSZ1396" s="84">
        <f>HSZ1390</f>
        <v>1000000</v>
      </c>
      <c r="HTA1396" s="84">
        <f t="shared" si="3115"/>
        <v>0</v>
      </c>
      <c r="HTB1396" s="84">
        <f t="shared" si="3115"/>
        <v>0</v>
      </c>
      <c r="HTC1396" s="84">
        <f t="shared" si="3115"/>
        <v>1000000</v>
      </c>
      <c r="HTD1396" s="84">
        <f t="shared" si="3115"/>
        <v>2000000</v>
      </c>
      <c r="HTE1396" s="84">
        <f t="shared" si="3115"/>
        <v>0</v>
      </c>
      <c r="HTF1396" s="84">
        <f t="shared" si="3115"/>
        <v>0</v>
      </c>
      <c r="HTG1396" s="84">
        <f t="shared" si="3115"/>
        <v>2000000</v>
      </c>
      <c r="HTH1396" s="84">
        <f t="shared" si="3115"/>
        <v>3000000</v>
      </c>
      <c r="HTO1396" s="84" t="s">
        <v>5401</v>
      </c>
      <c r="HTP1396" s="84">
        <f>HTP1390</f>
        <v>1000000</v>
      </c>
      <c r="HTQ1396" s="84">
        <f t="shared" si="3115"/>
        <v>0</v>
      </c>
      <c r="HTR1396" s="84">
        <f t="shared" si="3115"/>
        <v>0</v>
      </c>
      <c r="HTS1396" s="84">
        <f t="shared" si="3115"/>
        <v>1000000</v>
      </c>
      <c r="HTT1396" s="84">
        <f t="shared" si="3115"/>
        <v>2000000</v>
      </c>
      <c r="HTU1396" s="84">
        <f t="shared" si="3115"/>
        <v>0</v>
      </c>
      <c r="HTV1396" s="84">
        <f t="shared" si="3115"/>
        <v>0</v>
      </c>
      <c r="HTW1396" s="84">
        <f t="shared" si="3115"/>
        <v>2000000</v>
      </c>
      <c r="HTX1396" s="84">
        <f t="shared" si="3115"/>
        <v>3000000</v>
      </c>
      <c r="HUE1396" s="84" t="s">
        <v>5401</v>
      </c>
      <c r="HUF1396" s="84">
        <f>HUF1390</f>
        <v>1000000</v>
      </c>
      <c r="HUG1396" s="84">
        <f t="shared" ref="HUG1396:HWJ1396" si="3116">HUG1390</f>
        <v>0</v>
      </c>
      <c r="HUH1396" s="84">
        <f t="shared" si="3116"/>
        <v>0</v>
      </c>
      <c r="HUI1396" s="84">
        <f t="shared" si="3116"/>
        <v>1000000</v>
      </c>
      <c r="HUJ1396" s="84">
        <f t="shared" si="3116"/>
        <v>2000000</v>
      </c>
      <c r="HUK1396" s="84">
        <f t="shared" si="3116"/>
        <v>0</v>
      </c>
      <c r="HUL1396" s="84">
        <f t="shared" si="3116"/>
        <v>0</v>
      </c>
      <c r="HUM1396" s="84">
        <f t="shared" si="3116"/>
        <v>2000000</v>
      </c>
      <c r="HUN1396" s="84">
        <f t="shared" si="3116"/>
        <v>3000000</v>
      </c>
      <c r="HUU1396" s="84" t="s">
        <v>5401</v>
      </c>
      <c r="HUV1396" s="84">
        <f>HUV1390</f>
        <v>1000000</v>
      </c>
      <c r="HUW1396" s="84">
        <f t="shared" si="3116"/>
        <v>0</v>
      </c>
      <c r="HUX1396" s="84">
        <f t="shared" si="3116"/>
        <v>0</v>
      </c>
      <c r="HUY1396" s="84">
        <f t="shared" si="3116"/>
        <v>1000000</v>
      </c>
      <c r="HUZ1396" s="84">
        <f t="shared" si="3116"/>
        <v>2000000</v>
      </c>
      <c r="HVA1396" s="84">
        <f t="shared" si="3116"/>
        <v>0</v>
      </c>
      <c r="HVB1396" s="84">
        <f t="shared" si="3116"/>
        <v>0</v>
      </c>
      <c r="HVC1396" s="84">
        <f t="shared" si="3116"/>
        <v>2000000</v>
      </c>
      <c r="HVD1396" s="84">
        <f t="shared" si="3116"/>
        <v>3000000</v>
      </c>
      <c r="HVK1396" s="84" t="s">
        <v>5401</v>
      </c>
      <c r="HVL1396" s="84">
        <f>HVL1390</f>
        <v>1000000</v>
      </c>
      <c r="HVM1396" s="84">
        <f t="shared" si="3116"/>
        <v>0</v>
      </c>
      <c r="HVN1396" s="84">
        <f t="shared" si="3116"/>
        <v>0</v>
      </c>
      <c r="HVO1396" s="84">
        <f t="shared" si="3116"/>
        <v>1000000</v>
      </c>
      <c r="HVP1396" s="84">
        <f t="shared" si="3116"/>
        <v>2000000</v>
      </c>
      <c r="HVQ1396" s="84">
        <f t="shared" si="3116"/>
        <v>0</v>
      </c>
      <c r="HVR1396" s="84">
        <f t="shared" si="3116"/>
        <v>0</v>
      </c>
      <c r="HVS1396" s="84">
        <f t="shared" si="3116"/>
        <v>2000000</v>
      </c>
      <c r="HVT1396" s="84">
        <f t="shared" si="3116"/>
        <v>3000000</v>
      </c>
      <c r="HWA1396" s="84" t="s">
        <v>5401</v>
      </c>
      <c r="HWB1396" s="84">
        <f>HWB1390</f>
        <v>1000000</v>
      </c>
      <c r="HWC1396" s="84">
        <f t="shared" si="3116"/>
        <v>0</v>
      </c>
      <c r="HWD1396" s="84">
        <f t="shared" si="3116"/>
        <v>0</v>
      </c>
      <c r="HWE1396" s="84">
        <f t="shared" si="3116"/>
        <v>1000000</v>
      </c>
      <c r="HWF1396" s="84">
        <f t="shared" si="3116"/>
        <v>2000000</v>
      </c>
      <c r="HWG1396" s="84">
        <f t="shared" si="3116"/>
        <v>0</v>
      </c>
      <c r="HWH1396" s="84">
        <f t="shared" si="3116"/>
        <v>0</v>
      </c>
      <c r="HWI1396" s="84">
        <f t="shared" si="3116"/>
        <v>2000000</v>
      </c>
      <c r="HWJ1396" s="84">
        <f t="shared" si="3116"/>
        <v>3000000</v>
      </c>
      <c r="HWQ1396" s="84" t="s">
        <v>5401</v>
      </c>
      <c r="HWR1396" s="84">
        <f>HWR1390</f>
        <v>1000000</v>
      </c>
      <c r="HWS1396" s="84">
        <f t="shared" ref="HWS1396:HYV1396" si="3117">HWS1390</f>
        <v>0</v>
      </c>
      <c r="HWT1396" s="84">
        <f t="shared" si="3117"/>
        <v>0</v>
      </c>
      <c r="HWU1396" s="84">
        <f t="shared" si="3117"/>
        <v>1000000</v>
      </c>
      <c r="HWV1396" s="84">
        <f t="shared" si="3117"/>
        <v>2000000</v>
      </c>
      <c r="HWW1396" s="84">
        <f t="shared" si="3117"/>
        <v>0</v>
      </c>
      <c r="HWX1396" s="84">
        <f t="shared" si="3117"/>
        <v>0</v>
      </c>
      <c r="HWY1396" s="84">
        <f t="shared" si="3117"/>
        <v>2000000</v>
      </c>
      <c r="HWZ1396" s="84">
        <f t="shared" si="3117"/>
        <v>3000000</v>
      </c>
      <c r="HXG1396" s="84" t="s">
        <v>5401</v>
      </c>
      <c r="HXH1396" s="84">
        <f>HXH1390</f>
        <v>1000000</v>
      </c>
      <c r="HXI1396" s="84">
        <f t="shared" si="3117"/>
        <v>0</v>
      </c>
      <c r="HXJ1396" s="84">
        <f t="shared" si="3117"/>
        <v>0</v>
      </c>
      <c r="HXK1396" s="84">
        <f t="shared" si="3117"/>
        <v>1000000</v>
      </c>
      <c r="HXL1396" s="84">
        <f t="shared" si="3117"/>
        <v>2000000</v>
      </c>
      <c r="HXM1396" s="84">
        <f t="shared" si="3117"/>
        <v>0</v>
      </c>
      <c r="HXN1396" s="84">
        <f t="shared" si="3117"/>
        <v>0</v>
      </c>
      <c r="HXO1396" s="84">
        <f t="shared" si="3117"/>
        <v>2000000</v>
      </c>
      <c r="HXP1396" s="84">
        <f t="shared" si="3117"/>
        <v>3000000</v>
      </c>
      <c r="HXW1396" s="84" t="s">
        <v>5401</v>
      </c>
      <c r="HXX1396" s="84">
        <f>HXX1390</f>
        <v>1000000</v>
      </c>
      <c r="HXY1396" s="84">
        <f t="shared" si="3117"/>
        <v>0</v>
      </c>
      <c r="HXZ1396" s="84">
        <f t="shared" si="3117"/>
        <v>0</v>
      </c>
      <c r="HYA1396" s="84">
        <f t="shared" si="3117"/>
        <v>1000000</v>
      </c>
      <c r="HYB1396" s="84">
        <f t="shared" si="3117"/>
        <v>2000000</v>
      </c>
      <c r="HYC1396" s="84">
        <f t="shared" si="3117"/>
        <v>0</v>
      </c>
      <c r="HYD1396" s="84">
        <f t="shared" si="3117"/>
        <v>0</v>
      </c>
      <c r="HYE1396" s="84">
        <f t="shared" si="3117"/>
        <v>2000000</v>
      </c>
      <c r="HYF1396" s="84">
        <f t="shared" si="3117"/>
        <v>3000000</v>
      </c>
      <c r="HYM1396" s="84" t="s">
        <v>5401</v>
      </c>
      <c r="HYN1396" s="84">
        <f>HYN1390</f>
        <v>1000000</v>
      </c>
      <c r="HYO1396" s="84">
        <f t="shared" si="3117"/>
        <v>0</v>
      </c>
      <c r="HYP1396" s="84">
        <f t="shared" si="3117"/>
        <v>0</v>
      </c>
      <c r="HYQ1396" s="84">
        <f t="shared" si="3117"/>
        <v>1000000</v>
      </c>
      <c r="HYR1396" s="84">
        <f t="shared" si="3117"/>
        <v>2000000</v>
      </c>
      <c r="HYS1396" s="84">
        <f t="shared" si="3117"/>
        <v>0</v>
      </c>
      <c r="HYT1396" s="84">
        <f t="shared" si="3117"/>
        <v>0</v>
      </c>
      <c r="HYU1396" s="84">
        <f t="shared" si="3117"/>
        <v>2000000</v>
      </c>
      <c r="HYV1396" s="84">
        <f t="shared" si="3117"/>
        <v>3000000</v>
      </c>
      <c r="HZC1396" s="84" t="s">
        <v>5401</v>
      </c>
      <c r="HZD1396" s="84">
        <f>HZD1390</f>
        <v>1000000</v>
      </c>
      <c r="HZE1396" s="84">
        <f t="shared" ref="HZE1396:IBH1396" si="3118">HZE1390</f>
        <v>0</v>
      </c>
      <c r="HZF1396" s="84">
        <f t="shared" si="3118"/>
        <v>0</v>
      </c>
      <c r="HZG1396" s="84">
        <f t="shared" si="3118"/>
        <v>1000000</v>
      </c>
      <c r="HZH1396" s="84">
        <f t="shared" si="3118"/>
        <v>2000000</v>
      </c>
      <c r="HZI1396" s="84">
        <f t="shared" si="3118"/>
        <v>0</v>
      </c>
      <c r="HZJ1396" s="84">
        <f t="shared" si="3118"/>
        <v>0</v>
      </c>
      <c r="HZK1396" s="84">
        <f t="shared" si="3118"/>
        <v>2000000</v>
      </c>
      <c r="HZL1396" s="84">
        <f t="shared" si="3118"/>
        <v>3000000</v>
      </c>
      <c r="HZS1396" s="84" t="s">
        <v>5401</v>
      </c>
      <c r="HZT1396" s="84">
        <f>HZT1390</f>
        <v>1000000</v>
      </c>
      <c r="HZU1396" s="84">
        <f t="shared" si="3118"/>
        <v>0</v>
      </c>
      <c r="HZV1396" s="84">
        <f t="shared" si="3118"/>
        <v>0</v>
      </c>
      <c r="HZW1396" s="84">
        <f t="shared" si="3118"/>
        <v>1000000</v>
      </c>
      <c r="HZX1396" s="84">
        <f t="shared" si="3118"/>
        <v>2000000</v>
      </c>
      <c r="HZY1396" s="84">
        <f t="shared" si="3118"/>
        <v>0</v>
      </c>
      <c r="HZZ1396" s="84">
        <f t="shared" si="3118"/>
        <v>0</v>
      </c>
      <c r="IAA1396" s="84">
        <f t="shared" si="3118"/>
        <v>2000000</v>
      </c>
      <c r="IAB1396" s="84">
        <f t="shared" si="3118"/>
        <v>3000000</v>
      </c>
      <c r="IAI1396" s="84" t="s">
        <v>5401</v>
      </c>
      <c r="IAJ1396" s="84">
        <f>IAJ1390</f>
        <v>1000000</v>
      </c>
      <c r="IAK1396" s="84">
        <f t="shared" si="3118"/>
        <v>0</v>
      </c>
      <c r="IAL1396" s="84">
        <f t="shared" si="3118"/>
        <v>0</v>
      </c>
      <c r="IAM1396" s="84">
        <f t="shared" si="3118"/>
        <v>1000000</v>
      </c>
      <c r="IAN1396" s="84">
        <f t="shared" si="3118"/>
        <v>2000000</v>
      </c>
      <c r="IAO1396" s="84">
        <f t="shared" si="3118"/>
        <v>0</v>
      </c>
      <c r="IAP1396" s="84">
        <f t="shared" si="3118"/>
        <v>0</v>
      </c>
      <c r="IAQ1396" s="84">
        <f t="shared" si="3118"/>
        <v>2000000</v>
      </c>
      <c r="IAR1396" s="84">
        <f t="shared" si="3118"/>
        <v>3000000</v>
      </c>
      <c r="IAY1396" s="84" t="s">
        <v>5401</v>
      </c>
      <c r="IAZ1396" s="84">
        <f>IAZ1390</f>
        <v>1000000</v>
      </c>
      <c r="IBA1396" s="84">
        <f t="shared" si="3118"/>
        <v>0</v>
      </c>
      <c r="IBB1396" s="84">
        <f t="shared" si="3118"/>
        <v>0</v>
      </c>
      <c r="IBC1396" s="84">
        <f t="shared" si="3118"/>
        <v>1000000</v>
      </c>
      <c r="IBD1396" s="84">
        <f t="shared" si="3118"/>
        <v>2000000</v>
      </c>
      <c r="IBE1396" s="84">
        <f t="shared" si="3118"/>
        <v>0</v>
      </c>
      <c r="IBF1396" s="84">
        <f t="shared" si="3118"/>
        <v>0</v>
      </c>
      <c r="IBG1396" s="84">
        <f t="shared" si="3118"/>
        <v>2000000</v>
      </c>
      <c r="IBH1396" s="84">
        <f t="shared" si="3118"/>
        <v>3000000</v>
      </c>
      <c r="IBO1396" s="84" t="s">
        <v>5401</v>
      </c>
      <c r="IBP1396" s="84">
        <f>IBP1390</f>
        <v>1000000</v>
      </c>
      <c r="IBQ1396" s="84">
        <f t="shared" ref="IBQ1396:IDT1396" si="3119">IBQ1390</f>
        <v>0</v>
      </c>
      <c r="IBR1396" s="84">
        <f t="shared" si="3119"/>
        <v>0</v>
      </c>
      <c r="IBS1396" s="84">
        <f t="shared" si="3119"/>
        <v>1000000</v>
      </c>
      <c r="IBT1396" s="84">
        <f t="shared" si="3119"/>
        <v>2000000</v>
      </c>
      <c r="IBU1396" s="84">
        <f t="shared" si="3119"/>
        <v>0</v>
      </c>
      <c r="IBV1396" s="84">
        <f t="shared" si="3119"/>
        <v>0</v>
      </c>
      <c r="IBW1396" s="84">
        <f t="shared" si="3119"/>
        <v>2000000</v>
      </c>
      <c r="IBX1396" s="84">
        <f t="shared" si="3119"/>
        <v>3000000</v>
      </c>
      <c r="ICE1396" s="84" t="s">
        <v>5401</v>
      </c>
      <c r="ICF1396" s="84">
        <f>ICF1390</f>
        <v>1000000</v>
      </c>
      <c r="ICG1396" s="84">
        <f t="shared" si="3119"/>
        <v>0</v>
      </c>
      <c r="ICH1396" s="84">
        <f t="shared" si="3119"/>
        <v>0</v>
      </c>
      <c r="ICI1396" s="84">
        <f t="shared" si="3119"/>
        <v>1000000</v>
      </c>
      <c r="ICJ1396" s="84">
        <f t="shared" si="3119"/>
        <v>2000000</v>
      </c>
      <c r="ICK1396" s="84">
        <f t="shared" si="3119"/>
        <v>0</v>
      </c>
      <c r="ICL1396" s="84">
        <f t="shared" si="3119"/>
        <v>0</v>
      </c>
      <c r="ICM1396" s="84">
        <f t="shared" si="3119"/>
        <v>2000000</v>
      </c>
      <c r="ICN1396" s="84">
        <f t="shared" si="3119"/>
        <v>3000000</v>
      </c>
      <c r="ICU1396" s="84" t="s">
        <v>5401</v>
      </c>
      <c r="ICV1396" s="84">
        <f>ICV1390</f>
        <v>1000000</v>
      </c>
      <c r="ICW1396" s="84">
        <f t="shared" si="3119"/>
        <v>0</v>
      </c>
      <c r="ICX1396" s="84">
        <f t="shared" si="3119"/>
        <v>0</v>
      </c>
      <c r="ICY1396" s="84">
        <f t="shared" si="3119"/>
        <v>1000000</v>
      </c>
      <c r="ICZ1396" s="84">
        <f t="shared" si="3119"/>
        <v>2000000</v>
      </c>
      <c r="IDA1396" s="84">
        <f t="shared" si="3119"/>
        <v>0</v>
      </c>
      <c r="IDB1396" s="84">
        <f t="shared" si="3119"/>
        <v>0</v>
      </c>
      <c r="IDC1396" s="84">
        <f t="shared" si="3119"/>
        <v>2000000</v>
      </c>
      <c r="IDD1396" s="84">
        <f t="shared" si="3119"/>
        <v>3000000</v>
      </c>
      <c r="IDK1396" s="84" t="s">
        <v>5401</v>
      </c>
      <c r="IDL1396" s="84">
        <f>IDL1390</f>
        <v>1000000</v>
      </c>
      <c r="IDM1396" s="84">
        <f t="shared" si="3119"/>
        <v>0</v>
      </c>
      <c r="IDN1396" s="84">
        <f t="shared" si="3119"/>
        <v>0</v>
      </c>
      <c r="IDO1396" s="84">
        <f t="shared" si="3119"/>
        <v>1000000</v>
      </c>
      <c r="IDP1396" s="84">
        <f t="shared" si="3119"/>
        <v>2000000</v>
      </c>
      <c r="IDQ1396" s="84">
        <f t="shared" si="3119"/>
        <v>0</v>
      </c>
      <c r="IDR1396" s="84">
        <f t="shared" si="3119"/>
        <v>0</v>
      </c>
      <c r="IDS1396" s="84">
        <f t="shared" si="3119"/>
        <v>2000000</v>
      </c>
      <c r="IDT1396" s="84">
        <f t="shared" si="3119"/>
        <v>3000000</v>
      </c>
      <c r="IEA1396" s="84" t="s">
        <v>5401</v>
      </c>
      <c r="IEB1396" s="84">
        <f>IEB1390</f>
        <v>1000000</v>
      </c>
      <c r="IEC1396" s="84">
        <f t="shared" ref="IEC1396:IGF1396" si="3120">IEC1390</f>
        <v>0</v>
      </c>
      <c r="IED1396" s="84">
        <f t="shared" si="3120"/>
        <v>0</v>
      </c>
      <c r="IEE1396" s="84">
        <f t="shared" si="3120"/>
        <v>1000000</v>
      </c>
      <c r="IEF1396" s="84">
        <f t="shared" si="3120"/>
        <v>2000000</v>
      </c>
      <c r="IEG1396" s="84">
        <f t="shared" si="3120"/>
        <v>0</v>
      </c>
      <c r="IEH1396" s="84">
        <f t="shared" si="3120"/>
        <v>0</v>
      </c>
      <c r="IEI1396" s="84">
        <f t="shared" si="3120"/>
        <v>2000000</v>
      </c>
      <c r="IEJ1396" s="84">
        <f t="shared" si="3120"/>
        <v>3000000</v>
      </c>
      <c r="IEQ1396" s="84" t="s">
        <v>5401</v>
      </c>
      <c r="IER1396" s="84">
        <f>IER1390</f>
        <v>1000000</v>
      </c>
      <c r="IES1396" s="84">
        <f t="shared" si="3120"/>
        <v>0</v>
      </c>
      <c r="IET1396" s="84">
        <f t="shared" si="3120"/>
        <v>0</v>
      </c>
      <c r="IEU1396" s="84">
        <f t="shared" si="3120"/>
        <v>1000000</v>
      </c>
      <c r="IEV1396" s="84">
        <f t="shared" si="3120"/>
        <v>2000000</v>
      </c>
      <c r="IEW1396" s="84">
        <f t="shared" si="3120"/>
        <v>0</v>
      </c>
      <c r="IEX1396" s="84">
        <f t="shared" si="3120"/>
        <v>0</v>
      </c>
      <c r="IEY1396" s="84">
        <f t="shared" si="3120"/>
        <v>2000000</v>
      </c>
      <c r="IEZ1396" s="84">
        <f t="shared" si="3120"/>
        <v>3000000</v>
      </c>
      <c r="IFG1396" s="84" t="s">
        <v>5401</v>
      </c>
      <c r="IFH1396" s="84">
        <f>IFH1390</f>
        <v>1000000</v>
      </c>
      <c r="IFI1396" s="84">
        <f t="shared" si="3120"/>
        <v>0</v>
      </c>
      <c r="IFJ1396" s="84">
        <f t="shared" si="3120"/>
        <v>0</v>
      </c>
      <c r="IFK1396" s="84">
        <f t="shared" si="3120"/>
        <v>1000000</v>
      </c>
      <c r="IFL1396" s="84">
        <f t="shared" si="3120"/>
        <v>2000000</v>
      </c>
      <c r="IFM1396" s="84">
        <f t="shared" si="3120"/>
        <v>0</v>
      </c>
      <c r="IFN1396" s="84">
        <f t="shared" si="3120"/>
        <v>0</v>
      </c>
      <c r="IFO1396" s="84">
        <f t="shared" si="3120"/>
        <v>2000000</v>
      </c>
      <c r="IFP1396" s="84">
        <f t="shared" si="3120"/>
        <v>3000000</v>
      </c>
      <c r="IFW1396" s="84" t="s">
        <v>5401</v>
      </c>
      <c r="IFX1396" s="84">
        <f>IFX1390</f>
        <v>1000000</v>
      </c>
      <c r="IFY1396" s="84">
        <f t="shared" si="3120"/>
        <v>0</v>
      </c>
      <c r="IFZ1396" s="84">
        <f t="shared" si="3120"/>
        <v>0</v>
      </c>
      <c r="IGA1396" s="84">
        <f t="shared" si="3120"/>
        <v>1000000</v>
      </c>
      <c r="IGB1396" s="84">
        <f t="shared" si="3120"/>
        <v>2000000</v>
      </c>
      <c r="IGC1396" s="84">
        <f t="shared" si="3120"/>
        <v>0</v>
      </c>
      <c r="IGD1396" s="84">
        <f t="shared" si="3120"/>
        <v>0</v>
      </c>
      <c r="IGE1396" s="84">
        <f t="shared" si="3120"/>
        <v>2000000</v>
      </c>
      <c r="IGF1396" s="84">
        <f t="shared" si="3120"/>
        <v>3000000</v>
      </c>
      <c r="IGM1396" s="84" t="s">
        <v>5401</v>
      </c>
      <c r="IGN1396" s="84">
        <f>IGN1390</f>
        <v>1000000</v>
      </c>
      <c r="IGO1396" s="84">
        <f t="shared" ref="IGO1396:IIR1396" si="3121">IGO1390</f>
        <v>0</v>
      </c>
      <c r="IGP1396" s="84">
        <f t="shared" si="3121"/>
        <v>0</v>
      </c>
      <c r="IGQ1396" s="84">
        <f t="shared" si="3121"/>
        <v>1000000</v>
      </c>
      <c r="IGR1396" s="84">
        <f t="shared" si="3121"/>
        <v>2000000</v>
      </c>
      <c r="IGS1396" s="84">
        <f t="shared" si="3121"/>
        <v>0</v>
      </c>
      <c r="IGT1396" s="84">
        <f t="shared" si="3121"/>
        <v>0</v>
      </c>
      <c r="IGU1396" s="84">
        <f t="shared" si="3121"/>
        <v>2000000</v>
      </c>
      <c r="IGV1396" s="84">
        <f t="shared" si="3121"/>
        <v>3000000</v>
      </c>
      <c r="IHC1396" s="84" t="s">
        <v>5401</v>
      </c>
      <c r="IHD1396" s="84">
        <f>IHD1390</f>
        <v>1000000</v>
      </c>
      <c r="IHE1396" s="84">
        <f t="shared" si="3121"/>
        <v>0</v>
      </c>
      <c r="IHF1396" s="84">
        <f t="shared" si="3121"/>
        <v>0</v>
      </c>
      <c r="IHG1396" s="84">
        <f t="shared" si="3121"/>
        <v>1000000</v>
      </c>
      <c r="IHH1396" s="84">
        <f t="shared" si="3121"/>
        <v>2000000</v>
      </c>
      <c r="IHI1396" s="84">
        <f t="shared" si="3121"/>
        <v>0</v>
      </c>
      <c r="IHJ1396" s="84">
        <f t="shared" si="3121"/>
        <v>0</v>
      </c>
      <c r="IHK1396" s="84">
        <f t="shared" si="3121"/>
        <v>2000000</v>
      </c>
      <c r="IHL1396" s="84">
        <f t="shared" si="3121"/>
        <v>3000000</v>
      </c>
      <c r="IHS1396" s="84" t="s">
        <v>5401</v>
      </c>
      <c r="IHT1396" s="84">
        <f>IHT1390</f>
        <v>1000000</v>
      </c>
      <c r="IHU1396" s="84">
        <f t="shared" si="3121"/>
        <v>0</v>
      </c>
      <c r="IHV1396" s="84">
        <f t="shared" si="3121"/>
        <v>0</v>
      </c>
      <c r="IHW1396" s="84">
        <f t="shared" si="3121"/>
        <v>1000000</v>
      </c>
      <c r="IHX1396" s="84">
        <f t="shared" si="3121"/>
        <v>2000000</v>
      </c>
      <c r="IHY1396" s="84">
        <f t="shared" si="3121"/>
        <v>0</v>
      </c>
      <c r="IHZ1396" s="84">
        <f t="shared" si="3121"/>
        <v>0</v>
      </c>
      <c r="IIA1396" s="84">
        <f t="shared" si="3121"/>
        <v>2000000</v>
      </c>
      <c r="IIB1396" s="84">
        <f t="shared" si="3121"/>
        <v>3000000</v>
      </c>
      <c r="III1396" s="84" t="s">
        <v>5401</v>
      </c>
      <c r="IIJ1396" s="84">
        <f>IIJ1390</f>
        <v>1000000</v>
      </c>
      <c r="IIK1396" s="84">
        <f t="shared" si="3121"/>
        <v>0</v>
      </c>
      <c r="IIL1396" s="84">
        <f t="shared" si="3121"/>
        <v>0</v>
      </c>
      <c r="IIM1396" s="84">
        <f t="shared" si="3121"/>
        <v>1000000</v>
      </c>
      <c r="IIN1396" s="84">
        <f t="shared" si="3121"/>
        <v>2000000</v>
      </c>
      <c r="IIO1396" s="84">
        <f t="shared" si="3121"/>
        <v>0</v>
      </c>
      <c r="IIP1396" s="84">
        <f t="shared" si="3121"/>
        <v>0</v>
      </c>
      <c r="IIQ1396" s="84">
        <f t="shared" si="3121"/>
        <v>2000000</v>
      </c>
      <c r="IIR1396" s="84">
        <f t="shared" si="3121"/>
        <v>3000000</v>
      </c>
      <c r="IIY1396" s="84" t="s">
        <v>5401</v>
      </c>
      <c r="IIZ1396" s="84">
        <f>IIZ1390</f>
        <v>1000000</v>
      </c>
      <c r="IJA1396" s="84">
        <f t="shared" ref="IJA1396:ILD1396" si="3122">IJA1390</f>
        <v>0</v>
      </c>
      <c r="IJB1396" s="84">
        <f t="shared" si="3122"/>
        <v>0</v>
      </c>
      <c r="IJC1396" s="84">
        <f t="shared" si="3122"/>
        <v>1000000</v>
      </c>
      <c r="IJD1396" s="84">
        <f t="shared" si="3122"/>
        <v>2000000</v>
      </c>
      <c r="IJE1396" s="84">
        <f t="shared" si="3122"/>
        <v>0</v>
      </c>
      <c r="IJF1396" s="84">
        <f t="shared" si="3122"/>
        <v>0</v>
      </c>
      <c r="IJG1396" s="84">
        <f t="shared" si="3122"/>
        <v>2000000</v>
      </c>
      <c r="IJH1396" s="84">
        <f t="shared" si="3122"/>
        <v>3000000</v>
      </c>
      <c r="IJO1396" s="84" t="s">
        <v>5401</v>
      </c>
      <c r="IJP1396" s="84">
        <f>IJP1390</f>
        <v>1000000</v>
      </c>
      <c r="IJQ1396" s="84">
        <f t="shared" si="3122"/>
        <v>0</v>
      </c>
      <c r="IJR1396" s="84">
        <f t="shared" si="3122"/>
        <v>0</v>
      </c>
      <c r="IJS1396" s="84">
        <f t="shared" si="3122"/>
        <v>1000000</v>
      </c>
      <c r="IJT1396" s="84">
        <f t="shared" si="3122"/>
        <v>2000000</v>
      </c>
      <c r="IJU1396" s="84">
        <f t="shared" si="3122"/>
        <v>0</v>
      </c>
      <c r="IJV1396" s="84">
        <f t="shared" si="3122"/>
        <v>0</v>
      </c>
      <c r="IJW1396" s="84">
        <f t="shared" si="3122"/>
        <v>2000000</v>
      </c>
      <c r="IJX1396" s="84">
        <f t="shared" si="3122"/>
        <v>3000000</v>
      </c>
      <c r="IKE1396" s="84" t="s">
        <v>5401</v>
      </c>
      <c r="IKF1396" s="84">
        <f>IKF1390</f>
        <v>1000000</v>
      </c>
      <c r="IKG1396" s="84">
        <f t="shared" si="3122"/>
        <v>0</v>
      </c>
      <c r="IKH1396" s="84">
        <f t="shared" si="3122"/>
        <v>0</v>
      </c>
      <c r="IKI1396" s="84">
        <f t="shared" si="3122"/>
        <v>1000000</v>
      </c>
      <c r="IKJ1396" s="84">
        <f t="shared" si="3122"/>
        <v>2000000</v>
      </c>
      <c r="IKK1396" s="84">
        <f t="shared" si="3122"/>
        <v>0</v>
      </c>
      <c r="IKL1396" s="84">
        <f t="shared" si="3122"/>
        <v>0</v>
      </c>
      <c r="IKM1396" s="84">
        <f t="shared" si="3122"/>
        <v>2000000</v>
      </c>
      <c r="IKN1396" s="84">
        <f t="shared" si="3122"/>
        <v>3000000</v>
      </c>
      <c r="IKU1396" s="84" t="s">
        <v>5401</v>
      </c>
      <c r="IKV1396" s="84">
        <f>IKV1390</f>
        <v>1000000</v>
      </c>
      <c r="IKW1396" s="84">
        <f t="shared" si="3122"/>
        <v>0</v>
      </c>
      <c r="IKX1396" s="84">
        <f t="shared" si="3122"/>
        <v>0</v>
      </c>
      <c r="IKY1396" s="84">
        <f t="shared" si="3122"/>
        <v>1000000</v>
      </c>
      <c r="IKZ1396" s="84">
        <f t="shared" si="3122"/>
        <v>2000000</v>
      </c>
      <c r="ILA1396" s="84">
        <f t="shared" si="3122"/>
        <v>0</v>
      </c>
      <c r="ILB1396" s="84">
        <f t="shared" si="3122"/>
        <v>0</v>
      </c>
      <c r="ILC1396" s="84">
        <f t="shared" si="3122"/>
        <v>2000000</v>
      </c>
      <c r="ILD1396" s="84">
        <f t="shared" si="3122"/>
        <v>3000000</v>
      </c>
      <c r="ILK1396" s="84" t="s">
        <v>5401</v>
      </c>
      <c r="ILL1396" s="84">
        <f>ILL1390</f>
        <v>1000000</v>
      </c>
      <c r="ILM1396" s="84">
        <f t="shared" ref="ILM1396:INP1396" si="3123">ILM1390</f>
        <v>0</v>
      </c>
      <c r="ILN1396" s="84">
        <f t="shared" si="3123"/>
        <v>0</v>
      </c>
      <c r="ILO1396" s="84">
        <f t="shared" si="3123"/>
        <v>1000000</v>
      </c>
      <c r="ILP1396" s="84">
        <f t="shared" si="3123"/>
        <v>2000000</v>
      </c>
      <c r="ILQ1396" s="84">
        <f t="shared" si="3123"/>
        <v>0</v>
      </c>
      <c r="ILR1396" s="84">
        <f t="shared" si="3123"/>
        <v>0</v>
      </c>
      <c r="ILS1396" s="84">
        <f t="shared" si="3123"/>
        <v>2000000</v>
      </c>
      <c r="ILT1396" s="84">
        <f t="shared" si="3123"/>
        <v>3000000</v>
      </c>
      <c r="IMA1396" s="84" t="s">
        <v>5401</v>
      </c>
      <c r="IMB1396" s="84">
        <f>IMB1390</f>
        <v>1000000</v>
      </c>
      <c r="IMC1396" s="84">
        <f t="shared" si="3123"/>
        <v>0</v>
      </c>
      <c r="IMD1396" s="84">
        <f t="shared" si="3123"/>
        <v>0</v>
      </c>
      <c r="IME1396" s="84">
        <f t="shared" si="3123"/>
        <v>1000000</v>
      </c>
      <c r="IMF1396" s="84">
        <f t="shared" si="3123"/>
        <v>2000000</v>
      </c>
      <c r="IMG1396" s="84">
        <f t="shared" si="3123"/>
        <v>0</v>
      </c>
      <c r="IMH1396" s="84">
        <f t="shared" si="3123"/>
        <v>0</v>
      </c>
      <c r="IMI1396" s="84">
        <f t="shared" si="3123"/>
        <v>2000000</v>
      </c>
      <c r="IMJ1396" s="84">
        <f t="shared" si="3123"/>
        <v>3000000</v>
      </c>
      <c r="IMQ1396" s="84" t="s">
        <v>5401</v>
      </c>
      <c r="IMR1396" s="84">
        <f>IMR1390</f>
        <v>1000000</v>
      </c>
      <c r="IMS1396" s="84">
        <f t="shared" si="3123"/>
        <v>0</v>
      </c>
      <c r="IMT1396" s="84">
        <f t="shared" si="3123"/>
        <v>0</v>
      </c>
      <c r="IMU1396" s="84">
        <f t="shared" si="3123"/>
        <v>1000000</v>
      </c>
      <c r="IMV1396" s="84">
        <f t="shared" si="3123"/>
        <v>2000000</v>
      </c>
      <c r="IMW1396" s="84">
        <f t="shared" si="3123"/>
        <v>0</v>
      </c>
      <c r="IMX1396" s="84">
        <f t="shared" si="3123"/>
        <v>0</v>
      </c>
      <c r="IMY1396" s="84">
        <f t="shared" si="3123"/>
        <v>2000000</v>
      </c>
      <c r="IMZ1396" s="84">
        <f t="shared" si="3123"/>
        <v>3000000</v>
      </c>
      <c r="ING1396" s="84" t="s">
        <v>5401</v>
      </c>
      <c r="INH1396" s="84">
        <f>INH1390</f>
        <v>1000000</v>
      </c>
      <c r="INI1396" s="84">
        <f t="shared" si="3123"/>
        <v>0</v>
      </c>
      <c r="INJ1396" s="84">
        <f t="shared" si="3123"/>
        <v>0</v>
      </c>
      <c r="INK1396" s="84">
        <f t="shared" si="3123"/>
        <v>1000000</v>
      </c>
      <c r="INL1396" s="84">
        <f t="shared" si="3123"/>
        <v>2000000</v>
      </c>
      <c r="INM1396" s="84">
        <f t="shared" si="3123"/>
        <v>0</v>
      </c>
      <c r="INN1396" s="84">
        <f t="shared" si="3123"/>
        <v>0</v>
      </c>
      <c r="INO1396" s="84">
        <f t="shared" si="3123"/>
        <v>2000000</v>
      </c>
      <c r="INP1396" s="84">
        <f t="shared" si="3123"/>
        <v>3000000</v>
      </c>
      <c r="INW1396" s="84" t="s">
        <v>5401</v>
      </c>
      <c r="INX1396" s="84">
        <f>INX1390</f>
        <v>1000000</v>
      </c>
      <c r="INY1396" s="84">
        <f t="shared" ref="INY1396:IQB1396" si="3124">INY1390</f>
        <v>0</v>
      </c>
      <c r="INZ1396" s="84">
        <f t="shared" si="3124"/>
        <v>0</v>
      </c>
      <c r="IOA1396" s="84">
        <f t="shared" si="3124"/>
        <v>1000000</v>
      </c>
      <c r="IOB1396" s="84">
        <f t="shared" si="3124"/>
        <v>2000000</v>
      </c>
      <c r="IOC1396" s="84">
        <f t="shared" si="3124"/>
        <v>0</v>
      </c>
      <c r="IOD1396" s="84">
        <f t="shared" si="3124"/>
        <v>0</v>
      </c>
      <c r="IOE1396" s="84">
        <f t="shared" si="3124"/>
        <v>2000000</v>
      </c>
      <c r="IOF1396" s="84">
        <f t="shared" si="3124"/>
        <v>3000000</v>
      </c>
      <c r="IOM1396" s="84" t="s">
        <v>5401</v>
      </c>
      <c r="ION1396" s="84">
        <f>ION1390</f>
        <v>1000000</v>
      </c>
      <c r="IOO1396" s="84">
        <f t="shared" si="3124"/>
        <v>0</v>
      </c>
      <c r="IOP1396" s="84">
        <f t="shared" si="3124"/>
        <v>0</v>
      </c>
      <c r="IOQ1396" s="84">
        <f t="shared" si="3124"/>
        <v>1000000</v>
      </c>
      <c r="IOR1396" s="84">
        <f t="shared" si="3124"/>
        <v>2000000</v>
      </c>
      <c r="IOS1396" s="84">
        <f t="shared" si="3124"/>
        <v>0</v>
      </c>
      <c r="IOT1396" s="84">
        <f t="shared" si="3124"/>
        <v>0</v>
      </c>
      <c r="IOU1396" s="84">
        <f t="shared" si="3124"/>
        <v>2000000</v>
      </c>
      <c r="IOV1396" s="84">
        <f t="shared" si="3124"/>
        <v>3000000</v>
      </c>
      <c r="IPC1396" s="84" t="s">
        <v>5401</v>
      </c>
      <c r="IPD1396" s="84">
        <f>IPD1390</f>
        <v>1000000</v>
      </c>
      <c r="IPE1396" s="84">
        <f t="shared" si="3124"/>
        <v>0</v>
      </c>
      <c r="IPF1396" s="84">
        <f t="shared" si="3124"/>
        <v>0</v>
      </c>
      <c r="IPG1396" s="84">
        <f t="shared" si="3124"/>
        <v>1000000</v>
      </c>
      <c r="IPH1396" s="84">
        <f t="shared" si="3124"/>
        <v>2000000</v>
      </c>
      <c r="IPI1396" s="84">
        <f t="shared" si="3124"/>
        <v>0</v>
      </c>
      <c r="IPJ1396" s="84">
        <f t="shared" si="3124"/>
        <v>0</v>
      </c>
      <c r="IPK1396" s="84">
        <f t="shared" si="3124"/>
        <v>2000000</v>
      </c>
      <c r="IPL1396" s="84">
        <f t="shared" si="3124"/>
        <v>3000000</v>
      </c>
      <c r="IPS1396" s="84" t="s">
        <v>5401</v>
      </c>
      <c r="IPT1396" s="84">
        <f>IPT1390</f>
        <v>1000000</v>
      </c>
      <c r="IPU1396" s="84">
        <f t="shared" si="3124"/>
        <v>0</v>
      </c>
      <c r="IPV1396" s="84">
        <f t="shared" si="3124"/>
        <v>0</v>
      </c>
      <c r="IPW1396" s="84">
        <f t="shared" si="3124"/>
        <v>1000000</v>
      </c>
      <c r="IPX1396" s="84">
        <f t="shared" si="3124"/>
        <v>2000000</v>
      </c>
      <c r="IPY1396" s="84">
        <f t="shared" si="3124"/>
        <v>0</v>
      </c>
      <c r="IPZ1396" s="84">
        <f t="shared" si="3124"/>
        <v>0</v>
      </c>
      <c r="IQA1396" s="84">
        <f t="shared" si="3124"/>
        <v>2000000</v>
      </c>
      <c r="IQB1396" s="84">
        <f t="shared" si="3124"/>
        <v>3000000</v>
      </c>
      <c r="IQI1396" s="84" t="s">
        <v>5401</v>
      </c>
      <c r="IQJ1396" s="84">
        <f>IQJ1390</f>
        <v>1000000</v>
      </c>
      <c r="IQK1396" s="84">
        <f t="shared" ref="IQK1396:ISN1396" si="3125">IQK1390</f>
        <v>0</v>
      </c>
      <c r="IQL1396" s="84">
        <f t="shared" si="3125"/>
        <v>0</v>
      </c>
      <c r="IQM1396" s="84">
        <f t="shared" si="3125"/>
        <v>1000000</v>
      </c>
      <c r="IQN1396" s="84">
        <f t="shared" si="3125"/>
        <v>2000000</v>
      </c>
      <c r="IQO1396" s="84">
        <f t="shared" si="3125"/>
        <v>0</v>
      </c>
      <c r="IQP1396" s="84">
        <f t="shared" si="3125"/>
        <v>0</v>
      </c>
      <c r="IQQ1396" s="84">
        <f t="shared" si="3125"/>
        <v>2000000</v>
      </c>
      <c r="IQR1396" s="84">
        <f t="shared" si="3125"/>
        <v>3000000</v>
      </c>
      <c r="IQY1396" s="84" t="s">
        <v>5401</v>
      </c>
      <c r="IQZ1396" s="84">
        <f>IQZ1390</f>
        <v>1000000</v>
      </c>
      <c r="IRA1396" s="84">
        <f t="shared" si="3125"/>
        <v>0</v>
      </c>
      <c r="IRB1396" s="84">
        <f t="shared" si="3125"/>
        <v>0</v>
      </c>
      <c r="IRC1396" s="84">
        <f t="shared" si="3125"/>
        <v>1000000</v>
      </c>
      <c r="IRD1396" s="84">
        <f t="shared" si="3125"/>
        <v>2000000</v>
      </c>
      <c r="IRE1396" s="84">
        <f t="shared" si="3125"/>
        <v>0</v>
      </c>
      <c r="IRF1396" s="84">
        <f t="shared" si="3125"/>
        <v>0</v>
      </c>
      <c r="IRG1396" s="84">
        <f t="shared" si="3125"/>
        <v>2000000</v>
      </c>
      <c r="IRH1396" s="84">
        <f t="shared" si="3125"/>
        <v>3000000</v>
      </c>
      <c r="IRO1396" s="84" t="s">
        <v>5401</v>
      </c>
      <c r="IRP1396" s="84">
        <f>IRP1390</f>
        <v>1000000</v>
      </c>
      <c r="IRQ1396" s="84">
        <f t="shared" si="3125"/>
        <v>0</v>
      </c>
      <c r="IRR1396" s="84">
        <f t="shared" si="3125"/>
        <v>0</v>
      </c>
      <c r="IRS1396" s="84">
        <f t="shared" si="3125"/>
        <v>1000000</v>
      </c>
      <c r="IRT1396" s="84">
        <f t="shared" si="3125"/>
        <v>2000000</v>
      </c>
      <c r="IRU1396" s="84">
        <f t="shared" si="3125"/>
        <v>0</v>
      </c>
      <c r="IRV1396" s="84">
        <f t="shared" si="3125"/>
        <v>0</v>
      </c>
      <c r="IRW1396" s="84">
        <f t="shared" si="3125"/>
        <v>2000000</v>
      </c>
      <c r="IRX1396" s="84">
        <f t="shared" si="3125"/>
        <v>3000000</v>
      </c>
      <c r="ISE1396" s="84" t="s">
        <v>5401</v>
      </c>
      <c r="ISF1396" s="84">
        <f>ISF1390</f>
        <v>1000000</v>
      </c>
      <c r="ISG1396" s="84">
        <f t="shared" si="3125"/>
        <v>0</v>
      </c>
      <c r="ISH1396" s="84">
        <f t="shared" si="3125"/>
        <v>0</v>
      </c>
      <c r="ISI1396" s="84">
        <f t="shared" si="3125"/>
        <v>1000000</v>
      </c>
      <c r="ISJ1396" s="84">
        <f t="shared" si="3125"/>
        <v>2000000</v>
      </c>
      <c r="ISK1396" s="84">
        <f t="shared" si="3125"/>
        <v>0</v>
      </c>
      <c r="ISL1396" s="84">
        <f t="shared" si="3125"/>
        <v>0</v>
      </c>
      <c r="ISM1396" s="84">
        <f t="shared" si="3125"/>
        <v>2000000</v>
      </c>
      <c r="ISN1396" s="84">
        <f t="shared" si="3125"/>
        <v>3000000</v>
      </c>
      <c r="ISU1396" s="84" t="s">
        <v>5401</v>
      </c>
      <c r="ISV1396" s="84">
        <f>ISV1390</f>
        <v>1000000</v>
      </c>
      <c r="ISW1396" s="84">
        <f t="shared" ref="ISW1396:IUZ1396" si="3126">ISW1390</f>
        <v>0</v>
      </c>
      <c r="ISX1396" s="84">
        <f t="shared" si="3126"/>
        <v>0</v>
      </c>
      <c r="ISY1396" s="84">
        <f t="shared" si="3126"/>
        <v>1000000</v>
      </c>
      <c r="ISZ1396" s="84">
        <f t="shared" si="3126"/>
        <v>2000000</v>
      </c>
      <c r="ITA1396" s="84">
        <f t="shared" si="3126"/>
        <v>0</v>
      </c>
      <c r="ITB1396" s="84">
        <f t="shared" si="3126"/>
        <v>0</v>
      </c>
      <c r="ITC1396" s="84">
        <f t="shared" si="3126"/>
        <v>2000000</v>
      </c>
      <c r="ITD1396" s="84">
        <f t="shared" si="3126"/>
        <v>3000000</v>
      </c>
      <c r="ITK1396" s="84" t="s">
        <v>5401</v>
      </c>
      <c r="ITL1396" s="84">
        <f>ITL1390</f>
        <v>1000000</v>
      </c>
      <c r="ITM1396" s="84">
        <f t="shared" si="3126"/>
        <v>0</v>
      </c>
      <c r="ITN1396" s="84">
        <f t="shared" si="3126"/>
        <v>0</v>
      </c>
      <c r="ITO1396" s="84">
        <f t="shared" si="3126"/>
        <v>1000000</v>
      </c>
      <c r="ITP1396" s="84">
        <f t="shared" si="3126"/>
        <v>2000000</v>
      </c>
      <c r="ITQ1396" s="84">
        <f t="shared" si="3126"/>
        <v>0</v>
      </c>
      <c r="ITR1396" s="84">
        <f t="shared" si="3126"/>
        <v>0</v>
      </c>
      <c r="ITS1396" s="84">
        <f t="shared" si="3126"/>
        <v>2000000</v>
      </c>
      <c r="ITT1396" s="84">
        <f t="shared" si="3126"/>
        <v>3000000</v>
      </c>
      <c r="IUA1396" s="84" t="s">
        <v>5401</v>
      </c>
      <c r="IUB1396" s="84">
        <f>IUB1390</f>
        <v>1000000</v>
      </c>
      <c r="IUC1396" s="84">
        <f t="shared" si="3126"/>
        <v>0</v>
      </c>
      <c r="IUD1396" s="84">
        <f t="shared" si="3126"/>
        <v>0</v>
      </c>
      <c r="IUE1396" s="84">
        <f t="shared" si="3126"/>
        <v>1000000</v>
      </c>
      <c r="IUF1396" s="84">
        <f t="shared" si="3126"/>
        <v>2000000</v>
      </c>
      <c r="IUG1396" s="84">
        <f t="shared" si="3126"/>
        <v>0</v>
      </c>
      <c r="IUH1396" s="84">
        <f t="shared" si="3126"/>
        <v>0</v>
      </c>
      <c r="IUI1396" s="84">
        <f t="shared" si="3126"/>
        <v>2000000</v>
      </c>
      <c r="IUJ1396" s="84">
        <f t="shared" si="3126"/>
        <v>3000000</v>
      </c>
      <c r="IUQ1396" s="84" t="s">
        <v>5401</v>
      </c>
      <c r="IUR1396" s="84">
        <f>IUR1390</f>
        <v>1000000</v>
      </c>
      <c r="IUS1396" s="84">
        <f t="shared" si="3126"/>
        <v>0</v>
      </c>
      <c r="IUT1396" s="84">
        <f t="shared" si="3126"/>
        <v>0</v>
      </c>
      <c r="IUU1396" s="84">
        <f t="shared" si="3126"/>
        <v>1000000</v>
      </c>
      <c r="IUV1396" s="84">
        <f t="shared" si="3126"/>
        <v>2000000</v>
      </c>
      <c r="IUW1396" s="84">
        <f t="shared" si="3126"/>
        <v>0</v>
      </c>
      <c r="IUX1396" s="84">
        <f t="shared" si="3126"/>
        <v>0</v>
      </c>
      <c r="IUY1396" s="84">
        <f t="shared" si="3126"/>
        <v>2000000</v>
      </c>
      <c r="IUZ1396" s="84">
        <f t="shared" si="3126"/>
        <v>3000000</v>
      </c>
      <c r="IVG1396" s="84" t="s">
        <v>5401</v>
      </c>
      <c r="IVH1396" s="84">
        <f>IVH1390</f>
        <v>1000000</v>
      </c>
      <c r="IVI1396" s="84">
        <f t="shared" ref="IVI1396:IXL1396" si="3127">IVI1390</f>
        <v>0</v>
      </c>
      <c r="IVJ1396" s="84">
        <f t="shared" si="3127"/>
        <v>0</v>
      </c>
      <c r="IVK1396" s="84">
        <f t="shared" si="3127"/>
        <v>1000000</v>
      </c>
      <c r="IVL1396" s="84">
        <f t="shared" si="3127"/>
        <v>2000000</v>
      </c>
      <c r="IVM1396" s="84">
        <f t="shared" si="3127"/>
        <v>0</v>
      </c>
      <c r="IVN1396" s="84">
        <f t="shared" si="3127"/>
        <v>0</v>
      </c>
      <c r="IVO1396" s="84">
        <f t="shared" si="3127"/>
        <v>2000000</v>
      </c>
      <c r="IVP1396" s="84">
        <f t="shared" si="3127"/>
        <v>3000000</v>
      </c>
      <c r="IVW1396" s="84" t="s">
        <v>5401</v>
      </c>
      <c r="IVX1396" s="84">
        <f>IVX1390</f>
        <v>1000000</v>
      </c>
      <c r="IVY1396" s="84">
        <f t="shared" si="3127"/>
        <v>0</v>
      </c>
      <c r="IVZ1396" s="84">
        <f t="shared" si="3127"/>
        <v>0</v>
      </c>
      <c r="IWA1396" s="84">
        <f t="shared" si="3127"/>
        <v>1000000</v>
      </c>
      <c r="IWB1396" s="84">
        <f t="shared" si="3127"/>
        <v>2000000</v>
      </c>
      <c r="IWC1396" s="84">
        <f t="shared" si="3127"/>
        <v>0</v>
      </c>
      <c r="IWD1396" s="84">
        <f t="shared" si="3127"/>
        <v>0</v>
      </c>
      <c r="IWE1396" s="84">
        <f t="shared" si="3127"/>
        <v>2000000</v>
      </c>
      <c r="IWF1396" s="84">
        <f t="shared" si="3127"/>
        <v>3000000</v>
      </c>
      <c r="IWM1396" s="84" t="s">
        <v>5401</v>
      </c>
      <c r="IWN1396" s="84">
        <f>IWN1390</f>
        <v>1000000</v>
      </c>
      <c r="IWO1396" s="84">
        <f t="shared" si="3127"/>
        <v>0</v>
      </c>
      <c r="IWP1396" s="84">
        <f t="shared" si="3127"/>
        <v>0</v>
      </c>
      <c r="IWQ1396" s="84">
        <f t="shared" si="3127"/>
        <v>1000000</v>
      </c>
      <c r="IWR1396" s="84">
        <f t="shared" si="3127"/>
        <v>2000000</v>
      </c>
      <c r="IWS1396" s="84">
        <f t="shared" si="3127"/>
        <v>0</v>
      </c>
      <c r="IWT1396" s="84">
        <f t="shared" si="3127"/>
        <v>0</v>
      </c>
      <c r="IWU1396" s="84">
        <f t="shared" si="3127"/>
        <v>2000000</v>
      </c>
      <c r="IWV1396" s="84">
        <f t="shared" si="3127"/>
        <v>3000000</v>
      </c>
      <c r="IXC1396" s="84" t="s">
        <v>5401</v>
      </c>
      <c r="IXD1396" s="84">
        <f>IXD1390</f>
        <v>1000000</v>
      </c>
      <c r="IXE1396" s="84">
        <f t="shared" si="3127"/>
        <v>0</v>
      </c>
      <c r="IXF1396" s="84">
        <f t="shared" si="3127"/>
        <v>0</v>
      </c>
      <c r="IXG1396" s="84">
        <f t="shared" si="3127"/>
        <v>1000000</v>
      </c>
      <c r="IXH1396" s="84">
        <f t="shared" si="3127"/>
        <v>2000000</v>
      </c>
      <c r="IXI1396" s="84">
        <f t="shared" si="3127"/>
        <v>0</v>
      </c>
      <c r="IXJ1396" s="84">
        <f t="shared" si="3127"/>
        <v>0</v>
      </c>
      <c r="IXK1396" s="84">
        <f t="shared" si="3127"/>
        <v>2000000</v>
      </c>
      <c r="IXL1396" s="84">
        <f t="shared" si="3127"/>
        <v>3000000</v>
      </c>
      <c r="IXS1396" s="84" t="s">
        <v>5401</v>
      </c>
      <c r="IXT1396" s="84">
        <f>IXT1390</f>
        <v>1000000</v>
      </c>
      <c r="IXU1396" s="84">
        <f t="shared" ref="IXU1396:IZX1396" si="3128">IXU1390</f>
        <v>0</v>
      </c>
      <c r="IXV1396" s="84">
        <f t="shared" si="3128"/>
        <v>0</v>
      </c>
      <c r="IXW1396" s="84">
        <f t="shared" si="3128"/>
        <v>1000000</v>
      </c>
      <c r="IXX1396" s="84">
        <f t="shared" si="3128"/>
        <v>2000000</v>
      </c>
      <c r="IXY1396" s="84">
        <f t="shared" si="3128"/>
        <v>0</v>
      </c>
      <c r="IXZ1396" s="84">
        <f t="shared" si="3128"/>
        <v>0</v>
      </c>
      <c r="IYA1396" s="84">
        <f t="shared" si="3128"/>
        <v>2000000</v>
      </c>
      <c r="IYB1396" s="84">
        <f t="shared" si="3128"/>
        <v>3000000</v>
      </c>
      <c r="IYI1396" s="84" t="s">
        <v>5401</v>
      </c>
      <c r="IYJ1396" s="84">
        <f>IYJ1390</f>
        <v>1000000</v>
      </c>
      <c r="IYK1396" s="84">
        <f t="shared" si="3128"/>
        <v>0</v>
      </c>
      <c r="IYL1396" s="84">
        <f t="shared" si="3128"/>
        <v>0</v>
      </c>
      <c r="IYM1396" s="84">
        <f t="shared" si="3128"/>
        <v>1000000</v>
      </c>
      <c r="IYN1396" s="84">
        <f t="shared" si="3128"/>
        <v>2000000</v>
      </c>
      <c r="IYO1396" s="84">
        <f t="shared" si="3128"/>
        <v>0</v>
      </c>
      <c r="IYP1396" s="84">
        <f t="shared" si="3128"/>
        <v>0</v>
      </c>
      <c r="IYQ1396" s="84">
        <f t="shared" si="3128"/>
        <v>2000000</v>
      </c>
      <c r="IYR1396" s="84">
        <f t="shared" si="3128"/>
        <v>3000000</v>
      </c>
      <c r="IYY1396" s="84" t="s">
        <v>5401</v>
      </c>
      <c r="IYZ1396" s="84">
        <f>IYZ1390</f>
        <v>1000000</v>
      </c>
      <c r="IZA1396" s="84">
        <f t="shared" si="3128"/>
        <v>0</v>
      </c>
      <c r="IZB1396" s="84">
        <f t="shared" si="3128"/>
        <v>0</v>
      </c>
      <c r="IZC1396" s="84">
        <f t="shared" si="3128"/>
        <v>1000000</v>
      </c>
      <c r="IZD1396" s="84">
        <f t="shared" si="3128"/>
        <v>2000000</v>
      </c>
      <c r="IZE1396" s="84">
        <f t="shared" si="3128"/>
        <v>0</v>
      </c>
      <c r="IZF1396" s="84">
        <f t="shared" si="3128"/>
        <v>0</v>
      </c>
      <c r="IZG1396" s="84">
        <f t="shared" si="3128"/>
        <v>2000000</v>
      </c>
      <c r="IZH1396" s="84">
        <f t="shared" si="3128"/>
        <v>3000000</v>
      </c>
      <c r="IZO1396" s="84" t="s">
        <v>5401</v>
      </c>
      <c r="IZP1396" s="84">
        <f>IZP1390</f>
        <v>1000000</v>
      </c>
      <c r="IZQ1396" s="84">
        <f t="shared" si="3128"/>
        <v>0</v>
      </c>
      <c r="IZR1396" s="84">
        <f t="shared" si="3128"/>
        <v>0</v>
      </c>
      <c r="IZS1396" s="84">
        <f t="shared" si="3128"/>
        <v>1000000</v>
      </c>
      <c r="IZT1396" s="84">
        <f t="shared" si="3128"/>
        <v>2000000</v>
      </c>
      <c r="IZU1396" s="84">
        <f t="shared" si="3128"/>
        <v>0</v>
      </c>
      <c r="IZV1396" s="84">
        <f t="shared" si="3128"/>
        <v>0</v>
      </c>
      <c r="IZW1396" s="84">
        <f t="shared" si="3128"/>
        <v>2000000</v>
      </c>
      <c r="IZX1396" s="84">
        <f t="shared" si="3128"/>
        <v>3000000</v>
      </c>
      <c r="JAE1396" s="84" t="s">
        <v>5401</v>
      </c>
      <c r="JAF1396" s="84">
        <f>JAF1390</f>
        <v>1000000</v>
      </c>
      <c r="JAG1396" s="84">
        <f t="shared" ref="JAG1396:JCJ1396" si="3129">JAG1390</f>
        <v>0</v>
      </c>
      <c r="JAH1396" s="84">
        <f t="shared" si="3129"/>
        <v>0</v>
      </c>
      <c r="JAI1396" s="84">
        <f t="shared" si="3129"/>
        <v>1000000</v>
      </c>
      <c r="JAJ1396" s="84">
        <f t="shared" si="3129"/>
        <v>2000000</v>
      </c>
      <c r="JAK1396" s="84">
        <f t="shared" si="3129"/>
        <v>0</v>
      </c>
      <c r="JAL1396" s="84">
        <f t="shared" si="3129"/>
        <v>0</v>
      </c>
      <c r="JAM1396" s="84">
        <f t="shared" si="3129"/>
        <v>2000000</v>
      </c>
      <c r="JAN1396" s="84">
        <f t="shared" si="3129"/>
        <v>3000000</v>
      </c>
      <c r="JAU1396" s="84" t="s">
        <v>5401</v>
      </c>
      <c r="JAV1396" s="84">
        <f>JAV1390</f>
        <v>1000000</v>
      </c>
      <c r="JAW1396" s="84">
        <f t="shared" si="3129"/>
        <v>0</v>
      </c>
      <c r="JAX1396" s="84">
        <f t="shared" si="3129"/>
        <v>0</v>
      </c>
      <c r="JAY1396" s="84">
        <f t="shared" si="3129"/>
        <v>1000000</v>
      </c>
      <c r="JAZ1396" s="84">
        <f t="shared" si="3129"/>
        <v>2000000</v>
      </c>
      <c r="JBA1396" s="84">
        <f t="shared" si="3129"/>
        <v>0</v>
      </c>
      <c r="JBB1396" s="84">
        <f t="shared" si="3129"/>
        <v>0</v>
      </c>
      <c r="JBC1396" s="84">
        <f t="shared" si="3129"/>
        <v>2000000</v>
      </c>
      <c r="JBD1396" s="84">
        <f t="shared" si="3129"/>
        <v>3000000</v>
      </c>
      <c r="JBK1396" s="84" t="s">
        <v>5401</v>
      </c>
      <c r="JBL1396" s="84">
        <f>JBL1390</f>
        <v>1000000</v>
      </c>
      <c r="JBM1396" s="84">
        <f t="shared" si="3129"/>
        <v>0</v>
      </c>
      <c r="JBN1396" s="84">
        <f t="shared" si="3129"/>
        <v>0</v>
      </c>
      <c r="JBO1396" s="84">
        <f t="shared" si="3129"/>
        <v>1000000</v>
      </c>
      <c r="JBP1396" s="84">
        <f t="shared" si="3129"/>
        <v>2000000</v>
      </c>
      <c r="JBQ1396" s="84">
        <f t="shared" si="3129"/>
        <v>0</v>
      </c>
      <c r="JBR1396" s="84">
        <f t="shared" si="3129"/>
        <v>0</v>
      </c>
      <c r="JBS1396" s="84">
        <f t="shared" si="3129"/>
        <v>2000000</v>
      </c>
      <c r="JBT1396" s="84">
        <f t="shared" si="3129"/>
        <v>3000000</v>
      </c>
      <c r="JCA1396" s="84" t="s">
        <v>5401</v>
      </c>
      <c r="JCB1396" s="84">
        <f>JCB1390</f>
        <v>1000000</v>
      </c>
      <c r="JCC1396" s="84">
        <f t="shared" si="3129"/>
        <v>0</v>
      </c>
      <c r="JCD1396" s="84">
        <f t="shared" si="3129"/>
        <v>0</v>
      </c>
      <c r="JCE1396" s="84">
        <f t="shared" si="3129"/>
        <v>1000000</v>
      </c>
      <c r="JCF1396" s="84">
        <f t="shared" si="3129"/>
        <v>2000000</v>
      </c>
      <c r="JCG1396" s="84">
        <f t="shared" si="3129"/>
        <v>0</v>
      </c>
      <c r="JCH1396" s="84">
        <f t="shared" si="3129"/>
        <v>0</v>
      </c>
      <c r="JCI1396" s="84">
        <f t="shared" si="3129"/>
        <v>2000000</v>
      </c>
      <c r="JCJ1396" s="84">
        <f t="shared" si="3129"/>
        <v>3000000</v>
      </c>
      <c r="JCQ1396" s="84" t="s">
        <v>5401</v>
      </c>
      <c r="JCR1396" s="84">
        <f>JCR1390</f>
        <v>1000000</v>
      </c>
      <c r="JCS1396" s="84">
        <f t="shared" ref="JCS1396:JEV1396" si="3130">JCS1390</f>
        <v>0</v>
      </c>
      <c r="JCT1396" s="84">
        <f t="shared" si="3130"/>
        <v>0</v>
      </c>
      <c r="JCU1396" s="84">
        <f t="shared" si="3130"/>
        <v>1000000</v>
      </c>
      <c r="JCV1396" s="84">
        <f t="shared" si="3130"/>
        <v>2000000</v>
      </c>
      <c r="JCW1396" s="84">
        <f t="shared" si="3130"/>
        <v>0</v>
      </c>
      <c r="JCX1396" s="84">
        <f t="shared" si="3130"/>
        <v>0</v>
      </c>
      <c r="JCY1396" s="84">
        <f t="shared" si="3130"/>
        <v>2000000</v>
      </c>
      <c r="JCZ1396" s="84">
        <f t="shared" si="3130"/>
        <v>3000000</v>
      </c>
      <c r="JDG1396" s="84" t="s">
        <v>5401</v>
      </c>
      <c r="JDH1396" s="84">
        <f>JDH1390</f>
        <v>1000000</v>
      </c>
      <c r="JDI1396" s="84">
        <f t="shared" si="3130"/>
        <v>0</v>
      </c>
      <c r="JDJ1396" s="84">
        <f t="shared" si="3130"/>
        <v>0</v>
      </c>
      <c r="JDK1396" s="84">
        <f t="shared" si="3130"/>
        <v>1000000</v>
      </c>
      <c r="JDL1396" s="84">
        <f t="shared" si="3130"/>
        <v>2000000</v>
      </c>
      <c r="JDM1396" s="84">
        <f t="shared" si="3130"/>
        <v>0</v>
      </c>
      <c r="JDN1396" s="84">
        <f t="shared" si="3130"/>
        <v>0</v>
      </c>
      <c r="JDO1396" s="84">
        <f t="shared" si="3130"/>
        <v>2000000</v>
      </c>
      <c r="JDP1396" s="84">
        <f t="shared" si="3130"/>
        <v>3000000</v>
      </c>
      <c r="JDW1396" s="84" t="s">
        <v>5401</v>
      </c>
      <c r="JDX1396" s="84">
        <f>JDX1390</f>
        <v>1000000</v>
      </c>
      <c r="JDY1396" s="84">
        <f t="shared" si="3130"/>
        <v>0</v>
      </c>
      <c r="JDZ1396" s="84">
        <f t="shared" si="3130"/>
        <v>0</v>
      </c>
      <c r="JEA1396" s="84">
        <f t="shared" si="3130"/>
        <v>1000000</v>
      </c>
      <c r="JEB1396" s="84">
        <f t="shared" si="3130"/>
        <v>2000000</v>
      </c>
      <c r="JEC1396" s="84">
        <f t="shared" si="3130"/>
        <v>0</v>
      </c>
      <c r="JED1396" s="84">
        <f t="shared" si="3130"/>
        <v>0</v>
      </c>
      <c r="JEE1396" s="84">
        <f t="shared" si="3130"/>
        <v>2000000</v>
      </c>
      <c r="JEF1396" s="84">
        <f t="shared" si="3130"/>
        <v>3000000</v>
      </c>
      <c r="JEM1396" s="84" t="s">
        <v>5401</v>
      </c>
      <c r="JEN1396" s="84">
        <f>JEN1390</f>
        <v>1000000</v>
      </c>
      <c r="JEO1396" s="84">
        <f t="shared" si="3130"/>
        <v>0</v>
      </c>
      <c r="JEP1396" s="84">
        <f t="shared" si="3130"/>
        <v>0</v>
      </c>
      <c r="JEQ1396" s="84">
        <f t="shared" si="3130"/>
        <v>1000000</v>
      </c>
      <c r="JER1396" s="84">
        <f t="shared" si="3130"/>
        <v>2000000</v>
      </c>
      <c r="JES1396" s="84">
        <f t="shared" si="3130"/>
        <v>0</v>
      </c>
      <c r="JET1396" s="84">
        <f t="shared" si="3130"/>
        <v>0</v>
      </c>
      <c r="JEU1396" s="84">
        <f t="shared" si="3130"/>
        <v>2000000</v>
      </c>
      <c r="JEV1396" s="84">
        <f t="shared" si="3130"/>
        <v>3000000</v>
      </c>
      <c r="JFC1396" s="84" t="s">
        <v>5401</v>
      </c>
      <c r="JFD1396" s="84">
        <f>JFD1390</f>
        <v>1000000</v>
      </c>
      <c r="JFE1396" s="84">
        <f t="shared" ref="JFE1396:JHH1396" si="3131">JFE1390</f>
        <v>0</v>
      </c>
      <c r="JFF1396" s="84">
        <f t="shared" si="3131"/>
        <v>0</v>
      </c>
      <c r="JFG1396" s="84">
        <f t="shared" si="3131"/>
        <v>1000000</v>
      </c>
      <c r="JFH1396" s="84">
        <f t="shared" si="3131"/>
        <v>2000000</v>
      </c>
      <c r="JFI1396" s="84">
        <f t="shared" si="3131"/>
        <v>0</v>
      </c>
      <c r="JFJ1396" s="84">
        <f t="shared" si="3131"/>
        <v>0</v>
      </c>
      <c r="JFK1396" s="84">
        <f t="shared" si="3131"/>
        <v>2000000</v>
      </c>
      <c r="JFL1396" s="84">
        <f t="shared" si="3131"/>
        <v>3000000</v>
      </c>
      <c r="JFS1396" s="84" t="s">
        <v>5401</v>
      </c>
      <c r="JFT1396" s="84">
        <f>JFT1390</f>
        <v>1000000</v>
      </c>
      <c r="JFU1396" s="84">
        <f t="shared" si="3131"/>
        <v>0</v>
      </c>
      <c r="JFV1396" s="84">
        <f t="shared" si="3131"/>
        <v>0</v>
      </c>
      <c r="JFW1396" s="84">
        <f t="shared" si="3131"/>
        <v>1000000</v>
      </c>
      <c r="JFX1396" s="84">
        <f t="shared" si="3131"/>
        <v>2000000</v>
      </c>
      <c r="JFY1396" s="84">
        <f t="shared" si="3131"/>
        <v>0</v>
      </c>
      <c r="JFZ1396" s="84">
        <f t="shared" si="3131"/>
        <v>0</v>
      </c>
      <c r="JGA1396" s="84">
        <f t="shared" si="3131"/>
        <v>2000000</v>
      </c>
      <c r="JGB1396" s="84">
        <f t="shared" si="3131"/>
        <v>3000000</v>
      </c>
      <c r="JGI1396" s="84" t="s">
        <v>5401</v>
      </c>
      <c r="JGJ1396" s="84">
        <f>JGJ1390</f>
        <v>1000000</v>
      </c>
      <c r="JGK1396" s="84">
        <f t="shared" si="3131"/>
        <v>0</v>
      </c>
      <c r="JGL1396" s="84">
        <f t="shared" si="3131"/>
        <v>0</v>
      </c>
      <c r="JGM1396" s="84">
        <f t="shared" si="3131"/>
        <v>1000000</v>
      </c>
      <c r="JGN1396" s="84">
        <f t="shared" si="3131"/>
        <v>2000000</v>
      </c>
      <c r="JGO1396" s="84">
        <f t="shared" si="3131"/>
        <v>0</v>
      </c>
      <c r="JGP1396" s="84">
        <f t="shared" si="3131"/>
        <v>0</v>
      </c>
      <c r="JGQ1396" s="84">
        <f t="shared" si="3131"/>
        <v>2000000</v>
      </c>
      <c r="JGR1396" s="84">
        <f t="shared" si="3131"/>
        <v>3000000</v>
      </c>
      <c r="JGY1396" s="84" t="s">
        <v>5401</v>
      </c>
      <c r="JGZ1396" s="84">
        <f>JGZ1390</f>
        <v>1000000</v>
      </c>
      <c r="JHA1396" s="84">
        <f t="shared" si="3131"/>
        <v>0</v>
      </c>
      <c r="JHB1396" s="84">
        <f t="shared" si="3131"/>
        <v>0</v>
      </c>
      <c r="JHC1396" s="84">
        <f t="shared" si="3131"/>
        <v>1000000</v>
      </c>
      <c r="JHD1396" s="84">
        <f t="shared" si="3131"/>
        <v>2000000</v>
      </c>
      <c r="JHE1396" s="84">
        <f t="shared" si="3131"/>
        <v>0</v>
      </c>
      <c r="JHF1396" s="84">
        <f t="shared" si="3131"/>
        <v>0</v>
      </c>
      <c r="JHG1396" s="84">
        <f t="shared" si="3131"/>
        <v>2000000</v>
      </c>
      <c r="JHH1396" s="84">
        <f t="shared" si="3131"/>
        <v>3000000</v>
      </c>
      <c r="JHO1396" s="84" t="s">
        <v>5401</v>
      </c>
      <c r="JHP1396" s="84">
        <f>JHP1390</f>
        <v>1000000</v>
      </c>
      <c r="JHQ1396" s="84">
        <f t="shared" ref="JHQ1396:JJT1396" si="3132">JHQ1390</f>
        <v>0</v>
      </c>
      <c r="JHR1396" s="84">
        <f t="shared" si="3132"/>
        <v>0</v>
      </c>
      <c r="JHS1396" s="84">
        <f t="shared" si="3132"/>
        <v>1000000</v>
      </c>
      <c r="JHT1396" s="84">
        <f t="shared" si="3132"/>
        <v>2000000</v>
      </c>
      <c r="JHU1396" s="84">
        <f t="shared" si="3132"/>
        <v>0</v>
      </c>
      <c r="JHV1396" s="84">
        <f t="shared" si="3132"/>
        <v>0</v>
      </c>
      <c r="JHW1396" s="84">
        <f t="shared" si="3132"/>
        <v>2000000</v>
      </c>
      <c r="JHX1396" s="84">
        <f t="shared" si="3132"/>
        <v>3000000</v>
      </c>
      <c r="JIE1396" s="84" t="s">
        <v>5401</v>
      </c>
      <c r="JIF1396" s="84">
        <f>JIF1390</f>
        <v>1000000</v>
      </c>
      <c r="JIG1396" s="84">
        <f t="shared" si="3132"/>
        <v>0</v>
      </c>
      <c r="JIH1396" s="84">
        <f t="shared" si="3132"/>
        <v>0</v>
      </c>
      <c r="JII1396" s="84">
        <f t="shared" si="3132"/>
        <v>1000000</v>
      </c>
      <c r="JIJ1396" s="84">
        <f t="shared" si="3132"/>
        <v>2000000</v>
      </c>
      <c r="JIK1396" s="84">
        <f t="shared" si="3132"/>
        <v>0</v>
      </c>
      <c r="JIL1396" s="84">
        <f t="shared" si="3132"/>
        <v>0</v>
      </c>
      <c r="JIM1396" s="84">
        <f t="shared" si="3132"/>
        <v>2000000</v>
      </c>
      <c r="JIN1396" s="84">
        <f t="shared" si="3132"/>
        <v>3000000</v>
      </c>
      <c r="JIU1396" s="84" t="s">
        <v>5401</v>
      </c>
      <c r="JIV1396" s="84">
        <f>JIV1390</f>
        <v>1000000</v>
      </c>
      <c r="JIW1396" s="84">
        <f t="shared" si="3132"/>
        <v>0</v>
      </c>
      <c r="JIX1396" s="84">
        <f t="shared" si="3132"/>
        <v>0</v>
      </c>
      <c r="JIY1396" s="84">
        <f t="shared" si="3132"/>
        <v>1000000</v>
      </c>
      <c r="JIZ1396" s="84">
        <f t="shared" si="3132"/>
        <v>2000000</v>
      </c>
      <c r="JJA1396" s="84">
        <f t="shared" si="3132"/>
        <v>0</v>
      </c>
      <c r="JJB1396" s="84">
        <f t="shared" si="3132"/>
        <v>0</v>
      </c>
      <c r="JJC1396" s="84">
        <f t="shared" si="3132"/>
        <v>2000000</v>
      </c>
      <c r="JJD1396" s="84">
        <f t="shared" si="3132"/>
        <v>3000000</v>
      </c>
      <c r="JJK1396" s="84" t="s">
        <v>5401</v>
      </c>
      <c r="JJL1396" s="84">
        <f>JJL1390</f>
        <v>1000000</v>
      </c>
      <c r="JJM1396" s="84">
        <f t="shared" si="3132"/>
        <v>0</v>
      </c>
      <c r="JJN1396" s="84">
        <f t="shared" si="3132"/>
        <v>0</v>
      </c>
      <c r="JJO1396" s="84">
        <f t="shared" si="3132"/>
        <v>1000000</v>
      </c>
      <c r="JJP1396" s="84">
        <f t="shared" si="3132"/>
        <v>2000000</v>
      </c>
      <c r="JJQ1396" s="84">
        <f t="shared" si="3132"/>
        <v>0</v>
      </c>
      <c r="JJR1396" s="84">
        <f t="shared" si="3132"/>
        <v>0</v>
      </c>
      <c r="JJS1396" s="84">
        <f t="shared" si="3132"/>
        <v>2000000</v>
      </c>
      <c r="JJT1396" s="84">
        <f t="shared" si="3132"/>
        <v>3000000</v>
      </c>
      <c r="JKA1396" s="84" t="s">
        <v>5401</v>
      </c>
      <c r="JKB1396" s="84">
        <f>JKB1390</f>
        <v>1000000</v>
      </c>
      <c r="JKC1396" s="84">
        <f t="shared" ref="JKC1396:JMF1396" si="3133">JKC1390</f>
        <v>0</v>
      </c>
      <c r="JKD1396" s="84">
        <f t="shared" si="3133"/>
        <v>0</v>
      </c>
      <c r="JKE1396" s="84">
        <f t="shared" si="3133"/>
        <v>1000000</v>
      </c>
      <c r="JKF1396" s="84">
        <f t="shared" si="3133"/>
        <v>2000000</v>
      </c>
      <c r="JKG1396" s="84">
        <f t="shared" si="3133"/>
        <v>0</v>
      </c>
      <c r="JKH1396" s="84">
        <f t="shared" si="3133"/>
        <v>0</v>
      </c>
      <c r="JKI1396" s="84">
        <f t="shared" si="3133"/>
        <v>2000000</v>
      </c>
      <c r="JKJ1396" s="84">
        <f t="shared" si="3133"/>
        <v>3000000</v>
      </c>
      <c r="JKQ1396" s="84" t="s">
        <v>5401</v>
      </c>
      <c r="JKR1396" s="84">
        <f>JKR1390</f>
        <v>1000000</v>
      </c>
      <c r="JKS1396" s="84">
        <f t="shared" si="3133"/>
        <v>0</v>
      </c>
      <c r="JKT1396" s="84">
        <f t="shared" si="3133"/>
        <v>0</v>
      </c>
      <c r="JKU1396" s="84">
        <f t="shared" si="3133"/>
        <v>1000000</v>
      </c>
      <c r="JKV1396" s="84">
        <f t="shared" si="3133"/>
        <v>2000000</v>
      </c>
      <c r="JKW1396" s="84">
        <f t="shared" si="3133"/>
        <v>0</v>
      </c>
      <c r="JKX1396" s="84">
        <f t="shared" si="3133"/>
        <v>0</v>
      </c>
      <c r="JKY1396" s="84">
        <f t="shared" si="3133"/>
        <v>2000000</v>
      </c>
      <c r="JKZ1396" s="84">
        <f t="shared" si="3133"/>
        <v>3000000</v>
      </c>
      <c r="JLG1396" s="84" t="s">
        <v>5401</v>
      </c>
      <c r="JLH1396" s="84">
        <f>JLH1390</f>
        <v>1000000</v>
      </c>
      <c r="JLI1396" s="84">
        <f t="shared" si="3133"/>
        <v>0</v>
      </c>
      <c r="JLJ1396" s="84">
        <f t="shared" si="3133"/>
        <v>0</v>
      </c>
      <c r="JLK1396" s="84">
        <f t="shared" si="3133"/>
        <v>1000000</v>
      </c>
      <c r="JLL1396" s="84">
        <f t="shared" si="3133"/>
        <v>2000000</v>
      </c>
      <c r="JLM1396" s="84">
        <f t="shared" si="3133"/>
        <v>0</v>
      </c>
      <c r="JLN1396" s="84">
        <f t="shared" si="3133"/>
        <v>0</v>
      </c>
      <c r="JLO1396" s="84">
        <f t="shared" si="3133"/>
        <v>2000000</v>
      </c>
      <c r="JLP1396" s="84">
        <f t="shared" si="3133"/>
        <v>3000000</v>
      </c>
      <c r="JLW1396" s="84" t="s">
        <v>5401</v>
      </c>
      <c r="JLX1396" s="84">
        <f>JLX1390</f>
        <v>1000000</v>
      </c>
      <c r="JLY1396" s="84">
        <f t="shared" si="3133"/>
        <v>0</v>
      </c>
      <c r="JLZ1396" s="84">
        <f t="shared" si="3133"/>
        <v>0</v>
      </c>
      <c r="JMA1396" s="84">
        <f t="shared" si="3133"/>
        <v>1000000</v>
      </c>
      <c r="JMB1396" s="84">
        <f t="shared" si="3133"/>
        <v>2000000</v>
      </c>
      <c r="JMC1396" s="84">
        <f t="shared" si="3133"/>
        <v>0</v>
      </c>
      <c r="JMD1396" s="84">
        <f t="shared" si="3133"/>
        <v>0</v>
      </c>
      <c r="JME1396" s="84">
        <f t="shared" si="3133"/>
        <v>2000000</v>
      </c>
      <c r="JMF1396" s="84">
        <f t="shared" si="3133"/>
        <v>3000000</v>
      </c>
      <c r="JMM1396" s="84" t="s">
        <v>5401</v>
      </c>
      <c r="JMN1396" s="84">
        <f>JMN1390</f>
        <v>1000000</v>
      </c>
      <c r="JMO1396" s="84">
        <f t="shared" ref="JMO1396:JOR1396" si="3134">JMO1390</f>
        <v>0</v>
      </c>
      <c r="JMP1396" s="84">
        <f t="shared" si="3134"/>
        <v>0</v>
      </c>
      <c r="JMQ1396" s="84">
        <f t="shared" si="3134"/>
        <v>1000000</v>
      </c>
      <c r="JMR1396" s="84">
        <f t="shared" si="3134"/>
        <v>2000000</v>
      </c>
      <c r="JMS1396" s="84">
        <f t="shared" si="3134"/>
        <v>0</v>
      </c>
      <c r="JMT1396" s="84">
        <f t="shared" si="3134"/>
        <v>0</v>
      </c>
      <c r="JMU1396" s="84">
        <f t="shared" si="3134"/>
        <v>2000000</v>
      </c>
      <c r="JMV1396" s="84">
        <f t="shared" si="3134"/>
        <v>3000000</v>
      </c>
      <c r="JNC1396" s="84" t="s">
        <v>5401</v>
      </c>
      <c r="JND1396" s="84">
        <f>JND1390</f>
        <v>1000000</v>
      </c>
      <c r="JNE1396" s="84">
        <f t="shared" si="3134"/>
        <v>0</v>
      </c>
      <c r="JNF1396" s="84">
        <f t="shared" si="3134"/>
        <v>0</v>
      </c>
      <c r="JNG1396" s="84">
        <f t="shared" si="3134"/>
        <v>1000000</v>
      </c>
      <c r="JNH1396" s="84">
        <f t="shared" si="3134"/>
        <v>2000000</v>
      </c>
      <c r="JNI1396" s="84">
        <f t="shared" si="3134"/>
        <v>0</v>
      </c>
      <c r="JNJ1396" s="84">
        <f t="shared" si="3134"/>
        <v>0</v>
      </c>
      <c r="JNK1396" s="84">
        <f t="shared" si="3134"/>
        <v>2000000</v>
      </c>
      <c r="JNL1396" s="84">
        <f t="shared" si="3134"/>
        <v>3000000</v>
      </c>
      <c r="JNS1396" s="84" t="s">
        <v>5401</v>
      </c>
      <c r="JNT1396" s="84">
        <f>JNT1390</f>
        <v>1000000</v>
      </c>
      <c r="JNU1396" s="84">
        <f t="shared" si="3134"/>
        <v>0</v>
      </c>
      <c r="JNV1396" s="84">
        <f t="shared" si="3134"/>
        <v>0</v>
      </c>
      <c r="JNW1396" s="84">
        <f t="shared" si="3134"/>
        <v>1000000</v>
      </c>
      <c r="JNX1396" s="84">
        <f t="shared" si="3134"/>
        <v>2000000</v>
      </c>
      <c r="JNY1396" s="84">
        <f t="shared" si="3134"/>
        <v>0</v>
      </c>
      <c r="JNZ1396" s="84">
        <f t="shared" si="3134"/>
        <v>0</v>
      </c>
      <c r="JOA1396" s="84">
        <f t="shared" si="3134"/>
        <v>2000000</v>
      </c>
      <c r="JOB1396" s="84">
        <f t="shared" si="3134"/>
        <v>3000000</v>
      </c>
      <c r="JOI1396" s="84" t="s">
        <v>5401</v>
      </c>
      <c r="JOJ1396" s="84">
        <f>JOJ1390</f>
        <v>1000000</v>
      </c>
      <c r="JOK1396" s="84">
        <f t="shared" si="3134"/>
        <v>0</v>
      </c>
      <c r="JOL1396" s="84">
        <f t="shared" si="3134"/>
        <v>0</v>
      </c>
      <c r="JOM1396" s="84">
        <f t="shared" si="3134"/>
        <v>1000000</v>
      </c>
      <c r="JON1396" s="84">
        <f t="shared" si="3134"/>
        <v>2000000</v>
      </c>
      <c r="JOO1396" s="84">
        <f t="shared" si="3134"/>
        <v>0</v>
      </c>
      <c r="JOP1396" s="84">
        <f t="shared" si="3134"/>
        <v>0</v>
      </c>
      <c r="JOQ1396" s="84">
        <f t="shared" si="3134"/>
        <v>2000000</v>
      </c>
      <c r="JOR1396" s="84">
        <f t="shared" si="3134"/>
        <v>3000000</v>
      </c>
      <c r="JOY1396" s="84" t="s">
        <v>5401</v>
      </c>
      <c r="JOZ1396" s="84">
        <f>JOZ1390</f>
        <v>1000000</v>
      </c>
      <c r="JPA1396" s="84">
        <f t="shared" ref="JPA1396:JRD1396" si="3135">JPA1390</f>
        <v>0</v>
      </c>
      <c r="JPB1396" s="84">
        <f t="shared" si="3135"/>
        <v>0</v>
      </c>
      <c r="JPC1396" s="84">
        <f t="shared" si="3135"/>
        <v>1000000</v>
      </c>
      <c r="JPD1396" s="84">
        <f t="shared" si="3135"/>
        <v>2000000</v>
      </c>
      <c r="JPE1396" s="84">
        <f t="shared" si="3135"/>
        <v>0</v>
      </c>
      <c r="JPF1396" s="84">
        <f t="shared" si="3135"/>
        <v>0</v>
      </c>
      <c r="JPG1396" s="84">
        <f t="shared" si="3135"/>
        <v>2000000</v>
      </c>
      <c r="JPH1396" s="84">
        <f t="shared" si="3135"/>
        <v>3000000</v>
      </c>
      <c r="JPO1396" s="84" t="s">
        <v>5401</v>
      </c>
      <c r="JPP1396" s="84">
        <f>JPP1390</f>
        <v>1000000</v>
      </c>
      <c r="JPQ1396" s="84">
        <f t="shared" si="3135"/>
        <v>0</v>
      </c>
      <c r="JPR1396" s="84">
        <f t="shared" si="3135"/>
        <v>0</v>
      </c>
      <c r="JPS1396" s="84">
        <f t="shared" si="3135"/>
        <v>1000000</v>
      </c>
      <c r="JPT1396" s="84">
        <f t="shared" si="3135"/>
        <v>2000000</v>
      </c>
      <c r="JPU1396" s="84">
        <f t="shared" si="3135"/>
        <v>0</v>
      </c>
      <c r="JPV1396" s="84">
        <f t="shared" si="3135"/>
        <v>0</v>
      </c>
      <c r="JPW1396" s="84">
        <f t="shared" si="3135"/>
        <v>2000000</v>
      </c>
      <c r="JPX1396" s="84">
        <f t="shared" si="3135"/>
        <v>3000000</v>
      </c>
      <c r="JQE1396" s="84" t="s">
        <v>5401</v>
      </c>
      <c r="JQF1396" s="84">
        <f>JQF1390</f>
        <v>1000000</v>
      </c>
      <c r="JQG1396" s="84">
        <f t="shared" si="3135"/>
        <v>0</v>
      </c>
      <c r="JQH1396" s="84">
        <f t="shared" si="3135"/>
        <v>0</v>
      </c>
      <c r="JQI1396" s="84">
        <f t="shared" si="3135"/>
        <v>1000000</v>
      </c>
      <c r="JQJ1396" s="84">
        <f t="shared" si="3135"/>
        <v>2000000</v>
      </c>
      <c r="JQK1396" s="84">
        <f t="shared" si="3135"/>
        <v>0</v>
      </c>
      <c r="JQL1396" s="84">
        <f t="shared" si="3135"/>
        <v>0</v>
      </c>
      <c r="JQM1396" s="84">
        <f t="shared" si="3135"/>
        <v>2000000</v>
      </c>
      <c r="JQN1396" s="84">
        <f t="shared" si="3135"/>
        <v>3000000</v>
      </c>
      <c r="JQU1396" s="84" t="s">
        <v>5401</v>
      </c>
      <c r="JQV1396" s="84">
        <f>JQV1390</f>
        <v>1000000</v>
      </c>
      <c r="JQW1396" s="84">
        <f t="shared" si="3135"/>
        <v>0</v>
      </c>
      <c r="JQX1396" s="84">
        <f t="shared" si="3135"/>
        <v>0</v>
      </c>
      <c r="JQY1396" s="84">
        <f t="shared" si="3135"/>
        <v>1000000</v>
      </c>
      <c r="JQZ1396" s="84">
        <f t="shared" si="3135"/>
        <v>2000000</v>
      </c>
      <c r="JRA1396" s="84">
        <f t="shared" si="3135"/>
        <v>0</v>
      </c>
      <c r="JRB1396" s="84">
        <f t="shared" si="3135"/>
        <v>0</v>
      </c>
      <c r="JRC1396" s="84">
        <f t="shared" si="3135"/>
        <v>2000000</v>
      </c>
      <c r="JRD1396" s="84">
        <f t="shared" si="3135"/>
        <v>3000000</v>
      </c>
      <c r="JRK1396" s="84" t="s">
        <v>5401</v>
      </c>
      <c r="JRL1396" s="84">
        <f>JRL1390</f>
        <v>1000000</v>
      </c>
      <c r="JRM1396" s="84">
        <f t="shared" ref="JRM1396:JTP1396" si="3136">JRM1390</f>
        <v>0</v>
      </c>
      <c r="JRN1396" s="84">
        <f t="shared" si="3136"/>
        <v>0</v>
      </c>
      <c r="JRO1396" s="84">
        <f t="shared" si="3136"/>
        <v>1000000</v>
      </c>
      <c r="JRP1396" s="84">
        <f t="shared" si="3136"/>
        <v>2000000</v>
      </c>
      <c r="JRQ1396" s="84">
        <f t="shared" si="3136"/>
        <v>0</v>
      </c>
      <c r="JRR1396" s="84">
        <f t="shared" si="3136"/>
        <v>0</v>
      </c>
      <c r="JRS1396" s="84">
        <f t="shared" si="3136"/>
        <v>2000000</v>
      </c>
      <c r="JRT1396" s="84">
        <f t="shared" si="3136"/>
        <v>3000000</v>
      </c>
      <c r="JSA1396" s="84" t="s">
        <v>5401</v>
      </c>
      <c r="JSB1396" s="84">
        <f>JSB1390</f>
        <v>1000000</v>
      </c>
      <c r="JSC1396" s="84">
        <f t="shared" si="3136"/>
        <v>0</v>
      </c>
      <c r="JSD1396" s="84">
        <f t="shared" si="3136"/>
        <v>0</v>
      </c>
      <c r="JSE1396" s="84">
        <f t="shared" si="3136"/>
        <v>1000000</v>
      </c>
      <c r="JSF1396" s="84">
        <f t="shared" si="3136"/>
        <v>2000000</v>
      </c>
      <c r="JSG1396" s="84">
        <f t="shared" si="3136"/>
        <v>0</v>
      </c>
      <c r="JSH1396" s="84">
        <f t="shared" si="3136"/>
        <v>0</v>
      </c>
      <c r="JSI1396" s="84">
        <f t="shared" si="3136"/>
        <v>2000000</v>
      </c>
      <c r="JSJ1396" s="84">
        <f t="shared" si="3136"/>
        <v>3000000</v>
      </c>
      <c r="JSQ1396" s="84" t="s">
        <v>5401</v>
      </c>
      <c r="JSR1396" s="84">
        <f>JSR1390</f>
        <v>1000000</v>
      </c>
      <c r="JSS1396" s="84">
        <f t="shared" si="3136"/>
        <v>0</v>
      </c>
      <c r="JST1396" s="84">
        <f t="shared" si="3136"/>
        <v>0</v>
      </c>
      <c r="JSU1396" s="84">
        <f t="shared" si="3136"/>
        <v>1000000</v>
      </c>
      <c r="JSV1396" s="84">
        <f t="shared" si="3136"/>
        <v>2000000</v>
      </c>
      <c r="JSW1396" s="84">
        <f t="shared" si="3136"/>
        <v>0</v>
      </c>
      <c r="JSX1396" s="84">
        <f t="shared" si="3136"/>
        <v>0</v>
      </c>
      <c r="JSY1396" s="84">
        <f t="shared" si="3136"/>
        <v>2000000</v>
      </c>
      <c r="JSZ1396" s="84">
        <f t="shared" si="3136"/>
        <v>3000000</v>
      </c>
      <c r="JTG1396" s="84" t="s">
        <v>5401</v>
      </c>
      <c r="JTH1396" s="84">
        <f>JTH1390</f>
        <v>1000000</v>
      </c>
      <c r="JTI1396" s="84">
        <f t="shared" si="3136"/>
        <v>0</v>
      </c>
      <c r="JTJ1396" s="84">
        <f t="shared" si="3136"/>
        <v>0</v>
      </c>
      <c r="JTK1396" s="84">
        <f t="shared" si="3136"/>
        <v>1000000</v>
      </c>
      <c r="JTL1396" s="84">
        <f t="shared" si="3136"/>
        <v>2000000</v>
      </c>
      <c r="JTM1396" s="84">
        <f t="shared" si="3136"/>
        <v>0</v>
      </c>
      <c r="JTN1396" s="84">
        <f t="shared" si="3136"/>
        <v>0</v>
      </c>
      <c r="JTO1396" s="84">
        <f t="shared" si="3136"/>
        <v>2000000</v>
      </c>
      <c r="JTP1396" s="84">
        <f t="shared" si="3136"/>
        <v>3000000</v>
      </c>
      <c r="JTW1396" s="84" t="s">
        <v>5401</v>
      </c>
      <c r="JTX1396" s="84">
        <f>JTX1390</f>
        <v>1000000</v>
      </c>
      <c r="JTY1396" s="84">
        <f t="shared" ref="JTY1396:JWB1396" si="3137">JTY1390</f>
        <v>0</v>
      </c>
      <c r="JTZ1396" s="84">
        <f t="shared" si="3137"/>
        <v>0</v>
      </c>
      <c r="JUA1396" s="84">
        <f t="shared" si="3137"/>
        <v>1000000</v>
      </c>
      <c r="JUB1396" s="84">
        <f t="shared" si="3137"/>
        <v>2000000</v>
      </c>
      <c r="JUC1396" s="84">
        <f t="shared" si="3137"/>
        <v>0</v>
      </c>
      <c r="JUD1396" s="84">
        <f t="shared" si="3137"/>
        <v>0</v>
      </c>
      <c r="JUE1396" s="84">
        <f t="shared" si="3137"/>
        <v>2000000</v>
      </c>
      <c r="JUF1396" s="84">
        <f t="shared" si="3137"/>
        <v>3000000</v>
      </c>
      <c r="JUM1396" s="84" t="s">
        <v>5401</v>
      </c>
      <c r="JUN1396" s="84">
        <f>JUN1390</f>
        <v>1000000</v>
      </c>
      <c r="JUO1396" s="84">
        <f t="shared" si="3137"/>
        <v>0</v>
      </c>
      <c r="JUP1396" s="84">
        <f t="shared" si="3137"/>
        <v>0</v>
      </c>
      <c r="JUQ1396" s="84">
        <f t="shared" si="3137"/>
        <v>1000000</v>
      </c>
      <c r="JUR1396" s="84">
        <f t="shared" si="3137"/>
        <v>2000000</v>
      </c>
      <c r="JUS1396" s="84">
        <f t="shared" si="3137"/>
        <v>0</v>
      </c>
      <c r="JUT1396" s="84">
        <f t="shared" si="3137"/>
        <v>0</v>
      </c>
      <c r="JUU1396" s="84">
        <f t="shared" si="3137"/>
        <v>2000000</v>
      </c>
      <c r="JUV1396" s="84">
        <f t="shared" si="3137"/>
        <v>3000000</v>
      </c>
      <c r="JVC1396" s="84" t="s">
        <v>5401</v>
      </c>
      <c r="JVD1396" s="84">
        <f>JVD1390</f>
        <v>1000000</v>
      </c>
      <c r="JVE1396" s="84">
        <f t="shared" si="3137"/>
        <v>0</v>
      </c>
      <c r="JVF1396" s="84">
        <f t="shared" si="3137"/>
        <v>0</v>
      </c>
      <c r="JVG1396" s="84">
        <f t="shared" si="3137"/>
        <v>1000000</v>
      </c>
      <c r="JVH1396" s="84">
        <f t="shared" si="3137"/>
        <v>2000000</v>
      </c>
      <c r="JVI1396" s="84">
        <f t="shared" si="3137"/>
        <v>0</v>
      </c>
      <c r="JVJ1396" s="84">
        <f t="shared" si="3137"/>
        <v>0</v>
      </c>
      <c r="JVK1396" s="84">
        <f t="shared" si="3137"/>
        <v>2000000</v>
      </c>
      <c r="JVL1396" s="84">
        <f t="shared" si="3137"/>
        <v>3000000</v>
      </c>
      <c r="JVS1396" s="84" t="s">
        <v>5401</v>
      </c>
      <c r="JVT1396" s="84">
        <f>JVT1390</f>
        <v>1000000</v>
      </c>
      <c r="JVU1396" s="84">
        <f t="shared" si="3137"/>
        <v>0</v>
      </c>
      <c r="JVV1396" s="84">
        <f t="shared" si="3137"/>
        <v>0</v>
      </c>
      <c r="JVW1396" s="84">
        <f t="shared" si="3137"/>
        <v>1000000</v>
      </c>
      <c r="JVX1396" s="84">
        <f t="shared" si="3137"/>
        <v>2000000</v>
      </c>
      <c r="JVY1396" s="84">
        <f t="shared" si="3137"/>
        <v>0</v>
      </c>
      <c r="JVZ1396" s="84">
        <f t="shared" si="3137"/>
        <v>0</v>
      </c>
      <c r="JWA1396" s="84">
        <f t="shared" si="3137"/>
        <v>2000000</v>
      </c>
      <c r="JWB1396" s="84">
        <f t="shared" si="3137"/>
        <v>3000000</v>
      </c>
      <c r="JWI1396" s="84" t="s">
        <v>5401</v>
      </c>
      <c r="JWJ1396" s="84">
        <f>JWJ1390</f>
        <v>1000000</v>
      </c>
      <c r="JWK1396" s="84">
        <f t="shared" ref="JWK1396:JYN1396" si="3138">JWK1390</f>
        <v>0</v>
      </c>
      <c r="JWL1396" s="84">
        <f t="shared" si="3138"/>
        <v>0</v>
      </c>
      <c r="JWM1396" s="84">
        <f t="shared" si="3138"/>
        <v>1000000</v>
      </c>
      <c r="JWN1396" s="84">
        <f t="shared" si="3138"/>
        <v>2000000</v>
      </c>
      <c r="JWO1396" s="84">
        <f t="shared" si="3138"/>
        <v>0</v>
      </c>
      <c r="JWP1396" s="84">
        <f t="shared" si="3138"/>
        <v>0</v>
      </c>
      <c r="JWQ1396" s="84">
        <f t="shared" si="3138"/>
        <v>2000000</v>
      </c>
      <c r="JWR1396" s="84">
        <f t="shared" si="3138"/>
        <v>3000000</v>
      </c>
      <c r="JWY1396" s="84" t="s">
        <v>5401</v>
      </c>
      <c r="JWZ1396" s="84">
        <f>JWZ1390</f>
        <v>1000000</v>
      </c>
      <c r="JXA1396" s="84">
        <f t="shared" si="3138"/>
        <v>0</v>
      </c>
      <c r="JXB1396" s="84">
        <f t="shared" si="3138"/>
        <v>0</v>
      </c>
      <c r="JXC1396" s="84">
        <f t="shared" si="3138"/>
        <v>1000000</v>
      </c>
      <c r="JXD1396" s="84">
        <f t="shared" si="3138"/>
        <v>2000000</v>
      </c>
      <c r="JXE1396" s="84">
        <f t="shared" si="3138"/>
        <v>0</v>
      </c>
      <c r="JXF1396" s="84">
        <f t="shared" si="3138"/>
        <v>0</v>
      </c>
      <c r="JXG1396" s="84">
        <f t="shared" si="3138"/>
        <v>2000000</v>
      </c>
      <c r="JXH1396" s="84">
        <f t="shared" si="3138"/>
        <v>3000000</v>
      </c>
      <c r="JXO1396" s="84" t="s">
        <v>5401</v>
      </c>
      <c r="JXP1396" s="84">
        <f>JXP1390</f>
        <v>1000000</v>
      </c>
      <c r="JXQ1396" s="84">
        <f t="shared" si="3138"/>
        <v>0</v>
      </c>
      <c r="JXR1396" s="84">
        <f t="shared" si="3138"/>
        <v>0</v>
      </c>
      <c r="JXS1396" s="84">
        <f t="shared" si="3138"/>
        <v>1000000</v>
      </c>
      <c r="JXT1396" s="84">
        <f t="shared" si="3138"/>
        <v>2000000</v>
      </c>
      <c r="JXU1396" s="84">
        <f t="shared" si="3138"/>
        <v>0</v>
      </c>
      <c r="JXV1396" s="84">
        <f t="shared" si="3138"/>
        <v>0</v>
      </c>
      <c r="JXW1396" s="84">
        <f t="shared" si="3138"/>
        <v>2000000</v>
      </c>
      <c r="JXX1396" s="84">
        <f t="shared" si="3138"/>
        <v>3000000</v>
      </c>
      <c r="JYE1396" s="84" t="s">
        <v>5401</v>
      </c>
      <c r="JYF1396" s="84">
        <f>JYF1390</f>
        <v>1000000</v>
      </c>
      <c r="JYG1396" s="84">
        <f t="shared" si="3138"/>
        <v>0</v>
      </c>
      <c r="JYH1396" s="84">
        <f t="shared" si="3138"/>
        <v>0</v>
      </c>
      <c r="JYI1396" s="84">
        <f t="shared" si="3138"/>
        <v>1000000</v>
      </c>
      <c r="JYJ1396" s="84">
        <f t="shared" si="3138"/>
        <v>2000000</v>
      </c>
      <c r="JYK1396" s="84">
        <f t="shared" si="3138"/>
        <v>0</v>
      </c>
      <c r="JYL1396" s="84">
        <f t="shared" si="3138"/>
        <v>0</v>
      </c>
      <c r="JYM1396" s="84">
        <f t="shared" si="3138"/>
        <v>2000000</v>
      </c>
      <c r="JYN1396" s="84">
        <f t="shared" si="3138"/>
        <v>3000000</v>
      </c>
      <c r="JYU1396" s="84" t="s">
        <v>5401</v>
      </c>
      <c r="JYV1396" s="84">
        <f>JYV1390</f>
        <v>1000000</v>
      </c>
      <c r="JYW1396" s="84">
        <f t="shared" ref="JYW1396:KAZ1396" si="3139">JYW1390</f>
        <v>0</v>
      </c>
      <c r="JYX1396" s="84">
        <f t="shared" si="3139"/>
        <v>0</v>
      </c>
      <c r="JYY1396" s="84">
        <f t="shared" si="3139"/>
        <v>1000000</v>
      </c>
      <c r="JYZ1396" s="84">
        <f t="shared" si="3139"/>
        <v>2000000</v>
      </c>
      <c r="JZA1396" s="84">
        <f t="shared" si="3139"/>
        <v>0</v>
      </c>
      <c r="JZB1396" s="84">
        <f t="shared" si="3139"/>
        <v>0</v>
      </c>
      <c r="JZC1396" s="84">
        <f t="shared" si="3139"/>
        <v>2000000</v>
      </c>
      <c r="JZD1396" s="84">
        <f t="shared" si="3139"/>
        <v>3000000</v>
      </c>
      <c r="JZK1396" s="84" t="s">
        <v>5401</v>
      </c>
      <c r="JZL1396" s="84">
        <f>JZL1390</f>
        <v>1000000</v>
      </c>
      <c r="JZM1396" s="84">
        <f t="shared" si="3139"/>
        <v>0</v>
      </c>
      <c r="JZN1396" s="84">
        <f t="shared" si="3139"/>
        <v>0</v>
      </c>
      <c r="JZO1396" s="84">
        <f t="shared" si="3139"/>
        <v>1000000</v>
      </c>
      <c r="JZP1396" s="84">
        <f t="shared" si="3139"/>
        <v>2000000</v>
      </c>
      <c r="JZQ1396" s="84">
        <f t="shared" si="3139"/>
        <v>0</v>
      </c>
      <c r="JZR1396" s="84">
        <f t="shared" si="3139"/>
        <v>0</v>
      </c>
      <c r="JZS1396" s="84">
        <f t="shared" si="3139"/>
        <v>2000000</v>
      </c>
      <c r="JZT1396" s="84">
        <f t="shared" si="3139"/>
        <v>3000000</v>
      </c>
      <c r="KAA1396" s="84" t="s">
        <v>5401</v>
      </c>
      <c r="KAB1396" s="84">
        <f>KAB1390</f>
        <v>1000000</v>
      </c>
      <c r="KAC1396" s="84">
        <f t="shared" si="3139"/>
        <v>0</v>
      </c>
      <c r="KAD1396" s="84">
        <f t="shared" si="3139"/>
        <v>0</v>
      </c>
      <c r="KAE1396" s="84">
        <f t="shared" si="3139"/>
        <v>1000000</v>
      </c>
      <c r="KAF1396" s="84">
        <f t="shared" si="3139"/>
        <v>2000000</v>
      </c>
      <c r="KAG1396" s="84">
        <f t="shared" si="3139"/>
        <v>0</v>
      </c>
      <c r="KAH1396" s="84">
        <f t="shared" si="3139"/>
        <v>0</v>
      </c>
      <c r="KAI1396" s="84">
        <f t="shared" si="3139"/>
        <v>2000000</v>
      </c>
      <c r="KAJ1396" s="84">
        <f t="shared" si="3139"/>
        <v>3000000</v>
      </c>
      <c r="KAQ1396" s="84" t="s">
        <v>5401</v>
      </c>
      <c r="KAR1396" s="84">
        <f>KAR1390</f>
        <v>1000000</v>
      </c>
      <c r="KAS1396" s="84">
        <f t="shared" si="3139"/>
        <v>0</v>
      </c>
      <c r="KAT1396" s="84">
        <f t="shared" si="3139"/>
        <v>0</v>
      </c>
      <c r="KAU1396" s="84">
        <f t="shared" si="3139"/>
        <v>1000000</v>
      </c>
      <c r="KAV1396" s="84">
        <f t="shared" si="3139"/>
        <v>2000000</v>
      </c>
      <c r="KAW1396" s="84">
        <f t="shared" si="3139"/>
        <v>0</v>
      </c>
      <c r="KAX1396" s="84">
        <f t="shared" si="3139"/>
        <v>0</v>
      </c>
      <c r="KAY1396" s="84">
        <f t="shared" si="3139"/>
        <v>2000000</v>
      </c>
      <c r="KAZ1396" s="84">
        <f t="shared" si="3139"/>
        <v>3000000</v>
      </c>
      <c r="KBG1396" s="84" t="s">
        <v>5401</v>
      </c>
      <c r="KBH1396" s="84">
        <f>KBH1390</f>
        <v>1000000</v>
      </c>
      <c r="KBI1396" s="84">
        <f t="shared" ref="KBI1396:KDL1396" si="3140">KBI1390</f>
        <v>0</v>
      </c>
      <c r="KBJ1396" s="84">
        <f t="shared" si="3140"/>
        <v>0</v>
      </c>
      <c r="KBK1396" s="84">
        <f t="shared" si="3140"/>
        <v>1000000</v>
      </c>
      <c r="KBL1396" s="84">
        <f t="shared" si="3140"/>
        <v>2000000</v>
      </c>
      <c r="KBM1396" s="84">
        <f t="shared" si="3140"/>
        <v>0</v>
      </c>
      <c r="KBN1396" s="84">
        <f t="shared" si="3140"/>
        <v>0</v>
      </c>
      <c r="KBO1396" s="84">
        <f t="shared" si="3140"/>
        <v>2000000</v>
      </c>
      <c r="KBP1396" s="84">
        <f t="shared" si="3140"/>
        <v>3000000</v>
      </c>
      <c r="KBW1396" s="84" t="s">
        <v>5401</v>
      </c>
      <c r="KBX1396" s="84">
        <f>KBX1390</f>
        <v>1000000</v>
      </c>
      <c r="KBY1396" s="84">
        <f t="shared" si="3140"/>
        <v>0</v>
      </c>
      <c r="KBZ1396" s="84">
        <f t="shared" si="3140"/>
        <v>0</v>
      </c>
      <c r="KCA1396" s="84">
        <f t="shared" si="3140"/>
        <v>1000000</v>
      </c>
      <c r="KCB1396" s="84">
        <f t="shared" si="3140"/>
        <v>2000000</v>
      </c>
      <c r="KCC1396" s="84">
        <f t="shared" si="3140"/>
        <v>0</v>
      </c>
      <c r="KCD1396" s="84">
        <f t="shared" si="3140"/>
        <v>0</v>
      </c>
      <c r="KCE1396" s="84">
        <f t="shared" si="3140"/>
        <v>2000000</v>
      </c>
      <c r="KCF1396" s="84">
        <f t="shared" si="3140"/>
        <v>3000000</v>
      </c>
      <c r="KCM1396" s="84" t="s">
        <v>5401</v>
      </c>
      <c r="KCN1396" s="84">
        <f>KCN1390</f>
        <v>1000000</v>
      </c>
      <c r="KCO1396" s="84">
        <f t="shared" si="3140"/>
        <v>0</v>
      </c>
      <c r="KCP1396" s="84">
        <f t="shared" si="3140"/>
        <v>0</v>
      </c>
      <c r="KCQ1396" s="84">
        <f t="shared" si="3140"/>
        <v>1000000</v>
      </c>
      <c r="KCR1396" s="84">
        <f t="shared" si="3140"/>
        <v>2000000</v>
      </c>
      <c r="KCS1396" s="84">
        <f t="shared" si="3140"/>
        <v>0</v>
      </c>
      <c r="KCT1396" s="84">
        <f t="shared" si="3140"/>
        <v>0</v>
      </c>
      <c r="KCU1396" s="84">
        <f t="shared" si="3140"/>
        <v>2000000</v>
      </c>
      <c r="KCV1396" s="84">
        <f t="shared" si="3140"/>
        <v>3000000</v>
      </c>
      <c r="KDC1396" s="84" t="s">
        <v>5401</v>
      </c>
      <c r="KDD1396" s="84">
        <f>KDD1390</f>
        <v>1000000</v>
      </c>
      <c r="KDE1396" s="84">
        <f t="shared" si="3140"/>
        <v>0</v>
      </c>
      <c r="KDF1396" s="84">
        <f t="shared" si="3140"/>
        <v>0</v>
      </c>
      <c r="KDG1396" s="84">
        <f t="shared" si="3140"/>
        <v>1000000</v>
      </c>
      <c r="KDH1396" s="84">
        <f t="shared" si="3140"/>
        <v>2000000</v>
      </c>
      <c r="KDI1396" s="84">
        <f t="shared" si="3140"/>
        <v>0</v>
      </c>
      <c r="KDJ1396" s="84">
        <f t="shared" si="3140"/>
        <v>0</v>
      </c>
      <c r="KDK1396" s="84">
        <f t="shared" si="3140"/>
        <v>2000000</v>
      </c>
      <c r="KDL1396" s="84">
        <f t="shared" si="3140"/>
        <v>3000000</v>
      </c>
      <c r="KDS1396" s="84" t="s">
        <v>5401</v>
      </c>
      <c r="KDT1396" s="84">
        <f>KDT1390</f>
        <v>1000000</v>
      </c>
      <c r="KDU1396" s="84">
        <f t="shared" ref="KDU1396:KFX1396" si="3141">KDU1390</f>
        <v>0</v>
      </c>
      <c r="KDV1396" s="84">
        <f t="shared" si="3141"/>
        <v>0</v>
      </c>
      <c r="KDW1396" s="84">
        <f t="shared" si="3141"/>
        <v>1000000</v>
      </c>
      <c r="KDX1396" s="84">
        <f t="shared" si="3141"/>
        <v>2000000</v>
      </c>
      <c r="KDY1396" s="84">
        <f t="shared" si="3141"/>
        <v>0</v>
      </c>
      <c r="KDZ1396" s="84">
        <f t="shared" si="3141"/>
        <v>0</v>
      </c>
      <c r="KEA1396" s="84">
        <f t="shared" si="3141"/>
        <v>2000000</v>
      </c>
      <c r="KEB1396" s="84">
        <f t="shared" si="3141"/>
        <v>3000000</v>
      </c>
      <c r="KEI1396" s="84" t="s">
        <v>5401</v>
      </c>
      <c r="KEJ1396" s="84">
        <f>KEJ1390</f>
        <v>1000000</v>
      </c>
      <c r="KEK1396" s="84">
        <f t="shared" si="3141"/>
        <v>0</v>
      </c>
      <c r="KEL1396" s="84">
        <f t="shared" si="3141"/>
        <v>0</v>
      </c>
      <c r="KEM1396" s="84">
        <f t="shared" si="3141"/>
        <v>1000000</v>
      </c>
      <c r="KEN1396" s="84">
        <f t="shared" si="3141"/>
        <v>2000000</v>
      </c>
      <c r="KEO1396" s="84">
        <f t="shared" si="3141"/>
        <v>0</v>
      </c>
      <c r="KEP1396" s="84">
        <f t="shared" si="3141"/>
        <v>0</v>
      </c>
      <c r="KEQ1396" s="84">
        <f t="shared" si="3141"/>
        <v>2000000</v>
      </c>
      <c r="KER1396" s="84">
        <f t="shared" si="3141"/>
        <v>3000000</v>
      </c>
      <c r="KEY1396" s="84" t="s">
        <v>5401</v>
      </c>
      <c r="KEZ1396" s="84">
        <f>KEZ1390</f>
        <v>1000000</v>
      </c>
      <c r="KFA1396" s="84">
        <f t="shared" si="3141"/>
        <v>0</v>
      </c>
      <c r="KFB1396" s="84">
        <f t="shared" si="3141"/>
        <v>0</v>
      </c>
      <c r="KFC1396" s="84">
        <f t="shared" si="3141"/>
        <v>1000000</v>
      </c>
      <c r="KFD1396" s="84">
        <f t="shared" si="3141"/>
        <v>2000000</v>
      </c>
      <c r="KFE1396" s="84">
        <f t="shared" si="3141"/>
        <v>0</v>
      </c>
      <c r="KFF1396" s="84">
        <f t="shared" si="3141"/>
        <v>0</v>
      </c>
      <c r="KFG1396" s="84">
        <f t="shared" si="3141"/>
        <v>2000000</v>
      </c>
      <c r="KFH1396" s="84">
        <f t="shared" si="3141"/>
        <v>3000000</v>
      </c>
      <c r="KFO1396" s="84" t="s">
        <v>5401</v>
      </c>
      <c r="KFP1396" s="84">
        <f>KFP1390</f>
        <v>1000000</v>
      </c>
      <c r="KFQ1396" s="84">
        <f t="shared" si="3141"/>
        <v>0</v>
      </c>
      <c r="KFR1396" s="84">
        <f t="shared" si="3141"/>
        <v>0</v>
      </c>
      <c r="KFS1396" s="84">
        <f t="shared" si="3141"/>
        <v>1000000</v>
      </c>
      <c r="KFT1396" s="84">
        <f t="shared" si="3141"/>
        <v>2000000</v>
      </c>
      <c r="KFU1396" s="84">
        <f t="shared" si="3141"/>
        <v>0</v>
      </c>
      <c r="KFV1396" s="84">
        <f t="shared" si="3141"/>
        <v>0</v>
      </c>
      <c r="KFW1396" s="84">
        <f t="shared" si="3141"/>
        <v>2000000</v>
      </c>
      <c r="KFX1396" s="84">
        <f t="shared" si="3141"/>
        <v>3000000</v>
      </c>
      <c r="KGE1396" s="84" t="s">
        <v>5401</v>
      </c>
      <c r="KGF1396" s="84">
        <f>KGF1390</f>
        <v>1000000</v>
      </c>
      <c r="KGG1396" s="84">
        <f t="shared" ref="KGG1396:KIJ1396" si="3142">KGG1390</f>
        <v>0</v>
      </c>
      <c r="KGH1396" s="84">
        <f t="shared" si="3142"/>
        <v>0</v>
      </c>
      <c r="KGI1396" s="84">
        <f t="shared" si="3142"/>
        <v>1000000</v>
      </c>
      <c r="KGJ1396" s="84">
        <f t="shared" si="3142"/>
        <v>2000000</v>
      </c>
      <c r="KGK1396" s="84">
        <f t="shared" si="3142"/>
        <v>0</v>
      </c>
      <c r="KGL1396" s="84">
        <f t="shared" si="3142"/>
        <v>0</v>
      </c>
      <c r="KGM1396" s="84">
        <f t="shared" si="3142"/>
        <v>2000000</v>
      </c>
      <c r="KGN1396" s="84">
        <f t="shared" si="3142"/>
        <v>3000000</v>
      </c>
      <c r="KGU1396" s="84" t="s">
        <v>5401</v>
      </c>
      <c r="KGV1396" s="84">
        <f>KGV1390</f>
        <v>1000000</v>
      </c>
      <c r="KGW1396" s="84">
        <f t="shared" si="3142"/>
        <v>0</v>
      </c>
      <c r="KGX1396" s="84">
        <f t="shared" si="3142"/>
        <v>0</v>
      </c>
      <c r="KGY1396" s="84">
        <f t="shared" si="3142"/>
        <v>1000000</v>
      </c>
      <c r="KGZ1396" s="84">
        <f t="shared" si="3142"/>
        <v>2000000</v>
      </c>
      <c r="KHA1396" s="84">
        <f t="shared" si="3142"/>
        <v>0</v>
      </c>
      <c r="KHB1396" s="84">
        <f t="shared" si="3142"/>
        <v>0</v>
      </c>
      <c r="KHC1396" s="84">
        <f t="shared" si="3142"/>
        <v>2000000</v>
      </c>
      <c r="KHD1396" s="84">
        <f t="shared" si="3142"/>
        <v>3000000</v>
      </c>
      <c r="KHK1396" s="84" t="s">
        <v>5401</v>
      </c>
      <c r="KHL1396" s="84">
        <f>KHL1390</f>
        <v>1000000</v>
      </c>
      <c r="KHM1396" s="84">
        <f t="shared" si="3142"/>
        <v>0</v>
      </c>
      <c r="KHN1396" s="84">
        <f t="shared" si="3142"/>
        <v>0</v>
      </c>
      <c r="KHO1396" s="84">
        <f t="shared" si="3142"/>
        <v>1000000</v>
      </c>
      <c r="KHP1396" s="84">
        <f t="shared" si="3142"/>
        <v>2000000</v>
      </c>
      <c r="KHQ1396" s="84">
        <f t="shared" si="3142"/>
        <v>0</v>
      </c>
      <c r="KHR1396" s="84">
        <f t="shared" si="3142"/>
        <v>0</v>
      </c>
      <c r="KHS1396" s="84">
        <f t="shared" si="3142"/>
        <v>2000000</v>
      </c>
      <c r="KHT1396" s="84">
        <f t="shared" si="3142"/>
        <v>3000000</v>
      </c>
      <c r="KIA1396" s="84" t="s">
        <v>5401</v>
      </c>
      <c r="KIB1396" s="84">
        <f>KIB1390</f>
        <v>1000000</v>
      </c>
      <c r="KIC1396" s="84">
        <f t="shared" si="3142"/>
        <v>0</v>
      </c>
      <c r="KID1396" s="84">
        <f t="shared" si="3142"/>
        <v>0</v>
      </c>
      <c r="KIE1396" s="84">
        <f t="shared" si="3142"/>
        <v>1000000</v>
      </c>
      <c r="KIF1396" s="84">
        <f t="shared" si="3142"/>
        <v>2000000</v>
      </c>
      <c r="KIG1396" s="84">
        <f t="shared" si="3142"/>
        <v>0</v>
      </c>
      <c r="KIH1396" s="84">
        <f t="shared" si="3142"/>
        <v>0</v>
      </c>
      <c r="KII1396" s="84">
        <f t="shared" si="3142"/>
        <v>2000000</v>
      </c>
      <c r="KIJ1396" s="84">
        <f t="shared" si="3142"/>
        <v>3000000</v>
      </c>
      <c r="KIQ1396" s="84" t="s">
        <v>5401</v>
      </c>
      <c r="KIR1396" s="84">
        <f>KIR1390</f>
        <v>1000000</v>
      </c>
      <c r="KIS1396" s="84">
        <f t="shared" ref="KIS1396:KKV1396" si="3143">KIS1390</f>
        <v>0</v>
      </c>
      <c r="KIT1396" s="84">
        <f t="shared" si="3143"/>
        <v>0</v>
      </c>
      <c r="KIU1396" s="84">
        <f t="shared" si="3143"/>
        <v>1000000</v>
      </c>
      <c r="KIV1396" s="84">
        <f t="shared" si="3143"/>
        <v>2000000</v>
      </c>
      <c r="KIW1396" s="84">
        <f t="shared" si="3143"/>
        <v>0</v>
      </c>
      <c r="KIX1396" s="84">
        <f t="shared" si="3143"/>
        <v>0</v>
      </c>
      <c r="KIY1396" s="84">
        <f t="shared" si="3143"/>
        <v>2000000</v>
      </c>
      <c r="KIZ1396" s="84">
        <f t="shared" si="3143"/>
        <v>3000000</v>
      </c>
      <c r="KJG1396" s="84" t="s">
        <v>5401</v>
      </c>
      <c r="KJH1396" s="84">
        <f>KJH1390</f>
        <v>1000000</v>
      </c>
      <c r="KJI1396" s="84">
        <f t="shared" si="3143"/>
        <v>0</v>
      </c>
      <c r="KJJ1396" s="84">
        <f t="shared" si="3143"/>
        <v>0</v>
      </c>
      <c r="KJK1396" s="84">
        <f t="shared" si="3143"/>
        <v>1000000</v>
      </c>
      <c r="KJL1396" s="84">
        <f t="shared" si="3143"/>
        <v>2000000</v>
      </c>
      <c r="KJM1396" s="84">
        <f t="shared" si="3143"/>
        <v>0</v>
      </c>
      <c r="KJN1396" s="84">
        <f t="shared" si="3143"/>
        <v>0</v>
      </c>
      <c r="KJO1396" s="84">
        <f t="shared" si="3143"/>
        <v>2000000</v>
      </c>
      <c r="KJP1396" s="84">
        <f t="shared" si="3143"/>
        <v>3000000</v>
      </c>
      <c r="KJW1396" s="84" t="s">
        <v>5401</v>
      </c>
      <c r="KJX1396" s="84">
        <f>KJX1390</f>
        <v>1000000</v>
      </c>
      <c r="KJY1396" s="84">
        <f t="shared" si="3143"/>
        <v>0</v>
      </c>
      <c r="KJZ1396" s="84">
        <f t="shared" si="3143"/>
        <v>0</v>
      </c>
      <c r="KKA1396" s="84">
        <f t="shared" si="3143"/>
        <v>1000000</v>
      </c>
      <c r="KKB1396" s="84">
        <f t="shared" si="3143"/>
        <v>2000000</v>
      </c>
      <c r="KKC1396" s="84">
        <f t="shared" si="3143"/>
        <v>0</v>
      </c>
      <c r="KKD1396" s="84">
        <f t="shared" si="3143"/>
        <v>0</v>
      </c>
      <c r="KKE1396" s="84">
        <f t="shared" si="3143"/>
        <v>2000000</v>
      </c>
      <c r="KKF1396" s="84">
        <f t="shared" si="3143"/>
        <v>3000000</v>
      </c>
      <c r="KKM1396" s="84" t="s">
        <v>5401</v>
      </c>
      <c r="KKN1396" s="84">
        <f>KKN1390</f>
        <v>1000000</v>
      </c>
      <c r="KKO1396" s="84">
        <f t="shared" si="3143"/>
        <v>0</v>
      </c>
      <c r="KKP1396" s="84">
        <f t="shared" si="3143"/>
        <v>0</v>
      </c>
      <c r="KKQ1396" s="84">
        <f t="shared" si="3143"/>
        <v>1000000</v>
      </c>
      <c r="KKR1396" s="84">
        <f t="shared" si="3143"/>
        <v>2000000</v>
      </c>
      <c r="KKS1396" s="84">
        <f t="shared" si="3143"/>
        <v>0</v>
      </c>
      <c r="KKT1396" s="84">
        <f t="shared" si="3143"/>
        <v>0</v>
      </c>
      <c r="KKU1396" s="84">
        <f t="shared" si="3143"/>
        <v>2000000</v>
      </c>
      <c r="KKV1396" s="84">
        <f t="shared" si="3143"/>
        <v>3000000</v>
      </c>
      <c r="KLC1396" s="84" t="s">
        <v>5401</v>
      </c>
      <c r="KLD1396" s="84">
        <f>KLD1390</f>
        <v>1000000</v>
      </c>
      <c r="KLE1396" s="84">
        <f t="shared" ref="KLE1396:KNH1396" si="3144">KLE1390</f>
        <v>0</v>
      </c>
      <c r="KLF1396" s="84">
        <f t="shared" si="3144"/>
        <v>0</v>
      </c>
      <c r="KLG1396" s="84">
        <f t="shared" si="3144"/>
        <v>1000000</v>
      </c>
      <c r="KLH1396" s="84">
        <f t="shared" si="3144"/>
        <v>2000000</v>
      </c>
      <c r="KLI1396" s="84">
        <f t="shared" si="3144"/>
        <v>0</v>
      </c>
      <c r="KLJ1396" s="84">
        <f t="shared" si="3144"/>
        <v>0</v>
      </c>
      <c r="KLK1396" s="84">
        <f t="shared" si="3144"/>
        <v>2000000</v>
      </c>
      <c r="KLL1396" s="84">
        <f t="shared" si="3144"/>
        <v>3000000</v>
      </c>
      <c r="KLS1396" s="84" t="s">
        <v>5401</v>
      </c>
      <c r="KLT1396" s="84">
        <f>KLT1390</f>
        <v>1000000</v>
      </c>
      <c r="KLU1396" s="84">
        <f t="shared" si="3144"/>
        <v>0</v>
      </c>
      <c r="KLV1396" s="84">
        <f t="shared" si="3144"/>
        <v>0</v>
      </c>
      <c r="KLW1396" s="84">
        <f t="shared" si="3144"/>
        <v>1000000</v>
      </c>
      <c r="KLX1396" s="84">
        <f t="shared" si="3144"/>
        <v>2000000</v>
      </c>
      <c r="KLY1396" s="84">
        <f t="shared" si="3144"/>
        <v>0</v>
      </c>
      <c r="KLZ1396" s="84">
        <f t="shared" si="3144"/>
        <v>0</v>
      </c>
      <c r="KMA1396" s="84">
        <f t="shared" si="3144"/>
        <v>2000000</v>
      </c>
      <c r="KMB1396" s="84">
        <f t="shared" si="3144"/>
        <v>3000000</v>
      </c>
      <c r="KMI1396" s="84" t="s">
        <v>5401</v>
      </c>
      <c r="KMJ1396" s="84">
        <f>KMJ1390</f>
        <v>1000000</v>
      </c>
      <c r="KMK1396" s="84">
        <f t="shared" si="3144"/>
        <v>0</v>
      </c>
      <c r="KML1396" s="84">
        <f t="shared" si="3144"/>
        <v>0</v>
      </c>
      <c r="KMM1396" s="84">
        <f t="shared" si="3144"/>
        <v>1000000</v>
      </c>
      <c r="KMN1396" s="84">
        <f t="shared" si="3144"/>
        <v>2000000</v>
      </c>
      <c r="KMO1396" s="84">
        <f t="shared" si="3144"/>
        <v>0</v>
      </c>
      <c r="KMP1396" s="84">
        <f t="shared" si="3144"/>
        <v>0</v>
      </c>
      <c r="KMQ1396" s="84">
        <f t="shared" si="3144"/>
        <v>2000000</v>
      </c>
      <c r="KMR1396" s="84">
        <f t="shared" si="3144"/>
        <v>3000000</v>
      </c>
      <c r="KMY1396" s="84" t="s">
        <v>5401</v>
      </c>
      <c r="KMZ1396" s="84">
        <f>KMZ1390</f>
        <v>1000000</v>
      </c>
      <c r="KNA1396" s="84">
        <f t="shared" si="3144"/>
        <v>0</v>
      </c>
      <c r="KNB1396" s="84">
        <f t="shared" si="3144"/>
        <v>0</v>
      </c>
      <c r="KNC1396" s="84">
        <f t="shared" si="3144"/>
        <v>1000000</v>
      </c>
      <c r="KND1396" s="84">
        <f t="shared" si="3144"/>
        <v>2000000</v>
      </c>
      <c r="KNE1396" s="84">
        <f t="shared" si="3144"/>
        <v>0</v>
      </c>
      <c r="KNF1396" s="84">
        <f t="shared" si="3144"/>
        <v>0</v>
      </c>
      <c r="KNG1396" s="84">
        <f t="shared" si="3144"/>
        <v>2000000</v>
      </c>
      <c r="KNH1396" s="84">
        <f t="shared" si="3144"/>
        <v>3000000</v>
      </c>
      <c r="KNO1396" s="84" t="s">
        <v>5401</v>
      </c>
      <c r="KNP1396" s="84">
        <f>KNP1390</f>
        <v>1000000</v>
      </c>
      <c r="KNQ1396" s="84">
        <f t="shared" ref="KNQ1396:KPT1396" si="3145">KNQ1390</f>
        <v>0</v>
      </c>
      <c r="KNR1396" s="84">
        <f t="shared" si="3145"/>
        <v>0</v>
      </c>
      <c r="KNS1396" s="84">
        <f t="shared" si="3145"/>
        <v>1000000</v>
      </c>
      <c r="KNT1396" s="84">
        <f t="shared" si="3145"/>
        <v>2000000</v>
      </c>
      <c r="KNU1396" s="84">
        <f t="shared" si="3145"/>
        <v>0</v>
      </c>
      <c r="KNV1396" s="84">
        <f t="shared" si="3145"/>
        <v>0</v>
      </c>
      <c r="KNW1396" s="84">
        <f t="shared" si="3145"/>
        <v>2000000</v>
      </c>
      <c r="KNX1396" s="84">
        <f t="shared" si="3145"/>
        <v>3000000</v>
      </c>
      <c r="KOE1396" s="84" t="s">
        <v>5401</v>
      </c>
      <c r="KOF1396" s="84">
        <f>KOF1390</f>
        <v>1000000</v>
      </c>
      <c r="KOG1396" s="84">
        <f t="shared" si="3145"/>
        <v>0</v>
      </c>
      <c r="KOH1396" s="84">
        <f t="shared" si="3145"/>
        <v>0</v>
      </c>
      <c r="KOI1396" s="84">
        <f t="shared" si="3145"/>
        <v>1000000</v>
      </c>
      <c r="KOJ1396" s="84">
        <f t="shared" si="3145"/>
        <v>2000000</v>
      </c>
      <c r="KOK1396" s="84">
        <f t="shared" si="3145"/>
        <v>0</v>
      </c>
      <c r="KOL1396" s="84">
        <f t="shared" si="3145"/>
        <v>0</v>
      </c>
      <c r="KOM1396" s="84">
        <f t="shared" si="3145"/>
        <v>2000000</v>
      </c>
      <c r="KON1396" s="84">
        <f t="shared" si="3145"/>
        <v>3000000</v>
      </c>
      <c r="KOU1396" s="84" t="s">
        <v>5401</v>
      </c>
      <c r="KOV1396" s="84">
        <f>KOV1390</f>
        <v>1000000</v>
      </c>
      <c r="KOW1396" s="84">
        <f t="shared" si="3145"/>
        <v>0</v>
      </c>
      <c r="KOX1396" s="84">
        <f t="shared" si="3145"/>
        <v>0</v>
      </c>
      <c r="KOY1396" s="84">
        <f t="shared" si="3145"/>
        <v>1000000</v>
      </c>
      <c r="KOZ1396" s="84">
        <f t="shared" si="3145"/>
        <v>2000000</v>
      </c>
      <c r="KPA1396" s="84">
        <f t="shared" si="3145"/>
        <v>0</v>
      </c>
      <c r="KPB1396" s="84">
        <f t="shared" si="3145"/>
        <v>0</v>
      </c>
      <c r="KPC1396" s="84">
        <f t="shared" si="3145"/>
        <v>2000000</v>
      </c>
      <c r="KPD1396" s="84">
        <f t="shared" si="3145"/>
        <v>3000000</v>
      </c>
      <c r="KPK1396" s="84" t="s">
        <v>5401</v>
      </c>
      <c r="KPL1396" s="84">
        <f>KPL1390</f>
        <v>1000000</v>
      </c>
      <c r="KPM1396" s="84">
        <f t="shared" si="3145"/>
        <v>0</v>
      </c>
      <c r="KPN1396" s="84">
        <f t="shared" si="3145"/>
        <v>0</v>
      </c>
      <c r="KPO1396" s="84">
        <f t="shared" si="3145"/>
        <v>1000000</v>
      </c>
      <c r="KPP1396" s="84">
        <f t="shared" si="3145"/>
        <v>2000000</v>
      </c>
      <c r="KPQ1396" s="84">
        <f t="shared" si="3145"/>
        <v>0</v>
      </c>
      <c r="KPR1396" s="84">
        <f t="shared" si="3145"/>
        <v>0</v>
      </c>
      <c r="KPS1396" s="84">
        <f t="shared" si="3145"/>
        <v>2000000</v>
      </c>
      <c r="KPT1396" s="84">
        <f t="shared" si="3145"/>
        <v>3000000</v>
      </c>
      <c r="KQA1396" s="84" t="s">
        <v>5401</v>
      </c>
      <c r="KQB1396" s="84">
        <f>KQB1390</f>
        <v>1000000</v>
      </c>
      <c r="KQC1396" s="84">
        <f t="shared" ref="KQC1396:KSF1396" si="3146">KQC1390</f>
        <v>0</v>
      </c>
      <c r="KQD1396" s="84">
        <f t="shared" si="3146"/>
        <v>0</v>
      </c>
      <c r="KQE1396" s="84">
        <f t="shared" si="3146"/>
        <v>1000000</v>
      </c>
      <c r="KQF1396" s="84">
        <f t="shared" si="3146"/>
        <v>2000000</v>
      </c>
      <c r="KQG1396" s="84">
        <f t="shared" si="3146"/>
        <v>0</v>
      </c>
      <c r="KQH1396" s="84">
        <f t="shared" si="3146"/>
        <v>0</v>
      </c>
      <c r="KQI1396" s="84">
        <f t="shared" si="3146"/>
        <v>2000000</v>
      </c>
      <c r="KQJ1396" s="84">
        <f t="shared" si="3146"/>
        <v>3000000</v>
      </c>
      <c r="KQQ1396" s="84" t="s">
        <v>5401</v>
      </c>
      <c r="KQR1396" s="84">
        <f>KQR1390</f>
        <v>1000000</v>
      </c>
      <c r="KQS1396" s="84">
        <f t="shared" si="3146"/>
        <v>0</v>
      </c>
      <c r="KQT1396" s="84">
        <f t="shared" si="3146"/>
        <v>0</v>
      </c>
      <c r="KQU1396" s="84">
        <f t="shared" si="3146"/>
        <v>1000000</v>
      </c>
      <c r="KQV1396" s="84">
        <f t="shared" si="3146"/>
        <v>2000000</v>
      </c>
      <c r="KQW1396" s="84">
        <f t="shared" si="3146"/>
        <v>0</v>
      </c>
      <c r="KQX1396" s="84">
        <f t="shared" si="3146"/>
        <v>0</v>
      </c>
      <c r="KQY1396" s="84">
        <f t="shared" si="3146"/>
        <v>2000000</v>
      </c>
      <c r="KQZ1396" s="84">
        <f t="shared" si="3146"/>
        <v>3000000</v>
      </c>
      <c r="KRG1396" s="84" t="s">
        <v>5401</v>
      </c>
      <c r="KRH1396" s="84">
        <f>KRH1390</f>
        <v>1000000</v>
      </c>
      <c r="KRI1396" s="84">
        <f t="shared" si="3146"/>
        <v>0</v>
      </c>
      <c r="KRJ1396" s="84">
        <f t="shared" si="3146"/>
        <v>0</v>
      </c>
      <c r="KRK1396" s="84">
        <f t="shared" si="3146"/>
        <v>1000000</v>
      </c>
      <c r="KRL1396" s="84">
        <f t="shared" si="3146"/>
        <v>2000000</v>
      </c>
      <c r="KRM1396" s="84">
        <f t="shared" si="3146"/>
        <v>0</v>
      </c>
      <c r="KRN1396" s="84">
        <f t="shared" si="3146"/>
        <v>0</v>
      </c>
      <c r="KRO1396" s="84">
        <f t="shared" si="3146"/>
        <v>2000000</v>
      </c>
      <c r="KRP1396" s="84">
        <f t="shared" si="3146"/>
        <v>3000000</v>
      </c>
      <c r="KRW1396" s="84" t="s">
        <v>5401</v>
      </c>
      <c r="KRX1396" s="84">
        <f>KRX1390</f>
        <v>1000000</v>
      </c>
      <c r="KRY1396" s="84">
        <f t="shared" si="3146"/>
        <v>0</v>
      </c>
      <c r="KRZ1396" s="84">
        <f t="shared" si="3146"/>
        <v>0</v>
      </c>
      <c r="KSA1396" s="84">
        <f t="shared" si="3146"/>
        <v>1000000</v>
      </c>
      <c r="KSB1396" s="84">
        <f t="shared" si="3146"/>
        <v>2000000</v>
      </c>
      <c r="KSC1396" s="84">
        <f t="shared" si="3146"/>
        <v>0</v>
      </c>
      <c r="KSD1396" s="84">
        <f t="shared" si="3146"/>
        <v>0</v>
      </c>
      <c r="KSE1396" s="84">
        <f t="shared" si="3146"/>
        <v>2000000</v>
      </c>
      <c r="KSF1396" s="84">
        <f t="shared" si="3146"/>
        <v>3000000</v>
      </c>
      <c r="KSM1396" s="84" t="s">
        <v>5401</v>
      </c>
      <c r="KSN1396" s="84">
        <f>KSN1390</f>
        <v>1000000</v>
      </c>
      <c r="KSO1396" s="84">
        <f t="shared" ref="KSO1396:KUR1396" si="3147">KSO1390</f>
        <v>0</v>
      </c>
      <c r="KSP1396" s="84">
        <f t="shared" si="3147"/>
        <v>0</v>
      </c>
      <c r="KSQ1396" s="84">
        <f t="shared" si="3147"/>
        <v>1000000</v>
      </c>
      <c r="KSR1396" s="84">
        <f t="shared" si="3147"/>
        <v>2000000</v>
      </c>
      <c r="KSS1396" s="84">
        <f t="shared" si="3147"/>
        <v>0</v>
      </c>
      <c r="KST1396" s="84">
        <f t="shared" si="3147"/>
        <v>0</v>
      </c>
      <c r="KSU1396" s="84">
        <f t="shared" si="3147"/>
        <v>2000000</v>
      </c>
      <c r="KSV1396" s="84">
        <f t="shared" si="3147"/>
        <v>3000000</v>
      </c>
      <c r="KTC1396" s="84" t="s">
        <v>5401</v>
      </c>
      <c r="KTD1396" s="84">
        <f>KTD1390</f>
        <v>1000000</v>
      </c>
      <c r="KTE1396" s="84">
        <f t="shared" si="3147"/>
        <v>0</v>
      </c>
      <c r="KTF1396" s="84">
        <f t="shared" si="3147"/>
        <v>0</v>
      </c>
      <c r="KTG1396" s="84">
        <f t="shared" si="3147"/>
        <v>1000000</v>
      </c>
      <c r="KTH1396" s="84">
        <f t="shared" si="3147"/>
        <v>2000000</v>
      </c>
      <c r="KTI1396" s="84">
        <f t="shared" si="3147"/>
        <v>0</v>
      </c>
      <c r="KTJ1396" s="84">
        <f t="shared" si="3147"/>
        <v>0</v>
      </c>
      <c r="KTK1396" s="84">
        <f t="shared" si="3147"/>
        <v>2000000</v>
      </c>
      <c r="KTL1396" s="84">
        <f t="shared" si="3147"/>
        <v>3000000</v>
      </c>
      <c r="KTS1396" s="84" t="s">
        <v>5401</v>
      </c>
      <c r="KTT1396" s="84">
        <f>KTT1390</f>
        <v>1000000</v>
      </c>
      <c r="KTU1396" s="84">
        <f t="shared" si="3147"/>
        <v>0</v>
      </c>
      <c r="KTV1396" s="84">
        <f t="shared" si="3147"/>
        <v>0</v>
      </c>
      <c r="KTW1396" s="84">
        <f t="shared" si="3147"/>
        <v>1000000</v>
      </c>
      <c r="KTX1396" s="84">
        <f t="shared" si="3147"/>
        <v>2000000</v>
      </c>
      <c r="KTY1396" s="84">
        <f t="shared" si="3147"/>
        <v>0</v>
      </c>
      <c r="KTZ1396" s="84">
        <f t="shared" si="3147"/>
        <v>0</v>
      </c>
      <c r="KUA1396" s="84">
        <f t="shared" si="3147"/>
        <v>2000000</v>
      </c>
      <c r="KUB1396" s="84">
        <f t="shared" si="3147"/>
        <v>3000000</v>
      </c>
      <c r="KUI1396" s="84" t="s">
        <v>5401</v>
      </c>
      <c r="KUJ1396" s="84">
        <f>KUJ1390</f>
        <v>1000000</v>
      </c>
      <c r="KUK1396" s="84">
        <f t="shared" si="3147"/>
        <v>0</v>
      </c>
      <c r="KUL1396" s="84">
        <f t="shared" si="3147"/>
        <v>0</v>
      </c>
      <c r="KUM1396" s="84">
        <f t="shared" si="3147"/>
        <v>1000000</v>
      </c>
      <c r="KUN1396" s="84">
        <f t="shared" si="3147"/>
        <v>2000000</v>
      </c>
      <c r="KUO1396" s="84">
        <f t="shared" si="3147"/>
        <v>0</v>
      </c>
      <c r="KUP1396" s="84">
        <f t="shared" si="3147"/>
        <v>0</v>
      </c>
      <c r="KUQ1396" s="84">
        <f t="shared" si="3147"/>
        <v>2000000</v>
      </c>
      <c r="KUR1396" s="84">
        <f t="shared" si="3147"/>
        <v>3000000</v>
      </c>
      <c r="KUY1396" s="84" t="s">
        <v>5401</v>
      </c>
      <c r="KUZ1396" s="84">
        <f>KUZ1390</f>
        <v>1000000</v>
      </c>
      <c r="KVA1396" s="84">
        <f t="shared" ref="KVA1396:KXD1396" si="3148">KVA1390</f>
        <v>0</v>
      </c>
      <c r="KVB1396" s="84">
        <f t="shared" si="3148"/>
        <v>0</v>
      </c>
      <c r="KVC1396" s="84">
        <f t="shared" si="3148"/>
        <v>1000000</v>
      </c>
      <c r="KVD1396" s="84">
        <f t="shared" si="3148"/>
        <v>2000000</v>
      </c>
      <c r="KVE1396" s="84">
        <f t="shared" si="3148"/>
        <v>0</v>
      </c>
      <c r="KVF1396" s="84">
        <f t="shared" si="3148"/>
        <v>0</v>
      </c>
      <c r="KVG1396" s="84">
        <f t="shared" si="3148"/>
        <v>2000000</v>
      </c>
      <c r="KVH1396" s="84">
        <f t="shared" si="3148"/>
        <v>3000000</v>
      </c>
      <c r="KVO1396" s="84" t="s">
        <v>5401</v>
      </c>
      <c r="KVP1396" s="84">
        <f>KVP1390</f>
        <v>1000000</v>
      </c>
      <c r="KVQ1396" s="84">
        <f t="shared" si="3148"/>
        <v>0</v>
      </c>
      <c r="KVR1396" s="84">
        <f t="shared" si="3148"/>
        <v>0</v>
      </c>
      <c r="KVS1396" s="84">
        <f t="shared" si="3148"/>
        <v>1000000</v>
      </c>
      <c r="KVT1396" s="84">
        <f t="shared" si="3148"/>
        <v>2000000</v>
      </c>
      <c r="KVU1396" s="84">
        <f t="shared" si="3148"/>
        <v>0</v>
      </c>
      <c r="KVV1396" s="84">
        <f t="shared" si="3148"/>
        <v>0</v>
      </c>
      <c r="KVW1396" s="84">
        <f t="shared" si="3148"/>
        <v>2000000</v>
      </c>
      <c r="KVX1396" s="84">
        <f t="shared" si="3148"/>
        <v>3000000</v>
      </c>
      <c r="KWE1396" s="84" t="s">
        <v>5401</v>
      </c>
      <c r="KWF1396" s="84">
        <f>KWF1390</f>
        <v>1000000</v>
      </c>
      <c r="KWG1396" s="84">
        <f t="shared" si="3148"/>
        <v>0</v>
      </c>
      <c r="KWH1396" s="84">
        <f t="shared" si="3148"/>
        <v>0</v>
      </c>
      <c r="KWI1396" s="84">
        <f t="shared" si="3148"/>
        <v>1000000</v>
      </c>
      <c r="KWJ1396" s="84">
        <f t="shared" si="3148"/>
        <v>2000000</v>
      </c>
      <c r="KWK1396" s="84">
        <f t="shared" si="3148"/>
        <v>0</v>
      </c>
      <c r="KWL1396" s="84">
        <f t="shared" si="3148"/>
        <v>0</v>
      </c>
      <c r="KWM1396" s="84">
        <f t="shared" si="3148"/>
        <v>2000000</v>
      </c>
      <c r="KWN1396" s="84">
        <f t="shared" si="3148"/>
        <v>3000000</v>
      </c>
      <c r="KWU1396" s="84" t="s">
        <v>5401</v>
      </c>
      <c r="KWV1396" s="84">
        <f>KWV1390</f>
        <v>1000000</v>
      </c>
      <c r="KWW1396" s="84">
        <f t="shared" si="3148"/>
        <v>0</v>
      </c>
      <c r="KWX1396" s="84">
        <f t="shared" si="3148"/>
        <v>0</v>
      </c>
      <c r="KWY1396" s="84">
        <f t="shared" si="3148"/>
        <v>1000000</v>
      </c>
      <c r="KWZ1396" s="84">
        <f t="shared" si="3148"/>
        <v>2000000</v>
      </c>
      <c r="KXA1396" s="84">
        <f t="shared" si="3148"/>
        <v>0</v>
      </c>
      <c r="KXB1396" s="84">
        <f t="shared" si="3148"/>
        <v>0</v>
      </c>
      <c r="KXC1396" s="84">
        <f t="shared" si="3148"/>
        <v>2000000</v>
      </c>
      <c r="KXD1396" s="84">
        <f t="shared" si="3148"/>
        <v>3000000</v>
      </c>
      <c r="KXK1396" s="84" t="s">
        <v>5401</v>
      </c>
      <c r="KXL1396" s="84">
        <f>KXL1390</f>
        <v>1000000</v>
      </c>
      <c r="KXM1396" s="84">
        <f t="shared" ref="KXM1396:KZP1396" si="3149">KXM1390</f>
        <v>0</v>
      </c>
      <c r="KXN1396" s="84">
        <f t="shared" si="3149"/>
        <v>0</v>
      </c>
      <c r="KXO1396" s="84">
        <f t="shared" si="3149"/>
        <v>1000000</v>
      </c>
      <c r="KXP1396" s="84">
        <f t="shared" si="3149"/>
        <v>2000000</v>
      </c>
      <c r="KXQ1396" s="84">
        <f t="shared" si="3149"/>
        <v>0</v>
      </c>
      <c r="KXR1396" s="84">
        <f t="shared" si="3149"/>
        <v>0</v>
      </c>
      <c r="KXS1396" s="84">
        <f t="shared" si="3149"/>
        <v>2000000</v>
      </c>
      <c r="KXT1396" s="84">
        <f t="shared" si="3149"/>
        <v>3000000</v>
      </c>
      <c r="KYA1396" s="84" t="s">
        <v>5401</v>
      </c>
      <c r="KYB1396" s="84">
        <f>KYB1390</f>
        <v>1000000</v>
      </c>
      <c r="KYC1396" s="84">
        <f t="shared" si="3149"/>
        <v>0</v>
      </c>
      <c r="KYD1396" s="84">
        <f t="shared" si="3149"/>
        <v>0</v>
      </c>
      <c r="KYE1396" s="84">
        <f t="shared" si="3149"/>
        <v>1000000</v>
      </c>
      <c r="KYF1396" s="84">
        <f t="shared" si="3149"/>
        <v>2000000</v>
      </c>
      <c r="KYG1396" s="84">
        <f t="shared" si="3149"/>
        <v>0</v>
      </c>
      <c r="KYH1396" s="84">
        <f t="shared" si="3149"/>
        <v>0</v>
      </c>
      <c r="KYI1396" s="84">
        <f t="shared" si="3149"/>
        <v>2000000</v>
      </c>
      <c r="KYJ1396" s="84">
        <f t="shared" si="3149"/>
        <v>3000000</v>
      </c>
      <c r="KYQ1396" s="84" t="s">
        <v>5401</v>
      </c>
      <c r="KYR1396" s="84">
        <f>KYR1390</f>
        <v>1000000</v>
      </c>
      <c r="KYS1396" s="84">
        <f t="shared" si="3149"/>
        <v>0</v>
      </c>
      <c r="KYT1396" s="84">
        <f t="shared" si="3149"/>
        <v>0</v>
      </c>
      <c r="KYU1396" s="84">
        <f t="shared" si="3149"/>
        <v>1000000</v>
      </c>
      <c r="KYV1396" s="84">
        <f t="shared" si="3149"/>
        <v>2000000</v>
      </c>
      <c r="KYW1396" s="84">
        <f t="shared" si="3149"/>
        <v>0</v>
      </c>
      <c r="KYX1396" s="84">
        <f t="shared" si="3149"/>
        <v>0</v>
      </c>
      <c r="KYY1396" s="84">
        <f t="shared" si="3149"/>
        <v>2000000</v>
      </c>
      <c r="KYZ1396" s="84">
        <f t="shared" si="3149"/>
        <v>3000000</v>
      </c>
      <c r="KZG1396" s="84" t="s">
        <v>5401</v>
      </c>
      <c r="KZH1396" s="84">
        <f>KZH1390</f>
        <v>1000000</v>
      </c>
      <c r="KZI1396" s="84">
        <f t="shared" si="3149"/>
        <v>0</v>
      </c>
      <c r="KZJ1396" s="84">
        <f t="shared" si="3149"/>
        <v>0</v>
      </c>
      <c r="KZK1396" s="84">
        <f t="shared" si="3149"/>
        <v>1000000</v>
      </c>
      <c r="KZL1396" s="84">
        <f t="shared" si="3149"/>
        <v>2000000</v>
      </c>
      <c r="KZM1396" s="84">
        <f t="shared" si="3149"/>
        <v>0</v>
      </c>
      <c r="KZN1396" s="84">
        <f t="shared" si="3149"/>
        <v>0</v>
      </c>
      <c r="KZO1396" s="84">
        <f t="shared" si="3149"/>
        <v>2000000</v>
      </c>
      <c r="KZP1396" s="84">
        <f t="shared" si="3149"/>
        <v>3000000</v>
      </c>
      <c r="KZW1396" s="84" t="s">
        <v>5401</v>
      </c>
      <c r="KZX1396" s="84">
        <f>KZX1390</f>
        <v>1000000</v>
      </c>
      <c r="KZY1396" s="84">
        <f t="shared" ref="KZY1396:LCB1396" si="3150">KZY1390</f>
        <v>0</v>
      </c>
      <c r="KZZ1396" s="84">
        <f t="shared" si="3150"/>
        <v>0</v>
      </c>
      <c r="LAA1396" s="84">
        <f t="shared" si="3150"/>
        <v>1000000</v>
      </c>
      <c r="LAB1396" s="84">
        <f t="shared" si="3150"/>
        <v>2000000</v>
      </c>
      <c r="LAC1396" s="84">
        <f t="shared" si="3150"/>
        <v>0</v>
      </c>
      <c r="LAD1396" s="84">
        <f t="shared" si="3150"/>
        <v>0</v>
      </c>
      <c r="LAE1396" s="84">
        <f t="shared" si="3150"/>
        <v>2000000</v>
      </c>
      <c r="LAF1396" s="84">
        <f t="shared" si="3150"/>
        <v>3000000</v>
      </c>
      <c r="LAM1396" s="84" t="s">
        <v>5401</v>
      </c>
      <c r="LAN1396" s="84">
        <f>LAN1390</f>
        <v>1000000</v>
      </c>
      <c r="LAO1396" s="84">
        <f t="shared" si="3150"/>
        <v>0</v>
      </c>
      <c r="LAP1396" s="84">
        <f t="shared" si="3150"/>
        <v>0</v>
      </c>
      <c r="LAQ1396" s="84">
        <f t="shared" si="3150"/>
        <v>1000000</v>
      </c>
      <c r="LAR1396" s="84">
        <f t="shared" si="3150"/>
        <v>2000000</v>
      </c>
      <c r="LAS1396" s="84">
        <f t="shared" si="3150"/>
        <v>0</v>
      </c>
      <c r="LAT1396" s="84">
        <f t="shared" si="3150"/>
        <v>0</v>
      </c>
      <c r="LAU1396" s="84">
        <f t="shared" si="3150"/>
        <v>2000000</v>
      </c>
      <c r="LAV1396" s="84">
        <f t="shared" si="3150"/>
        <v>3000000</v>
      </c>
      <c r="LBC1396" s="84" t="s">
        <v>5401</v>
      </c>
      <c r="LBD1396" s="84">
        <f>LBD1390</f>
        <v>1000000</v>
      </c>
      <c r="LBE1396" s="84">
        <f t="shared" si="3150"/>
        <v>0</v>
      </c>
      <c r="LBF1396" s="84">
        <f t="shared" si="3150"/>
        <v>0</v>
      </c>
      <c r="LBG1396" s="84">
        <f t="shared" si="3150"/>
        <v>1000000</v>
      </c>
      <c r="LBH1396" s="84">
        <f t="shared" si="3150"/>
        <v>2000000</v>
      </c>
      <c r="LBI1396" s="84">
        <f t="shared" si="3150"/>
        <v>0</v>
      </c>
      <c r="LBJ1396" s="84">
        <f t="shared" si="3150"/>
        <v>0</v>
      </c>
      <c r="LBK1396" s="84">
        <f t="shared" si="3150"/>
        <v>2000000</v>
      </c>
      <c r="LBL1396" s="84">
        <f t="shared" si="3150"/>
        <v>3000000</v>
      </c>
      <c r="LBS1396" s="84" t="s">
        <v>5401</v>
      </c>
      <c r="LBT1396" s="84">
        <f>LBT1390</f>
        <v>1000000</v>
      </c>
      <c r="LBU1396" s="84">
        <f t="shared" si="3150"/>
        <v>0</v>
      </c>
      <c r="LBV1396" s="84">
        <f t="shared" si="3150"/>
        <v>0</v>
      </c>
      <c r="LBW1396" s="84">
        <f t="shared" si="3150"/>
        <v>1000000</v>
      </c>
      <c r="LBX1396" s="84">
        <f t="shared" si="3150"/>
        <v>2000000</v>
      </c>
      <c r="LBY1396" s="84">
        <f t="shared" si="3150"/>
        <v>0</v>
      </c>
      <c r="LBZ1396" s="84">
        <f t="shared" si="3150"/>
        <v>0</v>
      </c>
      <c r="LCA1396" s="84">
        <f t="shared" si="3150"/>
        <v>2000000</v>
      </c>
      <c r="LCB1396" s="84">
        <f t="shared" si="3150"/>
        <v>3000000</v>
      </c>
      <c r="LCI1396" s="84" t="s">
        <v>5401</v>
      </c>
      <c r="LCJ1396" s="84">
        <f>LCJ1390</f>
        <v>1000000</v>
      </c>
      <c r="LCK1396" s="84">
        <f t="shared" ref="LCK1396:LEN1396" si="3151">LCK1390</f>
        <v>0</v>
      </c>
      <c r="LCL1396" s="84">
        <f t="shared" si="3151"/>
        <v>0</v>
      </c>
      <c r="LCM1396" s="84">
        <f t="shared" si="3151"/>
        <v>1000000</v>
      </c>
      <c r="LCN1396" s="84">
        <f t="shared" si="3151"/>
        <v>2000000</v>
      </c>
      <c r="LCO1396" s="84">
        <f t="shared" si="3151"/>
        <v>0</v>
      </c>
      <c r="LCP1396" s="84">
        <f t="shared" si="3151"/>
        <v>0</v>
      </c>
      <c r="LCQ1396" s="84">
        <f t="shared" si="3151"/>
        <v>2000000</v>
      </c>
      <c r="LCR1396" s="84">
        <f t="shared" si="3151"/>
        <v>3000000</v>
      </c>
      <c r="LCY1396" s="84" t="s">
        <v>5401</v>
      </c>
      <c r="LCZ1396" s="84">
        <f>LCZ1390</f>
        <v>1000000</v>
      </c>
      <c r="LDA1396" s="84">
        <f t="shared" si="3151"/>
        <v>0</v>
      </c>
      <c r="LDB1396" s="84">
        <f t="shared" si="3151"/>
        <v>0</v>
      </c>
      <c r="LDC1396" s="84">
        <f t="shared" si="3151"/>
        <v>1000000</v>
      </c>
      <c r="LDD1396" s="84">
        <f t="shared" si="3151"/>
        <v>2000000</v>
      </c>
      <c r="LDE1396" s="84">
        <f t="shared" si="3151"/>
        <v>0</v>
      </c>
      <c r="LDF1396" s="84">
        <f t="shared" si="3151"/>
        <v>0</v>
      </c>
      <c r="LDG1396" s="84">
        <f t="shared" si="3151"/>
        <v>2000000</v>
      </c>
      <c r="LDH1396" s="84">
        <f t="shared" si="3151"/>
        <v>3000000</v>
      </c>
      <c r="LDO1396" s="84" t="s">
        <v>5401</v>
      </c>
      <c r="LDP1396" s="84">
        <f>LDP1390</f>
        <v>1000000</v>
      </c>
      <c r="LDQ1396" s="84">
        <f t="shared" si="3151"/>
        <v>0</v>
      </c>
      <c r="LDR1396" s="84">
        <f t="shared" si="3151"/>
        <v>0</v>
      </c>
      <c r="LDS1396" s="84">
        <f t="shared" si="3151"/>
        <v>1000000</v>
      </c>
      <c r="LDT1396" s="84">
        <f t="shared" si="3151"/>
        <v>2000000</v>
      </c>
      <c r="LDU1396" s="84">
        <f t="shared" si="3151"/>
        <v>0</v>
      </c>
      <c r="LDV1396" s="84">
        <f t="shared" si="3151"/>
        <v>0</v>
      </c>
      <c r="LDW1396" s="84">
        <f t="shared" si="3151"/>
        <v>2000000</v>
      </c>
      <c r="LDX1396" s="84">
        <f t="shared" si="3151"/>
        <v>3000000</v>
      </c>
      <c r="LEE1396" s="84" t="s">
        <v>5401</v>
      </c>
      <c r="LEF1396" s="84">
        <f>LEF1390</f>
        <v>1000000</v>
      </c>
      <c r="LEG1396" s="84">
        <f t="shared" si="3151"/>
        <v>0</v>
      </c>
      <c r="LEH1396" s="84">
        <f t="shared" si="3151"/>
        <v>0</v>
      </c>
      <c r="LEI1396" s="84">
        <f t="shared" si="3151"/>
        <v>1000000</v>
      </c>
      <c r="LEJ1396" s="84">
        <f t="shared" si="3151"/>
        <v>2000000</v>
      </c>
      <c r="LEK1396" s="84">
        <f t="shared" si="3151"/>
        <v>0</v>
      </c>
      <c r="LEL1396" s="84">
        <f t="shared" si="3151"/>
        <v>0</v>
      </c>
      <c r="LEM1396" s="84">
        <f t="shared" si="3151"/>
        <v>2000000</v>
      </c>
      <c r="LEN1396" s="84">
        <f t="shared" si="3151"/>
        <v>3000000</v>
      </c>
      <c r="LEU1396" s="84" t="s">
        <v>5401</v>
      </c>
      <c r="LEV1396" s="84">
        <f>LEV1390</f>
        <v>1000000</v>
      </c>
      <c r="LEW1396" s="84">
        <f t="shared" ref="LEW1396:LGZ1396" si="3152">LEW1390</f>
        <v>0</v>
      </c>
      <c r="LEX1396" s="84">
        <f t="shared" si="3152"/>
        <v>0</v>
      </c>
      <c r="LEY1396" s="84">
        <f t="shared" si="3152"/>
        <v>1000000</v>
      </c>
      <c r="LEZ1396" s="84">
        <f t="shared" si="3152"/>
        <v>2000000</v>
      </c>
      <c r="LFA1396" s="84">
        <f t="shared" si="3152"/>
        <v>0</v>
      </c>
      <c r="LFB1396" s="84">
        <f t="shared" si="3152"/>
        <v>0</v>
      </c>
      <c r="LFC1396" s="84">
        <f t="shared" si="3152"/>
        <v>2000000</v>
      </c>
      <c r="LFD1396" s="84">
        <f t="shared" si="3152"/>
        <v>3000000</v>
      </c>
      <c r="LFK1396" s="84" t="s">
        <v>5401</v>
      </c>
      <c r="LFL1396" s="84">
        <f>LFL1390</f>
        <v>1000000</v>
      </c>
      <c r="LFM1396" s="84">
        <f t="shared" si="3152"/>
        <v>0</v>
      </c>
      <c r="LFN1396" s="84">
        <f t="shared" si="3152"/>
        <v>0</v>
      </c>
      <c r="LFO1396" s="84">
        <f t="shared" si="3152"/>
        <v>1000000</v>
      </c>
      <c r="LFP1396" s="84">
        <f t="shared" si="3152"/>
        <v>2000000</v>
      </c>
      <c r="LFQ1396" s="84">
        <f t="shared" si="3152"/>
        <v>0</v>
      </c>
      <c r="LFR1396" s="84">
        <f t="shared" si="3152"/>
        <v>0</v>
      </c>
      <c r="LFS1396" s="84">
        <f t="shared" si="3152"/>
        <v>2000000</v>
      </c>
      <c r="LFT1396" s="84">
        <f t="shared" si="3152"/>
        <v>3000000</v>
      </c>
      <c r="LGA1396" s="84" t="s">
        <v>5401</v>
      </c>
      <c r="LGB1396" s="84">
        <f>LGB1390</f>
        <v>1000000</v>
      </c>
      <c r="LGC1396" s="84">
        <f t="shared" si="3152"/>
        <v>0</v>
      </c>
      <c r="LGD1396" s="84">
        <f t="shared" si="3152"/>
        <v>0</v>
      </c>
      <c r="LGE1396" s="84">
        <f t="shared" si="3152"/>
        <v>1000000</v>
      </c>
      <c r="LGF1396" s="84">
        <f t="shared" si="3152"/>
        <v>2000000</v>
      </c>
      <c r="LGG1396" s="84">
        <f t="shared" si="3152"/>
        <v>0</v>
      </c>
      <c r="LGH1396" s="84">
        <f t="shared" si="3152"/>
        <v>0</v>
      </c>
      <c r="LGI1396" s="84">
        <f t="shared" si="3152"/>
        <v>2000000</v>
      </c>
      <c r="LGJ1396" s="84">
        <f t="shared" si="3152"/>
        <v>3000000</v>
      </c>
      <c r="LGQ1396" s="84" t="s">
        <v>5401</v>
      </c>
      <c r="LGR1396" s="84">
        <f>LGR1390</f>
        <v>1000000</v>
      </c>
      <c r="LGS1396" s="84">
        <f t="shared" si="3152"/>
        <v>0</v>
      </c>
      <c r="LGT1396" s="84">
        <f t="shared" si="3152"/>
        <v>0</v>
      </c>
      <c r="LGU1396" s="84">
        <f t="shared" si="3152"/>
        <v>1000000</v>
      </c>
      <c r="LGV1396" s="84">
        <f t="shared" si="3152"/>
        <v>2000000</v>
      </c>
      <c r="LGW1396" s="84">
        <f t="shared" si="3152"/>
        <v>0</v>
      </c>
      <c r="LGX1396" s="84">
        <f t="shared" si="3152"/>
        <v>0</v>
      </c>
      <c r="LGY1396" s="84">
        <f t="shared" si="3152"/>
        <v>2000000</v>
      </c>
      <c r="LGZ1396" s="84">
        <f t="shared" si="3152"/>
        <v>3000000</v>
      </c>
      <c r="LHG1396" s="84" t="s">
        <v>5401</v>
      </c>
      <c r="LHH1396" s="84">
        <f>LHH1390</f>
        <v>1000000</v>
      </c>
      <c r="LHI1396" s="84">
        <f t="shared" ref="LHI1396:LJL1396" si="3153">LHI1390</f>
        <v>0</v>
      </c>
      <c r="LHJ1396" s="84">
        <f t="shared" si="3153"/>
        <v>0</v>
      </c>
      <c r="LHK1396" s="84">
        <f t="shared" si="3153"/>
        <v>1000000</v>
      </c>
      <c r="LHL1396" s="84">
        <f t="shared" si="3153"/>
        <v>2000000</v>
      </c>
      <c r="LHM1396" s="84">
        <f t="shared" si="3153"/>
        <v>0</v>
      </c>
      <c r="LHN1396" s="84">
        <f t="shared" si="3153"/>
        <v>0</v>
      </c>
      <c r="LHO1396" s="84">
        <f t="shared" si="3153"/>
        <v>2000000</v>
      </c>
      <c r="LHP1396" s="84">
        <f t="shared" si="3153"/>
        <v>3000000</v>
      </c>
      <c r="LHW1396" s="84" t="s">
        <v>5401</v>
      </c>
      <c r="LHX1396" s="84">
        <f>LHX1390</f>
        <v>1000000</v>
      </c>
      <c r="LHY1396" s="84">
        <f t="shared" si="3153"/>
        <v>0</v>
      </c>
      <c r="LHZ1396" s="84">
        <f t="shared" si="3153"/>
        <v>0</v>
      </c>
      <c r="LIA1396" s="84">
        <f t="shared" si="3153"/>
        <v>1000000</v>
      </c>
      <c r="LIB1396" s="84">
        <f t="shared" si="3153"/>
        <v>2000000</v>
      </c>
      <c r="LIC1396" s="84">
        <f t="shared" si="3153"/>
        <v>0</v>
      </c>
      <c r="LID1396" s="84">
        <f t="shared" si="3153"/>
        <v>0</v>
      </c>
      <c r="LIE1396" s="84">
        <f t="shared" si="3153"/>
        <v>2000000</v>
      </c>
      <c r="LIF1396" s="84">
        <f t="shared" si="3153"/>
        <v>3000000</v>
      </c>
      <c r="LIM1396" s="84" t="s">
        <v>5401</v>
      </c>
      <c r="LIN1396" s="84">
        <f>LIN1390</f>
        <v>1000000</v>
      </c>
      <c r="LIO1396" s="84">
        <f t="shared" si="3153"/>
        <v>0</v>
      </c>
      <c r="LIP1396" s="84">
        <f t="shared" si="3153"/>
        <v>0</v>
      </c>
      <c r="LIQ1396" s="84">
        <f t="shared" si="3153"/>
        <v>1000000</v>
      </c>
      <c r="LIR1396" s="84">
        <f t="shared" si="3153"/>
        <v>2000000</v>
      </c>
      <c r="LIS1396" s="84">
        <f t="shared" si="3153"/>
        <v>0</v>
      </c>
      <c r="LIT1396" s="84">
        <f t="shared" si="3153"/>
        <v>0</v>
      </c>
      <c r="LIU1396" s="84">
        <f t="shared" si="3153"/>
        <v>2000000</v>
      </c>
      <c r="LIV1396" s="84">
        <f t="shared" si="3153"/>
        <v>3000000</v>
      </c>
      <c r="LJC1396" s="84" t="s">
        <v>5401</v>
      </c>
      <c r="LJD1396" s="84">
        <f>LJD1390</f>
        <v>1000000</v>
      </c>
      <c r="LJE1396" s="84">
        <f t="shared" si="3153"/>
        <v>0</v>
      </c>
      <c r="LJF1396" s="84">
        <f t="shared" si="3153"/>
        <v>0</v>
      </c>
      <c r="LJG1396" s="84">
        <f t="shared" si="3153"/>
        <v>1000000</v>
      </c>
      <c r="LJH1396" s="84">
        <f t="shared" si="3153"/>
        <v>2000000</v>
      </c>
      <c r="LJI1396" s="84">
        <f t="shared" si="3153"/>
        <v>0</v>
      </c>
      <c r="LJJ1396" s="84">
        <f t="shared" si="3153"/>
        <v>0</v>
      </c>
      <c r="LJK1396" s="84">
        <f t="shared" si="3153"/>
        <v>2000000</v>
      </c>
      <c r="LJL1396" s="84">
        <f t="shared" si="3153"/>
        <v>3000000</v>
      </c>
      <c r="LJS1396" s="84" t="s">
        <v>5401</v>
      </c>
      <c r="LJT1396" s="84">
        <f>LJT1390</f>
        <v>1000000</v>
      </c>
      <c r="LJU1396" s="84">
        <f t="shared" ref="LJU1396:LLX1396" si="3154">LJU1390</f>
        <v>0</v>
      </c>
      <c r="LJV1396" s="84">
        <f t="shared" si="3154"/>
        <v>0</v>
      </c>
      <c r="LJW1396" s="84">
        <f t="shared" si="3154"/>
        <v>1000000</v>
      </c>
      <c r="LJX1396" s="84">
        <f t="shared" si="3154"/>
        <v>2000000</v>
      </c>
      <c r="LJY1396" s="84">
        <f t="shared" si="3154"/>
        <v>0</v>
      </c>
      <c r="LJZ1396" s="84">
        <f t="shared" si="3154"/>
        <v>0</v>
      </c>
      <c r="LKA1396" s="84">
        <f t="shared" si="3154"/>
        <v>2000000</v>
      </c>
      <c r="LKB1396" s="84">
        <f t="shared" si="3154"/>
        <v>3000000</v>
      </c>
      <c r="LKI1396" s="84" t="s">
        <v>5401</v>
      </c>
      <c r="LKJ1396" s="84">
        <f>LKJ1390</f>
        <v>1000000</v>
      </c>
      <c r="LKK1396" s="84">
        <f t="shared" si="3154"/>
        <v>0</v>
      </c>
      <c r="LKL1396" s="84">
        <f t="shared" si="3154"/>
        <v>0</v>
      </c>
      <c r="LKM1396" s="84">
        <f t="shared" si="3154"/>
        <v>1000000</v>
      </c>
      <c r="LKN1396" s="84">
        <f t="shared" si="3154"/>
        <v>2000000</v>
      </c>
      <c r="LKO1396" s="84">
        <f t="shared" si="3154"/>
        <v>0</v>
      </c>
      <c r="LKP1396" s="84">
        <f t="shared" si="3154"/>
        <v>0</v>
      </c>
      <c r="LKQ1396" s="84">
        <f t="shared" si="3154"/>
        <v>2000000</v>
      </c>
      <c r="LKR1396" s="84">
        <f t="shared" si="3154"/>
        <v>3000000</v>
      </c>
      <c r="LKY1396" s="84" t="s">
        <v>5401</v>
      </c>
      <c r="LKZ1396" s="84">
        <f>LKZ1390</f>
        <v>1000000</v>
      </c>
      <c r="LLA1396" s="84">
        <f t="shared" si="3154"/>
        <v>0</v>
      </c>
      <c r="LLB1396" s="84">
        <f t="shared" si="3154"/>
        <v>0</v>
      </c>
      <c r="LLC1396" s="84">
        <f t="shared" si="3154"/>
        <v>1000000</v>
      </c>
      <c r="LLD1396" s="84">
        <f t="shared" si="3154"/>
        <v>2000000</v>
      </c>
      <c r="LLE1396" s="84">
        <f t="shared" si="3154"/>
        <v>0</v>
      </c>
      <c r="LLF1396" s="84">
        <f t="shared" si="3154"/>
        <v>0</v>
      </c>
      <c r="LLG1396" s="84">
        <f t="shared" si="3154"/>
        <v>2000000</v>
      </c>
      <c r="LLH1396" s="84">
        <f t="shared" si="3154"/>
        <v>3000000</v>
      </c>
      <c r="LLO1396" s="84" t="s">
        <v>5401</v>
      </c>
      <c r="LLP1396" s="84">
        <f>LLP1390</f>
        <v>1000000</v>
      </c>
      <c r="LLQ1396" s="84">
        <f t="shared" si="3154"/>
        <v>0</v>
      </c>
      <c r="LLR1396" s="84">
        <f t="shared" si="3154"/>
        <v>0</v>
      </c>
      <c r="LLS1396" s="84">
        <f t="shared" si="3154"/>
        <v>1000000</v>
      </c>
      <c r="LLT1396" s="84">
        <f t="shared" si="3154"/>
        <v>2000000</v>
      </c>
      <c r="LLU1396" s="84">
        <f t="shared" si="3154"/>
        <v>0</v>
      </c>
      <c r="LLV1396" s="84">
        <f t="shared" si="3154"/>
        <v>0</v>
      </c>
      <c r="LLW1396" s="84">
        <f t="shared" si="3154"/>
        <v>2000000</v>
      </c>
      <c r="LLX1396" s="84">
        <f t="shared" si="3154"/>
        <v>3000000</v>
      </c>
      <c r="LME1396" s="84" t="s">
        <v>5401</v>
      </c>
      <c r="LMF1396" s="84">
        <f>LMF1390</f>
        <v>1000000</v>
      </c>
      <c r="LMG1396" s="84">
        <f t="shared" ref="LMG1396:LOJ1396" si="3155">LMG1390</f>
        <v>0</v>
      </c>
      <c r="LMH1396" s="84">
        <f t="shared" si="3155"/>
        <v>0</v>
      </c>
      <c r="LMI1396" s="84">
        <f t="shared" si="3155"/>
        <v>1000000</v>
      </c>
      <c r="LMJ1396" s="84">
        <f t="shared" si="3155"/>
        <v>2000000</v>
      </c>
      <c r="LMK1396" s="84">
        <f t="shared" si="3155"/>
        <v>0</v>
      </c>
      <c r="LML1396" s="84">
        <f t="shared" si="3155"/>
        <v>0</v>
      </c>
      <c r="LMM1396" s="84">
        <f t="shared" si="3155"/>
        <v>2000000</v>
      </c>
      <c r="LMN1396" s="84">
        <f t="shared" si="3155"/>
        <v>3000000</v>
      </c>
      <c r="LMU1396" s="84" t="s">
        <v>5401</v>
      </c>
      <c r="LMV1396" s="84">
        <f>LMV1390</f>
        <v>1000000</v>
      </c>
      <c r="LMW1396" s="84">
        <f t="shared" si="3155"/>
        <v>0</v>
      </c>
      <c r="LMX1396" s="84">
        <f t="shared" si="3155"/>
        <v>0</v>
      </c>
      <c r="LMY1396" s="84">
        <f t="shared" si="3155"/>
        <v>1000000</v>
      </c>
      <c r="LMZ1396" s="84">
        <f t="shared" si="3155"/>
        <v>2000000</v>
      </c>
      <c r="LNA1396" s="84">
        <f t="shared" si="3155"/>
        <v>0</v>
      </c>
      <c r="LNB1396" s="84">
        <f t="shared" si="3155"/>
        <v>0</v>
      </c>
      <c r="LNC1396" s="84">
        <f t="shared" si="3155"/>
        <v>2000000</v>
      </c>
      <c r="LND1396" s="84">
        <f t="shared" si="3155"/>
        <v>3000000</v>
      </c>
      <c r="LNK1396" s="84" t="s">
        <v>5401</v>
      </c>
      <c r="LNL1396" s="84">
        <f>LNL1390</f>
        <v>1000000</v>
      </c>
      <c r="LNM1396" s="84">
        <f t="shared" si="3155"/>
        <v>0</v>
      </c>
      <c r="LNN1396" s="84">
        <f t="shared" si="3155"/>
        <v>0</v>
      </c>
      <c r="LNO1396" s="84">
        <f t="shared" si="3155"/>
        <v>1000000</v>
      </c>
      <c r="LNP1396" s="84">
        <f t="shared" si="3155"/>
        <v>2000000</v>
      </c>
      <c r="LNQ1396" s="84">
        <f t="shared" si="3155"/>
        <v>0</v>
      </c>
      <c r="LNR1396" s="84">
        <f t="shared" si="3155"/>
        <v>0</v>
      </c>
      <c r="LNS1396" s="84">
        <f t="shared" si="3155"/>
        <v>2000000</v>
      </c>
      <c r="LNT1396" s="84">
        <f t="shared" si="3155"/>
        <v>3000000</v>
      </c>
      <c r="LOA1396" s="84" t="s">
        <v>5401</v>
      </c>
      <c r="LOB1396" s="84">
        <f>LOB1390</f>
        <v>1000000</v>
      </c>
      <c r="LOC1396" s="84">
        <f t="shared" si="3155"/>
        <v>0</v>
      </c>
      <c r="LOD1396" s="84">
        <f t="shared" si="3155"/>
        <v>0</v>
      </c>
      <c r="LOE1396" s="84">
        <f t="shared" si="3155"/>
        <v>1000000</v>
      </c>
      <c r="LOF1396" s="84">
        <f t="shared" si="3155"/>
        <v>2000000</v>
      </c>
      <c r="LOG1396" s="84">
        <f t="shared" si="3155"/>
        <v>0</v>
      </c>
      <c r="LOH1396" s="84">
        <f t="shared" si="3155"/>
        <v>0</v>
      </c>
      <c r="LOI1396" s="84">
        <f t="shared" si="3155"/>
        <v>2000000</v>
      </c>
      <c r="LOJ1396" s="84">
        <f t="shared" si="3155"/>
        <v>3000000</v>
      </c>
      <c r="LOQ1396" s="84" t="s">
        <v>5401</v>
      </c>
      <c r="LOR1396" s="84">
        <f>LOR1390</f>
        <v>1000000</v>
      </c>
      <c r="LOS1396" s="84">
        <f t="shared" ref="LOS1396:LQV1396" si="3156">LOS1390</f>
        <v>0</v>
      </c>
      <c r="LOT1396" s="84">
        <f t="shared" si="3156"/>
        <v>0</v>
      </c>
      <c r="LOU1396" s="84">
        <f t="shared" si="3156"/>
        <v>1000000</v>
      </c>
      <c r="LOV1396" s="84">
        <f t="shared" si="3156"/>
        <v>2000000</v>
      </c>
      <c r="LOW1396" s="84">
        <f t="shared" si="3156"/>
        <v>0</v>
      </c>
      <c r="LOX1396" s="84">
        <f t="shared" si="3156"/>
        <v>0</v>
      </c>
      <c r="LOY1396" s="84">
        <f t="shared" si="3156"/>
        <v>2000000</v>
      </c>
      <c r="LOZ1396" s="84">
        <f t="shared" si="3156"/>
        <v>3000000</v>
      </c>
      <c r="LPG1396" s="84" t="s">
        <v>5401</v>
      </c>
      <c r="LPH1396" s="84">
        <f>LPH1390</f>
        <v>1000000</v>
      </c>
      <c r="LPI1396" s="84">
        <f t="shared" si="3156"/>
        <v>0</v>
      </c>
      <c r="LPJ1396" s="84">
        <f t="shared" si="3156"/>
        <v>0</v>
      </c>
      <c r="LPK1396" s="84">
        <f t="shared" si="3156"/>
        <v>1000000</v>
      </c>
      <c r="LPL1396" s="84">
        <f t="shared" si="3156"/>
        <v>2000000</v>
      </c>
      <c r="LPM1396" s="84">
        <f t="shared" si="3156"/>
        <v>0</v>
      </c>
      <c r="LPN1396" s="84">
        <f t="shared" si="3156"/>
        <v>0</v>
      </c>
      <c r="LPO1396" s="84">
        <f t="shared" si="3156"/>
        <v>2000000</v>
      </c>
      <c r="LPP1396" s="84">
        <f t="shared" si="3156"/>
        <v>3000000</v>
      </c>
      <c r="LPW1396" s="84" t="s">
        <v>5401</v>
      </c>
      <c r="LPX1396" s="84">
        <f>LPX1390</f>
        <v>1000000</v>
      </c>
      <c r="LPY1396" s="84">
        <f t="shared" si="3156"/>
        <v>0</v>
      </c>
      <c r="LPZ1396" s="84">
        <f t="shared" si="3156"/>
        <v>0</v>
      </c>
      <c r="LQA1396" s="84">
        <f t="shared" si="3156"/>
        <v>1000000</v>
      </c>
      <c r="LQB1396" s="84">
        <f t="shared" si="3156"/>
        <v>2000000</v>
      </c>
      <c r="LQC1396" s="84">
        <f t="shared" si="3156"/>
        <v>0</v>
      </c>
      <c r="LQD1396" s="84">
        <f t="shared" si="3156"/>
        <v>0</v>
      </c>
      <c r="LQE1396" s="84">
        <f t="shared" si="3156"/>
        <v>2000000</v>
      </c>
      <c r="LQF1396" s="84">
        <f t="shared" si="3156"/>
        <v>3000000</v>
      </c>
      <c r="LQM1396" s="84" t="s">
        <v>5401</v>
      </c>
      <c r="LQN1396" s="84">
        <f>LQN1390</f>
        <v>1000000</v>
      </c>
      <c r="LQO1396" s="84">
        <f t="shared" si="3156"/>
        <v>0</v>
      </c>
      <c r="LQP1396" s="84">
        <f t="shared" si="3156"/>
        <v>0</v>
      </c>
      <c r="LQQ1396" s="84">
        <f t="shared" si="3156"/>
        <v>1000000</v>
      </c>
      <c r="LQR1396" s="84">
        <f t="shared" si="3156"/>
        <v>2000000</v>
      </c>
      <c r="LQS1396" s="84">
        <f t="shared" si="3156"/>
        <v>0</v>
      </c>
      <c r="LQT1396" s="84">
        <f t="shared" si="3156"/>
        <v>0</v>
      </c>
      <c r="LQU1396" s="84">
        <f t="shared" si="3156"/>
        <v>2000000</v>
      </c>
      <c r="LQV1396" s="84">
        <f t="shared" si="3156"/>
        <v>3000000</v>
      </c>
      <c r="LRC1396" s="84" t="s">
        <v>5401</v>
      </c>
      <c r="LRD1396" s="84">
        <f>LRD1390</f>
        <v>1000000</v>
      </c>
      <c r="LRE1396" s="84">
        <f t="shared" ref="LRE1396:LTH1396" si="3157">LRE1390</f>
        <v>0</v>
      </c>
      <c r="LRF1396" s="84">
        <f t="shared" si="3157"/>
        <v>0</v>
      </c>
      <c r="LRG1396" s="84">
        <f t="shared" si="3157"/>
        <v>1000000</v>
      </c>
      <c r="LRH1396" s="84">
        <f t="shared" si="3157"/>
        <v>2000000</v>
      </c>
      <c r="LRI1396" s="84">
        <f t="shared" si="3157"/>
        <v>0</v>
      </c>
      <c r="LRJ1396" s="84">
        <f t="shared" si="3157"/>
        <v>0</v>
      </c>
      <c r="LRK1396" s="84">
        <f t="shared" si="3157"/>
        <v>2000000</v>
      </c>
      <c r="LRL1396" s="84">
        <f t="shared" si="3157"/>
        <v>3000000</v>
      </c>
      <c r="LRS1396" s="84" t="s">
        <v>5401</v>
      </c>
      <c r="LRT1396" s="84">
        <f>LRT1390</f>
        <v>1000000</v>
      </c>
      <c r="LRU1396" s="84">
        <f t="shared" si="3157"/>
        <v>0</v>
      </c>
      <c r="LRV1396" s="84">
        <f t="shared" si="3157"/>
        <v>0</v>
      </c>
      <c r="LRW1396" s="84">
        <f t="shared" si="3157"/>
        <v>1000000</v>
      </c>
      <c r="LRX1396" s="84">
        <f t="shared" si="3157"/>
        <v>2000000</v>
      </c>
      <c r="LRY1396" s="84">
        <f t="shared" si="3157"/>
        <v>0</v>
      </c>
      <c r="LRZ1396" s="84">
        <f t="shared" si="3157"/>
        <v>0</v>
      </c>
      <c r="LSA1396" s="84">
        <f t="shared" si="3157"/>
        <v>2000000</v>
      </c>
      <c r="LSB1396" s="84">
        <f t="shared" si="3157"/>
        <v>3000000</v>
      </c>
      <c r="LSI1396" s="84" t="s">
        <v>5401</v>
      </c>
      <c r="LSJ1396" s="84">
        <f>LSJ1390</f>
        <v>1000000</v>
      </c>
      <c r="LSK1396" s="84">
        <f t="shared" si="3157"/>
        <v>0</v>
      </c>
      <c r="LSL1396" s="84">
        <f t="shared" si="3157"/>
        <v>0</v>
      </c>
      <c r="LSM1396" s="84">
        <f t="shared" si="3157"/>
        <v>1000000</v>
      </c>
      <c r="LSN1396" s="84">
        <f t="shared" si="3157"/>
        <v>2000000</v>
      </c>
      <c r="LSO1396" s="84">
        <f t="shared" si="3157"/>
        <v>0</v>
      </c>
      <c r="LSP1396" s="84">
        <f t="shared" si="3157"/>
        <v>0</v>
      </c>
      <c r="LSQ1396" s="84">
        <f t="shared" si="3157"/>
        <v>2000000</v>
      </c>
      <c r="LSR1396" s="84">
        <f t="shared" si="3157"/>
        <v>3000000</v>
      </c>
      <c r="LSY1396" s="84" t="s">
        <v>5401</v>
      </c>
      <c r="LSZ1396" s="84">
        <f>LSZ1390</f>
        <v>1000000</v>
      </c>
      <c r="LTA1396" s="84">
        <f t="shared" si="3157"/>
        <v>0</v>
      </c>
      <c r="LTB1396" s="84">
        <f t="shared" si="3157"/>
        <v>0</v>
      </c>
      <c r="LTC1396" s="84">
        <f t="shared" si="3157"/>
        <v>1000000</v>
      </c>
      <c r="LTD1396" s="84">
        <f t="shared" si="3157"/>
        <v>2000000</v>
      </c>
      <c r="LTE1396" s="84">
        <f t="shared" si="3157"/>
        <v>0</v>
      </c>
      <c r="LTF1396" s="84">
        <f t="shared" si="3157"/>
        <v>0</v>
      </c>
      <c r="LTG1396" s="84">
        <f t="shared" si="3157"/>
        <v>2000000</v>
      </c>
      <c r="LTH1396" s="84">
        <f t="shared" si="3157"/>
        <v>3000000</v>
      </c>
      <c r="LTO1396" s="84" t="s">
        <v>5401</v>
      </c>
      <c r="LTP1396" s="84">
        <f>LTP1390</f>
        <v>1000000</v>
      </c>
      <c r="LTQ1396" s="84">
        <f t="shared" ref="LTQ1396:LVT1396" si="3158">LTQ1390</f>
        <v>0</v>
      </c>
      <c r="LTR1396" s="84">
        <f t="shared" si="3158"/>
        <v>0</v>
      </c>
      <c r="LTS1396" s="84">
        <f t="shared" si="3158"/>
        <v>1000000</v>
      </c>
      <c r="LTT1396" s="84">
        <f t="shared" si="3158"/>
        <v>2000000</v>
      </c>
      <c r="LTU1396" s="84">
        <f t="shared" si="3158"/>
        <v>0</v>
      </c>
      <c r="LTV1396" s="84">
        <f t="shared" si="3158"/>
        <v>0</v>
      </c>
      <c r="LTW1396" s="84">
        <f t="shared" si="3158"/>
        <v>2000000</v>
      </c>
      <c r="LTX1396" s="84">
        <f t="shared" si="3158"/>
        <v>3000000</v>
      </c>
      <c r="LUE1396" s="84" t="s">
        <v>5401</v>
      </c>
      <c r="LUF1396" s="84">
        <f>LUF1390</f>
        <v>1000000</v>
      </c>
      <c r="LUG1396" s="84">
        <f t="shared" si="3158"/>
        <v>0</v>
      </c>
      <c r="LUH1396" s="84">
        <f t="shared" si="3158"/>
        <v>0</v>
      </c>
      <c r="LUI1396" s="84">
        <f t="shared" si="3158"/>
        <v>1000000</v>
      </c>
      <c r="LUJ1396" s="84">
        <f t="shared" si="3158"/>
        <v>2000000</v>
      </c>
      <c r="LUK1396" s="84">
        <f t="shared" si="3158"/>
        <v>0</v>
      </c>
      <c r="LUL1396" s="84">
        <f t="shared" si="3158"/>
        <v>0</v>
      </c>
      <c r="LUM1396" s="84">
        <f t="shared" si="3158"/>
        <v>2000000</v>
      </c>
      <c r="LUN1396" s="84">
        <f t="shared" si="3158"/>
        <v>3000000</v>
      </c>
      <c r="LUU1396" s="84" t="s">
        <v>5401</v>
      </c>
      <c r="LUV1396" s="84">
        <f>LUV1390</f>
        <v>1000000</v>
      </c>
      <c r="LUW1396" s="84">
        <f t="shared" si="3158"/>
        <v>0</v>
      </c>
      <c r="LUX1396" s="84">
        <f t="shared" si="3158"/>
        <v>0</v>
      </c>
      <c r="LUY1396" s="84">
        <f t="shared" si="3158"/>
        <v>1000000</v>
      </c>
      <c r="LUZ1396" s="84">
        <f t="shared" si="3158"/>
        <v>2000000</v>
      </c>
      <c r="LVA1396" s="84">
        <f t="shared" si="3158"/>
        <v>0</v>
      </c>
      <c r="LVB1396" s="84">
        <f t="shared" si="3158"/>
        <v>0</v>
      </c>
      <c r="LVC1396" s="84">
        <f t="shared" si="3158"/>
        <v>2000000</v>
      </c>
      <c r="LVD1396" s="84">
        <f t="shared" si="3158"/>
        <v>3000000</v>
      </c>
      <c r="LVK1396" s="84" t="s">
        <v>5401</v>
      </c>
      <c r="LVL1396" s="84">
        <f>LVL1390</f>
        <v>1000000</v>
      </c>
      <c r="LVM1396" s="84">
        <f t="shared" si="3158"/>
        <v>0</v>
      </c>
      <c r="LVN1396" s="84">
        <f t="shared" si="3158"/>
        <v>0</v>
      </c>
      <c r="LVO1396" s="84">
        <f t="shared" si="3158"/>
        <v>1000000</v>
      </c>
      <c r="LVP1396" s="84">
        <f t="shared" si="3158"/>
        <v>2000000</v>
      </c>
      <c r="LVQ1396" s="84">
        <f t="shared" si="3158"/>
        <v>0</v>
      </c>
      <c r="LVR1396" s="84">
        <f t="shared" si="3158"/>
        <v>0</v>
      </c>
      <c r="LVS1396" s="84">
        <f t="shared" si="3158"/>
        <v>2000000</v>
      </c>
      <c r="LVT1396" s="84">
        <f t="shared" si="3158"/>
        <v>3000000</v>
      </c>
      <c r="LWA1396" s="84" t="s">
        <v>5401</v>
      </c>
      <c r="LWB1396" s="84">
        <f>LWB1390</f>
        <v>1000000</v>
      </c>
      <c r="LWC1396" s="84">
        <f t="shared" ref="LWC1396:LYF1396" si="3159">LWC1390</f>
        <v>0</v>
      </c>
      <c r="LWD1396" s="84">
        <f t="shared" si="3159"/>
        <v>0</v>
      </c>
      <c r="LWE1396" s="84">
        <f t="shared" si="3159"/>
        <v>1000000</v>
      </c>
      <c r="LWF1396" s="84">
        <f t="shared" si="3159"/>
        <v>2000000</v>
      </c>
      <c r="LWG1396" s="84">
        <f t="shared" si="3159"/>
        <v>0</v>
      </c>
      <c r="LWH1396" s="84">
        <f t="shared" si="3159"/>
        <v>0</v>
      </c>
      <c r="LWI1396" s="84">
        <f t="shared" si="3159"/>
        <v>2000000</v>
      </c>
      <c r="LWJ1396" s="84">
        <f t="shared" si="3159"/>
        <v>3000000</v>
      </c>
      <c r="LWQ1396" s="84" t="s">
        <v>5401</v>
      </c>
      <c r="LWR1396" s="84">
        <f>LWR1390</f>
        <v>1000000</v>
      </c>
      <c r="LWS1396" s="84">
        <f t="shared" si="3159"/>
        <v>0</v>
      </c>
      <c r="LWT1396" s="84">
        <f t="shared" si="3159"/>
        <v>0</v>
      </c>
      <c r="LWU1396" s="84">
        <f t="shared" si="3159"/>
        <v>1000000</v>
      </c>
      <c r="LWV1396" s="84">
        <f t="shared" si="3159"/>
        <v>2000000</v>
      </c>
      <c r="LWW1396" s="84">
        <f t="shared" si="3159"/>
        <v>0</v>
      </c>
      <c r="LWX1396" s="84">
        <f t="shared" si="3159"/>
        <v>0</v>
      </c>
      <c r="LWY1396" s="84">
        <f t="shared" si="3159"/>
        <v>2000000</v>
      </c>
      <c r="LWZ1396" s="84">
        <f t="shared" si="3159"/>
        <v>3000000</v>
      </c>
      <c r="LXG1396" s="84" t="s">
        <v>5401</v>
      </c>
      <c r="LXH1396" s="84">
        <f>LXH1390</f>
        <v>1000000</v>
      </c>
      <c r="LXI1396" s="84">
        <f t="shared" si="3159"/>
        <v>0</v>
      </c>
      <c r="LXJ1396" s="84">
        <f t="shared" si="3159"/>
        <v>0</v>
      </c>
      <c r="LXK1396" s="84">
        <f t="shared" si="3159"/>
        <v>1000000</v>
      </c>
      <c r="LXL1396" s="84">
        <f t="shared" si="3159"/>
        <v>2000000</v>
      </c>
      <c r="LXM1396" s="84">
        <f t="shared" si="3159"/>
        <v>0</v>
      </c>
      <c r="LXN1396" s="84">
        <f t="shared" si="3159"/>
        <v>0</v>
      </c>
      <c r="LXO1396" s="84">
        <f t="shared" si="3159"/>
        <v>2000000</v>
      </c>
      <c r="LXP1396" s="84">
        <f t="shared" si="3159"/>
        <v>3000000</v>
      </c>
      <c r="LXW1396" s="84" t="s">
        <v>5401</v>
      </c>
      <c r="LXX1396" s="84">
        <f>LXX1390</f>
        <v>1000000</v>
      </c>
      <c r="LXY1396" s="84">
        <f t="shared" si="3159"/>
        <v>0</v>
      </c>
      <c r="LXZ1396" s="84">
        <f t="shared" si="3159"/>
        <v>0</v>
      </c>
      <c r="LYA1396" s="84">
        <f t="shared" si="3159"/>
        <v>1000000</v>
      </c>
      <c r="LYB1396" s="84">
        <f t="shared" si="3159"/>
        <v>2000000</v>
      </c>
      <c r="LYC1396" s="84">
        <f t="shared" si="3159"/>
        <v>0</v>
      </c>
      <c r="LYD1396" s="84">
        <f t="shared" si="3159"/>
        <v>0</v>
      </c>
      <c r="LYE1396" s="84">
        <f t="shared" si="3159"/>
        <v>2000000</v>
      </c>
      <c r="LYF1396" s="84">
        <f t="shared" si="3159"/>
        <v>3000000</v>
      </c>
      <c r="LYM1396" s="84" t="s">
        <v>5401</v>
      </c>
      <c r="LYN1396" s="84">
        <f>LYN1390</f>
        <v>1000000</v>
      </c>
      <c r="LYO1396" s="84">
        <f t="shared" ref="LYO1396:MAR1396" si="3160">LYO1390</f>
        <v>0</v>
      </c>
      <c r="LYP1396" s="84">
        <f t="shared" si="3160"/>
        <v>0</v>
      </c>
      <c r="LYQ1396" s="84">
        <f t="shared" si="3160"/>
        <v>1000000</v>
      </c>
      <c r="LYR1396" s="84">
        <f t="shared" si="3160"/>
        <v>2000000</v>
      </c>
      <c r="LYS1396" s="84">
        <f t="shared" si="3160"/>
        <v>0</v>
      </c>
      <c r="LYT1396" s="84">
        <f t="shared" si="3160"/>
        <v>0</v>
      </c>
      <c r="LYU1396" s="84">
        <f t="shared" si="3160"/>
        <v>2000000</v>
      </c>
      <c r="LYV1396" s="84">
        <f t="shared" si="3160"/>
        <v>3000000</v>
      </c>
      <c r="LZC1396" s="84" t="s">
        <v>5401</v>
      </c>
      <c r="LZD1396" s="84">
        <f>LZD1390</f>
        <v>1000000</v>
      </c>
      <c r="LZE1396" s="84">
        <f t="shared" si="3160"/>
        <v>0</v>
      </c>
      <c r="LZF1396" s="84">
        <f t="shared" si="3160"/>
        <v>0</v>
      </c>
      <c r="LZG1396" s="84">
        <f t="shared" si="3160"/>
        <v>1000000</v>
      </c>
      <c r="LZH1396" s="84">
        <f t="shared" si="3160"/>
        <v>2000000</v>
      </c>
      <c r="LZI1396" s="84">
        <f t="shared" si="3160"/>
        <v>0</v>
      </c>
      <c r="LZJ1396" s="84">
        <f t="shared" si="3160"/>
        <v>0</v>
      </c>
      <c r="LZK1396" s="84">
        <f t="shared" si="3160"/>
        <v>2000000</v>
      </c>
      <c r="LZL1396" s="84">
        <f t="shared" si="3160"/>
        <v>3000000</v>
      </c>
      <c r="LZS1396" s="84" t="s">
        <v>5401</v>
      </c>
      <c r="LZT1396" s="84">
        <f>LZT1390</f>
        <v>1000000</v>
      </c>
      <c r="LZU1396" s="84">
        <f t="shared" si="3160"/>
        <v>0</v>
      </c>
      <c r="LZV1396" s="84">
        <f t="shared" si="3160"/>
        <v>0</v>
      </c>
      <c r="LZW1396" s="84">
        <f t="shared" si="3160"/>
        <v>1000000</v>
      </c>
      <c r="LZX1396" s="84">
        <f t="shared" si="3160"/>
        <v>2000000</v>
      </c>
      <c r="LZY1396" s="84">
        <f t="shared" si="3160"/>
        <v>0</v>
      </c>
      <c r="LZZ1396" s="84">
        <f t="shared" si="3160"/>
        <v>0</v>
      </c>
      <c r="MAA1396" s="84">
        <f t="shared" si="3160"/>
        <v>2000000</v>
      </c>
      <c r="MAB1396" s="84">
        <f t="shared" si="3160"/>
        <v>3000000</v>
      </c>
      <c r="MAI1396" s="84" t="s">
        <v>5401</v>
      </c>
      <c r="MAJ1396" s="84">
        <f>MAJ1390</f>
        <v>1000000</v>
      </c>
      <c r="MAK1396" s="84">
        <f t="shared" si="3160"/>
        <v>0</v>
      </c>
      <c r="MAL1396" s="84">
        <f t="shared" si="3160"/>
        <v>0</v>
      </c>
      <c r="MAM1396" s="84">
        <f t="shared" si="3160"/>
        <v>1000000</v>
      </c>
      <c r="MAN1396" s="84">
        <f t="shared" si="3160"/>
        <v>2000000</v>
      </c>
      <c r="MAO1396" s="84">
        <f t="shared" si="3160"/>
        <v>0</v>
      </c>
      <c r="MAP1396" s="84">
        <f t="shared" si="3160"/>
        <v>0</v>
      </c>
      <c r="MAQ1396" s="84">
        <f t="shared" si="3160"/>
        <v>2000000</v>
      </c>
      <c r="MAR1396" s="84">
        <f t="shared" si="3160"/>
        <v>3000000</v>
      </c>
      <c r="MAY1396" s="84" t="s">
        <v>5401</v>
      </c>
      <c r="MAZ1396" s="84">
        <f>MAZ1390</f>
        <v>1000000</v>
      </c>
      <c r="MBA1396" s="84">
        <f t="shared" ref="MBA1396:MDD1396" si="3161">MBA1390</f>
        <v>0</v>
      </c>
      <c r="MBB1396" s="84">
        <f t="shared" si="3161"/>
        <v>0</v>
      </c>
      <c r="MBC1396" s="84">
        <f t="shared" si="3161"/>
        <v>1000000</v>
      </c>
      <c r="MBD1396" s="84">
        <f t="shared" si="3161"/>
        <v>2000000</v>
      </c>
      <c r="MBE1396" s="84">
        <f t="shared" si="3161"/>
        <v>0</v>
      </c>
      <c r="MBF1396" s="84">
        <f t="shared" si="3161"/>
        <v>0</v>
      </c>
      <c r="MBG1396" s="84">
        <f t="shared" si="3161"/>
        <v>2000000</v>
      </c>
      <c r="MBH1396" s="84">
        <f t="shared" si="3161"/>
        <v>3000000</v>
      </c>
      <c r="MBO1396" s="84" t="s">
        <v>5401</v>
      </c>
      <c r="MBP1396" s="84">
        <f>MBP1390</f>
        <v>1000000</v>
      </c>
      <c r="MBQ1396" s="84">
        <f t="shared" si="3161"/>
        <v>0</v>
      </c>
      <c r="MBR1396" s="84">
        <f t="shared" si="3161"/>
        <v>0</v>
      </c>
      <c r="MBS1396" s="84">
        <f t="shared" si="3161"/>
        <v>1000000</v>
      </c>
      <c r="MBT1396" s="84">
        <f t="shared" si="3161"/>
        <v>2000000</v>
      </c>
      <c r="MBU1396" s="84">
        <f t="shared" si="3161"/>
        <v>0</v>
      </c>
      <c r="MBV1396" s="84">
        <f t="shared" si="3161"/>
        <v>0</v>
      </c>
      <c r="MBW1396" s="84">
        <f t="shared" si="3161"/>
        <v>2000000</v>
      </c>
      <c r="MBX1396" s="84">
        <f t="shared" si="3161"/>
        <v>3000000</v>
      </c>
      <c r="MCE1396" s="84" t="s">
        <v>5401</v>
      </c>
      <c r="MCF1396" s="84">
        <f>MCF1390</f>
        <v>1000000</v>
      </c>
      <c r="MCG1396" s="84">
        <f t="shared" si="3161"/>
        <v>0</v>
      </c>
      <c r="MCH1396" s="84">
        <f t="shared" si="3161"/>
        <v>0</v>
      </c>
      <c r="MCI1396" s="84">
        <f t="shared" si="3161"/>
        <v>1000000</v>
      </c>
      <c r="MCJ1396" s="84">
        <f t="shared" si="3161"/>
        <v>2000000</v>
      </c>
      <c r="MCK1396" s="84">
        <f t="shared" si="3161"/>
        <v>0</v>
      </c>
      <c r="MCL1396" s="84">
        <f t="shared" si="3161"/>
        <v>0</v>
      </c>
      <c r="MCM1396" s="84">
        <f t="shared" si="3161"/>
        <v>2000000</v>
      </c>
      <c r="MCN1396" s="84">
        <f t="shared" si="3161"/>
        <v>3000000</v>
      </c>
      <c r="MCU1396" s="84" t="s">
        <v>5401</v>
      </c>
      <c r="MCV1396" s="84">
        <f>MCV1390</f>
        <v>1000000</v>
      </c>
      <c r="MCW1396" s="84">
        <f t="shared" si="3161"/>
        <v>0</v>
      </c>
      <c r="MCX1396" s="84">
        <f t="shared" si="3161"/>
        <v>0</v>
      </c>
      <c r="MCY1396" s="84">
        <f t="shared" si="3161"/>
        <v>1000000</v>
      </c>
      <c r="MCZ1396" s="84">
        <f t="shared" si="3161"/>
        <v>2000000</v>
      </c>
      <c r="MDA1396" s="84">
        <f t="shared" si="3161"/>
        <v>0</v>
      </c>
      <c r="MDB1396" s="84">
        <f t="shared" si="3161"/>
        <v>0</v>
      </c>
      <c r="MDC1396" s="84">
        <f t="shared" si="3161"/>
        <v>2000000</v>
      </c>
      <c r="MDD1396" s="84">
        <f t="shared" si="3161"/>
        <v>3000000</v>
      </c>
      <c r="MDK1396" s="84" t="s">
        <v>5401</v>
      </c>
      <c r="MDL1396" s="84">
        <f>MDL1390</f>
        <v>1000000</v>
      </c>
      <c r="MDM1396" s="84">
        <f t="shared" ref="MDM1396:MFP1396" si="3162">MDM1390</f>
        <v>0</v>
      </c>
      <c r="MDN1396" s="84">
        <f t="shared" si="3162"/>
        <v>0</v>
      </c>
      <c r="MDO1396" s="84">
        <f t="shared" si="3162"/>
        <v>1000000</v>
      </c>
      <c r="MDP1396" s="84">
        <f t="shared" si="3162"/>
        <v>2000000</v>
      </c>
      <c r="MDQ1396" s="84">
        <f t="shared" si="3162"/>
        <v>0</v>
      </c>
      <c r="MDR1396" s="84">
        <f t="shared" si="3162"/>
        <v>0</v>
      </c>
      <c r="MDS1396" s="84">
        <f t="shared" si="3162"/>
        <v>2000000</v>
      </c>
      <c r="MDT1396" s="84">
        <f t="shared" si="3162"/>
        <v>3000000</v>
      </c>
      <c r="MEA1396" s="84" t="s">
        <v>5401</v>
      </c>
      <c r="MEB1396" s="84">
        <f>MEB1390</f>
        <v>1000000</v>
      </c>
      <c r="MEC1396" s="84">
        <f t="shared" si="3162"/>
        <v>0</v>
      </c>
      <c r="MED1396" s="84">
        <f t="shared" si="3162"/>
        <v>0</v>
      </c>
      <c r="MEE1396" s="84">
        <f t="shared" si="3162"/>
        <v>1000000</v>
      </c>
      <c r="MEF1396" s="84">
        <f t="shared" si="3162"/>
        <v>2000000</v>
      </c>
      <c r="MEG1396" s="84">
        <f t="shared" si="3162"/>
        <v>0</v>
      </c>
      <c r="MEH1396" s="84">
        <f t="shared" si="3162"/>
        <v>0</v>
      </c>
      <c r="MEI1396" s="84">
        <f t="shared" si="3162"/>
        <v>2000000</v>
      </c>
      <c r="MEJ1396" s="84">
        <f t="shared" si="3162"/>
        <v>3000000</v>
      </c>
      <c r="MEQ1396" s="84" t="s">
        <v>5401</v>
      </c>
      <c r="MER1396" s="84">
        <f>MER1390</f>
        <v>1000000</v>
      </c>
      <c r="MES1396" s="84">
        <f t="shared" si="3162"/>
        <v>0</v>
      </c>
      <c r="MET1396" s="84">
        <f t="shared" si="3162"/>
        <v>0</v>
      </c>
      <c r="MEU1396" s="84">
        <f t="shared" si="3162"/>
        <v>1000000</v>
      </c>
      <c r="MEV1396" s="84">
        <f t="shared" si="3162"/>
        <v>2000000</v>
      </c>
      <c r="MEW1396" s="84">
        <f t="shared" si="3162"/>
        <v>0</v>
      </c>
      <c r="MEX1396" s="84">
        <f t="shared" si="3162"/>
        <v>0</v>
      </c>
      <c r="MEY1396" s="84">
        <f t="shared" si="3162"/>
        <v>2000000</v>
      </c>
      <c r="MEZ1396" s="84">
        <f t="shared" si="3162"/>
        <v>3000000</v>
      </c>
      <c r="MFG1396" s="84" t="s">
        <v>5401</v>
      </c>
      <c r="MFH1396" s="84">
        <f>MFH1390</f>
        <v>1000000</v>
      </c>
      <c r="MFI1396" s="84">
        <f t="shared" si="3162"/>
        <v>0</v>
      </c>
      <c r="MFJ1396" s="84">
        <f t="shared" si="3162"/>
        <v>0</v>
      </c>
      <c r="MFK1396" s="84">
        <f t="shared" si="3162"/>
        <v>1000000</v>
      </c>
      <c r="MFL1396" s="84">
        <f t="shared" si="3162"/>
        <v>2000000</v>
      </c>
      <c r="MFM1396" s="84">
        <f t="shared" si="3162"/>
        <v>0</v>
      </c>
      <c r="MFN1396" s="84">
        <f t="shared" si="3162"/>
        <v>0</v>
      </c>
      <c r="MFO1396" s="84">
        <f t="shared" si="3162"/>
        <v>2000000</v>
      </c>
      <c r="MFP1396" s="84">
        <f t="shared" si="3162"/>
        <v>3000000</v>
      </c>
      <c r="MFW1396" s="84" t="s">
        <v>5401</v>
      </c>
      <c r="MFX1396" s="84">
        <f>MFX1390</f>
        <v>1000000</v>
      </c>
      <c r="MFY1396" s="84">
        <f t="shared" ref="MFY1396:MIB1396" si="3163">MFY1390</f>
        <v>0</v>
      </c>
      <c r="MFZ1396" s="84">
        <f t="shared" si="3163"/>
        <v>0</v>
      </c>
      <c r="MGA1396" s="84">
        <f t="shared" si="3163"/>
        <v>1000000</v>
      </c>
      <c r="MGB1396" s="84">
        <f t="shared" si="3163"/>
        <v>2000000</v>
      </c>
      <c r="MGC1396" s="84">
        <f t="shared" si="3163"/>
        <v>0</v>
      </c>
      <c r="MGD1396" s="84">
        <f t="shared" si="3163"/>
        <v>0</v>
      </c>
      <c r="MGE1396" s="84">
        <f t="shared" si="3163"/>
        <v>2000000</v>
      </c>
      <c r="MGF1396" s="84">
        <f t="shared" si="3163"/>
        <v>3000000</v>
      </c>
      <c r="MGM1396" s="84" t="s">
        <v>5401</v>
      </c>
      <c r="MGN1396" s="84">
        <f>MGN1390</f>
        <v>1000000</v>
      </c>
      <c r="MGO1396" s="84">
        <f t="shared" si="3163"/>
        <v>0</v>
      </c>
      <c r="MGP1396" s="84">
        <f t="shared" si="3163"/>
        <v>0</v>
      </c>
      <c r="MGQ1396" s="84">
        <f t="shared" si="3163"/>
        <v>1000000</v>
      </c>
      <c r="MGR1396" s="84">
        <f t="shared" si="3163"/>
        <v>2000000</v>
      </c>
      <c r="MGS1396" s="84">
        <f t="shared" si="3163"/>
        <v>0</v>
      </c>
      <c r="MGT1396" s="84">
        <f t="shared" si="3163"/>
        <v>0</v>
      </c>
      <c r="MGU1396" s="84">
        <f t="shared" si="3163"/>
        <v>2000000</v>
      </c>
      <c r="MGV1396" s="84">
        <f t="shared" si="3163"/>
        <v>3000000</v>
      </c>
      <c r="MHC1396" s="84" t="s">
        <v>5401</v>
      </c>
      <c r="MHD1396" s="84">
        <f>MHD1390</f>
        <v>1000000</v>
      </c>
      <c r="MHE1396" s="84">
        <f t="shared" si="3163"/>
        <v>0</v>
      </c>
      <c r="MHF1396" s="84">
        <f t="shared" si="3163"/>
        <v>0</v>
      </c>
      <c r="MHG1396" s="84">
        <f t="shared" si="3163"/>
        <v>1000000</v>
      </c>
      <c r="MHH1396" s="84">
        <f t="shared" si="3163"/>
        <v>2000000</v>
      </c>
      <c r="MHI1396" s="84">
        <f t="shared" si="3163"/>
        <v>0</v>
      </c>
      <c r="MHJ1396" s="84">
        <f t="shared" si="3163"/>
        <v>0</v>
      </c>
      <c r="MHK1396" s="84">
        <f t="shared" si="3163"/>
        <v>2000000</v>
      </c>
      <c r="MHL1396" s="84">
        <f t="shared" si="3163"/>
        <v>3000000</v>
      </c>
      <c r="MHS1396" s="84" t="s">
        <v>5401</v>
      </c>
      <c r="MHT1396" s="84">
        <f>MHT1390</f>
        <v>1000000</v>
      </c>
      <c r="MHU1396" s="84">
        <f t="shared" si="3163"/>
        <v>0</v>
      </c>
      <c r="MHV1396" s="84">
        <f t="shared" si="3163"/>
        <v>0</v>
      </c>
      <c r="MHW1396" s="84">
        <f t="shared" si="3163"/>
        <v>1000000</v>
      </c>
      <c r="MHX1396" s="84">
        <f t="shared" si="3163"/>
        <v>2000000</v>
      </c>
      <c r="MHY1396" s="84">
        <f t="shared" si="3163"/>
        <v>0</v>
      </c>
      <c r="MHZ1396" s="84">
        <f t="shared" si="3163"/>
        <v>0</v>
      </c>
      <c r="MIA1396" s="84">
        <f t="shared" si="3163"/>
        <v>2000000</v>
      </c>
      <c r="MIB1396" s="84">
        <f t="shared" si="3163"/>
        <v>3000000</v>
      </c>
      <c r="MII1396" s="84" t="s">
        <v>5401</v>
      </c>
      <c r="MIJ1396" s="84">
        <f>MIJ1390</f>
        <v>1000000</v>
      </c>
      <c r="MIK1396" s="84">
        <f t="shared" ref="MIK1396:MKN1396" si="3164">MIK1390</f>
        <v>0</v>
      </c>
      <c r="MIL1396" s="84">
        <f t="shared" si="3164"/>
        <v>0</v>
      </c>
      <c r="MIM1396" s="84">
        <f t="shared" si="3164"/>
        <v>1000000</v>
      </c>
      <c r="MIN1396" s="84">
        <f t="shared" si="3164"/>
        <v>2000000</v>
      </c>
      <c r="MIO1396" s="84">
        <f t="shared" si="3164"/>
        <v>0</v>
      </c>
      <c r="MIP1396" s="84">
        <f t="shared" si="3164"/>
        <v>0</v>
      </c>
      <c r="MIQ1396" s="84">
        <f t="shared" si="3164"/>
        <v>2000000</v>
      </c>
      <c r="MIR1396" s="84">
        <f t="shared" si="3164"/>
        <v>3000000</v>
      </c>
      <c r="MIY1396" s="84" t="s">
        <v>5401</v>
      </c>
      <c r="MIZ1396" s="84">
        <f>MIZ1390</f>
        <v>1000000</v>
      </c>
      <c r="MJA1396" s="84">
        <f t="shared" si="3164"/>
        <v>0</v>
      </c>
      <c r="MJB1396" s="84">
        <f t="shared" si="3164"/>
        <v>0</v>
      </c>
      <c r="MJC1396" s="84">
        <f t="shared" si="3164"/>
        <v>1000000</v>
      </c>
      <c r="MJD1396" s="84">
        <f t="shared" si="3164"/>
        <v>2000000</v>
      </c>
      <c r="MJE1396" s="84">
        <f t="shared" si="3164"/>
        <v>0</v>
      </c>
      <c r="MJF1396" s="84">
        <f t="shared" si="3164"/>
        <v>0</v>
      </c>
      <c r="MJG1396" s="84">
        <f t="shared" si="3164"/>
        <v>2000000</v>
      </c>
      <c r="MJH1396" s="84">
        <f t="shared" si="3164"/>
        <v>3000000</v>
      </c>
      <c r="MJO1396" s="84" t="s">
        <v>5401</v>
      </c>
      <c r="MJP1396" s="84">
        <f>MJP1390</f>
        <v>1000000</v>
      </c>
      <c r="MJQ1396" s="84">
        <f t="shared" si="3164"/>
        <v>0</v>
      </c>
      <c r="MJR1396" s="84">
        <f t="shared" si="3164"/>
        <v>0</v>
      </c>
      <c r="MJS1396" s="84">
        <f t="shared" si="3164"/>
        <v>1000000</v>
      </c>
      <c r="MJT1396" s="84">
        <f t="shared" si="3164"/>
        <v>2000000</v>
      </c>
      <c r="MJU1396" s="84">
        <f t="shared" si="3164"/>
        <v>0</v>
      </c>
      <c r="MJV1396" s="84">
        <f t="shared" si="3164"/>
        <v>0</v>
      </c>
      <c r="MJW1396" s="84">
        <f t="shared" si="3164"/>
        <v>2000000</v>
      </c>
      <c r="MJX1396" s="84">
        <f t="shared" si="3164"/>
        <v>3000000</v>
      </c>
      <c r="MKE1396" s="84" t="s">
        <v>5401</v>
      </c>
      <c r="MKF1396" s="84">
        <f>MKF1390</f>
        <v>1000000</v>
      </c>
      <c r="MKG1396" s="84">
        <f t="shared" si="3164"/>
        <v>0</v>
      </c>
      <c r="MKH1396" s="84">
        <f t="shared" si="3164"/>
        <v>0</v>
      </c>
      <c r="MKI1396" s="84">
        <f t="shared" si="3164"/>
        <v>1000000</v>
      </c>
      <c r="MKJ1396" s="84">
        <f t="shared" si="3164"/>
        <v>2000000</v>
      </c>
      <c r="MKK1396" s="84">
        <f t="shared" si="3164"/>
        <v>0</v>
      </c>
      <c r="MKL1396" s="84">
        <f t="shared" si="3164"/>
        <v>0</v>
      </c>
      <c r="MKM1396" s="84">
        <f t="shared" si="3164"/>
        <v>2000000</v>
      </c>
      <c r="MKN1396" s="84">
        <f t="shared" si="3164"/>
        <v>3000000</v>
      </c>
      <c r="MKU1396" s="84" t="s">
        <v>5401</v>
      </c>
      <c r="MKV1396" s="84">
        <f>MKV1390</f>
        <v>1000000</v>
      </c>
      <c r="MKW1396" s="84">
        <f t="shared" ref="MKW1396:MMZ1396" si="3165">MKW1390</f>
        <v>0</v>
      </c>
      <c r="MKX1396" s="84">
        <f t="shared" si="3165"/>
        <v>0</v>
      </c>
      <c r="MKY1396" s="84">
        <f t="shared" si="3165"/>
        <v>1000000</v>
      </c>
      <c r="MKZ1396" s="84">
        <f t="shared" si="3165"/>
        <v>2000000</v>
      </c>
      <c r="MLA1396" s="84">
        <f t="shared" si="3165"/>
        <v>0</v>
      </c>
      <c r="MLB1396" s="84">
        <f t="shared" si="3165"/>
        <v>0</v>
      </c>
      <c r="MLC1396" s="84">
        <f t="shared" si="3165"/>
        <v>2000000</v>
      </c>
      <c r="MLD1396" s="84">
        <f t="shared" si="3165"/>
        <v>3000000</v>
      </c>
      <c r="MLK1396" s="84" t="s">
        <v>5401</v>
      </c>
      <c r="MLL1396" s="84">
        <f>MLL1390</f>
        <v>1000000</v>
      </c>
      <c r="MLM1396" s="84">
        <f t="shared" si="3165"/>
        <v>0</v>
      </c>
      <c r="MLN1396" s="84">
        <f t="shared" si="3165"/>
        <v>0</v>
      </c>
      <c r="MLO1396" s="84">
        <f t="shared" si="3165"/>
        <v>1000000</v>
      </c>
      <c r="MLP1396" s="84">
        <f t="shared" si="3165"/>
        <v>2000000</v>
      </c>
      <c r="MLQ1396" s="84">
        <f t="shared" si="3165"/>
        <v>0</v>
      </c>
      <c r="MLR1396" s="84">
        <f t="shared" si="3165"/>
        <v>0</v>
      </c>
      <c r="MLS1396" s="84">
        <f t="shared" si="3165"/>
        <v>2000000</v>
      </c>
      <c r="MLT1396" s="84">
        <f t="shared" si="3165"/>
        <v>3000000</v>
      </c>
      <c r="MMA1396" s="84" t="s">
        <v>5401</v>
      </c>
      <c r="MMB1396" s="84">
        <f>MMB1390</f>
        <v>1000000</v>
      </c>
      <c r="MMC1396" s="84">
        <f t="shared" si="3165"/>
        <v>0</v>
      </c>
      <c r="MMD1396" s="84">
        <f t="shared" si="3165"/>
        <v>0</v>
      </c>
      <c r="MME1396" s="84">
        <f t="shared" si="3165"/>
        <v>1000000</v>
      </c>
      <c r="MMF1396" s="84">
        <f t="shared" si="3165"/>
        <v>2000000</v>
      </c>
      <c r="MMG1396" s="84">
        <f t="shared" si="3165"/>
        <v>0</v>
      </c>
      <c r="MMH1396" s="84">
        <f t="shared" si="3165"/>
        <v>0</v>
      </c>
      <c r="MMI1396" s="84">
        <f t="shared" si="3165"/>
        <v>2000000</v>
      </c>
      <c r="MMJ1396" s="84">
        <f t="shared" si="3165"/>
        <v>3000000</v>
      </c>
      <c r="MMQ1396" s="84" t="s">
        <v>5401</v>
      </c>
      <c r="MMR1396" s="84">
        <f>MMR1390</f>
        <v>1000000</v>
      </c>
      <c r="MMS1396" s="84">
        <f t="shared" si="3165"/>
        <v>0</v>
      </c>
      <c r="MMT1396" s="84">
        <f t="shared" si="3165"/>
        <v>0</v>
      </c>
      <c r="MMU1396" s="84">
        <f t="shared" si="3165"/>
        <v>1000000</v>
      </c>
      <c r="MMV1396" s="84">
        <f t="shared" si="3165"/>
        <v>2000000</v>
      </c>
      <c r="MMW1396" s="84">
        <f t="shared" si="3165"/>
        <v>0</v>
      </c>
      <c r="MMX1396" s="84">
        <f t="shared" si="3165"/>
        <v>0</v>
      </c>
      <c r="MMY1396" s="84">
        <f t="shared" si="3165"/>
        <v>2000000</v>
      </c>
      <c r="MMZ1396" s="84">
        <f t="shared" si="3165"/>
        <v>3000000</v>
      </c>
      <c r="MNG1396" s="84" t="s">
        <v>5401</v>
      </c>
      <c r="MNH1396" s="84">
        <f>MNH1390</f>
        <v>1000000</v>
      </c>
      <c r="MNI1396" s="84">
        <f t="shared" ref="MNI1396:MPL1396" si="3166">MNI1390</f>
        <v>0</v>
      </c>
      <c r="MNJ1396" s="84">
        <f t="shared" si="3166"/>
        <v>0</v>
      </c>
      <c r="MNK1396" s="84">
        <f t="shared" si="3166"/>
        <v>1000000</v>
      </c>
      <c r="MNL1396" s="84">
        <f t="shared" si="3166"/>
        <v>2000000</v>
      </c>
      <c r="MNM1396" s="84">
        <f t="shared" si="3166"/>
        <v>0</v>
      </c>
      <c r="MNN1396" s="84">
        <f t="shared" si="3166"/>
        <v>0</v>
      </c>
      <c r="MNO1396" s="84">
        <f t="shared" si="3166"/>
        <v>2000000</v>
      </c>
      <c r="MNP1396" s="84">
        <f t="shared" si="3166"/>
        <v>3000000</v>
      </c>
      <c r="MNW1396" s="84" t="s">
        <v>5401</v>
      </c>
      <c r="MNX1396" s="84">
        <f>MNX1390</f>
        <v>1000000</v>
      </c>
      <c r="MNY1396" s="84">
        <f t="shared" si="3166"/>
        <v>0</v>
      </c>
      <c r="MNZ1396" s="84">
        <f t="shared" si="3166"/>
        <v>0</v>
      </c>
      <c r="MOA1396" s="84">
        <f t="shared" si="3166"/>
        <v>1000000</v>
      </c>
      <c r="MOB1396" s="84">
        <f t="shared" si="3166"/>
        <v>2000000</v>
      </c>
      <c r="MOC1396" s="84">
        <f t="shared" si="3166"/>
        <v>0</v>
      </c>
      <c r="MOD1396" s="84">
        <f t="shared" si="3166"/>
        <v>0</v>
      </c>
      <c r="MOE1396" s="84">
        <f t="shared" si="3166"/>
        <v>2000000</v>
      </c>
      <c r="MOF1396" s="84">
        <f t="shared" si="3166"/>
        <v>3000000</v>
      </c>
      <c r="MOM1396" s="84" t="s">
        <v>5401</v>
      </c>
      <c r="MON1396" s="84">
        <f>MON1390</f>
        <v>1000000</v>
      </c>
      <c r="MOO1396" s="84">
        <f t="shared" si="3166"/>
        <v>0</v>
      </c>
      <c r="MOP1396" s="84">
        <f t="shared" si="3166"/>
        <v>0</v>
      </c>
      <c r="MOQ1396" s="84">
        <f t="shared" si="3166"/>
        <v>1000000</v>
      </c>
      <c r="MOR1396" s="84">
        <f t="shared" si="3166"/>
        <v>2000000</v>
      </c>
      <c r="MOS1396" s="84">
        <f t="shared" si="3166"/>
        <v>0</v>
      </c>
      <c r="MOT1396" s="84">
        <f t="shared" si="3166"/>
        <v>0</v>
      </c>
      <c r="MOU1396" s="84">
        <f t="shared" si="3166"/>
        <v>2000000</v>
      </c>
      <c r="MOV1396" s="84">
        <f t="shared" si="3166"/>
        <v>3000000</v>
      </c>
      <c r="MPC1396" s="84" t="s">
        <v>5401</v>
      </c>
      <c r="MPD1396" s="84">
        <f>MPD1390</f>
        <v>1000000</v>
      </c>
      <c r="MPE1396" s="84">
        <f t="shared" si="3166"/>
        <v>0</v>
      </c>
      <c r="MPF1396" s="84">
        <f t="shared" si="3166"/>
        <v>0</v>
      </c>
      <c r="MPG1396" s="84">
        <f t="shared" si="3166"/>
        <v>1000000</v>
      </c>
      <c r="MPH1396" s="84">
        <f t="shared" si="3166"/>
        <v>2000000</v>
      </c>
      <c r="MPI1396" s="84">
        <f t="shared" si="3166"/>
        <v>0</v>
      </c>
      <c r="MPJ1396" s="84">
        <f t="shared" si="3166"/>
        <v>0</v>
      </c>
      <c r="MPK1396" s="84">
        <f t="shared" si="3166"/>
        <v>2000000</v>
      </c>
      <c r="MPL1396" s="84">
        <f t="shared" si="3166"/>
        <v>3000000</v>
      </c>
      <c r="MPS1396" s="84" t="s">
        <v>5401</v>
      </c>
      <c r="MPT1396" s="84">
        <f>MPT1390</f>
        <v>1000000</v>
      </c>
      <c r="MPU1396" s="84">
        <f t="shared" ref="MPU1396:MRX1396" si="3167">MPU1390</f>
        <v>0</v>
      </c>
      <c r="MPV1396" s="84">
        <f t="shared" si="3167"/>
        <v>0</v>
      </c>
      <c r="MPW1396" s="84">
        <f t="shared" si="3167"/>
        <v>1000000</v>
      </c>
      <c r="MPX1396" s="84">
        <f t="shared" si="3167"/>
        <v>2000000</v>
      </c>
      <c r="MPY1396" s="84">
        <f t="shared" si="3167"/>
        <v>0</v>
      </c>
      <c r="MPZ1396" s="84">
        <f t="shared" si="3167"/>
        <v>0</v>
      </c>
      <c r="MQA1396" s="84">
        <f t="shared" si="3167"/>
        <v>2000000</v>
      </c>
      <c r="MQB1396" s="84">
        <f t="shared" si="3167"/>
        <v>3000000</v>
      </c>
      <c r="MQI1396" s="84" t="s">
        <v>5401</v>
      </c>
      <c r="MQJ1396" s="84">
        <f>MQJ1390</f>
        <v>1000000</v>
      </c>
      <c r="MQK1396" s="84">
        <f t="shared" si="3167"/>
        <v>0</v>
      </c>
      <c r="MQL1396" s="84">
        <f t="shared" si="3167"/>
        <v>0</v>
      </c>
      <c r="MQM1396" s="84">
        <f t="shared" si="3167"/>
        <v>1000000</v>
      </c>
      <c r="MQN1396" s="84">
        <f t="shared" si="3167"/>
        <v>2000000</v>
      </c>
      <c r="MQO1396" s="84">
        <f t="shared" si="3167"/>
        <v>0</v>
      </c>
      <c r="MQP1396" s="84">
        <f t="shared" si="3167"/>
        <v>0</v>
      </c>
      <c r="MQQ1396" s="84">
        <f t="shared" si="3167"/>
        <v>2000000</v>
      </c>
      <c r="MQR1396" s="84">
        <f t="shared" si="3167"/>
        <v>3000000</v>
      </c>
      <c r="MQY1396" s="84" t="s">
        <v>5401</v>
      </c>
      <c r="MQZ1396" s="84">
        <f>MQZ1390</f>
        <v>1000000</v>
      </c>
      <c r="MRA1396" s="84">
        <f t="shared" si="3167"/>
        <v>0</v>
      </c>
      <c r="MRB1396" s="84">
        <f t="shared" si="3167"/>
        <v>0</v>
      </c>
      <c r="MRC1396" s="84">
        <f t="shared" si="3167"/>
        <v>1000000</v>
      </c>
      <c r="MRD1396" s="84">
        <f t="shared" si="3167"/>
        <v>2000000</v>
      </c>
      <c r="MRE1396" s="84">
        <f t="shared" si="3167"/>
        <v>0</v>
      </c>
      <c r="MRF1396" s="84">
        <f t="shared" si="3167"/>
        <v>0</v>
      </c>
      <c r="MRG1396" s="84">
        <f t="shared" si="3167"/>
        <v>2000000</v>
      </c>
      <c r="MRH1396" s="84">
        <f t="shared" si="3167"/>
        <v>3000000</v>
      </c>
      <c r="MRO1396" s="84" t="s">
        <v>5401</v>
      </c>
      <c r="MRP1396" s="84">
        <f>MRP1390</f>
        <v>1000000</v>
      </c>
      <c r="MRQ1396" s="84">
        <f t="shared" si="3167"/>
        <v>0</v>
      </c>
      <c r="MRR1396" s="84">
        <f t="shared" si="3167"/>
        <v>0</v>
      </c>
      <c r="MRS1396" s="84">
        <f t="shared" si="3167"/>
        <v>1000000</v>
      </c>
      <c r="MRT1396" s="84">
        <f t="shared" si="3167"/>
        <v>2000000</v>
      </c>
      <c r="MRU1396" s="84">
        <f t="shared" si="3167"/>
        <v>0</v>
      </c>
      <c r="MRV1396" s="84">
        <f t="shared" si="3167"/>
        <v>0</v>
      </c>
      <c r="MRW1396" s="84">
        <f t="shared" si="3167"/>
        <v>2000000</v>
      </c>
      <c r="MRX1396" s="84">
        <f t="shared" si="3167"/>
        <v>3000000</v>
      </c>
      <c r="MSE1396" s="84" t="s">
        <v>5401</v>
      </c>
      <c r="MSF1396" s="84">
        <f>MSF1390</f>
        <v>1000000</v>
      </c>
      <c r="MSG1396" s="84">
        <f t="shared" ref="MSG1396:MUJ1396" si="3168">MSG1390</f>
        <v>0</v>
      </c>
      <c r="MSH1396" s="84">
        <f t="shared" si="3168"/>
        <v>0</v>
      </c>
      <c r="MSI1396" s="84">
        <f t="shared" si="3168"/>
        <v>1000000</v>
      </c>
      <c r="MSJ1396" s="84">
        <f t="shared" si="3168"/>
        <v>2000000</v>
      </c>
      <c r="MSK1396" s="84">
        <f t="shared" si="3168"/>
        <v>0</v>
      </c>
      <c r="MSL1396" s="84">
        <f t="shared" si="3168"/>
        <v>0</v>
      </c>
      <c r="MSM1396" s="84">
        <f t="shared" si="3168"/>
        <v>2000000</v>
      </c>
      <c r="MSN1396" s="84">
        <f t="shared" si="3168"/>
        <v>3000000</v>
      </c>
      <c r="MSU1396" s="84" t="s">
        <v>5401</v>
      </c>
      <c r="MSV1396" s="84">
        <f>MSV1390</f>
        <v>1000000</v>
      </c>
      <c r="MSW1396" s="84">
        <f t="shared" si="3168"/>
        <v>0</v>
      </c>
      <c r="MSX1396" s="84">
        <f t="shared" si="3168"/>
        <v>0</v>
      </c>
      <c r="MSY1396" s="84">
        <f t="shared" si="3168"/>
        <v>1000000</v>
      </c>
      <c r="MSZ1396" s="84">
        <f t="shared" si="3168"/>
        <v>2000000</v>
      </c>
      <c r="MTA1396" s="84">
        <f t="shared" si="3168"/>
        <v>0</v>
      </c>
      <c r="MTB1396" s="84">
        <f t="shared" si="3168"/>
        <v>0</v>
      </c>
      <c r="MTC1396" s="84">
        <f t="shared" si="3168"/>
        <v>2000000</v>
      </c>
      <c r="MTD1396" s="84">
        <f t="shared" si="3168"/>
        <v>3000000</v>
      </c>
      <c r="MTK1396" s="84" t="s">
        <v>5401</v>
      </c>
      <c r="MTL1396" s="84">
        <f>MTL1390</f>
        <v>1000000</v>
      </c>
      <c r="MTM1396" s="84">
        <f t="shared" si="3168"/>
        <v>0</v>
      </c>
      <c r="MTN1396" s="84">
        <f t="shared" si="3168"/>
        <v>0</v>
      </c>
      <c r="MTO1396" s="84">
        <f t="shared" si="3168"/>
        <v>1000000</v>
      </c>
      <c r="MTP1396" s="84">
        <f t="shared" si="3168"/>
        <v>2000000</v>
      </c>
      <c r="MTQ1396" s="84">
        <f t="shared" si="3168"/>
        <v>0</v>
      </c>
      <c r="MTR1396" s="84">
        <f t="shared" si="3168"/>
        <v>0</v>
      </c>
      <c r="MTS1396" s="84">
        <f t="shared" si="3168"/>
        <v>2000000</v>
      </c>
      <c r="MTT1396" s="84">
        <f t="shared" si="3168"/>
        <v>3000000</v>
      </c>
      <c r="MUA1396" s="84" t="s">
        <v>5401</v>
      </c>
      <c r="MUB1396" s="84">
        <f>MUB1390</f>
        <v>1000000</v>
      </c>
      <c r="MUC1396" s="84">
        <f t="shared" si="3168"/>
        <v>0</v>
      </c>
      <c r="MUD1396" s="84">
        <f t="shared" si="3168"/>
        <v>0</v>
      </c>
      <c r="MUE1396" s="84">
        <f t="shared" si="3168"/>
        <v>1000000</v>
      </c>
      <c r="MUF1396" s="84">
        <f t="shared" si="3168"/>
        <v>2000000</v>
      </c>
      <c r="MUG1396" s="84">
        <f t="shared" si="3168"/>
        <v>0</v>
      </c>
      <c r="MUH1396" s="84">
        <f t="shared" si="3168"/>
        <v>0</v>
      </c>
      <c r="MUI1396" s="84">
        <f t="shared" si="3168"/>
        <v>2000000</v>
      </c>
      <c r="MUJ1396" s="84">
        <f t="shared" si="3168"/>
        <v>3000000</v>
      </c>
      <c r="MUQ1396" s="84" t="s">
        <v>5401</v>
      </c>
      <c r="MUR1396" s="84">
        <f>MUR1390</f>
        <v>1000000</v>
      </c>
      <c r="MUS1396" s="84">
        <f t="shared" ref="MUS1396:MWV1396" si="3169">MUS1390</f>
        <v>0</v>
      </c>
      <c r="MUT1396" s="84">
        <f t="shared" si="3169"/>
        <v>0</v>
      </c>
      <c r="MUU1396" s="84">
        <f t="shared" si="3169"/>
        <v>1000000</v>
      </c>
      <c r="MUV1396" s="84">
        <f t="shared" si="3169"/>
        <v>2000000</v>
      </c>
      <c r="MUW1396" s="84">
        <f t="shared" si="3169"/>
        <v>0</v>
      </c>
      <c r="MUX1396" s="84">
        <f t="shared" si="3169"/>
        <v>0</v>
      </c>
      <c r="MUY1396" s="84">
        <f t="shared" si="3169"/>
        <v>2000000</v>
      </c>
      <c r="MUZ1396" s="84">
        <f t="shared" si="3169"/>
        <v>3000000</v>
      </c>
      <c r="MVG1396" s="84" t="s">
        <v>5401</v>
      </c>
      <c r="MVH1396" s="84">
        <f>MVH1390</f>
        <v>1000000</v>
      </c>
      <c r="MVI1396" s="84">
        <f t="shared" si="3169"/>
        <v>0</v>
      </c>
      <c r="MVJ1396" s="84">
        <f t="shared" si="3169"/>
        <v>0</v>
      </c>
      <c r="MVK1396" s="84">
        <f t="shared" si="3169"/>
        <v>1000000</v>
      </c>
      <c r="MVL1396" s="84">
        <f t="shared" si="3169"/>
        <v>2000000</v>
      </c>
      <c r="MVM1396" s="84">
        <f t="shared" si="3169"/>
        <v>0</v>
      </c>
      <c r="MVN1396" s="84">
        <f t="shared" si="3169"/>
        <v>0</v>
      </c>
      <c r="MVO1396" s="84">
        <f t="shared" si="3169"/>
        <v>2000000</v>
      </c>
      <c r="MVP1396" s="84">
        <f t="shared" si="3169"/>
        <v>3000000</v>
      </c>
      <c r="MVW1396" s="84" t="s">
        <v>5401</v>
      </c>
      <c r="MVX1396" s="84">
        <f>MVX1390</f>
        <v>1000000</v>
      </c>
      <c r="MVY1396" s="84">
        <f t="shared" si="3169"/>
        <v>0</v>
      </c>
      <c r="MVZ1396" s="84">
        <f t="shared" si="3169"/>
        <v>0</v>
      </c>
      <c r="MWA1396" s="84">
        <f t="shared" si="3169"/>
        <v>1000000</v>
      </c>
      <c r="MWB1396" s="84">
        <f t="shared" si="3169"/>
        <v>2000000</v>
      </c>
      <c r="MWC1396" s="84">
        <f t="shared" si="3169"/>
        <v>0</v>
      </c>
      <c r="MWD1396" s="84">
        <f t="shared" si="3169"/>
        <v>0</v>
      </c>
      <c r="MWE1396" s="84">
        <f t="shared" si="3169"/>
        <v>2000000</v>
      </c>
      <c r="MWF1396" s="84">
        <f t="shared" si="3169"/>
        <v>3000000</v>
      </c>
      <c r="MWM1396" s="84" t="s">
        <v>5401</v>
      </c>
      <c r="MWN1396" s="84">
        <f>MWN1390</f>
        <v>1000000</v>
      </c>
      <c r="MWO1396" s="84">
        <f t="shared" si="3169"/>
        <v>0</v>
      </c>
      <c r="MWP1396" s="84">
        <f t="shared" si="3169"/>
        <v>0</v>
      </c>
      <c r="MWQ1396" s="84">
        <f t="shared" si="3169"/>
        <v>1000000</v>
      </c>
      <c r="MWR1396" s="84">
        <f t="shared" si="3169"/>
        <v>2000000</v>
      </c>
      <c r="MWS1396" s="84">
        <f t="shared" si="3169"/>
        <v>0</v>
      </c>
      <c r="MWT1396" s="84">
        <f t="shared" si="3169"/>
        <v>0</v>
      </c>
      <c r="MWU1396" s="84">
        <f t="shared" si="3169"/>
        <v>2000000</v>
      </c>
      <c r="MWV1396" s="84">
        <f t="shared" si="3169"/>
        <v>3000000</v>
      </c>
      <c r="MXC1396" s="84" t="s">
        <v>5401</v>
      </c>
      <c r="MXD1396" s="84">
        <f>MXD1390</f>
        <v>1000000</v>
      </c>
      <c r="MXE1396" s="84">
        <f t="shared" ref="MXE1396:MZH1396" si="3170">MXE1390</f>
        <v>0</v>
      </c>
      <c r="MXF1396" s="84">
        <f t="shared" si="3170"/>
        <v>0</v>
      </c>
      <c r="MXG1396" s="84">
        <f t="shared" si="3170"/>
        <v>1000000</v>
      </c>
      <c r="MXH1396" s="84">
        <f t="shared" si="3170"/>
        <v>2000000</v>
      </c>
      <c r="MXI1396" s="84">
        <f t="shared" si="3170"/>
        <v>0</v>
      </c>
      <c r="MXJ1396" s="84">
        <f t="shared" si="3170"/>
        <v>0</v>
      </c>
      <c r="MXK1396" s="84">
        <f t="shared" si="3170"/>
        <v>2000000</v>
      </c>
      <c r="MXL1396" s="84">
        <f t="shared" si="3170"/>
        <v>3000000</v>
      </c>
      <c r="MXS1396" s="84" t="s">
        <v>5401</v>
      </c>
      <c r="MXT1396" s="84">
        <f>MXT1390</f>
        <v>1000000</v>
      </c>
      <c r="MXU1396" s="84">
        <f t="shared" si="3170"/>
        <v>0</v>
      </c>
      <c r="MXV1396" s="84">
        <f t="shared" si="3170"/>
        <v>0</v>
      </c>
      <c r="MXW1396" s="84">
        <f t="shared" si="3170"/>
        <v>1000000</v>
      </c>
      <c r="MXX1396" s="84">
        <f t="shared" si="3170"/>
        <v>2000000</v>
      </c>
      <c r="MXY1396" s="84">
        <f t="shared" si="3170"/>
        <v>0</v>
      </c>
      <c r="MXZ1396" s="84">
        <f t="shared" si="3170"/>
        <v>0</v>
      </c>
      <c r="MYA1396" s="84">
        <f t="shared" si="3170"/>
        <v>2000000</v>
      </c>
      <c r="MYB1396" s="84">
        <f t="shared" si="3170"/>
        <v>3000000</v>
      </c>
      <c r="MYI1396" s="84" t="s">
        <v>5401</v>
      </c>
      <c r="MYJ1396" s="84">
        <f>MYJ1390</f>
        <v>1000000</v>
      </c>
      <c r="MYK1396" s="84">
        <f t="shared" si="3170"/>
        <v>0</v>
      </c>
      <c r="MYL1396" s="84">
        <f t="shared" si="3170"/>
        <v>0</v>
      </c>
      <c r="MYM1396" s="84">
        <f t="shared" si="3170"/>
        <v>1000000</v>
      </c>
      <c r="MYN1396" s="84">
        <f t="shared" si="3170"/>
        <v>2000000</v>
      </c>
      <c r="MYO1396" s="84">
        <f t="shared" si="3170"/>
        <v>0</v>
      </c>
      <c r="MYP1396" s="84">
        <f t="shared" si="3170"/>
        <v>0</v>
      </c>
      <c r="MYQ1396" s="84">
        <f t="shared" si="3170"/>
        <v>2000000</v>
      </c>
      <c r="MYR1396" s="84">
        <f t="shared" si="3170"/>
        <v>3000000</v>
      </c>
      <c r="MYY1396" s="84" t="s">
        <v>5401</v>
      </c>
      <c r="MYZ1396" s="84">
        <f>MYZ1390</f>
        <v>1000000</v>
      </c>
      <c r="MZA1396" s="84">
        <f t="shared" si="3170"/>
        <v>0</v>
      </c>
      <c r="MZB1396" s="84">
        <f t="shared" si="3170"/>
        <v>0</v>
      </c>
      <c r="MZC1396" s="84">
        <f t="shared" si="3170"/>
        <v>1000000</v>
      </c>
      <c r="MZD1396" s="84">
        <f t="shared" si="3170"/>
        <v>2000000</v>
      </c>
      <c r="MZE1396" s="84">
        <f t="shared" si="3170"/>
        <v>0</v>
      </c>
      <c r="MZF1396" s="84">
        <f t="shared" si="3170"/>
        <v>0</v>
      </c>
      <c r="MZG1396" s="84">
        <f t="shared" si="3170"/>
        <v>2000000</v>
      </c>
      <c r="MZH1396" s="84">
        <f t="shared" si="3170"/>
        <v>3000000</v>
      </c>
      <c r="MZO1396" s="84" t="s">
        <v>5401</v>
      </c>
      <c r="MZP1396" s="84">
        <f>MZP1390</f>
        <v>1000000</v>
      </c>
      <c r="MZQ1396" s="84">
        <f t="shared" ref="MZQ1396:NBT1396" si="3171">MZQ1390</f>
        <v>0</v>
      </c>
      <c r="MZR1396" s="84">
        <f t="shared" si="3171"/>
        <v>0</v>
      </c>
      <c r="MZS1396" s="84">
        <f t="shared" si="3171"/>
        <v>1000000</v>
      </c>
      <c r="MZT1396" s="84">
        <f t="shared" si="3171"/>
        <v>2000000</v>
      </c>
      <c r="MZU1396" s="84">
        <f t="shared" si="3171"/>
        <v>0</v>
      </c>
      <c r="MZV1396" s="84">
        <f t="shared" si="3171"/>
        <v>0</v>
      </c>
      <c r="MZW1396" s="84">
        <f t="shared" si="3171"/>
        <v>2000000</v>
      </c>
      <c r="MZX1396" s="84">
        <f t="shared" si="3171"/>
        <v>3000000</v>
      </c>
      <c r="NAE1396" s="84" t="s">
        <v>5401</v>
      </c>
      <c r="NAF1396" s="84">
        <f>NAF1390</f>
        <v>1000000</v>
      </c>
      <c r="NAG1396" s="84">
        <f t="shared" si="3171"/>
        <v>0</v>
      </c>
      <c r="NAH1396" s="84">
        <f t="shared" si="3171"/>
        <v>0</v>
      </c>
      <c r="NAI1396" s="84">
        <f t="shared" si="3171"/>
        <v>1000000</v>
      </c>
      <c r="NAJ1396" s="84">
        <f t="shared" si="3171"/>
        <v>2000000</v>
      </c>
      <c r="NAK1396" s="84">
        <f t="shared" si="3171"/>
        <v>0</v>
      </c>
      <c r="NAL1396" s="84">
        <f t="shared" si="3171"/>
        <v>0</v>
      </c>
      <c r="NAM1396" s="84">
        <f t="shared" si="3171"/>
        <v>2000000</v>
      </c>
      <c r="NAN1396" s="84">
        <f t="shared" si="3171"/>
        <v>3000000</v>
      </c>
      <c r="NAU1396" s="84" t="s">
        <v>5401</v>
      </c>
      <c r="NAV1396" s="84">
        <f>NAV1390</f>
        <v>1000000</v>
      </c>
      <c r="NAW1396" s="84">
        <f t="shared" si="3171"/>
        <v>0</v>
      </c>
      <c r="NAX1396" s="84">
        <f t="shared" si="3171"/>
        <v>0</v>
      </c>
      <c r="NAY1396" s="84">
        <f t="shared" si="3171"/>
        <v>1000000</v>
      </c>
      <c r="NAZ1396" s="84">
        <f t="shared" si="3171"/>
        <v>2000000</v>
      </c>
      <c r="NBA1396" s="84">
        <f t="shared" si="3171"/>
        <v>0</v>
      </c>
      <c r="NBB1396" s="84">
        <f t="shared" si="3171"/>
        <v>0</v>
      </c>
      <c r="NBC1396" s="84">
        <f t="shared" si="3171"/>
        <v>2000000</v>
      </c>
      <c r="NBD1396" s="84">
        <f t="shared" si="3171"/>
        <v>3000000</v>
      </c>
      <c r="NBK1396" s="84" t="s">
        <v>5401</v>
      </c>
      <c r="NBL1396" s="84">
        <f>NBL1390</f>
        <v>1000000</v>
      </c>
      <c r="NBM1396" s="84">
        <f t="shared" si="3171"/>
        <v>0</v>
      </c>
      <c r="NBN1396" s="84">
        <f t="shared" si="3171"/>
        <v>0</v>
      </c>
      <c r="NBO1396" s="84">
        <f t="shared" si="3171"/>
        <v>1000000</v>
      </c>
      <c r="NBP1396" s="84">
        <f t="shared" si="3171"/>
        <v>2000000</v>
      </c>
      <c r="NBQ1396" s="84">
        <f t="shared" si="3171"/>
        <v>0</v>
      </c>
      <c r="NBR1396" s="84">
        <f t="shared" si="3171"/>
        <v>0</v>
      </c>
      <c r="NBS1396" s="84">
        <f t="shared" si="3171"/>
        <v>2000000</v>
      </c>
      <c r="NBT1396" s="84">
        <f t="shared" si="3171"/>
        <v>3000000</v>
      </c>
      <c r="NCA1396" s="84" t="s">
        <v>5401</v>
      </c>
      <c r="NCB1396" s="84">
        <f>NCB1390</f>
        <v>1000000</v>
      </c>
      <c r="NCC1396" s="84">
        <f t="shared" ref="NCC1396:NEF1396" si="3172">NCC1390</f>
        <v>0</v>
      </c>
      <c r="NCD1396" s="84">
        <f t="shared" si="3172"/>
        <v>0</v>
      </c>
      <c r="NCE1396" s="84">
        <f t="shared" si="3172"/>
        <v>1000000</v>
      </c>
      <c r="NCF1396" s="84">
        <f t="shared" si="3172"/>
        <v>2000000</v>
      </c>
      <c r="NCG1396" s="84">
        <f t="shared" si="3172"/>
        <v>0</v>
      </c>
      <c r="NCH1396" s="84">
        <f t="shared" si="3172"/>
        <v>0</v>
      </c>
      <c r="NCI1396" s="84">
        <f t="shared" si="3172"/>
        <v>2000000</v>
      </c>
      <c r="NCJ1396" s="84">
        <f t="shared" si="3172"/>
        <v>3000000</v>
      </c>
      <c r="NCQ1396" s="84" t="s">
        <v>5401</v>
      </c>
      <c r="NCR1396" s="84">
        <f>NCR1390</f>
        <v>1000000</v>
      </c>
      <c r="NCS1396" s="84">
        <f t="shared" si="3172"/>
        <v>0</v>
      </c>
      <c r="NCT1396" s="84">
        <f t="shared" si="3172"/>
        <v>0</v>
      </c>
      <c r="NCU1396" s="84">
        <f t="shared" si="3172"/>
        <v>1000000</v>
      </c>
      <c r="NCV1396" s="84">
        <f t="shared" si="3172"/>
        <v>2000000</v>
      </c>
      <c r="NCW1396" s="84">
        <f t="shared" si="3172"/>
        <v>0</v>
      </c>
      <c r="NCX1396" s="84">
        <f t="shared" si="3172"/>
        <v>0</v>
      </c>
      <c r="NCY1396" s="84">
        <f t="shared" si="3172"/>
        <v>2000000</v>
      </c>
      <c r="NCZ1396" s="84">
        <f t="shared" si="3172"/>
        <v>3000000</v>
      </c>
      <c r="NDG1396" s="84" t="s">
        <v>5401</v>
      </c>
      <c r="NDH1396" s="84">
        <f>NDH1390</f>
        <v>1000000</v>
      </c>
      <c r="NDI1396" s="84">
        <f t="shared" si="3172"/>
        <v>0</v>
      </c>
      <c r="NDJ1396" s="84">
        <f t="shared" si="3172"/>
        <v>0</v>
      </c>
      <c r="NDK1396" s="84">
        <f t="shared" si="3172"/>
        <v>1000000</v>
      </c>
      <c r="NDL1396" s="84">
        <f t="shared" si="3172"/>
        <v>2000000</v>
      </c>
      <c r="NDM1396" s="84">
        <f t="shared" si="3172"/>
        <v>0</v>
      </c>
      <c r="NDN1396" s="84">
        <f t="shared" si="3172"/>
        <v>0</v>
      </c>
      <c r="NDO1396" s="84">
        <f t="shared" si="3172"/>
        <v>2000000</v>
      </c>
      <c r="NDP1396" s="84">
        <f t="shared" si="3172"/>
        <v>3000000</v>
      </c>
      <c r="NDW1396" s="84" t="s">
        <v>5401</v>
      </c>
      <c r="NDX1396" s="84">
        <f>NDX1390</f>
        <v>1000000</v>
      </c>
      <c r="NDY1396" s="84">
        <f t="shared" si="3172"/>
        <v>0</v>
      </c>
      <c r="NDZ1396" s="84">
        <f t="shared" si="3172"/>
        <v>0</v>
      </c>
      <c r="NEA1396" s="84">
        <f t="shared" si="3172"/>
        <v>1000000</v>
      </c>
      <c r="NEB1396" s="84">
        <f t="shared" si="3172"/>
        <v>2000000</v>
      </c>
      <c r="NEC1396" s="84">
        <f t="shared" si="3172"/>
        <v>0</v>
      </c>
      <c r="NED1396" s="84">
        <f t="shared" si="3172"/>
        <v>0</v>
      </c>
      <c r="NEE1396" s="84">
        <f t="shared" si="3172"/>
        <v>2000000</v>
      </c>
      <c r="NEF1396" s="84">
        <f t="shared" si="3172"/>
        <v>3000000</v>
      </c>
      <c r="NEM1396" s="84" t="s">
        <v>5401</v>
      </c>
      <c r="NEN1396" s="84">
        <f>NEN1390</f>
        <v>1000000</v>
      </c>
      <c r="NEO1396" s="84">
        <f t="shared" ref="NEO1396:NGR1396" si="3173">NEO1390</f>
        <v>0</v>
      </c>
      <c r="NEP1396" s="84">
        <f t="shared" si="3173"/>
        <v>0</v>
      </c>
      <c r="NEQ1396" s="84">
        <f t="shared" si="3173"/>
        <v>1000000</v>
      </c>
      <c r="NER1396" s="84">
        <f t="shared" si="3173"/>
        <v>2000000</v>
      </c>
      <c r="NES1396" s="84">
        <f t="shared" si="3173"/>
        <v>0</v>
      </c>
      <c r="NET1396" s="84">
        <f t="shared" si="3173"/>
        <v>0</v>
      </c>
      <c r="NEU1396" s="84">
        <f t="shared" si="3173"/>
        <v>2000000</v>
      </c>
      <c r="NEV1396" s="84">
        <f t="shared" si="3173"/>
        <v>3000000</v>
      </c>
      <c r="NFC1396" s="84" t="s">
        <v>5401</v>
      </c>
      <c r="NFD1396" s="84">
        <f>NFD1390</f>
        <v>1000000</v>
      </c>
      <c r="NFE1396" s="84">
        <f t="shared" si="3173"/>
        <v>0</v>
      </c>
      <c r="NFF1396" s="84">
        <f t="shared" si="3173"/>
        <v>0</v>
      </c>
      <c r="NFG1396" s="84">
        <f t="shared" si="3173"/>
        <v>1000000</v>
      </c>
      <c r="NFH1396" s="84">
        <f t="shared" si="3173"/>
        <v>2000000</v>
      </c>
      <c r="NFI1396" s="84">
        <f t="shared" si="3173"/>
        <v>0</v>
      </c>
      <c r="NFJ1396" s="84">
        <f t="shared" si="3173"/>
        <v>0</v>
      </c>
      <c r="NFK1396" s="84">
        <f t="shared" si="3173"/>
        <v>2000000</v>
      </c>
      <c r="NFL1396" s="84">
        <f t="shared" si="3173"/>
        <v>3000000</v>
      </c>
      <c r="NFS1396" s="84" t="s">
        <v>5401</v>
      </c>
      <c r="NFT1396" s="84">
        <f>NFT1390</f>
        <v>1000000</v>
      </c>
      <c r="NFU1396" s="84">
        <f t="shared" si="3173"/>
        <v>0</v>
      </c>
      <c r="NFV1396" s="84">
        <f t="shared" si="3173"/>
        <v>0</v>
      </c>
      <c r="NFW1396" s="84">
        <f t="shared" si="3173"/>
        <v>1000000</v>
      </c>
      <c r="NFX1396" s="84">
        <f t="shared" si="3173"/>
        <v>2000000</v>
      </c>
      <c r="NFY1396" s="84">
        <f t="shared" si="3173"/>
        <v>0</v>
      </c>
      <c r="NFZ1396" s="84">
        <f t="shared" si="3173"/>
        <v>0</v>
      </c>
      <c r="NGA1396" s="84">
        <f t="shared" si="3173"/>
        <v>2000000</v>
      </c>
      <c r="NGB1396" s="84">
        <f t="shared" si="3173"/>
        <v>3000000</v>
      </c>
      <c r="NGI1396" s="84" t="s">
        <v>5401</v>
      </c>
      <c r="NGJ1396" s="84">
        <f>NGJ1390</f>
        <v>1000000</v>
      </c>
      <c r="NGK1396" s="84">
        <f t="shared" si="3173"/>
        <v>0</v>
      </c>
      <c r="NGL1396" s="84">
        <f t="shared" si="3173"/>
        <v>0</v>
      </c>
      <c r="NGM1396" s="84">
        <f t="shared" si="3173"/>
        <v>1000000</v>
      </c>
      <c r="NGN1396" s="84">
        <f t="shared" si="3173"/>
        <v>2000000</v>
      </c>
      <c r="NGO1396" s="84">
        <f t="shared" si="3173"/>
        <v>0</v>
      </c>
      <c r="NGP1396" s="84">
        <f t="shared" si="3173"/>
        <v>0</v>
      </c>
      <c r="NGQ1396" s="84">
        <f t="shared" si="3173"/>
        <v>2000000</v>
      </c>
      <c r="NGR1396" s="84">
        <f t="shared" si="3173"/>
        <v>3000000</v>
      </c>
      <c r="NGY1396" s="84" t="s">
        <v>5401</v>
      </c>
      <c r="NGZ1396" s="84">
        <f>NGZ1390</f>
        <v>1000000</v>
      </c>
      <c r="NHA1396" s="84">
        <f t="shared" ref="NHA1396:NJD1396" si="3174">NHA1390</f>
        <v>0</v>
      </c>
      <c r="NHB1396" s="84">
        <f t="shared" si="3174"/>
        <v>0</v>
      </c>
      <c r="NHC1396" s="84">
        <f t="shared" si="3174"/>
        <v>1000000</v>
      </c>
      <c r="NHD1396" s="84">
        <f t="shared" si="3174"/>
        <v>2000000</v>
      </c>
      <c r="NHE1396" s="84">
        <f t="shared" si="3174"/>
        <v>0</v>
      </c>
      <c r="NHF1396" s="84">
        <f t="shared" si="3174"/>
        <v>0</v>
      </c>
      <c r="NHG1396" s="84">
        <f t="shared" si="3174"/>
        <v>2000000</v>
      </c>
      <c r="NHH1396" s="84">
        <f t="shared" si="3174"/>
        <v>3000000</v>
      </c>
      <c r="NHO1396" s="84" t="s">
        <v>5401</v>
      </c>
      <c r="NHP1396" s="84">
        <f>NHP1390</f>
        <v>1000000</v>
      </c>
      <c r="NHQ1396" s="84">
        <f t="shared" si="3174"/>
        <v>0</v>
      </c>
      <c r="NHR1396" s="84">
        <f t="shared" si="3174"/>
        <v>0</v>
      </c>
      <c r="NHS1396" s="84">
        <f t="shared" si="3174"/>
        <v>1000000</v>
      </c>
      <c r="NHT1396" s="84">
        <f t="shared" si="3174"/>
        <v>2000000</v>
      </c>
      <c r="NHU1396" s="84">
        <f t="shared" si="3174"/>
        <v>0</v>
      </c>
      <c r="NHV1396" s="84">
        <f t="shared" si="3174"/>
        <v>0</v>
      </c>
      <c r="NHW1396" s="84">
        <f t="shared" si="3174"/>
        <v>2000000</v>
      </c>
      <c r="NHX1396" s="84">
        <f t="shared" si="3174"/>
        <v>3000000</v>
      </c>
      <c r="NIE1396" s="84" t="s">
        <v>5401</v>
      </c>
      <c r="NIF1396" s="84">
        <f>NIF1390</f>
        <v>1000000</v>
      </c>
      <c r="NIG1396" s="84">
        <f t="shared" si="3174"/>
        <v>0</v>
      </c>
      <c r="NIH1396" s="84">
        <f t="shared" si="3174"/>
        <v>0</v>
      </c>
      <c r="NII1396" s="84">
        <f t="shared" si="3174"/>
        <v>1000000</v>
      </c>
      <c r="NIJ1396" s="84">
        <f t="shared" si="3174"/>
        <v>2000000</v>
      </c>
      <c r="NIK1396" s="84">
        <f t="shared" si="3174"/>
        <v>0</v>
      </c>
      <c r="NIL1396" s="84">
        <f t="shared" si="3174"/>
        <v>0</v>
      </c>
      <c r="NIM1396" s="84">
        <f t="shared" si="3174"/>
        <v>2000000</v>
      </c>
      <c r="NIN1396" s="84">
        <f t="shared" si="3174"/>
        <v>3000000</v>
      </c>
      <c r="NIU1396" s="84" t="s">
        <v>5401</v>
      </c>
      <c r="NIV1396" s="84">
        <f>NIV1390</f>
        <v>1000000</v>
      </c>
      <c r="NIW1396" s="84">
        <f t="shared" si="3174"/>
        <v>0</v>
      </c>
      <c r="NIX1396" s="84">
        <f t="shared" si="3174"/>
        <v>0</v>
      </c>
      <c r="NIY1396" s="84">
        <f t="shared" si="3174"/>
        <v>1000000</v>
      </c>
      <c r="NIZ1396" s="84">
        <f t="shared" si="3174"/>
        <v>2000000</v>
      </c>
      <c r="NJA1396" s="84">
        <f t="shared" si="3174"/>
        <v>0</v>
      </c>
      <c r="NJB1396" s="84">
        <f t="shared" si="3174"/>
        <v>0</v>
      </c>
      <c r="NJC1396" s="84">
        <f t="shared" si="3174"/>
        <v>2000000</v>
      </c>
      <c r="NJD1396" s="84">
        <f t="shared" si="3174"/>
        <v>3000000</v>
      </c>
      <c r="NJK1396" s="84" t="s">
        <v>5401</v>
      </c>
      <c r="NJL1396" s="84">
        <f>NJL1390</f>
        <v>1000000</v>
      </c>
      <c r="NJM1396" s="84">
        <f t="shared" ref="NJM1396:NLP1396" si="3175">NJM1390</f>
        <v>0</v>
      </c>
      <c r="NJN1396" s="84">
        <f t="shared" si="3175"/>
        <v>0</v>
      </c>
      <c r="NJO1396" s="84">
        <f t="shared" si="3175"/>
        <v>1000000</v>
      </c>
      <c r="NJP1396" s="84">
        <f t="shared" si="3175"/>
        <v>2000000</v>
      </c>
      <c r="NJQ1396" s="84">
        <f t="shared" si="3175"/>
        <v>0</v>
      </c>
      <c r="NJR1396" s="84">
        <f t="shared" si="3175"/>
        <v>0</v>
      </c>
      <c r="NJS1396" s="84">
        <f t="shared" si="3175"/>
        <v>2000000</v>
      </c>
      <c r="NJT1396" s="84">
        <f t="shared" si="3175"/>
        <v>3000000</v>
      </c>
      <c r="NKA1396" s="84" t="s">
        <v>5401</v>
      </c>
      <c r="NKB1396" s="84">
        <f>NKB1390</f>
        <v>1000000</v>
      </c>
      <c r="NKC1396" s="84">
        <f t="shared" si="3175"/>
        <v>0</v>
      </c>
      <c r="NKD1396" s="84">
        <f t="shared" si="3175"/>
        <v>0</v>
      </c>
      <c r="NKE1396" s="84">
        <f t="shared" si="3175"/>
        <v>1000000</v>
      </c>
      <c r="NKF1396" s="84">
        <f t="shared" si="3175"/>
        <v>2000000</v>
      </c>
      <c r="NKG1396" s="84">
        <f t="shared" si="3175"/>
        <v>0</v>
      </c>
      <c r="NKH1396" s="84">
        <f t="shared" si="3175"/>
        <v>0</v>
      </c>
      <c r="NKI1396" s="84">
        <f t="shared" si="3175"/>
        <v>2000000</v>
      </c>
      <c r="NKJ1396" s="84">
        <f t="shared" si="3175"/>
        <v>3000000</v>
      </c>
      <c r="NKQ1396" s="84" t="s">
        <v>5401</v>
      </c>
      <c r="NKR1396" s="84">
        <f>NKR1390</f>
        <v>1000000</v>
      </c>
      <c r="NKS1396" s="84">
        <f t="shared" si="3175"/>
        <v>0</v>
      </c>
      <c r="NKT1396" s="84">
        <f t="shared" si="3175"/>
        <v>0</v>
      </c>
      <c r="NKU1396" s="84">
        <f t="shared" si="3175"/>
        <v>1000000</v>
      </c>
      <c r="NKV1396" s="84">
        <f t="shared" si="3175"/>
        <v>2000000</v>
      </c>
      <c r="NKW1396" s="84">
        <f t="shared" si="3175"/>
        <v>0</v>
      </c>
      <c r="NKX1396" s="84">
        <f t="shared" si="3175"/>
        <v>0</v>
      </c>
      <c r="NKY1396" s="84">
        <f t="shared" si="3175"/>
        <v>2000000</v>
      </c>
      <c r="NKZ1396" s="84">
        <f t="shared" si="3175"/>
        <v>3000000</v>
      </c>
      <c r="NLG1396" s="84" t="s">
        <v>5401</v>
      </c>
      <c r="NLH1396" s="84">
        <f>NLH1390</f>
        <v>1000000</v>
      </c>
      <c r="NLI1396" s="84">
        <f t="shared" si="3175"/>
        <v>0</v>
      </c>
      <c r="NLJ1396" s="84">
        <f t="shared" si="3175"/>
        <v>0</v>
      </c>
      <c r="NLK1396" s="84">
        <f t="shared" si="3175"/>
        <v>1000000</v>
      </c>
      <c r="NLL1396" s="84">
        <f t="shared" si="3175"/>
        <v>2000000</v>
      </c>
      <c r="NLM1396" s="84">
        <f t="shared" si="3175"/>
        <v>0</v>
      </c>
      <c r="NLN1396" s="84">
        <f t="shared" si="3175"/>
        <v>0</v>
      </c>
      <c r="NLO1396" s="84">
        <f t="shared" si="3175"/>
        <v>2000000</v>
      </c>
      <c r="NLP1396" s="84">
        <f t="shared" si="3175"/>
        <v>3000000</v>
      </c>
      <c r="NLW1396" s="84" t="s">
        <v>5401</v>
      </c>
      <c r="NLX1396" s="84">
        <f>NLX1390</f>
        <v>1000000</v>
      </c>
      <c r="NLY1396" s="84">
        <f t="shared" ref="NLY1396:NOB1396" si="3176">NLY1390</f>
        <v>0</v>
      </c>
      <c r="NLZ1396" s="84">
        <f t="shared" si="3176"/>
        <v>0</v>
      </c>
      <c r="NMA1396" s="84">
        <f t="shared" si="3176"/>
        <v>1000000</v>
      </c>
      <c r="NMB1396" s="84">
        <f t="shared" si="3176"/>
        <v>2000000</v>
      </c>
      <c r="NMC1396" s="84">
        <f t="shared" si="3176"/>
        <v>0</v>
      </c>
      <c r="NMD1396" s="84">
        <f t="shared" si="3176"/>
        <v>0</v>
      </c>
      <c r="NME1396" s="84">
        <f t="shared" si="3176"/>
        <v>2000000</v>
      </c>
      <c r="NMF1396" s="84">
        <f t="shared" si="3176"/>
        <v>3000000</v>
      </c>
      <c r="NMM1396" s="84" t="s">
        <v>5401</v>
      </c>
      <c r="NMN1396" s="84">
        <f>NMN1390</f>
        <v>1000000</v>
      </c>
      <c r="NMO1396" s="84">
        <f t="shared" si="3176"/>
        <v>0</v>
      </c>
      <c r="NMP1396" s="84">
        <f t="shared" si="3176"/>
        <v>0</v>
      </c>
      <c r="NMQ1396" s="84">
        <f t="shared" si="3176"/>
        <v>1000000</v>
      </c>
      <c r="NMR1396" s="84">
        <f t="shared" si="3176"/>
        <v>2000000</v>
      </c>
      <c r="NMS1396" s="84">
        <f t="shared" si="3176"/>
        <v>0</v>
      </c>
      <c r="NMT1396" s="84">
        <f t="shared" si="3176"/>
        <v>0</v>
      </c>
      <c r="NMU1396" s="84">
        <f t="shared" si="3176"/>
        <v>2000000</v>
      </c>
      <c r="NMV1396" s="84">
        <f t="shared" si="3176"/>
        <v>3000000</v>
      </c>
      <c r="NNC1396" s="84" t="s">
        <v>5401</v>
      </c>
      <c r="NND1396" s="84">
        <f>NND1390</f>
        <v>1000000</v>
      </c>
      <c r="NNE1396" s="84">
        <f t="shared" si="3176"/>
        <v>0</v>
      </c>
      <c r="NNF1396" s="84">
        <f t="shared" si="3176"/>
        <v>0</v>
      </c>
      <c r="NNG1396" s="84">
        <f t="shared" si="3176"/>
        <v>1000000</v>
      </c>
      <c r="NNH1396" s="84">
        <f t="shared" si="3176"/>
        <v>2000000</v>
      </c>
      <c r="NNI1396" s="84">
        <f t="shared" si="3176"/>
        <v>0</v>
      </c>
      <c r="NNJ1396" s="84">
        <f t="shared" si="3176"/>
        <v>0</v>
      </c>
      <c r="NNK1396" s="84">
        <f t="shared" si="3176"/>
        <v>2000000</v>
      </c>
      <c r="NNL1396" s="84">
        <f t="shared" si="3176"/>
        <v>3000000</v>
      </c>
      <c r="NNS1396" s="84" t="s">
        <v>5401</v>
      </c>
      <c r="NNT1396" s="84">
        <f>NNT1390</f>
        <v>1000000</v>
      </c>
      <c r="NNU1396" s="84">
        <f t="shared" si="3176"/>
        <v>0</v>
      </c>
      <c r="NNV1396" s="84">
        <f t="shared" si="3176"/>
        <v>0</v>
      </c>
      <c r="NNW1396" s="84">
        <f t="shared" si="3176"/>
        <v>1000000</v>
      </c>
      <c r="NNX1396" s="84">
        <f t="shared" si="3176"/>
        <v>2000000</v>
      </c>
      <c r="NNY1396" s="84">
        <f t="shared" si="3176"/>
        <v>0</v>
      </c>
      <c r="NNZ1396" s="84">
        <f t="shared" si="3176"/>
        <v>0</v>
      </c>
      <c r="NOA1396" s="84">
        <f t="shared" si="3176"/>
        <v>2000000</v>
      </c>
      <c r="NOB1396" s="84">
        <f t="shared" si="3176"/>
        <v>3000000</v>
      </c>
      <c r="NOI1396" s="84" t="s">
        <v>5401</v>
      </c>
      <c r="NOJ1396" s="84">
        <f>NOJ1390</f>
        <v>1000000</v>
      </c>
      <c r="NOK1396" s="84">
        <f t="shared" ref="NOK1396:NQN1396" si="3177">NOK1390</f>
        <v>0</v>
      </c>
      <c r="NOL1396" s="84">
        <f t="shared" si="3177"/>
        <v>0</v>
      </c>
      <c r="NOM1396" s="84">
        <f t="shared" si="3177"/>
        <v>1000000</v>
      </c>
      <c r="NON1396" s="84">
        <f t="shared" si="3177"/>
        <v>2000000</v>
      </c>
      <c r="NOO1396" s="84">
        <f t="shared" si="3177"/>
        <v>0</v>
      </c>
      <c r="NOP1396" s="84">
        <f t="shared" si="3177"/>
        <v>0</v>
      </c>
      <c r="NOQ1396" s="84">
        <f t="shared" si="3177"/>
        <v>2000000</v>
      </c>
      <c r="NOR1396" s="84">
        <f t="shared" si="3177"/>
        <v>3000000</v>
      </c>
      <c r="NOY1396" s="84" t="s">
        <v>5401</v>
      </c>
      <c r="NOZ1396" s="84">
        <f>NOZ1390</f>
        <v>1000000</v>
      </c>
      <c r="NPA1396" s="84">
        <f t="shared" si="3177"/>
        <v>0</v>
      </c>
      <c r="NPB1396" s="84">
        <f t="shared" si="3177"/>
        <v>0</v>
      </c>
      <c r="NPC1396" s="84">
        <f t="shared" si="3177"/>
        <v>1000000</v>
      </c>
      <c r="NPD1396" s="84">
        <f t="shared" si="3177"/>
        <v>2000000</v>
      </c>
      <c r="NPE1396" s="84">
        <f t="shared" si="3177"/>
        <v>0</v>
      </c>
      <c r="NPF1396" s="84">
        <f t="shared" si="3177"/>
        <v>0</v>
      </c>
      <c r="NPG1396" s="84">
        <f t="shared" si="3177"/>
        <v>2000000</v>
      </c>
      <c r="NPH1396" s="84">
        <f t="shared" si="3177"/>
        <v>3000000</v>
      </c>
      <c r="NPO1396" s="84" t="s">
        <v>5401</v>
      </c>
      <c r="NPP1396" s="84">
        <f>NPP1390</f>
        <v>1000000</v>
      </c>
      <c r="NPQ1396" s="84">
        <f t="shared" si="3177"/>
        <v>0</v>
      </c>
      <c r="NPR1396" s="84">
        <f t="shared" si="3177"/>
        <v>0</v>
      </c>
      <c r="NPS1396" s="84">
        <f t="shared" si="3177"/>
        <v>1000000</v>
      </c>
      <c r="NPT1396" s="84">
        <f t="shared" si="3177"/>
        <v>2000000</v>
      </c>
      <c r="NPU1396" s="84">
        <f t="shared" si="3177"/>
        <v>0</v>
      </c>
      <c r="NPV1396" s="84">
        <f t="shared" si="3177"/>
        <v>0</v>
      </c>
      <c r="NPW1396" s="84">
        <f t="shared" si="3177"/>
        <v>2000000</v>
      </c>
      <c r="NPX1396" s="84">
        <f t="shared" si="3177"/>
        <v>3000000</v>
      </c>
      <c r="NQE1396" s="84" t="s">
        <v>5401</v>
      </c>
      <c r="NQF1396" s="84">
        <f>NQF1390</f>
        <v>1000000</v>
      </c>
      <c r="NQG1396" s="84">
        <f t="shared" si="3177"/>
        <v>0</v>
      </c>
      <c r="NQH1396" s="84">
        <f t="shared" si="3177"/>
        <v>0</v>
      </c>
      <c r="NQI1396" s="84">
        <f t="shared" si="3177"/>
        <v>1000000</v>
      </c>
      <c r="NQJ1396" s="84">
        <f t="shared" si="3177"/>
        <v>2000000</v>
      </c>
      <c r="NQK1396" s="84">
        <f t="shared" si="3177"/>
        <v>0</v>
      </c>
      <c r="NQL1396" s="84">
        <f t="shared" si="3177"/>
        <v>0</v>
      </c>
      <c r="NQM1396" s="84">
        <f t="shared" si="3177"/>
        <v>2000000</v>
      </c>
      <c r="NQN1396" s="84">
        <f t="shared" si="3177"/>
        <v>3000000</v>
      </c>
      <c r="NQU1396" s="84" t="s">
        <v>5401</v>
      </c>
      <c r="NQV1396" s="84">
        <f>NQV1390</f>
        <v>1000000</v>
      </c>
      <c r="NQW1396" s="84">
        <f t="shared" ref="NQW1396:NSZ1396" si="3178">NQW1390</f>
        <v>0</v>
      </c>
      <c r="NQX1396" s="84">
        <f t="shared" si="3178"/>
        <v>0</v>
      </c>
      <c r="NQY1396" s="84">
        <f t="shared" si="3178"/>
        <v>1000000</v>
      </c>
      <c r="NQZ1396" s="84">
        <f t="shared" si="3178"/>
        <v>2000000</v>
      </c>
      <c r="NRA1396" s="84">
        <f t="shared" si="3178"/>
        <v>0</v>
      </c>
      <c r="NRB1396" s="84">
        <f t="shared" si="3178"/>
        <v>0</v>
      </c>
      <c r="NRC1396" s="84">
        <f t="shared" si="3178"/>
        <v>2000000</v>
      </c>
      <c r="NRD1396" s="84">
        <f t="shared" si="3178"/>
        <v>3000000</v>
      </c>
      <c r="NRK1396" s="84" t="s">
        <v>5401</v>
      </c>
      <c r="NRL1396" s="84">
        <f>NRL1390</f>
        <v>1000000</v>
      </c>
      <c r="NRM1396" s="84">
        <f t="shared" si="3178"/>
        <v>0</v>
      </c>
      <c r="NRN1396" s="84">
        <f t="shared" si="3178"/>
        <v>0</v>
      </c>
      <c r="NRO1396" s="84">
        <f t="shared" si="3178"/>
        <v>1000000</v>
      </c>
      <c r="NRP1396" s="84">
        <f t="shared" si="3178"/>
        <v>2000000</v>
      </c>
      <c r="NRQ1396" s="84">
        <f t="shared" si="3178"/>
        <v>0</v>
      </c>
      <c r="NRR1396" s="84">
        <f t="shared" si="3178"/>
        <v>0</v>
      </c>
      <c r="NRS1396" s="84">
        <f t="shared" si="3178"/>
        <v>2000000</v>
      </c>
      <c r="NRT1396" s="84">
        <f t="shared" si="3178"/>
        <v>3000000</v>
      </c>
      <c r="NSA1396" s="84" t="s">
        <v>5401</v>
      </c>
      <c r="NSB1396" s="84">
        <f>NSB1390</f>
        <v>1000000</v>
      </c>
      <c r="NSC1396" s="84">
        <f t="shared" si="3178"/>
        <v>0</v>
      </c>
      <c r="NSD1396" s="84">
        <f t="shared" si="3178"/>
        <v>0</v>
      </c>
      <c r="NSE1396" s="84">
        <f t="shared" si="3178"/>
        <v>1000000</v>
      </c>
      <c r="NSF1396" s="84">
        <f t="shared" si="3178"/>
        <v>2000000</v>
      </c>
      <c r="NSG1396" s="84">
        <f t="shared" si="3178"/>
        <v>0</v>
      </c>
      <c r="NSH1396" s="84">
        <f t="shared" si="3178"/>
        <v>0</v>
      </c>
      <c r="NSI1396" s="84">
        <f t="shared" si="3178"/>
        <v>2000000</v>
      </c>
      <c r="NSJ1396" s="84">
        <f t="shared" si="3178"/>
        <v>3000000</v>
      </c>
      <c r="NSQ1396" s="84" t="s">
        <v>5401</v>
      </c>
      <c r="NSR1396" s="84">
        <f>NSR1390</f>
        <v>1000000</v>
      </c>
      <c r="NSS1396" s="84">
        <f t="shared" si="3178"/>
        <v>0</v>
      </c>
      <c r="NST1396" s="84">
        <f t="shared" si="3178"/>
        <v>0</v>
      </c>
      <c r="NSU1396" s="84">
        <f t="shared" si="3178"/>
        <v>1000000</v>
      </c>
      <c r="NSV1396" s="84">
        <f t="shared" si="3178"/>
        <v>2000000</v>
      </c>
      <c r="NSW1396" s="84">
        <f t="shared" si="3178"/>
        <v>0</v>
      </c>
      <c r="NSX1396" s="84">
        <f t="shared" si="3178"/>
        <v>0</v>
      </c>
      <c r="NSY1396" s="84">
        <f t="shared" si="3178"/>
        <v>2000000</v>
      </c>
      <c r="NSZ1396" s="84">
        <f t="shared" si="3178"/>
        <v>3000000</v>
      </c>
      <c r="NTG1396" s="84" t="s">
        <v>5401</v>
      </c>
      <c r="NTH1396" s="84">
        <f>NTH1390</f>
        <v>1000000</v>
      </c>
      <c r="NTI1396" s="84">
        <f t="shared" ref="NTI1396:NVL1396" si="3179">NTI1390</f>
        <v>0</v>
      </c>
      <c r="NTJ1396" s="84">
        <f t="shared" si="3179"/>
        <v>0</v>
      </c>
      <c r="NTK1396" s="84">
        <f t="shared" si="3179"/>
        <v>1000000</v>
      </c>
      <c r="NTL1396" s="84">
        <f t="shared" si="3179"/>
        <v>2000000</v>
      </c>
      <c r="NTM1396" s="84">
        <f t="shared" si="3179"/>
        <v>0</v>
      </c>
      <c r="NTN1396" s="84">
        <f t="shared" si="3179"/>
        <v>0</v>
      </c>
      <c r="NTO1396" s="84">
        <f t="shared" si="3179"/>
        <v>2000000</v>
      </c>
      <c r="NTP1396" s="84">
        <f t="shared" si="3179"/>
        <v>3000000</v>
      </c>
      <c r="NTW1396" s="84" t="s">
        <v>5401</v>
      </c>
      <c r="NTX1396" s="84">
        <f>NTX1390</f>
        <v>1000000</v>
      </c>
      <c r="NTY1396" s="84">
        <f t="shared" si="3179"/>
        <v>0</v>
      </c>
      <c r="NTZ1396" s="84">
        <f t="shared" si="3179"/>
        <v>0</v>
      </c>
      <c r="NUA1396" s="84">
        <f t="shared" si="3179"/>
        <v>1000000</v>
      </c>
      <c r="NUB1396" s="84">
        <f t="shared" si="3179"/>
        <v>2000000</v>
      </c>
      <c r="NUC1396" s="84">
        <f t="shared" si="3179"/>
        <v>0</v>
      </c>
      <c r="NUD1396" s="84">
        <f t="shared" si="3179"/>
        <v>0</v>
      </c>
      <c r="NUE1396" s="84">
        <f t="shared" si="3179"/>
        <v>2000000</v>
      </c>
      <c r="NUF1396" s="84">
        <f t="shared" si="3179"/>
        <v>3000000</v>
      </c>
      <c r="NUM1396" s="84" t="s">
        <v>5401</v>
      </c>
      <c r="NUN1396" s="84">
        <f>NUN1390</f>
        <v>1000000</v>
      </c>
      <c r="NUO1396" s="84">
        <f t="shared" si="3179"/>
        <v>0</v>
      </c>
      <c r="NUP1396" s="84">
        <f t="shared" si="3179"/>
        <v>0</v>
      </c>
      <c r="NUQ1396" s="84">
        <f t="shared" si="3179"/>
        <v>1000000</v>
      </c>
      <c r="NUR1396" s="84">
        <f t="shared" si="3179"/>
        <v>2000000</v>
      </c>
      <c r="NUS1396" s="84">
        <f t="shared" si="3179"/>
        <v>0</v>
      </c>
      <c r="NUT1396" s="84">
        <f t="shared" si="3179"/>
        <v>0</v>
      </c>
      <c r="NUU1396" s="84">
        <f t="shared" si="3179"/>
        <v>2000000</v>
      </c>
      <c r="NUV1396" s="84">
        <f t="shared" si="3179"/>
        <v>3000000</v>
      </c>
      <c r="NVC1396" s="84" t="s">
        <v>5401</v>
      </c>
      <c r="NVD1396" s="84">
        <f>NVD1390</f>
        <v>1000000</v>
      </c>
      <c r="NVE1396" s="84">
        <f t="shared" si="3179"/>
        <v>0</v>
      </c>
      <c r="NVF1396" s="84">
        <f t="shared" si="3179"/>
        <v>0</v>
      </c>
      <c r="NVG1396" s="84">
        <f t="shared" si="3179"/>
        <v>1000000</v>
      </c>
      <c r="NVH1396" s="84">
        <f t="shared" si="3179"/>
        <v>2000000</v>
      </c>
      <c r="NVI1396" s="84">
        <f t="shared" si="3179"/>
        <v>0</v>
      </c>
      <c r="NVJ1396" s="84">
        <f t="shared" si="3179"/>
        <v>0</v>
      </c>
      <c r="NVK1396" s="84">
        <f t="shared" si="3179"/>
        <v>2000000</v>
      </c>
      <c r="NVL1396" s="84">
        <f t="shared" si="3179"/>
        <v>3000000</v>
      </c>
      <c r="NVS1396" s="84" t="s">
        <v>5401</v>
      </c>
      <c r="NVT1396" s="84">
        <f>NVT1390</f>
        <v>1000000</v>
      </c>
      <c r="NVU1396" s="84">
        <f t="shared" ref="NVU1396:NXX1396" si="3180">NVU1390</f>
        <v>0</v>
      </c>
      <c r="NVV1396" s="84">
        <f t="shared" si="3180"/>
        <v>0</v>
      </c>
      <c r="NVW1396" s="84">
        <f t="shared" si="3180"/>
        <v>1000000</v>
      </c>
      <c r="NVX1396" s="84">
        <f t="shared" si="3180"/>
        <v>2000000</v>
      </c>
      <c r="NVY1396" s="84">
        <f t="shared" si="3180"/>
        <v>0</v>
      </c>
      <c r="NVZ1396" s="84">
        <f t="shared" si="3180"/>
        <v>0</v>
      </c>
      <c r="NWA1396" s="84">
        <f t="shared" si="3180"/>
        <v>2000000</v>
      </c>
      <c r="NWB1396" s="84">
        <f t="shared" si="3180"/>
        <v>3000000</v>
      </c>
      <c r="NWI1396" s="84" t="s">
        <v>5401</v>
      </c>
      <c r="NWJ1396" s="84">
        <f>NWJ1390</f>
        <v>1000000</v>
      </c>
      <c r="NWK1396" s="84">
        <f t="shared" si="3180"/>
        <v>0</v>
      </c>
      <c r="NWL1396" s="84">
        <f t="shared" si="3180"/>
        <v>0</v>
      </c>
      <c r="NWM1396" s="84">
        <f t="shared" si="3180"/>
        <v>1000000</v>
      </c>
      <c r="NWN1396" s="84">
        <f t="shared" si="3180"/>
        <v>2000000</v>
      </c>
      <c r="NWO1396" s="84">
        <f t="shared" si="3180"/>
        <v>0</v>
      </c>
      <c r="NWP1396" s="84">
        <f t="shared" si="3180"/>
        <v>0</v>
      </c>
      <c r="NWQ1396" s="84">
        <f t="shared" si="3180"/>
        <v>2000000</v>
      </c>
      <c r="NWR1396" s="84">
        <f t="shared" si="3180"/>
        <v>3000000</v>
      </c>
      <c r="NWY1396" s="84" t="s">
        <v>5401</v>
      </c>
      <c r="NWZ1396" s="84">
        <f>NWZ1390</f>
        <v>1000000</v>
      </c>
      <c r="NXA1396" s="84">
        <f t="shared" si="3180"/>
        <v>0</v>
      </c>
      <c r="NXB1396" s="84">
        <f t="shared" si="3180"/>
        <v>0</v>
      </c>
      <c r="NXC1396" s="84">
        <f t="shared" si="3180"/>
        <v>1000000</v>
      </c>
      <c r="NXD1396" s="84">
        <f t="shared" si="3180"/>
        <v>2000000</v>
      </c>
      <c r="NXE1396" s="84">
        <f t="shared" si="3180"/>
        <v>0</v>
      </c>
      <c r="NXF1396" s="84">
        <f t="shared" si="3180"/>
        <v>0</v>
      </c>
      <c r="NXG1396" s="84">
        <f t="shared" si="3180"/>
        <v>2000000</v>
      </c>
      <c r="NXH1396" s="84">
        <f t="shared" si="3180"/>
        <v>3000000</v>
      </c>
      <c r="NXO1396" s="84" t="s">
        <v>5401</v>
      </c>
      <c r="NXP1396" s="84">
        <f>NXP1390</f>
        <v>1000000</v>
      </c>
      <c r="NXQ1396" s="84">
        <f t="shared" si="3180"/>
        <v>0</v>
      </c>
      <c r="NXR1396" s="84">
        <f t="shared" si="3180"/>
        <v>0</v>
      </c>
      <c r="NXS1396" s="84">
        <f t="shared" si="3180"/>
        <v>1000000</v>
      </c>
      <c r="NXT1396" s="84">
        <f t="shared" si="3180"/>
        <v>2000000</v>
      </c>
      <c r="NXU1396" s="84">
        <f t="shared" si="3180"/>
        <v>0</v>
      </c>
      <c r="NXV1396" s="84">
        <f t="shared" si="3180"/>
        <v>0</v>
      </c>
      <c r="NXW1396" s="84">
        <f t="shared" si="3180"/>
        <v>2000000</v>
      </c>
      <c r="NXX1396" s="84">
        <f t="shared" si="3180"/>
        <v>3000000</v>
      </c>
      <c r="NYE1396" s="84" t="s">
        <v>5401</v>
      </c>
      <c r="NYF1396" s="84">
        <f>NYF1390</f>
        <v>1000000</v>
      </c>
      <c r="NYG1396" s="84">
        <f t="shared" ref="NYG1396:OAJ1396" si="3181">NYG1390</f>
        <v>0</v>
      </c>
      <c r="NYH1396" s="84">
        <f t="shared" si="3181"/>
        <v>0</v>
      </c>
      <c r="NYI1396" s="84">
        <f t="shared" si="3181"/>
        <v>1000000</v>
      </c>
      <c r="NYJ1396" s="84">
        <f t="shared" si="3181"/>
        <v>2000000</v>
      </c>
      <c r="NYK1396" s="84">
        <f t="shared" si="3181"/>
        <v>0</v>
      </c>
      <c r="NYL1396" s="84">
        <f t="shared" si="3181"/>
        <v>0</v>
      </c>
      <c r="NYM1396" s="84">
        <f t="shared" si="3181"/>
        <v>2000000</v>
      </c>
      <c r="NYN1396" s="84">
        <f t="shared" si="3181"/>
        <v>3000000</v>
      </c>
      <c r="NYU1396" s="84" t="s">
        <v>5401</v>
      </c>
      <c r="NYV1396" s="84">
        <f>NYV1390</f>
        <v>1000000</v>
      </c>
      <c r="NYW1396" s="84">
        <f t="shared" si="3181"/>
        <v>0</v>
      </c>
      <c r="NYX1396" s="84">
        <f t="shared" si="3181"/>
        <v>0</v>
      </c>
      <c r="NYY1396" s="84">
        <f t="shared" si="3181"/>
        <v>1000000</v>
      </c>
      <c r="NYZ1396" s="84">
        <f t="shared" si="3181"/>
        <v>2000000</v>
      </c>
      <c r="NZA1396" s="84">
        <f t="shared" si="3181"/>
        <v>0</v>
      </c>
      <c r="NZB1396" s="84">
        <f t="shared" si="3181"/>
        <v>0</v>
      </c>
      <c r="NZC1396" s="84">
        <f t="shared" si="3181"/>
        <v>2000000</v>
      </c>
      <c r="NZD1396" s="84">
        <f t="shared" si="3181"/>
        <v>3000000</v>
      </c>
      <c r="NZK1396" s="84" t="s">
        <v>5401</v>
      </c>
      <c r="NZL1396" s="84">
        <f>NZL1390</f>
        <v>1000000</v>
      </c>
      <c r="NZM1396" s="84">
        <f t="shared" si="3181"/>
        <v>0</v>
      </c>
      <c r="NZN1396" s="84">
        <f t="shared" si="3181"/>
        <v>0</v>
      </c>
      <c r="NZO1396" s="84">
        <f t="shared" si="3181"/>
        <v>1000000</v>
      </c>
      <c r="NZP1396" s="84">
        <f t="shared" si="3181"/>
        <v>2000000</v>
      </c>
      <c r="NZQ1396" s="84">
        <f t="shared" si="3181"/>
        <v>0</v>
      </c>
      <c r="NZR1396" s="84">
        <f t="shared" si="3181"/>
        <v>0</v>
      </c>
      <c r="NZS1396" s="84">
        <f t="shared" si="3181"/>
        <v>2000000</v>
      </c>
      <c r="NZT1396" s="84">
        <f t="shared" si="3181"/>
        <v>3000000</v>
      </c>
      <c r="OAA1396" s="84" t="s">
        <v>5401</v>
      </c>
      <c r="OAB1396" s="84">
        <f>OAB1390</f>
        <v>1000000</v>
      </c>
      <c r="OAC1396" s="84">
        <f t="shared" si="3181"/>
        <v>0</v>
      </c>
      <c r="OAD1396" s="84">
        <f t="shared" si="3181"/>
        <v>0</v>
      </c>
      <c r="OAE1396" s="84">
        <f t="shared" si="3181"/>
        <v>1000000</v>
      </c>
      <c r="OAF1396" s="84">
        <f t="shared" si="3181"/>
        <v>2000000</v>
      </c>
      <c r="OAG1396" s="84">
        <f t="shared" si="3181"/>
        <v>0</v>
      </c>
      <c r="OAH1396" s="84">
        <f t="shared" si="3181"/>
        <v>0</v>
      </c>
      <c r="OAI1396" s="84">
        <f t="shared" si="3181"/>
        <v>2000000</v>
      </c>
      <c r="OAJ1396" s="84">
        <f t="shared" si="3181"/>
        <v>3000000</v>
      </c>
      <c r="OAQ1396" s="84" t="s">
        <v>5401</v>
      </c>
      <c r="OAR1396" s="84">
        <f>OAR1390</f>
        <v>1000000</v>
      </c>
      <c r="OAS1396" s="84">
        <f t="shared" ref="OAS1396:OCV1396" si="3182">OAS1390</f>
        <v>0</v>
      </c>
      <c r="OAT1396" s="84">
        <f t="shared" si="3182"/>
        <v>0</v>
      </c>
      <c r="OAU1396" s="84">
        <f t="shared" si="3182"/>
        <v>1000000</v>
      </c>
      <c r="OAV1396" s="84">
        <f t="shared" si="3182"/>
        <v>2000000</v>
      </c>
      <c r="OAW1396" s="84">
        <f t="shared" si="3182"/>
        <v>0</v>
      </c>
      <c r="OAX1396" s="84">
        <f t="shared" si="3182"/>
        <v>0</v>
      </c>
      <c r="OAY1396" s="84">
        <f t="shared" si="3182"/>
        <v>2000000</v>
      </c>
      <c r="OAZ1396" s="84">
        <f t="shared" si="3182"/>
        <v>3000000</v>
      </c>
      <c r="OBG1396" s="84" t="s">
        <v>5401</v>
      </c>
      <c r="OBH1396" s="84">
        <f>OBH1390</f>
        <v>1000000</v>
      </c>
      <c r="OBI1396" s="84">
        <f t="shared" si="3182"/>
        <v>0</v>
      </c>
      <c r="OBJ1396" s="84">
        <f t="shared" si="3182"/>
        <v>0</v>
      </c>
      <c r="OBK1396" s="84">
        <f t="shared" si="3182"/>
        <v>1000000</v>
      </c>
      <c r="OBL1396" s="84">
        <f t="shared" si="3182"/>
        <v>2000000</v>
      </c>
      <c r="OBM1396" s="84">
        <f t="shared" si="3182"/>
        <v>0</v>
      </c>
      <c r="OBN1396" s="84">
        <f t="shared" si="3182"/>
        <v>0</v>
      </c>
      <c r="OBO1396" s="84">
        <f t="shared" si="3182"/>
        <v>2000000</v>
      </c>
      <c r="OBP1396" s="84">
        <f t="shared" si="3182"/>
        <v>3000000</v>
      </c>
      <c r="OBW1396" s="84" t="s">
        <v>5401</v>
      </c>
      <c r="OBX1396" s="84">
        <f>OBX1390</f>
        <v>1000000</v>
      </c>
      <c r="OBY1396" s="84">
        <f t="shared" si="3182"/>
        <v>0</v>
      </c>
      <c r="OBZ1396" s="84">
        <f t="shared" si="3182"/>
        <v>0</v>
      </c>
      <c r="OCA1396" s="84">
        <f t="shared" si="3182"/>
        <v>1000000</v>
      </c>
      <c r="OCB1396" s="84">
        <f t="shared" si="3182"/>
        <v>2000000</v>
      </c>
      <c r="OCC1396" s="84">
        <f t="shared" si="3182"/>
        <v>0</v>
      </c>
      <c r="OCD1396" s="84">
        <f t="shared" si="3182"/>
        <v>0</v>
      </c>
      <c r="OCE1396" s="84">
        <f t="shared" si="3182"/>
        <v>2000000</v>
      </c>
      <c r="OCF1396" s="84">
        <f t="shared" si="3182"/>
        <v>3000000</v>
      </c>
      <c r="OCM1396" s="84" t="s">
        <v>5401</v>
      </c>
      <c r="OCN1396" s="84">
        <f>OCN1390</f>
        <v>1000000</v>
      </c>
      <c r="OCO1396" s="84">
        <f t="shared" si="3182"/>
        <v>0</v>
      </c>
      <c r="OCP1396" s="84">
        <f t="shared" si="3182"/>
        <v>0</v>
      </c>
      <c r="OCQ1396" s="84">
        <f t="shared" si="3182"/>
        <v>1000000</v>
      </c>
      <c r="OCR1396" s="84">
        <f t="shared" si="3182"/>
        <v>2000000</v>
      </c>
      <c r="OCS1396" s="84">
        <f t="shared" si="3182"/>
        <v>0</v>
      </c>
      <c r="OCT1396" s="84">
        <f t="shared" si="3182"/>
        <v>0</v>
      </c>
      <c r="OCU1396" s="84">
        <f t="shared" si="3182"/>
        <v>2000000</v>
      </c>
      <c r="OCV1396" s="84">
        <f t="shared" si="3182"/>
        <v>3000000</v>
      </c>
      <c r="ODC1396" s="84" t="s">
        <v>5401</v>
      </c>
      <c r="ODD1396" s="84">
        <f>ODD1390</f>
        <v>1000000</v>
      </c>
      <c r="ODE1396" s="84">
        <f t="shared" ref="ODE1396:OFH1396" si="3183">ODE1390</f>
        <v>0</v>
      </c>
      <c r="ODF1396" s="84">
        <f t="shared" si="3183"/>
        <v>0</v>
      </c>
      <c r="ODG1396" s="84">
        <f t="shared" si="3183"/>
        <v>1000000</v>
      </c>
      <c r="ODH1396" s="84">
        <f t="shared" si="3183"/>
        <v>2000000</v>
      </c>
      <c r="ODI1396" s="84">
        <f t="shared" si="3183"/>
        <v>0</v>
      </c>
      <c r="ODJ1396" s="84">
        <f t="shared" si="3183"/>
        <v>0</v>
      </c>
      <c r="ODK1396" s="84">
        <f t="shared" si="3183"/>
        <v>2000000</v>
      </c>
      <c r="ODL1396" s="84">
        <f t="shared" si="3183"/>
        <v>3000000</v>
      </c>
      <c r="ODS1396" s="84" t="s">
        <v>5401</v>
      </c>
      <c r="ODT1396" s="84">
        <f>ODT1390</f>
        <v>1000000</v>
      </c>
      <c r="ODU1396" s="84">
        <f t="shared" si="3183"/>
        <v>0</v>
      </c>
      <c r="ODV1396" s="84">
        <f t="shared" si="3183"/>
        <v>0</v>
      </c>
      <c r="ODW1396" s="84">
        <f t="shared" si="3183"/>
        <v>1000000</v>
      </c>
      <c r="ODX1396" s="84">
        <f t="shared" si="3183"/>
        <v>2000000</v>
      </c>
      <c r="ODY1396" s="84">
        <f t="shared" si="3183"/>
        <v>0</v>
      </c>
      <c r="ODZ1396" s="84">
        <f t="shared" si="3183"/>
        <v>0</v>
      </c>
      <c r="OEA1396" s="84">
        <f t="shared" si="3183"/>
        <v>2000000</v>
      </c>
      <c r="OEB1396" s="84">
        <f t="shared" si="3183"/>
        <v>3000000</v>
      </c>
      <c r="OEI1396" s="84" t="s">
        <v>5401</v>
      </c>
      <c r="OEJ1396" s="84">
        <f>OEJ1390</f>
        <v>1000000</v>
      </c>
      <c r="OEK1396" s="84">
        <f t="shared" si="3183"/>
        <v>0</v>
      </c>
      <c r="OEL1396" s="84">
        <f t="shared" si="3183"/>
        <v>0</v>
      </c>
      <c r="OEM1396" s="84">
        <f t="shared" si="3183"/>
        <v>1000000</v>
      </c>
      <c r="OEN1396" s="84">
        <f t="shared" si="3183"/>
        <v>2000000</v>
      </c>
      <c r="OEO1396" s="84">
        <f t="shared" si="3183"/>
        <v>0</v>
      </c>
      <c r="OEP1396" s="84">
        <f t="shared" si="3183"/>
        <v>0</v>
      </c>
      <c r="OEQ1396" s="84">
        <f t="shared" si="3183"/>
        <v>2000000</v>
      </c>
      <c r="OER1396" s="84">
        <f t="shared" si="3183"/>
        <v>3000000</v>
      </c>
      <c r="OEY1396" s="84" t="s">
        <v>5401</v>
      </c>
      <c r="OEZ1396" s="84">
        <f>OEZ1390</f>
        <v>1000000</v>
      </c>
      <c r="OFA1396" s="84">
        <f t="shared" si="3183"/>
        <v>0</v>
      </c>
      <c r="OFB1396" s="84">
        <f t="shared" si="3183"/>
        <v>0</v>
      </c>
      <c r="OFC1396" s="84">
        <f t="shared" si="3183"/>
        <v>1000000</v>
      </c>
      <c r="OFD1396" s="84">
        <f t="shared" si="3183"/>
        <v>2000000</v>
      </c>
      <c r="OFE1396" s="84">
        <f t="shared" si="3183"/>
        <v>0</v>
      </c>
      <c r="OFF1396" s="84">
        <f t="shared" si="3183"/>
        <v>0</v>
      </c>
      <c r="OFG1396" s="84">
        <f t="shared" si="3183"/>
        <v>2000000</v>
      </c>
      <c r="OFH1396" s="84">
        <f t="shared" si="3183"/>
        <v>3000000</v>
      </c>
      <c r="OFO1396" s="84" t="s">
        <v>5401</v>
      </c>
      <c r="OFP1396" s="84">
        <f>OFP1390</f>
        <v>1000000</v>
      </c>
      <c r="OFQ1396" s="84">
        <f t="shared" ref="OFQ1396:OHT1396" si="3184">OFQ1390</f>
        <v>0</v>
      </c>
      <c r="OFR1396" s="84">
        <f t="shared" si="3184"/>
        <v>0</v>
      </c>
      <c r="OFS1396" s="84">
        <f t="shared" si="3184"/>
        <v>1000000</v>
      </c>
      <c r="OFT1396" s="84">
        <f t="shared" si="3184"/>
        <v>2000000</v>
      </c>
      <c r="OFU1396" s="84">
        <f t="shared" si="3184"/>
        <v>0</v>
      </c>
      <c r="OFV1396" s="84">
        <f t="shared" si="3184"/>
        <v>0</v>
      </c>
      <c r="OFW1396" s="84">
        <f t="shared" si="3184"/>
        <v>2000000</v>
      </c>
      <c r="OFX1396" s="84">
        <f t="shared" si="3184"/>
        <v>3000000</v>
      </c>
      <c r="OGE1396" s="84" t="s">
        <v>5401</v>
      </c>
      <c r="OGF1396" s="84">
        <f>OGF1390</f>
        <v>1000000</v>
      </c>
      <c r="OGG1396" s="84">
        <f t="shared" si="3184"/>
        <v>0</v>
      </c>
      <c r="OGH1396" s="84">
        <f t="shared" si="3184"/>
        <v>0</v>
      </c>
      <c r="OGI1396" s="84">
        <f t="shared" si="3184"/>
        <v>1000000</v>
      </c>
      <c r="OGJ1396" s="84">
        <f t="shared" si="3184"/>
        <v>2000000</v>
      </c>
      <c r="OGK1396" s="84">
        <f t="shared" si="3184"/>
        <v>0</v>
      </c>
      <c r="OGL1396" s="84">
        <f t="shared" si="3184"/>
        <v>0</v>
      </c>
      <c r="OGM1396" s="84">
        <f t="shared" si="3184"/>
        <v>2000000</v>
      </c>
      <c r="OGN1396" s="84">
        <f t="shared" si="3184"/>
        <v>3000000</v>
      </c>
      <c r="OGU1396" s="84" t="s">
        <v>5401</v>
      </c>
      <c r="OGV1396" s="84">
        <f>OGV1390</f>
        <v>1000000</v>
      </c>
      <c r="OGW1396" s="84">
        <f t="shared" si="3184"/>
        <v>0</v>
      </c>
      <c r="OGX1396" s="84">
        <f t="shared" si="3184"/>
        <v>0</v>
      </c>
      <c r="OGY1396" s="84">
        <f t="shared" si="3184"/>
        <v>1000000</v>
      </c>
      <c r="OGZ1396" s="84">
        <f t="shared" si="3184"/>
        <v>2000000</v>
      </c>
      <c r="OHA1396" s="84">
        <f t="shared" si="3184"/>
        <v>0</v>
      </c>
      <c r="OHB1396" s="84">
        <f t="shared" si="3184"/>
        <v>0</v>
      </c>
      <c r="OHC1396" s="84">
        <f t="shared" si="3184"/>
        <v>2000000</v>
      </c>
      <c r="OHD1396" s="84">
        <f t="shared" si="3184"/>
        <v>3000000</v>
      </c>
      <c r="OHK1396" s="84" t="s">
        <v>5401</v>
      </c>
      <c r="OHL1396" s="84">
        <f>OHL1390</f>
        <v>1000000</v>
      </c>
      <c r="OHM1396" s="84">
        <f t="shared" si="3184"/>
        <v>0</v>
      </c>
      <c r="OHN1396" s="84">
        <f t="shared" si="3184"/>
        <v>0</v>
      </c>
      <c r="OHO1396" s="84">
        <f t="shared" si="3184"/>
        <v>1000000</v>
      </c>
      <c r="OHP1396" s="84">
        <f t="shared" si="3184"/>
        <v>2000000</v>
      </c>
      <c r="OHQ1396" s="84">
        <f t="shared" si="3184"/>
        <v>0</v>
      </c>
      <c r="OHR1396" s="84">
        <f t="shared" si="3184"/>
        <v>0</v>
      </c>
      <c r="OHS1396" s="84">
        <f t="shared" si="3184"/>
        <v>2000000</v>
      </c>
      <c r="OHT1396" s="84">
        <f t="shared" si="3184"/>
        <v>3000000</v>
      </c>
      <c r="OIA1396" s="84" t="s">
        <v>5401</v>
      </c>
      <c r="OIB1396" s="84">
        <f>OIB1390</f>
        <v>1000000</v>
      </c>
      <c r="OIC1396" s="84">
        <f t="shared" ref="OIC1396:OKF1396" si="3185">OIC1390</f>
        <v>0</v>
      </c>
      <c r="OID1396" s="84">
        <f t="shared" si="3185"/>
        <v>0</v>
      </c>
      <c r="OIE1396" s="84">
        <f t="shared" si="3185"/>
        <v>1000000</v>
      </c>
      <c r="OIF1396" s="84">
        <f t="shared" si="3185"/>
        <v>2000000</v>
      </c>
      <c r="OIG1396" s="84">
        <f t="shared" si="3185"/>
        <v>0</v>
      </c>
      <c r="OIH1396" s="84">
        <f t="shared" si="3185"/>
        <v>0</v>
      </c>
      <c r="OII1396" s="84">
        <f t="shared" si="3185"/>
        <v>2000000</v>
      </c>
      <c r="OIJ1396" s="84">
        <f t="shared" si="3185"/>
        <v>3000000</v>
      </c>
      <c r="OIQ1396" s="84" t="s">
        <v>5401</v>
      </c>
      <c r="OIR1396" s="84">
        <f>OIR1390</f>
        <v>1000000</v>
      </c>
      <c r="OIS1396" s="84">
        <f t="shared" si="3185"/>
        <v>0</v>
      </c>
      <c r="OIT1396" s="84">
        <f t="shared" si="3185"/>
        <v>0</v>
      </c>
      <c r="OIU1396" s="84">
        <f t="shared" si="3185"/>
        <v>1000000</v>
      </c>
      <c r="OIV1396" s="84">
        <f t="shared" si="3185"/>
        <v>2000000</v>
      </c>
      <c r="OIW1396" s="84">
        <f t="shared" si="3185"/>
        <v>0</v>
      </c>
      <c r="OIX1396" s="84">
        <f t="shared" si="3185"/>
        <v>0</v>
      </c>
      <c r="OIY1396" s="84">
        <f t="shared" si="3185"/>
        <v>2000000</v>
      </c>
      <c r="OIZ1396" s="84">
        <f t="shared" si="3185"/>
        <v>3000000</v>
      </c>
      <c r="OJG1396" s="84" t="s">
        <v>5401</v>
      </c>
      <c r="OJH1396" s="84">
        <f>OJH1390</f>
        <v>1000000</v>
      </c>
      <c r="OJI1396" s="84">
        <f t="shared" si="3185"/>
        <v>0</v>
      </c>
      <c r="OJJ1396" s="84">
        <f t="shared" si="3185"/>
        <v>0</v>
      </c>
      <c r="OJK1396" s="84">
        <f t="shared" si="3185"/>
        <v>1000000</v>
      </c>
      <c r="OJL1396" s="84">
        <f t="shared" si="3185"/>
        <v>2000000</v>
      </c>
      <c r="OJM1396" s="84">
        <f t="shared" si="3185"/>
        <v>0</v>
      </c>
      <c r="OJN1396" s="84">
        <f t="shared" si="3185"/>
        <v>0</v>
      </c>
      <c r="OJO1396" s="84">
        <f t="shared" si="3185"/>
        <v>2000000</v>
      </c>
      <c r="OJP1396" s="84">
        <f t="shared" si="3185"/>
        <v>3000000</v>
      </c>
      <c r="OJW1396" s="84" t="s">
        <v>5401</v>
      </c>
      <c r="OJX1396" s="84">
        <f>OJX1390</f>
        <v>1000000</v>
      </c>
      <c r="OJY1396" s="84">
        <f t="shared" si="3185"/>
        <v>0</v>
      </c>
      <c r="OJZ1396" s="84">
        <f t="shared" si="3185"/>
        <v>0</v>
      </c>
      <c r="OKA1396" s="84">
        <f t="shared" si="3185"/>
        <v>1000000</v>
      </c>
      <c r="OKB1396" s="84">
        <f t="shared" si="3185"/>
        <v>2000000</v>
      </c>
      <c r="OKC1396" s="84">
        <f t="shared" si="3185"/>
        <v>0</v>
      </c>
      <c r="OKD1396" s="84">
        <f t="shared" si="3185"/>
        <v>0</v>
      </c>
      <c r="OKE1396" s="84">
        <f t="shared" si="3185"/>
        <v>2000000</v>
      </c>
      <c r="OKF1396" s="84">
        <f t="shared" si="3185"/>
        <v>3000000</v>
      </c>
      <c r="OKM1396" s="84" t="s">
        <v>5401</v>
      </c>
      <c r="OKN1396" s="84">
        <f>OKN1390</f>
        <v>1000000</v>
      </c>
      <c r="OKO1396" s="84">
        <f t="shared" ref="OKO1396:OMR1396" si="3186">OKO1390</f>
        <v>0</v>
      </c>
      <c r="OKP1396" s="84">
        <f t="shared" si="3186"/>
        <v>0</v>
      </c>
      <c r="OKQ1396" s="84">
        <f t="shared" si="3186"/>
        <v>1000000</v>
      </c>
      <c r="OKR1396" s="84">
        <f t="shared" si="3186"/>
        <v>2000000</v>
      </c>
      <c r="OKS1396" s="84">
        <f t="shared" si="3186"/>
        <v>0</v>
      </c>
      <c r="OKT1396" s="84">
        <f t="shared" si="3186"/>
        <v>0</v>
      </c>
      <c r="OKU1396" s="84">
        <f t="shared" si="3186"/>
        <v>2000000</v>
      </c>
      <c r="OKV1396" s="84">
        <f t="shared" si="3186"/>
        <v>3000000</v>
      </c>
      <c r="OLC1396" s="84" t="s">
        <v>5401</v>
      </c>
      <c r="OLD1396" s="84">
        <f>OLD1390</f>
        <v>1000000</v>
      </c>
      <c r="OLE1396" s="84">
        <f t="shared" si="3186"/>
        <v>0</v>
      </c>
      <c r="OLF1396" s="84">
        <f t="shared" si="3186"/>
        <v>0</v>
      </c>
      <c r="OLG1396" s="84">
        <f t="shared" si="3186"/>
        <v>1000000</v>
      </c>
      <c r="OLH1396" s="84">
        <f t="shared" si="3186"/>
        <v>2000000</v>
      </c>
      <c r="OLI1396" s="84">
        <f t="shared" si="3186"/>
        <v>0</v>
      </c>
      <c r="OLJ1396" s="84">
        <f t="shared" si="3186"/>
        <v>0</v>
      </c>
      <c r="OLK1396" s="84">
        <f t="shared" si="3186"/>
        <v>2000000</v>
      </c>
      <c r="OLL1396" s="84">
        <f t="shared" si="3186"/>
        <v>3000000</v>
      </c>
      <c r="OLS1396" s="84" t="s">
        <v>5401</v>
      </c>
      <c r="OLT1396" s="84">
        <f>OLT1390</f>
        <v>1000000</v>
      </c>
      <c r="OLU1396" s="84">
        <f t="shared" si="3186"/>
        <v>0</v>
      </c>
      <c r="OLV1396" s="84">
        <f t="shared" si="3186"/>
        <v>0</v>
      </c>
      <c r="OLW1396" s="84">
        <f t="shared" si="3186"/>
        <v>1000000</v>
      </c>
      <c r="OLX1396" s="84">
        <f t="shared" si="3186"/>
        <v>2000000</v>
      </c>
      <c r="OLY1396" s="84">
        <f t="shared" si="3186"/>
        <v>0</v>
      </c>
      <c r="OLZ1396" s="84">
        <f t="shared" si="3186"/>
        <v>0</v>
      </c>
      <c r="OMA1396" s="84">
        <f t="shared" si="3186"/>
        <v>2000000</v>
      </c>
      <c r="OMB1396" s="84">
        <f t="shared" si="3186"/>
        <v>3000000</v>
      </c>
      <c r="OMI1396" s="84" t="s">
        <v>5401</v>
      </c>
      <c r="OMJ1396" s="84">
        <f>OMJ1390</f>
        <v>1000000</v>
      </c>
      <c r="OMK1396" s="84">
        <f t="shared" si="3186"/>
        <v>0</v>
      </c>
      <c r="OML1396" s="84">
        <f t="shared" si="3186"/>
        <v>0</v>
      </c>
      <c r="OMM1396" s="84">
        <f t="shared" si="3186"/>
        <v>1000000</v>
      </c>
      <c r="OMN1396" s="84">
        <f t="shared" si="3186"/>
        <v>2000000</v>
      </c>
      <c r="OMO1396" s="84">
        <f t="shared" si="3186"/>
        <v>0</v>
      </c>
      <c r="OMP1396" s="84">
        <f t="shared" si="3186"/>
        <v>0</v>
      </c>
      <c r="OMQ1396" s="84">
        <f t="shared" si="3186"/>
        <v>2000000</v>
      </c>
      <c r="OMR1396" s="84">
        <f t="shared" si="3186"/>
        <v>3000000</v>
      </c>
      <c r="OMY1396" s="84" t="s">
        <v>5401</v>
      </c>
      <c r="OMZ1396" s="84">
        <f>OMZ1390</f>
        <v>1000000</v>
      </c>
      <c r="ONA1396" s="84">
        <f t="shared" ref="ONA1396:OPD1396" si="3187">ONA1390</f>
        <v>0</v>
      </c>
      <c r="ONB1396" s="84">
        <f t="shared" si="3187"/>
        <v>0</v>
      </c>
      <c r="ONC1396" s="84">
        <f t="shared" si="3187"/>
        <v>1000000</v>
      </c>
      <c r="OND1396" s="84">
        <f t="shared" si="3187"/>
        <v>2000000</v>
      </c>
      <c r="ONE1396" s="84">
        <f t="shared" si="3187"/>
        <v>0</v>
      </c>
      <c r="ONF1396" s="84">
        <f t="shared" si="3187"/>
        <v>0</v>
      </c>
      <c r="ONG1396" s="84">
        <f t="shared" si="3187"/>
        <v>2000000</v>
      </c>
      <c r="ONH1396" s="84">
        <f t="shared" si="3187"/>
        <v>3000000</v>
      </c>
      <c r="ONO1396" s="84" t="s">
        <v>5401</v>
      </c>
      <c r="ONP1396" s="84">
        <f>ONP1390</f>
        <v>1000000</v>
      </c>
      <c r="ONQ1396" s="84">
        <f t="shared" si="3187"/>
        <v>0</v>
      </c>
      <c r="ONR1396" s="84">
        <f t="shared" si="3187"/>
        <v>0</v>
      </c>
      <c r="ONS1396" s="84">
        <f t="shared" si="3187"/>
        <v>1000000</v>
      </c>
      <c r="ONT1396" s="84">
        <f t="shared" si="3187"/>
        <v>2000000</v>
      </c>
      <c r="ONU1396" s="84">
        <f t="shared" si="3187"/>
        <v>0</v>
      </c>
      <c r="ONV1396" s="84">
        <f t="shared" si="3187"/>
        <v>0</v>
      </c>
      <c r="ONW1396" s="84">
        <f t="shared" si="3187"/>
        <v>2000000</v>
      </c>
      <c r="ONX1396" s="84">
        <f t="shared" si="3187"/>
        <v>3000000</v>
      </c>
      <c r="OOE1396" s="84" t="s">
        <v>5401</v>
      </c>
      <c r="OOF1396" s="84">
        <f>OOF1390</f>
        <v>1000000</v>
      </c>
      <c r="OOG1396" s="84">
        <f t="shared" si="3187"/>
        <v>0</v>
      </c>
      <c r="OOH1396" s="84">
        <f t="shared" si="3187"/>
        <v>0</v>
      </c>
      <c r="OOI1396" s="84">
        <f t="shared" si="3187"/>
        <v>1000000</v>
      </c>
      <c r="OOJ1396" s="84">
        <f t="shared" si="3187"/>
        <v>2000000</v>
      </c>
      <c r="OOK1396" s="84">
        <f t="shared" si="3187"/>
        <v>0</v>
      </c>
      <c r="OOL1396" s="84">
        <f t="shared" si="3187"/>
        <v>0</v>
      </c>
      <c r="OOM1396" s="84">
        <f t="shared" si="3187"/>
        <v>2000000</v>
      </c>
      <c r="OON1396" s="84">
        <f t="shared" si="3187"/>
        <v>3000000</v>
      </c>
      <c r="OOU1396" s="84" t="s">
        <v>5401</v>
      </c>
      <c r="OOV1396" s="84">
        <f>OOV1390</f>
        <v>1000000</v>
      </c>
      <c r="OOW1396" s="84">
        <f t="shared" si="3187"/>
        <v>0</v>
      </c>
      <c r="OOX1396" s="84">
        <f t="shared" si="3187"/>
        <v>0</v>
      </c>
      <c r="OOY1396" s="84">
        <f t="shared" si="3187"/>
        <v>1000000</v>
      </c>
      <c r="OOZ1396" s="84">
        <f t="shared" si="3187"/>
        <v>2000000</v>
      </c>
      <c r="OPA1396" s="84">
        <f t="shared" si="3187"/>
        <v>0</v>
      </c>
      <c r="OPB1396" s="84">
        <f t="shared" si="3187"/>
        <v>0</v>
      </c>
      <c r="OPC1396" s="84">
        <f t="shared" si="3187"/>
        <v>2000000</v>
      </c>
      <c r="OPD1396" s="84">
        <f t="shared" si="3187"/>
        <v>3000000</v>
      </c>
      <c r="OPK1396" s="84" t="s">
        <v>5401</v>
      </c>
      <c r="OPL1396" s="84">
        <f>OPL1390</f>
        <v>1000000</v>
      </c>
      <c r="OPM1396" s="84">
        <f t="shared" ref="OPM1396:ORP1396" si="3188">OPM1390</f>
        <v>0</v>
      </c>
      <c r="OPN1396" s="84">
        <f t="shared" si="3188"/>
        <v>0</v>
      </c>
      <c r="OPO1396" s="84">
        <f t="shared" si="3188"/>
        <v>1000000</v>
      </c>
      <c r="OPP1396" s="84">
        <f t="shared" si="3188"/>
        <v>2000000</v>
      </c>
      <c r="OPQ1396" s="84">
        <f t="shared" si="3188"/>
        <v>0</v>
      </c>
      <c r="OPR1396" s="84">
        <f t="shared" si="3188"/>
        <v>0</v>
      </c>
      <c r="OPS1396" s="84">
        <f t="shared" si="3188"/>
        <v>2000000</v>
      </c>
      <c r="OPT1396" s="84">
        <f t="shared" si="3188"/>
        <v>3000000</v>
      </c>
      <c r="OQA1396" s="84" t="s">
        <v>5401</v>
      </c>
      <c r="OQB1396" s="84">
        <f>OQB1390</f>
        <v>1000000</v>
      </c>
      <c r="OQC1396" s="84">
        <f t="shared" si="3188"/>
        <v>0</v>
      </c>
      <c r="OQD1396" s="84">
        <f t="shared" si="3188"/>
        <v>0</v>
      </c>
      <c r="OQE1396" s="84">
        <f t="shared" si="3188"/>
        <v>1000000</v>
      </c>
      <c r="OQF1396" s="84">
        <f t="shared" si="3188"/>
        <v>2000000</v>
      </c>
      <c r="OQG1396" s="84">
        <f t="shared" si="3188"/>
        <v>0</v>
      </c>
      <c r="OQH1396" s="84">
        <f t="shared" si="3188"/>
        <v>0</v>
      </c>
      <c r="OQI1396" s="84">
        <f t="shared" si="3188"/>
        <v>2000000</v>
      </c>
      <c r="OQJ1396" s="84">
        <f t="shared" si="3188"/>
        <v>3000000</v>
      </c>
      <c r="OQQ1396" s="84" t="s">
        <v>5401</v>
      </c>
      <c r="OQR1396" s="84">
        <f>OQR1390</f>
        <v>1000000</v>
      </c>
      <c r="OQS1396" s="84">
        <f t="shared" si="3188"/>
        <v>0</v>
      </c>
      <c r="OQT1396" s="84">
        <f t="shared" si="3188"/>
        <v>0</v>
      </c>
      <c r="OQU1396" s="84">
        <f t="shared" si="3188"/>
        <v>1000000</v>
      </c>
      <c r="OQV1396" s="84">
        <f t="shared" si="3188"/>
        <v>2000000</v>
      </c>
      <c r="OQW1396" s="84">
        <f t="shared" si="3188"/>
        <v>0</v>
      </c>
      <c r="OQX1396" s="84">
        <f t="shared" si="3188"/>
        <v>0</v>
      </c>
      <c r="OQY1396" s="84">
        <f t="shared" si="3188"/>
        <v>2000000</v>
      </c>
      <c r="OQZ1396" s="84">
        <f t="shared" si="3188"/>
        <v>3000000</v>
      </c>
      <c r="ORG1396" s="84" t="s">
        <v>5401</v>
      </c>
      <c r="ORH1396" s="84">
        <f>ORH1390</f>
        <v>1000000</v>
      </c>
      <c r="ORI1396" s="84">
        <f t="shared" si="3188"/>
        <v>0</v>
      </c>
      <c r="ORJ1396" s="84">
        <f t="shared" si="3188"/>
        <v>0</v>
      </c>
      <c r="ORK1396" s="84">
        <f t="shared" si="3188"/>
        <v>1000000</v>
      </c>
      <c r="ORL1396" s="84">
        <f t="shared" si="3188"/>
        <v>2000000</v>
      </c>
      <c r="ORM1396" s="84">
        <f t="shared" si="3188"/>
        <v>0</v>
      </c>
      <c r="ORN1396" s="84">
        <f t="shared" si="3188"/>
        <v>0</v>
      </c>
      <c r="ORO1396" s="84">
        <f t="shared" si="3188"/>
        <v>2000000</v>
      </c>
      <c r="ORP1396" s="84">
        <f t="shared" si="3188"/>
        <v>3000000</v>
      </c>
      <c r="ORW1396" s="84" t="s">
        <v>5401</v>
      </c>
      <c r="ORX1396" s="84">
        <f>ORX1390</f>
        <v>1000000</v>
      </c>
      <c r="ORY1396" s="84">
        <f t="shared" ref="ORY1396:OUB1396" si="3189">ORY1390</f>
        <v>0</v>
      </c>
      <c r="ORZ1396" s="84">
        <f t="shared" si="3189"/>
        <v>0</v>
      </c>
      <c r="OSA1396" s="84">
        <f t="shared" si="3189"/>
        <v>1000000</v>
      </c>
      <c r="OSB1396" s="84">
        <f t="shared" si="3189"/>
        <v>2000000</v>
      </c>
      <c r="OSC1396" s="84">
        <f t="shared" si="3189"/>
        <v>0</v>
      </c>
      <c r="OSD1396" s="84">
        <f t="shared" si="3189"/>
        <v>0</v>
      </c>
      <c r="OSE1396" s="84">
        <f t="shared" si="3189"/>
        <v>2000000</v>
      </c>
      <c r="OSF1396" s="84">
        <f t="shared" si="3189"/>
        <v>3000000</v>
      </c>
      <c r="OSM1396" s="84" t="s">
        <v>5401</v>
      </c>
      <c r="OSN1396" s="84">
        <f>OSN1390</f>
        <v>1000000</v>
      </c>
      <c r="OSO1396" s="84">
        <f t="shared" si="3189"/>
        <v>0</v>
      </c>
      <c r="OSP1396" s="84">
        <f t="shared" si="3189"/>
        <v>0</v>
      </c>
      <c r="OSQ1396" s="84">
        <f t="shared" si="3189"/>
        <v>1000000</v>
      </c>
      <c r="OSR1396" s="84">
        <f t="shared" si="3189"/>
        <v>2000000</v>
      </c>
      <c r="OSS1396" s="84">
        <f t="shared" si="3189"/>
        <v>0</v>
      </c>
      <c r="OST1396" s="84">
        <f t="shared" si="3189"/>
        <v>0</v>
      </c>
      <c r="OSU1396" s="84">
        <f t="shared" si="3189"/>
        <v>2000000</v>
      </c>
      <c r="OSV1396" s="84">
        <f t="shared" si="3189"/>
        <v>3000000</v>
      </c>
      <c r="OTC1396" s="84" t="s">
        <v>5401</v>
      </c>
      <c r="OTD1396" s="84">
        <f>OTD1390</f>
        <v>1000000</v>
      </c>
      <c r="OTE1396" s="84">
        <f t="shared" si="3189"/>
        <v>0</v>
      </c>
      <c r="OTF1396" s="84">
        <f t="shared" si="3189"/>
        <v>0</v>
      </c>
      <c r="OTG1396" s="84">
        <f t="shared" si="3189"/>
        <v>1000000</v>
      </c>
      <c r="OTH1396" s="84">
        <f t="shared" si="3189"/>
        <v>2000000</v>
      </c>
      <c r="OTI1396" s="84">
        <f t="shared" si="3189"/>
        <v>0</v>
      </c>
      <c r="OTJ1396" s="84">
        <f t="shared" si="3189"/>
        <v>0</v>
      </c>
      <c r="OTK1396" s="84">
        <f t="shared" si="3189"/>
        <v>2000000</v>
      </c>
      <c r="OTL1396" s="84">
        <f t="shared" si="3189"/>
        <v>3000000</v>
      </c>
      <c r="OTS1396" s="84" t="s">
        <v>5401</v>
      </c>
      <c r="OTT1396" s="84">
        <f>OTT1390</f>
        <v>1000000</v>
      </c>
      <c r="OTU1396" s="84">
        <f t="shared" si="3189"/>
        <v>0</v>
      </c>
      <c r="OTV1396" s="84">
        <f t="shared" si="3189"/>
        <v>0</v>
      </c>
      <c r="OTW1396" s="84">
        <f t="shared" si="3189"/>
        <v>1000000</v>
      </c>
      <c r="OTX1396" s="84">
        <f t="shared" si="3189"/>
        <v>2000000</v>
      </c>
      <c r="OTY1396" s="84">
        <f t="shared" si="3189"/>
        <v>0</v>
      </c>
      <c r="OTZ1396" s="84">
        <f t="shared" si="3189"/>
        <v>0</v>
      </c>
      <c r="OUA1396" s="84">
        <f t="shared" si="3189"/>
        <v>2000000</v>
      </c>
      <c r="OUB1396" s="84">
        <f t="shared" si="3189"/>
        <v>3000000</v>
      </c>
      <c r="OUI1396" s="84" t="s">
        <v>5401</v>
      </c>
      <c r="OUJ1396" s="84">
        <f>OUJ1390</f>
        <v>1000000</v>
      </c>
      <c r="OUK1396" s="84">
        <f t="shared" ref="OUK1396:OWN1396" si="3190">OUK1390</f>
        <v>0</v>
      </c>
      <c r="OUL1396" s="84">
        <f t="shared" si="3190"/>
        <v>0</v>
      </c>
      <c r="OUM1396" s="84">
        <f t="shared" si="3190"/>
        <v>1000000</v>
      </c>
      <c r="OUN1396" s="84">
        <f t="shared" si="3190"/>
        <v>2000000</v>
      </c>
      <c r="OUO1396" s="84">
        <f t="shared" si="3190"/>
        <v>0</v>
      </c>
      <c r="OUP1396" s="84">
        <f t="shared" si="3190"/>
        <v>0</v>
      </c>
      <c r="OUQ1396" s="84">
        <f t="shared" si="3190"/>
        <v>2000000</v>
      </c>
      <c r="OUR1396" s="84">
        <f t="shared" si="3190"/>
        <v>3000000</v>
      </c>
      <c r="OUY1396" s="84" t="s">
        <v>5401</v>
      </c>
      <c r="OUZ1396" s="84">
        <f>OUZ1390</f>
        <v>1000000</v>
      </c>
      <c r="OVA1396" s="84">
        <f t="shared" si="3190"/>
        <v>0</v>
      </c>
      <c r="OVB1396" s="84">
        <f t="shared" si="3190"/>
        <v>0</v>
      </c>
      <c r="OVC1396" s="84">
        <f t="shared" si="3190"/>
        <v>1000000</v>
      </c>
      <c r="OVD1396" s="84">
        <f t="shared" si="3190"/>
        <v>2000000</v>
      </c>
      <c r="OVE1396" s="84">
        <f t="shared" si="3190"/>
        <v>0</v>
      </c>
      <c r="OVF1396" s="84">
        <f t="shared" si="3190"/>
        <v>0</v>
      </c>
      <c r="OVG1396" s="84">
        <f t="shared" si="3190"/>
        <v>2000000</v>
      </c>
      <c r="OVH1396" s="84">
        <f t="shared" si="3190"/>
        <v>3000000</v>
      </c>
      <c r="OVO1396" s="84" t="s">
        <v>5401</v>
      </c>
      <c r="OVP1396" s="84">
        <f>OVP1390</f>
        <v>1000000</v>
      </c>
      <c r="OVQ1396" s="84">
        <f t="shared" si="3190"/>
        <v>0</v>
      </c>
      <c r="OVR1396" s="84">
        <f t="shared" si="3190"/>
        <v>0</v>
      </c>
      <c r="OVS1396" s="84">
        <f t="shared" si="3190"/>
        <v>1000000</v>
      </c>
      <c r="OVT1396" s="84">
        <f t="shared" si="3190"/>
        <v>2000000</v>
      </c>
      <c r="OVU1396" s="84">
        <f t="shared" si="3190"/>
        <v>0</v>
      </c>
      <c r="OVV1396" s="84">
        <f t="shared" si="3190"/>
        <v>0</v>
      </c>
      <c r="OVW1396" s="84">
        <f t="shared" si="3190"/>
        <v>2000000</v>
      </c>
      <c r="OVX1396" s="84">
        <f t="shared" si="3190"/>
        <v>3000000</v>
      </c>
      <c r="OWE1396" s="84" t="s">
        <v>5401</v>
      </c>
      <c r="OWF1396" s="84">
        <f>OWF1390</f>
        <v>1000000</v>
      </c>
      <c r="OWG1396" s="84">
        <f t="shared" si="3190"/>
        <v>0</v>
      </c>
      <c r="OWH1396" s="84">
        <f t="shared" si="3190"/>
        <v>0</v>
      </c>
      <c r="OWI1396" s="84">
        <f t="shared" si="3190"/>
        <v>1000000</v>
      </c>
      <c r="OWJ1396" s="84">
        <f t="shared" si="3190"/>
        <v>2000000</v>
      </c>
      <c r="OWK1396" s="84">
        <f t="shared" si="3190"/>
        <v>0</v>
      </c>
      <c r="OWL1396" s="84">
        <f t="shared" si="3190"/>
        <v>0</v>
      </c>
      <c r="OWM1396" s="84">
        <f t="shared" si="3190"/>
        <v>2000000</v>
      </c>
      <c r="OWN1396" s="84">
        <f t="shared" si="3190"/>
        <v>3000000</v>
      </c>
      <c r="OWU1396" s="84" t="s">
        <v>5401</v>
      </c>
      <c r="OWV1396" s="84">
        <f>OWV1390</f>
        <v>1000000</v>
      </c>
      <c r="OWW1396" s="84">
        <f t="shared" ref="OWW1396:OYZ1396" si="3191">OWW1390</f>
        <v>0</v>
      </c>
      <c r="OWX1396" s="84">
        <f t="shared" si="3191"/>
        <v>0</v>
      </c>
      <c r="OWY1396" s="84">
        <f t="shared" si="3191"/>
        <v>1000000</v>
      </c>
      <c r="OWZ1396" s="84">
        <f t="shared" si="3191"/>
        <v>2000000</v>
      </c>
      <c r="OXA1396" s="84">
        <f t="shared" si="3191"/>
        <v>0</v>
      </c>
      <c r="OXB1396" s="84">
        <f t="shared" si="3191"/>
        <v>0</v>
      </c>
      <c r="OXC1396" s="84">
        <f t="shared" si="3191"/>
        <v>2000000</v>
      </c>
      <c r="OXD1396" s="84">
        <f t="shared" si="3191"/>
        <v>3000000</v>
      </c>
      <c r="OXK1396" s="84" t="s">
        <v>5401</v>
      </c>
      <c r="OXL1396" s="84">
        <f>OXL1390</f>
        <v>1000000</v>
      </c>
      <c r="OXM1396" s="84">
        <f t="shared" si="3191"/>
        <v>0</v>
      </c>
      <c r="OXN1396" s="84">
        <f t="shared" si="3191"/>
        <v>0</v>
      </c>
      <c r="OXO1396" s="84">
        <f t="shared" si="3191"/>
        <v>1000000</v>
      </c>
      <c r="OXP1396" s="84">
        <f t="shared" si="3191"/>
        <v>2000000</v>
      </c>
      <c r="OXQ1396" s="84">
        <f t="shared" si="3191"/>
        <v>0</v>
      </c>
      <c r="OXR1396" s="84">
        <f t="shared" si="3191"/>
        <v>0</v>
      </c>
      <c r="OXS1396" s="84">
        <f t="shared" si="3191"/>
        <v>2000000</v>
      </c>
      <c r="OXT1396" s="84">
        <f t="shared" si="3191"/>
        <v>3000000</v>
      </c>
      <c r="OYA1396" s="84" t="s">
        <v>5401</v>
      </c>
      <c r="OYB1396" s="84">
        <f>OYB1390</f>
        <v>1000000</v>
      </c>
      <c r="OYC1396" s="84">
        <f t="shared" si="3191"/>
        <v>0</v>
      </c>
      <c r="OYD1396" s="84">
        <f t="shared" si="3191"/>
        <v>0</v>
      </c>
      <c r="OYE1396" s="84">
        <f t="shared" si="3191"/>
        <v>1000000</v>
      </c>
      <c r="OYF1396" s="84">
        <f t="shared" si="3191"/>
        <v>2000000</v>
      </c>
      <c r="OYG1396" s="84">
        <f t="shared" si="3191"/>
        <v>0</v>
      </c>
      <c r="OYH1396" s="84">
        <f t="shared" si="3191"/>
        <v>0</v>
      </c>
      <c r="OYI1396" s="84">
        <f t="shared" si="3191"/>
        <v>2000000</v>
      </c>
      <c r="OYJ1396" s="84">
        <f t="shared" si="3191"/>
        <v>3000000</v>
      </c>
      <c r="OYQ1396" s="84" t="s">
        <v>5401</v>
      </c>
      <c r="OYR1396" s="84">
        <f>OYR1390</f>
        <v>1000000</v>
      </c>
      <c r="OYS1396" s="84">
        <f t="shared" si="3191"/>
        <v>0</v>
      </c>
      <c r="OYT1396" s="84">
        <f t="shared" si="3191"/>
        <v>0</v>
      </c>
      <c r="OYU1396" s="84">
        <f t="shared" si="3191"/>
        <v>1000000</v>
      </c>
      <c r="OYV1396" s="84">
        <f t="shared" si="3191"/>
        <v>2000000</v>
      </c>
      <c r="OYW1396" s="84">
        <f t="shared" si="3191"/>
        <v>0</v>
      </c>
      <c r="OYX1396" s="84">
        <f t="shared" si="3191"/>
        <v>0</v>
      </c>
      <c r="OYY1396" s="84">
        <f t="shared" si="3191"/>
        <v>2000000</v>
      </c>
      <c r="OYZ1396" s="84">
        <f t="shared" si="3191"/>
        <v>3000000</v>
      </c>
      <c r="OZG1396" s="84" t="s">
        <v>5401</v>
      </c>
      <c r="OZH1396" s="84">
        <f>OZH1390</f>
        <v>1000000</v>
      </c>
      <c r="OZI1396" s="84">
        <f t="shared" ref="OZI1396:PBL1396" si="3192">OZI1390</f>
        <v>0</v>
      </c>
      <c r="OZJ1396" s="84">
        <f t="shared" si="3192"/>
        <v>0</v>
      </c>
      <c r="OZK1396" s="84">
        <f t="shared" si="3192"/>
        <v>1000000</v>
      </c>
      <c r="OZL1396" s="84">
        <f t="shared" si="3192"/>
        <v>2000000</v>
      </c>
      <c r="OZM1396" s="84">
        <f t="shared" si="3192"/>
        <v>0</v>
      </c>
      <c r="OZN1396" s="84">
        <f t="shared" si="3192"/>
        <v>0</v>
      </c>
      <c r="OZO1396" s="84">
        <f t="shared" si="3192"/>
        <v>2000000</v>
      </c>
      <c r="OZP1396" s="84">
        <f t="shared" si="3192"/>
        <v>3000000</v>
      </c>
      <c r="OZW1396" s="84" t="s">
        <v>5401</v>
      </c>
      <c r="OZX1396" s="84">
        <f>OZX1390</f>
        <v>1000000</v>
      </c>
      <c r="OZY1396" s="84">
        <f t="shared" si="3192"/>
        <v>0</v>
      </c>
      <c r="OZZ1396" s="84">
        <f t="shared" si="3192"/>
        <v>0</v>
      </c>
      <c r="PAA1396" s="84">
        <f t="shared" si="3192"/>
        <v>1000000</v>
      </c>
      <c r="PAB1396" s="84">
        <f t="shared" si="3192"/>
        <v>2000000</v>
      </c>
      <c r="PAC1396" s="84">
        <f t="shared" si="3192"/>
        <v>0</v>
      </c>
      <c r="PAD1396" s="84">
        <f t="shared" si="3192"/>
        <v>0</v>
      </c>
      <c r="PAE1396" s="84">
        <f t="shared" si="3192"/>
        <v>2000000</v>
      </c>
      <c r="PAF1396" s="84">
        <f t="shared" si="3192"/>
        <v>3000000</v>
      </c>
      <c r="PAM1396" s="84" t="s">
        <v>5401</v>
      </c>
      <c r="PAN1396" s="84">
        <f>PAN1390</f>
        <v>1000000</v>
      </c>
      <c r="PAO1396" s="84">
        <f t="shared" si="3192"/>
        <v>0</v>
      </c>
      <c r="PAP1396" s="84">
        <f t="shared" si="3192"/>
        <v>0</v>
      </c>
      <c r="PAQ1396" s="84">
        <f t="shared" si="3192"/>
        <v>1000000</v>
      </c>
      <c r="PAR1396" s="84">
        <f t="shared" si="3192"/>
        <v>2000000</v>
      </c>
      <c r="PAS1396" s="84">
        <f t="shared" si="3192"/>
        <v>0</v>
      </c>
      <c r="PAT1396" s="84">
        <f t="shared" si="3192"/>
        <v>0</v>
      </c>
      <c r="PAU1396" s="84">
        <f t="shared" si="3192"/>
        <v>2000000</v>
      </c>
      <c r="PAV1396" s="84">
        <f t="shared" si="3192"/>
        <v>3000000</v>
      </c>
      <c r="PBC1396" s="84" t="s">
        <v>5401</v>
      </c>
      <c r="PBD1396" s="84">
        <f>PBD1390</f>
        <v>1000000</v>
      </c>
      <c r="PBE1396" s="84">
        <f t="shared" si="3192"/>
        <v>0</v>
      </c>
      <c r="PBF1396" s="84">
        <f t="shared" si="3192"/>
        <v>0</v>
      </c>
      <c r="PBG1396" s="84">
        <f t="shared" si="3192"/>
        <v>1000000</v>
      </c>
      <c r="PBH1396" s="84">
        <f t="shared" si="3192"/>
        <v>2000000</v>
      </c>
      <c r="PBI1396" s="84">
        <f t="shared" si="3192"/>
        <v>0</v>
      </c>
      <c r="PBJ1396" s="84">
        <f t="shared" si="3192"/>
        <v>0</v>
      </c>
      <c r="PBK1396" s="84">
        <f t="shared" si="3192"/>
        <v>2000000</v>
      </c>
      <c r="PBL1396" s="84">
        <f t="shared" si="3192"/>
        <v>3000000</v>
      </c>
      <c r="PBS1396" s="84" t="s">
        <v>5401</v>
      </c>
      <c r="PBT1396" s="84">
        <f>PBT1390</f>
        <v>1000000</v>
      </c>
      <c r="PBU1396" s="84">
        <f t="shared" ref="PBU1396:PDX1396" si="3193">PBU1390</f>
        <v>0</v>
      </c>
      <c r="PBV1396" s="84">
        <f t="shared" si="3193"/>
        <v>0</v>
      </c>
      <c r="PBW1396" s="84">
        <f t="shared" si="3193"/>
        <v>1000000</v>
      </c>
      <c r="PBX1396" s="84">
        <f t="shared" si="3193"/>
        <v>2000000</v>
      </c>
      <c r="PBY1396" s="84">
        <f t="shared" si="3193"/>
        <v>0</v>
      </c>
      <c r="PBZ1396" s="84">
        <f t="shared" si="3193"/>
        <v>0</v>
      </c>
      <c r="PCA1396" s="84">
        <f t="shared" si="3193"/>
        <v>2000000</v>
      </c>
      <c r="PCB1396" s="84">
        <f t="shared" si="3193"/>
        <v>3000000</v>
      </c>
      <c r="PCI1396" s="84" t="s">
        <v>5401</v>
      </c>
      <c r="PCJ1396" s="84">
        <f>PCJ1390</f>
        <v>1000000</v>
      </c>
      <c r="PCK1396" s="84">
        <f t="shared" si="3193"/>
        <v>0</v>
      </c>
      <c r="PCL1396" s="84">
        <f t="shared" si="3193"/>
        <v>0</v>
      </c>
      <c r="PCM1396" s="84">
        <f t="shared" si="3193"/>
        <v>1000000</v>
      </c>
      <c r="PCN1396" s="84">
        <f t="shared" si="3193"/>
        <v>2000000</v>
      </c>
      <c r="PCO1396" s="84">
        <f t="shared" si="3193"/>
        <v>0</v>
      </c>
      <c r="PCP1396" s="84">
        <f t="shared" si="3193"/>
        <v>0</v>
      </c>
      <c r="PCQ1396" s="84">
        <f t="shared" si="3193"/>
        <v>2000000</v>
      </c>
      <c r="PCR1396" s="84">
        <f t="shared" si="3193"/>
        <v>3000000</v>
      </c>
      <c r="PCY1396" s="84" t="s">
        <v>5401</v>
      </c>
      <c r="PCZ1396" s="84">
        <f>PCZ1390</f>
        <v>1000000</v>
      </c>
      <c r="PDA1396" s="84">
        <f t="shared" si="3193"/>
        <v>0</v>
      </c>
      <c r="PDB1396" s="84">
        <f t="shared" si="3193"/>
        <v>0</v>
      </c>
      <c r="PDC1396" s="84">
        <f t="shared" si="3193"/>
        <v>1000000</v>
      </c>
      <c r="PDD1396" s="84">
        <f t="shared" si="3193"/>
        <v>2000000</v>
      </c>
      <c r="PDE1396" s="84">
        <f t="shared" si="3193"/>
        <v>0</v>
      </c>
      <c r="PDF1396" s="84">
        <f t="shared" si="3193"/>
        <v>0</v>
      </c>
      <c r="PDG1396" s="84">
        <f t="shared" si="3193"/>
        <v>2000000</v>
      </c>
      <c r="PDH1396" s="84">
        <f t="shared" si="3193"/>
        <v>3000000</v>
      </c>
      <c r="PDO1396" s="84" t="s">
        <v>5401</v>
      </c>
      <c r="PDP1396" s="84">
        <f>PDP1390</f>
        <v>1000000</v>
      </c>
      <c r="PDQ1396" s="84">
        <f t="shared" si="3193"/>
        <v>0</v>
      </c>
      <c r="PDR1396" s="84">
        <f t="shared" si="3193"/>
        <v>0</v>
      </c>
      <c r="PDS1396" s="84">
        <f t="shared" si="3193"/>
        <v>1000000</v>
      </c>
      <c r="PDT1396" s="84">
        <f t="shared" si="3193"/>
        <v>2000000</v>
      </c>
      <c r="PDU1396" s="84">
        <f t="shared" si="3193"/>
        <v>0</v>
      </c>
      <c r="PDV1396" s="84">
        <f t="shared" si="3193"/>
        <v>0</v>
      </c>
      <c r="PDW1396" s="84">
        <f t="shared" si="3193"/>
        <v>2000000</v>
      </c>
      <c r="PDX1396" s="84">
        <f t="shared" si="3193"/>
        <v>3000000</v>
      </c>
      <c r="PEE1396" s="84" t="s">
        <v>5401</v>
      </c>
      <c r="PEF1396" s="84">
        <f>PEF1390</f>
        <v>1000000</v>
      </c>
      <c r="PEG1396" s="84">
        <f t="shared" ref="PEG1396:PGJ1396" si="3194">PEG1390</f>
        <v>0</v>
      </c>
      <c r="PEH1396" s="84">
        <f t="shared" si="3194"/>
        <v>0</v>
      </c>
      <c r="PEI1396" s="84">
        <f t="shared" si="3194"/>
        <v>1000000</v>
      </c>
      <c r="PEJ1396" s="84">
        <f t="shared" si="3194"/>
        <v>2000000</v>
      </c>
      <c r="PEK1396" s="84">
        <f t="shared" si="3194"/>
        <v>0</v>
      </c>
      <c r="PEL1396" s="84">
        <f t="shared" si="3194"/>
        <v>0</v>
      </c>
      <c r="PEM1396" s="84">
        <f t="shared" si="3194"/>
        <v>2000000</v>
      </c>
      <c r="PEN1396" s="84">
        <f t="shared" si="3194"/>
        <v>3000000</v>
      </c>
      <c r="PEU1396" s="84" t="s">
        <v>5401</v>
      </c>
      <c r="PEV1396" s="84">
        <f>PEV1390</f>
        <v>1000000</v>
      </c>
      <c r="PEW1396" s="84">
        <f t="shared" si="3194"/>
        <v>0</v>
      </c>
      <c r="PEX1396" s="84">
        <f t="shared" si="3194"/>
        <v>0</v>
      </c>
      <c r="PEY1396" s="84">
        <f t="shared" si="3194"/>
        <v>1000000</v>
      </c>
      <c r="PEZ1396" s="84">
        <f t="shared" si="3194"/>
        <v>2000000</v>
      </c>
      <c r="PFA1396" s="84">
        <f t="shared" si="3194"/>
        <v>0</v>
      </c>
      <c r="PFB1396" s="84">
        <f t="shared" si="3194"/>
        <v>0</v>
      </c>
      <c r="PFC1396" s="84">
        <f t="shared" si="3194"/>
        <v>2000000</v>
      </c>
      <c r="PFD1396" s="84">
        <f t="shared" si="3194"/>
        <v>3000000</v>
      </c>
      <c r="PFK1396" s="84" t="s">
        <v>5401</v>
      </c>
      <c r="PFL1396" s="84">
        <f>PFL1390</f>
        <v>1000000</v>
      </c>
      <c r="PFM1396" s="84">
        <f t="shared" si="3194"/>
        <v>0</v>
      </c>
      <c r="PFN1396" s="84">
        <f t="shared" si="3194"/>
        <v>0</v>
      </c>
      <c r="PFO1396" s="84">
        <f t="shared" si="3194"/>
        <v>1000000</v>
      </c>
      <c r="PFP1396" s="84">
        <f t="shared" si="3194"/>
        <v>2000000</v>
      </c>
      <c r="PFQ1396" s="84">
        <f t="shared" si="3194"/>
        <v>0</v>
      </c>
      <c r="PFR1396" s="84">
        <f t="shared" si="3194"/>
        <v>0</v>
      </c>
      <c r="PFS1396" s="84">
        <f t="shared" si="3194"/>
        <v>2000000</v>
      </c>
      <c r="PFT1396" s="84">
        <f t="shared" si="3194"/>
        <v>3000000</v>
      </c>
      <c r="PGA1396" s="84" t="s">
        <v>5401</v>
      </c>
      <c r="PGB1396" s="84">
        <f>PGB1390</f>
        <v>1000000</v>
      </c>
      <c r="PGC1396" s="84">
        <f t="shared" si="3194"/>
        <v>0</v>
      </c>
      <c r="PGD1396" s="84">
        <f t="shared" si="3194"/>
        <v>0</v>
      </c>
      <c r="PGE1396" s="84">
        <f t="shared" si="3194"/>
        <v>1000000</v>
      </c>
      <c r="PGF1396" s="84">
        <f t="shared" si="3194"/>
        <v>2000000</v>
      </c>
      <c r="PGG1396" s="84">
        <f t="shared" si="3194"/>
        <v>0</v>
      </c>
      <c r="PGH1396" s="84">
        <f t="shared" si="3194"/>
        <v>0</v>
      </c>
      <c r="PGI1396" s="84">
        <f t="shared" si="3194"/>
        <v>2000000</v>
      </c>
      <c r="PGJ1396" s="84">
        <f t="shared" si="3194"/>
        <v>3000000</v>
      </c>
      <c r="PGQ1396" s="84" t="s">
        <v>5401</v>
      </c>
      <c r="PGR1396" s="84">
        <f>PGR1390</f>
        <v>1000000</v>
      </c>
      <c r="PGS1396" s="84">
        <f t="shared" ref="PGS1396:PIV1396" si="3195">PGS1390</f>
        <v>0</v>
      </c>
      <c r="PGT1396" s="84">
        <f t="shared" si="3195"/>
        <v>0</v>
      </c>
      <c r="PGU1396" s="84">
        <f t="shared" si="3195"/>
        <v>1000000</v>
      </c>
      <c r="PGV1396" s="84">
        <f t="shared" si="3195"/>
        <v>2000000</v>
      </c>
      <c r="PGW1396" s="84">
        <f t="shared" si="3195"/>
        <v>0</v>
      </c>
      <c r="PGX1396" s="84">
        <f t="shared" si="3195"/>
        <v>0</v>
      </c>
      <c r="PGY1396" s="84">
        <f t="shared" si="3195"/>
        <v>2000000</v>
      </c>
      <c r="PGZ1396" s="84">
        <f t="shared" si="3195"/>
        <v>3000000</v>
      </c>
      <c r="PHG1396" s="84" t="s">
        <v>5401</v>
      </c>
      <c r="PHH1396" s="84">
        <f>PHH1390</f>
        <v>1000000</v>
      </c>
      <c r="PHI1396" s="84">
        <f t="shared" si="3195"/>
        <v>0</v>
      </c>
      <c r="PHJ1396" s="84">
        <f t="shared" si="3195"/>
        <v>0</v>
      </c>
      <c r="PHK1396" s="84">
        <f t="shared" si="3195"/>
        <v>1000000</v>
      </c>
      <c r="PHL1396" s="84">
        <f t="shared" si="3195"/>
        <v>2000000</v>
      </c>
      <c r="PHM1396" s="84">
        <f t="shared" si="3195"/>
        <v>0</v>
      </c>
      <c r="PHN1396" s="84">
        <f t="shared" si="3195"/>
        <v>0</v>
      </c>
      <c r="PHO1396" s="84">
        <f t="shared" si="3195"/>
        <v>2000000</v>
      </c>
      <c r="PHP1396" s="84">
        <f t="shared" si="3195"/>
        <v>3000000</v>
      </c>
      <c r="PHW1396" s="84" t="s">
        <v>5401</v>
      </c>
      <c r="PHX1396" s="84">
        <f>PHX1390</f>
        <v>1000000</v>
      </c>
      <c r="PHY1396" s="84">
        <f t="shared" si="3195"/>
        <v>0</v>
      </c>
      <c r="PHZ1396" s="84">
        <f t="shared" si="3195"/>
        <v>0</v>
      </c>
      <c r="PIA1396" s="84">
        <f t="shared" si="3195"/>
        <v>1000000</v>
      </c>
      <c r="PIB1396" s="84">
        <f t="shared" si="3195"/>
        <v>2000000</v>
      </c>
      <c r="PIC1396" s="84">
        <f t="shared" si="3195"/>
        <v>0</v>
      </c>
      <c r="PID1396" s="84">
        <f t="shared" si="3195"/>
        <v>0</v>
      </c>
      <c r="PIE1396" s="84">
        <f t="shared" si="3195"/>
        <v>2000000</v>
      </c>
      <c r="PIF1396" s="84">
        <f t="shared" si="3195"/>
        <v>3000000</v>
      </c>
      <c r="PIM1396" s="84" t="s">
        <v>5401</v>
      </c>
      <c r="PIN1396" s="84">
        <f>PIN1390</f>
        <v>1000000</v>
      </c>
      <c r="PIO1396" s="84">
        <f t="shared" si="3195"/>
        <v>0</v>
      </c>
      <c r="PIP1396" s="84">
        <f t="shared" si="3195"/>
        <v>0</v>
      </c>
      <c r="PIQ1396" s="84">
        <f t="shared" si="3195"/>
        <v>1000000</v>
      </c>
      <c r="PIR1396" s="84">
        <f t="shared" si="3195"/>
        <v>2000000</v>
      </c>
      <c r="PIS1396" s="84">
        <f t="shared" si="3195"/>
        <v>0</v>
      </c>
      <c r="PIT1396" s="84">
        <f t="shared" si="3195"/>
        <v>0</v>
      </c>
      <c r="PIU1396" s="84">
        <f t="shared" si="3195"/>
        <v>2000000</v>
      </c>
      <c r="PIV1396" s="84">
        <f t="shared" si="3195"/>
        <v>3000000</v>
      </c>
      <c r="PJC1396" s="84" t="s">
        <v>5401</v>
      </c>
      <c r="PJD1396" s="84">
        <f>PJD1390</f>
        <v>1000000</v>
      </c>
      <c r="PJE1396" s="84">
        <f t="shared" ref="PJE1396:PLH1396" si="3196">PJE1390</f>
        <v>0</v>
      </c>
      <c r="PJF1396" s="84">
        <f t="shared" si="3196"/>
        <v>0</v>
      </c>
      <c r="PJG1396" s="84">
        <f t="shared" si="3196"/>
        <v>1000000</v>
      </c>
      <c r="PJH1396" s="84">
        <f t="shared" si="3196"/>
        <v>2000000</v>
      </c>
      <c r="PJI1396" s="84">
        <f t="shared" si="3196"/>
        <v>0</v>
      </c>
      <c r="PJJ1396" s="84">
        <f t="shared" si="3196"/>
        <v>0</v>
      </c>
      <c r="PJK1396" s="84">
        <f t="shared" si="3196"/>
        <v>2000000</v>
      </c>
      <c r="PJL1396" s="84">
        <f t="shared" si="3196"/>
        <v>3000000</v>
      </c>
      <c r="PJS1396" s="84" t="s">
        <v>5401</v>
      </c>
      <c r="PJT1396" s="84">
        <f>PJT1390</f>
        <v>1000000</v>
      </c>
      <c r="PJU1396" s="84">
        <f t="shared" si="3196"/>
        <v>0</v>
      </c>
      <c r="PJV1396" s="84">
        <f t="shared" si="3196"/>
        <v>0</v>
      </c>
      <c r="PJW1396" s="84">
        <f t="shared" si="3196"/>
        <v>1000000</v>
      </c>
      <c r="PJX1396" s="84">
        <f t="shared" si="3196"/>
        <v>2000000</v>
      </c>
      <c r="PJY1396" s="84">
        <f t="shared" si="3196"/>
        <v>0</v>
      </c>
      <c r="PJZ1396" s="84">
        <f t="shared" si="3196"/>
        <v>0</v>
      </c>
      <c r="PKA1396" s="84">
        <f t="shared" si="3196"/>
        <v>2000000</v>
      </c>
      <c r="PKB1396" s="84">
        <f t="shared" si="3196"/>
        <v>3000000</v>
      </c>
      <c r="PKI1396" s="84" t="s">
        <v>5401</v>
      </c>
      <c r="PKJ1396" s="84">
        <f>PKJ1390</f>
        <v>1000000</v>
      </c>
      <c r="PKK1396" s="84">
        <f t="shared" si="3196"/>
        <v>0</v>
      </c>
      <c r="PKL1396" s="84">
        <f t="shared" si="3196"/>
        <v>0</v>
      </c>
      <c r="PKM1396" s="84">
        <f t="shared" si="3196"/>
        <v>1000000</v>
      </c>
      <c r="PKN1396" s="84">
        <f t="shared" si="3196"/>
        <v>2000000</v>
      </c>
      <c r="PKO1396" s="84">
        <f t="shared" si="3196"/>
        <v>0</v>
      </c>
      <c r="PKP1396" s="84">
        <f t="shared" si="3196"/>
        <v>0</v>
      </c>
      <c r="PKQ1396" s="84">
        <f t="shared" si="3196"/>
        <v>2000000</v>
      </c>
      <c r="PKR1396" s="84">
        <f t="shared" si="3196"/>
        <v>3000000</v>
      </c>
      <c r="PKY1396" s="84" t="s">
        <v>5401</v>
      </c>
      <c r="PKZ1396" s="84">
        <f>PKZ1390</f>
        <v>1000000</v>
      </c>
      <c r="PLA1396" s="84">
        <f t="shared" si="3196"/>
        <v>0</v>
      </c>
      <c r="PLB1396" s="84">
        <f t="shared" si="3196"/>
        <v>0</v>
      </c>
      <c r="PLC1396" s="84">
        <f t="shared" si="3196"/>
        <v>1000000</v>
      </c>
      <c r="PLD1396" s="84">
        <f t="shared" si="3196"/>
        <v>2000000</v>
      </c>
      <c r="PLE1396" s="84">
        <f t="shared" si="3196"/>
        <v>0</v>
      </c>
      <c r="PLF1396" s="84">
        <f t="shared" si="3196"/>
        <v>0</v>
      </c>
      <c r="PLG1396" s="84">
        <f t="shared" si="3196"/>
        <v>2000000</v>
      </c>
      <c r="PLH1396" s="84">
        <f t="shared" si="3196"/>
        <v>3000000</v>
      </c>
      <c r="PLO1396" s="84" t="s">
        <v>5401</v>
      </c>
      <c r="PLP1396" s="84">
        <f>PLP1390</f>
        <v>1000000</v>
      </c>
      <c r="PLQ1396" s="84">
        <f t="shared" ref="PLQ1396:PNT1396" si="3197">PLQ1390</f>
        <v>0</v>
      </c>
      <c r="PLR1396" s="84">
        <f t="shared" si="3197"/>
        <v>0</v>
      </c>
      <c r="PLS1396" s="84">
        <f t="shared" si="3197"/>
        <v>1000000</v>
      </c>
      <c r="PLT1396" s="84">
        <f t="shared" si="3197"/>
        <v>2000000</v>
      </c>
      <c r="PLU1396" s="84">
        <f t="shared" si="3197"/>
        <v>0</v>
      </c>
      <c r="PLV1396" s="84">
        <f t="shared" si="3197"/>
        <v>0</v>
      </c>
      <c r="PLW1396" s="84">
        <f t="shared" si="3197"/>
        <v>2000000</v>
      </c>
      <c r="PLX1396" s="84">
        <f t="shared" si="3197"/>
        <v>3000000</v>
      </c>
      <c r="PME1396" s="84" t="s">
        <v>5401</v>
      </c>
      <c r="PMF1396" s="84">
        <f>PMF1390</f>
        <v>1000000</v>
      </c>
      <c r="PMG1396" s="84">
        <f t="shared" si="3197"/>
        <v>0</v>
      </c>
      <c r="PMH1396" s="84">
        <f t="shared" si="3197"/>
        <v>0</v>
      </c>
      <c r="PMI1396" s="84">
        <f t="shared" si="3197"/>
        <v>1000000</v>
      </c>
      <c r="PMJ1396" s="84">
        <f t="shared" si="3197"/>
        <v>2000000</v>
      </c>
      <c r="PMK1396" s="84">
        <f t="shared" si="3197"/>
        <v>0</v>
      </c>
      <c r="PML1396" s="84">
        <f t="shared" si="3197"/>
        <v>0</v>
      </c>
      <c r="PMM1396" s="84">
        <f t="shared" si="3197"/>
        <v>2000000</v>
      </c>
      <c r="PMN1396" s="84">
        <f t="shared" si="3197"/>
        <v>3000000</v>
      </c>
      <c r="PMU1396" s="84" t="s">
        <v>5401</v>
      </c>
      <c r="PMV1396" s="84">
        <f>PMV1390</f>
        <v>1000000</v>
      </c>
      <c r="PMW1396" s="84">
        <f t="shared" si="3197"/>
        <v>0</v>
      </c>
      <c r="PMX1396" s="84">
        <f t="shared" si="3197"/>
        <v>0</v>
      </c>
      <c r="PMY1396" s="84">
        <f t="shared" si="3197"/>
        <v>1000000</v>
      </c>
      <c r="PMZ1396" s="84">
        <f t="shared" si="3197"/>
        <v>2000000</v>
      </c>
      <c r="PNA1396" s="84">
        <f t="shared" si="3197"/>
        <v>0</v>
      </c>
      <c r="PNB1396" s="84">
        <f t="shared" si="3197"/>
        <v>0</v>
      </c>
      <c r="PNC1396" s="84">
        <f t="shared" si="3197"/>
        <v>2000000</v>
      </c>
      <c r="PND1396" s="84">
        <f t="shared" si="3197"/>
        <v>3000000</v>
      </c>
      <c r="PNK1396" s="84" t="s">
        <v>5401</v>
      </c>
      <c r="PNL1396" s="84">
        <f>PNL1390</f>
        <v>1000000</v>
      </c>
      <c r="PNM1396" s="84">
        <f t="shared" si="3197"/>
        <v>0</v>
      </c>
      <c r="PNN1396" s="84">
        <f t="shared" si="3197"/>
        <v>0</v>
      </c>
      <c r="PNO1396" s="84">
        <f t="shared" si="3197"/>
        <v>1000000</v>
      </c>
      <c r="PNP1396" s="84">
        <f t="shared" si="3197"/>
        <v>2000000</v>
      </c>
      <c r="PNQ1396" s="84">
        <f t="shared" si="3197"/>
        <v>0</v>
      </c>
      <c r="PNR1396" s="84">
        <f t="shared" si="3197"/>
        <v>0</v>
      </c>
      <c r="PNS1396" s="84">
        <f t="shared" si="3197"/>
        <v>2000000</v>
      </c>
      <c r="PNT1396" s="84">
        <f t="shared" si="3197"/>
        <v>3000000</v>
      </c>
      <c r="POA1396" s="84" t="s">
        <v>5401</v>
      </c>
      <c r="POB1396" s="84">
        <f>POB1390</f>
        <v>1000000</v>
      </c>
      <c r="POC1396" s="84">
        <f t="shared" ref="POC1396:PQF1396" si="3198">POC1390</f>
        <v>0</v>
      </c>
      <c r="POD1396" s="84">
        <f t="shared" si="3198"/>
        <v>0</v>
      </c>
      <c r="POE1396" s="84">
        <f t="shared" si="3198"/>
        <v>1000000</v>
      </c>
      <c r="POF1396" s="84">
        <f t="shared" si="3198"/>
        <v>2000000</v>
      </c>
      <c r="POG1396" s="84">
        <f t="shared" si="3198"/>
        <v>0</v>
      </c>
      <c r="POH1396" s="84">
        <f t="shared" si="3198"/>
        <v>0</v>
      </c>
      <c r="POI1396" s="84">
        <f t="shared" si="3198"/>
        <v>2000000</v>
      </c>
      <c r="POJ1396" s="84">
        <f t="shared" si="3198"/>
        <v>3000000</v>
      </c>
      <c r="POQ1396" s="84" t="s">
        <v>5401</v>
      </c>
      <c r="POR1396" s="84">
        <f>POR1390</f>
        <v>1000000</v>
      </c>
      <c r="POS1396" s="84">
        <f t="shared" si="3198"/>
        <v>0</v>
      </c>
      <c r="POT1396" s="84">
        <f t="shared" si="3198"/>
        <v>0</v>
      </c>
      <c r="POU1396" s="84">
        <f t="shared" si="3198"/>
        <v>1000000</v>
      </c>
      <c r="POV1396" s="84">
        <f t="shared" si="3198"/>
        <v>2000000</v>
      </c>
      <c r="POW1396" s="84">
        <f t="shared" si="3198"/>
        <v>0</v>
      </c>
      <c r="POX1396" s="84">
        <f t="shared" si="3198"/>
        <v>0</v>
      </c>
      <c r="POY1396" s="84">
        <f t="shared" si="3198"/>
        <v>2000000</v>
      </c>
      <c r="POZ1396" s="84">
        <f t="shared" si="3198"/>
        <v>3000000</v>
      </c>
      <c r="PPG1396" s="84" t="s">
        <v>5401</v>
      </c>
      <c r="PPH1396" s="84">
        <f>PPH1390</f>
        <v>1000000</v>
      </c>
      <c r="PPI1396" s="84">
        <f t="shared" si="3198"/>
        <v>0</v>
      </c>
      <c r="PPJ1396" s="84">
        <f t="shared" si="3198"/>
        <v>0</v>
      </c>
      <c r="PPK1396" s="84">
        <f t="shared" si="3198"/>
        <v>1000000</v>
      </c>
      <c r="PPL1396" s="84">
        <f t="shared" si="3198"/>
        <v>2000000</v>
      </c>
      <c r="PPM1396" s="84">
        <f t="shared" si="3198"/>
        <v>0</v>
      </c>
      <c r="PPN1396" s="84">
        <f t="shared" si="3198"/>
        <v>0</v>
      </c>
      <c r="PPO1396" s="84">
        <f t="shared" si="3198"/>
        <v>2000000</v>
      </c>
      <c r="PPP1396" s="84">
        <f t="shared" si="3198"/>
        <v>3000000</v>
      </c>
      <c r="PPW1396" s="84" t="s">
        <v>5401</v>
      </c>
      <c r="PPX1396" s="84">
        <f>PPX1390</f>
        <v>1000000</v>
      </c>
      <c r="PPY1396" s="84">
        <f t="shared" si="3198"/>
        <v>0</v>
      </c>
      <c r="PPZ1396" s="84">
        <f t="shared" si="3198"/>
        <v>0</v>
      </c>
      <c r="PQA1396" s="84">
        <f t="shared" si="3198"/>
        <v>1000000</v>
      </c>
      <c r="PQB1396" s="84">
        <f t="shared" si="3198"/>
        <v>2000000</v>
      </c>
      <c r="PQC1396" s="84">
        <f t="shared" si="3198"/>
        <v>0</v>
      </c>
      <c r="PQD1396" s="84">
        <f t="shared" si="3198"/>
        <v>0</v>
      </c>
      <c r="PQE1396" s="84">
        <f t="shared" si="3198"/>
        <v>2000000</v>
      </c>
      <c r="PQF1396" s="84">
        <f t="shared" si="3198"/>
        <v>3000000</v>
      </c>
      <c r="PQM1396" s="84" t="s">
        <v>5401</v>
      </c>
      <c r="PQN1396" s="84">
        <f>PQN1390</f>
        <v>1000000</v>
      </c>
      <c r="PQO1396" s="84">
        <f t="shared" ref="PQO1396:PSR1396" si="3199">PQO1390</f>
        <v>0</v>
      </c>
      <c r="PQP1396" s="84">
        <f t="shared" si="3199"/>
        <v>0</v>
      </c>
      <c r="PQQ1396" s="84">
        <f t="shared" si="3199"/>
        <v>1000000</v>
      </c>
      <c r="PQR1396" s="84">
        <f t="shared" si="3199"/>
        <v>2000000</v>
      </c>
      <c r="PQS1396" s="84">
        <f t="shared" si="3199"/>
        <v>0</v>
      </c>
      <c r="PQT1396" s="84">
        <f t="shared" si="3199"/>
        <v>0</v>
      </c>
      <c r="PQU1396" s="84">
        <f t="shared" si="3199"/>
        <v>2000000</v>
      </c>
      <c r="PQV1396" s="84">
        <f t="shared" si="3199"/>
        <v>3000000</v>
      </c>
      <c r="PRC1396" s="84" t="s">
        <v>5401</v>
      </c>
      <c r="PRD1396" s="84">
        <f>PRD1390</f>
        <v>1000000</v>
      </c>
      <c r="PRE1396" s="84">
        <f t="shared" si="3199"/>
        <v>0</v>
      </c>
      <c r="PRF1396" s="84">
        <f t="shared" si="3199"/>
        <v>0</v>
      </c>
      <c r="PRG1396" s="84">
        <f t="shared" si="3199"/>
        <v>1000000</v>
      </c>
      <c r="PRH1396" s="84">
        <f t="shared" si="3199"/>
        <v>2000000</v>
      </c>
      <c r="PRI1396" s="84">
        <f t="shared" si="3199"/>
        <v>0</v>
      </c>
      <c r="PRJ1396" s="84">
        <f t="shared" si="3199"/>
        <v>0</v>
      </c>
      <c r="PRK1396" s="84">
        <f t="shared" si="3199"/>
        <v>2000000</v>
      </c>
      <c r="PRL1396" s="84">
        <f t="shared" si="3199"/>
        <v>3000000</v>
      </c>
      <c r="PRS1396" s="84" t="s">
        <v>5401</v>
      </c>
      <c r="PRT1396" s="84">
        <f>PRT1390</f>
        <v>1000000</v>
      </c>
      <c r="PRU1396" s="84">
        <f t="shared" si="3199"/>
        <v>0</v>
      </c>
      <c r="PRV1396" s="84">
        <f t="shared" si="3199"/>
        <v>0</v>
      </c>
      <c r="PRW1396" s="84">
        <f t="shared" si="3199"/>
        <v>1000000</v>
      </c>
      <c r="PRX1396" s="84">
        <f t="shared" si="3199"/>
        <v>2000000</v>
      </c>
      <c r="PRY1396" s="84">
        <f t="shared" si="3199"/>
        <v>0</v>
      </c>
      <c r="PRZ1396" s="84">
        <f t="shared" si="3199"/>
        <v>0</v>
      </c>
      <c r="PSA1396" s="84">
        <f t="shared" si="3199"/>
        <v>2000000</v>
      </c>
      <c r="PSB1396" s="84">
        <f t="shared" si="3199"/>
        <v>3000000</v>
      </c>
      <c r="PSI1396" s="84" t="s">
        <v>5401</v>
      </c>
      <c r="PSJ1396" s="84">
        <f>PSJ1390</f>
        <v>1000000</v>
      </c>
      <c r="PSK1396" s="84">
        <f t="shared" si="3199"/>
        <v>0</v>
      </c>
      <c r="PSL1396" s="84">
        <f t="shared" si="3199"/>
        <v>0</v>
      </c>
      <c r="PSM1396" s="84">
        <f t="shared" si="3199"/>
        <v>1000000</v>
      </c>
      <c r="PSN1396" s="84">
        <f t="shared" si="3199"/>
        <v>2000000</v>
      </c>
      <c r="PSO1396" s="84">
        <f t="shared" si="3199"/>
        <v>0</v>
      </c>
      <c r="PSP1396" s="84">
        <f t="shared" si="3199"/>
        <v>0</v>
      </c>
      <c r="PSQ1396" s="84">
        <f t="shared" si="3199"/>
        <v>2000000</v>
      </c>
      <c r="PSR1396" s="84">
        <f t="shared" si="3199"/>
        <v>3000000</v>
      </c>
      <c r="PSY1396" s="84" t="s">
        <v>5401</v>
      </c>
      <c r="PSZ1396" s="84">
        <f>PSZ1390</f>
        <v>1000000</v>
      </c>
      <c r="PTA1396" s="84">
        <f t="shared" ref="PTA1396:PVD1396" si="3200">PTA1390</f>
        <v>0</v>
      </c>
      <c r="PTB1396" s="84">
        <f t="shared" si="3200"/>
        <v>0</v>
      </c>
      <c r="PTC1396" s="84">
        <f t="shared" si="3200"/>
        <v>1000000</v>
      </c>
      <c r="PTD1396" s="84">
        <f t="shared" si="3200"/>
        <v>2000000</v>
      </c>
      <c r="PTE1396" s="84">
        <f t="shared" si="3200"/>
        <v>0</v>
      </c>
      <c r="PTF1396" s="84">
        <f t="shared" si="3200"/>
        <v>0</v>
      </c>
      <c r="PTG1396" s="84">
        <f t="shared" si="3200"/>
        <v>2000000</v>
      </c>
      <c r="PTH1396" s="84">
        <f t="shared" si="3200"/>
        <v>3000000</v>
      </c>
      <c r="PTO1396" s="84" t="s">
        <v>5401</v>
      </c>
      <c r="PTP1396" s="84">
        <f>PTP1390</f>
        <v>1000000</v>
      </c>
      <c r="PTQ1396" s="84">
        <f t="shared" si="3200"/>
        <v>0</v>
      </c>
      <c r="PTR1396" s="84">
        <f t="shared" si="3200"/>
        <v>0</v>
      </c>
      <c r="PTS1396" s="84">
        <f t="shared" si="3200"/>
        <v>1000000</v>
      </c>
      <c r="PTT1396" s="84">
        <f t="shared" si="3200"/>
        <v>2000000</v>
      </c>
      <c r="PTU1396" s="84">
        <f t="shared" si="3200"/>
        <v>0</v>
      </c>
      <c r="PTV1396" s="84">
        <f t="shared" si="3200"/>
        <v>0</v>
      </c>
      <c r="PTW1396" s="84">
        <f t="shared" si="3200"/>
        <v>2000000</v>
      </c>
      <c r="PTX1396" s="84">
        <f t="shared" si="3200"/>
        <v>3000000</v>
      </c>
      <c r="PUE1396" s="84" t="s">
        <v>5401</v>
      </c>
      <c r="PUF1396" s="84">
        <f>PUF1390</f>
        <v>1000000</v>
      </c>
      <c r="PUG1396" s="84">
        <f t="shared" si="3200"/>
        <v>0</v>
      </c>
      <c r="PUH1396" s="84">
        <f t="shared" si="3200"/>
        <v>0</v>
      </c>
      <c r="PUI1396" s="84">
        <f t="shared" si="3200"/>
        <v>1000000</v>
      </c>
      <c r="PUJ1396" s="84">
        <f t="shared" si="3200"/>
        <v>2000000</v>
      </c>
      <c r="PUK1396" s="84">
        <f t="shared" si="3200"/>
        <v>0</v>
      </c>
      <c r="PUL1396" s="84">
        <f t="shared" si="3200"/>
        <v>0</v>
      </c>
      <c r="PUM1396" s="84">
        <f t="shared" si="3200"/>
        <v>2000000</v>
      </c>
      <c r="PUN1396" s="84">
        <f t="shared" si="3200"/>
        <v>3000000</v>
      </c>
      <c r="PUU1396" s="84" t="s">
        <v>5401</v>
      </c>
      <c r="PUV1396" s="84">
        <f>PUV1390</f>
        <v>1000000</v>
      </c>
      <c r="PUW1396" s="84">
        <f t="shared" si="3200"/>
        <v>0</v>
      </c>
      <c r="PUX1396" s="84">
        <f t="shared" si="3200"/>
        <v>0</v>
      </c>
      <c r="PUY1396" s="84">
        <f t="shared" si="3200"/>
        <v>1000000</v>
      </c>
      <c r="PUZ1396" s="84">
        <f t="shared" si="3200"/>
        <v>2000000</v>
      </c>
      <c r="PVA1396" s="84">
        <f t="shared" si="3200"/>
        <v>0</v>
      </c>
      <c r="PVB1396" s="84">
        <f t="shared" si="3200"/>
        <v>0</v>
      </c>
      <c r="PVC1396" s="84">
        <f t="shared" si="3200"/>
        <v>2000000</v>
      </c>
      <c r="PVD1396" s="84">
        <f t="shared" si="3200"/>
        <v>3000000</v>
      </c>
      <c r="PVK1396" s="84" t="s">
        <v>5401</v>
      </c>
      <c r="PVL1396" s="84">
        <f>PVL1390</f>
        <v>1000000</v>
      </c>
      <c r="PVM1396" s="84">
        <f t="shared" ref="PVM1396:PXP1396" si="3201">PVM1390</f>
        <v>0</v>
      </c>
      <c r="PVN1396" s="84">
        <f t="shared" si="3201"/>
        <v>0</v>
      </c>
      <c r="PVO1396" s="84">
        <f t="shared" si="3201"/>
        <v>1000000</v>
      </c>
      <c r="PVP1396" s="84">
        <f t="shared" si="3201"/>
        <v>2000000</v>
      </c>
      <c r="PVQ1396" s="84">
        <f t="shared" si="3201"/>
        <v>0</v>
      </c>
      <c r="PVR1396" s="84">
        <f t="shared" si="3201"/>
        <v>0</v>
      </c>
      <c r="PVS1396" s="84">
        <f t="shared" si="3201"/>
        <v>2000000</v>
      </c>
      <c r="PVT1396" s="84">
        <f t="shared" si="3201"/>
        <v>3000000</v>
      </c>
      <c r="PWA1396" s="84" t="s">
        <v>5401</v>
      </c>
      <c r="PWB1396" s="84">
        <f>PWB1390</f>
        <v>1000000</v>
      </c>
      <c r="PWC1396" s="84">
        <f t="shared" si="3201"/>
        <v>0</v>
      </c>
      <c r="PWD1396" s="84">
        <f t="shared" si="3201"/>
        <v>0</v>
      </c>
      <c r="PWE1396" s="84">
        <f t="shared" si="3201"/>
        <v>1000000</v>
      </c>
      <c r="PWF1396" s="84">
        <f t="shared" si="3201"/>
        <v>2000000</v>
      </c>
      <c r="PWG1396" s="84">
        <f t="shared" si="3201"/>
        <v>0</v>
      </c>
      <c r="PWH1396" s="84">
        <f t="shared" si="3201"/>
        <v>0</v>
      </c>
      <c r="PWI1396" s="84">
        <f t="shared" si="3201"/>
        <v>2000000</v>
      </c>
      <c r="PWJ1396" s="84">
        <f t="shared" si="3201"/>
        <v>3000000</v>
      </c>
      <c r="PWQ1396" s="84" t="s">
        <v>5401</v>
      </c>
      <c r="PWR1396" s="84">
        <f>PWR1390</f>
        <v>1000000</v>
      </c>
      <c r="PWS1396" s="84">
        <f t="shared" si="3201"/>
        <v>0</v>
      </c>
      <c r="PWT1396" s="84">
        <f t="shared" si="3201"/>
        <v>0</v>
      </c>
      <c r="PWU1396" s="84">
        <f t="shared" si="3201"/>
        <v>1000000</v>
      </c>
      <c r="PWV1396" s="84">
        <f t="shared" si="3201"/>
        <v>2000000</v>
      </c>
      <c r="PWW1396" s="84">
        <f t="shared" si="3201"/>
        <v>0</v>
      </c>
      <c r="PWX1396" s="84">
        <f t="shared" si="3201"/>
        <v>0</v>
      </c>
      <c r="PWY1396" s="84">
        <f t="shared" si="3201"/>
        <v>2000000</v>
      </c>
      <c r="PWZ1396" s="84">
        <f t="shared" si="3201"/>
        <v>3000000</v>
      </c>
      <c r="PXG1396" s="84" t="s">
        <v>5401</v>
      </c>
      <c r="PXH1396" s="84">
        <f>PXH1390</f>
        <v>1000000</v>
      </c>
      <c r="PXI1396" s="84">
        <f t="shared" si="3201"/>
        <v>0</v>
      </c>
      <c r="PXJ1396" s="84">
        <f t="shared" si="3201"/>
        <v>0</v>
      </c>
      <c r="PXK1396" s="84">
        <f t="shared" si="3201"/>
        <v>1000000</v>
      </c>
      <c r="PXL1396" s="84">
        <f t="shared" si="3201"/>
        <v>2000000</v>
      </c>
      <c r="PXM1396" s="84">
        <f t="shared" si="3201"/>
        <v>0</v>
      </c>
      <c r="PXN1396" s="84">
        <f t="shared" si="3201"/>
        <v>0</v>
      </c>
      <c r="PXO1396" s="84">
        <f t="shared" si="3201"/>
        <v>2000000</v>
      </c>
      <c r="PXP1396" s="84">
        <f t="shared" si="3201"/>
        <v>3000000</v>
      </c>
      <c r="PXW1396" s="84" t="s">
        <v>5401</v>
      </c>
      <c r="PXX1396" s="84">
        <f>PXX1390</f>
        <v>1000000</v>
      </c>
      <c r="PXY1396" s="84">
        <f t="shared" ref="PXY1396:QAB1396" si="3202">PXY1390</f>
        <v>0</v>
      </c>
      <c r="PXZ1396" s="84">
        <f t="shared" si="3202"/>
        <v>0</v>
      </c>
      <c r="PYA1396" s="84">
        <f t="shared" si="3202"/>
        <v>1000000</v>
      </c>
      <c r="PYB1396" s="84">
        <f t="shared" si="3202"/>
        <v>2000000</v>
      </c>
      <c r="PYC1396" s="84">
        <f t="shared" si="3202"/>
        <v>0</v>
      </c>
      <c r="PYD1396" s="84">
        <f t="shared" si="3202"/>
        <v>0</v>
      </c>
      <c r="PYE1396" s="84">
        <f t="shared" si="3202"/>
        <v>2000000</v>
      </c>
      <c r="PYF1396" s="84">
        <f t="shared" si="3202"/>
        <v>3000000</v>
      </c>
      <c r="PYM1396" s="84" t="s">
        <v>5401</v>
      </c>
      <c r="PYN1396" s="84">
        <f>PYN1390</f>
        <v>1000000</v>
      </c>
      <c r="PYO1396" s="84">
        <f t="shared" si="3202"/>
        <v>0</v>
      </c>
      <c r="PYP1396" s="84">
        <f t="shared" si="3202"/>
        <v>0</v>
      </c>
      <c r="PYQ1396" s="84">
        <f t="shared" si="3202"/>
        <v>1000000</v>
      </c>
      <c r="PYR1396" s="84">
        <f t="shared" si="3202"/>
        <v>2000000</v>
      </c>
      <c r="PYS1396" s="84">
        <f t="shared" si="3202"/>
        <v>0</v>
      </c>
      <c r="PYT1396" s="84">
        <f t="shared" si="3202"/>
        <v>0</v>
      </c>
      <c r="PYU1396" s="84">
        <f t="shared" si="3202"/>
        <v>2000000</v>
      </c>
      <c r="PYV1396" s="84">
        <f t="shared" si="3202"/>
        <v>3000000</v>
      </c>
      <c r="PZC1396" s="84" t="s">
        <v>5401</v>
      </c>
      <c r="PZD1396" s="84">
        <f>PZD1390</f>
        <v>1000000</v>
      </c>
      <c r="PZE1396" s="84">
        <f t="shared" si="3202"/>
        <v>0</v>
      </c>
      <c r="PZF1396" s="84">
        <f t="shared" si="3202"/>
        <v>0</v>
      </c>
      <c r="PZG1396" s="84">
        <f t="shared" si="3202"/>
        <v>1000000</v>
      </c>
      <c r="PZH1396" s="84">
        <f t="shared" si="3202"/>
        <v>2000000</v>
      </c>
      <c r="PZI1396" s="84">
        <f t="shared" si="3202"/>
        <v>0</v>
      </c>
      <c r="PZJ1396" s="84">
        <f t="shared" si="3202"/>
        <v>0</v>
      </c>
      <c r="PZK1396" s="84">
        <f t="shared" si="3202"/>
        <v>2000000</v>
      </c>
      <c r="PZL1396" s="84">
        <f t="shared" si="3202"/>
        <v>3000000</v>
      </c>
      <c r="PZS1396" s="84" t="s">
        <v>5401</v>
      </c>
      <c r="PZT1396" s="84">
        <f>PZT1390</f>
        <v>1000000</v>
      </c>
      <c r="PZU1396" s="84">
        <f t="shared" si="3202"/>
        <v>0</v>
      </c>
      <c r="PZV1396" s="84">
        <f t="shared" si="3202"/>
        <v>0</v>
      </c>
      <c r="PZW1396" s="84">
        <f t="shared" si="3202"/>
        <v>1000000</v>
      </c>
      <c r="PZX1396" s="84">
        <f t="shared" si="3202"/>
        <v>2000000</v>
      </c>
      <c r="PZY1396" s="84">
        <f t="shared" si="3202"/>
        <v>0</v>
      </c>
      <c r="PZZ1396" s="84">
        <f t="shared" si="3202"/>
        <v>0</v>
      </c>
      <c r="QAA1396" s="84">
        <f t="shared" si="3202"/>
        <v>2000000</v>
      </c>
      <c r="QAB1396" s="84">
        <f t="shared" si="3202"/>
        <v>3000000</v>
      </c>
      <c r="QAI1396" s="84" t="s">
        <v>5401</v>
      </c>
      <c r="QAJ1396" s="84">
        <f>QAJ1390</f>
        <v>1000000</v>
      </c>
      <c r="QAK1396" s="84">
        <f t="shared" ref="QAK1396:QCN1396" si="3203">QAK1390</f>
        <v>0</v>
      </c>
      <c r="QAL1396" s="84">
        <f t="shared" si="3203"/>
        <v>0</v>
      </c>
      <c r="QAM1396" s="84">
        <f t="shared" si="3203"/>
        <v>1000000</v>
      </c>
      <c r="QAN1396" s="84">
        <f t="shared" si="3203"/>
        <v>2000000</v>
      </c>
      <c r="QAO1396" s="84">
        <f t="shared" si="3203"/>
        <v>0</v>
      </c>
      <c r="QAP1396" s="84">
        <f t="shared" si="3203"/>
        <v>0</v>
      </c>
      <c r="QAQ1396" s="84">
        <f t="shared" si="3203"/>
        <v>2000000</v>
      </c>
      <c r="QAR1396" s="84">
        <f t="shared" si="3203"/>
        <v>3000000</v>
      </c>
      <c r="QAY1396" s="84" t="s">
        <v>5401</v>
      </c>
      <c r="QAZ1396" s="84">
        <f>QAZ1390</f>
        <v>1000000</v>
      </c>
      <c r="QBA1396" s="84">
        <f t="shared" si="3203"/>
        <v>0</v>
      </c>
      <c r="QBB1396" s="84">
        <f t="shared" si="3203"/>
        <v>0</v>
      </c>
      <c r="QBC1396" s="84">
        <f t="shared" si="3203"/>
        <v>1000000</v>
      </c>
      <c r="QBD1396" s="84">
        <f t="shared" si="3203"/>
        <v>2000000</v>
      </c>
      <c r="QBE1396" s="84">
        <f t="shared" si="3203"/>
        <v>0</v>
      </c>
      <c r="QBF1396" s="84">
        <f t="shared" si="3203"/>
        <v>0</v>
      </c>
      <c r="QBG1396" s="84">
        <f t="shared" si="3203"/>
        <v>2000000</v>
      </c>
      <c r="QBH1396" s="84">
        <f t="shared" si="3203"/>
        <v>3000000</v>
      </c>
      <c r="QBO1396" s="84" t="s">
        <v>5401</v>
      </c>
      <c r="QBP1396" s="84">
        <f>QBP1390</f>
        <v>1000000</v>
      </c>
      <c r="QBQ1396" s="84">
        <f t="shared" si="3203"/>
        <v>0</v>
      </c>
      <c r="QBR1396" s="84">
        <f t="shared" si="3203"/>
        <v>0</v>
      </c>
      <c r="QBS1396" s="84">
        <f t="shared" si="3203"/>
        <v>1000000</v>
      </c>
      <c r="QBT1396" s="84">
        <f t="shared" si="3203"/>
        <v>2000000</v>
      </c>
      <c r="QBU1396" s="84">
        <f t="shared" si="3203"/>
        <v>0</v>
      </c>
      <c r="QBV1396" s="84">
        <f t="shared" si="3203"/>
        <v>0</v>
      </c>
      <c r="QBW1396" s="84">
        <f t="shared" si="3203"/>
        <v>2000000</v>
      </c>
      <c r="QBX1396" s="84">
        <f t="shared" si="3203"/>
        <v>3000000</v>
      </c>
      <c r="QCE1396" s="84" t="s">
        <v>5401</v>
      </c>
      <c r="QCF1396" s="84">
        <f>QCF1390</f>
        <v>1000000</v>
      </c>
      <c r="QCG1396" s="84">
        <f t="shared" si="3203"/>
        <v>0</v>
      </c>
      <c r="QCH1396" s="84">
        <f t="shared" si="3203"/>
        <v>0</v>
      </c>
      <c r="QCI1396" s="84">
        <f t="shared" si="3203"/>
        <v>1000000</v>
      </c>
      <c r="QCJ1396" s="84">
        <f t="shared" si="3203"/>
        <v>2000000</v>
      </c>
      <c r="QCK1396" s="84">
        <f t="shared" si="3203"/>
        <v>0</v>
      </c>
      <c r="QCL1396" s="84">
        <f t="shared" si="3203"/>
        <v>0</v>
      </c>
      <c r="QCM1396" s="84">
        <f t="shared" si="3203"/>
        <v>2000000</v>
      </c>
      <c r="QCN1396" s="84">
        <f t="shared" si="3203"/>
        <v>3000000</v>
      </c>
      <c r="QCU1396" s="84" t="s">
        <v>5401</v>
      </c>
      <c r="QCV1396" s="84">
        <f>QCV1390</f>
        <v>1000000</v>
      </c>
      <c r="QCW1396" s="84">
        <f t="shared" ref="QCW1396:QEZ1396" si="3204">QCW1390</f>
        <v>0</v>
      </c>
      <c r="QCX1396" s="84">
        <f t="shared" si="3204"/>
        <v>0</v>
      </c>
      <c r="QCY1396" s="84">
        <f t="shared" si="3204"/>
        <v>1000000</v>
      </c>
      <c r="QCZ1396" s="84">
        <f t="shared" si="3204"/>
        <v>2000000</v>
      </c>
      <c r="QDA1396" s="84">
        <f t="shared" si="3204"/>
        <v>0</v>
      </c>
      <c r="QDB1396" s="84">
        <f t="shared" si="3204"/>
        <v>0</v>
      </c>
      <c r="QDC1396" s="84">
        <f t="shared" si="3204"/>
        <v>2000000</v>
      </c>
      <c r="QDD1396" s="84">
        <f t="shared" si="3204"/>
        <v>3000000</v>
      </c>
      <c r="QDK1396" s="84" t="s">
        <v>5401</v>
      </c>
      <c r="QDL1396" s="84">
        <f>QDL1390</f>
        <v>1000000</v>
      </c>
      <c r="QDM1396" s="84">
        <f t="shared" si="3204"/>
        <v>0</v>
      </c>
      <c r="QDN1396" s="84">
        <f t="shared" si="3204"/>
        <v>0</v>
      </c>
      <c r="QDO1396" s="84">
        <f t="shared" si="3204"/>
        <v>1000000</v>
      </c>
      <c r="QDP1396" s="84">
        <f t="shared" si="3204"/>
        <v>2000000</v>
      </c>
      <c r="QDQ1396" s="84">
        <f t="shared" si="3204"/>
        <v>0</v>
      </c>
      <c r="QDR1396" s="84">
        <f t="shared" si="3204"/>
        <v>0</v>
      </c>
      <c r="QDS1396" s="84">
        <f t="shared" si="3204"/>
        <v>2000000</v>
      </c>
      <c r="QDT1396" s="84">
        <f t="shared" si="3204"/>
        <v>3000000</v>
      </c>
      <c r="QEA1396" s="84" t="s">
        <v>5401</v>
      </c>
      <c r="QEB1396" s="84">
        <f>QEB1390</f>
        <v>1000000</v>
      </c>
      <c r="QEC1396" s="84">
        <f t="shared" si="3204"/>
        <v>0</v>
      </c>
      <c r="QED1396" s="84">
        <f t="shared" si="3204"/>
        <v>0</v>
      </c>
      <c r="QEE1396" s="84">
        <f t="shared" si="3204"/>
        <v>1000000</v>
      </c>
      <c r="QEF1396" s="84">
        <f t="shared" si="3204"/>
        <v>2000000</v>
      </c>
      <c r="QEG1396" s="84">
        <f t="shared" si="3204"/>
        <v>0</v>
      </c>
      <c r="QEH1396" s="84">
        <f t="shared" si="3204"/>
        <v>0</v>
      </c>
      <c r="QEI1396" s="84">
        <f t="shared" si="3204"/>
        <v>2000000</v>
      </c>
      <c r="QEJ1396" s="84">
        <f t="shared" si="3204"/>
        <v>3000000</v>
      </c>
      <c r="QEQ1396" s="84" t="s">
        <v>5401</v>
      </c>
      <c r="QER1396" s="84">
        <f>QER1390</f>
        <v>1000000</v>
      </c>
      <c r="QES1396" s="84">
        <f t="shared" si="3204"/>
        <v>0</v>
      </c>
      <c r="QET1396" s="84">
        <f t="shared" si="3204"/>
        <v>0</v>
      </c>
      <c r="QEU1396" s="84">
        <f t="shared" si="3204"/>
        <v>1000000</v>
      </c>
      <c r="QEV1396" s="84">
        <f t="shared" si="3204"/>
        <v>2000000</v>
      </c>
      <c r="QEW1396" s="84">
        <f t="shared" si="3204"/>
        <v>0</v>
      </c>
      <c r="QEX1396" s="84">
        <f t="shared" si="3204"/>
        <v>0</v>
      </c>
      <c r="QEY1396" s="84">
        <f t="shared" si="3204"/>
        <v>2000000</v>
      </c>
      <c r="QEZ1396" s="84">
        <f t="shared" si="3204"/>
        <v>3000000</v>
      </c>
      <c r="QFG1396" s="84" t="s">
        <v>5401</v>
      </c>
      <c r="QFH1396" s="84">
        <f>QFH1390</f>
        <v>1000000</v>
      </c>
      <c r="QFI1396" s="84">
        <f t="shared" ref="QFI1396:QHL1396" si="3205">QFI1390</f>
        <v>0</v>
      </c>
      <c r="QFJ1396" s="84">
        <f t="shared" si="3205"/>
        <v>0</v>
      </c>
      <c r="QFK1396" s="84">
        <f t="shared" si="3205"/>
        <v>1000000</v>
      </c>
      <c r="QFL1396" s="84">
        <f t="shared" si="3205"/>
        <v>2000000</v>
      </c>
      <c r="QFM1396" s="84">
        <f t="shared" si="3205"/>
        <v>0</v>
      </c>
      <c r="QFN1396" s="84">
        <f t="shared" si="3205"/>
        <v>0</v>
      </c>
      <c r="QFO1396" s="84">
        <f t="shared" si="3205"/>
        <v>2000000</v>
      </c>
      <c r="QFP1396" s="84">
        <f t="shared" si="3205"/>
        <v>3000000</v>
      </c>
      <c r="QFW1396" s="84" t="s">
        <v>5401</v>
      </c>
      <c r="QFX1396" s="84">
        <f>QFX1390</f>
        <v>1000000</v>
      </c>
      <c r="QFY1396" s="84">
        <f t="shared" si="3205"/>
        <v>0</v>
      </c>
      <c r="QFZ1396" s="84">
        <f t="shared" si="3205"/>
        <v>0</v>
      </c>
      <c r="QGA1396" s="84">
        <f t="shared" si="3205"/>
        <v>1000000</v>
      </c>
      <c r="QGB1396" s="84">
        <f t="shared" si="3205"/>
        <v>2000000</v>
      </c>
      <c r="QGC1396" s="84">
        <f t="shared" si="3205"/>
        <v>0</v>
      </c>
      <c r="QGD1396" s="84">
        <f t="shared" si="3205"/>
        <v>0</v>
      </c>
      <c r="QGE1396" s="84">
        <f t="shared" si="3205"/>
        <v>2000000</v>
      </c>
      <c r="QGF1396" s="84">
        <f t="shared" si="3205"/>
        <v>3000000</v>
      </c>
      <c r="QGM1396" s="84" t="s">
        <v>5401</v>
      </c>
      <c r="QGN1396" s="84">
        <f>QGN1390</f>
        <v>1000000</v>
      </c>
      <c r="QGO1396" s="84">
        <f t="shared" si="3205"/>
        <v>0</v>
      </c>
      <c r="QGP1396" s="84">
        <f t="shared" si="3205"/>
        <v>0</v>
      </c>
      <c r="QGQ1396" s="84">
        <f t="shared" si="3205"/>
        <v>1000000</v>
      </c>
      <c r="QGR1396" s="84">
        <f t="shared" si="3205"/>
        <v>2000000</v>
      </c>
      <c r="QGS1396" s="84">
        <f t="shared" si="3205"/>
        <v>0</v>
      </c>
      <c r="QGT1396" s="84">
        <f t="shared" si="3205"/>
        <v>0</v>
      </c>
      <c r="QGU1396" s="84">
        <f t="shared" si="3205"/>
        <v>2000000</v>
      </c>
      <c r="QGV1396" s="84">
        <f t="shared" si="3205"/>
        <v>3000000</v>
      </c>
      <c r="QHC1396" s="84" t="s">
        <v>5401</v>
      </c>
      <c r="QHD1396" s="84">
        <f>QHD1390</f>
        <v>1000000</v>
      </c>
      <c r="QHE1396" s="84">
        <f t="shared" si="3205"/>
        <v>0</v>
      </c>
      <c r="QHF1396" s="84">
        <f t="shared" si="3205"/>
        <v>0</v>
      </c>
      <c r="QHG1396" s="84">
        <f t="shared" si="3205"/>
        <v>1000000</v>
      </c>
      <c r="QHH1396" s="84">
        <f t="shared" si="3205"/>
        <v>2000000</v>
      </c>
      <c r="QHI1396" s="84">
        <f t="shared" si="3205"/>
        <v>0</v>
      </c>
      <c r="QHJ1396" s="84">
        <f t="shared" si="3205"/>
        <v>0</v>
      </c>
      <c r="QHK1396" s="84">
        <f t="shared" si="3205"/>
        <v>2000000</v>
      </c>
      <c r="QHL1396" s="84">
        <f t="shared" si="3205"/>
        <v>3000000</v>
      </c>
      <c r="QHS1396" s="84" t="s">
        <v>5401</v>
      </c>
      <c r="QHT1396" s="84">
        <f>QHT1390</f>
        <v>1000000</v>
      </c>
      <c r="QHU1396" s="84">
        <f t="shared" ref="QHU1396:QJX1396" si="3206">QHU1390</f>
        <v>0</v>
      </c>
      <c r="QHV1396" s="84">
        <f t="shared" si="3206"/>
        <v>0</v>
      </c>
      <c r="QHW1396" s="84">
        <f t="shared" si="3206"/>
        <v>1000000</v>
      </c>
      <c r="QHX1396" s="84">
        <f t="shared" si="3206"/>
        <v>2000000</v>
      </c>
      <c r="QHY1396" s="84">
        <f t="shared" si="3206"/>
        <v>0</v>
      </c>
      <c r="QHZ1396" s="84">
        <f t="shared" si="3206"/>
        <v>0</v>
      </c>
      <c r="QIA1396" s="84">
        <f t="shared" si="3206"/>
        <v>2000000</v>
      </c>
      <c r="QIB1396" s="84">
        <f t="shared" si="3206"/>
        <v>3000000</v>
      </c>
      <c r="QII1396" s="84" t="s">
        <v>5401</v>
      </c>
      <c r="QIJ1396" s="84">
        <f>QIJ1390</f>
        <v>1000000</v>
      </c>
      <c r="QIK1396" s="84">
        <f t="shared" si="3206"/>
        <v>0</v>
      </c>
      <c r="QIL1396" s="84">
        <f t="shared" si="3206"/>
        <v>0</v>
      </c>
      <c r="QIM1396" s="84">
        <f t="shared" si="3206"/>
        <v>1000000</v>
      </c>
      <c r="QIN1396" s="84">
        <f t="shared" si="3206"/>
        <v>2000000</v>
      </c>
      <c r="QIO1396" s="84">
        <f t="shared" si="3206"/>
        <v>0</v>
      </c>
      <c r="QIP1396" s="84">
        <f t="shared" si="3206"/>
        <v>0</v>
      </c>
      <c r="QIQ1396" s="84">
        <f t="shared" si="3206"/>
        <v>2000000</v>
      </c>
      <c r="QIR1396" s="84">
        <f t="shared" si="3206"/>
        <v>3000000</v>
      </c>
      <c r="QIY1396" s="84" t="s">
        <v>5401</v>
      </c>
      <c r="QIZ1396" s="84">
        <f>QIZ1390</f>
        <v>1000000</v>
      </c>
      <c r="QJA1396" s="84">
        <f t="shared" si="3206"/>
        <v>0</v>
      </c>
      <c r="QJB1396" s="84">
        <f t="shared" si="3206"/>
        <v>0</v>
      </c>
      <c r="QJC1396" s="84">
        <f t="shared" si="3206"/>
        <v>1000000</v>
      </c>
      <c r="QJD1396" s="84">
        <f t="shared" si="3206"/>
        <v>2000000</v>
      </c>
      <c r="QJE1396" s="84">
        <f t="shared" si="3206"/>
        <v>0</v>
      </c>
      <c r="QJF1396" s="84">
        <f t="shared" si="3206"/>
        <v>0</v>
      </c>
      <c r="QJG1396" s="84">
        <f t="shared" si="3206"/>
        <v>2000000</v>
      </c>
      <c r="QJH1396" s="84">
        <f t="shared" si="3206"/>
        <v>3000000</v>
      </c>
      <c r="QJO1396" s="84" t="s">
        <v>5401</v>
      </c>
      <c r="QJP1396" s="84">
        <f>QJP1390</f>
        <v>1000000</v>
      </c>
      <c r="QJQ1396" s="84">
        <f t="shared" si="3206"/>
        <v>0</v>
      </c>
      <c r="QJR1396" s="84">
        <f t="shared" si="3206"/>
        <v>0</v>
      </c>
      <c r="QJS1396" s="84">
        <f t="shared" si="3206"/>
        <v>1000000</v>
      </c>
      <c r="QJT1396" s="84">
        <f t="shared" si="3206"/>
        <v>2000000</v>
      </c>
      <c r="QJU1396" s="84">
        <f t="shared" si="3206"/>
        <v>0</v>
      </c>
      <c r="QJV1396" s="84">
        <f t="shared" si="3206"/>
        <v>0</v>
      </c>
      <c r="QJW1396" s="84">
        <f t="shared" si="3206"/>
        <v>2000000</v>
      </c>
      <c r="QJX1396" s="84">
        <f t="shared" si="3206"/>
        <v>3000000</v>
      </c>
      <c r="QKE1396" s="84" t="s">
        <v>5401</v>
      </c>
      <c r="QKF1396" s="84">
        <f>QKF1390</f>
        <v>1000000</v>
      </c>
      <c r="QKG1396" s="84">
        <f t="shared" ref="QKG1396:QMJ1396" si="3207">QKG1390</f>
        <v>0</v>
      </c>
      <c r="QKH1396" s="84">
        <f t="shared" si="3207"/>
        <v>0</v>
      </c>
      <c r="QKI1396" s="84">
        <f t="shared" si="3207"/>
        <v>1000000</v>
      </c>
      <c r="QKJ1396" s="84">
        <f t="shared" si="3207"/>
        <v>2000000</v>
      </c>
      <c r="QKK1396" s="84">
        <f t="shared" si="3207"/>
        <v>0</v>
      </c>
      <c r="QKL1396" s="84">
        <f t="shared" si="3207"/>
        <v>0</v>
      </c>
      <c r="QKM1396" s="84">
        <f t="shared" si="3207"/>
        <v>2000000</v>
      </c>
      <c r="QKN1396" s="84">
        <f t="shared" si="3207"/>
        <v>3000000</v>
      </c>
      <c r="QKU1396" s="84" t="s">
        <v>5401</v>
      </c>
      <c r="QKV1396" s="84">
        <f>QKV1390</f>
        <v>1000000</v>
      </c>
      <c r="QKW1396" s="84">
        <f t="shared" si="3207"/>
        <v>0</v>
      </c>
      <c r="QKX1396" s="84">
        <f t="shared" si="3207"/>
        <v>0</v>
      </c>
      <c r="QKY1396" s="84">
        <f t="shared" si="3207"/>
        <v>1000000</v>
      </c>
      <c r="QKZ1396" s="84">
        <f t="shared" si="3207"/>
        <v>2000000</v>
      </c>
      <c r="QLA1396" s="84">
        <f t="shared" si="3207"/>
        <v>0</v>
      </c>
      <c r="QLB1396" s="84">
        <f t="shared" si="3207"/>
        <v>0</v>
      </c>
      <c r="QLC1396" s="84">
        <f t="shared" si="3207"/>
        <v>2000000</v>
      </c>
      <c r="QLD1396" s="84">
        <f t="shared" si="3207"/>
        <v>3000000</v>
      </c>
      <c r="QLK1396" s="84" t="s">
        <v>5401</v>
      </c>
      <c r="QLL1396" s="84">
        <f>QLL1390</f>
        <v>1000000</v>
      </c>
      <c r="QLM1396" s="84">
        <f t="shared" si="3207"/>
        <v>0</v>
      </c>
      <c r="QLN1396" s="84">
        <f t="shared" si="3207"/>
        <v>0</v>
      </c>
      <c r="QLO1396" s="84">
        <f t="shared" si="3207"/>
        <v>1000000</v>
      </c>
      <c r="QLP1396" s="84">
        <f t="shared" si="3207"/>
        <v>2000000</v>
      </c>
      <c r="QLQ1396" s="84">
        <f t="shared" si="3207"/>
        <v>0</v>
      </c>
      <c r="QLR1396" s="84">
        <f t="shared" si="3207"/>
        <v>0</v>
      </c>
      <c r="QLS1396" s="84">
        <f t="shared" si="3207"/>
        <v>2000000</v>
      </c>
      <c r="QLT1396" s="84">
        <f t="shared" si="3207"/>
        <v>3000000</v>
      </c>
      <c r="QMA1396" s="84" t="s">
        <v>5401</v>
      </c>
      <c r="QMB1396" s="84">
        <f>QMB1390</f>
        <v>1000000</v>
      </c>
      <c r="QMC1396" s="84">
        <f t="shared" si="3207"/>
        <v>0</v>
      </c>
      <c r="QMD1396" s="84">
        <f t="shared" si="3207"/>
        <v>0</v>
      </c>
      <c r="QME1396" s="84">
        <f t="shared" si="3207"/>
        <v>1000000</v>
      </c>
      <c r="QMF1396" s="84">
        <f t="shared" si="3207"/>
        <v>2000000</v>
      </c>
      <c r="QMG1396" s="84">
        <f t="shared" si="3207"/>
        <v>0</v>
      </c>
      <c r="QMH1396" s="84">
        <f t="shared" si="3207"/>
        <v>0</v>
      </c>
      <c r="QMI1396" s="84">
        <f t="shared" si="3207"/>
        <v>2000000</v>
      </c>
      <c r="QMJ1396" s="84">
        <f t="shared" si="3207"/>
        <v>3000000</v>
      </c>
      <c r="QMQ1396" s="84" t="s">
        <v>5401</v>
      </c>
      <c r="QMR1396" s="84">
        <f>QMR1390</f>
        <v>1000000</v>
      </c>
      <c r="QMS1396" s="84">
        <f t="shared" ref="QMS1396:QOV1396" si="3208">QMS1390</f>
        <v>0</v>
      </c>
      <c r="QMT1396" s="84">
        <f t="shared" si="3208"/>
        <v>0</v>
      </c>
      <c r="QMU1396" s="84">
        <f t="shared" si="3208"/>
        <v>1000000</v>
      </c>
      <c r="QMV1396" s="84">
        <f t="shared" si="3208"/>
        <v>2000000</v>
      </c>
      <c r="QMW1396" s="84">
        <f t="shared" si="3208"/>
        <v>0</v>
      </c>
      <c r="QMX1396" s="84">
        <f t="shared" si="3208"/>
        <v>0</v>
      </c>
      <c r="QMY1396" s="84">
        <f t="shared" si="3208"/>
        <v>2000000</v>
      </c>
      <c r="QMZ1396" s="84">
        <f t="shared" si="3208"/>
        <v>3000000</v>
      </c>
      <c r="QNG1396" s="84" t="s">
        <v>5401</v>
      </c>
      <c r="QNH1396" s="84">
        <f>QNH1390</f>
        <v>1000000</v>
      </c>
      <c r="QNI1396" s="84">
        <f t="shared" si="3208"/>
        <v>0</v>
      </c>
      <c r="QNJ1396" s="84">
        <f t="shared" si="3208"/>
        <v>0</v>
      </c>
      <c r="QNK1396" s="84">
        <f t="shared" si="3208"/>
        <v>1000000</v>
      </c>
      <c r="QNL1396" s="84">
        <f t="shared" si="3208"/>
        <v>2000000</v>
      </c>
      <c r="QNM1396" s="84">
        <f t="shared" si="3208"/>
        <v>0</v>
      </c>
      <c r="QNN1396" s="84">
        <f t="shared" si="3208"/>
        <v>0</v>
      </c>
      <c r="QNO1396" s="84">
        <f t="shared" si="3208"/>
        <v>2000000</v>
      </c>
      <c r="QNP1396" s="84">
        <f t="shared" si="3208"/>
        <v>3000000</v>
      </c>
      <c r="QNW1396" s="84" t="s">
        <v>5401</v>
      </c>
      <c r="QNX1396" s="84">
        <f>QNX1390</f>
        <v>1000000</v>
      </c>
      <c r="QNY1396" s="84">
        <f t="shared" si="3208"/>
        <v>0</v>
      </c>
      <c r="QNZ1396" s="84">
        <f t="shared" si="3208"/>
        <v>0</v>
      </c>
      <c r="QOA1396" s="84">
        <f t="shared" si="3208"/>
        <v>1000000</v>
      </c>
      <c r="QOB1396" s="84">
        <f t="shared" si="3208"/>
        <v>2000000</v>
      </c>
      <c r="QOC1396" s="84">
        <f t="shared" si="3208"/>
        <v>0</v>
      </c>
      <c r="QOD1396" s="84">
        <f t="shared" si="3208"/>
        <v>0</v>
      </c>
      <c r="QOE1396" s="84">
        <f t="shared" si="3208"/>
        <v>2000000</v>
      </c>
      <c r="QOF1396" s="84">
        <f t="shared" si="3208"/>
        <v>3000000</v>
      </c>
      <c r="QOM1396" s="84" t="s">
        <v>5401</v>
      </c>
      <c r="QON1396" s="84">
        <f>QON1390</f>
        <v>1000000</v>
      </c>
      <c r="QOO1396" s="84">
        <f t="shared" si="3208"/>
        <v>0</v>
      </c>
      <c r="QOP1396" s="84">
        <f t="shared" si="3208"/>
        <v>0</v>
      </c>
      <c r="QOQ1396" s="84">
        <f t="shared" si="3208"/>
        <v>1000000</v>
      </c>
      <c r="QOR1396" s="84">
        <f t="shared" si="3208"/>
        <v>2000000</v>
      </c>
      <c r="QOS1396" s="84">
        <f t="shared" si="3208"/>
        <v>0</v>
      </c>
      <c r="QOT1396" s="84">
        <f t="shared" si="3208"/>
        <v>0</v>
      </c>
      <c r="QOU1396" s="84">
        <f t="shared" si="3208"/>
        <v>2000000</v>
      </c>
      <c r="QOV1396" s="84">
        <f t="shared" si="3208"/>
        <v>3000000</v>
      </c>
      <c r="QPC1396" s="84" t="s">
        <v>5401</v>
      </c>
      <c r="QPD1396" s="84">
        <f>QPD1390</f>
        <v>1000000</v>
      </c>
      <c r="QPE1396" s="84">
        <f t="shared" ref="QPE1396:QRH1396" si="3209">QPE1390</f>
        <v>0</v>
      </c>
      <c r="QPF1396" s="84">
        <f t="shared" si="3209"/>
        <v>0</v>
      </c>
      <c r="QPG1396" s="84">
        <f t="shared" si="3209"/>
        <v>1000000</v>
      </c>
      <c r="QPH1396" s="84">
        <f t="shared" si="3209"/>
        <v>2000000</v>
      </c>
      <c r="QPI1396" s="84">
        <f t="shared" si="3209"/>
        <v>0</v>
      </c>
      <c r="QPJ1396" s="84">
        <f t="shared" si="3209"/>
        <v>0</v>
      </c>
      <c r="QPK1396" s="84">
        <f t="shared" si="3209"/>
        <v>2000000</v>
      </c>
      <c r="QPL1396" s="84">
        <f t="shared" si="3209"/>
        <v>3000000</v>
      </c>
      <c r="QPS1396" s="84" t="s">
        <v>5401</v>
      </c>
      <c r="QPT1396" s="84">
        <f>QPT1390</f>
        <v>1000000</v>
      </c>
      <c r="QPU1396" s="84">
        <f t="shared" si="3209"/>
        <v>0</v>
      </c>
      <c r="QPV1396" s="84">
        <f t="shared" si="3209"/>
        <v>0</v>
      </c>
      <c r="QPW1396" s="84">
        <f t="shared" si="3209"/>
        <v>1000000</v>
      </c>
      <c r="QPX1396" s="84">
        <f t="shared" si="3209"/>
        <v>2000000</v>
      </c>
      <c r="QPY1396" s="84">
        <f t="shared" si="3209"/>
        <v>0</v>
      </c>
      <c r="QPZ1396" s="84">
        <f t="shared" si="3209"/>
        <v>0</v>
      </c>
      <c r="QQA1396" s="84">
        <f t="shared" si="3209"/>
        <v>2000000</v>
      </c>
      <c r="QQB1396" s="84">
        <f t="shared" si="3209"/>
        <v>3000000</v>
      </c>
      <c r="QQI1396" s="84" t="s">
        <v>5401</v>
      </c>
      <c r="QQJ1396" s="84">
        <f>QQJ1390</f>
        <v>1000000</v>
      </c>
      <c r="QQK1396" s="84">
        <f t="shared" si="3209"/>
        <v>0</v>
      </c>
      <c r="QQL1396" s="84">
        <f t="shared" si="3209"/>
        <v>0</v>
      </c>
      <c r="QQM1396" s="84">
        <f t="shared" si="3209"/>
        <v>1000000</v>
      </c>
      <c r="QQN1396" s="84">
        <f t="shared" si="3209"/>
        <v>2000000</v>
      </c>
      <c r="QQO1396" s="84">
        <f t="shared" si="3209"/>
        <v>0</v>
      </c>
      <c r="QQP1396" s="84">
        <f t="shared" si="3209"/>
        <v>0</v>
      </c>
      <c r="QQQ1396" s="84">
        <f t="shared" si="3209"/>
        <v>2000000</v>
      </c>
      <c r="QQR1396" s="84">
        <f t="shared" si="3209"/>
        <v>3000000</v>
      </c>
      <c r="QQY1396" s="84" t="s">
        <v>5401</v>
      </c>
      <c r="QQZ1396" s="84">
        <f>QQZ1390</f>
        <v>1000000</v>
      </c>
      <c r="QRA1396" s="84">
        <f t="shared" si="3209"/>
        <v>0</v>
      </c>
      <c r="QRB1396" s="84">
        <f t="shared" si="3209"/>
        <v>0</v>
      </c>
      <c r="QRC1396" s="84">
        <f t="shared" si="3209"/>
        <v>1000000</v>
      </c>
      <c r="QRD1396" s="84">
        <f t="shared" si="3209"/>
        <v>2000000</v>
      </c>
      <c r="QRE1396" s="84">
        <f t="shared" si="3209"/>
        <v>0</v>
      </c>
      <c r="QRF1396" s="84">
        <f t="shared" si="3209"/>
        <v>0</v>
      </c>
      <c r="QRG1396" s="84">
        <f t="shared" si="3209"/>
        <v>2000000</v>
      </c>
      <c r="QRH1396" s="84">
        <f t="shared" si="3209"/>
        <v>3000000</v>
      </c>
      <c r="QRO1396" s="84" t="s">
        <v>5401</v>
      </c>
      <c r="QRP1396" s="84">
        <f>QRP1390</f>
        <v>1000000</v>
      </c>
      <c r="QRQ1396" s="84">
        <f t="shared" ref="QRQ1396:QTT1396" si="3210">QRQ1390</f>
        <v>0</v>
      </c>
      <c r="QRR1396" s="84">
        <f t="shared" si="3210"/>
        <v>0</v>
      </c>
      <c r="QRS1396" s="84">
        <f t="shared" si="3210"/>
        <v>1000000</v>
      </c>
      <c r="QRT1396" s="84">
        <f t="shared" si="3210"/>
        <v>2000000</v>
      </c>
      <c r="QRU1396" s="84">
        <f t="shared" si="3210"/>
        <v>0</v>
      </c>
      <c r="QRV1396" s="84">
        <f t="shared" si="3210"/>
        <v>0</v>
      </c>
      <c r="QRW1396" s="84">
        <f t="shared" si="3210"/>
        <v>2000000</v>
      </c>
      <c r="QRX1396" s="84">
        <f t="shared" si="3210"/>
        <v>3000000</v>
      </c>
      <c r="QSE1396" s="84" t="s">
        <v>5401</v>
      </c>
      <c r="QSF1396" s="84">
        <f>QSF1390</f>
        <v>1000000</v>
      </c>
      <c r="QSG1396" s="84">
        <f t="shared" si="3210"/>
        <v>0</v>
      </c>
      <c r="QSH1396" s="84">
        <f t="shared" si="3210"/>
        <v>0</v>
      </c>
      <c r="QSI1396" s="84">
        <f t="shared" si="3210"/>
        <v>1000000</v>
      </c>
      <c r="QSJ1396" s="84">
        <f t="shared" si="3210"/>
        <v>2000000</v>
      </c>
      <c r="QSK1396" s="84">
        <f t="shared" si="3210"/>
        <v>0</v>
      </c>
      <c r="QSL1396" s="84">
        <f t="shared" si="3210"/>
        <v>0</v>
      </c>
      <c r="QSM1396" s="84">
        <f t="shared" si="3210"/>
        <v>2000000</v>
      </c>
      <c r="QSN1396" s="84">
        <f t="shared" si="3210"/>
        <v>3000000</v>
      </c>
      <c r="QSU1396" s="84" t="s">
        <v>5401</v>
      </c>
      <c r="QSV1396" s="84">
        <f>QSV1390</f>
        <v>1000000</v>
      </c>
      <c r="QSW1396" s="84">
        <f t="shared" si="3210"/>
        <v>0</v>
      </c>
      <c r="QSX1396" s="84">
        <f t="shared" si="3210"/>
        <v>0</v>
      </c>
      <c r="QSY1396" s="84">
        <f t="shared" si="3210"/>
        <v>1000000</v>
      </c>
      <c r="QSZ1396" s="84">
        <f t="shared" si="3210"/>
        <v>2000000</v>
      </c>
      <c r="QTA1396" s="84">
        <f t="shared" si="3210"/>
        <v>0</v>
      </c>
      <c r="QTB1396" s="84">
        <f t="shared" si="3210"/>
        <v>0</v>
      </c>
      <c r="QTC1396" s="84">
        <f t="shared" si="3210"/>
        <v>2000000</v>
      </c>
      <c r="QTD1396" s="84">
        <f t="shared" si="3210"/>
        <v>3000000</v>
      </c>
      <c r="QTK1396" s="84" t="s">
        <v>5401</v>
      </c>
      <c r="QTL1396" s="84">
        <f>QTL1390</f>
        <v>1000000</v>
      </c>
      <c r="QTM1396" s="84">
        <f t="shared" si="3210"/>
        <v>0</v>
      </c>
      <c r="QTN1396" s="84">
        <f t="shared" si="3210"/>
        <v>0</v>
      </c>
      <c r="QTO1396" s="84">
        <f t="shared" si="3210"/>
        <v>1000000</v>
      </c>
      <c r="QTP1396" s="84">
        <f t="shared" si="3210"/>
        <v>2000000</v>
      </c>
      <c r="QTQ1396" s="84">
        <f t="shared" si="3210"/>
        <v>0</v>
      </c>
      <c r="QTR1396" s="84">
        <f t="shared" si="3210"/>
        <v>0</v>
      </c>
      <c r="QTS1396" s="84">
        <f t="shared" si="3210"/>
        <v>2000000</v>
      </c>
      <c r="QTT1396" s="84">
        <f t="shared" si="3210"/>
        <v>3000000</v>
      </c>
      <c r="QUA1396" s="84" t="s">
        <v>5401</v>
      </c>
      <c r="QUB1396" s="84">
        <f>QUB1390</f>
        <v>1000000</v>
      </c>
      <c r="QUC1396" s="84">
        <f t="shared" ref="QUC1396:QWF1396" si="3211">QUC1390</f>
        <v>0</v>
      </c>
      <c r="QUD1396" s="84">
        <f t="shared" si="3211"/>
        <v>0</v>
      </c>
      <c r="QUE1396" s="84">
        <f t="shared" si="3211"/>
        <v>1000000</v>
      </c>
      <c r="QUF1396" s="84">
        <f t="shared" si="3211"/>
        <v>2000000</v>
      </c>
      <c r="QUG1396" s="84">
        <f t="shared" si="3211"/>
        <v>0</v>
      </c>
      <c r="QUH1396" s="84">
        <f t="shared" si="3211"/>
        <v>0</v>
      </c>
      <c r="QUI1396" s="84">
        <f t="shared" si="3211"/>
        <v>2000000</v>
      </c>
      <c r="QUJ1396" s="84">
        <f t="shared" si="3211"/>
        <v>3000000</v>
      </c>
      <c r="QUQ1396" s="84" t="s">
        <v>5401</v>
      </c>
      <c r="QUR1396" s="84">
        <f>QUR1390</f>
        <v>1000000</v>
      </c>
      <c r="QUS1396" s="84">
        <f t="shared" si="3211"/>
        <v>0</v>
      </c>
      <c r="QUT1396" s="84">
        <f t="shared" si="3211"/>
        <v>0</v>
      </c>
      <c r="QUU1396" s="84">
        <f t="shared" si="3211"/>
        <v>1000000</v>
      </c>
      <c r="QUV1396" s="84">
        <f t="shared" si="3211"/>
        <v>2000000</v>
      </c>
      <c r="QUW1396" s="84">
        <f t="shared" si="3211"/>
        <v>0</v>
      </c>
      <c r="QUX1396" s="84">
        <f t="shared" si="3211"/>
        <v>0</v>
      </c>
      <c r="QUY1396" s="84">
        <f t="shared" si="3211"/>
        <v>2000000</v>
      </c>
      <c r="QUZ1396" s="84">
        <f t="shared" si="3211"/>
        <v>3000000</v>
      </c>
      <c r="QVG1396" s="84" t="s">
        <v>5401</v>
      </c>
      <c r="QVH1396" s="84">
        <f>QVH1390</f>
        <v>1000000</v>
      </c>
      <c r="QVI1396" s="84">
        <f t="shared" si="3211"/>
        <v>0</v>
      </c>
      <c r="QVJ1396" s="84">
        <f t="shared" si="3211"/>
        <v>0</v>
      </c>
      <c r="QVK1396" s="84">
        <f t="shared" si="3211"/>
        <v>1000000</v>
      </c>
      <c r="QVL1396" s="84">
        <f t="shared" si="3211"/>
        <v>2000000</v>
      </c>
      <c r="QVM1396" s="84">
        <f t="shared" si="3211"/>
        <v>0</v>
      </c>
      <c r="QVN1396" s="84">
        <f t="shared" si="3211"/>
        <v>0</v>
      </c>
      <c r="QVO1396" s="84">
        <f t="shared" si="3211"/>
        <v>2000000</v>
      </c>
      <c r="QVP1396" s="84">
        <f t="shared" si="3211"/>
        <v>3000000</v>
      </c>
      <c r="QVW1396" s="84" t="s">
        <v>5401</v>
      </c>
      <c r="QVX1396" s="84">
        <f>QVX1390</f>
        <v>1000000</v>
      </c>
      <c r="QVY1396" s="84">
        <f t="shared" si="3211"/>
        <v>0</v>
      </c>
      <c r="QVZ1396" s="84">
        <f t="shared" si="3211"/>
        <v>0</v>
      </c>
      <c r="QWA1396" s="84">
        <f t="shared" si="3211"/>
        <v>1000000</v>
      </c>
      <c r="QWB1396" s="84">
        <f t="shared" si="3211"/>
        <v>2000000</v>
      </c>
      <c r="QWC1396" s="84">
        <f t="shared" si="3211"/>
        <v>0</v>
      </c>
      <c r="QWD1396" s="84">
        <f t="shared" si="3211"/>
        <v>0</v>
      </c>
      <c r="QWE1396" s="84">
        <f t="shared" si="3211"/>
        <v>2000000</v>
      </c>
      <c r="QWF1396" s="84">
        <f t="shared" si="3211"/>
        <v>3000000</v>
      </c>
      <c r="QWM1396" s="84" t="s">
        <v>5401</v>
      </c>
      <c r="QWN1396" s="84">
        <f>QWN1390</f>
        <v>1000000</v>
      </c>
      <c r="QWO1396" s="84">
        <f t="shared" ref="QWO1396:QYR1396" si="3212">QWO1390</f>
        <v>0</v>
      </c>
      <c r="QWP1396" s="84">
        <f t="shared" si="3212"/>
        <v>0</v>
      </c>
      <c r="QWQ1396" s="84">
        <f t="shared" si="3212"/>
        <v>1000000</v>
      </c>
      <c r="QWR1396" s="84">
        <f t="shared" si="3212"/>
        <v>2000000</v>
      </c>
      <c r="QWS1396" s="84">
        <f t="shared" si="3212"/>
        <v>0</v>
      </c>
      <c r="QWT1396" s="84">
        <f t="shared" si="3212"/>
        <v>0</v>
      </c>
      <c r="QWU1396" s="84">
        <f t="shared" si="3212"/>
        <v>2000000</v>
      </c>
      <c r="QWV1396" s="84">
        <f t="shared" si="3212"/>
        <v>3000000</v>
      </c>
      <c r="QXC1396" s="84" t="s">
        <v>5401</v>
      </c>
      <c r="QXD1396" s="84">
        <f>QXD1390</f>
        <v>1000000</v>
      </c>
      <c r="QXE1396" s="84">
        <f t="shared" si="3212"/>
        <v>0</v>
      </c>
      <c r="QXF1396" s="84">
        <f t="shared" si="3212"/>
        <v>0</v>
      </c>
      <c r="QXG1396" s="84">
        <f t="shared" si="3212"/>
        <v>1000000</v>
      </c>
      <c r="QXH1396" s="84">
        <f t="shared" si="3212"/>
        <v>2000000</v>
      </c>
      <c r="QXI1396" s="84">
        <f t="shared" si="3212"/>
        <v>0</v>
      </c>
      <c r="QXJ1396" s="84">
        <f t="shared" si="3212"/>
        <v>0</v>
      </c>
      <c r="QXK1396" s="84">
        <f t="shared" si="3212"/>
        <v>2000000</v>
      </c>
      <c r="QXL1396" s="84">
        <f t="shared" si="3212"/>
        <v>3000000</v>
      </c>
      <c r="QXS1396" s="84" t="s">
        <v>5401</v>
      </c>
      <c r="QXT1396" s="84">
        <f>QXT1390</f>
        <v>1000000</v>
      </c>
      <c r="QXU1396" s="84">
        <f t="shared" si="3212"/>
        <v>0</v>
      </c>
      <c r="QXV1396" s="84">
        <f t="shared" si="3212"/>
        <v>0</v>
      </c>
      <c r="QXW1396" s="84">
        <f t="shared" si="3212"/>
        <v>1000000</v>
      </c>
      <c r="QXX1396" s="84">
        <f t="shared" si="3212"/>
        <v>2000000</v>
      </c>
      <c r="QXY1396" s="84">
        <f t="shared" si="3212"/>
        <v>0</v>
      </c>
      <c r="QXZ1396" s="84">
        <f t="shared" si="3212"/>
        <v>0</v>
      </c>
      <c r="QYA1396" s="84">
        <f t="shared" si="3212"/>
        <v>2000000</v>
      </c>
      <c r="QYB1396" s="84">
        <f t="shared" si="3212"/>
        <v>3000000</v>
      </c>
      <c r="QYI1396" s="84" t="s">
        <v>5401</v>
      </c>
      <c r="QYJ1396" s="84">
        <f>QYJ1390</f>
        <v>1000000</v>
      </c>
      <c r="QYK1396" s="84">
        <f t="shared" si="3212"/>
        <v>0</v>
      </c>
      <c r="QYL1396" s="84">
        <f t="shared" si="3212"/>
        <v>0</v>
      </c>
      <c r="QYM1396" s="84">
        <f t="shared" si="3212"/>
        <v>1000000</v>
      </c>
      <c r="QYN1396" s="84">
        <f t="shared" si="3212"/>
        <v>2000000</v>
      </c>
      <c r="QYO1396" s="84">
        <f t="shared" si="3212"/>
        <v>0</v>
      </c>
      <c r="QYP1396" s="84">
        <f t="shared" si="3212"/>
        <v>0</v>
      </c>
      <c r="QYQ1396" s="84">
        <f t="shared" si="3212"/>
        <v>2000000</v>
      </c>
      <c r="QYR1396" s="84">
        <f t="shared" si="3212"/>
        <v>3000000</v>
      </c>
      <c r="QYY1396" s="84" t="s">
        <v>5401</v>
      </c>
      <c r="QYZ1396" s="84">
        <f>QYZ1390</f>
        <v>1000000</v>
      </c>
      <c r="QZA1396" s="84">
        <f t="shared" ref="QZA1396:RBD1396" si="3213">QZA1390</f>
        <v>0</v>
      </c>
      <c r="QZB1396" s="84">
        <f t="shared" si="3213"/>
        <v>0</v>
      </c>
      <c r="QZC1396" s="84">
        <f t="shared" si="3213"/>
        <v>1000000</v>
      </c>
      <c r="QZD1396" s="84">
        <f t="shared" si="3213"/>
        <v>2000000</v>
      </c>
      <c r="QZE1396" s="84">
        <f t="shared" si="3213"/>
        <v>0</v>
      </c>
      <c r="QZF1396" s="84">
        <f t="shared" si="3213"/>
        <v>0</v>
      </c>
      <c r="QZG1396" s="84">
        <f t="shared" si="3213"/>
        <v>2000000</v>
      </c>
      <c r="QZH1396" s="84">
        <f t="shared" si="3213"/>
        <v>3000000</v>
      </c>
      <c r="QZO1396" s="84" t="s">
        <v>5401</v>
      </c>
      <c r="QZP1396" s="84">
        <f>QZP1390</f>
        <v>1000000</v>
      </c>
      <c r="QZQ1396" s="84">
        <f t="shared" si="3213"/>
        <v>0</v>
      </c>
      <c r="QZR1396" s="84">
        <f t="shared" si="3213"/>
        <v>0</v>
      </c>
      <c r="QZS1396" s="84">
        <f t="shared" si="3213"/>
        <v>1000000</v>
      </c>
      <c r="QZT1396" s="84">
        <f t="shared" si="3213"/>
        <v>2000000</v>
      </c>
      <c r="QZU1396" s="84">
        <f t="shared" si="3213"/>
        <v>0</v>
      </c>
      <c r="QZV1396" s="84">
        <f t="shared" si="3213"/>
        <v>0</v>
      </c>
      <c r="QZW1396" s="84">
        <f t="shared" si="3213"/>
        <v>2000000</v>
      </c>
      <c r="QZX1396" s="84">
        <f t="shared" si="3213"/>
        <v>3000000</v>
      </c>
      <c r="RAE1396" s="84" t="s">
        <v>5401</v>
      </c>
      <c r="RAF1396" s="84">
        <f>RAF1390</f>
        <v>1000000</v>
      </c>
      <c r="RAG1396" s="84">
        <f t="shared" si="3213"/>
        <v>0</v>
      </c>
      <c r="RAH1396" s="84">
        <f t="shared" si="3213"/>
        <v>0</v>
      </c>
      <c r="RAI1396" s="84">
        <f t="shared" si="3213"/>
        <v>1000000</v>
      </c>
      <c r="RAJ1396" s="84">
        <f t="shared" si="3213"/>
        <v>2000000</v>
      </c>
      <c r="RAK1396" s="84">
        <f t="shared" si="3213"/>
        <v>0</v>
      </c>
      <c r="RAL1396" s="84">
        <f t="shared" si="3213"/>
        <v>0</v>
      </c>
      <c r="RAM1396" s="84">
        <f t="shared" si="3213"/>
        <v>2000000</v>
      </c>
      <c r="RAN1396" s="84">
        <f t="shared" si="3213"/>
        <v>3000000</v>
      </c>
      <c r="RAU1396" s="84" t="s">
        <v>5401</v>
      </c>
      <c r="RAV1396" s="84">
        <f>RAV1390</f>
        <v>1000000</v>
      </c>
      <c r="RAW1396" s="84">
        <f t="shared" si="3213"/>
        <v>0</v>
      </c>
      <c r="RAX1396" s="84">
        <f t="shared" si="3213"/>
        <v>0</v>
      </c>
      <c r="RAY1396" s="84">
        <f t="shared" si="3213"/>
        <v>1000000</v>
      </c>
      <c r="RAZ1396" s="84">
        <f t="shared" si="3213"/>
        <v>2000000</v>
      </c>
      <c r="RBA1396" s="84">
        <f t="shared" si="3213"/>
        <v>0</v>
      </c>
      <c r="RBB1396" s="84">
        <f t="shared" si="3213"/>
        <v>0</v>
      </c>
      <c r="RBC1396" s="84">
        <f t="shared" si="3213"/>
        <v>2000000</v>
      </c>
      <c r="RBD1396" s="84">
        <f t="shared" si="3213"/>
        <v>3000000</v>
      </c>
      <c r="RBK1396" s="84" t="s">
        <v>5401</v>
      </c>
      <c r="RBL1396" s="84">
        <f>RBL1390</f>
        <v>1000000</v>
      </c>
      <c r="RBM1396" s="84">
        <f t="shared" ref="RBM1396:RDP1396" si="3214">RBM1390</f>
        <v>0</v>
      </c>
      <c r="RBN1396" s="84">
        <f t="shared" si="3214"/>
        <v>0</v>
      </c>
      <c r="RBO1396" s="84">
        <f t="shared" si="3214"/>
        <v>1000000</v>
      </c>
      <c r="RBP1396" s="84">
        <f t="shared" si="3214"/>
        <v>2000000</v>
      </c>
      <c r="RBQ1396" s="84">
        <f t="shared" si="3214"/>
        <v>0</v>
      </c>
      <c r="RBR1396" s="84">
        <f t="shared" si="3214"/>
        <v>0</v>
      </c>
      <c r="RBS1396" s="84">
        <f t="shared" si="3214"/>
        <v>2000000</v>
      </c>
      <c r="RBT1396" s="84">
        <f t="shared" si="3214"/>
        <v>3000000</v>
      </c>
      <c r="RCA1396" s="84" t="s">
        <v>5401</v>
      </c>
      <c r="RCB1396" s="84">
        <f>RCB1390</f>
        <v>1000000</v>
      </c>
      <c r="RCC1396" s="84">
        <f t="shared" si="3214"/>
        <v>0</v>
      </c>
      <c r="RCD1396" s="84">
        <f t="shared" si="3214"/>
        <v>0</v>
      </c>
      <c r="RCE1396" s="84">
        <f t="shared" si="3214"/>
        <v>1000000</v>
      </c>
      <c r="RCF1396" s="84">
        <f t="shared" si="3214"/>
        <v>2000000</v>
      </c>
      <c r="RCG1396" s="84">
        <f t="shared" si="3214"/>
        <v>0</v>
      </c>
      <c r="RCH1396" s="84">
        <f t="shared" si="3214"/>
        <v>0</v>
      </c>
      <c r="RCI1396" s="84">
        <f t="shared" si="3214"/>
        <v>2000000</v>
      </c>
      <c r="RCJ1396" s="84">
        <f t="shared" si="3214"/>
        <v>3000000</v>
      </c>
      <c r="RCQ1396" s="84" t="s">
        <v>5401</v>
      </c>
      <c r="RCR1396" s="84">
        <f>RCR1390</f>
        <v>1000000</v>
      </c>
      <c r="RCS1396" s="84">
        <f t="shared" si="3214"/>
        <v>0</v>
      </c>
      <c r="RCT1396" s="84">
        <f t="shared" si="3214"/>
        <v>0</v>
      </c>
      <c r="RCU1396" s="84">
        <f t="shared" si="3214"/>
        <v>1000000</v>
      </c>
      <c r="RCV1396" s="84">
        <f t="shared" si="3214"/>
        <v>2000000</v>
      </c>
      <c r="RCW1396" s="84">
        <f t="shared" si="3214"/>
        <v>0</v>
      </c>
      <c r="RCX1396" s="84">
        <f t="shared" si="3214"/>
        <v>0</v>
      </c>
      <c r="RCY1396" s="84">
        <f t="shared" si="3214"/>
        <v>2000000</v>
      </c>
      <c r="RCZ1396" s="84">
        <f t="shared" si="3214"/>
        <v>3000000</v>
      </c>
      <c r="RDG1396" s="84" t="s">
        <v>5401</v>
      </c>
      <c r="RDH1396" s="84">
        <f>RDH1390</f>
        <v>1000000</v>
      </c>
      <c r="RDI1396" s="84">
        <f t="shared" si="3214"/>
        <v>0</v>
      </c>
      <c r="RDJ1396" s="84">
        <f t="shared" si="3214"/>
        <v>0</v>
      </c>
      <c r="RDK1396" s="84">
        <f t="shared" si="3214"/>
        <v>1000000</v>
      </c>
      <c r="RDL1396" s="84">
        <f t="shared" si="3214"/>
        <v>2000000</v>
      </c>
      <c r="RDM1396" s="84">
        <f t="shared" si="3214"/>
        <v>0</v>
      </c>
      <c r="RDN1396" s="84">
        <f t="shared" si="3214"/>
        <v>0</v>
      </c>
      <c r="RDO1396" s="84">
        <f t="shared" si="3214"/>
        <v>2000000</v>
      </c>
      <c r="RDP1396" s="84">
        <f t="shared" si="3214"/>
        <v>3000000</v>
      </c>
      <c r="RDW1396" s="84" t="s">
        <v>5401</v>
      </c>
      <c r="RDX1396" s="84">
        <f>RDX1390</f>
        <v>1000000</v>
      </c>
      <c r="RDY1396" s="84">
        <f t="shared" ref="RDY1396:RGB1396" si="3215">RDY1390</f>
        <v>0</v>
      </c>
      <c r="RDZ1396" s="84">
        <f t="shared" si="3215"/>
        <v>0</v>
      </c>
      <c r="REA1396" s="84">
        <f t="shared" si="3215"/>
        <v>1000000</v>
      </c>
      <c r="REB1396" s="84">
        <f t="shared" si="3215"/>
        <v>2000000</v>
      </c>
      <c r="REC1396" s="84">
        <f t="shared" si="3215"/>
        <v>0</v>
      </c>
      <c r="RED1396" s="84">
        <f t="shared" si="3215"/>
        <v>0</v>
      </c>
      <c r="REE1396" s="84">
        <f t="shared" si="3215"/>
        <v>2000000</v>
      </c>
      <c r="REF1396" s="84">
        <f t="shared" si="3215"/>
        <v>3000000</v>
      </c>
      <c r="REM1396" s="84" t="s">
        <v>5401</v>
      </c>
      <c r="REN1396" s="84">
        <f>REN1390</f>
        <v>1000000</v>
      </c>
      <c r="REO1396" s="84">
        <f t="shared" si="3215"/>
        <v>0</v>
      </c>
      <c r="REP1396" s="84">
        <f t="shared" si="3215"/>
        <v>0</v>
      </c>
      <c r="REQ1396" s="84">
        <f t="shared" si="3215"/>
        <v>1000000</v>
      </c>
      <c r="RER1396" s="84">
        <f t="shared" si="3215"/>
        <v>2000000</v>
      </c>
      <c r="RES1396" s="84">
        <f t="shared" si="3215"/>
        <v>0</v>
      </c>
      <c r="RET1396" s="84">
        <f t="shared" si="3215"/>
        <v>0</v>
      </c>
      <c r="REU1396" s="84">
        <f t="shared" si="3215"/>
        <v>2000000</v>
      </c>
      <c r="REV1396" s="84">
        <f t="shared" si="3215"/>
        <v>3000000</v>
      </c>
      <c r="RFC1396" s="84" t="s">
        <v>5401</v>
      </c>
      <c r="RFD1396" s="84">
        <f>RFD1390</f>
        <v>1000000</v>
      </c>
      <c r="RFE1396" s="84">
        <f t="shared" si="3215"/>
        <v>0</v>
      </c>
      <c r="RFF1396" s="84">
        <f t="shared" si="3215"/>
        <v>0</v>
      </c>
      <c r="RFG1396" s="84">
        <f t="shared" si="3215"/>
        <v>1000000</v>
      </c>
      <c r="RFH1396" s="84">
        <f t="shared" si="3215"/>
        <v>2000000</v>
      </c>
      <c r="RFI1396" s="84">
        <f t="shared" si="3215"/>
        <v>0</v>
      </c>
      <c r="RFJ1396" s="84">
        <f t="shared" si="3215"/>
        <v>0</v>
      </c>
      <c r="RFK1396" s="84">
        <f t="shared" si="3215"/>
        <v>2000000</v>
      </c>
      <c r="RFL1396" s="84">
        <f t="shared" si="3215"/>
        <v>3000000</v>
      </c>
      <c r="RFS1396" s="84" t="s">
        <v>5401</v>
      </c>
      <c r="RFT1396" s="84">
        <f>RFT1390</f>
        <v>1000000</v>
      </c>
      <c r="RFU1396" s="84">
        <f t="shared" si="3215"/>
        <v>0</v>
      </c>
      <c r="RFV1396" s="84">
        <f t="shared" si="3215"/>
        <v>0</v>
      </c>
      <c r="RFW1396" s="84">
        <f t="shared" si="3215"/>
        <v>1000000</v>
      </c>
      <c r="RFX1396" s="84">
        <f t="shared" si="3215"/>
        <v>2000000</v>
      </c>
      <c r="RFY1396" s="84">
        <f t="shared" si="3215"/>
        <v>0</v>
      </c>
      <c r="RFZ1396" s="84">
        <f t="shared" si="3215"/>
        <v>0</v>
      </c>
      <c r="RGA1396" s="84">
        <f t="shared" si="3215"/>
        <v>2000000</v>
      </c>
      <c r="RGB1396" s="84">
        <f t="shared" si="3215"/>
        <v>3000000</v>
      </c>
      <c r="RGI1396" s="84" t="s">
        <v>5401</v>
      </c>
      <c r="RGJ1396" s="84">
        <f>RGJ1390</f>
        <v>1000000</v>
      </c>
      <c r="RGK1396" s="84">
        <f t="shared" ref="RGK1396:RIN1396" si="3216">RGK1390</f>
        <v>0</v>
      </c>
      <c r="RGL1396" s="84">
        <f t="shared" si="3216"/>
        <v>0</v>
      </c>
      <c r="RGM1396" s="84">
        <f t="shared" si="3216"/>
        <v>1000000</v>
      </c>
      <c r="RGN1396" s="84">
        <f t="shared" si="3216"/>
        <v>2000000</v>
      </c>
      <c r="RGO1396" s="84">
        <f t="shared" si="3216"/>
        <v>0</v>
      </c>
      <c r="RGP1396" s="84">
        <f t="shared" si="3216"/>
        <v>0</v>
      </c>
      <c r="RGQ1396" s="84">
        <f t="shared" si="3216"/>
        <v>2000000</v>
      </c>
      <c r="RGR1396" s="84">
        <f t="shared" si="3216"/>
        <v>3000000</v>
      </c>
      <c r="RGY1396" s="84" t="s">
        <v>5401</v>
      </c>
      <c r="RGZ1396" s="84">
        <f>RGZ1390</f>
        <v>1000000</v>
      </c>
      <c r="RHA1396" s="84">
        <f t="shared" si="3216"/>
        <v>0</v>
      </c>
      <c r="RHB1396" s="84">
        <f t="shared" si="3216"/>
        <v>0</v>
      </c>
      <c r="RHC1396" s="84">
        <f t="shared" si="3216"/>
        <v>1000000</v>
      </c>
      <c r="RHD1396" s="84">
        <f t="shared" si="3216"/>
        <v>2000000</v>
      </c>
      <c r="RHE1396" s="84">
        <f t="shared" si="3216"/>
        <v>0</v>
      </c>
      <c r="RHF1396" s="84">
        <f t="shared" si="3216"/>
        <v>0</v>
      </c>
      <c r="RHG1396" s="84">
        <f t="shared" si="3216"/>
        <v>2000000</v>
      </c>
      <c r="RHH1396" s="84">
        <f t="shared" si="3216"/>
        <v>3000000</v>
      </c>
      <c r="RHO1396" s="84" t="s">
        <v>5401</v>
      </c>
      <c r="RHP1396" s="84">
        <f>RHP1390</f>
        <v>1000000</v>
      </c>
      <c r="RHQ1396" s="84">
        <f t="shared" si="3216"/>
        <v>0</v>
      </c>
      <c r="RHR1396" s="84">
        <f t="shared" si="3216"/>
        <v>0</v>
      </c>
      <c r="RHS1396" s="84">
        <f t="shared" si="3216"/>
        <v>1000000</v>
      </c>
      <c r="RHT1396" s="84">
        <f t="shared" si="3216"/>
        <v>2000000</v>
      </c>
      <c r="RHU1396" s="84">
        <f t="shared" si="3216"/>
        <v>0</v>
      </c>
      <c r="RHV1396" s="84">
        <f t="shared" si="3216"/>
        <v>0</v>
      </c>
      <c r="RHW1396" s="84">
        <f t="shared" si="3216"/>
        <v>2000000</v>
      </c>
      <c r="RHX1396" s="84">
        <f t="shared" si="3216"/>
        <v>3000000</v>
      </c>
      <c r="RIE1396" s="84" t="s">
        <v>5401</v>
      </c>
      <c r="RIF1396" s="84">
        <f>RIF1390</f>
        <v>1000000</v>
      </c>
      <c r="RIG1396" s="84">
        <f t="shared" si="3216"/>
        <v>0</v>
      </c>
      <c r="RIH1396" s="84">
        <f t="shared" si="3216"/>
        <v>0</v>
      </c>
      <c r="RII1396" s="84">
        <f t="shared" si="3216"/>
        <v>1000000</v>
      </c>
      <c r="RIJ1396" s="84">
        <f t="shared" si="3216"/>
        <v>2000000</v>
      </c>
      <c r="RIK1396" s="84">
        <f t="shared" si="3216"/>
        <v>0</v>
      </c>
      <c r="RIL1396" s="84">
        <f t="shared" si="3216"/>
        <v>0</v>
      </c>
      <c r="RIM1396" s="84">
        <f t="shared" si="3216"/>
        <v>2000000</v>
      </c>
      <c r="RIN1396" s="84">
        <f t="shared" si="3216"/>
        <v>3000000</v>
      </c>
      <c r="RIU1396" s="84" t="s">
        <v>5401</v>
      </c>
      <c r="RIV1396" s="84">
        <f>RIV1390</f>
        <v>1000000</v>
      </c>
      <c r="RIW1396" s="84">
        <f t="shared" ref="RIW1396:RKZ1396" si="3217">RIW1390</f>
        <v>0</v>
      </c>
      <c r="RIX1396" s="84">
        <f t="shared" si="3217"/>
        <v>0</v>
      </c>
      <c r="RIY1396" s="84">
        <f t="shared" si="3217"/>
        <v>1000000</v>
      </c>
      <c r="RIZ1396" s="84">
        <f t="shared" si="3217"/>
        <v>2000000</v>
      </c>
      <c r="RJA1396" s="84">
        <f t="shared" si="3217"/>
        <v>0</v>
      </c>
      <c r="RJB1396" s="84">
        <f t="shared" si="3217"/>
        <v>0</v>
      </c>
      <c r="RJC1396" s="84">
        <f t="shared" si="3217"/>
        <v>2000000</v>
      </c>
      <c r="RJD1396" s="84">
        <f t="shared" si="3217"/>
        <v>3000000</v>
      </c>
      <c r="RJK1396" s="84" t="s">
        <v>5401</v>
      </c>
      <c r="RJL1396" s="84">
        <f>RJL1390</f>
        <v>1000000</v>
      </c>
      <c r="RJM1396" s="84">
        <f t="shared" si="3217"/>
        <v>0</v>
      </c>
      <c r="RJN1396" s="84">
        <f t="shared" si="3217"/>
        <v>0</v>
      </c>
      <c r="RJO1396" s="84">
        <f t="shared" si="3217"/>
        <v>1000000</v>
      </c>
      <c r="RJP1396" s="84">
        <f t="shared" si="3217"/>
        <v>2000000</v>
      </c>
      <c r="RJQ1396" s="84">
        <f t="shared" si="3217"/>
        <v>0</v>
      </c>
      <c r="RJR1396" s="84">
        <f t="shared" si="3217"/>
        <v>0</v>
      </c>
      <c r="RJS1396" s="84">
        <f t="shared" si="3217"/>
        <v>2000000</v>
      </c>
      <c r="RJT1396" s="84">
        <f t="shared" si="3217"/>
        <v>3000000</v>
      </c>
      <c r="RKA1396" s="84" t="s">
        <v>5401</v>
      </c>
      <c r="RKB1396" s="84">
        <f>RKB1390</f>
        <v>1000000</v>
      </c>
      <c r="RKC1396" s="84">
        <f t="shared" si="3217"/>
        <v>0</v>
      </c>
      <c r="RKD1396" s="84">
        <f t="shared" si="3217"/>
        <v>0</v>
      </c>
      <c r="RKE1396" s="84">
        <f t="shared" si="3217"/>
        <v>1000000</v>
      </c>
      <c r="RKF1396" s="84">
        <f t="shared" si="3217"/>
        <v>2000000</v>
      </c>
      <c r="RKG1396" s="84">
        <f t="shared" si="3217"/>
        <v>0</v>
      </c>
      <c r="RKH1396" s="84">
        <f t="shared" si="3217"/>
        <v>0</v>
      </c>
      <c r="RKI1396" s="84">
        <f t="shared" si="3217"/>
        <v>2000000</v>
      </c>
      <c r="RKJ1396" s="84">
        <f t="shared" si="3217"/>
        <v>3000000</v>
      </c>
      <c r="RKQ1396" s="84" t="s">
        <v>5401</v>
      </c>
      <c r="RKR1396" s="84">
        <f>RKR1390</f>
        <v>1000000</v>
      </c>
      <c r="RKS1396" s="84">
        <f t="shared" si="3217"/>
        <v>0</v>
      </c>
      <c r="RKT1396" s="84">
        <f t="shared" si="3217"/>
        <v>0</v>
      </c>
      <c r="RKU1396" s="84">
        <f t="shared" si="3217"/>
        <v>1000000</v>
      </c>
      <c r="RKV1396" s="84">
        <f t="shared" si="3217"/>
        <v>2000000</v>
      </c>
      <c r="RKW1396" s="84">
        <f t="shared" si="3217"/>
        <v>0</v>
      </c>
      <c r="RKX1396" s="84">
        <f t="shared" si="3217"/>
        <v>0</v>
      </c>
      <c r="RKY1396" s="84">
        <f t="shared" si="3217"/>
        <v>2000000</v>
      </c>
      <c r="RKZ1396" s="84">
        <f t="shared" si="3217"/>
        <v>3000000</v>
      </c>
      <c r="RLG1396" s="84" t="s">
        <v>5401</v>
      </c>
      <c r="RLH1396" s="84">
        <f>RLH1390</f>
        <v>1000000</v>
      </c>
      <c r="RLI1396" s="84">
        <f t="shared" ref="RLI1396:RNL1396" si="3218">RLI1390</f>
        <v>0</v>
      </c>
      <c r="RLJ1396" s="84">
        <f t="shared" si="3218"/>
        <v>0</v>
      </c>
      <c r="RLK1396" s="84">
        <f t="shared" si="3218"/>
        <v>1000000</v>
      </c>
      <c r="RLL1396" s="84">
        <f t="shared" si="3218"/>
        <v>2000000</v>
      </c>
      <c r="RLM1396" s="84">
        <f t="shared" si="3218"/>
        <v>0</v>
      </c>
      <c r="RLN1396" s="84">
        <f t="shared" si="3218"/>
        <v>0</v>
      </c>
      <c r="RLO1396" s="84">
        <f t="shared" si="3218"/>
        <v>2000000</v>
      </c>
      <c r="RLP1396" s="84">
        <f t="shared" si="3218"/>
        <v>3000000</v>
      </c>
      <c r="RLW1396" s="84" t="s">
        <v>5401</v>
      </c>
      <c r="RLX1396" s="84">
        <f>RLX1390</f>
        <v>1000000</v>
      </c>
      <c r="RLY1396" s="84">
        <f t="shared" si="3218"/>
        <v>0</v>
      </c>
      <c r="RLZ1396" s="84">
        <f t="shared" si="3218"/>
        <v>0</v>
      </c>
      <c r="RMA1396" s="84">
        <f t="shared" si="3218"/>
        <v>1000000</v>
      </c>
      <c r="RMB1396" s="84">
        <f t="shared" si="3218"/>
        <v>2000000</v>
      </c>
      <c r="RMC1396" s="84">
        <f t="shared" si="3218"/>
        <v>0</v>
      </c>
      <c r="RMD1396" s="84">
        <f t="shared" si="3218"/>
        <v>0</v>
      </c>
      <c r="RME1396" s="84">
        <f t="shared" si="3218"/>
        <v>2000000</v>
      </c>
      <c r="RMF1396" s="84">
        <f t="shared" si="3218"/>
        <v>3000000</v>
      </c>
      <c r="RMM1396" s="84" t="s">
        <v>5401</v>
      </c>
      <c r="RMN1396" s="84">
        <f>RMN1390</f>
        <v>1000000</v>
      </c>
      <c r="RMO1396" s="84">
        <f t="shared" si="3218"/>
        <v>0</v>
      </c>
      <c r="RMP1396" s="84">
        <f t="shared" si="3218"/>
        <v>0</v>
      </c>
      <c r="RMQ1396" s="84">
        <f t="shared" si="3218"/>
        <v>1000000</v>
      </c>
      <c r="RMR1396" s="84">
        <f t="shared" si="3218"/>
        <v>2000000</v>
      </c>
      <c r="RMS1396" s="84">
        <f t="shared" si="3218"/>
        <v>0</v>
      </c>
      <c r="RMT1396" s="84">
        <f t="shared" si="3218"/>
        <v>0</v>
      </c>
      <c r="RMU1396" s="84">
        <f t="shared" si="3218"/>
        <v>2000000</v>
      </c>
      <c r="RMV1396" s="84">
        <f t="shared" si="3218"/>
        <v>3000000</v>
      </c>
      <c r="RNC1396" s="84" t="s">
        <v>5401</v>
      </c>
      <c r="RND1396" s="84">
        <f>RND1390</f>
        <v>1000000</v>
      </c>
      <c r="RNE1396" s="84">
        <f t="shared" si="3218"/>
        <v>0</v>
      </c>
      <c r="RNF1396" s="84">
        <f t="shared" si="3218"/>
        <v>0</v>
      </c>
      <c r="RNG1396" s="84">
        <f t="shared" si="3218"/>
        <v>1000000</v>
      </c>
      <c r="RNH1396" s="84">
        <f t="shared" si="3218"/>
        <v>2000000</v>
      </c>
      <c r="RNI1396" s="84">
        <f t="shared" si="3218"/>
        <v>0</v>
      </c>
      <c r="RNJ1396" s="84">
        <f t="shared" si="3218"/>
        <v>0</v>
      </c>
      <c r="RNK1396" s="84">
        <f t="shared" si="3218"/>
        <v>2000000</v>
      </c>
      <c r="RNL1396" s="84">
        <f t="shared" si="3218"/>
        <v>3000000</v>
      </c>
      <c r="RNS1396" s="84" t="s">
        <v>5401</v>
      </c>
      <c r="RNT1396" s="84">
        <f>RNT1390</f>
        <v>1000000</v>
      </c>
      <c r="RNU1396" s="84">
        <f t="shared" ref="RNU1396:RPX1396" si="3219">RNU1390</f>
        <v>0</v>
      </c>
      <c r="RNV1396" s="84">
        <f t="shared" si="3219"/>
        <v>0</v>
      </c>
      <c r="RNW1396" s="84">
        <f t="shared" si="3219"/>
        <v>1000000</v>
      </c>
      <c r="RNX1396" s="84">
        <f t="shared" si="3219"/>
        <v>2000000</v>
      </c>
      <c r="RNY1396" s="84">
        <f t="shared" si="3219"/>
        <v>0</v>
      </c>
      <c r="RNZ1396" s="84">
        <f t="shared" si="3219"/>
        <v>0</v>
      </c>
      <c r="ROA1396" s="84">
        <f t="shared" si="3219"/>
        <v>2000000</v>
      </c>
      <c r="ROB1396" s="84">
        <f t="shared" si="3219"/>
        <v>3000000</v>
      </c>
      <c r="ROI1396" s="84" t="s">
        <v>5401</v>
      </c>
      <c r="ROJ1396" s="84">
        <f>ROJ1390</f>
        <v>1000000</v>
      </c>
      <c r="ROK1396" s="84">
        <f t="shared" si="3219"/>
        <v>0</v>
      </c>
      <c r="ROL1396" s="84">
        <f t="shared" si="3219"/>
        <v>0</v>
      </c>
      <c r="ROM1396" s="84">
        <f t="shared" si="3219"/>
        <v>1000000</v>
      </c>
      <c r="RON1396" s="84">
        <f t="shared" si="3219"/>
        <v>2000000</v>
      </c>
      <c r="ROO1396" s="84">
        <f t="shared" si="3219"/>
        <v>0</v>
      </c>
      <c r="ROP1396" s="84">
        <f t="shared" si="3219"/>
        <v>0</v>
      </c>
      <c r="ROQ1396" s="84">
        <f t="shared" si="3219"/>
        <v>2000000</v>
      </c>
      <c r="ROR1396" s="84">
        <f t="shared" si="3219"/>
        <v>3000000</v>
      </c>
      <c r="ROY1396" s="84" t="s">
        <v>5401</v>
      </c>
      <c r="ROZ1396" s="84">
        <f>ROZ1390</f>
        <v>1000000</v>
      </c>
      <c r="RPA1396" s="84">
        <f t="shared" si="3219"/>
        <v>0</v>
      </c>
      <c r="RPB1396" s="84">
        <f t="shared" si="3219"/>
        <v>0</v>
      </c>
      <c r="RPC1396" s="84">
        <f t="shared" si="3219"/>
        <v>1000000</v>
      </c>
      <c r="RPD1396" s="84">
        <f t="shared" si="3219"/>
        <v>2000000</v>
      </c>
      <c r="RPE1396" s="84">
        <f t="shared" si="3219"/>
        <v>0</v>
      </c>
      <c r="RPF1396" s="84">
        <f t="shared" si="3219"/>
        <v>0</v>
      </c>
      <c r="RPG1396" s="84">
        <f t="shared" si="3219"/>
        <v>2000000</v>
      </c>
      <c r="RPH1396" s="84">
        <f t="shared" si="3219"/>
        <v>3000000</v>
      </c>
      <c r="RPO1396" s="84" t="s">
        <v>5401</v>
      </c>
      <c r="RPP1396" s="84">
        <f>RPP1390</f>
        <v>1000000</v>
      </c>
      <c r="RPQ1396" s="84">
        <f t="shared" si="3219"/>
        <v>0</v>
      </c>
      <c r="RPR1396" s="84">
        <f t="shared" si="3219"/>
        <v>0</v>
      </c>
      <c r="RPS1396" s="84">
        <f t="shared" si="3219"/>
        <v>1000000</v>
      </c>
      <c r="RPT1396" s="84">
        <f t="shared" si="3219"/>
        <v>2000000</v>
      </c>
      <c r="RPU1396" s="84">
        <f t="shared" si="3219"/>
        <v>0</v>
      </c>
      <c r="RPV1396" s="84">
        <f t="shared" si="3219"/>
        <v>0</v>
      </c>
      <c r="RPW1396" s="84">
        <f t="shared" si="3219"/>
        <v>2000000</v>
      </c>
      <c r="RPX1396" s="84">
        <f t="shared" si="3219"/>
        <v>3000000</v>
      </c>
      <c r="RQE1396" s="84" t="s">
        <v>5401</v>
      </c>
      <c r="RQF1396" s="84">
        <f>RQF1390</f>
        <v>1000000</v>
      </c>
      <c r="RQG1396" s="84">
        <f t="shared" ref="RQG1396:RSJ1396" si="3220">RQG1390</f>
        <v>0</v>
      </c>
      <c r="RQH1396" s="84">
        <f t="shared" si="3220"/>
        <v>0</v>
      </c>
      <c r="RQI1396" s="84">
        <f t="shared" si="3220"/>
        <v>1000000</v>
      </c>
      <c r="RQJ1396" s="84">
        <f t="shared" si="3220"/>
        <v>2000000</v>
      </c>
      <c r="RQK1396" s="84">
        <f t="shared" si="3220"/>
        <v>0</v>
      </c>
      <c r="RQL1396" s="84">
        <f t="shared" si="3220"/>
        <v>0</v>
      </c>
      <c r="RQM1396" s="84">
        <f t="shared" si="3220"/>
        <v>2000000</v>
      </c>
      <c r="RQN1396" s="84">
        <f t="shared" si="3220"/>
        <v>3000000</v>
      </c>
      <c r="RQU1396" s="84" t="s">
        <v>5401</v>
      </c>
      <c r="RQV1396" s="84">
        <f>RQV1390</f>
        <v>1000000</v>
      </c>
      <c r="RQW1396" s="84">
        <f t="shared" si="3220"/>
        <v>0</v>
      </c>
      <c r="RQX1396" s="84">
        <f t="shared" si="3220"/>
        <v>0</v>
      </c>
      <c r="RQY1396" s="84">
        <f t="shared" si="3220"/>
        <v>1000000</v>
      </c>
      <c r="RQZ1396" s="84">
        <f t="shared" si="3220"/>
        <v>2000000</v>
      </c>
      <c r="RRA1396" s="84">
        <f t="shared" si="3220"/>
        <v>0</v>
      </c>
      <c r="RRB1396" s="84">
        <f t="shared" si="3220"/>
        <v>0</v>
      </c>
      <c r="RRC1396" s="84">
        <f t="shared" si="3220"/>
        <v>2000000</v>
      </c>
      <c r="RRD1396" s="84">
        <f t="shared" si="3220"/>
        <v>3000000</v>
      </c>
      <c r="RRK1396" s="84" t="s">
        <v>5401</v>
      </c>
      <c r="RRL1396" s="84">
        <f>RRL1390</f>
        <v>1000000</v>
      </c>
      <c r="RRM1396" s="84">
        <f t="shared" si="3220"/>
        <v>0</v>
      </c>
      <c r="RRN1396" s="84">
        <f t="shared" si="3220"/>
        <v>0</v>
      </c>
      <c r="RRO1396" s="84">
        <f t="shared" si="3220"/>
        <v>1000000</v>
      </c>
      <c r="RRP1396" s="84">
        <f t="shared" si="3220"/>
        <v>2000000</v>
      </c>
      <c r="RRQ1396" s="84">
        <f t="shared" si="3220"/>
        <v>0</v>
      </c>
      <c r="RRR1396" s="84">
        <f t="shared" si="3220"/>
        <v>0</v>
      </c>
      <c r="RRS1396" s="84">
        <f t="shared" si="3220"/>
        <v>2000000</v>
      </c>
      <c r="RRT1396" s="84">
        <f t="shared" si="3220"/>
        <v>3000000</v>
      </c>
      <c r="RSA1396" s="84" t="s">
        <v>5401</v>
      </c>
      <c r="RSB1396" s="84">
        <f>RSB1390</f>
        <v>1000000</v>
      </c>
      <c r="RSC1396" s="84">
        <f t="shared" si="3220"/>
        <v>0</v>
      </c>
      <c r="RSD1396" s="84">
        <f t="shared" si="3220"/>
        <v>0</v>
      </c>
      <c r="RSE1396" s="84">
        <f t="shared" si="3220"/>
        <v>1000000</v>
      </c>
      <c r="RSF1396" s="84">
        <f t="shared" si="3220"/>
        <v>2000000</v>
      </c>
      <c r="RSG1396" s="84">
        <f t="shared" si="3220"/>
        <v>0</v>
      </c>
      <c r="RSH1396" s="84">
        <f t="shared" si="3220"/>
        <v>0</v>
      </c>
      <c r="RSI1396" s="84">
        <f t="shared" si="3220"/>
        <v>2000000</v>
      </c>
      <c r="RSJ1396" s="84">
        <f t="shared" si="3220"/>
        <v>3000000</v>
      </c>
      <c r="RSQ1396" s="84" t="s">
        <v>5401</v>
      </c>
      <c r="RSR1396" s="84">
        <f>RSR1390</f>
        <v>1000000</v>
      </c>
      <c r="RSS1396" s="84">
        <f t="shared" ref="RSS1396:RUV1396" si="3221">RSS1390</f>
        <v>0</v>
      </c>
      <c r="RST1396" s="84">
        <f t="shared" si="3221"/>
        <v>0</v>
      </c>
      <c r="RSU1396" s="84">
        <f t="shared" si="3221"/>
        <v>1000000</v>
      </c>
      <c r="RSV1396" s="84">
        <f t="shared" si="3221"/>
        <v>2000000</v>
      </c>
      <c r="RSW1396" s="84">
        <f t="shared" si="3221"/>
        <v>0</v>
      </c>
      <c r="RSX1396" s="84">
        <f t="shared" si="3221"/>
        <v>0</v>
      </c>
      <c r="RSY1396" s="84">
        <f t="shared" si="3221"/>
        <v>2000000</v>
      </c>
      <c r="RSZ1396" s="84">
        <f t="shared" si="3221"/>
        <v>3000000</v>
      </c>
      <c r="RTG1396" s="84" t="s">
        <v>5401</v>
      </c>
      <c r="RTH1396" s="84">
        <f>RTH1390</f>
        <v>1000000</v>
      </c>
      <c r="RTI1396" s="84">
        <f t="shared" si="3221"/>
        <v>0</v>
      </c>
      <c r="RTJ1396" s="84">
        <f t="shared" si="3221"/>
        <v>0</v>
      </c>
      <c r="RTK1396" s="84">
        <f t="shared" si="3221"/>
        <v>1000000</v>
      </c>
      <c r="RTL1396" s="84">
        <f t="shared" si="3221"/>
        <v>2000000</v>
      </c>
      <c r="RTM1396" s="84">
        <f t="shared" si="3221"/>
        <v>0</v>
      </c>
      <c r="RTN1396" s="84">
        <f t="shared" si="3221"/>
        <v>0</v>
      </c>
      <c r="RTO1396" s="84">
        <f t="shared" si="3221"/>
        <v>2000000</v>
      </c>
      <c r="RTP1396" s="84">
        <f t="shared" si="3221"/>
        <v>3000000</v>
      </c>
      <c r="RTW1396" s="84" t="s">
        <v>5401</v>
      </c>
      <c r="RTX1396" s="84">
        <f>RTX1390</f>
        <v>1000000</v>
      </c>
      <c r="RTY1396" s="84">
        <f t="shared" si="3221"/>
        <v>0</v>
      </c>
      <c r="RTZ1396" s="84">
        <f t="shared" si="3221"/>
        <v>0</v>
      </c>
      <c r="RUA1396" s="84">
        <f t="shared" si="3221"/>
        <v>1000000</v>
      </c>
      <c r="RUB1396" s="84">
        <f t="shared" si="3221"/>
        <v>2000000</v>
      </c>
      <c r="RUC1396" s="84">
        <f t="shared" si="3221"/>
        <v>0</v>
      </c>
      <c r="RUD1396" s="84">
        <f t="shared" si="3221"/>
        <v>0</v>
      </c>
      <c r="RUE1396" s="84">
        <f t="shared" si="3221"/>
        <v>2000000</v>
      </c>
      <c r="RUF1396" s="84">
        <f t="shared" si="3221"/>
        <v>3000000</v>
      </c>
      <c r="RUM1396" s="84" t="s">
        <v>5401</v>
      </c>
      <c r="RUN1396" s="84">
        <f>RUN1390</f>
        <v>1000000</v>
      </c>
      <c r="RUO1396" s="84">
        <f t="shared" si="3221"/>
        <v>0</v>
      </c>
      <c r="RUP1396" s="84">
        <f t="shared" si="3221"/>
        <v>0</v>
      </c>
      <c r="RUQ1396" s="84">
        <f t="shared" si="3221"/>
        <v>1000000</v>
      </c>
      <c r="RUR1396" s="84">
        <f t="shared" si="3221"/>
        <v>2000000</v>
      </c>
      <c r="RUS1396" s="84">
        <f t="shared" si="3221"/>
        <v>0</v>
      </c>
      <c r="RUT1396" s="84">
        <f t="shared" si="3221"/>
        <v>0</v>
      </c>
      <c r="RUU1396" s="84">
        <f t="shared" si="3221"/>
        <v>2000000</v>
      </c>
      <c r="RUV1396" s="84">
        <f t="shared" si="3221"/>
        <v>3000000</v>
      </c>
      <c r="RVC1396" s="84" t="s">
        <v>5401</v>
      </c>
      <c r="RVD1396" s="84">
        <f>RVD1390</f>
        <v>1000000</v>
      </c>
      <c r="RVE1396" s="84">
        <f t="shared" ref="RVE1396:RXH1396" si="3222">RVE1390</f>
        <v>0</v>
      </c>
      <c r="RVF1396" s="84">
        <f t="shared" si="3222"/>
        <v>0</v>
      </c>
      <c r="RVG1396" s="84">
        <f t="shared" si="3222"/>
        <v>1000000</v>
      </c>
      <c r="RVH1396" s="84">
        <f t="shared" si="3222"/>
        <v>2000000</v>
      </c>
      <c r="RVI1396" s="84">
        <f t="shared" si="3222"/>
        <v>0</v>
      </c>
      <c r="RVJ1396" s="84">
        <f t="shared" si="3222"/>
        <v>0</v>
      </c>
      <c r="RVK1396" s="84">
        <f t="shared" si="3222"/>
        <v>2000000</v>
      </c>
      <c r="RVL1396" s="84">
        <f t="shared" si="3222"/>
        <v>3000000</v>
      </c>
      <c r="RVS1396" s="84" t="s">
        <v>5401</v>
      </c>
      <c r="RVT1396" s="84">
        <f>RVT1390</f>
        <v>1000000</v>
      </c>
      <c r="RVU1396" s="84">
        <f t="shared" si="3222"/>
        <v>0</v>
      </c>
      <c r="RVV1396" s="84">
        <f t="shared" si="3222"/>
        <v>0</v>
      </c>
      <c r="RVW1396" s="84">
        <f t="shared" si="3222"/>
        <v>1000000</v>
      </c>
      <c r="RVX1396" s="84">
        <f t="shared" si="3222"/>
        <v>2000000</v>
      </c>
      <c r="RVY1396" s="84">
        <f t="shared" si="3222"/>
        <v>0</v>
      </c>
      <c r="RVZ1396" s="84">
        <f t="shared" si="3222"/>
        <v>0</v>
      </c>
      <c r="RWA1396" s="84">
        <f t="shared" si="3222"/>
        <v>2000000</v>
      </c>
      <c r="RWB1396" s="84">
        <f t="shared" si="3222"/>
        <v>3000000</v>
      </c>
      <c r="RWI1396" s="84" t="s">
        <v>5401</v>
      </c>
      <c r="RWJ1396" s="84">
        <f>RWJ1390</f>
        <v>1000000</v>
      </c>
      <c r="RWK1396" s="84">
        <f t="shared" si="3222"/>
        <v>0</v>
      </c>
      <c r="RWL1396" s="84">
        <f t="shared" si="3222"/>
        <v>0</v>
      </c>
      <c r="RWM1396" s="84">
        <f t="shared" si="3222"/>
        <v>1000000</v>
      </c>
      <c r="RWN1396" s="84">
        <f t="shared" si="3222"/>
        <v>2000000</v>
      </c>
      <c r="RWO1396" s="84">
        <f t="shared" si="3222"/>
        <v>0</v>
      </c>
      <c r="RWP1396" s="84">
        <f t="shared" si="3222"/>
        <v>0</v>
      </c>
      <c r="RWQ1396" s="84">
        <f t="shared" si="3222"/>
        <v>2000000</v>
      </c>
      <c r="RWR1396" s="84">
        <f t="shared" si="3222"/>
        <v>3000000</v>
      </c>
      <c r="RWY1396" s="84" t="s">
        <v>5401</v>
      </c>
      <c r="RWZ1396" s="84">
        <f>RWZ1390</f>
        <v>1000000</v>
      </c>
      <c r="RXA1396" s="84">
        <f t="shared" si="3222"/>
        <v>0</v>
      </c>
      <c r="RXB1396" s="84">
        <f t="shared" si="3222"/>
        <v>0</v>
      </c>
      <c r="RXC1396" s="84">
        <f t="shared" si="3222"/>
        <v>1000000</v>
      </c>
      <c r="RXD1396" s="84">
        <f t="shared" si="3222"/>
        <v>2000000</v>
      </c>
      <c r="RXE1396" s="84">
        <f t="shared" si="3222"/>
        <v>0</v>
      </c>
      <c r="RXF1396" s="84">
        <f t="shared" si="3222"/>
        <v>0</v>
      </c>
      <c r="RXG1396" s="84">
        <f t="shared" si="3222"/>
        <v>2000000</v>
      </c>
      <c r="RXH1396" s="84">
        <f t="shared" si="3222"/>
        <v>3000000</v>
      </c>
      <c r="RXO1396" s="84" t="s">
        <v>5401</v>
      </c>
      <c r="RXP1396" s="84">
        <f>RXP1390</f>
        <v>1000000</v>
      </c>
      <c r="RXQ1396" s="84">
        <f t="shared" ref="RXQ1396:RZT1396" si="3223">RXQ1390</f>
        <v>0</v>
      </c>
      <c r="RXR1396" s="84">
        <f t="shared" si="3223"/>
        <v>0</v>
      </c>
      <c r="RXS1396" s="84">
        <f t="shared" si="3223"/>
        <v>1000000</v>
      </c>
      <c r="RXT1396" s="84">
        <f t="shared" si="3223"/>
        <v>2000000</v>
      </c>
      <c r="RXU1396" s="84">
        <f t="shared" si="3223"/>
        <v>0</v>
      </c>
      <c r="RXV1396" s="84">
        <f t="shared" si="3223"/>
        <v>0</v>
      </c>
      <c r="RXW1396" s="84">
        <f t="shared" si="3223"/>
        <v>2000000</v>
      </c>
      <c r="RXX1396" s="84">
        <f t="shared" si="3223"/>
        <v>3000000</v>
      </c>
      <c r="RYE1396" s="84" t="s">
        <v>5401</v>
      </c>
      <c r="RYF1396" s="84">
        <f>RYF1390</f>
        <v>1000000</v>
      </c>
      <c r="RYG1396" s="84">
        <f t="shared" si="3223"/>
        <v>0</v>
      </c>
      <c r="RYH1396" s="84">
        <f t="shared" si="3223"/>
        <v>0</v>
      </c>
      <c r="RYI1396" s="84">
        <f t="shared" si="3223"/>
        <v>1000000</v>
      </c>
      <c r="RYJ1396" s="84">
        <f t="shared" si="3223"/>
        <v>2000000</v>
      </c>
      <c r="RYK1396" s="84">
        <f t="shared" si="3223"/>
        <v>0</v>
      </c>
      <c r="RYL1396" s="84">
        <f t="shared" si="3223"/>
        <v>0</v>
      </c>
      <c r="RYM1396" s="84">
        <f t="shared" si="3223"/>
        <v>2000000</v>
      </c>
      <c r="RYN1396" s="84">
        <f t="shared" si="3223"/>
        <v>3000000</v>
      </c>
      <c r="RYU1396" s="84" t="s">
        <v>5401</v>
      </c>
      <c r="RYV1396" s="84">
        <f>RYV1390</f>
        <v>1000000</v>
      </c>
      <c r="RYW1396" s="84">
        <f t="shared" si="3223"/>
        <v>0</v>
      </c>
      <c r="RYX1396" s="84">
        <f t="shared" si="3223"/>
        <v>0</v>
      </c>
      <c r="RYY1396" s="84">
        <f t="shared" si="3223"/>
        <v>1000000</v>
      </c>
      <c r="RYZ1396" s="84">
        <f t="shared" si="3223"/>
        <v>2000000</v>
      </c>
      <c r="RZA1396" s="84">
        <f t="shared" si="3223"/>
        <v>0</v>
      </c>
      <c r="RZB1396" s="84">
        <f t="shared" si="3223"/>
        <v>0</v>
      </c>
      <c r="RZC1396" s="84">
        <f t="shared" si="3223"/>
        <v>2000000</v>
      </c>
      <c r="RZD1396" s="84">
        <f t="shared" si="3223"/>
        <v>3000000</v>
      </c>
      <c r="RZK1396" s="84" t="s">
        <v>5401</v>
      </c>
      <c r="RZL1396" s="84">
        <f>RZL1390</f>
        <v>1000000</v>
      </c>
      <c r="RZM1396" s="84">
        <f t="shared" si="3223"/>
        <v>0</v>
      </c>
      <c r="RZN1396" s="84">
        <f t="shared" si="3223"/>
        <v>0</v>
      </c>
      <c r="RZO1396" s="84">
        <f t="shared" si="3223"/>
        <v>1000000</v>
      </c>
      <c r="RZP1396" s="84">
        <f t="shared" si="3223"/>
        <v>2000000</v>
      </c>
      <c r="RZQ1396" s="84">
        <f t="shared" si="3223"/>
        <v>0</v>
      </c>
      <c r="RZR1396" s="84">
        <f t="shared" si="3223"/>
        <v>0</v>
      </c>
      <c r="RZS1396" s="84">
        <f t="shared" si="3223"/>
        <v>2000000</v>
      </c>
      <c r="RZT1396" s="84">
        <f t="shared" si="3223"/>
        <v>3000000</v>
      </c>
      <c r="SAA1396" s="84" t="s">
        <v>5401</v>
      </c>
      <c r="SAB1396" s="84">
        <f>SAB1390</f>
        <v>1000000</v>
      </c>
      <c r="SAC1396" s="84">
        <f t="shared" ref="SAC1396:SCF1396" si="3224">SAC1390</f>
        <v>0</v>
      </c>
      <c r="SAD1396" s="84">
        <f t="shared" si="3224"/>
        <v>0</v>
      </c>
      <c r="SAE1396" s="84">
        <f t="shared" si="3224"/>
        <v>1000000</v>
      </c>
      <c r="SAF1396" s="84">
        <f t="shared" si="3224"/>
        <v>2000000</v>
      </c>
      <c r="SAG1396" s="84">
        <f t="shared" si="3224"/>
        <v>0</v>
      </c>
      <c r="SAH1396" s="84">
        <f t="shared" si="3224"/>
        <v>0</v>
      </c>
      <c r="SAI1396" s="84">
        <f t="shared" si="3224"/>
        <v>2000000</v>
      </c>
      <c r="SAJ1396" s="84">
        <f t="shared" si="3224"/>
        <v>3000000</v>
      </c>
      <c r="SAQ1396" s="84" t="s">
        <v>5401</v>
      </c>
      <c r="SAR1396" s="84">
        <f>SAR1390</f>
        <v>1000000</v>
      </c>
      <c r="SAS1396" s="84">
        <f t="shared" si="3224"/>
        <v>0</v>
      </c>
      <c r="SAT1396" s="84">
        <f t="shared" si="3224"/>
        <v>0</v>
      </c>
      <c r="SAU1396" s="84">
        <f t="shared" si="3224"/>
        <v>1000000</v>
      </c>
      <c r="SAV1396" s="84">
        <f t="shared" si="3224"/>
        <v>2000000</v>
      </c>
      <c r="SAW1396" s="84">
        <f t="shared" si="3224"/>
        <v>0</v>
      </c>
      <c r="SAX1396" s="84">
        <f t="shared" si="3224"/>
        <v>0</v>
      </c>
      <c r="SAY1396" s="84">
        <f t="shared" si="3224"/>
        <v>2000000</v>
      </c>
      <c r="SAZ1396" s="84">
        <f t="shared" si="3224"/>
        <v>3000000</v>
      </c>
      <c r="SBG1396" s="84" t="s">
        <v>5401</v>
      </c>
      <c r="SBH1396" s="84">
        <f>SBH1390</f>
        <v>1000000</v>
      </c>
      <c r="SBI1396" s="84">
        <f t="shared" si="3224"/>
        <v>0</v>
      </c>
      <c r="SBJ1396" s="84">
        <f t="shared" si="3224"/>
        <v>0</v>
      </c>
      <c r="SBK1396" s="84">
        <f t="shared" si="3224"/>
        <v>1000000</v>
      </c>
      <c r="SBL1396" s="84">
        <f t="shared" si="3224"/>
        <v>2000000</v>
      </c>
      <c r="SBM1396" s="84">
        <f t="shared" si="3224"/>
        <v>0</v>
      </c>
      <c r="SBN1396" s="84">
        <f t="shared" si="3224"/>
        <v>0</v>
      </c>
      <c r="SBO1396" s="84">
        <f t="shared" si="3224"/>
        <v>2000000</v>
      </c>
      <c r="SBP1396" s="84">
        <f t="shared" si="3224"/>
        <v>3000000</v>
      </c>
      <c r="SBW1396" s="84" t="s">
        <v>5401</v>
      </c>
      <c r="SBX1396" s="84">
        <f>SBX1390</f>
        <v>1000000</v>
      </c>
      <c r="SBY1396" s="84">
        <f t="shared" si="3224"/>
        <v>0</v>
      </c>
      <c r="SBZ1396" s="84">
        <f t="shared" si="3224"/>
        <v>0</v>
      </c>
      <c r="SCA1396" s="84">
        <f t="shared" si="3224"/>
        <v>1000000</v>
      </c>
      <c r="SCB1396" s="84">
        <f t="shared" si="3224"/>
        <v>2000000</v>
      </c>
      <c r="SCC1396" s="84">
        <f t="shared" si="3224"/>
        <v>0</v>
      </c>
      <c r="SCD1396" s="84">
        <f t="shared" si="3224"/>
        <v>0</v>
      </c>
      <c r="SCE1396" s="84">
        <f t="shared" si="3224"/>
        <v>2000000</v>
      </c>
      <c r="SCF1396" s="84">
        <f t="shared" si="3224"/>
        <v>3000000</v>
      </c>
      <c r="SCM1396" s="84" t="s">
        <v>5401</v>
      </c>
      <c r="SCN1396" s="84">
        <f>SCN1390</f>
        <v>1000000</v>
      </c>
      <c r="SCO1396" s="84">
        <f t="shared" ref="SCO1396:SER1396" si="3225">SCO1390</f>
        <v>0</v>
      </c>
      <c r="SCP1396" s="84">
        <f t="shared" si="3225"/>
        <v>0</v>
      </c>
      <c r="SCQ1396" s="84">
        <f t="shared" si="3225"/>
        <v>1000000</v>
      </c>
      <c r="SCR1396" s="84">
        <f t="shared" si="3225"/>
        <v>2000000</v>
      </c>
      <c r="SCS1396" s="84">
        <f t="shared" si="3225"/>
        <v>0</v>
      </c>
      <c r="SCT1396" s="84">
        <f t="shared" si="3225"/>
        <v>0</v>
      </c>
      <c r="SCU1396" s="84">
        <f t="shared" si="3225"/>
        <v>2000000</v>
      </c>
      <c r="SCV1396" s="84">
        <f t="shared" si="3225"/>
        <v>3000000</v>
      </c>
      <c r="SDC1396" s="84" t="s">
        <v>5401</v>
      </c>
      <c r="SDD1396" s="84">
        <f>SDD1390</f>
        <v>1000000</v>
      </c>
      <c r="SDE1396" s="84">
        <f t="shared" si="3225"/>
        <v>0</v>
      </c>
      <c r="SDF1396" s="84">
        <f t="shared" si="3225"/>
        <v>0</v>
      </c>
      <c r="SDG1396" s="84">
        <f t="shared" si="3225"/>
        <v>1000000</v>
      </c>
      <c r="SDH1396" s="84">
        <f t="shared" si="3225"/>
        <v>2000000</v>
      </c>
      <c r="SDI1396" s="84">
        <f t="shared" si="3225"/>
        <v>0</v>
      </c>
      <c r="SDJ1396" s="84">
        <f t="shared" si="3225"/>
        <v>0</v>
      </c>
      <c r="SDK1396" s="84">
        <f t="shared" si="3225"/>
        <v>2000000</v>
      </c>
      <c r="SDL1396" s="84">
        <f t="shared" si="3225"/>
        <v>3000000</v>
      </c>
      <c r="SDS1396" s="84" t="s">
        <v>5401</v>
      </c>
      <c r="SDT1396" s="84">
        <f>SDT1390</f>
        <v>1000000</v>
      </c>
      <c r="SDU1396" s="84">
        <f t="shared" si="3225"/>
        <v>0</v>
      </c>
      <c r="SDV1396" s="84">
        <f t="shared" si="3225"/>
        <v>0</v>
      </c>
      <c r="SDW1396" s="84">
        <f t="shared" si="3225"/>
        <v>1000000</v>
      </c>
      <c r="SDX1396" s="84">
        <f t="shared" si="3225"/>
        <v>2000000</v>
      </c>
      <c r="SDY1396" s="84">
        <f t="shared" si="3225"/>
        <v>0</v>
      </c>
      <c r="SDZ1396" s="84">
        <f t="shared" si="3225"/>
        <v>0</v>
      </c>
      <c r="SEA1396" s="84">
        <f t="shared" si="3225"/>
        <v>2000000</v>
      </c>
      <c r="SEB1396" s="84">
        <f t="shared" si="3225"/>
        <v>3000000</v>
      </c>
      <c r="SEI1396" s="84" t="s">
        <v>5401</v>
      </c>
      <c r="SEJ1396" s="84">
        <f>SEJ1390</f>
        <v>1000000</v>
      </c>
      <c r="SEK1396" s="84">
        <f t="shared" si="3225"/>
        <v>0</v>
      </c>
      <c r="SEL1396" s="84">
        <f t="shared" si="3225"/>
        <v>0</v>
      </c>
      <c r="SEM1396" s="84">
        <f t="shared" si="3225"/>
        <v>1000000</v>
      </c>
      <c r="SEN1396" s="84">
        <f t="shared" si="3225"/>
        <v>2000000</v>
      </c>
      <c r="SEO1396" s="84">
        <f t="shared" si="3225"/>
        <v>0</v>
      </c>
      <c r="SEP1396" s="84">
        <f t="shared" si="3225"/>
        <v>0</v>
      </c>
      <c r="SEQ1396" s="84">
        <f t="shared" si="3225"/>
        <v>2000000</v>
      </c>
      <c r="SER1396" s="84">
        <f t="shared" si="3225"/>
        <v>3000000</v>
      </c>
      <c r="SEY1396" s="84" t="s">
        <v>5401</v>
      </c>
      <c r="SEZ1396" s="84">
        <f>SEZ1390</f>
        <v>1000000</v>
      </c>
      <c r="SFA1396" s="84">
        <f t="shared" ref="SFA1396:SHD1396" si="3226">SFA1390</f>
        <v>0</v>
      </c>
      <c r="SFB1396" s="84">
        <f t="shared" si="3226"/>
        <v>0</v>
      </c>
      <c r="SFC1396" s="84">
        <f t="shared" si="3226"/>
        <v>1000000</v>
      </c>
      <c r="SFD1396" s="84">
        <f t="shared" si="3226"/>
        <v>2000000</v>
      </c>
      <c r="SFE1396" s="84">
        <f t="shared" si="3226"/>
        <v>0</v>
      </c>
      <c r="SFF1396" s="84">
        <f t="shared" si="3226"/>
        <v>0</v>
      </c>
      <c r="SFG1396" s="84">
        <f t="shared" si="3226"/>
        <v>2000000</v>
      </c>
      <c r="SFH1396" s="84">
        <f t="shared" si="3226"/>
        <v>3000000</v>
      </c>
      <c r="SFO1396" s="84" t="s">
        <v>5401</v>
      </c>
      <c r="SFP1396" s="84">
        <f>SFP1390</f>
        <v>1000000</v>
      </c>
      <c r="SFQ1396" s="84">
        <f t="shared" si="3226"/>
        <v>0</v>
      </c>
      <c r="SFR1396" s="84">
        <f t="shared" si="3226"/>
        <v>0</v>
      </c>
      <c r="SFS1396" s="84">
        <f t="shared" si="3226"/>
        <v>1000000</v>
      </c>
      <c r="SFT1396" s="84">
        <f t="shared" si="3226"/>
        <v>2000000</v>
      </c>
      <c r="SFU1396" s="84">
        <f t="shared" si="3226"/>
        <v>0</v>
      </c>
      <c r="SFV1396" s="84">
        <f t="shared" si="3226"/>
        <v>0</v>
      </c>
      <c r="SFW1396" s="84">
        <f t="shared" si="3226"/>
        <v>2000000</v>
      </c>
      <c r="SFX1396" s="84">
        <f t="shared" si="3226"/>
        <v>3000000</v>
      </c>
      <c r="SGE1396" s="84" t="s">
        <v>5401</v>
      </c>
      <c r="SGF1396" s="84">
        <f>SGF1390</f>
        <v>1000000</v>
      </c>
      <c r="SGG1396" s="84">
        <f t="shared" si="3226"/>
        <v>0</v>
      </c>
      <c r="SGH1396" s="84">
        <f t="shared" si="3226"/>
        <v>0</v>
      </c>
      <c r="SGI1396" s="84">
        <f t="shared" si="3226"/>
        <v>1000000</v>
      </c>
      <c r="SGJ1396" s="84">
        <f t="shared" si="3226"/>
        <v>2000000</v>
      </c>
      <c r="SGK1396" s="84">
        <f t="shared" si="3226"/>
        <v>0</v>
      </c>
      <c r="SGL1396" s="84">
        <f t="shared" si="3226"/>
        <v>0</v>
      </c>
      <c r="SGM1396" s="84">
        <f t="shared" si="3226"/>
        <v>2000000</v>
      </c>
      <c r="SGN1396" s="84">
        <f t="shared" si="3226"/>
        <v>3000000</v>
      </c>
      <c r="SGU1396" s="84" t="s">
        <v>5401</v>
      </c>
      <c r="SGV1396" s="84">
        <f>SGV1390</f>
        <v>1000000</v>
      </c>
      <c r="SGW1396" s="84">
        <f t="shared" si="3226"/>
        <v>0</v>
      </c>
      <c r="SGX1396" s="84">
        <f t="shared" si="3226"/>
        <v>0</v>
      </c>
      <c r="SGY1396" s="84">
        <f t="shared" si="3226"/>
        <v>1000000</v>
      </c>
      <c r="SGZ1396" s="84">
        <f t="shared" si="3226"/>
        <v>2000000</v>
      </c>
      <c r="SHA1396" s="84">
        <f t="shared" si="3226"/>
        <v>0</v>
      </c>
      <c r="SHB1396" s="84">
        <f t="shared" si="3226"/>
        <v>0</v>
      </c>
      <c r="SHC1396" s="84">
        <f t="shared" si="3226"/>
        <v>2000000</v>
      </c>
      <c r="SHD1396" s="84">
        <f t="shared" si="3226"/>
        <v>3000000</v>
      </c>
      <c r="SHK1396" s="84" t="s">
        <v>5401</v>
      </c>
      <c r="SHL1396" s="84">
        <f>SHL1390</f>
        <v>1000000</v>
      </c>
      <c r="SHM1396" s="84">
        <f t="shared" ref="SHM1396:SJP1396" si="3227">SHM1390</f>
        <v>0</v>
      </c>
      <c r="SHN1396" s="84">
        <f t="shared" si="3227"/>
        <v>0</v>
      </c>
      <c r="SHO1396" s="84">
        <f t="shared" si="3227"/>
        <v>1000000</v>
      </c>
      <c r="SHP1396" s="84">
        <f t="shared" si="3227"/>
        <v>2000000</v>
      </c>
      <c r="SHQ1396" s="84">
        <f t="shared" si="3227"/>
        <v>0</v>
      </c>
      <c r="SHR1396" s="84">
        <f t="shared" si="3227"/>
        <v>0</v>
      </c>
      <c r="SHS1396" s="84">
        <f t="shared" si="3227"/>
        <v>2000000</v>
      </c>
      <c r="SHT1396" s="84">
        <f t="shared" si="3227"/>
        <v>3000000</v>
      </c>
      <c r="SIA1396" s="84" t="s">
        <v>5401</v>
      </c>
      <c r="SIB1396" s="84">
        <f>SIB1390</f>
        <v>1000000</v>
      </c>
      <c r="SIC1396" s="84">
        <f t="shared" si="3227"/>
        <v>0</v>
      </c>
      <c r="SID1396" s="84">
        <f t="shared" si="3227"/>
        <v>0</v>
      </c>
      <c r="SIE1396" s="84">
        <f t="shared" si="3227"/>
        <v>1000000</v>
      </c>
      <c r="SIF1396" s="84">
        <f t="shared" si="3227"/>
        <v>2000000</v>
      </c>
      <c r="SIG1396" s="84">
        <f t="shared" si="3227"/>
        <v>0</v>
      </c>
      <c r="SIH1396" s="84">
        <f t="shared" si="3227"/>
        <v>0</v>
      </c>
      <c r="SII1396" s="84">
        <f t="shared" si="3227"/>
        <v>2000000</v>
      </c>
      <c r="SIJ1396" s="84">
        <f t="shared" si="3227"/>
        <v>3000000</v>
      </c>
      <c r="SIQ1396" s="84" t="s">
        <v>5401</v>
      </c>
      <c r="SIR1396" s="84">
        <f>SIR1390</f>
        <v>1000000</v>
      </c>
      <c r="SIS1396" s="84">
        <f t="shared" si="3227"/>
        <v>0</v>
      </c>
      <c r="SIT1396" s="84">
        <f t="shared" si="3227"/>
        <v>0</v>
      </c>
      <c r="SIU1396" s="84">
        <f t="shared" si="3227"/>
        <v>1000000</v>
      </c>
      <c r="SIV1396" s="84">
        <f t="shared" si="3227"/>
        <v>2000000</v>
      </c>
      <c r="SIW1396" s="84">
        <f t="shared" si="3227"/>
        <v>0</v>
      </c>
      <c r="SIX1396" s="84">
        <f t="shared" si="3227"/>
        <v>0</v>
      </c>
      <c r="SIY1396" s="84">
        <f t="shared" si="3227"/>
        <v>2000000</v>
      </c>
      <c r="SIZ1396" s="84">
        <f t="shared" si="3227"/>
        <v>3000000</v>
      </c>
      <c r="SJG1396" s="84" t="s">
        <v>5401</v>
      </c>
      <c r="SJH1396" s="84">
        <f>SJH1390</f>
        <v>1000000</v>
      </c>
      <c r="SJI1396" s="84">
        <f t="shared" si="3227"/>
        <v>0</v>
      </c>
      <c r="SJJ1396" s="84">
        <f t="shared" si="3227"/>
        <v>0</v>
      </c>
      <c r="SJK1396" s="84">
        <f t="shared" si="3227"/>
        <v>1000000</v>
      </c>
      <c r="SJL1396" s="84">
        <f t="shared" si="3227"/>
        <v>2000000</v>
      </c>
      <c r="SJM1396" s="84">
        <f t="shared" si="3227"/>
        <v>0</v>
      </c>
      <c r="SJN1396" s="84">
        <f t="shared" si="3227"/>
        <v>0</v>
      </c>
      <c r="SJO1396" s="84">
        <f t="shared" si="3227"/>
        <v>2000000</v>
      </c>
      <c r="SJP1396" s="84">
        <f t="shared" si="3227"/>
        <v>3000000</v>
      </c>
      <c r="SJW1396" s="84" t="s">
        <v>5401</v>
      </c>
      <c r="SJX1396" s="84">
        <f>SJX1390</f>
        <v>1000000</v>
      </c>
      <c r="SJY1396" s="84">
        <f t="shared" ref="SJY1396:SMB1396" si="3228">SJY1390</f>
        <v>0</v>
      </c>
      <c r="SJZ1396" s="84">
        <f t="shared" si="3228"/>
        <v>0</v>
      </c>
      <c r="SKA1396" s="84">
        <f t="shared" si="3228"/>
        <v>1000000</v>
      </c>
      <c r="SKB1396" s="84">
        <f t="shared" si="3228"/>
        <v>2000000</v>
      </c>
      <c r="SKC1396" s="84">
        <f t="shared" si="3228"/>
        <v>0</v>
      </c>
      <c r="SKD1396" s="84">
        <f t="shared" si="3228"/>
        <v>0</v>
      </c>
      <c r="SKE1396" s="84">
        <f t="shared" si="3228"/>
        <v>2000000</v>
      </c>
      <c r="SKF1396" s="84">
        <f t="shared" si="3228"/>
        <v>3000000</v>
      </c>
      <c r="SKM1396" s="84" t="s">
        <v>5401</v>
      </c>
      <c r="SKN1396" s="84">
        <f>SKN1390</f>
        <v>1000000</v>
      </c>
      <c r="SKO1396" s="84">
        <f t="shared" si="3228"/>
        <v>0</v>
      </c>
      <c r="SKP1396" s="84">
        <f t="shared" si="3228"/>
        <v>0</v>
      </c>
      <c r="SKQ1396" s="84">
        <f t="shared" si="3228"/>
        <v>1000000</v>
      </c>
      <c r="SKR1396" s="84">
        <f t="shared" si="3228"/>
        <v>2000000</v>
      </c>
      <c r="SKS1396" s="84">
        <f t="shared" si="3228"/>
        <v>0</v>
      </c>
      <c r="SKT1396" s="84">
        <f t="shared" si="3228"/>
        <v>0</v>
      </c>
      <c r="SKU1396" s="84">
        <f t="shared" si="3228"/>
        <v>2000000</v>
      </c>
      <c r="SKV1396" s="84">
        <f t="shared" si="3228"/>
        <v>3000000</v>
      </c>
      <c r="SLC1396" s="84" t="s">
        <v>5401</v>
      </c>
      <c r="SLD1396" s="84">
        <f>SLD1390</f>
        <v>1000000</v>
      </c>
      <c r="SLE1396" s="84">
        <f t="shared" si="3228"/>
        <v>0</v>
      </c>
      <c r="SLF1396" s="84">
        <f t="shared" si="3228"/>
        <v>0</v>
      </c>
      <c r="SLG1396" s="84">
        <f t="shared" si="3228"/>
        <v>1000000</v>
      </c>
      <c r="SLH1396" s="84">
        <f t="shared" si="3228"/>
        <v>2000000</v>
      </c>
      <c r="SLI1396" s="84">
        <f t="shared" si="3228"/>
        <v>0</v>
      </c>
      <c r="SLJ1396" s="84">
        <f t="shared" si="3228"/>
        <v>0</v>
      </c>
      <c r="SLK1396" s="84">
        <f t="shared" si="3228"/>
        <v>2000000</v>
      </c>
      <c r="SLL1396" s="84">
        <f t="shared" si="3228"/>
        <v>3000000</v>
      </c>
      <c r="SLS1396" s="84" t="s">
        <v>5401</v>
      </c>
      <c r="SLT1396" s="84">
        <f>SLT1390</f>
        <v>1000000</v>
      </c>
      <c r="SLU1396" s="84">
        <f t="shared" si="3228"/>
        <v>0</v>
      </c>
      <c r="SLV1396" s="84">
        <f t="shared" si="3228"/>
        <v>0</v>
      </c>
      <c r="SLW1396" s="84">
        <f t="shared" si="3228"/>
        <v>1000000</v>
      </c>
      <c r="SLX1396" s="84">
        <f t="shared" si="3228"/>
        <v>2000000</v>
      </c>
      <c r="SLY1396" s="84">
        <f t="shared" si="3228"/>
        <v>0</v>
      </c>
      <c r="SLZ1396" s="84">
        <f t="shared" si="3228"/>
        <v>0</v>
      </c>
      <c r="SMA1396" s="84">
        <f t="shared" si="3228"/>
        <v>2000000</v>
      </c>
      <c r="SMB1396" s="84">
        <f t="shared" si="3228"/>
        <v>3000000</v>
      </c>
      <c r="SMI1396" s="84" t="s">
        <v>5401</v>
      </c>
      <c r="SMJ1396" s="84">
        <f>SMJ1390</f>
        <v>1000000</v>
      </c>
      <c r="SMK1396" s="84">
        <f t="shared" ref="SMK1396:SON1396" si="3229">SMK1390</f>
        <v>0</v>
      </c>
      <c r="SML1396" s="84">
        <f t="shared" si="3229"/>
        <v>0</v>
      </c>
      <c r="SMM1396" s="84">
        <f t="shared" si="3229"/>
        <v>1000000</v>
      </c>
      <c r="SMN1396" s="84">
        <f t="shared" si="3229"/>
        <v>2000000</v>
      </c>
      <c r="SMO1396" s="84">
        <f t="shared" si="3229"/>
        <v>0</v>
      </c>
      <c r="SMP1396" s="84">
        <f t="shared" si="3229"/>
        <v>0</v>
      </c>
      <c r="SMQ1396" s="84">
        <f t="shared" si="3229"/>
        <v>2000000</v>
      </c>
      <c r="SMR1396" s="84">
        <f t="shared" si="3229"/>
        <v>3000000</v>
      </c>
      <c r="SMY1396" s="84" t="s">
        <v>5401</v>
      </c>
      <c r="SMZ1396" s="84">
        <f>SMZ1390</f>
        <v>1000000</v>
      </c>
      <c r="SNA1396" s="84">
        <f t="shared" si="3229"/>
        <v>0</v>
      </c>
      <c r="SNB1396" s="84">
        <f t="shared" si="3229"/>
        <v>0</v>
      </c>
      <c r="SNC1396" s="84">
        <f t="shared" si="3229"/>
        <v>1000000</v>
      </c>
      <c r="SND1396" s="84">
        <f t="shared" si="3229"/>
        <v>2000000</v>
      </c>
      <c r="SNE1396" s="84">
        <f t="shared" si="3229"/>
        <v>0</v>
      </c>
      <c r="SNF1396" s="84">
        <f t="shared" si="3229"/>
        <v>0</v>
      </c>
      <c r="SNG1396" s="84">
        <f t="shared" si="3229"/>
        <v>2000000</v>
      </c>
      <c r="SNH1396" s="84">
        <f t="shared" si="3229"/>
        <v>3000000</v>
      </c>
      <c r="SNO1396" s="84" t="s">
        <v>5401</v>
      </c>
      <c r="SNP1396" s="84">
        <f>SNP1390</f>
        <v>1000000</v>
      </c>
      <c r="SNQ1396" s="84">
        <f t="shared" si="3229"/>
        <v>0</v>
      </c>
      <c r="SNR1396" s="84">
        <f t="shared" si="3229"/>
        <v>0</v>
      </c>
      <c r="SNS1396" s="84">
        <f t="shared" si="3229"/>
        <v>1000000</v>
      </c>
      <c r="SNT1396" s="84">
        <f t="shared" si="3229"/>
        <v>2000000</v>
      </c>
      <c r="SNU1396" s="84">
        <f t="shared" si="3229"/>
        <v>0</v>
      </c>
      <c r="SNV1396" s="84">
        <f t="shared" si="3229"/>
        <v>0</v>
      </c>
      <c r="SNW1396" s="84">
        <f t="shared" si="3229"/>
        <v>2000000</v>
      </c>
      <c r="SNX1396" s="84">
        <f t="shared" si="3229"/>
        <v>3000000</v>
      </c>
      <c r="SOE1396" s="84" t="s">
        <v>5401</v>
      </c>
      <c r="SOF1396" s="84">
        <f>SOF1390</f>
        <v>1000000</v>
      </c>
      <c r="SOG1396" s="84">
        <f t="shared" si="3229"/>
        <v>0</v>
      </c>
      <c r="SOH1396" s="84">
        <f t="shared" si="3229"/>
        <v>0</v>
      </c>
      <c r="SOI1396" s="84">
        <f t="shared" si="3229"/>
        <v>1000000</v>
      </c>
      <c r="SOJ1396" s="84">
        <f t="shared" si="3229"/>
        <v>2000000</v>
      </c>
      <c r="SOK1396" s="84">
        <f t="shared" si="3229"/>
        <v>0</v>
      </c>
      <c r="SOL1396" s="84">
        <f t="shared" si="3229"/>
        <v>0</v>
      </c>
      <c r="SOM1396" s="84">
        <f t="shared" si="3229"/>
        <v>2000000</v>
      </c>
      <c r="SON1396" s="84">
        <f t="shared" si="3229"/>
        <v>3000000</v>
      </c>
      <c r="SOU1396" s="84" t="s">
        <v>5401</v>
      </c>
      <c r="SOV1396" s="84">
        <f>SOV1390</f>
        <v>1000000</v>
      </c>
      <c r="SOW1396" s="84">
        <f t="shared" ref="SOW1396:SQZ1396" si="3230">SOW1390</f>
        <v>0</v>
      </c>
      <c r="SOX1396" s="84">
        <f t="shared" si="3230"/>
        <v>0</v>
      </c>
      <c r="SOY1396" s="84">
        <f t="shared" si="3230"/>
        <v>1000000</v>
      </c>
      <c r="SOZ1396" s="84">
        <f t="shared" si="3230"/>
        <v>2000000</v>
      </c>
      <c r="SPA1396" s="84">
        <f t="shared" si="3230"/>
        <v>0</v>
      </c>
      <c r="SPB1396" s="84">
        <f t="shared" si="3230"/>
        <v>0</v>
      </c>
      <c r="SPC1396" s="84">
        <f t="shared" si="3230"/>
        <v>2000000</v>
      </c>
      <c r="SPD1396" s="84">
        <f t="shared" si="3230"/>
        <v>3000000</v>
      </c>
      <c r="SPK1396" s="84" t="s">
        <v>5401</v>
      </c>
      <c r="SPL1396" s="84">
        <f>SPL1390</f>
        <v>1000000</v>
      </c>
      <c r="SPM1396" s="84">
        <f t="shared" si="3230"/>
        <v>0</v>
      </c>
      <c r="SPN1396" s="84">
        <f t="shared" si="3230"/>
        <v>0</v>
      </c>
      <c r="SPO1396" s="84">
        <f t="shared" si="3230"/>
        <v>1000000</v>
      </c>
      <c r="SPP1396" s="84">
        <f t="shared" si="3230"/>
        <v>2000000</v>
      </c>
      <c r="SPQ1396" s="84">
        <f t="shared" si="3230"/>
        <v>0</v>
      </c>
      <c r="SPR1396" s="84">
        <f t="shared" si="3230"/>
        <v>0</v>
      </c>
      <c r="SPS1396" s="84">
        <f t="shared" si="3230"/>
        <v>2000000</v>
      </c>
      <c r="SPT1396" s="84">
        <f t="shared" si="3230"/>
        <v>3000000</v>
      </c>
      <c r="SQA1396" s="84" t="s">
        <v>5401</v>
      </c>
      <c r="SQB1396" s="84">
        <f>SQB1390</f>
        <v>1000000</v>
      </c>
      <c r="SQC1396" s="84">
        <f t="shared" si="3230"/>
        <v>0</v>
      </c>
      <c r="SQD1396" s="84">
        <f t="shared" si="3230"/>
        <v>0</v>
      </c>
      <c r="SQE1396" s="84">
        <f t="shared" si="3230"/>
        <v>1000000</v>
      </c>
      <c r="SQF1396" s="84">
        <f t="shared" si="3230"/>
        <v>2000000</v>
      </c>
      <c r="SQG1396" s="84">
        <f t="shared" si="3230"/>
        <v>0</v>
      </c>
      <c r="SQH1396" s="84">
        <f t="shared" si="3230"/>
        <v>0</v>
      </c>
      <c r="SQI1396" s="84">
        <f t="shared" si="3230"/>
        <v>2000000</v>
      </c>
      <c r="SQJ1396" s="84">
        <f t="shared" si="3230"/>
        <v>3000000</v>
      </c>
      <c r="SQQ1396" s="84" t="s">
        <v>5401</v>
      </c>
      <c r="SQR1396" s="84">
        <f>SQR1390</f>
        <v>1000000</v>
      </c>
      <c r="SQS1396" s="84">
        <f t="shared" si="3230"/>
        <v>0</v>
      </c>
      <c r="SQT1396" s="84">
        <f t="shared" si="3230"/>
        <v>0</v>
      </c>
      <c r="SQU1396" s="84">
        <f t="shared" si="3230"/>
        <v>1000000</v>
      </c>
      <c r="SQV1396" s="84">
        <f t="shared" si="3230"/>
        <v>2000000</v>
      </c>
      <c r="SQW1396" s="84">
        <f t="shared" si="3230"/>
        <v>0</v>
      </c>
      <c r="SQX1396" s="84">
        <f t="shared" si="3230"/>
        <v>0</v>
      </c>
      <c r="SQY1396" s="84">
        <f t="shared" si="3230"/>
        <v>2000000</v>
      </c>
      <c r="SQZ1396" s="84">
        <f t="shared" si="3230"/>
        <v>3000000</v>
      </c>
      <c r="SRG1396" s="84" t="s">
        <v>5401</v>
      </c>
      <c r="SRH1396" s="84">
        <f>SRH1390</f>
        <v>1000000</v>
      </c>
      <c r="SRI1396" s="84">
        <f t="shared" ref="SRI1396:STL1396" si="3231">SRI1390</f>
        <v>0</v>
      </c>
      <c r="SRJ1396" s="84">
        <f t="shared" si="3231"/>
        <v>0</v>
      </c>
      <c r="SRK1396" s="84">
        <f t="shared" si="3231"/>
        <v>1000000</v>
      </c>
      <c r="SRL1396" s="84">
        <f t="shared" si="3231"/>
        <v>2000000</v>
      </c>
      <c r="SRM1396" s="84">
        <f t="shared" si="3231"/>
        <v>0</v>
      </c>
      <c r="SRN1396" s="84">
        <f t="shared" si="3231"/>
        <v>0</v>
      </c>
      <c r="SRO1396" s="84">
        <f t="shared" si="3231"/>
        <v>2000000</v>
      </c>
      <c r="SRP1396" s="84">
        <f t="shared" si="3231"/>
        <v>3000000</v>
      </c>
      <c r="SRW1396" s="84" t="s">
        <v>5401</v>
      </c>
      <c r="SRX1396" s="84">
        <f>SRX1390</f>
        <v>1000000</v>
      </c>
      <c r="SRY1396" s="84">
        <f t="shared" si="3231"/>
        <v>0</v>
      </c>
      <c r="SRZ1396" s="84">
        <f t="shared" si="3231"/>
        <v>0</v>
      </c>
      <c r="SSA1396" s="84">
        <f t="shared" si="3231"/>
        <v>1000000</v>
      </c>
      <c r="SSB1396" s="84">
        <f t="shared" si="3231"/>
        <v>2000000</v>
      </c>
      <c r="SSC1396" s="84">
        <f t="shared" si="3231"/>
        <v>0</v>
      </c>
      <c r="SSD1396" s="84">
        <f t="shared" si="3231"/>
        <v>0</v>
      </c>
      <c r="SSE1396" s="84">
        <f t="shared" si="3231"/>
        <v>2000000</v>
      </c>
      <c r="SSF1396" s="84">
        <f t="shared" si="3231"/>
        <v>3000000</v>
      </c>
      <c r="SSM1396" s="84" t="s">
        <v>5401</v>
      </c>
      <c r="SSN1396" s="84">
        <f>SSN1390</f>
        <v>1000000</v>
      </c>
      <c r="SSO1396" s="84">
        <f t="shared" si="3231"/>
        <v>0</v>
      </c>
      <c r="SSP1396" s="84">
        <f t="shared" si="3231"/>
        <v>0</v>
      </c>
      <c r="SSQ1396" s="84">
        <f t="shared" si="3231"/>
        <v>1000000</v>
      </c>
      <c r="SSR1396" s="84">
        <f t="shared" si="3231"/>
        <v>2000000</v>
      </c>
      <c r="SSS1396" s="84">
        <f t="shared" si="3231"/>
        <v>0</v>
      </c>
      <c r="SST1396" s="84">
        <f t="shared" si="3231"/>
        <v>0</v>
      </c>
      <c r="SSU1396" s="84">
        <f t="shared" si="3231"/>
        <v>2000000</v>
      </c>
      <c r="SSV1396" s="84">
        <f t="shared" si="3231"/>
        <v>3000000</v>
      </c>
      <c r="STC1396" s="84" t="s">
        <v>5401</v>
      </c>
      <c r="STD1396" s="84">
        <f>STD1390</f>
        <v>1000000</v>
      </c>
      <c r="STE1396" s="84">
        <f t="shared" si="3231"/>
        <v>0</v>
      </c>
      <c r="STF1396" s="84">
        <f t="shared" si="3231"/>
        <v>0</v>
      </c>
      <c r="STG1396" s="84">
        <f t="shared" si="3231"/>
        <v>1000000</v>
      </c>
      <c r="STH1396" s="84">
        <f t="shared" si="3231"/>
        <v>2000000</v>
      </c>
      <c r="STI1396" s="84">
        <f t="shared" si="3231"/>
        <v>0</v>
      </c>
      <c r="STJ1396" s="84">
        <f t="shared" si="3231"/>
        <v>0</v>
      </c>
      <c r="STK1396" s="84">
        <f t="shared" si="3231"/>
        <v>2000000</v>
      </c>
      <c r="STL1396" s="84">
        <f t="shared" si="3231"/>
        <v>3000000</v>
      </c>
      <c r="STS1396" s="84" t="s">
        <v>5401</v>
      </c>
      <c r="STT1396" s="84">
        <f>STT1390</f>
        <v>1000000</v>
      </c>
      <c r="STU1396" s="84">
        <f t="shared" ref="STU1396:SVX1396" si="3232">STU1390</f>
        <v>0</v>
      </c>
      <c r="STV1396" s="84">
        <f t="shared" si="3232"/>
        <v>0</v>
      </c>
      <c r="STW1396" s="84">
        <f t="shared" si="3232"/>
        <v>1000000</v>
      </c>
      <c r="STX1396" s="84">
        <f t="shared" si="3232"/>
        <v>2000000</v>
      </c>
      <c r="STY1396" s="84">
        <f t="shared" si="3232"/>
        <v>0</v>
      </c>
      <c r="STZ1396" s="84">
        <f t="shared" si="3232"/>
        <v>0</v>
      </c>
      <c r="SUA1396" s="84">
        <f t="shared" si="3232"/>
        <v>2000000</v>
      </c>
      <c r="SUB1396" s="84">
        <f t="shared" si="3232"/>
        <v>3000000</v>
      </c>
      <c r="SUI1396" s="84" t="s">
        <v>5401</v>
      </c>
      <c r="SUJ1396" s="84">
        <f>SUJ1390</f>
        <v>1000000</v>
      </c>
      <c r="SUK1396" s="84">
        <f t="shared" si="3232"/>
        <v>0</v>
      </c>
      <c r="SUL1396" s="84">
        <f t="shared" si="3232"/>
        <v>0</v>
      </c>
      <c r="SUM1396" s="84">
        <f t="shared" si="3232"/>
        <v>1000000</v>
      </c>
      <c r="SUN1396" s="84">
        <f t="shared" si="3232"/>
        <v>2000000</v>
      </c>
      <c r="SUO1396" s="84">
        <f t="shared" si="3232"/>
        <v>0</v>
      </c>
      <c r="SUP1396" s="84">
        <f t="shared" si="3232"/>
        <v>0</v>
      </c>
      <c r="SUQ1396" s="84">
        <f t="shared" si="3232"/>
        <v>2000000</v>
      </c>
      <c r="SUR1396" s="84">
        <f t="shared" si="3232"/>
        <v>3000000</v>
      </c>
      <c r="SUY1396" s="84" t="s">
        <v>5401</v>
      </c>
      <c r="SUZ1396" s="84">
        <f>SUZ1390</f>
        <v>1000000</v>
      </c>
      <c r="SVA1396" s="84">
        <f t="shared" si="3232"/>
        <v>0</v>
      </c>
      <c r="SVB1396" s="84">
        <f t="shared" si="3232"/>
        <v>0</v>
      </c>
      <c r="SVC1396" s="84">
        <f t="shared" si="3232"/>
        <v>1000000</v>
      </c>
      <c r="SVD1396" s="84">
        <f t="shared" si="3232"/>
        <v>2000000</v>
      </c>
      <c r="SVE1396" s="84">
        <f t="shared" si="3232"/>
        <v>0</v>
      </c>
      <c r="SVF1396" s="84">
        <f t="shared" si="3232"/>
        <v>0</v>
      </c>
      <c r="SVG1396" s="84">
        <f t="shared" si="3232"/>
        <v>2000000</v>
      </c>
      <c r="SVH1396" s="84">
        <f t="shared" si="3232"/>
        <v>3000000</v>
      </c>
      <c r="SVO1396" s="84" t="s">
        <v>5401</v>
      </c>
      <c r="SVP1396" s="84">
        <f>SVP1390</f>
        <v>1000000</v>
      </c>
      <c r="SVQ1396" s="84">
        <f t="shared" si="3232"/>
        <v>0</v>
      </c>
      <c r="SVR1396" s="84">
        <f t="shared" si="3232"/>
        <v>0</v>
      </c>
      <c r="SVS1396" s="84">
        <f t="shared" si="3232"/>
        <v>1000000</v>
      </c>
      <c r="SVT1396" s="84">
        <f t="shared" si="3232"/>
        <v>2000000</v>
      </c>
      <c r="SVU1396" s="84">
        <f t="shared" si="3232"/>
        <v>0</v>
      </c>
      <c r="SVV1396" s="84">
        <f t="shared" si="3232"/>
        <v>0</v>
      </c>
      <c r="SVW1396" s="84">
        <f t="shared" si="3232"/>
        <v>2000000</v>
      </c>
      <c r="SVX1396" s="84">
        <f t="shared" si="3232"/>
        <v>3000000</v>
      </c>
      <c r="SWE1396" s="84" t="s">
        <v>5401</v>
      </c>
      <c r="SWF1396" s="84">
        <f>SWF1390</f>
        <v>1000000</v>
      </c>
      <c r="SWG1396" s="84">
        <f t="shared" ref="SWG1396:SYJ1396" si="3233">SWG1390</f>
        <v>0</v>
      </c>
      <c r="SWH1396" s="84">
        <f t="shared" si="3233"/>
        <v>0</v>
      </c>
      <c r="SWI1396" s="84">
        <f t="shared" si="3233"/>
        <v>1000000</v>
      </c>
      <c r="SWJ1396" s="84">
        <f t="shared" si="3233"/>
        <v>2000000</v>
      </c>
      <c r="SWK1396" s="84">
        <f t="shared" si="3233"/>
        <v>0</v>
      </c>
      <c r="SWL1396" s="84">
        <f t="shared" si="3233"/>
        <v>0</v>
      </c>
      <c r="SWM1396" s="84">
        <f t="shared" si="3233"/>
        <v>2000000</v>
      </c>
      <c r="SWN1396" s="84">
        <f t="shared" si="3233"/>
        <v>3000000</v>
      </c>
      <c r="SWU1396" s="84" t="s">
        <v>5401</v>
      </c>
      <c r="SWV1396" s="84">
        <f>SWV1390</f>
        <v>1000000</v>
      </c>
      <c r="SWW1396" s="84">
        <f t="shared" si="3233"/>
        <v>0</v>
      </c>
      <c r="SWX1396" s="84">
        <f t="shared" si="3233"/>
        <v>0</v>
      </c>
      <c r="SWY1396" s="84">
        <f t="shared" si="3233"/>
        <v>1000000</v>
      </c>
      <c r="SWZ1396" s="84">
        <f t="shared" si="3233"/>
        <v>2000000</v>
      </c>
      <c r="SXA1396" s="84">
        <f t="shared" si="3233"/>
        <v>0</v>
      </c>
      <c r="SXB1396" s="84">
        <f t="shared" si="3233"/>
        <v>0</v>
      </c>
      <c r="SXC1396" s="84">
        <f t="shared" si="3233"/>
        <v>2000000</v>
      </c>
      <c r="SXD1396" s="84">
        <f t="shared" si="3233"/>
        <v>3000000</v>
      </c>
      <c r="SXK1396" s="84" t="s">
        <v>5401</v>
      </c>
      <c r="SXL1396" s="84">
        <f>SXL1390</f>
        <v>1000000</v>
      </c>
      <c r="SXM1396" s="84">
        <f t="shared" si="3233"/>
        <v>0</v>
      </c>
      <c r="SXN1396" s="84">
        <f t="shared" si="3233"/>
        <v>0</v>
      </c>
      <c r="SXO1396" s="84">
        <f t="shared" si="3233"/>
        <v>1000000</v>
      </c>
      <c r="SXP1396" s="84">
        <f t="shared" si="3233"/>
        <v>2000000</v>
      </c>
      <c r="SXQ1396" s="84">
        <f t="shared" si="3233"/>
        <v>0</v>
      </c>
      <c r="SXR1396" s="84">
        <f t="shared" si="3233"/>
        <v>0</v>
      </c>
      <c r="SXS1396" s="84">
        <f t="shared" si="3233"/>
        <v>2000000</v>
      </c>
      <c r="SXT1396" s="84">
        <f t="shared" si="3233"/>
        <v>3000000</v>
      </c>
      <c r="SYA1396" s="84" t="s">
        <v>5401</v>
      </c>
      <c r="SYB1396" s="84">
        <f>SYB1390</f>
        <v>1000000</v>
      </c>
      <c r="SYC1396" s="84">
        <f t="shared" si="3233"/>
        <v>0</v>
      </c>
      <c r="SYD1396" s="84">
        <f t="shared" si="3233"/>
        <v>0</v>
      </c>
      <c r="SYE1396" s="84">
        <f t="shared" si="3233"/>
        <v>1000000</v>
      </c>
      <c r="SYF1396" s="84">
        <f t="shared" si="3233"/>
        <v>2000000</v>
      </c>
      <c r="SYG1396" s="84">
        <f t="shared" si="3233"/>
        <v>0</v>
      </c>
      <c r="SYH1396" s="84">
        <f t="shared" si="3233"/>
        <v>0</v>
      </c>
      <c r="SYI1396" s="84">
        <f t="shared" si="3233"/>
        <v>2000000</v>
      </c>
      <c r="SYJ1396" s="84">
        <f t="shared" si="3233"/>
        <v>3000000</v>
      </c>
      <c r="SYQ1396" s="84" t="s">
        <v>5401</v>
      </c>
      <c r="SYR1396" s="84">
        <f>SYR1390</f>
        <v>1000000</v>
      </c>
      <c r="SYS1396" s="84">
        <f t="shared" ref="SYS1396:TAV1396" si="3234">SYS1390</f>
        <v>0</v>
      </c>
      <c r="SYT1396" s="84">
        <f t="shared" si="3234"/>
        <v>0</v>
      </c>
      <c r="SYU1396" s="84">
        <f t="shared" si="3234"/>
        <v>1000000</v>
      </c>
      <c r="SYV1396" s="84">
        <f t="shared" si="3234"/>
        <v>2000000</v>
      </c>
      <c r="SYW1396" s="84">
        <f t="shared" si="3234"/>
        <v>0</v>
      </c>
      <c r="SYX1396" s="84">
        <f t="shared" si="3234"/>
        <v>0</v>
      </c>
      <c r="SYY1396" s="84">
        <f t="shared" si="3234"/>
        <v>2000000</v>
      </c>
      <c r="SYZ1396" s="84">
        <f t="shared" si="3234"/>
        <v>3000000</v>
      </c>
      <c r="SZG1396" s="84" t="s">
        <v>5401</v>
      </c>
      <c r="SZH1396" s="84">
        <f>SZH1390</f>
        <v>1000000</v>
      </c>
      <c r="SZI1396" s="84">
        <f t="shared" si="3234"/>
        <v>0</v>
      </c>
      <c r="SZJ1396" s="84">
        <f t="shared" si="3234"/>
        <v>0</v>
      </c>
      <c r="SZK1396" s="84">
        <f t="shared" si="3234"/>
        <v>1000000</v>
      </c>
      <c r="SZL1396" s="84">
        <f t="shared" si="3234"/>
        <v>2000000</v>
      </c>
      <c r="SZM1396" s="84">
        <f t="shared" si="3234"/>
        <v>0</v>
      </c>
      <c r="SZN1396" s="84">
        <f t="shared" si="3234"/>
        <v>0</v>
      </c>
      <c r="SZO1396" s="84">
        <f t="shared" si="3234"/>
        <v>2000000</v>
      </c>
      <c r="SZP1396" s="84">
        <f t="shared" si="3234"/>
        <v>3000000</v>
      </c>
      <c r="SZW1396" s="84" t="s">
        <v>5401</v>
      </c>
      <c r="SZX1396" s="84">
        <f>SZX1390</f>
        <v>1000000</v>
      </c>
      <c r="SZY1396" s="84">
        <f t="shared" si="3234"/>
        <v>0</v>
      </c>
      <c r="SZZ1396" s="84">
        <f t="shared" si="3234"/>
        <v>0</v>
      </c>
      <c r="TAA1396" s="84">
        <f t="shared" si="3234"/>
        <v>1000000</v>
      </c>
      <c r="TAB1396" s="84">
        <f t="shared" si="3234"/>
        <v>2000000</v>
      </c>
      <c r="TAC1396" s="84">
        <f t="shared" si="3234"/>
        <v>0</v>
      </c>
      <c r="TAD1396" s="84">
        <f t="shared" si="3234"/>
        <v>0</v>
      </c>
      <c r="TAE1396" s="84">
        <f t="shared" si="3234"/>
        <v>2000000</v>
      </c>
      <c r="TAF1396" s="84">
        <f t="shared" si="3234"/>
        <v>3000000</v>
      </c>
      <c r="TAM1396" s="84" t="s">
        <v>5401</v>
      </c>
      <c r="TAN1396" s="84">
        <f>TAN1390</f>
        <v>1000000</v>
      </c>
      <c r="TAO1396" s="84">
        <f t="shared" si="3234"/>
        <v>0</v>
      </c>
      <c r="TAP1396" s="84">
        <f t="shared" si="3234"/>
        <v>0</v>
      </c>
      <c r="TAQ1396" s="84">
        <f t="shared" si="3234"/>
        <v>1000000</v>
      </c>
      <c r="TAR1396" s="84">
        <f t="shared" si="3234"/>
        <v>2000000</v>
      </c>
      <c r="TAS1396" s="84">
        <f t="shared" si="3234"/>
        <v>0</v>
      </c>
      <c r="TAT1396" s="84">
        <f t="shared" si="3234"/>
        <v>0</v>
      </c>
      <c r="TAU1396" s="84">
        <f t="shared" si="3234"/>
        <v>2000000</v>
      </c>
      <c r="TAV1396" s="84">
        <f t="shared" si="3234"/>
        <v>3000000</v>
      </c>
      <c r="TBC1396" s="84" t="s">
        <v>5401</v>
      </c>
      <c r="TBD1396" s="84">
        <f>TBD1390</f>
        <v>1000000</v>
      </c>
      <c r="TBE1396" s="84">
        <f t="shared" ref="TBE1396:TDH1396" si="3235">TBE1390</f>
        <v>0</v>
      </c>
      <c r="TBF1396" s="84">
        <f t="shared" si="3235"/>
        <v>0</v>
      </c>
      <c r="TBG1396" s="84">
        <f t="shared" si="3235"/>
        <v>1000000</v>
      </c>
      <c r="TBH1396" s="84">
        <f t="shared" si="3235"/>
        <v>2000000</v>
      </c>
      <c r="TBI1396" s="84">
        <f t="shared" si="3235"/>
        <v>0</v>
      </c>
      <c r="TBJ1396" s="84">
        <f t="shared" si="3235"/>
        <v>0</v>
      </c>
      <c r="TBK1396" s="84">
        <f t="shared" si="3235"/>
        <v>2000000</v>
      </c>
      <c r="TBL1396" s="84">
        <f t="shared" si="3235"/>
        <v>3000000</v>
      </c>
      <c r="TBS1396" s="84" t="s">
        <v>5401</v>
      </c>
      <c r="TBT1396" s="84">
        <f>TBT1390</f>
        <v>1000000</v>
      </c>
      <c r="TBU1396" s="84">
        <f t="shared" si="3235"/>
        <v>0</v>
      </c>
      <c r="TBV1396" s="84">
        <f t="shared" si="3235"/>
        <v>0</v>
      </c>
      <c r="TBW1396" s="84">
        <f t="shared" si="3235"/>
        <v>1000000</v>
      </c>
      <c r="TBX1396" s="84">
        <f t="shared" si="3235"/>
        <v>2000000</v>
      </c>
      <c r="TBY1396" s="84">
        <f t="shared" si="3235"/>
        <v>0</v>
      </c>
      <c r="TBZ1396" s="84">
        <f t="shared" si="3235"/>
        <v>0</v>
      </c>
      <c r="TCA1396" s="84">
        <f t="shared" si="3235"/>
        <v>2000000</v>
      </c>
      <c r="TCB1396" s="84">
        <f t="shared" si="3235"/>
        <v>3000000</v>
      </c>
      <c r="TCI1396" s="84" t="s">
        <v>5401</v>
      </c>
      <c r="TCJ1396" s="84">
        <f>TCJ1390</f>
        <v>1000000</v>
      </c>
      <c r="TCK1396" s="84">
        <f t="shared" si="3235"/>
        <v>0</v>
      </c>
      <c r="TCL1396" s="84">
        <f t="shared" si="3235"/>
        <v>0</v>
      </c>
      <c r="TCM1396" s="84">
        <f t="shared" si="3235"/>
        <v>1000000</v>
      </c>
      <c r="TCN1396" s="84">
        <f t="shared" si="3235"/>
        <v>2000000</v>
      </c>
      <c r="TCO1396" s="84">
        <f t="shared" si="3235"/>
        <v>0</v>
      </c>
      <c r="TCP1396" s="84">
        <f t="shared" si="3235"/>
        <v>0</v>
      </c>
      <c r="TCQ1396" s="84">
        <f t="shared" si="3235"/>
        <v>2000000</v>
      </c>
      <c r="TCR1396" s="84">
        <f t="shared" si="3235"/>
        <v>3000000</v>
      </c>
      <c r="TCY1396" s="84" t="s">
        <v>5401</v>
      </c>
      <c r="TCZ1396" s="84">
        <f>TCZ1390</f>
        <v>1000000</v>
      </c>
      <c r="TDA1396" s="84">
        <f t="shared" si="3235"/>
        <v>0</v>
      </c>
      <c r="TDB1396" s="84">
        <f t="shared" si="3235"/>
        <v>0</v>
      </c>
      <c r="TDC1396" s="84">
        <f t="shared" si="3235"/>
        <v>1000000</v>
      </c>
      <c r="TDD1396" s="84">
        <f t="shared" si="3235"/>
        <v>2000000</v>
      </c>
      <c r="TDE1396" s="84">
        <f t="shared" si="3235"/>
        <v>0</v>
      </c>
      <c r="TDF1396" s="84">
        <f t="shared" si="3235"/>
        <v>0</v>
      </c>
      <c r="TDG1396" s="84">
        <f t="shared" si="3235"/>
        <v>2000000</v>
      </c>
      <c r="TDH1396" s="84">
        <f t="shared" si="3235"/>
        <v>3000000</v>
      </c>
      <c r="TDO1396" s="84" t="s">
        <v>5401</v>
      </c>
      <c r="TDP1396" s="84">
        <f>TDP1390</f>
        <v>1000000</v>
      </c>
      <c r="TDQ1396" s="84">
        <f t="shared" ref="TDQ1396:TFT1396" si="3236">TDQ1390</f>
        <v>0</v>
      </c>
      <c r="TDR1396" s="84">
        <f t="shared" si="3236"/>
        <v>0</v>
      </c>
      <c r="TDS1396" s="84">
        <f t="shared" si="3236"/>
        <v>1000000</v>
      </c>
      <c r="TDT1396" s="84">
        <f t="shared" si="3236"/>
        <v>2000000</v>
      </c>
      <c r="TDU1396" s="84">
        <f t="shared" si="3236"/>
        <v>0</v>
      </c>
      <c r="TDV1396" s="84">
        <f t="shared" si="3236"/>
        <v>0</v>
      </c>
      <c r="TDW1396" s="84">
        <f t="shared" si="3236"/>
        <v>2000000</v>
      </c>
      <c r="TDX1396" s="84">
        <f t="shared" si="3236"/>
        <v>3000000</v>
      </c>
      <c r="TEE1396" s="84" t="s">
        <v>5401</v>
      </c>
      <c r="TEF1396" s="84">
        <f>TEF1390</f>
        <v>1000000</v>
      </c>
      <c r="TEG1396" s="84">
        <f t="shared" si="3236"/>
        <v>0</v>
      </c>
      <c r="TEH1396" s="84">
        <f t="shared" si="3236"/>
        <v>0</v>
      </c>
      <c r="TEI1396" s="84">
        <f t="shared" si="3236"/>
        <v>1000000</v>
      </c>
      <c r="TEJ1396" s="84">
        <f t="shared" si="3236"/>
        <v>2000000</v>
      </c>
      <c r="TEK1396" s="84">
        <f t="shared" si="3236"/>
        <v>0</v>
      </c>
      <c r="TEL1396" s="84">
        <f t="shared" si="3236"/>
        <v>0</v>
      </c>
      <c r="TEM1396" s="84">
        <f t="shared" si="3236"/>
        <v>2000000</v>
      </c>
      <c r="TEN1396" s="84">
        <f t="shared" si="3236"/>
        <v>3000000</v>
      </c>
      <c r="TEU1396" s="84" t="s">
        <v>5401</v>
      </c>
      <c r="TEV1396" s="84">
        <f>TEV1390</f>
        <v>1000000</v>
      </c>
      <c r="TEW1396" s="84">
        <f t="shared" si="3236"/>
        <v>0</v>
      </c>
      <c r="TEX1396" s="84">
        <f t="shared" si="3236"/>
        <v>0</v>
      </c>
      <c r="TEY1396" s="84">
        <f t="shared" si="3236"/>
        <v>1000000</v>
      </c>
      <c r="TEZ1396" s="84">
        <f t="shared" si="3236"/>
        <v>2000000</v>
      </c>
      <c r="TFA1396" s="84">
        <f t="shared" si="3236"/>
        <v>0</v>
      </c>
      <c r="TFB1396" s="84">
        <f t="shared" si="3236"/>
        <v>0</v>
      </c>
      <c r="TFC1396" s="84">
        <f t="shared" si="3236"/>
        <v>2000000</v>
      </c>
      <c r="TFD1396" s="84">
        <f t="shared" si="3236"/>
        <v>3000000</v>
      </c>
      <c r="TFK1396" s="84" t="s">
        <v>5401</v>
      </c>
      <c r="TFL1396" s="84">
        <f>TFL1390</f>
        <v>1000000</v>
      </c>
      <c r="TFM1396" s="84">
        <f t="shared" si="3236"/>
        <v>0</v>
      </c>
      <c r="TFN1396" s="84">
        <f t="shared" si="3236"/>
        <v>0</v>
      </c>
      <c r="TFO1396" s="84">
        <f t="shared" si="3236"/>
        <v>1000000</v>
      </c>
      <c r="TFP1396" s="84">
        <f t="shared" si="3236"/>
        <v>2000000</v>
      </c>
      <c r="TFQ1396" s="84">
        <f t="shared" si="3236"/>
        <v>0</v>
      </c>
      <c r="TFR1396" s="84">
        <f t="shared" si="3236"/>
        <v>0</v>
      </c>
      <c r="TFS1396" s="84">
        <f t="shared" si="3236"/>
        <v>2000000</v>
      </c>
      <c r="TFT1396" s="84">
        <f t="shared" si="3236"/>
        <v>3000000</v>
      </c>
      <c r="TGA1396" s="84" t="s">
        <v>5401</v>
      </c>
      <c r="TGB1396" s="84">
        <f>TGB1390</f>
        <v>1000000</v>
      </c>
      <c r="TGC1396" s="84">
        <f t="shared" ref="TGC1396:TIF1396" si="3237">TGC1390</f>
        <v>0</v>
      </c>
      <c r="TGD1396" s="84">
        <f t="shared" si="3237"/>
        <v>0</v>
      </c>
      <c r="TGE1396" s="84">
        <f t="shared" si="3237"/>
        <v>1000000</v>
      </c>
      <c r="TGF1396" s="84">
        <f t="shared" si="3237"/>
        <v>2000000</v>
      </c>
      <c r="TGG1396" s="84">
        <f t="shared" si="3237"/>
        <v>0</v>
      </c>
      <c r="TGH1396" s="84">
        <f t="shared" si="3237"/>
        <v>0</v>
      </c>
      <c r="TGI1396" s="84">
        <f t="shared" si="3237"/>
        <v>2000000</v>
      </c>
      <c r="TGJ1396" s="84">
        <f t="shared" si="3237"/>
        <v>3000000</v>
      </c>
      <c r="TGQ1396" s="84" t="s">
        <v>5401</v>
      </c>
      <c r="TGR1396" s="84">
        <f>TGR1390</f>
        <v>1000000</v>
      </c>
      <c r="TGS1396" s="84">
        <f t="shared" si="3237"/>
        <v>0</v>
      </c>
      <c r="TGT1396" s="84">
        <f t="shared" si="3237"/>
        <v>0</v>
      </c>
      <c r="TGU1396" s="84">
        <f t="shared" si="3237"/>
        <v>1000000</v>
      </c>
      <c r="TGV1396" s="84">
        <f t="shared" si="3237"/>
        <v>2000000</v>
      </c>
      <c r="TGW1396" s="84">
        <f t="shared" si="3237"/>
        <v>0</v>
      </c>
      <c r="TGX1396" s="84">
        <f t="shared" si="3237"/>
        <v>0</v>
      </c>
      <c r="TGY1396" s="84">
        <f t="shared" si="3237"/>
        <v>2000000</v>
      </c>
      <c r="TGZ1396" s="84">
        <f t="shared" si="3237"/>
        <v>3000000</v>
      </c>
      <c r="THG1396" s="84" t="s">
        <v>5401</v>
      </c>
      <c r="THH1396" s="84">
        <f>THH1390</f>
        <v>1000000</v>
      </c>
      <c r="THI1396" s="84">
        <f t="shared" si="3237"/>
        <v>0</v>
      </c>
      <c r="THJ1396" s="84">
        <f t="shared" si="3237"/>
        <v>0</v>
      </c>
      <c r="THK1396" s="84">
        <f t="shared" si="3237"/>
        <v>1000000</v>
      </c>
      <c r="THL1396" s="84">
        <f t="shared" si="3237"/>
        <v>2000000</v>
      </c>
      <c r="THM1396" s="84">
        <f t="shared" si="3237"/>
        <v>0</v>
      </c>
      <c r="THN1396" s="84">
        <f t="shared" si="3237"/>
        <v>0</v>
      </c>
      <c r="THO1396" s="84">
        <f t="shared" si="3237"/>
        <v>2000000</v>
      </c>
      <c r="THP1396" s="84">
        <f t="shared" si="3237"/>
        <v>3000000</v>
      </c>
      <c r="THW1396" s="84" t="s">
        <v>5401</v>
      </c>
      <c r="THX1396" s="84">
        <f>THX1390</f>
        <v>1000000</v>
      </c>
      <c r="THY1396" s="84">
        <f t="shared" si="3237"/>
        <v>0</v>
      </c>
      <c r="THZ1396" s="84">
        <f t="shared" si="3237"/>
        <v>0</v>
      </c>
      <c r="TIA1396" s="84">
        <f t="shared" si="3237"/>
        <v>1000000</v>
      </c>
      <c r="TIB1396" s="84">
        <f t="shared" si="3237"/>
        <v>2000000</v>
      </c>
      <c r="TIC1396" s="84">
        <f t="shared" si="3237"/>
        <v>0</v>
      </c>
      <c r="TID1396" s="84">
        <f t="shared" si="3237"/>
        <v>0</v>
      </c>
      <c r="TIE1396" s="84">
        <f t="shared" si="3237"/>
        <v>2000000</v>
      </c>
      <c r="TIF1396" s="84">
        <f t="shared" si="3237"/>
        <v>3000000</v>
      </c>
      <c r="TIM1396" s="84" t="s">
        <v>5401</v>
      </c>
      <c r="TIN1396" s="84">
        <f>TIN1390</f>
        <v>1000000</v>
      </c>
      <c r="TIO1396" s="84">
        <f t="shared" ref="TIO1396:TKR1396" si="3238">TIO1390</f>
        <v>0</v>
      </c>
      <c r="TIP1396" s="84">
        <f t="shared" si="3238"/>
        <v>0</v>
      </c>
      <c r="TIQ1396" s="84">
        <f t="shared" si="3238"/>
        <v>1000000</v>
      </c>
      <c r="TIR1396" s="84">
        <f t="shared" si="3238"/>
        <v>2000000</v>
      </c>
      <c r="TIS1396" s="84">
        <f t="shared" si="3238"/>
        <v>0</v>
      </c>
      <c r="TIT1396" s="84">
        <f t="shared" si="3238"/>
        <v>0</v>
      </c>
      <c r="TIU1396" s="84">
        <f t="shared" si="3238"/>
        <v>2000000</v>
      </c>
      <c r="TIV1396" s="84">
        <f t="shared" si="3238"/>
        <v>3000000</v>
      </c>
      <c r="TJC1396" s="84" t="s">
        <v>5401</v>
      </c>
      <c r="TJD1396" s="84">
        <f>TJD1390</f>
        <v>1000000</v>
      </c>
      <c r="TJE1396" s="84">
        <f t="shared" si="3238"/>
        <v>0</v>
      </c>
      <c r="TJF1396" s="84">
        <f t="shared" si="3238"/>
        <v>0</v>
      </c>
      <c r="TJG1396" s="84">
        <f t="shared" si="3238"/>
        <v>1000000</v>
      </c>
      <c r="TJH1396" s="84">
        <f t="shared" si="3238"/>
        <v>2000000</v>
      </c>
      <c r="TJI1396" s="84">
        <f t="shared" si="3238"/>
        <v>0</v>
      </c>
      <c r="TJJ1396" s="84">
        <f t="shared" si="3238"/>
        <v>0</v>
      </c>
      <c r="TJK1396" s="84">
        <f t="shared" si="3238"/>
        <v>2000000</v>
      </c>
      <c r="TJL1396" s="84">
        <f t="shared" si="3238"/>
        <v>3000000</v>
      </c>
      <c r="TJS1396" s="84" t="s">
        <v>5401</v>
      </c>
      <c r="TJT1396" s="84">
        <f>TJT1390</f>
        <v>1000000</v>
      </c>
      <c r="TJU1396" s="84">
        <f t="shared" si="3238"/>
        <v>0</v>
      </c>
      <c r="TJV1396" s="84">
        <f t="shared" si="3238"/>
        <v>0</v>
      </c>
      <c r="TJW1396" s="84">
        <f t="shared" si="3238"/>
        <v>1000000</v>
      </c>
      <c r="TJX1396" s="84">
        <f t="shared" si="3238"/>
        <v>2000000</v>
      </c>
      <c r="TJY1396" s="84">
        <f t="shared" si="3238"/>
        <v>0</v>
      </c>
      <c r="TJZ1396" s="84">
        <f t="shared" si="3238"/>
        <v>0</v>
      </c>
      <c r="TKA1396" s="84">
        <f t="shared" si="3238"/>
        <v>2000000</v>
      </c>
      <c r="TKB1396" s="84">
        <f t="shared" si="3238"/>
        <v>3000000</v>
      </c>
      <c r="TKI1396" s="84" t="s">
        <v>5401</v>
      </c>
      <c r="TKJ1396" s="84">
        <f>TKJ1390</f>
        <v>1000000</v>
      </c>
      <c r="TKK1396" s="84">
        <f t="shared" si="3238"/>
        <v>0</v>
      </c>
      <c r="TKL1396" s="84">
        <f t="shared" si="3238"/>
        <v>0</v>
      </c>
      <c r="TKM1396" s="84">
        <f t="shared" si="3238"/>
        <v>1000000</v>
      </c>
      <c r="TKN1396" s="84">
        <f t="shared" si="3238"/>
        <v>2000000</v>
      </c>
      <c r="TKO1396" s="84">
        <f t="shared" si="3238"/>
        <v>0</v>
      </c>
      <c r="TKP1396" s="84">
        <f t="shared" si="3238"/>
        <v>0</v>
      </c>
      <c r="TKQ1396" s="84">
        <f t="shared" si="3238"/>
        <v>2000000</v>
      </c>
      <c r="TKR1396" s="84">
        <f t="shared" si="3238"/>
        <v>3000000</v>
      </c>
      <c r="TKY1396" s="84" t="s">
        <v>5401</v>
      </c>
      <c r="TKZ1396" s="84">
        <f>TKZ1390</f>
        <v>1000000</v>
      </c>
      <c r="TLA1396" s="84">
        <f t="shared" ref="TLA1396:TND1396" si="3239">TLA1390</f>
        <v>0</v>
      </c>
      <c r="TLB1396" s="84">
        <f t="shared" si="3239"/>
        <v>0</v>
      </c>
      <c r="TLC1396" s="84">
        <f t="shared" si="3239"/>
        <v>1000000</v>
      </c>
      <c r="TLD1396" s="84">
        <f t="shared" si="3239"/>
        <v>2000000</v>
      </c>
      <c r="TLE1396" s="84">
        <f t="shared" si="3239"/>
        <v>0</v>
      </c>
      <c r="TLF1396" s="84">
        <f t="shared" si="3239"/>
        <v>0</v>
      </c>
      <c r="TLG1396" s="84">
        <f t="shared" si="3239"/>
        <v>2000000</v>
      </c>
      <c r="TLH1396" s="84">
        <f t="shared" si="3239"/>
        <v>3000000</v>
      </c>
      <c r="TLO1396" s="84" t="s">
        <v>5401</v>
      </c>
      <c r="TLP1396" s="84">
        <f>TLP1390</f>
        <v>1000000</v>
      </c>
      <c r="TLQ1396" s="84">
        <f t="shared" si="3239"/>
        <v>0</v>
      </c>
      <c r="TLR1396" s="84">
        <f t="shared" si="3239"/>
        <v>0</v>
      </c>
      <c r="TLS1396" s="84">
        <f t="shared" si="3239"/>
        <v>1000000</v>
      </c>
      <c r="TLT1396" s="84">
        <f t="shared" si="3239"/>
        <v>2000000</v>
      </c>
      <c r="TLU1396" s="84">
        <f t="shared" si="3239"/>
        <v>0</v>
      </c>
      <c r="TLV1396" s="84">
        <f t="shared" si="3239"/>
        <v>0</v>
      </c>
      <c r="TLW1396" s="84">
        <f t="shared" si="3239"/>
        <v>2000000</v>
      </c>
      <c r="TLX1396" s="84">
        <f t="shared" si="3239"/>
        <v>3000000</v>
      </c>
      <c r="TME1396" s="84" t="s">
        <v>5401</v>
      </c>
      <c r="TMF1396" s="84">
        <f>TMF1390</f>
        <v>1000000</v>
      </c>
      <c r="TMG1396" s="84">
        <f t="shared" si="3239"/>
        <v>0</v>
      </c>
      <c r="TMH1396" s="84">
        <f t="shared" si="3239"/>
        <v>0</v>
      </c>
      <c r="TMI1396" s="84">
        <f t="shared" si="3239"/>
        <v>1000000</v>
      </c>
      <c r="TMJ1396" s="84">
        <f t="shared" si="3239"/>
        <v>2000000</v>
      </c>
      <c r="TMK1396" s="84">
        <f t="shared" si="3239"/>
        <v>0</v>
      </c>
      <c r="TML1396" s="84">
        <f t="shared" si="3239"/>
        <v>0</v>
      </c>
      <c r="TMM1396" s="84">
        <f t="shared" si="3239"/>
        <v>2000000</v>
      </c>
      <c r="TMN1396" s="84">
        <f t="shared" si="3239"/>
        <v>3000000</v>
      </c>
      <c r="TMU1396" s="84" t="s">
        <v>5401</v>
      </c>
      <c r="TMV1396" s="84">
        <f>TMV1390</f>
        <v>1000000</v>
      </c>
      <c r="TMW1396" s="84">
        <f t="shared" si="3239"/>
        <v>0</v>
      </c>
      <c r="TMX1396" s="84">
        <f t="shared" si="3239"/>
        <v>0</v>
      </c>
      <c r="TMY1396" s="84">
        <f t="shared" si="3239"/>
        <v>1000000</v>
      </c>
      <c r="TMZ1396" s="84">
        <f t="shared" si="3239"/>
        <v>2000000</v>
      </c>
      <c r="TNA1396" s="84">
        <f t="shared" si="3239"/>
        <v>0</v>
      </c>
      <c r="TNB1396" s="84">
        <f t="shared" si="3239"/>
        <v>0</v>
      </c>
      <c r="TNC1396" s="84">
        <f t="shared" si="3239"/>
        <v>2000000</v>
      </c>
      <c r="TND1396" s="84">
        <f t="shared" si="3239"/>
        <v>3000000</v>
      </c>
      <c r="TNK1396" s="84" t="s">
        <v>5401</v>
      </c>
      <c r="TNL1396" s="84">
        <f>TNL1390</f>
        <v>1000000</v>
      </c>
      <c r="TNM1396" s="84">
        <f t="shared" ref="TNM1396:TPP1396" si="3240">TNM1390</f>
        <v>0</v>
      </c>
      <c r="TNN1396" s="84">
        <f t="shared" si="3240"/>
        <v>0</v>
      </c>
      <c r="TNO1396" s="84">
        <f t="shared" si="3240"/>
        <v>1000000</v>
      </c>
      <c r="TNP1396" s="84">
        <f t="shared" si="3240"/>
        <v>2000000</v>
      </c>
      <c r="TNQ1396" s="84">
        <f t="shared" si="3240"/>
        <v>0</v>
      </c>
      <c r="TNR1396" s="84">
        <f t="shared" si="3240"/>
        <v>0</v>
      </c>
      <c r="TNS1396" s="84">
        <f t="shared" si="3240"/>
        <v>2000000</v>
      </c>
      <c r="TNT1396" s="84">
        <f t="shared" si="3240"/>
        <v>3000000</v>
      </c>
      <c r="TOA1396" s="84" t="s">
        <v>5401</v>
      </c>
      <c r="TOB1396" s="84">
        <f>TOB1390</f>
        <v>1000000</v>
      </c>
      <c r="TOC1396" s="84">
        <f t="shared" si="3240"/>
        <v>0</v>
      </c>
      <c r="TOD1396" s="84">
        <f t="shared" si="3240"/>
        <v>0</v>
      </c>
      <c r="TOE1396" s="84">
        <f t="shared" si="3240"/>
        <v>1000000</v>
      </c>
      <c r="TOF1396" s="84">
        <f t="shared" si="3240"/>
        <v>2000000</v>
      </c>
      <c r="TOG1396" s="84">
        <f t="shared" si="3240"/>
        <v>0</v>
      </c>
      <c r="TOH1396" s="84">
        <f t="shared" si="3240"/>
        <v>0</v>
      </c>
      <c r="TOI1396" s="84">
        <f t="shared" si="3240"/>
        <v>2000000</v>
      </c>
      <c r="TOJ1396" s="84">
        <f t="shared" si="3240"/>
        <v>3000000</v>
      </c>
      <c r="TOQ1396" s="84" t="s">
        <v>5401</v>
      </c>
      <c r="TOR1396" s="84">
        <f>TOR1390</f>
        <v>1000000</v>
      </c>
      <c r="TOS1396" s="84">
        <f t="shared" si="3240"/>
        <v>0</v>
      </c>
      <c r="TOT1396" s="84">
        <f t="shared" si="3240"/>
        <v>0</v>
      </c>
      <c r="TOU1396" s="84">
        <f t="shared" si="3240"/>
        <v>1000000</v>
      </c>
      <c r="TOV1396" s="84">
        <f t="shared" si="3240"/>
        <v>2000000</v>
      </c>
      <c r="TOW1396" s="84">
        <f t="shared" si="3240"/>
        <v>0</v>
      </c>
      <c r="TOX1396" s="84">
        <f t="shared" si="3240"/>
        <v>0</v>
      </c>
      <c r="TOY1396" s="84">
        <f t="shared" si="3240"/>
        <v>2000000</v>
      </c>
      <c r="TOZ1396" s="84">
        <f t="shared" si="3240"/>
        <v>3000000</v>
      </c>
      <c r="TPG1396" s="84" t="s">
        <v>5401</v>
      </c>
      <c r="TPH1396" s="84">
        <f>TPH1390</f>
        <v>1000000</v>
      </c>
      <c r="TPI1396" s="84">
        <f t="shared" si="3240"/>
        <v>0</v>
      </c>
      <c r="TPJ1396" s="84">
        <f t="shared" si="3240"/>
        <v>0</v>
      </c>
      <c r="TPK1396" s="84">
        <f t="shared" si="3240"/>
        <v>1000000</v>
      </c>
      <c r="TPL1396" s="84">
        <f t="shared" si="3240"/>
        <v>2000000</v>
      </c>
      <c r="TPM1396" s="84">
        <f t="shared" si="3240"/>
        <v>0</v>
      </c>
      <c r="TPN1396" s="84">
        <f t="shared" si="3240"/>
        <v>0</v>
      </c>
      <c r="TPO1396" s="84">
        <f t="shared" si="3240"/>
        <v>2000000</v>
      </c>
      <c r="TPP1396" s="84">
        <f t="shared" si="3240"/>
        <v>3000000</v>
      </c>
      <c r="TPW1396" s="84" t="s">
        <v>5401</v>
      </c>
      <c r="TPX1396" s="84">
        <f>TPX1390</f>
        <v>1000000</v>
      </c>
      <c r="TPY1396" s="84">
        <f t="shared" ref="TPY1396:TSB1396" si="3241">TPY1390</f>
        <v>0</v>
      </c>
      <c r="TPZ1396" s="84">
        <f t="shared" si="3241"/>
        <v>0</v>
      </c>
      <c r="TQA1396" s="84">
        <f t="shared" si="3241"/>
        <v>1000000</v>
      </c>
      <c r="TQB1396" s="84">
        <f t="shared" si="3241"/>
        <v>2000000</v>
      </c>
      <c r="TQC1396" s="84">
        <f t="shared" si="3241"/>
        <v>0</v>
      </c>
      <c r="TQD1396" s="84">
        <f t="shared" si="3241"/>
        <v>0</v>
      </c>
      <c r="TQE1396" s="84">
        <f t="shared" si="3241"/>
        <v>2000000</v>
      </c>
      <c r="TQF1396" s="84">
        <f t="shared" si="3241"/>
        <v>3000000</v>
      </c>
      <c r="TQM1396" s="84" t="s">
        <v>5401</v>
      </c>
      <c r="TQN1396" s="84">
        <f>TQN1390</f>
        <v>1000000</v>
      </c>
      <c r="TQO1396" s="84">
        <f t="shared" si="3241"/>
        <v>0</v>
      </c>
      <c r="TQP1396" s="84">
        <f t="shared" si="3241"/>
        <v>0</v>
      </c>
      <c r="TQQ1396" s="84">
        <f t="shared" si="3241"/>
        <v>1000000</v>
      </c>
      <c r="TQR1396" s="84">
        <f t="shared" si="3241"/>
        <v>2000000</v>
      </c>
      <c r="TQS1396" s="84">
        <f t="shared" si="3241"/>
        <v>0</v>
      </c>
      <c r="TQT1396" s="84">
        <f t="shared" si="3241"/>
        <v>0</v>
      </c>
      <c r="TQU1396" s="84">
        <f t="shared" si="3241"/>
        <v>2000000</v>
      </c>
      <c r="TQV1396" s="84">
        <f t="shared" si="3241"/>
        <v>3000000</v>
      </c>
      <c r="TRC1396" s="84" t="s">
        <v>5401</v>
      </c>
      <c r="TRD1396" s="84">
        <f>TRD1390</f>
        <v>1000000</v>
      </c>
      <c r="TRE1396" s="84">
        <f t="shared" si="3241"/>
        <v>0</v>
      </c>
      <c r="TRF1396" s="84">
        <f t="shared" si="3241"/>
        <v>0</v>
      </c>
      <c r="TRG1396" s="84">
        <f t="shared" si="3241"/>
        <v>1000000</v>
      </c>
      <c r="TRH1396" s="84">
        <f t="shared" si="3241"/>
        <v>2000000</v>
      </c>
      <c r="TRI1396" s="84">
        <f t="shared" si="3241"/>
        <v>0</v>
      </c>
      <c r="TRJ1396" s="84">
        <f t="shared" si="3241"/>
        <v>0</v>
      </c>
      <c r="TRK1396" s="84">
        <f t="shared" si="3241"/>
        <v>2000000</v>
      </c>
      <c r="TRL1396" s="84">
        <f t="shared" si="3241"/>
        <v>3000000</v>
      </c>
      <c r="TRS1396" s="84" t="s">
        <v>5401</v>
      </c>
      <c r="TRT1396" s="84">
        <f>TRT1390</f>
        <v>1000000</v>
      </c>
      <c r="TRU1396" s="84">
        <f t="shared" si="3241"/>
        <v>0</v>
      </c>
      <c r="TRV1396" s="84">
        <f t="shared" si="3241"/>
        <v>0</v>
      </c>
      <c r="TRW1396" s="84">
        <f t="shared" si="3241"/>
        <v>1000000</v>
      </c>
      <c r="TRX1396" s="84">
        <f t="shared" si="3241"/>
        <v>2000000</v>
      </c>
      <c r="TRY1396" s="84">
        <f t="shared" si="3241"/>
        <v>0</v>
      </c>
      <c r="TRZ1396" s="84">
        <f t="shared" si="3241"/>
        <v>0</v>
      </c>
      <c r="TSA1396" s="84">
        <f t="shared" si="3241"/>
        <v>2000000</v>
      </c>
      <c r="TSB1396" s="84">
        <f t="shared" si="3241"/>
        <v>3000000</v>
      </c>
      <c r="TSI1396" s="84" t="s">
        <v>5401</v>
      </c>
      <c r="TSJ1396" s="84">
        <f>TSJ1390</f>
        <v>1000000</v>
      </c>
      <c r="TSK1396" s="84">
        <f t="shared" ref="TSK1396:TUN1396" si="3242">TSK1390</f>
        <v>0</v>
      </c>
      <c r="TSL1396" s="84">
        <f t="shared" si="3242"/>
        <v>0</v>
      </c>
      <c r="TSM1396" s="84">
        <f t="shared" si="3242"/>
        <v>1000000</v>
      </c>
      <c r="TSN1396" s="84">
        <f t="shared" si="3242"/>
        <v>2000000</v>
      </c>
      <c r="TSO1396" s="84">
        <f t="shared" si="3242"/>
        <v>0</v>
      </c>
      <c r="TSP1396" s="84">
        <f t="shared" si="3242"/>
        <v>0</v>
      </c>
      <c r="TSQ1396" s="84">
        <f t="shared" si="3242"/>
        <v>2000000</v>
      </c>
      <c r="TSR1396" s="84">
        <f t="shared" si="3242"/>
        <v>3000000</v>
      </c>
      <c r="TSY1396" s="84" t="s">
        <v>5401</v>
      </c>
      <c r="TSZ1396" s="84">
        <f>TSZ1390</f>
        <v>1000000</v>
      </c>
      <c r="TTA1396" s="84">
        <f t="shared" si="3242"/>
        <v>0</v>
      </c>
      <c r="TTB1396" s="84">
        <f t="shared" si="3242"/>
        <v>0</v>
      </c>
      <c r="TTC1396" s="84">
        <f t="shared" si="3242"/>
        <v>1000000</v>
      </c>
      <c r="TTD1396" s="84">
        <f t="shared" si="3242"/>
        <v>2000000</v>
      </c>
      <c r="TTE1396" s="84">
        <f t="shared" si="3242"/>
        <v>0</v>
      </c>
      <c r="TTF1396" s="84">
        <f t="shared" si="3242"/>
        <v>0</v>
      </c>
      <c r="TTG1396" s="84">
        <f t="shared" si="3242"/>
        <v>2000000</v>
      </c>
      <c r="TTH1396" s="84">
        <f t="shared" si="3242"/>
        <v>3000000</v>
      </c>
      <c r="TTO1396" s="84" t="s">
        <v>5401</v>
      </c>
      <c r="TTP1396" s="84">
        <f>TTP1390</f>
        <v>1000000</v>
      </c>
      <c r="TTQ1396" s="84">
        <f t="shared" si="3242"/>
        <v>0</v>
      </c>
      <c r="TTR1396" s="84">
        <f t="shared" si="3242"/>
        <v>0</v>
      </c>
      <c r="TTS1396" s="84">
        <f t="shared" si="3242"/>
        <v>1000000</v>
      </c>
      <c r="TTT1396" s="84">
        <f t="shared" si="3242"/>
        <v>2000000</v>
      </c>
      <c r="TTU1396" s="84">
        <f t="shared" si="3242"/>
        <v>0</v>
      </c>
      <c r="TTV1396" s="84">
        <f t="shared" si="3242"/>
        <v>0</v>
      </c>
      <c r="TTW1396" s="84">
        <f t="shared" si="3242"/>
        <v>2000000</v>
      </c>
      <c r="TTX1396" s="84">
        <f t="shared" si="3242"/>
        <v>3000000</v>
      </c>
      <c r="TUE1396" s="84" t="s">
        <v>5401</v>
      </c>
      <c r="TUF1396" s="84">
        <f>TUF1390</f>
        <v>1000000</v>
      </c>
      <c r="TUG1396" s="84">
        <f t="shared" si="3242"/>
        <v>0</v>
      </c>
      <c r="TUH1396" s="84">
        <f t="shared" si="3242"/>
        <v>0</v>
      </c>
      <c r="TUI1396" s="84">
        <f t="shared" si="3242"/>
        <v>1000000</v>
      </c>
      <c r="TUJ1396" s="84">
        <f t="shared" si="3242"/>
        <v>2000000</v>
      </c>
      <c r="TUK1396" s="84">
        <f t="shared" si="3242"/>
        <v>0</v>
      </c>
      <c r="TUL1396" s="84">
        <f t="shared" si="3242"/>
        <v>0</v>
      </c>
      <c r="TUM1396" s="84">
        <f t="shared" si="3242"/>
        <v>2000000</v>
      </c>
      <c r="TUN1396" s="84">
        <f t="shared" si="3242"/>
        <v>3000000</v>
      </c>
      <c r="TUU1396" s="84" t="s">
        <v>5401</v>
      </c>
      <c r="TUV1396" s="84">
        <f>TUV1390</f>
        <v>1000000</v>
      </c>
      <c r="TUW1396" s="84">
        <f t="shared" ref="TUW1396:TWZ1396" si="3243">TUW1390</f>
        <v>0</v>
      </c>
      <c r="TUX1396" s="84">
        <f t="shared" si="3243"/>
        <v>0</v>
      </c>
      <c r="TUY1396" s="84">
        <f t="shared" si="3243"/>
        <v>1000000</v>
      </c>
      <c r="TUZ1396" s="84">
        <f t="shared" si="3243"/>
        <v>2000000</v>
      </c>
      <c r="TVA1396" s="84">
        <f t="shared" si="3243"/>
        <v>0</v>
      </c>
      <c r="TVB1396" s="84">
        <f t="shared" si="3243"/>
        <v>0</v>
      </c>
      <c r="TVC1396" s="84">
        <f t="shared" si="3243"/>
        <v>2000000</v>
      </c>
      <c r="TVD1396" s="84">
        <f t="shared" si="3243"/>
        <v>3000000</v>
      </c>
      <c r="TVK1396" s="84" t="s">
        <v>5401</v>
      </c>
      <c r="TVL1396" s="84">
        <f>TVL1390</f>
        <v>1000000</v>
      </c>
      <c r="TVM1396" s="84">
        <f t="shared" si="3243"/>
        <v>0</v>
      </c>
      <c r="TVN1396" s="84">
        <f t="shared" si="3243"/>
        <v>0</v>
      </c>
      <c r="TVO1396" s="84">
        <f t="shared" si="3243"/>
        <v>1000000</v>
      </c>
      <c r="TVP1396" s="84">
        <f t="shared" si="3243"/>
        <v>2000000</v>
      </c>
      <c r="TVQ1396" s="84">
        <f t="shared" si="3243"/>
        <v>0</v>
      </c>
      <c r="TVR1396" s="84">
        <f t="shared" si="3243"/>
        <v>0</v>
      </c>
      <c r="TVS1396" s="84">
        <f t="shared" si="3243"/>
        <v>2000000</v>
      </c>
      <c r="TVT1396" s="84">
        <f t="shared" si="3243"/>
        <v>3000000</v>
      </c>
      <c r="TWA1396" s="84" t="s">
        <v>5401</v>
      </c>
      <c r="TWB1396" s="84">
        <f>TWB1390</f>
        <v>1000000</v>
      </c>
      <c r="TWC1396" s="84">
        <f t="shared" si="3243"/>
        <v>0</v>
      </c>
      <c r="TWD1396" s="84">
        <f t="shared" si="3243"/>
        <v>0</v>
      </c>
      <c r="TWE1396" s="84">
        <f t="shared" si="3243"/>
        <v>1000000</v>
      </c>
      <c r="TWF1396" s="84">
        <f t="shared" si="3243"/>
        <v>2000000</v>
      </c>
      <c r="TWG1396" s="84">
        <f t="shared" si="3243"/>
        <v>0</v>
      </c>
      <c r="TWH1396" s="84">
        <f t="shared" si="3243"/>
        <v>0</v>
      </c>
      <c r="TWI1396" s="84">
        <f t="shared" si="3243"/>
        <v>2000000</v>
      </c>
      <c r="TWJ1396" s="84">
        <f t="shared" si="3243"/>
        <v>3000000</v>
      </c>
      <c r="TWQ1396" s="84" t="s">
        <v>5401</v>
      </c>
      <c r="TWR1396" s="84">
        <f>TWR1390</f>
        <v>1000000</v>
      </c>
      <c r="TWS1396" s="84">
        <f t="shared" si="3243"/>
        <v>0</v>
      </c>
      <c r="TWT1396" s="84">
        <f t="shared" si="3243"/>
        <v>0</v>
      </c>
      <c r="TWU1396" s="84">
        <f t="shared" si="3243"/>
        <v>1000000</v>
      </c>
      <c r="TWV1396" s="84">
        <f t="shared" si="3243"/>
        <v>2000000</v>
      </c>
      <c r="TWW1396" s="84">
        <f t="shared" si="3243"/>
        <v>0</v>
      </c>
      <c r="TWX1396" s="84">
        <f t="shared" si="3243"/>
        <v>0</v>
      </c>
      <c r="TWY1396" s="84">
        <f t="shared" si="3243"/>
        <v>2000000</v>
      </c>
      <c r="TWZ1396" s="84">
        <f t="shared" si="3243"/>
        <v>3000000</v>
      </c>
      <c r="TXG1396" s="84" t="s">
        <v>5401</v>
      </c>
      <c r="TXH1396" s="84">
        <f>TXH1390</f>
        <v>1000000</v>
      </c>
      <c r="TXI1396" s="84">
        <f t="shared" ref="TXI1396:TZL1396" si="3244">TXI1390</f>
        <v>0</v>
      </c>
      <c r="TXJ1396" s="84">
        <f t="shared" si="3244"/>
        <v>0</v>
      </c>
      <c r="TXK1396" s="84">
        <f t="shared" si="3244"/>
        <v>1000000</v>
      </c>
      <c r="TXL1396" s="84">
        <f t="shared" si="3244"/>
        <v>2000000</v>
      </c>
      <c r="TXM1396" s="84">
        <f t="shared" si="3244"/>
        <v>0</v>
      </c>
      <c r="TXN1396" s="84">
        <f t="shared" si="3244"/>
        <v>0</v>
      </c>
      <c r="TXO1396" s="84">
        <f t="shared" si="3244"/>
        <v>2000000</v>
      </c>
      <c r="TXP1396" s="84">
        <f t="shared" si="3244"/>
        <v>3000000</v>
      </c>
      <c r="TXW1396" s="84" t="s">
        <v>5401</v>
      </c>
      <c r="TXX1396" s="84">
        <f>TXX1390</f>
        <v>1000000</v>
      </c>
      <c r="TXY1396" s="84">
        <f t="shared" si="3244"/>
        <v>0</v>
      </c>
      <c r="TXZ1396" s="84">
        <f t="shared" si="3244"/>
        <v>0</v>
      </c>
      <c r="TYA1396" s="84">
        <f t="shared" si="3244"/>
        <v>1000000</v>
      </c>
      <c r="TYB1396" s="84">
        <f t="shared" si="3244"/>
        <v>2000000</v>
      </c>
      <c r="TYC1396" s="84">
        <f t="shared" si="3244"/>
        <v>0</v>
      </c>
      <c r="TYD1396" s="84">
        <f t="shared" si="3244"/>
        <v>0</v>
      </c>
      <c r="TYE1396" s="84">
        <f t="shared" si="3244"/>
        <v>2000000</v>
      </c>
      <c r="TYF1396" s="84">
        <f t="shared" si="3244"/>
        <v>3000000</v>
      </c>
      <c r="TYM1396" s="84" t="s">
        <v>5401</v>
      </c>
      <c r="TYN1396" s="84">
        <f>TYN1390</f>
        <v>1000000</v>
      </c>
      <c r="TYO1396" s="84">
        <f t="shared" si="3244"/>
        <v>0</v>
      </c>
      <c r="TYP1396" s="84">
        <f t="shared" si="3244"/>
        <v>0</v>
      </c>
      <c r="TYQ1396" s="84">
        <f t="shared" si="3244"/>
        <v>1000000</v>
      </c>
      <c r="TYR1396" s="84">
        <f t="shared" si="3244"/>
        <v>2000000</v>
      </c>
      <c r="TYS1396" s="84">
        <f t="shared" si="3244"/>
        <v>0</v>
      </c>
      <c r="TYT1396" s="84">
        <f t="shared" si="3244"/>
        <v>0</v>
      </c>
      <c r="TYU1396" s="84">
        <f t="shared" si="3244"/>
        <v>2000000</v>
      </c>
      <c r="TYV1396" s="84">
        <f t="shared" si="3244"/>
        <v>3000000</v>
      </c>
      <c r="TZC1396" s="84" t="s">
        <v>5401</v>
      </c>
      <c r="TZD1396" s="84">
        <f>TZD1390</f>
        <v>1000000</v>
      </c>
      <c r="TZE1396" s="84">
        <f t="shared" si="3244"/>
        <v>0</v>
      </c>
      <c r="TZF1396" s="84">
        <f t="shared" si="3244"/>
        <v>0</v>
      </c>
      <c r="TZG1396" s="84">
        <f t="shared" si="3244"/>
        <v>1000000</v>
      </c>
      <c r="TZH1396" s="84">
        <f t="shared" si="3244"/>
        <v>2000000</v>
      </c>
      <c r="TZI1396" s="84">
        <f t="shared" si="3244"/>
        <v>0</v>
      </c>
      <c r="TZJ1396" s="84">
        <f t="shared" si="3244"/>
        <v>0</v>
      </c>
      <c r="TZK1396" s="84">
        <f t="shared" si="3244"/>
        <v>2000000</v>
      </c>
      <c r="TZL1396" s="84">
        <f t="shared" si="3244"/>
        <v>3000000</v>
      </c>
      <c r="TZS1396" s="84" t="s">
        <v>5401</v>
      </c>
      <c r="TZT1396" s="84">
        <f>TZT1390</f>
        <v>1000000</v>
      </c>
      <c r="TZU1396" s="84">
        <f t="shared" ref="TZU1396:UBX1396" si="3245">TZU1390</f>
        <v>0</v>
      </c>
      <c r="TZV1396" s="84">
        <f t="shared" si="3245"/>
        <v>0</v>
      </c>
      <c r="TZW1396" s="84">
        <f t="shared" si="3245"/>
        <v>1000000</v>
      </c>
      <c r="TZX1396" s="84">
        <f t="shared" si="3245"/>
        <v>2000000</v>
      </c>
      <c r="TZY1396" s="84">
        <f t="shared" si="3245"/>
        <v>0</v>
      </c>
      <c r="TZZ1396" s="84">
        <f t="shared" si="3245"/>
        <v>0</v>
      </c>
      <c r="UAA1396" s="84">
        <f t="shared" si="3245"/>
        <v>2000000</v>
      </c>
      <c r="UAB1396" s="84">
        <f t="shared" si="3245"/>
        <v>3000000</v>
      </c>
      <c r="UAI1396" s="84" t="s">
        <v>5401</v>
      </c>
      <c r="UAJ1396" s="84">
        <f>UAJ1390</f>
        <v>1000000</v>
      </c>
      <c r="UAK1396" s="84">
        <f t="shared" si="3245"/>
        <v>0</v>
      </c>
      <c r="UAL1396" s="84">
        <f t="shared" si="3245"/>
        <v>0</v>
      </c>
      <c r="UAM1396" s="84">
        <f t="shared" si="3245"/>
        <v>1000000</v>
      </c>
      <c r="UAN1396" s="84">
        <f t="shared" si="3245"/>
        <v>2000000</v>
      </c>
      <c r="UAO1396" s="84">
        <f t="shared" si="3245"/>
        <v>0</v>
      </c>
      <c r="UAP1396" s="84">
        <f t="shared" si="3245"/>
        <v>0</v>
      </c>
      <c r="UAQ1396" s="84">
        <f t="shared" si="3245"/>
        <v>2000000</v>
      </c>
      <c r="UAR1396" s="84">
        <f t="shared" si="3245"/>
        <v>3000000</v>
      </c>
      <c r="UAY1396" s="84" t="s">
        <v>5401</v>
      </c>
      <c r="UAZ1396" s="84">
        <f>UAZ1390</f>
        <v>1000000</v>
      </c>
      <c r="UBA1396" s="84">
        <f t="shared" si="3245"/>
        <v>0</v>
      </c>
      <c r="UBB1396" s="84">
        <f t="shared" si="3245"/>
        <v>0</v>
      </c>
      <c r="UBC1396" s="84">
        <f t="shared" si="3245"/>
        <v>1000000</v>
      </c>
      <c r="UBD1396" s="84">
        <f t="shared" si="3245"/>
        <v>2000000</v>
      </c>
      <c r="UBE1396" s="84">
        <f t="shared" si="3245"/>
        <v>0</v>
      </c>
      <c r="UBF1396" s="84">
        <f t="shared" si="3245"/>
        <v>0</v>
      </c>
      <c r="UBG1396" s="84">
        <f t="shared" si="3245"/>
        <v>2000000</v>
      </c>
      <c r="UBH1396" s="84">
        <f t="shared" si="3245"/>
        <v>3000000</v>
      </c>
      <c r="UBO1396" s="84" t="s">
        <v>5401</v>
      </c>
      <c r="UBP1396" s="84">
        <f>UBP1390</f>
        <v>1000000</v>
      </c>
      <c r="UBQ1396" s="84">
        <f t="shared" si="3245"/>
        <v>0</v>
      </c>
      <c r="UBR1396" s="84">
        <f t="shared" si="3245"/>
        <v>0</v>
      </c>
      <c r="UBS1396" s="84">
        <f t="shared" si="3245"/>
        <v>1000000</v>
      </c>
      <c r="UBT1396" s="84">
        <f t="shared" si="3245"/>
        <v>2000000</v>
      </c>
      <c r="UBU1396" s="84">
        <f t="shared" si="3245"/>
        <v>0</v>
      </c>
      <c r="UBV1396" s="84">
        <f t="shared" si="3245"/>
        <v>0</v>
      </c>
      <c r="UBW1396" s="84">
        <f t="shared" si="3245"/>
        <v>2000000</v>
      </c>
      <c r="UBX1396" s="84">
        <f t="shared" si="3245"/>
        <v>3000000</v>
      </c>
      <c r="UCE1396" s="84" t="s">
        <v>5401</v>
      </c>
      <c r="UCF1396" s="84">
        <f>UCF1390</f>
        <v>1000000</v>
      </c>
      <c r="UCG1396" s="84">
        <f t="shared" ref="UCG1396:UEJ1396" si="3246">UCG1390</f>
        <v>0</v>
      </c>
      <c r="UCH1396" s="84">
        <f t="shared" si="3246"/>
        <v>0</v>
      </c>
      <c r="UCI1396" s="84">
        <f t="shared" si="3246"/>
        <v>1000000</v>
      </c>
      <c r="UCJ1396" s="84">
        <f t="shared" si="3246"/>
        <v>2000000</v>
      </c>
      <c r="UCK1396" s="84">
        <f t="shared" si="3246"/>
        <v>0</v>
      </c>
      <c r="UCL1396" s="84">
        <f t="shared" si="3246"/>
        <v>0</v>
      </c>
      <c r="UCM1396" s="84">
        <f t="shared" si="3246"/>
        <v>2000000</v>
      </c>
      <c r="UCN1396" s="84">
        <f t="shared" si="3246"/>
        <v>3000000</v>
      </c>
      <c r="UCU1396" s="84" t="s">
        <v>5401</v>
      </c>
      <c r="UCV1396" s="84">
        <f>UCV1390</f>
        <v>1000000</v>
      </c>
      <c r="UCW1396" s="84">
        <f t="shared" si="3246"/>
        <v>0</v>
      </c>
      <c r="UCX1396" s="84">
        <f t="shared" si="3246"/>
        <v>0</v>
      </c>
      <c r="UCY1396" s="84">
        <f t="shared" si="3246"/>
        <v>1000000</v>
      </c>
      <c r="UCZ1396" s="84">
        <f t="shared" si="3246"/>
        <v>2000000</v>
      </c>
      <c r="UDA1396" s="84">
        <f t="shared" si="3246"/>
        <v>0</v>
      </c>
      <c r="UDB1396" s="84">
        <f t="shared" si="3246"/>
        <v>0</v>
      </c>
      <c r="UDC1396" s="84">
        <f t="shared" si="3246"/>
        <v>2000000</v>
      </c>
      <c r="UDD1396" s="84">
        <f t="shared" si="3246"/>
        <v>3000000</v>
      </c>
      <c r="UDK1396" s="84" t="s">
        <v>5401</v>
      </c>
      <c r="UDL1396" s="84">
        <f>UDL1390</f>
        <v>1000000</v>
      </c>
      <c r="UDM1396" s="84">
        <f t="shared" si="3246"/>
        <v>0</v>
      </c>
      <c r="UDN1396" s="84">
        <f t="shared" si="3246"/>
        <v>0</v>
      </c>
      <c r="UDO1396" s="84">
        <f t="shared" si="3246"/>
        <v>1000000</v>
      </c>
      <c r="UDP1396" s="84">
        <f t="shared" si="3246"/>
        <v>2000000</v>
      </c>
      <c r="UDQ1396" s="84">
        <f t="shared" si="3246"/>
        <v>0</v>
      </c>
      <c r="UDR1396" s="84">
        <f t="shared" si="3246"/>
        <v>0</v>
      </c>
      <c r="UDS1396" s="84">
        <f t="shared" si="3246"/>
        <v>2000000</v>
      </c>
      <c r="UDT1396" s="84">
        <f t="shared" si="3246"/>
        <v>3000000</v>
      </c>
      <c r="UEA1396" s="84" t="s">
        <v>5401</v>
      </c>
      <c r="UEB1396" s="84">
        <f>UEB1390</f>
        <v>1000000</v>
      </c>
      <c r="UEC1396" s="84">
        <f t="shared" si="3246"/>
        <v>0</v>
      </c>
      <c r="UED1396" s="84">
        <f t="shared" si="3246"/>
        <v>0</v>
      </c>
      <c r="UEE1396" s="84">
        <f t="shared" si="3246"/>
        <v>1000000</v>
      </c>
      <c r="UEF1396" s="84">
        <f t="shared" si="3246"/>
        <v>2000000</v>
      </c>
      <c r="UEG1396" s="84">
        <f t="shared" si="3246"/>
        <v>0</v>
      </c>
      <c r="UEH1396" s="84">
        <f t="shared" si="3246"/>
        <v>0</v>
      </c>
      <c r="UEI1396" s="84">
        <f t="shared" si="3246"/>
        <v>2000000</v>
      </c>
      <c r="UEJ1396" s="84">
        <f t="shared" si="3246"/>
        <v>3000000</v>
      </c>
      <c r="UEQ1396" s="84" t="s">
        <v>5401</v>
      </c>
      <c r="UER1396" s="84">
        <f>UER1390</f>
        <v>1000000</v>
      </c>
      <c r="UES1396" s="84">
        <f t="shared" ref="UES1396:UGV1396" si="3247">UES1390</f>
        <v>0</v>
      </c>
      <c r="UET1396" s="84">
        <f t="shared" si="3247"/>
        <v>0</v>
      </c>
      <c r="UEU1396" s="84">
        <f t="shared" si="3247"/>
        <v>1000000</v>
      </c>
      <c r="UEV1396" s="84">
        <f t="shared" si="3247"/>
        <v>2000000</v>
      </c>
      <c r="UEW1396" s="84">
        <f t="shared" si="3247"/>
        <v>0</v>
      </c>
      <c r="UEX1396" s="84">
        <f t="shared" si="3247"/>
        <v>0</v>
      </c>
      <c r="UEY1396" s="84">
        <f t="shared" si="3247"/>
        <v>2000000</v>
      </c>
      <c r="UEZ1396" s="84">
        <f t="shared" si="3247"/>
        <v>3000000</v>
      </c>
      <c r="UFG1396" s="84" t="s">
        <v>5401</v>
      </c>
      <c r="UFH1396" s="84">
        <f>UFH1390</f>
        <v>1000000</v>
      </c>
      <c r="UFI1396" s="84">
        <f t="shared" si="3247"/>
        <v>0</v>
      </c>
      <c r="UFJ1396" s="84">
        <f t="shared" si="3247"/>
        <v>0</v>
      </c>
      <c r="UFK1396" s="84">
        <f t="shared" si="3247"/>
        <v>1000000</v>
      </c>
      <c r="UFL1396" s="84">
        <f t="shared" si="3247"/>
        <v>2000000</v>
      </c>
      <c r="UFM1396" s="84">
        <f t="shared" si="3247"/>
        <v>0</v>
      </c>
      <c r="UFN1396" s="84">
        <f t="shared" si="3247"/>
        <v>0</v>
      </c>
      <c r="UFO1396" s="84">
        <f t="shared" si="3247"/>
        <v>2000000</v>
      </c>
      <c r="UFP1396" s="84">
        <f t="shared" si="3247"/>
        <v>3000000</v>
      </c>
      <c r="UFW1396" s="84" t="s">
        <v>5401</v>
      </c>
      <c r="UFX1396" s="84">
        <f>UFX1390</f>
        <v>1000000</v>
      </c>
      <c r="UFY1396" s="84">
        <f t="shared" si="3247"/>
        <v>0</v>
      </c>
      <c r="UFZ1396" s="84">
        <f t="shared" si="3247"/>
        <v>0</v>
      </c>
      <c r="UGA1396" s="84">
        <f t="shared" si="3247"/>
        <v>1000000</v>
      </c>
      <c r="UGB1396" s="84">
        <f t="shared" si="3247"/>
        <v>2000000</v>
      </c>
      <c r="UGC1396" s="84">
        <f t="shared" si="3247"/>
        <v>0</v>
      </c>
      <c r="UGD1396" s="84">
        <f t="shared" si="3247"/>
        <v>0</v>
      </c>
      <c r="UGE1396" s="84">
        <f t="shared" si="3247"/>
        <v>2000000</v>
      </c>
      <c r="UGF1396" s="84">
        <f t="shared" si="3247"/>
        <v>3000000</v>
      </c>
      <c r="UGM1396" s="84" t="s">
        <v>5401</v>
      </c>
      <c r="UGN1396" s="84">
        <f>UGN1390</f>
        <v>1000000</v>
      </c>
      <c r="UGO1396" s="84">
        <f t="shared" si="3247"/>
        <v>0</v>
      </c>
      <c r="UGP1396" s="84">
        <f t="shared" si="3247"/>
        <v>0</v>
      </c>
      <c r="UGQ1396" s="84">
        <f t="shared" si="3247"/>
        <v>1000000</v>
      </c>
      <c r="UGR1396" s="84">
        <f t="shared" si="3247"/>
        <v>2000000</v>
      </c>
      <c r="UGS1396" s="84">
        <f t="shared" si="3247"/>
        <v>0</v>
      </c>
      <c r="UGT1396" s="84">
        <f t="shared" si="3247"/>
        <v>0</v>
      </c>
      <c r="UGU1396" s="84">
        <f t="shared" si="3247"/>
        <v>2000000</v>
      </c>
      <c r="UGV1396" s="84">
        <f t="shared" si="3247"/>
        <v>3000000</v>
      </c>
      <c r="UHC1396" s="84" t="s">
        <v>5401</v>
      </c>
      <c r="UHD1396" s="84">
        <f>UHD1390</f>
        <v>1000000</v>
      </c>
      <c r="UHE1396" s="84">
        <f t="shared" ref="UHE1396:UJH1396" si="3248">UHE1390</f>
        <v>0</v>
      </c>
      <c r="UHF1396" s="84">
        <f t="shared" si="3248"/>
        <v>0</v>
      </c>
      <c r="UHG1396" s="84">
        <f t="shared" si="3248"/>
        <v>1000000</v>
      </c>
      <c r="UHH1396" s="84">
        <f t="shared" si="3248"/>
        <v>2000000</v>
      </c>
      <c r="UHI1396" s="84">
        <f t="shared" si="3248"/>
        <v>0</v>
      </c>
      <c r="UHJ1396" s="84">
        <f t="shared" si="3248"/>
        <v>0</v>
      </c>
      <c r="UHK1396" s="84">
        <f t="shared" si="3248"/>
        <v>2000000</v>
      </c>
      <c r="UHL1396" s="84">
        <f t="shared" si="3248"/>
        <v>3000000</v>
      </c>
      <c r="UHS1396" s="84" t="s">
        <v>5401</v>
      </c>
      <c r="UHT1396" s="84">
        <f>UHT1390</f>
        <v>1000000</v>
      </c>
      <c r="UHU1396" s="84">
        <f t="shared" si="3248"/>
        <v>0</v>
      </c>
      <c r="UHV1396" s="84">
        <f t="shared" si="3248"/>
        <v>0</v>
      </c>
      <c r="UHW1396" s="84">
        <f t="shared" si="3248"/>
        <v>1000000</v>
      </c>
      <c r="UHX1396" s="84">
        <f t="shared" si="3248"/>
        <v>2000000</v>
      </c>
      <c r="UHY1396" s="84">
        <f t="shared" si="3248"/>
        <v>0</v>
      </c>
      <c r="UHZ1396" s="84">
        <f t="shared" si="3248"/>
        <v>0</v>
      </c>
      <c r="UIA1396" s="84">
        <f t="shared" si="3248"/>
        <v>2000000</v>
      </c>
      <c r="UIB1396" s="84">
        <f t="shared" si="3248"/>
        <v>3000000</v>
      </c>
      <c r="UII1396" s="84" t="s">
        <v>5401</v>
      </c>
      <c r="UIJ1396" s="84">
        <f>UIJ1390</f>
        <v>1000000</v>
      </c>
      <c r="UIK1396" s="84">
        <f t="shared" si="3248"/>
        <v>0</v>
      </c>
      <c r="UIL1396" s="84">
        <f t="shared" si="3248"/>
        <v>0</v>
      </c>
      <c r="UIM1396" s="84">
        <f t="shared" si="3248"/>
        <v>1000000</v>
      </c>
      <c r="UIN1396" s="84">
        <f t="shared" si="3248"/>
        <v>2000000</v>
      </c>
      <c r="UIO1396" s="84">
        <f t="shared" si="3248"/>
        <v>0</v>
      </c>
      <c r="UIP1396" s="84">
        <f t="shared" si="3248"/>
        <v>0</v>
      </c>
      <c r="UIQ1396" s="84">
        <f t="shared" si="3248"/>
        <v>2000000</v>
      </c>
      <c r="UIR1396" s="84">
        <f t="shared" si="3248"/>
        <v>3000000</v>
      </c>
      <c r="UIY1396" s="84" t="s">
        <v>5401</v>
      </c>
      <c r="UIZ1396" s="84">
        <f>UIZ1390</f>
        <v>1000000</v>
      </c>
      <c r="UJA1396" s="84">
        <f t="shared" si="3248"/>
        <v>0</v>
      </c>
      <c r="UJB1396" s="84">
        <f t="shared" si="3248"/>
        <v>0</v>
      </c>
      <c r="UJC1396" s="84">
        <f t="shared" si="3248"/>
        <v>1000000</v>
      </c>
      <c r="UJD1396" s="84">
        <f t="shared" si="3248"/>
        <v>2000000</v>
      </c>
      <c r="UJE1396" s="84">
        <f t="shared" si="3248"/>
        <v>0</v>
      </c>
      <c r="UJF1396" s="84">
        <f t="shared" si="3248"/>
        <v>0</v>
      </c>
      <c r="UJG1396" s="84">
        <f t="shared" si="3248"/>
        <v>2000000</v>
      </c>
      <c r="UJH1396" s="84">
        <f t="shared" si="3248"/>
        <v>3000000</v>
      </c>
      <c r="UJO1396" s="84" t="s">
        <v>5401</v>
      </c>
      <c r="UJP1396" s="84">
        <f>UJP1390</f>
        <v>1000000</v>
      </c>
      <c r="UJQ1396" s="84">
        <f t="shared" ref="UJQ1396:ULT1396" si="3249">UJQ1390</f>
        <v>0</v>
      </c>
      <c r="UJR1396" s="84">
        <f t="shared" si="3249"/>
        <v>0</v>
      </c>
      <c r="UJS1396" s="84">
        <f t="shared" si="3249"/>
        <v>1000000</v>
      </c>
      <c r="UJT1396" s="84">
        <f t="shared" si="3249"/>
        <v>2000000</v>
      </c>
      <c r="UJU1396" s="84">
        <f t="shared" si="3249"/>
        <v>0</v>
      </c>
      <c r="UJV1396" s="84">
        <f t="shared" si="3249"/>
        <v>0</v>
      </c>
      <c r="UJW1396" s="84">
        <f t="shared" si="3249"/>
        <v>2000000</v>
      </c>
      <c r="UJX1396" s="84">
        <f t="shared" si="3249"/>
        <v>3000000</v>
      </c>
      <c r="UKE1396" s="84" t="s">
        <v>5401</v>
      </c>
      <c r="UKF1396" s="84">
        <f>UKF1390</f>
        <v>1000000</v>
      </c>
      <c r="UKG1396" s="84">
        <f t="shared" si="3249"/>
        <v>0</v>
      </c>
      <c r="UKH1396" s="84">
        <f t="shared" si="3249"/>
        <v>0</v>
      </c>
      <c r="UKI1396" s="84">
        <f t="shared" si="3249"/>
        <v>1000000</v>
      </c>
      <c r="UKJ1396" s="84">
        <f t="shared" si="3249"/>
        <v>2000000</v>
      </c>
      <c r="UKK1396" s="84">
        <f t="shared" si="3249"/>
        <v>0</v>
      </c>
      <c r="UKL1396" s="84">
        <f t="shared" si="3249"/>
        <v>0</v>
      </c>
      <c r="UKM1396" s="84">
        <f t="shared" si="3249"/>
        <v>2000000</v>
      </c>
      <c r="UKN1396" s="84">
        <f t="shared" si="3249"/>
        <v>3000000</v>
      </c>
      <c r="UKU1396" s="84" t="s">
        <v>5401</v>
      </c>
      <c r="UKV1396" s="84">
        <f>UKV1390</f>
        <v>1000000</v>
      </c>
      <c r="UKW1396" s="84">
        <f t="shared" si="3249"/>
        <v>0</v>
      </c>
      <c r="UKX1396" s="84">
        <f t="shared" si="3249"/>
        <v>0</v>
      </c>
      <c r="UKY1396" s="84">
        <f t="shared" si="3249"/>
        <v>1000000</v>
      </c>
      <c r="UKZ1396" s="84">
        <f t="shared" si="3249"/>
        <v>2000000</v>
      </c>
      <c r="ULA1396" s="84">
        <f t="shared" si="3249"/>
        <v>0</v>
      </c>
      <c r="ULB1396" s="84">
        <f t="shared" si="3249"/>
        <v>0</v>
      </c>
      <c r="ULC1396" s="84">
        <f t="shared" si="3249"/>
        <v>2000000</v>
      </c>
      <c r="ULD1396" s="84">
        <f t="shared" si="3249"/>
        <v>3000000</v>
      </c>
      <c r="ULK1396" s="84" t="s">
        <v>5401</v>
      </c>
      <c r="ULL1396" s="84">
        <f>ULL1390</f>
        <v>1000000</v>
      </c>
      <c r="ULM1396" s="84">
        <f t="shared" si="3249"/>
        <v>0</v>
      </c>
      <c r="ULN1396" s="84">
        <f t="shared" si="3249"/>
        <v>0</v>
      </c>
      <c r="ULO1396" s="84">
        <f t="shared" si="3249"/>
        <v>1000000</v>
      </c>
      <c r="ULP1396" s="84">
        <f t="shared" si="3249"/>
        <v>2000000</v>
      </c>
      <c r="ULQ1396" s="84">
        <f t="shared" si="3249"/>
        <v>0</v>
      </c>
      <c r="ULR1396" s="84">
        <f t="shared" si="3249"/>
        <v>0</v>
      </c>
      <c r="ULS1396" s="84">
        <f t="shared" si="3249"/>
        <v>2000000</v>
      </c>
      <c r="ULT1396" s="84">
        <f t="shared" si="3249"/>
        <v>3000000</v>
      </c>
      <c r="UMA1396" s="84" t="s">
        <v>5401</v>
      </c>
      <c r="UMB1396" s="84">
        <f>UMB1390</f>
        <v>1000000</v>
      </c>
      <c r="UMC1396" s="84">
        <f t="shared" ref="UMC1396:UOF1396" si="3250">UMC1390</f>
        <v>0</v>
      </c>
      <c r="UMD1396" s="84">
        <f t="shared" si="3250"/>
        <v>0</v>
      </c>
      <c r="UME1396" s="84">
        <f t="shared" si="3250"/>
        <v>1000000</v>
      </c>
      <c r="UMF1396" s="84">
        <f t="shared" si="3250"/>
        <v>2000000</v>
      </c>
      <c r="UMG1396" s="84">
        <f t="shared" si="3250"/>
        <v>0</v>
      </c>
      <c r="UMH1396" s="84">
        <f t="shared" si="3250"/>
        <v>0</v>
      </c>
      <c r="UMI1396" s="84">
        <f t="shared" si="3250"/>
        <v>2000000</v>
      </c>
      <c r="UMJ1396" s="84">
        <f t="shared" si="3250"/>
        <v>3000000</v>
      </c>
      <c r="UMQ1396" s="84" t="s">
        <v>5401</v>
      </c>
      <c r="UMR1396" s="84">
        <f>UMR1390</f>
        <v>1000000</v>
      </c>
      <c r="UMS1396" s="84">
        <f t="shared" si="3250"/>
        <v>0</v>
      </c>
      <c r="UMT1396" s="84">
        <f t="shared" si="3250"/>
        <v>0</v>
      </c>
      <c r="UMU1396" s="84">
        <f t="shared" si="3250"/>
        <v>1000000</v>
      </c>
      <c r="UMV1396" s="84">
        <f t="shared" si="3250"/>
        <v>2000000</v>
      </c>
      <c r="UMW1396" s="84">
        <f t="shared" si="3250"/>
        <v>0</v>
      </c>
      <c r="UMX1396" s="84">
        <f t="shared" si="3250"/>
        <v>0</v>
      </c>
      <c r="UMY1396" s="84">
        <f t="shared" si="3250"/>
        <v>2000000</v>
      </c>
      <c r="UMZ1396" s="84">
        <f t="shared" si="3250"/>
        <v>3000000</v>
      </c>
      <c r="UNG1396" s="84" t="s">
        <v>5401</v>
      </c>
      <c r="UNH1396" s="84">
        <f>UNH1390</f>
        <v>1000000</v>
      </c>
      <c r="UNI1396" s="84">
        <f t="shared" si="3250"/>
        <v>0</v>
      </c>
      <c r="UNJ1396" s="84">
        <f t="shared" si="3250"/>
        <v>0</v>
      </c>
      <c r="UNK1396" s="84">
        <f t="shared" si="3250"/>
        <v>1000000</v>
      </c>
      <c r="UNL1396" s="84">
        <f t="shared" si="3250"/>
        <v>2000000</v>
      </c>
      <c r="UNM1396" s="84">
        <f t="shared" si="3250"/>
        <v>0</v>
      </c>
      <c r="UNN1396" s="84">
        <f t="shared" si="3250"/>
        <v>0</v>
      </c>
      <c r="UNO1396" s="84">
        <f t="shared" si="3250"/>
        <v>2000000</v>
      </c>
      <c r="UNP1396" s="84">
        <f t="shared" si="3250"/>
        <v>3000000</v>
      </c>
      <c r="UNW1396" s="84" t="s">
        <v>5401</v>
      </c>
      <c r="UNX1396" s="84">
        <f>UNX1390</f>
        <v>1000000</v>
      </c>
      <c r="UNY1396" s="84">
        <f t="shared" si="3250"/>
        <v>0</v>
      </c>
      <c r="UNZ1396" s="84">
        <f t="shared" si="3250"/>
        <v>0</v>
      </c>
      <c r="UOA1396" s="84">
        <f t="shared" si="3250"/>
        <v>1000000</v>
      </c>
      <c r="UOB1396" s="84">
        <f t="shared" si="3250"/>
        <v>2000000</v>
      </c>
      <c r="UOC1396" s="84">
        <f t="shared" si="3250"/>
        <v>0</v>
      </c>
      <c r="UOD1396" s="84">
        <f t="shared" si="3250"/>
        <v>0</v>
      </c>
      <c r="UOE1396" s="84">
        <f t="shared" si="3250"/>
        <v>2000000</v>
      </c>
      <c r="UOF1396" s="84">
        <f t="shared" si="3250"/>
        <v>3000000</v>
      </c>
      <c r="UOM1396" s="84" t="s">
        <v>5401</v>
      </c>
      <c r="UON1396" s="84">
        <f>UON1390</f>
        <v>1000000</v>
      </c>
      <c r="UOO1396" s="84">
        <f t="shared" ref="UOO1396:UQR1396" si="3251">UOO1390</f>
        <v>0</v>
      </c>
      <c r="UOP1396" s="84">
        <f t="shared" si="3251"/>
        <v>0</v>
      </c>
      <c r="UOQ1396" s="84">
        <f t="shared" si="3251"/>
        <v>1000000</v>
      </c>
      <c r="UOR1396" s="84">
        <f t="shared" si="3251"/>
        <v>2000000</v>
      </c>
      <c r="UOS1396" s="84">
        <f t="shared" si="3251"/>
        <v>0</v>
      </c>
      <c r="UOT1396" s="84">
        <f t="shared" si="3251"/>
        <v>0</v>
      </c>
      <c r="UOU1396" s="84">
        <f t="shared" si="3251"/>
        <v>2000000</v>
      </c>
      <c r="UOV1396" s="84">
        <f t="shared" si="3251"/>
        <v>3000000</v>
      </c>
      <c r="UPC1396" s="84" t="s">
        <v>5401</v>
      </c>
      <c r="UPD1396" s="84">
        <f>UPD1390</f>
        <v>1000000</v>
      </c>
      <c r="UPE1396" s="84">
        <f t="shared" si="3251"/>
        <v>0</v>
      </c>
      <c r="UPF1396" s="84">
        <f t="shared" si="3251"/>
        <v>0</v>
      </c>
      <c r="UPG1396" s="84">
        <f t="shared" si="3251"/>
        <v>1000000</v>
      </c>
      <c r="UPH1396" s="84">
        <f t="shared" si="3251"/>
        <v>2000000</v>
      </c>
      <c r="UPI1396" s="84">
        <f t="shared" si="3251"/>
        <v>0</v>
      </c>
      <c r="UPJ1396" s="84">
        <f t="shared" si="3251"/>
        <v>0</v>
      </c>
      <c r="UPK1396" s="84">
        <f t="shared" si="3251"/>
        <v>2000000</v>
      </c>
      <c r="UPL1396" s="84">
        <f t="shared" si="3251"/>
        <v>3000000</v>
      </c>
      <c r="UPS1396" s="84" t="s">
        <v>5401</v>
      </c>
      <c r="UPT1396" s="84">
        <f>UPT1390</f>
        <v>1000000</v>
      </c>
      <c r="UPU1396" s="84">
        <f t="shared" si="3251"/>
        <v>0</v>
      </c>
      <c r="UPV1396" s="84">
        <f t="shared" si="3251"/>
        <v>0</v>
      </c>
      <c r="UPW1396" s="84">
        <f t="shared" si="3251"/>
        <v>1000000</v>
      </c>
      <c r="UPX1396" s="84">
        <f t="shared" si="3251"/>
        <v>2000000</v>
      </c>
      <c r="UPY1396" s="84">
        <f t="shared" si="3251"/>
        <v>0</v>
      </c>
      <c r="UPZ1396" s="84">
        <f t="shared" si="3251"/>
        <v>0</v>
      </c>
      <c r="UQA1396" s="84">
        <f t="shared" si="3251"/>
        <v>2000000</v>
      </c>
      <c r="UQB1396" s="84">
        <f t="shared" si="3251"/>
        <v>3000000</v>
      </c>
      <c r="UQI1396" s="84" t="s">
        <v>5401</v>
      </c>
      <c r="UQJ1396" s="84">
        <f>UQJ1390</f>
        <v>1000000</v>
      </c>
      <c r="UQK1396" s="84">
        <f t="shared" si="3251"/>
        <v>0</v>
      </c>
      <c r="UQL1396" s="84">
        <f t="shared" si="3251"/>
        <v>0</v>
      </c>
      <c r="UQM1396" s="84">
        <f t="shared" si="3251"/>
        <v>1000000</v>
      </c>
      <c r="UQN1396" s="84">
        <f t="shared" si="3251"/>
        <v>2000000</v>
      </c>
      <c r="UQO1396" s="84">
        <f t="shared" si="3251"/>
        <v>0</v>
      </c>
      <c r="UQP1396" s="84">
        <f t="shared" si="3251"/>
        <v>0</v>
      </c>
      <c r="UQQ1396" s="84">
        <f t="shared" si="3251"/>
        <v>2000000</v>
      </c>
      <c r="UQR1396" s="84">
        <f t="shared" si="3251"/>
        <v>3000000</v>
      </c>
      <c r="UQY1396" s="84" t="s">
        <v>5401</v>
      </c>
      <c r="UQZ1396" s="84">
        <f>UQZ1390</f>
        <v>1000000</v>
      </c>
      <c r="URA1396" s="84">
        <f t="shared" ref="URA1396:UTD1396" si="3252">URA1390</f>
        <v>0</v>
      </c>
      <c r="URB1396" s="84">
        <f t="shared" si="3252"/>
        <v>0</v>
      </c>
      <c r="URC1396" s="84">
        <f t="shared" si="3252"/>
        <v>1000000</v>
      </c>
      <c r="URD1396" s="84">
        <f t="shared" si="3252"/>
        <v>2000000</v>
      </c>
      <c r="URE1396" s="84">
        <f t="shared" si="3252"/>
        <v>0</v>
      </c>
      <c r="URF1396" s="84">
        <f t="shared" si="3252"/>
        <v>0</v>
      </c>
      <c r="URG1396" s="84">
        <f t="shared" si="3252"/>
        <v>2000000</v>
      </c>
      <c r="URH1396" s="84">
        <f t="shared" si="3252"/>
        <v>3000000</v>
      </c>
      <c r="URO1396" s="84" t="s">
        <v>5401</v>
      </c>
      <c r="URP1396" s="84">
        <f>URP1390</f>
        <v>1000000</v>
      </c>
      <c r="URQ1396" s="84">
        <f t="shared" si="3252"/>
        <v>0</v>
      </c>
      <c r="URR1396" s="84">
        <f t="shared" si="3252"/>
        <v>0</v>
      </c>
      <c r="URS1396" s="84">
        <f t="shared" si="3252"/>
        <v>1000000</v>
      </c>
      <c r="URT1396" s="84">
        <f t="shared" si="3252"/>
        <v>2000000</v>
      </c>
      <c r="URU1396" s="84">
        <f t="shared" si="3252"/>
        <v>0</v>
      </c>
      <c r="URV1396" s="84">
        <f t="shared" si="3252"/>
        <v>0</v>
      </c>
      <c r="URW1396" s="84">
        <f t="shared" si="3252"/>
        <v>2000000</v>
      </c>
      <c r="URX1396" s="84">
        <f t="shared" si="3252"/>
        <v>3000000</v>
      </c>
      <c r="USE1396" s="84" t="s">
        <v>5401</v>
      </c>
      <c r="USF1396" s="84">
        <f>USF1390</f>
        <v>1000000</v>
      </c>
      <c r="USG1396" s="84">
        <f t="shared" si="3252"/>
        <v>0</v>
      </c>
      <c r="USH1396" s="84">
        <f t="shared" si="3252"/>
        <v>0</v>
      </c>
      <c r="USI1396" s="84">
        <f t="shared" si="3252"/>
        <v>1000000</v>
      </c>
      <c r="USJ1396" s="84">
        <f t="shared" si="3252"/>
        <v>2000000</v>
      </c>
      <c r="USK1396" s="84">
        <f t="shared" si="3252"/>
        <v>0</v>
      </c>
      <c r="USL1396" s="84">
        <f t="shared" si="3252"/>
        <v>0</v>
      </c>
      <c r="USM1396" s="84">
        <f t="shared" si="3252"/>
        <v>2000000</v>
      </c>
      <c r="USN1396" s="84">
        <f t="shared" si="3252"/>
        <v>3000000</v>
      </c>
      <c r="USU1396" s="84" t="s">
        <v>5401</v>
      </c>
      <c r="USV1396" s="84">
        <f>USV1390</f>
        <v>1000000</v>
      </c>
      <c r="USW1396" s="84">
        <f t="shared" si="3252"/>
        <v>0</v>
      </c>
      <c r="USX1396" s="84">
        <f t="shared" si="3252"/>
        <v>0</v>
      </c>
      <c r="USY1396" s="84">
        <f t="shared" si="3252"/>
        <v>1000000</v>
      </c>
      <c r="USZ1396" s="84">
        <f t="shared" si="3252"/>
        <v>2000000</v>
      </c>
      <c r="UTA1396" s="84">
        <f t="shared" si="3252"/>
        <v>0</v>
      </c>
      <c r="UTB1396" s="84">
        <f t="shared" si="3252"/>
        <v>0</v>
      </c>
      <c r="UTC1396" s="84">
        <f t="shared" si="3252"/>
        <v>2000000</v>
      </c>
      <c r="UTD1396" s="84">
        <f t="shared" si="3252"/>
        <v>3000000</v>
      </c>
      <c r="UTK1396" s="84" t="s">
        <v>5401</v>
      </c>
      <c r="UTL1396" s="84">
        <f>UTL1390</f>
        <v>1000000</v>
      </c>
      <c r="UTM1396" s="84">
        <f t="shared" ref="UTM1396:UVP1396" si="3253">UTM1390</f>
        <v>0</v>
      </c>
      <c r="UTN1396" s="84">
        <f t="shared" si="3253"/>
        <v>0</v>
      </c>
      <c r="UTO1396" s="84">
        <f t="shared" si="3253"/>
        <v>1000000</v>
      </c>
      <c r="UTP1396" s="84">
        <f t="shared" si="3253"/>
        <v>2000000</v>
      </c>
      <c r="UTQ1396" s="84">
        <f t="shared" si="3253"/>
        <v>0</v>
      </c>
      <c r="UTR1396" s="84">
        <f t="shared" si="3253"/>
        <v>0</v>
      </c>
      <c r="UTS1396" s="84">
        <f t="shared" si="3253"/>
        <v>2000000</v>
      </c>
      <c r="UTT1396" s="84">
        <f t="shared" si="3253"/>
        <v>3000000</v>
      </c>
      <c r="UUA1396" s="84" t="s">
        <v>5401</v>
      </c>
      <c r="UUB1396" s="84">
        <f>UUB1390</f>
        <v>1000000</v>
      </c>
      <c r="UUC1396" s="84">
        <f t="shared" si="3253"/>
        <v>0</v>
      </c>
      <c r="UUD1396" s="84">
        <f t="shared" si="3253"/>
        <v>0</v>
      </c>
      <c r="UUE1396" s="84">
        <f t="shared" si="3253"/>
        <v>1000000</v>
      </c>
      <c r="UUF1396" s="84">
        <f t="shared" si="3253"/>
        <v>2000000</v>
      </c>
      <c r="UUG1396" s="84">
        <f t="shared" si="3253"/>
        <v>0</v>
      </c>
      <c r="UUH1396" s="84">
        <f t="shared" si="3253"/>
        <v>0</v>
      </c>
      <c r="UUI1396" s="84">
        <f t="shared" si="3253"/>
        <v>2000000</v>
      </c>
      <c r="UUJ1396" s="84">
        <f t="shared" si="3253"/>
        <v>3000000</v>
      </c>
      <c r="UUQ1396" s="84" t="s">
        <v>5401</v>
      </c>
      <c r="UUR1396" s="84">
        <f>UUR1390</f>
        <v>1000000</v>
      </c>
      <c r="UUS1396" s="84">
        <f t="shared" si="3253"/>
        <v>0</v>
      </c>
      <c r="UUT1396" s="84">
        <f t="shared" si="3253"/>
        <v>0</v>
      </c>
      <c r="UUU1396" s="84">
        <f t="shared" si="3253"/>
        <v>1000000</v>
      </c>
      <c r="UUV1396" s="84">
        <f t="shared" si="3253"/>
        <v>2000000</v>
      </c>
      <c r="UUW1396" s="84">
        <f t="shared" si="3253"/>
        <v>0</v>
      </c>
      <c r="UUX1396" s="84">
        <f t="shared" si="3253"/>
        <v>0</v>
      </c>
      <c r="UUY1396" s="84">
        <f t="shared" si="3253"/>
        <v>2000000</v>
      </c>
      <c r="UUZ1396" s="84">
        <f t="shared" si="3253"/>
        <v>3000000</v>
      </c>
      <c r="UVG1396" s="84" t="s">
        <v>5401</v>
      </c>
      <c r="UVH1396" s="84">
        <f>UVH1390</f>
        <v>1000000</v>
      </c>
      <c r="UVI1396" s="84">
        <f t="shared" si="3253"/>
        <v>0</v>
      </c>
      <c r="UVJ1396" s="84">
        <f t="shared" si="3253"/>
        <v>0</v>
      </c>
      <c r="UVK1396" s="84">
        <f t="shared" si="3253"/>
        <v>1000000</v>
      </c>
      <c r="UVL1396" s="84">
        <f t="shared" si="3253"/>
        <v>2000000</v>
      </c>
      <c r="UVM1396" s="84">
        <f t="shared" si="3253"/>
        <v>0</v>
      </c>
      <c r="UVN1396" s="84">
        <f t="shared" si="3253"/>
        <v>0</v>
      </c>
      <c r="UVO1396" s="84">
        <f t="shared" si="3253"/>
        <v>2000000</v>
      </c>
      <c r="UVP1396" s="84">
        <f t="shared" si="3253"/>
        <v>3000000</v>
      </c>
      <c r="UVW1396" s="84" t="s">
        <v>5401</v>
      </c>
      <c r="UVX1396" s="84">
        <f>UVX1390</f>
        <v>1000000</v>
      </c>
      <c r="UVY1396" s="84">
        <f t="shared" ref="UVY1396:UYB1396" si="3254">UVY1390</f>
        <v>0</v>
      </c>
      <c r="UVZ1396" s="84">
        <f t="shared" si="3254"/>
        <v>0</v>
      </c>
      <c r="UWA1396" s="84">
        <f t="shared" si="3254"/>
        <v>1000000</v>
      </c>
      <c r="UWB1396" s="84">
        <f t="shared" si="3254"/>
        <v>2000000</v>
      </c>
      <c r="UWC1396" s="84">
        <f t="shared" si="3254"/>
        <v>0</v>
      </c>
      <c r="UWD1396" s="84">
        <f t="shared" si="3254"/>
        <v>0</v>
      </c>
      <c r="UWE1396" s="84">
        <f t="shared" si="3254"/>
        <v>2000000</v>
      </c>
      <c r="UWF1396" s="84">
        <f t="shared" si="3254"/>
        <v>3000000</v>
      </c>
      <c r="UWM1396" s="84" t="s">
        <v>5401</v>
      </c>
      <c r="UWN1396" s="84">
        <f>UWN1390</f>
        <v>1000000</v>
      </c>
      <c r="UWO1396" s="84">
        <f t="shared" si="3254"/>
        <v>0</v>
      </c>
      <c r="UWP1396" s="84">
        <f t="shared" si="3254"/>
        <v>0</v>
      </c>
      <c r="UWQ1396" s="84">
        <f t="shared" si="3254"/>
        <v>1000000</v>
      </c>
      <c r="UWR1396" s="84">
        <f t="shared" si="3254"/>
        <v>2000000</v>
      </c>
      <c r="UWS1396" s="84">
        <f t="shared" si="3254"/>
        <v>0</v>
      </c>
      <c r="UWT1396" s="84">
        <f t="shared" si="3254"/>
        <v>0</v>
      </c>
      <c r="UWU1396" s="84">
        <f t="shared" si="3254"/>
        <v>2000000</v>
      </c>
      <c r="UWV1396" s="84">
        <f t="shared" si="3254"/>
        <v>3000000</v>
      </c>
      <c r="UXC1396" s="84" t="s">
        <v>5401</v>
      </c>
      <c r="UXD1396" s="84">
        <f>UXD1390</f>
        <v>1000000</v>
      </c>
      <c r="UXE1396" s="84">
        <f t="shared" si="3254"/>
        <v>0</v>
      </c>
      <c r="UXF1396" s="84">
        <f t="shared" si="3254"/>
        <v>0</v>
      </c>
      <c r="UXG1396" s="84">
        <f t="shared" si="3254"/>
        <v>1000000</v>
      </c>
      <c r="UXH1396" s="84">
        <f t="shared" si="3254"/>
        <v>2000000</v>
      </c>
      <c r="UXI1396" s="84">
        <f t="shared" si="3254"/>
        <v>0</v>
      </c>
      <c r="UXJ1396" s="84">
        <f t="shared" si="3254"/>
        <v>0</v>
      </c>
      <c r="UXK1396" s="84">
        <f t="shared" si="3254"/>
        <v>2000000</v>
      </c>
      <c r="UXL1396" s="84">
        <f t="shared" si="3254"/>
        <v>3000000</v>
      </c>
      <c r="UXS1396" s="84" t="s">
        <v>5401</v>
      </c>
      <c r="UXT1396" s="84">
        <f>UXT1390</f>
        <v>1000000</v>
      </c>
      <c r="UXU1396" s="84">
        <f t="shared" si="3254"/>
        <v>0</v>
      </c>
      <c r="UXV1396" s="84">
        <f t="shared" si="3254"/>
        <v>0</v>
      </c>
      <c r="UXW1396" s="84">
        <f t="shared" si="3254"/>
        <v>1000000</v>
      </c>
      <c r="UXX1396" s="84">
        <f t="shared" si="3254"/>
        <v>2000000</v>
      </c>
      <c r="UXY1396" s="84">
        <f t="shared" si="3254"/>
        <v>0</v>
      </c>
      <c r="UXZ1396" s="84">
        <f t="shared" si="3254"/>
        <v>0</v>
      </c>
      <c r="UYA1396" s="84">
        <f t="shared" si="3254"/>
        <v>2000000</v>
      </c>
      <c r="UYB1396" s="84">
        <f t="shared" si="3254"/>
        <v>3000000</v>
      </c>
      <c r="UYI1396" s="84" t="s">
        <v>5401</v>
      </c>
      <c r="UYJ1396" s="84">
        <f>UYJ1390</f>
        <v>1000000</v>
      </c>
      <c r="UYK1396" s="84">
        <f t="shared" ref="UYK1396:VAN1396" si="3255">UYK1390</f>
        <v>0</v>
      </c>
      <c r="UYL1396" s="84">
        <f t="shared" si="3255"/>
        <v>0</v>
      </c>
      <c r="UYM1396" s="84">
        <f t="shared" si="3255"/>
        <v>1000000</v>
      </c>
      <c r="UYN1396" s="84">
        <f t="shared" si="3255"/>
        <v>2000000</v>
      </c>
      <c r="UYO1396" s="84">
        <f t="shared" si="3255"/>
        <v>0</v>
      </c>
      <c r="UYP1396" s="84">
        <f t="shared" si="3255"/>
        <v>0</v>
      </c>
      <c r="UYQ1396" s="84">
        <f t="shared" si="3255"/>
        <v>2000000</v>
      </c>
      <c r="UYR1396" s="84">
        <f t="shared" si="3255"/>
        <v>3000000</v>
      </c>
      <c r="UYY1396" s="84" t="s">
        <v>5401</v>
      </c>
      <c r="UYZ1396" s="84">
        <f>UYZ1390</f>
        <v>1000000</v>
      </c>
      <c r="UZA1396" s="84">
        <f t="shared" si="3255"/>
        <v>0</v>
      </c>
      <c r="UZB1396" s="84">
        <f t="shared" si="3255"/>
        <v>0</v>
      </c>
      <c r="UZC1396" s="84">
        <f t="shared" si="3255"/>
        <v>1000000</v>
      </c>
      <c r="UZD1396" s="84">
        <f t="shared" si="3255"/>
        <v>2000000</v>
      </c>
      <c r="UZE1396" s="84">
        <f t="shared" si="3255"/>
        <v>0</v>
      </c>
      <c r="UZF1396" s="84">
        <f t="shared" si="3255"/>
        <v>0</v>
      </c>
      <c r="UZG1396" s="84">
        <f t="shared" si="3255"/>
        <v>2000000</v>
      </c>
      <c r="UZH1396" s="84">
        <f t="shared" si="3255"/>
        <v>3000000</v>
      </c>
      <c r="UZO1396" s="84" t="s">
        <v>5401</v>
      </c>
      <c r="UZP1396" s="84">
        <f>UZP1390</f>
        <v>1000000</v>
      </c>
      <c r="UZQ1396" s="84">
        <f t="shared" si="3255"/>
        <v>0</v>
      </c>
      <c r="UZR1396" s="84">
        <f t="shared" si="3255"/>
        <v>0</v>
      </c>
      <c r="UZS1396" s="84">
        <f t="shared" si="3255"/>
        <v>1000000</v>
      </c>
      <c r="UZT1396" s="84">
        <f t="shared" si="3255"/>
        <v>2000000</v>
      </c>
      <c r="UZU1396" s="84">
        <f t="shared" si="3255"/>
        <v>0</v>
      </c>
      <c r="UZV1396" s="84">
        <f t="shared" si="3255"/>
        <v>0</v>
      </c>
      <c r="UZW1396" s="84">
        <f t="shared" si="3255"/>
        <v>2000000</v>
      </c>
      <c r="UZX1396" s="84">
        <f t="shared" si="3255"/>
        <v>3000000</v>
      </c>
      <c r="VAE1396" s="84" t="s">
        <v>5401</v>
      </c>
      <c r="VAF1396" s="84">
        <f>VAF1390</f>
        <v>1000000</v>
      </c>
      <c r="VAG1396" s="84">
        <f t="shared" si="3255"/>
        <v>0</v>
      </c>
      <c r="VAH1396" s="84">
        <f t="shared" si="3255"/>
        <v>0</v>
      </c>
      <c r="VAI1396" s="84">
        <f t="shared" si="3255"/>
        <v>1000000</v>
      </c>
      <c r="VAJ1396" s="84">
        <f t="shared" si="3255"/>
        <v>2000000</v>
      </c>
      <c r="VAK1396" s="84">
        <f t="shared" si="3255"/>
        <v>0</v>
      </c>
      <c r="VAL1396" s="84">
        <f t="shared" si="3255"/>
        <v>0</v>
      </c>
      <c r="VAM1396" s="84">
        <f t="shared" si="3255"/>
        <v>2000000</v>
      </c>
      <c r="VAN1396" s="84">
        <f t="shared" si="3255"/>
        <v>3000000</v>
      </c>
      <c r="VAU1396" s="84" t="s">
        <v>5401</v>
      </c>
      <c r="VAV1396" s="84">
        <f>VAV1390</f>
        <v>1000000</v>
      </c>
      <c r="VAW1396" s="84">
        <f t="shared" ref="VAW1396:VCZ1396" si="3256">VAW1390</f>
        <v>0</v>
      </c>
      <c r="VAX1396" s="84">
        <f t="shared" si="3256"/>
        <v>0</v>
      </c>
      <c r="VAY1396" s="84">
        <f t="shared" si="3256"/>
        <v>1000000</v>
      </c>
      <c r="VAZ1396" s="84">
        <f t="shared" si="3256"/>
        <v>2000000</v>
      </c>
      <c r="VBA1396" s="84">
        <f t="shared" si="3256"/>
        <v>0</v>
      </c>
      <c r="VBB1396" s="84">
        <f t="shared" si="3256"/>
        <v>0</v>
      </c>
      <c r="VBC1396" s="84">
        <f t="shared" si="3256"/>
        <v>2000000</v>
      </c>
      <c r="VBD1396" s="84">
        <f t="shared" si="3256"/>
        <v>3000000</v>
      </c>
      <c r="VBK1396" s="84" t="s">
        <v>5401</v>
      </c>
      <c r="VBL1396" s="84">
        <f>VBL1390</f>
        <v>1000000</v>
      </c>
      <c r="VBM1396" s="84">
        <f t="shared" si="3256"/>
        <v>0</v>
      </c>
      <c r="VBN1396" s="84">
        <f t="shared" si="3256"/>
        <v>0</v>
      </c>
      <c r="VBO1396" s="84">
        <f t="shared" si="3256"/>
        <v>1000000</v>
      </c>
      <c r="VBP1396" s="84">
        <f t="shared" si="3256"/>
        <v>2000000</v>
      </c>
      <c r="VBQ1396" s="84">
        <f t="shared" si="3256"/>
        <v>0</v>
      </c>
      <c r="VBR1396" s="84">
        <f t="shared" si="3256"/>
        <v>0</v>
      </c>
      <c r="VBS1396" s="84">
        <f t="shared" si="3256"/>
        <v>2000000</v>
      </c>
      <c r="VBT1396" s="84">
        <f t="shared" si="3256"/>
        <v>3000000</v>
      </c>
      <c r="VCA1396" s="84" t="s">
        <v>5401</v>
      </c>
      <c r="VCB1396" s="84">
        <f>VCB1390</f>
        <v>1000000</v>
      </c>
      <c r="VCC1396" s="84">
        <f t="shared" si="3256"/>
        <v>0</v>
      </c>
      <c r="VCD1396" s="84">
        <f t="shared" si="3256"/>
        <v>0</v>
      </c>
      <c r="VCE1396" s="84">
        <f t="shared" si="3256"/>
        <v>1000000</v>
      </c>
      <c r="VCF1396" s="84">
        <f t="shared" si="3256"/>
        <v>2000000</v>
      </c>
      <c r="VCG1396" s="84">
        <f t="shared" si="3256"/>
        <v>0</v>
      </c>
      <c r="VCH1396" s="84">
        <f t="shared" si="3256"/>
        <v>0</v>
      </c>
      <c r="VCI1396" s="84">
        <f t="shared" si="3256"/>
        <v>2000000</v>
      </c>
      <c r="VCJ1396" s="84">
        <f t="shared" si="3256"/>
        <v>3000000</v>
      </c>
      <c r="VCQ1396" s="84" t="s">
        <v>5401</v>
      </c>
      <c r="VCR1396" s="84">
        <f>VCR1390</f>
        <v>1000000</v>
      </c>
      <c r="VCS1396" s="84">
        <f t="shared" si="3256"/>
        <v>0</v>
      </c>
      <c r="VCT1396" s="84">
        <f t="shared" si="3256"/>
        <v>0</v>
      </c>
      <c r="VCU1396" s="84">
        <f t="shared" si="3256"/>
        <v>1000000</v>
      </c>
      <c r="VCV1396" s="84">
        <f t="shared" si="3256"/>
        <v>2000000</v>
      </c>
      <c r="VCW1396" s="84">
        <f t="shared" si="3256"/>
        <v>0</v>
      </c>
      <c r="VCX1396" s="84">
        <f t="shared" si="3256"/>
        <v>0</v>
      </c>
      <c r="VCY1396" s="84">
        <f t="shared" si="3256"/>
        <v>2000000</v>
      </c>
      <c r="VCZ1396" s="84">
        <f t="shared" si="3256"/>
        <v>3000000</v>
      </c>
      <c r="VDG1396" s="84" t="s">
        <v>5401</v>
      </c>
      <c r="VDH1396" s="84">
        <f>VDH1390</f>
        <v>1000000</v>
      </c>
      <c r="VDI1396" s="84">
        <f t="shared" ref="VDI1396:VFL1396" si="3257">VDI1390</f>
        <v>0</v>
      </c>
      <c r="VDJ1396" s="84">
        <f t="shared" si="3257"/>
        <v>0</v>
      </c>
      <c r="VDK1396" s="84">
        <f t="shared" si="3257"/>
        <v>1000000</v>
      </c>
      <c r="VDL1396" s="84">
        <f t="shared" si="3257"/>
        <v>2000000</v>
      </c>
      <c r="VDM1396" s="84">
        <f t="shared" si="3257"/>
        <v>0</v>
      </c>
      <c r="VDN1396" s="84">
        <f t="shared" si="3257"/>
        <v>0</v>
      </c>
      <c r="VDO1396" s="84">
        <f t="shared" si="3257"/>
        <v>2000000</v>
      </c>
      <c r="VDP1396" s="84">
        <f t="shared" si="3257"/>
        <v>3000000</v>
      </c>
      <c r="VDW1396" s="84" t="s">
        <v>5401</v>
      </c>
      <c r="VDX1396" s="84">
        <f>VDX1390</f>
        <v>1000000</v>
      </c>
      <c r="VDY1396" s="84">
        <f t="shared" si="3257"/>
        <v>0</v>
      </c>
      <c r="VDZ1396" s="84">
        <f t="shared" si="3257"/>
        <v>0</v>
      </c>
      <c r="VEA1396" s="84">
        <f t="shared" si="3257"/>
        <v>1000000</v>
      </c>
      <c r="VEB1396" s="84">
        <f t="shared" si="3257"/>
        <v>2000000</v>
      </c>
      <c r="VEC1396" s="84">
        <f t="shared" si="3257"/>
        <v>0</v>
      </c>
      <c r="VED1396" s="84">
        <f t="shared" si="3257"/>
        <v>0</v>
      </c>
      <c r="VEE1396" s="84">
        <f t="shared" si="3257"/>
        <v>2000000</v>
      </c>
      <c r="VEF1396" s="84">
        <f t="shared" si="3257"/>
        <v>3000000</v>
      </c>
      <c r="VEM1396" s="84" t="s">
        <v>5401</v>
      </c>
      <c r="VEN1396" s="84">
        <f>VEN1390</f>
        <v>1000000</v>
      </c>
      <c r="VEO1396" s="84">
        <f t="shared" si="3257"/>
        <v>0</v>
      </c>
      <c r="VEP1396" s="84">
        <f t="shared" si="3257"/>
        <v>0</v>
      </c>
      <c r="VEQ1396" s="84">
        <f t="shared" si="3257"/>
        <v>1000000</v>
      </c>
      <c r="VER1396" s="84">
        <f t="shared" si="3257"/>
        <v>2000000</v>
      </c>
      <c r="VES1396" s="84">
        <f t="shared" si="3257"/>
        <v>0</v>
      </c>
      <c r="VET1396" s="84">
        <f t="shared" si="3257"/>
        <v>0</v>
      </c>
      <c r="VEU1396" s="84">
        <f t="shared" si="3257"/>
        <v>2000000</v>
      </c>
      <c r="VEV1396" s="84">
        <f t="shared" si="3257"/>
        <v>3000000</v>
      </c>
      <c r="VFC1396" s="84" t="s">
        <v>5401</v>
      </c>
      <c r="VFD1396" s="84">
        <f>VFD1390</f>
        <v>1000000</v>
      </c>
      <c r="VFE1396" s="84">
        <f t="shared" si="3257"/>
        <v>0</v>
      </c>
      <c r="VFF1396" s="84">
        <f t="shared" si="3257"/>
        <v>0</v>
      </c>
      <c r="VFG1396" s="84">
        <f t="shared" si="3257"/>
        <v>1000000</v>
      </c>
      <c r="VFH1396" s="84">
        <f t="shared" si="3257"/>
        <v>2000000</v>
      </c>
      <c r="VFI1396" s="84">
        <f t="shared" si="3257"/>
        <v>0</v>
      </c>
      <c r="VFJ1396" s="84">
        <f t="shared" si="3257"/>
        <v>0</v>
      </c>
      <c r="VFK1396" s="84">
        <f t="shared" si="3257"/>
        <v>2000000</v>
      </c>
      <c r="VFL1396" s="84">
        <f t="shared" si="3257"/>
        <v>3000000</v>
      </c>
      <c r="VFS1396" s="84" t="s">
        <v>5401</v>
      </c>
      <c r="VFT1396" s="84">
        <f>VFT1390</f>
        <v>1000000</v>
      </c>
      <c r="VFU1396" s="84">
        <f t="shared" ref="VFU1396:VHX1396" si="3258">VFU1390</f>
        <v>0</v>
      </c>
      <c r="VFV1396" s="84">
        <f t="shared" si="3258"/>
        <v>0</v>
      </c>
      <c r="VFW1396" s="84">
        <f t="shared" si="3258"/>
        <v>1000000</v>
      </c>
      <c r="VFX1396" s="84">
        <f t="shared" si="3258"/>
        <v>2000000</v>
      </c>
      <c r="VFY1396" s="84">
        <f t="shared" si="3258"/>
        <v>0</v>
      </c>
      <c r="VFZ1396" s="84">
        <f t="shared" si="3258"/>
        <v>0</v>
      </c>
      <c r="VGA1396" s="84">
        <f t="shared" si="3258"/>
        <v>2000000</v>
      </c>
      <c r="VGB1396" s="84">
        <f t="shared" si="3258"/>
        <v>3000000</v>
      </c>
      <c r="VGI1396" s="84" t="s">
        <v>5401</v>
      </c>
      <c r="VGJ1396" s="84">
        <f>VGJ1390</f>
        <v>1000000</v>
      </c>
      <c r="VGK1396" s="84">
        <f t="shared" si="3258"/>
        <v>0</v>
      </c>
      <c r="VGL1396" s="84">
        <f t="shared" si="3258"/>
        <v>0</v>
      </c>
      <c r="VGM1396" s="84">
        <f t="shared" si="3258"/>
        <v>1000000</v>
      </c>
      <c r="VGN1396" s="84">
        <f t="shared" si="3258"/>
        <v>2000000</v>
      </c>
      <c r="VGO1396" s="84">
        <f t="shared" si="3258"/>
        <v>0</v>
      </c>
      <c r="VGP1396" s="84">
        <f t="shared" si="3258"/>
        <v>0</v>
      </c>
      <c r="VGQ1396" s="84">
        <f t="shared" si="3258"/>
        <v>2000000</v>
      </c>
      <c r="VGR1396" s="84">
        <f t="shared" si="3258"/>
        <v>3000000</v>
      </c>
      <c r="VGY1396" s="84" t="s">
        <v>5401</v>
      </c>
      <c r="VGZ1396" s="84">
        <f>VGZ1390</f>
        <v>1000000</v>
      </c>
      <c r="VHA1396" s="84">
        <f t="shared" si="3258"/>
        <v>0</v>
      </c>
      <c r="VHB1396" s="84">
        <f t="shared" si="3258"/>
        <v>0</v>
      </c>
      <c r="VHC1396" s="84">
        <f t="shared" si="3258"/>
        <v>1000000</v>
      </c>
      <c r="VHD1396" s="84">
        <f t="shared" si="3258"/>
        <v>2000000</v>
      </c>
      <c r="VHE1396" s="84">
        <f t="shared" si="3258"/>
        <v>0</v>
      </c>
      <c r="VHF1396" s="84">
        <f t="shared" si="3258"/>
        <v>0</v>
      </c>
      <c r="VHG1396" s="84">
        <f t="shared" si="3258"/>
        <v>2000000</v>
      </c>
      <c r="VHH1396" s="84">
        <f t="shared" si="3258"/>
        <v>3000000</v>
      </c>
      <c r="VHO1396" s="84" t="s">
        <v>5401</v>
      </c>
      <c r="VHP1396" s="84">
        <f>VHP1390</f>
        <v>1000000</v>
      </c>
      <c r="VHQ1396" s="84">
        <f t="shared" si="3258"/>
        <v>0</v>
      </c>
      <c r="VHR1396" s="84">
        <f t="shared" si="3258"/>
        <v>0</v>
      </c>
      <c r="VHS1396" s="84">
        <f t="shared" si="3258"/>
        <v>1000000</v>
      </c>
      <c r="VHT1396" s="84">
        <f t="shared" si="3258"/>
        <v>2000000</v>
      </c>
      <c r="VHU1396" s="84">
        <f t="shared" si="3258"/>
        <v>0</v>
      </c>
      <c r="VHV1396" s="84">
        <f t="shared" si="3258"/>
        <v>0</v>
      </c>
      <c r="VHW1396" s="84">
        <f t="shared" si="3258"/>
        <v>2000000</v>
      </c>
      <c r="VHX1396" s="84">
        <f t="shared" si="3258"/>
        <v>3000000</v>
      </c>
      <c r="VIE1396" s="84" t="s">
        <v>5401</v>
      </c>
      <c r="VIF1396" s="84">
        <f>VIF1390</f>
        <v>1000000</v>
      </c>
      <c r="VIG1396" s="84">
        <f t="shared" ref="VIG1396:VKJ1396" si="3259">VIG1390</f>
        <v>0</v>
      </c>
      <c r="VIH1396" s="84">
        <f t="shared" si="3259"/>
        <v>0</v>
      </c>
      <c r="VII1396" s="84">
        <f t="shared" si="3259"/>
        <v>1000000</v>
      </c>
      <c r="VIJ1396" s="84">
        <f t="shared" si="3259"/>
        <v>2000000</v>
      </c>
      <c r="VIK1396" s="84">
        <f t="shared" si="3259"/>
        <v>0</v>
      </c>
      <c r="VIL1396" s="84">
        <f t="shared" si="3259"/>
        <v>0</v>
      </c>
      <c r="VIM1396" s="84">
        <f t="shared" si="3259"/>
        <v>2000000</v>
      </c>
      <c r="VIN1396" s="84">
        <f t="shared" si="3259"/>
        <v>3000000</v>
      </c>
      <c r="VIU1396" s="84" t="s">
        <v>5401</v>
      </c>
      <c r="VIV1396" s="84">
        <f>VIV1390</f>
        <v>1000000</v>
      </c>
      <c r="VIW1396" s="84">
        <f t="shared" si="3259"/>
        <v>0</v>
      </c>
      <c r="VIX1396" s="84">
        <f t="shared" si="3259"/>
        <v>0</v>
      </c>
      <c r="VIY1396" s="84">
        <f t="shared" si="3259"/>
        <v>1000000</v>
      </c>
      <c r="VIZ1396" s="84">
        <f t="shared" si="3259"/>
        <v>2000000</v>
      </c>
      <c r="VJA1396" s="84">
        <f t="shared" si="3259"/>
        <v>0</v>
      </c>
      <c r="VJB1396" s="84">
        <f t="shared" si="3259"/>
        <v>0</v>
      </c>
      <c r="VJC1396" s="84">
        <f t="shared" si="3259"/>
        <v>2000000</v>
      </c>
      <c r="VJD1396" s="84">
        <f t="shared" si="3259"/>
        <v>3000000</v>
      </c>
      <c r="VJK1396" s="84" t="s">
        <v>5401</v>
      </c>
      <c r="VJL1396" s="84">
        <f>VJL1390</f>
        <v>1000000</v>
      </c>
      <c r="VJM1396" s="84">
        <f t="shared" si="3259"/>
        <v>0</v>
      </c>
      <c r="VJN1396" s="84">
        <f t="shared" si="3259"/>
        <v>0</v>
      </c>
      <c r="VJO1396" s="84">
        <f t="shared" si="3259"/>
        <v>1000000</v>
      </c>
      <c r="VJP1396" s="84">
        <f t="shared" si="3259"/>
        <v>2000000</v>
      </c>
      <c r="VJQ1396" s="84">
        <f t="shared" si="3259"/>
        <v>0</v>
      </c>
      <c r="VJR1396" s="84">
        <f t="shared" si="3259"/>
        <v>0</v>
      </c>
      <c r="VJS1396" s="84">
        <f t="shared" si="3259"/>
        <v>2000000</v>
      </c>
      <c r="VJT1396" s="84">
        <f t="shared" si="3259"/>
        <v>3000000</v>
      </c>
      <c r="VKA1396" s="84" t="s">
        <v>5401</v>
      </c>
      <c r="VKB1396" s="84">
        <f>VKB1390</f>
        <v>1000000</v>
      </c>
      <c r="VKC1396" s="84">
        <f t="shared" si="3259"/>
        <v>0</v>
      </c>
      <c r="VKD1396" s="84">
        <f t="shared" si="3259"/>
        <v>0</v>
      </c>
      <c r="VKE1396" s="84">
        <f t="shared" si="3259"/>
        <v>1000000</v>
      </c>
      <c r="VKF1396" s="84">
        <f t="shared" si="3259"/>
        <v>2000000</v>
      </c>
      <c r="VKG1396" s="84">
        <f t="shared" si="3259"/>
        <v>0</v>
      </c>
      <c r="VKH1396" s="84">
        <f t="shared" si="3259"/>
        <v>0</v>
      </c>
      <c r="VKI1396" s="84">
        <f t="shared" si="3259"/>
        <v>2000000</v>
      </c>
      <c r="VKJ1396" s="84">
        <f t="shared" si="3259"/>
        <v>3000000</v>
      </c>
      <c r="VKQ1396" s="84" t="s">
        <v>5401</v>
      </c>
      <c r="VKR1396" s="84">
        <f>VKR1390</f>
        <v>1000000</v>
      </c>
      <c r="VKS1396" s="84">
        <f t="shared" ref="VKS1396:VMV1396" si="3260">VKS1390</f>
        <v>0</v>
      </c>
      <c r="VKT1396" s="84">
        <f t="shared" si="3260"/>
        <v>0</v>
      </c>
      <c r="VKU1396" s="84">
        <f t="shared" si="3260"/>
        <v>1000000</v>
      </c>
      <c r="VKV1396" s="84">
        <f t="shared" si="3260"/>
        <v>2000000</v>
      </c>
      <c r="VKW1396" s="84">
        <f t="shared" si="3260"/>
        <v>0</v>
      </c>
      <c r="VKX1396" s="84">
        <f t="shared" si="3260"/>
        <v>0</v>
      </c>
      <c r="VKY1396" s="84">
        <f t="shared" si="3260"/>
        <v>2000000</v>
      </c>
      <c r="VKZ1396" s="84">
        <f t="shared" si="3260"/>
        <v>3000000</v>
      </c>
      <c r="VLG1396" s="84" t="s">
        <v>5401</v>
      </c>
      <c r="VLH1396" s="84">
        <f>VLH1390</f>
        <v>1000000</v>
      </c>
      <c r="VLI1396" s="84">
        <f t="shared" si="3260"/>
        <v>0</v>
      </c>
      <c r="VLJ1396" s="84">
        <f t="shared" si="3260"/>
        <v>0</v>
      </c>
      <c r="VLK1396" s="84">
        <f t="shared" si="3260"/>
        <v>1000000</v>
      </c>
      <c r="VLL1396" s="84">
        <f t="shared" si="3260"/>
        <v>2000000</v>
      </c>
      <c r="VLM1396" s="84">
        <f t="shared" si="3260"/>
        <v>0</v>
      </c>
      <c r="VLN1396" s="84">
        <f t="shared" si="3260"/>
        <v>0</v>
      </c>
      <c r="VLO1396" s="84">
        <f t="shared" si="3260"/>
        <v>2000000</v>
      </c>
      <c r="VLP1396" s="84">
        <f t="shared" si="3260"/>
        <v>3000000</v>
      </c>
      <c r="VLW1396" s="84" t="s">
        <v>5401</v>
      </c>
      <c r="VLX1396" s="84">
        <f>VLX1390</f>
        <v>1000000</v>
      </c>
      <c r="VLY1396" s="84">
        <f t="shared" si="3260"/>
        <v>0</v>
      </c>
      <c r="VLZ1396" s="84">
        <f t="shared" si="3260"/>
        <v>0</v>
      </c>
      <c r="VMA1396" s="84">
        <f t="shared" si="3260"/>
        <v>1000000</v>
      </c>
      <c r="VMB1396" s="84">
        <f t="shared" si="3260"/>
        <v>2000000</v>
      </c>
      <c r="VMC1396" s="84">
        <f t="shared" si="3260"/>
        <v>0</v>
      </c>
      <c r="VMD1396" s="84">
        <f t="shared" si="3260"/>
        <v>0</v>
      </c>
      <c r="VME1396" s="84">
        <f t="shared" si="3260"/>
        <v>2000000</v>
      </c>
      <c r="VMF1396" s="84">
        <f t="shared" si="3260"/>
        <v>3000000</v>
      </c>
      <c r="VMM1396" s="84" t="s">
        <v>5401</v>
      </c>
      <c r="VMN1396" s="84">
        <f>VMN1390</f>
        <v>1000000</v>
      </c>
      <c r="VMO1396" s="84">
        <f t="shared" si="3260"/>
        <v>0</v>
      </c>
      <c r="VMP1396" s="84">
        <f t="shared" si="3260"/>
        <v>0</v>
      </c>
      <c r="VMQ1396" s="84">
        <f t="shared" si="3260"/>
        <v>1000000</v>
      </c>
      <c r="VMR1396" s="84">
        <f t="shared" si="3260"/>
        <v>2000000</v>
      </c>
      <c r="VMS1396" s="84">
        <f t="shared" si="3260"/>
        <v>0</v>
      </c>
      <c r="VMT1396" s="84">
        <f t="shared" si="3260"/>
        <v>0</v>
      </c>
      <c r="VMU1396" s="84">
        <f t="shared" si="3260"/>
        <v>2000000</v>
      </c>
      <c r="VMV1396" s="84">
        <f t="shared" si="3260"/>
        <v>3000000</v>
      </c>
      <c r="VNC1396" s="84" t="s">
        <v>5401</v>
      </c>
      <c r="VND1396" s="84">
        <f>VND1390</f>
        <v>1000000</v>
      </c>
      <c r="VNE1396" s="84">
        <f t="shared" ref="VNE1396:VPH1396" si="3261">VNE1390</f>
        <v>0</v>
      </c>
      <c r="VNF1396" s="84">
        <f t="shared" si="3261"/>
        <v>0</v>
      </c>
      <c r="VNG1396" s="84">
        <f t="shared" si="3261"/>
        <v>1000000</v>
      </c>
      <c r="VNH1396" s="84">
        <f t="shared" si="3261"/>
        <v>2000000</v>
      </c>
      <c r="VNI1396" s="84">
        <f t="shared" si="3261"/>
        <v>0</v>
      </c>
      <c r="VNJ1396" s="84">
        <f t="shared" si="3261"/>
        <v>0</v>
      </c>
      <c r="VNK1396" s="84">
        <f t="shared" si="3261"/>
        <v>2000000</v>
      </c>
      <c r="VNL1396" s="84">
        <f t="shared" si="3261"/>
        <v>3000000</v>
      </c>
      <c r="VNS1396" s="84" t="s">
        <v>5401</v>
      </c>
      <c r="VNT1396" s="84">
        <f>VNT1390</f>
        <v>1000000</v>
      </c>
      <c r="VNU1396" s="84">
        <f t="shared" si="3261"/>
        <v>0</v>
      </c>
      <c r="VNV1396" s="84">
        <f t="shared" si="3261"/>
        <v>0</v>
      </c>
      <c r="VNW1396" s="84">
        <f t="shared" si="3261"/>
        <v>1000000</v>
      </c>
      <c r="VNX1396" s="84">
        <f t="shared" si="3261"/>
        <v>2000000</v>
      </c>
      <c r="VNY1396" s="84">
        <f t="shared" si="3261"/>
        <v>0</v>
      </c>
      <c r="VNZ1396" s="84">
        <f t="shared" si="3261"/>
        <v>0</v>
      </c>
      <c r="VOA1396" s="84">
        <f t="shared" si="3261"/>
        <v>2000000</v>
      </c>
      <c r="VOB1396" s="84">
        <f t="shared" si="3261"/>
        <v>3000000</v>
      </c>
      <c r="VOI1396" s="84" t="s">
        <v>5401</v>
      </c>
      <c r="VOJ1396" s="84">
        <f>VOJ1390</f>
        <v>1000000</v>
      </c>
      <c r="VOK1396" s="84">
        <f t="shared" si="3261"/>
        <v>0</v>
      </c>
      <c r="VOL1396" s="84">
        <f t="shared" si="3261"/>
        <v>0</v>
      </c>
      <c r="VOM1396" s="84">
        <f t="shared" si="3261"/>
        <v>1000000</v>
      </c>
      <c r="VON1396" s="84">
        <f t="shared" si="3261"/>
        <v>2000000</v>
      </c>
      <c r="VOO1396" s="84">
        <f t="shared" si="3261"/>
        <v>0</v>
      </c>
      <c r="VOP1396" s="84">
        <f t="shared" si="3261"/>
        <v>0</v>
      </c>
      <c r="VOQ1396" s="84">
        <f t="shared" si="3261"/>
        <v>2000000</v>
      </c>
      <c r="VOR1396" s="84">
        <f t="shared" si="3261"/>
        <v>3000000</v>
      </c>
      <c r="VOY1396" s="84" t="s">
        <v>5401</v>
      </c>
      <c r="VOZ1396" s="84">
        <f>VOZ1390</f>
        <v>1000000</v>
      </c>
      <c r="VPA1396" s="84">
        <f t="shared" si="3261"/>
        <v>0</v>
      </c>
      <c r="VPB1396" s="84">
        <f t="shared" si="3261"/>
        <v>0</v>
      </c>
      <c r="VPC1396" s="84">
        <f t="shared" si="3261"/>
        <v>1000000</v>
      </c>
      <c r="VPD1396" s="84">
        <f t="shared" si="3261"/>
        <v>2000000</v>
      </c>
      <c r="VPE1396" s="84">
        <f t="shared" si="3261"/>
        <v>0</v>
      </c>
      <c r="VPF1396" s="84">
        <f t="shared" si="3261"/>
        <v>0</v>
      </c>
      <c r="VPG1396" s="84">
        <f t="shared" si="3261"/>
        <v>2000000</v>
      </c>
      <c r="VPH1396" s="84">
        <f t="shared" si="3261"/>
        <v>3000000</v>
      </c>
      <c r="VPO1396" s="84" t="s">
        <v>5401</v>
      </c>
      <c r="VPP1396" s="84">
        <f>VPP1390</f>
        <v>1000000</v>
      </c>
      <c r="VPQ1396" s="84">
        <f t="shared" ref="VPQ1396:VRT1396" si="3262">VPQ1390</f>
        <v>0</v>
      </c>
      <c r="VPR1396" s="84">
        <f t="shared" si="3262"/>
        <v>0</v>
      </c>
      <c r="VPS1396" s="84">
        <f t="shared" si="3262"/>
        <v>1000000</v>
      </c>
      <c r="VPT1396" s="84">
        <f t="shared" si="3262"/>
        <v>2000000</v>
      </c>
      <c r="VPU1396" s="84">
        <f t="shared" si="3262"/>
        <v>0</v>
      </c>
      <c r="VPV1396" s="84">
        <f t="shared" si="3262"/>
        <v>0</v>
      </c>
      <c r="VPW1396" s="84">
        <f t="shared" si="3262"/>
        <v>2000000</v>
      </c>
      <c r="VPX1396" s="84">
        <f t="shared" si="3262"/>
        <v>3000000</v>
      </c>
      <c r="VQE1396" s="84" t="s">
        <v>5401</v>
      </c>
      <c r="VQF1396" s="84">
        <f>VQF1390</f>
        <v>1000000</v>
      </c>
      <c r="VQG1396" s="84">
        <f t="shared" si="3262"/>
        <v>0</v>
      </c>
      <c r="VQH1396" s="84">
        <f t="shared" si="3262"/>
        <v>0</v>
      </c>
      <c r="VQI1396" s="84">
        <f t="shared" si="3262"/>
        <v>1000000</v>
      </c>
      <c r="VQJ1396" s="84">
        <f t="shared" si="3262"/>
        <v>2000000</v>
      </c>
      <c r="VQK1396" s="84">
        <f t="shared" si="3262"/>
        <v>0</v>
      </c>
      <c r="VQL1396" s="84">
        <f t="shared" si="3262"/>
        <v>0</v>
      </c>
      <c r="VQM1396" s="84">
        <f t="shared" si="3262"/>
        <v>2000000</v>
      </c>
      <c r="VQN1396" s="84">
        <f t="shared" si="3262"/>
        <v>3000000</v>
      </c>
      <c r="VQU1396" s="84" t="s">
        <v>5401</v>
      </c>
      <c r="VQV1396" s="84">
        <f>VQV1390</f>
        <v>1000000</v>
      </c>
      <c r="VQW1396" s="84">
        <f t="shared" si="3262"/>
        <v>0</v>
      </c>
      <c r="VQX1396" s="84">
        <f t="shared" si="3262"/>
        <v>0</v>
      </c>
      <c r="VQY1396" s="84">
        <f t="shared" si="3262"/>
        <v>1000000</v>
      </c>
      <c r="VQZ1396" s="84">
        <f t="shared" si="3262"/>
        <v>2000000</v>
      </c>
      <c r="VRA1396" s="84">
        <f t="shared" si="3262"/>
        <v>0</v>
      </c>
      <c r="VRB1396" s="84">
        <f t="shared" si="3262"/>
        <v>0</v>
      </c>
      <c r="VRC1396" s="84">
        <f t="shared" si="3262"/>
        <v>2000000</v>
      </c>
      <c r="VRD1396" s="84">
        <f t="shared" si="3262"/>
        <v>3000000</v>
      </c>
      <c r="VRK1396" s="84" t="s">
        <v>5401</v>
      </c>
      <c r="VRL1396" s="84">
        <f>VRL1390</f>
        <v>1000000</v>
      </c>
      <c r="VRM1396" s="84">
        <f t="shared" si="3262"/>
        <v>0</v>
      </c>
      <c r="VRN1396" s="84">
        <f t="shared" si="3262"/>
        <v>0</v>
      </c>
      <c r="VRO1396" s="84">
        <f t="shared" si="3262"/>
        <v>1000000</v>
      </c>
      <c r="VRP1396" s="84">
        <f t="shared" si="3262"/>
        <v>2000000</v>
      </c>
      <c r="VRQ1396" s="84">
        <f t="shared" si="3262"/>
        <v>0</v>
      </c>
      <c r="VRR1396" s="84">
        <f t="shared" si="3262"/>
        <v>0</v>
      </c>
      <c r="VRS1396" s="84">
        <f t="shared" si="3262"/>
        <v>2000000</v>
      </c>
      <c r="VRT1396" s="84">
        <f t="shared" si="3262"/>
        <v>3000000</v>
      </c>
      <c r="VSA1396" s="84" t="s">
        <v>5401</v>
      </c>
      <c r="VSB1396" s="84">
        <f>VSB1390</f>
        <v>1000000</v>
      </c>
      <c r="VSC1396" s="84">
        <f t="shared" ref="VSC1396:VUF1396" si="3263">VSC1390</f>
        <v>0</v>
      </c>
      <c r="VSD1396" s="84">
        <f t="shared" si="3263"/>
        <v>0</v>
      </c>
      <c r="VSE1396" s="84">
        <f t="shared" si="3263"/>
        <v>1000000</v>
      </c>
      <c r="VSF1396" s="84">
        <f t="shared" si="3263"/>
        <v>2000000</v>
      </c>
      <c r="VSG1396" s="84">
        <f t="shared" si="3263"/>
        <v>0</v>
      </c>
      <c r="VSH1396" s="84">
        <f t="shared" si="3263"/>
        <v>0</v>
      </c>
      <c r="VSI1396" s="84">
        <f t="shared" si="3263"/>
        <v>2000000</v>
      </c>
      <c r="VSJ1396" s="84">
        <f t="shared" si="3263"/>
        <v>3000000</v>
      </c>
      <c r="VSQ1396" s="84" t="s">
        <v>5401</v>
      </c>
      <c r="VSR1396" s="84">
        <f>VSR1390</f>
        <v>1000000</v>
      </c>
      <c r="VSS1396" s="84">
        <f t="shared" si="3263"/>
        <v>0</v>
      </c>
      <c r="VST1396" s="84">
        <f t="shared" si="3263"/>
        <v>0</v>
      </c>
      <c r="VSU1396" s="84">
        <f t="shared" si="3263"/>
        <v>1000000</v>
      </c>
      <c r="VSV1396" s="84">
        <f t="shared" si="3263"/>
        <v>2000000</v>
      </c>
      <c r="VSW1396" s="84">
        <f t="shared" si="3263"/>
        <v>0</v>
      </c>
      <c r="VSX1396" s="84">
        <f t="shared" si="3263"/>
        <v>0</v>
      </c>
      <c r="VSY1396" s="84">
        <f t="shared" si="3263"/>
        <v>2000000</v>
      </c>
      <c r="VSZ1396" s="84">
        <f t="shared" si="3263"/>
        <v>3000000</v>
      </c>
      <c r="VTG1396" s="84" t="s">
        <v>5401</v>
      </c>
      <c r="VTH1396" s="84">
        <f>VTH1390</f>
        <v>1000000</v>
      </c>
      <c r="VTI1396" s="84">
        <f t="shared" si="3263"/>
        <v>0</v>
      </c>
      <c r="VTJ1396" s="84">
        <f t="shared" si="3263"/>
        <v>0</v>
      </c>
      <c r="VTK1396" s="84">
        <f t="shared" si="3263"/>
        <v>1000000</v>
      </c>
      <c r="VTL1396" s="84">
        <f t="shared" si="3263"/>
        <v>2000000</v>
      </c>
      <c r="VTM1396" s="84">
        <f t="shared" si="3263"/>
        <v>0</v>
      </c>
      <c r="VTN1396" s="84">
        <f t="shared" si="3263"/>
        <v>0</v>
      </c>
      <c r="VTO1396" s="84">
        <f t="shared" si="3263"/>
        <v>2000000</v>
      </c>
      <c r="VTP1396" s="84">
        <f t="shared" si="3263"/>
        <v>3000000</v>
      </c>
      <c r="VTW1396" s="84" t="s">
        <v>5401</v>
      </c>
      <c r="VTX1396" s="84">
        <f>VTX1390</f>
        <v>1000000</v>
      </c>
      <c r="VTY1396" s="84">
        <f t="shared" si="3263"/>
        <v>0</v>
      </c>
      <c r="VTZ1396" s="84">
        <f t="shared" si="3263"/>
        <v>0</v>
      </c>
      <c r="VUA1396" s="84">
        <f t="shared" si="3263"/>
        <v>1000000</v>
      </c>
      <c r="VUB1396" s="84">
        <f t="shared" si="3263"/>
        <v>2000000</v>
      </c>
      <c r="VUC1396" s="84">
        <f t="shared" si="3263"/>
        <v>0</v>
      </c>
      <c r="VUD1396" s="84">
        <f t="shared" si="3263"/>
        <v>0</v>
      </c>
      <c r="VUE1396" s="84">
        <f t="shared" si="3263"/>
        <v>2000000</v>
      </c>
      <c r="VUF1396" s="84">
        <f t="shared" si="3263"/>
        <v>3000000</v>
      </c>
      <c r="VUM1396" s="84" t="s">
        <v>5401</v>
      </c>
      <c r="VUN1396" s="84">
        <f>VUN1390</f>
        <v>1000000</v>
      </c>
      <c r="VUO1396" s="84">
        <f t="shared" ref="VUO1396:VWR1396" si="3264">VUO1390</f>
        <v>0</v>
      </c>
      <c r="VUP1396" s="84">
        <f t="shared" si="3264"/>
        <v>0</v>
      </c>
      <c r="VUQ1396" s="84">
        <f t="shared" si="3264"/>
        <v>1000000</v>
      </c>
      <c r="VUR1396" s="84">
        <f t="shared" si="3264"/>
        <v>2000000</v>
      </c>
      <c r="VUS1396" s="84">
        <f t="shared" si="3264"/>
        <v>0</v>
      </c>
      <c r="VUT1396" s="84">
        <f t="shared" si="3264"/>
        <v>0</v>
      </c>
      <c r="VUU1396" s="84">
        <f t="shared" si="3264"/>
        <v>2000000</v>
      </c>
      <c r="VUV1396" s="84">
        <f t="shared" si="3264"/>
        <v>3000000</v>
      </c>
      <c r="VVC1396" s="84" t="s">
        <v>5401</v>
      </c>
      <c r="VVD1396" s="84">
        <f>VVD1390</f>
        <v>1000000</v>
      </c>
      <c r="VVE1396" s="84">
        <f t="shared" si="3264"/>
        <v>0</v>
      </c>
      <c r="VVF1396" s="84">
        <f t="shared" si="3264"/>
        <v>0</v>
      </c>
      <c r="VVG1396" s="84">
        <f t="shared" si="3264"/>
        <v>1000000</v>
      </c>
      <c r="VVH1396" s="84">
        <f t="shared" si="3264"/>
        <v>2000000</v>
      </c>
      <c r="VVI1396" s="84">
        <f t="shared" si="3264"/>
        <v>0</v>
      </c>
      <c r="VVJ1396" s="84">
        <f t="shared" si="3264"/>
        <v>0</v>
      </c>
      <c r="VVK1396" s="84">
        <f t="shared" si="3264"/>
        <v>2000000</v>
      </c>
      <c r="VVL1396" s="84">
        <f t="shared" si="3264"/>
        <v>3000000</v>
      </c>
      <c r="VVS1396" s="84" t="s">
        <v>5401</v>
      </c>
      <c r="VVT1396" s="84">
        <f>VVT1390</f>
        <v>1000000</v>
      </c>
      <c r="VVU1396" s="84">
        <f t="shared" si="3264"/>
        <v>0</v>
      </c>
      <c r="VVV1396" s="84">
        <f t="shared" si="3264"/>
        <v>0</v>
      </c>
      <c r="VVW1396" s="84">
        <f t="shared" si="3264"/>
        <v>1000000</v>
      </c>
      <c r="VVX1396" s="84">
        <f t="shared" si="3264"/>
        <v>2000000</v>
      </c>
      <c r="VVY1396" s="84">
        <f t="shared" si="3264"/>
        <v>0</v>
      </c>
      <c r="VVZ1396" s="84">
        <f t="shared" si="3264"/>
        <v>0</v>
      </c>
      <c r="VWA1396" s="84">
        <f t="shared" si="3264"/>
        <v>2000000</v>
      </c>
      <c r="VWB1396" s="84">
        <f t="shared" si="3264"/>
        <v>3000000</v>
      </c>
      <c r="VWI1396" s="84" t="s">
        <v>5401</v>
      </c>
      <c r="VWJ1396" s="84">
        <f>VWJ1390</f>
        <v>1000000</v>
      </c>
      <c r="VWK1396" s="84">
        <f t="shared" si="3264"/>
        <v>0</v>
      </c>
      <c r="VWL1396" s="84">
        <f t="shared" si="3264"/>
        <v>0</v>
      </c>
      <c r="VWM1396" s="84">
        <f t="shared" si="3264"/>
        <v>1000000</v>
      </c>
      <c r="VWN1396" s="84">
        <f t="shared" si="3264"/>
        <v>2000000</v>
      </c>
      <c r="VWO1396" s="84">
        <f t="shared" si="3264"/>
        <v>0</v>
      </c>
      <c r="VWP1396" s="84">
        <f t="shared" si="3264"/>
        <v>0</v>
      </c>
      <c r="VWQ1396" s="84">
        <f t="shared" si="3264"/>
        <v>2000000</v>
      </c>
      <c r="VWR1396" s="84">
        <f t="shared" si="3264"/>
        <v>3000000</v>
      </c>
      <c r="VWY1396" s="84" t="s">
        <v>5401</v>
      </c>
      <c r="VWZ1396" s="84">
        <f>VWZ1390</f>
        <v>1000000</v>
      </c>
      <c r="VXA1396" s="84">
        <f t="shared" ref="VXA1396:VZD1396" si="3265">VXA1390</f>
        <v>0</v>
      </c>
      <c r="VXB1396" s="84">
        <f t="shared" si="3265"/>
        <v>0</v>
      </c>
      <c r="VXC1396" s="84">
        <f t="shared" si="3265"/>
        <v>1000000</v>
      </c>
      <c r="VXD1396" s="84">
        <f t="shared" si="3265"/>
        <v>2000000</v>
      </c>
      <c r="VXE1396" s="84">
        <f t="shared" si="3265"/>
        <v>0</v>
      </c>
      <c r="VXF1396" s="84">
        <f t="shared" si="3265"/>
        <v>0</v>
      </c>
      <c r="VXG1396" s="84">
        <f t="shared" si="3265"/>
        <v>2000000</v>
      </c>
      <c r="VXH1396" s="84">
        <f t="shared" si="3265"/>
        <v>3000000</v>
      </c>
      <c r="VXO1396" s="84" t="s">
        <v>5401</v>
      </c>
      <c r="VXP1396" s="84">
        <f>VXP1390</f>
        <v>1000000</v>
      </c>
      <c r="VXQ1396" s="84">
        <f t="shared" si="3265"/>
        <v>0</v>
      </c>
      <c r="VXR1396" s="84">
        <f t="shared" si="3265"/>
        <v>0</v>
      </c>
      <c r="VXS1396" s="84">
        <f t="shared" si="3265"/>
        <v>1000000</v>
      </c>
      <c r="VXT1396" s="84">
        <f t="shared" si="3265"/>
        <v>2000000</v>
      </c>
      <c r="VXU1396" s="84">
        <f t="shared" si="3265"/>
        <v>0</v>
      </c>
      <c r="VXV1396" s="84">
        <f t="shared" si="3265"/>
        <v>0</v>
      </c>
      <c r="VXW1396" s="84">
        <f t="shared" si="3265"/>
        <v>2000000</v>
      </c>
      <c r="VXX1396" s="84">
        <f t="shared" si="3265"/>
        <v>3000000</v>
      </c>
      <c r="VYE1396" s="84" t="s">
        <v>5401</v>
      </c>
      <c r="VYF1396" s="84">
        <f>VYF1390</f>
        <v>1000000</v>
      </c>
      <c r="VYG1396" s="84">
        <f t="shared" si="3265"/>
        <v>0</v>
      </c>
      <c r="VYH1396" s="84">
        <f t="shared" si="3265"/>
        <v>0</v>
      </c>
      <c r="VYI1396" s="84">
        <f t="shared" si="3265"/>
        <v>1000000</v>
      </c>
      <c r="VYJ1396" s="84">
        <f t="shared" si="3265"/>
        <v>2000000</v>
      </c>
      <c r="VYK1396" s="84">
        <f t="shared" si="3265"/>
        <v>0</v>
      </c>
      <c r="VYL1396" s="84">
        <f t="shared" si="3265"/>
        <v>0</v>
      </c>
      <c r="VYM1396" s="84">
        <f t="shared" si="3265"/>
        <v>2000000</v>
      </c>
      <c r="VYN1396" s="84">
        <f t="shared" si="3265"/>
        <v>3000000</v>
      </c>
      <c r="VYU1396" s="84" t="s">
        <v>5401</v>
      </c>
      <c r="VYV1396" s="84">
        <f>VYV1390</f>
        <v>1000000</v>
      </c>
      <c r="VYW1396" s="84">
        <f t="shared" si="3265"/>
        <v>0</v>
      </c>
      <c r="VYX1396" s="84">
        <f t="shared" si="3265"/>
        <v>0</v>
      </c>
      <c r="VYY1396" s="84">
        <f t="shared" si="3265"/>
        <v>1000000</v>
      </c>
      <c r="VYZ1396" s="84">
        <f t="shared" si="3265"/>
        <v>2000000</v>
      </c>
      <c r="VZA1396" s="84">
        <f t="shared" si="3265"/>
        <v>0</v>
      </c>
      <c r="VZB1396" s="84">
        <f t="shared" si="3265"/>
        <v>0</v>
      </c>
      <c r="VZC1396" s="84">
        <f t="shared" si="3265"/>
        <v>2000000</v>
      </c>
      <c r="VZD1396" s="84">
        <f t="shared" si="3265"/>
        <v>3000000</v>
      </c>
      <c r="VZK1396" s="84" t="s">
        <v>5401</v>
      </c>
      <c r="VZL1396" s="84">
        <f>VZL1390</f>
        <v>1000000</v>
      </c>
      <c r="VZM1396" s="84">
        <f t="shared" ref="VZM1396:WBP1396" si="3266">VZM1390</f>
        <v>0</v>
      </c>
      <c r="VZN1396" s="84">
        <f t="shared" si="3266"/>
        <v>0</v>
      </c>
      <c r="VZO1396" s="84">
        <f t="shared" si="3266"/>
        <v>1000000</v>
      </c>
      <c r="VZP1396" s="84">
        <f t="shared" si="3266"/>
        <v>2000000</v>
      </c>
      <c r="VZQ1396" s="84">
        <f t="shared" si="3266"/>
        <v>0</v>
      </c>
      <c r="VZR1396" s="84">
        <f t="shared" si="3266"/>
        <v>0</v>
      </c>
      <c r="VZS1396" s="84">
        <f t="shared" si="3266"/>
        <v>2000000</v>
      </c>
      <c r="VZT1396" s="84">
        <f t="shared" si="3266"/>
        <v>3000000</v>
      </c>
      <c r="WAA1396" s="84" t="s">
        <v>5401</v>
      </c>
      <c r="WAB1396" s="84">
        <f>WAB1390</f>
        <v>1000000</v>
      </c>
      <c r="WAC1396" s="84">
        <f t="shared" si="3266"/>
        <v>0</v>
      </c>
      <c r="WAD1396" s="84">
        <f t="shared" si="3266"/>
        <v>0</v>
      </c>
      <c r="WAE1396" s="84">
        <f t="shared" si="3266"/>
        <v>1000000</v>
      </c>
      <c r="WAF1396" s="84">
        <f t="shared" si="3266"/>
        <v>2000000</v>
      </c>
      <c r="WAG1396" s="84">
        <f t="shared" si="3266"/>
        <v>0</v>
      </c>
      <c r="WAH1396" s="84">
        <f t="shared" si="3266"/>
        <v>0</v>
      </c>
      <c r="WAI1396" s="84">
        <f t="shared" si="3266"/>
        <v>2000000</v>
      </c>
      <c r="WAJ1396" s="84">
        <f t="shared" si="3266"/>
        <v>3000000</v>
      </c>
      <c r="WAQ1396" s="84" t="s">
        <v>5401</v>
      </c>
      <c r="WAR1396" s="84">
        <f>WAR1390</f>
        <v>1000000</v>
      </c>
      <c r="WAS1396" s="84">
        <f t="shared" si="3266"/>
        <v>0</v>
      </c>
      <c r="WAT1396" s="84">
        <f t="shared" si="3266"/>
        <v>0</v>
      </c>
      <c r="WAU1396" s="84">
        <f t="shared" si="3266"/>
        <v>1000000</v>
      </c>
      <c r="WAV1396" s="84">
        <f t="shared" si="3266"/>
        <v>2000000</v>
      </c>
      <c r="WAW1396" s="84">
        <f t="shared" si="3266"/>
        <v>0</v>
      </c>
      <c r="WAX1396" s="84">
        <f t="shared" si="3266"/>
        <v>0</v>
      </c>
      <c r="WAY1396" s="84">
        <f t="shared" si="3266"/>
        <v>2000000</v>
      </c>
      <c r="WAZ1396" s="84">
        <f t="shared" si="3266"/>
        <v>3000000</v>
      </c>
      <c r="WBG1396" s="84" t="s">
        <v>5401</v>
      </c>
      <c r="WBH1396" s="84">
        <f>WBH1390</f>
        <v>1000000</v>
      </c>
      <c r="WBI1396" s="84">
        <f t="shared" si="3266"/>
        <v>0</v>
      </c>
      <c r="WBJ1396" s="84">
        <f t="shared" si="3266"/>
        <v>0</v>
      </c>
      <c r="WBK1396" s="84">
        <f t="shared" si="3266"/>
        <v>1000000</v>
      </c>
      <c r="WBL1396" s="84">
        <f t="shared" si="3266"/>
        <v>2000000</v>
      </c>
      <c r="WBM1396" s="84">
        <f t="shared" si="3266"/>
        <v>0</v>
      </c>
      <c r="WBN1396" s="84">
        <f t="shared" si="3266"/>
        <v>0</v>
      </c>
      <c r="WBO1396" s="84">
        <f t="shared" si="3266"/>
        <v>2000000</v>
      </c>
      <c r="WBP1396" s="84">
        <f t="shared" si="3266"/>
        <v>3000000</v>
      </c>
      <c r="WBW1396" s="84" t="s">
        <v>5401</v>
      </c>
      <c r="WBX1396" s="84">
        <f>WBX1390</f>
        <v>1000000</v>
      </c>
      <c r="WBY1396" s="84">
        <f t="shared" ref="WBY1396:WEB1396" si="3267">WBY1390</f>
        <v>0</v>
      </c>
      <c r="WBZ1396" s="84">
        <f t="shared" si="3267"/>
        <v>0</v>
      </c>
      <c r="WCA1396" s="84">
        <f t="shared" si="3267"/>
        <v>1000000</v>
      </c>
      <c r="WCB1396" s="84">
        <f t="shared" si="3267"/>
        <v>2000000</v>
      </c>
      <c r="WCC1396" s="84">
        <f t="shared" si="3267"/>
        <v>0</v>
      </c>
      <c r="WCD1396" s="84">
        <f t="shared" si="3267"/>
        <v>0</v>
      </c>
      <c r="WCE1396" s="84">
        <f t="shared" si="3267"/>
        <v>2000000</v>
      </c>
      <c r="WCF1396" s="84">
        <f t="shared" si="3267"/>
        <v>3000000</v>
      </c>
      <c r="WCM1396" s="84" t="s">
        <v>5401</v>
      </c>
      <c r="WCN1396" s="84">
        <f>WCN1390</f>
        <v>1000000</v>
      </c>
      <c r="WCO1396" s="84">
        <f t="shared" si="3267"/>
        <v>0</v>
      </c>
      <c r="WCP1396" s="84">
        <f t="shared" si="3267"/>
        <v>0</v>
      </c>
      <c r="WCQ1396" s="84">
        <f t="shared" si="3267"/>
        <v>1000000</v>
      </c>
      <c r="WCR1396" s="84">
        <f t="shared" si="3267"/>
        <v>2000000</v>
      </c>
      <c r="WCS1396" s="84">
        <f t="shared" si="3267"/>
        <v>0</v>
      </c>
      <c r="WCT1396" s="84">
        <f t="shared" si="3267"/>
        <v>0</v>
      </c>
      <c r="WCU1396" s="84">
        <f t="shared" si="3267"/>
        <v>2000000</v>
      </c>
      <c r="WCV1396" s="84">
        <f t="shared" si="3267"/>
        <v>3000000</v>
      </c>
      <c r="WDC1396" s="84" t="s">
        <v>5401</v>
      </c>
      <c r="WDD1396" s="84">
        <f>WDD1390</f>
        <v>1000000</v>
      </c>
      <c r="WDE1396" s="84">
        <f t="shared" si="3267"/>
        <v>0</v>
      </c>
      <c r="WDF1396" s="84">
        <f t="shared" si="3267"/>
        <v>0</v>
      </c>
      <c r="WDG1396" s="84">
        <f t="shared" si="3267"/>
        <v>1000000</v>
      </c>
      <c r="WDH1396" s="84">
        <f t="shared" si="3267"/>
        <v>2000000</v>
      </c>
      <c r="WDI1396" s="84">
        <f t="shared" si="3267"/>
        <v>0</v>
      </c>
      <c r="WDJ1396" s="84">
        <f t="shared" si="3267"/>
        <v>0</v>
      </c>
      <c r="WDK1396" s="84">
        <f t="shared" si="3267"/>
        <v>2000000</v>
      </c>
      <c r="WDL1396" s="84">
        <f t="shared" si="3267"/>
        <v>3000000</v>
      </c>
      <c r="WDS1396" s="84" t="s">
        <v>5401</v>
      </c>
      <c r="WDT1396" s="84">
        <f>WDT1390</f>
        <v>1000000</v>
      </c>
      <c r="WDU1396" s="84">
        <f t="shared" si="3267"/>
        <v>0</v>
      </c>
      <c r="WDV1396" s="84">
        <f t="shared" si="3267"/>
        <v>0</v>
      </c>
      <c r="WDW1396" s="84">
        <f t="shared" si="3267"/>
        <v>1000000</v>
      </c>
      <c r="WDX1396" s="84">
        <f t="shared" si="3267"/>
        <v>2000000</v>
      </c>
      <c r="WDY1396" s="84">
        <f t="shared" si="3267"/>
        <v>0</v>
      </c>
      <c r="WDZ1396" s="84">
        <f t="shared" si="3267"/>
        <v>0</v>
      </c>
      <c r="WEA1396" s="84">
        <f t="shared" si="3267"/>
        <v>2000000</v>
      </c>
      <c r="WEB1396" s="84">
        <f t="shared" si="3267"/>
        <v>3000000</v>
      </c>
      <c r="WEI1396" s="84" t="s">
        <v>5401</v>
      </c>
      <c r="WEJ1396" s="84">
        <f>WEJ1390</f>
        <v>1000000</v>
      </c>
      <c r="WEK1396" s="84">
        <f t="shared" ref="WEK1396:WGN1396" si="3268">WEK1390</f>
        <v>0</v>
      </c>
      <c r="WEL1396" s="84">
        <f t="shared" si="3268"/>
        <v>0</v>
      </c>
      <c r="WEM1396" s="84">
        <f t="shared" si="3268"/>
        <v>1000000</v>
      </c>
      <c r="WEN1396" s="84">
        <f t="shared" si="3268"/>
        <v>2000000</v>
      </c>
      <c r="WEO1396" s="84">
        <f t="shared" si="3268"/>
        <v>0</v>
      </c>
      <c r="WEP1396" s="84">
        <f t="shared" si="3268"/>
        <v>0</v>
      </c>
      <c r="WEQ1396" s="84">
        <f t="shared" si="3268"/>
        <v>2000000</v>
      </c>
      <c r="WER1396" s="84">
        <f t="shared" si="3268"/>
        <v>3000000</v>
      </c>
      <c r="WEY1396" s="84" t="s">
        <v>5401</v>
      </c>
      <c r="WEZ1396" s="84">
        <f>WEZ1390</f>
        <v>1000000</v>
      </c>
      <c r="WFA1396" s="84">
        <f t="shared" si="3268"/>
        <v>0</v>
      </c>
      <c r="WFB1396" s="84">
        <f t="shared" si="3268"/>
        <v>0</v>
      </c>
      <c r="WFC1396" s="84">
        <f t="shared" si="3268"/>
        <v>1000000</v>
      </c>
      <c r="WFD1396" s="84">
        <f t="shared" si="3268"/>
        <v>2000000</v>
      </c>
      <c r="WFE1396" s="84">
        <f t="shared" si="3268"/>
        <v>0</v>
      </c>
      <c r="WFF1396" s="84">
        <f t="shared" si="3268"/>
        <v>0</v>
      </c>
      <c r="WFG1396" s="84">
        <f t="shared" si="3268"/>
        <v>2000000</v>
      </c>
      <c r="WFH1396" s="84">
        <f t="shared" si="3268"/>
        <v>3000000</v>
      </c>
      <c r="WFO1396" s="84" t="s">
        <v>5401</v>
      </c>
      <c r="WFP1396" s="84">
        <f>WFP1390</f>
        <v>1000000</v>
      </c>
      <c r="WFQ1396" s="84">
        <f t="shared" si="3268"/>
        <v>0</v>
      </c>
      <c r="WFR1396" s="84">
        <f t="shared" si="3268"/>
        <v>0</v>
      </c>
      <c r="WFS1396" s="84">
        <f t="shared" si="3268"/>
        <v>1000000</v>
      </c>
      <c r="WFT1396" s="84">
        <f t="shared" si="3268"/>
        <v>2000000</v>
      </c>
      <c r="WFU1396" s="84">
        <f t="shared" si="3268"/>
        <v>0</v>
      </c>
      <c r="WFV1396" s="84">
        <f t="shared" si="3268"/>
        <v>0</v>
      </c>
      <c r="WFW1396" s="84">
        <f t="shared" si="3268"/>
        <v>2000000</v>
      </c>
      <c r="WFX1396" s="84">
        <f t="shared" si="3268"/>
        <v>3000000</v>
      </c>
      <c r="WGE1396" s="84" t="s">
        <v>5401</v>
      </c>
      <c r="WGF1396" s="84">
        <f>WGF1390</f>
        <v>1000000</v>
      </c>
      <c r="WGG1396" s="84">
        <f t="shared" si="3268"/>
        <v>0</v>
      </c>
      <c r="WGH1396" s="84">
        <f t="shared" si="3268"/>
        <v>0</v>
      </c>
      <c r="WGI1396" s="84">
        <f t="shared" si="3268"/>
        <v>1000000</v>
      </c>
      <c r="WGJ1396" s="84">
        <f t="shared" si="3268"/>
        <v>2000000</v>
      </c>
      <c r="WGK1396" s="84">
        <f t="shared" si="3268"/>
        <v>0</v>
      </c>
      <c r="WGL1396" s="84">
        <f t="shared" si="3268"/>
        <v>0</v>
      </c>
      <c r="WGM1396" s="84">
        <f t="shared" si="3268"/>
        <v>2000000</v>
      </c>
      <c r="WGN1396" s="84">
        <f t="shared" si="3268"/>
        <v>3000000</v>
      </c>
      <c r="WGU1396" s="84" t="s">
        <v>5401</v>
      </c>
      <c r="WGV1396" s="84">
        <f>WGV1390</f>
        <v>1000000</v>
      </c>
      <c r="WGW1396" s="84">
        <f t="shared" ref="WGW1396:WIZ1396" si="3269">WGW1390</f>
        <v>0</v>
      </c>
      <c r="WGX1396" s="84">
        <f t="shared" si="3269"/>
        <v>0</v>
      </c>
      <c r="WGY1396" s="84">
        <f t="shared" si="3269"/>
        <v>1000000</v>
      </c>
      <c r="WGZ1396" s="84">
        <f t="shared" si="3269"/>
        <v>2000000</v>
      </c>
      <c r="WHA1396" s="84">
        <f t="shared" si="3269"/>
        <v>0</v>
      </c>
      <c r="WHB1396" s="84">
        <f t="shared" si="3269"/>
        <v>0</v>
      </c>
      <c r="WHC1396" s="84">
        <f t="shared" si="3269"/>
        <v>2000000</v>
      </c>
      <c r="WHD1396" s="84">
        <f t="shared" si="3269"/>
        <v>3000000</v>
      </c>
      <c r="WHK1396" s="84" t="s">
        <v>5401</v>
      </c>
      <c r="WHL1396" s="84">
        <f>WHL1390</f>
        <v>1000000</v>
      </c>
      <c r="WHM1396" s="84">
        <f t="shared" si="3269"/>
        <v>0</v>
      </c>
      <c r="WHN1396" s="84">
        <f t="shared" si="3269"/>
        <v>0</v>
      </c>
      <c r="WHO1396" s="84">
        <f t="shared" si="3269"/>
        <v>1000000</v>
      </c>
      <c r="WHP1396" s="84">
        <f t="shared" si="3269"/>
        <v>2000000</v>
      </c>
      <c r="WHQ1396" s="84">
        <f t="shared" si="3269"/>
        <v>0</v>
      </c>
      <c r="WHR1396" s="84">
        <f t="shared" si="3269"/>
        <v>0</v>
      </c>
      <c r="WHS1396" s="84">
        <f t="shared" si="3269"/>
        <v>2000000</v>
      </c>
      <c r="WHT1396" s="84">
        <f t="shared" si="3269"/>
        <v>3000000</v>
      </c>
      <c r="WIA1396" s="84" t="s">
        <v>5401</v>
      </c>
      <c r="WIB1396" s="84">
        <f>WIB1390</f>
        <v>1000000</v>
      </c>
      <c r="WIC1396" s="84">
        <f t="shared" si="3269"/>
        <v>0</v>
      </c>
      <c r="WID1396" s="84">
        <f t="shared" si="3269"/>
        <v>0</v>
      </c>
      <c r="WIE1396" s="84">
        <f t="shared" si="3269"/>
        <v>1000000</v>
      </c>
      <c r="WIF1396" s="84">
        <f t="shared" si="3269"/>
        <v>2000000</v>
      </c>
      <c r="WIG1396" s="84">
        <f t="shared" si="3269"/>
        <v>0</v>
      </c>
      <c r="WIH1396" s="84">
        <f t="shared" si="3269"/>
        <v>0</v>
      </c>
      <c r="WII1396" s="84">
        <f t="shared" si="3269"/>
        <v>2000000</v>
      </c>
      <c r="WIJ1396" s="84">
        <f t="shared" si="3269"/>
        <v>3000000</v>
      </c>
      <c r="WIQ1396" s="84" t="s">
        <v>5401</v>
      </c>
      <c r="WIR1396" s="84">
        <f>WIR1390</f>
        <v>1000000</v>
      </c>
      <c r="WIS1396" s="84">
        <f t="shared" si="3269"/>
        <v>0</v>
      </c>
      <c r="WIT1396" s="84">
        <f t="shared" si="3269"/>
        <v>0</v>
      </c>
      <c r="WIU1396" s="84">
        <f t="shared" si="3269"/>
        <v>1000000</v>
      </c>
      <c r="WIV1396" s="84">
        <f t="shared" si="3269"/>
        <v>2000000</v>
      </c>
      <c r="WIW1396" s="84">
        <f t="shared" si="3269"/>
        <v>0</v>
      </c>
      <c r="WIX1396" s="84">
        <f t="shared" si="3269"/>
        <v>0</v>
      </c>
      <c r="WIY1396" s="84">
        <f t="shared" si="3269"/>
        <v>2000000</v>
      </c>
      <c r="WIZ1396" s="84">
        <f t="shared" si="3269"/>
        <v>3000000</v>
      </c>
      <c r="WJG1396" s="84" t="s">
        <v>5401</v>
      </c>
      <c r="WJH1396" s="84">
        <f>WJH1390</f>
        <v>1000000</v>
      </c>
      <c r="WJI1396" s="84">
        <f t="shared" ref="WJI1396:WLL1396" si="3270">WJI1390</f>
        <v>0</v>
      </c>
      <c r="WJJ1396" s="84">
        <f t="shared" si="3270"/>
        <v>0</v>
      </c>
      <c r="WJK1396" s="84">
        <f t="shared" si="3270"/>
        <v>1000000</v>
      </c>
      <c r="WJL1396" s="84">
        <f t="shared" si="3270"/>
        <v>2000000</v>
      </c>
      <c r="WJM1396" s="84">
        <f t="shared" si="3270"/>
        <v>0</v>
      </c>
      <c r="WJN1396" s="84">
        <f t="shared" si="3270"/>
        <v>0</v>
      </c>
      <c r="WJO1396" s="84">
        <f t="shared" si="3270"/>
        <v>2000000</v>
      </c>
      <c r="WJP1396" s="84">
        <f t="shared" si="3270"/>
        <v>3000000</v>
      </c>
      <c r="WJW1396" s="84" t="s">
        <v>5401</v>
      </c>
      <c r="WJX1396" s="84">
        <f>WJX1390</f>
        <v>1000000</v>
      </c>
      <c r="WJY1396" s="84">
        <f t="shared" si="3270"/>
        <v>0</v>
      </c>
      <c r="WJZ1396" s="84">
        <f t="shared" si="3270"/>
        <v>0</v>
      </c>
      <c r="WKA1396" s="84">
        <f t="shared" si="3270"/>
        <v>1000000</v>
      </c>
      <c r="WKB1396" s="84">
        <f t="shared" si="3270"/>
        <v>2000000</v>
      </c>
      <c r="WKC1396" s="84">
        <f t="shared" si="3270"/>
        <v>0</v>
      </c>
      <c r="WKD1396" s="84">
        <f t="shared" si="3270"/>
        <v>0</v>
      </c>
      <c r="WKE1396" s="84">
        <f t="shared" si="3270"/>
        <v>2000000</v>
      </c>
      <c r="WKF1396" s="84">
        <f t="shared" si="3270"/>
        <v>3000000</v>
      </c>
      <c r="WKM1396" s="84" t="s">
        <v>5401</v>
      </c>
      <c r="WKN1396" s="84">
        <f>WKN1390</f>
        <v>1000000</v>
      </c>
      <c r="WKO1396" s="84">
        <f t="shared" si="3270"/>
        <v>0</v>
      </c>
      <c r="WKP1396" s="84">
        <f t="shared" si="3270"/>
        <v>0</v>
      </c>
      <c r="WKQ1396" s="84">
        <f t="shared" si="3270"/>
        <v>1000000</v>
      </c>
      <c r="WKR1396" s="84">
        <f t="shared" si="3270"/>
        <v>2000000</v>
      </c>
      <c r="WKS1396" s="84">
        <f t="shared" si="3270"/>
        <v>0</v>
      </c>
      <c r="WKT1396" s="84">
        <f t="shared" si="3270"/>
        <v>0</v>
      </c>
      <c r="WKU1396" s="84">
        <f t="shared" si="3270"/>
        <v>2000000</v>
      </c>
      <c r="WKV1396" s="84">
        <f t="shared" si="3270"/>
        <v>3000000</v>
      </c>
      <c r="WLC1396" s="84" t="s">
        <v>5401</v>
      </c>
      <c r="WLD1396" s="84">
        <f>WLD1390</f>
        <v>1000000</v>
      </c>
      <c r="WLE1396" s="84">
        <f t="shared" si="3270"/>
        <v>0</v>
      </c>
      <c r="WLF1396" s="84">
        <f t="shared" si="3270"/>
        <v>0</v>
      </c>
      <c r="WLG1396" s="84">
        <f t="shared" si="3270"/>
        <v>1000000</v>
      </c>
      <c r="WLH1396" s="84">
        <f t="shared" si="3270"/>
        <v>2000000</v>
      </c>
      <c r="WLI1396" s="84">
        <f t="shared" si="3270"/>
        <v>0</v>
      </c>
      <c r="WLJ1396" s="84">
        <f t="shared" si="3270"/>
        <v>0</v>
      </c>
      <c r="WLK1396" s="84">
        <f t="shared" si="3270"/>
        <v>2000000</v>
      </c>
      <c r="WLL1396" s="84">
        <f t="shared" si="3270"/>
        <v>3000000</v>
      </c>
      <c r="WLS1396" s="84" t="s">
        <v>5401</v>
      </c>
      <c r="WLT1396" s="84">
        <f>WLT1390</f>
        <v>1000000</v>
      </c>
      <c r="WLU1396" s="84">
        <f t="shared" ref="WLU1396:WNX1396" si="3271">WLU1390</f>
        <v>0</v>
      </c>
      <c r="WLV1396" s="84">
        <f t="shared" si="3271"/>
        <v>0</v>
      </c>
      <c r="WLW1396" s="84">
        <f t="shared" si="3271"/>
        <v>1000000</v>
      </c>
      <c r="WLX1396" s="84">
        <f t="shared" si="3271"/>
        <v>2000000</v>
      </c>
      <c r="WLY1396" s="84">
        <f t="shared" si="3271"/>
        <v>0</v>
      </c>
      <c r="WLZ1396" s="84">
        <f t="shared" si="3271"/>
        <v>0</v>
      </c>
      <c r="WMA1396" s="84">
        <f t="shared" si="3271"/>
        <v>2000000</v>
      </c>
      <c r="WMB1396" s="84">
        <f t="shared" si="3271"/>
        <v>3000000</v>
      </c>
      <c r="WMI1396" s="84" t="s">
        <v>5401</v>
      </c>
      <c r="WMJ1396" s="84">
        <f>WMJ1390</f>
        <v>1000000</v>
      </c>
      <c r="WMK1396" s="84">
        <f t="shared" si="3271"/>
        <v>0</v>
      </c>
      <c r="WML1396" s="84">
        <f t="shared" si="3271"/>
        <v>0</v>
      </c>
      <c r="WMM1396" s="84">
        <f t="shared" si="3271"/>
        <v>1000000</v>
      </c>
      <c r="WMN1396" s="84">
        <f t="shared" si="3271"/>
        <v>2000000</v>
      </c>
      <c r="WMO1396" s="84">
        <f t="shared" si="3271"/>
        <v>0</v>
      </c>
      <c r="WMP1396" s="84">
        <f t="shared" si="3271"/>
        <v>0</v>
      </c>
      <c r="WMQ1396" s="84">
        <f t="shared" si="3271"/>
        <v>2000000</v>
      </c>
      <c r="WMR1396" s="84">
        <f t="shared" si="3271"/>
        <v>3000000</v>
      </c>
      <c r="WMY1396" s="84" t="s">
        <v>5401</v>
      </c>
      <c r="WMZ1396" s="84">
        <f>WMZ1390</f>
        <v>1000000</v>
      </c>
      <c r="WNA1396" s="84">
        <f t="shared" si="3271"/>
        <v>0</v>
      </c>
      <c r="WNB1396" s="84">
        <f t="shared" si="3271"/>
        <v>0</v>
      </c>
      <c r="WNC1396" s="84">
        <f t="shared" si="3271"/>
        <v>1000000</v>
      </c>
      <c r="WND1396" s="84">
        <f t="shared" si="3271"/>
        <v>2000000</v>
      </c>
      <c r="WNE1396" s="84">
        <f t="shared" si="3271"/>
        <v>0</v>
      </c>
      <c r="WNF1396" s="84">
        <f t="shared" si="3271"/>
        <v>0</v>
      </c>
      <c r="WNG1396" s="84">
        <f t="shared" si="3271"/>
        <v>2000000</v>
      </c>
      <c r="WNH1396" s="84">
        <f t="shared" si="3271"/>
        <v>3000000</v>
      </c>
      <c r="WNO1396" s="84" t="s">
        <v>5401</v>
      </c>
      <c r="WNP1396" s="84">
        <f>WNP1390</f>
        <v>1000000</v>
      </c>
      <c r="WNQ1396" s="84">
        <f t="shared" si="3271"/>
        <v>0</v>
      </c>
      <c r="WNR1396" s="84">
        <f t="shared" si="3271"/>
        <v>0</v>
      </c>
      <c r="WNS1396" s="84">
        <f t="shared" si="3271"/>
        <v>1000000</v>
      </c>
      <c r="WNT1396" s="84">
        <f t="shared" si="3271"/>
        <v>2000000</v>
      </c>
      <c r="WNU1396" s="84">
        <f t="shared" si="3271"/>
        <v>0</v>
      </c>
      <c r="WNV1396" s="84">
        <f t="shared" si="3271"/>
        <v>0</v>
      </c>
      <c r="WNW1396" s="84">
        <f t="shared" si="3271"/>
        <v>2000000</v>
      </c>
      <c r="WNX1396" s="84">
        <f t="shared" si="3271"/>
        <v>3000000</v>
      </c>
      <c r="WOE1396" s="84" t="s">
        <v>5401</v>
      </c>
      <c r="WOF1396" s="84">
        <f>WOF1390</f>
        <v>1000000</v>
      </c>
      <c r="WOG1396" s="84">
        <f t="shared" ref="WOG1396:WQJ1396" si="3272">WOG1390</f>
        <v>0</v>
      </c>
      <c r="WOH1396" s="84">
        <f t="shared" si="3272"/>
        <v>0</v>
      </c>
      <c r="WOI1396" s="84">
        <f t="shared" si="3272"/>
        <v>1000000</v>
      </c>
      <c r="WOJ1396" s="84">
        <f t="shared" si="3272"/>
        <v>2000000</v>
      </c>
      <c r="WOK1396" s="84">
        <f t="shared" si="3272"/>
        <v>0</v>
      </c>
      <c r="WOL1396" s="84">
        <f t="shared" si="3272"/>
        <v>0</v>
      </c>
      <c r="WOM1396" s="84">
        <f t="shared" si="3272"/>
        <v>2000000</v>
      </c>
      <c r="WON1396" s="84">
        <f t="shared" si="3272"/>
        <v>3000000</v>
      </c>
      <c r="WOU1396" s="84" t="s">
        <v>5401</v>
      </c>
      <c r="WOV1396" s="84">
        <f>WOV1390</f>
        <v>1000000</v>
      </c>
      <c r="WOW1396" s="84">
        <f t="shared" si="3272"/>
        <v>0</v>
      </c>
      <c r="WOX1396" s="84">
        <f t="shared" si="3272"/>
        <v>0</v>
      </c>
      <c r="WOY1396" s="84">
        <f t="shared" si="3272"/>
        <v>1000000</v>
      </c>
      <c r="WOZ1396" s="84">
        <f t="shared" si="3272"/>
        <v>2000000</v>
      </c>
      <c r="WPA1396" s="84">
        <f t="shared" si="3272"/>
        <v>0</v>
      </c>
      <c r="WPB1396" s="84">
        <f t="shared" si="3272"/>
        <v>0</v>
      </c>
      <c r="WPC1396" s="84">
        <f t="shared" si="3272"/>
        <v>2000000</v>
      </c>
      <c r="WPD1396" s="84">
        <f t="shared" si="3272"/>
        <v>3000000</v>
      </c>
      <c r="WPK1396" s="84" t="s">
        <v>5401</v>
      </c>
      <c r="WPL1396" s="84">
        <f>WPL1390</f>
        <v>1000000</v>
      </c>
      <c r="WPM1396" s="84">
        <f t="shared" si="3272"/>
        <v>0</v>
      </c>
      <c r="WPN1396" s="84">
        <f t="shared" si="3272"/>
        <v>0</v>
      </c>
      <c r="WPO1396" s="84">
        <f t="shared" si="3272"/>
        <v>1000000</v>
      </c>
      <c r="WPP1396" s="84">
        <f t="shared" si="3272"/>
        <v>2000000</v>
      </c>
      <c r="WPQ1396" s="84">
        <f t="shared" si="3272"/>
        <v>0</v>
      </c>
      <c r="WPR1396" s="84">
        <f t="shared" si="3272"/>
        <v>0</v>
      </c>
      <c r="WPS1396" s="84">
        <f t="shared" si="3272"/>
        <v>2000000</v>
      </c>
      <c r="WPT1396" s="84">
        <f t="shared" si="3272"/>
        <v>3000000</v>
      </c>
      <c r="WQA1396" s="84" t="s">
        <v>5401</v>
      </c>
      <c r="WQB1396" s="84">
        <f>WQB1390</f>
        <v>1000000</v>
      </c>
      <c r="WQC1396" s="84">
        <f t="shared" si="3272"/>
        <v>0</v>
      </c>
      <c r="WQD1396" s="84">
        <f t="shared" si="3272"/>
        <v>0</v>
      </c>
      <c r="WQE1396" s="84">
        <f t="shared" si="3272"/>
        <v>1000000</v>
      </c>
      <c r="WQF1396" s="84">
        <f t="shared" si="3272"/>
        <v>2000000</v>
      </c>
      <c r="WQG1396" s="84">
        <f t="shared" si="3272"/>
        <v>0</v>
      </c>
      <c r="WQH1396" s="84">
        <f t="shared" si="3272"/>
        <v>0</v>
      </c>
      <c r="WQI1396" s="84">
        <f t="shared" si="3272"/>
        <v>2000000</v>
      </c>
      <c r="WQJ1396" s="84">
        <f t="shared" si="3272"/>
        <v>3000000</v>
      </c>
      <c r="WQQ1396" s="84" t="s">
        <v>5401</v>
      </c>
      <c r="WQR1396" s="84">
        <f>WQR1390</f>
        <v>1000000</v>
      </c>
      <c r="WQS1396" s="84">
        <f t="shared" ref="WQS1396:WSV1396" si="3273">WQS1390</f>
        <v>0</v>
      </c>
      <c r="WQT1396" s="84">
        <f t="shared" si="3273"/>
        <v>0</v>
      </c>
      <c r="WQU1396" s="84">
        <f t="shared" si="3273"/>
        <v>1000000</v>
      </c>
      <c r="WQV1396" s="84">
        <f t="shared" si="3273"/>
        <v>2000000</v>
      </c>
      <c r="WQW1396" s="84">
        <f t="shared" si="3273"/>
        <v>0</v>
      </c>
      <c r="WQX1396" s="84">
        <f t="shared" si="3273"/>
        <v>0</v>
      </c>
      <c r="WQY1396" s="84">
        <f t="shared" si="3273"/>
        <v>2000000</v>
      </c>
      <c r="WQZ1396" s="84">
        <f t="shared" si="3273"/>
        <v>3000000</v>
      </c>
      <c r="WRG1396" s="84" t="s">
        <v>5401</v>
      </c>
      <c r="WRH1396" s="84">
        <f>WRH1390</f>
        <v>1000000</v>
      </c>
      <c r="WRI1396" s="84">
        <f t="shared" si="3273"/>
        <v>0</v>
      </c>
      <c r="WRJ1396" s="84">
        <f t="shared" si="3273"/>
        <v>0</v>
      </c>
      <c r="WRK1396" s="84">
        <f t="shared" si="3273"/>
        <v>1000000</v>
      </c>
      <c r="WRL1396" s="84">
        <f t="shared" si="3273"/>
        <v>2000000</v>
      </c>
      <c r="WRM1396" s="84">
        <f t="shared" si="3273"/>
        <v>0</v>
      </c>
      <c r="WRN1396" s="84">
        <f t="shared" si="3273"/>
        <v>0</v>
      </c>
      <c r="WRO1396" s="84">
        <f t="shared" si="3273"/>
        <v>2000000</v>
      </c>
      <c r="WRP1396" s="84">
        <f t="shared" si="3273"/>
        <v>3000000</v>
      </c>
      <c r="WRW1396" s="84" t="s">
        <v>5401</v>
      </c>
      <c r="WRX1396" s="84">
        <f>WRX1390</f>
        <v>1000000</v>
      </c>
      <c r="WRY1396" s="84">
        <f t="shared" si="3273"/>
        <v>0</v>
      </c>
      <c r="WRZ1396" s="84">
        <f t="shared" si="3273"/>
        <v>0</v>
      </c>
      <c r="WSA1396" s="84">
        <f t="shared" si="3273"/>
        <v>1000000</v>
      </c>
      <c r="WSB1396" s="84">
        <f t="shared" si="3273"/>
        <v>2000000</v>
      </c>
      <c r="WSC1396" s="84">
        <f t="shared" si="3273"/>
        <v>0</v>
      </c>
      <c r="WSD1396" s="84">
        <f t="shared" si="3273"/>
        <v>0</v>
      </c>
      <c r="WSE1396" s="84">
        <f t="shared" si="3273"/>
        <v>2000000</v>
      </c>
      <c r="WSF1396" s="84">
        <f t="shared" si="3273"/>
        <v>3000000</v>
      </c>
      <c r="WSM1396" s="84" t="s">
        <v>5401</v>
      </c>
      <c r="WSN1396" s="84">
        <f>WSN1390</f>
        <v>1000000</v>
      </c>
      <c r="WSO1396" s="84">
        <f t="shared" si="3273"/>
        <v>0</v>
      </c>
      <c r="WSP1396" s="84">
        <f t="shared" si="3273"/>
        <v>0</v>
      </c>
      <c r="WSQ1396" s="84">
        <f t="shared" si="3273"/>
        <v>1000000</v>
      </c>
      <c r="WSR1396" s="84">
        <f t="shared" si="3273"/>
        <v>2000000</v>
      </c>
      <c r="WSS1396" s="84">
        <f t="shared" si="3273"/>
        <v>0</v>
      </c>
      <c r="WST1396" s="84">
        <f t="shared" si="3273"/>
        <v>0</v>
      </c>
      <c r="WSU1396" s="84">
        <f t="shared" si="3273"/>
        <v>2000000</v>
      </c>
      <c r="WSV1396" s="84">
        <f t="shared" si="3273"/>
        <v>3000000</v>
      </c>
      <c r="WTC1396" s="84" t="s">
        <v>5401</v>
      </c>
      <c r="WTD1396" s="84">
        <f>WTD1390</f>
        <v>1000000</v>
      </c>
      <c r="WTE1396" s="84">
        <f t="shared" ref="WTE1396:WVH1396" si="3274">WTE1390</f>
        <v>0</v>
      </c>
      <c r="WTF1396" s="84">
        <f t="shared" si="3274"/>
        <v>0</v>
      </c>
      <c r="WTG1396" s="84">
        <f t="shared" si="3274"/>
        <v>1000000</v>
      </c>
      <c r="WTH1396" s="84">
        <f t="shared" si="3274"/>
        <v>2000000</v>
      </c>
      <c r="WTI1396" s="84">
        <f t="shared" si="3274"/>
        <v>0</v>
      </c>
      <c r="WTJ1396" s="84">
        <f t="shared" si="3274"/>
        <v>0</v>
      </c>
      <c r="WTK1396" s="84">
        <f t="shared" si="3274"/>
        <v>2000000</v>
      </c>
      <c r="WTL1396" s="84">
        <f t="shared" si="3274"/>
        <v>3000000</v>
      </c>
      <c r="WTS1396" s="84" t="s">
        <v>5401</v>
      </c>
      <c r="WTT1396" s="84">
        <f>WTT1390</f>
        <v>1000000</v>
      </c>
      <c r="WTU1396" s="84">
        <f t="shared" si="3274"/>
        <v>0</v>
      </c>
      <c r="WTV1396" s="84">
        <f t="shared" si="3274"/>
        <v>0</v>
      </c>
      <c r="WTW1396" s="84">
        <f t="shared" si="3274"/>
        <v>1000000</v>
      </c>
      <c r="WTX1396" s="84">
        <f t="shared" si="3274"/>
        <v>2000000</v>
      </c>
      <c r="WTY1396" s="84">
        <f t="shared" si="3274"/>
        <v>0</v>
      </c>
      <c r="WTZ1396" s="84">
        <f t="shared" si="3274"/>
        <v>0</v>
      </c>
      <c r="WUA1396" s="84">
        <f t="shared" si="3274"/>
        <v>2000000</v>
      </c>
      <c r="WUB1396" s="84">
        <f t="shared" si="3274"/>
        <v>3000000</v>
      </c>
      <c r="WUI1396" s="84" t="s">
        <v>5401</v>
      </c>
      <c r="WUJ1396" s="84">
        <f>WUJ1390</f>
        <v>1000000</v>
      </c>
      <c r="WUK1396" s="84">
        <f t="shared" si="3274"/>
        <v>0</v>
      </c>
      <c r="WUL1396" s="84">
        <f t="shared" si="3274"/>
        <v>0</v>
      </c>
      <c r="WUM1396" s="84">
        <f t="shared" si="3274"/>
        <v>1000000</v>
      </c>
      <c r="WUN1396" s="84">
        <f t="shared" si="3274"/>
        <v>2000000</v>
      </c>
      <c r="WUO1396" s="84">
        <f t="shared" si="3274"/>
        <v>0</v>
      </c>
      <c r="WUP1396" s="84">
        <f t="shared" si="3274"/>
        <v>0</v>
      </c>
      <c r="WUQ1396" s="84">
        <f t="shared" si="3274"/>
        <v>2000000</v>
      </c>
      <c r="WUR1396" s="84">
        <f t="shared" si="3274"/>
        <v>3000000</v>
      </c>
      <c r="WUY1396" s="84" t="s">
        <v>5401</v>
      </c>
      <c r="WUZ1396" s="84">
        <f>WUZ1390</f>
        <v>1000000</v>
      </c>
      <c r="WVA1396" s="84">
        <f t="shared" si="3274"/>
        <v>0</v>
      </c>
      <c r="WVB1396" s="84">
        <f t="shared" si="3274"/>
        <v>0</v>
      </c>
      <c r="WVC1396" s="84">
        <f t="shared" si="3274"/>
        <v>1000000</v>
      </c>
      <c r="WVD1396" s="84">
        <f t="shared" si="3274"/>
        <v>2000000</v>
      </c>
      <c r="WVE1396" s="84">
        <f t="shared" si="3274"/>
        <v>0</v>
      </c>
      <c r="WVF1396" s="84">
        <f t="shared" si="3274"/>
        <v>0</v>
      </c>
      <c r="WVG1396" s="84">
        <f t="shared" si="3274"/>
        <v>2000000</v>
      </c>
      <c r="WVH1396" s="84">
        <f t="shared" si="3274"/>
        <v>3000000</v>
      </c>
      <c r="WVO1396" s="84" t="s">
        <v>5401</v>
      </c>
      <c r="WVP1396" s="84">
        <f>WVP1390</f>
        <v>1000000</v>
      </c>
      <c r="WVQ1396" s="84">
        <f t="shared" ref="WVQ1396:WXT1396" si="3275">WVQ1390</f>
        <v>0</v>
      </c>
      <c r="WVR1396" s="84">
        <f t="shared" si="3275"/>
        <v>0</v>
      </c>
      <c r="WVS1396" s="84">
        <f t="shared" si="3275"/>
        <v>1000000</v>
      </c>
      <c r="WVT1396" s="84">
        <f t="shared" si="3275"/>
        <v>2000000</v>
      </c>
      <c r="WVU1396" s="84">
        <f t="shared" si="3275"/>
        <v>0</v>
      </c>
      <c r="WVV1396" s="84">
        <f t="shared" si="3275"/>
        <v>0</v>
      </c>
      <c r="WVW1396" s="84">
        <f t="shared" si="3275"/>
        <v>2000000</v>
      </c>
      <c r="WVX1396" s="84">
        <f t="shared" si="3275"/>
        <v>3000000</v>
      </c>
      <c r="WWE1396" s="84" t="s">
        <v>5401</v>
      </c>
      <c r="WWF1396" s="84">
        <f>WWF1390</f>
        <v>1000000</v>
      </c>
      <c r="WWG1396" s="84">
        <f t="shared" si="3275"/>
        <v>0</v>
      </c>
      <c r="WWH1396" s="84">
        <f t="shared" si="3275"/>
        <v>0</v>
      </c>
      <c r="WWI1396" s="84">
        <f t="shared" si="3275"/>
        <v>1000000</v>
      </c>
      <c r="WWJ1396" s="84">
        <f t="shared" si="3275"/>
        <v>2000000</v>
      </c>
      <c r="WWK1396" s="84">
        <f t="shared" si="3275"/>
        <v>0</v>
      </c>
      <c r="WWL1396" s="84">
        <f t="shared" si="3275"/>
        <v>0</v>
      </c>
      <c r="WWM1396" s="84">
        <f t="shared" si="3275"/>
        <v>2000000</v>
      </c>
      <c r="WWN1396" s="84">
        <f t="shared" si="3275"/>
        <v>3000000</v>
      </c>
      <c r="WWU1396" s="84" t="s">
        <v>5401</v>
      </c>
      <c r="WWV1396" s="84">
        <f>WWV1390</f>
        <v>1000000</v>
      </c>
      <c r="WWW1396" s="84">
        <f t="shared" si="3275"/>
        <v>0</v>
      </c>
      <c r="WWX1396" s="84">
        <f t="shared" si="3275"/>
        <v>0</v>
      </c>
      <c r="WWY1396" s="84">
        <f t="shared" si="3275"/>
        <v>1000000</v>
      </c>
      <c r="WWZ1396" s="84">
        <f t="shared" si="3275"/>
        <v>2000000</v>
      </c>
      <c r="WXA1396" s="84">
        <f t="shared" si="3275"/>
        <v>0</v>
      </c>
      <c r="WXB1396" s="84">
        <f t="shared" si="3275"/>
        <v>0</v>
      </c>
      <c r="WXC1396" s="84">
        <f t="shared" si="3275"/>
        <v>2000000</v>
      </c>
      <c r="WXD1396" s="84">
        <f t="shared" si="3275"/>
        <v>3000000</v>
      </c>
      <c r="WXK1396" s="84" t="s">
        <v>5401</v>
      </c>
      <c r="WXL1396" s="84">
        <f>WXL1390</f>
        <v>1000000</v>
      </c>
      <c r="WXM1396" s="84">
        <f t="shared" si="3275"/>
        <v>0</v>
      </c>
      <c r="WXN1396" s="84">
        <f t="shared" si="3275"/>
        <v>0</v>
      </c>
      <c r="WXO1396" s="84">
        <f t="shared" si="3275"/>
        <v>1000000</v>
      </c>
      <c r="WXP1396" s="84">
        <f t="shared" si="3275"/>
        <v>2000000</v>
      </c>
      <c r="WXQ1396" s="84">
        <f t="shared" si="3275"/>
        <v>0</v>
      </c>
      <c r="WXR1396" s="84">
        <f t="shared" si="3275"/>
        <v>0</v>
      </c>
      <c r="WXS1396" s="84">
        <f t="shared" si="3275"/>
        <v>2000000</v>
      </c>
      <c r="WXT1396" s="84">
        <f t="shared" si="3275"/>
        <v>3000000</v>
      </c>
      <c r="WYA1396" s="84" t="s">
        <v>5401</v>
      </c>
      <c r="WYB1396" s="84">
        <f>WYB1390</f>
        <v>1000000</v>
      </c>
      <c r="WYC1396" s="84">
        <f t="shared" ref="WYC1396:XAF1396" si="3276">WYC1390</f>
        <v>0</v>
      </c>
      <c r="WYD1396" s="84">
        <f t="shared" si="3276"/>
        <v>0</v>
      </c>
      <c r="WYE1396" s="84">
        <f t="shared" si="3276"/>
        <v>1000000</v>
      </c>
      <c r="WYF1396" s="84">
        <f t="shared" si="3276"/>
        <v>2000000</v>
      </c>
      <c r="WYG1396" s="84">
        <f t="shared" si="3276"/>
        <v>0</v>
      </c>
      <c r="WYH1396" s="84">
        <f t="shared" si="3276"/>
        <v>0</v>
      </c>
      <c r="WYI1396" s="84">
        <f t="shared" si="3276"/>
        <v>2000000</v>
      </c>
      <c r="WYJ1396" s="84">
        <f t="shared" si="3276"/>
        <v>3000000</v>
      </c>
      <c r="WYQ1396" s="84" t="s">
        <v>5401</v>
      </c>
      <c r="WYR1396" s="84">
        <f>WYR1390</f>
        <v>1000000</v>
      </c>
      <c r="WYS1396" s="84">
        <f t="shared" si="3276"/>
        <v>0</v>
      </c>
      <c r="WYT1396" s="84">
        <f t="shared" si="3276"/>
        <v>0</v>
      </c>
      <c r="WYU1396" s="84">
        <f t="shared" si="3276"/>
        <v>1000000</v>
      </c>
      <c r="WYV1396" s="84">
        <f t="shared" si="3276"/>
        <v>2000000</v>
      </c>
      <c r="WYW1396" s="84">
        <f t="shared" si="3276"/>
        <v>0</v>
      </c>
      <c r="WYX1396" s="84">
        <f t="shared" si="3276"/>
        <v>0</v>
      </c>
      <c r="WYY1396" s="84">
        <f t="shared" si="3276"/>
        <v>2000000</v>
      </c>
      <c r="WYZ1396" s="84">
        <f t="shared" si="3276"/>
        <v>3000000</v>
      </c>
      <c r="WZG1396" s="84" t="s">
        <v>5401</v>
      </c>
      <c r="WZH1396" s="84">
        <f>WZH1390</f>
        <v>1000000</v>
      </c>
      <c r="WZI1396" s="84">
        <f t="shared" si="3276"/>
        <v>0</v>
      </c>
      <c r="WZJ1396" s="84">
        <f t="shared" si="3276"/>
        <v>0</v>
      </c>
      <c r="WZK1396" s="84">
        <f t="shared" si="3276"/>
        <v>1000000</v>
      </c>
      <c r="WZL1396" s="84">
        <f t="shared" si="3276"/>
        <v>2000000</v>
      </c>
      <c r="WZM1396" s="84">
        <f t="shared" si="3276"/>
        <v>0</v>
      </c>
      <c r="WZN1396" s="84">
        <f t="shared" si="3276"/>
        <v>0</v>
      </c>
      <c r="WZO1396" s="84">
        <f t="shared" si="3276"/>
        <v>2000000</v>
      </c>
      <c r="WZP1396" s="84">
        <f t="shared" si="3276"/>
        <v>3000000</v>
      </c>
      <c r="WZW1396" s="84" t="s">
        <v>5401</v>
      </c>
      <c r="WZX1396" s="84">
        <f>WZX1390</f>
        <v>1000000</v>
      </c>
      <c r="WZY1396" s="84">
        <f t="shared" si="3276"/>
        <v>0</v>
      </c>
      <c r="WZZ1396" s="84">
        <f t="shared" si="3276"/>
        <v>0</v>
      </c>
      <c r="XAA1396" s="84">
        <f t="shared" si="3276"/>
        <v>1000000</v>
      </c>
      <c r="XAB1396" s="84">
        <f t="shared" si="3276"/>
        <v>2000000</v>
      </c>
      <c r="XAC1396" s="84">
        <f t="shared" si="3276"/>
        <v>0</v>
      </c>
      <c r="XAD1396" s="84">
        <f t="shared" si="3276"/>
        <v>0</v>
      </c>
      <c r="XAE1396" s="84">
        <f t="shared" si="3276"/>
        <v>2000000</v>
      </c>
      <c r="XAF1396" s="84">
        <f t="shared" si="3276"/>
        <v>3000000</v>
      </c>
      <c r="XAM1396" s="84" t="s">
        <v>5401</v>
      </c>
      <c r="XAN1396" s="84">
        <f>XAN1390</f>
        <v>1000000</v>
      </c>
      <c r="XAO1396" s="84">
        <f t="shared" ref="XAO1396:XCR1396" si="3277">XAO1390</f>
        <v>0</v>
      </c>
      <c r="XAP1396" s="84">
        <f t="shared" si="3277"/>
        <v>0</v>
      </c>
      <c r="XAQ1396" s="84">
        <f t="shared" si="3277"/>
        <v>1000000</v>
      </c>
      <c r="XAR1396" s="84">
        <f t="shared" si="3277"/>
        <v>2000000</v>
      </c>
      <c r="XAS1396" s="84">
        <f t="shared" si="3277"/>
        <v>0</v>
      </c>
      <c r="XAT1396" s="84">
        <f t="shared" si="3277"/>
        <v>0</v>
      </c>
      <c r="XAU1396" s="84">
        <f t="shared" si="3277"/>
        <v>2000000</v>
      </c>
      <c r="XAV1396" s="84">
        <f t="shared" si="3277"/>
        <v>3000000</v>
      </c>
      <c r="XBC1396" s="84" t="s">
        <v>5401</v>
      </c>
      <c r="XBD1396" s="84">
        <f>XBD1390</f>
        <v>1000000</v>
      </c>
      <c r="XBE1396" s="84">
        <f t="shared" si="3277"/>
        <v>0</v>
      </c>
      <c r="XBF1396" s="84">
        <f t="shared" si="3277"/>
        <v>0</v>
      </c>
      <c r="XBG1396" s="84">
        <f t="shared" si="3277"/>
        <v>1000000</v>
      </c>
      <c r="XBH1396" s="84">
        <f t="shared" si="3277"/>
        <v>2000000</v>
      </c>
      <c r="XBI1396" s="84">
        <f t="shared" si="3277"/>
        <v>0</v>
      </c>
      <c r="XBJ1396" s="84">
        <f t="shared" si="3277"/>
        <v>0</v>
      </c>
      <c r="XBK1396" s="84">
        <f t="shared" si="3277"/>
        <v>2000000</v>
      </c>
      <c r="XBL1396" s="84">
        <f t="shared" si="3277"/>
        <v>3000000</v>
      </c>
      <c r="XBS1396" s="84" t="s">
        <v>5401</v>
      </c>
      <c r="XBT1396" s="84">
        <f>XBT1390</f>
        <v>1000000</v>
      </c>
      <c r="XBU1396" s="84">
        <f t="shared" si="3277"/>
        <v>0</v>
      </c>
      <c r="XBV1396" s="84">
        <f t="shared" si="3277"/>
        <v>0</v>
      </c>
      <c r="XBW1396" s="84">
        <f t="shared" si="3277"/>
        <v>1000000</v>
      </c>
      <c r="XBX1396" s="84">
        <f t="shared" si="3277"/>
        <v>2000000</v>
      </c>
      <c r="XBY1396" s="84">
        <f t="shared" si="3277"/>
        <v>0</v>
      </c>
      <c r="XBZ1396" s="84">
        <f t="shared" si="3277"/>
        <v>0</v>
      </c>
      <c r="XCA1396" s="84">
        <f t="shared" si="3277"/>
        <v>2000000</v>
      </c>
      <c r="XCB1396" s="84">
        <f t="shared" si="3277"/>
        <v>3000000</v>
      </c>
      <c r="XCI1396" s="84" t="s">
        <v>5401</v>
      </c>
      <c r="XCJ1396" s="84">
        <f>XCJ1390</f>
        <v>1000000</v>
      </c>
      <c r="XCK1396" s="84">
        <f t="shared" si="3277"/>
        <v>0</v>
      </c>
      <c r="XCL1396" s="84">
        <f t="shared" si="3277"/>
        <v>0</v>
      </c>
      <c r="XCM1396" s="84">
        <f t="shared" si="3277"/>
        <v>1000000</v>
      </c>
      <c r="XCN1396" s="84">
        <f t="shared" si="3277"/>
        <v>2000000</v>
      </c>
      <c r="XCO1396" s="84">
        <f t="shared" si="3277"/>
        <v>0</v>
      </c>
      <c r="XCP1396" s="84">
        <f t="shared" si="3277"/>
        <v>0</v>
      </c>
      <c r="XCQ1396" s="84">
        <f t="shared" si="3277"/>
        <v>2000000</v>
      </c>
      <c r="XCR1396" s="84">
        <f t="shared" si="3277"/>
        <v>3000000</v>
      </c>
      <c r="XCY1396" s="84" t="s">
        <v>5401</v>
      </c>
      <c r="XCZ1396" s="84">
        <f>XCZ1390</f>
        <v>1000000</v>
      </c>
      <c r="XDA1396" s="84">
        <f t="shared" ref="XDA1396:XFD1396" si="3278">XDA1390</f>
        <v>0</v>
      </c>
      <c r="XDB1396" s="84">
        <f t="shared" si="3278"/>
        <v>0</v>
      </c>
      <c r="XDC1396" s="84">
        <f t="shared" si="3278"/>
        <v>1000000</v>
      </c>
      <c r="XDD1396" s="84">
        <f t="shared" si="3278"/>
        <v>2000000</v>
      </c>
      <c r="XDE1396" s="84">
        <f t="shared" si="3278"/>
        <v>0</v>
      </c>
      <c r="XDF1396" s="84">
        <f t="shared" si="3278"/>
        <v>0</v>
      </c>
      <c r="XDG1396" s="84">
        <f t="shared" si="3278"/>
        <v>2000000</v>
      </c>
      <c r="XDH1396" s="84">
        <f t="shared" si="3278"/>
        <v>3000000</v>
      </c>
      <c r="XDO1396" s="84" t="s">
        <v>5401</v>
      </c>
      <c r="XDP1396" s="84">
        <f>XDP1390</f>
        <v>1000000</v>
      </c>
      <c r="XDQ1396" s="84">
        <f t="shared" si="3278"/>
        <v>0</v>
      </c>
      <c r="XDR1396" s="84">
        <f t="shared" si="3278"/>
        <v>0</v>
      </c>
      <c r="XDS1396" s="84">
        <f t="shared" si="3278"/>
        <v>1000000</v>
      </c>
      <c r="XDT1396" s="84">
        <f t="shared" si="3278"/>
        <v>2000000</v>
      </c>
      <c r="XDU1396" s="84">
        <f t="shared" si="3278"/>
        <v>0</v>
      </c>
      <c r="XDV1396" s="84">
        <f t="shared" si="3278"/>
        <v>0</v>
      </c>
      <c r="XDW1396" s="84">
        <f t="shared" si="3278"/>
        <v>2000000</v>
      </c>
      <c r="XDX1396" s="84">
        <f t="shared" si="3278"/>
        <v>3000000</v>
      </c>
      <c r="XEE1396" s="84" t="s">
        <v>5401</v>
      </c>
      <c r="XEF1396" s="84">
        <f>XEF1390</f>
        <v>1000000</v>
      </c>
      <c r="XEG1396" s="84">
        <f t="shared" si="3278"/>
        <v>0</v>
      </c>
      <c r="XEH1396" s="84">
        <f t="shared" si="3278"/>
        <v>0</v>
      </c>
      <c r="XEI1396" s="84">
        <f t="shared" si="3278"/>
        <v>1000000</v>
      </c>
      <c r="XEJ1396" s="84">
        <f t="shared" si="3278"/>
        <v>2000000</v>
      </c>
      <c r="XEK1396" s="84">
        <f t="shared" si="3278"/>
        <v>0</v>
      </c>
      <c r="XEL1396" s="84">
        <f t="shared" si="3278"/>
        <v>0</v>
      </c>
      <c r="XEM1396" s="84">
        <f t="shared" si="3278"/>
        <v>2000000</v>
      </c>
      <c r="XEN1396" s="84">
        <f t="shared" si="3278"/>
        <v>3000000</v>
      </c>
      <c r="XEU1396" s="84" t="s">
        <v>5401</v>
      </c>
      <c r="XEV1396" s="84">
        <f>XEV1390</f>
        <v>1000000</v>
      </c>
      <c r="XEW1396" s="84">
        <f t="shared" si="3278"/>
        <v>0</v>
      </c>
      <c r="XEX1396" s="84">
        <f t="shared" si="3278"/>
        <v>0</v>
      </c>
      <c r="XEY1396" s="84">
        <f t="shared" si="3278"/>
        <v>1000000</v>
      </c>
      <c r="XEZ1396" s="84">
        <f t="shared" si="3278"/>
        <v>2000000</v>
      </c>
      <c r="XFA1396" s="84">
        <f t="shared" si="3278"/>
        <v>0</v>
      </c>
      <c r="XFB1396" s="84">
        <f t="shared" si="3278"/>
        <v>0</v>
      </c>
      <c r="XFC1396" s="84">
        <f t="shared" si="3278"/>
        <v>2000000</v>
      </c>
      <c r="XFD1396" s="84">
        <f t="shared" si="3278"/>
        <v>3000000</v>
      </c>
    </row>
    <row r="1397" spans="1:1024 1030:2048 2054:3072 3078:4096 4102:5120 5126:6144 6150:7168 7174:8192 8198:9216 9222:10240 10246:11264 11270:12288 12294:13312 13318:14336 14342:15360 15366:16384" ht="14.25" customHeight="1">
      <c r="A1397" s="84"/>
      <c r="B1397" s="84"/>
      <c r="G1397" s="1130"/>
      <c r="H1397" s="780"/>
      <c r="I1397" s="780"/>
      <c r="J1397" s="781"/>
      <c r="K1397" s="780"/>
      <c r="L1397" s="782"/>
      <c r="M1397" s="782"/>
      <c r="N1397" s="783"/>
      <c r="O1397" s="782"/>
      <c r="P1397" s="782"/>
      <c r="Q1397" s="800"/>
      <c r="R1397" s="801"/>
      <c r="S1397" s="800"/>
      <c r="T1397" s="84"/>
      <c r="V1397" s="84"/>
      <c r="W1397" s="84"/>
      <c r="AB1397" s="84">
        <f t="shared" si="225"/>
        <v>0</v>
      </c>
    </row>
    <row r="1398" spans="1:1024 1030:2048 2054:3072 3078:4096 4102:5120 5126:6144 6150:7168 7174:8192 8198:9216 9222:10240 10246:11264 11270:12288 12294:13312 13318:14336 14342:15360 15366:16384" s="203" customFormat="1" ht="15" customHeight="1">
      <c r="A1398" s="863"/>
      <c r="B1398" s="864"/>
      <c r="C1398" s="883"/>
      <c r="D1398" s="985"/>
      <c r="E1398" s="986"/>
      <c r="F1398" s="998"/>
      <c r="G1398" s="999" t="s">
        <v>5285</v>
      </c>
      <c r="H1398" s="960"/>
      <c r="I1398" s="960"/>
      <c r="J1398" s="961"/>
      <c r="K1398" s="960"/>
      <c r="L1398" s="873"/>
      <c r="M1398" s="873"/>
      <c r="N1398" s="962"/>
      <c r="O1398" s="873"/>
      <c r="P1398" s="873"/>
      <c r="Q1398" s="873"/>
      <c r="R1398" s="962"/>
      <c r="S1398" s="960"/>
      <c r="T1398" s="855"/>
      <c r="V1398" s="874"/>
      <c r="W1398" s="874"/>
      <c r="X1398" s="815"/>
      <c r="Y1398" s="816"/>
      <c r="Z1398" s="812"/>
      <c r="AA1398" s="813"/>
      <c r="AB1398" s="203">
        <f t="shared" si="225"/>
        <v>0</v>
      </c>
    </row>
    <row r="1399" spans="1:1024 1030:2048 2054:3072 3078:4096 4102:5120 5126:6144 6150:7168 7174:8192 8198:9216 9222:10240 10246:11264 11270:12288 12294:13312 13318:14336 14342:15360 15366:16384" s="203" customFormat="1" ht="15" customHeight="1">
      <c r="A1399" s="863"/>
      <c r="B1399" s="864"/>
      <c r="C1399" s="883"/>
      <c r="D1399" s="985"/>
      <c r="E1399" s="986"/>
      <c r="F1399" s="1000" t="s">
        <v>235</v>
      </c>
      <c r="G1399" s="1001" t="s">
        <v>236</v>
      </c>
      <c r="H1399" s="869">
        <f>H494+H547+H815+H869+H938+H973+H1057+H1083+H1108+H1237+H1280+H1335+H1373+H1381</f>
        <v>501621754</v>
      </c>
      <c r="I1399" s="869" t="e">
        <f>#REF!+I1373+#REF!+I1280+I1237+I1108+I1083+I1057+I973+I938+I869+I815+I494+I547</f>
        <v>#REF!</v>
      </c>
      <c r="J1399" s="870" t="e">
        <f>I1399/H1399</f>
        <v>#REF!</v>
      </c>
      <c r="K1399" s="869" t="e">
        <f>#REF!+K1373+#REF!+K1280+K1237+K1108+K1083+K1057+K973+K938+K869+K815+K494+K547</f>
        <v>#REF!</v>
      </c>
      <c r="L1399" s="900">
        <v>0</v>
      </c>
      <c r="M1399" s="900">
        <v>0</v>
      </c>
      <c r="N1399" s="901"/>
      <c r="O1399" s="900">
        <f>L1399-M1399</f>
        <v>0</v>
      </c>
      <c r="P1399" s="900">
        <f>L1399+H1399</f>
        <v>501621754</v>
      </c>
      <c r="Q1399" s="900" t="e">
        <f>M1399+I1399</f>
        <v>#REF!</v>
      </c>
      <c r="R1399" s="901" t="e">
        <f>Q1399/P1399</f>
        <v>#REF!</v>
      </c>
      <c r="S1399" s="900" t="e">
        <f>P1399-Q1399</f>
        <v>#REF!</v>
      </c>
      <c r="T1399" s="855"/>
      <c r="V1399" s="874"/>
      <c r="W1399" s="874"/>
      <c r="X1399" s="815"/>
      <c r="Y1399" s="816"/>
      <c r="Z1399" s="812"/>
      <c r="AA1399" s="813"/>
      <c r="AB1399" s="203">
        <f t="shared" si="225"/>
        <v>0</v>
      </c>
    </row>
    <row r="1400" spans="1:1024 1030:2048 2054:3072 3078:4096 4102:5120 5126:6144 6150:7168 7174:8192 8198:9216 9222:10240 10246:11264 11270:12288 12294:13312 13318:14336 14342:15360 15366:16384" s="203" customFormat="1" ht="15" customHeight="1">
      <c r="A1400" s="863"/>
      <c r="B1400" s="864"/>
      <c r="C1400" s="883"/>
      <c r="D1400" s="985"/>
      <c r="E1400" s="986"/>
      <c r="F1400" s="1002" t="s">
        <v>245</v>
      </c>
      <c r="G1400" s="1001" t="s">
        <v>246</v>
      </c>
      <c r="H1400" s="869">
        <f>H1240</f>
        <v>0</v>
      </c>
      <c r="I1400" s="869">
        <f>I1240</f>
        <v>0</v>
      </c>
      <c r="J1400" s="870"/>
      <c r="K1400" s="869">
        <f>K1240</f>
        <v>0</v>
      </c>
      <c r="L1400" s="900">
        <f>L1238+L820</f>
        <v>0</v>
      </c>
      <c r="M1400" s="900">
        <f>M1238+M820</f>
        <v>157900</v>
      </c>
      <c r="N1400" s="901" t="e">
        <f>M1400/L1400</f>
        <v>#DIV/0!</v>
      </c>
      <c r="O1400" s="900">
        <f t="shared" ref="O1400:O1407" si="3279">L1400-M1400</f>
        <v>-157900</v>
      </c>
      <c r="P1400" s="900">
        <f>P1238+P820</f>
        <v>0</v>
      </c>
      <c r="Q1400" s="900">
        <f t="shared" ref="Q1400:Q1408" si="3280">M1400+I1400</f>
        <v>157900</v>
      </c>
      <c r="R1400" s="901" t="e">
        <f t="shared" ref="R1400:R1408" si="3281">Q1400/P1400</f>
        <v>#DIV/0!</v>
      </c>
      <c r="S1400" s="900">
        <f>P1400-Q1400</f>
        <v>-157900</v>
      </c>
      <c r="T1400" s="855"/>
      <c r="V1400" s="874"/>
      <c r="W1400" s="874"/>
      <c r="X1400" s="815"/>
      <c r="Y1400" s="816"/>
      <c r="Z1400" s="812"/>
      <c r="AA1400" s="813"/>
      <c r="AB1400" s="203">
        <f t="shared" si="225"/>
        <v>0</v>
      </c>
    </row>
    <row r="1401" spans="1:1024 1030:2048 2054:3072 3078:4096 4102:5120 5126:6144 6150:7168 7174:8192 8198:9216 9222:10240 10246:11264 11270:12288 12294:13312 13318:14336 14342:15360 15366:16384" s="203" customFormat="1" ht="15" customHeight="1">
      <c r="A1401" s="863"/>
      <c r="B1401" s="864"/>
      <c r="C1401" s="883"/>
      <c r="D1401" s="985"/>
      <c r="E1401" s="986"/>
      <c r="F1401" s="1003" t="s">
        <v>247</v>
      </c>
      <c r="G1401" s="1004" t="s">
        <v>4692</v>
      </c>
      <c r="H1401" s="869">
        <f>H1239</f>
        <v>0</v>
      </c>
      <c r="I1401" s="869">
        <f>I1239</f>
        <v>0</v>
      </c>
      <c r="J1401" s="870"/>
      <c r="K1401" s="869">
        <f>K1239</f>
        <v>0</v>
      </c>
      <c r="L1401" s="900">
        <f>L821+L974+L1239+L1388+L1311+L1327+L1058+L939</f>
        <v>54215580</v>
      </c>
      <c r="M1401" s="900">
        <f>M1239+M495+M939+M548+M1281+M821</f>
        <v>6599005.96</v>
      </c>
      <c r="N1401" s="901">
        <f>N1239</f>
        <v>0.73027505440929408</v>
      </c>
      <c r="O1401" s="900">
        <f t="shared" si="3279"/>
        <v>47616574.039999999</v>
      </c>
      <c r="P1401" s="900">
        <f>L1401</f>
        <v>54215580</v>
      </c>
      <c r="Q1401" s="900">
        <f t="shared" si="3280"/>
        <v>6599005.96</v>
      </c>
      <c r="R1401" s="901">
        <f t="shared" si="3281"/>
        <v>0.12171788921192027</v>
      </c>
      <c r="S1401" s="900">
        <f>P1401-Q1401</f>
        <v>47616574.039999999</v>
      </c>
      <c r="T1401" s="855"/>
      <c r="V1401" s="874"/>
      <c r="W1401" s="874"/>
      <c r="X1401" s="815"/>
      <c r="Y1401" s="816"/>
      <c r="Z1401" s="812"/>
      <c r="AA1401" s="813"/>
      <c r="AB1401" s="203">
        <f t="shared" si="225"/>
        <v>0</v>
      </c>
    </row>
    <row r="1402" spans="1:1024 1030:2048 2054:3072 3078:4096 4102:5120 5126:6144 6150:7168 7174:8192 8198:9216 9222:10240 10246:11264 11270:12288 12294:13312 13318:14336 14342:15360 15366:16384" s="203" customFormat="1" ht="15" hidden="1" customHeight="1">
      <c r="A1402" s="863"/>
      <c r="B1402" s="864"/>
      <c r="C1402" s="883"/>
      <c r="D1402" s="985"/>
      <c r="E1402" s="986"/>
      <c r="F1402" s="1003" t="s">
        <v>248</v>
      </c>
      <c r="G1402" s="1004" t="s">
        <v>4691</v>
      </c>
      <c r="H1402" s="869">
        <v>0</v>
      </c>
      <c r="I1402" s="869">
        <v>0</v>
      </c>
      <c r="J1402" s="870"/>
      <c r="K1402" s="869"/>
      <c r="L1402" s="900">
        <f>L1241</f>
        <v>0</v>
      </c>
      <c r="M1402" s="900">
        <f>M1241</f>
        <v>1262510</v>
      </c>
      <c r="N1402" s="901"/>
      <c r="O1402" s="900"/>
      <c r="P1402" s="900">
        <f>L1402</f>
        <v>0</v>
      </c>
      <c r="Q1402" s="900">
        <f t="shared" si="3280"/>
        <v>1262510</v>
      </c>
      <c r="R1402" s="901" t="e">
        <f t="shared" si="3281"/>
        <v>#DIV/0!</v>
      </c>
      <c r="S1402" s="900"/>
      <c r="T1402" s="855"/>
      <c r="V1402" s="874"/>
      <c r="W1402" s="874"/>
      <c r="X1402" s="815"/>
      <c r="Y1402" s="816"/>
      <c r="Z1402" s="812"/>
      <c r="AA1402" s="813"/>
    </row>
    <row r="1403" spans="1:1024 1030:2048 2054:3072 3078:4096 4102:5120 5126:6144 6150:7168 7174:8192 8198:9216 9222:10240 10246:11264 11270:12288 12294:13312 13318:14336 14342:15360 15366:16384" s="203" customFormat="1" ht="15" customHeight="1">
      <c r="A1403" s="863"/>
      <c r="B1403" s="864"/>
      <c r="C1403" s="883"/>
      <c r="D1403" s="985"/>
      <c r="E1403" s="986"/>
      <c r="F1403" s="1003" t="s">
        <v>249</v>
      </c>
      <c r="G1403" s="1004" t="s">
        <v>58</v>
      </c>
      <c r="H1403" s="869">
        <v>0</v>
      </c>
      <c r="I1403" s="869">
        <v>0</v>
      </c>
      <c r="J1403" s="870"/>
      <c r="K1403" s="869"/>
      <c r="L1403" s="900">
        <f>L823</f>
        <v>50000</v>
      </c>
      <c r="M1403" s="900">
        <f>M823</f>
        <v>0</v>
      </c>
      <c r="N1403" s="901">
        <f>M1403/L1403</f>
        <v>0</v>
      </c>
      <c r="O1403" s="900">
        <f t="shared" si="3279"/>
        <v>50000</v>
      </c>
      <c r="P1403" s="900">
        <f>SUM(H1403:L1403)</f>
        <v>50000</v>
      </c>
      <c r="Q1403" s="900">
        <f t="shared" si="3280"/>
        <v>0</v>
      </c>
      <c r="R1403" s="901">
        <f t="shared" si="3281"/>
        <v>0</v>
      </c>
      <c r="S1403" s="900">
        <f>P1403-Q1403</f>
        <v>50000</v>
      </c>
      <c r="T1403" s="855"/>
      <c r="V1403" s="874"/>
      <c r="W1403" s="874"/>
      <c r="X1403" s="815"/>
      <c r="Y1403" s="816"/>
      <c r="Z1403" s="812"/>
      <c r="AA1403" s="813"/>
    </row>
    <row r="1404" spans="1:1024 1030:2048 2054:3072 3078:4096 4102:5120 5126:6144 6150:7168 7174:8192 8198:9216 9222:10240 10246:11264 11270:12288 12294:13312 13318:14336 14342:15360 15366:16384" s="203" customFormat="1" ht="15" hidden="1" customHeight="1">
      <c r="A1404" s="863"/>
      <c r="B1404" s="864"/>
      <c r="C1404" s="883"/>
      <c r="D1404" s="985"/>
      <c r="E1404" s="986"/>
      <c r="F1404" s="1000">
        <v>10</v>
      </c>
      <c r="G1404" s="1001" t="s">
        <v>4934</v>
      </c>
      <c r="H1404" s="869">
        <v>0</v>
      </c>
      <c r="I1404" s="869">
        <v>0</v>
      </c>
      <c r="J1404" s="870"/>
      <c r="K1404" s="869">
        <v>0</v>
      </c>
      <c r="L1404" s="900"/>
      <c r="M1404" s="900">
        <v>0</v>
      </c>
      <c r="N1404" s="901"/>
      <c r="O1404" s="900">
        <f t="shared" si="3279"/>
        <v>0</v>
      </c>
      <c r="P1404" s="900">
        <f>L1404+H1404</f>
        <v>0</v>
      </c>
      <c r="Q1404" s="900">
        <f t="shared" si="3280"/>
        <v>0</v>
      </c>
      <c r="R1404" s="901"/>
      <c r="S1404" s="900">
        <f>P1404-Q1404</f>
        <v>0</v>
      </c>
      <c r="T1404" s="855"/>
      <c r="V1404" s="874"/>
      <c r="W1404" s="874"/>
      <c r="X1404" s="815"/>
      <c r="Y1404" s="816"/>
      <c r="Z1404" s="812"/>
      <c r="AA1404" s="813"/>
      <c r="AB1404" s="203">
        <f t="shared" si="225"/>
        <v>0</v>
      </c>
    </row>
    <row r="1405" spans="1:1024 1030:2048 2054:3072 3078:4096 4102:5120 5126:6144 6150:7168 7174:8192 8198:9216 9222:10240 10246:11264 11270:12288 12294:13312 13318:14336 14342:15360 15366:16384" s="203" customFormat="1" ht="15.75" customHeight="1">
      <c r="A1405" s="863"/>
      <c r="B1405" s="864"/>
      <c r="C1405" s="883"/>
      <c r="D1405" s="985"/>
      <c r="E1405" s="986"/>
      <c r="F1405" s="1000">
        <v>13</v>
      </c>
      <c r="G1405" s="1001" t="s">
        <v>4942</v>
      </c>
      <c r="H1405" s="869">
        <v>0</v>
      </c>
      <c r="I1405" s="869">
        <v>0</v>
      </c>
      <c r="J1405" s="870"/>
      <c r="K1405" s="869">
        <v>0</v>
      </c>
      <c r="L1405" s="900">
        <f>L940</f>
        <v>1000000</v>
      </c>
      <c r="M1405" s="900">
        <f>M499+M1242+M827+M550</f>
        <v>1499925</v>
      </c>
      <c r="N1405" s="901">
        <f>M1405/L1405</f>
        <v>1.499925</v>
      </c>
      <c r="O1405" s="900">
        <f t="shared" si="3279"/>
        <v>-499925</v>
      </c>
      <c r="P1405" s="900">
        <f>L1405+H1405</f>
        <v>1000000</v>
      </c>
      <c r="Q1405" s="900">
        <f t="shared" si="3280"/>
        <v>1499925</v>
      </c>
      <c r="R1405" s="901">
        <f t="shared" si="3281"/>
        <v>1.499925</v>
      </c>
      <c r="S1405" s="900">
        <f>P1405-Q1405</f>
        <v>-499925</v>
      </c>
      <c r="T1405" s="855"/>
      <c r="V1405" s="874"/>
      <c r="W1405" s="874"/>
      <c r="X1405" s="815"/>
      <c r="Y1405" s="816"/>
      <c r="Z1405" s="812"/>
      <c r="AA1405" s="813"/>
      <c r="AB1405" s="203">
        <f t="shared" si="225"/>
        <v>0</v>
      </c>
    </row>
    <row r="1406" spans="1:1024 1030:2048 2054:3072 3078:4096 4102:5120 5126:6144 6150:7168 7174:8192 8198:9216 9222:10240 10246:11264 11270:12288 12294:13312 13318:14336 14342:15360 15366:16384" s="203" customFormat="1" ht="28.5" customHeight="1">
      <c r="A1406" s="863"/>
      <c r="B1406" s="864"/>
      <c r="C1406" s="883"/>
      <c r="D1406" s="985"/>
      <c r="E1406" s="986"/>
      <c r="F1406" s="1000">
        <v>15</v>
      </c>
      <c r="G1406" s="1001" t="s">
        <v>261</v>
      </c>
      <c r="H1406" s="869">
        <v>0</v>
      </c>
      <c r="I1406" s="869">
        <v>0</v>
      </c>
      <c r="J1406" s="870"/>
      <c r="K1406" s="869"/>
      <c r="L1406" s="900">
        <f>L829</f>
        <v>68613</v>
      </c>
      <c r="M1406" s="900">
        <f>M829</f>
        <v>720982</v>
      </c>
      <c r="N1406" s="901"/>
      <c r="O1406" s="900"/>
      <c r="P1406" s="900">
        <f>L1406+H1406</f>
        <v>68613</v>
      </c>
      <c r="Q1406" s="900">
        <f t="shared" si="3280"/>
        <v>720982</v>
      </c>
      <c r="R1406" s="901">
        <f t="shared" si="3281"/>
        <v>10.507950388410359</v>
      </c>
      <c r="S1406" s="900"/>
      <c r="T1406" s="855"/>
      <c r="V1406" s="874"/>
      <c r="W1406" s="874"/>
      <c r="X1406" s="815"/>
      <c r="Y1406" s="816"/>
      <c r="Z1406" s="812"/>
      <c r="AA1406" s="813"/>
    </row>
    <row r="1407" spans="1:1024 1030:2048 2054:3072 3078:4096 4102:5120 5126:6144 6150:7168 7174:8192 8198:9216 9222:10240 10246:11264 11270:12288 12294:13312 13318:14336 14342:15360 15366:16384" s="203" customFormat="1" ht="30.75" thickBot="1">
      <c r="A1407" s="863"/>
      <c r="B1407" s="864"/>
      <c r="C1407" s="883"/>
      <c r="D1407" s="985"/>
      <c r="E1407" s="986"/>
      <c r="F1407" s="1000">
        <v>17</v>
      </c>
      <c r="G1407" s="1001" t="s">
        <v>5479</v>
      </c>
      <c r="H1407" s="869">
        <v>0</v>
      </c>
      <c r="I1407" s="869">
        <v>0</v>
      </c>
      <c r="J1407" s="870"/>
      <c r="K1407" s="869"/>
      <c r="L1407" s="900">
        <f>L831+L941+L1243+L1337+L975+L1395</f>
        <v>73930692</v>
      </c>
      <c r="M1407" s="900">
        <f>M830</f>
        <v>532589.81999999995</v>
      </c>
      <c r="N1407" s="901">
        <f>M1407/L1407</f>
        <v>7.2039068699641003E-3</v>
      </c>
      <c r="O1407" s="900">
        <f t="shared" si="3279"/>
        <v>73398102.180000007</v>
      </c>
      <c r="P1407" s="900">
        <f>SUM(H1407:L1407)</f>
        <v>73930692</v>
      </c>
      <c r="Q1407" s="900">
        <f t="shared" si="3280"/>
        <v>532589.81999999995</v>
      </c>
      <c r="R1407" s="901">
        <f t="shared" si="3281"/>
        <v>7.2039068699641003E-3</v>
      </c>
      <c r="S1407" s="900">
        <f>P1407-Q1407</f>
        <v>73398102.180000007</v>
      </c>
      <c r="T1407" s="855"/>
      <c r="V1407" s="874"/>
      <c r="W1407" s="874"/>
      <c r="X1407" s="815"/>
      <c r="Y1407" s="816"/>
      <c r="Z1407" s="812"/>
      <c r="AA1407" s="813"/>
    </row>
    <row r="1408" spans="1:1024 1030:2048 2054:3072 3078:4096 4102:5120 5126:6144 6150:7168 7174:8192 8198:9216 9222:10240 10246:11264 11270:12288 12294:13312 13318:14336 14342:15360 15366:16384" s="203" customFormat="1" ht="15.75" customHeight="1" thickBot="1">
      <c r="A1408" s="863"/>
      <c r="B1408" s="864"/>
      <c r="C1408" s="883"/>
      <c r="D1408" s="985"/>
      <c r="E1408" s="986"/>
      <c r="F1408" s="866"/>
      <c r="G1408" s="902" t="s">
        <v>5286</v>
      </c>
      <c r="H1408" s="903">
        <f>SUM(H1399:H1407)</f>
        <v>501621754</v>
      </c>
      <c r="I1408" s="903" t="e">
        <f>SUM(I1399:I1404)</f>
        <v>#REF!</v>
      </c>
      <c r="J1408" s="904" t="e">
        <f>I1408/H1408</f>
        <v>#REF!</v>
      </c>
      <c r="K1408" s="903" t="e">
        <f>SUM(K1399:K1404)</f>
        <v>#REF!</v>
      </c>
      <c r="L1408" s="905">
        <f>SUM(L1399:L1407)</f>
        <v>129264885</v>
      </c>
      <c r="M1408" s="905">
        <f>SUM(M1399:M1407)</f>
        <v>10772912.780000001</v>
      </c>
      <c r="N1408" s="906">
        <f>SUM(N1399)</f>
        <v>0</v>
      </c>
      <c r="O1408" s="905">
        <f>SUM(O1399:O1407)</f>
        <v>120406851.22</v>
      </c>
      <c r="P1408" s="905">
        <f>SUM(P1399:P1407)</f>
        <v>630886639</v>
      </c>
      <c r="Q1408" s="905" t="e">
        <f t="shared" si="3280"/>
        <v>#REF!</v>
      </c>
      <c r="R1408" s="906" t="e">
        <f t="shared" si="3281"/>
        <v>#REF!</v>
      </c>
      <c r="S1408" s="905" t="e">
        <f>SUM(S1399:S1407)</f>
        <v>#REF!</v>
      </c>
      <c r="T1408" s="855"/>
      <c r="V1408" s="874"/>
      <c r="W1408" s="874"/>
      <c r="X1408" s="815"/>
      <c r="Y1408" s="816"/>
      <c r="Z1408" s="812"/>
      <c r="AA1408" s="813"/>
      <c r="AB1408" s="203">
        <f t="shared" si="225"/>
        <v>0</v>
      </c>
    </row>
    <row r="1409" spans="1:31">
      <c r="G1409" s="797"/>
      <c r="H1409" s="798"/>
      <c r="I1409" s="798"/>
      <c r="J1409" s="799"/>
      <c r="K1409" s="798"/>
      <c r="L1409" s="800"/>
      <c r="M1409" s="800"/>
      <c r="N1409" s="801"/>
      <c r="O1409" s="800"/>
      <c r="P1409" s="800"/>
      <c r="Q1409" s="800"/>
      <c r="R1409" s="801"/>
      <c r="S1409" s="800"/>
      <c r="AB1409" s="84">
        <f t="shared" si="225"/>
        <v>0</v>
      </c>
    </row>
    <row r="1410" spans="1:31">
      <c r="A1410" s="84"/>
      <c r="B1410" s="84"/>
      <c r="C1410" s="84"/>
      <c r="D1410" s="84"/>
      <c r="G1410" s="797"/>
      <c r="H1410" s="798"/>
      <c r="I1410" s="798"/>
      <c r="J1410" s="799"/>
      <c r="K1410" s="798"/>
      <c r="L1410" s="800"/>
      <c r="M1410" s="800"/>
      <c r="N1410" s="801"/>
      <c r="O1410" s="800"/>
      <c r="P1410" s="800"/>
      <c r="Q1410" s="800"/>
      <c r="R1410" s="801"/>
      <c r="S1410" s="800"/>
      <c r="T1410" s="84"/>
    </row>
    <row r="1411" spans="1:31">
      <c r="A1411" s="84"/>
      <c r="B1411" s="84"/>
      <c r="C1411" s="84"/>
      <c r="D1411" s="84"/>
      <c r="G1411" s="797"/>
      <c r="H1411" s="798"/>
      <c r="I1411" s="798"/>
      <c r="J1411" s="799"/>
      <c r="K1411" s="798"/>
      <c r="L1411" s="800"/>
      <c r="M1411" s="800"/>
      <c r="N1411" s="801"/>
      <c r="O1411" s="800"/>
      <c r="P1411" s="800"/>
      <c r="Q1411" s="800"/>
      <c r="R1411" s="801"/>
      <c r="S1411" s="800"/>
      <c r="T1411" s="84"/>
    </row>
    <row r="1412" spans="1:31">
      <c r="A1412" s="84"/>
      <c r="B1412" s="84"/>
      <c r="C1412" s="84"/>
      <c r="D1412" s="84"/>
      <c r="G1412" s="797"/>
      <c r="H1412" s="798"/>
      <c r="I1412" s="798"/>
      <c r="J1412" s="799"/>
      <c r="K1412" s="798"/>
      <c r="L1412" s="800"/>
      <c r="M1412" s="800"/>
      <c r="N1412" s="801"/>
      <c r="O1412" s="800"/>
      <c r="P1412" s="800"/>
      <c r="Q1412" s="800"/>
      <c r="R1412" s="801"/>
      <c r="S1412" s="800"/>
      <c r="T1412" s="84"/>
    </row>
    <row r="1413" spans="1:31">
      <c r="A1413" s="84"/>
      <c r="B1413" s="84"/>
      <c r="C1413" s="84"/>
      <c r="D1413" s="84"/>
      <c r="G1413" s="797"/>
      <c r="H1413" s="798"/>
      <c r="I1413" s="798"/>
      <c r="J1413" s="799"/>
      <c r="K1413" s="798"/>
      <c r="L1413" s="800"/>
      <c r="M1413" s="800"/>
      <c r="N1413" s="801"/>
      <c r="O1413" s="800"/>
      <c r="P1413" s="800"/>
      <c r="Q1413" s="800"/>
      <c r="R1413" s="801"/>
      <c r="S1413" s="800"/>
      <c r="T1413" s="84"/>
    </row>
    <row r="1414" spans="1:31">
      <c r="A1414" s="935"/>
      <c r="B1414" s="936" t="s">
        <v>5287</v>
      </c>
      <c r="C1414" s="935"/>
      <c r="D1414" s="936"/>
      <c r="E1414" s="1005"/>
      <c r="F1414" s="1005"/>
      <c r="G1414" s="922" t="s">
        <v>4163</v>
      </c>
      <c r="H1414" s="939"/>
      <c r="I1414" s="939"/>
      <c r="J1414" s="940"/>
      <c r="K1414" s="939"/>
      <c r="L1414" s="1006"/>
      <c r="M1414" s="1006"/>
      <c r="N1414" s="1007"/>
      <c r="O1414" s="1006"/>
      <c r="P1414" s="1006"/>
      <c r="Q1414" s="1006"/>
      <c r="R1414" s="1007"/>
      <c r="S1414" s="1008"/>
      <c r="T1414" s="84"/>
      <c r="AB1414" s="84">
        <f t="shared" si="225"/>
        <v>0</v>
      </c>
    </row>
    <row r="1415" spans="1:31">
      <c r="C1415" s="747" t="s">
        <v>3596</v>
      </c>
      <c r="G1415" s="851" t="s">
        <v>4164</v>
      </c>
      <c r="T1415" s="84"/>
      <c r="AB1415" s="84">
        <f t="shared" si="225"/>
        <v>0</v>
      </c>
    </row>
    <row r="1416" spans="1:31" ht="28.5">
      <c r="C1416" s="747" t="s">
        <v>4067</v>
      </c>
      <c r="D1416" s="756"/>
      <c r="G1416" s="851" t="s">
        <v>4165</v>
      </c>
      <c r="T1416" s="84"/>
      <c r="AB1416" s="84">
        <f t="shared" si="225"/>
        <v>0</v>
      </c>
    </row>
    <row r="1417" spans="1:31">
      <c r="C1417" s="747"/>
      <c r="D1417" s="764">
        <v>820</v>
      </c>
      <c r="E1417" s="765"/>
      <c r="F1417" s="764"/>
      <c r="G1417" s="766" t="s">
        <v>208</v>
      </c>
      <c r="T1417" s="84"/>
      <c r="AB1417" s="84">
        <f t="shared" si="225"/>
        <v>0</v>
      </c>
    </row>
    <row r="1418" spans="1:31">
      <c r="A1418" s="84"/>
      <c r="B1418" s="84"/>
      <c r="C1418" s="84"/>
      <c r="D1418" s="84"/>
      <c r="E1418" s="1145" t="s">
        <v>5115</v>
      </c>
      <c r="F1418" s="768">
        <v>411</v>
      </c>
      <c r="G1418" s="769" t="s">
        <v>4104</v>
      </c>
      <c r="H1418" s="749">
        <f>9296021-250000-173282-250000</f>
        <v>8622739</v>
      </c>
      <c r="I1418" s="749">
        <v>4864724.8499999996</v>
      </c>
      <c r="J1418" s="750">
        <f>I1418/H1418</f>
        <v>0.56417396490836613</v>
      </c>
      <c r="K1418" s="749">
        <f t="shared" ref="K1418:K1450" si="3282">H1418-I1418</f>
        <v>3758014.1500000004</v>
      </c>
      <c r="L1418" s="751">
        <v>0</v>
      </c>
      <c r="M1418" s="751">
        <v>0</v>
      </c>
      <c r="O1418" s="751">
        <f>L1418-M1418</f>
        <v>0</v>
      </c>
      <c r="P1418" s="751">
        <f t="shared" ref="P1418:P1450" si="3283">L1418+H1418</f>
        <v>8622739</v>
      </c>
      <c r="Q1418" s="751">
        <f t="shared" ref="Q1418:Q1450" si="3284">M1418+I1418</f>
        <v>4864724.8499999996</v>
      </c>
      <c r="R1418" s="752">
        <f>Q1418/P1418</f>
        <v>0.56417396490836613</v>
      </c>
      <c r="S1418" s="751">
        <f>P1418-Q1418</f>
        <v>3758014.1500000004</v>
      </c>
      <c r="T1418" s="84"/>
      <c r="Z1418" s="812">
        <f t="shared" ref="Z1418:Z1450" si="3285">H1418-X1418+Y1418</f>
        <v>8622739</v>
      </c>
      <c r="AA1418" s="813">
        <v>6622948</v>
      </c>
      <c r="AB1418" s="84">
        <f t="shared" si="225"/>
        <v>1999791</v>
      </c>
      <c r="AE1418" s="84">
        <f t="shared" ref="AE1418:AE1450" si="3286">H1418-AA1418</f>
        <v>1999791</v>
      </c>
    </row>
    <row r="1419" spans="1:31">
      <c r="A1419" s="84"/>
      <c r="B1419" s="84"/>
      <c r="C1419" s="84"/>
      <c r="D1419" s="84"/>
      <c r="E1419" s="1145" t="s">
        <v>5116</v>
      </c>
      <c r="F1419" s="768">
        <v>412</v>
      </c>
      <c r="G1419" s="769" t="s">
        <v>3764</v>
      </c>
      <c r="H1419" s="749">
        <f>1723482-200000-220000</f>
        <v>1303482</v>
      </c>
      <c r="I1419" s="749">
        <v>811843.76000000036</v>
      </c>
      <c r="J1419" s="750">
        <f t="shared" ref="J1419:J1469" si="3287">I1419/H1419</f>
        <v>0.62282698188390817</v>
      </c>
      <c r="K1419" s="749">
        <f t="shared" si="3282"/>
        <v>491638.23999999964</v>
      </c>
      <c r="L1419" s="751">
        <v>0</v>
      </c>
      <c r="M1419" s="751">
        <v>0</v>
      </c>
      <c r="O1419" s="751">
        <f t="shared" ref="O1419:O1469" si="3288">L1419-M1419</f>
        <v>0</v>
      </c>
      <c r="P1419" s="751">
        <f t="shared" si="3283"/>
        <v>1303482</v>
      </c>
      <c r="Q1419" s="751">
        <f t="shared" si="3284"/>
        <v>811843.76000000036</v>
      </c>
      <c r="R1419" s="752">
        <f t="shared" ref="R1419:R1469" si="3289">Q1419/P1419</f>
        <v>0.62282698188390817</v>
      </c>
      <c r="S1419" s="751">
        <f t="shared" ref="S1419:S1469" si="3290">P1419-Q1419</f>
        <v>491638.23999999964</v>
      </c>
      <c r="T1419" s="84"/>
      <c r="Z1419" s="812">
        <f t="shared" si="3285"/>
        <v>1303482</v>
      </c>
      <c r="AA1419" s="813">
        <v>1186108</v>
      </c>
      <c r="AB1419" s="84">
        <f t="shared" si="225"/>
        <v>117374</v>
      </c>
      <c r="AE1419" s="84">
        <f t="shared" si="3286"/>
        <v>117374</v>
      </c>
    </row>
    <row r="1420" spans="1:31" hidden="1">
      <c r="A1420" s="84"/>
      <c r="B1420" s="84"/>
      <c r="C1420" s="84"/>
      <c r="D1420" s="84"/>
      <c r="F1420" s="768">
        <v>413</v>
      </c>
      <c r="G1420" s="769" t="s">
        <v>4105</v>
      </c>
      <c r="H1420" s="749">
        <v>0</v>
      </c>
      <c r="I1420" s="749">
        <v>0</v>
      </c>
      <c r="J1420" s="750" t="e">
        <f t="shared" si="3287"/>
        <v>#DIV/0!</v>
      </c>
      <c r="K1420" s="749">
        <f t="shared" si="3282"/>
        <v>0</v>
      </c>
      <c r="L1420" s="751">
        <v>0</v>
      </c>
      <c r="M1420" s="751">
        <v>0</v>
      </c>
      <c r="O1420" s="751">
        <f t="shared" si="3288"/>
        <v>0</v>
      </c>
      <c r="P1420" s="751">
        <f t="shared" si="3283"/>
        <v>0</v>
      </c>
      <c r="Q1420" s="751">
        <f t="shared" si="3284"/>
        <v>0</v>
      </c>
      <c r="R1420" s="752" t="e">
        <f t="shared" si="3289"/>
        <v>#DIV/0!</v>
      </c>
      <c r="S1420" s="751">
        <f t="shared" si="3290"/>
        <v>0</v>
      </c>
      <c r="T1420" s="84"/>
      <c r="Z1420" s="812">
        <f t="shared" si="3285"/>
        <v>0</v>
      </c>
      <c r="AA1420" s="813">
        <v>0</v>
      </c>
      <c r="AB1420" s="84">
        <f t="shared" ref="AB1420:AB1485" si="3291">Z1420-AA1420</f>
        <v>0</v>
      </c>
      <c r="AE1420" s="84">
        <f t="shared" si="3286"/>
        <v>0</v>
      </c>
    </row>
    <row r="1421" spans="1:31">
      <c r="A1421" s="84"/>
      <c r="B1421" s="84"/>
      <c r="C1421" s="84"/>
      <c r="D1421" s="84"/>
      <c r="E1421" s="1145" t="s">
        <v>5117</v>
      </c>
      <c r="F1421" s="768">
        <v>414</v>
      </c>
      <c r="G1421" s="769" t="s">
        <v>3767</v>
      </c>
      <c r="H1421" s="749">
        <v>550000</v>
      </c>
      <c r="I1421" s="749">
        <v>267335.25</v>
      </c>
      <c r="J1421" s="750">
        <f t="shared" si="3287"/>
        <v>0.48606409090909092</v>
      </c>
      <c r="K1421" s="749">
        <f t="shared" si="3282"/>
        <v>282664.75</v>
      </c>
      <c r="L1421" s="871">
        <v>50000</v>
      </c>
      <c r="M1421" s="871">
        <v>24509.68</v>
      </c>
      <c r="N1421" s="872">
        <f>M1421/L1421</f>
        <v>0.49019360000000001</v>
      </c>
      <c r="O1421" s="871">
        <f t="shared" si="3288"/>
        <v>25490.32</v>
      </c>
      <c r="P1421" s="871">
        <f t="shared" si="3283"/>
        <v>600000</v>
      </c>
      <c r="Q1421" s="871">
        <f t="shared" si="3284"/>
        <v>291844.93</v>
      </c>
      <c r="R1421" s="872">
        <f t="shared" si="3289"/>
        <v>0.48640821666666667</v>
      </c>
      <c r="S1421" s="871">
        <f t="shared" si="3290"/>
        <v>308155.07</v>
      </c>
      <c r="T1421" s="84"/>
      <c r="Z1421" s="812">
        <f t="shared" si="3285"/>
        <v>550000</v>
      </c>
      <c r="AA1421" s="813">
        <v>50000</v>
      </c>
      <c r="AB1421" s="84">
        <f t="shared" si="3291"/>
        <v>500000</v>
      </c>
      <c r="AE1421" s="84">
        <f t="shared" si="3286"/>
        <v>500000</v>
      </c>
    </row>
    <row r="1422" spans="1:31">
      <c r="A1422" s="84"/>
      <c r="B1422" s="84"/>
      <c r="C1422" s="84"/>
      <c r="D1422" s="84"/>
      <c r="E1422" s="1145" t="s">
        <v>5118</v>
      </c>
      <c r="F1422" s="768">
        <v>415</v>
      </c>
      <c r="G1422" s="769" t="s">
        <v>4114</v>
      </c>
      <c r="H1422" s="749">
        <f>500000-150000-50000</f>
        <v>300000</v>
      </c>
      <c r="I1422" s="749">
        <v>210003.69</v>
      </c>
      <c r="J1422" s="750">
        <f t="shared" si="3287"/>
        <v>0.70001230000000003</v>
      </c>
      <c r="K1422" s="749">
        <f t="shared" si="3282"/>
        <v>89996.31</v>
      </c>
      <c r="L1422" s="751">
        <v>0</v>
      </c>
      <c r="M1422" s="751">
        <v>0</v>
      </c>
      <c r="O1422" s="751">
        <f t="shared" si="3288"/>
        <v>0</v>
      </c>
      <c r="P1422" s="751">
        <f t="shared" si="3283"/>
        <v>300000</v>
      </c>
      <c r="Q1422" s="751">
        <f t="shared" si="3284"/>
        <v>210003.69</v>
      </c>
      <c r="R1422" s="752">
        <f t="shared" si="3289"/>
        <v>0.70001230000000003</v>
      </c>
      <c r="S1422" s="751">
        <f t="shared" si="3290"/>
        <v>89996.31</v>
      </c>
      <c r="T1422" s="84"/>
      <c r="Z1422" s="812">
        <f t="shared" si="3285"/>
        <v>300000</v>
      </c>
      <c r="AA1422" s="813">
        <v>335000</v>
      </c>
      <c r="AB1422" s="84">
        <f t="shared" si="3291"/>
        <v>-35000</v>
      </c>
      <c r="AE1422" s="84">
        <f t="shared" si="3286"/>
        <v>-35000</v>
      </c>
    </row>
    <row r="1423" spans="1:31" hidden="1">
      <c r="A1423" s="84"/>
      <c r="B1423" s="84"/>
      <c r="C1423" s="84"/>
      <c r="D1423" s="84"/>
      <c r="E1423" s="746" t="s">
        <v>5123</v>
      </c>
      <c r="F1423" s="768">
        <v>416</v>
      </c>
      <c r="G1423" s="769" t="s">
        <v>4115</v>
      </c>
      <c r="H1423" s="749">
        <v>0</v>
      </c>
      <c r="I1423" s="749">
        <v>0</v>
      </c>
      <c r="J1423" s="750" t="e">
        <f t="shared" si="3287"/>
        <v>#DIV/0!</v>
      </c>
      <c r="K1423" s="749">
        <f t="shared" si="3282"/>
        <v>0</v>
      </c>
      <c r="L1423" s="751">
        <v>0</v>
      </c>
      <c r="M1423" s="751">
        <v>0</v>
      </c>
      <c r="O1423" s="751">
        <f t="shared" si="3288"/>
        <v>0</v>
      </c>
      <c r="P1423" s="751">
        <f t="shared" si="3283"/>
        <v>0</v>
      </c>
      <c r="Q1423" s="751">
        <f t="shared" si="3284"/>
        <v>0</v>
      </c>
      <c r="R1423" s="752" t="e">
        <f t="shared" si="3289"/>
        <v>#DIV/0!</v>
      </c>
      <c r="S1423" s="751">
        <f t="shared" si="3290"/>
        <v>0</v>
      </c>
      <c r="T1423" s="84"/>
      <c r="Z1423" s="812">
        <f t="shared" si="3285"/>
        <v>0</v>
      </c>
      <c r="AA1423" s="813">
        <v>0</v>
      </c>
      <c r="AB1423" s="84">
        <f t="shared" si="3291"/>
        <v>0</v>
      </c>
      <c r="AE1423" s="84">
        <f t="shared" si="3286"/>
        <v>0</v>
      </c>
    </row>
    <row r="1424" spans="1:31" hidden="1">
      <c r="A1424" s="84"/>
      <c r="B1424" s="84"/>
      <c r="C1424" s="84"/>
      <c r="D1424" s="84"/>
      <c r="F1424" s="768">
        <v>417</v>
      </c>
      <c r="G1424" s="769" t="s">
        <v>4116</v>
      </c>
      <c r="H1424" s="749">
        <v>0</v>
      </c>
      <c r="I1424" s="749">
        <v>0</v>
      </c>
      <c r="J1424" s="750" t="e">
        <f t="shared" si="3287"/>
        <v>#DIV/0!</v>
      </c>
      <c r="K1424" s="749">
        <f t="shared" si="3282"/>
        <v>0</v>
      </c>
      <c r="L1424" s="751">
        <v>0</v>
      </c>
      <c r="M1424" s="751">
        <v>0</v>
      </c>
      <c r="O1424" s="751">
        <f t="shared" si="3288"/>
        <v>0</v>
      </c>
      <c r="P1424" s="751">
        <f t="shared" si="3283"/>
        <v>0</v>
      </c>
      <c r="Q1424" s="751">
        <f t="shared" si="3284"/>
        <v>0</v>
      </c>
      <c r="R1424" s="752" t="e">
        <f t="shared" si="3289"/>
        <v>#DIV/0!</v>
      </c>
      <c r="S1424" s="751">
        <f t="shared" si="3290"/>
        <v>0</v>
      </c>
      <c r="T1424" s="84"/>
      <c r="Z1424" s="812">
        <f t="shared" si="3285"/>
        <v>0</v>
      </c>
      <c r="AA1424" s="813">
        <v>0</v>
      </c>
      <c r="AB1424" s="84">
        <f t="shared" si="3291"/>
        <v>0</v>
      </c>
      <c r="AE1424" s="84">
        <f t="shared" si="3286"/>
        <v>0</v>
      </c>
    </row>
    <row r="1425" spans="1:31" hidden="1">
      <c r="A1425" s="84"/>
      <c r="B1425" s="84"/>
      <c r="C1425" s="84"/>
      <c r="D1425" s="84"/>
      <c r="F1425" s="768">
        <v>418</v>
      </c>
      <c r="G1425" s="769" t="s">
        <v>3773</v>
      </c>
      <c r="H1425" s="749">
        <v>0</v>
      </c>
      <c r="I1425" s="749">
        <v>0</v>
      </c>
      <c r="J1425" s="750" t="e">
        <f t="shared" si="3287"/>
        <v>#DIV/0!</v>
      </c>
      <c r="K1425" s="749">
        <f t="shared" si="3282"/>
        <v>0</v>
      </c>
      <c r="L1425" s="751">
        <v>0</v>
      </c>
      <c r="M1425" s="751">
        <v>0</v>
      </c>
      <c r="O1425" s="751">
        <f t="shared" si="3288"/>
        <v>0</v>
      </c>
      <c r="P1425" s="751">
        <f t="shared" si="3283"/>
        <v>0</v>
      </c>
      <c r="Q1425" s="751">
        <f t="shared" si="3284"/>
        <v>0</v>
      </c>
      <c r="R1425" s="752" t="e">
        <f t="shared" si="3289"/>
        <v>#DIV/0!</v>
      </c>
      <c r="S1425" s="751">
        <f t="shared" si="3290"/>
        <v>0</v>
      </c>
      <c r="T1425" s="84"/>
      <c r="Z1425" s="812">
        <f t="shared" si="3285"/>
        <v>0</v>
      </c>
      <c r="AA1425" s="813">
        <v>0</v>
      </c>
      <c r="AB1425" s="84">
        <f t="shared" si="3291"/>
        <v>0</v>
      </c>
      <c r="AE1425" s="84">
        <f t="shared" si="3286"/>
        <v>0</v>
      </c>
    </row>
    <row r="1426" spans="1:31">
      <c r="A1426" s="84"/>
      <c r="B1426" s="84"/>
      <c r="C1426" s="84"/>
      <c r="D1426" s="84"/>
      <c r="E1426" s="1145" t="s">
        <v>5501</v>
      </c>
      <c r="F1426" s="768">
        <v>416</v>
      </c>
      <c r="G1426" s="769" t="s">
        <v>4115</v>
      </c>
      <c r="H1426" s="749">
        <v>630000</v>
      </c>
      <c r="T1426" s="84"/>
      <c r="Z1426" s="812">
        <f t="shared" si="3285"/>
        <v>630000</v>
      </c>
    </row>
    <row r="1427" spans="1:31">
      <c r="A1427" s="84"/>
      <c r="B1427" s="84"/>
      <c r="C1427" s="84"/>
      <c r="D1427" s="84"/>
      <c r="E1427" s="1145" t="s">
        <v>5119</v>
      </c>
      <c r="F1427" s="768">
        <v>421</v>
      </c>
      <c r="G1427" s="769" t="s">
        <v>3777</v>
      </c>
      <c r="H1427" s="749">
        <v>555000</v>
      </c>
      <c r="I1427" s="749">
        <f>274506-2951.59</f>
        <v>271554.40999999997</v>
      </c>
      <c r="J1427" s="750">
        <f t="shared" si="3287"/>
        <v>0.48928722522522516</v>
      </c>
      <c r="K1427" s="749">
        <f t="shared" si="3282"/>
        <v>283445.59000000003</v>
      </c>
      <c r="L1427" s="871">
        <v>90000</v>
      </c>
      <c r="M1427" s="871">
        <v>63632.090000000011</v>
      </c>
      <c r="N1427" s="872">
        <f>M1427/L1427</f>
        <v>0.70702322222222236</v>
      </c>
      <c r="O1427" s="871">
        <f t="shared" si="3288"/>
        <v>26367.909999999989</v>
      </c>
      <c r="P1427" s="871">
        <f t="shared" si="3283"/>
        <v>645000</v>
      </c>
      <c r="Q1427" s="871">
        <f t="shared" si="3284"/>
        <v>335186.5</v>
      </c>
      <c r="R1427" s="872">
        <f t="shared" si="3289"/>
        <v>0.51966899224806207</v>
      </c>
      <c r="S1427" s="871">
        <f t="shared" si="3290"/>
        <v>309813.5</v>
      </c>
      <c r="T1427" s="84"/>
      <c r="Y1427" s="816">
        <v>40000</v>
      </c>
      <c r="Z1427" s="812">
        <f t="shared" si="3285"/>
        <v>595000</v>
      </c>
      <c r="AA1427" s="813">
        <v>505000</v>
      </c>
      <c r="AB1427" s="84">
        <f t="shared" si="3291"/>
        <v>90000</v>
      </c>
      <c r="AE1427" s="84">
        <f t="shared" si="3286"/>
        <v>50000</v>
      </c>
    </row>
    <row r="1428" spans="1:31">
      <c r="A1428" s="84"/>
      <c r="B1428" s="84"/>
      <c r="C1428" s="84"/>
      <c r="D1428" s="84"/>
      <c r="E1428" s="1145" t="s">
        <v>5120</v>
      </c>
      <c r="F1428" s="768">
        <v>422</v>
      </c>
      <c r="G1428" s="769" t="s">
        <v>3778</v>
      </c>
      <c r="H1428" s="749">
        <v>40000</v>
      </c>
      <c r="I1428" s="749">
        <v>0</v>
      </c>
      <c r="J1428" s="750">
        <f t="shared" si="3287"/>
        <v>0</v>
      </c>
      <c r="K1428" s="749">
        <f t="shared" si="3282"/>
        <v>40000</v>
      </c>
      <c r="L1428" s="871">
        <v>20000</v>
      </c>
      <c r="M1428" s="871">
        <v>0</v>
      </c>
      <c r="N1428" s="872">
        <f>M1428/L1428</f>
        <v>0</v>
      </c>
      <c r="O1428" s="871">
        <f t="shared" si="3288"/>
        <v>20000</v>
      </c>
      <c r="P1428" s="871">
        <f t="shared" si="3283"/>
        <v>60000</v>
      </c>
      <c r="Q1428" s="871">
        <f t="shared" si="3284"/>
        <v>0</v>
      </c>
      <c r="R1428" s="872">
        <f t="shared" si="3289"/>
        <v>0</v>
      </c>
      <c r="S1428" s="871">
        <f t="shared" si="3290"/>
        <v>60000</v>
      </c>
      <c r="T1428" s="84"/>
      <c r="Z1428" s="812">
        <f t="shared" si="3285"/>
        <v>40000</v>
      </c>
      <c r="AA1428" s="813">
        <v>50000</v>
      </c>
      <c r="AB1428" s="84">
        <f t="shared" si="3291"/>
        <v>-10000</v>
      </c>
      <c r="AE1428" s="84">
        <f t="shared" si="3286"/>
        <v>-10000</v>
      </c>
    </row>
    <row r="1429" spans="1:31">
      <c r="A1429" s="84"/>
      <c r="B1429" s="84"/>
      <c r="C1429" s="84"/>
      <c r="D1429" s="84"/>
      <c r="E1429" s="1145" t="s">
        <v>5388</v>
      </c>
      <c r="F1429" s="768">
        <v>423</v>
      </c>
      <c r="G1429" s="769" t="s">
        <v>3779</v>
      </c>
      <c r="H1429" s="749">
        <v>1610000</v>
      </c>
      <c r="I1429" s="749">
        <v>159833.18000000002</v>
      </c>
      <c r="J1429" s="750">
        <f t="shared" si="3287"/>
        <v>9.9275267080745355E-2</v>
      </c>
      <c r="K1429" s="749">
        <f t="shared" si="3282"/>
        <v>1450166.82</v>
      </c>
      <c r="L1429" s="871">
        <v>80000</v>
      </c>
      <c r="M1429" s="871">
        <v>25974.6</v>
      </c>
      <c r="N1429" s="872">
        <f>M1429/L1429</f>
        <v>0.32468249999999999</v>
      </c>
      <c r="O1429" s="871">
        <f t="shared" si="3288"/>
        <v>54025.4</v>
      </c>
      <c r="P1429" s="871">
        <f t="shared" si="3283"/>
        <v>1690000</v>
      </c>
      <c r="Q1429" s="871">
        <f t="shared" si="3284"/>
        <v>185807.78000000003</v>
      </c>
      <c r="R1429" s="872">
        <f t="shared" si="3289"/>
        <v>0.10994543195266274</v>
      </c>
      <c r="S1429" s="871">
        <f t="shared" si="3290"/>
        <v>1504192.22</v>
      </c>
      <c r="T1429" s="84"/>
      <c r="Y1429" s="816">
        <v>40000</v>
      </c>
      <c r="Z1429" s="812">
        <f t="shared" si="3285"/>
        <v>1650000</v>
      </c>
      <c r="AA1429" s="813">
        <v>365000</v>
      </c>
      <c r="AB1429" s="84">
        <f t="shared" si="3291"/>
        <v>1285000</v>
      </c>
      <c r="AE1429" s="84">
        <f t="shared" si="3286"/>
        <v>1245000</v>
      </c>
    </row>
    <row r="1430" spans="1:31">
      <c r="A1430" s="84"/>
      <c r="B1430" s="84"/>
      <c r="C1430" s="84"/>
      <c r="D1430" s="84"/>
      <c r="E1430" s="1145" t="s">
        <v>5123</v>
      </c>
      <c r="F1430" s="768">
        <v>424</v>
      </c>
      <c r="G1430" s="769" t="s">
        <v>3781</v>
      </c>
      <c r="H1430" s="749">
        <v>1220000</v>
      </c>
      <c r="I1430" s="749">
        <v>149250</v>
      </c>
      <c r="J1430" s="750">
        <f t="shared" si="3287"/>
        <v>0.1223360655737705</v>
      </c>
      <c r="K1430" s="749">
        <f t="shared" si="3282"/>
        <v>1070750</v>
      </c>
      <c r="L1430" s="751">
        <v>0</v>
      </c>
      <c r="M1430" s="751">
        <v>0</v>
      </c>
      <c r="O1430" s="751">
        <f t="shared" si="3288"/>
        <v>0</v>
      </c>
      <c r="P1430" s="751">
        <f t="shared" si="3283"/>
        <v>1220000</v>
      </c>
      <c r="Q1430" s="751">
        <f t="shared" si="3284"/>
        <v>149250</v>
      </c>
      <c r="R1430" s="752">
        <f t="shared" si="3289"/>
        <v>0.1223360655737705</v>
      </c>
      <c r="S1430" s="751">
        <f t="shared" si="3290"/>
        <v>1070750</v>
      </c>
      <c r="T1430" s="84"/>
      <c r="Z1430" s="812">
        <f t="shared" si="3285"/>
        <v>1220000</v>
      </c>
      <c r="AA1430" s="813">
        <v>500000</v>
      </c>
      <c r="AB1430" s="84">
        <f t="shared" si="3291"/>
        <v>720000</v>
      </c>
      <c r="AE1430" s="84">
        <f t="shared" si="3286"/>
        <v>720000</v>
      </c>
    </row>
    <row r="1431" spans="1:31">
      <c r="A1431" s="84"/>
      <c r="B1431" s="84"/>
      <c r="C1431" s="84"/>
      <c r="D1431" s="84"/>
      <c r="E1431" s="1145" t="s">
        <v>5124</v>
      </c>
      <c r="F1431" s="768">
        <v>425</v>
      </c>
      <c r="G1431" s="769" t="s">
        <v>4117</v>
      </c>
      <c r="H1431" s="749">
        <f>80000-30000</f>
        <v>50000</v>
      </c>
      <c r="I1431" s="749">
        <v>13590</v>
      </c>
      <c r="J1431" s="750">
        <f t="shared" si="3287"/>
        <v>0.27179999999999999</v>
      </c>
      <c r="K1431" s="749">
        <f t="shared" si="3282"/>
        <v>36410</v>
      </c>
      <c r="L1431" s="871">
        <v>0</v>
      </c>
      <c r="M1431" s="871">
        <v>0</v>
      </c>
      <c r="N1431" s="872"/>
      <c r="O1431" s="871">
        <f t="shared" si="3288"/>
        <v>0</v>
      </c>
      <c r="P1431" s="871">
        <f t="shared" si="3283"/>
        <v>50000</v>
      </c>
      <c r="Q1431" s="871">
        <f t="shared" si="3284"/>
        <v>13590</v>
      </c>
      <c r="R1431" s="872">
        <f t="shared" si="3289"/>
        <v>0.27179999999999999</v>
      </c>
      <c r="S1431" s="871">
        <f t="shared" si="3290"/>
        <v>36410</v>
      </c>
      <c r="T1431" s="84"/>
      <c r="Z1431" s="812">
        <f t="shared" si="3285"/>
        <v>50000</v>
      </c>
      <c r="AA1431" s="813">
        <v>380000</v>
      </c>
      <c r="AB1431" s="84">
        <f t="shared" si="3291"/>
        <v>-330000</v>
      </c>
      <c r="AE1431" s="84">
        <f t="shared" si="3286"/>
        <v>-330000</v>
      </c>
    </row>
    <row r="1432" spans="1:31">
      <c r="A1432" s="84"/>
      <c r="B1432" s="84"/>
      <c r="C1432" s="84"/>
      <c r="D1432" s="84"/>
      <c r="E1432" s="1145" t="s">
        <v>5125</v>
      </c>
      <c r="F1432" s="768">
        <v>426</v>
      </c>
      <c r="G1432" s="769" t="s">
        <v>3785</v>
      </c>
      <c r="H1432" s="749">
        <f>409000+30000+50000</f>
        <v>489000</v>
      </c>
      <c r="I1432" s="749">
        <v>80960.91</v>
      </c>
      <c r="J1432" s="750">
        <f t="shared" si="3287"/>
        <v>0.16556423312883436</v>
      </c>
      <c r="K1432" s="749">
        <f t="shared" si="3282"/>
        <v>408039.08999999997</v>
      </c>
      <c r="L1432" s="871">
        <v>257000</v>
      </c>
      <c r="M1432" s="871">
        <f>44543.72+53227.12</f>
        <v>97770.84</v>
      </c>
      <c r="N1432" s="872">
        <f>M1432/L1432</f>
        <v>0.38043128404669257</v>
      </c>
      <c r="O1432" s="871">
        <f t="shared" si="3288"/>
        <v>159229.16</v>
      </c>
      <c r="P1432" s="871">
        <f t="shared" si="3283"/>
        <v>746000</v>
      </c>
      <c r="Q1432" s="871">
        <f t="shared" si="3284"/>
        <v>178731.75</v>
      </c>
      <c r="R1432" s="872">
        <f t="shared" si="3289"/>
        <v>0.2395867962466488</v>
      </c>
      <c r="S1432" s="871">
        <f t="shared" si="3290"/>
        <v>567268.25</v>
      </c>
      <c r="T1432" s="84"/>
      <c r="Z1432" s="812">
        <f t="shared" si="3285"/>
        <v>489000</v>
      </c>
      <c r="AA1432" s="813">
        <v>410000</v>
      </c>
      <c r="AB1432" s="84">
        <f t="shared" si="3291"/>
        <v>79000</v>
      </c>
      <c r="AE1432" s="84">
        <f t="shared" si="3286"/>
        <v>79000</v>
      </c>
    </row>
    <row r="1433" spans="1:31" hidden="1">
      <c r="A1433" s="84"/>
      <c r="B1433" s="84"/>
      <c r="C1433" s="84"/>
      <c r="D1433" s="84"/>
      <c r="F1433" s="768">
        <v>431</v>
      </c>
      <c r="G1433" s="769" t="s">
        <v>4118</v>
      </c>
      <c r="H1433" s="749">
        <v>0</v>
      </c>
      <c r="I1433" s="749">
        <v>0</v>
      </c>
      <c r="J1433" s="750" t="e">
        <f t="shared" si="3287"/>
        <v>#DIV/0!</v>
      </c>
      <c r="K1433" s="749">
        <f t="shared" si="3282"/>
        <v>0</v>
      </c>
      <c r="L1433" s="871">
        <v>0</v>
      </c>
      <c r="M1433" s="871">
        <v>0</v>
      </c>
      <c r="N1433" s="872"/>
      <c r="O1433" s="871">
        <f t="shared" si="3288"/>
        <v>0</v>
      </c>
      <c r="P1433" s="871">
        <f t="shared" si="3283"/>
        <v>0</v>
      </c>
      <c r="Q1433" s="871">
        <f t="shared" si="3284"/>
        <v>0</v>
      </c>
      <c r="R1433" s="872" t="e">
        <f t="shared" si="3289"/>
        <v>#DIV/0!</v>
      </c>
      <c r="S1433" s="871">
        <f t="shared" si="3290"/>
        <v>0</v>
      </c>
      <c r="T1433" s="84"/>
      <c r="Z1433" s="812">
        <f t="shared" si="3285"/>
        <v>0</v>
      </c>
      <c r="AA1433" s="813">
        <v>0</v>
      </c>
      <c r="AB1433" s="84">
        <f t="shared" si="3291"/>
        <v>0</v>
      </c>
      <c r="AE1433" s="84">
        <f t="shared" si="3286"/>
        <v>0</v>
      </c>
    </row>
    <row r="1434" spans="1:31" hidden="1">
      <c r="A1434" s="84"/>
      <c r="B1434" s="84"/>
      <c r="C1434" s="84"/>
      <c r="D1434" s="84"/>
      <c r="F1434" s="768">
        <v>432</v>
      </c>
      <c r="G1434" s="769" t="s">
        <v>4119</v>
      </c>
      <c r="H1434" s="749">
        <v>0</v>
      </c>
      <c r="I1434" s="749">
        <v>0</v>
      </c>
      <c r="J1434" s="750" t="e">
        <f t="shared" si="3287"/>
        <v>#DIV/0!</v>
      </c>
      <c r="K1434" s="749">
        <f t="shared" si="3282"/>
        <v>0</v>
      </c>
      <c r="L1434" s="871">
        <v>0</v>
      </c>
      <c r="M1434" s="871">
        <v>0</v>
      </c>
      <c r="N1434" s="872"/>
      <c r="O1434" s="871">
        <f t="shared" si="3288"/>
        <v>0</v>
      </c>
      <c r="P1434" s="871">
        <f t="shared" si="3283"/>
        <v>0</v>
      </c>
      <c r="Q1434" s="871">
        <f t="shared" si="3284"/>
        <v>0</v>
      </c>
      <c r="R1434" s="872" t="e">
        <f t="shared" si="3289"/>
        <v>#DIV/0!</v>
      </c>
      <c r="S1434" s="871">
        <f t="shared" si="3290"/>
        <v>0</v>
      </c>
      <c r="T1434" s="84"/>
      <c r="Z1434" s="812">
        <f t="shared" si="3285"/>
        <v>0</v>
      </c>
      <c r="AA1434" s="813">
        <v>0</v>
      </c>
      <c r="AB1434" s="84">
        <f t="shared" si="3291"/>
        <v>0</v>
      </c>
      <c r="AE1434" s="84">
        <f t="shared" si="3286"/>
        <v>0</v>
      </c>
    </row>
    <row r="1435" spans="1:31" hidden="1">
      <c r="A1435" s="84"/>
      <c r="B1435" s="84"/>
      <c r="C1435" s="84"/>
      <c r="D1435" s="84"/>
      <c r="E1435" s="976"/>
      <c r="F1435" s="768">
        <v>433</v>
      </c>
      <c r="G1435" s="769" t="s">
        <v>4120</v>
      </c>
      <c r="H1435" s="749">
        <v>0</v>
      </c>
      <c r="I1435" s="749">
        <v>0</v>
      </c>
      <c r="J1435" s="750" t="e">
        <f t="shared" si="3287"/>
        <v>#DIV/0!</v>
      </c>
      <c r="K1435" s="749">
        <f t="shared" si="3282"/>
        <v>0</v>
      </c>
      <c r="L1435" s="871">
        <v>0</v>
      </c>
      <c r="M1435" s="871">
        <v>0</v>
      </c>
      <c r="N1435" s="872"/>
      <c r="O1435" s="871">
        <f t="shared" si="3288"/>
        <v>0</v>
      </c>
      <c r="P1435" s="871">
        <f t="shared" si="3283"/>
        <v>0</v>
      </c>
      <c r="Q1435" s="871">
        <f t="shared" si="3284"/>
        <v>0</v>
      </c>
      <c r="R1435" s="872" t="e">
        <f t="shared" si="3289"/>
        <v>#DIV/0!</v>
      </c>
      <c r="S1435" s="871">
        <f t="shared" si="3290"/>
        <v>0</v>
      </c>
      <c r="T1435" s="84"/>
      <c r="Z1435" s="812">
        <f t="shared" si="3285"/>
        <v>0</v>
      </c>
      <c r="AA1435" s="813">
        <v>0</v>
      </c>
      <c r="AB1435" s="84">
        <f t="shared" si="3291"/>
        <v>0</v>
      </c>
      <c r="AE1435" s="84">
        <f t="shared" si="3286"/>
        <v>0</v>
      </c>
    </row>
    <row r="1436" spans="1:31" hidden="1">
      <c r="A1436" s="84"/>
      <c r="B1436" s="84"/>
      <c r="C1436" s="84"/>
      <c r="D1436" s="84"/>
      <c r="E1436" s="976"/>
      <c r="F1436" s="768">
        <v>434</v>
      </c>
      <c r="G1436" s="769" t="s">
        <v>4121</v>
      </c>
      <c r="H1436" s="749">
        <v>0</v>
      </c>
      <c r="I1436" s="749">
        <v>0</v>
      </c>
      <c r="J1436" s="750" t="e">
        <f t="shared" si="3287"/>
        <v>#DIV/0!</v>
      </c>
      <c r="K1436" s="749">
        <f t="shared" si="3282"/>
        <v>0</v>
      </c>
      <c r="L1436" s="871">
        <v>0</v>
      </c>
      <c r="M1436" s="871">
        <v>0</v>
      </c>
      <c r="N1436" s="872"/>
      <c r="O1436" s="871">
        <f t="shared" si="3288"/>
        <v>0</v>
      </c>
      <c r="P1436" s="871">
        <f t="shared" si="3283"/>
        <v>0</v>
      </c>
      <c r="Q1436" s="871">
        <f t="shared" si="3284"/>
        <v>0</v>
      </c>
      <c r="R1436" s="872" t="e">
        <f t="shared" si="3289"/>
        <v>#DIV/0!</v>
      </c>
      <c r="S1436" s="871">
        <f t="shared" si="3290"/>
        <v>0</v>
      </c>
      <c r="T1436" s="84"/>
      <c r="Z1436" s="812">
        <f t="shared" si="3285"/>
        <v>0</v>
      </c>
      <c r="AA1436" s="813">
        <v>0</v>
      </c>
      <c r="AB1436" s="84">
        <f t="shared" si="3291"/>
        <v>0</v>
      </c>
      <c r="AE1436" s="84">
        <f t="shared" si="3286"/>
        <v>0</v>
      </c>
    </row>
    <row r="1437" spans="1:31" hidden="1">
      <c r="A1437" s="84"/>
      <c r="B1437" s="84"/>
      <c r="C1437" s="84"/>
      <c r="D1437" s="84"/>
      <c r="E1437" s="976"/>
      <c r="F1437" s="768">
        <v>435</v>
      </c>
      <c r="G1437" s="769" t="s">
        <v>3792</v>
      </c>
      <c r="H1437" s="749">
        <v>0</v>
      </c>
      <c r="I1437" s="749">
        <v>0</v>
      </c>
      <c r="J1437" s="750" t="e">
        <f t="shared" si="3287"/>
        <v>#DIV/0!</v>
      </c>
      <c r="K1437" s="749">
        <f t="shared" si="3282"/>
        <v>0</v>
      </c>
      <c r="L1437" s="871">
        <v>0</v>
      </c>
      <c r="M1437" s="871">
        <v>0</v>
      </c>
      <c r="N1437" s="872"/>
      <c r="O1437" s="871">
        <f t="shared" si="3288"/>
        <v>0</v>
      </c>
      <c r="P1437" s="871">
        <f t="shared" si="3283"/>
        <v>0</v>
      </c>
      <c r="Q1437" s="871">
        <f t="shared" si="3284"/>
        <v>0</v>
      </c>
      <c r="R1437" s="872" t="e">
        <f t="shared" si="3289"/>
        <v>#DIV/0!</v>
      </c>
      <c r="S1437" s="871">
        <f t="shared" si="3290"/>
        <v>0</v>
      </c>
      <c r="T1437" s="84"/>
      <c r="Z1437" s="812">
        <f t="shared" si="3285"/>
        <v>0</v>
      </c>
      <c r="AA1437" s="813">
        <v>0</v>
      </c>
      <c r="AB1437" s="84">
        <f t="shared" si="3291"/>
        <v>0</v>
      </c>
      <c r="AE1437" s="84">
        <f t="shared" si="3286"/>
        <v>0</v>
      </c>
    </row>
    <row r="1438" spans="1:31" hidden="1">
      <c r="A1438" s="84"/>
      <c r="B1438" s="84"/>
      <c r="C1438" s="84"/>
      <c r="D1438" s="84"/>
      <c r="E1438" s="976"/>
      <c r="F1438" s="768">
        <v>441</v>
      </c>
      <c r="G1438" s="769" t="s">
        <v>4122</v>
      </c>
      <c r="H1438" s="749">
        <v>0</v>
      </c>
      <c r="I1438" s="749">
        <v>0</v>
      </c>
      <c r="J1438" s="750" t="e">
        <f t="shared" si="3287"/>
        <v>#DIV/0!</v>
      </c>
      <c r="K1438" s="749">
        <f t="shared" si="3282"/>
        <v>0</v>
      </c>
      <c r="L1438" s="871">
        <v>0</v>
      </c>
      <c r="M1438" s="871">
        <v>0</v>
      </c>
      <c r="N1438" s="872"/>
      <c r="O1438" s="871">
        <f t="shared" si="3288"/>
        <v>0</v>
      </c>
      <c r="P1438" s="871">
        <f t="shared" si="3283"/>
        <v>0</v>
      </c>
      <c r="Q1438" s="871">
        <f t="shared" si="3284"/>
        <v>0</v>
      </c>
      <c r="R1438" s="872" t="e">
        <f t="shared" si="3289"/>
        <v>#DIV/0!</v>
      </c>
      <c r="S1438" s="871">
        <f t="shared" si="3290"/>
        <v>0</v>
      </c>
      <c r="T1438" s="84"/>
      <c r="Z1438" s="812">
        <f t="shared" si="3285"/>
        <v>0</v>
      </c>
      <c r="AA1438" s="813">
        <v>0</v>
      </c>
      <c r="AB1438" s="84">
        <f t="shared" si="3291"/>
        <v>0</v>
      </c>
      <c r="AE1438" s="84">
        <f t="shared" si="3286"/>
        <v>0</v>
      </c>
    </row>
    <row r="1439" spans="1:31" hidden="1">
      <c r="A1439" s="84"/>
      <c r="B1439" s="84"/>
      <c r="C1439" s="84"/>
      <c r="D1439" s="84"/>
      <c r="E1439" s="976"/>
      <c r="F1439" s="768">
        <v>442</v>
      </c>
      <c r="G1439" s="769" t="s">
        <v>4123</v>
      </c>
      <c r="H1439" s="749">
        <v>0</v>
      </c>
      <c r="I1439" s="749">
        <v>0</v>
      </c>
      <c r="J1439" s="750" t="e">
        <f t="shared" si="3287"/>
        <v>#DIV/0!</v>
      </c>
      <c r="K1439" s="749">
        <f t="shared" si="3282"/>
        <v>0</v>
      </c>
      <c r="L1439" s="871">
        <v>0</v>
      </c>
      <c r="M1439" s="871">
        <v>0</v>
      </c>
      <c r="N1439" s="872"/>
      <c r="O1439" s="871">
        <f t="shared" si="3288"/>
        <v>0</v>
      </c>
      <c r="P1439" s="871">
        <f t="shared" si="3283"/>
        <v>0</v>
      </c>
      <c r="Q1439" s="871">
        <f t="shared" si="3284"/>
        <v>0</v>
      </c>
      <c r="R1439" s="872" t="e">
        <f t="shared" si="3289"/>
        <v>#DIV/0!</v>
      </c>
      <c r="S1439" s="871">
        <f t="shared" si="3290"/>
        <v>0</v>
      </c>
      <c r="T1439" s="84"/>
      <c r="Z1439" s="812">
        <f t="shared" si="3285"/>
        <v>0</v>
      </c>
      <c r="AA1439" s="813">
        <v>0</v>
      </c>
      <c r="AB1439" s="84">
        <f t="shared" si="3291"/>
        <v>0</v>
      </c>
      <c r="AE1439" s="84">
        <f t="shared" si="3286"/>
        <v>0</v>
      </c>
    </row>
    <row r="1440" spans="1:31" hidden="1">
      <c r="A1440" s="84"/>
      <c r="B1440" s="84"/>
      <c r="C1440" s="84"/>
      <c r="D1440" s="84"/>
      <c r="E1440" s="976"/>
      <c r="F1440" s="768">
        <v>443</v>
      </c>
      <c r="G1440" s="769" t="s">
        <v>3797</v>
      </c>
      <c r="H1440" s="749">
        <v>0</v>
      </c>
      <c r="I1440" s="749">
        <v>0</v>
      </c>
      <c r="J1440" s="750" t="e">
        <f t="shared" si="3287"/>
        <v>#DIV/0!</v>
      </c>
      <c r="K1440" s="749">
        <f t="shared" si="3282"/>
        <v>0</v>
      </c>
      <c r="L1440" s="871">
        <v>0</v>
      </c>
      <c r="M1440" s="871">
        <v>0</v>
      </c>
      <c r="N1440" s="872"/>
      <c r="O1440" s="871">
        <f t="shared" si="3288"/>
        <v>0</v>
      </c>
      <c r="P1440" s="871">
        <f t="shared" si="3283"/>
        <v>0</v>
      </c>
      <c r="Q1440" s="871">
        <f t="shared" si="3284"/>
        <v>0</v>
      </c>
      <c r="R1440" s="872" t="e">
        <f t="shared" si="3289"/>
        <v>#DIV/0!</v>
      </c>
      <c r="S1440" s="871">
        <f t="shared" si="3290"/>
        <v>0</v>
      </c>
      <c r="T1440" s="84"/>
      <c r="Z1440" s="812">
        <f t="shared" si="3285"/>
        <v>0</v>
      </c>
      <c r="AA1440" s="813">
        <v>0</v>
      </c>
      <c r="AB1440" s="84">
        <f t="shared" si="3291"/>
        <v>0</v>
      </c>
      <c r="AE1440" s="84">
        <f t="shared" si="3286"/>
        <v>0</v>
      </c>
    </row>
    <row r="1441" spans="1:31" hidden="1">
      <c r="A1441" s="84"/>
      <c r="B1441" s="84"/>
      <c r="C1441" s="84"/>
      <c r="D1441" s="84"/>
      <c r="E1441" s="976"/>
      <c r="F1441" s="768">
        <v>444</v>
      </c>
      <c r="G1441" s="769" t="s">
        <v>3798</v>
      </c>
      <c r="H1441" s="749">
        <v>0</v>
      </c>
      <c r="I1441" s="749">
        <v>0</v>
      </c>
      <c r="K1441" s="749">
        <f t="shared" si="3282"/>
        <v>0</v>
      </c>
      <c r="L1441" s="871">
        <v>0</v>
      </c>
      <c r="M1441" s="871">
        <v>0</v>
      </c>
      <c r="N1441" s="872"/>
      <c r="O1441" s="871">
        <f t="shared" si="3288"/>
        <v>0</v>
      </c>
      <c r="P1441" s="871">
        <f t="shared" si="3283"/>
        <v>0</v>
      </c>
      <c r="Q1441" s="871">
        <f t="shared" si="3284"/>
        <v>0</v>
      </c>
      <c r="R1441" s="872"/>
      <c r="S1441" s="871">
        <f t="shared" si="3290"/>
        <v>0</v>
      </c>
      <c r="T1441" s="84"/>
      <c r="Z1441" s="812">
        <f t="shared" si="3285"/>
        <v>0</v>
      </c>
      <c r="AA1441" s="813">
        <v>0</v>
      </c>
      <c r="AB1441" s="84">
        <f t="shared" si="3291"/>
        <v>0</v>
      </c>
      <c r="AE1441" s="84">
        <f t="shared" si="3286"/>
        <v>0</v>
      </c>
    </row>
    <row r="1442" spans="1:31" ht="30" hidden="1">
      <c r="A1442" s="84"/>
      <c r="B1442" s="84"/>
      <c r="C1442" s="84"/>
      <c r="D1442" s="84"/>
      <c r="E1442" s="976"/>
      <c r="F1442" s="768">
        <v>4511</v>
      </c>
      <c r="G1442" s="856" t="s">
        <v>1691</v>
      </c>
      <c r="H1442" s="749">
        <v>0</v>
      </c>
      <c r="I1442" s="749">
        <v>0</v>
      </c>
      <c r="J1442" s="750" t="e">
        <f t="shared" si="3287"/>
        <v>#DIV/0!</v>
      </c>
      <c r="K1442" s="749">
        <f t="shared" si="3282"/>
        <v>0</v>
      </c>
      <c r="L1442" s="871">
        <v>0</v>
      </c>
      <c r="M1442" s="871">
        <v>0</v>
      </c>
      <c r="N1442" s="872"/>
      <c r="O1442" s="871">
        <f t="shared" si="3288"/>
        <v>0</v>
      </c>
      <c r="P1442" s="871">
        <f t="shared" si="3283"/>
        <v>0</v>
      </c>
      <c r="Q1442" s="871">
        <f t="shared" si="3284"/>
        <v>0</v>
      </c>
      <c r="R1442" s="872" t="e">
        <f t="shared" si="3289"/>
        <v>#DIV/0!</v>
      </c>
      <c r="S1442" s="871">
        <f t="shared" si="3290"/>
        <v>0</v>
      </c>
      <c r="T1442" s="84"/>
      <c r="Z1442" s="812">
        <f t="shared" si="3285"/>
        <v>0</v>
      </c>
      <c r="AA1442" s="813">
        <v>0</v>
      </c>
      <c r="AB1442" s="84">
        <f t="shared" si="3291"/>
        <v>0</v>
      </c>
      <c r="AE1442" s="84">
        <f t="shared" si="3286"/>
        <v>0</v>
      </c>
    </row>
    <row r="1443" spans="1:31" ht="19.5" hidden="1" customHeight="1">
      <c r="A1443" s="84"/>
      <c r="B1443" s="84"/>
      <c r="C1443" s="84"/>
      <c r="D1443" s="84"/>
      <c r="E1443" s="976"/>
      <c r="F1443" s="768">
        <v>4512</v>
      </c>
      <c r="G1443" s="856" t="s">
        <v>1700</v>
      </c>
      <c r="H1443" s="749">
        <v>0</v>
      </c>
      <c r="I1443" s="749">
        <v>0</v>
      </c>
      <c r="J1443" s="750" t="e">
        <f t="shared" si="3287"/>
        <v>#DIV/0!</v>
      </c>
      <c r="K1443" s="749">
        <f t="shared" si="3282"/>
        <v>0</v>
      </c>
      <c r="L1443" s="871">
        <v>0</v>
      </c>
      <c r="M1443" s="871">
        <v>0</v>
      </c>
      <c r="N1443" s="872"/>
      <c r="O1443" s="871">
        <f t="shared" si="3288"/>
        <v>0</v>
      </c>
      <c r="P1443" s="871">
        <f t="shared" si="3283"/>
        <v>0</v>
      </c>
      <c r="Q1443" s="871">
        <f t="shared" si="3284"/>
        <v>0</v>
      </c>
      <c r="R1443" s="872" t="e">
        <f t="shared" si="3289"/>
        <v>#DIV/0!</v>
      </c>
      <c r="S1443" s="871">
        <f t="shared" si="3290"/>
        <v>0</v>
      </c>
      <c r="T1443" s="84"/>
      <c r="Z1443" s="812">
        <f t="shared" si="3285"/>
        <v>0</v>
      </c>
      <c r="AA1443" s="813">
        <v>0</v>
      </c>
      <c r="AB1443" s="84">
        <f t="shared" si="3291"/>
        <v>0</v>
      </c>
      <c r="AE1443" s="84">
        <f t="shared" si="3286"/>
        <v>0</v>
      </c>
    </row>
    <row r="1444" spans="1:31" ht="30" hidden="1">
      <c r="A1444" s="84"/>
      <c r="B1444" s="84"/>
      <c r="C1444" s="84"/>
      <c r="D1444" s="84"/>
      <c r="E1444" s="976"/>
      <c r="F1444" s="768">
        <v>452</v>
      </c>
      <c r="G1444" s="769" t="s">
        <v>4124</v>
      </c>
      <c r="H1444" s="749">
        <v>0</v>
      </c>
      <c r="I1444" s="749">
        <v>0</v>
      </c>
      <c r="J1444" s="750" t="e">
        <f t="shared" si="3287"/>
        <v>#DIV/0!</v>
      </c>
      <c r="K1444" s="749">
        <f t="shared" si="3282"/>
        <v>0</v>
      </c>
      <c r="L1444" s="871">
        <v>0</v>
      </c>
      <c r="M1444" s="871">
        <v>0</v>
      </c>
      <c r="N1444" s="872"/>
      <c r="O1444" s="871">
        <f t="shared" si="3288"/>
        <v>0</v>
      </c>
      <c r="P1444" s="871">
        <f t="shared" si="3283"/>
        <v>0</v>
      </c>
      <c r="Q1444" s="871">
        <f t="shared" si="3284"/>
        <v>0</v>
      </c>
      <c r="R1444" s="872" t="e">
        <f t="shared" si="3289"/>
        <v>#DIV/0!</v>
      </c>
      <c r="S1444" s="871">
        <f t="shared" si="3290"/>
        <v>0</v>
      </c>
      <c r="T1444" s="84"/>
      <c r="Z1444" s="812">
        <f t="shared" si="3285"/>
        <v>0</v>
      </c>
      <c r="AA1444" s="813">
        <v>0</v>
      </c>
      <c r="AB1444" s="84">
        <f t="shared" si="3291"/>
        <v>0</v>
      </c>
      <c r="AE1444" s="84">
        <f t="shared" si="3286"/>
        <v>0</v>
      </c>
    </row>
    <row r="1445" spans="1:31" hidden="1">
      <c r="A1445" s="84"/>
      <c r="B1445" s="84"/>
      <c r="C1445" s="84"/>
      <c r="D1445" s="84"/>
      <c r="E1445" s="976"/>
      <c r="F1445" s="768">
        <v>453</v>
      </c>
      <c r="G1445" s="769" t="s">
        <v>4125</v>
      </c>
      <c r="H1445" s="749">
        <v>0</v>
      </c>
      <c r="I1445" s="749">
        <v>0</v>
      </c>
      <c r="J1445" s="750" t="e">
        <f t="shared" si="3287"/>
        <v>#DIV/0!</v>
      </c>
      <c r="K1445" s="749">
        <f t="shared" si="3282"/>
        <v>0</v>
      </c>
      <c r="L1445" s="871">
        <v>0</v>
      </c>
      <c r="M1445" s="871">
        <v>0</v>
      </c>
      <c r="N1445" s="872"/>
      <c r="O1445" s="871">
        <f t="shared" si="3288"/>
        <v>0</v>
      </c>
      <c r="P1445" s="871">
        <f t="shared" si="3283"/>
        <v>0</v>
      </c>
      <c r="Q1445" s="871">
        <f t="shared" si="3284"/>
        <v>0</v>
      </c>
      <c r="R1445" s="872" t="e">
        <f t="shared" si="3289"/>
        <v>#DIV/0!</v>
      </c>
      <c r="S1445" s="871">
        <f t="shared" si="3290"/>
        <v>0</v>
      </c>
      <c r="T1445" s="84"/>
      <c r="Z1445" s="812">
        <f t="shared" si="3285"/>
        <v>0</v>
      </c>
      <c r="AA1445" s="813">
        <v>0</v>
      </c>
      <c r="AB1445" s="84">
        <f t="shared" si="3291"/>
        <v>0</v>
      </c>
      <c r="AE1445" s="84">
        <f t="shared" si="3286"/>
        <v>0</v>
      </c>
    </row>
    <row r="1446" spans="1:31" hidden="1">
      <c r="A1446" s="84"/>
      <c r="B1446" s="84"/>
      <c r="C1446" s="84"/>
      <c r="D1446" s="84"/>
      <c r="E1446" s="976"/>
      <c r="F1446" s="768">
        <v>454</v>
      </c>
      <c r="G1446" s="769" t="s">
        <v>3803</v>
      </c>
      <c r="H1446" s="749">
        <v>0</v>
      </c>
      <c r="I1446" s="749">
        <v>0</v>
      </c>
      <c r="J1446" s="750" t="e">
        <f t="shared" si="3287"/>
        <v>#DIV/0!</v>
      </c>
      <c r="K1446" s="749">
        <f t="shared" si="3282"/>
        <v>0</v>
      </c>
      <c r="L1446" s="871">
        <v>0</v>
      </c>
      <c r="M1446" s="871">
        <v>0</v>
      </c>
      <c r="N1446" s="872"/>
      <c r="O1446" s="871">
        <f t="shared" si="3288"/>
        <v>0</v>
      </c>
      <c r="P1446" s="871">
        <f t="shared" si="3283"/>
        <v>0</v>
      </c>
      <c r="Q1446" s="871">
        <f t="shared" si="3284"/>
        <v>0</v>
      </c>
      <c r="R1446" s="872" t="e">
        <f t="shared" si="3289"/>
        <v>#DIV/0!</v>
      </c>
      <c r="S1446" s="871">
        <f t="shared" si="3290"/>
        <v>0</v>
      </c>
      <c r="T1446" s="84"/>
      <c r="Z1446" s="812">
        <f t="shared" si="3285"/>
        <v>0</v>
      </c>
      <c r="AA1446" s="813">
        <v>0</v>
      </c>
      <c r="AB1446" s="84">
        <f t="shared" si="3291"/>
        <v>0</v>
      </c>
      <c r="AE1446" s="84">
        <f t="shared" si="3286"/>
        <v>0</v>
      </c>
    </row>
    <row r="1447" spans="1:31" hidden="1">
      <c r="A1447" s="84"/>
      <c r="B1447" s="84"/>
      <c r="C1447" s="84"/>
      <c r="D1447" s="84"/>
      <c r="E1447" s="976"/>
      <c r="F1447" s="768">
        <v>461</v>
      </c>
      <c r="G1447" s="769" t="s">
        <v>4106</v>
      </c>
      <c r="H1447" s="749">
        <v>0</v>
      </c>
      <c r="I1447" s="749">
        <v>0</v>
      </c>
      <c r="J1447" s="750" t="e">
        <f t="shared" si="3287"/>
        <v>#DIV/0!</v>
      </c>
      <c r="K1447" s="749">
        <f t="shared" si="3282"/>
        <v>0</v>
      </c>
      <c r="L1447" s="871">
        <v>0</v>
      </c>
      <c r="M1447" s="871">
        <v>0</v>
      </c>
      <c r="N1447" s="872"/>
      <c r="O1447" s="871">
        <f t="shared" si="3288"/>
        <v>0</v>
      </c>
      <c r="P1447" s="871">
        <f t="shared" si="3283"/>
        <v>0</v>
      </c>
      <c r="Q1447" s="871">
        <f t="shared" si="3284"/>
        <v>0</v>
      </c>
      <c r="R1447" s="872" t="e">
        <f t="shared" si="3289"/>
        <v>#DIV/0!</v>
      </c>
      <c r="S1447" s="871">
        <f t="shared" si="3290"/>
        <v>0</v>
      </c>
      <c r="T1447" s="84"/>
      <c r="Z1447" s="812">
        <f t="shared" si="3285"/>
        <v>0</v>
      </c>
      <c r="AA1447" s="813">
        <v>0</v>
      </c>
      <c r="AB1447" s="84">
        <f t="shared" si="3291"/>
        <v>0</v>
      </c>
      <c r="AE1447" s="84">
        <f t="shared" si="3286"/>
        <v>0</v>
      </c>
    </row>
    <row r="1448" spans="1:31" ht="30" hidden="1">
      <c r="A1448" s="84"/>
      <c r="B1448" s="84"/>
      <c r="C1448" s="84"/>
      <c r="D1448" s="84"/>
      <c r="E1448" s="976"/>
      <c r="F1448" s="768">
        <v>462</v>
      </c>
      <c r="G1448" s="769" t="s">
        <v>3806</v>
      </c>
      <c r="H1448" s="749">
        <v>0</v>
      </c>
      <c r="I1448" s="749">
        <v>0</v>
      </c>
      <c r="J1448" s="750" t="e">
        <f t="shared" si="3287"/>
        <v>#DIV/0!</v>
      </c>
      <c r="K1448" s="749">
        <f t="shared" si="3282"/>
        <v>0</v>
      </c>
      <c r="L1448" s="871">
        <v>0</v>
      </c>
      <c r="M1448" s="871">
        <v>0</v>
      </c>
      <c r="N1448" s="872"/>
      <c r="O1448" s="871">
        <f t="shared" si="3288"/>
        <v>0</v>
      </c>
      <c r="P1448" s="871">
        <f t="shared" si="3283"/>
        <v>0</v>
      </c>
      <c r="Q1448" s="871">
        <f t="shared" si="3284"/>
        <v>0</v>
      </c>
      <c r="R1448" s="872" t="e">
        <f t="shared" si="3289"/>
        <v>#DIV/0!</v>
      </c>
      <c r="S1448" s="871">
        <f t="shared" si="3290"/>
        <v>0</v>
      </c>
      <c r="T1448" s="84"/>
      <c r="Z1448" s="812">
        <f t="shared" si="3285"/>
        <v>0</v>
      </c>
      <c r="AA1448" s="813">
        <v>0</v>
      </c>
      <c r="AB1448" s="84">
        <f t="shared" si="3291"/>
        <v>0</v>
      </c>
      <c r="AE1448" s="84">
        <f t="shared" si="3286"/>
        <v>0</v>
      </c>
    </row>
    <row r="1449" spans="1:31" hidden="1">
      <c r="A1449" s="84"/>
      <c r="B1449" s="84"/>
      <c r="C1449" s="84"/>
      <c r="D1449" s="84"/>
      <c r="E1449" s="976"/>
      <c r="F1449" s="768">
        <v>4631</v>
      </c>
      <c r="G1449" s="769" t="s">
        <v>3807</v>
      </c>
      <c r="H1449" s="749">
        <v>0</v>
      </c>
      <c r="I1449" s="749">
        <v>0</v>
      </c>
      <c r="J1449" s="750" t="e">
        <f t="shared" si="3287"/>
        <v>#DIV/0!</v>
      </c>
      <c r="K1449" s="749">
        <f t="shared" si="3282"/>
        <v>0</v>
      </c>
      <c r="L1449" s="871">
        <v>0</v>
      </c>
      <c r="M1449" s="871">
        <v>0</v>
      </c>
      <c r="N1449" s="872"/>
      <c r="O1449" s="871">
        <f t="shared" si="3288"/>
        <v>0</v>
      </c>
      <c r="P1449" s="871">
        <f t="shared" si="3283"/>
        <v>0</v>
      </c>
      <c r="Q1449" s="871">
        <f t="shared" si="3284"/>
        <v>0</v>
      </c>
      <c r="R1449" s="872" t="e">
        <f t="shared" si="3289"/>
        <v>#DIV/0!</v>
      </c>
      <c r="S1449" s="871">
        <f t="shared" si="3290"/>
        <v>0</v>
      </c>
      <c r="T1449" s="84"/>
      <c r="Z1449" s="812">
        <f t="shared" si="3285"/>
        <v>0</v>
      </c>
      <c r="AA1449" s="813">
        <v>0</v>
      </c>
      <c r="AB1449" s="84">
        <f t="shared" si="3291"/>
        <v>0</v>
      </c>
      <c r="AE1449" s="84">
        <f t="shared" si="3286"/>
        <v>0</v>
      </c>
    </row>
    <row r="1450" spans="1:31" hidden="1">
      <c r="A1450" s="84"/>
      <c r="B1450" s="84"/>
      <c r="C1450" s="84"/>
      <c r="D1450" s="84"/>
      <c r="E1450" s="976"/>
      <c r="F1450" s="768">
        <v>4632</v>
      </c>
      <c r="G1450" s="769" t="s">
        <v>3808</v>
      </c>
      <c r="H1450" s="749">
        <v>0</v>
      </c>
      <c r="I1450" s="749">
        <v>0</v>
      </c>
      <c r="J1450" s="750" t="e">
        <f t="shared" si="3287"/>
        <v>#DIV/0!</v>
      </c>
      <c r="K1450" s="749">
        <f t="shared" si="3282"/>
        <v>0</v>
      </c>
      <c r="L1450" s="871">
        <v>0</v>
      </c>
      <c r="M1450" s="871">
        <v>0</v>
      </c>
      <c r="N1450" s="872"/>
      <c r="O1450" s="871">
        <f t="shared" si="3288"/>
        <v>0</v>
      </c>
      <c r="P1450" s="871">
        <f t="shared" si="3283"/>
        <v>0</v>
      </c>
      <c r="Q1450" s="871">
        <f t="shared" si="3284"/>
        <v>0</v>
      </c>
      <c r="R1450" s="872" t="e">
        <f t="shared" si="3289"/>
        <v>#DIV/0!</v>
      </c>
      <c r="S1450" s="871">
        <f t="shared" si="3290"/>
        <v>0</v>
      </c>
      <c r="T1450" s="84"/>
      <c r="Z1450" s="812">
        <f t="shared" si="3285"/>
        <v>0</v>
      </c>
      <c r="AA1450" s="813">
        <v>0</v>
      </c>
      <c r="AB1450" s="84">
        <f t="shared" si="3291"/>
        <v>0</v>
      </c>
      <c r="AE1450" s="84">
        <f t="shared" si="3286"/>
        <v>0</v>
      </c>
    </row>
    <row r="1451" spans="1:31" ht="30" hidden="1">
      <c r="A1451" s="84"/>
      <c r="B1451" s="84"/>
      <c r="C1451" s="84"/>
      <c r="D1451" s="84"/>
      <c r="F1451" s="768">
        <v>464</v>
      </c>
      <c r="G1451" s="769" t="s">
        <v>3809</v>
      </c>
      <c r="H1451" s="749">
        <v>0</v>
      </c>
      <c r="I1451" s="749">
        <v>0</v>
      </c>
      <c r="J1451" s="750" t="e">
        <f t="shared" si="3287"/>
        <v>#DIV/0!</v>
      </c>
      <c r="K1451" s="749">
        <f t="shared" ref="K1451:K1469" si="3292">H1451-I1451</f>
        <v>0</v>
      </c>
      <c r="L1451" s="871">
        <v>0</v>
      </c>
      <c r="M1451" s="871">
        <v>0</v>
      </c>
      <c r="N1451" s="872"/>
      <c r="O1451" s="871">
        <f t="shared" si="3288"/>
        <v>0</v>
      </c>
      <c r="P1451" s="871">
        <f t="shared" ref="P1451:P1469" si="3293">L1451+H1451</f>
        <v>0</v>
      </c>
      <c r="Q1451" s="871">
        <f t="shared" ref="Q1451:Q1469" si="3294">M1451+I1451</f>
        <v>0</v>
      </c>
      <c r="R1451" s="872" t="e">
        <f t="shared" si="3289"/>
        <v>#DIV/0!</v>
      </c>
      <c r="S1451" s="871">
        <f t="shared" si="3290"/>
        <v>0</v>
      </c>
      <c r="T1451" s="84"/>
      <c r="Z1451" s="812">
        <f t="shared" ref="Z1451:Z1469" si="3295">H1451-X1451+Y1451</f>
        <v>0</v>
      </c>
      <c r="AA1451" s="813">
        <v>0</v>
      </c>
      <c r="AB1451" s="84">
        <f t="shared" si="3291"/>
        <v>0</v>
      </c>
      <c r="AE1451" s="84">
        <f t="shared" ref="AE1451:AE1469" si="3296">H1451-AA1451</f>
        <v>0</v>
      </c>
    </row>
    <row r="1452" spans="1:31" hidden="1">
      <c r="A1452" s="84"/>
      <c r="B1452" s="84"/>
      <c r="C1452" s="84"/>
      <c r="D1452" s="84"/>
      <c r="F1452" s="768">
        <v>465</v>
      </c>
      <c r="G1452" s="769" t="s">
        <v>4107</v>
      </c>
      <c r="H1452" s="749">
        <v>0</v>
      </c>
      <c r="I1452" s="749">
        <v>0</v>
      </c>
      <c r="J1452" s="750" t="e">
        <f t="shared" si="3287"/>
        <v>#DIV/0!</v>
      </c>
      <c r="K1452" s="749">
        <f t="shared" si="3292"/>
        <v>0</v>
      </c>
      <c r="L1452" s="871">
        <v>0</v>
      </c>
      <c r="M1452" s="871">
        <v>0</v>
      </c>
      <c r="N1452" s="872"/>
      <c r="O1452" s="871">
        <f t="shared" si="3288"/>
        <v>0</v>
      </c>
      <c r="P1452" s="871">
        <f t="shared" si="3293"/>
        <v>0</v>
      </c>
      <c r="Q1452" s="871">
        <f t="shared" si="3294"/>
        <v>0</v>
      </c>
      <c r="R1452" s="872" t="e">
        <f t="shared" si="3289"/>
        <v>#DIV/0!</v>
      </c>
      <c r="S1452" s="871">
        <f t="shared" si="3290"/>
        <v>0</v>
      </c>
      <c r="T1452" s="84"/>
      <c r="Z1452" s="812">
        <f t="shared" si="3295"/>
        <v>0</v>
      </c>
      <c r="AA1452" s="813">
        <v>440000</v>
      </c>
      <c r="AB1452" s="84">
        <f t="shared" si="3291"/>
        <v>-440000</v>
      </c>
      <c r="AE1452" s="84">
        <f t="shared" si="3296"/>
        <v>-440000</v>
      </c>
    </row>
    <row r="1453" spans="1:31" hidden="1">
      <c r="A1453" s="84"/>
      <c r="B1453" s="84"/>
      <c r="C1453" s="84"/>
      <c r="D1453" s="84"/>
      <c r="F1453" s="768">
        <v>472</v>
      </c>
      <c r="G1453" s="769" t="s">
        <v>3813</v>
      </c>
      <c r="H1453" s="749">
        <v>0</v>
      </c>
      <c r="I1453" s="749">
        <v>0</v>
      </c>
      <c r="J1453" s="750" t="e">
        <f t="shared" si="3287"/>
        <v>#DIV/0!</v>
      </c>
      <c r="K1453" s="749">
        <f t="shared" si="3292"/>
        <v>0</v>
      </c>
      <c r="L1453" s="871">
        <v>0</v>
      </c>
      <c r="M1453" s="871">
        <v>0</v>
      </c>
      <c r="N1453" s="872"/>
      <c r="O1453" s="871">
        <f t="shared" si="3288"/>
        <v>0</v>
      </c>
      <c r="P1453" s="871">
        <f t="shared" si="3293"/>
        <v>0</v>
      </c>
      <c r="Q1453" s="871">
        <f t="shared" si="3294"/>
        <v>0</v>
      </c>
      <c r="R1453" s="872" t="e">
        <f t="shared" si="3289"/>
        <v>#DIV/0!</v>
      </c>
      <c r="S1453" s="871">
        <f t="shared" si="3290"/>
        <v>0</v>
      </c>
      <c r="T1453" s="84"/>
      <c r="Z1453" s="812">
        <f t="shared" si="3295"/>
        <v>0</v>
      </c>
      <c r="AA1453" s="813">
        <v>0</v>
      </c>
      <c r="AB1453" s="84">
        <f t="shared" si="3291"/>
        <v>0</v>
      </c>
      <c r="AE1453" s="84">
        <f t="shared" si="3296"/>
        <v>0</v>
      </c>
    </row>
    <row r="1454" spans="1:31" hidden="1">
      <c r="A1454" s="84"/>
      <c r="B1454" s="84"/>
      <c r="C1454" s="84"/>
      <c r="D1454" s="84"/>
      <c r="F1454" s="768">
        <v>481</v>
      </c>
      <c r="G1454" s="769" t="s">
        <v>4126</v>
      </c>
      <c r="H1454" s="749">
        <v>0</v>
      </c>
      <c r="I1454" s="749">
        <v>0</v>
      </c>
      <c r="J1454" s="750" t="e">
        <f t="shared" si="3287"/>
        <v>#DIV/0!</v>
      </c>
      <c r="K1454" s="749">
        <f t="shared" si="3292"/>
        <v>0</v>
      </c>
      <c r="L1454" s="871">
        <v>0</v>
      </c>
      <c r="M1454" s="871">
        <v>0</v>
      </c>
      <c r="N1454" s="872"/>
      <c r="O1454" s="871">
        <f t="shared" si="3288"/>
        <v>0</v>
      </c>
      <c r="P1454" s="871">
        <f t="shared" si="3293"/>
        <v>0</v>
      </c>
      <c r="Q1454" s="871">
        <f t="shared" si="3294"/>
        <v>0</v>
      </c>
      <c r="R1454" s="872" t="e">
        <f t="shared" si="3289"/>
        <v>#DIV/0!</v>
      </c>
      <c r="S1454" s="871">
        <f t="shared" si="3290"/>
        <v>0</v>
      </c>
      <c r="T1454" s="84"/>
      <c r="Z1454" s="812">
        <f t="shared" si="3295"/>
        <v>0</v>
      </c>
      <c r="AA1454" s="813">
        <v>0</v>
      </c>
      <c r="AB1454" s="84">
        <f t="shared" si="3291"/>
        <v>0</v>
      </c>
      <c r="AE1454" s="84">
        <f t="shared" si="3296"/>
        <v>0</v>
      </c>
    </row>
    <row r="1455" spans="1:31">
      <c r="A1455" s="84"/>
      <c r="B1455" s="84"/>
      <c r="C1455" s="84"/>
      <c r="D1455" s="84"/>
      <c r="E1455" s="1145" t="s">
        <v>5126</v>
      </c>
      <c r="F1455" s="768">
        <v>482</v>
      </c>
      <c r="G1455" s="769" t="s">
        <v>4127</v>
      </c>
      <c r="H1455" s="749">
        <v>10000</v>
      </c>
      <c r="I1455" s="749">
        <v>0</v>
      </c>
      <c r="K1455" s="749">
        <f t="shared" si="3292"/>
        <v>10000</v>
      </c>
      <c r="L1455" s="871">
        <v>10000</v>
      </c>
      <c r="M1455" s="871">
        <v>0</v>
      </c>
      <c r="N1455" s="872">
        <f t="shared" ref="N1455:N1469" si="3297">M1455/L1455</f>
        <v>0</v>
      </c>
      <c r="O1455" s="871">
        <f t="shared" si="3288"/>
        <v>10000</v>
      </c>
      <c r="P1455" s="871">
        <f t="shared" si="3293"/>
        <v>20000</v>
      </c>
      <c r="Q1455" s="871">
        <f t="shared" si="3294"/>
        <v>0</v>
      </c>
      <c r="R1455" s="872">
        <f t="shared" si="3289"/>
        <v>0</v>
      </c>
      <c r="S1455" s="871">
        <f t="shared" si="3290"/>
        <v>20000</v>
      </c>
      <c r="T1455" s="84"/>
      <c r="Z1455" s="812">
        <f t="shared" si="3295"/>
        <v>10000</v>
      </c>
      <c r="AA1455" s="813">
        <v>10000</v>
      </c>
      <c r="AB1455" s="84">
        <f t="shared" si="3291"/>
        <v>0</v>
      </c>
      <c r="AE1455" s="84">
        <f t="shared" si="3296"/>
        <v>0</v>
      </c>
    </row>
    <row r="1456" spans="1:31" hidden="1">
      <c r="A1456" s="84"/>
      <c r="B1456" s="84"/>
      <c r="C1456" s="84"/>
      <c r="D1456" s="84"/>
      <c r="F1456" s="768">
        <v>483</v>
      </c>
      <c r="G1456" s="858" t="s">
        <v>4128</v>
      </c>
      <c r="H1456" s="749">
        <v>0</v>
      </c>
      <c r="I1456" s="749">
        <v>0</v>
      </c>
      <c r="J1456" s="750" t="e">
        <f t="shared" si="3287"/>
        <v>#DIV/0!</v>
      </c>
      <c r="K1456" s="749">
        <f t="shared" si="3292"/>
        <v>0</v>
      </c>
      <c r="L1456" s="1009">
        <v>0</v>
      </c>
      <c r="M1456" s="1009">
        <v>0</v>
      </c>
      <c r="N1456" s="1010" t="e">
        <f t="shared" si="3297"/>
        <v>#DIV/0!</v>
      </c>
      <c r="O1456" s="1009">
        <f t="shared" si="3288"/>
        <v>0</v>
      </c>
      <c r="P1456" s="1009">
        <f t="shared" si="3293"/>
        <v>0</v>
      </c>
      <c r="Q1456" s="1009">
        <f t="shared" si="3294"/>
        <v>0</v>
      </c>
      <c r="R1456" s="1010" t="e">
        <f t="shared" si="3289"/>
        <v>#DIV/0!</v>
      </c>
      <c r="S1456" s="1009">
        <f t="shared" si="3290"/>
        <v>0</v>
      </c>
      <c r="T1456" s="84"/>
      <c r="Z1456" s="812">
        <f t="shared" si="3295"/>
        <v>0</v>
      </c>
      <c r="AA1456" s="813">
        <v>0</v>
      </c>
      <c r="AB1456" s="84">
        <f t="shared" si="3291"/>
        <v>0</v>
      </c>
      <c r="AE1456" s="84">
        <f t="shared" si="3296"/>
        <v>0</v>
      </c>
    </row>
    <row r="1457" spans="1:33" ht="45" hidden="1">
      <c r="A1457" s="84"/>
      <c r="B1457" s="84"/>
      <c r="C1457" s="84"/>
      <c r="D1457" s="84"/>
      <c r="F1457" s="768">
        <v>484</v>
      </c>
      <c r="G1457" s="769" t="s">
        <v>4129</v>
      </c>
      <c r="H1457" s="749">
        <v>0</v>
      </c>
      <c r="I1457" s="749">
        <v>0</v>
      </c>
      <c r="J1457" s="750" t="e">
        <f t="shared" si="3287"/>
        <v>#DIV/0!</v>
      </c>
      <c r="K1457" s="749">
        <f t="shared" si="3292"/>
        <v>0</v>
      </c>
      <c r="L1457" s="1009">
        <v>0</v>
      </c>
      <c r="M1457" s="1009">
        <v>0</v>
      </c>
      <c r="N1457" s="1010" t="e">
        <f t="shared" si="3297"/>
        <v>#DIV/0!</v>
      </c>
      <c r="O1457" s="1009">
        <f t="shared" si="3288"/>
        <v>0</v>
      </c>
      <c r="P1457" s="1009">
        <f t="shared" si="3293"/>
        <v>0</v>
      </c>
      <c r="Q1457" s="1009">
        <f t="shared" si="3294"/>
        <v>0</v>
      </c>
      <c r="R1457" s="1010" t="e">
        <f t="shared" si="3289"/>
        <v>#DIV/0!</v>
      </c>
      <c r="S1457" s="1009">
        <f t="shared" si="3290"/>
        <v>0</v>
      </c>
      <c r="T1457" s="84"/>
      <c r="Z1457" s="812">
        <f t="shared" si="3295"/>
        <v>0</v>
      </c>
      <c r="AA1457" s="813">
        <v>0</v>
      </c>
      <c r="AB1457" s="84">
        <f t="shared" si="3291"/>
        <v>0</v>
      </c>
      <c r="AE1457" s="84">
        <f t="shared" si="3296"/>
        <v>0</v>
      </c>
    </row>
    <row r="1458" spans="1:33" ht="30" hidden="1">
      <c r="A1458" s="84"/>
      <c r="B1458" s="84"/>
      <c r="C1458" s="84"/>
      <c r="D1458" s="84"/>
      <c r="F1458" s="768">
        <v>485</v>
      </c>
      <c r="G1458" s="769" t="s">
        <v>4130</v>
      </c>
      <c r="H1458" s="749">
        <v>0</v>
      </c>
      <c r="I1458" s="749">
        <v>0</v>
      </c>
      <c r="J1458" s="750" t="e">
        <f t="shared" si="3287"/>
        <v>#DIV/0!</v>
      </c>
      <c r="K1458" s="749">
        <f t="shared" si="3292"/>
        <v>0</v>
      </c>
      <c r="L1458" s="1009">
        <v>0</v>
      </c>
      <c r="M1458" s="1009">
        <v>0</v>
      </c>
      <c r="N1458" s="1010" t="e">
        <f t="shared" si="3297"/>
        <v>#DIV/0!</v>
      </c>
      <c r="O1458" s="1009">
        <f t="shared" si="3288"/>
        <v>0</v>
      </c>
      <c r="P1458" s="1009">
        <f t="shared" si="3293"/>
        <v>0</v>
      </c>
      <c r="Q1458" s="1009">
        <f t="shared" si="3294"/>
        <v>0</v>
      </c>
      <c r="R1458" s="1010" t="e">
        <f t="shared" si="3289"/>
        <v>#DIV/0!</v>
      </c>
      <c r="S1458" s="1009">
        <f t="shared" si="3290"/>
        <v>0</v>
      </c>
      <c r="T1458" s="84"/>
      <c r="Z1458" s="812">
        <f t="shared" si="3295"/>
        <v>0</v>
      </c>
      <c r="AA1458" s="813">
        <v>0</v>
      </c>
      <c r="AB1458" s="84">
        <f t="shared" si="3291"/>
        <v>0</v>
      </c>
      <c r="AE1458" s="84">
        <f t="shared" si="3296"/>
        <v>0</v>
      </c>
    </row>
    <row r="1459" spans="1:33" ht="30" hidden="1">
      <c r="A1459" s="84"/>
      <c r="B1459" s="84"/>
      <c r="C1459" s="84"/>
      <c r="D1459" s="84"/>
      <c r="F1459" s="768">
        <v>489</v>
      </c>
      <c r="G1459" s="769" t="s">
        <v>3821</v>
      </c>
      <c r="H1459" s="749">
        <v>0</v>
      </c>
      <c r="I1459" s="749">
        <v>0</v>
      </c>
      <c r="J1459" s="750" t="e">
        <f t="shared" si="3287"/>
        <v>#DIV/0!</v>
      </c>
      <c r="K1459" s="749">
        <f t="shared" si="3292"/>
        <v>0</v>
      </c>
      <c r="L1459" s="1009">
        <v>0</v>
      </c>
      <c r="M1459" s="1009">
        <v>0</v>
      </c>
      <c r="N1459" s="1010" t="e">
        <f t="shared" si="3297"/>
        <v>#DIV/0!</v>
      </c>
      <c r="O1459" s="1009">
        <f t="shared" si="3288"/>
        <v>0</v>
      </c>
      <c r="P1459" s="1009">
        <f t="shared" si="3293"/>
        <v>0</v>
      </c>
      <c r="Q1459" s="1009">
        <f t="shared" si="3294"/>
        <v>0</v>
      </c>
      <c r="R1459" s="1010" t="e">
        <f t="shared" si="3289"/>
        <v>#DIV/0!</v>
      </c>
      <c r="S1459" s="1009">
        <f t="shared" si="3290"/>
        <v>0</v>
      </c>
      <c r="T1459" s="84"/>
      <c r="Z1459" s="812">
        <f t="shared" si="3295"/>
        <v>0</v>
      </c>
      <c r="AA1459" s="813">
        <v>0</v>
      </c>
      <c r="AB1459" s="84">
        <f t="shared" si="3291"/>
        <v>0</v>
      </c>
      <c r="AE1459" s="84">
        <f t="shared" si="3296"/>
        <v>0</v>
      </c>
    </row>
    <row r="1460" spans="1:33" ht="30" hidden="1">
      <c r="A1460" s="84"/>
      <c r="B1460" s="84"/>
      <c r="C1460" s="84"/>
      <c r="D1460" s="84"/>
      <c r="F1460" s="768">
        <v>494</v>
      </c>
      <c r="G1460" s="769" t="s">
        <v>4108</v>
      </c>
      <c r="H1460" s="749">
        <v>0</v>
      </c>
      <c r="I1460" s="749">
        <v>0</v>
      </c>
      <c r="J1460" s="750" t="e">
        <f t="shared" si="3287"/>
        <v>#DIV/0!</v>
      </c>
      <c r="K1460" s="749">
        <f t="shared" si="3292"/>
        <v>0</v>
      </c>
      <c r="L1460" s="1009">
        <v>0</v>
      </c>
      <c r="M1460" s="1009">
        <v>0</v>
      </c>
      <c r="N1460" s="1010" t="e">
        <f t="shared" si="3297"/>
        <v>#DIV/0!</v>
      </c>
      <c r="O1460" s="1009">
        <f t="shared" si="3288"/>
        <v>0</v>
      </c>
      <c r="P1460" s="1009">
        <f t="shared" si="3293"/>
        <v>0</v>
      </c>
      <c r="Q1460" s="1009">
        <f t="shared" si="3294"/>
        <v>0</v>
      </c>
      <c r="R1460" s="1010" t="e">
        <f t="shared" si="3289"/>
        <v>#DIV/0!</v>
      </c>
      <c r="S1460" s="1009">
        <f t="shared" si="3290"/>
        <v>0</v>
      </c>
      <c r="T1460" s="84"/>
      <c r="Z1460" s="812">
        <f t="shared" si="3295"/>
        <v>0</v>
      </c>
      <c r="AA1460" s="813">
        <v>0</v>
      </c>
      <c r="AB1460" s="84">
        <f t="shared" si="3291"/>
        <v>0</v>
      </c>
      <c r="AE1460" s="84">
        <f t="shared" si="3296"/>
        <v>0</v>
      </c>
    </row>
    <row r="1461" spans="1:33" ht="30" hidden="1">
      <c r="A1461" s="84"/>
      <c r="B1461" s="84"/>
      <c r="C1461" s="84"/>
      <c r="D1461" s="84"/>
      <c r="F1461" s="768">
        <v>495</v>
      </c>
      <c r="G1461" s="769" t="s">
        <v>4109</v>
      </c>
      <c r="H1461" s="749">
        <v>0</v>
      </c>
      <c r="I1461" s="749">
        <v>0</v>
      </c>
      <c r="J1461" s="750" t="e">
        <f t="shared" si="3287"/>
        <v>#DIV/0!</v>
      </c>
      <c r="K1461" s="749">
        <f t="shared" si="3292"/>
        <v>0</v>
      </c>
      <c r="L1461" s="1009">
        <v>0</v>
      </c>
      <c r="M1461" s="1009">
        <v>0</v>
      </c>
      <c r="N1461" s="1010" t="e">
        <f t="shared" si="3297"/>
        <v>#DIV/0!</v>
      </c>
      <c r="O1461" s="1009">
        <f t="shared" si="3288"/>
        <v>0</v>
      </c>
      <c r="P1461" s="1009">
        <f t="shared" si="3293"/>
        <v>0</v>
      </c>
      <c r="Q1461" s="1009">
        <f t="shared" si="3294"/>
        <v>0</v>
      </c>
      <c r="R1461" s="1010" t="e">
        <f t="shared" si="3289"/>
        <v>#DIV/0!</v>
      </c>
      <c r="S1461" s="1009">
        <f t="shared" si="3290"/>
        <v>0</v>
      </c>
      <c r="T1461" s="84"/>
      <c r="Z1461" s="812">
        <f t="shared" si="3295"/>
        <v>0</v>
      </c>
      <c r="AA1461" s="813">
        <v>0</v>
      </c>
      <c r="AB1461" s="84">
        <f t="shared" si="3291"/>
        <v>0</v>
      </c>
      <c r="AE1461" s="84">
        <f t="shared" si="3296"/>
        <v>0</v>
      </c>
    </row>
    <row r="1462" spans="1:33" ht="45" hidden="1">
      <c r="A1462" s="84"/>
      <c r="B1462" s="84"/>
      <c r="C1462" s="84"/>
      <c r="D1462" s="84"/>
      <c r="F1462" s="768">
        <v>496</v>
      </c>
      <c r="G1462" s="769" t="s">
        <v>4110</v>
      </c>
      <c r="H1462" s="749">
        <v>0</v>
      </c>
      <c r="I1462" s="749">
        <v>0</v>
      </c>
      <c r="J1462" s="750" t="e">
        <f t="shared" si="3287"/>
        <v>#DIV/0!</v>
      </c>
      <c r="K1462" s="749">
        <f t="shared" si="3292"/>
        <v>0</v>
      </c>
      <c r="L1462" s="1009">
        <v>0</v>
      </c>
      <c r="M1462" s="1009">
        <v>0</v>
      </c>
      <c r="N1462" s="1010" t="e">
        <f t="shared" si="3297"/>
        <v>#DIV/0!</v>
      </c>
      <c r="O1462" s="1009">
        <f t="shared" si="3288"/>
        <v>0</v>
      </c>
      <c r="P1462" s="1009">
        <f t="shared" si="3293"/>
        <v>0</v>
      </c>
      <c r="Q1462" s="1009">
        <f t="shared" si="3294"/>
        <v>0</v>
      </c>
      <c r="R1462" s="1010" t="e">
        <f t="shared" si="3289"/>
        <v>#DIV/0!</v>
      </c>
      <c r="S1462" s="1009">
        <f t="shared" si="3290"/>
        <v>0</v>
      </c>
      <c r="T1462" s="84"/>
      <c r="Z1462" s="812">
        <f t="shared" si="3295"/>
        <v>0</v>
      </c>
      <c r="AA1462" s="813">
        <v>0</v>
      </c>
      <c r="AB1462" s="84">
        <f t="shared" si="3291"/>
        <v>0</v>
      </c>
      <c r="AE1462" s="84">
        <f t="shared" si="3296"/>
        <v>0</v>
      </c>
    </row>
    <row r="1463" spans="1:33" ht="30" hidden="1">
      <c r="A1463" s="84"/>
      <c r="B1463" s="84"/>
      <c r="C1463" s="84"/>
      <c r="D1463" s="84"/>
      <c r="F1463" s="768">
        <v>499</v>
      </c>
      <c r="G1463" s="769" t="s">
        <v>4111</v>
      </c>
      <c r="H1463" s="749">
        <v>0</v>
      </c>
      <c r="I1463" s="749">
        <v>0</v>
      </c>
      <c r="J1463" s="750" t="e">
        <f t="shared" si="3287"/>
        <v>#DIV/0!</v>
      </c>
      <c r="K1463" s="749">
        <f t="shared" si="3292"/>
        <v>0</v>
      </c>
      <c r="L1463" s="1009">
        <v>0</v>
      </c>
      <c r="M1463" s="1009">
        <v>0</v>
      </c>
      <c r="N1463" s="1010" t="e">
        <f t="shared" si="3297"/>
        <v>#DIV/0!</v>
      </c>
      <c r="O1463" s="1009">
        <f t="shared" si="3288"/>
        <v>0</v>
      </c>
      <c r="P1463" s="1009">
        <f t="shared" si="3293"/>
        <v>0</v>
      </c>
      <c r="Q1463" s="1009">
        <f t="shared" si="3294"/>
        <v>0</v>
      </c>
      <c r="R1463" s="1010" t="e">
        <f t="shared" si="3289"/>
        <v>#DIV/0!</v>
      </c>
      <c r="S1463" s="1009">
        <f t="shared" si="3290"/>
        <v>0</v>
      </c>
      <c r="T1463" s="84"/>
      <c r="Z1463" s="812">
        <f t="shared" si="3295"/>
        <v>0</v>
      </c>
      <c r="AA1463" s="813">
        <v>0</v>
      </c>
      <c r="AB1463" s="84">
        <f t="shared" si="3291"/>
        <v>0</v>
      </c>
      <c r="AE1463" s="84">
        <f t="shared" si="3296"/>
        <v>0</v>
      </c>
    </row>
    <row r="1464" spans="1:33" hidden="1">
      <c r="A1464" s="84"/>
      <c r="B1464" s="84"/>
      <c r="C1464" s="84"/>
      <c r="D1464" s="84"/>
      <c r="F1464" s="768">
        <v>511</v>
      </c>
      <c r="G1464" s="858" t="s">
        <v>4131</v>
      </c>
      <c r="H1464" s="749">
        <v>0</v>
      </c>
      <c r="I1464" s="749">
        <v>0</v>
      </c>
      <c r="J1464" s="750" t="e">
        <f t="shared" si="3287"/>
        <v>#DIV/0!</v>
      </c>
      <c r="K1464" s="749">
        <f t="shared" si="3292"/>
        <v>0</v>
      </c>
      <c r="L1464" s="1009">
        <v>0</v>
      </c>
      <c r="M1464" s="1009">
        <v>0</v>
      </c>
      <c r="N1464" s="1010" t="e">
        <f t="shared" si="3297"/>
        <v>#DIV/0!</v>
      </c>
      <c r="O1464" s="1009">
        <f t="shared" si="3288"/>
        <v>0</v>
      </c>
      <c r="P1464" s="1009">
        <f t="shared" si="3293"/>
        <v>0</v>
      </c>
      <c r="Q1464" s="1009">
        <f t="shared" si="3294"/>
        <v>0</v>
      </c>
      <c r="R1464" s="1010" t="e">
        <f t="shared" si="3289"/>
        <v>#DIV/0!</v>
      </c>
      <c r="S1464" s="1009">
        <f t="shared" si="3290"/>
        <v>0</v>
      </c>
      <c r="T1464" s="84"/>
      <c r="Z1464" s="812">
        <f t="shared" si="3295"/>
        <v>0</v>
      </c>
      <c r="AA1464" s="813">
        <v>0</v>
      </c>
      <c r="AB1464" s="84">
        <f t="shared" si="3291"/>
        <v>0</v>
      </c>
      <c r="AE1464" s="84">
        <f t="shared" si="3296"/>
        <v>0</v>
      </c>
    </row>
    <row r="1465" spans="1:33" hidden="1">
      <c r="A1465" s="84"/>
      <c r="B1465" s="84"/>
      <c r="C1465" s="84"/>
      <c r="D1465" s="84"/>
      <c r="E1465" s="746" t="s">
        <v>5127</v>
      </c>
      <c r="F1465" s="768">
        <v>512</v>
      </c>
      <c r="G1465" s="858" t="s">
        <v>4132</v>
      </c>
      <c r="H1465" s="749">
        <v>0</v>
      </c>
      <c r="I1465" s="749">
        <v>0</v>
      </c>
      <c r="K1465" s="749">
        <f t="shared" si="3292"/>
        <v>0</v>
      </c>
      <c r="L1465" s="871">
        <v>0</v>
      </c>
      <c r="M1465" s="871">
        <v>0</v>
      </c>
      <c r="N1465" s="872" t="e">
        <f t="shared" si="3297"/>
        <v>#DIV/0!</v>
      </c>
      <c r="O1465" s="871">
        <f t="shared" si="3288"/>
        <v>0</v>
      </c>
      <c r="P1465" s="871">
        <f t="shared" si="3293"/>
        <v>0</v>
      </c>
      <c r="Q1465" s="871">
        <f t="shared" si="3294"/>
        <v>0</v>
      </c>
      <c r="R1465" s="872" t="e">
        <f t="shared" si="3289"/>
        <v>#DIV/0!</v>
      </c>
      <c r="S1465" s="871">
        <f t="shared" si="3290"/>
        <v>0</v>
      </c>
      <c r="T1465" s="84"/>
      <c r="X1465" s="815">
        <v>80000</v>
      </c>
      <c r="Z1465" s="812">
        <f t="shared" si="3295"/>
        <v>-80000</v>
      </c>
      <c r="AA1465" s="813">
        <v>500000</v>
      </c>
      <c r="AB1465" s="84">
        <f t="shared" si="3291"/>
        <v>-580000</v>
      </c>
      <c r="AE1465" s="84">
        <f t="shared" si="3296"/>
        <v>-500000</v>
      </c>
      <c r="AG1465" s="202"/>
    </row>
    <row r="1466" spans="1:33" hidden="1">
      <c r="A1466" s="84"/>
      <c r="B1466" s="84"/>
      <c r="C1466" s="84"/>
      <c r="D1466" s="84"/>
      <c r="F1466" s="768">
        <v>513</v>
      </c>
      <c r="G1466" s="858" t="s">
        <v>4133</v>
      </c>
      <c r="H1466" s="749">
        <v>0</v>
      </c>
      <c r="I1466" s="749">
        <v>0</v>
      </c>
      <c r="J1466" s="750" t="e">
        <f t="shared" si="3287"/>
        <v>#DIV/0!</v>
      </c>
      <c r="K1466" s="749">
        <f t="shared" si="3292"/>
        <v>0</v>
      </c>
      <c r="L1466" s="1009">
        <v>0</v>
      </c>
      <c r="M1466" s="1009">
        <v>0</v>
      </c>
      <c r="N1466" s="1010" t="e">
        <f t="shared" si="3297"/>
        <v>#DIV/0!</v>
      </c>
      <c r="O1466" s="1009">
        <f t="shared" si="3288"/>
        <v>0</v>
      </c>
      <c r="P1466" s="1009">
        <f t="shared" si="3293"/>
        <v>0</v>
      </c>
      <c r="Q1466" s="1009">
        <f t="shared" si="3294"/>
        <v>0</v>
      </c>
      <c r="R1466" s="1010" t="e">
        <f t="shared" si="3289"/>
        <v>#DIV/0!</v>
      </c>
      <c r="S1466" s="1009">
        <f t="shared" si="3290"/>
        <v>0</v>
      </c>
      <c r="T1466" s="84"/>
      <c r="Z1466" s="812">
        <f t="shared" si="3295"/>
        <v>0</v>
      </c>
      <c r="AA1466" s="813">
        <v>0</v>
      </c>
      <c r="AB1466" s="84">
        <f t="shared" si="3291"/>
        <v>0</v>
      </c>
      <c r="AE1466" s="84">
        <f t="shared" si="3296"/>
        <v>0</v>
      </c>
    </row>
    <row r="1467" spans="1:33" hidden="1">
      <c r="A1467" s="84"/>
      <c r="B1467" s="84"/>
      <c r="C1467" s="84"/>
      <c r="D1467" s="84"/>
      <c r="F1467" s="768">
        <v>514</v>
      </c>
      <c r="G1467" s="769" t="s">
        <v>4134</v>
      </c>
      <c r="H1467" s="749">
        <v>0</v>
      </c>
      <c r="I1467" s="749">
        <v>0</v>
      </c>
      <c r="J1467" s="750" t="e">
        <f t="shared" si="3287"/>
        <v>#DIV/0!</v>
      </c>
      <c r="K1467" s="749">
        <f t="shared" si="3292"/>
        <v>0</v>
      </c>
      <c r="L1467" s="1009">
        <v>0</v>
      </c>
      <c r="M1467" s="1009">
        <v>0</v>
      </c>
      <c r="N1467" s="1010" t="e">
        <f t="shared" si="3297"/>
        <v>#DIV/0!</v>
      </c>
      <c r="O1467" s="1009">
        <f t="shared" si="3288"/>
        <v>0</v>
      </c>
      <c r="P1467" s="1009">
        <f t="shared" si="3293"/>
        <v>0</v>
      </c>
      <c r="Q1467" s="1009">
        <f t="shared" si="3294"/>
        <v>0</v>
      </c>
      <c r="R1467" s="1010" t="e">
        <f t="shared" si="3289"/>
        <v>#DIV/0!</v>
      </c>
      <c r="S1467" s="1009">
        <f t="shared" si="3290"/>
        <v>0</v>
      </c>
      <c r="T1467" s="84"/>
      <c r="Z1467" s="812">
        <f t="shared" si="3295"/>
        <v>0</v>
      </c>
      <c r="AA1467" s="813">
        <v>0</v>
      </c>
      <c r="AB1467" s="84">
        <f t="shared" si="3291"/>
        <v>0</v>
      </c>
      <c r="AE1467" s="84">
        <f t="shared" si="3296"/>
        <v>0</v>
      </c>
    </row>
    <row r="1468" spans="1:33">
      <c r="A1468" s="84"/>
      <c r="B1468" s="84"/>
      <c r="C1468" s="84"/>
      <c r="D1468" s="84"/>
      <c r="E1468" s="1145" t="s">
        <v>5502</v>
      </c>
      <c r="F1468" s="768">
        <v>512</v>
      </c>
      <c r="G1468" s="769" t="s">
        <v>4132</v>
      </c>
      <c r="H1468" s="749">
        <v>40000</v>
      </c>
      <c r="L1468" s="871">
        <v>0</v>
      </c>
      <c r="M1468" s="871"/>
      <c r="N1468" s="872"/>
      <c r="O1468" s="871"/>
      <c r="P1468" s="871">
        <f t="shared" si="3293"/>
        <v>40000</v>
      </c>
      <c r="Q1468" s="1009"/>
      <c r="R1468" s="1010"/>
      <c r="S1468" s="1009"/>
      <c r="T1468" s="84"/>
      <c r="Z1468" s="812">
        <f t="shared" si="3295"/>
        <v>40000</v>
      </c>
    </row>
    <row r="1469" spans="1:33" ht="15.75" thickBot="1">
      <c r="A1469" s="84"/>
      <c r="B1469" s="84"/>
      <c r="C1469" s="84"/>
      <c r="D1469" s="84"/>
      <c r="E1469" s="1145" t="s">
        <v>5127</v>
      </c>
      <c r="F1469" s="768">
        <v>515</v>
      </c>
      <c r="G1469" s="769" t="s">
        <v>3832</v>
      </c>
      <c r="H1469" s="749">
        <v>400000</v>
      </c>
      <c r="I1469" s="749">
        <v>39343.199999999997</v>
      </c>
      <c r="J1469" s="750">
        <f t="shared" si="3287"/>
        <v>9.8357999999999987E-2</v>
      </c>
      <c r="K1469" s="749">
        <f t="shared" si="3292"/>
        <v>360656.8</v>
      </c>
      <c r="L1469" s="871">
        <v>0</v>
      </c>
      <c r="M1469" s="871">
        <v>38265.800000000003</v>
      </c>
      <c r="N1469" s="872" t="e">
        <f t="shared" si="3297"/>
        <v>#DIV/0!</v>
      </c>
      <c r="O1469" s="871">
        <f t="shared" si="3288"/>
        <v>-38265.800000000003</v>
      </c>
      <c r="P1469" s="871">
        <f t="shared" si="3293"/>
        <v>400000</v>
      </c>
      <c r="Q1469" s="871">
        <f t="shared" si="3294"/>
        <v>77609</v>
      </c>
      <c r="R1469" s="872">
        <f t="shared" si="3289"/>
        <v>0.19402249999999999</v>
      </c>
      <c r="S1469" s="871">
        <f t="shared" si="3290"/>
        <v>322391</v>
      </c>
      <c r="T1469" s="84"/>
      <c r="Z1469" s="812">
        <f t="shared" si="3295"/>
        <v>400000</v>
      </c>
      <c r="AA1469" s="813">
        <v>450000</v>
      </c>
      <c r="AB1469" s="84">
        <f t="shared" si="3291"/>
        <v>-50000</v>
      </c>
      <c r="AE1469" s="84">
        <f t="shared" si="3296"/>
        <v>-50000</v>
      </c>
    </row>
    <row r="1470" spans="1:33" ht="15.75" hidden="1" thickBot="1">
      <c r="A1470" s="84"/>
      <c r="B1470" s="84"/>
      <c r="C1470" s="84"/>
      <c r="D1470" s="84"/>
      <c r="F1470" s="768">
        <v>521</v>
      </c>
      <c r="G1470" s="769" t="s">
        <v>4135</v>
      </c>
      <c r="L1470" s="871"/>
      <c r="M1470" s="871"/>
      <c r="N1470" s="872"/>
      <c r="O1470" s="871"/>
      <c r="P1470" s="871"/>
      <c r="Q1470" s="871"/>
      <c r="R1470" s="872"/>
      <c r="S1470" s="871">
        <f t="shared" ref="S1470:S1479" si="3298">SUM(H1470:L1470)</f>
        <v>0</v>
      </c>
      <c r="T1470" s="84"/>
      <c r="AB1470" s="84">
        <f t="shared" si="3291"/>
        <v>0</v>
      </c>
    </row>
    <row r="1471" spans="1:33" ht="15.75" hidden="1" thickBot="1">
      <c r="A1471" s="84"/>
      <c r="B1471" s="84"/>
      <c r="C1471" s="84"/>
      <c r="D1471" s="84"/>
      <c r="F1471" s="768">
        <v>522</v>
      </c>
      <c r="G1471" s="769" t="s">
        <v>4136</v>
      </c>
      <c r="L1471" s="871"/>
      <c r="M1471" s="871"/>
      <c r="N1471" s="872"/>
      <c r="O1471" s="871"/>
      <c r="P1471" s="871"/>
      <c r="Q1471" s="871"/>
      <c r="R1471" s="872"/>
      <c r="S1471" s="871">
        <f t="shared" si="3298"/>
        <v>0</v>
      </c>
      <c r="T1471" s="84"/>
      <c r="V1471" s="84"/>
      <c r="W1471" s="84"/>
      <c r="X1471" s="1011"/>
      <c r="Y1471" s="1012"/>
      <c r="Z1471" s="1013"/>
      <c r="AA1471" s="1014"/>
      <c r="AB1471" s="84">
        <f t="shared" si="3291"/>
        <v>0</v>
      </c>
    </row>
    <row r="1472" spans="1:33" ht="15.75" hidden="1" thickBot="1">
      <c r="A1472" s="84"/>
      <c r="B1472" s="84"/>
      <c r="C1472" s="84"/>
      <c r="D1472" s="84"/>
      <c r="F1472" s="768">
        <v>523</v>
      </c>
      <c r="G1472" s="769" t="s">
        <v>3837</v>
      </c>
      <c r="L1472" s="871"/>
      <c r="M1472" s="871"/>
      <c r="N1472" s="872"/>
      <c r="O1472" s="871"/>
      <c r="P1472" s="871"/>
      <c r="Q1472" s="871"/>
      <c r="R1472" s="872"/>
      <c r="S1472" s="871">
        <f t="shared" si="3298"/>
        <v>0</v>
      </c>
      <c r="T1472" s="84"/>
      <c r="V1472" s="84"/>
      <c r="W1472" s="84"/>
      <c r="X1472" s="1011"/>
      <c r="Y1472" s="1012"/>
      <c r="Z1472" s="1013"/>
      <c r="AA1472" s="1014"/>
      <c r="AB1472" s="84">
        <f t="shared" si="3291"/>
        <v>0</v>
      </c>
    </row>
    <row r="1473" spans="1:28" ht="15.75" hidden="1" thickBot="1">
      <c r="A1473" s="84"/>
      <c r="B1473" s="84"/>
      <c r="C1473" s="84"/>
      <c r="D1473" s="84"/>
      <c r="F1473" s="768">
        <v>531</v>
      </c>
      <c r="G1473" s="769" t="s">
        <v>4112</v>
      </c>
      <c r="L1473" s="871"/>
      <c r="M1473" s="871"/>
      <c r="N1473" s="872"/>
      <c r="O1473" s="871"/>
      <c r="P1473" s="871"/>
      <c r="Q1473" s="871"/>
      <c r="R1473" s="872"/>
      <c r="S1473" s="871">
        <f t="shared" si="3298"/>
        <v>0</v>
      </c>
      <c r="T1473" s="84"/>
      <c r="V1473" s="84"/>
      <c r="W1473" s="84"/>
      <c r="X1473" s="1011"/>
      <c r="Y1473" s="1012"/>
      <c r="Z1473" s="1013"/>
      <c r="AA1473" s="1014"/>
      <c r="AB1473" s="84">
        <f t="shared" si="3291"/>
        <v>0</v>
      </c>
    </row>
    <row r="1474" spans="1:28" ht="15.75" hidden="1" thickBot="1">
      <c r="A1474" s="84"/>
      <c r="B1474" s="84"/>
      <c r="C1474" s="84"/>
      <c r="D1474" s="84"/>
      <c r="F1474" s="768">
        <v>541</v>
      </c>
      <c r="G1474" s="769" t="s">
        <v>4137</v>
      </c>
      <c r="L1474" s="871"/>
      <c r="M1474" s="871"/>
      <c r="N1474" s="872"/>
      <c r="O1474" s="871"/>
      <c r="P1474" s="871"/>
      <c r="Q1474" s="871"/>
      <c r="R1474" s="872"/>
      <c r="S1474" s="871">
        <f t="shared" si="3298"/>
        <v>0</v>
      </c>
      <c r="T1474" s="84"/>
      <c r="V1474" s="84"/>
      <c r="W1474" s="84"/>
      <c r="X1474" s="1011"/>
      <c r="Y1474" s="1012"/>
      <c r="Z1474" s="1013"/>
      <c r="AA1474" s="1014"/>
      <c r="AB1474" s="84">
        <f t="shared" si="3291"/>
        <v>0</v>
      </c>
    </row>
    <row r="1475" spans="1:28" ht="15.75" hidden="1" thickBot="1">
      <c r="A1475" s="84"/>
      <c r="B1475" s="84"/>
      <c r="C1475" s="84"/>
      <c r="D1475" s="84"/>
      <c r="F1475" s="768">
        <v>542</v>
      </c>
      <c r="G1475" s="769" t="s">
        <v>4138</v>
      </c>
      <c r="L1475" s="871"/>
      <c r="M1475" s="871"/>
      <c r="N1475" s="872"/>
      <c r="O1475" s="871"/>
      <c r="P1475" s="871"/>
      <c r="Q1475" s="871"/>
      <c r="R1475" s="872"/>
      <c r="S1475" s="871">
        <f t="shared" si="3298"/>
        <v>0</v>
      </c>
      <c r="T1475" s="84"/>
      <c r="V1475" s="84"/>
      <c r="W1475" s="84"/>
      <c r="X1475" s="1011"/>
      <c r="Y1475" s="1012"/>
      <c r="Z1475" s="1013"/>
      <c r="AA1475" s="1014"/>
      <c r="AB1475" s="84">
        <f t="shared" si="3291"/>
        <v>0</v>
      </c>
    </row>
    <row r="1476" spans="1:28" ht="15.75" hidden="1" thickBot="1">
      <c r="A1476" s="84"/>
      <c r="B1476" s="84"/>
      <c r="C1476" s="84"/>
      <c r="D1476" s="84"/>
      <c r="F1476" s="768">
        <v>543</v>
      </c>
      <c r="G1476" s="769" t="s">
        <v>3842</v>
      </c>
      <c r="L1476" s="871"/>
      <c r="M1476" s="871"/>
      <c r="N1476" s="872"/>
      <c r="O1476" s="871"/>
      <c r="P1476" s="871"/>
      <c r="Q1476" s="871"/>
      <c r="R1476" s="872"/>
      <c r="S1476" s="871">
        <f t="shared" si="3298"/>
        <v>0</v>
      </c>
      <c r="T1476" s="84"/>
      <c r="V1476" s="84"/>
      <c r="W1476" s="84"/>
      <c r="X1476" s="1011"/>
      <c r="Y1476" s="1012"/>
      <c r="Z1476" s="1013"/>
      <c r="AA1476" s="1014"/>
      <c r="AB1476" s="84">
        <f t="shared" si="3291"/>
        <v>0</v>
      </c>
    </row>
    <row r="1477" spans="1:28" ht="45.75" hidden="1" thickBot="1">
      <c r="A1477" s="84"/>
      <c r="B1477" s="84"/>
      <c r="C1477" s="84"/>
      <c r="D1477" s="84"/>
      <c r="F1477" s="768">
        <v>551</v>
      </c>
      <c r="G1477" s="769" t="s">
        <v>4113</v>
      </c>
      <c r="L1477" s="871"/>
      <c r="M1477" s="871"/>
      <c r="N1477" s="872"/>
      <c r="O1477" s="871"/>
      <c r="P1477" s="871"/>
      <c r="Q1477" s="871"/>
      <c r="R1477" s="872"/>
      <c r="S1477" s="871">
        <f t="shared" si="3298"/>
        <v>0</v>
      </c>
      <c r="T1477" s="84"/>
      <c r="V1477" s="84"/>
      <c r="W1477" s="84"/>
      <c r="X1477" s="1011"/>
      <c r="Y1477" s="1012"/>
      <c r="Z1477" s="1013"/>
      <c r="AA1477" s="1014"/>
      <c r="AB1477" s="84">
        <f t="shared" si="3291"/>
        <v>0</v>
      </c>
    </row>
    <row r="1478" spans="1:28" ht="15.75" hidden="1" thickBot="1">
      <c r="A1478" s="84"/>
      <c r="B1478" s="84"/>
      <c r="C1478" s="84"/>
      <c r="D1478" s="84"/>
      <c r="F1478" s="771">
        <v>611</v>
      </c>
      <c r="G1478" s="858" t="s">
        <v>3848</v>
      </c>
      <c r="H1478" s="780"/>
      <c r="I1478" s="780"/>
      <c r="J1478" s="781"/>
      <c r="K1478" s="780"/>
      <c r="L1478" s="871"/>
      <c r="M1478" s="871"/>
      <c r="N1478" s="872"/>
      <c r="O1478" s="871"/>
      <c r="P1478" s="871"/>
      <c r="Q1478" s="871"/>
      <c r="R1478" s="872"/>
      <c r="S1478" s="871">
        <f t="shared" si="3298"/>
        <v>0</v>
      </c>
      <c r="T1478" s="84"/>
      <c r="V1478" s="84"/>
      <c r="W1478" s="84"/>
      <c r="X1478" s="1011"/>
      <c r="Y1478" s="1012"/>
      <c r="Z1478" s="1013"/>
      <c r="AA1478" s="1014"/>
      <c r="AB1478" s="84">
        <f t="shared" si="3291"/>
        <v>0</v>
      </c>
    </row>
    <row r="1479" spans="1:28" ht="15.75" hidden="1" thickBot="1">
      <c r="A1479" s="84"/>
      <c r="B1479" s="84"/>
      <c r="C1479" s="84"/>
      <c r="D1479" s="84"/>
      <c r="F1479" s="771">
        <v>620</v>
      </c>
      <c r="G1479" s="858" t="s">
        <v>89</v>
      </c>
      <c r="H1479" s="780"/>
      <c r="I1479" s="780"/>
      <c r="J1479" s="781"/>
      <c r="K1479" s="780"/>
      <c r="L1479" s="871"/>
      <c r="M1479" s="871"/>
      <c r="N1479" s="872"/>
      <c r="O1479" s="871"/>
      <c r="P1479" s="871"/>
      <c r="Q1479" s="871"/>
      <c r="R1479" s="872"/>
      <c r="S1479" s="871">
        <f t="shared" si="3298"/>
        <v>0</v>
      </c>
      <c r="T1479" s="84"/>
      <c r="V1479" s="84"/>
      <c r="W1479" s="84"/>
      <c r="X1479" s="1011"/>
      <c r="Y1479" s="1012"/>
      <c r="Z1479" s="1013"/>
      <c r="AA1479" s="1014"/>
      <c r="AB1479" s="84">
        <f t="shared" si="3291"/>
        <v>0</v>
      </c>
    </row>
    <row r="1480" spans="1:28">
      <c r="A1480" s="84"/>
      <c r="B1480" s="84"/>
      <c r="C1480" s="84"/>
      <c r="D1480" s="84"/>
      <c r="E1480" s="770"/>
      <c r="F1480" s="771"/>
      <c r="G1480" s="772" t="s">
        <v>4177</v>
      </c>
      <c r="H1480" s="773"/>
      <c r="I1480" s="773"/>
      <c r="J1480" s="774"/>
      <c r="K1480" s="773"/>
      <c r="L1480" s="895"/>
      <c r="M1480" s="895"/>
      <c r="N1480" s="896"/>
      <c r="O1480" s="895"/>
      <c r="P1480" s="895"/>
      <c r="Q1480" s="895"/>
      <c r="R1480" s="896"/>
      <c r="S1480" s="893"/>
      <c r="T1480" s="84"/>
      <c r="V1480" s="84"/>
      <c r="W1480" s="84"/>
      <c r="X1480" s="1011"/>
      <c r="Y1480" s="1012"/>
      <c r="Z1480" s="1013"/>
      <c r="AA1480" s="1014"/>
      <c r="AB1480" s="84">
        <f t="shared" si="3291"/>
        <v>0</v>
      </c>
    </row>
    <row r="1481" spans="1:28">
      <c r="A1481" s="84"/>
      <c r="B1481" s="84"/>
      <c r="C1481" s="84"/>
      <c r="D1481" s="84"/>
      <c r="E1481" s="777"/>
      <c r="F1481" s="778" t="s">
        <v>235</v>
      </c>
      <c r="G1481" s="779" t="s">
        <v>236</v>
      </c>
      <c r="H1481" s="780">
        <f>SUM(H1418:H1469)</f>
        <v>15820221</v>
      </c>
      <c r="I1481" s="780">
        <f>SUM(I1418:I1479)</f>
        <v>6868439.2500000009</v>
      </c>
      <c r="J1481" s="781">
        <f>I1481/H1481</f>
        <v>0.4341557080650138</v>
      </c>
      <c r="K1481" s="780">
        <f>SUM(K1418:K1479)</f>
        <v>8281781.7499999991</v>
      </c>
      <c r="L1481" s="900">
        <v>0</v>
      </c>
      <c r="M1481" s="900">
        <v>0</v>
      </c>
      <c r="N1481" s="901"/>
      <c r="O1481" s="900">
        <v>0</v>
      </c>
      <c r="P1481" s="900">
        <f>L1481+H1481</f>
        <v>15820221</v>
      </c>
      <c r="Q1481" s="900">
        <f>M1481+I1481</f>
        <v>6868439.2500000009</v>
      </c>
      <c r="R1481" s="901">
        <f>Q1481/P1481</f>
        <v>0.4341557080650138</v>
      </c>
      <c r="S1481" s="900">
        <f>P1481-Q1481</f>
        <v>8951781.75</v>
      </c>
      <c r="T1481" s="84"/>
      <c r="V1481" s="84"/>
      <c r="W1481" s="84"/>
      <c r="X1481" s="1011"/>
      <c r="Y1481" s="1012"/>
      <c r="Z1481" s="1013"/>
      <c r="AA1481" s="1014"/>
      <c r="AB1481" s="84">
        <f t="shared" si="3291"/>
        <v>0</v>
      </c>
    </row>
    <row r="1482" spans="1:28" hidden="1">
      <c r="A1482" s="84"/>
      <c r="B1482" s="84"/>
      <c r="C1482" s="84"/>
      <c r="D1482" s="84"/>
      <c r="F1482" s="778" t="s">
        <v>237</v>
      </c>
      <c r="G1482" s="779" t="s">
        <v>238</v>
      </c>
      <c r="L1482" s="871"/>
      <c r="M1482" s="871"/>
      <c r="N1482" s="872"/>
      <c r="O1482" s="871"/>
      <c r="P1482" s="871"/>
      <c r="Q1482" s="871"/>
      <c r="R1482" s="872"/>
      <c r="S1482" s="900">
        <f t="shared" ref="S1482:S1496" si="3299">SUM(H1482:L1482)</f>
        <v>0</v>
      </c>
      <c r="T1482" s="84"/>
      <c r="V1482" s="84"/>
      <c r="W1482" s="84"/>
      <c r="X1482" s="1011"/>
      <c r="Y1482" s="1012"/>
      <c r="Z1482" s="1013"/>
      <c r="AA1482" s="1014"/>
      <c r="AB1482" s="84">
        <f t="shared" si="3291"/>
        <v>0</v>
      </c>
    </row>
    <row r="1483" spans="1:28" hidden="1">
      <c r="A1483" s="84"/>
      <c r="B1483" s="84"/>
      <c r="C1483" s="84"/>
      <c r="D1483" s="84"/>
      <c r="F1483" s="778" t="s">
        <v>239</v>
      </c>
      <c r="G1483" s="779" t="s">
        <v>240</v>
      </c>
      <c r="L1483" s="871"/>
      <c r="M1483" s="871"/>
      <c r="N1483" s="872"/>
      <c r="O1483" s="871"/>
      <c r="P1483" s="871"/>
      <c r="Q1483" s="871"/>
      <c r="R1483" s="872"/>
      <c r="S1483" s="900">
        <f t="shared" si="3299"/>
        <v>0</v>
      </c>
      <c r="T1483" s="84"/>
      <c r="V1483" s="84"/>
      <c r="W1483" s="84"/>
      <c r="X1483" s="1011"/>
      <c r="Y1483" s="1012"/>
      <c r="Z1483" s="1013"/>
      <c r="AA1483" s="1014"/>
      <c r="AB1483" s="84">
        <f t="shared" si="3291"/>
        <v>0</v>
      </c>
    </row>
    <row r="1484" spans="1:28" ht="15.75" thickBot="1">
      <c r="A1484" s="84"/>
      <c r="B1484" s="84"/>
      <c r="C1484" s="84"/>
      <c r="D1484" s="84"/>
      <c r="F1484" s="778" t="s">
        <v>241</v>
      </c>
      <c r="G1484" s="779" t="s">
        <v>242</v>
      </c>
      <c r="H1484" s="749">
        <v>0</v>
      </c>
      <c r="I1484" s="749">
        <v>0</v>
      </c>
      <c r="K1484" s="749">
        <v>0</v>
      </c>
      <c r="L1484" s="871">
        <v>507000</v>
      </c>
      <c r="M1484" s="871">
        <v>158660.09000000003</v>
      </c>
      <c r="N1484" s="872">
        <f>M1484/L1484</f>
        <v>0.31293903353057206</v>
      </c>
      <c r="O1484" s="871">
        <f>L1484-M1484</f>
        <v>348339.91</v>
      </c>
      <c r="P1484" s="871">
        <f>L1484+H1484</f>
        <v>507000</v>
      </c>
      <c r="Q1484" s="871">
        <v>0</v>
      </c>
      <c r="R1484" s="872">
        <f>Q1484/P1484</f>
        <v>0</v>
      </c>
      <c r="S1484" s="900">
        <f>P1484-Q1484</f>
        <v>507000</v>
      </c>
      <c r="T1484" s="84"/>
      <c r="V1484" s="84"/>
      <c r="W1484" s="84"/>
      <c r="X1484" s="1011"/>
      <c r="Y1484" s="1012"/>
      <c r="Z1484" s="1013"/>
      <c r="AA1484" s="1014"/>
      <c r="AB1484" s="84">
        <f t="shared" si="3291"/>
        <v>0</v>
      </c>
    </row>
    <row r="1485" spans="1:28" ht="15.75" hidden="1" thickBot="1">
      <c r="A1485" s="84"/>
      <c r="B1485" s="84"/>
      <c r="C1485" s="84"/>
      <c r="D1485" s="84"/>
      <c r="F1485" s="778" t="s">
        <v>243</v>
      </c>
      <c r="G1485" s="779" t="s">
        <v>244</v>
      </c>
      <c r="L1485" s="871"/>
      <c r="M1485" s="871"/>
      <c r="N1485" s="872"/>
      <c r="O1485" s="871"/>
      <c r="P1485" s="871"/>
      <c r="Q1485" s="871"/>
      <c r="R1485" s="872"/>
      <c r="S1485" s="900">
        <f t="shared" si="3299"/>
        <v>0</v>
      </c>
      <c r="T1485" s="84"/>
      <c r="V1485" s="84"/>
      <c r="W1485" s="84"/>
      <c r="X1485" s="1011"/>
      <c r="Y1485" s="1012"/>
      <c r="Z1485" s="1013"/>
      <c r="AA1485" s="1014"/>
      <c r="AB1485" s="84">
        <f t="shared" si="3291"/>
        <v>0</v>
      </c>
    </row>
    <row r="1486" spans="1:28" ht="15.75" hidden="1" thickBot="1">
      <c r="A1486" s="84"/>
      <c r="B1486" s="84"/>
      <c r="C1486" s="84"/>
      <c r="D1486" s="84"/>
      <c r="F1486" s="778" t="s">
        <v>245</v>
      </c>
      <c r="G1486" s="779" t="s">
        <v>246</v>
      </c>
      <c r="L1486" s="871"/>
      <c r="M1486" s="871"/>
      <c r="N1486" s="872"/>
      <c r="O1486" s="871"/>
      <c r="P1486" s="871"/>
      <c r="Q1486" s="871"/>
      <c r="R1486" s="872"/>
      <c r="S1486" s="900">
        <f t="shared" si="3299"/>
        <v>0</v>
      </c>
      <c r="T1486" s="84"/>
      <c r="V1486" s="84"/>
      <c r="W1486" s="84"/>
      <c r="X1486" s="1011"/>
      <c r="Y1486" s="1012"/>
      <c r="Z1486" s="1013"/>
      <c r="AA1486" s="1014"/>
      <c r="AB1486" s="84">
        <f t="shared" ref="AB1486:AB1549" si="3300">Z1486-AA1486</f>
        <v>0</v>
      </c>
    </row>
    <row r="1487" spans="1:28" ht="15.75" hidden="1" thickBot="1">
      <c r="A1487" s="84"/>
      <c r="B1487" s="84"/>
      <c r="C1487" s="84"/>
      <c r="D1487" s="84"/>
      <c r="F1487" s="778" t="s">
        <v>247</v>
      </c>
      <c r="G1487" s="779" t="s">
        <v>4692</v>
      </c>
      <c r="L1487" s="871"/>
      <c r="M1487" s="871"/>
      <c r="N1487" s="872"/>
      <c r="O1487" s="871"/>
      <c r="P1487" s="871"/>
      <c r="Q1487" s="871"/>
      <c r="R1487" s="872"/>
      <c r="S1487" s="900">
        <f t="shared" si="3299"/>
        <v>0</v>
      </c>
      <c r="T1487" s="84"/>
      <c r="V1487" s="84"/>
      <c r="W1487" s="84"/>
      <c r="X1487" s="1011"/>
      <c r="Y1487" s="1012"/>
      <c r="Z1487" s="1013"/>
      <c r="AA1487" s="1014"/>
      <c r="AB1487" s="84">
        <f t="shared" si="3300"/>
        <v>0</v>
      </c>
    </row>
    <row r="1488" spans="1:28" ht="30.75" hidden="1" thickBot="1">
      <c r="A1488" s="84"/>
      <c r="B1488" s="84"/>
      <c r="C1488" s="84"/>
      <c r="D1488" s="84"/>
      <c r="F1488" s="778" t="s">
        <v>248</v>
      </c>
      <c r="G1488" s="779" t="s">
        <v>4691</v>
      </c>
      <c r="L1488" s="871"/>
      <c r="M1488" s="871"/>
      <c r="N1488" s="872"/>
      <c r="O1488" s="871"/>
      <c r="P1488" s="871"/>
      <c r="Q1488" s="871"/>
      <c r="R1488" s="872"/>
      <c r="S1488" s="900">
        <f t="shared" si="3299"/>
        <v>0</v>
      </c>
      <c r="T1488" s="84"/>
      <c r="V1488" s="84"/>
      <c r="W1488" s="84"/>
      <c r="X1488" s="1011"/>
      <c r="Y1488" s="1012"/>
      <c r="Z1488" s="1013"/>
      <c r="AA1488" s="1014"/>
      <c r="AB1488" s="84">
        <f t="shared" si="3300"/>
        <v>0</v>
      </c>
    </row>
    <row r="1489" spans="1:28" ht="15.75" hidden="1" thickBot="1">
      <c r="A1489" s="84"/>
      <c r="B1489" s="84"/>
      <c r="C1489" s="84"/>
      <c r="D1489" s="84"/>
      <c r="F1489" s="778" t="s">
        <v>249</v>
      </c>
      <c r="G1489" s="779" t="s">
        <v>58</v>
      </c>
      <c r="L1489" s="871"/>
      <c r="M1489" s="871"/>
      <c r="N1489" s="872"/>
      <c r="O1489" s="871"/>
      <c r="P1489" s="871"/>
      <c r="Q1489" s="871"/>
      <c r="R1489" s="872"/>
      <c r="S1489" s="900">
        <f t="shared" si="3299"/>
        <v>0</v>
      </c>
      <c r="T1489" s="84"/>
      <c r="V1489" s="84"/>
      <c r="W1489" s="84"/>
      <c r="X1489" s="1011"/>
      <c r="Y1489" s="1012"/>
      <c r="Z1489" s="1013"/>
      <c r="AA1489" s="1014"/>
      <c r="AB1489" s="84">
        <f t="shared" si="3300"/>
        <v>0</v>
      </c>
    </row>
    <row r="1490" spans="1:28" ht="15.75" hidden="1" thickBot="1">
      <c r="A1490" s="84"/>
      <c r="B1490" s="84"/>
      <c r="C1490" s="84"/>
      <c r="D1490" s="84"/>
      <c r="F1490" s="778" t="s">
        <v>250</v>
      </c>
      <c r="G1490" s="779" t="s">
        <v>251</v>
      </c>
      <c r="L1490" s="871"/>
      <c r="M1490" s="871"/>
      <c r="N1490" s="872"/>
      <c r="O1490" s="871"/>
      <c r="P1490" s="871"/>
      <c r="Q1490" s="871"/>
      <c r="R1490" s="872"/>
      <c r="S1490" s="900">
        <f t="shared" si="3299"/>
        <v>0</v>
      </c>
      <c r="T1490" s="84"/>
      <c r="V1490" s="84"/>
      <c r="W1490" s="84"/>
      <c r="X1490" s="1011"/>
      <c r="Y1490" s="1012"/>
      <c r="Z1490" s="1013"/>
      <c r="AA1490" s="1014"/>
      <c r="AB1490" s="84">
        <f t="shared" si="3300"/>
        <v>0</v>
      </c>
    </row>
    <row r="1491" spans="1:28" ht="15.75" hidden="1" thickBot="1">
      <c r="A1491" s="84"/>
      <c r="B1491" s="84"/>
      <c r="C1491" s="84"/>
      <c r="D1491" s="84"/>
      <c r="F1491" s="778" t="s">
        <v>252</v>
      </c>
      <c r="G1491" s="779" t="s">
        <v>253</v>
      </c>
      <c r="L1491" s="871"/>
      <c r="M1491" s="871"/>
      <c r="N1491" s="872"/>
      <c r="O1491" s="871"/>
      <c r="P1491" s="871"/>
      <c r="Q1491" s="871"/>
      <c r="R1491" s="872"/>
      <c r="S1491" s="900">
        <f t="shared" si="3299"/>
        <v>0</v>
      </c>
      <c r="T1491" s="84"/>
      <c r="V1491" s="84"/>
      <c r="W1491" s="84"/>
      <c r="X1491" s="1011"/>
      <c r="Y1491" s="1012"/>
      <c r="Z1491" s="1013"/>
      <c r="AA1491" s="1014"/>
      <c r="AB1491" s="84">
        <f t="shared" si="3300"/>
        <v>0</v>
      </c>
    </row>
    <row r="1492" spans="1:28" ht="30.75" hidden="1" thickBot="1">
      <c r="A1492" s="84"/>
      <c r="B1492" s="84"/>
      <c r="C1492" s="84"/>
      <c r="D1492" s="84"/>
      <c r="F1492" s="778" t="s">
        <v>254</v>
      </c>
      <c r="G1492" s="779" t="s">
        <v>255</v>
      </c>
      <c r="L1492" s="871"/>
      <c r="M1492" s="871"/>
      <c r="N1492" s="872"/>
      <c r="O1492" s="871"/>
      <c r="P1492" s="871"/>
      <c r="Q1492" s="871"/>
      <c r="R1492" s="872"/>
      <c r="S1492" s="900">
        <f t="shared" si="3299"/>
        <v>0</v>
      </c>
      <c r="T1492" s="84"/>
      <c r="V1492" s="84"/>
      <c r="W1492" s="84"/>
      <c r="X1492" s="1011"/>
      <c r="Y1492" s="1012"/>
      <c r="Z1492" s="1013"/>
      <c r="AA1492" s="1014"/>
      <c r="AB1492" s="84">
        <f t="shared" si="3300"/>
        <v>0</v>
      </c>
    </row>
    <row r="1493" spans="1:28" ht="15.75" hidden="1" thickBot="1">
      <c r="A1493" s="84"/>
      <c r="B1493" s="84"/>
      <c r="C1493" s="84"/>
      <c r="D1493" s="84"/>
      <c r="F1493" s="778" t="s">
        <v>256</v>
      </c>
      <c r="G1493" s="779" t="s">
        <v>257</v>
      </c>
      <c r="H1493" s="749">
        <v>0</v>
      </c>
      <c r="I1493" s="749">
        <v>0</v>
      </c>
      <c r="K1493" s="749">
        <v>0</v>
      </c>
      <c r="L1493" s="871">
        <v>0</v>
      </c>
      <c r="M1493" s="871">
        <v>91492.920000000013</v>
      </c>
      <c r="N1493" s="872" t="e">
        <f>M1493/L1493</f>
        <v>#DIV/0!</v>
      </c>
      <c r="O1493" s="871">
        <f>L1493-M1493</f>
        <v>-91492.920000000013</v>
      </c>
      <c r="P1493" s="871">
        <f>L1493+H1493</f>
        <v>0</v>
      </c>
      <c r="Q1493" s="871">
        <v>0</v>
      </c>
      <c r="R1493" s="872" t="e">
        <f>Q1493/P1493</f>
        <v>#DIV/0!</v>
      </c>
      <c r="S1493" s="900">
        <f>P1493-Q1493</f>
        <v>0</v>
      </c>
      <c r="T1493" s="84"/>
      <c r="V1493" s="84"/>
      <c r="W1493" s="84"/>
      <c r="X1493" s="1011"/>
      <c r="Y1493" s="1012"/>
      <c r="Z1493" s="1013"/>
      <c r="AA1493" s="1014"/>
      <c r="AB1493" s="84">
        <f t="shared" si="3300"/>
        <v>0</v>
      </c>
    </row>
    <row r="1494" spans="1:28" ht="30.75" hidden="1" thickBot="1">
      <c r="A1494" s="84"/>
      <c r="B1494" s="84"/>
      <c r="C1494" s="84"/>
      <c r="D1494" s="84"/>
      <c r="F1494" s="778" t="s">
        <v>258</v>
      </c>
      <c r="G1494" s="779" t="s">
        <v>259</v>
      </c>
      <c r="L1494" s="871"/>
      <c r="M1494" s="871"/>
      <c r="N1494" s="872"/>
      <c r="O1494" s="871"/>
      <c r="P1494" s="871"/>
      <c r="Q1494" s="871"/>
      <c r="R1494" s="872"/>
      <c r="S1494" s="900">
        <f t="shared" si="3299"/>
        <v>0</v>
      </c>
      <c r="T1494" s="84"/>
      <c r="V1494" s="84"/>
      <c r="W1494" s="84"/>
      <c r="X1494" s="1011"/>
      <c r="Y1494" s="1012"/>
      <c r="Z1494" s="1013"/>
      <c r="AA1494" s="1014"/>
      <c r="AB1494" s="84">
        <f t="shared" si="3300"/>
        <v>0</v>
      </c>
    </row>
    <row r="1495" spans="1:28" ht="30.75" hidden="1" thickBot="1">
      <c r="A1495" s="84"/>
      <c r="B1495" s="84"/>
      <c r="C1495" s="84"/>
      <c r="D1495" s="84"/>
      <c r="F1495" s="778" t="s">
        <v>260</v>
      </c>
      <c r="G1495" s="779" t="s">
        <v>261</v>
      </c>
      <c r="L1495" s="871"/>
      <c r="M1495" s="871"/>
      <c r="N1495" s="872"/>
      <c r="O1495" s="871"/>
      <c r="P1495" s="871"/>
      <c r="Q1495" s="871"/>
      <c r="R1495" s="872"/>
      <c r="S1495" s="900">
        <f t="shared" si="3299"/>
        <v>0</v>
      </c>
      <c r="T1495" s="84"/>
      <c r="V1495" s="84"/>
      <c r="W1495" s="84"/>
      <c r="X1495" s="1011"/>
      <c r="Y1495" s="1012"/>
      <c r="Z1495" s="1013"/>
      <c r="AA1495" s="1014"/>
      <c r="AB1495" s="84">
        <f t="shared" si="3300"/>
        <v>0</v>
      </c>
    </row>
    <row r="1496" spans="1:28" ht="15.75" hidden="1" thickBot="1">
      <c r="A1496" s="84"/>
      <c r="B1496" s="84"/>
      <c r="C1496" s="84"/>
      <c r="D1496" s="84"/>
      <c r="F1496" s="778" t="s">
        <v>262</v>
      </c>
      <c r="G1496" s="779" t="s">
        <v>263</v>
      </c>
      <c r="H1496" s="780"/>
      <c r="I1496" s="780"/>
      <c r="J1496" s="781"/>
      <c r="K1496" s="780"/>
      <c r="L1496" s="900"/>
      <c r="M1496" s="900"/>
      <c r="N1496" s="901"/>
      <c r="O1496" s="900"/>
      <c r="P1496" s="900"/>
      <c r="Q1496" s="900"/>
      <c r="R1496" s="901"/>
      <c r="S1496" s="900">
        <f t="shared" si="3299"/>
        <v>0</v>
      </c>
      <c r="T1496" s="84"/>
      <c r="V1496" s="84"/>
      <c r="W1496" s="84"/>
      <c r="X1496" s="1011"/>
      <c r="Y1496" s="1012"/>
      <c r="Z1496" s="1013"/>
      <c r="AA1496" s="1014"/>
      <c r="AB1496" s="84">
        <f t="shared" si="3300"/>
        <v>0</v>
      </c>
    </row>
    <row r="1497" spans="1:28" ht="15.75" thickBot="1">
      <c r="A1497" s="84"/>
      <c r="B1497" s="84"/>
      <c r="C1497" s="84"/>
      <c r="D1497" s="84"/>
      <c r="G1497" s="784" t="s">
        <v>4178</v>
      </c>
      <c r="H1497" s="785">
        <f>SUM(H1481:H1496)</f>
        <v>15820221</v>
      </c>
      <c r="I1497" s="785">
        <f t="shared" ref="I1497:P1497" si="3301">SUM(I1481:I1496)</f>
        <v>6868439.2500000009</v>
      </c>
      <c r="J1497" s="786">
        <f>I1497/H1497</f>
        <v>0.4341557080650138</v>
      </c>
      <c r="K1497" s="785">
        <f t="shared" si="3301"/>
        <v>8281781.7499999991</v>
      </c>
      <c r="L1497" s="905">
        <f>SUM(L1481:L1493)</f>
        <v>507000</v>
      </c>
      <c r="M1497" s="905">
        <f>SUM(M1481:M1496)</f>
        <v>250153.01000000004</v>
      </c>
      <c r="N1497" s="906">
        <f>M1497/L1497</f>
        <v>0.49339844181459575</v>
      </c>
      <c r="O1497" s="905">
        <f t="shared" si="3301"/>
        <v>256846.98999999996</v>
      </c>
      <c r="P1497" s="905">
        <f t="shared" si="3301"/>
        <v>16327221</v>
      </c>
      <c r="Q1497" s="905">
        <f>SUM(Q1481:Q1496)</f>
        <v>6868439.2500000009</v>
      </c>
      <c r="R1497" s="906">
        <f>Q1497/P1497</f>
        <v>0.42067411533169063</v>
      </c>
      <c r="S1497" s="905">
        <f>SUM(S1481:S1496)</f>
        <v>9458781.75</v>
      </c>
      <c r="T1497" s="84"/>
      <c r="V1497" s="84"/>
      <c r="W1497" s="84"/>
      <c r="X1497" s="1011"/>
      <c r="Y1497" s="1012"/>
      <c r="Z1497" s="1013"/>
      <c r="AA1497" s="1014"/>
      <c r="AB1497" s="84">
        <f t="shared" si="3300"/>
        <v>0</v>
      </c>
    </row>
    <row r="1498" spans="1:28" ht="28.5" collapsed="1">
      <c r="A1498" s="84"/>
      <c r="B1498" s="84"/>
      <c r="C1498" s="84"/>
      <c r="D1498" s="84"/>
      <c r="E1498" s="770"/>
      <c r="F1498" s="771"/>
      <c r="G1498" s="789" t="s">
        <v>4179</v>
      </c>
      <c r="H1498" s="790"/>
      <c r="I1498" s="791"/>
      <c r="J1498" s="792"/>
      <c r="K1498" s="791"/>
      <c r="L1498" s="911"/>
      <c r="M1498" s="912"/>
      <c r="N1498" s="913"/>
      <c r="O1498" s="912"/>
      <c r="P1498" s="912"/>
      <c r="Q1498" s="912"/>
      <c r="R1498" s="913"/>
      <c r="S1498" s="914"/>
      <c r="T1498" s="84"/>
      <c r="V1498" s="84"/>
      <c r="W1498" s="84"/>
      <c r="X1498" s="1011"/>
      <c r="Y1498" s="1012"/>
      <c r="Z1498" s="1013"/>
      <c r="AA1498" s="1014"/>
      <c r="AB1498" s="84">
        <f t="shared" si="3300"/>
        <v>0</v>
      </c>
    </row>
    <row r="1499" spans="1:28">
      <c r="A1499" s="84"/>
      <c r="B1499" s="84"/>
      <c r="C1499" s="84"/>
      <c r="D1499" s="84"/>
      <c r="E1499" s="777"/>
      <c r="F1499" s="778" t="s">
        <v>235</v>
      </c>
      <c r="G1499" s="779" t="s">
        <v>236</v>
      </c>
      <c r="H1499" s="780">
        <f>SUM(H1418:H1479)</f>
        <v>15820221</v>
      </c>
      <c r="I1499" s="780">
        <f>SUM(I1418:I1479)</f>
        <v>6868439.2500000009</v>
      </c>
      <c r="J1499" s="781">
        <f>I1499/H1499</f>
        <v>0.4341557080650138</v>
      </c>
      <c r="K1499" s="780">
        <f>SUM(K1418:K1479)</f>
        <v>8281781.7499999991</v>
      </c>
      <c r="L1499" s="900">
        <v>0</v>
      </c>
      <c r="M1499" s="900">
        <v>0</v>
      </c>
      <c r="N1499" s="901"/>
      <c r="O1499" s="900">
        <v>0</v>
      </c>
      <c r="P1499" s="900">
        <f>L1499+H1499</f>
        <v>15820221</v>
      </c>
      <c r="Q1499" s="900">
        <f>M1499+I1499</f>
        <v>6868439.2500000009</v>
      </c>
      <c r="R1499" s="901">
        <f>Q1499/P1499</f>
        <v>0.4341557080650138</v>
      </c>
      <c r="S1499" s="900">
        <f>P1499-Q1499</f>
        <v>8951781.75</v>
      </c>
      <c r="T1499" s="84"/>
      <c r="V1499" s="84"/>
      <c r="W1499" s="84"/>
      <c r="X1499" s="1011"/>
      <c r="Y1499" s="1012"/>
      <c r="Z1499" s="1013"/>
      <c r="AA1499" s="1014"/>
      <c r="AB1499" s="84">
        <f t="shared" si="3300"/>
        <v>0</v>
      </c>
    </row>
    <row r="1500" spans="1:28" hidden="1">
      <c r="A1500" s="84"/>
      <c r="B1500" s="84"/>
      <c r="C1500" s="84"/>
      <c r="D1500" s="84"/>
      <c r="E1500" s="976"/>
      <c r="F1500" s="778" t="s">
        <v>237</v>
      </c>
      <c r="G1500" s="779" t="s">
        <v>238</v>
      </c>
      <c r="L1500" s="871"/>
      <c r="M1500" s="871"/>
      <c r="N1500" s="872"/>
      <c r="O1500" s="871"/>
      <c r="P1500" s="871"/>
      <c r="Q1500" s="871"/>
      <c r="R1500" s="872"/>
      <c r="S1500" s="900">
        <f t="shared" ref="S1500:S1514" si="3302">SUM(H1500:L1500)</f>
        <v>0</v>
      </c>
      <c r="T1500" s="84"/>
      <c r="V1500" s="84"/>
      <c r="W1500" s="84"/>
      <c r="X1500" s="1011"/>
      <c r="Y1500" s="1012"/>
      <c r="Z1500" s="1013"/>
      <c r="AA1500" s="1014"/>
      <c r="AB1500" s="84">
        <f t="shared" si="3300"/>
        <v>0</v>
      </c>
    </row>
    <row r="1501" spans="1:28" hidden="1">
      <c r="A1501" s="84"/>
      <c r="B1501" s="84"/>
      <c r="C1501" s="84"/>
      <c r="D1501" s="84"/>
      <c r="E1501" s="976"/>
      <c r="F1501" s="778" t="s">
        <v>239</v>
      </c>
      <c r="G1501" s="779" t="s">
        <v>240</v>
      </c>
      <c r="L1501" s="871"/>
      <c r="M1501" s="871"/>
      <c r="N1501" s="872"/>
      <c r="O1501" s="871"/>
      <c r="P1501" s="871"/>
      <c r="Q1501" s="871"/>
      <c r="R1501" s="872"/>
      <c r="S1501" s="900">
        <f t="shared" si="3302"/>
        <v>0</v>
      </c>
      <c r="T1501" s="84"/>
      <c r="V1501" s="84"/>
      <c r="W1501" s="84"/>
      <c r="X1501" s="1011"/>
      <c r="Y1501" s="1012"/>
      <c r="Z1501" s="1013"/>
      <c r="AA1501" s="1014"/>
      <c r="AB1501" s="84">
        <f t="shared" si="3300"/>
        <v>0</v>
      </c>
    </row>
    <row r="1502" spans="1:28" ht="15.75" thickBot="1">
      <c r="A1502" s="84"/>
      <c r="B1502" s="84"/>
      <c r="C1502" s="84"/>
      <c r="D1502" s="84"/>
      <c r="E1502" s="976"/>
      <c r="F1502" s="778" t="s">
        <v>241</v>
      </c>
      <c r="G1502" s="779" t="s">
        <v>242</v>
      </c>
      <c r="H1502" s="749">
        <v>0</v>
      </c>
      <c r="I1502" s="749">
        <v>0</v>
      </c>
      <c r="K1502" s="749">
        <v>0</v>
      </c>
      <c r="L1502" s="871">
        <f>L1484</f>
        <v>507000</v>
      </c>
      <c r="M1502" s="871">
        <f>M1484</f>
        <v>158660.09000000003</v>
      </c>
      <c r="N1502" s="872">
        <f>M1502/L1502</f>
        <v>0.31293903353057206</v>
      </c>
      <c r="O1502" s="871">
        <f>L1502-M1502</f>
        <v>348339.91</v>
      </c>
      <c r="P1502" s="871">
        <f>L1502+H1502</f>
        <v>507000</v>
      </c>
      <c r="Q1502" s="871">
        <f>M1502+I1502</f>
        <v>158660.09000000003</v>
      </c>
      <c r="R1502" s="872">
        <f>Q1502/P1502</f>
        <v>0.31293903353057206</v>
      </c>
      <c r="S1502" s="900">
        <f>P1502-Q1502</f>
        <v>348339.91</v>
      </c>
      <c r="T1502" s="84"/>
      <c r="V1502" s="84"/>
      <c r="W1502" s="84"/>
      <c r="X1502" s="1011"/>
      <c r="Y1502" s="1012"/>
      <c r="Z1502" s="1013"/>
      <c r="AA1502" s="1014"/>
      <c r="AB1502" s="84">
        <f t="shared" si="3300"/>
        <v>0</v>
      </c>
    </row>
    <row r="1503" spans="1:28" ht="15.75" hidden="1" thickBot="1">
      <c r="A1503" s="84"/>
      <c r="B1503" s="84"/>
      <c r="C1503" s="84"/>
      <c r="D1503" s="84"/>
      <c r="E1503" s="976"/>
      <c r="F1503" s="778" t="s">
        <v>243</v>
      </c>
      <c r="G1503" s="779" t="s">
        <v>244</v>
      </c>
      <c r="L1503" s="871"/>
      <c r="M1503" s="871"/>
      <c r="N1503" s="872"/>
      <c r="O1503" s="871"/>
      <c r="P1503" s="871"/>
      <c r="Q1503" s="871"/>
      <c r="R1503" s="872"/>
      <c r="S1503" s="900">
        <f t="shared" si="3302"/>
        <v>0</v>
      </c>
      <c r="T1503" s="84"/>
      <c r="V1503" s="84"/>
      <c r="W1503" s="84"/>
      <c r="X1503" s="1011"/>
      <c r="Y1503" s="1012"/>
      <c r="Z1503" s="1013"/>
      <c r="AA1503" s="1014"/>
      <c r="AB1503" s="84">
        <f t="shared" si="3300"/>
        <v>0</v>
      </c>
    </row>
    <row r="1504" spans="1:28" ht="15.75" hidden="1" thickBot="1">
      <c r="A1504" s="84"/>
      <c r="B1504" s="84"/>
      <c r="C1504" s="84"/>
      <c r="D1504" s="84"/>
      <c r="E1504" s="976"/>
      <c r="F1504" s="778" t="s">
        <v>245</v>
      </c>
      <c r="G1504" s="779" t="s">
        <v>246</v>
      </c>
      <c r="L1504" s="871"/>
      <c r="M1504" s="871"/>
      <c r="N1504" s="872"/>
      <c r="O1504" s="871"/>
      <c r="P1504" s="871"/>
      <c r="Q1504" s="871"/>
      <c r="R1504" s="872"/>
      <c r="S1504" s="900">
        <f t="shared" si="3302"/>
        <v>0</v>
      </c>
      <c r="T1504" s="84"/>
      <c r="V1504" s="84"/>
      <c r="W1504" s="84"/>
      <c r="X1504" s="1011"/>
      <c r="Y1504" s="1012"/>
      <c r="Z1504" s="1013"/>
      <c r="AA1504" s="1014"/>
      <c r="AB1504" s="84">
        <f t="shared" si="3300"/>
        <v>0</v>
      </c>
    </row>
    <row r="1505" spans="1:28" ht="15.75" hidden="1" thickBot="1">
      <c r="A1505" s="84"/>
      <c r="B1505" s="84"/>
      <c r="C1505" s="84"/>
      <c r="D1505" s="84"/>
      <c r="E1505" s="976"/>
      <c r="F1505" s="778" t="s">
        <v>247</v>
      </c>
      <c r="G1505" s="779" t="s">
        <v>4692</v>
      </c>
      <c r="L1505" s="871"/>
      <c r="M1505" s="871"/>
      <c r="N1505" s="872"/>
      <c r="O1505" s="871"/>
      <c r="P1505" s="871"/>
      <c r="Q1505" s="871"/>
      <c r="R1505" s="872"/>
      <c r="S1505" s="900">
        <f t="shared" si="3302"/>
        <v>0</v>
      </c>
      <c r="T1505" s="84"/>
      <c r="V1505" s="84"/>
      <c r="W1505" s="84"/>
      <c r="X1505" s="1011"/>
      <c r="Y1505" s="1012"/>
      <c r="Z1505" s="1013"/>
      <c r="AA1505" s="1014"/>
      <c r="AB1505" s="84">
        <f t="shared" si="3300"/>
        <v>0</v>
      </c>
    </row>
    <row r="1506" spans="1:28" ht="30.75" hidden="1" thickBot="1">
      <c r="A1506" s="84"/>
      <c r="B1506" s="84"/>
      <c r="C1506" s="84"/>
      <c r="D1506" s="84"/>
      <c r="E1506" s="976"/>
      <c r="F1506" s="778" t="s">
        <v>248</v>
      </c>
      <c r="G1506" s="779" t="s">
        <v>4691</v>
      </c>
      <c r="L1506" s="871"/>
      <c r="M1506" s="871"/>
      <c r="N1506" s="872"/>
      <c r="O1506" s="871"/>
      <c r="P1506" s="871"/>
      <c r="Q1506" s="871"/>
      <c r="R1506" s="872"/>
      <c r="S1506" s="900">
        <f t="shared" si="3302"/>
        <v>0</v>
      </c>
      <c r="T1506" s="84"/>
      <c r="V1506" s="84"/>
      <c r="W1506" s="84"/>
      <c r="X1506" s="1011"/>
      <c r="Y1506" s="1012"/>
      <c r="Z1506" s="1013"/>
      <c r="AA1506" s="1014"/>
      <c r="AB1506" s="84">
        <f t="shared" si="3300"/>
        <v>0</v>
      </c>
    </row>
    <row r="1507" spans="1:28" ht="15.75" hidden="1" thickBot="1">
      <c r="A1507" s="84"/>
      <c r="B1507" s="84"/>
      <c r="C1507" s="84"/>
      <c r="D1507" s="84"/>
      <c r="E1507" s="976"/>
      <c r="F1507" s="778" t="s">
        <v>249</v>
      </c>
      <c r="G1507" s="779" t="s">
        <v>58</v>
      </c>
      <c r="L1507" s="871"/>
      <c r="M1507" s="871"/>
      <c r="N1507" s="872"/>
      <c r="O1507" s="871"/>
      <c r="P1507" s="871"/>
      <c r="Q1507" s="871"/>
      <c r="R1507" s="872"/>
      <c r="S1507" s="900">
        <f t="shared" si="3302"/>
        <v>0</v>
      </c>
      <c r="T1507" s="84"/>
      <c r="V1507" s="84"/>
      <c r="W1507" s="84"/>
      <c r="X1507" s="1011"/>
      <c r="Y1507" s="1012"/>
      <c r="Z1507" s="1013"/>
      <c r="AA1507" s="1014"/>
      <c r="AB1507" s="84">
        <f t="shared" si="3300"/>
        <v>0</v>
      </c>
    </row>
    <row r="1508" spans="1:28" ht="15.75" hidden="1" thickBot="1">
      <c r="A1508" s="84"/>
      <c r="B1508" s="84"/>
      <c r="C1508" s="84"/>
      <c r="D1508" s="84"/>
      <c r="E1508" s="976"/>
      <c r="F1508" s="778" t="s">
        <v>250</v>
      </c>
      <c r="G1508" s="779" t="s">
        <v>251</v>
      </c>
      <c r="L1508" s="871"/>
      <c r="M1508" s="871"/>
      <c r="N1508" s="872"/>
      <c r="O1508" s="871"/>
      <c r="P1508" s="871"/>
      <c r="Q1508" s="871"/>
      <c r="R1508" s="872"/>
      <c r="S1508" s="900">
        <f t="shared" si="3302"/>
        <v>0</v>
      </c>
      <c r="T1508" s="84"/>
      <c r="V1508" s="84"/>
      <c r="W1508" s="84"/>
      <c r="X1508" s="1011"/>
      <c r="Y1508" s="1012"/>
      <c r="Z1508" s="1013"/>
      <c r="AA1508" s="1014"/>
      <c r="AB1508" s="84">
        <f t="shared" si="3300"/>
        <v>0</v>
      </c>
    </row>
    <row r="1509" spans="1:28" ht="15.75" hidden="1" thickBot="1">
      <c r="A1509" s="84"/>
      <c r="B1509" s="84"/>
      <c r="C1509" s="84"/>
      <c r="D1509" s="84"/>
      <c r="E1509" s="976"/>
      <c r="F1509" s="778" t="s">
        <v>252</v>
      </c>
      <c r="G1509" s="779" t="s">
        <v>253</v>
      </c>
      <c r="L1509" s="871"/>
      <c r="M1509" s="871"/>
      <c r="N1509" s="872"/>
      <c r="O1509" s="871"/>
      <c r="P1509" s="871"/>
      <c r="Q1509" s="871"/>
      <c r="R1509" s="872"/>
      <c r="S1509" s="900">
        <f t="shared" si="3302"/>
        <v>0</v>
      </c>
      <c r="T1509" s="84"/>
      <c r="V1509" s="84"/>
      <c r="W1509" s="84"/>
      <c r="X1509" s="1011"/>
      <c r="Y1509" s="1012"/>
      <c r="Z1509" s="1013"/>
      <c r="AA1509" s="1014"/>
      <c r="AB1509" s="84">
        <f t="shared" si="3300"/>
        <v>0</v>
      </c>
    </row>
    <row r="1510" spans="1:28" ht="30.75" hidden="1" thickBot="1">
      <c r="A1510" s="84"/>
      <c r="B1510" s="84"/>
      <c r="C1510" s="84"/>
      <c r="D1510" s="84"/>
      <c r="E1510" s="976"/>
      <c r="F1510" s="778" t="s">
        <v>254</v>
      </c>
      <c r="G1510" s="779" t="s">
        <v>255</v>
      </c>
      <c r="L1510" s="871"/>
      <c r="M1510" s="871"/>
      <c r="N1510" s="872"/>
      <c r="O1510" s="871"/>
      <c r="P1510" s="871"/>
      <c r="Q1510" s="871"/>
      <c r="R1510" s="872"/>
      <c r="S1510" s="900">
        <f t="shared" si="3302"/>
        <v>0</v>
      </c>
      <c r="T1510" s="84"/>
      <c r="V1510" s="84"/>
      <c r="W1510" s="84"/>
      <c r="X1510" s="1011"/>
      <c r="Y1510" s="1012"/>
      <c r="Z1510" s="1013"/>
      <c r="AA1510" s="1014"/>
      <c r="AB1510" s="84">
        <f t="shared" si="3300"/>
        <v>0</v>
      </c>
    </row>
    <row r="1511" spans="1:28" ht="15.75" hidden="1" thickBot="1">
      <c r="A1511" s="84"/>
      <c r="B1511" s="84"/>
      <c r="C1511" s="84"/>
      <c r="D1511" s="84"/>
      <c r="E1511" s="976"/>
      <c r="F1511" s="778" t="s">
        <v>256</v>
      </c>
      <c r="G1511" s="779" t="s">
        <v>257</v>
      </c>
      <c r="H1511" s="749">
        <f>H1493</f>
        <v>0</v>
      </c>
      <c r="I1511" s="749">
        <f t="shared" ref="I1511:S1511" si="3303">I1493</f>
        <v>0</v>
      </c>
      <c r="J1511" s="750">
        <f t="shared" si="3303"/>
        <v>0</v>
      </c>
      <c r="K1511" s="749">
        <f t="shared" si="3303"/>
        <v>0</v>
      </c>
      <c r="L1511" s="871">
        <f>L1493</f>
        <v>0</v>
      </c>
      <c r="M1511" s="871">
        <f t="shared" si="3303"/>
        <v>91492.920000000013</v>
      </c>
      <c r="N1511" s="872" t="e">
        <f t="shared" si="3303"/>
        <v>#DIV/0!</v>
      </c>
      <c r="O1511" s="871">
        <f t="shared" si="3303"/>
        <v>-91492.920000000013</v>
      </c>
      <c r="P1511" s="871">
        <f t="shared" si="3303"/>
        <v>0</v>
      </c>
      <c r="Q1511" s="871">
        <f t="shared" si="3303"/>
        <v>0</v>
      </c>
      <c r="R1511" s="872" t="e">
        <f t="shared" si="3303"/>
        <v>#DIV/0!</v>
      </c>
      <c r="S1511" s="900">
        <f t="shared" si="3303"/>
        <v>0</v>
      </c>
      <c r="T1511" s="84"/>
      <c r="V1511" s="84"/>
      <c r="W1511" s="84"/>
      <c r="X1511" s="1011"/>
      <c r="Y1511" s="1012"/>
      <c r="Z1511" s="1013"/>
      <c r="AA1511" s="1014"/>
      <c r="AB1511" s="84">
        <f t="shared" si="3300"/>
        <v>0</v>
      </c>
    </row>
    <row r="1512" spans="1:28" ht="30.75" hidden="1" thickBot="1">
      <c r="A1512" s="84"/>
      <c r="B1512" s="84"/>
      <c r="C1512" s="84"/>
      <c r="D1512" s="84"/>
      <c r="E1512" s="976"/>
      <c r="F1512" s="778" t="s">
        <v>258</v>
      </c>
      <c r="G1512" s="779" t="s">
        <v>259</v>
      </c>
      <c r="L1512" s="871"/>
      <c r="M1512" s="871"/>
      <c r="N1512" s="872"/>
      <c r="O1512" s="871"/>
      <c r="P1512" s="871"/>
      <c r="Q1512" s="871"/>
      <c r="R1512" s="872"/>
      <c r="S1512" s="900">
        <f t="shared" si="3302"/>
        <v>0</v>
      </c>
      <c r="T1512" s="84"/>
      <c r="V1512" s="84"/>
      <c r="W1512" s="84"/>
      <c r="X1512" s="1011"/>
      <c r="Y1512" s="1012"/>
      <c r="Z1512" s="1013"/>
      <c r="AA1512" s="1014"/>
      <c r="AB1512" s="84">
        <f t="shared" si="3300"/>
        <v>0</v>
      </c>
    </row>
    <row r="1513" spans="1:28" ht="30.75" hidden="1" thickBot="1">
      <c r="A1513" s="84"/>
      <c r="B1513" s="84"/>
      <c r="C1513" s="84"/>
      <c r="D1513" s="84"/>
      <c r="E1513" s="976"/>
      <c r="F1513" s="778" t="s">
        <v>260</v>
      </c>
      <c r="G1513" s="779" t="s">
        <v>261</v>
      </c>
      <c r="L1513" s="871"/>
      <c r="M1513" s="871"/>
      <c r="N1513" s="872"/>
      <c r="O1513" s="871"/>
      <c r="P1513" s="871"/>
      <c r="Q1513" s="871"/>
      <c r="R1513" s="872"/>
      <c r="S1513" s="900">
        <f t="shared" si="3302"/>
        <v>0</v>
      </c>
      <c r="T1513" s="84"/>
      <c r="V1513" s="84"/>
      <c r="W1513" s="84"/>
      <c r="X1513" s="1011"/>
      <c r="Y1513" s="1012"/>
      <c r="Z1513" s="1013"/>
      <c r="AA1513" s="1014"/>
      <c r="AB1513" s="84">
        <f t="shared" si="3300"/>
        <v>0</v>
      </c>
    </row>
    <row r="1514" spans="1:28" ht="15.75" hidden="1" thickBot="1">
      <c r="A1514" s="84"/>
      <c r="B1514" s="84"/>
      <c r="C1514" s="84"/>
      <c r="D1514" s="84"/>
      <c r="E1514" s="976"/>
      <c r="F1514" s="778" t="s">
        <v>262</v>
      </c>
      <c r="G1514" s="779" t="s">
        <v>263</v>
      </c>
      <c r="H1514" s="780"/>
      <c r="I1514" s="780"/>
      <c r="J1514" s="781"/>
      <c r="K1514" s="780"/>
      <c r="L1514" s="900"/>
      <c r="M1514" s="900"/>
      <c r="N1514" s="901"/>
      <c r="O1514" s="900"/>
      <c r="P1514" s="900"/>
      <c r="Q1514" s="900"/>
      <c r="R1514" s="901"/>
      <c r="S1514" s="900">
        <f t="shared" si="3302"/>
        <v>0</v>
      </c>
      <c r="T1514" s="84"/>
      <c r="V1514" s="84"/>
      <c r="W1514" s="84"/>
      <c r="X1514" s="1011"/>
      <c r="Y1514" s="1012"/>
      <c r="Z1514" s="1013"/>
      <c r="AA1514" s="1014"/>
      <c r="AB1514" s="84">
        <f t="shared" si="3300"/>
        <v>0</v>
      </c>
    </row>
    <row r="1515" spans="1:28" ht="15.75" collapsed="1" thickBot="1">
      <c r="A1515" s="84"/>
      <c r="B1515" s="84"/>
      <c r="C1515" s="84"/>
      <c r="D1515" s="84"/>
      <c r="E1515" s="976"/>
      <c r="G1515" s="784" t="s">
        <v>4180</v>
      </c>
      <c r="H1515" s="785">
        <f>SUM(H1499:H1514)</f>
        <v>15820221</v>
      </c>
      <c r="I1515" s="785">
        <f>SUM(I1499:I1514)</f>
        <v>6868439.2500000009</v>
      </c>
      <c r="J1515" s="786">
        <f>I1515/H1515</f>
        <v>0.4341557080650138</v>
      </c>
      <c r="K1515" s="785">
        <f>SUM(K1499:K1514)</f>
        <v>8281781.7499999991</v>
      </c>
      <c r="L1515" s="905">
        <f>SUM(L1499:L1514)</f>
        <v>507000</v>
      </c>
      <c r="M1515" s="905">
        <f>SUM(M1499:M1514)</f>
        <v>250153.01000000004</v>
      </c>
      <c r="N1515" s="906">
        <f>M1515/L1515</f>
        <v>0.49339844181459575</v>
      </c>
      <c r="O1515" s="905">
        <f>SUM(O1499:O1514)</f>
        <v>256846.98999999996</v>
      </c>
      <c r="P1515" s="905">
        <f>SUM(P1499:P1514)</f>
        <v>16327221</v>
      </c>
      <c r="Q1515" s="905">
        <f>SUM(Q1499:Q1514)</f>
        <v>7027099.3400000008</v>
      </c>
      <c r="R1515" s="906">
        <f>Q1515/P1515</f>
        <v>0.43039163492672761</v>
      </c>
      <c r="S1515" s="905">
        <f>SUM(S1499:S1514)</f>
        <v>9300121.6600000001</v>
      </c>
      <c r="T1515" s="84"/>
      <c r="V1515" s="84"/>
      <c r="W1515" s="84"/>
      <c r="X1515" s="1011"/>
      <c r="Y1515" s="1012"/>
      <c r="Z1515" s="1013"/>
      <c r="AA1515" s="1014"/>
      <c r="AB1515" s="84">
        <f t="shared" si="3300"/>
        <v>0</v>
      </c>
    </row>
    <row r="1516" spans="1:28">
      <c r="A1516" s="84"/>
      <c r="B1516" s="84"/>
      <c r="L1516" s="871"/>
      <c r="M1516" s="871"/>
      <c r="N1516" s="872"/>
      <c r="O1516" s="871"/>
      <c r="P1516" s="871"/>
      <c r="Q1516" s="871"/>
      <c r="R1516" s="872"/>
      <c r="S1516" s="871"/>
      <c r="T1516" s="84"/>
      <c r="V1516" s="84"/>
      <c r="W1516" s="84"/>
      <c r="X1516" s="1011"/>
      <c r="Y1516" s="1012"/>
      <c r="Z1516" s="1013"/>
      <c r="AA1516" s="1014"/>
      <c r="AB1516" s="84">
        <f t="shared" si="3300"/>
        <v>0</v>
      </c>
    </row>
    <row r="1517" spans="1:28">
      <c r="A1517" s="84"/>
      <c r="B1517" s="84"/>
      <c r="C1517" s="747" t="s">
        <v>5412</v>
      </c>
      <c r="D1517" s="756"/>
      <c r="G1517" s="920" t="s">
        <v>5260</v>
      </c>
      <c r="L1517" s="871"/>
      <c r="M1517" s="871"/>
      <c r="N1517" s="872"/>
      <c r="O1517" s="871"/>
      <c r="P1517" s="871"/>
      <c r="Q1517" s="871"/>
      <c r="R1517" s="872"/>
      <c r="S1517" s="871"/>
      <c r="T1517" s="84"/>
      <c r="V1517" s="84"/>
      <c r="W1517" s="84"/>
      <c r="X1517" s="1011"/>
      <c r="Y1517" s="1012"/>
      <c r="Z1517" s="1013"/>
      <c r="AA1517" s="1014"/>
      <c r="AB1517" s="84">
        <f t="shared" si="3300"/>
        <v>0</v>
      </c>
    </row>
    <row r="1518" spans="1:28">
      <c r="A1518" s="84"/>
      <c r="B1518" s="84"/>
      <c r="C1518" s="747"/>
      <c r="D1518" s="764">
        <v>820</v>
      </c>
      <c r="E1518" s="765"/>
      <c r="F1518" s="764"/>
      <c r="G1518" s="766" t="s">
        <v>208</v>
      </c>
      <c r="L1518" s="871"/>
      <c r="M1518" s="871"/>
      <c r="N1518" s="872"/>
      <c r="O1518" s="871"/>
      <c r="P1518" s="871"/>
      <c r="Q1518" s="871"/>
      <c r="R1518" s="872"/>
      <c r="S1518" s="871"/>
      <c r="T1518" s="84"/>
      <c r="V1518" s="84"/>
      <c r="W1518" s="84"/>
      <c r="X1518" s="1011"/>
      <c r="Y1518" s="1012"/>
      <c r="Z1518" s="1013"/>
      <c r="AA1518" s="1014"/>
      <c r="AB1518" s="84">
        <f t="shared" si="3300"/>
        <v>0</v>
      </c>
    </row>
    <row r="1519" spans="1:28" hidden="1">
      <c r="A1519" s="84"/>
      <c r="B1519" s="84"/>
      <c r="F1519" s="768">
        <v>411</v>
      </c>
      <c r="G1519" s="769" t="s">
        <v>4104</v>
      </c>
      <c r="L1519" s="871"/>
      <c r="M1519" s="871"/>
      <c r="N1519" s="872"/>
      <c r="O1519" s="871"/>
      <c r="P1519" s="871"/>
      <c r="Q1519" s="871"/>
      <c r="R1519" s="872"/>
      <c r="S1519" s="871">
        <f>SUM(H1519:L1519)</f>
        <v>0</v>
      </c>
      <c r="T1519" s="84"/>
      <c r="AB1519" s="84">
        <f t="shared" si="3300"/>
        <v>0</v>
      </c>
    </row>
    <row r="1520" spans="1:28" hidden="1">
      <c r="A1520" s="84"/>
      <c r="B1520" s="84"/>
      <c r="F1520" s="768">
        <v>412</v>
      </c>
      <c r="G1520" s="769" t="s">
        <v>3764</v>
      </c>
      <c r="L1520" s="871"/>
      <c r="M1520" s="871"/>
      <c r="N1520" s="872"/>
      <c r="O1520" s="871"/>
      <c r="P1520" s="871"/>
      <c r="Q1520" s="871"/>
      <c r="R1520" s="872"/>
      <c r="S1520" s="871">
        <f t="shared" ref="S1520:S1578" si="3304">SUM(H1520:L1520)</f>
        <v>0</v>
      </c>
      <c r="T1520" s="84"/>
      <c r="AB1520" s="84">
        <f t="shared" si="3300"/>
        <v>0</v>
      </c>
    </row>
    <row r="1521" spans="1:31" hidden="1">
      <c r="A1521" s="84"/>
      <c r="B1521" s="84"/>
      <c r="F1521" s="768">
        <v>413</v>
      </c>
      <c r="G1521" s="769" t="s">
        <v>4105</v>
      </c>
      <c r="L1521" s="871"/>
      <c r="M1521" s="871"/>
      <c r="N1521" s="872"/>
      <c r="O1521" s="871"/>
      <c r="P1521" s="871"/>
      <c r="Q1521" s="871"/>
      <c r="R1521" s="872"/>
      <c r="S1521" s="871">
        <f t="shared" si="3304"/>
        <v>0</v>
      </c>
      <c r="T1521" s="84"/>
      <c r="AB1521" s="84">
        <f t="shared" si="3300"/>
        <v>0</v>
      </c>
    </row>
    <row r="1522" spans="1:31" hidden="1">
      <c r="A1522" s="84"/>
      <c r="B1522" s="84"/>
      <c r="F1522" s="768">
        <v>414</v>
      </c>
      <c r="G1522" s="769" t="s">
        <v>3767</v>
      </c>
      <c r="L1522" s="871"/>
      <c r="M1522" s="871"/>
      <c r="N1522" s="872"/>
      <c r="O1522" s="871"/>
      <c r="P1522" s="871"/>
      <c r="Q1522" s="871"/>
      <c r="R1522" s="872"/>
      <c r="S1522" s="871">
        <f t="shared" si="3304"/>
        <v>0</v>
      </c>
      <c r="T1522" s="84"/>
      <c r="AB1522" s="84">
        <f t="shared" si="3300"/>
        <v>0</v>
      </c>
    </row>
    <row r="1523" spans="1:31" hidden="1">
      <c r="A1523" s="84"/>
      <c r="B1523" s="84"/>
      <c r="F1523" s="768">
        <v>415</v>
      </c>
      <c r="G1523" s="769" t="s">
        <v>4114</v>
      </c>
      <c r="L1523" s="871"/>
      <c r="M1523" s="871"/>
      <c r="N1523" s="872"/>
      <c r="O1523" s="871"/>
      <c r="P1523" s="871"/>
      <c r="Q1523" s="871"/>
      <c r="R1523" s="872"/>
      <c r="S1523" s="871">
        <f t="shared" si="3304"/>
        <v>0</v>
      </c>
      <c r="T1523" s="84"/>
      <c r="AB1523" s="84">
        <f t="shared" si="3300"/>
        <v>0</v>
      </c>
    </row>
    <row r="1524" spans="1:31" hidden="1">
      <c r="A1524" s="84"/>
      <c r="B1524" s="84"/>
      <c r="F1524" s="768">
        <v>416</v>
      </c>
      <c r="G1524" s="769" t="s">
        <v>4115</v>
      </c>
      <c r="L1524" s="871"/>
      <c r="M1524" s="871"/>
      <c r="N1524" s="872"/>
      <c r="O1524" s="871"/>
      <c r="P1524" s="871"/>
      <c r="Q1524" s="871"/>
      <c r="R1524" s="872"/>
      <c r="S1524" s="871">
        <f t="shared" si="3304"/>
        <v>0</v>
      </c>
      <c r="T1524" s="84"/>
      <c r="AB1524" s="84">
        <f t="shared" si="3300"/>
        <v>0</v>
      </c>
    </row>
    <row r="1525" spans="1:31" hidden="1">
      <c r="A1525" s="84"/>
      <c r="B1525" s="84"/>
      <c r="F1525" s="768">
        <v>417</v>
      </c>
      <c r="G1525" s="769" t="s">
        <v>4116</v>
      </c>
      <c r="L1525" s="871"/>
      <c r="M1525" s="871"/>
      <c r="N1525" s="872"/>
      <c r="O1525" s="871"/>
      <c r="P1525" s="871"/>
      <c r="Q1525" s="871"/>
      <c r="R1525" s="872"/>
      <c r="S1525" s="871">
        <f t="shared" si="3304"/>
        <v>0</v>
      </c>
      <c r="T1525" s="84"/>
      <c r="AB1525" s="84">
        <f t="shared" si="3300"/>
        <v>0</v>
      </c>
    </row>
    <row r="1526" spans="1:31" hidden="1">
      <c r="A1526" s="84"/>
      <c r="B1526" s="84"/>
      <c r="F1526" s="768">
        <v>418</v>
      </c>
      <c r="G1526" s="769" t="s">
        <v>3773</v>
      </c>
      <c r="L1526" s="871"/>
      <c r="M1526" s="871"/>
      <c r="N1526" s="872"/>
      <c r="O1526" s="871"/>
      <c r="P1526" s="871"/>
      <c r="Q1526" s="871"/>
      <c r="R1526" s="872"/>
      <c r="S1526" s="871">
        <f t="shared" si="3304"/>
        <v>0</v>
      </c>
      <c r="T1526" s="84"/>
      <c r="AB1526" s="84">
        <f t="shared" si="3300"/>
        <v>0</v>
      </c>
    </row>
    <row r="1527" spans="1:31" hidden="1">
      <c r="A1527" s="84"/>
      <c r="B1527" s="84"/>
      <c r="F1527" s="768">
        <v>421</v>
      </c>
      <c r="G1527" s="769" t="s">
        <v>3777</v>
      </c>
      <c r="L1527" s="871"/>
      <c r="M1527" s="871"/>
      <c r="N1527" s="872"/>
      <c r="O1527" s="871"/>
      <c r="P1527" s="871"/>
      <c r="Q1527" s="871"/>
      <c r="R1527" s="872"/>
      <c r="S1527" s="871">
        <f t="shared" si="3304"/>
        <v>0</v>
      </c>
      <c r="T1527" s="84"/>
      <c r="AB1527" s="84">
        <f t="shared" si="3300"/>
        <v>0</v>
      </c>
    </row>
    <row r="1528" spans="1:31">
      <c r="A1528" s="84"/>
      <c r="B1528" s="84"/>
      <c r="E1528" s="1145" t="s">
        <v>5128</v>
      </c>
      <c r="F1528" s="768">
        <v>422</v>
      </c>
      <c r="G1528" s="769" t="s">
        <v>3778</v>
      </c>
      <c r="H1528" s="749">
        <v>0</v>
      </c>
      <c r="I1528" s="749">
        <v>0</v>
      </c>
      <c r="K1528" s="749">
        <f>H1528-I1528</f>
        <v>0</v>
      </c>
      <c r="L1528" s="871">
        <v>90000</v>
      </c>
      <c r="M1528" s="871">
        <v>0</v>
      </c>
      <c r="N1528" s="872">
        <f>M1528/L1528</f>
        <v>0</v>
      </c>
      <c r="O1528" s="871">
        <f>L1528-M1528</f>
        <v>90000</v>
      </c>
      <c r="P1528" s="871">
        <f t="shared" ref="P1528:Q1532" si="3305">L1528+H1528</f>
        <v>90000</v>
      </c>
      <c r="Q1528" s="871">
        <f t="shared" si="3305"/>
        <v>0</v>
      </c>
      <c r="R1528" s="872">
        <f>Q1528/P1528</f>
        <v>0</v>
      </c>
      <c r="S1528" s="871">
        <f>P1528-Q1528</f>
        <v>90000</v>
      </c>
      <c r="T1528" s="84"/>
      <c r="Z1528" s="812">
        <f t="shared" ref="Z1528:Z1565" si="3306">H1528-X1528+Y1528</f>
        <v>0</v>
      </c>
      <c r="AA1528" s="813">
        <v>0</v>
      </c>
      <c r="AB1528" s="84">
        <f t="shared" si="3300"/>
        <v>0</v>
      </c>
      <c r="AE1528" s="84">
        <f t="shared" ref="AE1528:AE1565" si="3307">H1528-AA1528</f>
        <v>0</v>
      </c>
    </row>
    <row r="1529" spans="1:31">
      <c r="A1529" s="84"/>
      <c r="B1529" s="84"/>
      <c r="E1529" s="1145" t="s">
        <v>5129</v>
      </c>
      <c r="F1529" s="768">
        <v>423</v>
      </c>
      <c r="G1529" s="769" t="s">
        <v>3779</v>
      </c>
      <c r="H1529" s="749">
        <v>50000</v>
      </c>
      <c r="I1529" s="749">
        <v>0</v>
      </c>
      <c r="J1529" s="750">
        <f>I1529/H1529</f>
        <v>0</v>
      </c>
      <c r="K1529" s="749">
        <f>H1529-I1529</f>
        <v>50000</v>
      </c>
      <c r="L1529" s="871">
        <v>300000</v>
      </c>
      <c r="M1529" s="871">
        <v>78616.36</v>
      </c>
      <c r="N1529" s="872">
        <f>M1529/L1529</f>
        <v>0.26205453333333334</v>
      </c>
      <c r="O1529" s="871">
        <f>L1529-M1529</f>
        <v>221383.64</v>
      </c>
      <c r="P1529" s="871">
        <f t="shared" si="3305"/>
        <v>350000</v>
      </c>
      <c r="Q1529" s="871">
        <f t="shared" si="3305"/>
        <v>78616.36</v>
      </c>
      <c r="R1529" s="872">
        <f>Q1529/P1529</f>
        <v>0.22461817142857143</v>
      </c>
      <c r="S1529" s="871">
        <f>P1529-Q1529</f>
        <v>271383.64</v>
      </c>
      <c r="T1529" s="84"/>
      <c r="Z1529" s="812">
        <f t="shared" si="3306"/>
        <v>50000</v>
      </c>
      <c r="AA1529" s="813">
        <v>50000</v>
      </c>
      <c r="AB1529" s="84">
        <f t="shared" si="3300"/>
        <v>0</v>
      </c>
      <c r="AE1529" s="84">
        <f t="shared" si="3307"/>
        <v>0</v>
      </c>
    </row>
    <row r="1530" spans="1:31">
      <c r="A1530" s="84"/>
      <c r="B1530" s="84"/>
      <c r="E1530" s="1145" t="s">
        <v>3877</v>
      </c>
      <c r="F1530" s="768">
        <v>424</v>
      </c>
      <c r="G1530" s="769" t="s">
        <v>3781</v>
      </c>
      <c r="H1530" s="749">
        <v>15000</v>
      </c>
      <c r="I1530" s="749">
        <v>0</v>
      </c>
      <c r="J1530" s="750">
        <f>I1530/H1530</f>
        <v>0</v>
      </c>
      <c r="K1530" s="749">
        <f>H1530-I1530</f>
        <v>15000</v>
      </c>
      <c r="L1530" s="871">
        <v>0</v>
      </c>
      <c r="M1530" s="871">
        <v>0</v>
      </c>
      <c r="N1530" s="872"/>
      <c r="O1530" s="871">
        <f>L1530-M1530</f>
        <v>0</v>
      </c>
      <c r="P1530" s="871">
        <f t="shared" si="3305"/>
        <v>15000</v>
      </c>
      <c r="Q1530" s="871">
        <f t="shared" si="3305"/>
        <v>0</v>
      </c>
      <c r="R1530" s="872">
        <f>Q1530/P1530</f>
        <v>0</v>
      </c>
      <c r="S1530" s="871">
        <f>P1530-Q1530</f>
        <v>15000</v>
      </c>
      <c r="T1530" s="84"/>
      <c r="Z1530" s="812">
        <f t="shared" si="3306"/>
        <v>15000</v>
      </c>
      <c r="AA1530" s="813">
        <v>50000</v>
      </c>
      <c r="AB1530" s="84">
        <f t="shared" si="3300"/>
        <v>-35000</v>
      </c>
      <c r="AE1530" s="84">
        <f t="shared" si="3307"/>
        <v>-35000</v>
      </c>
    </row>
    <row r="1531" spans="1:31" hidden="1">
      <c r="A1531" s="84"/>
      <c r="B1531" s="84"/>
      <c r="F1531" s="768">
        <v>425</v>
      </c>
      <c r="G1531" s="769" t="s">
        <v>4117</v>
      </c>
      <c r="H1531" s="749">
        <v>0</v>
      </c>
      <c r="I1531" s="749">
        <v>0</v>
      </c>
      <c r="J1531" s="750" t="e">
        <f>I1531/H1531</f>
        <v>#DIV/0!</v>
      </c>
      <c r="K1531" s="749">
        <f>H1531-I1531</f>
        <v>0</v>
      </c>
      <c r="L1531" s="871">
        <v>0</v>
      </c>
      <c r="M1531" s="871"/>
      <c r="N1531" s="872"/>
      <c r="O1531" s="871">
        <f>L1531-M1531</f>
        <v>0</v>
      </c>
      <c r="P1531" s="871">
        <f t="shared" si="3305"/>
        <v>0</v>
      </c>
      <c r="Q1531" s="871">
        <f t="shared" si="3305"/>
        <v>0</v>
      </c>
      <c r="R1531" s="872" t="e">
        <f>Q1531/P1531</f>
        <v>#DIV/0!</v>
      </c>
      <c r="S1531" s="871">
        <f>P1531-Q1531</f>
        <v>0</v>
      </c>
      <c r="T1531" s="84"/>
      <c r="Z1531" s="812">
        <f t="shared" si="3306"/>
        <v>0</v>
      </c>
      <c r="AA1531" s="813">
        <v>40000</v>
      </c>
      <c r="AB1531" s="84">
        <f t="shared" si="3300"/>
        <v>-40000</v>
      </c>
      <c r="AE1531" s="84">
        <f t="shared" si="3307"/>
        <v>-40000</v>
      </c>
    </row>
    <row r="1532" spans="1:31" ht="15.75" thickBot="1">
      <c r="A1532" s="84"/>
      <c r="B1532" s="84"/>
      <c r="C1532" s="84"/>
      <c r="D1532" s="84"/>
      <c r="E1532" s="1145" t="s">
        <v>5130</v>
      </c>
      <c r="F1532" s="768">
        <v>426</v>
      </c>
      <c r="G1532" s="769" t="s">
        <v>3785</v>
      </c>
      <c r="H1532" s="749">
        <v>235000</v>
      </c>
      <c r="I1532" s="749">
        <v>0</v>
      </c>
      <c r="J1532" s="750">
        <f>I1532/H1532</f>
        <v>0</v>
      </c>
      <c r="K1532" s="749">
        <f>H1532-I1532</f>
        <v>235000</v>
      </c>
      <c r="L1532" s="871">
        <v>160000</v>
      </c>
      <c r="M1532" s="871">
        <v>15600</v>
      </c>
      <c r="N1532" s="872">
        <f>M1532/L1532</f>
        <v>9.7500000000000003E-2</v>
      </c>
      <c r="O1532" s="871">
        <f>L1532-M1532</f>
        <v>144400</v>
      </c>
      <c r="P1532" s="871">
        <f t="shared" si="3305"/>
        <v>395000</v>
      </c>
      <c r="Q1532" s="871">
        <f t="shared" si="3305"/>
        <v>15600</v>
      </c>
      <c r="R1532" s="872">
        <f>Q1532/P1532</f>
        <v>3.949367088607595E-2</v>
      </c>
      <c r="S1532" s="871">
        <f>P1532-Q1532</f>
        <v>379400</v>
      </c>
      <c r="T1532" s="84"/>
      <c r="Z1532" s="812">
        <f t="shared" si="3306"/>
        <v>235000</v>
      </c>
      <c r="AA1532" s="813">
        <v>160000</v>
      </c>
      <c r="AB1532" s="84">
        <f t="shared" si="3300"/>
        <v>75000</v>
      </c>
      <c r="AE1532" s="84">
        <f t="shared" si="3307"/>
        <v>75000</v>
      </c>
    </row>
    <row r="1533" spans="1:31" ht="15.75" hidden="1" thickBot="1">
      <c r="A1533" s="84"/>
      <c r="B1533" s="84"/>
      <c r="C1533" s="84"/>
      <c r="D1533" s="84"/>
      <c r="F1533" s="768">
        <v>431</v>
      </c>
      <c r="G1533" s="769" t="s">
        <v>4118</v>
      </c>
      <c r="H1533" s="749">
        <v>0</v>
      </c>
      <c r="L1533" s="871"/>
      <c r="M1533" s="871"/>
      <c r="N1533" s="872"/>
      <c r="O1533" s="871"/>
      <c r="P1533" s="871"/>
      <c r="Q1533" s="871"/>
      <c r="R1533" s="872"/>
      <c r="S1533" s="871">
        <f t="shared" si="3304"/>
        <v>0</v>
      </c>
      <c r="T1533" s="84"/>
      <c r="Z1533" s="812">
        <f t="shared" si="3306"/>
        <v>0</v>
      </c>
      <c r="AB1533" s="84">
        <f t="shared" si="3300"/>
        <v>0</v>
      </c>
      <c r="AE1533" s="84">
        <f t="shared" si="3307"/>
        <v>0</v>
      </c>
    </row>
    <row r="1534" spans="1:31" ht="15.75" hidden="1" thickBot="1">
      <c r="A1534" s="84"/>
      <c r="B1534" s="84"/>
      <c r="C1534" s="84"/>
      <c r="D1534" s="84"/>
      <c r="F1534" s="768">
        <v>432</v>
      </c>
      <c r="G1534" s="769" t="s">
        <v>4119</v>
      </c>
      <c r="H1534" s="749">
        <v>0</v>
      </c>
      <c r="L1534" s="871"/>
      <c r="M1534" s="871"/>
      <c r="N1534" s="872"/>
      <c r="O1534" s="871"/>
      <c r="P1534" s="871"/>
      <c r="Q1534" s="871"/>
      <c r="R1534" s="872"/>
      <c r="S1534" s="871">
        <f t="shared" si="3304"/>
        <v>0</v>
      </c>
      <c r="T1534" s="84"/>
      <c r="Z1534" s="812">
        <f t="shared" si="3306"/>
        <v>0</v>
      </c>
      <c r="AB1534" s="84">
        <f t="shared" si="3300"/>
        <v>0</v>
      </c>
      <c r="AE1534" s="84">
        <f t="shared" si="3307"/>
        <v>0</v>
      </c>
    </row>
    <row r="1535" spans="1:31" ht="15.75" hidden="1" thickBot="1">
      <c r="A1535" s="84"/>
      <c r="B1535" s="84"/>
      <c r="C1535" s="84"/>
      <c r="D1535" s="84"/>
      <c r="F1535" s="768">
        <v>433</v>
      </c>
      <c r="G1535" s="769" t="s">
        <v>4120</v>
      </c>
      <c r="H1535" s="749">
        <v>0</v>
      </c>
      <c r="L1535" s="871"/>
      <c r="M1535" s="871"/>
      <c r="N1535" s="872"/>
      <c r="O1535" s="871"/>
      <c r="P1535" s="871"/>
      <c r="Q1535" s="871"/>
      <c r="R1535" s="872"/>
      <c r="S1535" s="871">
        <f t="shared" si="3304"/>
        <v>0</v>
      </c>
      <c r="T1535" s="84"/>
      <c r="V1535" s="84"/>
      <c r="W1535" s="84"/>
      <c r="X1535" s="1011"/>
      <c r="Y1535" s="1012"/>
      <c r="Z1535" s="1013">
        <f t="shared" si="3306"/>
        <v>0</v>
      </c>
      <c r="AA1535" s="1014"/>
      <c r="AB1535" s="84">
        <f t="shared" si="3300"/>
        <v>0</v>
      </c>
      <c r="AE1535" s="84">
        <f t="shared" si="3307"/>
        <v>0</v>
      </c>
    </row>
    <row r="1536" spans="1:31" ht="15.75" hidden="1" thickBot="1">
      <c r="A1536" s="84"/>
      <c r="B1536" s="84"/>
      <c r="C1536" s="84"/>
      <c r="D1536" s="84"/>
      <c r="F1536" s="768">
        <v>434</v>
      </c>
      <c r="G1536" s="769" t="s">
        <v>4121</v>
      </c>
      <c r="H1536" s="749">
        <v>0</v>
      </c>
      <c r="L1536" s="871"/>
      <c r="M1536" s="871"/>
      <c r="N1536" s="872"/>
      <c r="O1536" s="871"/>
      <c r="P1536" s="871"/>
      <c r="Q1536" s="871"/>
      <c r="R1536" s="872"/>
      <c r="S1536" s="871">
        <f t="shared" si="3304"/>
        <v>0</v>
      </c>
      <c r="T1536" s="84"/>
      <c r="V1536" s="84"/>
      <c r="W1536" s="84"/>
      <c r="X1536" s="1011"/>
      <c r="Y1536" s="1012"/>
      <c r="Z1536" s="1013">
        <f t="shared" si="3306"/>
        <v>0</v>
      </c>
      <c r="AA1536" s="1014"/>
      <c r="AB1536" s="84">
        <f t="shared" si="3300"/>
        <v>0</v>
      </c>
      <c r="AE1536" s="84">
        <f t="shared" si="3307"/>
        <v>0</v>
      </c>
    </row>
    <row r="1537" spans="1:31" ht="15.75" hidden="1" thickBot="1">
      <c r="A1537" s="84"/>
      <c r="B1537" s="84"/>
      <c r="C1537" s="84"/>
      <c r="D1537" s="84"/>
      <c r="F1537" s="768">
        <v>435</v>
      </c>
      <c r="G1537" s="769" t="s">
        <v>3792</v>
      </c>
      <c r="H1537" s="749">
        <v>0</v>
      </c>
      <c r="L1537" s="871"/>
      <c r="M1537" s="871"/>
      <c r="N1537" s="872"/>
      <c r="O1537" s="871"/>
      <c r="P1537" s="871"/>
      <c r="Q1537" s="871"/>
      <c r="R1537" s="872"/>
      <c r="S1537" s="871">
        <f t="shared" si="3304"/>
        <v>0</v>
      </c>
      <c r="T1537" s="84"/>
      <c r="V1537" s="84"/>
      <c r="W1537" s="84"/>
      <c r="X1537" s="1011"/>
      <c r="Y1537" s="1012"/>
      <c r="Z1537" s="1013">
        <f t="shared" si="3306"/>
        <v>0</v>
      </c>
      <c r="AA1537" s="1014"/>
      <c r="AB1537" s="84">
        <f t="shared" si="3300"/>
        <v>0</v>
      </c>
      <c r="AE1537" s="84">
        <f t="shared" si="3307"/>
        <v>0</v>
      </c>
    </row>
    <row r="1538" spans="1:31" ht="15.75" hidden="1" thickBot="1">
      <c r="A1538" s="84"/>
      <c r="B1538" s="84"/>
      <c r="C1538" s="84"/>
      <c r="D1538" s="84"/>
      <c r="F1538" s="768">
        <v>441</v>
      </c>
      <c r="G1538" s="769" t="s">
        <v>4122</v>
      </c>
      <c r="H1538" s="749">
        <v>0</v>
      </c>
      <c r="L1538" s="871"/>
      <c r="M1538" s="871"/>
      <c r="N1538" s="872"/>
      <c r="O1538" s="871"/>
      <c r="P1538" s="871"/>
      <c r="Q1538" s="871"/>
      <c r="R1538" s="872"/>
      <c r="S1538" s="871">
        <f t="shared" si="3304"/>
        <v>0</v>
      </c>
      <c r="T1538" s="84"/>
      <c r="V1538" s="84"/>
      <c r="W1538" s="84"/>
      <c r="X1538" s="1011"/>
      <c r="Y1538" s="1012"/>
      <c r="Z1538" s="1013">
        <f t="shared" si="3306"/>
        <v>0</v>
      </c>
      <c r="AA1538" s="1014"/>
      <c r="AB1538" s="84">
        <f t="shared" si="3300"/>
        <v>0</v>
      </c>
      <c r="AE1538" s="84">
        <f t="shared" si="3307"/>
        <v>0</v>
      </c>
    </row>
    <row r="1539" spans="1:31" ht="15.75" hidden="1" thickBot="1">
      <c r="A1539" s="84"/>
      <c r="B1539" s="84"/>
      <c r="C1539" s="84"/>
      <c r="D1539" s="84"/>
      <c r="F1539" s="768">
        <v>442</v>
      </c>
      <c r="G1539" s="769" t="s">
        <v>4123</v>
      </c>
      <c r="H1539" s="749">
        <v>0</v>
      </c>
      <c r="L1539" s="871"/>
      <c r="M1539" s="871"/>
      <c r="N1539" s="872"/>
      <c r="O1539" s="871"/>
      <c r="P1539" s="871"/>
      <c r="Q1539" s="871"/>
      <c r="R1539" s="872"/>
      <c r="S1539" s="871">
        <f t="shared" si="3304"/>
        <v>0</v>
      </c>
      <c r="T1539" s="84"/>
      <c r="V1539" s="84"/>
      <c r="W1539" s="84"/>
      <c r="X1539" s="1011"/>
      <c r="Y1539" s="1012"/>
      <c r="Z1539" s="1013">
        <f t="shared" si="3306"/>
        <v>0</v>
      </c>
      <c r="AA1539" s="1014"/>
      <c r="AB1539" s="84">
        <f t="shared" si="3300"/>
        <v>0</v>
      </c>
      <c r="AE1539" s="84">
        <f t="shared" si="3307"/>
        <v>0</v>
      </c>
    </row>
    <row r="1540" spans="1:31" ht="15.75" hidden="1" thickBot="1">
      <c r="A1540" s="84"/>
      <c r="B1540" s="84"/>
      <c r="C1540" s="84"/>
      <c r="D1540" s="84"/>
      <c r="F1540" s="768">
        <v>443</v>
      </c>
      <c r="G1540" s="769" t="s">
        <v>3797</v>
      </c>
      <c r="H1540" s="749">
        <v>0</v>
      </c>
      <c r="L1540" s="871"/>
      <c r="M1540" s="871"/>
      <c r="N1540" s="872"/>
      <c r="O1540" s="871"/>
      <c r="P1540" s="871"/>
      <c r="Q1540" s="871"/>
      <c r="R1540" s="872"/>
      <c r="S1540" s="871">
        <f t="shared" si="3304"/>
        <v>0</v>
      </c>
      <c r="T1540" s="84"/>
      <c r="V1540" s="84"/>
      <c r="W1540" s="84"/>
      <c r="X1540" s="1011"/>
      <c r="Y1540" s="1012"/>
      <c r="Z1540" s="1013">
        <f t="shared" si="3306"/>
        <v>0</v>
      </c>
      <c r="AA1540" s="1014"/>
      <c r="AB1540" s="84">
        <f t="shared" si="3300"/>
        <v>0</v>
      </c>
      <c r="AE1540" s="84">
        <f t="shared" si="3307"/>
        <v>0</v>
      </c>
    </row>
    <row r="1541" spans="1:31" ht="15.75" hidden="1" thickBot="1">
      <c r="A1541" s="84"/>
      <c r="B1541" s="84"/>
      <c r="C1541" s="84"/>
      <c r="D1541" s="84"/>
      <c r="F1541" s="768">
        <v>444</v>
      </c>
      <c r="G1541" s="769" t="s">
        <v>3798</v>
      </c>
      <c r="H1541" s="749">
        <v>0</v>
      </c>
      <c r="L1541" s="871"/>
      <c r="M1541" s="871"/>
      <c r="N1541" s="872"/>
      <c r="O1541" s="871"/>
      <c r="P1541" s="871"/>
      <c r="Q1541" s="871"/>
      <c r="R1541" s="872"/>
      <c r="S1541" s="871">
        <f t="shared" si="3304"/>
        <v>0</v>
      </c>
      <c r="T1541" s="84"/>
      <c r="V1541" s="84"/>
      <c r="W1541" s="84"/>
      <c r="X1541" s="1011"/>
      <c r="Y1541" s="1012"/>
      <c r="Z1541" s="1013">
        <f t="shared" si="3306"/>
        <v>0</v>
      </c>
      <c r="AA1541" s="1014"/>
      <c r="AB1541" s="84">
        <f t="shared" si="3300"/>
        <v>0</v>
      </c>
      <c r="AE1541" s="84">
        <f t="shared" si="3307"/>
        <v>0</v>
      </c>
    </row>
    <row r="1542" spans="1:31" ht="30.75" hidden="1" thickBot="1">
      <c r="A1542" s="84"/>
      <c r="B1542" s="84"/>
      <c r="C1542" s="84"/>
      <c r="D1542" s="84"/>
      <c r="F1542" s="768">
        <v>4511</v>
      </c>
      <c r="G1542" s="856" t="s">
        <v>1691</v>
      </c>
      <c r="H1542" s="749">
        <v>0</v>
      </c>
      <c r="L1542" s="871"/>
      <c r="M1542" s="871"/>
      <c r="N1542" s="872"/>
      <c r="O1542" s="871"/>
      <c r="P1542" s="871"/>
      <c r="Q1542" s="871"/>
      <c r="R1542" s="872"/>
      <c r="S1542" s="871">
        <f t="shared" si="3304"/>
        <v>0</v>
      </c>
      <c r="T1542" s="84"/>
      <c r="V1542" s="84"/>
      <c r="W1542" s="84"/>
      <c r="X1542" s="1011"/>
      <c r="Y1542" s="1012"/>
      <c r="Z1542" s="1013">
        <f t="shared" si="3306"/>
        <v>0</v>
      </c>
      <c r="AA1542" s="1014"/>
      <c r="AB1542" s="84">
        <f t="shared" si="3300"/>
        <v>0</v>
      </c>
      <c r="AE1542" s="84">
        <f t="shared" si="3307"/>
        <v>0</v>
      </c>
    </row>
    <row r="1543" spans="1:31" ht="30.75" hidden="1" thickBot="1">
      <c r="A1543" s="84"/>
      <c r="B1543" s="84"/>
      <c r="C1543" s="84"/>
      <c r="D1543" s="84"/>
      <c r="F1543" s="768">
        <v>4512</v>
      </c>
      <c r="G1543" s="856" t="s">
        <v>1700</v>
      </c>
      <c r="H1543" s="749">
        <v>0</v>
      </c>
      <c r="L1543" s="871"/>
      <c r="M1543" s="871"/>
      <c r="N1543" s="872"/>
      <c r="O1543" s="871"/>
      <c r="P1543" s="871"/>
      <c r="Q1543" s="871"/>
      <c r="R1543" s="872"/>
      <c r="S1543" s="871">
        <f t="shared" si="3304"/>
        <v>0</v>
      </c>
      <c r="T1543" s="84"/>
      <c r="V1543" s="84"/>
      <c r="W1543" s="84"/>
      <c r="X1543" s="1011"/>
      <c r="Y1543" s="1012"/>
      <c r="Z1543" s="1013">
        <f t="shared" si="3306"/>
        <v>0</v>
      </c>
      <c r="AA1543" s="1014"/>
      <c r="AB1543" s="84">
        <f t="shared" si="3300"/>
        <v>0</v>
      </c>
      <c r="AE1543" s="84">
        <f t="shared" si="3307"/>
        <v>0</v>
      </c>
    </row>
    <row r="1544" spans="1:31" ht="30.75" hidden="1" thickBot="1">
      <c r="A1544" s="84"/>
      <c r="B1544" s="84"/>
      <c r="C1544" s="84"/>
      <c r="D1544" s="84"/>
      <c r="F1544" s="768">
        <v>452</v>
      </c>
      <c r="G1544" s="769" t="s">
        <v>4124</v>
      </c>
      <c r="H1544" s="749">
        <v>0</v>
      </c>
      <c r="L1544" s="871"/>
      <c r="M1544" s="871"/>
      <c r="N1544" s="872"/>
      <c r="O1544" s="871"/>
      <c r="P1544" s="871"/>
      <c r="Q1544" s="871"/>
      <c r="R1544" s="872"/>
      <c r="S1544" s="871">
        <f t="shared" si="3304"/>
        <v>0</v>
      </c>
      <c r="T1544" s="84"/>
      <c r="V1544" s="84"/>
      <c r="W1544" s="84"/>
      <c r="X1544" s="1011"/>
      <c r="Y1544" s="1012"/>
      <c r="Z1544" s="1013">
        <f t="shared" si="3306"/>
        <v>0</v>
      </c>
      <c r="AA1544" s="1014"/>
      <c r="AB1544" s="84">
        <f t="shared" si="3300"/>
        <v>0</v>
      </c>
      <c r="AE1544" s="84">
        <f t="shared" si="3307"/>
        <v>0</v>
      </c>
    </row>
    <row r="1545" spans="1:31" ht="15.75" hidden="1" thickBot="1">
      <c r="A1545" s="84"/>
      <c r="B1545" s="84"/>
      <c r="C1545" s="84"/>
      <c r="D1545" s="84"/>
      <c r="F1545" s="768">
        <v>453</v>
      </c>
      <c r="G1545" s="769" t="s">
        <v>4125</v>
      </c>
      <c r="H1545" s="749">
        <v>0</v>
      </c>
      <c r="L1545" s="871"/>
      <c r="M1545" s="871"/>
      <c r="N1545" s="872"/>
      <c r="O1545" s="871"/>
      <c r="P1545" s="871"/>
      <c r="Q1545" s="871"/>
      <c r="R1545" s="872"/>
      <c r="S1545" s="871">
        <f t="shared" si="3304"/>
        <v>0</v>
      </c>
      <c r="T1545" s="84"/>
      <c r="V1545" s="84"/>
      <c r="W1545" s="84"/>
      <c r="X1545" s="1011"/>
      <c r="Y1545" s="1012"/>
      <c r="Z1545" s="1013">
        <f t="shared" si="3306"/>
        <v>0</v>
      </c>
      <c r="AA1545" s="1014"/>
      <c r="AB1545" s="84">
        <f t="shared" si="3300"/>
        <v>0</v>
      </c>
      <c r="AE1545" s="84">
        <f t="shared" si="3307"/>
        <v>0</v>
      </c>
    </row>
    <row r="1546" spans="1:31" ht="15.75" hidden="1" thickBot="1">
      <c r="A1546" s="84"/>
      <c r="B1546" s="84"/>
      <c r="C1546" s="84"/>
      <c r="D1546" s="84"/>
      <c r="F1546" s="768">
        <v>454</v>
      </c>
      <c r="G1546" s="769" t="s">
        <v>3803</v>
      </c>
      <c r="H1546" s="749">
        <v>0</v>
      </c>
      <c r="L1546" s="871"/>
      <c r="M1546" s="871"/>
      <c r="N1546" s="872"/>
      <c r="O1546" s="871"/>
      <c r="P1546" s="871"/>
      <c r="Q1546" s="871"/>
      <c r="R1546" s="872"/>
      <c r="S1546" s="871">
        <f t="shared" si="3304"/>
        <v>0</v>
      </c>
      <c r="T1546" s="84"/>
      <c r="V1546" s="84"/>
      <c r="W1546" s="84"/>
      <c r="X1546" s="1011"/>
      <c r="Y1546" s="1012"/>
      <c r="Z1546" s="1013">
        <f t="shared" si="3306"/>
        <v>0</v>
      </c>
      <c r="AA1546" s="1014"/>
      <c r="AB1546" s="84">
        <f t="shared" si="3300"/>
        <v>0</v>
      </c>
      <c r="AE1546" s="84">
        <f t="shared" si="3307"/>
        <v>0</v>
      </c>
    </row>
    <row r="1547" spans="1:31" ht="15.75" hidden="1" thickBot="1">
      <c r="A1547" s="84"/>
      <c r="B1547" s="84"/>
      <c r="C1547" s="84"/>
      <c r="D1547" s="84"/>
      <c r="F1547" s="768">
        <v>461</v>
      </c>
      <c r="G1547" s="769" t="s">
        <v>4106</v>
      </c>
      <c r="H1547" s="749">
        <v>0</v>
      </c>
      <c r="L1547" s="871"/>
      <c r="M1547" s="871"/>
      <c r="N1547" s="872"/>
      <c r="O1547" s="871"/>
      <c r="P1547" s="871"/>
      <c r="Q1547" s="871"/>
      <c r="R1547" s="872"/>
      <c r="S1547" s="871">
        <f t="shared" si="3304"/>
        <v>0</v>
      </c>
      <c r="T1547" s="84"/>
      <c r="V1547" s="84"/>
      <c r="W1547" s="84"/>
      <c r="X1547" s="1011"/>
      <c r="Y1547" s="1012"/>
      <c r="Z1547" s="1013">
        <f t="shared" si="3306"/>
        <v>0</v>
      </c>
      <c r="AA1547" s="1014"/>
      <c r="AB1547" s="84">
        <f t="shared" si="3300"/>
        <v>0</v>
      </c>
      <c r="AE1547" s="84">
        <f t="shared" si="3307"/>
        <v>0</v>
      </c>
    </row>
    <row r="1548" spans="1:31" ht="30.75" hidden="1" thickBot="1">
      <c r="A1548" s="84"/>
      <c r="B1548" s="84"/>
      <c r="C1548" s="84"/>
      <c r="D1548" s="84"/>
      <c r="E1548" s="976"/>
      <c r="F1548" s="768">
        <v>462</v>
      </c>
      <c r="G1548" s="769" t="s">
        <v>3806</v>
      </c>
      <c r="H1548" s="749">
        <v>0</v>
      </c>
      <c r="L1548" s="871"/>
      <c r="M1548" s="871"/>
      <c r="N1548" s="872"/>
      <c r="O1548" s="871"/>
      <c r="P1548" s="871"/>
      <c r="Q1548" s="871"/>
      <c r="R1548" s="872"/>
      <c r="S1548" s="871">
        <f t="shared" si="3304"/>
        <v>0</v>
      </c>
      <c r="T1548" s="84"/>
      <c r="V1548" s="84"/>
      <c r="W1548" s="84"/>
      <c r="X1548" s="1011"/>
      <c r="Y1548" s="1012"/>
      <c r="Z1548" s="1013">
        <f t="shared" si="3306"/>
        <v>0</v>
      </c>
      <c r="AA1548" s="1014"/>
      <c r="AB1548" s="84">
        <f t="shared" si="3300"/>
        <v>0</v>
      </c>
      <c r="AE1548" s="84">
        <f t="shared" si="3307"/>
        <v>0</v>
      </c>
    </row>
    <row r="1549" spans="1:31" ht="15.75" hidden="1" thickBot="1">
      <c r="A1549" s="84"/>
      <c r="B1549" s="84"/>
      <c r="C1549" s="84"/>
      <c r="D1549" s="84"/>
      <c r="E1549" s="976"/>
      <c r="F1549" s="768">
        <v>4631</v>
      </c>
      <c r="G1549" s="769" t="s">
        <v>3807</v>
      </c>
      <c r="H1549" s="749">
        <v>0</v>
      </c>
      <c r="L1549" s="871"/>
      <c r="M1549" s="871"/>
      <c r="N1549" s="872"/>
      <c r="O1549" s="871"/>
      <c r="P1549" s="871"/>
      <c r="Q1549" s="871"/>
      <c r="R1549" s="872"/>
      <c r="S1549" s="871">
        <f t="shared" si="3304"/>
        <v>0</v>
      </c>
      <c r="T1549" s="84"/>
      <c r="V1549" s="84"/>
      <c r="W1549" s="84"/>
      <c r="X1549" s="1011"/>
      <c r="Y1549" s="1012"/>
      <c r="Z1549" s="1013">
        <f t="shared" si="3306"/>
        <v>0</v>
      </c>
      <c r="AA1549" s="1014"/>
      <c r="AB1549" s="84">
        <f t="shared" si="3300"/>
        <v>0</v>
      </c>
      <c r="AE1549" s="84">
        <f t="shared" si="3307"/>
        <v>0</v>
      </c>
    </row>
    <row r="1550" spans="1:31" ht="15.75" hidden="1" thickBot="1">
      <c r="A1550" s="84"/>
      <c r="B1550" s="84"/>
      <c r="C1550" s="84"/>
      <c r="D1550" s="84"/>
      <c r="E1550" s="976"/>
      <c r="F1550" s="768">
        <v>4632</v>
      </c>
      <c r="G1550" s="769" t="s">
        <v>3808</v>
      </c>
      <c r="H1550" s="749">
        <v>0</v>
      </c>
      <c r="L1550" s="871"/>
      <c r="M1550" s="871"/>
      <c r="N1550" s="872"/>
      <c r="O1550" s="871"/>
      <c r="P1550" s="871"/>
      <c r="Q1550" s="871"/>
      <c r="R1550" s="872"/>
      <c r="S1550" s="871">
        <f t="shared" si="3304"/>
        <v>0</v>
      </c>
      <c r="T1550" s="84"/>
      <c r="V1550" s="84"/>
      <c r="W1550" s="84"/>
      <c r="X1550" s="1011"/>
      <c r="Y1550" s="1012"/>
      <c r="Z1550" s="1013">
        <f t="shared" si="3306"/>
        <v>0</v>
      </c>
      <c r="AA1550" s="1014"/>
      <c r="AB1550" s="84">
        <f t="shared" ref="AB1550:AB1613" si="3308">Z1550-AA1550</f>
        <v>0</v>
      </c>
      <c r="AE1550" s="84">
        <f t="shared" si="3307"/>
        <v>0</v>
      </c>
    </row>
    <row r="1551" spans="1:31" ht="30.75" hidden="1" thickBot="1">
      <c r="A1551" s="84"/>
      <c r="B1551" s="84"/>
      <c r="C1551" s="84"/>
      <c r="D1551" s="84"/>
      <c r="E1551" s="976"/>
      <c r="F1551" s="768">
        <v>464</v>
      </c>
      <c r="G1551" s="769" t="s">
        <v>3809</v>
      </c>
      <c r="H1551" s="749">
        <v>0</v>
      </c>
      <c r="L1551" s="871"/>
      <c r="M1551" s="871"/>
      <c r="N1551" s="872"/>
      <c r="O1551" s="871"/>
      <c r="P1551" s="871"/>
      <c r="Q1551" s="871"/>
      <c r="R1551" s="872"/>
      <c r="S1551" s="871">
        <f t="shared" si="3304"/>
        <v>0</v>
      </c>
      <c r="T1551" s="84"/>
      <c r="V1551" s="84"/>
      <c r="W1551" s="84"/>
      <c r="X1551" s="1011"/>
      <c r="Y1551" s="1012"/>
      <c r="Z1551" s="1013">
        <f t="shared" si="3306"/>
        <v>0</v>
      </c>
      <c r="AA1551" s="1014"/>
      <c r="AB1551" s="84">
        <f t="shared" si="3308"/>
        <v>0</v>
      </c>
      <c r="AE1551" s="84">
        <f t="shared" si="3307"/>
        <v>0</v>
      </c>
    </row>
    <row r="1552" spans="1:31" ht="15.75" hidden="1" thickBot="1">
      <c r="A1552" s="84"/>
      <c r="B1552" s="84"/>
      <c r="C1552" s="84"/>
      <c r="D1552" s="84"/>
      <c r="E1552" s="976"/>
      <c r="F1552" s="768">
        <v>465</v>
      </c>
      <c r="G1552" s="769" t="s">
        <v>4107</v>
      </c>
      <c r="H1552" s="749">
        <v>0</v>
      </c>
      <c r="L1552" s="871"/>
      <c r="M1552" s="871"/>
      <c r="N1552" s="872"/>
      <c r="O1552" s="871"/>
      <c r="P1552" s="871"/>
      <c r="Q1552" s="871"/>
      <c r="R1552" s="872"/>
      <c r="S1552" s="871">
        <f t="shared" si="3304"/>
        <v>0</v>
      </c>
      <c r="T1552" s="84"/>
      <c r="V1552" s="84"/>
      <c r="W1552" s="84"/>
      <c r="X1552" s="1011"/>
      <c r="Y1552" s="1012"/>
      <c r="Z1552" s="1013">
        <f t="shared" si="3306"/>
        <v>0</v>
      </c>
      <c r="AA1552" s="1014"/>
      <c r="AB1552" s="84">
        <f t="shared" si="3308"/>
        <v>0</v>
      </c>
      <c r="AE1552" s="84">
        <f t="shared" si="3307"/>
        <v>0</v>
      </c>
    </row>
    <row r="1553" spans="1:31" ht="15.75" hidden="1" thickBot="1">
      <c r="A1553" s="84"/>
      <c r="B1553" s="84"/>
      <c r="C1553" s="84"/>
      <c r="D1553" s="84"/>
      <c r="E1553" s="976"/>
      <c r="F1553" s="768">
        <v>472</v>
      </c>
      <c r="G1553" s="769" t="s">
        <v>3813</v>
      </c>
      <c r="H1553" s="749">
        <v>0</v>
      </c>
      <c r="L1553" s="871"/>
      <c r="M1553" s="871"/>
      <c r="N1553" s="872"/>
      <c r="O1553" s="871"/>
      <c r="P1553" s="871"/>
      <c r="Q1553" s="871"/>
      <c r="R1553" s="872"/>
      <c r="S1553" s="871">
        <f t="shared" si="3304"/>
        <v>0</v>
      </c>
      <c r="T1553" s="84"/>
      <c r="V1553" s="84"/>
      <c r="W1553" s="84"/>
      <c r="X1553" s="1011"/>
      <c r="Y1553" s="1012"/>
      <c r="Z1553" s="1013">
        <f t="shared" si="3306"/>
        <v>0</v>
      </c>
      <c r="AA1553" s="1014"/>
      <c r="AB1553" s="84">
        <f t="shared" si="3308"/>
        <v>0</v>
      </c>
      <c r="AE1553" s="84">
        <f t="shared" si="3307"/>
        <v>0</v>
      </c>
    </row>
    <row r="1554" spans="1:31" ht="15.75" hidden="1" thickBot="1">
      <c r="A1554" s="84"/>
      <c r="B1554" s="84"/>
      <c r="C1554" s="84"/>
      <c r="D1554" s="84"/>
      <c r="E1554" s="976"/>
      <c r="F1554" s="768">
        <v>481</v>
      </c>
      <c r="G1554" s="769" t="s">
        <v>4126</v>
      </c>
      <c r="H1554" s="749">
        <v>0</v>
      </c>
      <c r="L1554" s="871"/>
      <c r="M1554" s="871"/>
      <c r="N1554" s="872"/>
      <c r="O1554" s="871"/>
      <c r="P1554" s="871"/>
      <c r="Q1554" s="871"/>
      <c r="R1554" s="872"/>
      <c r="S1554" s="871">
        <f t="shared" si="3304"/>
        <v>0</v>
      </c>
      <c r="T1554" s="84"/>
      <c r="V1554" s="84"/>
      <c r="W1554" s="84"/>
      <c r="X1554" s="1011"/>
      <c r="Y1554" s="1012"/>
      <c r="Z1554" s="1013">
        <f t="shared" si="3306"/>
        <v>0</v>
      </c>
      <c r="AA1554" s="1014"/>
      <c r="AB1554" s="84">
        <f t="shared" si="3308"/>
        <v>0</v>
      </c>
      <c r="AE1554" s="84">
        <f t="shared" si="3307"/>
        <v>0</v>
      </c>
    </row>
    <row r="1555" spans="1:31" ht="15.75" hidden="1" thickBot="1">
      <c r="A1555" s="84"/>
      <c r="B1555" s="84"/>
      <c r="C1555" s="84"/>
      <c r="D1555" s="84"/>
      <c r="E1555" s="976"/>
      <c r="F1555" s="768">
        <v>482</v>
      </c>
      <c r="G1555" s="769" t="s">
        <v>4127</v>
      </c>
      <c r="H1555" s="749">
        <v>0</v>
      </c>
      <c r="L1555" s="871"/>
      <c r="M1555" s="871"/>
      <c r="N1555" s="872"/>
      <c r="O1555" s="871"/>
      <c r="P1555" s="871"/>
      <c r="Q1555" s="871"/>
      <c r="R1555" s="872"/>
      <c r="S1555" s="871">
        <f t="shared" si="3304"/>
        <v>0</v>
      </c>
      <c r="T1555" s="84"/>
      <c r="V1555" s="84"/>
      <c r="W1555" s="84"/>
      <c r="X1555" s="1011"/>
      <c r="Y1555" s="1012"/>
      <c r="Z1555" s="1013">
        <f t="shared" si="3306"/>
        <v>0</v>
      </c>
      <c r="AA1555" s="1014"/>
      <c r="AB1555" s="84">
        <f t="shared" si="3308"/>
        <v>0</v>
      </c>
      <c r="AE1555" s="84">
        <f t="shared" si="3307"/>
        <v>0</v>
      </c>
    </row>
    <row r="1556" spans="1:31" ht="15.75" hidden="1" thickBot="1">
      <c r="A1556" s="84"/>
      <c r="B1556" s="84"/>
      <c r="C1556" s="84"/>
      <c r="D1556" s="84"/>
      <c r="E1556" s="976"/>
      <c r="F1556" s="768">
        <v>483</v>
      </c>
      <c r="G1556" s="858" t="s">
        <v>4128</v>
      </c>
      <c r="H1556" s="749">
        <v>0</v>
      </c>
      <c r="L1556" s="871"/>
      <c r="M1556" s="871"/>
      <c r="N1556" s="872"/>
      <c r="O1556" s="871"/>
      <c r="P1556" s="871"/>
      <c r="Q1556" s="871"/>
      <c r="R1556" s="872"/>
      <c r="S1556" s="871">
        <f t="shared" si="3304"/>
        <v>0</v>
      </c>
      <c r="T1556" s="84"/>
      <c r="V1556" s="84"/>
      <c r="W1556" s="84"/>
      <c r="X1556" s="1011"/>
      <c r="Y1556" s="1012"/>
      <c r="Z1556" s="1013">
        <f t="shared" si="3306"/>
        <v>0</v>
      </c>
      <c r="AA1556" s="1014"/>
      <c r="AB1556" s="84">
        <f t="shared" si="3308"/>
        <v>0</v>
      </c>
      <c r="AE1556" s="84">
        <f t="shared" si="3307"/>
        <v>0</v>
      </c>
    </row>
    <row r="1557" spans="1:31" ht="45.75" hidden="1" thickBot="1">
      <c r="A1557" s="84"/>
      <c r="B1557" s="84"/>
      <c r="C1557" s="84"/>
      <c r="D1557" s="84"/>
      <c r="E1557" s="976"/>
      <c r="F1557" s="768">
        <v>484</v>
      </c>
      <c r="G1557" s="769" t="s">
        <v>4129</v>
      </c>
      <c r="H1557" s="749">
        <v>0</v>
      </c>
      <c r="L1557" s="871"/>
      <c r="M1557" s="871"/>
      <c r="N1557" s="872"/>
      <c r="O1557" s="871"/>
      <c r="P1557" s="871"/>
      <c r="Q1557" s="871"/>
      <c r="R1557" s="872"/>
      <c r="S1557" s="871">
        <f t="shared" si="3304"/>
        <v>0</v>
      </c>
      <c r="T1557" s="84"/>
      <c r="V1557" s="84"/>
      <c r="W1557" s="84"/>
      <c r="X1557" s="1011"/>
      <c r="Y1557" s="1012"/>
      <c r="Z1557" s="1013">
        <f t="shared" si="3306"/>
        <v>0</v>
      </c>
      <c r="AA1557" s="1014"/>
      <c r="AB1557" s="84">
        <f t="shared" si="3308"/>
        <v>0</v>
      </c>
      <c r="AE1557" s="84">
        <f t="shared" si="3307"/>
        <v>0</v>
      </c>
    </row>
    <row r="1558" spans="1:31" ht="30.75" hidden="1" thickBot="1">
      <c r="A1558" s="84"/>
      <c r="B1558" s="84"/>
      <c r="C1558" s="84"/>
      <c r="D1558" s="84"/>
      <c r="E1558" s="976"/>
      <c r="F1558" s="768">
        <v>485</v>
      </c>
      <c r="G1558" s="769" t="s">
        <v>4130</v>
      </c>
      <c r="H1558" s="749">
        <v>0</v>
      </c>
      <c r="L1558" s="871"/>
      <c r="M1558" s="871"/>
      <c r="N1558" s="872"/>
      <c r="O1558" s="871"/>
      <c r="P1558" s="871"/>
      <c r="Q1558" s="871"/>
      <c r="R1558" s="872"/>
      <c r="S1558" s="871">
        <f t="shared" si="3304"/>
        <v>0</v>
      </c>
      <c r="T1558" s="84"/>
      <c r="V1558" s="84"/>
      <c r="W1558" s="84"/>
      <c r="X1558" s="1011"/>
      <c r="Y1558" s="1012"/>
      <c r="Z1558" s="1013">
        <f t="shared" si="3306"/>
        <v>0</v>
      </c>
      <c r="AA1558" s="1014"/>
      <c r="AB1558" s="84">
        <f t="shared" si="3308"/>
        <v>0</v>
      </c>
      <c r="AE1558" s="84">
        <f t="shared" si="3307"/>
        <v>0</v>
      </c>
    </row>
    <row r="1559" spans="1:31" ht="30.75" hidden="1" thickBot="1">
      <c r="A1559" s="84"/>
      <c r="B1559" s="84"/>
      <c r="C1559" s="84"/>
      <c r="D1559" s="84"/>
      <c r="E1559" s="976"/>
      <c r="F1559" s="768">
        <v>489</v>
      </c>
      <c r="G1559" s="769" t="s">
        <v>3821</v>
      </c>
      <c r="H1559" s="749">
        <v>0</v>
      </c>
      <c r="L1559" s="871"/>
      <c r="M1559" s="871"/>
      <c r="N1559" s="872"/>
      <c r="O1559" s="871"/>
      <c r="P1559" s="871"/>
      <c r="Q1559" s="871"/>
      <c r="R1559" s="872"/>
      <c r="S1559" s="871">
        <f t="shared" si="3304"/>
        <v>0</v>
      </c>
      <c r="T1559" s="84"/>
      <c r="V1559" s="84"/>
      <c r="W1559" s="84"/>
      <c r="X1559" s="1011"/>
      <c r="Y1559" s="1012"/>
      <c r="Z1559" s="1013">
        <f t="shared" si="3306"/>
        <v>0</v>
      </c>
      <c r="AA1559" s="1014"/>
      <c r="AB1559" s="84">
        <f t="shared" si="3308"/>
        <v>0</v>
      </c>
      <c r="AE1559" s="84">
        <f t="shared" si="3307"/>
        <v>0</v>
      </c>
    </row>
    <row r="1560" spans="1:31" ht="30.75" hidden="1" thickBot="1">
      <c r="A1560" s="84"/>
      <c r="B1560" s="84"/>
      <c r="C1560" s="84"/>
      <c r="D1560" s="84"/>
      <c r="E1560" s="976"/>
      <c r="F1560" s="768">
        <v>494</v>
      </c>
      <c r="G1560" s="769" t="s">
        <v>4108</v>
      </c>
      <c r="H1560" s="749">
        <v>0</v>
      </c>
      <c r="L1560" s="871"/>
      <c r="M1560" s="871"/>
      <c r="N1560" s="872"/>
      <c r="O1560" s="871"/>
      <c r="P1560" s="871"/>
      <c r="Q1560" s="871"/>
      <c r="R1560" s="872"/>
      <c r="S1560" s="871">
        <f t="shared" si="3304"/>
        <v>0</v>
      </c>
      <c r="T1560" s="84"/>
      <c r="V1560" s="84"/>
      <c r="W1560" s="84"/>
      <c r="X1560" s="1011"/>
      <c r="Y1560" s="1012"/>
      <c r="Z1560" s="1013">
        <f t="shared" si="3306"/>
        <v>0</v>
      </c>
      <c r="AA1560" s="1014"/>
      <c r="AB1560" s="84">
        <f t="shared" si="3308"/>
        <v>0</v>
      </c>
      <c r="AE1560" s="84">
        <f t="shared" si="3307"/>
        <v>0</v>
      </c>
    </row>
    <row r="1561" spans="1:31" ht="30.75" hidden="1" thickBot="1">
      <c r="A1561" s="84"/>
      <c r="B1561" s="84"/>
      <c r="C1561" s="84"/>
      <c r="D1561" s="84"/>
      <c r="E1561" s="976"/>
      <c r="F1561" s="768">
        <v>495</v>
      </c>
      <c r="G1561" s="769" t="s">
        <v>4109</v>
      </c>
      <c r="H1561" s="749">
        <v>0</v>
      </c>
      <c r="L1561" s="871"/>
      <c r="M1561" s="871"/>
      <c r="N1561" s="872"/>
      <c r="O1561" s="871"/>
      <c r="P1561" s="871"/>
      <c r="Q1561" s="871"/>
      <c r="R1561" s="872"/>
      <c r="S1561" s="871">
        <f t="shared" si="3304"/>
        <v>0</v>
      </c>
      <c r="T1561" s="84"/>
      <c r="V1561" s="84"/>
      <c r="W1561" s="84"/>
      <c r="X1561" s="1011"/>
      <c r="Y1561" s="1012"/>
      <c r="Z1561" s="1013">
        <f t="shared" si="3306"/>
        <v>0</v>
      </c>
      <c r="AA1561" s="1014"/>
      <c r="AB1561" s="84">
        <f t="shared" si="3308"/>
        <v>0</v>
      </c>
      <c r="AE1561" s="84">
        <f t="shared" si="3307"/>
        <v>0</v>
      </c>
    </row>
    <row r="1562" spans="1:31" ht="45.75" hidden="1" thickBot="1">
      <c r="A1562" s="84"/>
      <c r="B1562" s="84"/>
      <c r="C1562" s="84"/>
      <c r="D1562" s="84"/>
      <c r="E1562" s="976"/>
      <c r="F1562" s="768">
        <v>496</v>
      </c>
      <c r="G1562" s="769" t="s">
        <v>4110</v>
      </c>
      <c r="H1562" s="749">
        <v>0</v>
      </c>
      <c r="L1562" s="871"/>
      <c r="M1562" s="871"/>
      <c r="N1562" s="872"/>
      <c r="O1562" s="871"/>
      <c r="P1562" s="871"/>
      <c r="Q1562" s="871"/>
      <c r="R1562" s="872"/>
      <c r="S1562" s="871">
        <f t="shared" si="3304"/>
        <v>0</v>
      </c>
      <c r="T1562" s="84"/>
      <c r="V1562" s="84"/>
      <c r="W1562" s="84"/>
      <c r="X1562" s="1011"/>
      <c r="Y1562" s="1012"/>
      <c r="Z1562" s="1013">
        <f t="shared" si="3306"/>
        <v>0</v>
      </c>
      <c r="AA1562" s="1014"/>
      <c r="AB1562" s="84">
        <f t="shared" si="3308"/>
        <v>0</v>
      </c>
      <c r="AE1562" s="84">
        <f t="shared" si="3307"/>
        <v>0</v>
      </c>
    </row>
    <row r="1563" spans="1:31" ht="30.75" hidden="1" thickBot="1">
      <c r="A1563" s="84"/>
      <c r="B1563" s="84"/>
      <c r="C1563" s="84"/>
      <c r="D1563" s="84"/>
      <c r="E1563" s="976"/>
      <c r="F1563" s="768">
        <v>499</v>
      </c>
      <c r="G1563" s="769" t="s">
        <v>4111</v>
      </c>
      <c r="H1563" s="749">
        <v>0</v>
      </c>
      <c r="L1563" s="871"/>
      <c r="M1563" s="871"/>
      <c r="N1563" s="872"/>
      <c r="O1563" s="871"/>
      <c r="P1563" s="871"/>
      <c r="Q1563" s="871"/>
      <c r="R1563" s="872"/>
      <c r="S1563" s="871">
        <f t="shared" si="3304"/>
        <v>0</v>
      </c>
      <c r="T1563" s="84"/>
      <c r="V1563" s="84"/>
      <c r="W1563" s="84"/>
      <c r="X1563" s="1011"/>
      <c r="Y1563" s="1012"/>
      <c r="Z1563" s="1013">
        <f t="shared" si="3306"/>
        <v>0</v>
      </c>
      <c r="AA1563" s="1014"/>
      <c r="AB1563" s="84">
        <f t="shared" si="3308"/>
        <v>0</v>
      </c>
      <c r="AE1563" s="84">
        <f t="shared" si="3307"/>
        <v>0</v>
      </c>
    </row>
    <row r="1564" spans="1:31" ht="15.75" hidden="1" thickBot="1">
      <c r="A1564" s="84"/>
      <c r="B1564" s="84"/>
      <c r="C1564" s="84"/>
      <c r="D1564" s="84"/>
      <c r="F1564" s="768">
        <v>511</v>
      </c>
      <c r="G1564" s="858" t="s">
        <v>4131</v>
      </c>
      <c r="H1564" s="749">
        <v>0</v>
      </c>
      <c r="L1564" s="871"/>
      <c r="M1564" s="871"/>
      <c r="N1564" s="872"/>
      <c r="O1564" s="871"/>
      <c r="P1564" s="871"/>
      <c r="Q1564" s="871"/>
      <c r="R1564" s="872"/>
      <c r="S1564" s="871">
        <f t="shared" si="3304"/>
        <v>0</v>
      </c>
      <c r="T1564" s="84"/>
      <c r="V1564" s="84"/>
      <c r="W1564" s="84"/>
      <c r="X1564" s="1011"/>
      <c r="Y1564" s="1012"/>
      <c r="Z1564" s="1013">
        <f t="shared" si="3306"/>
        <v>0</v>
      </c>
      <c r="AA1564" s="1014"/>
      <c r="AB1564" s="84">
        <f t="shared" si="3308"/>
        <v>0</v>
      </c>
      <c r="AE1564" s="84">
        <f t="shared" si="3307"/>
        <v>0</v>
      </c>
    </row>
    <row r="1565" spans="1:31" ht="15.75" hidden="1" thickBot="1">
      <c r="A1565" s="84"/>
      <c r="B1565" s="84"/>
      <c r="C1565" s="84"/>
      <c r="D1565" s="84"/>
      <c r="F1565" s="768">
        <v>512</v>
      </c>
      <c r="G1565" s="858" t="s">
        <v>4132</v>
      </c>
      <c r="H1565" s="749">
        <v>0</v>
      </c>
      <c r="I1565" s="749">
        <v>0</v>
      </c>
      <c r="K1565" s="749">
        <f>H1565-I1565</f>
        <v>0</v>
      </c>
      <c r="L1565" s="871">
        <v>0</v>
      </c>
      <c r="M1565" s="871">
        <v>0</v>
      </c>
      <c r="N1565" s="872"/>
      <c r="O1565" s="871">
        <f>L1565-M1565</f>
        <v>0</v>
      </c>
      <c r="P1565" s="871">
        <f>L1565+H1565</f>
        <v>0</v>
      </c>
      <c r="Q1565" s="871">
        <f>M1565+I1565</f>
        <v>0</v>
      </c>
      <c r="R1565" s="872" t="e">
        <f>Q1565/P1565</f>
        <v>#DIV/0!</v>
      </c>
      <c r="S1565" s="871">
        <f>P1565-Q1565</f>
        <v>0</v>
      </c>
      <c r="T1565" s="84"/>
      <c r="V1565" s="84"/>
      <c r="W1565" s="84"/>
      <c r="X1565" s="1011"/>
      <c r="Y1565" s="1012"/>
      <c r="Z1565" s="1013">
        <f t="shared" si="3306"/>
        <v>0</v>
      </c>
      <c r="AA1565" s="1014">
        <v>0</v>
      </c>
      <c r="AB1565" s="84">
        <f t="shared" si="3308"/>
        <v>0</v>
      </c>
      <c r="AE1565" s="84">
        <f t="shared" si="3307"/>
        <v>0</v>
      </c>
    </row>
    <row r="1566" spans="1:31" ht="15.75" hidden="1" thickBot="1">
      <c r="A1566" s="84"/>
      <c r="B1566" s="84"/>
      <c r="C1566" s="84"/>
      <c r="D1566" s="84"/>
      <c r="F1566" s="768">
        <v>513</v>
      </c>
      <c r="G1566" s="858" t="s">
        <v>4133</v>
      </c>
      <c r="L1566" s="871"/>
      <c r="M1566" s="871"/>
      <c r="N1566" s="872"/>
      <c r="O1566" s="871"/>
      <c r="P1566" s="871"/>
      <c r="Q1566" s="871"/>
      <c r="R1566" s="872"/>
      <c r="S1566" s="871">
        <f t="shared" si="3304"/>
        <v>0</v>
      </c>
      <c r="T1566" s="84"/>
      <c r="V1566" s="84"/>
      <c r="W1566" s="84"/>
      <c r="X1566" s="1011"/>
      <c r="Y1566" s="1012"/>
      <c r="Z1566" s="1013"/>
      <c r="AA1566" s="1014"/>
      <c r="AB1566" s="84">
        <f t="shared" si="3308"/>
        <v>0</v>
      </c>
    </row>
    <row r="1567" spans="1:31" ht="15.75" hidden="1" thickBot="1">
      <c r="A1567" s="84"/>
      <c r="B1567" s="84"/>
      <c r="C1567" s="84"/>
      <c r="D1567" s="84"/>
      <c r="F1567" s="768">
        <v>514</v>
      </c>
      <c r="G1567" s="769" t="s">
        <v>4134</v>
      </c>
      <c r="L1567" s="871"/>
      <c r="M1567" s="871"/>
      <c r="N1567" s="872"/>
      <c r="O1567" s="871"/>
      <c r="P1567" s="871"/>
      <c r="Q1567" s="871"/>
      <c r="R1567" s="872"/>
      <c r="S1567" s="871">
        <f t="shared" si="3304"/>
        <v>0</v>
      </c>
      <c r="T1567" s="84"/>
      <c r="V1567" s="84"/>
      <c r="W1567" s="84"/>
      <c r="X1567" s="1011"/>
      <c r="Y1567" s="1012"/>
      <c r="Z1567" s="1013"/>
      <c r="AA1567" s="1014"/>
      <c r="AB1567" s="84">
        <f t="shared" si="3308"/>
        <v>0</v>
      </c>
    </row>
    <row r="1568" spans="1:31" ht="15.75" hidden="1" thickBot="1">
      <c r="A1568" s="84"/>
      <c r="B1568" s="84"/>
      <c r="C1568" s="84"/>
      <c r="D1568" s="84"/>
      <c r="F1568" s="768">
        <v>515</v>
      </c>
      <c r="G1568" s="769" t="s">
        <v>3832</v>
      </c>
      <c r="L1568" s="871"/>
      <c r="M1568" s="871"/>
      <c r="N1568" s="872"/>
      <c r="O1568" s="871"/>
      <c r="P1568" s="871"/>
      <c r="Q1568" s="871"/>
      <c r="R1568" s="872"/>
      <c r="S1568" s="871">
        <f t="shared" si="3304"/>
        <v>0</v>
      </c>
      <c r="T1568" s="84"/>
      <c r="V1568" s="84"/>
      <c r="W1568" s="84"/>
      <c r="X1568" s="1011"/>
      <c r="Y1568" s="1012"/>
      <c r="Z1568" s="1013"/>
      <c r="AA1568" s="1014"/>
      <c r="AB1568" s="84">
        <f t="shared" si="3308"/>
        <v>0</v>
      </c>
    </row>
    <row r="1569" spans="1:28" ht="15.75" hidden="1" thickBot="1">
      <c r="A1569" s="84"/>
      <c r="B1569" s="84"/>
      <c r="C1569" s="84"/>
      <c r="D1569" s="84"/>
      <c r="F1569" s="768">
        <v>521</v>
      </c>
      <c r="G1569" s="769" t="s">
        <v>4135</v>
      </c>
      <c r="L1569" s="871"/>
      <c r="M1569" s="871"/>
      <c r="N1569" s="872"/>
      <c r="O1569" s="871"/>
      <c r="P1569" s="871"/>
      <c r="Q1569" s="871"/>
      <c r="R1569" s="872"/>
      <c r="S1569" s="871">
        <f t="shared" si="3304"/>
        <v>0</v>
      </c>
      <c r="T1569" s="84"/>
      <c r="V1569" s="84"/>
      <c r="W1569" s="84"/>
      <c r="X1569" s="1011"/>
      <c r="Y1569" s="1012"/>
      <c r="Z1569" s="1013"/>
      <c r="AA1569" s="1014"/>
      <c r="AB1569" s="84">
        <f t="shared" si="3308"/>
        <v>0</v>
      </c>
    </row>
    <row r="1570" spans="1:28" ht="15.75" hidden="1" thickBot="1">
      <c r="A1570" s="84"/>
      <c r="B1570" s="84"/>
      <c r="C1570" s="84"/>
      <c r="D1570" s="84"/>
      <c r="F1570" s="768">
        <v>522</v>
      </c>
      <c r="G1570" s="769" t="s">
        <v>4136</v>
      </c>
      <c r="L1570" s="871"/>
      <c r="M1570" s="871"/>
      <c r="N1570" s="872"/>
      <c r="O1570" s="871"/>
      <c r="P1570" s="871"/>
      <c r="Q1570" s="871"/>
      <c r="R1570" s="872"/>
      <c r="S1570" s="871">
        <f t="shared" si="3304"/>
        <v>0</v>
      </c>
      <c r="T1570" s="84"/>
      <c r="V1570" s="84"/>
      <c r="W1570" s="84"/>
      <c r="X1570" s="1011"/>
      <c r="Y1570" s="1012"/>
      <c r="Z1570" s="1013"/>
      <c r="AA1570" s="1014"/>
      <c r="AB1570" s="84">
        <f t="shared" si="3308"/>
        <v>0</v>
      </c>
    </row>
    <row r="1571" spans="1:28" ht="15.75" hidden="1" thickBot="1">
      <c r="A1571" s="84"/>
      <c r="B1571" s="84"/>
      <c r="C1571" s="84"/>
      <c r="D1571" s="84"/>
      <c r="F1571" s="768">
        <v>523</v>
      </c>
      <c r="G1571" s="769" t="s">
        <v>3837</v>
      </c>
      <c r="L1571" s="871"/>
      <c r="M1571" s="871"/>
      <c r="N1571" s="872"/>
      <c r="O1571" s="871"/>
      <c r="P1571" s="871"/>
      <c r="Q1571" s="871"/>
      <c r="R1571" s="872"/>
      <c r="S1571" s="871">
        <f t="shared" si="3304"/>
        <v>0</v>
      </c>
      <c r="T1571" s="84"/>
      <c r="V1571" s="84"/>
      <c r="W1571" s="84"/>
      <c r="X1571" s="1011"/>
      <c r="Y1571" s="1012"/>
      <c r="Z1571" s="1013"/>
      <c r="AA1571" s="1014"/>
      <c r="AB1571" s="84">
        <f t="shared" si="3308"/>
        <v>0</v>
      </c>
    </row>
    <row r="1572" spans="1:28" ht="15.75" hidden="1" thickBot="1">
      <c r="A1572" s="84"/>
      <c r="B1572" s="84"/>
      <c r="C1572" s="84"/>
      <c r="D1572" s="84"/>
      <c r="F1572" s="768">
        <v>531</v>
      </c>
      <c r="G1572" s="769" t="s">
        <v>4112</v>
      </c>
      <c r="L1572" s="871"/>
      <c r="M1572" s="871"/>
      <c r="N1572" s="872"/>
      <c r="O1572" s="871"/>
      <c r="P1572" s="871"/>
      <c r="Q1572" s="871"/>
      <c r="R1572" s="872"/>
      <c r="S1572" s="871">
        <f t="shared" si="3304"/>
        <v>0</v>
      </c>
      <c r="T1572" s="84"/>
      <c r="V1572" s="84"/>
      <c r="W1572" s="84"/>
      <c r="X1572" s="1011"/>
      <c r="Y1572" s="1012"/>
      <c r="Z1572" s="1013"/>
      <c r="AA1572" s="1014"/>
      <c r="AB1572" s="84">
        <f t="shared" si="3308"/>
        <v>0</v>
      </c>
    </row>
    <row r="1573" spans="1:28" ht="15.75" hidden="1" thickBot="1">
      <c r="A1573" s="84"/>
      <c r="B1573" s="84"/>
      <c r="C1573" s="84"/>
      <c r="D1573" s="84"/>
      <c r="F1573" s="768">
        <v>541</v>
      </c>
      <c r="G1573" s="769" t="s">
        <v>4137</v>
      </c>
      <c r="L1573" s="871"/>
      <c r="M1573" s="871"/>
      <c r="N1573" s="872"/>
      <c r="O1573" s="871"/>
      <c r="P1573" s="871"/>
      <c r="Q1573" s="871"/>
      <c r="R1573" s="872"/>
      <c r="S1573" s="871">
        <f t="shared" si="3304"/>
        <v>0</v>
      </c>
      <c r="T1573" s="84"/>
      <c r="V1573" s="84"/>
      <c r="W1573" s="84"/>
      <c r="X1573" s="1011"/>
      <c r="Y1573" s="1012"/>
      <c r="Z1573" s="1013"/>
      <c r="AA1573" s="1014"/>
      <c r="AB1573" s="84">
        <f t="shared" si="3308"/>
        <v>0</v>
      </c>
    </row>
    <row r="1574" spans="1:28" ht="15.75" hidden="1" thickBot="1">
      <c r="A1574" s="84"/>
      <c r="B1574" s="84"/>
      <c r="C1574" s="84"/>
      <c r="D1574" s="84"/>
      <c r="F1574" s="768">
        <v>542</v>
      </c>
      <c r="G1574" s="769" t="s">
        <v>4138</v>
      </c>
      <c r="L1574" s="871"/>
      <c r="M1574" s="871"/>
      <c r="N1574" s="872"/>
      <c r="O1574" s="871"/>
      <c r="P1574" s="871"/>
      <c r="Q1574" s="871"/>
      <c r="R1574" s="872"/>
      <c r="S1574" s="871">
        <f t="shared" si="3304"/>
        <v>0</v>
      </c>
      <c r="T1574" s="84"/>
      <c r="V1574" s="84"/>
      <c r="W1574" s="84"/>
      <c r="X1574" s="1011"/>
      <c r="Y1574" s="1012"/>
      <c r="Z1574" s="1013"/>
      <c r="AA1574" s="1014"/>
      <c r="AB1574" s="84">
        <f t="shared" si="3308"/>
        <v>0</v>
      </c>
    </row>
    <row r="1575" spans="1:28" ht="15.75" hidden="1" thickBot="1">
      <c r="A1575" s="84"/>
      <c r="B1575" s="84"/>
      <c r="C1575" s="84"/>
      <c r="D1575" s="84"/>
      <c r="F1575" s="768">
        <v>543</v>
      </c>
      <c r="G1575" s="769" t="s">
        <v>3842</v>
      </c>
      <c r="L1575" s="871"/>
      <c r="M1575" s="871"/>
      <c r="N1575" s="872"/>
      <c r="O1575" s="871"/>
      <c r="P1575" s="871"/>
      <c r="Q1575" s="871"/>
      <c r="R1575" s="872"/>
      <c r="S1575" s="871">
        <f t="shared" si="3304"/>
        <v>0</v>
      </c>
      <c r="T1575" s="84"/>
      <c r="V1575" s="84"/>
      <c r="W1575" s="84"/>
      <c r="X1575" s="1011"/>
      <c r="Y1575" s="1012"/>
      <c r="Z1575" s="1013"/>
      <c r="AA1575" s="1014"/>
      <c r="AB1575" s="84">
        <f t="shared" si="3308"/>
        <v>0</v>
      </c>
    </row>
    <row r="1576" spans="1:28" ht="45.75" hidden="1" thickBot="1">
      <c r="A1576" s="84"/>
      <c r="B1576" s="84"/>
      <c r="C1576" s="84"/>
      <c r="D1576" s="84"/>
      <c r="F1576" s="768">
        <v>551</v>
      </c>
      <c r="G1576" s="769" t="s">
        <v>4113</v>
      </c>
      <c r="L1576" s="871"/>
      <c r="M1576" s="871"/>
      <c r="N1576" s="872"/>
      <c r="O1576" s="871"/>
      <c r="P1576" s="871"/>
      <c r="Q1576" s="871"/>
      <c r="R1576" s="872"/>
      <c r="S1576" s="871">
        <f t="shared" si="3304"/>
        <v>0</v>
      </c>
      <c r="T1576" s="84"/>
      <c r="V1576" s="84"/>
      <c r="W1576" s="84"/>
      <c r="X1576" s="1011"/>
      <c r="Y1576" s="1012"/>
      <c r="Z1576" s="1013"/>
      <c r="AA1576" s="1014"/>
      <c r="AB1576" s="84">
        <f t="shared" si="3308"/>
        <v>0</v>
      </c>
    </row>
    <row r="1577" spans="1:28" ht="15.75" hidden="1" thickBot="1">
      <c r="A1577" s="84"/>
      <c r="B1577" s="84"/>
      <c r="C1577" s="84"/>
      <c r="D1577" s="84"/>
      <c r="F1577" s="771">
        <v>611</v>
      </c>
      <c r="G1577" s="858" t="s">
        <v>3848</v>
      </c>
      <c r="H1577" s="780"/>
      <c r="I1577" s="780"/>
      <c r="J1577" s="781"/>
      <c r="K1577" s="780"/>
      <c r="L1577" s="871"/>
      <c r="M1577" s="871"/>
      <c r="N1577" s="872"/>
      <c r="O1577" s="871"/>
      <c r="P1577" s="871"/>
      <c r="Q1577" s="871"/>
      <c r="R1577" s="872"/>
      <c r="S1577" s="871">
        <f t="shared" si="3304"/>
        <v>0</v>
      </c>
      <c r="T1577" s="84"/>
      <c r="V1577" s="84"/>
      <c r="W1577" s="84"/>
      <c r="X1577" s="1011"/>
      <c r="Y1577" s="1012"/>
      <c r="Z1577" s="1013"/>
      <c r="AA1577" s="1014"/>
      <c r="AB1577" s="84">
        <f t="shared" si="3308"/>
        <v>0</v>
      </c>
    </row>
    <row r="1578" spans="1:28" ht="15.75" hidden="1" thickBot="1">
      <c r="A1578" s="84"/>
      <c r="B1578" s="84"/>
      <c r="C1578" s="84"/>
      <c r="D1578" s="84"/>
      <c r="F1578" s="771">
        <v>620</v>
      </c>
      <c r="G1578" s="858" t="s">
        <v>89</v>
      </c>
      <c r="H1578" s="780"/>
      <c r="I1578" s="780"/>
      <c r="J1578" s="781"/>
      <c r="K1578" s="780"/>
      <c r="L1578" s="871"/>
      <c r="M1578" s="871"/>
      <c r="N1578" s="872"/>
      <c r="O1578" s="871"/>
      <c r="P1578" s="871"/>
      <c r="Q1578" s="871"/>
      <c r="R1578" s="872"/>
      <c r="S1578" s="871">
        <f t="shared" si="3304"/>
        <v>0</v>
      </c>
      <c r="T1578" s="84"/>
      <c r="V1578" s="84"/>
      <c r="W1578" s="84"/>
      <c r="X1578" s="1011"/>
      <c r="Y1578" s="1012"/>
      <c r="Z1578" s="1013"/>
      <c r="AA1578" s="1014"/>
      <c r="AB1578" s="84">
        <f t="shared" si="3308"/>
        <v>0</v>
      </c>
    </row>
    <row r="1579" spans="1:28">
      <c r="A1579" s="84"/>
      <c r="B1579" s="84"/>
      <c r="C1579" s="84"/>
      <c r="D1579" s="84"/>
      <c r="E1579" s="770"/>
      <c r="F1579" s="771"/>
      <c r="G1579" s="772" t="s">
        <v>4177</v>
      </c>
      <c r="H1579" s="773"/>
      <c r="I1579" s="773"/>
      <c r="J1579" s="774"/>
      <c r="K1579" s="773"/>
      <c r="L1579" s="895"/>
      <c r="M1579" s="895"/>
      <c r="N1579" s="896"/>
      <c r="O1579" s="895"/>
      <c r="P1579" s="895"/>
      <c r="Q1579" s="895"/>
      <c r="R1579" s="896"/>
      <c r="S1579" s="893"/>
      <c r="T1579" s="84"/>
      <c r="V1579" s="84"/>
      <c r="W1579" s="84"/>
      <c r="X1579" s="1011"/>
      <c r="Y1579" s="1012"/>
      <c r="Z1579" s="1013"/>
      <c r="AA1579" s="1014"/>
      <c r="AB1579" s="84">
        <f t="shared" si="3308"/>
        <v>0</v>
      </c>
    </row>
    <row r="1580" spans="1:28">
      <c r="E1580" s="777"/>
      <c r="F1580" s="778" t="s">
        <v>235</v>
      </c>
      <c r="G1580" s="779" t="s">
        <v>236</v>
      </c>
      <c r="H1580" s="780">
        <f>SUM(H1519:H1578)</f>
        <v>300000</v>
      </c>
      <c r="I1580" s="780">
        <f>SUM(I1528:I1565)</f>
        <v>0</v>
      </c>
      <c r="J1580" s="781">
        <f>I1580/H1580</f>
        <v>0</v>
      </c>
      <c r="K1580" s="780">
        <f>SUM(K1519:K1578)</f>
        <v>300000</v>
      </c>
      <c r="L1580" s="900">
        <v>0</v>
      </c>
      <c r="M1580" s="900">
        <v>0</v>
      </c>
      <c r="N1580" s="901"/>
      <c r="O1580" s="900">
        <v>0</v>
      </c>
      <c r="P1580" s="900">
        <f>L1580+H1580</f>
        <v>300000</v>
      </c>
      <c r="Q1580" s="900">
        <f>M1580+I1580</f>
        <v>0</v>
      </c>
      <c r="R1580" s="901">
        <f>Q1580/P1580</f>
        <v>0</v>
      </c>
      <c r="S1580" s="900">
        <f>P1580-Q1580</f>
        <v>300000</v>
      </c>
      <c r="V1580" s="84"/>
      <c r="W1580" s="84"/>
      <c r="X1580" s="1011"/>
      <c r="Y1580" s="1012"/>
      <c r="Z1580" s="1013"/>
      <c r="AA1580" s="1014"/>
      <c r="AB1580" s="84">
        <f t="shared" si="3308"/>
        <v>0</v>
      </c>
    </row>
    <row r="1581" spans="1:28" hidden="1">
      <c r="F1581" s="778" t="s">
        <v>237</v>
      </c>
      <c r="G1581" s="779" t="s">
        <v>238</v>
      </c>
      <c r="L1581" s="871"/>
      <c r="M1581" s="871"/>
      <c r="N1581" s="872"/>
      <c r="O1581" s="871"/>
      <c r="P1581" s="871"/>
      <c r="Q1581" s="871"/>
      <c r="R1581" s="872"/>
      <c r="S1581" s="900">
        <f t="shared" ref="S1581:S1595" si="3309">SUM(H1581:L1581)</f>
        <v>0</v>
      </c>
      <c r="V1581" s="84"/>
      <c r="W1581" s="84"/>
      <c r="X1581" s="1011"/>
      <c r="Y1581" s="1012"/>
      <c r="Z1581" s="1013"/>
      <c r="AA1581" s="1014"/>
      <c r="AB1581" s="84">
        <f t="shared" si="3308"/>
        <v>0</v>
      </c>
    </row>
    <row r="1582" spans="1:28" hidden="1">
      <c r="F1582" s="778" t="s">
        <v>239</v>
      </c>
      <c r="G1582" s="779" t="s">
        <v>240</v>
      </c>
      <c r="L1582" s="871"/>
      <c r="M1582" s="871"/>
      <c r="N1582" s="872"/>
      <c r="O1582" s="871"/>
      <c r="P1582" s="871"/>
      <c r="Q1582" s="871"/>
      <c r="R1582" s="872"/>
      <c r="S1582" s="900">
        <f t="shared" si="3309"/>
        <v>0</v>
      </c>
      <c r="V1582" s="84"/>
      <c r="W1582" s="84"/>
      <c r="X1582" s="1011"/>
      <c r="Y1582" s="1012"/>
      <c r="Z1582" s="1013"/>
      <c r="AA1582" s="1014"/>
      <c r="AB1582" s="84">
        <f t="shared" si="3308"/>
        <v>0</v>
      </c>
    </row>
    <row r="1583" spans="1:28" hidden="1">
      <c r="F1583" s="778" t="s">
        <v>241</v>
      </c>
      <c r="G1583" s="779" t="s">
        <v>242</v>
      </c>
      <c r="L1583" s="871"/>
      <c r="M1583" s="871"/>
      <c r="N1583" s="872"/>
      <c r="O1583" s="871"/>
      <c r="P1583" s="871"/>
      <c r="Q1583" s="871"/>
      <c r="R1583" s="872"/>
      <c r="S1583" s="900">
        <f t="shared" si="3309"/>
        <v>0</v>
      </c>
      <c r="AB1583" s="84">
        <f t="shared" si="3308"/>
        <v>0</v>
      </c>
    </row>
    <row r="1584" spans="1:28" hidden="1">
      <c r="F1584" s="778" t="s">
        <v>243</v>
      </c>
      <c r="G1584" s="779" t="s">
        <v>244</v>
      </c>
      <c r="L1584" s="871"/>
      <c r="M1584" s="871"/>
      <c r="N1584" s="872"/>
      <c r="O1584" s="871"/>
      <c r="P1584" s="871"/>
      <c r="Q1584" s="871"/>
      <c r="R1584" s="872"/>
      <c r="S1584" s="900">
        <f t="shared" si="3309"/>
        <v>0</v>
      </c>
      <c r="AB1584" s="84">
        <f t="shared" si="3308"/>
        <v>0</v>
      </c>
    </row>
    <row r="1585" spans="1:28" hidden="1">
      <c r="F1585" s="778" t="s">
        <v>245</v>
      </c>
      <c r="G1585" s="779" t="s">
        <v>246</v>
      </c>
      <c r="L1585" s="871"/>
      <c r="M1585" s="871"/>
      <c r="N1585" s="872"/>
      <c r="O1585" s="871"/>
      <c r="P1585" s="871"/>
      <c r="Q1585" s="871"/>
      <c r="R1585" s="872"/>
      <c r="S1585" s="900">
        <f t="shared" si="3309"/>
        <v>0</v>
      </c>
      <c r="AB1585" s="84">
        <f t="shared" si="3308"/>
        <v>0</v>
      </c>
    </row>
    <row r="1586" spans="1:28" s="203" customFormat="1" ht="15.75" thickBot="1">
      <c r="A1586" s="866"/>
      <c r="B1586" s="867"/>
      <c r="C1586" s="889"/>
      <c r="D1586" s="866"/>
      <c r="E1586" s="867"/>
      <c r="F1586" s="915" t="s">
        <v>247</v>
      </c>
      <c r="G1586" s="899" t="s">
        <v>4692</v>
      </c>
      <c r="H1586" s="916">
        <v>0</v>
      </c>
      <c r="I1586" s="916">
        <v>0</v>
      </c>
      <c r="J1586" s="917"/>
      <c r="K1586" s="916">
        <v>0</v>
      </c>
      <c r="L1586" s="871">
        <f>SUM(L1528:L1565)</f>
        <v>550000</v>
      </c>
      <c r="M1586" s="871">
        <f>SUM(M1528:M1565)</f>
        <v>94216.36</v>
      </c>
      <c r="N1586" s="872">
        <f>M1586/L1586</f>
        <v>0.17130247272727273</v>
      </c>
      <c r="O1586" s="871">
        <f>SUM(O1528:O1565)</f>
        <v>455783.64</v>
      </c>
      <c r="P1586" s="871">
        <f>L1586+H1586</f>
        <v>550000</v>
      </c>
      <c r="Q1586" s="871">
        <f>M1586+I1586</f>
        <v>94216.36</v>
      </c>
      <c r="R1586" s="872">
        <f>Q1586/P1586</f>
        <v>0.17130247272727273</v>
      </c>
      <c r="S1586" s="900">
        <f>P1586-Q1586</f>
        <v>455783.64</v>
      </c>
      <c r="T1586" s="855"/>
      <c r="V1586" s="874"/>
      <c r="W1586" s="874"/>
      <c r="X1586" s="815"/>
      <c r="Y1586" s="816"/>
      <c r="Z1586" s="812"/>
      <c r="AA1586" s="813"/>
      <c r="AB1586" s="203">
        <f t="shared" si="3308"/>
        <v>0</v>
      </c>
    </row>
    <row r="1587" spans="1:28" ht="30.75" hidden="1" thickBot="1">
      <c r="F1587" s="778" t="s">
        <v>248</v>
      </c>
      <c r="G1587" s="779" t="s">
        <v>4691</v>
      </c>
      <c r="L1587" s="871"/>
      <c r="M1587" s="871"/>
      <c r="N1587" s="872"/>
      <c r="O1587" s="871"/>
      <c r="P1587" s="871"/>
      <c r="Q1587" s="871"/>
      <c r="R1587" s="872"/>
      <c r="S1587" s="900">
        <f t="shared" si="3309"/>
        <v>0</v>
      </c>
      <c r="AB1587" s="84">
        <f t="shared" si="3308"/>
        <v>0</v>
      </c>
    </row>
    <row r="1588" spans="1:28" ht="15.75" hidden="1" thickBot="1">
      <c r="F1588" s="778" t="s">
        <v>249</v>
      </c>
      <c r="G1588" s="779" t="s">
        <v>58</v>
      </c>
      <c r="L1588" s="871"/>
      <c r="M1588" s="871"/>
      <c r="N1588" s="872"/>
      <c r="O1588" s="871"/>
      <c r="P1588" s="871"/>
      <c r="Q1588" s="871"/>
      <c r="R1588" s="872"/>
      <c r="S1588" s="900">
        <f t="shared" si="3309"/>
        <v>0</v>
      </c>
      <c r="AB1588" s="84">
        <f t="shared" si="3308"/>
        <v>0</v>
      </c>
    </row>
    <row r="1589" spans="1:28" ht="15.75" hidden="1" thickBot="1">
      <c r="F1589" s="778" t="s">
        <v>250</v>
      </c>
      <c r="G1589" s="779" t="s">
        <v>251</v>
      </c>
      <c r="L1589" s="871"/>
      <c r="M1589" s="871"/>
      <c r="N1589" s="872"/>
      <c r="O1589" s="871"/>
      <c r="P1589" s="871"/>
      <c r="Q1589" s="871"/>
      <c r="R1589" s="872"/>
      <c r="S1589" s="900">
        <f t="shared" si="3309"/>
        <v>0</v>
      </c>
      <c r="AB1589" s="84">
        <f t="shared" si="3308"/>
        <v>0</v>
      </c>
    </row>
    <row r="1590" spans="1:28" ht="15.75" hidden="1" thickBot="1">
      <c r="F1590" s="778" t="s">
        <v>252</v>
      </c>
      <c r="G1590" s="779" t="s">
        <v>253</v>
      </c>
      <c r="L1590" s="871"/>
      <c r="M1590" s="871"/>
      <c r="N1590" s="872"/>
      <c r="O1590" s="871"/>
      <c r="P1590" s="871"/>
      <c r="Q1590" s="871"/>
      <c r="R1590" s="872"/>
      <c r="S1590" s="900">
        <f t="shared" si="3309"/>
        <v>0</v>
      </c>
      <c r="AB1590" s="84">
        <f t="shared" si="3308"/>
        <v>0</v>
      </c>
    </row>
    <row r="1591" spans="1:28" ht="30.75" hidden="1" thickBot="1">
      <c r="F1591" s="778" t="s">
        <v>254</v>
      </c>
      <c r="G1591" s="779" t="s">
        <v>255</v>
      </c>
      <c r="L1591" s="871"/>
      <c r="M1591" s="871"/>
      <c r="N1591" s="872"/>
      <c r="O1591" s="871"/>
      <c r="P1591" s="871"/>
      <c r="Q1591" s="871"/>
      <c r="R1591" s="872"/>
      <c r="S1591" s="900">
        <f t="shared" si="3309"/>
        <v>0</v>
      </c>
      <c r="AB1591" s="84">
        <f t="shared" si="3308"/>
        <v>0</v>
      </c>
    </row>
    <row r="1592" spans="1:28" ht="15.75" hidden="1" thickBot="1">
      <c r="F1592" s="778" t="s">
        <v>256</v>
      </c>
      <c r="G1592" s="779" t="s">
        <v>257</v>
      </c>
      <c r="L1592" s="871"/>
      <c r="M1592" s="871"/>
      <c r="N1592" s="872"/>
      <c r="O1592" s="871"/>
      <c r="P1592" s="871"/>
      <c r="Q1592" s="871"/>
      <c r="R1592" s="872"/>
      <c r="S1592" s="900">
        <f t="shared" si="3309"/>
        <v>0</v>
      </c>
      <c r="AB1592" s="84">
        <f t="shared" si="3308"/>
        <v>0</v>
      </c>
    </row>
    <row r="1593" spans="1:28" ht="30.75" hidden="1" thickBot="1">
      <c r="F1593" s="778" t="s">
        <v>258</v>
      </c>
      <c r="G1593" s="779" t="s">
        <v>259</v>
      </c>
      <c r="L1593" s="871"/>
      <c r="M1593" s="871"/>
      <c r="N1593" s="872"/>
      <c r="O1593" s="871"/>
      <c r="P1593" s="871"/>
      <c r="Q1593" s="871"/>
      <c r="R1593" s="872"/>
      <c r="S1593" s="900">
        <f t="shared" si="3309"/>
        <v>0</v>
      </c>
      <c r="AB1593" s="84">
        <f t="shared" si="3308"/>
        <v>0</v>
      </c>
    </row>
    <row r="1594" spans="1:28" ht="30.75" hidden="1" thickBot="1">
      <c r="F1594" s="778" t="s">
        <v>260</v>
      </c>
      <c r="G1594" s="779" t="s">
        <v>261</v>
      </c>
      <c r="L1594" s="871"/>
      <c r="M1594" s="871"/>
      <c r="N1594" s="872"/>
      <c r="O1594" s="871"/>
      <c r="P1594" s="871"/>
      <c r="Q1594" s="871"/>
      <c r="R1594" s="872"/>
      <c r="S1594" s="900">
        <f t="shared" si="3309"/>
        <v>0</v>
      </c>
      <c r="AB1594" s="84">
        <f t="shared" si="3308"/>
        <v>0</v>
      </c>
    </row>
    <row r="1595" spans="1:28" ht="15.75" hidden="1" thickBot="1">
      <c r="F1595" s="778" t="s">
        <v>262</v>
      </c>
      <c r="G1595" s="779" t="s">
        <v>263</v>
      </c>
      <c r="H1595" s="780"/>
      <c r="I1595" s="780"/>
      <c r="J1595" s="781"/>
      <c r="K1595" s="780"/>
      <c r="L1595" s="900"/>
      <c r="M1595" s="900"/>
      <c r="N1595" s="901"/>
      <c r="O1595" s="900"/>
      <c r="P1595" s="900"/>
      <c r="Q1595" s="900"/>
      <c r="R1595" s="901"/>
      <c r="S1595" s="900">
        <f t="shared" si="3309"/>
        <v>0</v>
      </c>
      <c r="AB1595" s="84">
        <f t="shared" si="3308"/>
        <v>0</v>
      </c>
    </row>
    <row r="1596" spans="1:28" ht="15.75" thickBot="1">
      <c r="A1596" s="84"/>
      <c r="B1596" s="84"/>
      <c r="C1596" s="84"/>
      <c r="D1596" s="84"/>
      <c r="G1596" s="784" t="s">
        <v>4178</v>
      </c>
      <c r="H1596" s="785">
        <f>SUM(H1580:H1595)</f>
        <v>300000</v>
      </c>
      <c r="I1596" s="785">
        <f t="shared" ref="I1596:S1596" si="3310">SUM(I1580:I1595)</f>
        <v>0</v>
      </c>
      <c r="J1596" s="786">
        <f>I1596/H1596</f>
        <v>0</v>
      </c>
      <c r="K1596" s="785">
        <f t="shared" si="3310"/>
        <v>300000</v>
      </c>
      <c r="L1596" s="905">
        <f>SUM(L1580:L1595)</f>
        <v>550000</v>
      </c>
      <c r="M1596" s="905">
        <f t="shared" si="3310"/>
        <v>94216.36</v>
      </c>
      <c r="N1596" s="906">
        <f t="shared" si="3310"/>
        <v>0.17130247272727273</v>
      </c>
      <c r="O1596" s="905">
        <f t="shared" si="3310"/>
        <v>455783.64</v>
      </c>
      <c r="P1596" s="905">
        <f t="shared" si="3310"/>
        <v>850000</v>
      </c>
      <c r="Q1596" s="905">
        <f t="shared" si="3310"/>
        <v>94216.36</v>
      </c>
      <c r="R1596" s="906">
        <f>Q1596/P1596</f>
        <v>0.11084277647058824</v>
      </c>
      <c r="S1596" s="905">
        <f t="shared" si="3310"/>
        <v>755783.64</v>
      </c>
      <c r="T1596" s="84"/>
      <c r="AB1596" s="84">
        <f t="shared" si="3308"/>
        <v>0</v>
      </c>
    </row>
    <row r="1597" spans="1:28" collapsed="1">
      <c r="A1597" s="84"/>
      <c r="B1597" s="84"/>
      <c r="C1597" s="84"/>
      <c r="D1597" s="84"/>
      <c r="E1597" s="770"/>
      <c r="F1597" s="771"/>
      <c r="G1597" s="789" t="s">
        <v>5414</v>
      </c>
      <c r="H1597" s="790"/>
      <c r="I1597" s="791"/>
      <c r="J1597" s="792"/>
      <c r="K1597" s="791"/>
      <c r="L1597" s="911"/>
      <c r="M1597" s="912"/>
      <c r="N1597" s="913"/>
      <c r="O1597" s="912"/>
      <c r="P1597" s="912"/>
      <c r="Q1597" s="912"/>
      <c r="R1597" s="913"/>
      <c r="S1597" s="914"/>
      <c r="T1597" s="84"/>
      <c r="AB1597" s="84">
        <f t="shared" si="3308"/>
        <v>0</v>
      </c>
    </row>
    <row r="1598" spans="1:28">
      <c r="A1598" s="84"/>
      <c r="B1598" s="84"/>
      <c r="C1598" s="84"/>
      <c r="D1598" s="84"/>
      <c r="E1598" s="777"/>
      <c r="F1598" s="778" t="s">
        <v>235</v>
      </c>
      <c r="G1598" s="779" t="s">
        <v>236</v>
      </c>
      <c r="H1598" s="780">
        <f>H1580</f>
        <v>300000</v>
      </c>
      <c r="I1598" s="780">
        <f t="shared" ref="I1598:S1598" si="3311">I1580</f>
        <v>0</v>
      </c>
      <c r="J1598" s="781">
        <f t="shared" si="3311"/>
        <v>0</v>
      </c>
      <c r="K1598" s="780">
        <f t="shared" si="3311"/>
        <v>300000</v>
      </c>
      <c r="L1598" s="900">
        <f t="shared" si="3311"/>
        <v>0</v>
      </c>
      <c r="M1598" s="900">
        <f t="shared" si="3311"/>
        <v>0</v>
      </c>
      <c r="N1598" s="901">
        <f t="shared" si="3311"/>
        <v>0</v>
      </c>
      <c r="O1598" s="900">
        <f t="shared" si="3311"/>
        <v>0</v>
      </c>
      <c r="P1598" s="900">
        <f t="shared" si="3311"/>
        <v>300000</v>
      </c>
      <c r="Q1598" s="900">
        <f t="shared" si="3311"/>
        <v>0</v>
      </c>
      <c r="R1598" s="901">
        <f t="shared" si="3311"/>
        <v>0</v>
      </c>
      <c r="S1598" s="900">
        <f t="shared" si="3311"/>
        <v>300000</v>
      </c>
      <c r="T1598" s="84"/>
      <c r="AB1598" s="84">
        <f t="shared" si="3308"/>
        <v>0</v>
      </c>
    </row>
    <row r="1599" spans="1:28" hidden="1">
      <c r="A1599" s="84"/>
      <c r="B1599" s="84"/>
      <c r="C1599" s="84"/>
      <c r="D1599" s="84"/>
      <c r="F1599" s="778" t="s">
        <v>237</v>
      </c>
      <c r="G1599" s="779" t="s">
        <v>238</v>
      </c>
      <c r="L1599" s="871"/>
      <c r="M1599" s="871"/>
      <c r="N1599" s="872"/>
      <c r="O1599" s="871"/>
      <c r="P1599" s="871"/>
      <c r="Q1599" s="871"/>
      <c r="R1599" s="872"/>
      <c r="S1599" s="900">
        <f t="shared" ref="S1599:S1613" si="3312">SUM(H1599:L1599)</f>
        <v>0</v>
      </c>
      <c r="T1599" s="84"/>
      <c r="V1599" s="84"/>
      <c r="W1599" s="84"/>
      <c r="X1599" s="1011"/>
      <c r="Y1599" s="1012"/>
      <c r="Z1599" s="1013"/>
      <c r="AA1599" s="1014"/>
      <c r="AB1599" s="84">
        <f t="shared" si="3308"/>
        <v>0</v>
      </c>
    </row>
    <row r="1600" spans="1:28" hidden="1">
      <c r="A1600" s="84"/>
      <c r="B1600" s="84"/>
      <c r="C1600" s="84"/>
      <c r="D1600" s="84"/>
      <c r="F1600" s="778" t="s">
        <v>239</v>
      </c>
      <c r="G1600" s="779" t="s">
        <v>240</v>
      </c>
      <c r="L1600" s="871"/>
      <c r="M1600" s="871"/>
      <c r="N1600" s="872"/>
      <c r="O1600" s="871"/>
      <c r="P1600" s="871"/>
      <c r="Q1600" s="871"/>
      <c r="R1600" s="872"/>
      <c r="S1600" s="900">
        <f t="shared" si="3312"/>
        <v>0</v>
      </c>
      <c r="T1600" s="84"/>
      <c r="V1600" s="84"/>
      <c r="W1600" s="84"/>
      <c r="X1600" s="1011"/>
      <c r="Y1600" s="1012"/>
      <c r="Z1600" s="1013"/>
      <c r="AA1600" s="1014"/>
      <c r="AB1600" s="84">
        <f t="shared" si="3308"/>
        <v>0</v>
      </c>
    </row>
    <row r="1601" spans="1:28" hidden="1">
      <c r="A1601" s="84"/>
      <c r="B1601" s="84"/>
      <c r="C1601" s="84"/>
      <c r="D1601" s="84"/>
      <c r="F1601" s="778" t="s">
        <v>241</v>
      </c>
      <c r="G1601" s="779" t="s">
        <v>242</v>
      </c>
      <c r="L1601" s="871"/>
      <c r="M1601" s="871"/>
      <c r="N1601" s="872"/>
      <c r="O1601" s="871"/>
      <c r="P1601" s="871"/>
      <c r="Q1601" s="871"/>
      <c r="R1601" s="872"/>
      <c r="S1601" s="900">
        <f t="shared" si="3312"/>
        <v>0</v>
      </c>
      <c r="T1601" s="84"/>
      <c r="V1601" s="84"/>
      <c r="W1601" s="84"/>
      <c r="X1601" s="1011"/>
      <c r="Y1601" s="1012"/>
      <c r="Z1601" s="1013"/>
      <c r="AA1601" s="1014"/>
      <c r="AB1601" s="84">
        <f t="shared" si="3308"/>
        <v>0</v>
      </c>
    </row>
    <row r="1602" spans="1:28" hidden="1">
      <c r="A1602" s="84"/>
      <c r="B1602" s="84"/>
      <c r="C1602" s="84"/>
      <c r="D1602" s="84"/>
      <c r="F1602" s="778" t="s">
        <v>243</v>
      </c>
      <c r="G1602" s="779" t="s">
        <v>244</v>
      </c>
      <c r="L1602" s="871"/>
      <c r="M1602" s="871"/>
      <c r="N1602" s="872"/>
      <c r="O1602" s="871"/>
      <c r="P1602" s="871"/>
      <c r="Q1602" s="871"/>
      <c r="R1602" s="872"/>
      <c r="S1602" s="900">
        <f t="shared" si="3312"/>
        <v>0</v>
      </c>
      <c r="T1602" s="84"/>
      <c r="V1602" s="84"/>
      <c r="W1602" s="84"/>
      <c r="X1602" s="1011"/>
      <c r="Y1602" s="1012"/>
      <c r="Z1602" s="1013"/>
      <c r="AA1602" s="1014"/>
      <c r="AB1602" s="84">
        <f t="shared" si="3308"/>
        <v>0</v>
      </c>
    </row>
    <row r="1603" spans="1:28" hidden="1">
      <c r="A1603" s="84"/>
      <c r="B1603" s="84"/>
      <c r="C1603" s="84"/>
      <c r="D1603" s="84"/>
      <c r="F1603" s="778" t="s">
        <v>245</v>
      </c>
      <c r="G1603" s="779" t="s">
        <v>246</v>
      </c>
      <c r="L1603" s="871"/>
      <c r="M1603" s="871"/>
      <c r="N1603" s="872"/>
      <c r="O1603" s="871"/>
      <c r="P1603" s="871"/>
      <c r="Q1603" s="871"/>
      <c r="R1603" s="872"/>
      <c r="S1603" s="900">
        <f t="shared" si="3312"/>
        <v>0</v>
      </c>
      <c r="T1603" s="84"/>
      <c r="V1603" s="84"/>
      <c r="W1603" s="84"/>
      <c r="X1603" s="1011"/>
      <c r="Y1603" s="1012"/>
      <c r="Z1603" s="1013"/>
      <c r="AA1603" s="1014"/>
      <c r="AB1603" s="84">
        <f t="shared" si="3308"/>
        <v>0</v>
      </c>
    </row>
    <row r="1604" spans="1:28" ht="15.75" thickBot="1">
      <c r="A1604" s="84"/>
      <c r="B1604" s="84"/>
      <c r="C1604" s="84"/>
      <c r="D1604" s="84"/>
      <c r="F1604" s="778" t="s">
        <v>247</v>
      </c>
      <c r="G1604" s="779" t="s">
        <v>4692</v>
      </c>
      <c r="H1604" s="749">
        <f>H1586</f>
        <v>0</v>
      </c>
      <c r="I1604" s="749">
        <f t="shared" ref="I1604:S1604" si="3313">I1586</f>
        <v>0</v>
      </c>
      <c r="J1604" s="750">
        <f t="shared" si="3313"/>
        <v>0</v>
      </c>
      <c r="K1604" s="749">
        <f t="shared" si="3313"/>
        <v>0</v>
      </c>
      <c r="L1604" s="871">
        <f t="shared" si="3313"/>
        <v>550000</v>
      </c>
      <c r="M1604" s="871">
        <f t="shared" si="3313"/>
        <v>94216.36</v>
      </c>
      <c r="N1604" s="872">
        <f t="shared" si="3313"/>
        <v>0.17130247272727273</v>
      </c>
      <c r="O1604" s="871">
        <f t="shared" si="3313"/>
        <v>455783.64</v>
      </c>
      <c r="P1604" s="871">
        <f t="shared" si="3313"/>
        <v>550000</v>
      </c>
      <c r="Q1604" s="871">
        <f t="shared" si="3313"/>
        <v>94216.36</v>
      </c>
      <c r="R1604" s="872">
        <f t="shared" si="3313"/>
        <v>0.17130247272727273</v>
      </c>
      <c r="S1604" s="900">
        <f t="shared" si="3313"/>
        <v>455783.64</v>
      </c>
      <c r="T1604" s="84"/>
      <c r="V1604" s="84"/>
      <c r="W1604" s="84"/>
      <c r="X1604" s="1011"/>
      <c r="Y1604" s="1012"/>
      <c r="Z1604" s="1013"/>
      <c r="AA1604" s="1014"/>
      <c r="AB1604" s="84">
        <f t="shared" si="3308"/>
        <v>0</v>
      </c>
    </row>
    <row r="1605" spans="1:28" ht="30.75" hidden="1" thickBot="1">
      <c r="A1605" s="84"/>
      <c r="B1605" s="84"/>
      <c r="C1605" s="84"/>
      <c r="D1605" s="84"/>
      <c r="F1605" s="778" t="s">
        <v>248</v>
      </c>
      <c r="G1605" s="779" t="s">
        <v>4691</v>
      </c>
      <c r="L1605" s="871"/>
      <c r="M1605" s="871"/>
      <c r="N1605" s="872"/>
      <c r="O1605" s="871"/>
      <c r="P1605" s="871"/>
      <c r="Q1605" s="871"/>
      <c r="R1605" s="872"/>
      <c r="S1605" s="900">
        <f t="shared" si="3312"/>
        <v>0</v>
      </c>
      <c r="T1605" s="84"/>
      <c r="V1605" s="84"/>
      <c r="W1605" s="84"/>
      <c r="X1605" s="1011"/>
      <c r="Y1605" s="1012"/>
      <c r="Z1605" s="1013"/>
      <c r="AA1605" s="1014"/>
      <c r="AB1605" s="84">
        <f t="shared" si="3308"/>
        <v>0</v>
      </c>
    </row>
    <row r="1606" spans="1:28" ht="15.75" hidden="1" thickBot="1">
      <c r="A1606" s="84"/>
      <c r="B1606" s="84"/>
      <c r="C1606" s="84"/>
      <c r="D1606" s="84"/>
      <c r="F1606" s="778" t="s">
        <v>249</v>
      </c>
      <c r="G1606" s="779" t="s">
        <v>58</v>
      </c>
      <c r="L1606" s="871"/>
      <c r="M1606" s="871"/>
      <c r="N1606" s="872"/>
      <c r="O1606" s="871"/>
      <c r="P1606" s="871"/>
      <c r="Q1606" s="871"/>
      <c r="R1606" s="872"/>
      <c r="S1606" s="900">
        <f t="shared" si="3312"/>
        <v>0</v>
      </c>
      <c r="T1606" s="84"/>
      <c r="V1606" s="84"/>
      <c r="W1606" s="84"/>
      <c r="X1606" s="1011"/>
      <c r="Y1606" s="1012"/>
      <c r="Z1606" s="1013"/>
      <c r="AA1606" s="1014"/>
      <c r="AB1606" s="84">
        <f t="shared" si="3308"/>
        <v>0</v>
      </c>
    </row>
    <row r="1607" spans="1:28" ht="15.75" hidden="1" thickBot="1">
      <c r="A1607" s="84"/>
      <c r="B1607" s="84"/>
      <c r="C1607" s="84"/>
      <c r="D1607" s="84"/>
      <c r="F1607" s="778" t="s">
        <v>250</v>
      </c>
      <c r="G1607" s="779" t="s">
        <v>251</v>
      </c>
      <c r="L1607" s="871"/>
      <c r="M1607" s="871"/>
      <c r="N1607" s="872"/>
      <c r="O1607" s="871"/>
      <c r="P1607" s="871"/>
      <c r="Q1607" s="871"/>
      <c r="R1607" s="872"/>
      <c r="S1607" s="900">
        <f t="shared" si="3312"/>
        <v>0</v>
      </c>
      <c r="T1607" s="84"/>
      <c r="V1607" s="84"/>
      <c r="W1607" s="84"/>
      <c r="X1607" s="1011"/>
      <c r="Y1607" s="1012"/>
      <c r="Z1607" s="1013"/>
      <c r="AA1607" s="1014"/>
      <c r="AB1607" s="84">
        <f t="shared" si="3308"/>
        <v>0</v>
      </c>
    </row>
    <row r="1608" spans="1:28" ht="15.75" hidden="1" thickBot="1">
      <c r="A1608" s="84"/>
      <c r="B1608" s="84"/>
      <c r="C1608" s="84"/>
      <c r="D1608" s="84"/>
      <c r="F1608" s="778" t="s">
        <v>252</v>
      </c>
      <c r="G1608" s="779" t="s">
        <v>253</v>
      </c>
      <c r="L1608" s="871"/>
      <c r="M1608" s="871"/>
      <c r="N1608" s="872"/>
      <c r="O1608" s="871"/>
      <c r="P1608" s="871"/>
      <c r="Q1608" s="871"/>
      <c r="R1608" s="872"/>
      <c r="S1608" s="900">
        <f t="shared" si="3312"/>
        <v>0</v>
      </c>
      <c r="T1608" s="84"/>
      <c r="V1608" s="84"/>
      <c r="W1608" s="84"/>
      <c r="X1608" s="1011"/>
      <c r="Y1608" s="1012"/>
      <c r="Z1608" s="1013"/>
      <c r="AA1608" s="1014"/>
      <c r="AB1608" s="84">
        <f t="shared" si="3308"/>
        <v>0</v>
      </c>
    </row>
    <row r="1609" spans="1:28" ht="30.75" hidden="1" thickBot="1">
      <c r="A1609" s="84"/>
      <c r="B1609" s="84"/>
      <c r="C1609" s="84"/>
      <c r="D1609" s="84"/>
      <c r="F1609" s="778" t="s">
        <v>254</v>
      </c>
      <c r="G1609" s="779" t="s">
        <v>255</v>
      </c>
      <c r="L1609" s="871"/>
      <c r="M1609" s="871"/>
      <c r="N1609" s="872"/>
      <c r="O1609" s="871"/>
      <c r="P1609" s="871"/>
      <c r="Q1609" s="871"/>
      <c r="R1609" s="872"/>
      <c r="S1609" s="900">
        <f t="shared" si="3312"/>
        <v>0</v>
      </c>
      <c r="T1609" s="84"/>
      <c r="V1609" s="84"/>
      <c r="W1609" s="84"/>
      <c r="X1609" s="1011"/>
      <c r="Y1609" s="1012"/>
      <c r="Z1609" s="1013"/>
      <c r="AA1609" s="1014"/>
      <c r="AB1609" s="84">
        <f t="shared" si="3308"/>
        <v>0</v>
      </c>
    </row>
    <row r="1610" spans="1:28" ht="15.75" hidden="1" thickBot="1">
      <c r="A1610" s="84"/>
      <c r="B1610" s="84"/>
      <c r="C1610" s="84"/>
      <c r="D1610" s="84"/>
      <c r="F1610" s="778" t="s">
        <v>256</v>
      </c>
      <c r="G1610" s="779" t="s">
        <v>257</v>
      </c>
      <c r="L1610" s="871"/>
      <c r="M1610" s="871"/>
      <c r="N1610" s="872"/>
      <c r="O1610" s="871"/>
      <c r="P1610" s="871"/>
      <c r="Q1610" s="871"/>
      <c r="R1610" s="872"/>
      <c r="S1610" s="900">
        <f t="shared" si="3312"/>
        <v>0</v>
      </c>
      <c r="T1610" s="84"/>
      <c r="V1610" s="84"/>
      <c r="W1610" s="84"/>
      <c r="X1610" s="1011"/>
      <c r="Y1610" s="1012"/>
      <c r="Z1610" s="1013"/>
      <c r="AA1610" s="1014"/>
      <c r="AB1610" s="84">
        <f t="shared" si="3308"/>
        <v>0</v>
      </c>
    </row>
    <row r="1611" spans="1:28" ht="30.75" hidden="1" thickBot="1">
      <c r="A1611" s="84"/>
      <c r="B1611" s="84"/>
      <c r="C1611" s="84"/>
      <c r="D1611" s="84"/>
      <c r="F1611" s="778" t="s">
        <v>258</v>
      </c>
      <c r="G1611" s="779" t="s">
        <v>259</v>
      </c>
      <c r="L1611" s="871"/>
      <c r="M1611" s="871"/>
      <c r="N1611" s="872"/>
      <c r="O1611" s="871"/>
      <c r="P1611" s="871"/>
      <c r="Q1611" s="871"/>
      <c r="R1611" s="872"/>
      <c r="S1611" s="900">
        <f t="shared" si="3312"/>
        <v>0</v>
      </c>
      <c r="T1611" s="84"/>
      <c r="V1611" s="84"/>
      <c r="W1611" s="84"/>
      <c r="X1611" s="1011"/>
      <c r="Y1611" s="1012"/>
      <c r="Z1611" s="1013"/>
      <c r="AA1611" s="1014"/>
      <c r="AB1611" s="84">
        <f t="shared" si="3308"/>
        <v>0</v>
      </c>
    </row>
    <row r="1612" spans="1:28" ht="30.75" hidden="1" thickBot="1">
      <c r="A1612" s="84"/>
      <c r="B1612" s="84"/>
      <c r="C1612" s="84"/>
      <c r="D1612" s="84"/>
      <c r="F1612" s="778" t="s">
        <v>260</v>
      </c>
      <c r="G1612" s="779" t="s">
        <v>261</v>
      </c>
      <c r="L1612" s="871"/>
      <c r="M1612" s="871"/>
      <c r="N1612" s="872"/>
      <c r="O1612" s="871"/>
      <c r="P1612" s="871"/>
      <c r="Q1612" s="871"/>
      <c r="R1612" s="872"/>
      <c r="S1612" s="900">
        <f t="shared" si="3312"/>
        <v>0</v>
      </c>
      <c r="T1612" s="84"/>
      <c r="V1612" s="84"/>
      <c r="W1612" s="84"/>
      <c r="X1612" s="1011"/>
      <c r="Y1612" s="1012"/>
      <c r="Z1612" s="1013"/>
      <c r="AA1612" s="1014"/>
      <c r="AB1612" s="84">
        <f t="shared" si="3308"/>
        <v>0</v>
      </c>
    </row>
    <row r="1613" spans="1:28" ht="15.75" hidden="1" thickBot="1">
      <c r="A1613" s="84"/>
      <c r="B1613" s="84"/>
      <c r="C1613" s="84"/>
      <c r="D1613" s="84"/>
      <c r="F1613" s="778" t="s">
        <v>262</v>
      </c>
      <c r="G1613" s="779" t="s">
        <v>263</v>
      </c>
      <c r="H1613" s="780"/>
      <c r="I1613" s="780"/>
      <c r="J1613" s="781"/>
      <c r="K1613" s="780"/>
      <c r="L1613" s="900"/>
      <c r="M1613" s="900"/>
      <c r="N1613" s="901"/>
      <c r="O1613" s="900"/>
      <c r="P1613" s="900"/>
      <c r="Q1613" s="900"/>
      <c r="R1613" s="901"/>
      <c r="S1613" s="900">
        <f t="shared" si="3312"/>
        <v>0</v>
      </c>
      <c r="T1613" s="84"/>
      <c r="V1613" s="84"/>
      <c r="W1613" s="84"/>
      <c r="X1613" s="1011"/>
      <c r="Y1613" s="1012"/>
      <c r="Z1613" s="1013"/>
      <c r="AA1613" s="1014"/>
      <c r="AB1613" s="84">
        <f t="shared" si="3308"/>
        <v>0</v>
      </c>
    </row>
    <row r="1614" spans="1:28" ht="15.75" thickBot="1">
      <c r="A1614" s="84"/>
      <c r="B1614" s="84"/>
      <c r="C1614" s="84"/>
      <c r="D1614" s="84"/>
      <c r="G1614" s="784" t="s">
        <v>5420</v>
      </c>
      <c r="H1614" s="785">
        <f>H1596</f>
        <v>300000</v>
      </c>
      <c r="I1614" s="785">
        <f t="shared" ref="I1614:S1614" si="3314">I1596</f>
        <v>0</v>
      </c>
      <c r="J1614" s="786">
        <f t="shared" si="3314"/>
        <v>0</v>
      </c>
      <c r="K1614" s="785">
        <f t="shared" si="3314"/>
        <v>300000</v>
      </c>
      <c r="L1614" s="905">
        <f t="shared" si="3314"/>
        <v>550000</v>
      </c>
      <c r="M1614" s="905">
        <f t="shared" si="3314"/>
        <v>94216.36</v>
      </c>
      <c r="N1614" s="906">
        <f t="shared" si="3314"/>
        <v>0.17130247272727273</v>
      </c>
      <c r="O1614" s="905">
        <f t="shared" si="3314"/>
        <v>455783.64</v>
      </c>
      <c r="P1614" s="905">
        <f t="shared" si="3314"/>
        <v>850000</v>
      </c>
      <c r="Q1614" s="905">
        <f t="shared" si="3314"/>
        <v>94216.36</v>
      </c>
      <c r="R1614" s="906">
        <f t="shared" si="3314"/>
        <v>0.11084277647058824</v>
      </c>
      <c r="S1614" s="905">
        <f t="shared" si="3314"/>
        <v>755783.64</v>
      </c>
      <c r="T1614" s="84"/>
      <c r="V1614" s="84"/>
      <c r="W1614" s="84"/>
      <c r="X1614" s="1011"/>
      <c r="Y1614" s="1012"/>
      <c r="Z1614" s="1013"/>
      <c r="AA1614" s="1014"/>
      <c r="AB1614" s="84">
        <f t="shared" ref="AB1614:AB1687" si="3315">Z1614-AA1614</f>
        <v>0</v>
      </c>
    </row>
    <row r="1615" spans="1:28">
      <c r="A1615" s="84"/>
      <c r="B1615" s="84"/>
      <c r="C1615" s="84"/>
      <c r="D1615" s="84"/>
      <c r="L1615" s="871"/>
      <c r="M1615" s="871"/>
      <c r="N1615" s="872"/>
      <c r="O1615" s="871"/>
      <c r="P1615" s="871"/>
      <c r="Q1615" s="871"/>
      <c r="R1615" s="872"/>
      <c r="S1615" s="871"/>
      <c r="T1615" s="84"/>
      <c r="V1615" s="84"/>
      <c r="W1615" s="84"/>
      <c r="X1615" s="1011"/>
      <c r="Y1615" s="1012"/>
      <c r="Z1615" s="1013"/>
      <c r="AA1615" s="1014"/>
      <c r="AB1615" s="84">
        <f t="shared" si="3315"/>
        <v>0</v>
      </c>
    </row>
    <row r="1616" spans="1:28" ht="42.75" hidden="1" customHeight="1">
      <c r="A1616" s="84"/>
      <c r="B1616" s="84"/>
      <c r="C1616" s="747" t="s">
        <v>4521</v>
      </c>
      <c r="D1616" s="756"/>
      <c r="G1616" s="920" t="s">
        <v>5180</v>
      </c>
      <c r="L1616" s="871"/>
      <c r="M1616" s="871"/>
      <c r="N1616" s="872"/>
      <c r="O1616" s="871"/>
      <c r="P1616" s="871"/>
      <c r="Q1616" s="871"/>
      <c r="R1616" s="872"/>
      <c r="S1616" s="871"/>
      <c r="T1616" s="84"/>
      <c r="V1616" s="84"/>
      <c r="W1616" s="84"/>
      <c r="X1616" s="1011"/>
      <c r="Y1616" s="1012"/>
      <c r="Z1616" s="1013"/>
      <c r="AA1616" s="1014"/>
      <c r="AB1616" s="84">
        <f t="shared" si="3315"/>
        <v>0</v>
      </c>
    </row>
    <row r="1617" spans="1:31" ht="15" hidden="1" customHeight="1">
      <c r="A1617" s="84"/>
      <c r="B1617" s="84"/>
      <c r="C1617" s="747"/>
      <c r="D1617" s="764">
        <v>820</v>
      </c>
      <c r="E1617" s="765"/>
      <c r="F1617" s="764"/>
      <c r="G1617" s="766" t="s">
        <v>208</v>
      </c>
      <c r="L1617" s="871"/>
      <c r="M1617" s="871"/>
      <c r="N1617" s="872"/>
      <c r="O1617" s="871"/>
      <c r="P1617" s="871"/>
      <c r="Q1617" s="871"/>
      <c r="R1617" s="872"/>
      <c r="S1617" s="871"/>
      <c r="T1617" s="84"/>
      <c r="V1617" s="84"/>
      <c r="W1617" s="84"/>
      <c r="X1617" s="1011"/>
      <c r="Y1617" s="1012"/>
      <c r="Z1617" s="1013"/>
      <c r="AA1617" s="1014"/>
      <c r="AB1617" s="84">
        <f t="shared" si="3315"/>
        <v>0</v>
      </c>
    </row>
    <row r="1618" spans="1:31" ht="15.75" hidden="1" customHeight="1" thickBot="1">
      <c r="A1618" s="84"/>
      <c r="B1618" s="84"/>
      <c r="C1618" s="84"/>
      <c r="D1618" s="84"/>
      <c r="E1618" s="746" t="s">
        <v>5144</v>
      </c>
      <c r="F1618" s="768">
        <v>512</v>
      </c>
      <c r="G1618" s="858" t="s">
        <v>4132</v>
      </c>
      <c r="H1618" s="749">
        <v>0</v>
      </c>
      <c r="I1618" s="749">
        <v>0</v>
      </c>
      <c r="K1618" s="749">
        <f>H1618-I1618</f>
        <v>0</v>
      </c>
      <c r="L1618" s="871">
        <v>0</v>
      </c>
      <c r="M1618" s="871">
        <v>0</v>
      </c>
      <c r="N1618" s="872" t="e">
        <f>M1618/L1618</f>
        <v>#DIV/0!</v>
      </c>
      <c r="O1618" s="871">
        <f>L1618-M1618</f>
        <v>0</v>
      </c>
      <c r="P1618" s="871">
        <f>L1618+H1618</f>
        <v>0</v>
      </c>
      <c r="Q1618" s="871">
        <f>M1618+I1618</f>
        <v>0</v>
      </c>
      <c r="R1618" s="872"/>
      <c r="S1618" s="871">
        <f>P1618-Q1618</f>
        <v>0</v>
      </c>
      <c r="T1618" s="84"/>
      <c r="V1618" s="84"/>
      <c r="W1618" s="84"/>
      <c r="X1618" s="1011"/>
      <c r="Y1618" s="1012"/>
      <c r="Z1618" s="1013">
        <f>H1618-X1618+Y1618</f>
        <v>0</v>
      </c>
      <c r="AA1618" s="1014">
        <v>0</v>
      </c>
      <c r="AB1618" s="84">
        <f t="shared" si="3315"/>
        <v>0</v>
      </c>
      <c r="AE1618" s="84">
        <f>H1618-AA1618</f>
        <v>0</v>
      </c>
    </row>
    <row r="1619" spans="1:31" ht="15" hidden="1" customHeight="1">
      <c r="A1619" s="84"/>
      <c r="B1619" s="84"/>
      <c r="C1619" s="84"/>
      <c r="D1619" s="84"/>
      <c r="E1619" s="770"/>
      <c r="F1619" s="771"/>
      <c r="G1619" s="772" t="s">
        <v>4177</v>
      </c>
      <c r="H1619" s="773"/>
      <c r="I1619" s="773"/>
      <c r="J1619" s="774"/>
      <c r="K1619" s="773"/>
      <c r="L1619" s="895"/>
      <c r="M1619" s="895"/>
      <c r="N1619" s="896"/>
      <c r="O1619" s="895"/>
      <c r="P1619" s="895"/>
      <c r="Q1619" s="895"/>
      <c r="R1619" s="896"/>
      <c r="S1619" s="893"/>
      <c r="T1619" s="84"/>
      <c r="V1619" s="84"/>
      <c r="W1619" s="84"/>
      <c r="X1619" s="1011"/>
      <c r="Y1619" s="1012"/>
      <c r="Z1619" s="1013"/>
      <c r="AA1619" s="1014"/>
      <c r="AB1619" s="84">
        <f t="shared" si="3315"/>
        <v>0</v>
      </c>
    </row>
    <row r="1620" spans="1:31" s="203" customFormat="1" ht="15.75" hidden="1" customHeight="1" thickBot="1">
      <c r="A1620" s="866"/>
      <c r="B1620" s="867"/>
      <c r="C1620" s="889"/>
      <c r="D1620" s="866"/>
      <c r="E1620" s="867"/>
      <c r="F1620" s="915" t="s">
        <v>247</v>
      </c>
      <c r="G1620" s="899" t="s">
        <v>4692</v>
      </c>
      <c r="H1620" s="916">
        <f>H1618</f>
        <v>0</v>
      </c>
      <c r="I1620" s="916">
        <f t="shared" ref="I1620:S1620" si="3316">I1618</f>
        <v>0</v>
      </c>
      <c r="J1620" s="917">
        <f t="shared" si="3316"/>
        <v>0</v>
      </c>
      <c r="K1620" s="916">
        <f t="shared" si="3316"/>
        <v>0</v>
      </c>
      <c r="L1620" s="871">
        <f t="shared" si="3316"/>
        <v>0</v>
      </c>
      <c r="M1620" s="871">
        <f t="shared" si="3316"/>
        <v>0</v>
      </c>
      <c r="N1620" s="872" t="e">
        <f t="shared" si="3316"/>
        <v>#DIV/0!</v>
      </c>
      <c r="O1620" s="871">
        <f t="shared" si="3316"/>
        <v>0</v>
      </c>
      <c r="P1620" s="871">
        <f t="shared" si="3316"/>
        <v>0</v>
      </c>
      <c r="Q1620" s="871">
        <f t="shared" si="3316"/>
        <v>0</v>
      </c>
      <c r="R1620" s="872">
        <f t="shared" si="3316"/>
        <v>0</v>
      </c>
      <c r="S1620" s="900">
        <f t="shared" si="3316"/>
        <v>0</v>
      </c>
      <c r="T1620" s="855"/>
      <c r="V1620" s="874"/>
      <c r="W1620" s="874"/>
      <c r="X1620" s="815"/>
      <c r="Y1620" s="816"/>
      <c r="Z1620" s="812"/>
      <c r="AA1620" s="813"/>
      <c r="AB1620" s="203">
        <f t="shared" si="3315"/>
        <v>0</v>
      </c>
    </row>
    <row r="1621" spans="1:31" ht="15.75" hidden="1" customHeight="1" thickBot="1">
      <c r="A1621" s="84"/>
      <c r="B1621" s="84"/>
      <c r="C1621" s="84"/>
      <c r="D1621" s="84"/>
      <c r="G1621" s="784" t="s">
        <v>4178</v>
      </c>
      <c r="H1621" s="785">
        <f>H1620</f>
        <v>0</v>
      </c>
      <c r="I1621" s="785">
        <f t="shared" ref="I1621:S1621" si="3317">I1620</f>
        <v>0</v>
      </c>
      <c r="J1621" s="786">
        <f t="shared" si="3317"/>
        <v>0</v>
      </c>
      <c r="K1621" s="785">
        <f t="shared" si="3317"/>
        <v>0</v>
      </c>
      <c r="L1621" s="905">
        <f t="shared" si="3317"/>
        <v>0</v>
      </c>
      <c r="M1621" s="905">
        <f t="shared" si="3317"/>
        <v>0</v>
      </c>
      <c r="N1621" s="906" t="e">
        <f t="shared" si="3317"/>
        <v>#DIV/0!</v>
      </c>
      <c r="O1621" s="905">
        <f t="shared" si="3317"/>
        <v>0</v>
      </c>
      <c r="P1621" s="905">
        <f t="shared" si="3317"/>
        <v>0</v>
      </c>
      <c r="Q1621" s="905">
        <f t="shared" si="3317"/>
        <v>0</v>
      </c>
      <c r="R1621" s="906">
        <f t="shared" si="3317"/>
        <v>0</v>
      </c>
      <c r="S1621" s="905">
        <f t="shared" si="3317"/>
        <v>0</v>
      </c>
      <c r="T1621" s="84"/>
      <c r="AB1621" s="84">
        <f t="shared" si="3315"/>
        <v>0</v>
      </c>
    </row>
    <row r="1622" spans="1:31" ht="15" hidden="1" customHeight="1" collapsed="1">
      <c r="A1622" s="84"/>
      <c r="B1622" s="84"/>
      <c r="C1622" s="84"/>
      <c r="D1622" s="84"/>
      <c r="E1622" s="770"/>
      <c r="F1622" s="771"/>
      <c r="G1622" s="789" t="s">
        <v>5181</v>
      </c>
      <c r="H1622" s="790"/>
      <c r="I1622" s="791"/>
      <c r="J1622" s="792"/>
      <c r="K1622" s="791"/>
      <c r="L1622" s="911"/>
      <c r="M1622" s="912"/>
      <c r="N1622" s="913"/>
      <c r="O1622" s="912"/>
      <c r="P1622" s="912"/>
      <c r="Q1622" s="912"/>
      <c r="R1622" s="913"/>
      <c r="S1622" s="914"/>
      <c r="T1622" s="84"/>
      <c r="AB1622" s="84">
        <f t="shared" si="3315"/>
        <v>0</v>
      </c>
    </row>
    <row r="1623" spans="1:31" ht="15.75" hidden="1" customHeight="1" thickBot="1">
      <c r="A1623" s="84"/>
      <c r="B1623" s="84"/>
      <c r="C1623" s="84"/>
      <c r="D1623" s="84"/>
      <c r="F1623" s="778" t="s">
        <v>247</v>
      </c>
      <c r="G1623" s="779" t="s">
        <v>4692</v>
      </c>
      <c r="H1623" s="749">
        <f>H1620</f>
        <v>0</v>
      </c>
      <c r="I1623" s="749">
        <f t="shared" ref="I1623:S1623" si="3318">I1620</f>
        <v>0</v>
      </c>
      <c r="J1623" s="750">
        <f t="shared" si="3318"/>
        <v>0</v>
      </c>
      <c r="K1623" s="749">
        <f t="shared" si="3318"/>
        <v>0</v>
      </c>
      <c r="L1623" s="871">
        <f t="shared" si="3318"/>
        <v>0</v>
      </c>
      <c r="M1623" s="871">
        <f t="shared" si="3318"/>
        <v>0</v>
      </c>
      <c r="N1623" s="872" t="e">
        <f t="shared" si="3318"/>
        <v>#DIV/0!</v>
      </c>
      <c r="O1623" s="871">
        <f t="shared" si="3318"/>
        <v>0</v>
      </c>
      <c r="P1623" s="871">
        <f t="shared" si="3318"/>
        <v>0</v>
      </c>
      <c r="Q1623" s="871">
        <f t="shared" si="3318"/>
        <v>0</v>
      </c>
      <c r="R1623" s="872">
        <f t="shared" si="3318"/>
        <v>0</v>
      </c>
      <c r="S1623" s="900">
        <f t="shared" si="3318"/>
        <v>0</v>
      </c>
      <c r="T1623" s="84"/>
      <c r="V1623" s="84"/>
      <c r="W1623" s="84"/>
      <c r="X1623" s="1011"/>
      <c r="Y1623" s="1012"/>
      <c r="Z1623" s="1013"/>
      <c r="AA1623" s="1014"/>
      <c r="AB1623" s="84">
        <f t="shared" si="3315"/>
        <v>0</v>
      </c>
    </row>
    <row r="1624" spans="1:31" ht="15.75" hidden="1" customHeight="1" thickBot="1">
      <c r="A1624" s="84"/>
      <c r="B1624" s="84"/>
      <c r="C1624" s="84"/>
      <c r="D1624" s="84"/>
      <c r="G1624" s="784" t="s">
        <v>5182</v>
      </c>
      <c r="H1624" s="785">
        <f>H1623</f>
        <v>0</v>
      </c>
      <c r="I1624" s="785">
        <f t="shared" ref="I1624:S1624" si="3319">I1623</f>
        <v>0</v>
      </c>
      <c r="J1624" s="786">
        <f t="shared" si="3319"/>
        <v>0</v>
      </c>
      <c r="K1624" s="785">
        <f t="shared" si="3319"/>
        <v>0</v>
      </c>
      <c r="L1624" s="905">
        <f t="shared" si="3319"/>
        <v>0</v>
      </c>
      <c r="M1624" s="905">
        <f t="shared" si="3319"/>
        <v>0</v>
      </c>
      <c r="N1624" s="906" t="e">
        <f t="shared" si="3319"/>
        <v>#DIV/0!</v>
      </c>
      <c r="O1624" s="905">
        <f t="shared" si="3319"/>
        <v>0</v>
      </c>
      <c r="P1624" s="905">
        <f t="shared" si="3319"/>
        <v>0</v>
      </c>
      <c r="Q1624" s="905">
        <f t="shared" si="3319"/>
        <v>0</v>
      </c>
      <c r="R1624" s="906">
        <f t="shared" si="3319"/>
        <v>0</v>
      </c>
      <c r="S1624" s="905">
        <f t="shared" si="3319"/>
        <v>0</v>
      </c>
      <c r="T1624" s="84"/>
      <c r="V1624" s="84"/>
      <c r="W1624" s="84"/>
      <c r="X1624" s="1011"/>
      <c r="Y1624" s="1012"/>
      <c r="Z1624" s="1013"/>
      <c r="AA1624" s="1014"/>
      <c r="AB1624" s="84">
        <f>Z1624-AA1624</f>
        <v>0</v>
      </c>
    </row>
    <row r="1625" spans="1:31" ht="15" hidden="1" customHeight="1">
      <c r="A1625" s="84"/>
      <c r="B1625" s="84"/>
      <c r="C1625" s="84"/>
      <c r="D1625" s="84"/>
      <c r="L1625" s="871"/>
      <c r="M1625" s="871"/>
      <c r="N1625" s="872"/>
      <c r="O1625" s="871"/>
      <c r="P1625" s="871"/>
      <c r="Q1625" s="871"/>
      <c r="R1625" s="872"/>
      <c r="S1625" s="871"/>
      <c r="T1625" s="84"/>
      <c r="V1625" s="84"/>
      <c r="W1625" s="84"/>
      <c r="X1625" s="1011"/>
      <c r="Y1625" s="1012"/>
      <c r="Z1625" s="1013"/>
      <c r="AA1625" s="1014"/>
    </row>
    <row r="1626" spans="1:31">
      <c r="A1626" s="84"/>
      <c r="B1626" s="84"/>
      <c r="C1626" s="84"/>
      <c r="D1626" s="84"/>
      <c r="E1626" s="770"/>
      <c r="F1626" s="771"/>
      <c r="G1626" s="804" t="s">
        <v>4166</v>
      </c>
      <c r="H1626" s="805"/>
      <c r="I1626" s="805"/>
      <c r="J1626" s="806"/>
      <c r="K1626" s="805"/>
      <c r="L1626" s="873"/>
      <c r="M1626" s="873"/>
      <c r="N1626" s="962"/>
      <c r="O1626" s="873"/>
      <c r="P1626" s="873"/>
      <c r="Q1626" s="873"/>
      <c r="R1626" s="962"/>
      <c r="S1626" s="960"/>
      <c r="T1626" s="84"/>
      <c r="V1626" s="84"/>
      <c r="W1626" s="84"/>
      <c r="X1626" s="1011"/>
      <c r="Y1626" s="1012"/>
      <c r="Z1626" s="1013"/>
      <c r="AA1626" s="1014"/>
      <c r="AB1626" s="84">
        <f t="shared" si="3315"/>
        <v>0</v>
      </c>
    </row>
    <row r="1627" spans="1:31">
      <c r="A1627" s="84"/>
      <c r="B1627" s="84"/>
      <c r="C1627" s="84"/>
      <c r="D1627" s="84"/>
      <c r="E1627" s="777"/>
      <c r="F1627" s="778" t="s">
        <v>235</v>
      </c>
      <c r="G1627" s="779" t="s">
        <v>236</v>
      </c>
      <c r="H1627" s="780">
        <f>H1598+H1499</f>
        <v>16120221</v>
      </c>
      <c r="I1627" s="780">
        <f>I1598+I1499</f>
        <v>6868439.2500000009</v>
      </c>
      <c r="J1627" s="781">
        <f>I1627/H1627</f>
        <v>0.42607599796553663</v>
      </c>
      <c r="K1627" s="780">
        <f>K1598+K1499</f>
        <v>8581781.75</v>
      </c>
      <c r="L1627" s="900">
        <f t="shared" ref="L1627:S1627" si="3320">L1598+L1499</f>
        <v>0</v>
      </c>
      <c r="M1627" s="900">
        <f t="shared" si="3320"/>
        <v>0</v>
      </c>
      <c r="N1627" s="901"/>
      <c r="O1627" s="900">
        <f t="shared" si="3320"/>
        <v>0</v>
      </c>
      <c r="P1627" s="900">
        <f>P1598+P1499</f>
        <v>16120221</v>
      </c>
      <c r="Q1627" s="900">
        <f t="shared" si="3320"/>
        <v>6868439.2500000009</v>
      </c>
      <c r="R1627" s="901">
        <f>Q1627/P1627</f>
        <v>0.42607599796553663</v>
      </c>
      <c r="S1627" s="900">
        <f t="shared" si="3320"/>
        <v>9251781.75</v>
      </c>
      <c r="T1627" s="84"/>
      <c r="V1627" s="84"/>
      <c r="W1627" s="84"/>
      <c r="X1627" s="1011"/>
      <c r="Y1627" s="1012"/>
      <c r="Z1627" s="1013"/>
      <c r="AA1627" s="1014"/>
      <c r="AB1627" s="84">
        <f t="shared" si="3315"/>
        <v>0</v>
      </c>
    </row>
    <row r="1628" spans="1:31" hidden="1">
      <c r="A1628" s="84"/>
      <c r="B1628" s="84"/>
      <c r="C1628" s="84"/>
      <c r="D1628" s="84"/>
      <c r="F1628" s="778" t="s">
        <v>237</v>
      </c>
      <c r="G1628" s="779" t="s">
        <v>238</v>
      </c>
      <c r="L1628" s="871"/>
      <c r="M1628" s="871"/>
      <c r="N1628" s="872"/>
      <c r="O1628" s="871"/>
      <c r="P1628" s="871"/>
      <c r="Q1628" s="871"/>
      <c r="R1628" s="872"/>
      <c r="S1628" s="900">
        <f t="shared" ref="S1628:S1642" si="3321">SUM(H1628:L1628)</f>
        <v>0</v>
      </c>
      <c r="T1628" s="84"/>
      <c r="V1628" s="84"/>
      <c r="W1628" s="84"/>
      <c r="X1628" s="1011"/>
      <c r="Y1628" s="1012"/>
      <c r="Z1628" s="1013"/>
      <c r="AA1628" s="1014"/>
      <c r="AB1628" s="84">
        <f t="shared" si="3315"/>
        <v>0</v>
      </c>
    </row>
    <row r="1629" spans="1:31" hidden="1">
      <c r="A1629" s="84"/>
      <c r="B1629" s="84"/>
      <c r="C1629" s="84"/>
      <c r="D1629" s="84"/>
      <c r="F1629" s="778" t="s">
        <v>239</v>
      </c>
      <c r="G1629" s="779" t="s">
        <v>240</v>
      </c>
      <c r="L1629" s="871"/>
      <c r="M1629" s="871"/>
      <c r="N1629" s="872"/>
      <c r="O1629" s="871"/>
      <c r="P1629" s="871"/>
      <c r="Q1629" s="871"/>
      <c r="R1629" s="872"/>
      <c r="S1629" s="900">
        <f t="shared" si="3321"/>
        <v>0</v>
      </c>
      <c r="T1629" s="84"/>
      <c r="V1629" s="84"/>
      <c r="W1629" s="84"/>
      <c r="X1629" s="1011"/>
      <c r="Y1629" s="1012"/>
      <c r="Z1629" s="1013"/>
      <c r="AA1629" s="1014"/>
      <c r="AB1629" s="84">
        <f t="shared" si="3315"/>
        <v>0</v>
      </c>
    </row>
    <row r="1630" spans="1:31">
      <c r="A1630" s="84"/>
      <c r="B1630" s="84"/>
      <c r="C1630" s="84"/>
      <c r="D1630" s="84"/>
      <c r="F1630" s="778" t="s">
        <v>241</v>
      </c>
      <c r="G1630" s="779" t="s">
        <v>242</v>
      </c>
      <c r="H1630" s="749">
        <f>SUM(H1502)</f>
        <v>0</v>
      </c>
      <c r="I1630" s="749">
        <f t="shared" ref="I1630:S1630" si="3322">SUM(I1502)</f>
        <v>0</v>
      </c>
      <c r="K1630" s="749">
        <f t="shared" si="3322"/>
        <v>0</v>
      </c>
      <c r="L1630" s="871">
        <f>L1502</f>
        <v>507000</v>
      </c>
      <c r="M1630" s="871">
        <f>SUM(M1502)</f>
        <v>158660.09000000003</v>
      </c>
      <c r="N1630" s="872">
        <f t="shared" si="3322"/>
        <v>0.31293903353057206</v>
      </c>
      <c r="O1630" s="871">
        <f>SUM(O1502)</f>
        <v>348339.91</v>
      </c>
      <c r="P1630" s="871">
        <f t="shared" si="3322"/>
        <v>507000</v>
      </c>
      <c r="Q1630" s="871">
        <f t="shared" si="3322"/>
        <v>158660.09000000003</v>
      </c>
      <c r="R1630" s="872">
        <f>Q1630/P1630</f>
        <v>0.31293903353057206</v>
      </c>
      <c r="S1630" s="900">
        <f t="shared" si="3322"/>
        <v>348339.91</v>
      </c>
      <c r="T1630" s="84"/>
      <c r="V1630" s="84"/>
      <c r="W1630" s="84"/>
      <c r="X1630" s="1011"/>
      <c r="Y1630" s="1012"/>
      <c r="Z1630" s="1013"/>
      <c r="AA1630" s="1014"/>
      <c r="AB1630" s="84">
        <f t="shared" si="3315"/>
        <v>0</v>
      </c>
    </row>
    <row r="1631" spans="1:31" hidden="1">
      <c r="A1631" s="84"/>
      <c r="B1631" s="84"/>
      <c r="C1631" s="84"/>
      <c r="D1631" s="84"/>
      <c r="F1631" s="778" t="s">
        <v>243</v>
      </c>
      <c r="G1631" s="779" t="s">
        <v>244</v>
      </c>
      <c r="L1631" s="871"/>
      <c r="M1631" s="871"/>
      <c r="N1631" s="872"/>
      <c r="O1631" s="871"/>
      <c r="P1631" s="871"/>
      <c r="Q1631" s="871"/>
      <c r="R1631" s="872"/>
      <c r="S1631" s="900">
        <f t="shared" si="3321"/>
        <v>0</v>
      </c>
      <c r="T1631" s="84"/>
      <c r="V1631" s="84"/>
      <c r="W1631" s="84"/>
      <c r="X1631" s="1011"/>
      <c r="Y1631" s="1012"/>
      <c r="Z1631" s="1013"/>
      <c r="AA1631" s="1014"/>
      <c r="AB1631" s="84">
        <f t="shared" si="3315"/>
        <v>0</v>
      </c>
    </row>
    <row r="1632" spans="1:31" hidden="1">
      <c r="A1632" s="84"/>
      <c r="B1632" s="84"/>
      <c r="C1632" s="84"/>
      <c r="D1632" s="84"/>
      <c r="F1632" s="778" t="s">
        <v>245</v>
      </c>
      <c r="G1632" s="779" t="s">
        <v>246</v>
      </c>
      <c r="L1632" s="871"/>
      <c r="M1632" s="871"/>
      <c r="N1632" s="872"/>
      <c r="O1632" s="871"/>
      <c r="P1632" s="871"/>
      <c r="Q1632" s="871"/>
      <c r="R1632" s="872"/>
      <c r="S1632" s="900">
        <f t="shared" si="3321"/>
        <v>0</v>
      </c>
      <c r="T1632" s="84"/>
      <c r="V1632" s="84"/>
      <c r="W1632" s="84"/>
      <c r="X1632" s="1011"/>
      <c r="Y1632" s="1012"/>
      <c r="Z1632" s="1013"/>
      <c r="AA1632" s="1014"/>
      <c r="AB1632" s="84">
        <f t="shared" si="3315"/>
        <v>0</v>
      </c>
    </row>
    <row r="1633" spans="1:28" ht="15.75" thickBot="1">
      <c r="A1633" s="84"/>
      <c r="B1633" s="84"/>
      <c r="C1633" s="84"/>
      <c r="D1633" s="84"/>
      <c r="F1633" s="778" t="s">
        <v>247</v>
      </c>
      <c r="G1633" s="779" t="s">
        <v>4692</v>
      </c>
      <c r="H1633" s="749">
        <f>SUM(H1604)</f>
        <v>0</v>
      </c>
      <c r="I1633" s="749">
        <f t="shared" ref="I1633:Q1633" si="3323">SUM(I1604)</f>
        <v>0</v>
      </c>
      <c r="K1633" s="749">
        <f t="shared" si="3323"/>
        <v>0</v>
      </c>
      <c r="L1633" s="871">
        <f>L1604+L1623</f>
        <v>550000</v>
      </c>
      <c r="M1633" s="871">
        <f>M1604+M1623</f>
        <v>94216.36</v>
      </c>
      <c r="N1633" s="872">
        <f t="shared" si="3323"/>
        <v>0.17130247272727273</v>
      </c>
      <c r="O1633" s="871">
        <f>O1604+O1623</f>
        <v>455783.64</v>
      </c>
      <c r="P1633" s="871">
        <f>P1604+P1623</f>
        <v>550000</v>
      </c>
      <c r="Q1633" s="871">
        <f t="shared" si="3323"/>
        <v>94216.36</v>
      </c>
      <c r="R1633" s="872">
        <f>Q1633/P1633</f>
        <v>0.17130247272727273</v>
      </c>
      <c r="S1633" s="900">
        <f>S1604+S1623</f>
        <v>455783.64</v>
      </c>
      <c r="T1633" s="84"/>
      <c r="V1633" s="84"/>
      <c r="W1633" s="84"/>
      <c r="X1633" s="1011"/>
      <c r="Y1633" s="1012"/>
      <c r="Z1633" s="1013"/>
      <c r="AA1633" s="1014"/>
      <c r="AB1633" s="84">
        <f t="shared" si="3315"/>
        <v>0</v>
      </c>
    </row>
    <row r="1634" spans="1:28" ht="30.75" hidden="1" thickBot="1">
      <c r="A1634" s="84"/>
      <c r="B1634" s="84"/>
      <c r="C1634" s="84"/>
      <c r="D1634" s="84"/>
      <c r="F1634" s="778" t="s">
        <v>248</v>
      </c>
      <c r="G1634" s="779" t="s">
        <v>4691</v>
      </c>
      <c r="L1634" s="871"/>
      <c r="M1634" s="871"/>
      <c r="N1634" s="872"/>
      <c r="O1634" s="871"/>
      <c r="P1634" s="871"/>
      <c r="Q1634" s="871"/>
      <c r="R1634" s="872"/>
      <c r="S1634" s="900">
        <f t="shared" si="3321"/>
        <v>0</v>
      </c>
      <c r="T1634" s="84"/>
      <c r="V1634" s="84"/>
      <c r="W1634" s="84"/>
      <c r="X1634" s="1011"/>
      <c r="Y1634" s="1012"/>
      <c r="Z1634" s="1013"/>
      <c r="AA1634" s="1014"/>
      <c r="AB1634" s="84">
        <f t="shared" si="3315"/>
        <v>0</v>
      </c>
    </row>
    <row r="1635" spans="1:28" ht="15.75" hidden="1" thickBot="1">
      <c r="A1635" s="84"/>
      <c r="B1635" s="84"/>
      <c r="C1635" s="84"/>
      <c r="D1635" s="84"/>
      <c r="F1635" s="778" t="s">
        <v>249</v>
      </c>
      <c r="G1635" s="779" t="s">
        <v>58</v>
      </c>
      <c r="L1635" s="871"/>
      <c r="M1635" s="871"/>
      <c r="N1635" s="872"/>
      <c r="O1635" s="871"/>
      <c r="P1635" s="871"/>
      <c r="Q1635" s="871"/>
      <c r="R1635" s="872"/>
      <c r="S1635" s="900">
        <f t="shared" si="3321"/>
        <v>0</v>
      </c>
      <c r="T1635" s="84"/>
      <c r="V1635" s="84"/>
      <c r="W1635" s="84"/>
      <c r="X1635" s="1011"/>
      <c r="Y1635" s="1012"/>
      <c r="Z1635" s="1013"/>
      <c r="AA1635" s="1014"/>
      <c r="AB1635" s="84">
        <f t="shared" si="3315"/>
        <v>0</v>
      </c>
    </row>
    <row r="1636" spans="1:28" ht="15.75" hidden="1" thickBot="1">
      <c r="A1636" s="84"/>
      <c r="B1636" s="84"/>
      <c r="C1636" s="84"/>
      <c r="D1636" s="84"/>
      <c r="F1636" s="778" t="s">
        <v>250</v>
      </c>
      <c r="G1636" s="779" t="s">
        <v>251</v>
      </c>
      <c r="L1636" s="871"/>
      <c r="M1636" s="871"/>
      <c r="N1636" s="872"/>
      <c r="O1636" s="871"/>
      <c r="P1636" s="871"/>
      <c r="Q1636" s="871"/>
      <c r="R1636" s="872"/>
      <c r="S1636" s="900">
        <f t="shared" si="3321"/>
        <v>0</v>
      </c>
      <c r="T1636" s="84"/>
      <c r="V1636" s="84"/>
      <c r="W1636" s="84"/>
      <c r="X1636" s="1011"/>
      <c r="Y1636" s="1012"/>
      <c r="Z1636" s="1013"/>
      <c r="AA1636" s="1014"/>
      <c r="AB1636" s="84">
        <f t="shared" si="3315"/>
        <v>0</v>
      </c>
    </row>
    <row r="1637" spans="1:28" ht="15.75" hidden="1" thickBot="1">
      <c r="A1637" s="84"/>
      <c r="B1637" s="84"/>
      <c r="C1637" s="84"/>
      <c r="D1637" s="84"/>
      <c r="F1637" s="778" t="s">
        <v>252</v>
      </c>
      <c r="G1637" s="779" t="s">
        <v>253</v>
      </c>
      <c r="L1637" s="871"/>
      <c r="M1637" s="871"/>
      <c r="N1637" s="872"/>
      <c r="O1637" s="871"/>
      <c r="P1637" s="871"/>
      <c r="Q1637" s="871"/>
      <c r="R1637" s="872"/>
      <c r="S1637" s="900">
        <f t="shared" si="3321"/>
        <v>0</v>
      </c>
      <c r="T1637" s="84"/>
      <c r="V1637" s="84"/>
      <c r="W1637" s="84"/>
      <c r="X1637" s="1011"/>
      <c r="Y1637" s="1012"/>
      <c r="Z1637" s="1013"/>
      <c r="AA1637" s="1014"/>
      <c r="AB1637" s="84">
        <f t="shared" si="3315"/>
        <v>0</v>
      </c>
    </row>
    <row r="1638" spans="1:28" ht="30.75" hidden="1" thickBot="1">
      <c r="A1638" s="84"/>
      <c r="B1638" s="84"/>
      <c r="C1638" s="84"/>
      <c r="D1638" s="84"/>
      <c r="F1638" s="778" t="s">
        <v>254</v>
      </c>
      <c r="G1638" s="779" t="s">
        <v>255</v>
      </c>
      <c r="L1638" s="871"/>
      <c r="M1638" s="871"/>
      <c r="N1638" s="872"/>
      <c r="O1638" s="871"/>
      <c r="P1638" s="871"/>
      <c r="Q1638" s="871"/>
      <c r="R1638" s="872"/>
      <c r="S1638" s="900">
        <f t="shared" si="3321"/>
        <v>0</v>
      </c>
      <c r="T1638" s="84"/>
      <c r="V1638" s="84"/>
      <c r="W1638" s="84"/>
      <c r="X1638" s="1011"/>
      <c r="Y1638" s="1012"/>
      <c r="Z1638" s="1013"/>
      <c r="AA1638" s="1014"/>
      <c r="AB1638" s="84">
        <f t="shared" si="3315"/>
        <v>0</v>
      </c>
    </row>
    <row r="1639" spans="1:28" ht="15.75" hidden="1" thickBot="1">
      <c r="A1639" s="84"/>
      <c r="B1639" s="84"/>
      <c r="C1639" s="84"/>
      <c r="D1639" s="84"/>
      <c r="F1639" s="778" t="s">
        <v>256</v>
      </c>
      <c r="G1639" s="779" t="s">
        <v>257</v>
      </c>
      <c r="H1639" s="749">
        <v>0</v>
      </c>
      <c r="I1639" s="749">
        <v>0</v>
      </c>
      <c r="K1639" s="749">
        <v>0</v>
      </c>
      <c r="L1639" s="871">
        <f>L1511</f>
        <v>0</v>
      </c>
      <c r="M1639" s="871">
        <f>M1511</f>
        <v>91492.920000000013</v>
      </c>
      <c r="N1639" s="872" t="e">
        <f t="shared" ref="N1639:S1639" si="3324">N1511</f>
        <v>#DIV/0!</v>
      </c>
      <c r="O1639" s="871">
        <f t="shared" si="3324"/>
        <v>-91492.920000000013</v>
      </c>
      <c r="P1639" s="871">
        <f t="shared" si="3324"/>
        <v>0</v>
      </c>
      <c r="Q1639" s="871">
        <f t="shared" si="3324"/>
        <v>0</v>
      </c>
      <c r="R1639" s="872" t="e">
        <f t="shared" si="3324"/>
        <v>#DIV/0!</v>
      </c>
      <c r="S1639" s="900">
        <f t="shared" si="3324"/>
        <v>0</v>
      </c>
      <c r="T1639" s="84"/>
      <c r="V1639" s="84"/>
      <c r="W1639" s="84"/>
      <c r="X1639" s="1011"/>
      <c r="Y1639" s="1012"/>
      <c r="Z1639" s="1013"/>
      <c r="AA1639" s="1014"/>
      <c r="AB1639" s="84">
        <f t="shared" si="3315"/>
        <v>0</v>
      </c>
    </row>
    <row r="1640" spans="1:28" ht="30.75" hidden="1" thickBot="1">
      <c r="A1640" s="84"/>
      <c r="B1640" s="84"/>
      <c r="C1640" s="84"/>
      <c r="D1640" s="84"/>
      <c r="F1640" s="778" t="s">
        <v>258</v>
      </c>
      <c r="G1640" s="779" t="s">
        <v>259</v>
      </c>
      <c r="L1640" s="871"/>
      <c r="M1640" s="871"/>
      <c r="N1640" s="872"/>
      <c r="O1640" s="871"/>
      <c r="P1640" s="871"/>
      <c r="Q1640" s="871"/>
      <c r="R1640" s="872"/>
      <c r="S1640" s="900">
        <f t="shared" si="3321"/>
        <v>0</v>
      </c>
      <c r="T1640" s="84"/>
      <c r="V1640" s="84"/>
      <c r="W1640" s="84"/>
      <c r="X1640" s="1011"/>
      <c r="Y1640" s="1012"/>
      <c r="Z1640" s="1013"/>
      <c r="AA1640" s="1014"/>
      <c r="AB1640" s="84">
        <f t="shared" si="3315"/>
        <v>0</v>
      </c>
    </row>
    <row r="1641" spans="1:28" ht="30.75" hidden="1" thickBot="1">
      <c r="A1641" s="84"/>
      <c r="B1641" s="84"/>
      <c r="C1641" s="84"/>
      <c r="D1641" s="84"/>
      <c r="F1641" s="778" t="s">
        <v>260</v>
      </c>
      <c r="G1641" s="779" t="s">
        <v>261</v>
      </c>
      <c r="L1641" s="871"/>
      <c r="M1641" s="871"/>
      <c r="N1641" s="872"/>
      <c r="O1641" s="871"/>
      <c r="P1641" s="871"/>
      <c r="Q1641" s="871"/>
      <c r="R1641" s="872"/>
      <c r="S1641" s="900">
        <f t="shared" si="3321"/>
        <v>0</v>
      </c>
      <c r="T1641" s="84"/>
      <c r="V1641" s="84"/>
      <c r="W1641" s="84"/>
      <c r="X1641" s="1011"/>
      <c r="Y1641" s="1012"/>
      <c r="Z1641" s="1013"/>
      <c r="AA1641" s="1014"/>
      <c r="AB1641" s="84">
        <f t="shared" si="3315"/>
        <v>0</v>
      </c>
    </row>
    <row r="1642" spans="1:28" ht="15.75" hidden="1" thickBot="1">
      <c r="A1642" s="84"/>
      <c r="B1642" s="84"/>
      <c r="C1642" s="84"/>
      <c r="D1642" s="84"/>
      <c r="F1642" s="778" t="s">
        <v>262</v>
      </c>
      <c r="G1642" s="779" t="s">
        <v>263</v>
      </c>
      <c r="H1642" s="780"/>
      <c r="I1642" s="780"/>
      <c r="J1642" s="781"/>
      <c r="K1642" s="780"/>
      <c r="L1642" s="900"/>
      <c r="M1642" s="900"/>
      <c r="N1642" s="901"/>
      <c r="O1642" s="900"/>
      <c r="P1642" s="900"/>
      <c r="Q1642" s="900"/>
      <c r="R1642" s="901"/>
      <c r="S1642" s="900">
        <f t="shared" si="3321"/>
        <v>0</v>
      </c>
      <c r="T1642" s="84"/>
      <c r="V1642" s="84"/>
      <c r="W1642" s="84"/>
      <c r="X1642" s="1011"/>
      <c r="Y1642" s="1012"/>
      <c r="Z1642" s="1013"/>
      <c r="AA1642" s="1014"/>
      <c r="AB1642" s="84">
        <f t="shared" si="3315"/>
        <v>0</v>
      </c>
    </row>
    <row r="1643" spans="1:28" ht="15.75" thickBot="1">
      <c r="A1643" s="84"/>
      <c r="B1643" s="84"/>
      <c r="C1643" s="84"/>
      <c r="D1643" s="84"/>
      <c r="G1643" s="784" t="s">
        <v>4167</v>
      </c>
      <c r="H1643" s="785">
        <f>SUM(H1627:H1633)</f>
        <v>16120221</v>
      </c>
      <c r="I1643" s="785">
        <f t="shared" ref="I1643:N1643" si="3325">SUM(I1627:I1633)</f>
        <v>6868439.2500000009</v>
      </c>
      <c r="J1643" s="786">
        <f>I1643/H1643</f>
        <v>0.42607599796553663</v>
      </c>
      <c r="K1643" s="785">
        <f t="shared" si="3325"/>
        <v>8581781.75</v>
      </c>
      <c r="L1643" s="905">
        <f>SUM(L1627:L1639)</f>
        <v>1057000</v>
      </c>
      <c r="M1643" s="905">
        <f>SUM(M1627:M1639)</f>
        <v>344369.37</v>
      </c>
      <c r="N1643" s="906">
        <f t="shared" si="3325"/>
        <v>0.48424150625784479</v>
      </c>
      <c r="O1643" s="905">
        <f>SUM(O1627:O1639)</f>
        <v>712630.63</v>
      </c>
      <c r="P1643" s="905">
        <f>SUM(P1627:P1639)</f>
        <v>17177221</v>
      </c>
      <c r="Q1643" s="905">
        <f>SUM(Q1627:Q1639)</f>
        <v>7121315.7000000011</v>
      </c>
      <c r="R1643" s="906">
        <f>Q1643/P1643</f>
        <v>0.41457903464128459</v>
      </c>
      <c r="S1643" s="905">
        <f>SUM(S1627:S1639)</f>
        <v>10055905.300000001</v>
      </c>
      <c r="T1643" s="84"/>
      <c r="V1643" s="84"/>
      <c r="W1643" s="84"/>
      <c r="X1643" s="1011"/>
      <c r="Y1643" s="1012"/>
      <c r="Z1643" s="1013"/>
      <c r="AA1643" s="1014"/>
      <c r="AB1643" s="84">
        <f t="shared" si="3315"/>
        <v>0</v>
      </c>
    </row>
    <row r="1644" spans="1:28">
      <c r="A1644" s="84"/>
      <c r="B1644" s="84"/>
      <c r="C1644" s="84"/>
      <c r="D1644" s="84"/>
      <c r="L1644" s="871"/>
      <c r="M1644" s="871"/>
      <c r="N1644" s="872"/>
      <c r="O1644" s="871"/>
      <c r="P1644" s="871"/>
      <c r="Q1644" s="871"/>
      <c r="R1644" s="872"/>
      <c r="S1644" s="871"/>
      <c r="T1644" s="84"/>
      <c r="V1644" s="84"/>
      <c r="W1644" s="84"/>
      <c r="X1644" s="1011"/>
      <c r="Y1644" s="1012"/>
      <c r="Z1644" s="1013"/>
      <c r="AA1644" s="1014"/>
      <c r="AB1644" s="84">
        <f t="shared" si="3315"/>
        <v>0</v>
      </c>
    </row>
    <row r="1645" spans="1:28">
      <c r="A1645" s="84"/>
      <c r="B1645" s="84"/>
      <c r="C1645" s="84"/>
      <c r="D1645" s="84"/>
      <c r="E1645" s="770"/>
      <c r="F1645" s="771"/>
      <c r="G1645" s="804" t="s">
        <v>5302</v>
      </c>
      <c r="H1645" s="805"/>
      <c r="I1645" s="805"/>
      <c r="J1645" s="806"/>
      <c r="K1645" s="805"/>
      <c r="L1645" s="873"/>
      <c r="M1645" s="873"/>
      <c r="N1645" s="962"/>
      <c r="O1645" s="873"/>
      <c r="P1645" s="873"/>
      <c r="Q1645" s="873"/>
      <c r="R1645" s="962"/>
      <c r="S1645" s="960"/>
      <c r="T1645" s="84"/>
      <c r="V1645" s="84"/>
      <c r="W1645" s="84"/>
      <c r="X1645" s="1011"/>
      <c r="Y1645" s="1012"/>
      <c r="Z1645" s="1013"/>
      <c r="AA1645" s="1014"/>
      <c r="AB1645" s="84">
        <f t="shared" si="3315"/>
        <v>0</v>
      </c>
    </row>
    <row r="1646" spans="1:28">
      <c r="A1646" s="84"/>
      <c r="B1646" s="84"/>
      <c r="C1646" s="84"/>
      <c r="D1646" s="84"/>
      <c r="E1646" s="777"/>
      <c r="F1646" s="778" t="s">
        <v>235</v>
      </c>
      <c r="G1646" s="779" t="s">
        <v>236</v>
      </c>
      <c r="H1646" s="780">
        <f>SUM(H1627)</f>
        <v>16120221</v>
      </c>
      <c r="I1646" s="780">
        <f>SUM(I1627)</f>
        <v>6868439.2500000009</v>
      </c>
      <c r="J1646" s="781">
        <f t="shared" ref="J1646:S1646" si="3326">SUM(J1627)</f>
        <v>0.42607599796553663</v>
      </c>
      <c r="K1646" s="780">
        <f t="shared" si="3326"/>
        <v>8581781.75</v>
      </c>
      <c r="L1646" s="900">
        <f t="shared" si="3326"/>
        <v>0</v>
      </c>
      <c r="M1646" s="900">
        <f t="shared" si="3326"/>
        <v>0</v>
      </c>
      <c r="N1646" s="901"/>
      <c r="O1646" s="900">
        <f t="shared" si="3326"/>
        <v>0</v>
      </c>
      <c r="P1646" s="900">
        <f t="shared" si="3326"/>
        <v>16120221</v>
      </c>
      <c r="Q1646" s="900">
        <f>SUM(Q1627)</f>
        <v>6868439.2500000009</v>
      </c>
      <c r="R1646" s="901">
        <f t="shared" si="3326"/>
        <v>0.42607599796553663</v>
      </c>
      <c r="S1646" s="900">
        <f t="shared" si="3326"/>
        <v>9251781.75</v>
      </c>
      <c r="T1646" s="84"/>
      <c r="V1646" s="84"/>
      <c r="W1646" s="84"/>
      <c r="X1646" s="1011"/>
      <c r="Y1646" s="1012"/>
      <c r="Z1646" s="1013"/>
      <c r="AA1646" s="1014"/>
      <c r="AB1646" s="84">
        <f t="shared" si="3315"/>
        <v>0</v>
      </c>
    </row>
    <row r="1647" spans="1:28" hidden="1">
      <c r="A1647" s="84"/>
      <c r="B1647" s="84"/>
      <c r="C1647" s="84"/>
      <c r="D1647" s="84"/>
      <c r="F1647" s="778" t="s">
        <v>237</v>
      </c>
      <c r="G1647" s="779" t="s">
        <v>238</v>
      </c>
      <c r="L1647" s="871"/>
      <c r="M1647" s="871"/>
      <c r="N1647" s="872"/>
      <c r="O1647" s="871"/>
      <c r="P1647" s="871"/>
      <c r="Q1647" s="871"/>
      <c r="R1647" s="872"/>
      <c r="S1647" s="900">
        <f t="shared" ref="S1647:S1661" si="3327">SUM(H1647:L1647)</f>
        <v>0</v>
      </c>
      <c r="T1647" s="84"/>
      <c r="V1647" s="84"/>
      <c r="W1647" s="84"/>
      <c r="X1647" s="1011"/>
      <c r="Y1647" s="1012"/>
      <c r="Z1647" s="1013"/>
      <c r="AA1647" s="1014"/>
      <c r="AB1647" s="84">
        <f t="shared" si="3315"/>
        <v>0</v>
      </c>
    </row>
    <row r="1648" spans="1:28" hidden="1">
      <c r="A1648" s="84"/>
      <c r="B1648" s="84"/>
      <c r="C1648" s="84"/>
      <c r="D1648" s="84"/>
      <c r="F1648" s="778" t="s">
        <v>239</v>
      </c>
      <c r="G1648" s="779" t="s">
        <v>240</v>
      </c>
      <c r="L1648" s="871"/>
      <c r="M1648" s="871"/>
      <c r="N1648" s="872"/>
      <c r="O1648" s="871"/>
      <c r="P1648" s="871"/>
      <c r="Q1648" s="871"/>
      <c r="R1648" s="872"/>
      <c r="S1648" s="900">
        <f t="shared" si="3327"/>
        <v>0</v>
      </c>
      <c r="T1648" s="84"/>
      <c r="V1648" s="84"/>
      <c r="W1648" s="84"/>
      <c r="X1648" s="1011"/>
      <c r="Y1648" s="1012"/>
      <c r="Z1648" s="1013"/>
      <c r="AA1648" s="1014"/>
      <c r="AB1648" s="84">
        <f t="shared" si="3315"/>
        <v>0</v>
      </c>
    </row>
    <row r="1649" spans="1:28">
      <c r="A1649" s="84"/>
      <c r="B1649" s="84"/>
      <c r="C1649" s="84"/>
      <c r="D1649" s="84"/>
      <c r="F1649" s="778" t="s">
        <v>241</v>
      </c>
      <c r="G1649" s="779" t="s">
        <v>242</v>
      </c>
      <c r="H1649" s="749">
        <f>SUM(H1630)</f>
        <v>0</v>
      </c>
      <c r="I1649" s="749">
        <f t="shared" ref="I1649:S1649" si="3328">SUM(I1630)</f>
        <v>0</v>
      </c>
      <c r="K1649" s="749">
        <f t="shared" si="3328"/>
        <v>0</v>
      </c>
      <c r="L1649" s="871">
        <f>SUM(L1630)</f>
        <v>507000</v>
      </c>
      <c r="M1649" s="871">
        <f>M1630</f>
        <v>158660.09000000003</v>
      </c>
      <c r="N1649" s="872">
        <f t="shared" si="3328"/>
        <v>0.31293903353057206</v>
      </c>
      <c r="O1649" s="871">
        <f t="shared" si="3328"/>
        <v>348339.91</v>
      </c>
      <c r="P1649" s="871">
        <f t="shared" si="3328"/>
        <v>507000</v>
      </c>
      <c r="Q1649" s="871">
        <f t="shared" si="3328"/>
        <v>158660.09000000003</v>
      </c>
      <c r="R1649" s="872">
        <f t="shared" si="3328"/>
        <v>0.31293903353057206</v>
      </c>
      <c r="S1649" s="900">
        <f t="shared" si="3328"/>
        <v>348339.91</v>
      </c>
      <c r="T1649" s="84"/>
      <c r="V1649" s="84"/>
      <c r="W1649" s="84"/>
      <c r="X1649" s="1011"/>
      <c r="Y1649" s="1012"/>
      <c r="Z1649" s="1013"/>
      <c r="AA1649" s="1014"/>
      <c r="AB1649" s="84">
        <f t="shared" si="3315"/>
        <v>0</v>
      </c>
    </row>
    <row r="1650" spans="1:28" hidden="1">
      <c r="A1650" s="84"/>
      <c r="B1650" s="84"/>
      <c r="C1650" s="84"/>
      <c r="D1650" s="84"/>
      <c r="F1650" s="778" t="s">
        <v>243</v>
      </c>
      <c r="G1650" s="779" t="s">
        <v>244</v>
      </c>
      <c r="L1650" s="871"/>
      <c r="M1650" s="871"/>
      <c r="N1650" s="872"/>
      <c r="O1650" s="871"/>
      <c r="P1650" s="871"/>
      <c r="Q1650" s="871"/>
      <c r="R1650" s="872"/>
      <c r="S1650" s="900">
        <f t="shared" si="3327"/>
        <v>0</v>
      </c>
      <c r="T1650" s="84"/>
      <c r="V1650" s="84"/>
      <c r="W1650" s="84"/>
      <c r="X1650" s="1011"/>
      <c r="Y1650" s="1012"/>
      <c r="Z1650" s="1013"/>
      <c r="AA1650" s="1014"/>
      <c r="AB1650" s="84">
        <f t="shared" si="3315"/>
        <v>0</v>
      </c>
    </row>
    <row r="1651" spans="1:28" hidden="1">
      <c r="A1651" s="84"/>
      <c r="B1651" s="84"/>
      <c r="C1651" s="84"/>
      <c r="D1651" s="84"/>
      <c r="F1651" s="778" t="s">
        <v>245</v>
      </c>
      <c r="G1651" s="779" t="s">
        <v>246</v>
      </c>
      <c r="L1651" s="871"/>
      <c r="M1651" s="871"/>
      <c r="N1651" s="872"/>
      <c r="O1651" s="871"/>
      <c r="P1651" s="871"/>
      <c r="Q1651" s="871"/>
      <c r="R1651" s="872"/>
      <c r="S1651" s="900">
        <f t="shared" si="3327"/>
        <v>0</v>
      </c>
      <c r="T1651" s="84"/>
      <c r="V1651" s="84"/>
      <c r="W1651" s="84"/>
      <c r="X1651" s="1011"/>
      <c r="Y1651" s="1012"/>
      <c r="Z1651" s="1013"/>
      <c r="AA1651" s="1014"/>
      <c r="AB1651" s="84">
        <f t="shared" si="3315"/>
        <v>0</v>
      </c>
    </row>
    <row r="1652" spans="1:28" ht="15.75" thickBot="1">
      <c r="A1652" s="84"/>
      <c r="B1652" s="84"/>
      <c r="C1652" s="84"/>
      <c r="D1652" s="84"/>
      <c r="F1652" s="778" t="s">
        <v>247</v>
      </c>
      <c r="G1652" s="779" t="s">
        <v>4692</v>
      </c>
      <c r="H1652" s="749">
        <f>SUM(H1633)</f>
        <v>0</v>
      </c>
      <c r="I1652" s="749">
        <f t="shared" ref="I1652:S1652" si="3329">SUM(I1633)</f>
        <v>0</v>
      </c>
      <c r="K1652" s="749">
        <f t="shared" si="3329"/>
        <v>0</v>
      </c>
      <c r="L1652" s="871">
        <f>SUM(L1633)</f>
        <v>550000</v>
      </c>
      <c r="M1652" s="871">
        <f>SUM(M1633)</f>
        <v>94216.36</v>
      </c>
      <c r="N1652" s="872">
        <f t="shared" si="3329"/>
        <v>0.17130247272727273</v>
      </c>
      <c r="O1652" s="871">
        <f t="shared" si="3329"/>
        <v>455783.64</v>
      </c>
      <c r="P1652" s="871">
        <f t="shared" si="3329"/>
        <v>550000</v>
      </c>
      <c r="Q1652" s="871">
        <f t="shared" si="3329"/>
        <v>94216.36</v>
      </c>
      <c r="R1652" s="872">
        <f t="shared" si="3329"/>
        <v>0.17130247272727273</v>
      </c>
      <c r="S1652" s="900">
        <f t="shared" si="3329"/>
        <v>455783.64</v>
      </c>
      <c r="T1652" s="84"/>
      <c r="V1652" s="84"/>
      <c r="W1652" s="84"/>
      <c r="X1652" s="1011"/>
      <c r="Y1652" s="1012"/>
      <c r="Z1652" s="1013"/>
      <c r="AA1652" s="1014"/>
      <c r="AB1652" s="84">
        <f t="shared" si="3315"/>
        <v>0</v>
      </c>
    </row>
    <row r="1653" spans="1:28" ht="30.75" hidden="1" thickBot="1">
      <c r="A1653" s="84"/>
      <c r="B1653" s="84"/>
      <c r="C1653" s="84"/>
      <c r="D1653" s="84"/>
      <c r="F1653" s="778" t="s">
        <v>248</v>
      </c>
      <c r="G1653" s="779" t="s">
        <v>4691</v>
      </c>
      <c r="L1653" s="871"/>
      <c r="M1653" s="871"/>
      <c r="N1653" s="872"/>
      <c r="O1653" s="871"/>
      <c r="P1653" s="871"/>
      <c r="Q1653" s="871"/>
      <c r="R1653" s="872"/>
      <c r="S1653" s="900">
        <f t="shared" si="3327"/>
        <v>0</v>
      </c>
      <c r="T1653" s="84"/>
      <c r="V1653" s="84"/>
      <c r="W1653" s="84"/>
      <c r="X1653" s="1011"/>
      <c r="Y1653" s="1012"/>
      <c r="Z1653" s="1013"/>
      <c r="AA1653" s="1014"/>
      <c r="AB1653" s="84">
        <f t="shared" si="3315"/>
        <v>0</v>
      </c>
    </row>
    <row r="1654" spans="1:28" ht="15.75" hidden="1" thickBot="1">
      <c r="F1654" s="778" t="s">
        <v>249</v>
      </c>
      <c r="G1654" s="779" t="s">
        <v>58</v>
      </c>
      <c r="L1654" s="871"/>
      <c r="M1654" s="871"/>
      <c r="N1654" s="872"/>
      <c r="O1654" s="871"/>
      <c r="P1654" s="871"/>
      <c r="Q1654" s="871"/>
      <c r="R1654" s="872"/>
      <c r="S1654" s="900">
        <f t="shared" si="3327"/>
        <v>0</v>
      </c>
      <c r="T1654" s="84"/>
      <c r="V1654" s="84"/>
      <c r="W1654" s="84"/>
      <c r="X1654" s="1011"/>
      <c r="Y1654" s="1012"/>
      <c r="Z1654" s="1013"/>
      <c r="AA1654" s="1014"/>
      <c r="AB1654" s="84">
        <f t="shared" si="3315"/>
        <v>0</v>
      </c>
    </row>
    <row r="1655" spans="1:28" ht="15.75" hidden="1" thickBot="1">
      <c r="F1655" s="778" t="s">
        <v>250</v>
      </c>
      <c r="G1655" s="779" t="s">
        <v>251</v>
      </c>
      <c r="L1655" s="871"/>
      <c r="M1655" s="871"/>
      <c r="N1655" s="872"/>
      <c r="O1655" s="871"/>
      <c r="P1655" s="871"/>
      <c r="Q1655" s="871"/>
      <c r="R1655" s="872"/>
      <c r="S1655" s="900">
        <f t="shared" si="3327"/>
        <v>0</v>
      </c>
      <c r="T1655" s="84"/>
      <c r="V1655" s="84"/>
      <c r="W1655" s="84"/>
      <c r="X1655" s="1011"/>
      <c r="Y1655" s="1012"/>
      <c r="Z1655" s="1013"/>
      <c r="AA1655" s="1014"/>
      <c r="AB1655" s="84">
        <f t="shared" si="3315"/>
        <v>0</v>
      </c>
    </row>
    <row r="1656" spans="1:28" ht="15.75" hidden="1" thickBot="1">
      <c r="F1656" s="778" t="s">
        <v>252</v>
      </c>
      <c r="G1656" s="779" t="s">
        <v>253</v>
      </c>
      <c r="L1656" s="871"/>
      <c r="M1656" s="871"/>
      <c r="N1656" s="872"/>
      <c r="O1656" s="871"/>
      <c r="P1656" s="871"/>
      <c r="Q1656" s="871"/>
      <c r="R1656" s="872"/>
      <c r="S1656" s="900">
        <f t="shared" si="3327"/>
        <v>0</v>
      </c>
      <c r="T1656" s="84"/>
      <c r="V1656" s="84"/>
      <c r="W1656" s="84"/>
      <c r="X1656" s="1011"/>
      <c r="Y1656" s="1012"/>
      <c r="Z1656" s="1013"/>
      <c r="AA1656" s="1014"/>
      <c r="AB1656" s="84">
        <f t="shared" si="3315"/>
        <v>0</v>
      </c>
    </row>
    <row r="1657" spans="1:28" ht="30.75" hidden="1" thickBot="1">
      <c r="F1657" s="778" t="s">
        <v>254</v>
      </c>
      <c r="G1657" s="779" t="s">
        <v>255</v>
      </c>
      <c r="L1657" s="871"/>
      <c r="M1657" s="871"/>
      <c r="N1657" s="872"/>
      <c r="O1657" s="871"/>
      <c r="P1657" s="871"/>
      <c r="Q1657" s="871"/>
      <c r="R1657" s="872"/>
      <c r="S1657" s="900">
        <f t="shared" si="3327"/>
        <v>0</v>
      </c>
      <c r="T1657" s="84"/>
      <c r="AB1657" s="84">
        <f t="shared" si="3315"/>
        <v>0</v>
      </c>
    </row>
    <row r="1658" spans="1:28" ht="15.75" hidden="1" thickBot="1">
      <c r="F1658" s="778" t="s">
        <v>256</v>
      </c>
      <c r="G1658" s="779" t="s">
        <v>257</v>
      </c>
      <c r="H1658" s="749">
        <v>0</v>
      </c>
      <c r="I1658" s="749">
        <v>0</v>
      </c>
      <c r="K1658" s="749">
        <v>0</v>
      </c>
      <c r="L1658" s="871">
        <f>L1639</f>
        <v>0</v>
      </c>
      <c r="M1658" s="871">
        <f>M1639</f>
        <v>91492.920000000013</v>
      </c>
      <c r="N1658" s="872" t="e">
        <f t="shared" ref="N1658:S1658" si="3330">N1639</f>
        <v>#DIV/0!</v>
      </c>
      <c r="O1658" s="871">
        <f t="shared" si="3330"/>
        <v>-91492.920000000013</v>
      </c>
      <c r="P1658" s="871">
        <f t="shared" si="3330"/>
        <v>0</v>
      </c>
      <c r="Q1658" s="871">
        <f t="shared" si="3330"/>
        <v>0</v>
      </c>
      <c r="R1658" s="872" t="e">
        <f t="shared" si="3330"/>
        <v>#DIV/0!</v>
      </c>
      <c r="S1658" s="900">
        <f t="shared" si="3330"/>
        <v>0</v>
      </c>
      <c r="T1658" s="84"/>
      <c r="AB1658" s="84">
        <f t="shared" si="3315"/>
        <v>0</v>
      </c>
    </row>
    <row r="1659" spans="1:28" ht="30.75" hidden="1" thickBot="1">
      <c r="F1659" s="778" t="s">
        <v>258</v>
      </c>
      <c r="G1659" s="779" t="s">
        <v>259</v>
      </c>
      <c r="L1659" s="871"/>
      <c r="M1659" s="871"/>
      <c r="N1659" s="872"/>
      <c r="O1659" s="871"/>
      <c r="P1659" s="871"/>
      <c r="Q1659" s="871"/>
      <c r="R1659" s="872"/>
      <c r="S1659" s="900">
        <f t="shared" si="3327"/>
        <v>0</v>
      </c>
      <c r="T1659" s="84"/>
      <c r="AB1659" s="84">
        <f t="shared" si="3315"/>
        <v>0</v>
      </c>
    </row>
    <row r="1660" spans="1:28" ht="30.75" hidden="1" thickBot="1">
      <c r="F1660" s="778" t="s">
        <v>260</v>
      </c>
      <c r="G1660" s="779" t="s">
        <v>261</v>
      </c>
      <c r="L1660" s="871"/>
      <c r="M1660" s="871"/>
      <c r="N1660" s="872"/>
      <c r="O1660" s="871"/>
      <c r="P1660" s="871"/>
      <c r="Q1660" s="871"/>
      <c r="R1660" s="872"/>
      <c r="S1660" s="900">
        <f t="shared" si="3327"/>
        <v>0</v>
      </c>
      <c r="T1660" s="84"/>
      <c r="AB1660" s="84">
        <f t="shared" si="3315"/>
        <v>0</v>
      </c>
    </row>
    <row r="1661" spans="1:28" ht="15.75" hidden="1" thickBot="1">
      <c r="F1661" s="778" t="s">
        <v>262</v>
      </c>
      <c r="G1661" s="779" t="s">
        <v>263</v>
      </c>
      <c r="H1661" s="780"/>
      <c r="I1661" s="780"/>
      <c r="J1661" s="781"/>
      <c r="K1661" s="780"/>
      <c r="L1661" s="900"/>
      <c r="M1661" s="900"/>
      <c r="N1661" s="901"/>
      <c r="O1661" s="900"/>
      <c r="P1661" s="900"/>
      <c r="Q1661" s="900"/>
      <c r="R1661" s="901"/>
      <c r="S1661" s="900">
        <f t="shared" si="3327"/>
        <v>0</v>
      </c>
      <c r="T1661" s="84"/>
      <c r="AB1661" s="84">
        <f t="shared" si="3315"/>
        <v>0</v>
      </c>
    </row>
    <row r="1662" spans="1:28" ht="15.75" thickBot="1">
      <c r="G1662" s="784" t="s">
        <v>5288</v>
      </c>
      <c r="H1662" s="785">
        <f>SUM(H1646:H1652)</f>
        <v>16120221</v>
      </c>
      <c r="I1662" s="785">
        <f t="shared" ref="I1662:O1662" si="3331">SUM(I1646:I1652)</f>
        <v>6868439.2500000009</v>
      </c>
      <c r="J1662" s="786">
        <f>I1662/H1662</f>
        <v>0.42607599796553663</v>
      </c>
      <c r="K1662" s="785">
        <f t="shared" si="3331"/>
        <v>8581781.75</v>
      </c>
      <c r="L1662" s="905">
        <f>SUM(L1646:L1658)</f>
        <v>1057000</v>
      </c>
      <c r="M1662" s="905">
        <f>SUM(M1646:M1658)</f>
        <v>344369.37</v>
      </c>
      <c r="N1662" s="906">
        <f>M1662/L1662</f>
        <v>0.32579883632923368</v>
      </c>
      <c r="O1662" s="905">
        <f t="shared" si="3331"/>
        <v>804123.55</v>
      </c>
      <c r="P1662" s="905">
        <f>SUM(P1646:P1658)</f>
        <v>17177221</v>
      </c>
      <c r="Q1662" s="905">
        <f>SUM(Q1646:Q1658)</f>
        <v>7121315.7000000011</v>
      </c>
      <c r="R1662" s="906">
        <f>Q1662/P1662</f>
        <v>0.41457903464128459</v>
      </c>
      <c r="S1662" s="905">
        <f>SUM(S1646:S1658)</f>
        <v>10055905.300000001</v>
      </c>
      <c r="T1662" s="84"/>
      <c r="AB1662" s="84">
        <f t="shared" si="3315"/>
        <v>0</v>
      </c>
    </row>
    <row r="1663" spans="1:28">
      <c r="L1663" s="871"/>
      <c r="M1663" s="871"/>
      <c r="N1663" s="872"/>
      <c r="O1663" s="871"/>
      <c r="P1663" s="871"/>
      <c r="Q1663" s="871"/>
      <c r="R1663" s="872"/>
      <c r="S1663" s="871"/>
      <c r="T1663" s="84"/>
      <c r="AB1663" s="84">
        <f t="shared" si="3315"/>
        <v>0</v>
      </c>
    </row>
    <row r="1664" spans="1:28" ht="28.5">
      <c r="A1664" s="841"/>
      <c r="B1664" s="842" t="s">
        <v>5289</v>
      </c>
      <c r="C1664" s="843"/>
      <c r="D1664" s="844"/>
      <c r="E1664" s="845"/>
      <c r="F1664" s="844"/>
      <c r="G1664" s="1015" t="s">
        <v>4726</v>
      </c>
      <c r="H1664" s="847"/>
      <c r="I1664" s="847"/>
      <c r="J1664" s="848"/>
      <c r="K1664" s="847"/>
      <c r="L1664" s="849"/>
      <c r="M1664" s="849"/>
      <c r="N1664" s="850"/>
      <c r="O1664" s="849"/>
      <c r="P1664" s="849"/>
      <c r="Q1664" s="849"/>
      <c r="R1664" s="850"/>
      <c r="S1664" s="849"/>
      <c r="T1664" s="84"/>
      <c r="AB1664" s="84">
        <f t="shared" si="3315"/>
        <v>0</v>
      </c>
    </row>
    <row r="1665" spans="3:31" ht="29.25" customHeight="1">
      <c r="C1665" s="747" t="s">
        <v>3584</v>
      </c>
      <c r="G1665" s="966" t="s">
        <v>4168</v>
      </c>
      <c r="T1665" s="84"/>
      <c r="AB1665" s="84">
        <f t="shared" si="3315"/>
        <v>0</v>
      </c>
    </row>
    <row r="1666" spans="3:31" ht="28.5">
      <c r="C1666" s="747" t="s">
        <v>5432</v>
      </c>
      <c r="D1666" s="756"/>
      <c r="G1666" s="966" t="s">
        <v>5257</v>
      </c>
      <c r="T1666" s="84"/>
      <c r="AB1666" s="84">
        <f t="shared" si="3315"/>
        <v>0</v>
      </c>
    </row>
    <row r="1667" spans="3:31">
      <c r="C1667" s="747"/>
      <c r="D1667" s="764">
        <v>911</v>
      </c>
      <c r="E1667" s="765"/>
      <c r="F1667" s="764"/>
      <c r="G1667" s="766" t="s">
        <v>215</v>
      </c>
      <c r="T1667" s="84"/>
      <c r="AB1667" s="84">
        <f t="shared" si="3315"/>
        <v>0</v>
      </c>
    </row>
    <row r="1668" spans="3:31">
      <c r="E1668" s="1145" t="s">
        <v>5131</v>
      </c>
      <c r="F1668" s="1016">
        <v>411</v>
      </c>
      <c r="G1668" s="1017" t="s">
        <v>4104</v>
      </c>
      <c r="H1668" s="749">
        <v>51656000</v>
      </c>
      <c r="I1668" s="749">
        <f>23743965.19-6708.46</f>
        <v>23737256.73</v>
      </c>
      <c r="J1668" s="750">
        <f t="shared" ref="J1668:J1714" si="3332">I1668/H1668</f>
        <v>0.45952564522998296</v>
      </c>
      <c r="K1668" s="749">
        <f t="shared" ref="K1668:K1704" si="3333">H1668-I1668</f>
        <v>27918743.27</v>
      </c>
      <c r="L1668" s="871">
        <v>9715108</v>
      </c>
      <c r="M1668" s="871">
        <f>4896827.61-238480.51</f>
        <v>4658347.1000000006</v>
      </c>
      <c r="N1668" s="872">
        <f>M1668/L1668</f>
        <v>0.47949514302877544</v>
      </c>
      <c r="O1668" s="871">
        <f>L1668-M1668</f>
        <v>5056760.8999999994</v>
      </c>
      <c r="P1668" s="871">
        <f t="shared" ref="P1668:P1704" si="3334">L1668+H1668</f>
        <v>61371108</v>
      </c>
      <c r="Q1668" s="1018">
        <f t="shared" ref="Q1668:Q1704" si="3335">M1668+I1668</f>
        <v>28395603.830000002</v>
      </c>
      <c r="R1668" s="1019">
        <f>Q1668/P1668</f>
        <v>0.46268683677668004</v>
      </c>
      <c r="S1668" s="1018">
        <f t="shared" ref="S1668:S1704" si="3336">P1668-Q1668</f>
        <v>32975504.169999998</v>
      </c>
      <c r="T1668" s="84"/>
      <c r="Z1668" s="812">
        <f>H1668-X1668+Y1668</f>
        <v>51656000</v>
      </c>
      <c r="AA1668" s="813">
        <v>23199299.48</v>
      </c>
      <c r="AB1668" s="84">
        <f t="shared" si="3315"/>
        <v>28456700.52</v>
      </c>
      <c r="AE1668" s="84">
        <f t="shared" ref="AE1668:AE1714" si="3337">H1668-AA1668</f>
        <v>28456700.52</v>
      </c>
    </row>
    <row r="1669" spans="3:31">
      <c r="E1669" s="1145" t="s">
        <v>5132</v>
      </c>
      <c r="F1669" s="1016">
        <v>412</v>
      </c>
      <c r="G1669" s="1017" t="s">
        <v>3764</v>
      </c>
      <c r="H1669" s="749">
        <v>8290000</v>
      </c>
      <c r="I1669" s="749">
        <f>3961707.13-1731.04</f>
        <v>3959976.09</v>
      </c>
      <c r="J1669" s="750">
        <f t="shared" si="3332"/>
        <v>0.47768107237635704</v>
      </c>
      <c r="K1669" s="749">
        <f t="shared" si="3333"/>
        <v>4330023.91</v>
      </c>
      <c r="L1669" s="871">
        <v>1781300</v>
      </c>
      <c r="M1669" s="871">
        <f>815454.86-40038.94</f>
        <v>775415.91999999993</v>
      </c>
      <c r="N1669" s="872">
        <f>M1669/L1669</f>
        <v>0.4353089990456408</v>
      </c>
      <c r="O1669" s="871">
        <f t="shared" ref="O1669:O1704" si="3338">L1669-M1669</f>
        <v>1005884.0800000001</v>
      </c>
      <c r="P1669" s="871">
        <f t="shared" si="3334"/>
        <v>10071300</v>
      </c>
      <c r="Q1669" s="1018">
        <f t="shared" si="3335"/>
        <v>4735392.01</v>
      </c>
      <c r="R1669" s="1019">
        <f t="shared" ref="R1669:R1704" si="3339">Q1669/P1669</f>
        <v>0.47018676933464398</v>
      </c>
      <c r="S1669" s="1018">
        <f t="shared" si="3336"/>
        <v>5335907.99</v>
      </c>
      <c r="T1669" s="84"/>
      <c r="Z1669" s="812">
        <f>H1669-X1669+Y1669</f>
        <v>8290000</v>
      </c>
      <c r="AA1669" s="813">
        <v>4152674.89</v>
      </c>
      <c r="AB1669" s="84">
        <f t="shared" si="3315"/>
        <v>4137325.11</v>
      </c>
      <c r="AE1669" s="84">
        <f t="shared" si="3337"/>
        <v>4137325.11</v>
      </c>
    </row>
    <row r="1670" spans="3:31" hidden="1">
      <c r="F1670" s="1016">
        <v>413</v>
      </c>
      <c r="G1670" s="1017" t="s">
        <v>4105</v>
      </c>
      <c r="I1670" s="749">
        <v>0</v>
      </c>
      <c r="J1670" s="750" t="e">
        <f t="shared" si="3332"/>
        <v>#DIV/0!</v>
      </c>
      <c r="K1670" s="749">
        <f t="shared" si="3333"/>
        <v>0</v>
      </c>
      <c r="L1670" s="871">
        <v>0</v>
      </c>
      <c r="M1670" s="871">
        <v>0</v>
      </c>
      <c r="N1670" s="872" t="e">
        <f t="shared" ref="N1670:N1702" si="3340">M1670/L1670</f>
        <v>#DIV/0!</v>
      </c>
      <c r="O1670" s="871">
        <f t="shared" si="3338"/>
        <v>0</v>
      </c>
      <c r="P1670" s="871">
        <f t="shared" si="3334"/>
        <v>0</v>
      </c>
      <c r="Q1670" s="1018">
        <f t="shared" si="3335"/>
        <v>0</v>
      </c>
      <c r="R1670" s="1019" t="e">
        <f t="shared" si="3339"/>
        <v>#DIV/0!</v>
      </c>
      <c r="S1670" s="1018">
        <f t="shared" si="3336"/>
        <v>0</v>
      </c>
      <c r="AA1670" s="813">
        <v>0</v>
      </c>
      <c r="AB1670" s="84">
        <f t="shared" si="3315"/>
        <v>0</v>
      </c>
      <c r="AE1670" s="84">
        <f t="shared" si="3337"/>
        <v>0</v>
      </c>
    </row>
    <row r="1671" spans="3:31">
      <c r="E1671" s="1145" t="s">
        <v>5133</v>
      </c>
      <c r="F1671" s="1016">
        <v>414</v>
      </c>
      <c r="G1671" s="1017" t="s">
        <v>3767</v>
      </c>
      <c r="H1671" s="749">
        <f>470000+100000</f>
        <v>570000</v>
      </c>
      <c r="I1671" s="749">
        <v>0</v>
      </c>
      <c r="J1671" s="750">
        <f t="shared" si="3332"/>
        <v>0</v>
      </c>
      <c r="K1671" s="749">
        <f t="shared" si="3333"/>
        <v>570000</v>
      </c>
      <c r="L1671" s="871">
        <v>0</v>
      </c>
      <c r="M1671" s="1018">
        <v>0</v>
      </c>
      <c r="N1671" s="872" t="e">
        <f>M1671/L1671</f>
        <v>#DIV/0!</v>
      </c>
      <c r="O1671" s="871">
        <f t="shared" si="3338"/>
        <v>0</v>
      </c>
      <c r="P1671" s="871">
        <f t="shared" si="3334"/>
        <v>570000</v>
      </c>
      <c r="Q1671" s="1018">
        <f t="shared" si="3335"/>
        <v>0</v>
      </c>
      <c r="R1671" s="1019">
        <f t="shared" si="3339"/>
        <v>0</v>
      </c>
      <c r="S1671" s="1018">
        <f t="shared" si="3336"/>
        <v>570000</v>
      </c>
      <c r="Z1671" s="812">
        <f>H1671-X1671+Y1671</f>
        <v>570000</v>
      </c>
      <c r="AA1671" s="813">
        <v>35000</v>
      </c>
      <c r="AB1671" s="84">
        <f t="shared" si="3315"/>
        <v>535000</v>
      </c>
      <c r="AE1671" s="84">
        <f t="shared" si="3337"/>
        <v>535000</v>
      </c>
    </row>
    <row r="1672" spans="3:31">
      <c r="E1672" s="1145" t="s">
        <v>5134</v>
      </c>
      <c r="F1672" s="1016">
        <v>415</v>
      </c>
      <c r="G1672" s="1017" t="s">
        <v>4114</v>
      </c>
      <c r="H1672" s="749">
        <f>2800000+400000</f>
        <v>3200000</v>
      </c>
      <c r="I1672" s="749">
        <f>1256066.31+10440</f>
        <v>1266506.31</v>
      </c>
      <c r="J1672" s="750">
        <f t="shared" si="3332"/>
        <v>0.39578322187500004</v>
      </c>
      <c r="K1672" s="749">
        <f t="shared" si="3333"/>
        <v>1933493.69</v>
      </c>
      <c r="L1672" s="1018">
        <v>0</v>
      </c>
      <c r="M1672" s="1018">
        <v>0</v>
      </c>
      <c r="N1672" s="1019"/>
      <c r="O1672" s="1018">
        <f t="shared" si="3338"/>
        <v>0</v>
      </c>
      <c r="P1672" s="1018">
        <f t="shared" si="3334"/>
        <v>3200000</v>
      </c>
      <c r="Q1672" s="1018">
        <f t="shared" si="3335"/>
        <v>1266506.31</v>
      </c>
      <c r="R1672" s="1019">
        <f t="shared" si="3339"/>
        <v>0.39578322187500004</v>
      </c>
      <c r="S1672" s="1018">
        <f t="shared" si="3336"/>
        <v>1933493.69</v>
      </c>
      <c r="Y1672" s="816">
        <v>375000</v>
      </c>
      <c r="Z1672" s="812">
        <f>H1672-X1672+Y1672</f>
        <v>3575000</v>
      </c>
      <c r="AA1672" s="813">
        <v>1800000</v>
      </c>
      <c r="AB1672" s="84">
        <f t="shared" si="3315"/>
        <v>1775000</v>
      </c>
      <c r="AE1672" s="84">
        <f t="shared" si="3337"/>
        <v>1400000</v>
      </c>
    </row>
    <row r="1673" spans="3:31">
      <c r="E1673" s="1145" t="s">
        <v>5135</v>
      </c>
      <c r="F1673" s="1016">
        <v>416</v>
      </c>
      <c r="G1673" s="1017" t="s">
        <v>4115</v>
      </c>
      <c r="H1673" s="749">
        <f>350000+250000</f>
        <v>600000</v>
      </c>
      <c r="I1673" s="749">
        <f>182070.11-0.11</f>
        <v>182070</v>
      </c>
      <c r="J1673" s="750">
        <f t="shared" si="3332"/>
        <v>0.30345</v>
      </c>
      <c r="K1673" s="749">
        <f t="shared" si="3333"/>
        <v>417930</v>
      </c>
      <c r="L1673" s="1018">
        <v>0</v>
      </c>
      <c r="M1673" s="1018">
        <v>0</v>
      </c>
      <c r="N1673" s="1019"/>
      <c r="O1673" s="1018">
        <f t="shared" si="3338"/>
        <v>0</v>
      </c>
      <c r="P1673" s="1018">
        <f t="shared" si="3334"/>
        <v>600000</v>
      </c>
      <c r="Q1673" s="1018">
        <f t="shared" si="3335"/>
        <v>182070</v>
      </c>
      <c r="R1673" s="1019">
        <f t="shared" si="3339"/>
        <v>0.30345</v>
      </c>
      <c r="S1673" s="1018">
        <f t="shared" si="3336"/>
        <v>417930</v>
      </c>
      <c r="Y1673" s="816">
        <v>50000</v>
      </c>
      <c r="Z1673" s="812">
        <f>H1673-X1673+Y1673</f>
        <v>650000</v>
      </c>
      <c r="AA1673" s="813">
        <v>658000</v>
      </c>
      <c r="AB1673" s="84">
        <f t="shared" si="3315"/>
        <v>-8000</v>
      </c>
      <c r="AE1673" s="84">
        <f t="shared" si="3337"/>
        <v>-58000</v>
      </c>
    </row>
    <row r="1674" spans="3:31" hidden="1">
      <c r="F1674" s="1016">
        <v>417</v>
      </c>
      <c r="G1674" s="1017" t="s">
        <v>4116</v>
      </c>
      <c r="I1674" s="749">
        <v>0</v>
      </c>
      <c r="J1674" s="750" t="e">
        <f t="shared" si="3332"/>
        <v>#DIV/0!</v>
      </c>
      <c r="K1674" s="749">
        <f t="shared" si="3333"/>
        <v>0</v>
      </c>
      <c r="L1674" s="1018">
        <v>0</v>
      </c>
      <c r="M1674" s="1018">
        <v>0</v>
      </c>
      <c r="N1674" s="1019" t="e">
        <f t="shared" si="3340"/>
        <v>#DIV/0!</v>
      </c>
      <c r="O1674" s="1018">
        <f t="shared" si="3338"/>
        <v>0</v>
      </c>
      <c r="P1674" s="1018">
        <f t="shared" si="3334"/>
        <v>0</v>
      </c>
      <c r="Q1674" s="1018">
        <f t="shared" si="3335"/>
        <v>0</v>
      </c>
      <c r="R1674" s="1019" t="e">
        <f t="shared" si="3339"/>
        <v>#DIV/0!</v>
      </c>
      <c r="S1674" s="1018">
        <f t="shared" si="3336"/>
        <v>0</v>
      </c>
      <c r="AA1674" s="813">
        <v>0</v>
      </c>
      <c r="AB1674" s="84">
        <f t="shared" si="3315"/>
        <v>0</v>
      </c>
      <c r="AE1674" s="84">
        <f t="shared" si="3337"/>
        <v>0</v>
      </c>
    </row>
    <row r="1675" spans="3:31" hidden="1">
      <c r="F1675" s="1016">
        <v>418</v>
      </c>
      <c r="G1675" s="1017" t="s">
        <v>3773</v>
      </c>
      <c r="I1675" s="749">
        <v>0</v>
      </c>
      <c r="J1675" s="750" t="e">
        <f t="shared" si="3332"/>
        <v>#DIV/0!</v>
      </c>
      <c r="K1675" s="749">
        <f t="shared" si="3333"/>
        <v>0</v>
      </c>
      <c r="L1675" s="1018">
        <v>0</v>
      </c>
      <c r="M1675" s="1018">
        <v>0</v>
      </c>
      <c r="N1675" s="1019" t="e">
        <f t="shared" si="3340"/>
        <v>#DIV/0!</v>
      </c>
      <c r="O1675" s="1018">
        <f t="shared" si="3338"/>
        <v>0</v>
      </c>
      <c r="P1675" s="1018">
        <f t="shared" si="3334"/>
        <v>0</v>
      </c>
      <c r="Q1675" s="1018">
        <f t="shared" si="3335"/>
        <v>0</v>
      </c>
      <c r="R1675" s="1019" t="e">
        <f t="shared" si="3339"/>
        <v>#DIV/0!</v>
      </c>
      <c r="S1675" s="1018">
        <f t="shared" si="3336"/>
        <v>0</v>
      </c>
      <c r="AA1675" s="813">
        <v>0</v>
      </c>
      <c r="AB1675" s="84">
        <f t="shared" si="3315"/>
        <v>0</v>
      </c>
      <c r="AE1675" s="84">
        <f t="shared" si="3337"/>
        <v>0</v>
      </c>
    </row>
    <row r="1676" spans="3:31">
      <c r="E1676" s="1145" t="s">
        <v>5136</v>
      </c>
      <c r="F1676" s="1016">
        <v>421</v>
      </c>
      <c r="G1676" s="1017" t="s">
        <v>3777</v>
      </c>
      <c r="H1676" s="749">
        <f>4770000+1500000</f>
        <v>6270000</v>
      </c>
      <c r="I1676" s="749">
        <f>2316260.26-153422.75+4752</f>
        <v>2167589.5099999998</v>
      </c>
      <c r="J1676" s="750">
        <f t="shared" si="3332"/>
        <v>0.3457080558213716</v>
      </c>
      <c r="K1676" s="749">
        <f t="shared" si="3333"/>
        <v>4102410.49</v>
      </c>
      <c r="L1676" s="1018">
        <v>120000</v>
      </c>
      <c r="M1676" s="1018">
        <f>99318.31+447.55</f>
        <v>99765.86</v>
      </c>
      <c r="N1676" s="1019">
        <f t="shared" si="3340"/>
        <v>0.83138216666666664</v>
      </c>
      <c r="O1676" s="1018">
        <f t="shared" si="3338"/>
        <v>20234.14</v>
      </c>
      <c r="P1676" s="1018">
        <f t="shared" si="3334"/>
        <v>6390000</v>
      </c>
      <c r="Q1676" s="1018">
        <f t="shared" si="3335"/>
        <v>2267355.3699999996</v>
      </c>
      <c r="R1676" s="1019">
        <f t="shared" si="3339"/>
        <v>0.35482869640062592</v>
      </c>
      <c r="S1676" s="1018">
        <f t="shared" si="3336"/>
        <v>4122644.6300000004</v>
      </c>
      <c r="Y1676" s="816">
        <v>185000</v>
      </c>
      <c r="Z1676" s="812">
        <f t="shared" ref="Z1676:Z1681" si="3341">H1676-X1676+Y1676</f>
        <v>6455000</v>
      </c>
      <c r="AA1676" s="813">
        <v>3234311.16</v>
      </c>
      <c r="AB1676" s="84">
        <f t="shared" si="3315"/>
        <v>3220688.84</v>
      </c>
      <c r="AE1676" s="84">
        <f t="shared" si="3337"/>
        <v>3035688.84</v>
      </c>
    </row>
    <row r="1677" spans="3:31">
      <c r="E1677" s="1145" t="s">
        <v>5137</v>
      </c>
      <c r="F1677" s="1016">
        <v>422</v>
      </c>
      <c r="G1677" s="1017" t="s">
        <v>3778</v>
      </c>
      <c r="H1677" s="749">
        <f>174000+100000</f>
        <v>274000</v>
      </c>
      <c r="I1677" s="749">
        <f>4400+17955</f>
        <v>22355</v>
      </c>
      <c r="J1677" s="750">
        <f t="shared" si="3332"/>
        <v>8.1587591240875917E-2</v>
      </c>
      <c r="K1677" s="749">
        <f t="shared" si="3333"/>
        <v>251645</v>
      </c>
      <c r="L1677" s="1018">
        <v>100000</v>
      </c>
      <c r="M1677" s="1018">
        <f>33246+87381</f>
        <v>120627</v>
      </c>
      <c r="N1677" s="1019">
        <f t="shared" si="3340"/>
        <v>1.20627</v>
      </c>
      <c r="O1677" s="1018">
        <f t="shared" si="3338"/>
        <v>-20627</v>
      </c>
      <c r="P1677" s="1018">
        <f t="shared" si="3334"/>
        <v>374000</v>
      </c>
      <c r="Q1677" s="1018">
        <f t="shared" si="3335"/>
        <v>142982</v>
      </c>
      <c r="R1677" s="1019">
        <f t="shared" si="3339"/>
        <v>0.38230481283422457</v>
      </c>
      <c r="S1677" s="1018">
        <f t="shared" si="3336"/>
        <v>231018</v>
      </c>
      <c r="Z1677" s="812">
        <f t="shared" si="3341"/>
        <v>274000</v>
      </c>
      <c r="AA1677" s="813">
        <v>105000</v>
      </c>
      <c r="AB1677" s="84">
        <f t="shared" si="3315"/>
        <v>169000</v>
      </c>
      <c r="AE1677" s="84">
        <f t="shared" si="3337"/>
        <v>169000</v>
      </c>
    </row>
    <row r="1678" spans="3:31">
      <c r="E1678" s="1145" t="s">
        <v>5138</v>
      </c>
      <c r="F1678" s="1016">
        <v>423</v>
      </c>
      <c r="G1678" s="1017" t="s">
        <v>3779</v>
      </c>
      <c r="H1678" s="749">
        <v>3820000</v>
      </c>
      <c r="I1678" s="749">
        <f>2988101.9-309010.62</f>
        <v>2679091.2799999998</v>
      </c>
      <c r="J1678" s="750">
        <f t="shared" si="3332"/>
        <v>0.70133279581151831</v>
      </c>
      <c r="K1678" s="749">
        <f t="shared" si="3333"/>
        <v>1140908.7200000002</v>
      </c>
      <c r="L1678" s="1018">
        <v>800000</v>
      </c>
      <c r="M1678" s="1018">
        <f>29697.93+56065.42+466286.59</f>
        <v>552049.94000000006</v>
      </c>
      <c r="N1678" s="1019">
        <f t="shared" si="3340"/>
        <v>0.69006242500000003</v>
      </c>
      <c r="O1678" s="1018">
        <f t="shared" si="3338"/>
        <v>247950.05999999994</v>
      </c>
      <c r="P1678" s="1018">
        <f t="shared" si="3334"/>
        <v>4620000</v>
      </c>
      <c r="Q1678" s="1018">
        <f t="shared" si="3335"/>
        <v>3231141.2199999997</v>
      </c>
      <c r="R1678" s="1019">
        <f t="shared" si="3339"/>
        <v>0.69938121645021645</v>
      </c>
      <c r="S1678" s="1018">
        <f t="shared" si="3336"/>
        <v>1388858.7800000003</v>
      </c>
      <c r="Y1678" s="816">
        <v>590000</v>
      </c>
      <c r="Z1678" s="812">
        <f t="shared" si="3341"/>
        <v>4410000</v>
      </c>
      <c r="AA1678" s="813">
        <v>1711000</v>
      </c>
      <c r="AB1678" s="84">
        <f t="shared" si="3315"/>
        <v>2699000</v>
      </c>
      <c r="AE1678" s="84">
        <f t="shared" si="3337"/>
        <v>2109000</v>
      </c>
    </row>
    <row r="1679" spans="3:31">
      <c r="E1679" s="1145" t="s">
        <v>3878</v>
      </c>
      <c r="F1679" s="1016">
        <v>424</v>
      </c>
      <c r="G1679" s="1017" t="s">
        <v>3781</v>
      </c>
      <c r="H1679" s="749">
        <f>500000+150000</f>
        <v>650000</v>
      </c>
      <c r="I1679" s="749">
        <f>292147.5+18550.82</f>
        <v>310698.32</v>
      </c>
      <c r="J1679" s="750">
        <f t="shared" si="3332"/>
        <v>0.47799741538461538</v>
      </c>
      <c r="K1679" s="749">
        <f t="shared" si="3333"/>
        <v>339301.68</v>
      </c>
      <c r="L1679" s="1018">
        <v>100000</v>
      </c>
      <c r="M1679" s="1018">
        <v>0</v>
      </c>
      <c r="N1679" s="1019"/>
      <c r="O1679" s="1018">
        <f t="shared" si="3338"/>
        <v>100000</v>
      </c>
      <c r="P1679" s="1018">
        <f t="shared" si="3334"/>
        <v>750000</v>
      </c>
      <c r="Q1679" s="1018">
        <f t="shared" si="3335"/>
        <v>310698.32</v>
      </c>
      <c r="R1679" s="1019">
        <f t="shared" si="3339"/>
        <v>0.41426442666666669</v>
      </c>
      <c r="S1679" s="1018">
        <f t="shared" si="3336"/>
        <v>439301.68</v>
      </c>
      <c r="Z1679" s="812">
        <f t="shared" si="3341"/>
        <v>650000</v>
      </c>
      <c r="AA1679" s="813">
        <v>238000</v>
      </c>
      <c r="AB1679" s="84">
        <f t="shared" si="3315"/>
        <v>412000</v>
      </c>
      <c r="AE1679" s="84">
        <f t="shared" si="3337"/>
        <v>412000</v>
      </c>
    </row>
    <row r="1680" spans="3:31">
      <c r="E1680" s="1145" t="s">
        <v>3880</v>
      </c>
      <c r="F1680" s="1016">
        <v>425</v>
      </c>
      <c r="G1680" s="1017" t="s">
        <v>4117</v>
      </c>
      <c r="H1680" s="749">
        <f>200000+150000</f>
        <v>350000</v>
      </c>
      <c r="I1680" s="749">
        <f>200298+85914.81</f>
        <v>286212.81</v>
      </c>
      <c r="J1680" s="750">
        <f t="shared" si="3332"/>
        <v>0.81775088571428567</v>
      </c>
      <c r="K1680" s="749">
        <f t="shared" si="3333"/>
        <v>63787.19</v>
      </c>
      <c r="L1680" s="1018">
        <v>0</v>
      </c>
      <c r="M1680" s="1018">
        <v>0</v>
      </c>
      <c r="N1680" s="1019"/>
      <c r="O1680" s="1018">
        <f t="shared" si="3338"/>
        <v>0</v>
      </c>
      <c r="P1680" s="1018">
        <f t="shared" si="3334"/>
        <v>350000</v>
      </c>
      <c r="Q1680" s="1018">
        <f t="shared" si="3335"/>
        <v>286212.81</v>
      </c>
      <c r="R1680" s="1019">
        <f t="shared" si="3339"/>
        <v>0.81775088571428567</v>
      </c>
      <c r="S1680" s="1018">
        <f t="shared" si="3336"/>
        <v>63787.19</v>
      </c>
      <c r="Z1680" s="812">
        <f t="shared" si="3341"/>
        <v>350000</v>
      </c>
      <c r="AA1680" s="813">
        <v>385000</v>
      </c>
      <c r="AB1680" s="84">
        <f t="shared" si="3315"/>
        <v>-35000</v>
      </c>
      <c r="AE1680" s="84">
        <f t="shared" si="3337"/>
        <v>-35000</v>
      </c>
    </row>
    <row r="1681" spans="1:31">
      <c r="E1681" s="1145" t="s">
        <v>3881</v>
      </c>
      <c r="F1681" s="1016">
        <v>426</v>
      </c>
      <c r="G1681" s="1017" t="s">
        <v>3785</v>
      </c>
      <c r="H1681" s="749">
        <f>6870000+2000000+500000</f>
        <v>9370000</v>
      </c>
      <c r="I1681" s="749">
        <f>3391722.67+221326.83</f>
        <v>3613049.5</v>
      </c>
      <c r="J1681" s="750">
        <f t="shared" si="3332"/>
        <v>0.38559759871931698</v>
      </c>
      <c r="K1681" s="749">
        <f t="shared" si="3333"/>
        <v>5756950.5</v>
      </c>
      <c r="L1681" s="1018">
        <v>247500</v>
      </c>
      <c r="M1681" s="1018">
        <v>0</v>
      </c>
      <c r="N1681" s="1019">
        <f>M1681/L1681</f>
        <v>0</v>
      </c>
      <c r="O1681" s="1018">
        <f t="shared" si="3338"/>
        <v>247500</v>
      </c>
      <c r="P1681" s="1018">
        <f t="shared" si="3334"/>
        <v>9617500</v>
      </c>
      <c r="Q1681" s="1018">
        <f t="shared" si="3335"/>
        <v>3613049.5</v>
      </c>
      <c r="R1681" s="1019">
        <f t="shared" si="3339"/>
        <v>0.37567449961008575</v>
      </c>
      <c r="S1681" s="1018">
        <f t="shared" si="3336"/>
        <v>6004450.5</v>
      </c>
      <c r="Z1681" s="812">
        <f t="shared" si="3341"/>
        <v>9370000</v>
      </c>
      <c r="AA1681" s="813">
        <v>4161680</v>
      </c>
      <c r="AB1681" s="84">
        <f t="shared" si="3315"/>
        <v>5208320</v>
      </c>
      <c r="AE1681" s="84">
        <f t="shared" si="3337"/>
        <v>5208320</v>
      </c>
    </row>
    <row r="1682" spans="1:31" hidden="1">
      <c r="F1682" s="1016">
        <v>432</v>
      </c>
      <c r="G1682" s="1017" t="s">
        <v>4119</v>
      </c>
      <c r="I1682" s="749">
        <v>0</v>
      </c>
      <c r="J1682" s="750" t="e">
        <f t="shared" si="3332"/>
        <v>#DIV/0!</v>
      </c>
      <c r="K1682" s="749">
        <f t="shared" si="3333"/>
        <v>0</v>
      </c>
      <c r="L1682" s="1018">
        <v>0</v>
      </c>
      <c r="M1682" s="1018">
        <v>0</v>
      </c>
      <c r="N1682" s="1019" t="e">
        <f t="shared" si="3340"/>
        <v>#DIV/0!</v>
      </c>
      <c r="O1682" s="1018">
        <f t="shared" si="3338"/>
        <v>0</v>
      </c>
      <c r="P1682" s="1018">
        <f t="shared" si="3334"/>
        <v>0</v>
      </c>
      <c r="Q1682" s="1018">
        <f t="shared" si="3335"/>
        <v>0</v>
      </c>
      <c r="R1682" s="1019" t="e">
        <f t="shared" si="3339"/>
        <v>#DIV/0!</v>
      </c>
      <c r="S1682" s="1018">
        <f t="shared" si="3336"/>
        <v>0</v>
      </c>
      <c r="AA1682" s="813">
        <v>0</v>
      </c>
      <c r="AB1682" s="84">
        <f t="shared" si="3315"/>
        <v>0</v>
      </c>
      <c r="AE1682" s="84">
        <f t="shared" si="3337"/>
        <v>0</v>
      </c>
    </row>
    <row r="1683" spans="1:31" hidden="1">
      <c r="F1683" s="1016">
        <v>433</v>
      </c>
      <c r="G1683" s="1017" t="s">
        <v>4120</v>
      </c>
      <c r="I1683" s="749">
        <v>0</v>
      </c>
      <c r="J1683" s="750" t="e">
        <f t="shared" si="3332"/>
        <v>#DIV/0!</v>
      </c>
      <c r="K1683" s="749">
        <f t="shared" si="3333"/>
        <v>0</v>
      </c>
      <c r="L1683" s="1018">
        <v>0</v>
      </c>
      <c r="M1683" s="1018">
        <v>0</v>
      </c>
      <c r="N1683" s="1019" t="e">
        <f t="shared" si="3340"/>
        <v>#DIV/0!</v>
      </c>
      <c r="O1683" s="1018">
        <f t="shared" si="3338"/>
        <v>0</v>
      </c>
      <c r="P1683" s="1018">
        <f t="shared" si="3334"/>
        <v>0</v>
      </c>
      <c r="Q1683" s="1018">
        <f t="shared" si="3335"/>
        <v>0</v>
      </c>
      <c r="R1683" s="1019" t="e">
        <f t="shared" si="3339"/>
        <v>#DIV/0!</v>
      </c>
      <c r="S1683" s="1018">
        <f t="shared" si="3336"/>
        <v>0</v>
      </c>
      <c r="AA1683" s="813">
        <v>0</v>
      </c>
      <c r="AB1683" s="84">
        <f t="shared" si="3315"/>
        <v>0</v>
      </c>
      <c r="AE1683" s="84">
        <f t="shared" si="3337"/>
        <v>0</v>
      </c>
    </row>
    <row r="1684" spans="1:31" hidden="1">
      <c r="F1684" s="1016">
        <v>434</v>
      </c>
      <c r="G1684" s="1017" t="s">
        <v>4121</v>
      </c>
      <c r="I1684" s="749">
        <v>0</v>
      </c>
      <c r="J1684" s="750" t="e">
        <f t="shared" si="3332"/>
        <v>#DIV/0!</v>
      </c>
      <c r="K1684" s="749">
        <f t="shared" si="3333"/>
        <v>0</v>
      </c>
      <c r="L1684" s="1018">
        <v>0</v>
      </c>
      <c r="M1684" s="1018">
        <v>0</v>
      </c>
      <c r="N1684" s="1019" t="e">
        <f t="shared" si="3340"/>
        <v>#DIV/0!</v>
      </c>
      <c r="O1684" s="1018">
        <f t="shared" si="3338"/>
        <v>0</v>
      </c>
      <c r="P1684" s="1018">
        <f t="shared" si="3334"/>
        <v>0</v>
      </c>
      <c r="Q1684" s="1018">
        <f t="shared" si="3335"/>
        <v>0</v>
      </c>
      <c r="R1684" s="1019" t="e">
        <f t="shared" si="3339"/>
        <v>#DIV/0!</v>
      </c>
      <c r="S1684" s="1018">
        <f t="shared" si="3336"/>
        <v>0</v>
      </c>
      <c r="AA1684" s="813">
        <v>0</v>
      </c>
      <c r="AB1684" s="84">
        <f t="shared" si="3315"/>
        <v>0</v>
      </c>
      <c r="AE1684" s="84">
        <f t="shared" si="3337"/>
        <v>0</v>
      </c>
    </row>
    <row r="1685" spans="1:31" hidden="1">
      <c r="A1685" s="84"/>
      <c r="B1685" s="84"/>
      <c r="C1685" s="84"/>
      <c r="D1685" s="84"/>
      <c r="F1685" s="1016">
        <v>435</v>
      </c>
      <c r="G1685" s="1017" t="s">
        <v>3792</v>
      </c>
      <c r="I1685" s="749">
        <v>0</v>
      </c>
      <c r="J1685" s="750" t="e">
        <f t="shared" si="3332"/>
        <v>#DIV/0!</v>
      </c>
      <c r="K1685" s="749">
        <f t="shared" si="3333"/>
        <v>0</v>
      </c>
      <c r="L1685" s="1018">
        <v>0</v>
      </c>
      <c r="M1685" s="1018">
        <v>0</v>
      </c>
      <c r="N1685" s="1019" t="e">
        <f t="shared" si="3340"/>
        <v>#DIV/0!</v>
      </c>
      <c r="O1685" s="1018">
        <f t="shared" si="3338"/>
        <v>0</v>
      </c>
      <c r="P1685" s="1018">
        <f t="shared" si="3334"/>
        <v>0</v>
      </c>
      <c r="Q1685" s="1018">
        <f t="shared" si="3335"/>
        <v>0</v>
      </c>
      <c r="R1685" s="1019" t="e">
        <f t="shared" si="3339"/>
        <v>#DIV/0!</v>
      </c>
      <c r="S1685" s="1018">
        <f t="shared" si="3336"/>
        <v>0</v>
      </c>
      <c r="T1685" s="84"/>
      <c r="AA1685" s="813">
        <v>0</v>
      </c>
      <c r="AB1685" s="84">
        <f t="shared" si="3315"/>
        <v>0</v>
      </c>
      <c r="AE1685" s="84">
        <f t="shared" si="3337"/>
        <v>0</v>
      </c>
    </row>
    <row r="1686" spans="1:31" hidden="1">
      <c r="A1686" s="84"/>
      <c r="B1686" s="84"/>
      <c r="C1686" s="84"/>
      <c r="D1686" s="84"/>
      <c r="F1686" s="1016">
        <v>441</v>
      </c>
      <c r="G1686" s="1017" t="s">
        <v>4122</v>
      </c>
      <c r="I1686" s="749">
        <v>0</v>
      </c>
      <c r="J1686" s="750" t="e">
        <f t="shared" si="3332"/>
        <v>#DIV/0!</v>
      </c>
      <c r="K1686" s="749">
        <f t="shared" si="3333"/>
        <v>0</v>
      </c>
      <c r="L1686" s="1018">
        <v>0</v>
      </c>
      <c r="M1686" s="1018">
        <v>0</v>
      </c>
      <c r="N1686" s="1019" t="e">
        <f t="shared" si="3340"/>
        <v>#DIV/0!</v>
      </c>
      <c r="O1686" s="1018">
        <f t="shared" si="3338"/>
        <v>0</v>
      </c>
      <c r="P1686" s="1018">
        <f t="shared" si="3334"/>
        <v>0</v>
      </c>
      <c r="Q1686" s="1018">
        <f t="shared" si="3335"/>
        <v>0</v>
      </c>
      <c r="R1686" s="1019" t="e">
        <f t="shared" si="3339"/>
        <v>#DIV/0!</v>
      </c>
      <c r="S1686" s="1018">
        <f t="shared" si="3336"/>
        <v>0</v>
      </c>
      <c r="T1686" s="84"/>
      <c r="AA1686" s="813">
        <v>0</v>
      </c>
      <c r="AB1686" s="84">
        <f t="shared" si="3315"/>
        <v>0</v>
      </c>
      <c r="AE1686" s="84">
        <f t="shared" si="3337"/>
        <v>0</v>
      </c>
    </row>
    <row r="1687" spans="1:31" hidden="1">
      <c r="A1687" s="84"/>
      <c r="B1687" s="84"/>
      <c r="C1687" s="84"/>
      <c r="D1687" s="84"/>
      <c r="F1687" s="1016">
        <v>442</v>
      </c>
      <c r="G1687" s="1017" t="s">
        <v>4123</v>
      </c>
      <c r="I1687" s="749">
        <v>0</v>
      </c>
      <c r="J1687" s="750" t="e">
        <f t="shared" si="3332"/>
        <v>#DIV/0!</v>
      </c>
      <c r="K1687" s="749">
        <f t="shared" si="3333"/>
        <v>0</v>
      </c>
      <c r="L1687" s="1018">
        <v>0</v>
      </c>
      <c r="M1687" s="1018">
        <v>0</v>
      </c>
      <c r="N1687" s="1019" t="e">
        <f t="shared" si="3340"/>
        <v>#DIV/0!</v>
      </c>
      <c r="O1687" s="1018">
        <f t="shared" si="3338"/>
        <v>0</v>
      </c>
      <c r="P1687" s="1018">
        <f t="shared" si="3334"/>
        <v>0</v>
      </c>
      <c r="Q1687" s="1018">
        <f t="shared" si="3335"/>
        <v>0</v>
      </c>
      <c r="R1687" s="1019" t="e">
        <f t="shared" si="3339"/>
        <v>#DIV/0!</v>
      </c>
      <c r="S1687" s="1018">
        <f t="shared" si="3336"/>
        <v>0</v>
      </c>
      <c r="T1687" s="84"/>
      <c r="AA1687" s="813">
        <v>0</v>
      </c>
      <c r="AB1687" s="84">
        <f t="shared" si="3315"/>
        <v>0</v>
      </c>
      <c r="AE1687" s="84">
        <f t="shared" si="3337"/>
        <v>0</v>
      </c>
    </row>
    <row r="1688" spans="1:31" hidden="1">
      <c r="A1688" s="84"/>
      <c r="B1688" s="84"/>
      <c r="C1688" s="84"/>
      <c r="D1688" s="84"/>
      <c r="F1688" s="1016">
        <v>443</v>
      </c>
      <c r="G1688" s="1017" t="s">
        <v>3797</v>
      </c>
      <c r="I1688" s="749">
        <v>0</v>
      </c>
      <c r="J1688" s="750" t="e">
        <f t="shared" si="3332"/>
        <v>#DIV/0!</v>
      </c>
      <c r="K1688" s="749">
        <f t="shared" si="3333"/>
        <v>0</v>
      </c>
      <c r="L1688" s="1018">
        <v>0</v>
      </c>
      <c r="M1688" s="1018">
        <v>0</v>
      </c>
      <c r="N1688" s="1019" t="e">
        <f t="shared" si="3340"/>
        <v>#DIV/0!</v>
      </c>
      <c r="O1688" s="1018">
        <f t="shared" si="3338"/>
        <v>0</v>
      </c>
      <c r="P1688" s="1018">
        <f t="shared" si="3334"/>
        <v>0</v>
      </c>
      <c r="Q1688" s="1018">
        <f t="shared" si="3335"/>
        <v>0</v>
      </c>
      <c r="R1688" s="1019" t="e">
        <f t="shared" si="3339"/>
        <v>#DIV/0!</v>
      </c>
      <c r="S1688" s="1018">
        <f t="shared" si="3336"/>
        <v>0</v>
      </c>
      <c r="T1688" s="84"/>
      <c r="AA1688" s="813">
        <v>0</v>
      </c>
      <c r="AB1688" s="84">
        <f t="shared" ref="AB1688:AB1751" si="3342">Z1688-AA1688</f>
        <v>0</v>
      </c>
      <c r="AE1688" s="84">
        <f t="shared" si="3337"/>
        <v>0</v>
      </c>
    </row>
    <row r="1689" spans="1:31" hidden="1">
      <c r="A1689" s="84"/>
      <c r="B1689" s="84"/>
      <c r="C1689" s="84"/>
      <c r="D1689" s="84"/>
      <c r="F1689" s="1016">
        <v>444</v>
      </c>
      <c r="G1689" s="1017" t="s">
        <v>3798</v>
      </c>
      <c r="I1689" s="749">
        <v>0</v>
      </c>
      <c r="J1689" s="750" t="e">
        <f t="shared" si="3332"/>
        <v>#DIV/0!</v>
      </c>
      <c r="K1689" s="749">
        <f t="shared" si="3333"/>
        <v>0</v>
      </c>
      <c r="L1689" s="1018">
        <v>0</v>
      </c>
      <c r="M1689" s="1018">
        <v>0</v>
      </c>
      <c r="N1689" s="1019" t="e">
        <f t="shared" si="3340"/>
        <v>#DIV/0!</v>
      </c>
      <c r="O1689" s="1018">
        <f t="shared" si="3338"/>
        <v>0</v>
      </c>
      <c r="P1689" s="1018">
        <f t="shared" si="3334"/>
        <v>0</v>
      </c>
      <c r="Q1689" s="1018">
        <f t="shared" si="3335"/>
        <v>0</v>
      </c>
      <c r="R1689" s="1019" t="e">
        <f t="shared" si="3339"/>
        <v>#DIV/0!</v>
      </c>
      <c r="S1689" s="1018">
        <f t="shared" si="3336"/>
        <v>0</v>
      </c>
      <c r="T1689" s="84"/>
      <c r="AA1689" s="813">
        <v>0</v>
      </c>
      <c r="AB1689" s="84">
        <f t="shared" si="3342"/>
        <v>0</v>
      </c>
      <c r="AE1689" s="84">
        <f t="shared" si="3337"/>
        <v>0</v>
      </c>
    </row>
    <row r="1690" spans="1:31" ht="30" hidden="1">
      <c r="A1690" s="84"/>
      <c r="B1690" s="84"/>
      <c r="C1690" s="84"/>
      <c r="D1690" s="84"/>
      <c r="F1690" s="1016">
        <v>4511</v>
      </c>
      <c r="G1690" s="856" t="s">
        <v>1691</v>
      </c>
      <c r="I1690" s="749">
        <v>0</v>
      </c>
      <c r="J1690" s="750" t="e">
        <f t="shared" si="3332"/>
        <v>#DIV/0!</v>
      </c>
      <c r="K1690" s="749">
        <f t="shared" si="3333"/>
        <v>0</v>
      </c>
      <c r="L1690" s="1018">
        <v>0</v>
      </c>
      <c r="M1690" s="1018">
        <v>0</v>
      </c>
      <c r="N1690" s="1019" t="e">
        <f t="shared" si="3340"/>
        <v>#DIV/0!</v>
      </c>
      <c r="O1690" s="1018">
        <f t="shared" si="3338"/>
        <v>0</v>
      </c>
      <c r="P1690" s="1018">
        <f t="shared" si="3334"/>
        <v>0</v>
      </c>
      <c r="Q1690" s="1018">
        <f t="shared" si="3335"/>
        <v>0</v>
      </c>
      <c r="R1690" s="1019" t="e">
        <f t="shared" si="3339"/>
        <v>#DIV/0!</v>
      </c>
      <c r="S1690" s="1018">
        <f t="shared" si="3336"/>
        <v>0</v>
      </c>
      <c r="T1690" s="84"/>
      <c r="AA1690" s="813">
        <v>0</v>
      </c>
      <c r="AB1690" s="84">
        <f t="shared" si="3342"/>
        <v>0</v>
      </c>
      <c r="AE1690" s="84">
        <f t="shared" si="3337"/>
        <v>0</v>
      </c>
    </row>
    <row r="1691" spans="1:31" ht="19.5" hidden="1" customHeight="1">
      <c r="A1691" s="84"/>
      <c r="B1691" s="84"/>
      <c r="C1691" s="84"/>
      <c r="D1691" s="84"/>
      <c r="F1691" s="1016">
        <v>4512</v>
      </c>
      <c r="G1691" s="856" t="s">
        <v>1700</v>
      </c>
      <c r="I1691" s="749">
        <v>0</v>
      </c>
      <c r="J1691" s="750" t="e">
        <f t="shared" si="3332"/>
        <v>#DIV/0!</v>
      </c>
      <c r="K1691" s="749">
        <f t="shared" si="3333"/>
        <v>0</v>
      </c>
      <c r="L1691" s="1018">
        <v>0</v>
      </c>
      <c r="M1691" s="1018">
        <v>0</v>
      </c>
      <c r="N1691" s="1019" t="e">
        <f t="shared" si="3340"/>
        <v>#DIV/0!</v>
      </c>
      <c r="O1691" s="1018">
        <f t="shared" si="3338"/>
        <v>0</v>
      </c>
      <c r="P1691" s="1018">
        <f t="shared" si="3334"/>
        <v>0</v>
      </c>
      <c r="Q1691" s="1018">
        <f t="shared" si="3335"/>
        <v>0</v>
      </c>
      <c r="R1691" s="1019" t="e">
        <f t="shared" si="3339"/>
        <v>#DIV/0!</v>
      </c>
      <c r="S1691" s="1018">
        <f t="shared" si="3336"/>
        <v>0</v>
      </c>
      <c r="T1691" s="84"/>
      <c r="AA1691" s="813">
        <v>0</v>
      </c>
      <c r="AB1691" s="84">
        <f t="shared" si="3342"/>
        <v>0</v>
      </c>
      <c r="AE1691" s="84">
        <f t="shared" si="3337"/>
        <v>0</v>
      </c>
    </row>
    <row r="1692" spans="1:31" ht="30" hidden="1">
      <c r="A1692" s="84"/>
      <c r="B1692" s="84"/>
      <c r="C1692" s="84"/>
      <c r="D1692" s="84"/>
      <c r="F1692" s="1016">
        <v>452</v>
      </c>
      <c r="G1692" s="1017" t="s">
        <v>4124</v>
      </c>
      <c r="I1692" s="749">
        <v>0</v>
      </c>
      <c r="J1692" s="750" t="e">
        <f t="shared" si="3332"/>
        <v>#DIV/0!</v>
      </c>
      <c r="K1692" s="749">
        <f t="shared" si="3333"/>
        <v>0</v>
      </c>
      <c r="L1692" s="1018">
        <v>0</v>
      </c>
      <c r="M1692" s="1018">
        <v>0</v>
      </c>
      <c r="N1692" s="1019" t="e">
        <f t="shared" si="3340"/>
        <v>#DIV/0!</v>
      </c>
      <c r="O1692" s="1018">
        <f t="shared" si="3338"/>
        <v>0</v>
      </c>
      <c r="P1692" s="1018">
        <f t="shared" si="3334"/>
        <v>0</v>
      </c>
      <c r="Q1692" s="1018">
        <f t="shared" si="3335"/>
        <v>0</v>
      </c>
      <c r="R1692" s="1019" t="e">
        <f t="shared" si="3339"/>
        <v>#DIV/0!</v>
      </c>
      <c r="S1692" s="1018">
        <f t="shared" si="3336"/>
        <v>0</v>
      </c>
      <c r="T1692" s="84"/>
      <c r="AA1692" s="813">
        <v>0</v>
      </c>
      <c r="AB1692" s="84">
        <f t="shared" si="3342"/>
        <v>0</v>
      </c>
      <c r="AE1692" s="84">
        <f t="shared" si="3337"/>
        <v>0</v>
      </c>
    </row>
    <row r="1693" spans="1:31" hidden="1">
      <c r="A1693" s="84"/>
      <c r="B1693" s="84"/>
      <c r="C1693" s="84"/>
      <c r="D1693" s="84"/>
      <c r="F1693" s="1016">
        <v>453</v>
      </c>
      <c r="G1693" s="1017" t="s">
        <v>4125</v>
      </c>
      <c r="I1693" s="749">
        <v>0</v>
      </c>
      <c r="J1693" s="750" t="e">
        <f t="shared" si="3332"/>
        <v>#DIV/0!</v>
      </c>
      <c r="K1693" s="749">
        <f t="shared" si="3333"/>
        <v>0</v>
      </c>
      <c r="L1693" s="1018">
        <v>0</v>
      </c>
      <c r="M1693" s="1018">
        <v>0</v>
      </c>
      <c r="N1693" s="1019" t="e">
        <f t="shared" si="3340"/>
        <v>#DIV/0!</v>
      </c>
      <c r="O1693" s="1018">
        <f t="shared" si="3338"/>
        <v>0</v>
      </c>
      <c r="P1693" s="1018">
        <f t="shared" si="3334"/>
        <v>0</v>
      </c>
      <c r="Q1693" s="1018">
        <f t="shared" si="3335"/>
        <v>0</v>
      </c>
      <c r="R1693" s="1019" t="e">
        <f t="shared" si="3339"/>
        <v>#DIV/0!</v>
      </c>
      <c r="S1693" s="1018">
        <f t="shared" si="3336"/>
        <v>0</v>
      </c>
      <c r="T1693" s="84"/>
      <c r="AA1693" s="813">
        <v>0</v>
      </c>
      <c r="AB1693" s="84">
        <f t="shared" si="3342"/>
        <v>0</v>
      </c>
      <c r="AE1693" s="84">
        <f t="shared" si="3337"/>
        <v>0</v>
      </c>
    </row>
    <row r="1694" spans="1:31" hidden="1">
      <c r="A1694" s="84"/>
      <c r="B1694" s="84"/>
      <c r="C1694" s="84"/>
      <c r="D1694" s="84"/>
      <c r="F1694" s="1016">
        <v>454</v>
      </c>
      <c r="G1694" s="1017" t="s">
        <v>3803</v>
      </c>
      <c r="I1694" s="749">
        <v>0</v>
      </c>
      <c r="J1694" s="750" t="e">
        <f t="shared" si="3332"/>
        <v>#DIV/0!</v>
      </c>
      <c r="K1694" s="749">
        <f t="shared" si="3333"/>
        <v>0</v>
      </c>
      <c r="L1694" s="1018">
        <v>0</v>
      </c>
      <c r="M1694" s="1018">
        <v>0</v>
      </c>
      <c r="N1694" s="1019" t="e">
        <f t="shared" si="3340"/>
        <v>#DIV/0!</v>
      </c>
      <c r="O1694" s="1018">
        <f t="shared" si="3338"/>
        <v>0</v>
      </c>
      <c r="P1694" s="1018">
        <f t="shared" si="3334"/>
        <v>0</v>
      </c>
      <c r="Q1694" s="1018">
        <f t="shared" si="3335"/>
        <v>0</v>
      </c>
      <c r="R1694" s="1019" t="e">
        <f t="shared" si="3339"/>
        <v>#DIV/0!</v>
      </c>
      <c r="S1694" s="1018">
        <f t="shared" si="3336"/>
        <v>0</v>
      </c>
      <c r="T1694" s="84"/>
      <c r="AA1694" s="813">
        <v>0</v>
      </c>
      <c r="AB1694" s="84">
        <f t="shared" si="3342"/>
        <v>0</v>
      </c>
      <c r="AE1694" s="84">
        <f t="shared" si="3337"/>
        <v>0</v>
      </c>
    </row>
    <row r="1695" spans="1:31" hidden="1">
      <c r="A1695" s="84"/>
      <c r="B1695" s="84"/>
      <c r="C1695" s="84"/>
      <c r="D1695" s="84"/>
      <c r="F1695" s="1016">
        <v>461</v>
      </c>
      <c r="G1695" s="1017" t="s">
        <v>4106</v>
      </c>
      <c r="I1695" s="749">
        <v>0</v>
      </c>
      <c r="J1695" s="750" t="e">
        <f t="shared" si="3332"/>
        <v>#DIV/0!</v>
      </c>
      <c r="K1695" s="749">
        <f t="shared" si="3333"/>
        <v>0</v>
      </c>
      <c r="L1695" s="1018">
        <v>0</v>
      </c>
      <c r="M1695" s="1018">
        <v>0</v>
      </c>
      <c r="N1695" s="1019" t="e">
        <f t="shared" si="3340"/>
        <v>#DIV/0!</v>
      </c>
      <c r="O1695" s="1018">
        <f t="shared" si="3338"/>
        <v>0</v>
      </c>
      <c r="P1695" s="1018">
        <f t="shared" si="3334"/>
        <v>0</v>
      </c>
      <c r="Q1695" s="1018">
        <f t="shared" si="3335"/>
        <v>0</v>
      </c>
      <c r="R1695" s="1019" t="e">
        <f t="shared" si="3339"/>
        <v>#DIV/0!</v>
      </c>
      <c r="S1695" s="1018">
        <f t="shared" si="3336"/>
        <v>0</v>
      </c>
      <c r="T1695" s="84"/>
      <c r="AA1695" s="813">
        <v>0</v>
      </c>
      <c r="AB1695" s="84">
        <f t="shared" si="3342"/>
        <v>0</v>
      </c>
      <c r="AE1695" s="84">
        <f t="shared" si="3337"/>
        <v>0</v>
      </c>
    </row>
    <row r="1696" spans="1:31" ht="30" hidden="1">
      <c r="A1696" s="84"/>
      <c r="B1696" s="84"/>
      <c r="C1696" s="84"/>
      <c r="D1696" s="84"/>
      <c r="F1696" s="1016">
        <v>462</v>
      </c>
      <c r="G1696" s="1017" t="s">
        <v>3806</v>
      </c>
      <c r="I1696" s="749">
        <v>0</v>
      </c>
      <c r="J1696" s="750" t="e">
        <f t="shared" si="3332"/>
        <v>#DIV/0!</v>
      </c>
      <c r="K1696" s="749">
        <f t="shared" si="3333"/>
        <v>0</v>
      </c>
      <c r="L1696" s="1018">
        <v>0</v>
      </c>
      <c r="M1696" s="1018">
        <v>0</v>
      </c>
      <c r="N1696" s="1019" t="e">
        <f t="shared" si="3340"/>
        <v>#DIV/0!</v>
      </c>
      <c r="O1696" s="1018">
        <f t="shared" si="3338"/>
        <v>0</v>
      </c>
      <c r="P1696" s="1018">
        <f t="shared" si="3334"/>
        <v>0</v>
      </c>
      <c r="Q1696" s="1018">
        <f t="shared" si="3335"/>
        <v>0</v>
      </c>
      <c r="R1696" s="1019" t="e">
        <f t="shared" si="3339"/>
        <v>#DIV/0!</v>
      </c>
      <c r="S1696" s="1018">
        <f t="shared" si="3336"/>
        <v>0</v>
      </c>
      <c r="T1696" s="84"/>
      <c r="AA1696" s="813">
        <v>0</v>
      </c>
      <c r="AB1696" s="84">
        <f t="shared" si="3342"/>
        <v>0</v>
      </c>
      <c r="AE1696" s="84">
        <f t="shared" si="3337"/>
        <v>0</v>
      </c>
    </row>
    <row r="1697" spans="1:31" hidden="1">
      <c r="A1697" s="84"/>
      <c r="B1697" s="84"/>
      <c r="C1697" s="84"/>
      <c r="D1697" s="84"/>
      <c r="F1697" s="1016">
        <v>4631</v>
      </c>
      <c r="G1697" s="1017" t="s">
        <v>3807</v>
      </c>
      <c r="I1697" s="749">
        <v>0</v>
      </c>
      <c r="J1697" s="750" t="e">
        <f t="shared" si="3332"/>
        <v>#DIV/0!</v>
      </c>
      <c r="K1697" s="749">
        <f t="shared" si="3333"/>
        <v>0</v>
      </c>
      <c r="L1697" s="1018">
        <v>0</v>
      </c>
      <c r="M1697" s="1018">
        <v>0</v>
      </c>
      <c r="N1697" s="1019" t="e">
        <f t="shared" si="3340"/>
        <v>#DIV/0!</v>
      </c>
      <c r="O1697" s="1018">
        <f t="shared" si="3338"/>
        <v>0</v>
      </c>
      <c r="P1697" s="1018">
        <f t="shared" si="3334"/>
        <v>0</v>
      </c>
      <c r="Q1697" s="1018">
        <f t="shared" si="3335"/>
        <v>0</v>
      </c>
      <c r="R1697" s="1019" t="e">
        <f t="shared" si="3339"/>
        <v>#DIV/0!</v>
      </c>
      <c r="S1697" s="1018">
        <f t="shared" si="3336"/>
        <v>0</v>
      </c>
      <c r="T1697" s="84"/>
      <c r="AA1697" s="813">
        <v>0</v>
      </c>
      <c r="AB1697" s="84">
        <f t="shared" si="3342"/>
        <v>0</v>
      </c>
      <c r="AE1697" s="84">
        <f t="shared" si="3337"/>
        <v>0</v>
      </c>
    </row>
    <row r="1698" spans="1:31" hidden="1">
      <c r="A1698" s="84"/>
      <c r="B1698" s="84"/>
      <c r="C1698" s="84"/>
      <c r="D1698" s="84"/>
      <c r="F1698" s="1016">
        <v>4632</v>
      </c>
      <c r="G1698" s="1017" t="s">
        <v>3808</v>
      </c>
      <c r="I1698" s="749">
        <v>0</v>
      </c>
      <c r="J1698" s="750" t="e">
        <f t="shared" si="3332"/>
        <v>#DIV/0!</v>
      </c>
      <c r="K1698" s="749">
        <f t="shared" si="3333"/>
        <v>0</v>
      </c>
      <c r="L1698" s="1018">
        <v>0</v>
      </c>
      <c r="M1698" s="1018">
        <v>0</v>
      </c>
      <c r="N1698" s="1019" t="e">
        <f t="shared" si="3340"/>
        <v>#DIV/0!</v>
      </c>
      <c r="O1698" s="1018">
        <f t="shared" si="3338"/>
        <v>0</v>
      </c>
      <c r="P1698" s="1018">
        <f t="shared" si="3334"/>
        <v>0</v>
      </c>
      <c r="Q1698" s="1018">
        <f t="shared" si="3335"/>
        <v>0</v>
      </c>
      <c r="R1698" s="1019" t="e">
        <f t="shared" si="3339"/>
        <v>#DIV/0!</v>
      </c>
      <c r="S1698" s="1018">
        <f t="shared" si="3336"/>
        <v>0</v>
      </c>
      <c r="T1698" s="84"/>
      <c r="AA1698" s="813">
        <v>0</v>
      </c>
      <c r="AB1698" s="84">
        <f t="shared" si="3342"/>
        <v>0</v>
      </c>
      <c r="AE1698" s="84">
        <f t="shared" si="3337"/>
        <v>0</v>
      </c>
    </row>
    <row r="1699" spans="1:31" ht="30" hidden="1">
      <c r="A1699" s="84"/>
      <c r="B1699" s="84"/>
      <c r="C1699" s="84"/>
      <c r="D1699" s="84"/>
      <c r="F1699" s="1016">
        <v>464</v>
      </c>
      <c r="G1699" s="1017" t="s">
        <v>3809</v>
      </c>
      <c r="I1699" s="749">
        <v>0</v>
      </c>
      <c r="J1699" s="750" t="e">
        <f t="shared" si="3332"/>
        <v>#DIV/0!</v>
      </c>
      <c r="K1699" s="749">
        <f t="shared" si="3333"/>
        <v>0</v>
      </c>
      <c r="L1699" s="1018">
        <v>0</v>
      </c>
      <c r="M1699" s="1018">
        <v>0</v>
      </c>
      <c r="N1699" s="1019" t="e">
        <f t="shared" si="3340"/>
        <v>#DIV/0!</v>
      </c>
      <c r="O1699" s="1018">
        <f t="shared" si="3338"/>
        <v>0</v>
      </c>
      <c r="P1699" s="1018">
        <f t="shared" si="3334"/>
        <v>0</v>
      </c>
      <c r="Q1699" s="1018">
        <f t="shared" si="3335"/>
        <v>0</v>
      </c>
      <c r="R1699" s="1019" t="e">
        <f t="shared" si="3339"/>
        <v>#DIV/0!</v>
      </c>
      <c r="S1699" s="1018">
        <f t="shared" si="3336"/>
        <v>0</v>
      </c>
      <c r="T1699" s="84"/>
      <c r="AA1699" s="813">
        <v>0</v>
      </c>
      <c r="AB1699" s="84">
        <f t="shared" si="3342"/>
        <v>0</v>
      </c>
      <c r="AE1699" s="84">
        <f t="shared" si="3337"/>
        <v>0</v>
      </c>
    </row>
    <row r="1700" spans="1:31" hidden="1">
      <c r="A1700" s="84"/>
      <c r="B1700" s="84"/>
      <c r="C1700" s="84"/>
      <c r="D1700" s="84"/>
      <c r="F1700" s="1016">
        <v>465</v>
      </c>
      <c r="G1700" s="1017" t="s">
        <v>4107</v>
      </c>
      <c r="H1700" s="749">
        <v>0</v>
      </c>
      <c r="J1700" s="750" t="e">
        <f t="shared" si="3332"/>
        <v>#DIV/0!</v>
      </c>
      <c r="K1700" s="749">
        <f t="shared" si="3333"/>
        <v>0</v>
      </c>
      <c r="L1700" s="1018">
        <v>0</v>
      </c>
      <c r="M1700" s="1018">
        <v>0</v>
      </c>
      <c r="N1700" s="1019"/>
      <c r="O1700" s="1018">
        <f t="shared" si="3338"/>
        <v>0</v>
      </c>
      <c r="P1700" s="1018">
        <f t="shared" si="3334"/>
        <v>0</v>
      </c>
      <c r="Q1700" s="1018">
        <f t="shared" si="3335"/>
        <v>0</v>
      </c>
      <c r="R1700" s="1019" t="e">
        <f t="shared" si="3339"/>
        <v>#DIV/0!</v>
      </c>
      <c r="S1700" s="1018">
        <f t="shared" si="3336"/>
        <v>0</v>
      </c>
      <c r="T1700" s="84"/>
      <c r="Z1700" s="812">
        <f>H1700-X1700+Y1700</f>
        <v>0</v>
      </c>
      <c r="AA1700" s="813">
        <v>2347884.0299999998</v>
      </c>
      <c r="AB1700" s="84">
        <f t="shared" si="3342"/>
        <v>-2347884.0299999998</v>
      </c>
      <c r="AE1700" s="84">
        <f t="shared" si="3337"/>
        <v>-2347884.0299999998</v>
      </c>
    </row>
    <row r="1701" spans="1:31" hidden="1">
      <c r="A1701" s="84"/>
      <c r="B1701" s="84"/>
      <c r="C1701" s="84"/>
      <c r="D1701" s="84"/>
      <c r="F1701" s="1016">
        <v>472</v>
      </c>
      <c r="G1701" s="1017" t="s">
        <v>3813</v>
      </c>
      <c r="H1701" s="749">
        <v>0</v>
      </c>
      <c r="I1701" s="749">
        <v>0</v>
      </c>
      <c r="K1701" s="749">
        <f t="shared" si="3333"/>
        <v>0</v>
      </c>
      <c r="L1701" s="1018">
        <v>0</v>
      </c>
      <c r="M1701" s="1018">
        <v>0</v>
      </c>
      <c r="N1701" s="1019"/>
      <c r="O1701" s="1018">
        <f t="shared" si="3338"/>
        <v>0</v>
      </c>
      <c r="P1701" s="1018">
        <f t="shared" si="3334"/>
        <v>0</v>
      </c>
      <c r="Q1701" s="1018">
        <f t="shared" si="3335"/>
        <v>0</v>
      </c>
      <c r="R1701" s="1019" t="e">
        <f t="shared" si="3339"/>
        <v>#DIV/0!</v>
      </c>
      <c r="S1701" s="1018">
        <f t="shared" si="3336"/>
        <v>0</v>
      </c>
      <c r="T1701" s="84"/>
      <c r="AA1701" s="813">
        <v>0</v>
      </c>
      <c r="AB1701" s="84">
        <f t="shared" si="3342"/>
        <v>0</v>
      </c>
      <c r="AE1701" s="84">
        <f t="shared" si="3337"/>
        <v>0</v>
      </c>
    </row>
    <row r="1702" spans="1:31" hidden="1">
      <c r="A1702" s="84"/>
      <c r="B1702" s="84"/>
      <c r="C1702" s="84"/>
      <c r="D1702" s="84"/>
      <c r="F1702" s="1016">
        <v>481</v>
      </c>
      <c r="G1702" s="1017" t="s">
        <v>4126</v>
      </c>
      <c r="I1702" s="749">
        <v>0</v>
      </c>
      <c r="J1702" s="750" t="e">
        <f t="shared" si="3332"/>
        <v>#DIV/0!</v>
      </c>
      <c r="K1702" s="749">
        <f t="shared" si="3333"/>
        <v>0</v>
      </c>
      <c r="L1702" s="1018">
        <v>0</v>
      </c>
      <c r="M1702" s="1018">
        <v>0</v>
      </c>
      <c r="N1702" s="1019" t="e">
        <f t="shared" si="3340"/>
        <v>#DIV/0!</v>
      </c>
      <c r="O1702" s="1018">
        <f t="shared" si="3338"/>
        <v>0</v>
      </c>
      <c r="P1702" s="1018">
        <f t="shared" si="3334"/>
        <v>0</v>
      </c>
      <c r="Q1702" s="1018">
        <f t="shared" si="3335"/>
        <v>0</v>
      </c>
      <c r="R1702" s="1019" t="e">
        <f t="shared" si="3339"/>
        <v>#DIV/0!</v>
      </c>
      <c r="S1702" s="1018">
        <f t="shared" si="3336"/>
        <v>0</v>
      </c>
      <c r="T1702" s="84"/>
      <c r="AA1702" s="813">
        <v>0</v>
      </c>
      <c r="AB1702" s="84">
        <f t="shared" si="3342"/>
        <v>0</v>
      </c>
      <c r="AE1702" s="84">
        <f t="shared" si="3337"/>
        <v>0</v>
      </c>
    </row>
    <row r="1703" spans="1:31" hidden="1">
      <c r="A1703" s="84">
        <v>0</v>
      </c>
      <c r="B1703" s="84"/>
      <c r="C1703" s="84"/>
      <c r="D1703" s="84"/>
      <c r="E1703" s="746" t="s">
        <v>3882</v>
      </c>
      <c r="F1703" s="1016">
        <v>482</v>
      </c>
      <c r="G1703" s="1017" t="s">
        <v>4127</v>
      </c>
      <c r="H1703" s="749">
        <v>0</v>
      </c>
      <c r="I1703" s="749">
        <f>10117.32+4934.3</f>
        <v>15051.619999999999</v>
      </c>
      <c r="J1703" s="750" t="e">
        <f t="shared" si="3332"/>
        <v>#DIV/0!</v>
      </c>
      <c r="K1703" s="749">
        <f t="shared" si="3333"/>
        <v>-15051.619999999999</v>
      </c>
      <c r="L1703" s="1018">
        <v>0</v>
      </c>
      <c r="M1703" s="1018">
        <v>0</v>
      </c>
      <c r="N1703" s="1019"/>
      <c r="O1703" s="1018">
        <f t="shared" si="3338"/>
        <v>0</v>
      </c>
      <c r="P1703" s="1018">
        <f t="shared" si="3334"/>
        <v>0</v>
      </c>
      <c r="Q1703" s="1018">
        <f t="shared" si="3335"/>
        <v>15051.619999999999</v>
      </c>
      <c r="R1703" s="1019" t="e">
        <f t="shared" si="3339"/>
        <v>#DIV/0!</v>
      </c>
      <c r="S1703" s="1018">
        <f t="shared" si="3336"/>
        <v>-15051.619999999999</v>
      </c>
      <c r="T1703" s="84"/>
      <c r="Z1703" s="812">
        <f t="shared" ref="Z1703:Z1714" si="3343">H1703-X1703+Y1703</f>
        <v>0</v>
      </c>
      <c r="AA1703" s="813">
        <v>35000</v>
      </c>
      <c r="AB1703" s="84">
        <f t="shared" si="3342"/>
        <v>-35000</v>
      </c>
      <c r="AE1703" s="84">
        <f t="shared" si="3337"/>
        <v>-35000</v>
      </c>
    </row>
    <row r="1704" spans="1:31" hidden="1">
      <c r="A1704" s="84"/>
      <c r="B1704" s="84"/>
      <c r="C1704" s="84"/>
      <c r="D1704" s="84"/>
      <c r="E1704" s="746" t="s">
        <v>5139</v>
      </c>
      <c r="F1704" s="1016">
        <v>483</v>
      </c>
      <c r="G1704" s="1020" t="s">
        <v>4128</v>
      </c>
      <c r="H1704" s="749">
        <v>0</v>
      </c>
      <c r="I1704" s="749">
        <v>1303.48</v>
      </c>
      <c r="J1704" s="750" t="e">
        <f t="shared" si="3332"/>
        <v>#DIV/0!</v>
      </c>
      <c r="K1704" s="749">
        <f t="shared" si="3333"/>
        <v>-1303.48</v>
      </c>
      <c r="L1704" s="1018">
        <v>0</v>
      </c>
      <c r="M1704" s="1018">
        <v>0</v>
      </c>
      <c r="N1704" s="1019"/>
      <c r="O1704" s="1018">
        <f t="shared" si="3338"/>
        <v>0</v>
      </c>
      <c r="P1704" s="1018">
        <f t="shared" si="3334"/>
        <v>0</v>
      </c>
      <c r="Q1704" s="1018">
        <f t="shared" si="3335"/>
        <v>1303.48</v>
      </c>
      <c r="R1704" s="1019" t="e">
        <f t="shared" si="3339"/>
        <v>#DIV/0!</v>
      </c>
      <c r="S1704" s="1018">
        <f t="shared" si="3336"/>
        <v>-1303.48</v>
      </c>
      <c r="T1704" s="84"/>
      <c r="Z1704" s="812">
        <f t="shared" si="3343"/>
        <v>0</v>
      </c>
      <c r="AA1704" s="813">
        <v>35000</v>
      </c>
      <c r="AB1704" s="84">
        <f t="shared" si="3342"/>
        <v>-35000</v>
      </c>
      <c r="AE1704" s="84">
        <f t="shared" si="3337"/>
        <v>-35000</v>
      </c>
    </row>
    <row r="1705" spans="1:31" ht="45" hidden="1">
      <c r="A1705" s="84"/>
      <c r="B1705" s="84"/>
      <c r="C1705" s="84"/>
      <c r="D1705" s="84"/>
      <c r="F1705" s="1016">
        <v>484</v>
      </c>
      <c r="G1705" s="1017" t="s">
        <v>4129</v>
      </c>
      <c r="H1705" s="749">
        <v>0</v>
      </c>
      <c r="J1705" s="750" t="e">
        <f t="shared" si="3332"/>
        <v>#DIV/0!</v>
      </c>
      <c r="L1705" s="1021"/>
      <c r="M1705" s="1021"/>
      <c r="N1705" s="1022"/>
      <c r="O1705" s="1021"/>
      <c r="P1705" s="1021"/>
      <c r="Q1705" s="1021"/>
      <c r="R1705" s="1022"/>
      <c r="S1705" s="1021" t="e">
        <f t="shared" ref="S1705:S1726" si="3344">SUM(H1705:L1705)</f>
        <v>#DIV/0!</v>
      </c>
      <c r="T1705" s="84"/>
      <c r="V1705" s="84"/>
      <c r="W1705" s="84"/>
      <c r="X1705" s="1011"/>
      <c r="Y1705" s="1012"/>
      <c r="Z1705" s="1013">
        <f t="shared" si="3343"/>
        <v>0</v>
      </c>
      <c r="AA1705" s="1014"/>
      <c r="AB1705" s="84">
        <f t="shared" si="3342"/>
        <v>0</v>
      </c>
      <c r="AE1705" s="84">
        <f t="shared" si="3337"/>
        <v>0</v>
      </c>
    </row>
    <row r="1706" spans="1:31" ht="30" hidden="1">
      <c r="A1706" s="84"/>
      <c r="B1706" s="84"/>
      <c r="C1706" s="84"/>
      <c r="D1706" s="84"/>
      <c r="F1706" s="1016">
        <v>485</v>
      </c>
      <c r="G1706" s="1017" t="s">
        <v>4130</v>
      </c>
      <c r="H1706" s="749">
        <v>0</v>
      </c>
      <c r="J1706" s="750" t="e">
        <f t="shared" si="3332"/>
        <v>#DIV/0!</v>
      </c>
      <c r="L1706" s="1021"/>
      <c r="M1706" s="1021"/>
      <c r="N1706" s="1022"/>
      <c r="O1706" s="1021"/>
      <c r="P1706" s="1021"/>
      <c r="Q1706" s="1021"/>
      <c r="R1706" s="1022"/>
      <c r="S1706" s="1021" t="e">
        <f t="shared" si="3344"/>
        <v>#DIV/0!</v>
      </c>
      <c r="T1706" s="84"/>
      <c r="V1706" s="84"/>
      <c r="W1706" s="84"/>
      <c r="X1706" s="1011"/>
      <c r="Y1706" s="1012"/>
      <c r="Z1706" s="1013">
        <f t="shared" si="3343"/>
        <v>0</v>
      </c>
      <c r="AA1706" s="1014"/>
      <c r="AB1706" s="84">
        <f t="shared" si="3342"/>
        <v>0</v>
      </c>
      <c r="AE1706" s="84">
        <f t="shared" si="3337"/>
        <v>0</v>
      </c>
    </row>
    <row r="1707" spans="1:31" ht="30" hidden="1">
      <c r="A1707" s="84"/>
      <c r="B1707" s="84"/>
      <c r="C1707" s="84"/>
      <c r="D1707" s="84"/>
      <c r="F1707" s="1016">
        <v>489</v>
      </c>
      <c r="G1707" s="1017" t="s">
        <v>3821</v>
      </c>
      <c r="H1707" s="749">
        <v>0</v>
      </c>
      <c r="J1707" s="750" t="e">
        <f t="shared" si="3332"/>
        <v>#DIV/0!</v>
      </c>
      <c r="L1707" s="1021"/>
      <c r="M1707" s="1021"/>
      <c r="N1707" s="1022"/>
      <c r="O1707" s="1021"/>
      <c r="P1707" s="1021"/>
      <c r="Q1707" s="1021"/>
      <c r="R1707" s="1022"/>
      <c r="S1707" s="1021" t="e">
        <f t="shared" si="3344"/>
        <v>#DIV/0!</v>
      </c>
      <c r="T1707" s="84"/>
      <c r="V1707" s="84"/>
      <c r="W1707" s="84"/>
      <c r="X1707" s="1011"/>
      <c r="Y1707" s="1012"/>
      <c r="Z1707" s="1013">
        <f t="shared" si="3343"/>
        <v>0</v>
      </c>
      <c r="AA1707" s="1014"/>
      <c r="AB1707" s="84">
        <f t="shared" si="3342"/>
        <v>0</v>
      </c>
      <c r="AE1707" s="84">
        <f t="shared" si="3337"/>
        <v>0</v>
      </c>
    </row>
    <row r="1708" spans="1:31" ht="30" hidden="1">
      <c r="A1708" s="84"/>
      <c r="B1708" s="84"/>
      <c r="C1708" s="84"/>
      <c r="D1708" s="84"/>
      <c r="F1708" s="1016">
        <v>494</v>
      </c>
      <c r="G1708" s="1017" t="s">
        <v>4108</v>
      </c>
      <c r="H1708" s="749">
        <v>0</v>
      </c>
      <c r="J1708" s="750" t="e">
        <f t="shared" si="3332"/>
        <v>#DIV/0!</v>
      </c>
      <c r="L1708" s="1021"/>
      <c r="M1708" s="1021"/>
      <c r="N1708" s="1022"/>
      <c r="O1708" s="1021"/>
      <c r="P1708" s="1021"/>
      <c r="Q1708" s="1021"/>
      <c r="R1708" s="1022"/>
      <c r="S1708" s="1021" t="e">
        <f t="shared" si="3344"/>
        <v>#DIV/0!</v>
      </c>
      <c r="T1708" s="84"/>
      <c r="V1708" s="84"/>
      <c r="W1708" s="84"/>
      <c r="X1708" s="1011"/>
      <c r="Y1708" s="1012"/>
      <c r="Z1708" s="1013">
        <f t="shared" si="3343"/>
        <v>0</v>
      </c>
      <c r="AA1708" s="1014"/>
      <c r="AB1708" s="84">
        <f t="shared" si="3342"/>
        <v>0</v>
      </c>
      <c r="AE1708" s="84">
        <f t="shared" si="3337"/>
        <v>0</v>
      </c>
    </row>
    <row r="1709" spans="1:31" ht="30" hidden="1">
      <c r="A1709" s="84"/>
      <c r="B1709" s="84"/>
      <c r="C1709" s="84"/>
      <c r="D1709" s="84"/>
      <c r="F1709" s="1016">
        <v>495</v>
      </c>
      <c r="G1709" s="1017" t="s">
        <v>4109</v>
      </c>
      <c r="H1709" s="749">
        <v>0</v>
      </c>
      <c r="J1709" s="750" t="e">
        <f t="shared" si="3332"/>
        <v>#DIV/0!</v>
      </c>
      <c r="L1709" s="1021"/>
      <c r="M1709" s="1021"/>
      <c r="N1709" s="1022"/>
      <c r="O1709" s="1021"/>
      <c r="P1709" s="1021"/>
      <c r="Q1709" s="1021"/>
      <c r="R1709" s="1022"/>
      <c r="S1709" s="1021" t="e">
        <f t="shared" si="3344"/>
        <v>#DIV/0!</v>
      </c>
      <c r="T1709" s="84"/>
      <c r="V1709" s="84"/>
      <c r="W1709" s="84"/>
      <c r="X1709" s="1011"/>
      <c r="Y1709" s="1012"/>
      <c r="Z1709" s="1013">
        <f t="shared" si="3343"/>
        <v>0</v>
      </c>
      <c r="AA1709" s="1014"/>
      <c r="AB1709" s="84">
        <f t="shared" si="3342"/>
        <v>0</v>
      </c>
      <c r="AE1709" s="84">
        <f t="shared" si="3337"/>
        <v>0</v>
      </c>
    </row>
    <row r="1710" spans="1:31" ht="45" hidden="1">
      <c r="A1710" s="84"/>
      <c r="B1710" s="84"/>
      <c r="C1710" s="84"/>
      <c r="D1710" s="84"/>
      <c r="F1710" s="1016">
        <v>496</v>
      </c>
      <c r="G1710" s="1017" t="s">
        <v>4110</v>
      </c>
      <c r="H1710" s="749">
        <v>0</v>
      </c>
      <c r="J1710" s="750" t="e">
        <f t="shared" si="3332"/>
        <v>#DIV/0!</v>
      </c>
      <c r="L1710" s="1021"/>
      <c r="M1710" s="1021"/>
      <c r="N1710" s="1022"/>
      <c r="O1710" s="1021"/>
      <c r="P1710" s="1021"/>
      <c r="Q1710" s="1021"/>
      <c r="R1710" s="1022"/>
      <c r="S1710" s="1021" t="e">
        <f t="shared" si="3344"/>
        <v>#DIV/0!</v>
      </c>
      <c r="T1710" s="84"/>
      <c r="V1710" s="84"/>
      <c r="W1710" s="84"/>
      <c r="X1710" s="1011"/>
      <c r="Y1710" s="1012"/>
      <c r="Z1710" s="1013">
        <f t="shared" si="3343"/>
        <v>0</v>
      </c>
      <c r="AA1710" s="1014"/>
      <c r="AB1710" s="84">
        <f t="shared" si="3342"/>
        <v>0</v>
      </c>
      <c r="AE1710" s="84">
        <f t="shared" si="3337"/>
        <v>0</v>
      </c>
    </row>
    <row r="1711" spans="1:31" ht="30" hidden="1">
      <c r="A1711" s="84"/>
      <c r="B1711" s="84"/>
      <c r="C1711" s="84"/>
      <c r="D1711" s="84"/>
      <c r="F1711" s="1016">
        <v>499</v>
      </c>
      <c r="G1711" s="1017" t="s">
        <v>4111</v>
      </c>
      <c r="H1711" s="749">
        <v>0</v>
      </c>
      <c r="J1711" s="750" t="e">
        <f t="shared" si="3332"/>
        <v>#DIV/0!</v>
      </c>
      <c r="L1711" s="1021"/>
      <c r="M1711" s="1021"/>
      <c r="N1711" s="1022"/>
      <c r="O1711" s="1021"/>
      <c r="P1711" s="1021"/>
      <c r="Q1711" s="1021"/>
      <c r="R1711" s="1022"/>
      <c r="S1711" s="1021" t="e">
        <f t="shared" si="3344"/>
        <v>#DIV/0!</v>
      </c>
      <c r="T1711" s="84"/>
      <c r="V1711" s="84"/>
      <c r="W1711" s="84"/>
      <c r="X1711" s="1011"/>
      <c r="Y1711" s="1012"/>
      <c r="Z1711" s="1013">
        <f t="shared" si="3343"/>
        <v>0</v>
      </c>
      <c r="AA1711" s="1014"/>
      <c r="AB1711" s="84">
        <f t="shared" si="3342"/>
        <v>0</v>
      </c>
      <c r="AE1711" s="84">
        <f t="shared" si="3337"/>
        <v>0</v>
      </c>
    </row>
    <row r="1712" spans="1:31" hidden="1">
      <c r="A1712" s="84"/>
      <c r="B1712" s="84"/>
      <c r="C1712" s="84"/>
      <c r="D1712" s="84"/>
      <c r="F1712" s="1016">
        <v>511</v>
      </c>
      <c r="G1712" s="1020" t="s">
        <v>4131</v>
      </c>
      <c r="H1712" s="749">
        <v>0</v>
      </c>
      <c r="J1712" s="750" t="e">
        <f t="shared" si="3332"/>
        <v>#DIV/0!</v>
      </c>
      <c r="L1712" s="1021"/>
      <c r="M1712" s="1021"/>
      <c r="N1712" s="1022"/>
      <c r="O1712" s="1021"/>
      <c r="P1712" s="1021"/>
      <c r="Q1712" s="1021"/>
      <c r="R1712" s="1022"/>
      <c r="S1712" s="1021" t="e">
        <f t="shared" si="3344"/>
        <v>#DIV/0!</v>
      </c>
      <c r="T1712" s="84"/>
      <c r="V1712" s="84"/>
      <c r="W1712" s="84"/>
      <c r="X1712" s="1011"/>
      <c r="Y1712" s="1012"/>
      <c r="Z1712" s="1013">
        <f t="shared" si="3343"/>
        <v>0</v>
      </c>
      <c r="AA1712" s="1014"/>
      <c r="AB1712" s="84">
        <f t="shared" si="3342"/>
        <v>0</v>
      </c>
      <c r="AE1712" s="84">
        <f t="shared" si="3337"/>
        <v>0</v>
      </c>
    </row>
    <row r="1713" spans="1:31" ht="15.75" thickBot="1">
      <c r="A1713" s="84"/>
      <c r="B1713" s="84"/>
      <c r="C1713" s="84"/>
      <c r="D1713" s="84"/>
      <c r="E1713" s="1145" t="s">
        <v>3882</v>
      </c>
      <c r="F1713" s="1016">
        <v>512</v>
      </c>
      <c r="G1713" s="1020" t="s">
        <v>4132</v>
      </c>
      <c r="H1713" s="749">
        <v>100000</v>
      </c>
      <c r="I1713" s="749">
        <f>219980+50755</f>
        <v>270735</v>
      </c>
      <c r="J1713" s="750">
        <f t="shared" si="3332"/>
        <v>2.7073499999999999</v>
      </c>
      <c r="K1713" s="749">
        <f>H1713-I1713</f>
        <v>-170735</v>
      </c>
      <c r="L1713" s="1018">
        <v>0</v>
      </c>
      <c r="M1713" s="1018">
        <v>24950</v>
      </c>
      <c r="N1713" s="1019"/>
      <c r="O1713" s="1018">
        <f>L1713-M1713</f>
        <v>-24950</v>
      </c>
      <c r="P1713" s="1018">
        <f>L1713+H1713</f>
        <v>100000</v>
      </c>
      <c r="Q1713" s="1018">
        <f>M1713+I1713</f>
        <v>295685</v>
      </c>
      <c r="R1713" s="1019">
        <f>Q1713/P1713</f>
        <v>2.9568500000000002</v>
      </c>
      <c r="S1713" s="1018">
        <f>P1713-Q1713</f>
        <v>-195685</v>
      </c>
      <c r="T1713" s="84"/>
      <c r="V1713" s="84"/>
      <c r="W1713" s="84"/>
      <c r="Z1713" s="812">
        <f t="shared" si="3343"/>
        <v>100000</v>
      </c>
      <c r="AA1713" s="813">
        <v>140000</v>
      </c>
      <c r="AB1713" s="84">
        <f t="shared" si="3342"/>
        <v>-40000</v>
      </c>
      <c r="AE1713" s="84">
        <f t="shared" si="3337"/>
        <v>-40000</v>
      </c>
    </row>
    <row r="1714" spans="1:31" ht="15.75" hidden="1" thickBot="1">
      <c r="A1714" s="84"/>
      <c r="B1714" s="84"/>
      <c r="C1714" s="84"/>
      <c r="D1714" s="84"/>
      <c r="E1714" s="746" t="s">
        <v>3883</v>
      </c>
      <c r="F1714" s="1016">
        <v>513</v>
      </c>
      <c r="G1714" s="1020" t="s">
        <v>4133</v>
      </c>
      <c r="H1714" s="749">
        <v>0</v>
      </c>
      <c r="I1714" s="749">
        <v>0</v>
      </c>
      <c r="J1714" s="750" t="e">
        <f t="shared" si="3332"/>
        <v>#DIV/0!</v>
      </c>
      <c r="K1714" s="749">
        <f>H1714-I1714</f>
        <v>0</v>
      </c>
      <c r="L1714" s="1018">
        <v>0</v>
      </c>
      <c r="M1714" s="1018">
        <v>0</v>
      </c>
      <c r="N1714" s="1019"/>
      <c r="O1714" s="1018">
        <f>L1714-M1714</f>
        <v>0</v>
      </c>
      <c r="P1714" s="1018">
        <f>L1714+H1714</f>
        <v>0</v>
      </c>
      <c r="Q1714" s="1018">
        <f>M1714+I1714</f>
        <v>0</v>
      </c>
      <c r="R1714" s="1019" t="e">
        <f>Q1714/P1714</f>
        <v>#DIV/0!</v>
      </c>
      <c r="S1714" s="1018">
        <f>P1714-Q1714</f>
        <v>0</v>
      </c>
      <c r="T1714" s="84"/>
      <c r="W1714" s="84"/>
      <c r="Z1714" s="812">
        <f t="shared" si="3343"/>
        <v>0</v>
      </c>
      <c r="AA1714" s="813">
        <v>0</v>
      </c>
      <c r="AB1714" s="84">
        <f t="shared" si="3342"/>
        <v>0</v>
      </c>
      <c r="AE1714" s="84">
        <f t="shared" si="3337"/>
        <v>0</v>
      </c>
    </row>
    <row r="1715" spans="1:31" ht="15.75" hidden="1" thickBot="1">
      <c r="A1715" s="84"/>
      <c r="B1715" s="84"/>
      <c r="C1715" s="84"/>
      <c r="D1715" s="84"/>
      <c r="F1715" s="1016">
        <v>514</v>
      </c>
      <c r="G1715" s="1017" t="s">
        <v>4134</v>
      </c>
      <c r="L1715" s="1021"/>
      <c r="M1715" s="1021"/>
      <c r="N1715" s="1022"/>
      <c r="O1715" s="1021"/>
      <c r="P1715" s="1021"/>
      <c r="Q1715" s="1021"/>
      <c r="R1715" s="1022"/>
      <c r="S1715" s="1021">
        <f t="shared" si="3344"/>
        <v>0</v>
      </c>
      <c r="T1715" s="84"/>
      <c r="V1715" s="84"/>
      <c r="W1715" s="84"/>
      <c r="X1715" s="1011"/>
      <c r="Y1715" s="1012"/>
      <c r="Z1715" s="1013"/>
      <c r="AA1715" s="1014"/>
      <c r="AB1715" s="84">
        <f t="shared" si="3342"/>
        <v>0</v>
      </c>
    </row>
    <row r="1716" spans="1:31" ht="15.75" hidden="1" thickBot="1">
      <c r="A1716" s="84"/>
      <c r="B1716" s="84"/>
      <c r="C1716" s="84"/>
      <c r="D1716" s="84"/>
      <c r="F1716" s="1016">
        <v>515</v>
      </c>
      <c r="G1716" s="1017" t="s">
        <v>3832</v>
      </c>
      <c r="L1716" s="1021"/>
      <c r="M1716" s="1021"/>
      <c r="N1716" s="1022"/>
      <c r="O1716" s="1021"/>
      <c r="P1716" s="1021"/>
      <c r="Q1716" s="1021"/>
      <c r="R1716" s="1022"/>
      <c r="S1716" s="1021">
        <f t="shared" si="3344"/>
        <v>0</v>
      </c>
      <c r="T1716" s="84"/>
      <c r="V1716" s="84"/>
      <c r="W1716" s="84"/>
      <c r="X1716" s="1011"/>
      <c r="Y1716" s="1012"/>
      <c r="Z1716" s="1013"/>
      <c r="AA1716" s="1014"/>
      <c r="AB1716" s="84">
        <f t="shared" si="3342"/>
        <v>0</v>
      </c>
    </row>
    <row r="1717" spans="1:31" ht="15.75" hidden="1" thickBot="1">
      <c r="A1717" s="84"/>
      <c r="B1717" s="84"/>
      <c r="C1717" s="84"/>
      <c r="D1717" s="84"/>
      <c r="F1717" s="1016">
        <v>521</v>
      </c>
      <c r="G1717" s="1017" t="s">
        <v>4135</v>
      </c>
      <c r="L1717" s="1021"/>
      <c r="M1717" s="1021"/>
      <c r="N1717" s="1022"/>
      <c r="O1717" s="1021"/>
      <c r="P1717" s="1021"/>
      <c r="Q1717" s="1021"/>
      <c r="R1717" s="1022"/>
      <c r="S1717" s="1021">
        <f t="shared" si="3344"/>
        <v>0</v>
      </c>
      <c r="T1717" s="84"/>
      <c r="V1717" s="84"/>
      <c r="W1717" s="84"/>
      <c r="X1717" s="1011"/>
      <c r="Y1717" s="1012"/>
      <c r="Z1717" s="1013"/>
      <c r="AA1717" s="1014"/>
      <c r="AB1717" s="84">
        <f t="shared" si="3342"/>
        <v>0</v>
      </c>
    </row>
    <row r="1718" spans="1:31" ht="15.75" hidden="1" thickBot="1">
      <c r="A1718" s="84"/>
      <c r="B1718" s="84"/>
      <c r="C1718" s="84"/>
      <c r="D1718" s="84"/>
      <c r="F1718" s="1016">
        <v>522</v>
      </c>
      <c r="G1718" s="1017" t="s">
        <v>4136</v>
      </c>
      <c r="L1718" s="1021"/>
      <c r="M1718" s="1021"/>
      <c r="N1718" s="1022"/>
      <c r="O1718" s="1021"/>
      <c r="P1718" s="1021"/>
      <c r="Q1718" s="1021"/>
      <c r="R1718" s="1022"/>
      <c r="S1718" s="1021">
        <f t="shared" si="3344"/>
        <v>0</v>
      </c>
      <c r="T1718" s="84"/>
      <c r="V1718" s="84"/>
      <c r="W1718" s="84"/>
      <c r="X1718" s="1011"/>
      <c r="Y1718" s="1012"/>
      <c r="Z1718" s="1013"/>
      <c r="AA1718" s="1014"/>
      <c r="AB1718" s="84">
        <f t="shared" si="3342"/>
        <v>0</v>
      </c>
    </row>
    <row r="1719" spans="1:31" ht="15.75" hidden="1" thickBot="1">
      <c r="A1719" s="84"/>
      <c r="B1719" s="84"/>
      <c r="C1719" s="84"/>
      <c r="D1719" s="84"/>
      <c r="F1719" s="1016">
        <v>523</v>
      </c>
      <c r="G1719" s="1017" t="s">
        <v>3837</v>
      </c>
      <c r="L1719" s="1021"/>
      <c r="M1719" s="1021"/>
      <c r="N1719" s="1022"/>
      <c r="O1719" s="1021"/>
      <c r="P1719" s="1021"/>
      <c r="Q1719" s="1021"/>
      <c r="R1719" s="1022"/>
      <c r="S1719" s="1021">
        <f t="shared" si="3344"/>
        <v>0</v>
      </c>
      <c r="T1719" s="84"/>
      <c r="V1719" s="84"/>
      <c r="W1719" s="84"/>
      <c r="X1719" s="1011"/>
      <c r="Y1719" s="1012"/>
      <c r="Z1719" s="1013"/>
      <c r="AA1719" s="1014"/>
      <c r="AB1719" s="84">
        <f t="shared" si="3342"/>
        <v>0</v>
      </c>
    </row>
    <row r="1720" spans="1:31" ht="15.75" hidden="1" thickBot="1">
      <c r="A1720" s="84"/>
      <c r="B1720" s="84"/>
      <c r="C1720" s="84"/>
      <c r="D1720" s="84"/>
      <c r="F1720" s="1016">
        <v>531</v>
      </c>
      <c r="G1720" s="1017" t="s">
        <v>4112</v>
      </c>
      <c r="L1720" s="1021"/>
      <c r="M1720" s="1021"/>
      <c r="N1720" s="1022"/>
      <c r="O1720" s="1021"/>
      <c r="P1720" s="1021"/>
      <c r="Q1720" s="1021"/>
      <c r="R1720" s="1022"/>
      <c r="S1720" s="1021">
        <f t="shared" si="3344"/>
        <v>0</v>
      </c>
      <c r="T1720" s="84"/>
      <c r="V1720" s="84"/>
      <c r="W1720" s="84"/>
      <c r="X1720" s="1011"/>
      <c r="Y1720" s="1012"/>
      <c r="Z1720" s="1013"/>
      <c r="AA1720" s="1014"/>
      <c r="AB1720" s="84">
        <f t="shared" si="3342"/>
        <v>0</v>
      </c>
    </row>
    <row r="1721" spans="1:31" ht="15.75" hidden="1" thickBot="1">
      <c r="A1721" s="84"/>
      <c r="B1721" s="84"/>
      <c r="C1721" s="84"/>
      <c r="D1721" s="84"/>
      <c r="F1721" s="1016">
        <v>541</v>
      </c>
      <c r="G1721" s="1017" t="s">
        <v>4137</v>
      </c>
      <c r="L1721" s="1021"/>
      <c r="M1721" s="1021"/>
      <c r="N1721" s="1022"/>
      <c r="O1721" s="1021"/>
      <c r="P1721" s="1021"/>
      <c r="Q1721" s="1021"/>
      <c r="R1721" s="1022"/>
      <c r="S1721" s="1021">
        <f t="shared" si="3344"/>
        <v>0</v>
      </c>
      <c r="T1721" s="84"/>
      <c r="V1721" s="84"/>
      <c r="W1721" s="84"/>
      <c r="X1721" s="1011"/>
      <c r="Y1721" s="1012"/>
      <c r="Z1721" s="1013"/>
      <c r="AA1721" s="1014"/>
      <c r="AB1721" s="84">
        <f t="shared" si="3342"/>
        <v>0</v>
      </c>
    </row>
    <row r="1722" spans="1:31" ht="15.75" hidden="1" thickBot="1">
      <c r="A1722" s="84"/>
      <c r="B1722" s="84"/>
      <c r="C1722" s="84"/>
      <c r="D1722" s="84"/>
      <c r="F1722" s="1016">
        <v>542</v>
      </c>
      <c r="G1722" s="1017" t="s">
        <v>4138</v>
      </c>
      <c r="L1722" s="1021"/>
      <c r="M1722" s="1021"/>
      <c r="N1722" s="1022"/>
      <c r="O1722" s="1021"/>
      <c r="P1722" s="1021"/>
      <c r="Q1722" s="1021"/>
      <c r="R1722" s="1022"/>
      <c r="S1722" s="1021">
        <f t="shared" si="3344"/>
        <v>0</v>
      </c>
      <c r="T1722" s="84"/>
      <c r="V1722" s="84"/>
      <c r="W1722" s="84"/>
      <c r="X1722" s="1011"/>
      <c r="Y1722" s="1012"/>
      <c r="Z1722" s="1013"/>
      <c r="AA1722" s="1014"/>
      <c r="AB1722" s="84">
        <f t="shared" si="3342"/>
        <v>0</v>
      </c>
    </row>
    <row r="1723" spans="1:31" ht="15.75" hidden="1" thickBot="1">
      <c r="A1723" s="84"/>
      <c r="B1723" s="84"/>
      <c r="C1723" s="84"/>
      <c r="D1723" s="84"/>
      <c r="F1723" s="1016">
        <v>543</v>
      </c>
      <c r="G1723" s="1017" t="s">
        <v>3842</v>
      </c>
      <c r="L1723" s="1021"/>
      <c r="M1723" s="1021"/>
      <c r="N1723" s="1022"/>
      <c r="O1723" s="1021"/>
      <c r="P1723" s="1021"/>
      <c r="Q1723" s="1021"/>
      <c r="R1723" s="1022"/>
      <c r="S1723" s="1021">
        <f t="shared" si="3344"/>
        <v>0</v>
      </c>
      <c r="T1723" s="84"/>
      <c r="V1723" s="84"/>
      <c r="W1723" s="84"/>
      <c r="X1723" s="1011"/>
      <c r="Y1723" s="1012"/>
      <c r="Z1723" s="1013"/>
      <c r="AA1723" s="1014"/>
      <c r="AB1723" s="84">
        <f t="shared" si="3342"/>
        <v>0</v>
      </c>
    </row>
    <row r="1724" spans="1:31" ht="45.75" hidden="1" thickBot="1">
      <c r="A1724" s="84"/>
      <c r="B1724" s="84"/>
      <c r="C1724" s="84"/>
      <c r="D1724" s="84"/>
      <c r="F1724" s="1016">
        <v>551</v>
      </c>
      <c r="G1724" s="1017" t="s">
        <v>4113</v>
      </c>
      <c r="L1724" s="1021"/>
      <c r="M1724" s="1021"/>
      <c r="N1724" s="1022"/>
      <c r="O1724" s="1021"/>
      <c r="P1724" s="1021"/>
      <c r="Q1724" s="1021"/>
      <c r="R1724" s="1022"/>
      <c r="S1724" s="1021">
        <f t="shared" si="3344"/>
        <v>0</v>
      </c>
      <c r="T1724" s="84"/>
      <c r="V1724" s="84"/>
      <c r="W1724" s="84"/>
      <c r="X1724" s="1011"/>
      <c r="Y1724" s="1012"/>
      <c r="Z1724" s="1013"/>
      <c r="AA1724" s="1014"/>
      <c r="AB1724" s="84">
        <f t="shared" si="3342"/>
        <v>0</v>
      </c>
    </row>
    <row r="1725" spans="1:31" ht="15.75" hidden="1" thickBot="1">
      <c r="A1725" s="84"/>
      <c r="B1725" s="84"/>
      <c r="C1725" s="84"/>
      <c r="D1725" s="84"/>
      <c r="F1725" s="1023">
        <v>611</v>
      </c>
      <c r="G1725" s="1020" t="s">
        <v>3848</v>
      </c>
      <c r="L1725" s="1021"/>
      <c r="M1725" s="1021"/>
      <c r="N1725" s="1022"/>
      <c r="O1725" s="1021"/>
      <c r="P1725" s="1021"/>
      <c r="Q1725" s="1021"/>
      <c r="R1725" s="1022"/>
      <c r="S1725" s="1021">
        <f t="shared" si="3344"/>
        <v>0</v>
      </c>
      <c r="T1725" s="84"/>
      <c r="V1725" s="84"/>
      <c r="W1725" s="84"/>
      <c r="X1725" s="1011"/>
      <c r="Y1725" s="1012"/>
      <c r="Z1725" s="1013"/>
      <c r="AA1725" s="1014"/>
      <c r="AB1725" s="84">
        <f t="shared" si="3342"/>
        <v>0</v>
      </c>
    </row>
    <row r="1726" spans="1:31" ht="15.75" hidden="1" thickBot="1">
      <c r="A1726" s="84"/>
      <c r="B1726" s="84"/>
      <c r="C1726" s="84"/>
      <c r="D1726" s="84"/>
      <c r="F1726" s="1023">
        <v>620</v>
      </c>
      <c r="G1726" s="1020" t="s">
        <v>89</v>
      </c>
      <c r="L1726" s="1021"/>
      <c r="M1726" s="1021"/>
      <c r="N1726" s="1022"/>
      <c r="O1726" s="1021"/>
      <c r="P1726" s="1021"/>
      <c r="Q1726" s="1021"/>
      <c r="R1726" s="1022"/>
      <c r="S1726" s="1021">
        <f t="shared" si="3344"/>
        <v>0</v>
      </c>
      <c r="T1726" s="84"/>
      <c r="V1726" s="84"/>
      <c r="W1726" s="84"/>
      <c r="X1726" s="1011"/>
      <c r="Y1726" s="1012"/>
      <c r="Z1726" s="1013"/>
      <c r="AA1726" s="1014"/>
      <c r="AB1726" s="84">
        <f t="shared" si="3342"/>
        <v>0</v>
      </c>
    </row>
    <row r="1727" spans="1:31">
      <c r="A1727" s="84"/>
      <c r="B1727" s="84"/>
      <c r="C1727" s="84"/>
      <c r="D1727" s="84"/>
      <c r="E1727" s="1024"/>
      <c r="F1727" s="1023"/>
      <c r="G1727" s="772" t="s">
        <v>4181</v>
      </c>
      <c r="H1727" s="773"/>
      <c r="I1727" s="773"/>
      <c r="J1727" s="774"/>
      <c r="K1727" s="773"/>
      <c r="L1727" s="1025"/>
      <c r="M1727" s="1025"/>
      <c r="N1727" s="1026"/>
      <c r="O1727" s="1025"/>
      <c r="P1727" s="1025"/>
      <c r="Q1727" s="1025"/>
      <c r="R1727" s="1026"/>
      <c r="S1727" s="1025"/>
      <c r="T1727" s="84"/>
      <c r="V1727" s="84"/>
      <c r="W1727" s="84"/>
      <c r="X1727" s="1011"/>
      <c r="Y1727" s="1012"/>
      <c r="Z1727" s="1013"/>
      <c r="AA1727" s="1014"/>
      <c r="AB1727" s="84">
        <f t="shared" si="3342"/>
        <v>0</v>
      </c>
    </row>
    <row r="1728" spans="1:31">
      <c r="A1728" s="84"/>
      <c r="B1728" s="84"/>
      <c r="C1728" s="84"/>
      <c r="D1728" s="84"/>
      <c r="E1728" s="777"/>
      <c r="F1728" s="1027" t="s">
        <v>235</v>
      </c>
      <c r="G1728" s="1004" t="s">
        <v>236</v>
      </c>
      <c r="H1728" s="780">
        <f>SUM(H1668:H1714)</f>
        <v>85150000</v>
      </c>
      <c r="I1728" s="780">
        <f>SUM(I1668:I1714)</f>
        <v>38511895.649999999</v>
      </c>
      <c r="J1728" s="781">
        <f>I1728/H1728</f>
        <v>0.4522829788608338</v>
      </c>
      <c r="K1728" s="780">
        <f>SUM(K1668:K1704)</f>
        <v>46808839.350000001</v>
      </c>
      <c r="L1728" s="1028">
        <v>0</v>
      </c>
      <c r="M1728" s="1028">
        <v>0</v>
      </c>
      <c r="N1728" s="1029"/>
      <c r="O1728" s="1028">
        <f>L1728-M1728</f>
        <v>0</v>
      </c>
      <c r="P1728" s="1028">
        <f>L1728+H1728</f>
        <v>85150000</v>
      </c>
      <c r="Q1728" s="1028">
        <f>M1728+I1728</f>
        <v>38511895.649999999</v>
      </c>
      <c r="R1728" s="1029">
        <f>Q1728/P1728</f>
        <v>0.4522829788608338</v>
      </c>
      <c r="S1728" s="1028">
        <f>P1728-Q1728</f>
        <v>46638104.350000001</v>
      </c>
      <c r="T1728" s="84"/>
      <c r="V1728" s="84"/>
      <c r="W1728" s="84"/>
      <c r="X1728" s="1011"/>
      <c r="Y1728" s="1012"/>
      <c r="AA1728" s="1014"/>
      <c r="AB1728" s="84">
        <f t="shared" si="3342"/>
        <v>0</v>
      </c>
    </row>
    <row r="1729" spans="1:28" hidden="1">
      <c r="A1729" s="84"/>
      <c r="B1729" s="84"/>
      <c r="C1729" s="84"/>
      <c r="D1729" s="84"/>
      <c r="F1729" s="1027" t="s">
        <v>237</v>
      </c>
      <c r="G1729" s="1004" t="s">
        <v>238</v>
      </c>
      <c r="L1729" s="1018"/>
      <c r="M1729" s="1018"/>
      <c r="N1729" s="1019"/>
      <c r="O1729" s="1018"/>
      <c r="P1729" s="1018"/>
      <c r="Q1729" s="1018"/>
      <c r="R1729" s="1019"/>
      <c r="S1729" s="1028">
        <f t="shared" ref="S1729:S1742" si="3345">SUM(H1729:L1729)</f>
        <v>0</v>
      </c>
      <c r="T1729" s="84"/>
      <c r="V1729" s="84"/>
      <c r="W1729" s="84"/>
      <c r="X1729" s="1011"/>
      <c r="Y1729" s="1012"/>
      <c r="Z1729" s="1013"/>
      <c r="AA1729" s="1014"/>
      <c r="AB1729" s="84">
        <f t="shared" si="3342"/>
        <v>0</v>
      </c>
    </row>
    <row r="1730" spans="1:28" hidden="1">
      <c r="A1730" s="84"/>
      <c r="B1730" s="84"/>
      <c r="C1730" s="84"/>
      <c r="D1730" s="84"/>
      <c r="F1730" s="1027" t="s">
        <v>239</v>
      </c>
      <c r="G1730" s="1004" t="s">
        <v>240</v>
      </c>
      <c r="L1730" s="1018"/>
      <c r="M1730" s="1018"/>
      <c r="N1730" s="1019"/>
      <c r="O1730" s="1018"/>
      <c r="P1730" s="1018"/>
      <c r="Q1730" s="1018"/>
      <c r="R1730" s="1019"/>
      <c r="S1730" s="1028">
        <f t="shared" si="3345"/>
        <v>0</v>
      </c>
      <c r="T1730" s="84"/>
      <c r="V1730" s="84"/>
      <c r="W1730" s="84"/>
      <c r="X1730" s="1011"/>
      <c r="Y1730" s="1012"/>
      <c r="Z1730" s="1013"/>
      <c r="AA1730" s="1014"/>
      <c r="AB1730" s="84">
        <f t="shared" si="3342"/>
        <v>0</v>
      </c>
    </row>
    <row r="1731" spans="1:28" hidden="1">
      <c r="A1731" s="84"/>
      <c r="B1731" s="84"/>
      <c r="C1731" s="84"/>
      <c r="D1731" s="84"/>
      <c r="F1731" s="1027" t="s">
        <v>241</v>
      </c>
      <c r="G1731" s="1004" t="s">
        <v>242</v>
      </c>
      <c r="H1731" s="749">
        <v>0</v>
      </c>
      <c r="I1731" s="749">
        <v>0</v>
      </c>
      <c r="K1731" s="749">
        <v>0</v>
      </c>
      <c r="L1731" s="1018">
        <v>0</v>
      </c>
      <c r="M1731" s="1018"/>
      <c r="N1731" s="1019"/>
      <c r="O1731" s="1018">
        <f>L1731-M1731</f>
        <v>0</v>
      </c>
      <c r="P1731" s="1018">
        <v>0</v>
      </c>
      <c r="Q1731" s="1018">
        <f t="shared" ref="Q1731:Q1743" si="3346">M1731+I1731</f>
        <v>0</v>
      </c>
      <c r="R1731" s="1019"/>
      <c r="S1731" s="1028">
        <f>P1731-Q1731</f>
        <v>0</v>
      </c>
      <c r="T1731" s="84"/>
      <c r="V1731" s="84"/>
      <c r="W1731" s="84"/>
      <c r="X1731" s="1011"/>
      <c r="Y1731" s="1012"/>
      <c r="Z1731" s="1013"/>
      <c r="AA1731" s="1014"/>
      <c r="AB1731" s="84">
        <f t="shared" si="3342"/>
        <v>0</v>
      </c>
    </row>
    <row r="1732" spans="1:28" hidden="1">
      <c r="A1732" s="84"/>
      <c r="B1732" s="84"/>
      <c r="C1732" s="84"/>
      <c r="D1732" s="84"/>
      <c r="F1732" s="1027" t="s">
        <v>243</v>
      </c>
      <c r="G1732" s="1004" t="s">
        <v>244</v>
      </c>
      <c r="L1732" s="1018"/>
      <c r="M1732" s="1018"/>
      <c r="N1732" s="1019"/>
      <c r="O1732" s="1018"/>
      <c r="P1732" s="1018"/>
      <c r="Q1732" s="1018">
        <f t="shared" si="3346"/>
        <v>0</v>
      </c>
      <c r="R1732" s="1019"/>
      <c r="S1732" s="1028">
        <f t="shared" si="3345"/>
        <v>0</v>
      </c>
      <c r="T1732" s="84"/>
      <c r="V1732" s="84"/>
      <c r="W1732" s="84"/>
      <c r="X1732" s="1011"/>
      <c r="Y1732" s="1012"/>
      <c r="Z1732" s="1013"/>
      <c r="AA1732" s="1014"/>
      <c r="AB1732" s="84">
        <f t="shared" si="3342"/>
        <v>0</v>
      </c>
    </row>
    <row r="1733" spans="1:28" hidden="1">
      <c r="A1733" s="84"/>
      <c r="B1733" s="84"/>
      <c r="C1733" s="84"/>
      <c r="D1733" s="84"/>
      <c r="F1733" s="1027" t="s">
        <v>245</v>
      </c>
      <c r="G1733" s="1004" t="s">
        <v>246</v>
      </c>
      <c r="L1733" s="1018"/>
      <c r="M1733" s="1018"/>
      <c r="N1733" s="1019"/>
      <c r="O1733" s="1018"/>
      <c r="P1733" s="1018"/>
      <c r="Q1733" s="1018">
        <f t="shared" si="3346"/>
        <v>0</v>
      </c>
      <c r="R1733" s="1019"/>
      <c r="S1733" s="1028">
        <f t="shared" si="3345"/>
        <v>0</v>
      </c>
      <c r="T1733" s="84"/>
      <c r="V1733" s="84"/>
      <c r="W1733" s="84"/>
      <c r="X1733" s="1011"/>
      <c r="Y1733" s="1012"/>
      <c r="Z1733" s="1013"/>
      <c r="AA1733" s="1014"/>
      <c r="AB1733" s="84">
        <f t="shared" si="3342"/>
        <v>0</v>
      </c>
    </row>
    <row r="1734" spans="1:28">
      <c r="A1734" s="84"/>
      <c r="B1734" s="84"/>
      <c r="C1734" s="84"/>
      <c r="D1734" s="84"/>
      <c r="F1734" s="1027" t="s">
        <v>247</v>
      </c>
      <c r="G1734" s="1004" t="s">
        <v>4692</v>
      </c>
      <c r="H1734" s="749">
        <v>0</v>
      </c>
      <c r="I1734" s="749">
        <v>0</v>
      </c>
      <c r="K1734" s="749">
        <v>0</v>
      </c>
      <c r="L1734" s="1018">
        <f>11496408+247500</f>
        <v>11743908</v>
      </c>
      <c r="M1734" s="1018">
        <v>5620975.2599999998</v>
      </c>
      <c r="N1734" s="1019">
        <f>M1734/L1734</f>
        <v>0.47862902706662891</v>
      </c>
      <c r="O1734" s="1018">
        <f>L1734-M1734</f>
        <v>6122932.7400000002</v>
      </c>
      <c r="P1734" s="1018">
        <f>L1734+H1734</f>
        <v>11743908</v>
      </c>
      <c r="Q1734" s="1018">
        <f t="shared" si="3346"/>
        <v>5620975.2599999998</v>
      </c>
      <c r="R1734" s="1019">
        <f>Q1734/P1734</f>
        <v>0.47862902706662891</v>
      </c>
      <c r="S1734" s="1028">
        <f>P1734-Q1734</f>
        <v>6122932.7400000002</v>
      </c>
      <c r="T1734" s="84"/>
      <c r="V1734" s="84"/>
      <c r="W1734" s="84"/>
      <c r="X1734" s="1011"/>
      <c r="Y1734" s="1012"/>
      <c r="Z1734" s="1013"/>
      <c r="AA1734" s="1014"/>
      <c r="AB1734" s="84">
        <f t="shared" si="3342"/>
        <v>0</v>
      </c>
    </row>
    <row r="1735" spans="1:28" ht="30" hidden="1">
      <c r="A1735" s="84"/>
      <c r="B1735" s="84"/>
      <c r="C1735" s="84"/>
      <c r="D1735" s="84"/>
      <c r="F1735" s="1027" t="s">
        <v>248</v>
      </c>
      <c r="G1735" s="1004" t="s">
        <v>4691</v>
      </c>
      <c r="L1735" s="1030"/>
      <c r="M1735" s="1030"/>
      <c r="N1735" s="1031"/>
      <c r="O1735" s="1030"/>
      <c r="P1735" s="1030"/>
      <c r="Q1735" s="1030">
        <f t="shared" si="3346"/>
        <v>0</v>
      </c>
      <c r="R1735" s="1031"/>
      <c r="S1735" s="1032">
        <f t="shared" si="3345"/>
        <v>0</v>
      </c>
      <c r="T1735" s="84"/>
      <c r="V1735" s="84"/>
      <c r="W1735" s="84"/>
      <c r="X1735" s="1011"/>
      <c r="Y1735" s="1012"/>
      <c r="Z1735" s="1013"/>
      <c r="AA1735" s="1014"/>
      <c r="AB1735" s="84">
        <f t="shared" si="3342"/>
        <v>0</v>
      </c>
    </row>
    <row r="1736" spans="1:28" hidden="1">
      <c r="A1736" s="84"/>
      <c r="B1736" s="84"/>
      <c r="C1736" s="84"/>
      <c r="D1736" s="84"/>
      <c r="F1736" s="1027" t="s">
        <v>249</v>
      </c>
      <c r="G1736" s="1004" t="s">
        <v>58</v>
      </c>
      <c r="L1736" s="1030"/>
      <c r="M1736" s="1030"/>
      <c r="N1736" s="1031"/>
      <c r="O1736" s="1030"/>
      <c r="P1736" s="1030"/>
      <c r="Q1736" s="1030">
        <f t="shared" si="3346"/>
        <v>0</v>
      </c>
      <c r="R1736" s="1031"/>
      <c r="S1736" s="1032">
        <f t="shared" si="3345"/>
        <v>0</v>
      </c>
      <c r="T1736" s="84"/>
      <c r="V1736" s="84"/>
      <c r="W1736" s="84"/>
      <c r="X1736" s="1011"/>
      <c r="Y1736" s="1012"/>
      <c r="Z1736" s="1013"/>
      <c r="AA1736" s="1014"/>
      <c r="AB1736" s="84">
        <f t="shared" si="3342"/>
        <v>0</v>
      </c>
    </row>
    <row r="1737" spans="1:28" hidden="1">
      <c r="A1737" s="84"/>
      <c r="B1737" s="84"/>
      <c r="C1737" s="84"/>
      <c r="D1737" s="84"/>
      <c r="F1737" s="1027" t="s">
        <v>250</v>
      </c>
      <c r="G1737" s="1004" t="s">
        <v>251</v>
      </c>
      <c r="L1737" s="1030"/>
      <c r="M1737" s="1030"/>
      <c r="N1737" s="1031"/>
      <c r="O1737" s="1030"/>
      <c r="P1737" s="1030"/>
      <c r="Q1737" s="1030">
        <f t="shared" si="3346"/>
        <v>0</v>
      </c>
      <c r="R1737" s="1031"/>
      <c r="S1737" s="1032">
        <f t="shared" si="3345"/>
        <v>0</v>
      </c>
      <c r="T1737" s="84"/>
      <c r="V1737" s="84"/>
      <c r="W1737" s="84"/>
      <c r="X1737" s="1011"/>
      <c r="Y1737" s="1012"/>
      <c r="Z1737" s="1013"/>
      <c r="AA1737" s="1014"/>
      <c r="AB1737" s="84">
        <f t="shared" si="3342"/>
        <v>0</v>
      </c>
    </row>
    <row r="1738" spans="1:28" hidden="1">
      <c r="A1738" s="84"/>
      <c r="B1738" s="84"/>
      <c r="C1738" s="84"/>
      <c r="D1738" s="84"/>
      <c r="F1738" s="1027" t="s">
        <v>252</v>
      </c>
      <c r="G1738" s="1004" t="s">
        <v>253</v>
      </c>
      <c r="L1738" s="1030"/>
      <c r="M1738" s="1030"/>
      <c r="N1738" s="1031"/>
      <c r="O1738" s="1030"/>
      <c r="P1738" s="1030"/>
      <c r="Q1738" s="1030">
        <f t="shared" si="3346"/>
        <v>0</v>
      </c>
      <c r="R1738" s="1031"/>
      <c r="S1738" s="1032">
        <f t="shared" si="3345"/>
        <v>0</v>
      </c>
      <c r="T1738" s="84"/>
      <c r="V1738" s="84"/>
      <c r="W1738" s="84"/>
      <c r="X1738" s="1011"/>
      <c r="Y1738" s="1012"/>
      <c r="Z1738" s="1013"/>
      <c r="AA1738" s="1014"/>
      <c r="AB1738" s="84">
        <f t="shared" si="3342"/>
        <v>0</v>
      </c>
    </row>
    <row r="1739" spans="1:28" ht="30" hidden="1">
      <c r="A1739" s="84"/>
      <c r="B1739" s="84"/>
      <c r="C1739" s="84"/>
      <c r="D1739" s="84"/>
      <c r="F1739" s="1027" t="s">
        <v>254</v>
      </c>
      <c r="G1739" s="1004" t="s">
        <v>255</v>
      </c>
      <c r="L1739" s="1030"/>
      <c r="M1739" s="1030"/>
      <c r="N1739" s="1031"/>
      <c r="O1739" s="1030"/>
      <c r="P1739" s="1030"/>
      <c r="Q1739" s="1030">
        <f t="shared" si="3346"/>
        <v>0</v>
      </c>
      <c r="R1739" s="1031"/>
      <c r="S1739" s="1032">
        <f t="shared" si="3345"/>
        <v>0</v>
      </c>
      <c r="T1739" s="84"/>
      <c r="V1739" s="84"/>
      <c r="W1739" s="84"/>
      <c r="X1739" s="1011"/>
      <c r="Y1739" s="1012"/>
      <c r="Z1739" s="1013"/>
      <c r="AA1739" s="1014"/>
      <c r="AB1739" s="84">
        <f t="shared" si="3342"/>
        <v>0</v>
      </c>
    </row>
    <row r="1740" spans="1:28" hidden="1">
      <c r="A1740" s="84"/>
      <c r="B1740" s="84"/>
      <c r="C1740" s="84"/>
      <c r="D1740" s="84"/>
      <c r="F1740" s="1027" t="s">
        <v>256</v>
      </c>
      <c r="G1740" s="1004" t="s">
        <v>257</v>
      </c>
      <c r="H1740" s="749">
        <v>0</v>
      </c>
      <c r="I1740" s="749">
        <v>0</v>
      </c>
      <c r="K1740" s="749">
        <v>0</v>
      </c>
      <c r="L1740" s="871">
        <v>0</v>
      </c>
      <c r="M1740" s="871">
        <v>56065.42</v>
      </c>
      <c r="N1740" s="872" t="e">
        <f>M1740/L1740</f>
        <v>#DIV/0!</v>
      </c>
      <c r="O1740" s="871">
        <f>L1740-M1740</f>
        <v>-56065.42</v>
      </c>
      <c r="P1740" s="871">
        <f>L1740+H1740</f>
        <v>0</v>
      </c>
      <c r="Q1740" s="871">
        <f t="shared" si="3346"/>
        <v>56065.42</v>
      </c>
      <c r="R1740" s="872" t="e">
        <f>Q1740/P1740</f>
        <v>#DIV/0!</v>
      </c>
      <c r="S1740" s="900">
        <f>P1740-Q1740</f>
        <v>-56065.42</v>
      </c>
      <c r="T1740" s="84"/>
      <c r="V1740" s="84"/>
      <c r="W1740" s="84"/>
      <c r="X1740" s="1011"/>
      <c r="Y1740" s="1012"/>
      <c r="Z1740" s="1013"/>
      <c r="AA1740" s="1014"/>
      <c r="AB1740" s="84">
        <f t="shared" si="3342"/>
        <v>0</v>
      </c>
    </row>
    <row r="1741" spans="1:28" ht="30" hidden="1">
      <c r="A1741" s="84"/>
      <c r="B1741" s="84"/>
      <c r="C1741" s="84"/>
      <c r="D1741" s="84"/>
      <c r="F1741" s="1027" t="s">
        <v>258</v>
      </c>
      <c r="G1741" s="1004" t="s">
        <v>259</v>
      </c>
      <c r="L1741" s="1030"/>
      <c r="M1741" s="1030"/>
      <c r="N1741" s="1031"/>
      <c r="O1741" s="1030"/>
      <c r="P1741" s="1030"/>
      <c r="Q1741" s="1030">
        <f t="shared" si="3346"/>
        <v>0</v>
      </c>
      <c r="R1741" s="1031"/>
      <c r="S1741" s="1032">
        <f t="shared" si="3345"/>
        <v>0</v>
      </c>
      <c r="T1741" s="84"/>
      <c r="V1741" s="84"/>
      <c r="W1741" s="84"/>
      <c r="X1741" s="1011"/>
      <c r="Y1741" s="1012"/>
      <c r="Z1741" s="1013"/>
      <c r="AA1741" s="1014"/>
      <c r="AB1741" s="84">
        <f t="shared" si="3342"/>
        <v>0</v>
      </c>
    </row>
    <row r="1742" spans="1:28" ht="30" hidden="1">
      <c r="A1742" s="84"/>
      <c r="B1742" s="84"/>
      <c r="C1742" s="84"/>
      <c r="D1742" s="84"/>
      <c r="F1742" s="1027" t="s">
        <v>260</v>
      </c>
      <c r="G1742" s="1004" t="s">
        <v>261</v>
      </c>
      <c r="L1742" s="1030"/>
      <c r="M1742" s="1030"/>
      <c r="N1742" s="1031"/>
      <c r="O1742" s="1030"/>
      <c r="P1742" s="1030"/>
      <c r="Q1742" s="1030">
        <f t="shared" si="3346"/>
        <v>0</v>
      </c>
      <c r="R1742" s="1031"/>
      <c r="S1742" s="1032">
        <f t="shared" si="3345"/>
        <v>0</v>
      </c>
      <c r="T1742" s="84"/>
      <c r="V1742" s="84"/>
      <c r="W1742" s="84"/>
      <c r="X1742" s="1011"/>
      <c r="Y1742" s="1012"/>
      <c r="Z1742" s="1013"/>
      <c r="AA1742" s="1014"/>
      <c r="AB1742" s="84">
        <f t="shared" si="3342"/>
        <v>0</v>
      </c>
    </row>
    <row r="1743" spans="1:28" ht="15.75" thickBot="1">
      <c r="A1743" s="84"/>
      <c r="B1743" s="84"/>
      <c r="C1743" s="84"/>
      <c r="D1743" s="84"/>
      <c r="F1743" s="1027" t="s">
        <v>262</v>
      </c>
      <c r="G1743" s="1004" t="s">
        <v>263</v>
      </c>
      <c r="H1743" s="780">
        <v>0</v>
      </c>
      <c r="I1743" s="780">
        <v>0</v>
      </c>
      <c r="J1743" s="781"/>
      <c r="K1743" s="780">
        <v>0</v>
      </c>
      <c r="L1743" s="1028">
        <v>1120000</v>
      </c>
      <c r="M1743" s="1028">
        <v>554115.14</v>
      </c>
      <c r="N1743" s="1029">
        <f>M1743/L1743</f>
        <v>0.49474566071428572</v>
      </c>
      <c r="O1743" s="1028">
        <f>L1743-M1743</f>
        <v>565884.86</v>
      </c>
      <c r="P1743" s="1028">
        <f>L1743+H1743</f>
        <v>1120000</v>
      </c>
      <c r="Q1743" s="1028">
        <f t="shared" si="3346"/>
        <v>554115.14</v>
      </c>
      <c r="R1743" s="1029">
        <f>Q1743/P1743</f>
        <v>0.49474566071428572</v>
      </c>
      <c r="S1743" s="1028">
        <f>P1743-Q1743</f>
        <v>565884.86</v>
      </c>
      <c r="T1743" s="84"/>
      <c r="V1743" s="84"/>
      <c r="W1743" s="84"/>
      <c r="X1743" s="1011"/>
      <c r="Y1743" s="1012"/>
      <c r="Z1743" s="1013"/>
      <c r="AA1743" s="1014"/>
      <c r="AB1743" s="84">
        <f t="shared" si="3342"/>
        <v>0</v>
      </c>
    </row>
    <row r="1744" spans="1:28" ht="15.75" thickBot="1">
      <c r="A1744" s="84"/>
      <c r="B1744" s="84"/>
      <c r="C1744" s="84"/>
      <c r="D1744" s="84"/>
      <c r="G1744" s="784" t="s">
        <v>4182</v>
      </c>
      <c r="H1744" s="785">
        <f>SUM(H1728:H1743)</f>
        <v>85150000</v>
      </c>
      <c r="I1744" s="785">
        <f>SUM(I1728:I1743)</f>
        <v>38511895.649999999</v>
      </c>
      <c r="J1744" s="786">
        <f>I1744/H1744</f>
        <v>0.4522829788608338</v>
      </c>
      <c r="K1744" s="785">
        <f>SUM(K1728:K1743)</f>
        <v>46808839.350000001</v>
      </c>
      <c r="L1744" s="1033">
        <f>SUM(L1728:L1743)</f>
        <v>12863908</v>
      </c>
      <c r="M1744" s="1033">
        <f>SUM(M1728:M1743)</f>
        <v>6231155.8199999994</v>
      </c>
      <c r="N1744" s="1034">
        <f>M1744/L1744</f>
        <v>0.48439057710922678</v>
      </c>
      <c r="O1744" s="1033">
        <f>SUM(O1728:O1743)</f>
        <v>6632752.1800000006</v>
      </c>
      <c r="P1744" s="1033">
        <f>SUM(P1728:P1743)</f>
        <v>98013908</v>
      </c>
      <c r="Q1744" s="1033">
        <f>SUM(Q1728:Q1743)</f>
        <v>44743051.469999999</v>
      </c>
      <c r="R1744" s="1034">
        <f>Q1744/P1744</f>
        <v>0.45649696438999249</v>
      </c>
      <c r="S1744" s="1033">
        <f>SUM(S1728:S1743)</f>
        <v>53270856.530000001</v>
      </c>
      <c r="T1744" s="84"/>
      <c r="V1744" s="84"/>
      <c r="W1744" s="84"/>
      <c r="X1744" s="1011"/>
      <c r="Y1744" s="1012"/>
      <c r="Z1744" s="1013"/>
      <c r="AA1744" s="1014"/>
      <c r="AB1744" s="84">
        <f t="shared" si="3342"/>
        <v>0</v>
      </c>
    </row>
    <row r="1745" spans="1:28" ht="28.5" collapsed="1">
      <c r="A1745" s="84"/>
      <c r="B1745" s="84"/>
      <c r="C1745" s="84"/>
      <c r="D1745" s="84"/>
      <c r="E1745" s="1024"/>
      <c r="F1745" s="1023"/>
      <c r="G1745" s="1035" t="s">
        <v>4191</v>
      </c>
      <c r="H1745" s="790"/>
      <c r="I1745" s="791"/>
      <c r="J1745" s="792"/>
      <c r="K1745" s="791"/>
      <c r="L1745" s="1036"/>
      <c r="M1745" s="1037"/>
      <c r="N1745" s="1038"/>
      <c r="O1745" s="1037"/>
      <c r="P1745" s="1037"/>
      <c r="Q1745" s="1037"/>
      <c r="R1745" s="1038"/>
      <c r="S1745" s="1039"/>
      <c r="T1745" s="84"/>
      <c r="V1745" s="84"/>
      <c r="W1745" s="84"/>
      <c r="X1745" s="1011"/>
      <c r="Y1745" s="1012"/>
      <c r="Z1745" s="1013"/>
      <c r="AA1745" s="1014"/>
      <c r="AB1745" s="84">
        <f t="shared" si="3342"/>
        <v>0</v>
      </c>
    </row>
    <row r="1746" spans="1:28">
      <c r="A1746" s="84"/>
      <c r="B1746" s="84"/>
      <c r="C1746" s="84"/>
      <c r="D1746" s="84"/>
      <c r="E1746" s="777"/>
      <c r="F1746" s="1027" t="s">
        <v>235</v>
      </c>
      <c r="G1746" s="1004" t="s">
        <v>236</v>
      </c>
      <c r="H1746" s="780">
        <f>H1728</f>
        <v>85150000</v>
      </c>
      <c r="I1746" s="780">
        <f t="shared" ref="I1746:S1746" si="3347">I1728</f>
        <v>38511895.649999999</v>
      </c>
      <c r="J1746" s="781">
        <f t="shared" si="3347"/>
        <v>0.4522829788608338</v>
      </c>
      <c r="K1746" s="780">
        <f t="shared" si="3347"/>
        <v>46808839.350000001</v>
      </c>
      <c r="L1746" s="1028">
        <f t="shared" si="3347"/>
        <v>0</v>
      </c>
      <c r="M1746" s="1028">
        <f t="shared" si="3347"/>
        <v>0</v>
      </c>
      <c r="N1746" s="1029">
        <f t="shared" si="3347"/>
        <v>0</v>
      </c>
      <c r="O1746" s="1028">
        <f t="shared" si="3347"/>
        <v>0</v>
      </c>
      <c r="P1746" s="1028">
        <f t="shared" si="3347"/>
        <v>85150000</v>
      </c>
      <c r="Q1746" s="1028">
        <f t="shared" si="3347"/>
        <v>38511895.649999999</v>
      </c>
      <c r="R1746" s="1029">
        <f t="shared" si="3347"/>
        <v>0.4522829788608338</v>
      </c>
      <c r="S1746" s="1028">
        <f t="shared" si="3347"/>
        <v>46638104.350000001</v>
      </c>
      <c r="T1746" s="84"/>
      <c r="V1746" s="84"/>
      <c r="W1746" s="84"/>
      <c r="X1746" s="1011"/>
      <c r="Y1746" s="1012"/>
      <c r="Z1746" s="1013"/>
      <c r="AA1746" s="1014"/>
      <c r="AB1746" s="84">
        <f t="shared" si="3342"/>
        <v>0</v>
      </c>
    </row>
    <row r="1747" spans="1:28" hidden="1">
      <c r="A1747" s="84"/>
      <c r="B1747" s="84"/>
      <c r="C1747" s="84"/>
      <c r="D1747" s="84"/>
      <c r="F1747" s="1027" t="s">
        <v>237</v>
      </c>
      <c r="G1747" s="1004" t="s">
        <v>238</v>
      </c>
      <c r="L1747" s="1030"/>
      <c r="M1747" s="1030"/>
      <c r="N1747" s="1031"/>
      <c r="O1747" s="1030"/>
      <c r="P1747" s="1030"/>
      <c r="Q1747" s="1030"/>
      <c r="R1747" s="1031"/>
      <c r="S1747" s="1032">
        <f t="shared" ref="S1747:S1760" si="3348">SUM(H1747:L1747)</f>
        <v>0</v>
      </c>
      <c r="T1747" s="84"/>
      <c r="V1747" s="84"/>
      <c r="W1747" s="84"/>
      <c r="X1747" s="1011"/>
      <c r="Y1747" s="1012"/>
      <c r="Z1747" s="1013"/>
      <c r="AA1747" s="1014"/>
      <c r="AB1747" s="84">
        <f t="shared" si="3342"/>
        <v>0</v>
      </c>
    </row>
    <row r="1748" spans="1:28" hidden="1">
      <c r="A1748" s="84"/>
      <c r="B1748" s="84"/>
      <c r="C1748" s="84"/>
      <c r="D1748" s="84"/>
      <c r="F1748" s="1027" t="s">
        <v>239</v>
      </c>
      <c r="G1748" s="1004" t="s">
        <v>240</v>
      </c>
      <c r="L1748" s="1030"/>
      <c r="M1748" s="1030"/>
      <c r="N1748" s="1031"/>
      <c r="O1748" s="1030"/>
      <c r="P1748" s="1030"/>
      <c r="Q1748" s="1030"/>
      <c r="R1748" s="1031"/>
      <c r="S1748" s="1032">
        <f t="shared" si="3348"/>
        <v>0</v>
      </c>
      <c r="T1748" s="84"/>
      <c r="V1748" s="84"/>
      <c r="W1748" s="84"/>
      <c r="X1748" s="1011"/>
      <c r="Y1748" s="1012"/>
      <c r="Z1748" s="1013"/>
      <c r="AA1748" s="1014"/>
      <c r="AB1748" s="84">
        <f t="shared" si="3342"/>
        <v>0</v>
      </c>
    </row>
    <row r="1749" spans="1:28" hidden="1">
      <c r="F1749" s="1027" t="s">
        <v>241</v>
      </c>
      <c r="G1749" s="1004" t="s">
        <v>242</v>
      </c>
      <c r="H1749" s="749">
        <v>0</v>
      </c>
      <c r="I1749" s="749">
        <v>0</v>
      </c>
      <c r="K1749" s="749">
        <v>0</v>
      </c>
      <c r="L1749" s="1018">
        <v>0</v>
      </c>
      <c r="M1749" s="1018">
        <f>M1731</f>
        <v>0</v>
      </c>
      <c r="N1749" s="1019"/>
      <c r="O1749" s="1018">
        <f>L1749-M1749</f>
        <v>0</v>
      </c>
      <c r="P1749" s="1018">
        <f>L1749+H1749</f>
        <v>0</v>
      </c>
      <c r="Q1749" s="1018">
        <f>M1749+I1749</f>
        <v>0</v>
      </c>
      <c r="R1749" s="1019"/>
      <c r="S1749" s="1028">
        <f>P1749-Q1749</f>
        <v>0</v>
      </c>
      <c r="T1749" s="84"/>
      <c r="V1749" s="84"/>
      <c r="W1749" s="84"/>
      <c r="X1749" s="1011"/>
      <c r="Y1749" s="1012"/>
      <c r="Z1749" s="1013"/>
      <c r="AA1749" s="1014"/>
      <c r="AB1749" s="84">
        <f t="shared" si="3342"/>
        <v>0</v>
      </c>
    </row>
    <row r="1750" spans="1:28" hidden="1">
      <c r="F1750" s="1027" t="s">
        <v>243</v>
      </c>
      <c r="G1750" s="1004" t="s">
        <v>244</v>
      </c>
      <c r="L1750" s="1018"/>
      <c r="M1750" s="1018"/>
      <c r="N1750" s="1019"/>
      <c r="O1750" s="1018"/>
      <c r="P1750" s="1018"/>
      <c r="Q1750" s="1018"/>
      <c r="R1750" s="1019" t="e">
        <f t="shared" ref="R1750:R1760" si="3349">Q1750/P1750</f>
        <v>#DIV/0!</v>
      </c>
      <c r="S1750" s="1028">
        <f t="shared" si="3348"/>
        <v>0</v>
      </c>
      <c r="T1750" s="84"/>
      <c r="V1750" s="84"/>
      <c r="W1750" s="84"/>
      <c r="X1750" s="1011"/>
      <c r="Y1750" s="1012"/>
      <c r="Z1750" s="1013"/>
      <c r="AA1750" s="1014"/>
      <c r="AB1750" s="84">
        <f t="shared" si="3342"/>
        <v>0</v>
      </c>
    </row>
    <row r="1751" spans="1:28" hidden="1">
      <c r="F1751" s="1027" t="s">
        <v>245</v>
      </c>
      <c r="G1751" s="1004" t="s">
        <v>246</v>
      </c>
      <c r="L1751" s="1018"/>
      <c r="M1751" s="1018"/>
      <c r="N1751" s="1019"/>
      <c r="O1751" s="1018"/>
      <c r="P1751" s="1018"/>
      <c r="Q1751" s="1018"/>
      <c r="R1751" s="1019" t="e">
        <f t="shared" si="3349"/>
        <v>#DIV/0!</v>
      </c>
      <c r="S1751" s="1028">
        <f t="shared" si="3348"/>
        <v>0</v>
      </c>
      <c r="T1751" s="84"/>
      <c r="V1751" s="84"/>
      <c r="W1751" s="84"/>
      <c r="X1751" s="1011"/>
      <c r="Y1751" s="1012"/>
      <c r="Z1751" s="1013"/>
      <c r="AA1751" s="1014"/>
      <c r="AB1751" s="84">
        <f t="shared" si="3342"/>
        <v>0</v>
      </c>
    </row>
    <row r="1752" spans="1:28">
      <c r="F1752" s="1027" t="s">
        <v>247</v>
      </c>
      <c r="G1752" s="1004" t="s">
        <v>4692</v>
      </c>
      <c r="H1752" s="749">
        <f>H1734</f>
        <v>0</v>
      </c>
      <c r="I1752" s="749">
        <f t="shared" ref="I1752:S1752" si="3350">I1734</f>
        <v>0</v>
      </c>
      <c r="K1752" s="749">
        <f t="shared" si="3350"/>
        <v>0</v>
      </c>
      <c r="L1752" s="1018">
        <f t="shared" si="3350"/>
        <v>11743908</v>
      </c>
      <c r="M1752" s="1018">
        <f>M1734</f>
        <v>5620975.2599999998</v>
      </c>
      <c r="N1752" s="1019">
        <f t="shared" si="3350"/>
        <v>0.47862902706662891</v>
      </c>
      <c r="O1752" s="1018">
        <f t="shared" si="3350"/>
        <v>6122932.7400000002</v>
      </c>
      <c r="P1752" s="1018">
        <f t="shared" si="3350"/>
        <v>11743908</v>
      </c>
      <c r="Q1752" s="1018">
        <f t="shared" si="3350"/>
        <v>5620975.2599999998</v>
      </c>
      <c r="R1752" s="1019">
        <f t="shared" si="3350"/>
        <v>0.47862902706662891</v>
      </c>
      <c r="S1752" s="1028">
        <f t="shared" si="3350"/>
        <v>6122932.7400000002</v>
      </c>
      <c r="T1752" s="84"/>
      <c r="V1752" s="84"/>
      <c r="W1752" s="84"/>
      <c r="X1752" s="1011"/>
      <c r="Y1752" s="1012"/>
      <c r="Z1752" s="1013"/>
      <c r="AA1752" s="1014"/>
      <c r="AB1752" s="84">
        <f t="shared" ref="AB1752:AB1824" si="3351">Z1752-AA1752</f>
        <v>0</v>
      </c>
    </row>
    <row r="1753" spans="1:28" ht="30" hidden="1">
      <c r="F1753" s="1027" t="s">
        <v>248</v>
      </c>
      <c r="G1753" s="1004" t="s">
        <v>4691</v>
      </c>
      <c r="L1753" s="1018"/>
      <c r="M1753" s="1018"/>
      <c r="N1753" s="1019"/>
      <c r="O1753" s="1018"/>
      <c r="P1753" s="1018"/>
      <c r="Q1753" s="1018"/>
      <c r="R1753" s="1019" t="e">
        <f t="shared" si="3349"/>
        <v>#DIV/0!</v>
      </c>
      <c r="S1753" s="1028">
        <f t="shared" si="3348"/>
        <v>0</v>
      </c>
      <c r="T1753" s="84"/>
      <c r="V1753" s="84"/>
      <c r="W1753" s="84"/>
      <c r="X1753" s="1011"/>
      <c r="Y1753" s="1012"/>
      <c r="Z1753" s="1013"/>
      <c r="AA1753" s="1014"/>
      <c r="AB1753" s="84">
        <f t="shared" si="3351"/>
        <v>0</v>
      </c>
    </row>
    <row r="1754" spans="1:28" hidden="1">
      <c r="F1754" s="1027" t="s">
        <v>249</v>
      </c>
      <c r="G1754" s="1004" t="s">
        <v>58</v>
      </c>
      <c r="L1754" s="1018"/>
      <c r="M1754" s="1018"/>
      <c r="N1754" s="1019"/>
      <c r="O1754" s="1018"/>
      <c r="P1754" s="1018"/>
      <c r="Q1754" s="1018"/>
      <c r="R1754" s="1019" t="e">
        <f t="shared" si="3349"/>
        <v>#DIV/0!</v>
      </c>
      <c r="S1754" s="1028">
        <f t="shared" si="3348"/>
        <v>0</v>
      </c>
      <c r="T1754" s="84"/>
      <c r="V1754" s="84"/>
      <c r="W1754" s="84"/>
      <c r="X1754" s="1011"/>
      <c r="Y1754" s="1012"/>
      <c r="Z1754" s="1013"/>
      <c r="AA1754" s="1014"/>
      <c r="AB1754" s="84">
        <f t="shared" si="3351"/>
        <v>0</v>
      </c>
    </row>
    <row r="1755" spans="1:28" hidden="1">
      <c r="F1755" s="1027" t="s">
        <v>250</v>
      </c>
      <c r="G1755" s="1004" t="s">
        <v>251</v>
      </c>
      <c r="L1755" s="1018"/>
      <c r="M1755" s="1018"/>
      <c r="N1755" s="1019"/>
      <c r="O1755" s="1018"/>
      <c r="P1755" s="1018"/>
      <c r="Q1755" s="1018"/>
      <c r="R1755" s="1019" t="e">
        <f t="shared" si="3349"/>
        <v>#DIV/0!</v>
      </c>
      <c r="S1755" s="1028">
        <f t="shared" si="3348"/>
        <v>0</v>
      </c>
      <c r="T1755" s="84"/>
      <c r="V1755" s="84"/>
      <c r="W1755" s="84"/>
      <c r="X1755" s="1011"/>
      <c r="Y1755" s="1012"/>
      <c r="Z1755" s="1013"/>
      <c r="AA1755" s="1014"/>
      <c r="AB1755" s="84">
        <f t="shared" si="3351"/>
        <v>0</v>
      </c>
    </row>
    <row r="1756" spans="1:28" hidden="1">
      <c r="F1756" s="1027" t="s">
        <v>252</v>
      </c>
      <c r="G1756" s="1004" t="s">
        <v>253</v>
      </c>
      <c r="L1756" s="1018"/>
      <c r="M1756" s="1018"/>
      <c r="N1756" s="1019"/>
      <c r="O1756" s="1018"/>
      <c r="P1756" s="1018"/>
      <c r="Q1756" s="1018"/>
      <c r="R1756" s="1019" t="e">
        <f t="shared" si="3349"/>
        <v>#DIV/0!</v>
      </c>
      <c r="S1756" s="1028">
        <f t="shared" si="3348"/>
        <v>0</v>
      </c>
      <c r="T1756" s="84"/>
      <c r="V1756" s="84"/>
      <c r="W1756" s="84"/>
      <c r="X1756" s="1011"/>
      <c r="Y1756" s="1012"/>
      <c r="Z1756" s="1013"/>
      <c r="AA1756" s="1014"/>
      <c r="AB1756" s="84">
        <f t="shared" si="3351"/>
        <v>0</v>
      </c>
    </row>
    <row r="1757" spans="1:28" ht="30" hidden="1">
      <c r="F1757" s="1027" t="s">
        <v>254</v>
      </c>
      <c r="G1757" s="1004" t="s">
        <v>255</v>
      </c>
      <c r="L1757" s="1018"/>
      <c r="M1757" s="1018"/>
      <c r="N1757" s="1019"/>
      <c r="O1757" s="1018"/>
      <c r="P1757" s="1018"/>
      <c r="Q1757" s="1018"/>
      <c r="R1757" s="1019" t="e">
        <f t="shared" si="3349"/>
        <v>#DIV/0!</v>
      </c>
      <c r="S1757" s="1028">
        <f t="shared" si="3348"/>
        <v>0</v>
      </c>
      <c r="T1757" s="84"/>
      <c r="V1757" s="84"/>
      <c r="W1757" s="84"/>
      <c r="X1757" s="1011"/>
      <c r="Y1757" s="1012"/>
      <c r="Z1757" s="1013"/>
      <c r="AA1757" s="1014"/>
      <c r="AB1757" s="84">
        <f t="shared" si="3351"/>
        <v>0</v>
      </c>
    </row>
    <row r="1758" spans="1:28" hidden="1">
      <c r="F1758" s="1027" t="s">
        <v>256</v>
      </c>
      <c r="G1758" s="1004" t="s">
        <v>257</v>
      </c>
      <c r="H1758" s="749">
        <f>H1740</f>
        <v>0</v>
      </c>
      <c r="I1758" s="749">
        <f t="shared" ref="I1758:S1758" si="3352">I1740</f>
        <v>0</v>
      </c>
      <c r="J1758" s="749"/>
      <c r="K1758" s="749">
        <f t="shared" si="3352"/>
        <v>0</v>
      </c>
      <c r="L1758" s="749">
        <f t="shared" si="3352"/>
        <v>0</v>
      </c>
      <c r="M1758" s="749">
        <f>M1740</f>
        <v>56065.42</v>
      </c>
      <c r="N1758" s="1019" t="e">
        <f>M1758/L1758</f>
        <v>#DIV/0!</v>
      </c>
      <c r="O1758" s="749">
        <f t="shared" si="3352"/>
        <v>-56065.42</v>
      </c>
      <c r="P1758" s="749">
        <f t="shared" si="3352"/>
        <v>0</v>
      </c>
      <c r="Q1758" s="749">
        <f t="shared" si="3352"/>
        <v>56065.42</v>
      </c>
      <c r="R1758" s="749"/>
      <c r="S1758" s="749">
        <f t="shared" si="3352"/>
        <v>-56065.42</v>
      </c>
      <c r="T1758" s="84"/>
      <c r="V1758" s="84"/>
      <c r="W1758" s="84"/>
      <c r="X1758" s="1011"/>
      <c r="Y1758" s="1012"/>
      <c r="Z1758" s="1013"/>
      <c r="AA1758" s="1014"/>
      <c r="AB1758" s="84">
        <f t="shared" si="3351"/>
        <v>0</v>
      </c>
    </row>
    <row r="1759" spans="1:28" ht="30" hidden="1">
      <c r="F1759" s="1027" t="s">
        <v>258</v>
      </c>
      <c r="G1759" s="1004" t="s">
        <v>259</v>
      </c>
      <c r="L1759" s="1018"/>
      <c r="M1759" s="1018"/>
      <c r="N1759" s="1019"/>
      <c r="O1759" s="1018"/>
      <c r="P1759" s="1018"/>
      <c r="Q1759" s="1018"/>
      <c r="R1759" s="1019" t="e">
        <f t="shared" si="3349"/>
        <v>#DIV/0!</v>
      </c>
      <c r="S1759" s="1028">
        <f t="shared" si="3348"/>
        <v>0</v>
      </c>
      <c r="T1759" s="84"/>
      <c r="V1759" s="84"/>
      <c r="W1759" s="84"/>
      <c r="X1759" s="1011"/>
      <c r="Y1759" s="1012"/>
      <c r="Z1759" s="1013"/>
      <c r="AA1759" s="1014"/>
      <c r="AB1759" s="84">
        <f t="shared" si="3351"/>
        <v>0</v>
      </c>
    </row>
    <row r="1760" spans="1:28" ht="30" hidden="1">
      <c r="F1760" s="1027" t="s">
        <v>260</v>
      </c>
      <c r="G1760" s="1004" t="s">
        <v>261</v>
      </c>
      <c r="L1760" s="1018"/>
      <c r="M1760" s="1018"/>
      <c r="N1760" s="1019"/>
      <c r="O1760" s="1018"/>
      <c r="P1760" s="1018"/>
      <c r="Q1760" s="1018"/>
      <c r="R1760" s="1019" t="e">
        <f t="shared" si="3349"/>
        <v>#DIV/0!</v>
      </c>
      <c r="S1760" s="1028">
        <f t="shared" si="3348"/>
        <v>0</v>
      </c>
      <c r="T1760" s="84"/>
      <c r="V1760" s="84"/>
      <c r="W1760" s="84"/>
      <c r="X1760" s="1011"/>
      <c r="Y1760" s="1012"/>
      <c r="Z1760" s="1013"/>
      <c r="AA1760" s="1014"/>
      <c r="AB1760" s="84">
        <f t="shared" si="3351"/>
        <v>0</v>
      </c>
    </row>
    <row r="1761" spans="1:28" ht="15.75" thickBot="1">
      <c r="F1761" s="1027" t="s">
        <v>262</v>
      </c>
      <c r="G1761" s="1004" t="s">
        <v>263</v>
      </c>
      <c r="H1761" s="780">
        <f>H1743</f>
        <v>0</v>
      </c>
      <c r="I1761" s="780">
        <f t="shared" ref="I1761:S1761" si="3353">I1743</f>
        <v>0</v>
      </c>
      <c r="J1761" s="781"/>
      <c r="K1761" s="780">
        <f t="shared" si="3353"/>
        <v>0</v>
      </c>
      <c r="L1761" s="1028">
        <f t="shared" si="3353"/>
        <v>1120000</v>
      </c>
      <c r="M1761" s="1028">
        <f>M1743</f>
        <v>554115.14</v>
      </c>
      <c r="N1761" s="1029">
        <f t="shared" si="3353"/>
        <v>0.49474566071428572</v>
      </c>
      <c r="O1761" s="1028">
        <f t="shared" si="3353"/>
        <v>565884.86</v>
      </c>
      <c r="P1761" s="1028">
        <f t="shared" si="3353"/>
        <v>1120000</v>
      </c>
      <c r="Q1761" s="1028">
        <f t="shared" si="3353"/>
        <v>554115.14</v>
      </c>
      <c r="R1761" s="1029">
        <f t="shared" si="3353"/>
        <v>0.49474566071428572</v>
      </c>
      <c r="S1761" s="1028">
        <f t="shared" si="3353"/>
        <v>565884.86</v>
      </c>
      <c r="T1761" s="84"/>
      <c r="V1761" s="84"/>
      <c r="W1761" s="84"/>
      <c r="X1761" s="1011"/>
      <c r="Y1761" s="1012"/>
      <c r="Z1761" s="1013"/>
      <c r="AA1761" s="1014"/>
      <c r="AB1761" s="84">
        <f t="shared" si="3351"/>
        <v>0</v>
      </c>
    </row>
    <row r="1762" spans="1:28" ht="15.75" collapsed="1" thickBot="1">
      <c r="G1762" s="784" t="s">
        <v>4192</v>
      </c>
      <c r="H1762" s="785">
        <f>H1744</f>
        <v>85150000</v>
      </c>
      <c r="I1762" s="785">
        <f t="shared" ref="I1762:R1762" si="3354">I1744</f>
        <v>38511895.649999999</v>
      </c>
      <c r="J1762" s="786">
        <f t="shared" si="3354"/>
        <v>0.4522829788608338</v>
      </c>
      <c r="K1762" s="785">
        <f t="shared" si="3354"/>
        <v>46808839.350000001</v>
      </c>
      <c r="L1762" s="1033">
        <f t="shared" si="3354"/>
        <v>12863908</v>
      </c>
      <c r="M1762" s="1033">
        <f t="shared" si="3354"/>
        <v>6231155.8199999994</v>
      </c>
      <c r="N1762" s="1034">
        <f t="shared" si="3354"/>
        <v>0.48439057710922678</v>
      </c>
      <c r="O1762" s="1033">
        <f t="shared" si="3354"/>
        <v>6632752.1800000006</v>
      </c>
      <c r="P1762" s="1033">
        <f t="shared" si="3354"/>
        <v>98013908</v>
      </c>
      <c r="Q1762" s="1033">
        <f t="shared" si="3354"/>
        <v>44743051.469999999</v>
      </c>
      <c r="R1762" s="1034">
        <f t="shared" si="3354"/>
        <v>0.45649696438999249</v>
      </c>
      <c r="S1762" s="1033">
        <f>SUM(S1746:S1761)</f>
        <v>53270856.530000001</v>
      </c>
      <c r="T1762" s="84"/>
      <c r="V1762" s="84"/>
      <c r="W1762" s="84"/>
      <c r="X1762" s="1011"/>
      <c r="Y1762" s="1012"/>
      <c r="Z1762" s="1013"/>
      <c r="AA1762" s="1014"/>
      <c r="AB1762" s="84">
        <f t="shared" si="3351"/>
        <v>0</v>
      </c>
    </row>
    <row r="1763" spans="1:28">
      <c r="G1763" s="797"/>
      <c r="H1763" s="798"/>
      <c r="I1763" s="798"/>
      <c r="J1763" s="799"/>
      <c r="K1763" s="798"/>
      <c r="L1763" s="1087"/>
      <c r="M1763" s="1087"/>
      <c r="N1763" s="1088"/>
      <c r="O1763" s="1087"/>
      <c r="P1763" s="1087"/>
      <c r="Q1763" s="1087"/>
      <c r="R1763" s="1088"/>
      <c r="S1763" s="1087"/>
      <c r="T1763" s="84"/>
      <c r="V1763" s="84"/>
      <c r="W1763" s="84"/>
      <c r="X1763" s="1011"/>
      <c r="Y1763" s="1012"/>
      <c r="Z1763" s="1013"/>
      <c r="AA1763" s="1014"/>
    </row>
    <row r="1764" spans="1:28">
      <c r="C1764" s="747" t="s">
        <v>5433</v>
      </c>
      <c r="D1764" s="756"/>
      <c r="G1764" s="966" t="s">
        <v>5348</v>
      </c>
      <c r="T1764" s="84"/>
      <c r="V1764" s="84"/>
      <c r="W1764" s="84"/>
      <c r="X1764" s="1011"/>
      <c r="Y1764" s="1012"/>
      <c r="Z1764" s="1013"/>
      <c r="AA1764" s="1014"/>
    </row>
    <row r="1765" spans="1:28">
      <c r="C1765" s="747"/>
      <c r="D1765" s="764">
        <v>911</v>
      </c>
      <c r="E1765" s="765"/>
      <c r="F1765" s="764"/>
      <c r="G1765" s="766" t="s">
        <v>215</v>
      </c>
      <c r="T1765" s="84"/>
      <c r="V1765" s="84"/>
      <c r="W1765" s="84"/>
      <c r="X1765" s="1011"/>
      <c r="Y1765" s="1012"/>
      <c r="Z1765" s="1013"/>
      <c r="AA1765" s="1014"/>
    </row>
    <row r="1766" spans="1:28">
      <c r="E1766" s="1145" t="s">
        <v>5139</v>
      </c>
      <c r="F1766" s="1016">
        <v>421</v>
      </c>
      <c r="G1766" s="1017" t="s">
        <v>3777</v>
      </c>
      <c r="H1766" s="749">
        <v>0</v>
      </c>
      <c r="I1766" s="749">
        <v>0</v>
      </c>
      <c r="J1766" s="750" t="e">
        <f>I1766/H1766</f>
        <v>#DIV/0!</v>
      </c>
      <c r="K1766" s="749">
        <f>H1766-I1766</f>
        <v>0</v>
      </c>
      <c r="L1766" s="871">
        <v>12000</v>
      </c>
      <c r="M1766" s="871">
        <v>0</v>
      </c>
      <c r="N1766" s="872">
        <f>M1766/L1766</f>
        <v>0</v>
      </c>
      <c r="O1766" s="871">
        <f t="shared" ref="O1766:O1772" si="3355">L1766-M1766</f>
        <v>12000</v>
      </c>
      <c r="P1766" s="871">
        <f>L1766+H1766</f>
        <v>12000</v>
      </c>
      <c r="Q1766" s="1018">
        <f>M1766+I1766</f>
        <v>0</v>
      </c>
      <c r="R1766" s="1019">
        <f t="shared" ref="R1766:R1772" si="3356">Q1766/P1766</f>
        <v>0</v>
      </c>
      <c r="S1766" s="1018">
        <f t="shared" ref="S1766:S1772" si="3357">P1766-Q1766</f>
        <v>12000</v>
      </c>
      <c r="T1766" s="84"/>
      <c r="V1766" s="84"/>
      <c r="W1766" s="84"/>
      <c r="X1766" s="1011"/>
      <c r="Y1766" s="1012"/>
      <c r="Z1766" s="1013"/>
      <c r="AA1766" s="1014"/>
    </row>
    <row r="1767" spans="1:28">
      <c r="E1767" s="1145" t="s">
        <v>5140</v>
      </c>
      <c r="F1767" s="1016">
        <v>422</v>
      </c>
      <c r="G1767" s="1017" t="s">
        <v>3778</v>
      </c>
      <c r="H1767" s="749">
        <v>0</v>
      </c>
      <c r="L1767" s="871">
        <v>0</v>
      </c>
      <c r="M1767" s="871"/>
      <c r="N1767" s="872"/>
      <c r="O1767" s="871"/>
      <c r="P1767" s="871">
        <f t="shared" ref="P1767:P1773" si="3358">L1767+H1767</f>
        <v>0</v>
      </c>
      <c r="Q1767" s="1018"/>
      <c r="R1767" s="1019"/>
      <c r="S1767" s="1018"/>
      <c r="T1767" s="84"/>
      <c r="V1767" s="84"/>
      <c r="W1767" s="84"/>
      <c r="X1767" s="1011"/>
      <c r="Y1767" s="1012"/>
      <c r="Z1767" s="1013"/>
      <c r="AA1767" s="1014"/>
    </row>
    <row r="1768" spans="1:28">
      <c r="E1768" s="1145" t="s">
        <v>5141</v>
      </c>
      <c r="F1768" s="745">
        <v>423</v>
      </c>
      <c r="G1768" s="1089" t="s">
        <v>3779</v>
      </c>
      <c r="H1768" s="1058">
        <v>0</v>
      </c>
      <c r="I1768" s="1058">
        <v>0</v>
      </c>
      <c r="J1768" s="1090" t="e">
        <f>I1768/H1768</f>
        <v>#DIV/0!</v>
      </c>
      <c r="K1768" s="1058">
        <f>H1768-I1768</f>
        <v>0</v>
      </c>
      <c r="L1768" s="1028">
        <f>25000+405000</f>
        <v>430000</v>
      </c>
      <c r="M1768" s="1028">
        <v>0</v>
      </c>
      <c r="N1768" s="1029">
        <f>M1768/L1768</f>
        <v>0</v>
      </c>
      <c r="O1768" s="1028">
        <f t="shared" si="3355"/>
        <v>430000</v>
      </c>
      <c r="P1768" s="1028">
        <f t="shared" si="3358"/>
        <v>430000</v>
      </c>
      <c r="Q1768" s="1028">
        <f>M1768+I1768</f>
        <v>0</v>
      </c>
      <c r="R1768" s="1029">
        <f t="shared" si="3356"/>
        <v>0</v>
      </c>
      <c r="S1768" s="1028">
        <f t="shared" si="3357"/>
        <v>430000</v>
      </c>
      <c r="T1768" s="84"/>
      <c r="V1768" s="84"/>
      <c r="W1768" s="84"/>
      <c r="X1768" s="1011"/>
      <c r="Y1768" s="1012"/>
      <c r="Z1768" s="1013"/>
      <c r="AA1768" s="1014"/>
    </row>
    <row r="1769" spans="1:28" hidden="1">
      <c r="F1769" s="745">
        <v>424</v>
      </c>
      <c r="G1769" s="1089" t="s">
        <v>3781</v>
      </c>
      <c r="H1769" s="1058">
        <v>0</v>
      </c>
      <c r="I1769" s="1058">
        <v>0</v>
      </c>
      <c r="J1769" s="1090"/>
      <c r="K1769" s="1058">
        <f>H1769-I1769</f>
        <v>0</v>
      </c>
      <c r="L1769" s="1028">
        <v>0</v>
      </c>
      <c r="M1769" s="1028">
        <v>0</v>
      </c>
      <c r="N1769" s="1029" t="e">
        <f>M1769/L1769</f>
        <v>#DIV/0!</v>
      </c>
      <c r="O1769" s="1028">
        <f t="shared" si="3355"/>
        <v>0</v>
      </c>
      <c r="P1769" s="1028">
        <f t="shared" si="3358"/>
        <v>0</v>
      </c>
      <c r="Q1769" s="1028">
        <f>M1769+I1769</f>
        <v>0</v>
      </c>
      <c r="R1769" s="1029" t="e">
        <f t="shared" si="3356"/>
        <v>#DIV/0!</v>
      </c>
      <c r="S1769" s="1028">
        <f t="shared" si="3357"/>
        <v>0</v>
      </c>
      <c r="T1769" s="84"/>
      <c r="V1769" s="84"/>
      <c r="W1769" s="84"/>
      <c r="X1769" s="1011"/>
      <c r="Y1769" s="1012"/>
      <c r="Z1769" s="1013"/>
      <c r="AA1769" s="1014"/>
    </row>
    <row r="1770" spans="1:28" hidden="1">
      <c r="F1770" s="745">
        <v>425</v>
      </c>
      <c r="G1770" s="1089" t="s">
        <v>4117</v>
      </c>
      <c r="H1770" s="1058">
        <v>0</v>
      </c>
      <c r="I1770" s="1058">
        <v>0</v>
      </c>
      <c r="J1770" s="1090" t="e">
        <f>I1770/H1770</f>
        <v>#DIV/0!</v>
      </c>
      <c r="K1770" s="1058">
        <f>H1770-I1770</f>
        <v>0</v>
      </c>
      <c r="L1770" s="1028">
        <v>0</v>
      </c>
      <c r="M1770" s="1028">
        <v>0</v>
      </c>
      <c r="N1770" s="1029"/>
      <c r="O1770" s="1028">
        <f t="shared" si="3355"/>
        <v>0</v>
      </c>
      <c r="P1770" s="1028">
        <f t="shared" si="3358"/>
        <v>0</v>
      </c>
      <c r="Q1770" s="1028">
        <f>M1770+I1770</f>
        <v>0</v>
      </c>
      <c r="R1770" s="1029" t="e">
        <f t="shared" si="3356"/>
        <v>#DIV/0!</v>
      </c>
      <c r="S1770" s="1028">
        <f t="shared" si="3357"/>
        <v>0</v>
      </c>
      <c r="T1770" s="84"/>
      <c r="V1770" s="84"/>
      <c r="W1770" s="84"/>
      <c r="X1770" s="1011"/>
      <c r="Y1770" s="1012"/>
      <c r="Z1770" s="1013"/>
      <c r="AA1770" s="1014"/>
    </row>
    <row r="1771" spans="1:28">
      <c r="E1771" s="1145" t="s">
        <v>5142</v>
      </c>
      <c r="F1771" s="745">
        <v>426</v>
      </c>
      <c r="G1771" s="1089" t="s">
        <v>3785</v>
      </c>
      <c r="H1771" s="1058">
        <v>0</v>
      </c>
      <c r="I1771" s="1058">
        <v>0</v>
      </c>
      <c r="J1771" s="1090" t="e">
        <f>I1771/H1771</f>
        <v>#DIV/0!</v>
      </c>
      <c r="K1771" s="1058">
        <f>H1771-I1771</f>
        <v>0</v>
      </c>
      <c r="L1771" s="1028">
        <f>485751+336000</f>
        <v>821751</v>
      </c>
      <c r="M1771" s="1028">
        <v>0</v>
      </c>
      <c r="N1771" s="1029">
        <f>M1771/L1771</f>
        <v>0</v>
      </c>
      <c r="O1771" s="1028">
        <f t="shared" si="3355"/>
        <v>821751</v>
      </c>
      <c r="P1771" s="1028">
        <f t="shared" si="3358"/>
        <v>821751</v>
      </c>
      <c r="Q1771" s="1028">
        <f>M1771+I1771</f>
        <v>0</v>
      </c>
      <c r="R1771" s="1029">
        <f t="shared" si="3356"/>
        <v>0</v>
      </c>
      <c r="S1771" s="1028">
        <f t="shared" si="3357"/>
        <v>821751</v>
      </c>
      <c r="T1771" s="84"/>
      <c r="V1771" s="84"/>
      <c r="W1771" s="84"/>
      <c r="X1771" s="1011"/>
      <c r="Y1771" s="1012"/>
      <c r="Z1771" s="1013"/>
      <c r="AA1771" s="1014"/>
    </row>
    <row r="1772" spans="1:28" ht="15.75" hidden="1" thickBot="1">
      <c r="F1772" s="745">
        <v>512</v>
      </c>
      <c r="G1772" s="1089" t="s">
        <v>5044</v>
      </c>
      <c r="H1772" s="1058">
        <v>0</v>
      </c>
      <c r="I1772" s="1058">
        <v>0</v>
      </c>
      <c r="J1772" s="1090"/>
      <c r="K1772" s="1058">
        <f>H1772-I1772</f>
        <v>0</v>
      </c>
      <c r="L1772" s="1028">
        <v>0</v>
      </c>
      <c r="M1772" s="1028">
        <v>0</v>
      </c>
      <c r="N1772" s="1029" t="e">
        <f>M1772/L1772</f>
        <v>#DIV/0!</v>
      </c>
      <c r="O1772" s="1028">
        <f t="shared" si="3355"/>
        <v>0</v>
      </c>
      <c r="P1772" s="1028">
        <f t="shared" si="3358"/>
        <v>0</v>
      </c>
      <c r="Q1772" s="1028">
        <f>M1772+I1772</f>
        <v>0</v>
      </c>
      <c r="R1772" s="1029" t="e">
        <f t="shared" si="3356"/>
        <v>#DIV/0!</v>
      </c>
      <c r="S1772" s="1028">
        <f t="shared" si="3357"/>
        <v>0</v>
      </c>
      <c r="T1772" s="84"/>
      <c r="V1772" s="84"/>
      <c r="W1772" s="84"/>
      <c r="X1772" s="1011"/>
      <c r="Y1772" s="1012"/>
      <c r="Z1772" s="1013"/>
      <c r="AA1772" s="1014"/>
    </row>
    <row r="1773" spans="1:28" ht="15.75" thickBot="1">
      <c r="E1773" s="1145" t="s">
        <v>5143</v>
      </c>
      <c r="F1773" s="745">
        <v>512</v>
      </c>
      <c r="G1773" s="1089" t="s">
        <v>5406</v>
      </c>
      <c r="H1773" s="1058">
        <v>0</v>
      </c>
      <c r="I1773" s="1058"/>
      <c r="J1773" s="1090"/>
      <c r="K1773" s="1058"/>
      <c r="L1773" s="1028">
        <v>0</v>
      </c>
      <c r="M1773" s="1028"/>
      <c r="N1773" s="1029"/>
      <c r="O1773" s="1028"/>
      <c r="P1773" s="1028">
        <f t="shared" si="3358"/>
        <v>0</v>
      </c>
      <c r="Q1773" s="1028"/>
      <c r="R1773" s="1029"/>
      <c r="S1773" s="1028"/>
      <c r="T1773" s="84"/>
      <c r="V1773" s="84"/>
      <c r="W1773" s="84"/>
      <c r="X1773" s="1011"/>
      <c r="Y1773" s="1012"/>
      <c r="Z1773" s="1013"/>
      <c r="AA1773" s="1014"/>
    </row>
    <row r="1774" spans="1:28">
      <c r="A1774" s="84"/>
      <c r="B1774" s="84"/>
      <c r="C1774" s="84"/>
      <c r="D1774" s="84"/>
      <c r="E1774" s="1024"/>
      <c r="F1774" s="1023"/>
      <c r="G1774" s="772" t="s">
        <v>4181</v>
      </c>
      <c r="H1774" s="773"/>
      <c r="I1774" s="773"/>
      <c r="J1774" s="774"/>
      <c r="K1774" s="773"/>
      <c r="L1774" s="1025"/>
      <c r="M1774" s="1025"/>
      <c r="N1774" s="1026"/>
      <c r="O1774" s="1025"/>
      <c r="P1774" s="1025"/>
      <c r="Q1774" s="1025"/>
      <c r="R1774" s="1026"/>
      <c r="S1774" s="1025"/>
      <c r="T1774" s="84"/>
      <c r="V1774" s="84"/>
      <c r="W1774" s="84"/>
      <c r="X1774" s="1011"/>
      <c r="Y1774" s="1012"/>
      <c r="Z1774" s="1013"/>
      <c r="AA1774" s="1014"/>
      <c r="AB1774" s="84">
        <f t="shared" ref="AB1774:AB1783" si="3359">Z1774-AA1774</f>
        <v>0</v>
      </c>
    </row>
    <row r="1775" spans="1:28">
      <c r="A1775" s="84"/>
      <c r="B1775" s="84"/>
      <c r="C1775" s="84"/>
      <c r="D1775" s="84"/>
      <c r="E1775" s="777"/>
      <c r="F1775" s="1027" t="s">
        <v>235</v>
      </c>
      <c r="G1775" s="1004" t="s">
        <v>236</v>
      </c>
      <c r="H1775" s="780">
        <f>SUM(H1766:H1773)</f>
        <v>0</v>
      </c>
      <c r="I1775" s="780">
        <f>SUM(I1766:I1772)</f>
        <v>0</v>
      </c>
      <c r="J1775" s="781" t="e">
        <f>I1775/H1775</f>
        <v>#DIV/0!</v>
      </c>
      <c r="K1775" s="780">
        <f>SUM(K1766:K1772)</f>
        <v>0</v>
      </c>
      <c r="L1775" s="1028">
        <v>0</v>
      </c>
      <c r="M1775" s="1028">
        <v>0</v>
      </c>
      <c r="N1775" s="1029"/>
      <c r="O1775" s="1028">
        <f>L1775-M1775</f>
        <v>0</v>
      </c>
      <c r="P1775" s="1028">
        <f>L1775+H1775</f>
        <v>0</v>
      </c>
      <c r="Q1775" s="1028">
        <f>M1775+I1775</f>
        <v>0</v>
      </c>
      <c r="R1775" s="1029" t="e">
        <f>Q1775/P1775</f>
        <v>#DIV/0!</v>
      </c>
      <c r="S1775" s="1028">
        <f>P1775-Q1775</f>
        <v>0</v>
      </c>
      <c r="T1775" s="84"/>
      <c r="V1775" s="84"/>
      <c r="W1775" s="84"/>
      <c r="X1775" s="1011"/>
      <c r="Y1775" s="1012"/>
      <c r="AA1775" s="1014"/>
      <c r="AB1775" s="84">
        <f t="shared" si="3359"/>
        <v>0</v>
      </c>
    </row>
    <row r="1776" spans="1:28">
      <c r="A1776" s="84"/>
      <c r="B1776" s="84"/>
      <c r="C1776" s="84"/>
      <c r="D1776" s="84"/>
      <c r="E1776" s="777"/>
      <c r="F1776" s="1027" t="s">
        <v>247</v>
      </c>
      <c r="G1776" s="1004" t="s">
        <v>4692</v>
      </c>
      <c r="H1776" s="780"/>
      <c r="I1776" s="780"/>
      <c r="J1776" s="781"/>
      <c r="K1776" s="780"/>
      <c r="L1776" s="1028">
        <v>741000</v>
      </c>
      <c r="M1776" s="1028"/>
      <c r="N1776" s="1029"/>
      <c r="O1776" s="1028"/>
      <c r="P1776" s="1028"/>
      <c r="Q1776" s="1028"/>
      <c r="R1776" s="1029"/>
      <c r="S1776" s="1028"/>
      <c r="T1776" s="84"/>
      <c r="V1776" s="84"/>
      <c r="W1776" s="84"/>
      <c r="X1776" s="1011"/>
      <c r="Y1776" s="1012"/>
      <c r="AA1776" s="1014"/>
    </row>
    <row r="1777" spans="1:28" ht="30.75" thickBot="1">
      <c r="A1777" s="84"/>
      <c r="B1777" s="84"/>
      <c r="C1777" s="84"/>
      <c r="D1777" s="84"/>
      <c r="F1777" s="1000">
        <v>17</v>
      </c>
      <c r="G1777" s="1001" t="s">
        <v>5479</v>
      </c>
      <c r="H1777" s="749">
        <v>0</v>
      </c>
      <c r="I1777" s="749">
        <v>0</v>
      </c>
      <c r="K1777" s="749">
        <v>0</v>
      </c>
      <c r="L1777" s="1018">
        <f>L1766+L1768+L1771-405000-336000</f>
        <v>522751</v>
      </c>
      <c r="M1777" s="1018">
        <f>SUM(M1766:M1772)</f>
        <v>0</v>
      </c>
      <c r="N1777" s="1019">
        <f>M1777/L1777</f>
        <v>0</v>
      </c>
      <c r="O1777" s="1018">
        <f>L1777-M1777</f>
        <v>522751</v>
      </c>
      <c r="P1777" s="1018">
        <f>L1777+H1777</f>
        <v>522751</v>
      </c>
      <c r="Q1777" s="1018">
        <f>M1777+I1777</f>
        <v>0</v>
      </c>
      <c r="R1777" s="1019">
        <f>Q1777/P1777</f>
        <v>0</v>
      </c>
      <c r="S1777" s="1028">
        <f>P1777-Q1777</f>
        <v>522751</v>
      </c>
      <c r="T1777" s="84"/>
      <c r="V1777" s="84"/>
      <c r="W1777" s="84"/>
      <c r="X1777" s="1011"/>
      <c r="Y1777" s="1012"/>
      <c r="Z1777" s="1013"/>
      <c r="AA1777" s="1014"/>
      <c r="AB1777" s="84">
        <f t="shared" si="3359"/>
        <v>0</v>
      </c>
    </row>
    <row r="1778" spans="1:28" ht="15.75" thickBot="1">
      <c r="A1778" s="84"/>
      <c r="B1778" s="84"/>
      <c r="C1778" s="84"/>
      <c r="D1778" s="84"/>
      <c r="G1778" s="784" t="s">
        <v>4182</v>
      </c>
      <c r="H1778" s="785">
        <f>SUM(H1775:H1777)</f>
        <v>0</v>
      </c>
      <c r="I1778" s="785">
        <f>SUM(I1775:I1777)</f>
        <v>0</v>
      </c>
      <c r="J1778" s="786" t="e">
        <f>I1778/H1778</f>
        <v>#DIV/0!</v>
      </c>
      <c r="K1778" s="785">
        <f>SUM(K1759:K1777)</f>
        <v>46808839.350000001</v>
      </c>
      <c r="L1778" s="1033">
        <f>SUM(L1775:L1777)</f>
        <v>1263751</v>
      </c>
      <c r="M1778" s="1033">
        <f>SUM(M1775:M1777)</f>
        <v>0</v>
      </c>
      <c r="N1778" s="1034">
        <f>M1778/L1778</f>
        <v>0</v>
      </c>
      <c r="O1778" s="1033">
        <f>SUM(O1775:O1777)</f>
        <v>522751</v>
      </c>
      <c r="P1778" s="1033">
        <f>SUM(P1775:P1777)</f>
        <v>522751</v>
      </c>
      <c r="Q1778" s="1033">
        <f>SUM(Q1775:Q1777)</f>
        <v>0</v>
      </c>
      <c r="R1778" s="1034">
        <f>Q1778/P1778</f>
        <v>0</v>
      </c>
      <c r="S1778" s="1033">
        <f>SUM(S1759:S1777)</f>
        <v>55623243.390000001</v>
      </c>
      <c r="T1778" s="84"/>
      <c r="V1778" s="84"/>
      <c r="W1778" s="84"/>
      <c r="X1778" s="1011"/>
      <c r="Y1778" s="1012"/>
      <c r="Z1778" s="1013"/>
      <c r="AA1778" s="1014"/>
      <c r="AB1778" s="84">
        <f t="shared" si="3359"/>
        <v>0</v>
      </c>
    </row>
    <row r="1779" spans="1:28" collapsed="1">
      <c r="A1779" s="84"/>
      <c r="B1779" s="84"/>
      <c r="C1779" s="84"/>
      <c r="D1779" s="84"/>
      <c r="E1779" s="1024"/>
      <c r="F1779" s="1023"/>
      <c r="G1779" s="1035" t="s">
        <v>5413</v>
      </c>
      <c r="H1779" s="790"/>
      <c r="I1779" s="791"/>
      <c r="J1779" s="792"/>
      <c r="K1779" s="791"/>
      <c r="L1779" s="1036"/>
      <c r="M1779" s="1037"/>
      <c r="N1779" s="1038"/>
      <c r="O1779" s="1037"/>
      <c r="P1779" s="1037"/>
      <c r="Q1779" s="1037"/>
      <c r="R1779" s="1038"/>
      <c r="S1779" s="1039"/>
      <c r="T1779" s="84"/>
      <c r="V1779" s="84"/>
      <c r="W1779" s="84"/>
      <c r="X1779" s="1011"/>
      <c r="Y1779" s="1012"/>
      <c r="Z1779" s="1013"/>
      <c r="AA1779" s="1014"/>
      <c r="AB1779" s="84">
        <f t="shared" si="3359"/>
        <v>0</v>
      </c>
    </row>
    <row r="1780" spans="1:28">
      <c r="A1780" s="84"/>
      <c r="B1780" s="84"/>
      <c r="C1780" s="84"/>
      <c r="D1780" s="84"/>
      <c r="E1780" s="777"/>
      <c r="F1780" s="1027" t="s">
        <v>235</v>
      </c>
      <c r="G1780" s="1004" t="s">
        <v>236</v>
      </c>
      <c r="H1780" s="780">
        <f>H1775</f>
        <v>0</v>
      </c>
      <c r="I1780" s="780">
        <f t="shared" ref="I1780:S1780" si="3360">I1775</f>
        <v>0</v>
      </c>
      <c r="J1780" s="781" t="e">
        <f t="shared" si="3360"/>
        <v>#DIV/0!</v>
      </c>
      <c r="K1780" s="780">
        <f t="shared" si="3360"/>
        <v>0</v>
      </c>
      <c r="L1780" s="1028">
        <f t="shared" si="3360"/>
        <v>0</v>
      </c>
      <c r="M1780" s="1028">
        <f t="shared" si="3360"/>
        <v>0</v>
      </c>
      <c r="N1780" s="1029">
        <f t="shared" si="3360"/>
        <v>0</v>
      </c>
      <c r="O1780" s="1028">
        <f t="shared" si="3360"/>
        <v>0</v>
      </c>
      <c r="P1780" s="1028">
        <f t="shared" si="3360"/>
        <v>0</v>
      </c>
      <c r="Q1780" s="1028">
        <f t="shared" si="3360"/>
        <v>0</v>
      </c>
      <c r="R1780" s="1029" t="e">
        <f t="shared" si="3360"/>
        <v>#DIV/0!</v>
      </c>
      <c r="S1780" s="1028">
        <f t="shared" si="3360"/>
        <v>0</v>
      </c>
      <c r="T1780" s="84"/>
      <c r="V1780" s="84"/>
      <c r="W1780" s="84"/>
      <c r="X1780" s="1011"/>
      <c r="Y1780" s="1012"/>
      <c r="Z1780" s="1013"/>
      <c r="AA1780" s="1014"/>
      <c r="AB1780" s="84">
        <f t="shared" si="3359"/>
        <v>0</v>
      </c>
    </row>
    <row r="1781" spans="1:28">
      <c r="A1781" s="84"/>
      <c r="B1781" s="84"/>
      <c r="C1781" s="84"/>
      <c r="D1781" s="84"/>
      <c r="E1781" s="777"/>
      <c r="F1781" s="1027" t="s">
        <v>247</v>
      </c>
      <c r="G1781" s="1004" t="s">
        <v>4692</v>
      </c>
      <c r="H1781" s="780"/>
      <c r="I1781" s="780"/>
      <c r="J1781" s="781"/>
      <c r="K1781" s="780"/>
      <c r="L1781" s="1028">
        <f>L1776</f>
        <v>741000</v>
      </c>
      <c r="M1781" s="1028"/>
      <c r="N1781" s="1029"/>
      <c r="O1781" s="1028"/>
      <c r="P1781" s="1028"/>
      <c r="Q1781" s="1028"/>
      <c r="R1781" s="1029"/>
      <c r="S1781" s="1028"/>
      <c r="T1781" s="84"/>
      <c r="V1781" s="84"/>
      <c r="W1781" s="84"/>
      <c r="X1781" s="1011"/>
      <c r="Y1781" s="1012"/>
      <c r="Z1781" s="1013"/>
      <c r="AA1781" s="1014"/>
    </row>
    <row r="1782" spans="1:28" ht="30.75" thickBot="1">
      <c r="F1782" s="1000">
        <v>17</v>
      </c>
      <c r="G1782" s="1001" t="s">
        <v>5479</v>
      </c>
      <c r="H1782" s="749">
        <f>H1777</f>
        <v>0</v>
      </c>
      <c r="I1782" s="749">
        <f t="shared" ref="I1782:S1782" si="3361">I1777</f>
        <v>0</v>
      </c>
      <c r="J1782" s="750">
        <f t="shared" si="3361"/>
        <v>0</v>
      </c>
      <c r="K1782" s="749">
        <f t="shared" si="3361"/>
        <v>0</v>
      </c>
      <c r="L1782" s="1018">
        <f>L1777</f>
        <v>522751</v>
      </c>
      <c r="M1782" s="1018">
        <f t="shared" si="3361"/>
        <v>0</v>
      </c>
      <c r="N1782" s="1019">
        <f t="shared" si="3361"/>
        <v>0</v>
      </c>
      <c r="O1782" s="1018">
        <f t="shared" si="3361"/>
        <v>522751</v>
      </c>
      <c r="P1782" s="1018">
        <f t="shared" si="3361"/>
        <v>522751</v>
      </c>
      <c r="Q1782" s="1018">
        <f t="shared" si="3361"/>
        <v>0</v>
      </c>
      <c r="R1782" s="1019">
        <f t="shared" si="3361"/>
        <v>0</v>
      </c>
      <c r="S1782" s="1028">
        <f t="shared" si="3361"/>
        <v>522751</v>
      </c>
      <c r="T1782" s="84"/>
      <c r="V1782" s="84"/>
      <c r="W1782" s="84"/>
      <c r="X1782" s="1011"/>
      <c r="Y1782" s="1012"/>
      <c r="Z1782" s="1013"/>
      <c r="AA1782" s="1014"/>
      <c r="AB1782" s="84">
        <f t="shared" si="3359"/>
        <v>0</v>
      </c>
    </row>
    <row r="1783" spans="1:28" ht="15.75" collapsed="1" thickBot="1">
      <c r="G1783" s="784" t="s">
        <v>5419</v>
      </c>
      <c r="H1783" s="785">
        <f>SUM(H1780:H1782)</f>
        <v>0</v>
      </c>
      <c r="I1783" s="785">
        <f t="shared" ref="I1783:R1783" si="3362">I1761</f>
        <v>0</v>
      </c>
      <c r="J1783" s="786">
        <f t="shared" si="3362"/>
        <v>0</v>
      </c>
      <c r="K1783" s="785">
        <f t="shared" si="3362"/>
        <v>0</v>
      </c>
      <c r="L1783" s="1033">
        <f>SUM(L1780:L1782)</f>
        <v>1263751</v>
      </c>
      <c r="M1783" s="1033">
        <f>SUM(M1780:M1782)</f>
        <v>0</v>
      </c>
      <c r="N1783" s="1034">
        <f t="shared" si="3362"/>
        <v>0.49474566071428572</v>
      </c>
      <c r="O1783" s="1033">
        <f t="shared" si="3362"/>
        <v>565884.86</v>
      </c>
      <c r="P1783" s="1033">
        <f>SUM(P1780:P1782)</f>
        <v>522751</v>
      </c>
      <c r="Q1783" s="1033">
        <f t="shared" si="3362"/>
        <v>554115.14</v>
      </c>
      <c r="R1783" s="1034">
        <f t="shared" si="3362"/>
        <v>0.49474566071428572</v>
      </c>
      <c r="S1783" s="1033">
        <f>SUM(S1763:S1782)</f>
        <v>57932496.390000001</v>
      </c>
      <c r="T1783" s="84"/>
      <c r="V1783" s="84"/>
      <c r="W1783" s="84"/>
      <c r="X1783" s="1011"/>
      <c r="Y1783" s="1012"/>
      <c r="Z1783" s="1013"/>
      <c r="AA1783" s="1014"/>
      <c r="AB1783" s="84">
        <f t="shared" si="3359"/>
        <v>0</v>
      </c>
    </row>
    <row r="1784" spans="1:28">
      <c r="A1784" s="1040"/>
      <c r="B1784" s="1041"/>
      <c r="C1784" s="1042"/>
      <c r="D1784" s="1040"/>
      <c r="E1784" s="1041"/>
      <c r="F1784" s="1040"/>
      <c r="G1784" s="1043"/>
      <c r="H1784" s="1044"/>
      <c r="I1784" s="1044"/>
      <c r="J1784" s="1045"/>
      <c r="K1784" s="1044"/>
      <c r="L1784" s="762"/>
      <c r="M1784" s="762"/>
      <c r="N1784" s="763"/>
      <c r="O1784" s="762"/>
      <c r="P1784" s="762"/>
      <c r="Q1784" s="762"/>
      <c r="R1784" s="763"/>
      <c r="S1784" s="762"/>
      <c r="T1784" s="84"/>
      <c r="V1784" s="84"/>
      <c r="W1784" s="84"/>
      <c r="X1784" s="1011"/>
      <c r="Y1784" s="1012"/>
      <c r="Z1784" s="1013"/>
      <c r="AA1784" s="1014"/>
      <c r="AB1784" s="84">
        <f t="shared" si="3351"/>
        <v>0</v>
      </c>
    </row>
    <row r="1785" spans="1:28" hidden="1">
      <c r="A1785" s="1040"/>
      <c r="B1785" s="1041"/>
      <c r="C1785" s="1042"/>
      <c r="D1785" s="1040"/>
      <c r="E1785" s="1041"/>
      <c r="F1785" s="1040"/>
      <c r="G1785" s="1043"/>
      <c r="H1785" s="1044"/>
      <c r="I1785" s="1044"/>
      <c r="J1785" s="1045"/>
      <c r="K1785" s="1044"/>
      <c r="L1785" s="762"/>
      <c r="M1785" s="762"/>
      <c r="N1785" s="763"/>
      <c r="O1785" s="762"/>
      <c r="P1785" s="762"/>
      <c r="Q1785" s="762"/>
      <c r="R1785" s="763"/>
      <c r="S1785" s="762"/>
      <c r="T1785" s="84"/>
      <c r="V1785" s="84"/>
      <c r="W1785" s="84"/>
      <c r="X1785" s="1011"/>
      <c r="Y1785" s="1012"/>
      <c r="Z1785" s="1013"/>
      <c r="AA1785" s="1014"/>
      <c r="AB1785" s="84">
        <f t="shared" si="3351"/>
        <v>0</v>
      </c>
    </row>
    <row r="1786" spans="1:28">
      <c r="E1786" s="1024"/>
      <c r="F1786" s="1023"/>
      <c r="G1786" s="1046" t="s">
        <v>4727</v>
      </c>
      <c r="H1786" s="805"/>
      <c r="I1786" s="805"/>
      <c r="J1786" s="806"/>
      <c r="K1786" s="805"/>
      <c r="L1786" s="807"/>
      <c r="M1786" s="807"/>
      <c r="N1786" s="808"/>
      <c r="O1786" s="807"/>
      <c r="P1786" s="807"/>
      <c r="Q1786" s="807"/>
      <c r="R1786" s="808"/>
      <c r="S1786" s="862"/>
      <c r="T1786" s="84"/>
      <c r="V1786" s="84"/>
      <c r="W1786" s="84"/>
      <c r="X1786" s="1011"/>
      <c r="Y1786" s="1012"/>
      <c r="Z1786" s="1013"/>
      <c r="AA1786" s="1014"/>
      <c r="AB1786" s="84">
        <f t="shared" si="3351"/>
        <v>0</v>
      </c>
    </row>
    <row r="1787" spans="1:28">
      <c r="E1787" s="777"/>
      <c r="F1787" s="1027" t="s">
        <v>235</v>
      </c>
      <c r="G1787" s="1004" t="s">
        <v>236</v>
      </c>
      <c r="H1787" s="780">
        <f>H1746+H1780</f>
        <v>85150000</v>
      </c>
      <c r="I1787" s="780">
        <f>I1746</f>
        <v>38511895.649999999</v>
      </c>
      <c r="J1787" s="781">
        <f>I1787/H1787</f>
        <v>0.4522829788608338</v>
      </c>
      <c r="K1787" s="780">
        <f>H1787-I1787</f>
        <v>46638104.350000001</v>
      </c>
      <c r="L1787" s="782">
        <v>0</v>
      </c>
      <c r="M1787" s="782">
        <v>0</v>
      </c>
      <c r="N1787" s="783"/>
      <c r="O1787" s="782">
        <f>SUM(O1746)</f>
        <v>0</v>
      </c>
      <c r="P1787" s="782">
        <f>H1787+L1787</f>
        <v>85150000</v>
      </c>
      <c r="Q1787" s="782">
        <f>I1787+M1787</f>
        <v>38511895.649999999</v>
      </c>
      <c r="R1787" s="783">
        <f>Q1787/P1787</f>
        <v>0.4522829788608338</v>
      </c>
      <c r="S1787" s="782">
        <f>P1787-Q1787</f>
        <v>46638104.350000001</v>
      </c>
      <c r="T1787" s="84"/>
      <c r="V1787" s="84"/>
      <c r="W1787" s="84"/>
      <c r="X1787" s="1011"/>
      <c r="Y1787" s="1012"/>
      <c r="Z1787" s="1013"/>
      <c r="AA1787" s="1014"/>
      <c r="AB1787" s="84">
        <f t="shared" si="3351"/>
        <v>0</v>
      </c>
    </row>
    <row r="1788" spans="1:28" ht="21" hidden="1" customHeight="1">
      <c r="F1788" s="1027" t="s">
        <v>237</v>
      </c>
      <c r="G1788" s="1004" t="s">
        <v>238</v>
      </c>
      <c r="S1788" s="782">
        <f t="shared" ref="S1788:S1801" si="3363">SUM(H1788:L1788)</f>
        <v>0</v>
      </c>
      <c r="T1788" s="84"/>
      <c r="V1788" s="84"/>
      <c r="W1788" s="84"/>
      <c r="X1788" s="1011"/>
      <c r="Y1788" s="1012"/>
      <c r="Z1788" s="1013"/>
      <c r="AA1788" s="1014"/>
      <c r="AB1788" s="84">
        <f t="shared" si="3351"/>
        <v>0</v>
      </c>
    </row>
    <row r="1789" spans="1:28" hidden="1">
      <c r="F1789" s="1027" t="s">
        <v>239</v>
      </c>
      <c r="G1789" s="1004" t="s">
        <v>240</v>
      </c>
      <c r="S1789" s="782">
        <f t="shared" si="3363"/>
        <v>0</v>
      </c>
      <c r="T1789" s="84"/>
      <c r="V1789" s="84"/>
      <c r="W1789" s="84"/>
      <c r="X1789" s="1011"/>
      <c r="Y1789" s="1012"/>
      <c r="Z1789" s="1013"/>
      <c r="AA1789" s="1014"/>
      <c r="AB1789" s="84">
        <f t="shared" si="3351"/>
        <v>0</v>
      </c>
    </row>
    <row r="1790" spans="1:28" hidden="1">
      <c r="F1790" s="1027" t="s">
        <v>241</v>
      </c>
      <c r="G1790" s="1004" t="s">
        <v>242</v>
      </c>
      <c r="H1790" s="1047">
        <v>0</v>
      </c>
      <c r="I1790" s="749">
        <v>0</v>
      </c>
      <c r="K1790" s="749">
        <v>0</v>
      </c>
      <c r="L1790" s="751">
        <v>0</v>
      </c>
      <c r="M1790" s="751">
        <f>M1749</f>
        <v>0</v>
      </c>
      <c r="O1790" s="751">
        <f>O1749</f>
        <v>0</v>
      </c>
      <c r="P1790" s="751">
        <f>H1790+L1790</f>
        <v>0</v>
      </c>
      <c r="Q1790" s="751">
        <f>I1790+M1790</f>
        <v>0</v>
      </c>
      <c r="S1790" s="782">
        <f>P1790-Q1790</f>
        <v>0</v>
      </c>
      <c r="T1790" s="84"/>
      <c r="V1790" s="84"/>
      <c r="W1790" s="84"/>
      <c r="X1790" s="1011"/>
      <c r="Y1790" s="1012"/>
      <c r="Z1790" s="1013"/>
      <c r="AA1790" s="1014"/>
      <c r="AB1790" s="84">
        <f t="shared" si="3351"/>
        <v>0</v>
      </c>
    </row>
    <row r="1791" spans="1:28" hidden="1">
      <c r="F1791" s="1027" t="s">
        <v>243</v>
      </c>
      <c r="G1791" s="1004" t="s">
        <v>244</v>
      </c>
      <c r="P1791" s="751">
        <f t="shared" ref="P1791:P1802" si="3364">H1791+L1791</f>
        <v>0</v>
      </c>
      <c r="S1791" s="782">
        <f t="shared" si="3363"/>
        <v>0</v>
      </c>
      <c r="T1791" s="84"/>
      <c r="V1791" s="84"/>
      <c r="W1791" s="84"/>
      <c r="X1791" s="1011"/>
      <c r="Y1791" s="1012"/>
      <c r="Z1791" s="1013"/>
      <c r="AA1791" s="1014"/>
      <c r="AB1791" s="84">
        <f t="shared" si="3351"/>
        <v>0</v>
      </c>
    </row>
    <row r="1792" spans="1:28" hidden="1">
      <c r="F1792" s="1027" t="s">
        <v>245</v>
      </c>
      <c r="G1792" s="1004" t="s">
        <v>246</v>
      </c>
      <c r="P1792" s="751">
        <f t="shared" si="3364"/>
        <v>0</v>
      </c>
      <c r="S1792" s="782">
        <f t="shared" si="3363"/>
        <v>0</v>
      </c>
      <c r="T1792" s="84"/>
      <c r="V1792" s="84"/>
      <c r="W1792" s="84"/>
      <c r="X1792" s="1011"/>
      <c r="Y1792" s="1012"/>
      <c r="Z1792" s="1013"/>
      <c r="AA1792" s="1014"/>
      <c r="AB1792" s="84">
        <f t="shared" si="3351"/>
        <v>0</v>
      </c>
    </row>
    <row r="1793" spans="1:28">
      <c r="F1793" s="1027" t="s">
        <v>247</v>
      </c>
      <c r="G1793" s="1004" t="s">
        <v>4692</v>
      </c>
      <c r="H1793" s="749">
        <f>SUM(H1752)</f>
        <v>0</v>
      </c>
      <c r="I1793" s="749">
        <f>SUM(I1752)</f>
        <v>0</v>
      </c>
      <c r="K1793" s="749">
        <f>SUM(K1752)</f>
        <v>0</v>
      </c>
      <c r="L1793" s="751">
        <f>L1752+L1776</f>
        <v>12484908</v>
      </c>
      <c r="M1793" s="751">
        <f>SUM(M1752)</f>
        <v>5620975.2599999998</v>
      </c>
      <c r="N1793" s="752">
        <f>M1793/L1793</f>
        <v>0.45022160035140024</v>
      </c>
      <c r="O1793" s="751">
        <f>SUM(O1752)</f>
        <v>6122932.7400000002</v>
      </c>
      <c r="P1793" s="751">
        <f t="shared" si="3364"/>
        <v>12484908</v>
      </c>
      <c r="Q1793" s="751">
        <f>SUM(Q1752)</f>
        <v>5620975.2599999998</v>
      </c>
      <c r="R1793" s="752">
        <f>Q1793/P1793</f>
        <v>0.45022160035140024</v>
      </c>
      <c r="S1793" s="782">
        <f>SUM(S1752)</f>
        <v>6122932.7400000002</v>
      </c>
      <c r="T1793" s="84"/>
      <c r="V1793" s="84"/>
      <c r="W1793" s="84"/>
      <c r="X1793" s="1011"/>
      <c r="Y1793" s="1012"/>
      <c r="Z1793" s="1013"/>
      <c r="AA1793" s="1014"/>
      <c r="AB1793" s="84">
        <f t="shared" si="3351"/>
        <v>0</v>
      </c>
    </row>
    <row r="1794" spans="1:28" ht="33.75" hidden="1" customHeight="1">
      <c r="F1794" s="1027" t="s">
        <v>248</v>
      </c>
      <c r="G1794" s="1004" t="s">
        <v>4691</v>
      </c>
      <c r="P1794" s="751">
        <f t="shared" si="3364"/>
        <v>0</v>
      </c>
      <c r="S1794" s="782">
        <f t="shared" si="3363"/>
        <v>0</v>
      </c>
      <c r="T1794" s="84"/>
      <c r="V1794" s="84"/>
      <c r="W1794" s="84"/>
      <c r="X1794" s="1011"/>
      <c r="Y1794" s="1012"/>
      <c r="Z1794" s="1013"/>
      <c r="AA1794" s="1014"/>
      <c r="AB1794" s="84">
        <f t="shared" si="3351"/>
        <v>0</v>
      </c>
    </row>
    <row r="1795" spans="1:28" hidden="1">
      <c r="F1795" s="1027" t="s">
        <v>249</v>
      </c>
      <c r="G1795" s="1004" t="s">
        <v>58</v>
      </c>
      <c r="P1795" s="751">
        <f t="shared" si="3364"/>
        <v>0</v>
      </c>
      <c r="S1795" s="782">
        <f t="shared" si="3363"/>
        <v>0</v>
      </c>
      <c r="T1795" s="84"/>
      <c r="V1795" s="84"/>
      <c r="W1795" s="84"/>
      <c r="X1795" s="1011"/>
      <c r="Y1795" s="1012"/>
      <c r="Z1795" s="1013"/>
      <c r="AA1795" s="1014"/>
      <c r="AB1795" s="84">
        <f t="shared" si="3351"/>
        <v>0</v>
      </c>
    </row>
    <row r="1796" spans="1:28" hidden="1">
      <c r="F1796" s="1027" t="s">
        <v>250</v>
      </c>
      <c r="G1796" s="1004" t="s">
        <v>251</v>
      </c>
      <c r="P1796" s="751">
        <f t="shared" si="3364"/>
        <v>0</v>
      </c>
      <c r="S1796" s="782">
        <f t="shared" si="3363"/>
        <v>0</v>
      </c>
      <c r="T1796" s="84"/>
      <c r="V1796" s="84"/>
      <c r="W1796" s="84"/>
      <c r="X1796" s="1011"/>
      <c r="Y1796" s="1012"/>
      <c r="Z1796" s="1013"/>
      <c r="AA1796" s="1014"/>
      <c r="AB1796" s="84">
        <f t="shared" si="3351"/>
        <v>0</v>
      </c>
    </row>
    <row r="1797" spans="1:28" hidden="1">
      <c r="F1797" s="1027" t="s">
        <v>252</v>
      </c>
      <c r="G1797" s="1004" t="s">
        <v>253</v>
      </c>
      <c r="P1797" s="751">
        <f t="shared" si="3364"/>
        <v>0</v>
      </c>
      <c r="S1797" s="782">
        <f t="shared" si="3363"/>
        <v>0</v>
      </c>
      <c r="T1797" s="84"/>
      <c r="V1797" s="84"/>
      <c r="W1797" s="84"/>
      <c r="X1797" s="1011"/>
      <c r="Y1797" s="1012"/>
      <c r="Z1797" s="1013"/>
      <c r="AA1797" s="1014"/>
      <c r="AB1797" s="84">
        <f t="shared" si="3351"/>
        <v>0</v>
      </c>
    </row>
    <row r="1798" spans="1:28" ht="30" hidden="1">
      <c r="F1798" s="1027" t="s">
        <v>254</v>
      </c>
      <c r="G1798" s="1004" t="s">
        <v>255</v>
      </c>
      <c r="P1798" s="751">
        <f t="shared" si="3364"/>
        <v>0</v>
      </c>
      <c r="S1798" s="782">
        <f t="shared" si="3363"/>
        <v>0</v>
      </c>
      <c r="T1798" s="84"/>
      <c r="V1798" s="84"/>
      <c r="W1798" s="84"/>
      <c r="X1798" s="1011"/>
      <c r="Y1798" s="1012"/>
      <c r="Z1798" s="1013"/>
      <c r="AA1798" s="1014"/>
      <c r="AB1798" s="84">
        <f t="shared" si="3351"/>
        <v>0</v>
      </c>
    </row>
    <row r="1799" spans="1:28" ht="30">
      <c r="F1799" s="1000">
        <v>17</v>
      </c>
      <c r="G1799" s="1001" t="s">
        <v>5479</v>
      </c>
      <c r="H1799" s="749">
        <f>H1758</f>
        <v>0</v>
      </c>
      <c r="I1799" s="749">
        <f>I1758</f>
        <v>0</v>
      </c>
      <c r="K1799" s="749">
        <f>K1758</f>
        <v>0</v>
      </c>
      <c r="L1799" s="751">
        <f>L1777</f>
        <v>522751</v>
      </c>
      <c r="M1799" s="751">
        <f>M1758</f>
        <v>56065.42</v>
      </c>
      <c r="N1799" s="752">
        <f>M1799/L1799</f>
        <v>0.10725071783698166</v>
      </c>
      <c r="O1799" s="751">
        <f>O1758</f>
        <v>-56065.42</v>
      </c>
      <c r="P1799" s="751">
        <f t="shared" si="3364"/>
        <v>522751</v>
      </c>
      <c r="Q1799" s="751">
        <f>Q1758</f>
        <v>56065.42</v>
      </c>
      <c r="S1799" s="782">
        <f>S1758</f>
        <v>-56065.42</v>
      </c>
      <c r="T1799" s="84"/>
      <c r="V1799" s="84"/>
      <c r="W1799" s="84"/>
      <c r="X1799" s="1011"/>
      <c r="Y1799" s="1012"/>
      <c r="Z1799" s="1013"/>
      <c r="AA1799" s="1014"/>
      <c r="AB1799" s="84">
        <f t="shared" si="3351"/>
        <v>0</v>
      </c>
    </row>
    <row r="1800" spans="1:28" ht="30" hidden="1">
      <c r="A1800" s="84"/>
      <c r="B1800" s="84"/>
      <c r="C1800" s="84"/>
      <c r="D1800" s="84"/>
      <c r="F1800" s="1027" t="s">
        <v>258</v>
      </c>
      <c r="G1800" s="1004" t="s">
        <v>259</v>
      </c>
      <c r="P1800" s="751">
        <f t="shared" si="3364"/>
        <v>0</v>
      </c>
      <c r="S1800" s="782">
        <f t="shared" si="3363"/>
        <v>0</v>
      </c>
      <c r="T1800" s="84"/>
      <c r="V1800" s="84"/>
      <c r="W1800" s="84"/>
      <c r="X1800" s="1011"/>
      <c r="Y1800" s="1012"/>
      <c r="Z1800" s="1013"/>
      <c r="AA1800" s="1014"/>
      <c r="AB1800" s="84">
        <f t="shared" si="3351"/>
        <v>0</v>
      </c>
    </row>
    <row r="1801" spans="1:28" ht="30" hidden="1">
      <c r="A1801" s="84"/>
      <c r="B1801" s="84"/>
      <c r="C1801" s="84"/>
      <c r="D1801" s="84"/>
      <c r="F1801" s="1027" t="s">
        <v>260</v>
      </c>
      <c r="G1801" s="1004" t="s">
        <v>261</v>
      </c>
      <c r="P1801" s="751">
        <f t="shared" si="3364"/>
        <v>0</v>
      </c>
      <c r="S1801" s="782">
        <f t="shared" si="3363"/>
        <v>0</v>
      </c>
      <c r="T1801" s="84"/>
      <c r="V1801" s="84"/>
      <c r="W1801" s="84"/>
      <c r="X1801" s="1011"/>
      <c r="Y1801" s="1012"/>
      <c r="Z1801" s="1013"/>
      <c r="AA1801" s="1014"/>
      <c r="AB1801" s="84">
        <f t="shared" si="3351"/>
        <v>0</v>
      </c>
    </row>
    <row r="1802" spans="1:28" ht="15.75" thickBot="1">
      <c r="A1802" s="84"/>
      <c r="B1802" s="84"/>
      <c r="C1802" s="84"/>
      <c r="D1802" s="84"/>
      <c r="F1802" s="1027" t="s">
        <v>262</v>
      </c>
      <c r="G1802" s="1004" t="s">
        <v>263</v>
      </c>
      <c r="H1802" s="780">
        <f>H1761</f>
        <v>0</v>
      </c>
      <c r="I1802" s="780">
        <f>I1761</f>
        <v>0</v>
      </c>
      <c r="J1802" s="781"/>
      <c r="K1802" s="780">
        <f>K1761</f>
        <v>0</v>
      </c>
      <c r="L1802" s="782">
        <f>L1761</f>
        <v>1120000</v>
      </c>
      <c r="M1802" s="782">
        <f>M1761</f>
        <v>554115.14</v>
      </c>
      <c r="N1802" s="783">
        <f>N1761</f>
        <v>0.49474566071428572</v>
      </c>
      <c r="O1802" s="782">
        <f>O1761</f>
        <v>565884.86</v>
      </c>
      <c r="P1802" s="782">
        <f t="shared" si="3364"/>
        <v>1120000</v>
      </c>
      <c r="Q1802" s="782">
        <f>Q1761</f>
        <v>554115.14</v>
      </c>
      <c r="R1802" s="783">
        <f>R1761</f>
        <v>0.49474566071428572</v>
      </c>
      <c r="S1802" s="782">
        <f>S1761</f>
        <v>565884.86</v>
      </c>
      <c r="T1802" s="84"/>
      <c r="V1802" s="84"/>
      <c r="W1802" s="84"/>
      <c r="X1802" s="1011"/>
      <c r="Y1802" s="1012"/>
      <c r="Z1802" s="1013"/>
      <c r="AA1802" s="1014"/>
      <c r="AB1802" s="84">
        <f t="shared" si="3351"/>
        <v>0</v>
      </c>
    </row>
    <row r="1803" spans="1:28" ht="15.75" thickBot="1">
      <c r="A1803" s="84"/>
      <c r="B1803" s="84"/>
      <c r="C1803" s="84"/>
      <c r="D1803" s="84"/>
      <c r="G1803" s="784" t="s">
        <v>4728</v>
      </c>
      <c r="H1803" s="785">
        <f>SUM(H1787:H1802)</f>
        <v>85150000</v>
      </c>
      <c r="I1803" s="785">
        <f>SUM(I1787:I1802)</f>
        <v>38511895.649999999</v>
      </c>
      <c r="J1803" s="786">
        <f>I1803/H1803</f>
        <v>0.4522829788608338</v>
      </c>
      <c r="K1803" s="785">
        <f>H1803-I1803</f>
        <v>46638104.350000001</v>
      </c>
      <c r="L1803" s="787">
        <f>SUM(L1787:L1802)</f>
        <v>14127659</v>
      </c>
      <c r="M1803" s="787">
        <f>SUM(M1787:M1802)</f>
        <v>6231155.8199999994</v>
      </c>
      <c r="N1803" s="788">
        <f>M1803/L1803</f>
        <v>0.44106074615759056</v>
      </c>
      <c r="O1803" s="787">
        <f>O1762</f>
        <v>6632752.1800000006</v>
      </c>
      <c r="P1803" s="787">
        <f>SUM(P1787:P1802)</f>
        <v>99277659</v>
      </c>
      <c r="Q1803" s="787">
        <f>SUM(Q1787:Q1802)</f>
        <v>44743051.469999999</v>
      </c>
      <c r="R1803" s="788">
        <f>R1762</f>
        <v>0.45649696438999249</v>
      </c>
      <c r="S1803" s="787">
        <f>SUM(S1762)</f>
        <v>53270856.530000001</v>
      </c>
      <c r="T1803" s="84"/>
      <c r="V1803" s="84"/>
      <c r="W1803" s="84"/>
      <c r="X1803" s="1011"/>
      <c r="Y1803" s="1012"/>
      <c r="Z1803" s="1013"/>
      <c r="AA1803" s="1014"/>
      <c r="AB1803" s="84">
        <f t="shared" si="3351"/>
        <v>0</v>
      </c>
    </row>
    <row r="1804" spans="1:28">
      <c r="AB1804" s="84">
        <f t="shared" si="3351"/>
        <v>0</v>
      </c>
    </row>
    <row r="1805" spans="1:28">
      <c r="A1805" s="84"/>
      <c r="B1805" s="84"/>
      <c r="C1805" s="84"/>
      <c r="D1805" s="84"/>
      <c r="E1805" s="1024"/>
      <c r="F1805" s="1023"/>
      <c r="G1805" s="1046" t="s">
        <v>5301</v>
      </c>
      <c r="H1805" s="805"/>
      <c r="I1805" s="805"/>
      <c r="J1805" s="806"/>
      <c r="K1805" s="805"/>
      <c r="L1805" s="807"/>
      <c r="M1805" s="807"/>
      <c r="N1805" s="808"/>
      <c r="O1805" s="807"/>
      <c r="P1805" s="807"/>
      <c r="Q1805" s="807"/>
      <c r="R1805" s="808"/>
      <c r="S1805" s="862"/>
      <c r="T1805" s="84"/>
      <c r="V1805" s="84"/>
      <c r="W1805" s="84"/>
      <c r="X1805" s="1011"/>
      <c r="Y1805" s="1012"/>
      <c r="Z1805" s="1013"/>
      <c r="AA1805" s="1014"/>
      <c r="AB1805" s="84">
        <f t="shared" si="3351"/>
        <v>0</v>
      </c>
    </row>
    <row r="1806" spans="1:28">
      <c r="A1806" s="84"/>
      <c r="B1806" s="84"/>
      <c r="C1806" s="84"/>
      <c r="D1806" s="84"/>
      <c r="E1806" s="777"/>
      <c r="F1806" s="1027" t="s">
        <v>235</v>
      </c>
      <c r="G1806" s="1004" t="s">
        <v>236</v>
      </c>
      <c r="H1806" s="780">
        <f>H1787</f>
        <v>85150000</v>
      </c>
      <c r="I1806" s="780">
        <f t="shared" ref="I1806:S1806" si="3365">I1787</f>
        <v>38511895.649999999</v>
      </c>
      <c r="J1806" s="781">
        <f t="shared" si="3365"/>
        <v>0.4522829788608338</v>
      </c>
      <c r="K1806" s="780">
        <f t="shared" si="3365"/>
        <v>46638104.350000001</v>
      </c>
      <c r="L1806" s="782">
        <f t="shared" si="3365"/>
        <v>0</v>
      </c>
      <c r="M1806" s="782">
        <f t="shared" si="3365"/>
        <v>0</v>
      </c>
      <c r="N1806" s="783"/>
      <c r="O1806" s="782">
        <f t="shared" si="3365"/>
        <v>0</v>
      </c>
      <c r="P1806" s="782">
        <f t="shared" si="3365"/>
        <v>85150000</v>
      </c>
      <c r="Q1806" s="782">
        <f t="shared" si="3365"/>
        <v>38511895.649999999</v>
      </c>
      <c r="R1806" s="783">
        <f t="shared" si="3365"/>
        <v>0.4522829788608338</v>
      </c>
      <c r="S1806" s="782">
        <f t="shared" si="3365"/>
        <v>46638104.350000001</v>
      </c>
      <c r="T1806" s="84"/>
      <c r="V1806" s="84"/>
      <c r="W1806" s="84"/>
      <c r="X1806" s="1011"/>
      <c r="Y1806" s="1012"/>
      <c r="Z1806" s="1013"/>
      <c r="AA1806" s="1014"/>
      <c r="AB1806" s="84">
        <f t="shared" si="3351"/>
        <v>0</v>
      </c>
    </row>
    <row r="1807" spans="1:28" hidden="1">
      <c r="A1807" s="84"/>
      <c r="B1807" s="84"/>
      <c r="C1807" s="84"/>
      <c r="D1807" s="84"/>
      <c r="F1807" s="1027" t="s">
        <v>237</v>
      </c>
      <c r="G1807" s="1004" t="s">
        <v>238</v>
      </c>
      <c r="J1807" s="750" t="e">
        <f>I1807/H1807</f>
        <v>#DIV/0!</v>
      </c>
      <c r="N1807" s="752" t="e">
        <f>M1807/L1807</f>
        <v>#DIV/0!</v>
      </c>
      <c r="R1807" s="752" t="e">
        <f>Q1807/P1807</f>
        <v>#DIV/0!</v>
      </c>
      <c r="S1807" s="782" t="e">
        <f t="shared" ref="S1807:S1820" si="3366">SUM(H1807:L1807)</f>
        <v>#DIV/0!</v>
      </c>
      <c r="T1807" s="84"/>
      <c r="V1807" s="84"/>
      <c r="W1807" s="84"/>
      <c r="X1807" s="1011"/>
      <c r="Y1807" s="1012"/>
      <c r="Z1807" s="1013"/>
      <c r="AA1807" s="1014"/>
      <c r="AB1807" s="84">
        <f t="shared" si="3351"/>
        <v>0</v>
      </c>
    </row>
    <row r="1808" spans="1:28" hidden="1">
      <c r="A1808" s="84"/>
      <c r="B1808" s="84"/>
      <c r="C1808" s="84"/>
      <c r="D1808" s="84"/>
      <c r="F1808" s="1027" t="s">
        <v>239</v>
      </c>
      <c r="G1808" s="1004" t="s">
        <v>240</v>
      </c>
      <c r="J1808" s="750" t="e">
        <f>I1808/H1808</f>
        <v>#DIV/0!</v>
      </c>
      <c r="N1808" s="752" t="e">
        <f>M1808/L1808</f>
        <v>#DIV/0!</v>
      </c>
      <c r="R1808" s="752" t="e">
        <f>Q1808/P1808</f>
        <v>#DIV/0!</v>
      </c>
      <c r="S1808" s="782" t="e">
        <f t="shared" si="3366"/>
        <v>#DIV/0!</v>
      </c>
      <c r="T1808" s="84"/>
      <c r="V1808" s="84"/>
      <c r="W1808" s="84"/>
      <c r="X1808" s="1011"/>
      <c r="Y1808" s="1012"/>
      <c r="Z1808" s="1013"/>
      <c r="AA1808" s="1014"/>
      <c r="AB1808" s="84">
        <f t="shared" si="3351"/>
        <v>0</v>
      </c>
    </row>
    <row r="1809" spans="1:28" hidden="1">
      <c r="A1809" s="84"/>
      <c r="B1809" s="84"/>
      <c r="C1809" s="84"/>
      <c r="D1809" s="84"/>
      <c r="F1809" s="1027" t="s">
        <v>241</v>
      </c>
      <c r="G1809" s="1004" t="s">
        <v>242</v>
      </c>
      <c r="H1809" s="749">
        <f>SUM(H1790)</f>
        <v>0</v>
      </c>
      <c r="I1809" s="749">
        <f t="shared" ref="I1809:S1809" si="3367">SUM(I1790)</f>
        <v>0</v>
      </c>
      <c r="K1809" s="749">
        <f t="shared" si="3367"/>
        <v>0</v>
      </c>
      <c r="L1809" s="751">
        <f t="shared" si="3367"/>
        <v>0</v>
      </c>
      <c r="M1809" s="751">
        <f>M1790</f>
        <v>0</v>
      </c>
      <c r="O1809" s="751">
        <f t="shared" si="3367"/>
        <v>0</v>
      </c>
      <c r="P1809" s="751">
        <f t="shared" si="3367"/>
        <v>0</v>
      </c>
      <c r="Q1809" s="751">
        <f t="shared" si="3367"/>
        <v>0</v>
      </c>
      <c r="R1809" s="752" t="e">
        <f>Q1809/P1809</f>
        <v>#DIV/0!</v>
      </c>
      <c r="S1809" s="782">
        <f t="shared" si="3367"/>
        <v>0</v>
      </c>
      <c r="T1809" s="84"/>
      <c r="V1809" s="84"/>
      <c r="W1809" s="84"/>
      <c r="X1809" s="1011"/>
      <c r="Y1809" s="1012"/>
      <c r="Z1809" s="1013"/>
      <c r="AA1809" s="1014"/>
      <c r="AB1809" s="84">
        <f t="shared" si="3351"/>
        <v>0</v>
      </c>
    </row>
    <row r="1810" spans="1:28" hidden="1">
      <c r="A1810" s="84"/>
      <c r="B1810" s="84"/>
      <c r="C1810" s="84"/>
      <c r="D1810" s="84"/>
      <c r="F1810" s="1027" t="s">
        <v>243</v>
      </c>
      <c r="G1810" s="1004" t="s">
        <v>244</v>
      </c>
      <c r="N1810" s="752" t="e">
        <f>M1810/L1810</f>
        <v>#DIV/0!</v>
      </c>
      <c r="R1810" s="752" t="e">
        <f>Q1810/P1810</f>
        <v>#DIV/0!</v>
      </c>
      <c r="S1810" s="782">
        <f t="shared" si="3366"/>
        <v>0</v>
      </c>
      <c r="T1810" s="84"/>
      <c r="V1810" s="84"/>
      <c r="W1810" s="84"/>
      <c r="X1810" s="1011"/>
      <c r="Y1810" s="1012"/>
      <c r="Z1810" s="1013"/>
      <c r="AA1810" s="1014"/>
      <c r="AB1810" s="84">
        <f t="shared" si="3351"/>
        <v>0</v>
      </c>
    </row>
    <row r="1811" spans="1:28" hidden="1">
      <c r="A1811" s="84"/>
      <c r="B1811" s="84"/>
      <c r="C1811" s="84"/>
      <c r="D1811" s="84"/>
      <c r="F1811" s="1027" t="s">
        <v>245</v>
      </c>
      <c r="G1811" s="1004" t="s">
        <v>246</v>
      </c>
      <c r="N1811" s="752" t="e">
        <f>M1811/L1811</f>
        <v>#DIV/0!</v>
      </c>
      <c r="R1811" s="752" t="e">
        <f>Q1811/P1811</f>
        <v>#DIV/0!</v>
      </c>
      <c r="S1811" s="782">
        <f t="shared" si="3366"/>
        <v>0</v>
      </c>
      <c r="T1811" s="84"/>
      <c r="V1811" s="84"/>
      <c r="W1811" s="84"/>
      <c r="X1811" s="1011"/>
      <c r="Y1811" s="1012"/>
      <c r="Z1811" s="1013"/>
      <c r="AA1811" s="1014"/>
      <c r="AB1811" s="84">
        <f t="shared" si="3351"/>
        <v>0</v>
      </c>
    </row>
    <row r="1812" spans="1:28">
      <c r="A1812" s="84"/>
      <c r="B1812" s="84"/>
      <c r="C1812" s="84"/>
      <c r="D1812" s="84"/>
      <c r="F1812" s="1027" t="s">
        <v>247</v>
      </c>
      <c r="G1812" s="1004" t="s">
        <v>4692</v>
      </c>
      <c r="H1812" s="749">
        <f>H1793</f>
        <v>0</v>
      </c>
      <c r="I1812" s="749">
        <f t="shared" ref="I1812:S1812" si="3368">I1793</f>
        <v>0</v>
      </c>
      <c r="K1812" s="749">
        <f t="shared" si="3368"/>
        <v>0</v>
      </c>
      <c r="L1812" s="751">
        <f t="shared" si="3368"/>
        <v>12484908</v>
      </c>
      <c r="M1812" s="751">
        <f>M1793</f>
        <v>5620975.2599999998</v>
      </c>
      <c r="N1812" s="752">
        <f t="shared" si="3368"/>
        <v>0.45022160035140024</v>
      </c>
      <c r="O1812" s="751">
        <f t="shared" si="3368"/>
        <v>6122932.7400000002</v>
      </c>
      <c r="P1812" s="751">
        <f t="shared" si="3368"/>
        <v>12484908</v>
      </c>
      <c r="Q1812" s="751">
        <f t="shared" si="3368"/>
        <v>5620975.2599999998</v>
      </c>
      <c r="R1812" s="752">
        <f t="shared" si="3368"/>
        <v>0.45022160035140024</v>
      </c>
      <c r="S1812" s="782">
        <f t="shared" si="3368"/>
        <v>6122932.7400000002</v>
      </c>
      <c r="T1812" s="84"/>
      <c r="V1812" s="84"/>
      <c r="W1812" s="84"/>
      <c r="X1812" s="1011"/>
      <c r="Y1812" s="1012"/>
      <c r="Z1812" s="1013"/>
      <c r="AA1812" s="1014"/>
      <c r="AB1812" s="84">
        <f t="shared" si="3351"/>
        <v>0</v>
      </c>
    </row>
    <row r="1813" spans="1:28" ht="30" hidden="1">
      <c r="A1813" s="84"/>
      <c r="B1813" s="84"/>
      <c r="C1813" s="84"/>
      <c r="D1813" s="84"/>
      <c r="F1813" s="1027" t="s">
        <v>248</v>
      </c>
      <c r="G1813" s="1004" t="s">
        <v>4691</v>
      </c>
      <c r="S1813" s="782">
        <f t="shared" si="3366"/>
        <v>0</v>
      </c>
      <c r="T1813" s="84"/>
      <c r="V1813" s="84"/>
      <c r="W1813" s="84"/>
      <c r="X1813" s="1011"/>
      <c r="Y1813" s="1012"/>
      <c r="Z1813" s="1013"/>
      <c r="AA1813" s="1014"/>
      <c r="AB1813" s="84">
        <f t="shared" si="3351"/>
        <v>0</v>
      </c>
    </row>
    <row r="1814" spans="1:28" hidden="1">
      <c r="A1814" s="84"/>
      <c r="B1814" s="84"/>
      <c r="C1814" s="84"/>
      <c r="D1814" s="84"/>
      <c r="F1814" s="1027" t="s">
        <v>249</v>
      </c>
      <c r="G1814" s="1004" t="s">
        <v>58</v>
      </c>
      <c r="S1814" s="782">
        <f t="shared" si="3366"/>
        <v>0</v>
      </c>
      <c r="T1814" s="84"/>
      <c r="V1814" s="84"/>
      <c r="W1814" s="84"/>
      <c r="X1814" s="1011"/>
      <c r="Y1814" s="1012"/>
      <c r="Z1814" s="1013"/>
      <c r="AA1814" s="1014"/>
      <c r="AB1814" s="84">
        <f t="shared" si="3351"/>
        <v>0</v>
      </c>
    </row>
    <row r="1815" spans="1:28" hidden="1">
      <c r="A1815" s="84"/>
      <c r="B1815" s="84"/>
      <c r="C1815" s="84"/>
      <c r="D1815" s="84"/>
      <c r="F1815" s="1027" t="s">
        <v>250</v>
      </c>
      <c r="G1815" s="1004" t="s">
        <v>251</v>
      </c>
      <c r="S1815" s="782">
        <f t="shared" si="3366"/>
        <v>0</v>
      </c>
      <c r="T1815" s="84"/>
      <c r="V1815" s="84"/>
      <c r="W1815" s="84"/>
      <c r="X1815" s="1011"/>
      <c r="Y1815" s="1012"/>
      <c r="Z1815" s="1013"/>
      <c r="AA1815" s="1014"/>
      <c r="AB1815" s="84">
        <f t="shared" si="3351"/>
        <v>0</v>
      </c>
    </row>
    <row r="1816" spans="1:28" hidden="1">
      <c r="F1816" s="1027" t="s">
        <v>252</v>
      </c>
      <c r="G1816" s="1004" t="s">
        <v>253</v>
      </c>
      <c r="S1816" s="782">
        <f t="shared" si="3366"/>
        <v>0</v>
      </c>
      <c r="T1816" s="84"/>
      <c r="V1816" s="84"/>
      <c r="W1816" s="84"/>
      <c r="X1816" s="1011"/>
      <c r="Y1816" s="1012"/>
      <c r="Z1816" s="1013"/>
      <c r="AA1816" s="1014"/>
      <c r="AB1816" s="84">
        <f t="shared" si="3351"/>
        <v>0</v>
      </c>
    </row>
    <row r="1817" spans="1:28" ht="30" hidden="1">
      <c r="F1817" s="1027" t="s">
        <v>254</v>
      </c>
      <c r="G1817" s="1004" t="s">
        <v>255</v>
      </c>
      <c r="S1817" s="782">
        <f t="shared" si="3366"/>
        <v>0</v>
      </c>
      <c r="T1817" s="84"/>
      <c r="V1817" s="84"/>
      <c r="W1817" s="84"/>
      <c r="X1817" s="1011"/>
      <c r="Y1817" s="1012"/>
      <c r="Z1817" s="1013"/>
      <c r="AA1817" s="1014"/>
      <c r="AB1817" s="84">
        <f t="shared" si="3351"/>
        <v>0</v>
      </c>
    </row>
    <row r="1818" spans="1:28" ht="30">
      <c r="F1818" s="1000">
        <v>17</v>
      </c>
      <c r="G1818" s="1001" t="s">
        <v>5479</v>
      </c>
      <c r="H1818" s="749">
        <f>H1799</f>
        <v>0</v>
      </c>
      <c r="I1818" s="749">
        <f t="shared" ref="I1818:S1818" si="3369">I1799</f>
        <v>0</v>
      </c>
      <c r="K1818" s="749">
        <f t="shared" si="3369"/>
        <v>0</v>
      </c>
      <c r="L1818" s="751">
        <f t="shared" si="3369"/>
        <v>522751</v>
      </c>
      <c r="M1818" s="751">
        <f>M1799</f>
        <v>56065.42</v>
      </c>
      <c r="N1818" s="752">
        <f t="shared" si="3369"/>
        <v>0.10725071783698166</v>
      </c>
      <c r="O1818" s="751">
        <f t="shared" si="3369"/>
        <v>-56065.42</v>
      </c>
      <c r="P1818" s="751">
        <f t="shared" si="3369"/>
        <v>522751</v>
      </c>
      <c r="Q1818" s="751">
        <f t="shared" si="3369"/>
        <v>56065.42</v>
      </c>
      <c r="R1818" s="752">
        <f t="shared" si="3369"/>
        <v>0</v>
      </c>
      <c r="S1818" s="782">
        <f t="shared" si="3369"/>
        <v>-56065.42</v>
      </c>
      <c r="T1818" s="84"/>
      <c r="V1818" s="84"/>
      <c r="W1818" s="84"/>
      <c r="X1818" s="1011"/>
      <c r="Y1818" s="1012"/>
      <c r="Z1818" s="1013"/>
      <c r="AA1818" s="1014"/>
      <c r="AB1818" s="84">
        <f t="shared" si="3351"/>
        <v>0</v>
      </c>
    </row>
    <row r="1819" spans="1:28" ht="30" hidden="1">
      <c r="F1819" s="1027" t="s">
        <v>258</v>
      </c>
      <c r="G1819" s="1004" t="s">
        <v>259</v>
      </c>
      <c r="S1819" s="782">
        <f t="shared" si="3366"/>
        <v>0</v>
      </c>
      <c r="T1819" s="84"/>
      <c r="V1819" s="84"/>
      <c r="W1819" s="84"/>
      <c r="X1819" s="1011"/>
      <c r="Y1819" s="1012"/>
      <c r="Z1819" s="1013"/>
      <c r="AA1819" s="1014"/>
      <c r="AB1819" s="84">
        <f t="shared" si="3351"/>
        <v>0</v>
      </c>
    </row>
    <row r="1820" spans="1:28" ht="30" hidden="1">
      <c r="F1820" s="1027" t="s">
        <v>260</v>
      </c>
      <c r="G1820" s="1004" t="s">
        <v>261</v>
      </c>
      <c r="S1820" s="782">
        <f t="shared" si="3366"/>
        <v>0</v>
      </c>
      <c r="T1820" s="84"/>
      <c r="V1820" s="84"/>
      <c r="W1820" s="84"/>
      <c r="X1820" s="1011"/>
      <c r="Y1820" s="1012"/>
      <c r="Z1820" s="1013"/>
      <c r="AA1820" s="1014"/>
      <c r="AB1820" s="84">
        <f t="shared" si="3351"/>
        <v>0</v>
      </c>
    </row>
    <row r="1821" spans="1:28" ht="15.75" thickBot="1">
      <c r="F1821" s="1027" t="s">
        <v>262</v>
      </c>
      <c r="G1821" s="1004" t="s">
        <v>263</v>
      </c>
      <c r="H1821" s="780">
        <f>H1802</f>
        <v>0</v>
      </c>
      <c r="I1821" s="780">
        <f t="shared" ref="I1821:S1821" si="3370">I1802</f>
        <v>0</v>
      </c>
      <c r="J1821" s="781"/>
      <c r="K1821" s="780">
        <f t="shared" si="3370"/>
        <v>0</v>
      </c>
      <c r="L1821" s="782">
        <f t="shared" si="3370"/>
        <v>1120000</v>
      </c>
      <c r="M1821" s="782">
        <f>M1802</f>
        <v>554115.14</v>
      </c>
      <c r="N1821" s="783">
        <f t="shared" si="3370"/>
        <v>0.49474566071428572</v>
      </c>
      <c r="O1821" s="782">
        <f t="shared" si="3370"/>
        <v>565884.86</v>
      </c>
      <c r="P1821" s="782">
        <f t="shared" si="3370"/>
        <v>1120000</v>
      </c>
      <c r="Q1821" s="782">
        <f t="shared" si="3370"/>
        <v>554115.14</v>
      </c>
      <c r="R1821" s="783">
        <f t="shared" si="3370"/>
        <v>0.49474566071428572</v>
      </c>
      <c r="S1821" s="782">
        <f t="shared" si="3370"/>
        <v>565884.86</v>
      </c>
      <c r="T1821" s="84"/>
      <c r="V1821" s="84"/>
      <c r="W1821" s="84"/>
      <c r="X1821" s="1011"/>
      <c r="Y1821" s="1012"/>
      <c r="Z1821" s="1013"/>
      <c r="AA1821" s="1014"/>
      <c r="AB1821" s="84">
        <f t="shared" si="3351"/>
        <v>0</v>
      </c>
    </row>
    <row r="1822" spans="1:28" ht="15.75" thickBot="1">
      <c r="G1822" s="784" t="s">
        <v>5290</v>
      </c>
      <c r="H1822" s="785">
        <f>H1803</f>
        <v>85150000</v>
      </c>
      <c r="I1822" s="785">
        <f t="shared" ref="I1822:S1822" si="3371">I1803</f>
        <v>38511895.649999999</v>
      </c>
      <c r="J1822" s="786">
        <f t="shared" si="3371"/>
        <v>0.4522829788608338</v>
      </c>
      <c r="K1822" s="785">
        <f t="shared" si="3371"/>
        <v>46638104.350000001</v>
      </c>
      <c r="L1822" s="787">
        <f t="shared" si="3371"/>
        <v>14127659</v>
      </c>
      <c r="M1822" s="787">
        <f t="shared" si="3371"/>
        <v>6231155.8199999994</v>
      </c>
      <c r="N1822" s="788">
        <f t="shared" si="3371"/>
        <v>0.44106074615759056</v>
      </c>
      <c r="O1822" s="787">
        <f t="shared" si="3371"/>
        <v>6632752.1800000006</v>
      </c>
      <c r="P1822" s="787">
        <f>P1803</f>
        <v>99277659</v>
      </c>
      <c r="Q1822" s="787">
        <f t="shared" si="3371"/>
        <v>44743051.469999999</v>
      </c>
      <c r="R1822" s="788">
        <f t="shared" si="3371"/>
        <v>0.45649696438999249</v>
      </c>
      <c r="S1822" s="787">
        <f t="shared" si="3371"/>
        <v>53270856.530000001</v>
      </c>
      <c r="T1822" s="84"/>
      <c r="V1822" s="84"/>
      <c r="W1822" s="84"/>
      <c r="X1822" s="1011"/>
      <c r="Y1822" s="1012"/>
      <c r="Z1822" s="1013"/>
      <c r="AA1822" s="1014"/>
      <c r="AB1822" s="84">
        <f t="shared" si="3351"/>
        <v>0</v>
      </c>
    </row>
    <row r="1823" spans="1:28">
      <c r="A1823" s="1040"/>
      <c r="B1823" s="1041"/>
      <c r="C1823" s="1042"/>
      <c r="D1823" s="1040"/>
      <c r="E1823" s="1041"/>
      <c r="F1823" s="1040"/>
      <c r="G1823" s="1043"/>
      <c r="H1823" s="1044"/>
      <c r="I1823" s="1044"/>
      <c r="J1823" s="1045"/>
      <c r="K1823" s="1044"/>
      <c r="L1823" s="762"/>
      <c r="M1823" s="762"/>
      <c r="N1823" s="763"/>
      <c r="O1823" s="762"/>
      <c r="P1823" s="762"/>
      <c r="Q1823" s="762"/>
      <c r="R1823" s="763"/>
      <c r="S1823" s="762"/>
      <c r="T1823" s="84"/>
      <c r="AB1823" s="84">
        <f t="shared" si="3351"/>
        <v>0</v>
      </c>
    </row>
    <row r="1824" spans="1:28" hidden="1">
      <c r="G1824" s="797"/>
      <c r="H1824" s="798"/>
      <c r="I1824" s="798"/>
      <c r="J1824" s="799"/>
      <c r="K1824" s="798"/>
      <c r="L1824" s="800"/>
      <c r="M1824" s="800"/>
      <c r="N1824" s="801"/>
      <c r="O1824" s="800"/>
      <c r="P1824" s="800"/>
      <c r="Q1824" s="800"/>
      <c r="R1824" s="801"/>
      <c r="S1824" s="800"/>
      <c r="AB1824" s="84">
        <f t="shared" si="3351"/>
        <v>0</v>
      </c>
    </row>
    <row r="1825" spans="1:31" ht="28.5">
      <c r="A1825" s="844"/>
      <c r="B1825" s="842" t="s">
        <v>5291</v>
      </c>
      <c r="C1825" s="843"/>
      <c r="D1825" s="844"/>
      <c r="E1825" s="845"/>
      <c r="F1825" s="844"/>
      <c r="G1825" s="1048" t="s">
        <v>4741</v>
      </c>
      <c r="H1825" s="1049"/>
      <c r="I1825" s="1049"/>
      <c r="J1825" s="1050"/>
      <c r="K1825" s="1049"/>
      <c r="L1825" s="1051"/>
      <c r="M1825" s="1051"/>
      <c r="N1825" s="1052"/>
      <c r="O1825" s="1051"/>
      <c r="P1825" s="1051"/>
      <c r="Q1825" s="1051"/>
      <c r="R1825" s="1052"/>
      <c r="S1825" s="1051"/>
      <c r="AB1825" s="84">
        <f t="shared" ref="AB1825:AB1928" si="3372">Z1825-AA1825</f>
        <v>0</v>
      </c>
    </row>
    <row r="1826" spans="1:31">
      <c r="C1826" s="747" t="s">
        <v>3602</v>
      </c>
      <c r="G1826" s="967" t="s">
        <v>4139</v>
      </c>
      <c r="AB1826" s="84">
        <f t="shared" si="3372"/>
        <v>0</v>
      </c>
    </row>
    <row r="1827" spans="1:31">
      <c r="C1827" s="747" t="s">
        <v>4076</v>
      </c>
      <c r="D1827" s="756"/>
      <c r="G1827" s="851" t="s">
        <v>3663</v>
      </c>
      <c r="AB1827" s="84">
        <f t="shared" si="3372"/>
        <v>0</v>
      </c>
    </row>
    <row r="1828" spans="1:31" s="954" customFormat="1" ht="30">
      <c r="A1828" s="753"/>
      <c r="B1828" s="754"/>
      <c r="C1828" s="950"/>
      <c r="D1828" s="968" t="s">
        <v>3896</v>
      </c>
      <c r="E1828" s="968"/>
      <c r="F1828" s="969"/>
      <c r="G1828" s="970" t="s">
        <v>119</v>
      </c>
      <c r="H1828" s="760"/>
      <c r="I1828" s="760"/>
      <c r="J1828" s="761"/>
      <c r="K1828" s="760"/>
      <c r="L1828" s="762"/>
      <c r="M1828" s="762"/>
      <c r="N1828" s="763"/>
      <c r="O1828" s="762"/>
      <c r="P1828" s="762"/>
      <c r="Q1828" s="762"/>
      <c r="R1828" s="763"/>
      <c r="S1828" s="952"/>
      <c r="T1828" s="953"/>
      <c r="V1828" s="955"/>
      <c r="W1828" s="955"/>
      <c r="X1828" s="815"/>
      <c r="Y1828" s="816"/>
      <c r="Z1828" s="812"/>
      <c r="AA1828" s="813"/>
      <c r="AB1828" s="954">
        <f t="shared" si="3372"/>
        <v>0</v>
      </c>
    </row>
    <row r="1829" spans="1:31" s="954" customFormat="1">
      <c r="A1829" s="971"/>
      <c r="B1829" s="958"/>
      <c r="C1829" s="972"/>
      <c r="D1829" s="958"/>
      <c r="E1829" s="958" t="s">
        <v>5144</v>
      </c>
      <c r="F1829" s="971">
        <v>421</v>
      </c>
      <c r="G1829" s="973" t="s">
        <v>3777</v>
      </c>
      <c r="H1829" s="760">
        <v>1339000</v>
      </c>
      <c r="I1829" s="760">
        <v>737134.53</v>
      </c>
      <c r="J1829" s="761">
        <f>I1829/H1829</f>
        <v>0.55051122479462289</v>
      </c>
      <c r="K1829" s="760">
        <f>H1829-I1829</f>
        <v>601865.47</v>
      </c>
      <c r="L1829" s="762">
        <v>0</v>
      </c>
      <c r="M1829" s="762">
        <v>0</v>
      </c>
      <c r="N1829" s="763"/>
      <c r="O1829" s="762">
        <f>L1829-M1829</f>
        <v>0</v>
      </c>
      <c r="P1829" s="762">
        <f t="shared" ref="P1829:Q1833" si="3373">L1829+H1829</f>
        <v>1339000</v>
      </c>
      <c r="Q1829" s="762">
        <f t="shared" si="3373"/>
        <v>737134.53</v>
      </c>
      <c r="R1829" s="763">
        <f>Q1829/P1829</f>
        <v>0.55051122479462289</v>
      </c>
      <c r="S1829" s="952">
        <f>P1829-Q1829</f>
        <v>601865.47</v>
      </c>
      <c r="T1829" s="953"/>
      <c r="V1829" s="955"/>
      <c r="W1829" s="955"/>
      <c r="X1829" s="815"/>
      <c r="Y1829" s="816">
        <v>100000</v>
      </c>
      <c r="Z1829" s="812">
        <f>H1829-X1829+Y1829</f>
        <v>1439000</v>
      </c>
      <c r="AA1829" s="813">
        <v>1098000</v>
      </c>
      <c r="AB1829" s="954">
        <f t="shared" si="3372"/>
        <v>341000</v>
      </c>
      <c r="AE1829" s="954">
        <f>H1829-AA1829</f>
        <v>241000</v>
      </c>
    </row>
    <row r="1830" spans="1:31" s="954" customFormat="1" hidden="1">
      <c r="A1830" s="971"/>
      <c r="B1830" s="958"/>
      <c r="C1830" s="972"/>
      <c r="D1830" s="958"/>
      <c r="E1830" s="958"/>
      <c r="F1830" s="971">
        <v>423</v>
      </c>
      <c r="G1830" s="973" t="s">
        <v>3779</v>
      </c>
      <c r="H1830" s="760">
        <v>0</v>
      </c>
      <c r="I1830" s="760">
        <v>0</v>
      </c>
      <c r="J1830" s="761" t="e">
        <f>I1830/H1830</f>
        <v>#DIV/0!</v>
      </c>
      <c r="K1830" s="760">
        <f>H1830-I1830</f>
        <v>0</v>
      </c>
      <c r="L1830" s="762">
        <v>0</v>
      </c>
      <c r="M1830" s="762">
        <v>0</v>
      </c>
      <c r="N1830" s="763"/>
      <c r="O1830" s="762">
        <f>L1830-M1830</f>
        <v>0</v>
      </c>
      <c r="P1830" s="762">
        <f t="shared" si="3373"/>
        <v>0</v>
      </c>
      <c r="Q1830" s="762">
        <f t="shared" si="3373"/>
        <v>0</v>
      </c>
      <c r="R1830" s="763" t="e">
        <f>Q1830/P1830</f>
        <v>#DIV/0!</v>
      </c>
      <c r="S1830" s="952">
        <f>P1830-Q1830</f>
        <v>0</v>
      </c>
      <c r="T1830" s="953"/>
      <c r="V1830" s="955"/>
      <c r="W1830" s="955"/>
      <c r="X1830" s="815"/>
      <c r="Y1830" s="816">
        <v>300000</v>
      </c>
      <c r="Z1830" s="812">
        <f>H1830-X1830+Y1830</f>
        <v>300000</v>
      </c>
      <c r="AA1830" s="813">
        <v>552000</v>
      </c>
      <c r="AB1830" s="954">
        <f t="shared" si="3372"/>
        <v>-252000</v>
      </c>
      <c r="AE1830" s="954">
        <f>H1830-AA1830</f>
        <v>-552000</v>
      </c>
    </row>
    <row r="1831" spans="1:31" s="954" customFormat="1" hidden="1">
      <c r="A1831" s="971"/>
      <c r="B1831" s="958"/>
      <c r="C1831" s="972"/>
      <c r="D1831" s="958"/>
      <c r="E1831" s="958"/>
      <c r="F1831" s="971">
        <v>425</v>
      </c>
      <c r="G1831" s="973" t="s">
        <v>4117</v>
      </c>
      <c r="H1831" s="760">
        <v>0</v>
      </c>
      <c r="I1831" s="760">
        <v>0</v>
      </c>
      <c r="J1831" s="761" t="e">
        <f>I1831/H1831</f>
        <v>#DIV/0!</v>
      </c>
      <c r="K1831" s="760">
        <f>H1831-I1831</f>
        <v>0</v>
      </c>
      <c r="L1831" s="762">
        <v>0</v>
      </c>
      <c r="M1831" s="762">
        <v>0</v>
      </c>
      <c r="N1831" s="763"/>
      <c r="O1831" s="762">
        <v>0</v>
      </c>
      <c r="P1831" s="762">
        <f t="shared" si="3373"/>
        <v>0</v>
      </c>
      <c r="Q1831" s="762">
        <f t="shared" si="3373"/>
        <v>0</v>
      </c>
      <c r="R1831" s="763" t="e">
        <f>Q1831/P1831</f>
        <v>#DIV/0!</v>
      </c>
      <c r="S1831" s="952">
        <f>P1831-Q1831</f>
        <v>0</v>
      </c>
      <c r="T1831" s="953"/>
      <c r="V1831" s="955"/>
      <c r="W1831" s="955"/>
      <c r="X1831" s="815"/>
      <c r="Y1831" s="816">
        <v>950000</v>
      </c>
      <c r="Z1831" s="812">
        <f>H1831-X1831+Y1831</f>
        <v>950000</v>
      </c>
      <c r="AA1831" s="813">
        <v>1935061.4</v>
      </c>
      <c r="AB1831" s="954">
        <f t="shared" si="3372"/>
        <v>-985061.39999999991</v>
      </c>
      <c r="AE1831" s="954">
        <f>H1831-AA1831</f>
        <v>-1935061.4</v>
      </c>
    </row>
    <row r="1832" spans="1:31">
      <c r="E1832" s="1145" t="s">
        <v>3883</v>
      </c>
      <c r="F1832" s="768">
        <v>426</v>
      </c>
      <c r="G1832" s="856" t="s">
        <v>3785</v>
      </c>
      <c r="H1832" s="749">
        <v>22000</v>
      </c>
      <c r="I1832" s="749">
        <f>16156.44-8872.52</f>
        <v>7283.92</v>
      </c>
      <c r="J1832" s="750">
        <f>I1832/H1832</f>
        <v>0.33108727272727273</v>
      </c>
      <c r="K1832" s="749">
        <f>H1832-I1832</f>
        <v>14716.08</v>
      </c>
      <c r="L1832" s="751">
        <v>0</v>
      </c>
      <c r="M1832" s="751">
        <v>0</v>
      </c>
      <c r="O1832" s="751">
        <f>L1832-M1832</f>
        <v>0</v>
      </c>
      <c r="P1832" s="751">
        <f t="shared" si="3373"/>
        <v>22000</v>
      </c>
      <c r="Q1832" s="751">
        <f t="shared" si="3373"/>
        <v>7283.92</v>
      </c>
      <c r="R1832" s="752">
        <f>Q1832/P1832</f>
        <v>0.33108727272727273</v>
      </c>
      <c r="S1832" s="751">
        <f>P1832-Q1832</f>
        <v>14716.08</v>
      </c>
      <c r="V1832" s="202">
        <f>490000+24662.36+240000</f>
        <v>754662.36</v>
      </c>
      <c r="Y1832" s="816">
        <v>520000</v>
      </c>
      <c r="Z1832" s="812">
        <f>H1832-X1832+Y1832</f>
        <v>542000</v>
      </c>
      <c r="AA1832" s="813">
        <v>2850000</v>
      </c>
      <c r="AB1832" s="84">
        <f t="shared" si="3372"/>
        <v>-2308000</v>
      </c>
      <c r="AE1832" s="84">
        <f>H1832-AA1832</f>
        <v>-2828000</v>
      </c>
    </row>
    <row r="1833" spans="1:31" ht="15.75" thickBot="1">
      <c r="E1833" s="1145" t="s">
        <v>3885</v>
      </c>
      <c r="F1833" s="768">
        <v>482</v>
      </c>
      <c r="G1833" s="856" t="s">
        <v>4127</v>
      </c>
      <c r="H1833" s="749">
        <v>37000</v>
      </c>
      <c r="I1833" s="749">
        <v>0</v>
      </c>
      <c r="J1833" s="750">
        <f>I1833/H1833</f>
        <v>0</v>
      </c>
      <c r="K1833" s="749">
        <f>H1833-I1833</f>
        <v>37000</v>
      </c>
      <c r="L1833" s="751">
        <v>0</v>
      </c>
      <c r="M1833" s="751">
        <v>0</v>
      </c>
      <c r="O1833" s="751">
        <v>0</v>
      </c>
      <c r="P1833" s="751">
        <f t="shared" si="3373"/>
        <v>37000</v>
      </c>
      <c r="Q1833" s="751">
        <f t="shared" si="3373"/>
        <v>0</v>
      </c>
      <c r="R1833" s="752">
        <f>Q1833/P1833</f>
        <v>0</v>
      </c>
      <c r="S1833" s="751">
        <f>P1833-Q1833</f>
        <v>37000</v>
      </c>
      <c r="X1833" s="815">
        <v>50000</v>
      </c>
      <c r="Z1833" s="812">
        <f>H1833-X1833+Y1833</f>
        <v>-13000</v>
      </c>
      <c r="AA1833" s="813">
        <v>50000</v>
      </c>
      <c r="AB1833" s="84">
        <f t="shared" si="3372"/>
        <v>-63000</v>
      </c>
      <c r="AE1833" s="84">
        <f>H1833-AA1833</f>
        <v>-13000</v>
      </c>
    </row>
    <row r="1834" spans="1:31">
      <c r="E1834" s="770"/>
      <c r="F1834" s="771"/>
      <c r="G1834" s="772" t="s">
        <v>4742</v>
      </c>
      <c r="H1834" s="773"/>
      <c r="I1834" s="773"/>
      <c r="J1834" s="774"/>
      <c r="K1834" s="773"/>
      <c r="L1834" s="775"/>
      <c r="M1834" s="775"/>
      <c r="N1834" s="776"/>
      <c r="O1834" s="775"/>
      <c r="P1834" s="775"/>
      <c r="Q1834" s="775"/>
      <c r="R1834" s="776"/>
      <c r="S1834" s="859"/>
      <c r="AB1834" s="84">
        <f t="shared" si="3372"/>
        <v>0</v>
      </c>
    </row>
    <row r="1835" spans="1:31" ht="15.75" thickBot="1">
      <c r="E1835" s="777"/>
      <c r="F1835" s="778" t="s">
        <v>235</v>
      </c>
      <c r="G1835" s="779" t="s">
        <v>236</v>
      </c>
      <c r="H1835" s="780">
        <f>SUM(H1829:H1833)</f>
        <v>1398000</v>
      </c>
      <c r="I1835" s="780">
        <f>SUM(I1829:I1833)</f>
        <v>744418.45000000007</v>
      </c>
      <c r="J1835" s="781">
        <f>I1835/H1835</f>
        <v>0.53248816165951363</v>
      </c>
      <c r="K1835" s="780">
        <f>H1835-I1835</f>
        <v>653581.54999999993</v>
      </c>
      <c r="L1835" s="782">
        <v>0</v>
      </c>
      <c r="M1835" s="782">
        <v>0</v>
      </c>
      <c r="N1835" s="783"/>
      <c r="O1835" s="782">
        <f>L1835-M1835</f>
        <v>0</v>
      </c>
      <c r="P1835" s="782">
        <f t="shared" ref="P1835:Q1837" si="3374">L1835+H1835</f>
        <v>1398000</v>
      </c>
      <c r="Q1835" s="782">
        <f t="shared" si="3374"/>
        <v>744418.45000000007</v>
      </c>
      <c r="R1835" s="783">
        <f>Q1835/P1835</f>
        <v>0.53248816165951363</v>
      </c>
      <c r="S1835" s="782">
        <f>P1835-Q1835</f>
        <v>653581.54999999993</v>
      </c>
      <c r="AB1835" s="84">
        <f t="shared" si="3372"/>
        <v>0</v>
      </c>
    </row>
    <row r="1836" spans="1:31" ht="15.75" hidden="1" thickBot="1">
      <c r="E1836" s="777"/>
      <c r="F1836" s="778">
        <v>13</v>
      </c>
      <c r="G1836" s="779" t="s">
        <v>257</v>
      </c>
      <c r="H1836" s="780">
        <v>0</v>
      </c>
      <c r="I1836" s="780">
        <v>0</v>
      </c>
      <c r="J1836" s="781"/>
      <c r="K1836" s="780">
        <v>0</v>
      </c>
      <c r="L1836" s="782">
        <f>L1832</f>
        <v>0</v>
      </c>
      <c r="M1836" s="782">
        <f>SUM(M1829:M1833)</f>
        <v>0</v>
      </c>
      <c r="N1836" s="783" t="e">
        <f>M1836/L1836</f>
        <v>#DIV/0!</v>
      </c>
      <c r="O1836" s="782">
        <f>L1836-M1836</f>
        <v>0</v>
      </c>
      <c r="P1836" s="782">
        <f t="shared" si="3374"/>
        <v>0</v>
      </c>
      <c r="Q1836" s="782">
        <f t="shared" si="3374"/>
        <v>0</v>
      </c>
      <c r="R1836" s="783" t="e">
        <f>Q1836/P1836</f>
        <v>#DIV/0!</v>
      </c>
      <c r="S1836" s="782">
        <f>P1836-Q1836</f>
        <v>0</v>
      </c>
      <c r="AB1836" s="84">
        <f t="shared" si="3372"/>
        <v>0</v>
      </c>
    </row>
    <row r="1837" spans="1:31" ht="15.75" thickBot="1">
      <c r="G1837" s="784" t="s">
        <v>4743</v>
      </c>
      <c r="H1837" s="785">
        <f>SUM(H1835:H1836)</f>
        <v>1398000</v>
      </c>
      <c r="I1837" s="785">
        <f>SUM(I1835:I1836)</f>
        <v>744418.45000000007</v>
      </c>
      <c r="J1837" s="786">
        <f>I1837/H1837</f>
        <v>0.53248816165951363</v>
      </c>
      <c r="K1837" s="785">
        <f>SUM(K1835:K1836)</f>
        <v>653581.54999999993</v>
      </c>
      <c r="L1837" s="787">
        <f>SUM(L1835:L1836)</f>
        <v>0</v>
      </c>
      <c r="M1837" s="787">
        <f>SUM(M1835:M1836)</f>
        <v>0</v>
      </c>
      <c r="N1837" s="788"/>
      <c r="O1837" s="787">
        <f>L1837-M1837</f>
        <v>0</v>
      </c>
      <c r="P1837" s="787">
        <f t="shared" si="3374"/>
        <v>1398000</v>
      </c>
      <c r="Q1837" s="787">
        <f t="shared" si="3374"/>
        <v>744418.45000000007</v>
      </c>
      <c r="R1837" s="788">
        <f>Q1837/P1837</f>
        <v>0.53248816165951363</v>
      </c>
      <c r="S1837" s="787">
        <f>P1837-Q1837</f>
        <v>653581.54999999993</v>
      </c>
      <c r="AB1837" s="84">
        <f t="shared" si="3372"/>
        <v>0</v>
      </c>
    </row>
    <row r="1838" spans="1:31" ht="28.5" collapsed="1">
      <c r="E1838" s="770"/>
      <c r="F1838" s="771"/>
      <c r="G1838" s="789" t="s">
        <v>4744</v>
      </c>
      <c r="H1838" s="790"/>
      <c r="I1838" s="791"/>
      <c r="J1838" s="792"/>
      <c r="K1838" s="791"/>
      <c r="L1838" s="793"/>
      <c r="M1838" s="794"/>
      <c r="N1838" s="795"/>
      <c r="O1838" s="794"/>
      <c r="P1838" s="794"/>
      <c r="Q1838" s="794"/>
      <c r="R1838" s="795"/>
      <c r="S1838" s="860"/>
      <c r="AB1838" s="84">
        <f t="shared" si="3372"/>
        <v>0</v>
      </c>
    </row>
    <row r="1839" spans="1:31" ht="15.75" thickBot="1">
      <c r="E1839" s="777"/>
      <c r="F1839" s="778" t="s">
        <v>235</v>
      </c>
      <c r="G1839" s="779" t="s">
        <v>236</v>
      </c>
      <c r="H1839" s="780">
        <f>H1835</f>
        <v>1398000</v>
      </c>
      <c r="I1839" s="780">
        <f t="shared" ref="I1839:S1839" si="3375">I1835</f>
        <v>744418.45000000007</v>
      </c>
      <c r="J1839" s="781">
        <f t="shared" si="3375"/>
        <v>0.53248816165951363</v>
      </c>
      <c r="K1839" s="780">
        <f t="shared" si="3375"/>
        <v>653581.54999999993</v>
      </c>
      <c r="L1839" s="782">
        <f t="shared" si="3375"/>
        <v>0</v>
      </c>
      <c r="M1839" s="782">
        <f t="shared" si="3375"/>
        <v>0</v>
      </c>
      <c r="N1839" s="783">
        <f t="shared" si="3375"/>
        <v>0</v>
      </c>
      <c r="O1839" s="782">
        <f t="shared" si="3375"/>
        <v>0</v>
      </c>
      <c r="P1839" s="782">
        <f t="shared" si="3375"/>
        <v>1398000</v>
      </c>
      <c r="Q1839" s="782">
        <f t="shared" si="3375"/>
        <v>744418.45000000007</v>
      </c>
      <c r="R1839" s="783">
        <f t="shared" si="3375"/>
        <v>0.53248816165951363</v>
      </c>
      <c r="S1839" s="782">
        <f t="shared" si="3375"/>
        <v>653581.54999999993</v>
      </c>
      <c r="AB1839" s="84">
        <f t="shared" si="3372"/>
        <v>0</v>
      </c>
    </row>
    <row r="1840" spans="1:31" ht="15.75" hidden="1" thickBot="1">
      <c r="E1840" s="777"/>
      <c r="F1840" s="778">
        <v>13</v>
      </c>
      <c r="G1840" s="779" t="s">
        <v>257</v>
      </c>
      <c r="H1840" s="780">
        <f>H1836</f>
        <v>0</v>
      </c>
      <c r="I1840" s="780">
        <f t="shared" ref="I1840:S1840" si="3376">I1836</f>
        <v>0</v>
      </c>
      <c r="J1840" s="781"/>
      <c r="K1840" s="780">
        <f t="shared" si="3376"/>
        <v>0</v>
      </c>
      <c r="L1840" s="782">
        <f t="shared" si="3376"/>
        <v>0</v>
      </c>
      <c r="M1840" s="782">
        <f t="shared" si="3376"/>
        <v>0</v>
      </c>
      <c r="N1840" s="783" t="e">
        <f t="shared" si="3376"/>
        <v>#DIV/0!</v>
      </c>
      <c r="O1840" s="782">
        <f t="shared" si="3376"/>
        <v>0</v>
      </c>
      <c r="P1840" s="782">
        <f t="shared" si="3376"/>
        <v>0</v>
      </c>
      <c r="Q1840" s="782">
        <f t="shared" si="3376"/>
        <v>0</v>
      </c>
      <c r="R1840" s="783" t="e">
        <f t="shared" si="3376"/>
        <v>#DIV/0!</v>
      </c>
      <c r="S1840" s="782">
        <f t="shared" si="3376"/>
        <v>0</v>
      </c>
      <c r="AB1840" s="84">
        <f t="shared" si="3372"/>
        <v>0</v>
      </c>
    </row>
    <row r="1841" spans="1:28" ht="15.75" collapsed="1" thickBot="1">
      <c r="G1841" s="784" t="s">
        <v>4745</v>
      </c>
      <c r="H1841" s="785">
        <f>H1837</f>
        <v>1398000</v>
      </c>
      <c r="I1841" s="785">
        <f t="shared" ref="I1841:S1841" si="3377">I1837</f>
        <v>744418.45000000007</v>
      </c>
      <c r="J1841" s="786">
        <f t="shared" si="3377"/>
        <v>0.53248816165951363</v>
      </c>
      <c r="K1841" s="785">
        <f t="shared" si="3377"/>
        <v>653581.54999999993</v>
      </c>
      <c r="L1841" s="787">
        <f t="shared" si="3377"/>
        <v>0</v>
      </c>
      <c r="M1841" s="787">
        <f t="shared" si="3377"/>
        <v>0</v>
      </c>
      <c r="N1841" s="788">
        <f t="shared" si="3377"/>
        <v>0</v>
      </c>
      <c r="O1841" s="787">
        <f t="shared" si="3377"/>
        <v>0</v>
      </c>
      <c r="P1841" s="787">
        <f t="shared" si="3377"/>
        <v>1398000</v>
      </c>
      <c r="Q1841" s="787">
        <f t="shared" si="3377"/>
        <v>744418.45000000007</v>
      </c>
      <c r="R1841" s="788">
        <f t="shared" si="3377"/>
        <v>0.53248816165951363</v>
      </c>
      <c r="S1841" s="787">
        <f t="shared" si="3377"/>
        <v>653581.54999999993</v>
      </c>
      <c r="AB1841" s="84">
        <f t="shared" si="3372"/>
        <v>0</v>
      </c>
    </row>
    <row r="1842" spans="1:28">
      <c r="AB1842" s="84">
        <f t="shared" si="3372"/>
        <v>0</v>
      </c>
    </row>
    <row r="1843" spans="1:28" s="954" customFormat="1">
      <c r="A1843" s="753"/>
      <c r="B1843" s="754"/>
      <c r="C1843" s="950"/>
      <c r="D1843" s="753"/>
      <c r="E1843" s="754"/>
      <c r="F1843" s="771"/>
      <c r="G1843" s="804" t="s">
        <v>4140</v>
      </c>
      <c r="H1843" s="805"/>
      <c r="I1843" s="805"/>
      <c r="J1843" s="806"/>
      <c r="K1843" s="805"/>
      <c r="L1843" s="807"/>
      <c r="M1843" s="807"/>
      <c r="N1843" s="808"/>
      <c r="O1843" s="807"/>
      <c r="P1843" s="807"/>
      <c r="Q1843" s="807"/>
      <c r="R1843" s="808"/>
      <c r="S1843" s="862"/>
      <c r="T1843" s="953"/>
      <c r="V1843" s="955"/>
      <c r="W1843" s="955"/>
      <c r="X1843" s="815"/>
      <c r="Y1843" s="816"/>
      <c r="Z1843" s="812"/>
      <c r="AA1843" s="813"/>
      <c r="AB1843" s="954">
        <f t="shared" si="3372"/>
        <v>0</v>
      </c>
    </row>
    <row r="1844" spans="1:28" s="954" customFormat="1" ht="15.75" thickBot="1">
      <c r="A1844" s="753"/>
      <c r="B1844" s="754"/>
      <c r="C1844" s="950"/>
      <c r="D1844" s="753"/>
      <c r="E1844" s="754"/>
      <c r="F1844" s="778" t="s">
        <v>235</v>
      </c>
      <c r="G1844" s="779" t="s">
        <v>236</v>
      </c>
      <c r="H1844" s="780">
        <f>H1839</f>
        <v>1398000</v>
      </c>
      <c r="I1844" s="780">
        <f t="shared" ref="I1844:S1844" si="3378">I1839</f>
        <v>744418.45000000007</v>
      </c>
      <c r="J1844" s="781">
        <f t="shared" si="3378"/>
        <v>0.53248816165951363</v>
      </c>
      <c r="K1844" s="780">
        <f t="shared" si="3378"/>
        <v>653581.54999999993</v>
      </c>
      <c r="L1844" s="782">
        <f t="shared" si="3378"/>
        <v>0</v>
      </c>
      <c r="M1844" s="782">
        <f t="shared" si="3378"/>
        <v>0</v>
      </c>
      <c r="N1844" s="783">
        <f t="shared" si="3378"/>
        <v>0</v>
      </c>
      <c r="O1844" s="782">
        <f t="shared" si="3378"/>
        <v>0</v>
      </c>
      <c r="P1844" s="782">
        <f t="shared" si="3378"/>
        <v>1398000</v>
      </c>
      <c r="Q1844" s="782">
        <f t="shared" si="3378"/>
        <v>744418.45000000007</v>
      </c>
      <c r="R1844" s="783">
        <f t="shared" si="3378"/>
        <v>0.53248816165951363</v>
      </c>
      <c r="S1844" s="782">
        <f t="shared" si="3378"/>
        <v>653581.54999999993</v>
      </c>
      <c r="T1844" s="953"/>
      <c r="V1844" s="955"/>
      <c r="W1844" s="955"/>
      <c r="X1844" s="815"/>
      <c r="Y1844" s="816"/>
      <c r="Z1844" s="812"/>
      <c r="AA1844" s="813"/>
      <c r="AB1844" s="954">
        <f t="shared" si="3372"/>
        <v>0</v>
      </c>
    </row>
    <row r="1845" spans="1:28" s="954" customFormat="1" ht="15.75" hidden="1" thickBot="1">
      <c r="A1845" s="753"/>
      <c r="B1845" s="754"/>
      <c r="C1845" s="950"/>
      <c r="D1845" s="753"/>
      <c r="E1845" s="754"/>
      <c r="F1845" s="778">
        <v>13</v>
      </c>
      <c r="G1845" s="779" t="s">
        <v>257</v>
      </c>
      <c r="H1845" s="780">
        <f>H1840</f>
        <v>0</v>
      </c>
      <c r="I1845" s="780">
        <f t="shared" ref="I1845:S1845" si="3379">I1840</f>
        <v>0</v>
      </c>
      <c r="J1845" s="781"/>
      <c r="K1845" s="780">
        <f t="shared" si="3379"/>
        <v>0</v>
      </c>
      <c r="L1845" s="782">
        <f t="shared" si="3379"/>
        <v>0</v>
      </c>
      <c r="M1845" s="782">
        <f t="shared" si="3379"/>
        <v>0</v>
      </c>
      <c r="N1845" s="783" t="e">
        <f t="shared" si="3379"/>
        <v>#DIV/0!</v>
      </c>
      <c r="O1845" s="782">
        <f t="shared" si="3379"/>
        <v>0</v>
      </c>
      <c r="P1845" s="782">
        <f t="shared" si="3379"/>
        <v>0</v>
      </c>
      <c r="Q1845" s="782">
        <f t="shared" si="3379"/>
        <v>0</v>
      </c>
      <c r="R1845" s="783" t="e">
        <f t="shared" si="3379"/>
        <v>#DIV/0!</v>
      </c>
      <c r="S1845" s="782">
        <f t="shared" si="3379"/>
        <v>0</v>
      </c>
      <c r="T1845" s="953"/>
      <c r="V1845" s="955"/>
      <c r="W1845" s="955"/>
      <c r="X1845" s="815"/>
      <c r="Y1845" s="816"/>
      <c r="Z1845" s="812"/>
      <c r="AA1845" s="813"/>
      <c r="AB1845" s="954">
        <f t="shared" si="3372"/>
        <v>0</v>
      </c>
    </row>
    <row r="1846" spans="1:28" s="954" customFormat="1" ht="15.75" thickBot="1">
      <c r="A1846" s="753"/>
      <c r="B1846" s="754"/>
      <c r="C1846" s="950"/>
      <c r="D1846" s="753"/>
      <c r="E1846" s="754"/>
      <c r="F1846" s="745"/>
      <c r="G1846" s="784" t="s">
        <v>4141</v>
      </c>
      <c r="H1846" s="785">
        <f>H1841</f>
        <v>1398000</v>
      </c>
      <c r="I1846" s="785">
        <f t="shared" ref="I1846:S1846" si="3380">I1841</f>
        <v>744418.45000000007</v>
      </c>
      <c r="J1846" s="786">
        <f t="shared" si="3380"/>
        <v>0.53248816165951363</v>
      </c>
      <c r="K1846" s="785">
        <f t="shared" si="3380"/>
        <v>653581.54999999993</v>
      </c>
      <c r="L1846" s="787">
        <f t="shared" si="3380"/>
        <v>0</v>
      </c>
      <c r="M1846" s="787">
        <f t="shared" si="3380"/>
        <v>0</v>
      </c>
      <c r="N1846" s="788">
        <f t="shared" si="3380"/>
        <v>0</v>
      </c>
      <c r="O1846" s="787">
        <f t="shared" si="3380"/>
        <v>0</v>
      </c>
      <c r="P1846" s="787">
        <f t="shared" si="3380"/>
        <v>1398000</v>
      </c>
      <c r="Q1846" s="787">
        <f t="shared" si="3380"/>
        <v>744418.45000000007</v>
      </c>
      <c r="R1846" s="788">
        <f t="shared" si="3380"/>
        <v>0.53248816165951363</v>
      </c>
      <c r="S1846" s="787">
        <f t="shared" si="3380"/>
        <v>653581.54999999993</v>
      </c>
      <c r="T1846" s="953"/>
      <c r="V1846" s="955"/>
      <c r="W1846" s="955"/>
      <c r="X1846" s="815"/>
      <c r="Y1846" s="816"/>
      <c r="Z1846" s="812"/>
      <c r="AA1846" s="813"/>
      <c r="AB1846" s="954">
        <f t="shared" si="3372"/>
        <v>0</v>
      </c>
    </row>
    <row r="1847" spans="1:28">
      <c r="G1847" s="797"/>
      <c r="H1847" s="798"/>
      <c r="I1847" s="798"/>
      <c r="J1847" s="799"/>
      <c r="K1847" s="798"/>
      <c r="L1847" s="800"/>
      <c r="M1847" s="800"/>
      <c r="N1847" s="801"/>
      <c r="O1847" s="800"/>
      <c r="P1847" s="800"/>
      <c r="Q1847" s="800"/>
      <c r="R1847" s="801"/>
      <c r="S1847" s="800"/>
      <c r="AB1847" s="84">
        <f t="shared" si="3372"/>
        <v>0</v>
      </c>
    </row>
    <row r="1848" spans="1:28">
      <c r="E1848" s="770"/>
      <c r="F1848" s="771"/>
      <c r="G1848" s="804" t="s">
        <v>5300</v>
      </c>
      <c r="H1848" s="805"/>
      <c r="I1848" s="805"/>
      <c r="J1848" s="806"/>
      <c r="K1848" s="805"/>
      <c r="L1848" s="807"/>
      <c r="M1848" s="807"/>
      <c r="N1848" s="808"/>
      <c r="O1848" s="807"/>
      <c r="P1848" s="807"/>
      <c r="Q1848" s="807"/>
      <c r="R1848" s="808"/>
      <c r="S1848" s="862"/>
      <c r="AB1848" s="84">
        <f t="shared" si="3372"/>
        <v>0</v>
      </c>
    </row>
    <row r="1849" spans="1:28" ht="15.75" thickBot="1">
      <c r="E1849" s="777"/>
      <c r="F1849" s="778" t="s">
        <v>235</v>
      </c>
      <c r="G1849" s="779" t="s">
        <v>236</v>
      </c>
      <c r="H1849" s="780">
        <f>H1844</f>
        <v>1398000</v>
      </c>
      <c r="I1849" s="780">
        <f t="shared" ref="I1849:S1849" si="3381">I1844</f>
        <v>744418.45000000007</v>
      </c>
      <c r="J1849" s="781">
        <f t="shared" si="3381"/>
        <v>0.53248816165951363</v>
      </c>
      <c r="K1849" s="780">
        <f t="shared" si="3381"/>
        <v>653581.54999999993</v>
      </c>
      <c r="L1849" s="782">
        <f t="shared" si="3381"/>
        <v>0</v>
      </c>
      <c r="M1849" s="782">
        <f t="shared" si="3381"/>
        <v>0</v>
      </c>
      <c r="N1849" s="783">
        <f t="shared" si="3381"/>
        <v>0</v>
      </c>
      <c r="O1849" s="782">
        <f t="shared" si="3381"/>
        <v>0</v>
      </c>
      <c r="P1849" s="782">
        <f t="shared" si="3381"/>
        <v>1398000</v>
      </c>
      <c r="Q1849" s="782">
        <f t="shared" si="3381"/>
        <v>744418.45000000007</v>
      </c>
      <c r="R1849" s="783">
        <f t="shared" si="3381"/>
        <v>0.53248816165951363</v>
      </c>
      <c r="S1849" s="782">
        <f t="shared" si="3381"/>
        <v>653581.54999999993</v>
      </c>
      <c r="AB1849" s="84">
        <f t="shared" si="3372"/>
        <v>0</v>
      </c>
    </row>
    <row r="1850" spans="1:28" ht="15.75" hidden="1" thickBot="1">
      <c r="E1850" s="777"/>
      <c r="F1850" s="778">
        <v>13</v>
      </c>
      <c r="G1850" s="779" t="s">
        <v>257</v>
      </c>
      <c r="H1850" s="780">
        <f>H1845</f>
        <v>0</v>
      </c>
      <c r="I1850" s="780">
        <f t="shared" ref="I1850:S1850" si="3382">I1845</f>
        <v>0</v>
      </c>
      <c r="J1850" s="781"/>
      <c r="K1850" s="780">
        <f t="shared" si="3382"/>
        <v>0</v>
      </c>
      <c r="L1850" s="782">
        <f t="shared" si="3382"/>
        <v>0</v>
      </c>
      <c r="M1850" s="782">
        <f t="shared" si="3382"/>
        <v>0</v>
      </c>
      <c r="N1850" s="783" t="e">
        <f t="shared" si="3382"/>
        <v>#DIV/0!</v>
      </c>
      <c r="O1850" s="782">
        <f t="shared" si="3382"/>
        <v>0</v>
      </c>
      <c r="P1850" s="782">
        <f t="shared" si="3382"/>
        <v>0</v>
      </c>
      <c r="Q1850" s="782">
        <f t="shared" si="3382"/>
        <v>0</v>
      </c>
      <c r="R1850" s="783" t="e">
        <f t="shared" si="3382"/>
        <v>#DIV/0!</v>
      </c>
      <c r="S1850" s="782">
        <f t="shared" si="3382"/>
        <v>0</v>
      </c>
      <c r="AB1850" s="84">
        <f t="shared" si="3372"/>
        <v>0</v>
      </c>
    </row>
    <row r="1851" spans="1:28" ht="15.75" thickBot="1">
      <c r="G1851" s="784" t="s">
        <v>5292</v>
      </c>
      <c r="H1851" s="785">
        <f>H1846</f>
        <v>1398000</v>
      </c>
      <c r="I1851" s="785">
        <f t="shared" ref="I1851:S1851" si="3383">I1846</f>
        <v>744418.45000000007</v>
      </c>
      <c r="J1851" s="786">
        <f t="shared" si="3383"/>
        <v>0.53248816165951363</v>
      </c>
      <c r="K1851" s="785">
        <f t="shared" si="3383"/>
        <v>653581.54999999993</v>
      </c>
      <c r="L1851" s="787">
        <f t="shared" si="3383"/>
        <v>0</v>
      </c>
      <c r="M1851" s="787">
        <f t="shared" si="3383"/>
        <v>0</v>
      </c>
      <c r="N1851" s="788">
        <f t="shared" si="3383"/>
        <v>0</v>
      </c>
      <c r="O1851" s="787">
        <f t="shared" si="3383"/>
        <v>0</v>
      </c>
      <c r="P1851" s="787">
        <f t="shared" si="3383"/>
        <v>1398000</v>
      </c>
      <c r="Q1851" s="787">
        <f t="shared" si="3383"/>
        <v>744418.45000000007</v>
      </c>
      <c r="R1851" s="788">
        <f t="shared" si="3383"/>
        <v>0.53248816165951363</v>
      </c>
      <c r="S1851" s="787">
        <f t="shared" si="3383"/>
        <v>653581.54999999993</v>
      </c>
      <c r="AB1851" s="84">
        <f t="shared" si="3372"/>
        <v>0</v>
      </c>
    </row>
    <row r="1852" spans="1:28">
      <c r="G1852" s="797"/>
      <c r="H1852" s="798"/>
      <c r="I1852" s="798"/>
      <c r="J1852" s="799"/>
      <c r="K1852" s="798"/>
      <c r="L1852" s="800"/>
      <c r="M1852" s="800"/>
      <c r="N1852" s="801"/>
      <c r="O1852" s="800"/>
      <c r="P1852" s="800"/>
      <c r="Q1852" s="800"/>
      <c r="R1852" s="801"/>
      <c r="S1852" s="800"/>
    </row>
    <row r="1853" spans="1:28" hidden="1">
      <c r="G1853" s="797"/>
      <c r="H1853" s="798"/>
      <c r="I1853" s="798"/>
      <c r="J1853" s="799"/>
      <c r="K1853" s="798"/>
      <c r="L1853" s="800"/>
      <c r="M1853" s="800"/>
      <c r="N1853" s="801"/>
      <c r="O1853" s="800"/>
      <c r="P1853" s="800"/>
      <c r="Q1853" s="800"/>
      <c r="R1853" s="801"/>
      <c r="S1853" s="800"/>
    </row>
    <row r="1854" spans="1:28" hidden="1">
      <c r="G1854" s="797"/>
      <c r="H1854" s="798"/>
      <c r="I1854" s="798"/>
      <c r="J1854" s="799"/>
      <c r="K1854" s="798"/>
      <c r="L1854" s="800"/>
      <c r="M1854" s="800"/>
      <c r="N1854" s="801"/>
      <c r="O1854" s="800"/>
      <c r="P1854" s="800"/>
      <c r="Q1854" s="800"/>
      <c r="R1854" s="801"/>
      <c r="S1854" s="800"/>
    </row>
    <row r="1855" spans="1:28" ht="28.5">
      <c r="A1855" s="844"/>
      <c r="B1855" s="842" t="s">
        <v>5293</v>
      </c>
      <c r="C1855" s="843"/>
      <c r="D1855" s="844"/>
      <c r="E1855" s="845"/>
      <c r="F1855" s="844"/>
      <c r="G1855" s="1048" t="s">
        <v>5329</v>
      </c>
      <c r="H1855" s="1049"/>
      <c r="I1855" s="1049"/>
      <c r="J1855" s="1050"/>
      <c r="K1855" s="1049"/>
      <c r="L1855" s="1051"/>
      <c r="M1855" s="1051"/>
      <c r="N1855" s="1052"/>
      <c r="O1855" s="1051"/>
      <c r="P1855" s="1051"/>
      <c r="Q1855" s="1051"/>
      <c r="R1855" s="1052"/>
      <c r="S1855" s="1051"/>
      <c r="AB1855" s="84">
        <f t="shared" ref="AB1855:AB1886" si="3384">Z1855-AA1855</f>
        <v>0</v>
      </c>
    </row>
    <row r="1856" spans="1:28">
      <c r="C1856" s="747" t="s">
        <v>3569</v>
      </c>
      <c r="G1856" s="967" t="s">
        <v>5174</v>
      </c>
      <c r="AB1856" s="84">
        <f t="shared" si="3384"/>
        <v>0</v>
      </c>
    </row>
    <row r="1857" spans="1:31">
      <c r="C1857" s="747" t="s">
        <v>4059</v>
      </c>
      <c r="D1857" s="756"/>
      <c r="G1857" s="851" t="s">
        <v>4046</v>
      </c>
      <c r="AB1857" s="84">
        <f t="shared" si="3384"/>
        <v>0</v>
      </c>
    </row>
    <row r="1858" spans="1:31" s="954" customFormat="1">
      <c r="A1858" s="753"/>
      <c r="B1858" s="754"/>
      <c r="C1858" s="950"/>
      <c r="D1858" s="968" t="s">
        <v>3941</v>
      </c>
      <c r="E1858" s="968"/>
      <c r="F1858" s="969"/>
      <c r="G1858" s="970" t="s">
        <v>163</v>
      </c>
      <c r="H1858" s="760"/>
      <c r="I1858" s="760"/>
      <c r="J1858" s="761"/>
      <c r="K1858" s="760"/>
      <c r="L1858" s="762"/>
      <c r="M1858" s="762"/>
      <c r="N1858" s="763"/>
      <c r="O1858" s="762"/>
      <c r="P1858" s="762"/>
      <c r="Q1858" s="762"/>
      <c r="R1858" s="763"/>
      <c r="S1858" s="952"/>
      <c r="T1858" s="953"/>
      <c r="V1858" s="955"/>
      <c r="W1858" s="955"/>
      <c r="X1858" s="815"/>
      <c r="Y1858" s="816"/>
      <c r="Z1858" s="812"/>
      <c r="AA1858" s="813"/>
      <c r="AB1858" s="954">
        <f t="shared" si="3384"/>
        <v>0</v>
      </c>
    </row>
    <row r="1859" spans="1:31" s="954" customFormat="1">
      <c r="A1859" s="971"/>
      <c r="B1859" s="958"/>
      <c r="C1859" s="972"/>
      <c r="D1859" s="958"/>
      <c r="E1859" s="958" t="s">
        <v>3886</v>
      </c>
      <c r="F1859" s="971">
        <v>411</v>
      </c>
      <c r="G1859" s="973" t="s">
        <v>4104</v>
      </c>
      <c r="H1859" s="760">
        <f>4000000+470000+50000</f>
        <v>4520000</v>
      </c>
      <c r="I1859" s="760">
        <v>1311773.8699999999</v>
      </c>
      <c r="J1859" s="761">
        <f>I1859/H1859</f>
        <v>0.29021545796460174</v>
      </c>
      <c r="K1859" s="760">
        <f t="shared" ref="K1859:K1876" si="3385">H1859-I1859</f>
        <v>3208226.13</v>
      </c>
      <c r="L1859" s="762">
        <v>0</v>
      </c>
      <c r="M1859" s="762">
        <v>0</v>
      </c>
      <c r="N1859" s="763"/>
      <c r="O1859" s="762">
        <f>L1859-M1859</f>
        <v>0</v>
      </c>
      <c r="P1859" s="762">
        <f t="shared" ref="P1859:P1876" si="3386">L1859+H1859</f>
        <v>4520000</v>
      </c>
      <c r="Q1859" s="762">
        <f t="shared" ref="Q1859:Q1874" si="3387">M1859+I1859</f>
        <v>1311773.8699999999</v>
      </c>
      <c r="R1859" s="763">
        <f>Q1859/P1859</f>
        <v>0.29021545796460174</v>
      </c>
      <c r="S1859" s="952">
        <f>P1859-Q1859</f>
        <v>3208226.13</v>
      </c>
      <c r="T1859" s="953"/>
      <c r="V1859" s="955"/>
      <c r="W1859" s="955"/>
      <c r="X1859" s="815">
        <v>163815.39999999851</v>
      </c>
      <c r="Y1859" s="816"/>
      <c r="Z1859" s="812">
        <f>H1859-X1859+Y1859</f>
        <v>4356184.6000000015</v>
      </c>
      <c r="AA1859" s="813">
        <v>658012.5</v>
      </c>
      <c r="AB1859" s="954">
        <f t="shared" si="3384"/>
        <v>3698172.1000000015</v>
      </c>
      <c r="AE1859" s="954">
        <f t="shared" ref="AE1859:AE1874" si="3388">H1859-AA1859</f>
        <v>3861987.5</v>
      </c>
    </row>
    <row r="1860" spans="1:31" s="954" customFormat="1">
      <c r="A1860" s="971"/>
      <c r="B1860" s="958"/>
      <c r="C1860" s="972"/>
      <c r="D1860" s="958"/>
      <c r="E1860" s="958" t="s">
        <v>5145</v>
      </c>
      <c r="F1860" s="971">
        <v>412</v>
      </c>
      <c r="G1860" s="973" t="s">
        <v>3764</v>
      </c>
      <c r="H1860" s="760">
        <f>742000-50000</f>
        <v>692000</v>
      </c>
      <c r="I1860" s="760">
        <v>218410.25000000009</v>
      </c>
      <c r="J1860" s="761">
        <f t="shared" ref="J1860:J1876" si="3389">I1860/H1860</f>
        <v>0.31562174855491343</v>
      </c>
      <c r="K1860" s="760">
        <f t="shared" si="3385"/>
        <v>473589.74999999988</v>
      </c>
      <c r="L1860" s="762">
        <v>0</v>
      </c>
      <c r="M1860" s="762">
        <v>0</v>
      </c>
      <c r="N1860" s="763"/>
      <c r="O1860" s="762">
        <f t="shared" ref="O1860:O1874" si="3390">L1860-M1860</f>
        <v>0</v>
      </c>
      <c r="P1860" s="762">
        <f t="shared" si="3386"/>
        <v>692000</v>
      </c>
      <c r="Q1860" s="762">
        <f t="shared" si="3387"/>
        <v>218410.25000000009</v>
      </c>
      <c r="R1860" s="763">
        <f t="shared" ref="R1860:R1874" si="3391">Q1860/P1860</f>
        <v>0.31562174855491343</v>
      </c>
      <c r="S1860" s="952">
        <f t="shared" ref="S1860:S1874" si="3392">P1860-Q1860</f>
        <v>473589.74999999988</v>
      </c>
      <c r="T1860" s="953"/>
      <c r="V1860" s="955"/>
      <c r="W1860" s="955"/>
      <c r="X1860" s="815">
        <v>29322.950000000186</v>
      </c>
      <c r="Y1860" s="816"/>
      <c r="Z1860" s="812">
        <f>H1860-X1860+Y1860</f>
        <v>662677.04999999981</v>
      </c>
      <c r="AA1860" s="813">
        <v>117784.26</v>
      </c>
      <c r="AB1860" s="954">
        <f t="shared" si="3384"/>
        <v>544892.7899999998</v>
      </c>
      <c r="AE1860" s="954">
        <f t="shared" si="3388"/>
        <v>574215.74</v>
      </c>
    </row>
    <row r="1861" spans="1:31" s="954" customFormat="1">
      <c r="A1861" s="971"/>
      <c r="B1861" s="958"/>
      <c r="C1861" s="972"/>
      <c r="D1861" s="958"/>
      <c r="E1861" s="958" t="s">
        <v>5503</v>
      </c>
      <c r="F1861" s="971">
        <v>414</v>
      </c>
      <c r="G1861" s="973" t="s">
        <v>3767</v>
      </c>
      <c r="H1861" s="760">
        <v>20000</v>
      </c>
      <c r="I1861" s="760"/>
      <c r="J1861" s="761"/>
      <c r="K1861" s="760"/>
      <c r="L1861" s="762"/>
      <c r="M1861" s="762"/>
      <c r="N1861" s="763"/>
      <c r="O1861" s="762"/>
      <c r="P1861" s="762"/>
      <c r="Q1861" s="762"/>
      <c r="R1861" s="763"/>
      <c r="S1861" s="952"/>
      <c r="T1861" s="953"/>
      <c r="V1861" s="955"/>
      <c r="W1861" s="955"/>
      <c r="X1861" s="815"/>
      <c r="Y1861" s="816"/>
      <c r="Z1861" s="812"/>
      <c r="AA1861" s="813"/>
    </row>
    <row r="1862" spans="1:31">
      <c r="E1862" s="1145" t="s">
        <v>5146</v>
      </c>
      <c r="F1862" s="768">
        <v>415</v>
      </c>
      <c r="G1862" s="769" t="s">
        <v>4114</v>
      </c>
      <c r="H1862" s="749">
        <v>190000</v>
      </c>
      <c r="I1862" s="749">
        <v>57694.99</v>
      </c>
      <c r="J1862" s="750">
        <f t="shared" si="3389"/>
        <v>0.30365784210526314</v>
      </c>
      <c r="K1862" s="749">
        <f t="shared" si="3385"/>
        <v>132305.01</v>
      </c>
      <c r="L1862" s="751">
        <v>0</v>
      </c>
      <c r="M1862" s="751">
        <v>0</v>
      </c>
      <c r="O1862" s="751">
        <f t="shared" si="3390"/>
        <v>0</v>
      </c>
      <c r="P1862" s="751">
        <f t="shared" si="3386"/>
        <v>190000</v>
      </c>
      <c r="Q1862" s="751">
        <f t="shared" si="3387"/>
        <v>57694.99</v>
      </c>
      <c r="R1862" s="752">
        <f t="shared" si="3391"/>
        <v>0.30365784210526314</v>
      </c>
      <c r="S1862" s="751">
        <f t="shared" si="3392"/>
        <v>132305.01</v>
      </c>
      <c r="X1862" s="815">
        <v>20000</v>
      </c>
      <c r="AA1862" s="813">
        <v>20000</v>
      </c>
      <c r="AB1862" s="84">
        <f t="shared" si="3384"/>
        <v>-20000</v>
      </c>
      <c r="AE1862" s="84">
        <f t="shared" si="3388"/>
        <v>170000</v>
      </c>
    </row>
    <row r="1863" spans="1:31">
      <c r="E1863" s="1145" t="s">
        <v>5069</v>
      </c>
      <c r="F1863" s="768">
        <v>421</v>
      </c>
      <c r="G1863" s="856" t="s">
        <v>3777</v>
      </c>
      <c r="H1863" s="749">
        <v>633632</v>
      </c>
      <c r="I1863" s="749">
        <f>545933.9-2420.68</f>
        <v>543513.22</v>
      </c>
      <c r="J1863" s="750">
        <f t="shared" si="3389"/>
        <v>0.85777426013837677</v>
      </c>
      <c r="K1863" s="749">
        <f t="shared" si="3385"/>
        <v>90118.780000000028</v>
      </c>
      <c r="L1863" s="751">
        <v>0</v>
      </c>
      <c r="M1863" s="751">
        <v>0</v>
      </c>
      <c r="O1863" s="751">
        <f t="shared" si="3390"/>
        <v>0</v>
      </c>
      <c r="P1863" s="751">
        <f t="shared" si="3386"/>
        <v>633632</v>
      </c>
      <c r="Q1863" s="751">
        <f t="shared" si="3387"/>
        <v>543513.22</v>
      </c>
      <c r="R1863" s="752">
        <f t="shared" si="3391"/>
        <v>0.85777426013837677</v>
      </c>
      <c r="S1863" s="751">
        <f t="shared" si="3392"/>
        <v>90118.780000000028</v>
      </c>
      <c r="X1863" s="815">
        <v>16690.96</v>
      </c>
      <c r="Z1863" s="812">
        <f>H1863-X1863+Y1863</f>
        <v>616941.04</v>
      </c>
      <c r="AA1863" s="813">
        <v>20000</v>
      </c>
      <c r="AB1863" s="84">
        <f t="shared" si="3384"/>
        <v>596941.04</v>
      </c>
      <c r="AE1863" s="84">
        <f t="shared" si="3388"/>
        <v>613632</v>
      </c>
    </row>
    <row r="1864" spans="1:31" hidden="1">
      <c r="F1864" s="768">
        <v>422</v>
      </c>
      <c r="G1864" s="769" t="s">
        <v>3778</v>
      </c>
      <c r="H1864" s="749">
        <v>0</v>
      </c>
      <c r="I1864" s="749">
        <v>0</v>
      </c>
      <c r="K1864" s="749">
        <f t="shared" si="3385"/>
        <v>0</v>
      </c>
      <c r="L1864" s="751">
        <v>0</v>
      </c>
      <c r="M1864" s="751">
        <v>0</v>
      </c>
      <c r="O1864" s="751">
        <f t="shared" si="3390"/>
        <v>0</v>
      </c>
      <c r="P1864" s="751">
        <f t="shared" si="3386"/>
        <v>0</v>
      </c>
      <c r="Q1864" s="751">
        <f t="shared" si="3387"/>
        <v>0</v>
      </c>
      <c r="R1864" s="752" t="e">
        <f t="shared" si="3391"/>
        <v>#DIV/0!</v>
      </c>
      <c r="S1864" s="751">
        <f t="shared" si="3392"/>
        <v>0</v>
      </c>
      <c r="X1864" s="815">
        <v>20000</v>
      </c>
      <c r="AA1864" s="813">
        <v>20000</v>
      </c>
      <c r="AE1864" s="84">
        <f t="shared" si="3388"/>
        <v>-20000</v>
      </c>
    </row>
    <row r="1865" spans="1:31">
      <c r="E1865" s="1145" t="s">
        <v>5339</v>
      </c>
      <c r="F1865" s="768">
        <v>423</v>
      </c>
      <c r="G1865" s="769" t="s">
        <v>3779</v>
      </c>
      <c r="H1865" s="749">
        <v>14551000</v>
      </c>
      <c r="I1865" s="749">
        <v>6508320.1900000013</v>
      </c>
      <c r="J1865" s="750">
        <f t="shared" si="3389"/>
        <v>0.44727648890110655</v>
      </c>
      <c r="K1865" s="749">
        <f t="shared" si="3385"/>
        <v>8042679.8099999987</v>
      </c>
      <c r="L1865" s="751">
        <v>0</v>
      </c>
      <c r="M1865" s="751">
        <v>0</v>
      </c>
      <c r="O1865" s="751">
        <f t="shared" si="3390"/>
        <v>0</v>
      </c>
      <c r="P1865" s="751">
        <f t="shared" si="3386"/>
        <v>14551000</v>
      </c>
      <c r="Q1865" s="751">
        <f t="shared" si="3387"/>
        <v>6508320.1900000013</v>
      </c>
      <c r="R1865" s="752">
        <f t="shared" si="3391"/>
        <v>0.44727648890110655</v>
      </c>
      <c r="S1865" s="751">
        <f t="shared" si="3392"/>
        <v>8042679.8099999987</v>
      </c>
      <c r="X1865" s="815">
        <v>440000</v>
      </c>
      <c r="Z1865" s="812">
        <f>H1865-X1865+Y1865</f>
        <v>14111000</v>
      </c>
      <c r="AA1865" s="813">
        <v>1900000</v>
      </c>
      <c r="AE1865" s="84">
        <f t="shared" si="3388"/>
        <v>12651000</v>
      </c>
    </row>
    <row r="1866" spans="1:31">
      <c r="E1866" s="1145" t="s">
        <v>5340</v>
      </c>
      <c r="F1866" s="768">
        <v>424</v>
      </c>
      <c r="G1866" s="769" t="s">
        <v>3781</v>
      </c>
      <c r="H1866" s="749">
        <v>370000</v>
      </c>
      <c r="I1866" s="749">
        <v>254454.58000000002</v>
      </c>
      <c r="J1866" s="750">
        <f t="shared" si="3389"/>
        <v>0.68771508108108115</v>
      </c>
      <c r="K1866" s="749">
        <f t="shared" si="3385"/>
        <v>115545.41999999998</v>
      </c>
      <c r="L1866" s="751">
        <v>0</v>
      </c>
      <c r="M1866" s="751">
        <v>0</v>
      </c>
      <c r="O1866" s="751">
        <f t="shared" si="3390"/>
        <v>0</v>
      </c>
      <c r="P1866" s="751">
        <f t="shared" si="3386"/>
        <v>370000</v>
      </c>
      <c r="Q1866" s="751">
        <f t="shared" si="3387"/>
        <v>254454.58000000002</v>
      </c>
      <c r="R1866" s="752">
        <f t="shared" si="3391"/>
        <v>0.68771508108108115</v>
      </c>
      <c r="S1866" s="751">
        <f t="shared" si="3392"/>
        <v>115545.41999999998</v>
      </c>
      <c r="X1866" s="815">
        <v>200000</v>
      </c>
      <c r="AA1866" s="813">
        <v>200000</v>
      </c>
      <c r="AE1866" s="84">
        <f t="shared" si="3388"/>
        <v>170000</v>
      </c>
    </row>
    <row r="1867" spans="1:31" hidden="1">
      <c r="F1867" s="768">
        <v>425</v>
      </c>
      <c r="G1867" s="769" t="s">
        <v>4117</v>
      </c>
      <c r="H1867" s="749">
        <v>0</v>
      </c>
      <c r="I1867" s="749">
        <v>1057160</v>
      </c>
      <c r="J1867" s="750" t="e">
        <f t="shared" si="3389"/>
        <v>#DIV/0!</v>
      </c>
      <c r="K1867" s="749">
        <f t="shared" si="3385"/>
        <v>-1057160</v>
      </c>
      <c r="L1867" s="751">
        <v>0</v>
      </c>
      <c r="M1867" s="751">
        <v>0</v>
      </c>
      <c r="O1867" s="751">
        <f t="shared" si="3390"/>
        <v>0</v>
      </c>
      <c r="P1867" s="751">
        <f t="shared" si="3386"/>
        <v>0</v>
      </c>
      <c r="Q1867" s="751">
        <f t="shared" si="3387"/>
        <v>1057160</v>
      </c>
      <c r="R1867" s="752" t="e">
        <f t="shared" si="3391"/>
        <v>#DIV/0!</v>
      </c>
      <c r="S1867" s="751">
        <f t="shared" si="3392"/>
        <v>-1057160</v>
      </c>
      <c r="X1867" s="815">
        <v>175000</v>
      </c>
      <c r="Z1867" s="812">
        <f t="shared" ref="Z1867:Z1874" si="3393">H1867-X1867+Y1867</f>
        <v>-175000</v>
      </c>
      <c r="AA1867" s="813">
        <v>300000</v>
      </c>
      <c r="AE1867" s="84">
        <f t="shared" si="3388"/>
        <v>-300000</v>
      </c>
    </row>
    <row r="1868" spans="1:31">
      <c r="E1868" s="1145" t="s">
        <v>5504</v>
      </c>
      <c r="F1868" s="768">
        <v>425</v>
      </c>
      <c r="G1868" s="769" t="s">
        <v>4117</v>
      </c>
      <c r="H1868" s="749">
        <f>750000-500000+50000</f>
        <v>300000</v>
      </c>
    </row>
    <row r="1869" spans="1:31">
      <c r="E1869" s="1145" t="s">
        <v>5341</v>
      </c>
      <c r="F1869" s="768">
        <v>426</v>
      </c>
      <c r="G1869" s="769" t="s">
        <v>3785</v>
      </c>
      <c r="H1869" s="749">
        <f>3345685+28000+200000</f>
        <v>3573685</v>
      </c>
      <c r="I1869" s="749">
        <v>709010.64</v>
      </c>
      <c r="J1869" s="750">
        <f t="shared" si="3389"/>
        <v>0.19839763157637005</v>
      </c>
      <c r="K1869" s="749">
        <f t="shared" si="3385"/>
        <v>2864674.36</v>
      </c>
      <c r="L1869" s="751">
        <v>0</v>
      </c>
      <c r="M1869" s="751">
        <v>0</v>
      </c>
      <c r="O1869" s="751">
        <f t="shared" si="3390"/>
        <v>0</v>
      </c>
      <c r="P1869" s="751">
        <f t="shared" si="3386"/>
        <v>3573685</v>
      </c>
      <c r="Q1869" s="751">
        <f t="shared" si="3387"/>
        <v>709010.64</v>
      </c>
      <c r="R1869" s="752">
        <f t="shared" si="3391"/>
        <v>0.19839763157637005</v>
      </c>
      <c r="S1869" s="751">
        <f t="shared" si="3392"/>
        <v>2864674.36</v>
      </c>
      <c r="X1869" s="815">
        <v>127976.25</v>
      </c>
      <c r="Z1869" s="812">
        <f t="shared" si="3393"/>
        <v>3445708.75</v>
      </c>
      <c r="AA1869" s="813">
        <v>270000</v>
      </c>
      <c r="AE1869" s="84">
        <f t="shared" si="3388"/>
        <v>3303685</v>
      </c>
    </row>
    <row r="1870" spans="1:31" hidden="1">
      <c r="F1870" s="768">
        <v>465</v>
      </c>
      <c r="G1870" s="769" t="s">
        <v>4705</v>
      </c>
      <c r="H1870" s="749">
        <v>0</v>
      </c>
      <c r="I1870" s="749">
        <v>0</v>
      </c>
      <c r="J1870" s="750" t="e">
        <f t="shared" si="3389"/>
        <v>#DIV/0!</v>
      </c>
      <c r="K1870" s="749">
        <f t="shared" si="3385"/>
        <v>0</v>
      </c>
      <c r="L1870" s="751">
        <v>0</v>
      </c>
      <c r="M1870" s="751">
        <v>0</v>
      </c>
      <c r="O1870" s="751">
        <f t="shared" si="3390"/>
        <v>0</v>
      </c>
      <c r="P1870" s="751">
        <f t="shared" si="3386"/>
        <v>0</v>
      </c>
      <c r="Q1870" s="751">
        <f t="shared" si="3387"/>
        <v>0</v>
      </c>
      <c r="R1870" s="752" t="e">
        <f t="shared" si="3391"/>
        <v>#DIV/0!</v>
      </c>
      <c r="S1870" s="751">
        <f t="shared" si="3392"/>
        <v>0</v>
      </c>
      <c r="X1870" s="815">
        <v>15000.86</v>
      </c>
      <c r="Z1870" s="812">
        <f t="shared" si="3393"/>
        <v>-15000.86</v>
      </c>
      <c r="AA1870" s="813">
        <v>77579</v>
      </c>
      <c r="AE1870" s="84">
        <f t="shared" si="3388"/>
        <v>-77579</v>
      </c>
    </row>
    <row r="1871" spans="1:31">
      <c r="E1871" s="1145" t="s">
        <v>5389</v>
      </c>
      <c r="F1871" s="768">
        <v>482</v>
      </c>
      <c r="G1871" s="769" t="s">
        <v>4127</v>
      </c>
      <c r="H1871" s="749">
        <v>20000</v>
      </c>
      <c r="I1871" s="749">
        <v>0</v>
      </c>
      <c r="J1871" s="750">
        <f t="shared" si="3389"/>
        <v>0</v>
      </c>
      <c r="K1871" s="749">
        <f t="shared" si="3385"/>
        <v>20000</v>
      </c>
      <c r="L1871" s="751">
        <v>0</v>
      </c>
      <c r="M1871" s="751">
        <v>0</v>
      </c>
      <c r="O1871" s="751">
        <f t="shared" si="3390"/>
        <v>0</v>
      </c>
      <c r="P1871" s="751">
        <f t="shared" si="3386"/>
        <v>20000</v>
      </c>
      <c r="Q1871" s="751">
        <f t="shared" si="3387"/>
        <v>0</v>
      </c>
      <c r="R1871" s="752">
        <f t="shared" si="3391"/>
        <v>0</v>
      </c>
      <c r="S1871" s="751">
        <f t="shared" si="3392"/>
        <v>20000</v>
      </c>
      <c r="X1871" s="815">
        <v>10000</v>
      </c>
      <c r="Z1871" s="812">
        <f t="shared" si="3393"/>
        <v>10000</v>
      </c>
      <c r="AA1871" s="813">
        <v>10000</v>
      </c>
      <c r="AE1871" s="84">
        <f t="shared" si="3388"/>
        <v>10000</v>
      </c>
    </row>
    <row r="1872" spans="1:31" ht="15.75" hidden="1" thickBot="1">
      <c r="F1872" s="768">
        <v>483</v>
      </c>
      <c r="G1872" s="858" t="s">
        <v>4128</v>
      </c>
      <c r="H1872" s="749">
        <v>0</v>
      </c>
      <c r="I1872" s="749">
        <v>0</v>
      </c>
      <c r="K1872" s="749">
        <f t="shared" si="3385"/>
        <v>0</v>
      </c>
      <c r="L1872" s="751">
        <v>0</v>
      </c>
      <c r="M1872" s="751">
        <v>0</v>
      </c>
      <c r="O1872" s="751">
        <f t="shared" si="3390"/>
        <v>0</v>
      </c>
      <c r="P1872" s="751">
        <f t="shared" si="3386"/>
        <v>0</v>
      </c>
      <c r="Q1872" s="751">
        <f t="shared" si="3387"/>
        <v>0</v>
      </c>
      <c r="R1872" s="752" t="e">
        <f t="shared" si="3391"/>
        <v>#DIV/0!</v>
      </c>
      <c r="S1872" s="751">
        <f t="shared" si="3392"/>
        <v>0</v>
      </c>
      <c r="X1872" s="815">
        <v>10000</v>
      </c>
      <c r="Z1872" s="812">
        <f t="shared" si="3393"/>
        <v>-10000</v>
      </c>
      <c r="AA1872" s="813">
        <v>10000</v>
      </c>
      <c r="AE1872" s="84">
        <f t="shared" si="3388"/>
        <v>-10000</v>
      </c>
    </row>
    <row r="1873" spans="1:31" ht="15.75" hidden="1" thickBot="1">
      <c r="E1873" s="746" t="s">
        <v>3891</v>
      </c>
      <c r="F1873" s="768">
        <v>512</v>
      </c>
      <c r="G1873" s="858" t="s">
        <v>4132</v>
      </c>
      <c r="H1873" s="749">
        <v>0</v>
      </c>
      <c r="I1873" s="749">
        <v>299058.8</v>
      </c>
      <c r="J1873" s="750" t="e">
        <f t="shared" si="3389"/>
        <v>#DIV/0!</v>
      </c>
      <c r="K1873" s="749">
        <f t="shared" si="3385"/>
        <v>-299058.8</v>
      </c>
      <c r="L1873" s="751">
        <v>0</v>
      </c>
      <c r="M1873" s="751">
        <v>0</v>
      </c>
      <c r="O1873" s="751">
        <f t="shared" si="3390"/>
        <v>0</v>
      </c>
      <c r="P1873" s="751">
        <f t="shared" si="3386"/>
        <v>0</v>
      </c>
      <c r="Q1873" s="751">
        <f t="shared" si="3387"/>
        <v>299058.8</v>
      </c>
      <c r="R1873" s="752" t="e">
        <f t="shared" si="3391"/>
        <v>#DIV/0!</v>
      </c>
      <c r="S1873" s="751">
        <f t="shared" si="3392"/>
        <v>-299058.8</v>
      </c>
      <c r="Y1873" s="816">
        <v>100000</v>
      </c>
      <c r="Z1873" s="812">
        <f t="shared" si="3393"/>
        <v>100000</v>
      </c>
      <c r="AA1873" s="813">
        <v>100000</v>
      </c>
      <c r="AE1873" s="84">
        <f t="shared" si="3388"/>
        <v>-100000</v>
      </c>
    </row>
    <row r="1874" spans="1:31" ht="15.75" hidden="1" thickBot="1">
      <c r="F1874" s="768">
        <v>515</v>
      </c>
      <c r="G1874" s="856" t="s">
        <v>3832</v>
      </c>
      <c r="H1874" s="749">
        <v>0</v>
      </c>
      <c r="J1874" s="750" t="e">
        <f t="shared" si="3389"/>
        <v>#DIV/0!</v>
      </c>
      <c r="K1874" s="749">
        <f t="shared" si="3385"/>
        <v>0</v>
      </c>
      <c r="L1874" s="751">
        <v>0</v>
      </c>
      <c r="M1874" s="751">
        <v>0</v>
      </c>
      <c r="O1874" s="751">
        <f t="shared" si="3390"/>
        <v>0</v>
      </c>
      <c r="P1874" s="751">
        <f t="shared" si="3386"/>
        <v>0</v>
      </c>
      <c r="Q1874" s="751">
        <f t="shared" si="3387"/>
        <v>0</v>
      </c>
      <c r="R1874" s="752" t="e">
        <f t="shared" si="3391"/>
        <v>#DIV/0!</v>
      </c>
      <c r="S1874" s="751">
        <f t="shared" si="3392"/>
        <v>0</v>
      </c>
      <c r="X1874" s="815">
        <v>24000</v>
      </c>
      <c r="Z1874" s="812">
        <f t="shared" si="3393"/>
        <v>-24000</v>
      </c>
      <c r="AA1874" s="813">
        <v>150000</v>
      </c>
      <c r="AE1874" s="84">
        <f t="shared" si="3388"/>
        <v>-150000</v>
      </c>
    </row>
    <row r="1875" spans="1:31">
      <c r="A1875" s="1160"/>
      <c r="B1875" s="1161"/>
      <c r="D1875" s="1160"/>
      <c r="E1875" s="1161" t="s">
        <v>5529</v>
      </c>
      <c r="F1875" s="768">
        <v>511</v>
      </c>
      <c r="G1875" s="856" t="s">
        <v>4131</v>
      </c>
      <c r="H1875" s="749">
        <v>140000</v>
      </c>
      <c r="J1875" s="750">
        <f t="shared" si="3389"/>
        <v>0</v>
      </c>
      <c r="K1875" s="749">
        <f t="shared" si="3385"/>
        <v>140000</v>
      </c>
      <c r="L1875" s="751">
        <v>0</v>
      </c>
      <c r="P1875" s="751">
        <f t="shared" si="3386"/>
        <v>140000</v>
      </c>
    </row>
    <row r="1876" spans="1:31" ht="15.75" thickBot="1">
      <c r="E1876" s="1145" t="s">
        <v>3887</v>
      </c>
      <c r="F1876" s="768">
        <v>512</v>
      </c>
      <c r="G1876" s="856" t="s">
        <v>5044</v>
      </c>
      <c r="H1876" s="749">
        <f>200000-78000</f>
        <v>122000</v>
      </c>
      <c r="J1876" s="750">
        <f t="shared" si="3389"/>
        <v>0</v>
      </c>
      <c r="K1876" s="749">
        <f t="shared" si="3385"/>
        <v>122000</v>
      </c>
      <c r="L1876" s="751">
        <v>0</v>
      </c>
      <c r="P1876" s="751">
        <f t="shared" si="3386"/>
        <v>122000</v>
      </c>
    </row>
    <row r="1877" spans="1:31">
      <c r="E1877" s="770"/>
      <c r="F1877" s="771"/>
      <c r="G1877" s="772" t="s">
        <v>5175</v>
      </c>
      <c r="H1877" s="773"/>
      <c r="I1877" s="773"/>
      <c r="J1877" s="774"/>
      <c r="K1877" s="773"/>
      <c r="L1877" s="775"/>
      <c r="M1877" s="775"/>
      <c r="N1877" s="776"/>
      <c r="O1877" s="775"/>
      <c r="P1877" s="775"/>
      <c r="Q1877" s="775"/>
      <c r="R1877" s="776"/>
      <c r="S1877" s="859"/>
      <c r="AB1877" s="84">
        <f t="shared" si="3384"/>
        <v>0</v>
      </c>
    </row>
    <row r="1878" spans="1:31" ht="15.75" thickBot="1">
      <c r="E1878" s="777"/>
      <c r="F1878" s="778" t="s">
        <v>235</v>
      </c>
      <c r="G1878" s="779" t="s">
        <v>236</v>
      </c>
      <c r="H1878" s="780">
        <f>SUM(H1859:H1876)</f>
        <v>25132317</v>
      </c>
      <c r="I1878" s="780">
        <f>SUM(I1859:I1874)</f>
        <v>10959396.540000003</v>
      </c>
      <c r="J1878" s="781">
        <f>I1878/H1878</f>
        <v>0.43606789377994887</v>
      </c>
      <c r="K1878" s="780">
        <f>H1878-I1878</f>
        <v>14172920.459999997</v>
      </c>
      <c r="L1878" s="782">
        <f>SUM(L1859:L1876)</f>
        <v>0</v>
      </c>
      <c r="M1878" s="782">
        <f>SUM(M1859:M1874)</f>
        <v>0</v>
      </c>
      <c r="N1878" s="783"/>
      <c r="O1878" s="782">
        <f>L1878-M1878</f>
        <v>0</v>
      </c>
      <c r="P1878" s="782">
        <f>L1878+H1878</f>
        <v>25132317</v>
      </c>
      <c r="Q1878" s="782">
        <f>M1878+I1878</f>
        <v>10959396.540000003</v>
      </c>
      <c r="R1878" s="783">
        <f>Q1878/P1878</f>
        <v>0.43606789377994887</v>
      </c>
      <c r="S1878" s="782">
        <f>P1878-Q1878</f>
        <v>14172920.459999997</v>
      </c>
      <c r="AB1878" s="84">
        <f t="shared" si="3384"/>
        <v>0</v>
      </c>
    </row>
    <row r="1879" spans="1:31" ht="15.75" thickBot="1">
      <c r="G1879" s="784" t="s">
        <v>5178</v>
      </c>
      <c r="H1879" s="785">
        <f>SUM(H1878:H1878)</f>
        <v>25132317</v>
      </c>
      <c r="I1879" s="785">
        <f>SUM(I1878:I1878)</f>
        <v>10959396.540000003</v>
      </c>
      <c r="J1879" s="786">
        <f>I1879/H1879</f>
        <v>0.43606789377994887</v>
      </c>
      <c r="K1879" s="785">
        <f>SUM(K1878:K1878)</f>
        <v>14172920.459999997</v>
      </c>
      <c r="L1879" s="787">
        <f>SUM(L1878:L1878)</f>
        <v>0</v>
      </c>
      <c r="M1879" s="787">
        <f>SUM(M1878:M1878)</f>
        <v>0</v>
      </c>
      <c r="N1879" s="788"/>
      <c r="O1879" s="787">
        <f>L1879-M1879</f>
        <v>0</v>
      </c>
      <c r="P1879" s="787">
        <f>L1879+H1879</f>
        <v>25132317</v>
      </c>
      <c r="Q1879" s="787">
        <f>M1879+I1879</f>
        <v>10959396.540000003</v>
      </c>
      <c r="R1879" s="788">
        <f>Q1879/P1879</f>
        <v>0.43606789377994887</v>
      </c>
      <c r="S1879" s="787">
        <f>P1879-Q1879</f>
        <v>14172920.459999997</v>
      </c>
      <c r="AB1879" s="84">
        <f t="shared" si="3384"/>
        <v>0</v>
      </c>
    </row>
    <row r="1880" spans="1:31" ht="28.5" collapsed="1">
      <c r="E1880" s="770"/>
      <c r="F1880" s="771"/>
      <c r="G1880" s="789" t="s">
        <v>5176</v>
      </c>
      <c r="H1880" s="790"/>
      <c r="I1880" s="791"/>
      <c r="J1880" s="792"/>
      <c r="K1880" s="791"/>
      <c r="L1880" s="793"/>
      <c r="M1880" s="794"/>
      <c r="N1880" s="795"/>
      <c r="O1880" s="794"/>
      <c r="P1880" s="794"/>
      <c r="Q1880" s="794"/>
      <c r="R1880" s="795"/>
      <c r="S1880" s="860"/>
      <c r="AB1880" s="84">
        <f t="shared" si="3384"/>
        <v>0</v>
      </c>
    </row>
    <row r="1881" spans="1:31" ht="15.75" thickBot="1">
      <c r="E1881" s="777"/>
      <c r="F1881" s="778" t="s">
        <v>235</v>
      </c>
      <c r="G1881" s="779" t="s">
        <v>236</v>
      </c>
      <c r="H1881" s="780">
        <f>H1878</f>
        <v>25132317</v>
      </c>
      <c r="I1881" s="780">
        <f t="shared" ref="I1881:S1881" si="3394">I1878</f>
        <v>10959396.540000003</v>
      </c>
      <c r="J1881" s="781">
        <f t="shared" si="3394"/>
        <v>0.43606789377994887</v>
      </c>
      <c r="K1881" s="780">
        <f t="shared" si="3394"/>
        <v>14172920.459999997</v>
      </c>
      <c r="L1881" s="782">
        <f t="shared" si="3394"/>
        <v>0</v>
      </c>
      <c r="M1881" s="782">
        <f t="shared" si="3394"/>
        <v>0</v>
      </c>
      <c r="N1881" s="783">
        <f t="shared" si="3394"/>
        <v>0</v>
      </c>
      <c r="O1881" s="782">
        <f t="shared" si="3394"/>
        <v>0</v>
      </c>
      <c r="P1881" s="782">
        <f t="shared" si="3394"/>
        <v>25132317</v>
      </c>
      <c r="Q1881" s="782">
        <f t="shared" si="3394"/>
        <v>10959396.540000003</v>
      </c>
      <c r="R1881" s="783">
        <f t="shared" si="3394"/>
        <v>0.43606789377994887</v>
      </c>
      <c r="S1881" s="782">
        <f t="shared" si="3394"/>
        <v>14172920.459999997</v>
      </c>
      <c r="AB1881" s="84">
        <f t="shared" si="3384"/>
        <v>0</v>
      </c>
    </row>
    <row r="1882" spans="1:31" ht="15.75" collapsed="1" thickBot="1">
      <c r="G1882" s="784" t="s">
        <v>5177</v>
      </c>
      <c r="H1882" s="785">
        <f>H1879</f>
        <v>25132317</v>
      </c>
      <c r="I1882" s="785">
        <f t="shared" ref="I1882:S1882" si="3395">I1879</f>
        <v>10959396.540000003</v>
      </c>
      <c r="J1882" s="786">
        <f t="shared" si="3395"/>
        <v>0.43606789377994887</v>
      </c>
      <c r="K1882" s="785">
        <f t="shared" si="3395"/>
        <v>14172920.459999997</v>
      </c>
      <c r="L1882" s="787">
        <f t="shared" si="3395"/>
        <v>0</v>
      </c>
      <c r="M1882" s="787">
        <f t="shared" si="3395"/>
        <v>0</v>
      </c>
      <c r="N1882" s="788">
        <f t="shared" si="3395"/>
        <v>0</v>
      </c>
      <c r="O1882" s="787">
        <f t="shared" si="3395"/>
        <v>0</v>
      </c>
      <c r="P1882" s="787">
        <f t="shared" si="3395"/>
        <v>25132317</v>
      </c>
      <c r="Q1882" s="787">
        <f t="shared" si="3395"/>
        <v>10959396.540000003</v>
      </c>
      <c r="R1882" s="788">
        <f t="shared" si="3395"/>
        <v>0.43606789377994887</v>
      </c>
      <c r="S1882" s="787">
        <f t="shared" si="3395"/>
        <v>14172920.459999997</v>
      </c>
      <c r="AB1882" s="84">
        <f t="shared" si="3384"/>
        <v>0</v>
      </c>
    </row>
    <row r="1883" spans="1:31">
      <c r="AB1883" s="84">
        <f t="shared" si="3384"/>
        <v>0</v>
      </c>
    </row>
    <row r="1884" spans="1:31" s="954" customFormat="1">
      <c r="A1884" s="753"/>
      <c r="B1884" s="754"/>
      <c r="C1884" s="950"/>
      <c r="D1884" s="753"/>
      <c r="E1884" s="754"/>
      <c r="F1884" s="771"/>
      <c r="G1884" s="804" t="s">
        <v>5179</v>
      </c>
      <c r="H1884" s="805"/>
      <c r="I1884" s="805"/>
      <c r="J1884" s="806"/>
      <c r="K1884" s="805"/>
      <c r="L1884" s="807"/>
      <c r="M1884" s="807"/>
      <c r="N1884" s="808"/>
      <c r="O1884" s="807"/>
      <c r="P1884" s="807"/>
      <c r="Q1884" s="807"/>
      <c r="R1884" s="808"/>
      <c r="S1884" s="862"/>
      <c r="T1884" s="953"/>
      <c r="V1884" s="955"/>
      <c r="W1884" s="955"/>
      <c r="X1884" s="815"/>
      <c r="Y1884" s="816"/>
      <c r="Z1884" s="812"/>
      <c r="AA1884" s="813"/>
      <c r="AB1884" s="954">
        <f t="shared" si="3384"/>
        <v>0</v>
      </c>
    </row>
    <row r="1885" spans="1:31" s="954" customFormat="1" ht="15.75" thickBot="1">
      <c r="A1885" s="753"/>
      <c r="B1885" s="754"/>
      <c r="C1885" s="950"/>
      <c r="D1885" s="753"/>
      <c r="E1885" s="754"/>
      <c r="F1885" s="778" t="s">
        <v>235</v>
      </c>
      <c r="G1885" s="779" t="s">
        <v>236</v>
      </c>
      <c r="H1885" s="780">
        <f>H1881</f>
        <v>25132317</v>
      </c>
      <c r="I1885" s="780">
        <f t="shared" ref="I1885:S1885" si="3396">I1881</f>
        <v>10959396.540000003</v>
      </c>
      <c r="J1885" s="781">
        <f t="shared" si="3396"/>
        <v>0.43606789377994887</v>
      </c>
      <c r="K1885" s="780">
        <f t="shared" si="3396"/>
        <v>14172920.459999997</v>
      </c>
      <c r="L1885" s="782">
        <f t="shared" si="3396"/>
        <v>0</v>
      </c>
      <c r="M1885" s="782">
        <f t="shared" si="3396"/>
        <v>0</v>
      </c>
      <c r="N1885" s="783">
        <f t="shared" si="3396"/>
        <v>0</v>
      </c>
      <c r="O1885" s="782">
        <f t="shared" si="3396"/>
        <v>0</v>
      </c>
      <c r="P1885" s="782">
        <f t="shared" si="3396"/>
        <v>25132317</v>
      </c>
      <c r="Q1885" s="782">
        <f t="shared" si="3396"/>
        <v>10959396.540000003</v>
      </c>
      <c r="R1885" s="783">
        <f t="shared" si="3396"/>
        <v>0.43606789377994887</v>
      </c>
      <c r="S1885" s="782">
        <f t="shared" si="3396"/>
        <v>14172920.459999997</v>
      </c>
      <c r="T1885" s="953"/>
      <c r="V1885" s="955"/>
      <c r="W1885" s="955"/>
      <c r="X1885" s="815"/>
      <c r="Y1885" s="816"/>
      <c r="Z1885" s="812"/>
      <c r="AA1885" s="813"/>
      <c r="AB1885" s="954">
        <f t="shared" si="3384"/>
        <v>0</v>
      </c>
    </row>
    <row r="1886" spans="1:31" s="954" customFormat="1" ht="15.75" thickBot="1">
      <c r="A1886" s="753"/>
      <c r="B1886" s="754"/>
      <c r="C1886" s="950"/>
      <c r="D1886" s="753"/>
      <c r="E1886" s="754"/>
      <c r="F1886" s="745"/>
      <c r="G1886" s="784" t="s">
        <v>4141</v>
      </c>
      <c r="H1886" s="785">
        <f>H1882</f>
        <v>25132317</v>
      </c>
      <c r="I1886" s="785">
        <f t="shared" ref="I1886:S1886" si="3397">I1882</f>
        <v>10959396.540000003</v>
      </c>
      <c r="J1886" s="786">
        <f t="shared" si="3397"/>
        <v>0.43606789377994887</v>
      </c>
      <c r="K1886" s="785">
        <f t="shared" si="3397"/>
        <v>14172920.459999997</v>
      </c>
      <c r="L1886" s="787">
        <f t="shared" si="3397"/>
        <v>0</v>
      </c>
      <c r="M1886" s="787">
        <f t="shared" si="3397"/>
        <v>0</v>
      </c>
      <c r="N1886" s="788">
        <f t="shared" si="3397"/>
        <v>0</v>
      </c>
      <c r="O1886" s="787">
        <f t="shared" si="3397"/>
        <v>0</v>
      </c>
      <c r="P1886" s="787">
        <f t="shared" si="3397"/>
        <v>25132317</v>
      </c>
      <c r="Q1886" s="787">
        <f t="shared" si="3397"/>
        <v>10959396.540000003</v>
      </c>
      <c r="R1886" s="788">
        <f t="shared" si="3397"/>
        <v>0.43606789377994887</v>
      </c>
      <c r="S1886" s="787">
        <f t="shared" si="3397"/>
        <v>14172920.459999997</v>
      </c>
      <c r="T1886" s="953"/>
      <c r="V1886" s="955"/>
      <c r="W1886" s="955"/>
      <c r="X1886" s="815"/>
      <c r="Y1886" s="816"/>
      <c r="Z1886" s="812"/>
      <c r="AA1886" s="813"/>
      <c r="AB1886" s="954">
        <f t="shared" si="3384"/>
        <v>0</v>
      </c>
    </row>
    <row r="1887" spans="1:31">
      <c r="A1887" s="84"/>
      <c r="B1887" s="84"/>
      <c r="C1887" s="84"/>
      <c r="D1887" s="84"/>
      <c r="G1887" s="797"/>
      <c r="H1887" s="798"/>
      <c r="I1887" s="798"/>
      <c r="J1887" s="799"/>
      <c r="K1887" s="798"/>
      <c r="L1887" s="800"/>
      <c r="M1887" s="800"/>
      <c r="N1887" s="801"/>
      <c r="O1887" s="800"/>
      <c r="P1887" s="800"/>
      <c r="Q1887" s="800"/>
      <c r="R1887" s="801"/>
      <c r="S1887" s="800"/>
      <c r="T1887" s="84"/>
      <c r="AB1887" s="84">
        <f t="shared" si="3372"/>
        <v>0</v>
      </c>
    </row>
    <row r="1888" spans="1:31">
      <c r="E1888" s="770"/>
      <c r="F1888" s="771"/>
      <c r="G1888" s="804" t="s">
        <v>5294</v>
      </c>
      <c r="H1888" s="805"/>
      <c r="I1888" s="805"/>
      <c r="J1888" s="806"/>
      <c r="K1888" s="805"/>
      <c r="L1888" s="807"/>
      <c r="M1888" s="807"/>
      <c r="N1888" s="808"/>
      <c r="O1888" s="807"/>
      <c r="P1888" s="807"/>
      <c r="Q1888" s="807"/>
      <c r="R1888" s="808"/>
      <c r="S1888" s="862"/>
      <c r="AB1888" s="84">
        <f>Z1888-AA1888</f>
        <v>0</v>
      </c>
    </row>
    <row r="1889" spans="1:28" ht="15.75" thickBot="1">
      <c r="E1889" s="777"/>
      <c r="F1889" s="778" t="s">
        <v>235</v>
      </c>
      <c r="G1889" s="779" t="s">
        <v>236</v>
      </c>
      <c r="H1889" s="780">
        <f>H1885</f>
        <v>25132317</v>
      </c>
      <c r="I1889" s="780">
        <f t="shared" ref="I1889:S1889" si="3398">I1885</f>
        <v>10959396.540000003</v>
      </c>
      <c r="J1889" s="781">
        <f t="shared" si="3398"/>
        <v>0.43606789377994887</v>
      </c>
      <c r="K1889" s="780">
        <f t="shared" si="3398"/>
        <v>14172920.459999997</v>
      </c>
      <c r="L1889" s="782">
        <f t="shared" si="3398"/>
        <v>0</v>
      </c>
      <c r="M1889" s="782">
        <f t="shared" si="3398"/>
        <v>0</v>
      </c>
      <c r="N1889" s="783">
        <f t="shared" si="3398"/>
        <v>0</v>
      </c>
      <c r="O1889" s="782">
        <f t="shared" si="3398"/>
        <v>0</v>
      </c>
      <c r="P1889" s="782">
        <f t="shared" si="3398"/>
        <v>25132317</v>
      </c>
      <c r="Q1889" s="782">
        <f t="shared" si="3398"/>
        <v>10959396.540000003</v>
      </c>
      <c r="R1889" s="783">
        <f t="shared" si="3398"/>
        <v>0.43606789377994887</v>
      </c>
      <c r="S1889" s="782">
        <f t="shared" si="3398"/>
        <v>14172920.459999997</v>
      </c>
      <c r="AB1889" s="84">
        <f>Z1889-AA1889</f>
        <v>0</v>
      </c>
    </row>
    <row r="1890" spans="1:28" ht="15.75" thickBot="1">
      <c r="G1890" s="784" t="s">
        <v>5295</v>
      </c>
      <c r="H1890" s="785">
        <f>H1886</f>
        <v>25132317</v>
      </c>
      <c r="I1890" s="785">
        <f t="shared" ref="I1890:S1890" si="3399">I1886</f>
        <v>10959396.540000003</v>
      </c>
      <c r="J1890" s="786">
        <f t="shared" si="3399"/>
        <v>0.43606789377994887</v>
      </c>
      <c r="K1890" s="785">
        <f t="shared" si="3399"/>
        <v>14172920.459999997</v>
      </c>
      <c r="L1890" s="787">
        <f t="shared" si="3399"/>
        <v>0</v>
      </c>
      <c r="M1890" s="787">
        <f t="shared" si="3399"/>
        <v>0</v>
      </c>
      <c r="N1890" s="788">
        <f t="shared" si="3399"/>
        <v>0</v>
      </c>
      <c r="O1890" s="787">
        <f t="shared" si="3399"/>
        <v>0</v>
      </c>
      <c r="P1890" s="787">
        <f t="shared" si="3399"/>
        <v>25132317</v>
      </c>
      <c r="Q1890" s="787">
        <f t="shared" si="3399"/>
        <v>10959396.540000003</v>
      </c>
      <c r="R1890" s="788">
        <f t="shared" si="3399"/>
        <v>0.43606789377994887</v>
      </c>
      <c r="S1890" s="787">
        <f t="shared" si="3399"/>
        <v>14172920.459999997</v>
      </c>
      <c r="AB1890" s="84">
        <f>Z1890-AA1890</f>
        <v>0</v>
      </c>
    </row>
    <row r="1891" spans="1:28">
      <c r="A1891" s="84"/>
      <c r="B1891" s="84"/>
      <c r="C1891" s="84"/>
      <c r="D1891" s="84"/>
      <c r="G1891" s="797"/>
      <c r="H1891" s="798"/>
      <c r="I1891" s="798"/>
      <c r="J1891" s="799"/>
      <c r="K1891" s="798"/>
      <c r="L1891" s="800"/>
      <c r="M1891" s="800"/>
      <c r="N1891" s="801"/>
      <c r="O1891" s="800"/>
      <c r="P1891" s="800"/>
      <c r="Q1891" s="800"/>
      <c r="R1891" s="801"/>
      <c r="S1891" s="800"/>
      <c r="T1891" s="84"/>
    </row>
    <row r="1892" spans="1:28">
      <c r="A1892" s="84"/>
      <c r="B1892" s="84"/>
      <c r="C1892" s="84"/>
      <c r="D1892" s="84"/>
      <c r="E1892" s="1024"/>
      <c r="F1892" s="1023"/>
      <c r="G1892" s="1046" t="s">
        <v>5296</v>
      </c>
      <c r="H1892" s="805"/>
      <c r="I1892" s="805"/>
      <c r="J1892" s="806"/>
      <c r="K1892" s="805"/>
      <c r="L1892" s="807"/>
      <c r="M1892" s="807"/>
      <c r="N1892" s="808"/>
      <c r="O1892" s="807"/>
      <c r="P1892" s="807"/>
      <c r="Q1892" s="807"/>
      <c r="R1892" s="808"/>
      <c r="S1892" s="862"/>
      <c r="T1892" s="84"/>
      <c r="AB1892" s="84">
        <f t="shared" si="3372"/>
        <v>0</v>
      </c>
    </row>
    <row r="1893" spans="1:28">
      <c r="A1893" s="84"/>
      <c r="B1893" s="84"/>
      <c r="C1893" s="84"/>
      <c r="D1893" s="84"/>
      <c r="E1893" s="777"/>
      <c r="F1893" s="1027" t="s">
        <v>235</v>
      </c>
      <c r="G1893" s="1004" t="s">
        <v>236</v>
      </c>
      <c r="H1893" s="780">
        <f>H1399+H1627+H1787+H1835+H1878</f>
        <v>629422292</v>
      </c>
      <c r="I1893" s="780" t="e">
        <f>I1849+I1806+I1646+I1399+I1889</f>
        <v>#REF!</v>
      </c>
      <c r="J1893" s="781" t="e">
        <f>I1893/H1893</f>
        <v>#REF!</v>
      </c>
      <c r="K1893" s="780" t="e">
        <f>H1893-I1893</f>
        <v>#REF!</v>
      </c>
      <c r="L1893" s="782">
        <v>0</v>
      </c>
      <c r="M1893" s="782">
        <v>0</v>
      </c>
      <c r="N1893" s="783"/>
      <c r="O1893" s="782">
        <v>0</v>
      </c>
      <c r="P1893" s="782">
        <f>L1893+H1893</f>
        <v>629422292</v>
      </c>
      <c r="Q1893" s="782" t="e">
        <f>M1893+I1893</f>
        <v>#REF!</v>
      </c>
      <c r="R1893" s="783" t="e">
        <f>Q1893/P1893</f>
        <v>#REF!</v>
      </c>
      <c r="S1893" s="782" t="e">
        <f>P1893-Q1893</f>
        <v>#REF!</v>
      </c>
      <c r="T1893" s="84"/>
      <c r="AB1893" s="84">
        <f t="shared" si="3372"/>
        <v>0</v>
      </c>
    </row>
    <row r="1894" spans="1:28" hidden="1">
      <c r="A1894" s="84"/>
      <c r="B1894" s="84"/>
      <c r="C1894" s="84"/>
      <c r="D1894" s="84"/>
      <c r="F1894" s="1027" t="s">
        <v>237</v>
      </c>
      <c r="G1894" s="1004" t="s">
        <v>238</v>
      </c>
      <c r="S1894" s="782">
        <f>SUM(H1894:L1894)</f>
        <v>0</v>
      </c>
      <c r="T1894" s="84"/>
      <c r="V1894" s="84"/>
      <c r="W1894" s="84"/>
      <c r="X1894" s="1011"/>
      <c r="Y1894" s="1012"/>
      <c r="Z1894" s="1013"/>
      <c r="AA1894" s="1014"/>
      <c r="AB1894" s="84">
        <f t="shared" si="3372"/>
        <v>0</v>
      </c>
    </row>
    <row r="1895" spans="1:28" hidden="1">
      <c r="A1895" s="84"/>
      <c r="B1895" s="84"/>
      <c r="C1895" s="84"/>
      <c r="D1895" s="84"/>
      <c r="F1895" s="1027" t="s">
        <v>239</v>
      </c>
      <c r="G1895" s="1004" t="s">
        <v>240</v>
      </c>
      <c r="S1895" s="782">
        <f>SUM(H1895:L1895)</f>
        <v>0</v>
      </c>
      <c r="T1895" s="84"/>
      <c r="V1895" s="84"/>
      <c r="W1895" s="84"/>
      <c r="X1895" s="1011"/>
      <c r="Y1895" s="1012"/>
      <c r="Z1895" s="1013"/>
      <c r="AA1895" s="1014"/>
      <c r="AB1895" s="84">
        <f t="shared" si="3372"/>
        <v>0</v>
      </c>
    </row>
    <row r="1896" spans="1:28">
      <c r="A1896" s="84"/>
      <c r="B1896" s="84"/>
      <c r="C1896" s="84"/>
      <c r="D1896" s="84"/>
      <c r="F1896" s="1027" t="s">
        <v>241</v>
      </c>
      <c r="G1896" s="1004" t="s">
        <v>242</v>
      </c>
      <c r="H1896" s="749">
        <v>0</v>
      </c>
      <c r="I1896" s="749">
        <v>0</v>
      </c>
      <c r="K1896" s="749">
        <v>0</v>
      </c>
      <c r="L1896" s="751">
        <f>L1649</f>
        <v>507000</v>
      </c>
      <c r="M1896" s="751">
        <f>M1649</f>
        <v>158660.09000000003</v>
      </c>
      <c r="N1896" s="752">
        <f>M1896/L1896</f>
        <v>0.31293903353057206</v>
      </c>
      <c r="O1896" s="751">
        <f>L1896-M1896</f>
        <v>348339.91</v>
      </c>
      <c r="P1896" s="751">
        <f>P1649</f>
        <v>507000</v>
      </c>
      <c r="Q1896" s="751">
        <f t="shared" ref="Q1896:Q1910" si="3400">M1896+I1896</f>
        <v>158660.09000000003</v>
      </c>
      <c r="R1896" s="752">
        <f>Q1896/P1896</f>
        <v>0.31293903353057206</v>
      </c>
      <c r="S1896" s="782">
        <f t="shared" ref="S1896:S1907" si="3401">P1896-Q1896</f>
        <v>348339.91</v>
      </c>
      <c r="T1896" s="84"/>
      <c r="V1896" s="84"/>
      <c r="W1896" s="84"/>
      <c r="X1896" s="1011"/>
      <c r="Y1896" s="1012"/>
      <c r="Z1896" s="1013"/>
      <c r="AA1896" s="1014"/>
      <c r="AB1896" s="84">
        <f t="shared" si="3372"/>
        <v>0</v>
      </c>
    </row>
    <row r="1897" spans="1:28" hidden="1">
      <c r="A1897" s="84"/>
      <c r="B1897" s="84"/>
      <c r="C1897" s="84"/>
      <c r="D1897" s="84"/>
      <c r="F1897" s="1027" t="s">
        <v>243</v>
      </c>
      <c r="G1897" s="1004" t="s">
        <v>244</v>
      </c>
      <c r="Q1897" s="751">
        <f t="shared" si="3400"/>
        <v>0</v>
      </c>
      <c r="S1897" s="782">
        <f t="shared" si="3401"/>
        <v>0</v>
      </c>
      <c r="T1897" s="84"/>
      <c r="V1897" s="84"/>
      <c r="W1897" s="84"/>
      <c r="X1897" s="1011"/>
      <c r="Y1897" s="1012"/>
      <c r="Z1897" s="1013"/>
      <c r="AA1897" s="1014"/>
      <c r="AB1897" s="84">
        <f t="shared" si="3372"/>
        <v>0</v>
      </c>
    </row>
    <row r="1898" spans="1:28">
      <c r="A1898" s="84"/>
      <c r="B1898" s="84"/>
      <c r="C1898" s="84"/>
      <c r="D1898" s="84"/>
      <c r="F1898" s="1027" t="s">
        <v>245</v>
      </c>
      <c r="G1898" s="1004" t="s">
        <v>246</v>
      </c>
      <c r="H1898" s="749">
        <f>H1400</f>
        <v>0</v>
      </c>
      <c r="I1898" s="749">
        <f>I1400</f>
        <v>0</v>
      </c>
      <c r="K1898" s="749">
        <f>K1400</f>
        <v>0</v>
      </c>
      <c r="L1898" s="751">
        <f>L1400</f>
        <v>0</v>
      </c>
      <c r="M1898" s="751">
        <f>M1400</f>
        <v>157900</v>
      </c>
      <c r="N1898" s="752" t="e">
        <f t="shared" ref="N1898:N1910" si="3402">M1898/L1898</f>
        <v>#DIV/0!</v>
      </c>
      <c r="O1898" s="751">
        <f>O1400</f>
        <v>-157900</v>
      </c>
      <c r="P1898" s="751">
        <f>P1400</f>
        <v>0</v>
      </c>
      <c r="Q1898" s="751">
        <f t="shared" si="3400"/>
        <v>157900</v>
      </c>
      <c r="R1898" s="752" t="e">
        <f>R1400</f>
        <v>#DIV/0!</v>
      </c>
      <c r="S1898" s="782">
        <f t="shared" si="3401"/>
        <v>-157900</v>
      </c>
      <c r="T1898" s="84"/>
      <c r="V1898" s="84"/>
      <c r="W1898" s="84"/>
      <c r="X1898" s="1011"/>
      <c r="Y1898" s="1012"/>
      <c r="Z1898" s="1013"/>
      <c r="AA1898" s="1014"/>
      <c r="AB1898" s="84">
        <f t="shared" si="3372"/>
        <v>0</v>
      </c>
    </row>
    <row r="1899" spans="1:28">
      <c r="A1899" s="84"/>
      <c r="B1899" s="84"/>
      <c r="C1899" s="84"/>
      <c r="D1899" s="84"/>
      <c r="F1899" s="1027" t="s">
        <v>247</v>
      </c>
      <c r="G1899" s="1004" t="s">
        <v>4692</v>
      </c>
      <c r="H1899" s="749">
        <v>0</v>
      </c>
      <c r="I1899" s="749">
        <v>0</v>
      </c>
      <c r="K1899" s="749">
        <v>0</v>
      </c>
      <c r="L1899" s="751">
        <f>L1401+L1633+L1752+L1776</f>
        <v>67250488</v>
      </c>
      <c r="M1899" s="751">
        <f>M1812+M1652+M1401</f>
        <v>12314197.58</v>
      </c>
      <c r="N1899" s="752">
        <f t="shared" si="3402"/>
        <v>0.18310941594951699</v>
      </c>
      <c r="O1899" s="751">
        <f>L1899-M1899</f>
        <v>54936290.420000002</v>
      </c>
      <c r="P1899" s="751">
        <f>P1812+P1652+P1401</f>
        <v>67250488</v>
      </c>
      <c r="Q1899" s="751">
        <f t="shared" si="3400"/>
        <v>12314197.58</v>
      </c>
      <c r="R1899" s="752">
        <f t="shared" ref="R1899:R1909" si="3403">Q1899/P1899</f>
        <v>0.18310941594951699</v>
      </c>
      <c r="S1899" s="782">
        <f t="shared" si="3401"/>
        <v>54936290.420000002</v>
      </c>
      <c r="T1899" s="84"/>
      <c r="V1899" s="84"/>
      <c r="W1899" s="84"/>
      <c r="X1899" s="1011"/>
      <c r="Y1899" s="1012"/>
      <c r="Z1899" s="1013"/>
      <c r="AA1899" s="1014"/>
      <c r="AB1899" s="84">
        <f t="shared" si="3372"/>
        <v>0</v>
      </c>
    </row>
    <row r="1900" spans="1:28" ht="30">
      <c r="A1900" s="84"/>
      <c r="B1900" s="84"/>
      <c r="C1900" s="84"/>
      <c r="D1900" s="84"/>
      <c r="F1900" s="1027" t="s">
        <v>248</v>
      </c>
      <c r="G1900" s="1004" t="s">
        <v>4691</v>
      </c>
      <c r="H1900" s="749">
        <f>H1402</f>
        <v>0</v>
      </c>
      <c r="I1900" s="749">
        <v>0</v>
      </c>
      <c r="L1900" s="751">
        <f t="shared" ref="L1900:M1902" si="3404">L1402</f>
        <v>0</v>
      </c>
      <c r="M1900" s="751">
        <f t="shared" si="3404"/>
        <v>1262510</v>
      </c>
      <c r="N1900" s="752" t="e">
        <f t="shared" si="3402"/>
        <v>#DIV/0!</v>
      </c>
      <c r="P1900" s="751">
        <f>P1813+P1653+P1402</f>
        <v>0</v>
      </c>
      <c r="Q1900" s="751">
        <f t="shared" si="3400"/>
        <v>1262510</v>
      </c>
      <c r="R1900" s="752" t="e">
        <f t="shared" si="3403"/>
        <v>#DIV/0!</v>
      </c>
      <c r="S1900" s="782">
        <f t="shared" si="3401"/>
        <v>-1262510</v>
      </c>
      <c r="T1900" s="84"/>
      <c r="V1900" s="84"/>
      <c r="W1900" s="84"/>
      <c r="X1900" s="1011"/>
      <c r="Y1900" s="1012"/>
      <c r="Z1900" s="1013"/>
      <c r="AA1900" s="1014"/>
      <c r="AB1900" s="84">
        <f t="shared" si="3372"/>
        <v>0</v>
      </c>
    </row>
    <row r="1901" spans="1:28">
      <c r="A1901" s="84"/>
      <c r="B1901" s="84"/>
      <c r="C1901" s="84"/>
      <c r="D1901" s="84"/>
      <c r="F1901" s="1027" t="s">
        <v>249</v>
      </c>
      <c r="G1901" s="1004" t="s">
        <v>58</v>
      </c>
      <c r="H1901" s="749">
        <v>0</v>
      </c>
      <c r="I1901" s="749">
        <v>0</v>
      </c>
      <c r="K1901" s="749">
        <v>0</v>
      </c>
      <c r="L1901" s="751">
        <f t="shared" si="3404"/>
        <v>50000</v>
      </c>
      <c r="M1901" s="751">
        <f t="shared" si="3404"/>
        <v>0</v>
      </c>
      <c r="N1901" s="752">
        <f t="shared" si="3402"/>
        <v>0</v>
      </c>
      <c r="O1901" s="751">
        <f>L1901-M1901</f>
        <v>50000</v>
      </c>
      <c r="P1901" s="751">
        <f>P1403</f>
        <v>50000</v>
      </c>
      <c r="Q1901" s="751">
        <f t="shared" si="3400"/>
        <v>0</v>
      </c>
      <c r="R1901" s="752">
        <f t="shared" si="3403"/>
        <v>0</v>
      </c>
      <c r="S1901" s="782">
        <f t="shared" si="3401"/>
        <v>50000</v>
      </c>
      <c r="T1901" s="84"/>
      <c r="V1901" s="84"/>
      <c r="W1901" s="84"/>
      <c r="X1901" s="1011"/>
      <c r="Y1901" s="1012"/>
      <c r="Z1901" s="1013"/>
      <c r="AA1901" s="1014"/>
      <c r="AB1901" s="84">
        <f t="shared" si="3372"/>
        <v>0</v>
      </c>
    </row>
    <row r="1902" spans="1:28" hidden="1">
      <c r="A1902" s="84"/>
      <c r="B1902" s="84"/>
      <c r="C1902" s="84"/>
      <c r="D1902" s="84"/>
      <c r="F1902" s="1027" t="s">
        <v>250</v>
      </c>
      <c r="G1902" s="1004" t="s">
        <v>251</v>
      </c>
      <c r="H1902" s="749">
        <v>0</v>
      </c>
      <c r="I1902" s="749">
        <v>0</v>
      </c>
      <c r="K1902" s="749">
        <v>0</v>
      </c>
      <c r="L1902" s="751">
        <f t="shared" si="3404"/>
        <v>0</v>
      </c>
      <c r="M1902" s="751">
        <f t="shared" si="3404"/>
        <v>0</v>
      </c>
      <c r="N1902" s="752" t="e">
        <f t="shared" si="3402"/>
        <v>#DIV/0!</v>
      </c>
      <c r="O1902" s="751">
        <f>L1902-M1902</f>
        <v>0</v>
      </c>
      <c r="P1902" s="751">
        <f>P1404</f>
        <v>0</v>
      </c>
      <c r="Q1902" s="751">
        <f t="shared" si="3400"/>
        <v>0</v>
      </c>
      <c r="R1902" s="752" t="e">
        <f t="shared" si="3403"/>
        <v>#DIV/0!</v>
      </c>
      <c r="S1902" s="782">
        <f t="shared" si="3401"/>
        <v>0</v>
      </c>
      <c r="T1902" s="84"/>
      <c r="V1902" s="84"/>
      <c r="W1902" s="84"/>
      <c r="X1902" s="1011"/>
      <c r="Y1902" s="1012"/>
      <c r="Z1902" s="1013"/>
      <c r="AA1902" s="1014"/>
      <c r="AB1902" s="84">
        <f t="shared" si="3372"/>
        <v>0</v>
      </c>
    </row>
    <row r="1903" spans="1:28" hidden="1">
      <c r="A1903" s="84"/>
      <c r="B1903" s="84"/>
      <c r="C1903" s="84"/>
      <c r="D1903" s="84"/>
      <c r="F1903" s="1027" t="s">
        <v>252</v>
      </c>
      <c r="G1903" s="1004" t="s">
        <v>253</v>
      </c>
      <c r="N1903" s="752" t="e">
        <f t="shared" si="3402"/>
        <v>#DIV/0!</v>
      </c>
      <c r="Q1903" s="751">
        <f t="shared" si="3400"/>
        <v>0</v>
      </c>
      <c r="R1903" s="752" t="e">
        <f t="shared" si="3403"/>
        <v>#DIV/0!</v>
      </c>
      <c r="S1903" s="782">
        <f t="shared" si="3401"/>
        <v>0</v>
      </c>
      <c r="T1903" s="84"/>
      <c r="V1903" s="84"/>
      <c r="W1903" s="84"/>
      <c r="X1903" s="1011"/>
      <c r="Y1903" s="1012"/>
      <c r="Z1903" s="1013"/>
      <c r="AA1903" s="1014"/>
      <c r="AB1903" s="84">
        <f t="shared" si="3372"/>
        <v>0</v>
      </c>
    </row>
    <row r="1904" spans="1:28" ht="30" hidden="1">
      <c r="A1904" s="84"/>
      <c r="B1904" s="84"/>
      <c r="C1904" s="84"/>
      <c r="D1904" s="84"/>
      <c r="F1904" s="1027" t="s">
        <v>254</v>
      </c>
      <c r="G1904" s="1004" t="s">
        <v>255</v>
      </c>
      <c r="N1904" s="752" t="e">
        <f t="shared" si="3402"/>
        <v>#DIV/0!</v>
      </c>
      <c r="Q1904" s="751">
        <f t="shared" si="3400"/>
        <v>0</v>
      </c>
      <c r="R1904" s="752" t="e">
        <f t="shared" si="3403"/>
        <v>#DIV/0!</v>
      </c>
      <c r="S1904" s="782">
        <f t="shared" si="3401"/>
        <v>0</v>
      </c>
      <c r="T1904" s="84"/>
      <c r="V1904" s="84"/>
      <c r="W1904" s="84"/>
      <c r="X1904" s="1011"/>
      <c r="Y1904" s="1012"/>
      <c r="Z1904" s="1013"/>
      <c r="AA1904" s="1014"/>
      <c r="AB1904" s="84">
        <f t="shared" si="3372"/>
        <v>0</v>
      </c>
    </row>
    <row r="1905" spans="1:30">
      <c r="A1905" s="84"/>
      <c r="B1905" s="84"/>
      <c r="C1905" s="84"/>
      <c r="D1905" s="84"/>
      <c r="F1905" s="1027" t="s">
        <v>256</v>
      </c>
      <c r="G1905" s="1004" t="s">
        <v>257</v>
      </c>
      <c r="H1905" s="749">
        <v>0</v>
      </c>
      <c r="I1905" s="749">
        <v>0</v>
      </c>
      <c r="K1905" s="749">
        <v>0</v>
      </c>
      <c r="L1905" s="751">
        <v>0</v>
      </c>
      <c r="M1905" s="751">
        <f>M1405+M1658+M1850+M1818</f>
        <v>1647483.3399999999</v>
      </c>
      <c r="N1905" s="752" t="e">
        <f t="shared" si="3402"/>
        <v>#DIV/0!</v>
      </c>
      <c r="O1905" s="751">
        <f>L1905-M1905</f>
        <v>-1647483.3399999999</v>
      </c>
      <c r="P1905" s="751">
        <f>P1405+P1658+P1850+P1818</f>
        <v>1522751</v>
      </c>
      <c r="Q1905" s="751">
        <f t="shared" si="3400"/>
        <v>1647483.3399999999</v>
      </c>
      <c r="R1905" s="752">
        <f t="shared" si="3403"/>
        <v>1.0819124991544906</v>
      </c>
      <c r="S1905" s="782">
        <f t="shared" si="3401"/>
        <v>-124732.33999999985</v>
      </c>
      <c r="T1905" s="84"/>
      <c r="V1905" s="84"/>
      <c r="W1905" s="84"/>
      <c r="X1905" s="1011"/>
      <c r="Y1905" s="1012"/>
      <c r="Z1905" s="1013"/>
      <c r="AA1905" s="1014"/>
      <c r="AB1905" s="84">
        <f t="shared" si="3372"/>
        <v>0</v>
      </c>
    </row>
    <row r="1906" spans="1:30" ht="30" hidden="1">
      <c r="A1906" s="84"/>
      <c r="B1906" s="84"/>
      <c r="C1906" s="84"/>
      <c r="D1906" s="84"/>
      <c r="F1906" s="1027" t="s">
        <v>258</v>
      </c>
      <c r="G1906" s="1004" t="s">
        <v>259</v>
      </c>
      <c r="N1906" s="752" t="e">
        <f t="shared" si="3402"/>
        <v>#DIV/0!</v>
      </c>
      <c r="Q1906" s="751">
        <f t="shared" si="3400"/>
        <v>0</v>
      </c>
      <c r="R1906" s="752" t="e">
        <f t="shared" si="3403"/>
        <v>#DIV/0!</v>
      </c>
      <c r="S1906" s="782">
        <f t="shared" si="3401"/>
        <v>0</v>
      </c>
      <c r="T1906" s="84"/>
      <c r="V1906" s="84"/>
      <c r="W1906" s="84"/>
      <c r="X1906" s="1011"/>
      <c r="Y1906" s="1012"/>
      <c r="Z1906" s="1013"/>
      <c r="AA1906" s="1014"/>
      <c r="AB1906" s="84">
        <f t="shared" si="3372"/>
        <v>0</v>
      </c>
    </row>
    <row r="1907" spans="1:30" ht="30">
      <c r="A1907" s="84"/>
      <c r="B1907" s="84"/>
      <c r="C1907" s="84"/>
      <c r="D1907" s="84"/>
      <c r="F1907" s="1027" t="s">
        <v>260</v>
      </c>
      <c r="G1907" s="1004" t="s">
        <v>261</v>
      </c>
      <c r="H1907" s="749">
        <v>0</v>
      </c>
      <c r="I1907" s="749">
        <v>0</v>
      </c>
      <c r="L1907" s="751">
        <f>L1406</f>
        <v>68613</v>
      </c>
      <c r="M1907" s="751">
        <f>M1406</f>
        <v>720982</v>
      </c>
      <c r="N1907" s="752">
        <f t="shared" si="3402"/>
        <v>10.507950388410359</v>
      </c>
      <c r="P1907" s="751">
        <f>H1907+L1907</f>
        <v>68613</v>
      </c>
      <c r="Q1907" s="751">
        <f t="shared" si="3400"/>
        <v>720982</v>
      </c>
      <c r="R1907" s="752">
        <f t="shared" si="3403"/>
        <v>10.507950388410359</v>
      </c>
      <c r="S1907" s="782">
        <f t="shared" si="3401"/>
        <v>-652369</v>
      </c>
      <c r="T1907" s="84"/>
      <c r="V1907" s="84"/>
      <c r="W1907" s="84"/>
      <c r="X1907" s="1011"/>
      <c r="Y1907" s="1012"/>
      <c r="Z1907" s="1013"/>
      <c r="AA1907" s="1014"/>
      <c r="AB1907" s="84">
        <f t="shared" si="3372"/>
        <v>0</v>
      </c>
    </row>
    <row r="1908" spans="1:30">
      <c r="A1908" s="84"/>
      <c r="B1908" s="84"/>
      <c r="C1908" s="84"/>
      <c r="D1908" s="84"/>
      <c r="F1908" s="1027" t="s">
        <v>262</v>
      </c>
      <c r="G1908" s="1004" t="s">
        <v>263</v>
      </c>
      <c r="H1908" s="780">
        <f>H1821</f>
        <v>0</v>
      </c>
      <c r="I1908" s="780">
        <f>I1821</f>
        <v>0</v>
      </c>
      <c r="J1908" s="781"/>
      <c r="K1908" s="780">
        <f>K1821</f>
        <v>0</v>
      </c>
      <c r="L1908" s="782">
        <f>L1821</f>
        <v>1120000</v>
      </c>
      <c r="M1908" s="782">
        <f>M1821</f>
        <v>554115.14</v>
      </c>
      <c r="N1908" s="783">
        <f t="shared" si="3402"/>
        <v>0.49474566071428572</v>
      </c>
      <c r="O1908" s="782">
        <f>O1821</f>
        <v>565884.86</v>
      </c>
      <c r="P1908" s="782">
        <f>P1821</f>
        <v>1120000</v>
      </c>
      <c r="Q1908" s="782">
        <f t="shared" si="3400"/>
        <v>554115.14</v>
      </c>
      <c r="R1908" s="783">
        <f t="shared" si="3403"/>
        <v>0.49474566071428572</v>
      </c>
      <c r="S1908" s="782">
        <f>P1908-Q1908</f>
        <v>565884.86</v>
      </c>
      <c r="T1908" s="84"/>
      <c r="V1908" s="84"/>
      <c r="W1908" s="84"/>
      <c r="X1908" s="1011"/>
      <c r="Y1908" s="1012"/>
      <c r="Z1908" s="1013"/>
      <c r="AA1908" s="1014"/>
      <c r="AB1908" s="84">
        <f t="shared" si="3372"/>
        <v>0</v>
      </c>
    </row>
    <row r="1909" spans="1:30" ht="30.75" thickBot="1">
      <c r="A1909" s="84"/>
      <c r="B1909" s="84"/>
      <c r="C1909" s="84"/>
      <c r="D1909" s="84"/>
      <c r="F1909" s="1000">
        <v>17</v>
      </c>
      <c r="G1909" s="1001" t="s">
        <v>5479</v>
      </c>
      <c r="H1909" s="780">
        <f>H1407</f>
        <v>0</v>
      </c>
      <c r="I1909" s="780">
        <f>I1407</f>
        <v>0</v>
      </c>
      <c r="J1909" s="781"/>
      <c r="K1909" s="780">
        <f>K1407</f>
        <v>0</v>
      </c>
      <c r="L1909" s="782">
        <f>L1407+L1782</f>
        <v>74453443</v>
      </c>
      <c r="M1909" s="782">
        <f>M1407</f>
        <v>532589.81999999995</v>
      </c>
      <c r="N1909" s="783">
        <f t="shared" si="3402"/>
        <v>7.1533269455383002E-3</v>
      </c>
      <c r="O1909" s="782">
        <f>O1407</f>
        <v>73398102.180000007</v>
      </c>
      <c r="P1909" s="782">
        <f>P1407</f>
        <v>73930692</v>
      </c>
      <c r="Q1909" s="782">
        <f t="shared" si="3400"/>
        <v>532589.81999999995</v>
      </c>
      <c r="R1909" s="783">
        <f t="shared" si="3403"/>
        <v>7.2039068699641003E-3</v>
      </c>
      <c r="S1909" s="782">
        <f>P1909-Q1909</f>
        <v>73398102.180000007</v>
      </c>
      <c r="T1909" s="84"/>
      <c r="V1909" s="84"/>
      <c r="W1909" s="84"/>
      <c r="X1909" s="1011"/>
      <c r="Y1909" s="1012"/>
      <c r="Z1909" s="1013"/>
      <c r="AA1909" s="1014"/>
    </row>
    <row r="1910" spans="1:30" ht="15.75" thickBot="1">
      <c r="A1910" s="84"/>
      <c r="B1910" s="84"/>
      <c r="C1910" s="84"/>
      <c r="D1910" s="84"/>
      <c r="G1910" s="784" t="s">
        <v>5297</v>
      </c>
      <c r="H1910" s="785">
        <f>SUM(H1893:H1908)</f>
        <v>629422292</v>
      </c>
      <c r="I1910" s="785" t="e">
        <f>SUM(I1893:I1909)</f>
        <v>#REF!</v>
      </c>
      <c r="J1910" s="786" t="e">
        <f>I1910/H1910</f>
        <v>#REF!</v>
      </c>
      <c r="K1910" s="785" t="e">
        <f>H1910-I1910</f>
        <v>#REF!</v>
      </c>
      <c r="L1910" s="787">
        <f>SUM(L1893:L1909)</f>
        <v>143449544</v>
      </c>
      <c r="M1910" s="787">
        <f>SUM(M1893:M1909)</f>
        <v>17348437.969999999</v>
      </c>
      <c r="N1910" s="788">
        <f t="shared" si="3402"/>
        <v>0.12093756094477372</v>
      </c>
      <c r="O1910" s="787">
        <f>SUM(O1893:O1908)</f>
        <v>54095131.849999994</v>
      </c>
      <c r="P1910" s="787">
        <f>SUM(P1893:P1909)</f>
        <v>773871836</v>
      </c>
      <c r="Q1910" s="787" t="e">
        <f t="shared" si="3400"/>
        <v>#REF!</v>
      </c>
      <c r="R1910" s="788" t="e">
        <f>Q1910/P1910</f>
        <v>#REF!</v>
      </c>
      <c r="S1910" s="787" t="e">
        <f>SUM(S1893:S1908)</f>
        <v>#REF!</v>
      </c>
      <c r="T1910" s="84"/>
      <c r="V1910" s="84"/>
      <c r="W1910" s="84"/>
      <c r="X1910" s="1011"/>
      <c r="Y1910" s="1012"/>
      <c r="Z1910" s="1013"/>
      <c r="AA1910" s="1014"/>
      <c r="AB1910" s="84">
        <f t="shared" si="3372"/>
        <v>0</v>
      </c>
    </row>
    <row r="1911" spans="1:30">
      <c r="A1911" s="84"/>
      <c r="B1911" s="84"/>
      <c r="C1911" s="84"/>
      <c r="D1911" s="84"/>
      <c r="G1911" s="797"/>
      <c r="H1911" s="798"/>
      <c r="I1911" s="798"/>
      <c r="J1911" s="799"/>
      <c r="K1911" s="798"/>
      <c r="L1911" s="800"/>
      <c r="M1911" s="800"/>
      <c r="N1911" s="801"/>
      <c r="O1911" s="800"/>
      <c r="P1911" s="800"/>
      <c r="Q1911" s="800"/>
      <c r="R1911" s="801"/>
      <c r="S1911" s="800"/>
      <c r="T1911" s="84"/>
      <c r="V1911" s="84"/>
      <c r="W1911" s="84"/>
      <c r="X1911" s="1011"/>
      <c r="Y1911" s="1012"/>
      <c r="Z1911" s="1013"/>
      <c r="AA1911" s="1014"/>
      <c r="AB1911" s="84">
        <f t="shared" si="3372"/>
        <v>0</v>
      </c>
    </row>
    <row r="1912" spans="1:30" hidden="1">
      <c r="A1912" s="84"/>
      <c r="B1912" s="84"/>
      <c r="C1912" s="84"/>
      <c r="D1912" s="84"/>
      <c r="G1912" s="797"/>
      <c r="H1912" s="798"/>
      <c r="I1912" s="798"/>
      <c r="J1912" s="799"/>
      <c r="K1912" s="798"/>
      <c r="L1912" s="800"/>
      <c r="M1912" s="800"/>
      <c r="N1912" s="801"/>
      <c r="O1912" s="800"/>
      <c r="P1912" s="800"/>
      <c r="Q1912" s="800"/>
      <c r="R1912" s="801"/>
      <c r="S1912" s="800"/>
      <c r="T1912" s="84"/>
      <c r="V1912" s="84"/>
      <c r="W1912" s="84"/>
      <c r="X1912" s="1011"/>
      <c r="Y1912" s="1012"/>
      <c r="Z1912" s="1013"/>
      <c r="AA1912" s="1014"/>
      <c r="AB1912" s="84">
        <f t="shared" si="3372"/>
        <v>0</v>
      </c>
    </row>
    <row r="1913" spans="1:30">
      <c r="A1913" s="84"/>
      <c r="B1913" s="84"/>
      <c r="C1913" s="84"/>
      <c r="D1913" s="84"/>
      <c r="E1913" s="1024"/>
      <c r="F1913" s="1023"/>
      <c r="G1913" s="1046" t="s">
        <v>5298</v>
      </c>
      <c r="H1913" s="805"/>
      <c r="I1913" s="805"/>
      <c r="J1913" s="806"/>
      <c r="K1913" s="805"/>
      <c r="L1913" s="807"/>
      <c r="M1913" s="807"/>
      <c r="N1913" s="808"/>
      <c r="O1913" s="807"/>
      <c r="P1913" s="807"/>
      <c r="Q1913" s="807"/>
      <c r="R1913" s="808"/>
      <c r="S1913" s="862"/>
      <c r="T1913" s="84"/>
      <c r="V1913" s="84"/>
      <c r="W1913" s="84"/>
      <c r="X1913" s="1011"/>
      <c r="Y1913" s="1012"/>
      <c r="Z1913" s="1013"/>
      <c r="AA1913" s="1014"/>
      <c r="AB1913" s="84">
        <f t="shared" si="3372"/>
        <v>0</v>
      </c>
    </row>
    <row r="1914" spans="1:30">
      <c r="A1914" s="84"/>
      <c r="B1914" s="84"/>
      <c r="C1914" s="84"/>
      <c r="D1914" s="84"/>
      <c r="E1914" s="777"/>
      <c r="F1914" s="1027" t="s">
        <v>235</v>
      </c>
      <c r="G1914" s="1004" t="s">
        <v>236</v>
      </c>
      <c r="H1914" s="780">
        <f>H1893+H356+H204+H372</f>
        <v>652556869</v>
      </c>
      <c r="I1914" s="780" t="e">
        <f>I1893+I356+I204+I372</f>
        <v>#REF!</v>
      </c>
      <c r="J1914" s="781" t="e">
        <f>I1914/H1914</f>
        <v>#REF!</v>
      </c>
      <c r="K1914" s="780" t="e">
        <f>H1914-I1914</f>
        <v>#REF!</v>
      </c>
      <c r="L1914" s="782">
        <v>0</v>
      </c>
      <c r="M1914" s="782">
        <v>0</v>
      </c>
      <c r="N1914" s="783">
        <v>0</v>
      </c>
      <c r="O1914" s="782">
        <f>L1914-M1914</f>
        <v>0</v>
      </c>
      <c r="P1914" s="782">
        <f>L1914+H1914</f>
        <v>652556869</v>
      </c>
      <c r="Q1914" s="782" t="e">
        <f>M1914+I1914</f>
        <v>#REF!</v>
      </c>
      <c r="R1914" s="783" t="e">
        <f>Q1914/P1914</f>
        <v>#REF!</v>
      </c>
      <c r="S1914" s="782" t="e">
        <f>P1914-Q1914</f>
        <v>#REF!</v>
      </c>
      <c r="T1914" s="84"/>
      <c r="V1914" s="84"/>
      <c r="W1914" s="84"/>
      <c r="X1914" s="1011"/>
      <c r="Y1914" s="1012"/>
      <c r="Z1914" s="1013"/>
      <c r="AA1914" s="1014"/>
      <c r="AB1914" s="84">
        <f t="shared" si="3372"/>
        <v>0</v>
      </c>
    </row>
    <row r="1915" spans="1:30" hidden="1">
      <c r="A1915" s="84"/>
      <c r="B1915" s="84"/>
      <c r="C1915" s="84"/>
      <c r="D1915" s="84"/>
      <c r="F1915" s="1027" t="s">
        <v>237</v>
      </c>
      <c r="G1915" s="1004" t="s">
        <v>238</v>
      </c>
      <c r="S1915" s="782">
        <f>SUM(H1915:L1915)</f>
        <v>0</v>
      </c>
      <c r="T1915" s="84"/>
      <c r="V1915" s="84"/>
      <c r="W1915" s="84"/>
      <c r="X1915" s="1011"/>
      <c r="Y1915" s="1012"/>
      <c r="Z1915" s="1013"/>
      <c r="AA1915" s="1014"/>
      <c r="AB1915" s="84">
        <f t="shared" si="3372"/>
        <v>0</v>
      </c>
    </row>
    <row r="1916" spans="1:30" hidden="1">
      <c r="A1916" s="84"/>
      <c r="B1916" s="84"/>
      <c r="C1916" s="84"/>
      <c r="D1916" s="84"/>
      <c r="F1916" s="1027" t="s">
        <v>239</v>
      </c>
      <c r="G1916" s="1004" t="s">
        <v>240</v>
      </c>
      <c r="S1916" s="782">
        <f>SUM(H1916:L1916)</f>
        <v>0</v>
      </c>
      <c r="T1916" s="84"/>
      <c r="V1916" s="84"/>
      <c r="W1916" s="84"/>
      <c r="X1916" s="1011"/>
      <c r="Y1916" s="1012"/>
      <c r="Z1916" s="1013"/>
      <c r="AA1916" s="1014"/>
      <c r="AB1916" s="84">
        <f t="shared" si="3372"/>
        <v>0</v>
      </c>
    </row>
    <row r="1917" spans="1:30">
      <c r="A1917" s="84"/>
      <c r="B1917" s="84"/>
      <c r="C1917" s="84"/>
      <c r="D1917" s="84"/>
      <c r="F1917" s="1027" t="s">
        <v>241</v>
      </c>
      <c r="G1917" s="1004" t="s">
        <v>242</v>
      </c>
      <c r="H1917" s="749">
        <v>0</v>
      </c>
      <c r="I1917" s="749">
        <v>0</v>
      </c>
      <c r="K1917" s="749">
        <v>0</v>
      </c>
      <c r="L1917" s="751">
        <f>L1896</f>
        <v>507000</v>
      </c>
      <c r="M1917" s="751">
        <f>M1896</f>
        <v>158660.09000000003</v>
      </c>
      <c r="N1917" s="752">
        <v>0</v>
      </c>
      <c r="O1917" s="751">
        <f>L1917-M1917</f>
        <v>348339.91</v>
      </c>
      <c r="P1917" s="751">
        <f>L1917+H1917</f>
        <v>507000</v>
      </c>
      <c r="Q1917" s="751">
        <f>M1917+I1917</f>
        <v>158660.09000000003</v>
      </c>
      <c r="R1917" s="752">
        <f t="shared" ref="R1917:R1932" si="3405">Q1917/P1917</f>
        <v>0.31293903353057206</v>
      </c>
      <c r="S1917" s="782">
        <f t="shared" ref="S1917:S1928" si="3406">P1917-Q1917</f>
        <v>348339.91</v>
      </c>
      <c r="T1917" s="84"/>
      <c r="V1917" s="84"/>
      <c r="W1917" s="84"/>
      <c r="X1917" s="1011"/>
      <c r="Y1917" s="1012"/>
      <c r="Z1917" s="1013"/>
      <c r="AA1917" s="1014"/>
      <c r="AB1917" s="84">
        <f t="shared" si="3372"/>
        <v>0</v>
      </c>
    </row>
    <row r="1918" spans="1:30" hidden="1">
      <c r="A1918" s="84"/>
      <c r="B1918" s="84"/>
      <c r="C1918" s="84"/>
      <c r="D1918" s="84"/>
      <c r="F1918" s="1027" t="s">
        <v>243</v>
      </c>
      <c r="G1918" s="1004" t="s">
        <v>244</v>
      </c>
      <c r="N1918" s="752">
        <v>0</v>
      </c>
      <c r="Q1918" s="751">
        <f t="shared" ref="Q1918:Q1932" si="3407">M1918+I1918</f>
        <v>0</v>
      </c>
      <c r="R1918" s="752" t="e">
        <f t="shared" si="3405"/>
        <v>#DIV/0!</v>
      </c>
      <c r="S1918" s="782">
        <f t="shared" si="3406"/>
        <v>0</v>
      </c>
      <c r="T1918" s="84"/>
      <c r="V1918" s="84"/>
      <c r="W1918" s="84"/>
      <c r="X1918" s="1011"/>
      <c r="Y1918" s="1012"/>
      <c r="Z1918" s="1013"/>
      <c r="AA1918" s="1014"/>
      <c r="AB1918" s="84">
        <f t="shared" si="3372"/>
        <v>0</v>
      </c>
    </row>
    <row r="1919" spans="1:30">
      <c r="A1919" s="84"/>
      <c r="B1919" s="84"/>
      <c r="C1919" s="84"/>
      <c r="D1919" s="84"/>
      <c r="F1919" s="1027" t="s">
        <v>245</v>
      </c>
      <c r="G1919" s="1004" t="s">
        <v>246</v>
      </c>
      <c r="H1919" s="749">
        <f>H1898</f>
        <v>0</v>
      </c>
      <c r="I1919" s="749">
        <f t="shared" ref="I1919:O1919" si="3408">I1898</f>
        <v>0</v>
      </c>
      <c r="K1919" s="749">
        <f t="shared" si="3408"/>
        <v>0</v>
      </c>
      <c r="L1919" s="751">
        <f t="shared" ref="L1919:M1923" si="3409">L1898</f>
        <v>0</v>
      </c>
      <c r="M1919" s="751">
        <f t="shared" si="3409"/>
        <v>157900</v>
      </c>
      <c r="N1919" s="752">
        <v>0</v>
      </c>
      <c r="O1919" s="751">
        <f t="shared" si="3408"/>
        <v>-157900</v>
      </c>
      <c r="P1919" s="751">
        <f>P1898</f>
        <v>0</v>
      </c>
      <c r="Q1919" s="751">
        <f t="shared" si="3407"/>
        <v>157900</v>
      </c>
      <c r="R1919" s="752" t="e">
        <f t="shared" si="3405"/>
        <v>#DIV/0!</v>
      </c>
      <c r="S1919" s="782">
        <f t="shared" si="3406"/>
        <v>-157900</v>
      </c>
      <c r="T1919" s="84"/>
      <c r="V1919" s="84"/>
      <c r="W1919" s="84"/>
      <c r="X1919" s="1011"/>
      <c r="Y1919" s="1012"/>
      <c r="Z1919" s="1013"/>
      <c r="AA1919" s="1014"/>
      <c r="AB1919" s="84">
        <f t="shared" si="3372"/>
        <v>0</v>
      </c>
      <c r="AD1919" s="202">
        <f>SUM(AA379:AA1837)</f>
        <v>378577288.10999995</v>
      </c>
    </row>
    <row r="1920" spans="1:30">
      <c r="A1920" s="84"/>
      <c r="B1920" s="84"/>
      <c r="C1920" s="84"/>
      <c r="D1920" s="84"/>
      <c r="F1920" s="1027" t="s">
        <v>247</v>
      </c>
      <c r="G1920" s="1004" t="s">
        <v>4692</v>
      </c>
      <c r="H1920" s="749">
        <v>0</v>
      </c>
      <c r="I1920" s="749">
        <v>0</v>
      </c>
      <c r="K1920" s="749">
        <v>0</v>
      </c>
      <c r="L1920" s="751">
        <f>L1401+L1586+L1734+L1776</f>
        <v>67250488</v>
      </c>
      <c r="M1920" s="751">
        <f t="shared" si="3409"/>
        <v>12314197.58</v>
      </c>
      <c r="N1920" s="752">
        <v>0</v>
      </c>
      <c r="O1920" s="751">
        <f>L1920-M1920</f>
        <v>54936290.420000002</v>
      </c>
      <c r="P1920" s="751">
        <f>L1920+H1920</f>
        <v>67250488</v>
      </c>
      <c r="Q1920" s="751">
        <f t="shared" si="3407"/>
        <v>12314197.58</v>
      </c>
      <c r="R1920" s="752">
        <f t="shared" si="3405"/>
        <v>0.18310941594951699</v>
      </c>
      <c r="S1920" s="782">
        <f t="shared" si="3406"/>
        <v>54936290.420000002</v>
      </c>
      <c r="T1920" s="84"/>
      <c r="V1920" s="84"/>
      <c r="W1920" s="84"/>
      <c r="X1920" s="1011"/>
      <c r="Y1920" s="1012"/>
      <c r="Z1920" s="1013"/>
      <c r="AA1920" s="1014"/>
      <c r="AB1920" s="84">
        <f t="shared" si="3372"/>
        <v>0</v>
      </c>
    </row>
    <row r="1921" spans="1:28" ht="30">
      <c r="A1921" s="84"/>
      <c r="B1921" s="84"/>
      <c r="C1921" s="84"/>
      <c r="D1921" s="84"/>
      <c r="F1921" s="1027" t="s">
        <v>248</v>
      </c>
      <c r="G1921" s="1004" t="s">
        <v>4691</v>
      </c>
      <c r="H1921" s="749">
        <v>0</v>
      </c>
      <c r="I1921" s="749">
        <v>0</v>
      </c>
      <c r="K1921" s="749">
        <v>0</v>
      </c>
      <c r="L1921" s="751">
        <f t="shared" si="3409"/>
        <v>0</v>
      </c>
      <c r="M1921" s="751">
        <f t="shared" si="3409"/>
        <v>1262510</v>
      </c>
      <c r="N1921" s="752">
        <v>0</v>
      </c>
      <c r="O1921" s="751">
        <f>L1921-M1921</f>
        <v>-1262510</v>
      </c>
      <c r="P1921" s="751">
        <f>L1921+H1921</f>
        <v>0</v>
      </c>
      <c r="Q1921" s="751">
        <f t="shared" si="3407"/>
        <v>1262510</v>
      </c>
      <c r="R1921" s="752" t="e">
        <f t="shared" si="3405"/>
        <v>#DIV/0!</v>
      </c>
      <c r="S1921" s="782">
        <f t="shared" si="3406"/>
        <v>-1262510</v>
      </c>
      <c r="T1921" s="84"/>
      <c r="V1921" s="84"/>
      <c r="W1921" s="84"/>
      <c r="X1921" s="1011"/>
      <c r="Y1921" s="1012"/>
      <c r="Z1921" s="1013"/>
      <c r="AA1921" s="1014"/>
      <c r="AB1921" s="84">
        <f t="shared" si="3372"/>
        <v>0</v>
      </c>
    </row>
    <row r="1922" spans="1:28">
      <c r="A1922" s="84"/>
      <c r="B1922" s="84"/>
      <c r="C1922" s="84"/>
      <c r="D1922" s="84"/>
      <c r="E1922" s="976"/>
      <c r="F1922" s="1027" t="s">
        <v>249</v>
      </c>
      <c r="G1922" s="1004" t="s">
        <v>58</v>
      </c>
      <c r="H1922" s="749">
        <v>0</v>
      </c>
      <c r="I1922" s="749">
        <v>0</v>
      </c>
      <c r="K1922" s="749">
        <v>0</v>
      </c>
      <c r="L1922" s="751">
        <f t="shared" si="3409"/>
        <v>50000</v>
      </c>
      <c r="M1922" s="751">
        <f t="shared" si="3409"/>
        <v>0</v>
      </c>
      <c r="N1922" s="752">
        <v>0</v>
      </c>
      <c r="O1922" s="751">
        <f>L1922-M1922</f>
        <v>50000</v>
      </c>
      <c r="P1922" s="751">
        <f>P1901</f>
        <v>50000</v>
      </c>
      <c r="Q1922" s="751">
        <f t="shared" si="3407"/>
        <v>0</v>
      </c>
      <c r="R1922" s="752">
        <f t="shared" si="3405"/>
        <v>0</v>
      </c>
      <c r="S1922" s="782">
        <f t="shared" si="3406"/>
        <v>50000</v>
      </c>
      <c r="T1922" s="84"/>
      <c r="V1922" s="84"/>
      <c r="W1922" s="84"/>
      <c r="X1922" s="1011"/>
      <c r="Y1922" s="1012"/>
      <c r="Z1922" s="1013"/>
      <c r="AA1922" s="1014"/>
      <c r="AB1922" s="84">
        <f t="shared" si="3372"/>
        <v>0</v>
      </c>
    </row>
    <row r="1923" spans="1:28">
      <c r="A1923" s="84"/>
      <c r="B1923" s="84"/>
      <c r="C1923" s="84"/>
      <c r="D1923" s="84"/>
      <c r="E1923" s="976"/>
      <c r="F1923" s="1027" t="s">
        <v>250</v>
      </c>
      <c r="G1923" s="1004" t="s">
        <v>251</v>
      </c>
      <c r="H1923" s="749">
        <v>0</v>
      </c>
      <c r="I1923" s="749">
        <v>0</v>
      </c>
      <c r="K1923" s="749">
        <v>0</v>
      </c>
      <c r="L1923" s="751">
        <f>L542</f>
        <v>0</v>
      </c>
      <c r="M1923" s="751">
        <f t="shared" si="3409"/>
        <v>0</v>
      </c>
      <c r="N1923" s="752">
        <v>0</v>
      </c>
      <c r="O1923" s="751">
        <f>L1923-M1923</f>
        <v>0</v>
      </c>
      <c r="P1923" s="751">
        <f>L1923+H1923</f>
        <v>0</v>
      </c>
      <c r="Q1923" s="751">
        <f t="shared" si="3407"/>
        <v>0</v>
      </c>
      <c r="R1923" s="752" t="e">
        <f t="shared" si="3405"/>
        <v>#DIV/0!</v>
      </c>
      <c r="S1923" s="782">
        <f t="shared" si="3406"/>
        <v>0</v>
      </c>
      <c r="T1923" s="84"/>
      <c r="V1923" s="84"/>
      <c r="W1923" s="84"/>
      <c r="X1923" s="1011"/>
      <c r="Y1923" s="1012"/>
      <c r="Z1923" s="1013"/>
      <c r="AA1923" s="1014"/>
      <c r="AB1923" s="84">
        <f t="shared" si="3372"/>
        <v>0</v>
      </c>
    </row>
    <row r="1924" spans="1:28">
      <c r="A1924" s="84"/>
      <c r="B1924" s="84"/>
      <c r="C1924" s="84"/>
      <c r="D1924" s="84"/>
      <c r="E1924" s="976"/>
      <c r="F1924" s="1027" t="s">
        <v>252</v>
      </c>
      <c r="G1924" s="1004" t="s">
        <v>253</v>
      </c>
      <c r="N1924" s="752">
        <v>0</v>
      </c>
      <c r="Q1924" s="751">
        <f t="shared" si="3407"/>
        <v>0</v>
      </c>
      <c r="R1924" s="752" t="e">
        <f t="shared" si="3405"/>
        <v>#DIV/0!</v>
      </c>
      <c r="S1924" s="782">
        <f t="shared" si="3406"/>
        <v>0</v>
      </c>
      <c r="T1924" s="84"/>
      <c r="V1924" s="84"/>
      <c r="W1924" s="84"/>
      <c r="X1924" s="1011"/>
      <c r="Y1924" s="1012"/>
      <c r="Z1924" s="1013"/>
      <c r="AA1924" s="1014"/>
      <c r="AB1924" s="84">
        <f t="shared" si="3372"/>
        <v>0</v>
      </c>
    </row>
    <row r="1925" spans="1:28" ht="30">
      <c r="A1925" s="84"/>
      <c r="B1925" s="84"/>
      <c r="C1925" s="84"/>
      <c r="D1925" s="84"/>
      <c r="E1925" s="976"/>
      <c r="F1925" s="1027" t="s">
        <v>254</v>
      </c>
      <c r="G1925" s="1004" t="s">
        <v>255</v>
      </c>
      <c r="N1925" s="752">
        <v>0</v>
      </c>
      <c r="Q1925" s="751">
        <f t="shared" si="3407"/>
        <v>0</v>
      </c>
      <c r="R1925" s="752" t="e">
        <f t="shared" si="3405"/>
        <v>#DIV/0!</v>
      </c>
      <c r="S1925" s="782">
        <f t="shared" si="3406"/>
        <v>0</v>
      </c>
      <c r="T1925" s="84"/>
      <c r="V1925" s="84"/>
      <c r="W1925" s="84"/>
      <c r="X1925" s="1011"/>
      <c r="Y1925" s="1012"/>
      <c r="Z1925" s="1013"/>
      <c r="AA1925" s="1014"/>
      <c r="AB1925" s="84">
        <f t="shared" si="3372"/>
        <v>0</v>
      </c>
    </row>
    <row r="1926" spans="1:28">
      <c r="A1926" s="84"/>
      <c r="B1926" s="84"/>
      <c r="C1926" s="84"/>
      <c r="D1926" s="84"/>
      <c r="E1926" s="976"/>
      <c r="F1926" s="1027" t="s">
        <v>256</v>
      </c>
      <c r="G1926" s="1004" t="s">
        <v>257</v>
      </c>
      <c r="H1926" s="749">
        <v>0</v>
      </c>
      <c r="I1926" s="749">
        <v>0</v>
      </c>
      <c r="K1926" s="749">
        <v>0</v>
      </c>
      <c r="L1926" s="751">
        <f>L1405</f>
        <v>1000000</v>
      </c>
      <c r="M1926" s="751">
        <f>M1905+M200</f>
        <v>1647483.3399999999</v>
      </c>
      <c r="N1926" s="752">
        <v>0</v>
      </c>
      <c r="O1926" s="751">
        <f>L1926-M1926</f>
        <v>-647483.33999999985</v>
      </c>
      <c r="P1926" s="751">
        <f>L1926+H1926</f>
        <v>1000000</v>
      </c>
      <c r="Q1926" s="751">
        <f t="shared" si="3407"/>
        <v>1647483.3399999999</v>
      </c>
      <c r="R1926" s="752">
        <f t="shared" si="3405"/>
        <v>1.6474833399999997</v>
      </c>
      <c r="S1926" s="782">
        <f t="shared" si="3406"/>
        <v>-647483.33999999985</v>
      </c>
      <c r="T1926" s="84"/>
      <c r="V1926" s="84"/>
      <c r="W1926" s="84"/>
      <c r="X1926" s="1011"/>
      <c r="Y1926" s="1012"/>
      <c r="Z1926" s="1013"/>
      <c r="AA1926" s="1014"/>
      <c r="AB1926" s="84">
        <f t="shared" si="3372"/>
        <v>0</v>
      </c>
    </row>
    <row r="1927" spans="1:28" ht="30" hidden="1">
      <c r="A1927" s="84"/>
      <c r="B1927" s="84"/>
      <c r="C1927" s="84"/>
      <c r="D1927" s="84"/>
      <c r="E1927" s="976"/>
      <c r="F1927" s="1027" t="s">
        <v>258</v>
      </c>
      <c r="G1927" s="1004" t="s">
        <v>259</v>
      </c>
      <c r="N1927" s="752">
        <v>0</v>
      </c>
      <c r="Q1927" s="751">
        <f t="shared" si="3407"/>
        <v>0</v>
      </c>
      <c r="R1927" s="752" t="e">
        <f t="shared" si="3405"/>
        <v>#DIV/0!</v>
      </c>
      <c r="S1927" s="782">
        <f t="shared" si="3406"/>
        <v>0</v>
      </c>
      <c r="T1927" s="84"/>
      <c r="AB1927" s="84">
        <f t="shared" si="3372"/>
        <v>0</v>
      </c>
    </row>
    <row r="1928" spans="1:28" ht="30">
      <c r="A1928" s="84"/>
      <c r="B1928" s="84"/>
      <c r="C1928" s="84"/>
      <c r="D1928" s="84"/>
      <c r="E1928" s="976"/>
      <c r="F1928" s="1027" t="s">
        <v>260</v>
      </c>
      <c r="G1928" s="1004" t="s">
        <v>261</v>
      </c>
      <c r="H1928" s="749">
        <v>0</v>
      </c>
      <c r="I1928" s="749">
        <v>0</v>
      </c>
      <c r="L1928" s="751">
        <f>L1907</f>
        <v>68613</v>
      </c>
      <c r="M1928" s="751">
        <f t="shared" ref="L1928:M1930" si="3410">M1907</f>
        <v>720982</v>
      </c>
      <c r="N1928" s="752">
        <v>0</v>
      </c>
      <c r="P1928" s="751">
        <f>P1907</f>
        <v>68613</v>
      </c>
      <c r="Q1928" s="751">
        <f t="shared" si="3407"/>
        <v>720982</v>
      </c>
      <c r="R1928" s="752">
        <f t="shared" si="3405"/>
        <v>10.507950388410359</v>
      </c>
      <c r="S1928" s="782">
        <f t="shared" si="3406"/>
        <v>-652369</v>
      </c>
      <c r="T1928" s="84"/>
      <c r="AB1928" s="84">
        <f t="shared" si="3372"/>
        <v>0</v>
      </c>
    </row>
    <row r="1929" spans="1:28">
      <c r="A1929" s="84"/>
      <c r="B1929" s="84"/>
      <c r="C1929" s="84"/>
      <c r="D1929" s="84"/>
      <c r="E1929" s="976"/>
      <c r="F1929" s="1027" t="s">
        <v>262</v>
      </c>
      <c r="G1929" s="1004" t="s">
        <v>263</v>
      </c>
      <c r="H1929" s="780">
        <f>H1908</f>
        <v>0</v>
      </c>
      <c r="I1929" s="780">
        <f>I1908</f>
        <v>0</v>
      </c>
      <c r="J1929" s="781"/>
      <c r="K1929" s="780">
        <f>K1908</f>
        <v>0</v>
      </c>
      <c r="L1929" s="782">
        <f t="shared" si="3410"/>
        <v>1120000</v>
      </c>
      <c r="M1929" s="782">
        <f t="shared" si="3410"/>
        <v>554115.14</v>
      </c>
      <c r="N1929" s="783">
        <v>0</v>
      </c>
      <c r="O1929" s="782">
        <f>O1908</f>
        <v>565884.86</v>
      </c>
      <c r="P1929" s="782">
        <f>P1908</f>
        <v>1120000</v>
      </c>
      <c r="Q1929" s="782">
        <f t="shared" si="3407"/>
        <v>554115.14</v>
      </c>
      <c r="R1929" s="783">
        <f t="shared" si="3405"/>
        <v>0.49474566071428572</v>
      </c>
      <c r="S1929" s="782">
        <f>P1929-Q1929</f>
        <v>565884.86</v>
      </c>
      <c r="T1929" s="84"/>
      <c r="AB1929" s="84">
        <f>Z1929-AA1929</f>
        <v>0</v>
      </c>
    </row>
    <row r="1930" spans="1:28" ht="15.75" hidden="1" thickBot="1">
      <c r="A1930" s="84"/>
      <c r="B1930" s="84"/>
      <c r="C1930" s="84"/>
      <c r="D1930" s="84"/>
      <c r="E1930" s="976"/>
      <c r="F1930" s="1027">
        <v>56</v>
      </c>
      <c r="G1930" s="1004" t="s">
        <v>5272</v>
      </c>
      <c r="H1930" s="780">
        <v>0</v>
      </c>
      <c r="I1930" s="780">
        <v>0</v>
      </c>
      <c r="J1930" s="781"/>
      <c r="K1930" s="780">
        <f>H1930-I1930</f>
        <v>0</v>
      </c>
      <c r="L1930" s="782">
        <f t="shared" si="3410"/>
        <v>74453443</v>
      </c>
      <c r="M1930" s="782">
        <f t="shared" si="3410"/>
        <v>532589.81999999995</v>
      </c>
      <c r="N1930" s="783">
        <v>0</v>
      </c>
      <c r="O1930" s="782">
        <f>O1909</f>
        <v>73398102.180000007</v>
      </c>
      <c r="P1930" s="782">
        <f>SUM(H1930:L1930)</f>
        <v>74453443</v>
      </c>
      <c r="Q1930" s="782">
        <f t="shared" si="3407"/>
        <v>532589.81999999995</v>
      </c>
      <c r="R1930" s="783">
        <f t="shared" si="3405"/>
        <v>7.1533269455383002E-3</v>
      </c>
      <c r="S1930" s="782">
        <f>P1930-Q1930</f>
        <v>73920853.180000007</v>
      </c>
      <c r="T1930" s="84"/>
    </row>
    <row r="1931" spans="1:28" ht="30.75" thickBot="1">
      <c r="A1931" s="84"/>
      <c r="B1931" s="84"/>
      <c r="C1931" s="84"/>
      <c r="D1931" s="84"/>
      <c r="E1931" s="976"/>
      <c r="F1931" s="803" t="s">
        <v>5478</v>
      </c>
      <c r="G1931" s="779" t="s">
        <v>5491</v>
      </c>
      <c r="H1931" s="780"/>
      <c r="I1931" s="780"/>
      <c r="J1931" s="781"/>
      <c r="K1931" s="780"/>
      <c r="L1931" s="782">
        <f>L1909</f>
        <v>74453443</v>
      </c>
      <c r="M1931" s="782"/>
      <c r="N1931" s="783"/>
      <c r="O1931" s="782"/>
      <c r="P1931" s="782"/>
      <c r="Q1931" s="782"/>
      <c r="R1931" s="783"/>
      <c r="S1931" s="782"/>
      <c r="T1931" s="84"/>
    </row>
    <row r="1932" spans="1:28" ht="15.75" thickBot="1">
      <c r="A1932" s="84"/>
      <c r="B1932" s="84"/>
      <c r="C1932" s="84"/>
      <c r="D1932" s="84"/>
      <c r="E1932" s="976"/>
      <c r="G1932" s="784" t="s">
        <v>5299</v>
      </c>
      <c r="H1932" s="785">
        <f>H1914</f>
        <v>652556869</v>
      </c>
      <c r="I1932" s="785" t="e">
        <f>SUM(I1914:I1930)</f>
        <v>#REF!</v>
      </c>
      <c r="J1932" s="786" t="e">
        <f>I1932/H1932</f>
        <v>#REF!</v>
      </c>
      <c r="K1932" s="785" t="e">
        <f>H1932-I1932</f>
        <v>#REF!</v>
      </c>
      <c r="L1932" s="787">
        <f>SUM(L1914:L1930)</f>
        <v>144449544</v>
      </c>
      <c r="M1932" s="787">
        <f>SUM(M1914:M1930)</f>
        <v>17348437.969999999</v>
      </c>
      <c r="N1932" s="788">
        <f>M1932/L1932</f>
        <v>0.1201003304655638</v>
      </c>
      <c r="O1932" s="787">
        <f>SUM(O1914:O1929)</f>
        <v>53832621.849999994</v>
      </c>
      <c r="P1932" s="787">
        <f>SUM(P1914:P1930)</f>
        <v>797006413</v>
      </c>
      <c r="Q1932" s="787" t="e">
        <f t="shared" si="3407"/>
        <v>#REF!</v>
      </c>
      <c r="R1932" s="788" t="e">
        <f t="shared" si="3405"/>
        <v>#REF!</v>
      </c>
      <c r="S1932" s="787" t="e">
        <f>SUM(S1914:S1929)</f>
        <v>#REF!</v>
      </c>
      <c r="T1932" s="84"/>
      <c r="X1932" s="815">
        <f>SUM(X14:X1929)</f>
        <v>22074310.739999998</v>
      </c>
      <c r="Y1932" s="816">
        <f>SUM(Y14:Y1929)</f>
        <v>18864232.919999998</v>
      </c>
      <c r="Z1932" s="812">
        <f>Y1932-X1932</f>
        <v>-3210077.8200000003</v>
      </c>
      <c r="AA1932" s="813">
        <f>SUM(AA20:AA1929)</f>
        <v>400514067.39999992</v>
      </c>
      <c r="AB1932" s="84">
        <f>Z1932-AA1932</f>
        <v>-403724145.21999991</v>
      </c>
    </row>
    <row r="1933" spans="1:28">
      <c r="Z1933" s="812">
        <f>SUM(Z20:Z1929)</f>
        <v>596673555.17999995</v>
      </c>
      <c r="AA1933" s="813">
        <v>393494972.59999996</v>
      </c>
      <c r="AB1933" s="202">
        <f>SUM(AB20:AB1932)</f>
        <v>-201639786.32999989</v>
      </c>
    </row>
    <row r="1935" spans="1:28" hidden="1">
      <c r="H1935" s="1210" t="s">
        <v>4979</v>
      </c>
      <c r="I1935" s="1210"/>
      <c r="P1935" s="1210" t="s">
        <v>4978</v>
      </c>
      <c r="Q1935" s="1210"/>
    </row>
    <row r="1936" spans="1:28">
      <c r="H1936" s="1053">
        <f>H1938+H1942+H1972+H1984+H1993</f>
        <v>-7123637</v>
      </c>
    </row>
    <row r="1937" spans="1:20">
      <c r="H1937" s="1054"/>
      <c r="I1937" s="1054"/>
      <c r="P1937" s="1055"/>
      <c r="Q1937" s="1055"/>
    </row>
    <row r="1938" spans="1:20">
      <c r="A1938" s="84"/>
      <c r="B1938" s="84"/>
      <c r="C1938" s="84"/>
      <c r="D1938" s="84"/>
      <c r="E1938" s="84"/>
      <c r="F1938" s="84"/>
      <c r="G1938" s="1056">
        <v>711121</v>
      </c>
      <c r="H1938" s="1057">
        <f>SUM(H1939:H1941)</f>
        <v>0</v>
      </c>
    </row>
    <row r="1939" spans="1:20">
      <c r="A1939" s="84"/>
      <c r="B1939" s="84"/>
      <c r="C1939" s="84">
        <v>300</v>
      </c>
      <c r="D1939" s="84"/>
      <c r="E1939" s="84"/>
      <c r="F1939" s="84"/>
      <c r="H1939" s="1063"/>
      <c r="T1939" s="809" t="s">
        <v>5276</v>
      </c>
    </row>
    <row r="1940" spans="1:20">
      <c r="A1940" s="84"/>
      <c r="B1940" s="84"/>
      <c r="C1940" s="84">
        <v>500</v>
      </c>
      <c r="D1940" s="84"/>
      <c r="E1940" s="84"/>
      <c r="F1940" s="84"/>
      <c r="H1940" s="1064"/>
    </row>
    <row r="1941" spans="1:20">
      <c r="A1941" s="84"/>
      <c r="B1941" s="84"/>
      <c r="C1941" s="84"/>
      <c r="D1941" s="84"/>
      <c r="E1941" s="84"/>
      <c r="F1941" s="84"/>
    </row>
    <row r="1942" spans="1:20">
      <c r="A1942" s="84"/>
      <c r="B1942" s="84"/>
      <c r="C1942" s="84">
        <v>300</v>
      </c>
      <c r="D1942" s="84"/>
      <c r="E1942" s="84"/>
      <c r="F1942" s="84"/>
      <c r="G1942" s="1056">
        <v>733151</v>
      </c>
      <c r="H1942" s="1057">
        <f>SUM(H1943:H1971)</f>
        <v>0</v>
      </c>
    </row>
    <row r="1943" spans="1:20">
      <c r="C1943" s="796" t="s">
        <v>5275</v>
      </c>
      <c r="H1943" s="1071">
        <f>1118000-147000</f>
        <v>971000</v>
      </c>
    </row>
    <row r="1944" spans="1:20">
      <c r="A1944" s="84"/>
      <c r="B1944" s="84"/>
      <c r="C1944" s="84"/>
      <c r="D1944" s="84"/>
      <c r="E1944" s="84"/>
      <c r="F1944" s="84"/>
      <c r="H1944" s="1071">
        <v>210000</v>
      </c>
      <c r="L1944" s="751">
        <v>75690746</v>
      </c>
      <c r="P1944" s="751">
        <v>414025148</v>
      </c>
    </row>
    <row r="1945" spans="1:20">
      <c r="A1945" s="84"/>
      <c r="B1945" s="84"/>
      <c r="C1945" s="84"/>
      <c r="D1945" s="84"/>
      <c r="E1945" s="84"/>
      <c r="F1945" s="84"/>
      <c r="H1945" s="1102">
        <v>150000</v>
      </c>
      <c r="L1945" s="1062">
        <f>L1920-L1944</f>
        <v>-8440258</v>
      </c>
      <c r="P1945" s="1062">
        <f>H1914-P1944</f>
        <v>238531721</v>
      </c>
    </row>
    <row r="1946" spans="1:20">
      <c r="H1946" s="1096">
        <v>217000</v>
      </c>
    </row>
    <row r="1947" spans="1:20">
      <c r="H1947" s="1096">
        <v>4000000</v>
      </c>
    </row>
    <row r="1948" spans="1:20">
      <c r="H1948" s="1096">
        <v>330395</v>
      </c>
    </row>
    <row r="1949" spans="1:20">
      <c r="H1949" s="1096">
        <v>670000</v>
      </c>
    </row>
    <row r="1950" spans="1:20">
      <c r="H1950" s="1091">
        <v>-648012</v>
      </c>
    </row>
    <row r="1951" spans="1:20">
      <c r="H1951" s="1086">
        <v>-1000000</v>
      </c>
    </row>
    <row r="1952" spans="1:20">
      <c r="H1952" s="1086">
        <v>-4130670</v>
      </c>
    </row>
    <row r="1953" spans="8:8">
      <c r="H1953" s="1086">
        <v>-25000</v>
      </c>
    </row>
    <row r="1954" spans="8:8">
      <c r="H1954" s="1086">
        <v>-255000</v>
      </c>
    </row>
    <row r="1955" spans="8:8">
      <c r="H1955" s="1086">
        <v>-315000</v>
      </c>
    </row>
    <row r="1956" spans="8:8">
      <c r="H1956" s="1086">
        <v>-174713</v>
      </c>
    </row>
    <row r="1957" spans="8:8">
      <c r="H1957" s="1071">
        <v>1740000</v>
      </c>
    </row>
    <row r="1958" spans="8:8">
      <c r="H1958" s="1086">
        <v>-1340000</v>
      </c>
    </row>
    <row r="1959" spans="8:8">
      <c r="H1959" s="1086">
        <v>-400000</v>
      </c>
    </row>
    <row r="1960" spans="8:8">
      <c r="H1960" s="1086"/>
    </row>
    <row r="1961" spans="8:8">
      <c r="H1961" s="1086"/>
    </row>
    <row r="1967" spans="8:8">
      <c r="H1967" s="1063"/>
    </row>
    <row r="1968" spans="8:8">
      <c r="H1968" s="1063"/>
    </row>
    <row r="1969" spans="1:27">
      <c r="H1969" s="1064"/>
    </row>
    <row r="1970" spans="1:27">
      <c r="H1970" s="1065"/>
    </row>
    <row r="1971" spans="1:27">
      <c r="H1971" s="1065"/>
    </row>
    <row r="1972" spans="1:27">
      <c r="G1972" s="1056">
        <v>711111</v>
      </c>
      <c r="H1972" s="1057">
        <f>SUM(H1973:H1983)</f>
        <v>0</v>
      </c>
    </row>
    <row r="1973" spans="1:27">
      <c r="A1973" s="84"/>
      <c r="B1973" s="84"/>
      <c r="C1973" s="84"/>
      <c r="D1973" s="84"/>
      <c r="E1973" s="84"/>
      <c r="F1973" s="84"/>
      <c r="G1973" s="930"/>
      <c r="H1973" s="1071">
        <v>3093680</v>
      </c>
      <c r="I1973" s="84"/>
      <c r="J1973" s="84"/>
      <c r="K1973" s="84"/>
      <c r="L1973" s="84"/>
      <c r="M1973" s="84"/>
      <c r="N1973" s="84"/>
      <c r="O1973" s="84"/>
      <c r="P1973" s="84"/>
      <c r="Q1973" s="84"/>
      <c r="R1973" s="84"/>
      <c r="S1973" s="84"/>
      <c r="T1973" s="84"/>
      <c r="V1973" s="84"/>
      <c r="W1973" s="84"/>
      <c r="X1973" s="84"/>
      <c r="Y1973" s="84"/>
      <c r="Z1973" s="84"/>
      <c r="AA1973" s="84"/>
    </row>
    <row r="1974" spans="1:27">
      <c r="G1974" s="1059"/>
      <c r="H1974" s="1086">
        <v>-704692</v>
      </c>
    </row>
    <row r="1975" spans="1:27">
      <c r="G1975" s="1059"/>
      <c r="H1975" s="1097">
        <v>-500000</v>
      </c>
    </row>
    <row r="1976" spans="1:27">
      <c r="G1976" s="1059"/>
      <c r="H1976" s="1097">
        <v>-300000</v>
      </c>
    </row>
    <row r="1977" spans="1:27">
      <c r="G1977" s="1059"/>
      <c r="H1977" s="1097">
        <v>-37000</v>
      </c>
    </row>
    <row r="1978" spans="1:27">
      <c r="G1978" s="1059"/>
      <c r="H1978" s="1097">
        <v>-1200000</v>
      </c>
    </row>
    <row r="1979" spans="1:27">
      <c r="G1979" s="1059"/>
      <c r="H1979" s="1097">
        <v>-351988</v>
      </c>
    </row>
    <row r="1980" spans="1:27">
      <c r="G1980" s="1059"/>
      <c r="H1980" s="1103">
        <v>600000</v>
      </c>
    </row>
    <row r="1981" spans="1:27">
      <c r="G1981" s="1059"/>
      <c r="H1981" s="1097">
        <v>-250000</v>
      </c>
    </row>
    <row r="1982" spans="1:27">
      <c r="G1982" s="1059"/>
      <c r="H1982" s="1097">
        <v>-200000</v>
      </c>
    </row>
    <row r="1983" spans="1:27">
      <c r="G1983" s="1059"/>
      <c r="H1983" s="1097">
        <v>-150000</v>
      </c>
    </row>
    <row r="1984" spans="1:27">
      <c r="G1984" s="1056">
        <v>713121</v>
      </c>
      <c r="H1984" s="1057">
        <f>SUM(H1985:H1992)</f>
        <v>-4123637</v>
      </c>
    </row>
    <row r="1985" spans="1:27">
      <c r="H1985" s="1071">
        <v>1961985</v>
      </c>
    </row>
    <row r="1986" spans="1:27">
      <c r="H1986" s="1071">
        <v>375000</v>
      </c>
    </row>
    <row r="1987" spans="1:27">
      <c r="H1987" s="1071">
        <v>165000</v>
      </c>
    </row>
    <row r="1988" spans="1:27">
      <c r="H1988" s="1071">
        <v>1535665</v>
      </c>
    </row>
    <row r="1989" spans="1:27">
      <c r="H1989" s="1086">
        <v>-4037650</v>
      </c>
    </row>
    <row r="1990" spans="1:27">
      <c r="H1990" s="1086">
        <v>-2687637</v>
      </c>
    </row>
    <row r="1991" spans="1:27">
      <c r="H1991" s="1086">
        <v>-1436000</v>
      </c>
    </row>
    <row r="1993" spans="1:27">
      <c r="G1993" s="738">
        <v>713122</v>
      </c>
      <c r="H1993" s="1057">
        <f>SUM(H1994:H1995)</f>
        <v>-3000000</v>
      </c>
    </row>
    <row r="1994" spans="1:27" s="203" customFormat="1">
      <c r="A1994" s="866"/>
      <c r="B1994" s="867"/>
      <c r="C1994" s="889"/>
      <c r="D1994" s="866"/>
      <c r="E1994" s="867"/>
      <c r="F1994" s="866"/>
      <c r="G1994" s="739"/>
      <c r="H1994" s="1104">
        <v>-2000000</v>
      </c>
      <c r="I1994" s="916"/>
      <c r="J1994" s="917"/>
      <c r="K1994" s="916"/>
      <c r="L1994" s="871"/>
      <c r="M1994" s="871"/>
      <c r="N1994" s="872"/>
      <c r="O1994" s="871"/>
      <c r="P1994" s="871"/>
      <c r="Q1994" s="871"/>
      <c r="R1994" s="872"/>
      <c r="S1994" s="871"/>
      <c r="T1994" s="855"/>
      <c r="V1994" s="874"/>
      <c r="W1994" s="874"/>
      <c r="X1994" s="1060"/>
      <c r="Y1994" s="874"/>
      <c r="Z1994" s="1061"/>
      <c r="AA1994" s="1061"/>
    </row>
    <row r="1995" spans="1:27">
      <c r="H1995" s="1097">
        <v>-1000000</v>
      </c>
    </row>
    <row r="1996" spans="1:27">
      <c r="H1996" s="1063"/>
    </row>
    <row r="1997" spans="1:27">
      <c r="H1997" s="1064"/>
    </row>
    <row r="1998" spans="1:27">
      <c r="H1998" s="1064"/>
    </row>
    <row r="1999" spans="1:27">
      <c r="H1999" s="1064"/>
    </row>
  </sheetData>
  <mergeCells count="9">
    <mergeCell ref="P1935:Q1935"/>
    <mergeCell ref="H1935:I1935"/>
    <mergeCell ref="A1:P1"/>
    <mergeCell ref="A13:R13"/>
    <mergeCell ref="A3:P3"/>
    <mergeCell ref="A5:P5"/>
    <mergeCell ref="A12:R12"/>
    <mergeCell ref="A11:P11"/>
    <mergeCell ref="C929:D929"/>
  </mergeCells>
  <printOptions horizontalCentered="1"/>
  <pageMargins left="0" right="0" top="0.19684930008748899" bottom="0.19684930008748899" header="0.31496062992126" footer="0.31496062992126"/>
  <pageSetup scale="60" orientation="portrait" r:id="rId1"/>
  <rowBreaks count="10" manualBreakCount="10">
    <brk id="357" min="3" max="18" man="1"/>
    <brk id="441" min="3" max="18" man="1"/>
    <brk id="537" min="3" max="18" man="1"/>
    <brk id="752" min="3" max="18" man="1"/>
    <brk id="852" min="3" max="18" man="1"/>
    <brk id="1089" min="3" max="18" man="1"/>
    <brk id="1164" min="3" max="18" man="1"/>
    <brk id="1232" min="3" max="18" man="1"/>
    <brk id="1300" min="3" max="18" man="1"/>
    <brk id="1417" min="3" max="18" man="1"/>
  </rowBreaks>
  <colBreaks count="1" manualBreakCount="1">
    <brk id="16" max="1847" man="1"/>
  </colBreaks>
  <cellWatches>
    <cellWatch r="H1932"/>
  </cellWatches>
</worksheet>
</file>

<file path=xl/worksheets/sheet8.xml><?xml version="1.0" encoding="utf-8"?>
<worksheet xmlns="http://schemas.openxmlformats.org/spreadsheetml/2006/main" xmlns:r="http://schemas.openxmlformats.org/officeDocument/2006/relationships">
  <dimension ref="A1:O80"/>
  <sheetViews>
    <sheetView topLeftCell="A28" workbookViewId="0">
      <selection activeCell="A9" sqref="A9:K9"/>
    </sheetView>
  </sheetViews>
  <sheetFormatPr defaultRowHeight="15"/>
  <cols>
    <col min="1" max="1" width="6.5703125" customWidth="1"/>
    <col min="3" max="3" width="16.28515625" customWidth="1"/>
    <col min="4" max="4" width="12.28515625" customWidth="1"/>
    <col min="5" max="5" width="11.7109375" customWidth="1"/>
    <col min="6" max="6" width="11" bestFit="1" customWidth="1"/>
    <col min="7" max="7" width="11.140625" customWidth="1"/>
    <col min="8" max="8" width="10.140625" customWidth="1"/>
    <col min="9" max="9" width="10.85546875" customWidth="1"/>
    <col min="10" max="10" width="11.7109375" customWidth="1"/>
    <col min="11" max="11" width="11.85546875" customWidth="1"/>
    <col min="12" max="12" width="4.85546875" customWidth="1"/>
    <col min="14" max="14" width="16.28515625" bestFit="1" customWidth="1"/>
    <col min="15" max="15" width="9.7109375" bestFit="1" customWidth="1"/>
  </cols>
  <sheetData>
    <row r="1" spans="1:11">
      <c r="A1" s="1171" t="s">
        <v>4812</v>
      </c>
      <c r="B1" s="1171"/>
      <c r="C1" s="1171"/>
      <c r="D1" s="1171"/>
      <c r="E1" s="1171"/>
      <c r="F1" s="1171"/>
      <c r="G1" s="1171"/>
      <c r="H1" s="1171"/>
      <c r="I1" s="1171"/>
      <c r="J1" s="1171"/>
      <c r="K1" s="1171"/>
    </row>
    <row r="2" spans="1:11" ht="10.5" customHeight="1">
      <c r="A2" s="582"/>
      <c r="B2" s="582"/>
      <c r="C2" s="582"/>
      <c r="D2" s="582"/>
      <c r="E2" s="582"/>
      <c r="F2" s="582"/>
      <c r="G2" s="582"/>
      <c r="H2" s="582"/>
      <c r="I2" s="582"/>
      <c r="J2" s="582"/>
      <c r="K2" s="582"/>
    </row>
    <row r="3" spans="1:11" hidden="1">
      <c r="A3" s="204" t="s">
        <v>5355</v>
      </c>
      <c r="B3" s="204"/>
      <c r="C3" s="204"/>
      <c r="D3" s="204"/>
      <c r="E3" s="204"/>
      <c r="F3" s="204"/>
      <c r="G3" s="204"/>
      <c r="H3" s="204"/>
      <c r="I3" s="204"/>
      <c r="J3" s="204"/>
      <c r="K3" s="204"/>
    </row>
    <row r="4" spans="1:11">
      <c r="A4" s="204"/>
      <c r="B4" s="204"/>
      <c r="C4" s="204"/>
      <c r="D4" s="204"/>
      <c r="E4" s="204"/>
      <c r="F4" s="204"/>
      <c r="G4" s="204"/>
      <c r="H4" s="204"/>
      <c r="I4" s="204"/>
      <c r="J4" s="204"/>
      <c r="K4" s="204"/>
    </row>
    <row r="5" spans="1:11">
      <c r="A5" s="1170" t="s">
        <v>5494</v>
      </c>
      <c r="B5" s="1170"/>
      <c r="C5" s="1170"/>
      <c r="D5" s="1170"/>
      <c r="E5" s="1170"/>
      <c r="F5" s="1170"/>
      <c r="G5" s="1170"/>
      <c r="H5" s="1170"/>
      <c r="I5" s="1170"/>
      <c r="J5" s="1170"/>
      <c r="K5" s="1170"/>
    </row>
    <row r="6" spans="1:11">
      <c r="A6" s="1170" t="s">
        <v>5555</v>
      </c>
      <c r="B6" s="1170"/>
      <c r="C6" s="1170"/>
      <c r="D6" s="1170"/>
      <c r="E6" s="1170"/>
      <c r="F6" s="1170"/>
      <c r="G6" s="1170"/>
      <c r="H6" s="1170"/>
      <c r="I6" s="1170"/>
      <c r="J6" s="1170"/>
      <c r="K6" s="1170"/>
    </row>
    <row r="7" spans="1:11">
      <c r="A7" s="1170" t="s">
        <v>5547</v>
      </c>
      <c r="B7" s="1170"/>
      <c r="C7" s="1170"/>
      <c r="D7" s="1170"/>
      <c r="E7" s="1170"/>
      <c r="F7" s="1170"/>
      <c r="G7" s="1170"/>
      <c r="H7" s="1170"/>
      <c r="I7" s="1170"/>
      <c r="J7" s="1170"/>
      <c r="K7" s="1170"/>
    </row>
    <row r="8" spans="1:11">
      <c r="A8" s="204" t="s">
        <v>4811</v>
      </c>
      <c r="B8" s="204"/>
      <c r="C8" s="204"/>
      <c r="D8" s="204"/>
      <c r="E8" s="204"/>
      <c r="F8" s="204"/>
      <c r="G8" s="204"/>
      <c r="H8" s="204"/>
      <c r="I8" s="204"/>
      <c r="J8" s="204"/>
      <c r="K8" s="204"/>
    </row>
    <row r="9" spans="1:11">
      <c r="A9" s="1170" t="s">
        <v>5548</v>
      </c>
      <c r="B9" s="1170"/>
      <c r="C9" s="1170"/>
      <c r="D9" s="1170"/>
      <c r="E9" s="1170"/>
      <c r="F9" s="1170"/>
      <c r="G9" s="1170"/>
      <c r="H9" s="1170"/>
      <c r="I9" s="1170"/>
      <c r="J9" s="1170"/>
      <c r="K9" s="1170"/>
    </row>
    <row r="10" spans="1:11" ht="15" customHeight="1">
      <c r="A10" s="204"/>
      <c r="B10" s="204"/>
      <c r="C10" s="204"/>
      <c r="D10" s="204"/>
      <c r="E10" s="204"/>
      <c r="F10" s="204"/>
      <c r="G10" s="204"/>
      <c r="H10" s="204"/>
      <c r="I10" s="204"/>
      <c r="J10" s="204"/>
      <c r="K10" s="204"/>
    </row>
    <row r="11" spans="1:11">
      <c r="A11" s="204" t="s">
        <v>5549</v>
      </c>
      <c r="B11" s="204"/>
      <c r="C11" s="204"/>
      <c r="D11" s="204"/>
      <c r="E11" s="204"/>
      <c r="F11" s="204"/>
      <c r="G11" s="204"/>
      <c r="H11" s="204"/>
      <c r="I11" s="204"/>
      <c r="J11" s="204"/>
      <c r="K11" s="204"/>
    </row>
    <row r="12" spans="1:11">
      <c r="A12" s="204"/>
      <c r="B12" s="204"/>
      <c r="C12" s="204"/>
      <c r="D12" s="204"/>
      <c r="E12" s="204"/>
      <c r="F12" s="204"/>
      <c r="G12" s="204"/>
      <c r="H12" s="204"/>
      <c r="I12" s="204"/>
      <c r="J12" s="204"/>
      <c r="K12" s="204"/>
    </row>
    <row r="13" spans="1:11">
      <c r="A13" s="204"/>
      <c r="B13" s="204"/>
      <c r="C13" s="204"/>
      <c r="D13" s="204"/>
      <c r="E13" s="204"/>
      <c r="F13" s="204"/>
      <c r="G13" s="204"/>
      <c r="H13" s="204"/>
      <c r="I13" s="204"/>
      <c r="J13" s="204"/>
      <c r="K13" s="204"/>
    </row>
    <row r="14" spans="1:11" ht="9.75" customHeight="1">
      <c r="A14" s="204"/>
      <c r="B14" s="204"/>
      <c r="C14" s="204"/>
      <c r="D14" s="204"/>
      <c r="E14" s="204"/>
      <c r="F14" s="204"/>
      <c r="G14" s="204"/>
      <c r="H14" s="204"/>
      <c r="I14" s="204"/>
      <c r="J14" s="204"/>
      <c r="K14" s="204"/>
    </row>
    <row r="15" spans="1:11">
      <c r="A15" s="1171" t="s">
        <v>4820</v>
      </c>
      <c r="B15" s="1171"/>
      <c r="C15" s="1171"/>
      <c r="D15" s="1171"/>
      <c r="E15" s="1171"/>
      <c r="F15" s="1171"/>
      <c r="G15" s="1171"/>
      <c r="H15" s="1171"/>
      <c r="I15" s="1171"/>
      <c r="J15" s="1171"/>
      <c r="K15" s="1171"/>
    </row>
    <row r="16" spans="1:11" ht="11.25" customHeight="1">
      <c r="A16" s="204"/>
      <c r="B16" s="204"/>
      <c r="C16" s="204"/>
      <c r="D16" s="204"/>
      <c r="E16" s="204"/>
      <c r="F16" s="204"/>
      <c r="G16" s="204"/>
      <c r="H16" s="204"/>
      <c r="I16" s="204"/>
      <c r="J16" s="204"/>
      <c r="K16" s="204"/>
    </row>
    <row r="17" spans="1:11" hidden="1">
      <c r="A17" s="204" t="s">
        <v>5357</v>
      </c>
      <c r="B17" s="204"/>
      <c r="C17" s="204"/>
      <c r="D17" s="204"/>
      <c r="E17" s="204"/>
      <c r="F17" s="204"/>
      <c r="G17" s="204"/>
      <c r="H17" s="204"/>
      <c r="I17" s="204"/>
      <c r="J17" s="204"/>
      <c r="K17" s="204"/>
    </row>
    <row r="18" spans="1:11">
      <c r="A18" s="204"/>
      <c r="B18" s="204"/>
      <c r="C18" s="204"/>
      <c r="D18" s="204"/>
      <c r="E18" s="204"/>
      <c r="F18" s="204"/>
      <c r="G18" s="204"/>
      <c r="H18" s="204"/>
      <c r="I18" s="204"/>
      <c r="J18" s="204"/>
      <c r="K18" s="204"/>
    </row>
    <row r="19" spans="1:11">
      <c r="A19" s="1170" t="s">
        <v>5550</v>
      </c>
      <c r="B19" s="1170"/>
      <c r="C19" s="1170"/>
      <c r="D19" s="1170"/>
      <c r="E19" s="1170"/>
      <c r="F19" s="1170"/>
      <c r="G19" s="1170"/>
      <c r="H19" s="1170"/>
      <c r="I19" s="1170"/>
      <c r="J19" s="1170"/>
      <c r="K19" s="1170"/>
    </row>
    <row r="20" spans="1:11">
      <c r="A20" s="732" t="s">
        <v>5262</v>
      </c>
      <c r="B20" s="732"/>
      <c r="C20" s="732"/>
      <c r="D20" s="732"/>
      <c r="E20" s="732"/>
      <c r="F20" s="732"/>
      <c r="G20" s="732"/>
      <c r="H20" s="732"/>
      <c r="I20" s="732"/>
      <c r="J20" s="732"/>
      <c r="K20" s="732"/>
    </row>
    <row r="21" spans="1:11">
      <c r="A21" s="1170" t="s">
        <v>4955</v>
      </c>
      <c r="B21" s="1170"/>
      <c r="C21" s="1170"/>
      <c r="D21" s="1170"/>
      <c r="E21" s="1170"/>
      <c r="F21" s="1170"/>
      <c r="G21" s="1170"/>
      <c r="H21" s="1170"/>
      <c r="I21" s="1170"/>
      <c r="J21" s="1170"/>
      <c r="K21" s="1170"/>
    </row>
    <row r="22" spans="1:11">
      <c r="A22" s="732" t="s">
        <v>5330</v>
      </c>
      <c r="B22" s="732"/>
      <c r="C22" s="732"/>
      <c r="D22" s="732"/>
      <c r="E22" s="732"/>
      <c r="F22" s="732"/>
      <c r="G22" s="732"/>
      <c r="H22" s="732"/>
      <c r="I22" s="732"/>
      <c r="J22" s="732"/>
      <c r="K22" s="732"/>
    </row>
    <row r="23" spans="1:11">
      <c r="A23" s="1170" t="s">
        <v>5331</v>
      </c>
      <c r="B23" s="1170"/>
      <c r="C23" s="1170"/>
      <c r="D23" s="1170"/>
      <c r="E23" s="1170"/>
      <c r="F23" s="1170"/>
      <c r="G23" s="1170"/>
      <c r="H23" s="1170"/>
      <c r="I23" s="1170"/>
      <c r="J23" s="1170"/>
      <c r="K23" s="1170"/>
    </row>
    <row r="24" spans="1:11">
      <c r="A24" s="581"/>
      <c r="B24" s="581"/>
      <c r="C24" s="581"/>
      <c r="D24" s="581"/>
      <c r="E24" s="581"/>
      <c r="F24" s="581"/>
      <c r="G24" s="581"/>
      <c r="H24" s="581"/>
      <c r="I24" s="581"/>
      <c r="J24" s="581"/>
      <c r="K24" s="581"/>
    </row>
    <row r="25" spans="1:11">
      <c r="A25" s="1171" t="s">
        <v>4821</v>
      </c>
      <c r="B25" s="1171"/>
      <c r="C25" s="1171"/>
      <c r="D25" s="1171"/>
      <c r="E25" s="1171"/>
      <c r="F25" s="1171"/>
      <c r="G25" s="1171"/>
      <c r="H25" s="1171"/>
      <c r="I25" s="1171"/>
      <c r="J25" s="1171"/>
      <c r="K25" s="1171"/>
    </row>
    <row r="26" spans="1:11">
      <c r="A26" s="1171"/>
      <c r="B26" s="1171"/>
      <c r="C26" s="1171"/>
      <c r="D26" s="1171"/>
      <c r="E26" s="1171"/>
      <c r="F26" s="1171"/>
      <c r="G26" s="1171"/>
      <c r="H26" s="1171"/>
      <c r="I26" s="1171"/>
      <c r="J26" s="1171"/>
      <c r="K26" s="1171"/>
    </row>
    <row r="27" spans="1:11" hidden="1">
      <c r="A27" s="204" t="s">
        <v>5358</v>
      </c>
      <c r="B27" s="740"/>
      <c r="C27" s="740"/>
      <c r="D27" s="740"/>
      <c r="E27" s="740"/>
      <c r="F27" s="740"/>
      <c r="G27" s="740"/>
      <c r="H27" s="740"/>
      <c r="I27" s="740"/>
      <c r="J27" s="740"/>
      <c r="K27" s="740"/>
    </row>
    <row r="28" spans="1:11">
      <c r="A28" s="740"/>
      <c r="B28" s="740"/>
      <c r="C28" s="740"/>
      <c r="D28" s="740"/>
      <c r="E28" s="740"/>
      <c r="F28" s="740"/>
      <c r="G28" s="740"/>
      <c r="H28" s="740"/>
      <c r="I28" s="740"/>
      <c r="J28" s="740"/>
      <c r="K28" s="740"/>
    </row>
    <row r="29" spans="1:11">
      <c r="A29" s="1170" t="s">
        <v>5530</v>
      </c>
      <c r="B29" s="1170"/>
      <c r="C29" s="1170"/>
      <c r="D29" s="1170"/>
      <c r="E29" s="1170"/>
      <c r="F29" s="1170"/>
      <c r="G29" s="1170"/>
      <c r="H29" s="1170"/>
      <c r="I29" s="1170"/>
      <c r="J29" s="1170"/>
      <c r="K29" s="1170"/>
    </row>
    <row r="30" spans="1:11">
      <c r="A30" s="1170" t="s">
        <v>4956</v>
      </c>
      <c r="B30" s="1170"/>
      <c r="C30" s="1170"/>
      <c r="D30" s="1170"/>
      <c r="E30" s="1170"/>
      <c r="F30" s="1170"/>
      <c r="G30" s="1170"/>
      <c r="H30" s="1170"/>
      <c r="I30" s="1170"/>
      <c r="J30" s="1170"/>
      <c r="K30" s="1170"/>
    </row>
    <row r="31" spans="1:11">
      <c r="A31" s="732" t="s">
        <v>5330</v>
      </c>
      <c r="B31" s="732"/>
      <c r="C31" s="732"/>
      <c r="D31" s="732"/>
      <c r="E31" s="732"/>
      <c r="F31" s="732"/>
      <c r="G31" s="732"/>
      <c r="H31" s="732"/>
      <c r="I31" s="732"/>
      <c r="J31" s="732"/>
      <c r="K31" s="732"/>
    </row>
    <row r="32" spans="1:11">
      <c r="A32" s="1170" t="s">
        <v>5332</v>
      </c>
      <c r="B32" s="1170"/>
      <c r="C32" s="1170"/>
      <c r="D32" s="1170"/>
      <c r="E32" s="1170"/>
      <c r="F32" s="1170"/>
      <c r="G32" s="1170"/>
      <c r="H32" s="1170"/>
      <c r="I32" s="1170"/>
      <c r="J32" s="1170"/>
      <c r="K32" s="1170"/>
    </row>
    <row r="33" spans="1:11">
      <c r="A33" s="741"/>
      <c r="B33" s="741"/>
      <c r="C33" s="741"/>
      <c r="D33" s="741"/>
      <c r="E33" s="741"/>
      <c r="F33" s="741"/>
      <c r="G33" s="741"/>
      <c r="H33" s="741"/>
      <c r="I33" s="741"/>
      <c r="J33" s="741"/>
      <c r="K33" s="741"/>
    </row>
    <row r="34" spans="1:11">
      <c r="A34" s="1171" t="s">
        <v>4823</v>
      </c>
      <c r="B34" s="1171"/>
      <c r="C34" s="1171"/>
      <c r="D34" s="1171"/>
      <c r="E34" s="1171"/>
      <c r="F34" s="1171"/>
      <c r="G34" s="1171"/>
      <c r="H34" s="1171"/>
      <c r="I34" s="1171"/>
      <c r="J34" s="1171"/>
      <c r="K34" s="1171"/>
    </row>
    <row r="35" spans="1:11" ht="10.5" customHeight="1">
      <c r="A35" s="740"/>
      <c r="B35" s="740"/>
      <c r="C35" s="740"/>
      <c r="D35" s="740"/>
      <c r="E35" s="740"/>
      <c r="F35" s="740"/>
      <c r="G35" s="740"/>
      <c r="H35" s="740"/>
      <c r="I35" s="740"/>
      <c r="J35" s="740"/>
      <c r="K35" s="740"/>
    </row>
    <row r="36" spans="1:11" hidden="1">
      <c r="A36" s="1170" t="s">
        <v>5356</v>
      </c>
      <c r="B36" s="1170"/>
      <c r="C36" s="1170"/>
      <c r="D36" s="1170"/>
      <c r="E36" s="1170"/>
      <c r="F36" s="1170"/>
      <c r="G36" s="1170"/>
      <c r="H36" s="1170"/>
      <c r="I36" s="1170"/>
      <c r="J36" s="1170"/>
      <c r="K36" s="1170"/>
    </row>
    <row r="37" spans="1:11">
      <c r="A37" s="740"/>
      <c r="B37" s="740"/>
      <c r="C37" s="740"/>
      <c r="D37" s="740"/>
      <c r="E37" s="740"/>
      <c r="F37" s="740"/>
      <c r="G37" s="740"/>
      <c r="H37" s="740"/>
      <c r="I37" s="740"/>
      <c r="J37" s="740"/>
      <c r="K37" s="740"/>
    </row>
    <row r="38" spans="1:11">
      <c r="A38" s="1170" t="s">
        <v>5495</v>
      </c>
      <c r="B38" s="1170"/>
      <c r="C38" s="1170"/>
      <c r="D38" s="1170"/>
      <c r="E38" s="1170"/>
      <c r="F38" s="1170"/>
      <c r="G38" s="1170"/>
      <c r="H38" s="1170"/>
      <c r="I38" s="1170"/>
      <c r="J38" s="1170"/>
      <c r="K38" s="1170"/>
    </row>
    <row r="39" spans="1:11">
      <c r="A39" s="741"/>
      <c r="B39" s="741"/>
      <c r="C39" s="741"/>
      <c r="D39" s="741"/>
      <c r="E39" s="741"/>
      <c r="F39" s="741"/>
      <c r="G39" s="741"/>
      <c r="H39" s="741"/>
      <c r="I39" s="741"/>
      <c r="J39" s="741"/>
      <c r="K39" s="741"/>
    </row>
    <row r="40" spans="1:11">
      <c r="A40" s="1172" t="s">
        <v>5496</v>
      </c>
      <c r="B40" s="1172"/>
      <c r="C40" s="1172"/>
      <c r="D40" s="1172"/>
      <c r="E40" s="1172"/>
      <c r="F40" s="1172"/>
      <c r="G40" s="1172"/>
      <c r="H40" s="1172"/>
      <c r="I40" s="1172"/>
      <c r="J40" s="1172"/>
      <c r="K40" s="1172"/>
    </row>
    <row r="41" spans="1:11">
      <c r="A41" s="204"/>
      <c r="B41" s="204"/>
      <c r="C41" s="204"/>
      <c r="D41" s="204"/>
      <c r="E41" s="204"/>
      <c r="F41" s="204"/>
      <c r="G41" s="204"/>
      <c r="H41" s="204"/>
      <c r="I41" s="204"/>
      <c r="J41" s="204"/>
      <c r="K41" s="204"/>
    </row>
    <row r="42" spans="1:11">
      <c r="A42" s="1171"/>
      <c r="B42" s="1171"/>
      <c r="C42" s="1171"/>
      <c r="D42" s="1171"/>
      <c r="E42" s="1171"/>
      <c r="F42" s="1171"/>
      <c r="G42" s="1171"/>
      <c r="H42" s="1171"/>
      <c r="I42" s="1171"/>
      <c r="J42" s="1171"/>
      <c r="K42" s="1171"/>
    </row>
    <row r="43" spans="1:11" ht="80.25" customHeight="1">
      <c r="A43" s="583" t="s">
        <v>3856</v>
      </c>
      <c r="B43" s="1265" t="s">
        <v>4814</v>
      </c>
      <c r="C43" s="1265"/>
      <c r="D43" s="1265"/>
      <c r="E43" s="583" t="s">
        <v>4815</v>
      </c>
      <c r="F43" s="583" t="s">
        <v>4816</v>
      </c>
      <c r="G43" s="583" t="s">
        <v>4817</v>
      </c>
      <c r="H43" s="583">
        <v>2024</v>
      </c>
      <c r="I43" s="583">
        <v>2025</v>
      </c>
      <c r="J43" s="583">
        <v>2026</v>
      </c>
      <c r="K43" s="583">
        <v>2027</v>
      </c>
    </row>
    <row r="44" spans="1:11">
      <c r="A44" s="614">
        <v>1</v>
      </c>
      <c r="B44" s="1262" t="s">
        <v>5214</v>
      </c>
      <c r="C44" s="1263"/>
      <c r="D44" s="1264"/>
      <c r="E44" s="614">
        <v>2024</v>
      </c>
      <c r="F44" s="614">
        <v>2024</v>
      </c>
      <c r="G44" s="619">
        <f>H44</f>
        <v>23033</v>
      </c>
      <c r="H44" s="617">
        <v>23033</v>
      </c>
      <c r="I44" s="616"/>
      <c r="J44" s="616"/>
      <c r="K44" s="618"/>
    </row>
    <row r="45" spans="1:11">
      <c r="A45" s="614">
        <v>2</v>
      </c>
      <c r="B45" s="1262" t="s">
        <v>5333</v>
      </c>
      <c r="C45" s="1263"/>
      <c r="D45" s="1264"/>
      <c r="E45" s="614">
        <v>2024</v>
      </c>
      <c r="F45" s="614">
        <v>2024</v>
      </c>
      <c r="G45" s="619">
        <f>H45</f>
        <v>2000</v>
      </c>
      <c r="H45" s="617">
        <v>2000</v>
      </c>
      <c r="I45" s="616"/>
      <c r="J45" s="616"/>
      <c r="K45" s="618"/>
    </row>
    <row r="46" spans="1:11">
      <c r="A46" s="614">
        <v>3</v>
      </c>
      <c r="B46" s="1266" t="s">
        <v>5334</v>
      </c>
      <c r="C46" s="1267"/>
      <c r="D46" s="1268"/>
      <c r="E46" s="614">
        <v>2024</v>
      </c>
      <c r="F46" s="614">
        <v>2024</v>
      </c>
      <c r="G46" s="619">
        <f>H46</f>
        <v>3200</v>
      </c>
      <c r="H46" s="617">
        <f>2200+1000</f>
        <v>3200</v>
      </c>
      <c r="I46" s="616"/>
      <c r="J46" s="616"/>
      <c r="K46" s="618"/>
    </row>
    <row r="47" spans="1:11" hidden="1">
      <c r="A47" s="614">
        <v>4</v>
      </c>
      <c r="B47" s="1262" t="s">
        <v>5078</v>
      </c>
      <c r="C47" s="1263"/>
      <c r="D47" s="1264"/>
      <c r="E47" s="614">
        <v>2024</v>
      </c>
      <c r="F47" s="614">
        <v>2024</v>
      </c>
      <c r="G47" s="619">
        <v>0</v>
      </c>
      <c r="H47" s="617">
        <f>G47</f>
        <v>0</v>
      </c>
      <c r="I47" s="616"/>
      <c r="J47" s="616">
        <v>0</v>
      </c>
      <c r="K47" s="618"/>
    </row>
    <row r="48" spans="1:11">
      <c r="A48" s="614">
        <v>4</v>
      </c>
      <c r="B48" s="1262" t="s">
        <v>5366</v>
      </c>
      <c r="C48" s="1263"/>
      <c r="D48" s="1264"/>
      <c r="E48" s="614">
        <v>2024</v>
      </c>
      <c r="F48" s="614">
        <v>2024</v>
      </c>
      <c r="G48" s="619">
        <f>H48</f>
        <v>300</v>
      </c>
      <c r="H48" s="617">
        <v>300</v>
      </c>
      <c r="I48" s="616"/>
      <c r="J48" s="616"/>
      <c r="K48" s="618"/>
    </row>
    <row r="49" spans="1:14" ht="26.25" customHeight="1">
      <c r="A49" s="614">
        <v>5</v>
      </c>
      <c r="B49" s="1259" t="s">
        <v>5335</v>
      </c>
      <c r="C49" s="1260"/>
      <c r="D49" s="1261"/>
      <c r="E49" s="614">
        <v>2024</v>
      </c>
      <c r="F49" s="614">
        <v>2024</v>
      </c>
      <c r="G49" s="619">
        <f>H49</f>
        <v>500</v>
      </c>
      <c r="H49" s="617">
        <v>500</v>
      </c>
      <c r="I49" s="616"/>
      <c r="J49" s="616"/>
      <c r="K49" s="618"/>
    </row>
    <row r="50" spans="1:14">
      <c r="A50" s="614">
        <v>6</v>
      </c>
      <c r="B50" s="1262" t="s">
        <v>5152</v>
      </c>
      <c r="C50" s="1263"/>
      <c r="D50" s="1264"/>
      <c r="E50" s="614">
        <v>2024</v>
      </c>
      <c r="F50" s="614">
        <v>2024</v>
      </c>
      <c r="G50" s="619">
        <f>H50</f>
        <v>0</v>
      </c>
      <c r="H50" s="617">
        <v>0</v>
      </c>
      <c r="I50" s="616"/>
      <c r="J50" s="616"/>
      <c r="K50" s="618"/>
    </row>
    <row r="51" spans="1:14" ht="28.5" customHeight="1">
      <c r="A51" s="614">
        <v>7</v>
      </c>
      <c r="B51" s="1259" t="s">
        <v>5390</v>
      </c>
      <c r="C51" s="1260"/>
      <c r="D51" s="1261"/>
      <c r="E51" s="614">
        <v>2024</v>
      </c>
      <c r="F51" s="614">
        <v>2024</v>
      </c>
      <c r="G51" s="619">
        <f>H51</f>
        <v>50900</v>
      </c>
      <c r="H51" s="617">
        <v>50900</v>
      </c>
      <c r="I51" s="616"/>
      <c r="J51" s="616"/>
      <c r="K51" s="618"/>
    </row>
    <row r="52" spans="1:14" ht="12.75" hidden="1" customHeight="1">
      <c r="A52" s="614">
        <v>9</v>
      </c>
      <c r="B52" s="1259" t="s">
        <v>5336</v>
      </c>
      <c r="C52" s="1260"/>
      <c r="D52" s="1261"/>
      <c r="E52" s="614">
        <v>2024</v>
      </c>
      <c r="F52" s="614">
        <v>2024</v>
      </c>
      <c r="G52" s="619">
        <v>0</v>
      </c>
      <c r="H52" s="617">
        <v>0</v>
      </c>
      <c r="I52" s="616"/>
      <c r="J52" s="616"/>
      <c r="K52" s="618"/>
    </row>
    <row r="53" spans="1:14" ht="25.5" hidden="1" customHeight="1">
      <c r="A53" s="614">
        <v>10</v>
      </c>
      <c r="B53" s="1259" t="s">
        <v>5338</v>
      </c>
      <c r="C53" s="1260"/>
      <c r="D53" s="1261"/>
      <c r="E53" s="614">
        <v>2024</v>
      </c>
      <c r="F53" s="614">
        <v>2024</v>
      </c>
      <c r="G53" s="619">
        <v>0</v>
      </c>
      <c r="H53" s="617">
        <v>0</v>
      </c>
      <c r="I53" s="616"/>
      <c r="J53" s="616"/>
      <c r="K53" s="618"/>
    </row>
    <row r="54" spans="1:14" ht="25.5" hidden="1" customHeight="1">
      <c r="A54" s="614">
        <v>11</v>
      </c>
      <c r="B54" s="1259" t="s">
        <v>5261</v>
      </c>
      <c r="C54" s="1260"/>
      <c r="D54" s="1261"/>
      <c r="E54" s="614">
        <v>2022</v>
      </c>
      <c r="F54" s="614">
        <v>2022</v>
      </c>
      <c r="G54" s="619">
        <f t="shared" ref="G54:G55" si="0">SUM(H54:K54)</f>
        <v>0</v>
      </c>
      <c r="H54" s="617">
        <v>0</v>
      </c>
      <c r="I54" s="616"/>
      <c r="J54" s="616"/>
      <c r="K54" s="618"/>
    </row>
    <row r="55" spans="1:14" ht="27" customHeight="1">
      <c r="A55" s="614">
        <v>8</v>
      </c>
      <c r="B55" s="1259" t="s">
        <v>5162</v>
      </c>
      <c r="C55" s="1260"/>
      <c r="D55" s="1261"/>
      <c r="E55" s="614">
        <v>2024</v>
      </c>
      <c r="F55" s="614">
        <v>2024</v>
      </c>
      <c r="G55" s="619">
        <f t="shared" si="0"/>
        <v>400</v>
      </c>
      <c r="H55" s="617">
        <v>400</v>
      </c>
      <c r="I55" s="616"/>
      <c r="J55" s="616"/>
      <c r="K55" s="618"/>
    </row>
    <row r="56" spans="1:14" ht="27" customHeight="1">
      <c r="A56" s="614">
        <v>9</v>
      </c>
      <c r="B56" s="1259" t="s">
        <v>5481</v>
      </c>
      <c r="C56" s="1260"/>
      <c r="D56" s="1261"/>
      <c r="E56" s="614">
        <v>2024</v>
      </c>
      <c r="F56" s="614">
        <v>2024</v>
      </c>
      <c r="G56" s="619">
        <f>H56</f>
        <v>9250</v>
      </c>
      <c r="H56" s="617">
        <v>9250</v>
      </c>
      <c r="I56" s="616"/>
      <c r="J56" s="616"/>
      <c r="K56" s="618"/>
    </row>
    <row r="57" spans="1:14" ht="12.75" customHeight="1">
      <c r="A57" s="614">
        <v>9</v>
      </c>
      <c r="B57" s="1259" t="s">
        <v>5164</v>
      </c>
      <c r="C57" s="1260"/>
      <c r="D57" s="1261"/>
      <c r="E57" s="614">
        <v>2024</v>
      </c>
      <c r="F57" s="614">
        <v>2024</v>
      </c>
      <c r="G57" s="619">
        <f>H57</f>
        <v>100</v>
      </c>
      <c r="H57" s="617">
        <v>100</v>
      </c>
      <c r="I57" s="616"/>
      <c r="J57" s="616"/>
      <c r="K57" s="618"/>
    </row>
    <row r="58" spans="1:14">
      <c r="A58" s="1270" t="s">
        <v>4100</v>
      </c>
      <c r="B58" s="1270"/>
      <c r="C58" s="1270"/>
      <c r="D58" s="1270"/>
      <c r="E58" s="1270"/>
      <c r="F58" s="1270"/>
      <c r="G58" s="615">
        <f>SUM(G44:G57)</f>
        <v>89683</v>
      </c>
      <c r="H58" s="615">
        <f>SUM(H44:H57)</f>
        <v>89683</v>
      </c>
      <c r="I58" s="615">
        <f>SUM(I44:I57)</f>
        <v>0</v>
      </c>
      <c r="J58" s="615">
        <f>SUM(J44:J57)</f>
        <v>0</v>
      </c>
      <c r="K58" s="674">
        <f>SUM(K44:K57)</f>
        <v>0</v>
      </c>
    </row>
    <row r="59" spans="1:14">
      <c r="A59" s="204"/>
      <c r="B59" s="204"/>
      <c r="C59" s="204"/>
      <c r="D59" s="204"/>
      <c r="E59" s="204"/>
      <c r="F59" s="204"/>
      <c r="G59" s="547"/>
      <c r="H59" s="547"/>
      <c r="I59" s="547"/>
      <c r="J59" s="547"/>
      <c r="K59" s="547"/>
    </row>
    <row r="60" spans="1:14">
      <c r="A60" s="1171" t="s">
        <v>4825</v>
      </c>
      <c r="B60" s="1171"/>
      <c r="C60" s="1171"/>
      <c r="D60" s="1171"/>
      <c r="E60" s="1171"/>
      <c r="F60" s="1171"/>
      <c r="G60" s="1171"/>
      <c r="H60" s="1171"/>
      <c r="I60" s="1171"/>
      <c r="J60" s="1171"/>
      <c r="K60" s="1171"/>
    </row>
    <row r="61" spans="1:14">
      <c r="A61" s="740"/>
      <c r="B61" s="740"/>
      <c r="C61" s="740"/>
      <c r="D61" s="740"/>
      <c r="E61" s="740"/>
      <c r="F61" s="740"/>
      <c r="G61" s="740"/>
      <c r="H61" s="740"/>
      <c r="I61" s="740"/>
      <c r="J61" s="740"/>
      <c r="K61" s="740"/>
    </row>
    <row r="62" spans="1:14" hidden="1">
      <c r="A62" s="1170" t="s">
        <v>5359</v>
      </c>
      <c r="B62" s="1170"/>
      <c r="C62" s="1170"/>
      <c r="D62" s="1170"/>
      <c r="E62" s="1170"/>
      <c r="F62" s="1170"/>
      <c r="G62" s="1170"/>
      <c r="H62" s="1170"/>
      <c r="I62" s="1170"/>
      <c r="J62" s="1170"/>
      <c r="K62" s="1170"/>
    </row>
    <row r="63" spans="1:14">
      <c r="A63" s="204"/>
      <c r="B63" s="204"/>
      <c r="C63" s="204"/>
      <c r="D63" s="204"/>
      <c r="E63" s="204"/>
      <c r="F63" s="204"/>
      <c r="G63" s="547"/>
      <c r="H63" s="547"/>
      <c r="I63" s="547"/>
      <c r="J63" s="547"/>
      <c r="K63" s="547"/>
    </row>
    <row r="64" spans="1:14">
      <c r="A64" s="1170" t="s">
        <v>5497</v>
      </c>
      <c r="B64" s="1170"/>
      <c r="C64" s="1170"/>
      <c r="D64" s="1170"/>
      <c r="E64" s="1170"/>
      <c r="F64" s="1170"/>
      <c r="G64" s="1170"/>
      <c r="H64" s="1170"/>
      <c r="I64" s="1170"/>
      <c r="J64" s="1170"/>
      <c r="K64" s="1170"/>
      <c r="N64" s="366"/>
    </row>
    <row r="65" spans="1:15">
      <c r="A65" s="1170" t="s">
        <v>5531</v>
      </c>
      <c r="B65" s="1170"/>
      <c r="C65" s="1170"/>
      <c r="D65" s="1170"/>
      <c r="E65" s="1170"/>
      <c r="F65" s="1170"/>
      <c r="G65" s="1170"/>
      <c r="H65" s="1170"/>
      <c r="I65" s="1170"/>
      <c r="J65" s="1170"/>
      <c r="K65" s="1170"/>
    </row>
    <row r="66" spans="1:15">
      <c r="A66" s="1067"/>
      <c r="B66" s="1067"/>
      <c r="C66" s="1067"/>
      <c r="D66" s="1067"/>
      <c r="E66" s="1067"/>
      <c r="F66" s="1067"/>
      <c r="G66" s="1067"/>
      <c r="H66" s="1067"/>
      <c r="I66" s="1067"/>
      <c r="J66" s="1067"/>
      <c r="K66" s="1067"/>
    </row>
    <row r="67" spans="1:15">
      <c r="A67" s="1170" t="s">
        <v>5551</v>
      </c>
      <c r="B67" s="1170"/>
      <c r="C67" s="1170"/>
      <c r="D67" s="1170"/>
      <c r="E67" s="1170"/>
      <c r="F67" s="1170"/>
      <c r="G67" s="1170"/>
      <c r="H67" s="1170"/>
      <c r="I67" s="1170"/>
      <c r="J67" s="1170"/>
      <c r="K67" s="1170"/>
      <c r="N67" s="366"/>
    </row>
    <row r="68" spans="1:15" hidden="1">
      <c r="A68" s="1170" t="s">
        <v>5337</v>
      </c>
      <c r="B68" s="1170"/>
      <c r="C68" s="1170"/>
      <c r="D68" s="1170"/>
      <c r="E68" s="1170"/>
      <c r="F68" s="1170"/>
      <c r="G68" s="1170"/>
      <c r="H68" s="1170"/>
      <c r="I68" s="1170"/>
      <c r="J68" s="1170"/>
      <c r="K68" s="1170"/>
    </row>
    <row r="69" spans="1:15" hidden="1">
      <c r="A69" s="1170" t="s">
        <v>5360</v>
      </c>
      <c r="B69" s="1170"/>
      <c r="C69" s="1170"/>
      <c r="D69" s="1170"/>
      <c r="E69" s="1170"/>
      <c r="F69" s="1170"/>
      <c r="G69" s="1170"/>
      <c r="H69" s="1170"/>
      <c r="I69" s="1170"/>
      <c r="J69" s="1170"/>
      <c r="K69" s="1170"/>
    </row>
    <row r="70" spans="1:15">
      <c r="A70" s="1170" t="s">
        <v>5505</v>
      </c>
      <c r="B70" s="1170"/>
      <c r="C70" s="1170"/>
      <c r="D70" s="1170"/>
      <c r="E70" s="1170"/>
      <c r="F70" s="1170"/>
      <c r="G70" s="1170"/>
      <c r="H70" s="1170"/>
      <c r="I70" s="1170"/>
      <c r="J70" s="1170"/>
      <c r="K70" s="1170"/>
      <c r="N70" s="366"/>
    </row>
    <row r="71" spans="1:15" hidden="1">
      <c r="A71" s="741" t="s">
        <v>5391</v>
      </c>
      <c r="B71" s="741"/>
      <c r="C71" s="741"/>
      <c r="D71" s="741"/>
      <c r="E71" s="741"/>
      <c r="F71" s="741"/>
      <c r="G71" s="741"/>
      <c r="H71" s="741"/>
      <c r="I71" s="741"/>
      <c r="J71" s="741"/>
      <c r="K71" s="741"/>
    </row>
    <row r="72" spans="1:15">
      <c r="A72" s="1269"/>
      <c r="B72" s="1269"/>
      <c r="C72" s="1269"/>
      <c r="D72" s="1269"/>
      <c r="E72" s="1269"/>
      <c r="F72" s="1269"/>
      <c r="G72" s="1269"/>
      <c r="H72" s="1269"/>
      <c r="I72" s="1269"/>
      <c r="J72" s="1269"/>
      <c r="K72" s="1269"/>
    </row>
    <row r="73" spans="1:15" hidden="1">
      <c r="A73" s="1170" t="s">
        <v>5410</v>
      </c>
      <c r="B73" s="1170"/>
      <c r="C73" s="1170"/>
      <c r="D73" s="1170"/>
      <c r="E73" s="1170"/>
      <c r="F73" s="1170"/>
      <c r="G73" s="1170"/>
      <c r="H73" s="1170"/>
      <c r="I73" s="1170"/>
      <c r="J73" s="1170"/>
      <c r="K73" s="1170"/>
    </row>
    <row r="74" spans="1:15">
      <c r="A74" s="204"/>
      <c r="B74" s="204"/>
      <c r="C74" s="204"/>
      <c r="D74" s="204"/>
      <c r="E74" s="204"/>
      <c r="F74" s="204"/>
      <c r="G74" s="547"/>
      <c r="H74" s="547"/>
      <c r="I74" s="547"/>
      <c r="J74" s="547"/>
      <c r="K74" s="547"/>
      <c r="O74" s="366"/>
    </row>
    <row r="75" spans="1:15" hidden="1">
      <c r="A75" s="204" t="s">
        <v>5435</v>
      </c>
      <c r="B75" s="204"/>
      <c r="C75" s="204"/>
      <c r="D75" s="204"/>
      <c r="E75" s="204"/>
      <c r="F75" s="204"/>
      <c r="G75" s="547"/>
      <c r="H75" s="547"/>
      <c r="I75" s="547"/>
      <c r="J75" s="547"/>
      <c r="K75" s="547"/>
    </row>
    <row r="76" spans="1:15" hidden="1">
      <c r="A76" s="204" t="s">
        <v>5434</v>
      </c>
      <c r="B76" s="204"/>
      <c r="C76" s="204"/>
      <c r="D76" s="204"/>
      <c r="E76" s="204"/>
      <c r="F76" s="204"/>
      <c r="G76" s="547"/>
      <c r="H76" s="547"/>
      <c r="I76" s="547"/>
      <c r="J76" s="547"/>
      <c r="K76" s="547"/>
    </row>
    <row r="77" spans="1:15">
      <c r="A77" s="204"/>
      <c r="B77" s="204"/>
      <c r="C77" s="204"/>
      <c r="D77" s="204"/>
      <c r="E77" s="204"/>
      <c r="F77" s="204"/>
      <c r="G77" s="204"/>
      <c r="H77" s="204"/>
      <c r="I77" s="204"/>
      <c r="J77" s="204"/>
      <c r="K77" s="204"/>
    </row>
    <row r="78" spans="1:15">
      <c r="A78" s="204"/>
      <c r="B78" s="204"/>
      <c r="C78" s="204"/>
      <c r="D78" s="204"/>
      <c r="E78" s="204"/>
      <c r="F78" s="204"/>
      <c r="G78" s="204"/>
      <c r="H78" s="204"/>
      <c r="I78" s="204"/>
      <c r="J78" s="204"/>
      <c r="K78" s="204"/>
    </row>
    <row r="79" spans="1:15">
      <c r="A79" s="204" t="s">
        <v>5436</v>
      </c>
      <c r="B79" s="204"/>
      <c r="C79" s="204"/>
      <c r="D79" s="204"/>
      <c r="E79" s="204"/>
      <c r="F79" s="204"/>
      <c r="G79" s="204"/>
      <c r="H79" s="204"/>
      <c r="I79" s="204"/>
      <c r="J79" s="204"/>
      <c r="K79" s="204"/>
    </row>
    <row r="80" spans="1:15" hidden="1">
      <c r="A80" s="204" t="s">
        <v>5169</v>
      </c>
      <c r="B80" s="204"/>
      <c r="C80" s="204"/>
      <c r="D80" s="204"/>
      <c r="E80" s="204"/>
      <c r="F80" s="204"/>
      <c r="G80" s="204"/>
      <c r="H80" s="204"/>
      <c r="I80" s="204"/>
      <c r="J80" s="204"/>
      <c r="K80" s="204"/>
    </row>
  </sheetData>
  <mergeCells count="45">
    <mergeCell ref="B53:D53"/>
    <mergeCell ref="A69:K69"/>
    <mergeCell ref="A72:K72"/>
    <mergeCell ref="A65:K65"/>
    <mergeCell ref="A58:F58"/>
    <mergeCell ref="A62:K62"/>
    <mergeCell ref="A60:K60"/>
    <mergeCell ref="B54:D54"/>
    <mergeCell ref="B55:D55"/>
    <mergeCell ref="B57:D57"/>
    <mergeCell ref="B56:D56"/>
    <mergeCell ref="A73:K73"/>
    <mergeCell ref="A67:K67"/>
    <mergeCell ref="A70:K70"/>
    <mergeCell ref="A68:K68"/>
    <mergeCell ref="A64:K64"/>
    <mergeCell ref="B50:D50"/>
    <mergeCell ref="B51:D51"/>
    <mergeCell ref="B43:D43"/>
    <mergeCell ref="B45:D45"/>
    <mergeCell ref="B46:D46"/>
    <mergeCell ref="B48:D48"/>
    <mergeCell ref="B49:D49"/>
    <mergeCell ref="B47:D47"/>
    <mergeCell ref="A30:K30"/>
    <mergeCell ref="A32:K32"/>
    <mergeCell ref="A34:K34"/>
    <mergeCell ref="A38:K38"/>
    <mergeCell ref="B44:D44"/>
    <mergeCell ref="B52:D52"/>
    <mergeCell ref="A1:K1"/>
    <mergeCell ref="A5:K5"/>
    <mergeCell ref="A6:K6"/>
    <mergeCell ref="A7:K7"/>
    <mergeCell ref="A9:K9"/>
    <mergeCell ref="A15:K15"/>
    <mergeCell ref="A19:K19"/>
    <mergeCell ref="A21:K21"/>
    <mergeCell ref="A40:K40"/>
    <mergeCell ref="A42:K42"/>
    <mergeCell ref="A23:K23"/>
    <mergeCell ref="A25:K25"/>
    <mergeCell ref="A36:K36"/>
    <mergeCell ref="A29:K29"/>
    <mergeCell ref="A26:K26"/>
  </mergeCells>
  <printOptions horizontalCentered="1"/>
  <pageMargins left="0.196850393700787" right="0.196850393700787" top="0.196850393700787" bottom="0.196850393700787" header="0" footer="0"/>
  <pageSetup scale="76" orientation="portrait" r:id="rId1"/>
  <rowBreaks count="1" manualBreakCount="1">
    <brk id="59" max="11" man="1"/>
  </rowBreaks>
</worksheet>
</file>

<file path=xl/worksheets/sheet9.xml><?xml version="1.0" encoding="utf-8"?>
<worksheet xmlns="http://schemas.openxmlformats.org/spreadsheetml/2006/main" xmlns:r="http://schemas.openxmlformats.org/officeDocument/2006/relationships">
  <sheetPr codeName="Sheet9">
    <tabColor theme="0"/>
  </sheetPr>
  <dimension ref="A1:AD4732"/>
  <sheetViews>
    <sheetView topLeftCell="A83" workbookViewId="0">
      <selection activeCell="D8" sqref="D8"/>
    </sheetView>
  </sheetViews>
  <sheetFormatPr defaultRowHeight="15"/>
  <cols>
    <col min="1" max="1" width="7.7109375" customWidth="1"/>
    <col min="2" max="2" width="65.140625" customWidth="1"/>
    <col min="8" max="8" width="54" customWidth="1"/>
    <col min="12" max="12" width="11" customWidth="1"/>
    <col min="13" max="13" width="84.42578125" customWidth="1"/>
    <col min="14" max="14" width="11.140625" customWidth="1"/>
    <col min="15" max="15" width="9.85546875" customWidth="1"/>
    <col min="16" max="16" width="44.28515625" customWidth="1"/>
    <col min="17" max="17" width="22.85546875" customWidth="1"/>
    <col min="18" max="18" width="20.85546875" customWidth="1"/>
    <col min="19" max="19" width="18.42578125" customWidth="1"/>
    <col min="20" max="20" width="17.7109375" customWidth="1"/>
    <col min="21" max="21" width="53.140625" customWidth="1"/>
  </cols>
  <sheetData>
    <row r="1" spans="1:18" ht="18.75">
      <c r="A1" s="1271" t="s">
        <v>94</v>
      </c>
      <c r="B1" s="1271"/>
      <c r="G1" s="1272" t="s">
        <v>234</v>
      </c>
      <c r="H1" s="1272"/>
      <c r="L1" s="1273" t="s">
        <v>265</v>
      </c>
      <c r="M1" s="1273"/>
      <c r="N1" s="63"/>
      <c r="O1" s="63"/>
      <c r="P1" s="63" t="s">
        <v>3558</v>
      </c>
    </row>
    <row r="2" spans="1:18">
      <c r="A2" s="54">
        <v>0</v>
      </c>
      <c r="B2" s="53" t="s">
        <v>95</v>
      </c>
      <c r="G2" s="163" t="s">
        <v>235</v>
      </c>
      <c r="H2" s="164" t="s">
        <v>236</v>
      </c>
      <c r="L2" s="64" t="s">
        <v>3557</v>
      </c>
      <c r="M2" s="64" t="s">
        <v>23</v>
      </c>
      <c r="P2" s="62" t="s">
        <v>3604</v>
      </c>
      <c r="Q2" s="62" t="s">
        <v>3605</v>
      </c>
      <c r="R2" s="62" t="s">
        <v>3606</v>
      </c>
    </row>
    <row r="3" spans="1:18">
      <c r="A3" s="57">
        <v>10</v>
      </c>
      <c r="B3" s="56" t="s">
        <v>96</v>
      </c>
      <c r="G3" s="163" t="s">
        <v>237</v>
      </c>
      <c r="H3" s="164" t="s">
        <v>238</v>
      </c>
      <c r="L3" s="65">
        <v>0</v>
      </c>
      <c r="M3" t="s">
        <v>266</v>
      </c>
      <c r="O3" s="61"/>
      <c r="P3" s="67" t="s">
        <v>3666</v>
      </c>
      <c r="Q3" s="68" t="s">
        <v>3560</v>
      </c>
      <c r="R3" s="69" t="s">
        <v>3561</v>
      </c>
    </row>
    <row r="4" spans="1:18">
      <c r="A4" s="57">
        <v>20</v>
      </c>
      <c r="B4" s="56" t="s">
        <v>97</v>
      </c>
      <c r="G4" s="163" t="s">
        <v>239</v>
      </c>
      <c r="H4" s="164" t="s">
        <v>240</v>
      </c>
      <c r="L4" s="65">
        <v>10000</v>
      </c>
      <c r="M4" t="s">
        <v>267</v>
      </c>
      <c r="O4" s="60"/>
      <c r="P4" s="67" t="s">
        <v>3667</v>
      </c>
      <c r="Q4" s="68" t="s">
        <v>3563</v>
      </c>
      <c r="R4" s="69" t="s">
        <v>3564</v>
      </c>
    </row>
    <row r="5" spans="1:18">
      <c r="A5" s="57">
        <v>30</v>
      </c>
      <c r="B5" s="56" t="s">
        <v>98</v>
      </c>
      <c r="G5" s="163" t="s">
        <v>241</v>
      </c>
      <c r="H5" s="164" t="s">
        <v>242</v>
      </c>
      <c r="L5" s="65">
        <v>11000</v>
      </c>
      <c r="M5" t="s">
        <v>268</v>
      </c>
      <c r="P5" s="67" t="s">
        <v>3668</v>
      </c>
      <c r="Q5" s="68" t="s">
        <v>3566</v>
      </c>
      <c r="R5" s="69" t="s">
        <v>3567</v>
      </c>
    </row>
    <row r="6" spans="1:18">
      <c r="A6" s="57">
        <v>40</v>
      </c>
      <c r="B6" s="56" t="s">
        <v>99</v>
      </c>
      <c r="G6" s="163" t="s">
        <v>243</v>
      </c>
      <c r="H6" s="164" t="s">
        <v>244</v>
      </c>
      <c r="L6" s="65">
        <v>11100</v>
      </c>
      <c r="M6" t="s">
        <v>269</v>
      </c>
      <c r="P6" s="67" t="s">
        <v>3669</v>
      </c>
      <c r="Q6" s="68" t="s">
        <v>3569</v>
      </c>
      <c r="R6" s="69" t="s">
        <v>3570</v>
      </c>
    </row>
    <row r="7" spans="1:18">
      <c r="A7" s="57">
        <v>50</v>
      </c>
      <c r="B7" s="56" t="s">
        <v>100</v>
      </c>
      <c r="G7" s="163" t="s">
        <v>245</v>
      </c>
      <c r="H7" s="164" t="s">
        <v>246</v>
      </c>
      <c r="L7" s="65">
        <v>11110</v>
      </c>
      <c r="M7" t="s">
        <v>270</v>
      </c>
      <c r="P7" s="67" t="s">
        <v>3670</v>
      </c>
      <c r="Q7" s="68" t="s">
        <v>3572</v>
      </c>
      <c r="R7" s="69" t="s">
        <v>3573</v>
      </c>
    </row>
    <row r="8" spans="1:18">
      <c r="A8" s="57">
        <v>60</v>
      </c>
      <c r="B8" s="56" t="s">
        <v>101</v>
      </c>
      <c r="G8" s="163" t="s">
        <v>247</v>
      </c>
      <c r="H8" s="164" t="s">
        <v>4690</v>
      </c>
      <c r="L8" s="65">
        <v>11111</v>
      </c>
      <c r="M8" t="s">
        <v>271</v>
      </c>
      <c r="P8" s="67" t="s">
        <v>3671</v>
      </c>
      <c r="Q8" s="68" t="s">
        <v>3575</v>
      </c>
      <c r="R8" s="69" t="s">
        <v>3576</v>
      </c>
    </row>
    <row r="9" spans="1:18">
      <c r="A9" s="57">
        <v>70</v>
      </c>
      <c r="B9" s="56" t="s">
        <v>102</v>
      </c>
      <c r="G9" s="163" t="s">
        <v>248</v>
      </c>
      <c r="H9" s="164" t="s">
        <v>4691</v>
      </c>
      <c r="L9" s="65">
        <v>11112</v>
      </c>
      <c r="M9" t="s">
        <v>272</v>
      </c>
      <c r="P9" s="67" t="s">
        <v>3672</v>
      </c>
      <c r="Q9" s="68" t="s">
        <v>3578</v>
      </c>
      <c r="R9" s="69" t="s">
        <v>3579</v>
      </c>
    </row>
    <row r="10" spans="1:18">
      <c r="A10" s="57">
        <v>80</v>
      </c>
      <c r="B10" s="56" t="s">
        <v>103</v>
      </c>
      <c r="G10" s="163" t="s">
        <v>249</v>
      </c>
      <c r="H10" s="164" t="s">
        <v>58</v>
      </c>
      <c r="L10" s="65">
        <v>11113</v>
      </c>
      <c r="M10" t="s">
        <v>273</v>
      </c>
      <c r="P10" s="67" t="s">
        <v>3673</v>
      </c>
      <c r="Q10" s="68" t="s">
        <v>3581</v>
      </c>
      <c r="R10" s="69" t="s">
        <v>3582</v>
      </c>
    </row>
    <row r="11" spans="1:18">
      <c r="A11" s="57">
        <v>90</v>
      </c>
      <c r="B11" s="56" t="s">
        <v>104</v>
      </c>
      <c r="G11" s="163" t="s">
        <v>250</v>
      </c>
      <c r="H11" s="164" t="s">
        <v>251</v>
      </c>
      <c r="L11" s="65">
        <v>11115</v>
      </c>
      <c r="M11" t="s">
        <v>274</v>
      </c>
      <c r="P11" s="67" t="s">
        <v>3674</v>
      </c>
      <c r="Q11" s="68" t="s">
        <v>3584</v>
      </c>
      <c r="R11" s="69" t="s">
        <v>3585</v>
      </c>
    </row>
    <row r="12" spans="1:18">
      <c r="A12" s="52">
        <v>100</v>
      </c>
      <c r="B12" s="53" t="s">
        <v>105</v>
      </c>
      <c r="G12" s="163" t="s">
        <v>252</v>
      </c>
      <c r="H12" s="164" t="s">
        <v>253</v>
      </c>
      <c r="L12" s="65">
        <v>11116</v>
      </c>
      <c r="M12" t="s">
        <v>275</v>
      </c>
      <c r="P12" s="67" t="s">
        <v>3675</v>
      </c>
      <c r="Q12" s="68" t="s">
        <v>3587</v>
      </c>
      <c r="R12" s="69" t="s">
        <v>3588</v>
      </c>
    </row>
    <row r="13" spans="1:18">
      <c r="A13" s="55">
        <v>110</v>
      </c>
      <c r="B13" s="56" t="s">
        <v>106</v>
      </c>
      <c r="G13" s="163" t="s">
        <v>254</v>
      </c>
      <c r="H13" s="164" t="s">
        <v>255</v>
      </c>
      <c r="L13" s="65">
        <v>11117</v>
      </c>
      <c r="M13" t="s">
        <v>276</v>
      </c>
      <c r="P13" s="67" t="s">
        <v>3676</v>
      </c>
      <c r="Q13" s="68" t="s">
        <v>3590</v>
      </c>
      <c r="R13" s="69" t="s">
        <v>3591</v>
      </c>
    </row>
    <row r="14" spans="1:18">
      <c r="A14" s="58">
        <v>111</v>
      </c>
      <c r="B14" s="59" t="s">
        <v>107</v>
      </c>
      <c r="G14" s="163" t="s">
        <v>256</v>
      </c>
      <c r="H14" s="164" t="s">
        <v>257</v>
      </c>
      <c r="L14" s="65">
        <v>11118</v>
      </c>
      <c r="M14" t="s">
        <v>277</v>
      </c>
      <c r="P14" s="67" t="s">
        <v>3677</v>
      </c>
      <c r="Q14" s="68" t="s">
        <v>3593</v>
      </c>
      <c r="R14" s="69" t="s">
        <v>3594</v>
      </c>
    </row>
    <row r="15" spans="1:18">
      <c r="A15" s="58">
        <v>112</v>
      </c>
      <c r="B15" s="59" t="s">
        <v>108</v>
      </c>
      <c r="G15" s="163" t="s">
        <v>258</v>
      </c>
      <c r="H15" s="164" t="s">
        <v>259</v>
      </c>
      <c r="L15" s="65">
        <v>11119</v>
      </c>
      <c r="M15" t="s">
        <v>278</v>
      </c>
      <c r="P15" s="67" t="s">
        <v>3678</v>
      </c>
      <c r="Q15" s="68" t="s">
        <v>3596</v>
      </c>
      <c r="R15" s="69" t="s">
        <v>3597</v>
      </c>
    </row>
    <row r="16" spans="1:18">
      <c r="A16" s="58">
        <v>113</v>
      </c>
      <c r="B16" s="59" t="s">
        <v>109</v>
      </c>
      <c r="G16" s="163" t="s">
        <v>260</v>
      </c>
      <c r="H16" s="164" t="s">
        <v>261</v>
      </c>
      <c r="L16" s="65">
        <v>11120</v>
      </c>
      <c r="M16" t="s">
        <v>279</v>
      </c>
      <c r="P16" s="67" t="s">
        <v>3679</v>
      </c>
      <c r="Q16" s="68" t="s">
        <v>3599</v>
      </c>
      <c r="R16" s="69" t="s">
        <v>3600</v>
      </c>
    </row>
    <row r="17" spans="1:30">
      <c r="A17" s="55">
        <v>120</v>
      </c>
      <c r="B17" s="56" t="s">
        <v>110</v>
      </c>
      <c r="G17" s="163" t="s">
        <v>262</v>
      </c>
      <c r="H17" s="164" t="s">
        <v>263</v>
      </c>
      <c r="L17" s="65">
        <v>11121</v>
      </c>
      <c r="M17" t="s">
        <v>280</v>
      </c>
      <c r="P17" s="67" t="s">
        <v>3680</v>
      </c>
      <c r="Q17" s="68" t="s">
        <v>3602</v>
      </c>
      <c r="R17" s="69" t="s">
        <v>3603</v>
      </c>
    </row>
    <row r="18" spans="1:30">
      <c r="A18" s="58">
        <v>121</v>
      </c>
      <c r="B18" s="59" t="s">
        <v>111</v>
      </c>
      <c r="L18" s="65">
        <v>11125</v>
      </c>
      <c r="M18" t="s">
        <v>281</v>
      </c>
    </row>
    <row r="19" spans="1:30">
      <c r="A19" s="58">
        <v>122</v>
      </c>
      <c r="B19" s="59" t="s">
        <v>112</v>
      </c>
      <c r="L19" s="65">
        <v>11126</v>
      </c>
      <c r="M19" t="s">
        <v>282</v>
      </c>
    </row>
    <row r="20" spans="1:30">
      <c r="A20" s="55">
        <v>130</v>
      </c>
      <c r="B20" s="56" t="s">
        <v>113</v>
      </c>
      <c r="L20" s="65">
        <v>11127</v>
      </c>
      <c r="M20" t="s">
        <v>283</v>
      </c>
    </row>
    <row r="21" spans="1:30">
      <c r="A21" s="58">
        <v>131</v>
      </c>
      <c r="B21" s="59" t="s">
        <v>114</v>
      </c>
      <c r="L21" s="65">
        <v>11128</v>
      </c>
      <c r="M21" t="s">
        <v>284</v>
      </c>
    </row>
    <row r="22" spans="1:30">
      <c r="A22" s="58">
        <v>132</v>
      </c>
      <c r="B22" s="59" t="s">
        <v>115</v>
      </c>
      <c r="L22" s="65">
        <v>11129</v>
      </c>
      <c r="M22" t="s">
        <v>285</v>
      </c>
    </row>
    <row r="23" spans="1:30">
      <c r="A23" s="58">
        <v>133</v>
      </c>
      <c r="B23" s="59" t="s">
        <v>116</v>
      </c>
      <c r="L23" s="65">
        <v>11130</v>
      </c>
      <c r="M23" t="s">
        <v>286</v>
      </c>
      <c r="P23" s="70" t="s">
        <v>3559</v>
      </c>
      <c r="Q23" s="71" t="s">
        <v>3607</v>
      </c>
      <c r="R23" s="71" t="s">
        <v>3608</v>
      </c>
      <c r="S23" s="72"/>
      <c r="T23" s="72"/>
      <c r="U23" s="72"/>
      <c r="V23" s="72"/>
      <c r="W23" s="72"/>
      <c r="X23" s="72"/>
      <c r="Y23" s="72"/>
      <c r="Z23" s="72"/>
      <c r="AA23" s="72"/>
      <c r="AB23" s="72"/>
      <c r="AC23" s="72"/>
      <c r="AD23" s="72"/>
    </row>
    <row r="24" spans="1:30">
      <c r="A24" s="55">
        <v>140</v>
      </c>
      <c r="B24" s="56" t="s">
        <v>117</v>
      </c>
      <c r="L24" s="65">
        <v>11131</v>
      </c>
      <c r="M24" t="s">
        <v>287</v>
      </c>
      <c r="P24" s="70" t="s">
        <v>3562</v>
      </c>
      <c r="Q24" s="71" t="s">
        <v>3609</v>
      </c>
      <c r="R24" s="71" t="s">
        <v>3610</v>
      </c>
      <c r="S24" s="71" t="s">
        <v>3611</v>
      </c>
      <c r="T24" s="71" t="s">
        <v>3612</v>
      </c>
      <c r="U24" s="71" t="s">
        <v>3613</v>
      </c>
      <c r="V24" s="71" t="s">
        <v>3614</v>
      </c>
      <c r="W24" s="71" t="s">
        <v>3615</v>
      </c>
      <c r="X24" s="71" t="s">
        <v>3616</v>
      </c>
      <c r="Y24" s="71" t="s">
        <v>3617</v>
      </c>
      <c r="Z24" s="71" t="s">
        <v>3618</v>
      </c>
      <c r="AA24" s="71" t="s">
        <v>3619</v>
      </c>
      <c r="AB24" s="71" t="s">
        <v>3620</v>
      </c>
      <c r="AC24" s="71" t="s">
        <v>3621</v>
      </c>
      <c r="AD24" s="71" t="s">
        <v>3622</v>
      </c>
    </row>
    <row r="25" spans="1:30">
      <c r="A25" s="55">
        <v>150</v>
      </c>
      <c r="B25" s="56" t="s">
        <v>118</v>
      </c>
      <c r="L25" s="65">
        <v>11132</v>
      </c>
      <c r="M25" t="s">
        <v>288</v>
      </c>
      <c r="P25" s="70" t="s">
        <v>3565</v>
      </c>
      <c r="Q25" s="71" t="s">
        <v>3623</v>
      </c>
      <c r="R25" s="71" t="s">
        <v>3624</v>
      </c>
      <c r="S25" s="71" t="s">
        <v>3625</v>
      </c>
      <c r="T25" s="71" t="s">
        <v>3626</v>
      </c>
      <c r="U25" s="71" t="s">
        <v>3627</v>
      </c>
      <c r="V25" s="72"/>
      <c r="W25" s="72"/>
      <c r="X25" s="72"/>
      <c r="Y25" s="72"/>
      <c r="Z25" s="72"/>
      <c r="AA25" s="72"/>
      <c r="AB25" s="72"/>
      <c r="AC25" s="72"/>
      <c r="AD25" s="72"/>
    </row>
    <row r="26" spans="1:30">
      <c r="A26" s="55">
        <v>160</v>
      </c>
      <c r="B26" s="56" t="s">
        <v>119</v>
      </c>
      <c r="L26" s="65">
        <v>11133</v>
      </c>
      <c r="M26" t="s">
        <v>289</v>
      </c>
      <c r="P26" s="70" t="s">
        <v>3568</v>
      </c>
      <c r="Q26" s="70" t="s">
        <v>3628</v>
      </c>
      <c r="R26" s="70" t="s">
        <v>3629</v>
      </c>
      <c r="S26" s="72"/>
      <c r="T26" s="72"/>
      <c r="U26" s="72"/>
      <c r="V26" s="72"/>
      <c r="W26" s="72"/>
      <c r="X26" s="72"/>
      <c r="Y26" s="72"/>
      <c r="Z26" s="72"/>
      <c r="AA26" s="72"/>
      <c r="AB26" s="72"/>
      <c r="AC26" s="72"/>
      <c r="AD26" s="72"/>
    </row>
    <row r="27" spans="1:30">
      <c r="A27" s="55">
        <v>170</v>
      </c>
      <c r="B27" s="56" t="s">
        <v>120</v>
      </c>
      <c r="L27" s="65">
        <v>11134</v>
      </c>
      <c r="M27" t="s">
        <v>290</v>
      </c>
      <c r="P27" s="70" t="s">
        <v>3571</v>
      </c>
      <c r="Q27" s="71" t="s">
        <v>3630</v>
      </c>
      <c r="R27" s="71" t="s">
        <v>3631</v>
      </c>
      <c r="S27" s="72"/>
      <c r="T27" s="72"/>
      <c r="U27" s="72"/>
      <c r="V27" s="72"/>
      <c r="W27" s="72"/>
      <c r="X27" s="72"/>
      <c r="Y27" s="72"/>
      <c r="Z27" s="72"/>
      <c r="AA27" s="72"/>
      <c r="AB27" s="72"/>
      <c r="AC27" s="72"/>
      <c r="AD27" s="72"/>
    </row>
    <row r="28" spans="1:30">
      <c r="A28" s="55">
        <v>180</v>
      </c>
      <c r="B28" s="56" t="s">
        <v>121</v>
      </c>
      <c r="L28" s="65">
        <v>11135</v>
      </c>
      <c r="M28" t="s">
        <v>291</v>
      </c>
      <c r="P28" s="70" t="s">
        <v>3574</v>
      </c>
      <c r="Q28" s="73" t="s">
        <v>3632</v>
      </c>
      <c r="R28" s="73" t="s">
        <v>3633</v>
      </c>
      <c r="S28" s="73" t="s">
        <v>3634</v>
      </c>
      <c r="T28" s="73" t="s">
        <v>3635</v>
      </c>
      <c r="U28" s="72"/>
      <c r="V28" s="72"/>
      <c r="W28" s="72"/>
      <c r="X28" s="72"/>
      <c r="Y28" s="72"/>
      <c r="Z28" s="72"/>
      <c r="AA28" s="72"/>
      <c r="AB28" s="72"/>
      <c r="AC28" s="72"/>
      <c r="AD28" s="72"/>
    </row>
    <row r="29" spans="1:30">
      <c r="A29" s="52">
        <v>200</v>
      </c>
      <c r="B29" s="53" t="s">
        <v>122</v>
      </c>
      <c r="L29" s="65">
        <v>11136</v>
      </c>
      <c r="M29" t="s">
        <v>292</v>
      </c>
      <c r="P29" s="70" t="s">
        <v>3577</v>
      </c>
      <c r="Q29" s="73" t="s">
        <v>3636</v>
      </c>
      <c r="R29" s="73" t="s">
        <v>3637</v>
      </c>
      <c r="S29" s="72"/>
      <c r="T29" s="72"/>
      <c r="U29" s="72"/>
      <c r="V29" s="72"/>
      <c r="W29" s="72"/>
      <c r="X29" s="72"/>
      <c r="Y29" s="72"/>
      <c r="Z29" s="72"/>
      <c r="AA29" s="72"/>
      <c r="AB29" s="72"/>
      <c r="AC29" s="72"/>
      <c r="AD29" s="72"/>
    </row>
    <row r="30" spans="1:30">
      <c r="A30" s="55">
        <v>210</v>
      </c>
      <c r="B30" s="56" t="s">
        <v>123</v>
      </c>
      <c r="L30" s="65">
        <v>11137</v>
      </c>
      <c r="M30" t="s">
        <v>293</v>
      </c>
      <c r="P30" s="70" t="s">
        <v>3580</v>
      </c>
      <c r="Q30" s="73" t="s">
        <v>3638</v>
      </c>
      <c r="R30" s="72"/>
      <c r="S30" s="72"/>
      <c r="T30" s="72"/>
      <c r="U30" s="72"/>
      <c r="V30" s="72"/>
      <c r="W30" s="72"/>
      <c r="X30" s="72"/>
      <c r="Y30" s="72"/>
      <c r="Z30" s="72"/>
      <c r="AA30" s="72"/>
      <c r="AB30" s="72"/>
      <c r="AC30" s="72"/>
      <c r="AD30" s="72"/>
    </row>
    <row r="31" spans="1:30">
      <c r="A31" s="55">
        <v>220</v>
      </c>
      <c r="B31" s="56" t="s">
        <v>124</v>
      </c>
      <c r="L31" s="65">
        <v>11138</v>
      </c>
      <c r="M31" t="s">
        <v>294</v>
      </c>
      <c r="P31" s="70" t="s">
        <v>3583</v>
      </c>
      <c r="Q31" s="73" t="s">
        <v>3639</v>
      </c>
      <c r="R31" s="72"/>
      <c r="S31" s="72"/>
      <c r="T31" s="72"/>
      <c r="U31" s="72"/>
      <c r="V31" s="72"/>
      <c r="W31" s="72"/>
      <c r="X31" s="72"/>
      <c r="Y31" s="72"/>
      <c r="Z31" s="72"/>
      <c r="AA31" s="72"/>
      <c r="AB31" s="72"/>
      <c r="AC31" s="72"/>
      <c r="AD31" s="72"/>
    </row>
    <row r="32" spans="1:30">
      <c r="A32" s="55">
        <v>230</v>
      </c>
      <c r="B32" s="56" t="s">
        <v>125</v>
      </c>
      <c r="L32" s="65">
        <v>11139</v>
      </c>
      <c r="M32" t="s">
        <v>295</v>
      </c>
      <c r="P32" s="70" t="s">
        <v>3586</v>
      </c>
      <c r="Q32" s="73" t="s">
        <v>3640</v>
      </c>
      <c r="R32" s="72"/>
      <c r="S32" s="72"/>
      <c r="T32" s="72"/>
      <c r="U32" s="72"/>
      <c r="V32" s="72"/>
      <c r="W32" s="72"/>
      <c r="X32" s="72"/>
      <c r="Y32" s="72"/>
      <c r="Z32" s="72"/>
      <c r="AA32" s="72"/>
      <c r="AB32" s="72"/>
      <c r="AC32" s="72"/>
      <c r="AD32" s="72"/>
    </row>
    <row r="33" spans="1:30">
      <c r="A33" s="55">
        <v>240</v>
      </c>
      <c r="B33" s="56" t="s">
        <v>126</v>
      </c>
      <c r="L33" s="65">
        <v>11140</v>
      </c>
      <c r="M33" t="s">
        <v>296</v>
      </c>
      <c r="P33" s="70" t="s">
        <v>3589</v>
      </c>
      <c r="Q33" s="73" t="s">
        <v>3641</v>
      </c>
      <c r="R33" s="73" t="s">
        <v>3642</v>
      </c>
      <c r="S33" s="73" t="s">
        <v>3643</v>
      </c>
      <c r="T33" s="73" t="s">
        <v>3644</v>
      </c>
      <c r="U33" s="73" t="s">
        <v>3645</v>
      </c>
      <c r="V33" s="73" t="s">
        <v>3646</v>
      </c>
      <c r="W33" s="72"/>
      <c r="X33" s="72"/>
      <c r="Y33" s="72"/>
      <c r="Z33" s="72"/>
      <c r="AA33" s="72"/>
      <c r="AB33" s="72"/>
      <c r="AC33" s="72"/>
      <c r="AD33" s="72"/>
    </row>
    <row r="34" spans="1:30">
      <c r="A34" s="55">
        <v>250</v>
      </c>
      <c r="B34" s="56" t="s">
        <v>127</v>
      </c>
      <c r="L34" s="65">
        <v>11141</v>
      </c>
      <c r="M34" t="s">
        <v>297</v>
      </c>
      <c r="P34" s="70" t="s">
        <v>3592</v>
      </c>
      <c r="Q34" s="73" t="s">
        <v>3647</v>
      </c>
      <c r="R34" s="72"/>
      <c r="S34" s="72"/>
      <c r="T34" s="72"/>
      <c r="U34" s="72"/>
      <c r="V34" s="72"/>
      <c r="W34" s="72"/>
      <c r="X34" s="72"/>
      <c r="Y34" s="72"/>
      <c r="Z34" s="72"/>
      <c r="AA34" s="72"/>
      <c r="AB34" s="72"/>
      <c r="AC34" s="72"/>
      <c r="AD34" s="72"/>
    </row>
    <row r="35" spans="1:30">
      <c r="A35" s="52">
        <v>300</v>
      </c>
      <c r="B35" s="53" t="s">
        <v>128</v>
      </c>
      <c r="L35" s="65">
        <v>11142</v>
      </c>
      <c r="M35" t="s">
        <v>298</v>
      </c>
      <c r="P35" s="70" t="s">
        <v>3595</v>
      </c>
      <c r="Q35" s="71" t="s">
        <v>3648</v>
      </c>
      <c r="R35" s="71" t="s">
        <v>3649</v>
      </c>
      <c r="S35" s="72"/>
      <c r="T35" s="72"/>
      <c r="U35" s="72"/>
      <c r="V35" s="72"/>
      <c r="W35" s="72"/>
      <c r="X35" s="72"/>
      <c r="Y35" s="72"/>
      <c r="Z35" s="72"/>
      <c r="AA35" s="72"/>
      <c r="AB35" s="72"/>
      <c r="AC35" s="72"/>
      <c r="AD35" s="72"/>
    </row>
    <row r="36" spans="1:30">
      <c r="A36" s="55">
        <v>310</v>
      </c>
      <c r="B36" s="56" t="s">
        <v>129</v>
      </c>
      <c r="L36" s="65">
        <v>11143</v>
      </c>
      <c r="M36" t="s">
        <v>299</v>
      </c>
      <c r="P36" s="70" t="s">
        <v>3598</v>
      </c>
      <c r="Q36" s="71" t="s">
        <v>3650</v>
      </c>
      <c r="R36" s="71" t="s">
        <v>3651</v>
      </c>
      <c r="S36" s="71" t="s">
        <v>3652</v>
      </c>
      <c r="T36" s="72"/>
      <c r="U36" s="72"/>
      <c r="V36" s="72"/>
      <c r="W36" s="72"/>
      <c r="X36" s="72"/>
      <c r="Y36" s="72"/>
      <c r="Z36" s="72"/>
      <c r="AA36" s="72"/>
      <c r="AB36" s="72"/>
      <c r="AC36" s="72"/>
      <c r="AD36" s="72"/>
    </row>
    <row r="37" spans="1:30">
      <c r="A37" s="55">
        <v>320</v>
      </c>
      <c r="B37" s="56" t="s">
        <v>130</v>
      </c>
      <c r="L37" s="65">
        <v>11145</v>
      </c>
      <c r="M37" t="s">
        <v>300</v>
      </c>
      <c r="P37" s="70" t="s">
        <v>3601</v>
      </c>
      <c r="Q37" s="71" t="s">
        <v>3653</v>
      </c>
      <c r="R37" s="71" t="s">
        <v>3654</v>
      </c>
      <c r="S37" s="71" t="s">
        <v>3655</v>
      </c>
      <c r="T37" s="71" t="s">
        <v>3656</v>
      </c>
      <c r="U37" s="71" t="s">
        <v>3657</v>
      </c>
      <c r="V37" s="71" t="s">
        <v>3658</v>
      </c>
      <c r="W37" s="71" t="s">
        <v>3659</v>
      </c>
      <c r="X37" s="71" t="s">
        <v>3660</v>
      </c>
      <c r="Y37" s="71" t="s">
        <v>3661</v>
      </c>
      <c r="Z37" s="71" t="s">
        <v>3662</v>
      </c>
      <c r="AA37" s="72"/>
      <c r="AB37" s="72"/>
      <c r="AC37" s="72"/>
      <c r="AD37" s="72"/>
    </row>
    <row r="38" spans="1:30">
      <c r="A38" s="55">
        <v>330</v>
      </c>
      <c r="B38" s="56" t="s">
        <v>131</v>
      </c>
      <c r="L38" s="65">
        <v>11146</v>
      </c>
      <c r="M38" t="s">
        <v>301</v>
      </c>
    </row>
    <row r="39" spans="1:30">
      <c r="A39" s="55">
        <v>350</v>
      </c>
      <c r="B39" s="56" t="s">
        <v>132</v>
      </c>
      <c r="L39" s="65">
        <v>11147</v>
      </c>
      <c r="M39" t="s">
        <v>302</v>
      </c>
    </row>
    <row r="40" spans="1:30">
      <c r="A40" s="55">
        <v>360</v>
      </c>
      <c r="B40" s="56" t="s">
        <v>133</v>
      </c>
      <c r="L40" s="65">
        <v>11148</v>
      </c>
      <c r="M40" t="s">
        <v>303</v>
      </c>
    </row>
    <row r="41" spans="1:30">
      <c r="A41" s="52">
        <v>400</v>
      </c>
      <c r="B41" s="53" t="s">
        <v>134</v>
      </c>
      <c r="L41" s="65">
        <v>11149</v>
      </c>
      <c r="M41" t="s">
        <v>304</v>
      </c>
    </row>
    <row r="42" spans="1:30">
      <c r="A42" s="55">
        <v>410</v>
      </c>
      <c r="B42" s="56" t="s">
        <v>135</v>
      </c>
      <c r="L42" s="65">
        <v>11150</v>
      </c>
      <c r="M42" t="s">
        <v>305</v>
      </c>
    </row>
    <row r="43" spans="1:30">
      <c r="A43" s="58">
        <v>411</v>
      </c>
      <c r="B43" s="59" t="s">
        <v>136</v>
      </c>
      <c r="L43" s="65">
        <v>11151</v>
      </c>
      <c r="M43" t="s">
        <v>306</v>
      </c>
    </row>
    <row r="44" spans="1:30">
      <c r="A44" s="58">
        <v>412</v>
      </c>
      <c r="B44" s="59" t="s">
        <v>137</v>
      </c>
      <c r="L44" s="65">
        <v>11152</v>
      </c>
      <c r="M44" t="s">
        <v>307</v>
      </c>
    </row>
    <row r="45" spans="1:30">
      <c r="A45" s="55">
        <v>420</v>
      </c>
      <c r="B45" s="56" t="s">
        <v>138</v>
      </c>
      <c r="L45" s="65">
        <v>11153</v>
      </c>
      <c r="M45" t="s">
        <v>308</v>
      </c>
    </row>
    <row r="46" spans="1:30">
      <c r="A46" s="58">
        <v>421</v>
      </c>
      <c r="B46" s="59" t="s">
        <v>139</v>
      </c>
      <c r="L46" s="65">
        <v>11154</v>
      </c>
      <c r="M46" t="s">
        <v>309</v>
      </c>
    </row>
    <row r="47" spans="1:30">
      <c r="A47" s="58">
        <v>422</v>
      </c>
      <c r="B47" s="59" t="s">
        <v>140</v>
      </c>
      <c r="L47" s="65">
        <v>11155</v>
      </c>
      <c r="M47" t="s">
        <v>310</v>
      </c>
    </row>
    <row r="48" spans="1:30">
      <c r="A48" s="58">
        <v>423</v>
      </c>
      <c r="B48" s="59" t="s">
        <v>141</v>
      </c>
      <c r="L48" s="65">
        <v>11156</v>
      </c>
      <c r="M48" t="s">
        <v>311</v>
      </c>
    </row>
    <row r="49" spans="1:13">
      <c r="A49" s="55">
        <v>430</v>
      </c>
      <c r="B49" s="56" t="s">
        <v>142</v>
      </c>
      <c r="L49" s="65">
        <v>11157</v>
      </c>
      <c r="M49" t="s">
        <v>312</v>
      </c>
    </row>
    <row r="50" spans="1:13">
      <c r="A50" s="58">
        <v>431</v>
      </c>
      <c r="B50" s="59" t="s">
        <v>143</v>
      </c>
      <c r="L50" s="65">
        <v>11158</v>
      </c>
      <c r="M50" t="s">
        <v>313</v>
      </c>
    </row>
    <row r="51" spans="1:13">
      <c r="A51" s="58">
        <v>432</v>
      </c>
      <c r="B51" s="59" t="s">
        <v>144</v>
      </c>
      <c r="L51" s="65">
        <v>11159</v>
      </c>
      <c r="M51" t="s">
        <v>314</v>
      </c>
    </row>
    <row r="52" spans="1:13">
      <c r="A52" s="58">
        <v>433</v>
      </c>
      <c r="B52" s="59" t="s">
        <v>145</v>
      </c>
      <c r="L52" s="65">
        <v>11190</v>
      </c>
      <c r="M52" t="s">
        <v>315</v>
      </c>
    </row>
    <row r="53" spans="1:13">
      <c r="A53" s="58">
        <v>434</v>
      </c>
      <c r="B53" s="59" t="s">
        <v>146</v>
      </c>
      <c r="L53" s="65">
        <v>11191</v>
      </c>
      <c r="M53" t="s">
        <v>316</v>
      </c>
    </row>
    <row r="54" spans="1:13">
      <c r="A54" s="58">
        <v>435</v>
      </c>
      <c r="B54" s="59" t="s">
        <v>147</v>
      </c>
      <c r="L54" s="65">
        <v>11192</v>
      </c>
      <c r="M54" t="s">
        <v>317</v>
      </c>
    </row>
    <row r="55" spans="1:13">
      <c r="A55" s="58">
        <v>436</v>
      </c>
      <c r="B55" s="59" t="s">
        <v>148</v>
      </c>
      <c r="L55" s="65">
        <v>11193</v>
      </c>
      <c r="M55" t="s">
        <v>318</v>
      </c>
    </row>
    <row r="56" spans="1:13">
      <c r="A56" s="55">
        <v>440</v>
      </c>
      <c r="B56" s="56" t="s">
        <v>149</v>
      </c>
      <c r="L56" s="65">
        <v>11194</v>
      </c>
      <c r="M56" t="s">
        <v>319</v>
      </c>
    </row>
    <row r="57" spans="1:13">
      <c r="A57" s="58">
        <v>441</v>
      </c>
      <c r="B57" s="59" t="s">
        <v>150</v>
      </c>
      <c r="L57" s="65">
        <v>11195</v>
      </c>
      <c r="M57" t="s">
        <v>320</v>
      </c>
    </row>
    <row r="58" spans="1:13">
      <c r="A58" s="58">
        <v>442</v>
      </c>
      <c r="B58" s="59" t="s">
        <v>151</v>
      </c>
      <c r="L58" s="65">
        <v>11196</v>
      </c>
      <c r="M58" t="s">
        <v>321</v>
      </c>
    </row>
    <row r="59" spans="1:13">
      <c r="A59" s="58">
        <v>443</v>
      </c>
      <c r="B59" s="59" t="s">
        <v>152</v>
      </c>
      <c r="L59" s="65">
        <v>11197</v>
      </c>
      <c r="M59" t="s">
        <v>322</v>
      </c>
    </row>
    <row r="60" spans="1:13">
      <c r="A60" s="55">
        <v>450</v>
      </c>
      <c r="B60" s="56" t="s">
        <v>153</v>
      </c>
      <c r="L60" s="65">
        <v>11198</v>
      </c>
      <c r="M60" t="s">
        <v>323</v>
      </c>
    </row>
    <row r="61" spans="1:13">
      <c r="A61" s="58">
        <v>451</v>
      </c>
      <c r="B61" s="59" t="s">
        <v>154</v>
      </c>
      <c r="L61" s="65">
        <v>11199</v>
      </c>
      <c r="M61" t="s">
        <v>324</v>
      </c>
    </row>
    <row r="62" spans="1:13">
      <c r="A62" s="58">
        <v>452</v>
      </c>
      <c r="B62" s="59" t="s">
        <v>155</v>
      </c>
      <c r="L62" s="65">
        <v>11200</v>
      </c>
      <c r="M62" t="s">
        <v>325</v>
      </c>
    </row>
    <row r="63" spans="1:13">
      <c r="A63" s="58">
        <v>453</v>
      </c>
      <c r="B63" s="59" t="s">
        <v>156</v>
      </c>
      <c r="L63" s="65">
        <v>11210</v>
      </c>
      <c r="M63" t="s">
        <v>326</v>
      </c>
    </row>
    <row r="64" spans="1:13">
      <c r="A64" s="58">
        <v>454</v>
      </c>
      <c r="B64" s="59" t="s">
        <v>157</v>
      </c>
      <c r="L64" s="65">
        <v>11211</v>
      </c>
      <c r="M64" t="s">
        <v>327</v>
      </c>
    </row>
    <row r="65" spans="1:13">
      <c r="A65" s="58">
        <v>455</v>
      </c>
      <c r="B65" s="59" t="s">
        <v>158</v>
      </c>
      <c r="L65" s="65">
        <v>11212</v>
      </c>
      <c r="M65" t="s">
        <v>328</v>
      </c>
    </row>
    <row r="66" spans="1:13">
      <c r="A66" s="55">
        <v>460</v>
      </c>
      <c r="B66" s="56" t="s">
        <v>159</v>
      </c>
      <c r="L66" s="65">
        <v>11213</v>
      </c>
      <c r="M66" t="s">
        <v>329</v>
      </c>
    </row>
    <row r="67" spans="1:13">
      <c r="A67" s="55">
        <v>470</v>
      </c>
      <c r="B67" s="56" t="s">
        <v>160</v>
      </c>
      <c r="L67" s="65">
        <v>11215</v>
      </c>
      <c r="M67" t="s">
        <v>330</v>
      </c>
    </row>
    <row r="68" spans="1:13">
      <c r="A68" s="58">
        <v>471</v>
      </c>
      <c r="B68" s="59" t="s">
        <v>161</v>
      </c>
      <c r="L68" s="65">
        <v>11216</v>
      </c>
      <c r="M68" t="s">
        <v>331</v>
      </c>
    </row>
    <row r="69" spans="1:13">
      <c r="A69" s="58">
        <v>472</v>
      </c>
      <c r="B69" s="59" t="s">
        <v>162</v>
      </c>
      <c r="L69" s="65">
        <v>11217</v>
      </c>
      <c r="M69" t="s">
        <v>332</v>
      </c>
    </row>
    <row r="70" spans="1:13">
      <c r="A70" s="58">
        <v>473</v>
      </c>
      <c r="B70" s="59" t="s">
        <v>163</v>
      </c>
      <c r="L70" s="65">
        <v>11218</v>
      </c>
      <c r="M70" t="s">
        <v>333</v>
      </c>
    </row>
    <row r="71" spans="1:13">
      <c r="A71" s="58">
        <v>474</v>
      </c>
      <c r="B71" s="59" t="s">
        <v>164</v>
      </c>
      <c r="L71" s="65">
        <v>11219</v>
      </c>
      <c r="M71" t="s">
        <v>334</v>
      </c>
    </row>
    <row r="72" spans="1:13">
      <c r="A72" s="55">
        <v>480</v>
      </c>
      <c r="B72" s="56" t="s">
        <v>165</v>
      </c>
      <c r="L72" s="65">
        <v>11220</v>
      </c>
      <c r="M72" t="s">
        <v>335</v>
      </c>
    </row>
    <row r="73" spans="1:13">
      <c r="A73" s="58">
        <v>481</v>
      </c>
      <c r="B73" s="59" t="s">
        <v>166</v>
      </c>
      <c r="L73" s="65">
        <v>11221</v>
      </c>
      <c r="M73" t="s">
        <v>336</v>
      </c>
    </row>
    <row r="74" spans="1:13">
      <c r="A74" s="58">
        <v>482</v>
      </c>
      <c r="B74" s="59" t="s">
        <v>167</v>
      </c>
      <c r="L74" s="65">
        <v>11222</v>
      </c>
      <c r="M74" t="s">
        <v>337</v>
      </c>
    </row>
    <row r="75" spans="1:13">
      <c r="A75" s="58">
        <v>483</v>
      </c>
      <c r="B75" s="59" t="s">
        <v>168</v>
      </c>
      <c r="L75" s="65">
        <v>11223</v>
      </c>
      <c r="M75" t="s">
        <v>338</v>
      </c>
    </row>
    <row r="76" spans="1:13">
      <c r="A76" s="58">
        <v>484</v>
      </c>
      <c r="B76" s="59" t="s">
        <v>169</v>
      </c>
      <c r="L76" s="65">
        <v>11224</v>
      </c>
      <c r="M76" t="s">
        <v>339</v>
      </c>
    </row>
    <row r="77" spans="1:13">
      <c r="A77" s="58">
        <v>485</v>
      </c>
      <c r="B77" s="59" t="s">
        <v>170</v>
      </c>
      <c r="L77" s="65">
        <v>11225</v>
      </c>
      <c r="M77" t="s">
        <v>340</v>
      </c>
    </row>
    <row r="78" spans="1:13">
      <c r="A78" s="58">
        <v>486</v>
      </c>
      <c r="B78" s="59" t="s">
        <v>171</v>
      </c>
      <c r="L78" s="65">
        <v>11226</v>
      </c>
      <c r="M78" t="s">
        <v>341</v>
      </c>
    </row>
    <row r="79" spans="1:13">
      <c r="A79" s="58">
        <v>487</v>
      </c>
      <c r="B79" s="59" t="s">
        <v>172</v>
      </c>
      <c r="L79" s="65">
        <v>11227</v>
      </c>
      <c r="M79" t="s">
        <v>342</v>
      </c>
    </row>
    <row r="80" spans="1:13">
      <c r="A80" s="55">
        <v>490</v>
      </c>
      <c r="B80" s="56" t="s">
        <v>173</v>
      </c>
      <c r="L80" s="65">
        <v>11228</v>
      </c>
      <c r="M80" t="s">
        <v>343</v>
      </c>
    </row>
    <row r="81" spans="1:13">
      <c r="A81" s="52">
        <v>500</v>
      </c>
      <c r="B81" s="53" t="s">
        <v>174</v>
      </c>
      <c r="L81" s="65">
        <v>11229</v>
      </c>
      <c r="M81" t="s">
        <v>344</v>
      </c>
    </row>
    <row r="82" spans="1:13">
      <c r="A82" s="55">
        <v>510</v>
      </c>
      <c r="B82" s="56" t="s">
        <v>175</v>
      </c>
      <c r="L82" s="65">
        <v>11230</v>
      </c>
      <c r="M82" t="s">
        <v>345</v>
      </c>
    </row>
    <row r="83" spans="1:13">
      <c r="A83" s="55">
        <v>520</v>
      </c>
      <c r="B83" s="56" t="s">
        <v>176</v>
      </c>
      <c r="L83" s="65">
        <v>11231</v>
      </c>
      <c r="M83" t="s">
        <v>345</v>
      </c>
    </row>
    <row r="84" spans="1:13">
      <c r="A84" s="55">
        <v>530</v>
      </c>
      <c r="B84" s="56" t="s">
        <v>177</v>
      </c>
      <c r="L84" s="65">
        <v>11236</v>
      </c>
      <c r="M84" t="s">
        <v>346</v>
      </c>
    </row>
    <row r="85" spans="1:13">
      <c r="A85" s="55">
        <v>540</v>
      </c>
      <c r="B85" s="56" t="s">
        <v>178</v>
      </c>
      <c r="L85" s="65">
        <v>11237</v>
      </c>
      <c r="M85" t="s">
        <v>347</v>
      </c>
    </row>
    <row r="86" spans="1:13">
      <c r="A86" s="55">
        <v>550</v>
      </c>
      <c r="B86" s="56" t="s">
        <v>179</v>
      </c>
      <c r="L86" s="65">
        <v>11238</v>
      </c>
      <c r="M86" t="s">
        <v>348</v>
      </c>
    </row>
    <row r="87" spans="1:13">
      <c r="A87" s="55">
        <v>560</v>
      </c>
      <c r="B87" s="56" t="s">
        <v>180</v>
      </c>
      <c r="L87" s="65">
        <v>11239</v>
      </c>
      <c r="M87" t="s">
        <v>349</v>
      </c>
    </row>
    <row r="88" spans="1:13">
      <c r="A88" s="52">
        <v>600</v>
      </c>
      <c r="B88" s="53" t="s">
        <v>181</v>
      </c>
      <c r="L88" s="65">
        <v>11240</v>
      </c>
      <c r="M88" t="s">
        <v>350</v>
      </c>
    </row>
    <row r="89" spans="1:13">
      <c r="A89" s="55">
        <v>610</v>
      </c>
      <c r="B89" s="56" t="s">
        <v>182</v>
      </c>
      <c r="L89" s="65">
        <v>11241</v>
      </c>
      <c r="M89" t="s">
        <v>350</v>
      </c>
    </row>
    <row r="90" spans="1:13">
      <c r="A90" s="55">
        <v>620</v>
      </c>
      <c r="B90" s="56" t="s">
        <v>183</v>
      </c>
      <c r="L90" s="65">
        <v>11246</v>
      </c>
      <c r="M90" t="s">
        <v>351</v>
      </c>
    </row>
    <row r="91" spans="1:13">
      <c r="A91" s="55">
        <v>630</v>
      </c>
      <c r="B91" s="56" t="s">
        <v>184</v>
      </c>
      <c r="L91" s="65">
        <v>11247</v>
      </c>
      <c r="M91" t="s">
        <v>352</v>
      </c>
    </row>
    <row r="92" spans="1:13">
      <c r="A92" s="55">
        <v>640</v>
      </c>
      <c r="B92" s="56" t="s">
        <v>185</v>
      </c>
      <c r="L92" s="65">
        <v>11248</v>
      </c>
      <c r="M92" t="s">
        <v>353</v>
      </c>
    </row>
    <row r="93" spans="1:13">
      <c r="A93" s="55">
        <v>650</v>
      </c>
      <c r="B93" s="56" t="s">
        <v>186</v>
      </c>
      <c r="L93" s="65">
        <v>11249</v>
      </c>
      <c r="M93" t="s">
        <v>354</v>
      </c>
    </row>
    <row r="94" spans="1:13">
      <c r="A94" s="55">
        <v>660</v>
      </c>
      <c r="B94" s="56" t="s">
        <v>187</v>
      </c>
      <c r="L94" s="65">
        <v>11250</v>
      </c>
      <c r="M94" t="s">
        <v>355</v>
      </c>
    </row>
    <row r="95" spans="1:13">
      <c r="A95" s="52">
        <v>700</v>
      </c>
      <c r="B95" s="53" t="s">
        <v>188</v>
      </c>
      <c r="L95" s="65">
        <v>11251</v>
      </c>
      <c r="M95" t="s">
        <v>356</v>
      </c>
    </row>
    <row r="96" spans="1:13">
      <c r="A96" s="55">
        <v>710</v>
      </c>
      <c r="B96" s="56" t="s">
        <v>189</v>
      </c>
      <c r="L96" s="65">
        <v>11252</v>
      </c>
      <c r="M96" t="s">
        <v>357</v>
      </c>
    </row>
    <row r="97" spans="1:13">
      <c r="A97" s="58">
        <v>711</v>
      </c>
      <c r="B97" s="59" t="s">
        <v>190</v>
      </c>
      <c r="L97" s="65">
        <v>11253</v>
      </c>
      <c r="M97" t="s">
        <v>358</v>
      </c>
    </row>
    <row r="98" spans="1:13">
      <c r="A98" s="58">
        <v>712</v>
      </c>
      <c r="B98" s="59" t="s">
        <v>191</v>
      </c>
      <c r="L98" s="65">
        <v>11255</v>
      </c>
      <c r="M98" t="s">
        <v>359</v>
      </c>
    </row>
    <row r="99" spans="1:13">
      <c r="A99" s="58">
        <v>713</v>
      </c>
      <c r="B99" s="59" t="s">
        <v>192</v>
      </c>
      <c r="L99" s="65">
        <v>11256</v>
      </c>
      <c r="M99" t="s">
        <v>360</v>
      </c>
    </row>
    <row r="100" spans="1:13">
      <c r="A100" s="55">
        <v>720</v>
      </c>
      <c r="B100" s="56" t="s">
        <v>193</v>
      </c>
      <c r="L100" s="65">
        <v>11257</v>
      </c>
      <c r="M100" t="s">
        <v>361</v>
      </c>
    </row>
    <row r="101" spans="1:13">
      <c r="A101" s="58">
        <v>721</v>
      </c>
      <c r="B101" s="59" t="s">
        <v>194</v>
      </c>
      <c r="L101" s="65">
        <v>11258</v>
      </c>
      <c r="M101" t="s">
        <v>362</v>
      </c>
    </row>
    <row r="102" spans="1:13">
      <c r="A102" s="58">
        <v>722</v>
      </c>
      <c r="B102" s="59" t="s">
        <v>195</v>
      </c>
      <c r="L102" s="65">
        <v>11259</v>
      </c>
      <c r="M102" t="s">
        <v>363</v>
      </c>
    </row>
    <row r="103" spans="1:13">
      <c r="A103" s="58">
        <v>723</v>
      </c>
      <c r="B103" s="59" t="s">
        <v>196</v>
      </c>
      <c r="L103" s="65">
        <v>11260</v>
      </c>
      <c r="M103" t="s">
        <v>364</v>
      </c>
    </row>
    <row r="104" spans="1:13">
      <c r="A104" s="58">
        <v>724</v>
      </c>
      <c r="B104" s="59" t="s">
        <v>197</v>
      </c>
      <c r="L104" s="65">
        <v>11261</v>
      </c>
      <c r="M104" t="s">
        <v>365</v>
      </c>
    </row>
    <row r="105" spans="1:13">
      <c r="A105" s="55">
        <v>730</v>
      </c>
      <c r="B105" s="56" t="s">
        <v>198</v>
      </c>
      <c r="L105" s="65">
        <v>11262</v>
      </c>
      <c r="M105" t="s">
        <v>366</v>
      </c>
    </row>
    <row r="106" spans="1:13">
      <c r="A106" s="58">
        <v>731</v>
      </c>
      <c r="B106" s="59" t="s">
        <v>199</v>
      </c>
      <c r="L106" s="65">
        <v>11263</v>
      </c>
      <c r="M106" t="s">
        <v>367</v>
      </c>
    </row>
    <row r="107" spans="1:13">
      <c r="A107" s="58">
        <v>732</v>
      </c>
      <c r="B107" s="59" t="s">
        <v>200</v>
      </c>
      <c r="L107" s="65">
        <v>11264</v>
      </c>
      <c r="M107" t="s">
        <v>368</v>
      </c>
    </row>
    <row r="108" spans="1:13">
      <c r="A108" s="58">
        <v>733</v>
      </c>
      <c r="B108" s="59" t="s">
        <v>201</v>
      </c>
      <c r="L108" s="65">
        <v>11266</v>
      </c>
      <c r="M108" t="s">
        <v>369</v>
      </c>
    </row>
    <row r="109" spans="1:13">
      <c r="A109" s="58">
        <v>734</v>
      </c>
      <c r="B109" s="59" t="s">
        <v>202</v>
      </c>
      <c r="L109" s="65">
        <v>11267</v>
      </c>
      <c r="M109" t="s">
        <v>370</v>
      </c>
    </row>
    <row r="110" spans="1:13">
      <c r="A110" s="55">
        <v>740</v>
      </c>
      <c r="B110" s="56" t="s">
        <v>203</v>
      </c>
      <c r="L110" s="65">
        <v>11268</v>
      </c>
      <c r="M110" t="s">
        <v>371</v>
      </c>
    </row>
    <row r="111" spans="1:13">
      <c r="A111" s="55">
        <v>750</v>
      </c>
      <c r="B111" s="56" t="s">
        <v>204</v>
      </c>
      <c r="L111" s="65">
        <v>11269</v>
      </c>
      <c r="M111" t="s">
        <v>372</v>
      </c>
    </row>
    <row r="112" spans="1:13">
      <c r="A112" s="55">
        <v>760</v>
      </c>
      <c r="B112" s="56" t="s">
        <v>205</v>
      </c>
      <c r="L112" s="65">
        <v>11270</v>
      </c>
      <c r="M112" t="s">
        <v>373</v>
      </c>
    </row>
    <row r="113" spans="1:13">
      <c r="A113" s="52">
        <v>800</v>
      </c>
      <c r="B113" s="53" t="s">
        <v>206</v>
      </c>
      <c r="L113" s="65">
        <v>11271</v>
      </c>
      <c r="M113" t="s">
        <v>373</v>
      </c>
    </row>
    <row r="114" spans="1:13">
      <c r="A114" s="55">
        <v>810</v>
      </c>
      <c r="B114" s="56" t="s">
        <v>207</v>
      </c>
      <c r="L114" s="65">
        <v>11276</v>
      </c>
      <c r="M114" t="s">
        <v>374</v>
      </c>
    </row>
    <row r="115" spans="1:13">
      <c r="A115" s="55">
        <v>820</v>
      </c>
      <c r="B115" s="56" t="s">
        <v>208</v>
      </c>
      <c r="L115" s="65">
        <v>11277</v>
      </c>
      <c r="M115" t="s">
        <v>375</v>
      </c>
    </row>
    <row r="116" spans="1:13">
      <c r="A116" s="55">
        <v>830</v>
      </c>
      <c r="B116" s="56" t="s">
        <v>209</v>
      </c>
      <c r="L116" s="65">
        <v>11278</v>
      </c>
      <c r="M116" t="s">
        <v>376</v>
      </c>
    </row>
    <row r="117" spans="1:13">
      <c r="A117" s="55">
        <v>840</v>
      </c>
      <c r="B117" s="56" t="s">
        <v>210</v>
      </c>
      <c r="L117" s="65">
        <v>11279</v>
      </c>
      <c r="M117" t="s">
        <v>377</v>
      </c>
    </row>
    <row r="118" spans="1:13">
      <c r="A118" s="55">
        <v>850</v>
      </c>
      <c r="B118" s="56" t="s">
        <v>211</v>
      </c>
      <c r="L118" s="65">
        <v>11280</v>
      </c>
      <c r="M118" t="s">
        <v>378</v>
      </c>
    </row>
    <row r="119" spans="1:13">
      <c r="A119" s="55">
        <v>860</v>
      </c>
      <c r="B119" s="56" t="s">
        <v>212</v>
      </c>
      <c r="L119" s="65">
        <v>11281</v>
      </c>
      <c r="M119" t="s">
        <v>378</v>
      </c>
    </row>
    <row r="120" spans="1:13">
      <c r="A120" s="52">
        <v>900</v>
      </c>
      <c r="B120" s="53" t="s">
        <v>213</v>
      </c>
      <c r="L120" s="65">
        <v>11286</v>
      </c>
      <c r="M120" t="s">
        <v>379</v>
      </c>
    </row>
    <row r="121" spans="1:13">
      <c r="A121" s="55">
        <v>910</v>
      </c>
      <c r="B121" s="56" t="s">
        <v>214</v>
      </c>
      <c r="L121" s="65">
        <v>11287</v>
      </c>
      <c r="M121" t="s">
        <v>380</v>
      </c>
    </row>
    <row r="122" spans="1:13">
      <c r="A122" s="58">
        <v>911</v>
      </c>
      <c r="B122" s="59" t="s">
        <v>215</v>
      </c>
      <c r="L122" s="65">
        <v>11288</v>
      </c>
      <c r="M122" t="s">
        <v>381</v>
      </c>
    </row>
    <row r="123" spans="1:13">
      <c r="A123" s="58">
        <v>912</v>
      </c>
      <c r="B123" s="59" t="s">
        <v>216</v>
      </c>
      <c r="L123" s="65">
        <v>11289</v>
      </c>
      <c r="M123" t="s">
        <v>382</v>
      </c>
    </row>
    <row r="124" spans="1:13">
      <c r="A124" s="58">
        <v>913</v>
      </c>
      <c r="B124" s="59" t="s">
        <v>217</v>
      </c>
      <c r="L124" s="65">
        <v>11290</v>
      </c>
      <c r="M124" t="s">
        <v>383</v>
      </c>
    </row>
    <row r="125" spans="1:13">
      <c r="A125" s="58">
        <v>914</v>
      </c>
      <c r="B125" s="59" t="s">
        <v>218</v>
      </c>
      <c r="L125" s="65">
        <v>11291</v>
      </c>
      <c r="M125" t="s">
        <v>384</v>
      </c>
    </row>
    <row r="126" spans="1:13">
      <c r="A126" s="58">
        <v>915</v>
      </c>
      <c r="B126" s="59" t="s">
        <v>219</v>
      </c>
      <c r="L126" s="65">
        <v>11292</v>
      </c>
      <c r="M126" t="s">
        <v>385</v>
      </c>
    </row>
    <row r="127" spans="1:13">
      <c r="A127" s="58">
        <v>916</v>
      </c>
      <c r="B127" s="59" t="s">
        <v>220</v>
      </c>
      <c r="L127" s="65">
        <v>11293</v>
      </c>
      <c r="M127" t="s">
        <v>386</v>
      </c>
    </row>
    <row r="128" spans="1:13">
      <c r="A128" s="55">
        <v>920</v>
      </c>
      <c r="B128" s="56" t="s">
        <v>221</v>
      </c>
      <c r="L128" s="65">
        <v>11294</v>
      </c>
      <c r="M128" t="s">
        <v>387</v>
      </c>
    </row>
    <row r="129" spans="1:13">
      <c r="A129" s="58">
        <v>921</v>
      </c>
      <c r="B129" s="59" t="s">
        <v>222</v>
      </c>
      <c r="L129" s="65">
        <v>11296</v>
      </c>
      <c r="M129" t="s">
        <v>388</v>
      </c>
    </row>
    <row r="130" spans="1:13">
      <c r="A130" s="58">
        <v>922</v>
      </c>
      <c r="B130" s="59" t="s">
        <v>223</v>
      </c>
      <c r="L130" s="65">
        <v>11297</v>
      </c>
      <c r="M130" t="s">
        <v>389</v>
      </c>
    </row>
    <row r="131" spans="1:13">
      <c r="A131" s="58">
        <v>923</v>
      </c>
      <c r="B131" s="59" t="s">
        <v>224</v>
      </c>
      <c r="L131" s="65">
        <v>11298</v>
      </c>
      <c r="M131" t="s">
        <v>390</v>
      </c>
    </row>
    <row r="132" spans="1:13">
      <c r="A132" s="55">
        <v>930</v>
      </c>
      <c r="B132" s="56" t="s">
        <v>225</v>
      </c>
      <c r="L132" s="65">
        <v>11299</v>
      </c>
      <c r="M132" t="s">
        <v>391</v>
      </c>
    </row>
    <row r="133" spans="1:13">
      <c r="A133" s="58">
        <v>931</v>
      </c>
      <c r="B133" s="59" t="s">
        <v>225</v>
      </c>
      <c r="L133" s="65">
        <v>11300</v>
      </c>
      <c r="M133" t="s">
        <v>392</v>
      </c>
    </row>
    <row r="134" spans="1:13">
      <c r="A134" s="58">
        <v>932</v>
      </c>
      <c r="B134" s="59" t="s">
        <v>226</v>
      </c>
      <c r="L134" s="65">
        <v>11310</v>
      </c>
      <c r="M134" t="s">
        <v>392</v>
      </c>
    </row>
    <row r="135" spans="1:13">
      <c r="A135" s="55">
        <v>940</v>
      </c>
      <c r="B135" s="56" t="s">
        <v>227</v>
      </c>
      <c r="L135" s="65">
        <v>11311</v>
      </c>
      <c r="M135" t="s">
        <v>392</v>
      </c>
    </row>
    <row r="136" spans="1:13">
      <c r="A136" s="58">
        <v>941</v>
      </c>
      <c r="B136" s="59" t="s">
        <v>228</v>
      </c>
      <c r="L136" s="65">
        <v>11316</v>
      </c>
      <c r="M136" t="s">
        <v>393</v>
      </c>
    </row>
    <row r="137" spans="1:13">
      <c r="A137" s="58">
        <v>942</v>
      </c>
      <c r="B137" s="59" t="s">
        <v>229</v>
      </c>
      <c r="L137" s="65">
        <v>11317</v>
      </c>
      <c r="M137" t="s">
        <v>394</v>
      </c>
    </row>
    <row r="138" spans="1:13">
      <c r="A138" s="55">
        <v>950</v>
      </c>
      <c r="B138" s="56" t="s">
        <v>230</v>
      </c>
      <c r="L138" s="65">
        <v>11318</v>
      </c>
      <c r="M138" t="s">
        <v>395</v>
      </c>
    </row>
    <row r="139" spans="1:13">
      <c r="A139" s="55">
        <v>960</v>
      </c>
      <c r="B139" s="56" t="s">
        <v>231</v>
      </c>
      <c r="L139" s="65">
        <v>11319</v>
      </c>
      <c r="M139" t="s">
        <v>396</v>
      </c>
    </row>
    <row r="140" spans="1:13">
      <c r="A140" s="55">
        <v>970</v>
      </c>
      <c r="B140" s="56" t="s">
        <v>232</v>
      </c>
      <c r="L140" s="65">
        <v>12000</v>
      </c>
      <c r="M140" t="s">
        <v>397</v>
      </c>
    </row>
    <row r="141" spans="1:13">
      <c r="A141" s="55">
        <v>980</v>
      </c>
      <c r="B141" s="56" t="s">
        <v>233</v>
      </c>
      <c r="L141" s="65">
        <v>12100</v>
      </c>
      <c r="M141" t="s">
        <v>397</v>
      </c>
    </row>
    <row r="142" spans="1:13">
      <c r="L142" s="65">
        <v>12110</v>
      </c>
      <c r="M142" t="s">
        <v>397</v>
      </c>
    </row>
    <row r="143" spans="1:13">
      <c r="L143" s="65">
        <v>12111</v>
      </c>
      <c r="M143" t="s">
        <v>398</v>
      </c>
    </row>
    <row r="144" spans="1:13">
      <c r="L144" s="65">
        <v>12112</v>
      </c>
      <c r="M144" t="s">
        <v>399</v>
      </c>
    </row>
    <row r="145" spans="12:13">
      <c r="L145" s="65">
        <v>12117</v>
      </c>
      <c r="M145" t="s">
        <v>400</v>
      </c>
    </row>
    <row r="146" spans="12:13">
      <c r="L146" s="65">
        <v>12118</v>
      </c>
      <c r="M146" t="s">
        <v>401</v>
      </c>
    </row>
    <row r="147" spans="12:13">
      <c r="L147" s="65">
        <v>12119</v>
      </c>
      <c r="M147" t="s">
        <v>402</v>
      </c>
    </row>
    <row r="148" spans="12:13">
      <c r="L148" s="65">
        <v>13000</v>
      </c>
      <c r="M148" t="s">
        <v>403</v>
      </c>
    </row>
    <row r="149" spans="12:13">
      <c r="L149" s="65">
        <v>13100</v>
      </c>
      <c r="M149" t="s">
        <v>403</v>
      </c>
    </row>
    <row r="150" spans="12:13">
      <c r="L150" s="65">
        <v>13110</v>
      </c>
      <c r="M150" t="s">
        <v>403</v>
      </c>
    </row>
    <row r="151" spans="12:13">
      <c r="L151" s="65">
        <v>13111</v>
      </c>
      <c r="M151" t="s">
        <v>404</v>
      </c>
    </row>
    <row r="152" spans="12:13">
      <c r="L152" s="65">
        <v>13112</v>
      </c>
      <c r="M152" t="s">
        <v>405</v>
      </c>
    </row>
    <row r="153" spans="12:13">
      <c r="L153" s="65">
        <v>13113</v>
      </c>
      <c r="M153" t="s">
        <v>406</v>
      </c>
    </row>
    <row r="154" spans="12:13">
      <c r="L154" s="65">
        <v>13114</v>
      </c>
      <c r="M154" t="s">
        <v>407</v>
      </c>
    </row>
    <row r="155" spans="12:13">
      <c r="L155" s="65">
        <v>13115</v>
      </c>
      <c r="M155" t="s">
        <v>408</v>
      </c>
    </row>
    <row r="156" spans="12:13">
      <c r="L156" s="65">
        <v>13117</v>
      </c>
      <c r="M156" t="s">
        <v>409</v>
      </c>
    </row>
    <row r="157" spans="12:13">
      <c r="L157" s="65">
        <v>13118</v>
      </c>
      <c r="M157" t="s">
        <v>410</v>
      </c>
    </row>
    <row r="158" spans="12:13">
      <c r="L158" s="65">
        <v>13119</v>
      </c>
      <c r="M158" t="s">
        <v>411</v>
      </c>
    </row>
    <row r="159" spans="12:13">
      <c r="L159" s="65">
        <v>14000</v>
      </c>
      <c r="M159" t="s">
        <v>412</v>
      </c>
    </row>
    <row r="160" spans="12:13">
      <c r="L160" s="65">
        <v>14100</v>
      </c>
      <c r="M160" t="s">
        <v>413</v>
      </c>
    </row>
    <row r="161" spans="12:13">
      <c r="L161" s="65">
        <v>14110</v>
      </c>
      <c r="M161" t="s">
        <v>413</v>
      </c>
    </row>
    <row r="162" spans="12:13">
      <c r="L162" s="65">
        <v>14111</v>
      </c>
      <c r="M162" t="s">
        <v>414</v>
      </c>
    </row>
    <row r="163" spans="12:13">
      <c r="L163" s="65">
        <v>14112</v>
      </c>
      <c r="M163" t="s">
        <v>415</v>
      </c>
    </row>
    <row r="164" spans="12:13">
      <c r="L164" s="65">
        <v>14113</v>
      </c>
      <c r="M164" t="s">
        <v>416</v>
      </c>
    </row>
    <row r="165" spans="12:13">
      <c r="L165" s="65">
        <v>14114</v>
      </c>
      <c r="M165" t="s">
        <v>417</v>
      </c>
    </row>
    <row r="166" spans="12:13">
      <c r="L166" s="65">
        <v>14115</v>
      </c>
      <c r="M166" t="s">
        <v>418</v>
      </c>
    </row>
    <row r="167" spans="12:13">
      <c r="L167" s="65">
        <v>14117</v>
      </c>
      <c r="M167" t="s">
        <v>419</v>
      </c>
    </row>
    <row r="168" spans="12:13">
      <c r="L168" s="65">
        <v>14118</v>
      </c>
      <c r="M168" t="s">
        <v>420</v>
      </c>
    </row>
    <row r="169" spans="12:13">
      <c r="L169" s="65">
        <v>14119</v>
      </c>
      <c r="M169" t="s">
        <v>421</v>
      </c>
    </row>
    <row r="170" spans="12:13">
      <c r="L170" s="65">
        <v>14200</v>
      </c>
      <c r="M170" t="s">
        <v>422</v>
      </c>
    </row>
    <row r="171" spans="12:13">
      <c r="L171" s="65">
        <v>14210</v>
      </c>
      <c r="M171" t="s">
        <v>422</v>
      </c>
    </row>
    <row r="172" spans="12:13">
      <c r="L172" s="65">
        <v>14211</v>
      </c>
      <c r="M172" t="s">
        <v>423</v>
      </c>
    </row>
    <row r="173" spans="12:13">
      <c r="L173" s="65">
        <v>14212</v>
      </c>
      <c r="M173" t="s">
        <v>424</v>
      </c>
    </row>
    <row r="174" spans="12:13">
      <c r="L174" s="65">
        <v>14213</v>
      </c>
      <c r="M174" t="s">
        <v>425</v>
      </c>
    </row>
    <row r="175" spans="12:13">
      <c r="L175" s="65">
        <v>14217</v>
      </c>
      <c r="M175" t="s">
        <v>426</v>
      </c>
    </row>
    <row r="176" spans="12:13">
      <c r="L176" s="65">
        <v>14218</v>
      </c>
      <c r="M176" t="s">
        <v>427</v>
      </c>
    </row>
    <row r="177" spans="12:13">
      <c r="L177" s="65">
        <v>14219</v>
      </c>
      <c r="M177" t="s">
        <v>428</v>
      </c>
    </row>
    <row r="178" spans="12:13">
      <c r="L178" s="65">
        <v>14300</v>
      </c>
      <c r="M178" t="s">
        <v>429</v>
      </c>
    </row>
    <row r="179" spans="12:13">
      <c r="L179" s="65">
        <v>14310</v>
      </c>
      <c r="M179" t="s">
        <v>430</v>
      </c>
    </row>
    <row r="180" spans="12:13">
      <c r="L180" s="65">
        <v>14311</v>
      </c>
      <c r="M180" t="s">
        <v>430</v>
      </c>
    </row>
    <row r="181" spans="12:13">
      <c r="L181" s="65">
        <v>14317</v>
      </c>
      <c r="M181" t="s">
        <v>431</v>
      </c>
    </row>
    <row r="182" spans="12:13">
      <c r="L182" s="65">
        <v>14318</v>
      </c>
      <c r="M182" t="s">
        <v>432</v>
      </c>
    </row>
    <row r="183" spans="12:13">
      <c r="L183" s="65">
        <v>14319</v>
      </c>
      <c r="M183" t="s">
        <v>433</v>
      </c>
    </row>
    <row r="184" spans="12:13">
      <c r="L184" s="65">
        <v>14320</v>
      </c>
      <c r="M184" t="s">
        <v>434</v>
      </c>
    </row>
    <row r="185" spans="12:13">
      <c r="L185" s="65">
        <v>14321</v>
      </c>
      <c r="M185" t="s">
        <v>434</v>
      </c>
    </row>
    <row r="186" spans="12:13">
      <c r="L186" s="65">
        <v>14327</v>
      </c>
      <c r="M186" t="s">
        <v>435</v>
      </c>
    </row>
    <row r="187" spans="12:13">
      <c r="L187" s="65">
        <v>14328</v>
      </c>
      <c r="M187" t="s">
        <v>436</v>
      </c>
    </row>
    <row r="188" spans="12:13">
      <c r="L188" s="65">
        <v>14329</v>
      </c>
      <c r="M188" t="s">
        <v>437</v>
      </c>
    </row>
    <row r="189" spans="12:13">
      <c r="L189" s="65">
        <v>15000</v>
      </c>
      <c r="M189" t="s">
        <v>438</v>
      </c>
    </row>
    <row r="190" spans="12:13">
      <c r="L190" s="65">
        <v>15100</v>
      </c>
      <c r="M190" t="s">
        <v>439</v>
      </c>
    </row>
    <row r="191" spans="12:13">
      <c r="L191" s="65">
        <v>15110</v>
      </c>
      <c r="M191" t="s">
        <v>440</v>
      </c>
    </row>
    <row r="192" spans="12:13">
      <c r="L192" s="65">
        <v>15111</v>
      </c>
      <c r="M192" t="s">
        <v>441</v>
      </c>
    </row>
    <row r="193" spans="12:13">
      <c r="L193" s="65">
        <v>15112</v>
      </c>
      <c r="M193" t="s">
        <v>442</v>
      </c>
    </row>
    <row r="194" spans="12:13">
      <c r="L194" s="65">
        <v>15113</v>
      </c>
      <c r="M194" t="s">
        <v>443</v>
      </c>
    </row>
    <row r="195" spans="12:13">
      <c r="L195" s="65">
        <v>15114</v>
      </c>
      <c r="M195" t="s">
        <v>444</v>
      </c>
    </row>
    <row r="196" spans="12:13">
      <c r="L196" s="65">
        <v>15115</v>
      </c>
      <c r="M196" t="s">
        <v>445</v>
      </c>
    </row>
    <row r="197" spans="12:13">
      <c r="L197" s="65">
        <v>15120</v>
      </c>
      <c r="M197" t="s">
        <v>446</v>
      </c>
    </row>
    <row r="198" spans="12:13">
      <c r="L198" s="65">
        <v>15121</v>
      </c>
      <c r="M198" t="s">
        <v>447</v>
      </c>
    </row>
    <row r="199" spans="12:13">
      <c r="L199" s="65">
        <v>15122</v>
      </c>
      <c r="M199" t="s">
        <v>448</v>
      </c>
    </row>
    <row r="200" spans="12:13">
      <c r="L200" s="65">
        <v>15123</v>
      </c>
      <c r="M200" t="s">
        <v>449</v>
      </c>
    </row>
    <row r="201" spans="12:13">
      <c r="L201" s="65">
        <v>15124</v>
      </c>
      <c r="M201" t="s">
        <v>450</v>
      </c>
    </row>
    <row r="202" spans="12:13">
      <c r="L202" s="65">
        <v>15125</v>
      </c>
      <c r="M202" t="s">
        <v>451</v>
      </c>
    </row>
    <row r="203" spans="12:13">
      <c r="L203" s="65">
        <v>15126</v>
      </c>
      <c r="M203" t="s">
        <v>452</v>
      </c>
    </row>
    <row r="204" spans="12:13">
      <c r="L204" s="65">
        <v>15127</v>
      </c>
      <c r="M204" t="s">
        <v>453</v>
      </c>
    </row>
    <row r="205" spans="12:13">
      <c r="L205" s="65">
        <v>15128</v>
      </c>
      <c r="M205" t="s">
        <v>454</v>
      </c>
    </row>
    <row r="206" spans="12:13">
      <c r="L206" s="65">
        <v>15129</v>
      </c>
      <c r="M206" t="s">
        <v>455</v>
      </c>
    </row>
    <row r="207" spans="12:13">
      <c r="L207" s="65">
        <v>15130</v>
      </c>
      <c r="M207" t="s">
        <v>456</v>
      </c>
    </row>
    <row r="208" spans="12:13">
      <c r="L208" s="65">
        <v>15131</v>
      </c>
      <c r="M208" t="s">
        <v>456</v>
      </c>
    </row>
    <row r="209" spans="12:13">
      <c r="L209" s="65">
        <v>15140</v>
      </c>
      <c r="M209" t="s">
        <v>457</v>
      </c>
    </row>
    <row r="210" spans="12:13">
      <c r="L210" s="65">
        <v>15141</v>
      </c>
      <c r="M210" t="s">
        <v>457</v>
      </c>
    </row>
    <row r="211" spans="12:13">
      <c r="L211" s="65">
        <v>15150</v>
      </c>
      <c r="M211" t="s">
        <v>458</v>
      </c>
    </row>
    <row r="212" spans="12:13">
      <c r="L212" s="65">
        <v>15151</v>
      </c>
      <c r="M212" t="s">
        <v>458</v>
      </c>
    </row>
    <row r="213" spans="12:13">
      <c r="L213" s="65">
        <v>15160</v>
      </c>
      <c r="M213" t="s">
        <v>459</v>
      </c>
    </row>
    <row r="214" spans="12:13">
      <c r="L214" s="65">
        <v>15161</v>
      </c>
      <c r="M214" t="s">
        <v>459</v>
      </c>
    </row>
    <row r="215" spans="12:13">
      <c r="L215" s="65">
        <v>15170</v>
      </c>
      <c r="M215" t="s">
        <v>460</v>
      </c>
    </row>
    <row r="216" spans="12:13">
      <c r="L216" s="65">
        <v>15171</v>
      </c>
      <c r="M216" t="s">
        <v>460</v>
      </c>
    </row>
    <row r="217" spans="12:13">
      <c r="L217" s="65">
        <v>15180</v>
      </c>
      <c r="M217" t="s">
        <v>461</v>
      </c>
    </row>
    <row r="218" spans="12:13">
      <c r="L218" s="65">
        <v>15181</v>
      </c>
      <c r="M218" t="s">
        <v>462</v>
      </c>
    </row>
    <row r="219" spans="12:13">
      <c r="L219" s="65">
        <v>15182</v>
      </c>
      <c r="M219" t="s">
        <v>463</v>
      </c>
    </row>
    <row r="220" spans="12:13">
      <c r="L220" s="65">
        <v>15200</v>
      </c>
      <c r="M220" t="s">
        <v>464</v>
      </c>
    </row>
    <row r="221" spans="12:13">
      <c r="L221" s="65">
        <v>15210</v>
      </c>
      <c r="M221" t="s">
        <v>465</v>
      </c>
    </row>
    <row r="222" spans="12:13">
      <c r="L222" s="65">
        <v>15211</v>
      </c>
      <c r="M222" t="s">
        <v>466</v>
      </c>
    </row>
    <row r="223" spans="12:13">
      <c r="L223" s="65">
        <v>15212</v>
      </c>
      <c r="M223" t="s">
        <v>467</v>
      </c>
    </row>
    <row r="224" spans="12:13">
      <c r="L224" s="65">
        <v>15213</v>
      </c>
      <c r="M224" t="s">
        <v>468</v>
      </c>
    </row>
    <row r="225" spans="12:13">
      <c r="L225" s="65">
        <v>15214</v>
      </c>
      <c r="M225" t="s">
        <v>469</v>
      </c>
    </row>
    <row r="226" spans="12:13">
      <c r="L226" s="65">
        <v>15215</v>
      </c>
      <c r="M226" t="s">
        <v>470</v>
      </c>
    </row>
    <row r="227" spans="12:13">
      <c r="L227" s="65">
        <v>15220</v>
      </c>
      <c r="M227" t="s">
        <v>471</v>
      </c>
    </row>
    <row r="228" spans="12:13">
      <c r="L228" s="65">
        <v>15221</v>
      </c>
      <c r="M228" t="s">
        <v>472</v>
      </c>
    </row>
    <row r="229" spans="12:13">
      <c r="L229" s="65">
        <v>15222</v>
      </c>
      <c r="M229" t="s">
        <v>473</v>
      </c>
    </row>
    <row r="230" spans="12:13">
      <c r="L230" s="65">
        <v>15223</v>
      </c>
      <c r="M230" t="s">
        <v>474</v>
      </c>
    </row>
    <row r="231" spans="12:13">
      <c r="L231" s="65">
        <v>15224</v>
      </c>
      <c r="M231" t="s">
        <v>475</v>
      </c>
    </row>
    <row r="232" spans="12:13">
      <c r="L232" s="65">
        <v>15225</v>
      </c>
      <c r="M232" t="s">
        <v>476</v>
      </c>
    </row>
    <row r="233" spans="12:13">
      <c r="L233" s="65">
        <v>15226</v>
      </c>
      <c r="M233" t="s">
        <v>477</v>
      </c>
    </row>
    <row r="234" spans="12:13">
      <c r="L234" s="65">
        <v>15227</v>
      </c>
      <c r="M234" t="s">
        <v>478</v>
      </c>
    </row>
    <row r="235" spans="12:13">
      <c r="L235" s="65">
        <v>15228</v>
      </c>
      <c r="M235" t="s">
        <v>479</v>
      </c>
    </row>
    <row r="236" spans="12:13">
      <c r="L236" s="65">
        <v>15229</v>
      </c>
      <c r="M236" t="s">
        <v>480</v>
      </c>
    </row>
    <row r="237" spans="12:13">
      <c r="L237" s="65">
        <v>15230</v>
      </c>
      <c r="M237" t="s">
        <v>481</v>
      </c>
    </row>
    <row r="238" spans="12:13">
      <c r="L238" s="65">
        <v>15231</v>
      </c>
      <c r="M238" t="s">
        <v>481</v>
      </c>
    </row>
    <row r="239" spans="12:13">
      <c r="L239" s="65">
        <v>15240</v>
      </c>
      <c r="M239" t="s">
        <v>482</v>
      </c>
    </row>
    <row r="240" spans="12:13">
      <c r="L240" s="65">
        <v>15241</v>
      </c>
      <c r="M240" t="s">
        <v>482</v>
      </c>
    </row>
    <row r="241" spans="12:13">
      <c r="L241" s="65">
        <v>15250</v>
      </c>
      <c r="M241" t="s">
        <v>483</v>
      </c>
    </row>
    <row r="242" spans="12:13">
      <c r="L242" s="65">
        <v>15251</v>
      </c>
      <c r="M242" t="s">
        <v>483</v>
      </c>
    </row>
    <row r="243" spans="12:13">
      <c r="L243" s="65">
        <v>15260</v>
      </c>
      <c r="M243" t="s">
        <v>484</v>
      </c>
    </row>
    <row r="244" spans="12:13">
      <c r="L244" s="65">
        <v>15261</v>
      </c>
      <c r="M244" t="s">
        <v>484</v>
      </c>
    </row>
    <row r="245" spans="12:13">
      <c r="L245" s="65">
        <v>15270</v>
      </c>
      <c r="M245" t="s">
        <v>485</v>
      </c>
    </row>
    <row r="246" spans="12:13">
      <c r="L246" s="65">
        <v>15271</v>
      </c>
      <c r="M246" t="s">
        <v>485</v>
      </c>
    </row>
    <row r="247" spans="12:13">
      <c r="L247" s="65">
        <v>15280</v>
      </c>
      <c r="M247" t="s">
        <v>486</v>
      </c>
    </row>
    <row r="248" spans="12:13">
      <c r="L248" s="65">
        <v>15281</v>
      </c>
      <c r="M248" t="s">
        <v>487</v>
      </c>
    </row>
    <row r="249" spans="12:13">
      <c r="L249" s="65">
        <v>15282</v>
      </c>
      <c r="M249" t="s">
        <v>488</v>
      </c>
    </row>
    <row r="250" spans="12:13">
      <c r="L250" s="65">
        <v>16000</v>
      </c>
      <c r="M250" t="s">
        <v>489</v>
      </c>
    </row>
    <row r="251" spans="12:13">
      <c r="L251" s="65">
        <v>16100</v>
      </c>
      <c r="M251" t="s">
        <v>489</v>
      </c>
    </row>
    <row r="252" spans="12:13">
      <c r="L252" s="65">
        <v>16110</v>
      </c>
      <c r="M252" t="s">
        <v>490</v>
      </c>
    </row>
    <row r="253" spans="12:13">
      <c r="L253" s="65">
        <v>16111</v>
      </c>
      <c r="M253" t="s">
        <v>490</v>
      </c>
    </row>
    <row r="254" spans="12:13">
      <c r="L254" s="65">
        <v>16117</v>
      </c>
      <c r="M254" t="s">
        <v>491</v>
      </c>
    </row>
    <row r="255" spans="12:13">
      <c r="L255" s="65">
        <v>16118</v>
      </c>
      <c r="M255" t="s">
        <v>492</v>
      </c>
    </row>
    <row r="256" spans="12:13">
      <c r="L256" s="65">
        <v>16119</v>
      </c>
      <c r="M256" t="s">
        <v>493</v>
      </c>
    </row>
    <row r="257" spans="12:13">
      <c r="L257" s="65">
        <v>16120</v>
      </c>
      <c r="M257" t="s">
        <v>494</v>
      </c>
    </row>
    <row r="258" spans="12:13">
      <c r="L258" s="65">
        <v>16121</v>
      </c>
      <c r="M258" t="s">
        <v>494</v>
      </c>
    </row>
    <row r="259" spans="12:13">
      <c r="L259" s="65">
        <v>16127</v>
      </c>
      <c r="M259" t="s">
        <v>495</v>
      </c>
    </row>
    <row r="260" spans="12:13">
      <c r="L260" s="65">
        <v>16128</v>
      </c>
      <c r="M260" t="s">
        <v>496</v>
      </c>
    </row>
    <row r="261" spans="12:13">
      <c r="L261" s="65">
        <v>16129</v>
      </c>
      <c r="M261" t="s">
        <v>497</v>
      </c>
    </row>
    <row r="262" spans="12:13">
      <c r="L262" s="65">
        <v>16130</v>
      </c>
      <c r="M262" t="s">
        <v>498</v>
      </c>
    </row>
    <row r="263" spans="12:13">
      <c r="L263" s="65">
        <v>16131</v>
      </c>
      <c r="M263" t="s">
        <v>498</v>
      </c>
    </row>
    <row r="264" spans="12:13">
      <c r="L264" s="65">
        <v>16137</v>
      </c>
      <c r="M264" t="s">
        <v>499</v>
      </c>
    </row>
    <row r="265" spans="12:13">
      <c r="L265" s="65">
        <v>16138</v>
      </c>
      <c r="M265" t="s">
        <v>500</v>
      </c>
    </row>
    <row r="266" spans="12:13">
      <c r="L266" s="65">
        <v>16139</v>
      </c>
      <c r="M266" t="s">
        <v>501</v>
      </c>
    </row>
    <row r="267" spans="12:13">
      <c r="L267" s="65">
        <v>16140</v>
      </c>
      <c r="M267" t="s">
        <v>502</v>
      </c>
    </row>
    <row r="268" spans="12:13">
      <c r="L268" s="65">
        <v>16141</v>
      </c>
      <c r="M268" t="s">
        <v>502</v>
      </c>
    </row>
    <row r="269" spans="12:13">
      <c r="L269" s="65">
        <v>16147</v>
      </c>
      <c r="M269" t="s">
        <v>503</v>
      </c>
    </row>
    <row r="270" spans="12:13">
      <c r="L270" s="65">
        <v>16148</v>
      </c>
      <c r="M270" t="s">
        <v>504</v>
      </c>
    </row>
    <row r="271" spans="12:13">
      <c r="L271" s="65">
        <v>16149</v>
      </c>
      <c r="M271" t="s">
        <v>505</v>
      </c>
    </row>
    <row r="272" spans="12:13">
      <c r="L272" s="65">
        <v>16150</v>
      </c>
      <c r="M272" t="s">
        <v>506</v>
      </c>
    </row>
    <row r="273" spans="12:13">
      <c r="L273" s="65">
        <v>16151</v>
      </c>
      <c r="M273" t="s">
        <v>506</v>
      </c>
    </row>
    <row r="274" spans="12:13">
      <c r="L274" s="65">
        <v>16157</v>
      </c>
      <c r="M274" t="s">
        <v>507</v>
      </c>
    </row>
    <row r="275" spans="12:13">
      <c r="L275" s="65">
        <v>16158</v>
      </c>
      <c r="M275" t="s">
        <v>508</v>
      </c>
    </row>
    <row r="276" spans="12:13">
      <c r="L276" s="65">
        <v>16159</v>
      </c>
      <c r="M276" t="s">
        <v>509</v>
      </c>
    </row>
    <row r="277" spans="12:13">
      <c r="L277" s="65">
        <v>16160</v>
      </c>
      <c r="M277" t="s">
        <v>510</v>
      </c>
    </row>
    <row r="278" spans="12:13">
      <c r="L278" s="65">
        <v>16161</v>
      </c>
      <c r="M278" t="s">
        <v>510</v>
      </c>
    </row>
    <row r="279" spans="12:13">
      <c r="L279" s="65">
        <v>16167</v>
      </c>
      <c r="M279" t="s">
        <v>511</v>
      </c>
    </row>
    <row r="280" spans="12:13">
      <c r="L280" s="65">
        <v>16168</v>
      </c>
      <c r="M280" t="s">
        <v>512</v>
      </c>
    </row>
    <row r="281" spans="12:13">
      <c r="L281" s="65">
        <v>16169</v>
      </c>
      <c r="M281" t="s">
        <v>513</v>
      </c>
    </row>
    <row r="282" spans="12:13">
      <c r="L282" s="65">
        <v>16170</v>
      </c>
      <c r="M282" t="s">
        <v>514</v>
      </c>
    </row>
    <row r="283" spans="12:13">
      <c r="L283" s="65">
        <v>16171</v>
      </c>
      <c r="M283" t="s">
        <v>514</v>
      </c>
    </row>
    <row r="284" spans="12:13">
      <c r="L284" s="65">
        <v>16177</v>
      </c>
      <c r="M284" t="s">
        <v>515</v>
      </c>
    </row>
    <row r="285" spans="12:13">
      <c r="L285" s="65">
        <v>16178</v>
      </c>
      <c r="M285" t="s">
        <v>516</v>
      </c>
    </row>
    <row r="286" spans="12:13">
      <c r="L286" s="65">
        <v>16179</v>
      </c>
      <c r="M286" t="s">
        <v>517</v>
      </c>
    </row>
    <row r="287" spans="12:13">
      <c r="L287" s="65">
        <v>16180</v>
      </c>
      <c r="M287" t="s">
        <v>518</v>
      </c>
    </row>
    <row r="288" spans="12:13">
      <c r="L288" s="65">
        <v>16181</v>
      </c>
      <c r="M288" t="s">
        <v>518</v>
      </c>
    </row>
    <row r="289" spans="12:13">
      <c r="L289" s="65">
        <v>16190</v>
      </c>
      <c r="M289" t="s">
        <v>519</v>
      </c>
    </row>
    <row r="290" spans="12:13">
      <c r="L290" s="65">
        <v>16191</v>
      </c>
      <c r="M290" t="s">
        <v>519</v>
      </c>
    </row>
    <row r="291" spans="12:13">
      <c r="L291" s="65">
        <v>20000</v>
      </c>
      <c r="M291" t="s">
        <v>520</v>
      </c>
    </row>
    <row r="292" spans="12:13">
      <c r="L292" s="65">
        <v>21000</v>
      </c>
      <c r="M292" t="s">
        <v>521</v>
      </c>
    </row>
    <row r="293" spans="12:13">
      <c r="L293" s="65">
        <v>21100</v>
      </c>
      <c r="M293" t="s">
        <v>522</v>
      </c>
    </row>
    <row r="294" spans="12:13">
      <c r="L294" s="65">
        <v>21110</v>
      </c>
      <c r="M294" t="s">
        <v>522</v>
      </c>
    </row>
    <row r="295" spans="12:13">
      <c r="L295" s="65">
        <v>21111</v>
      </c>
      <c r="M295" t="s">
        <v>522</v>
      </c>
    </row>
    <row r="296" spans="12:13">
      <c r="L296" s="65">
        <v>21117</v>
      </c>
      <c r="M296" t="s">
        <v>523</v>
      </c>
    </row>
    <row r="297" spans="12:13">
      <c r="L297" s="65">
        <v>21118</v>
      </c>
      <c r="M297" t="s">
        <v>524</v>
      </c>
    </row>
    <row r="298" spans="12:13">
      <c r="L298" s="65">
        <v>21119</v>
      </c>
      <c r="M298" t="s">
        <v>525</v>
      </c>
    </row>
    <row r="299" spans="12:13">
      <c r="L299" s="65">
        <v>21200</v>
      </c>
      <c r="M299" t="s">
        <v>526</v>
      </c>
    </row>
    <row r="300" spans="12:13">
      <c r="L300" s="65">
        <v>21210</v>
      </c>
      <c r="M300" t="s">
        <v>527</v>
      </c>
    </row>
    <row r="301" spans="12:13">
      <c r="L301" s="65">
        <v>21211</v>
      </c>
      <c r="M301" t="s">
        <v>527</v>
      </c>
    </row>
    <row r="302" spans="12:13">
      <c r="L302" s="65">
        <v>21220</v>
      </c>
      <c r="M302" t="s">
        <v>528</v>
      </c>
    </row>
    <row r="303" spans="12:13">
      <c r="L303" s="65">
        <v>21221</v>
      </c>
      <c r="M303" t="s">
        <v>528</v>
      </c>
    </row>
    <row r="304" spans="12:13">
      <c r="L304" s="65">
        <v>21230</v>
      </c>
      <c r="M304" t="s">
        <v>529</v>
      </c>
    </row>
    <row r="305" spans="12:13">
      <c r="L305" s="65">
        <v>21231</v>
      </c>
      <c r="M305" t="s">
        <v>529</v>
      </c>
    </row>
    <row r="306" spans="12:13">
      <c r="L306" s="65">
        <v>21300</v>
      </c>
      <c r="M306" t="s">
        <v>530</v>
      </c>
    </row>
    <row r="307" spans="12:13">
      <c r="L307" s="65">
        <v>21310</v>
      </c>
      <c r="M307" t="s">
        <v>530</v>
      </c>
    </row>
    <row r="308" spans="12:13">
      <c r="L308" s="65">
        <v>21311</v>
      </c>
      <c r="M308" t="s">
        <v>531</v>
      </c>
    </row>
    <row r="309" spans="12:13">
      <c r="L309" s="65">
        <v>21312</v>
      </c>
      <c r="M309" t="s">
        <v>532</v>
      </c>
    </row>
    <row r="310" spans="12:13">
      <c r="L310" s="65">
        <v>21313</v>
      </c>
      <c r="M310" t="s">
        <v>533</v>
      </c>
    </row>
    <row r="311" spans="12:13">
      <c r="L311" s="65">
        <v>21314</v>
      </c>
      <c r="M311" t="s">
        <v>534</v>
      </c>
    </row>
    <row r="312" spans="12:13">
      <c r="L312" s="65">
        <v>21319</v>
      </c>
      <c r="M312" t="s">
        <v>535</v>
      </c>
    </row>
    <row r="313" spans="12:13">
      <c r="L313" s="65">
        <v>22000</v>
      </c>
      <c r="M313" t="s">
        <v>536</v>
      </c>
    </row>
    <row r="314" spans="12:13">
      <c r="L314" s="65">
        <v>22100</v>
      </c>
      <c r="M314" t="s">
        <v>537</v>
      </c>
    </row>
    <row r="315" spans="12:13">
      <c r="L315" s="65">
        <v>22110</v>
      </c>
      <c r="M315" t="s">
        <v>537</v>
      </c>
    </row>
    <row r="316" spans="12:13">
      <c r="L316" s="65">
        <v>22111</v>
      </c>
      <c r="M316" t="s">
        <v>537</v>
      </c>
    </row>
    <row r="317" spans="12:13">
      <c r="L317" s="65">
        <v>22120</v>
      </c>
      <c r="M317" t="s">
        <v>538</v>
      </c>
    </row>
    <row r="318" spans="12:13">
      <c r="L318" s="65">
        <v>22121</v>
      </c>
      <c r="M318" t="s">
        <v>538</v>
      </c>
    </row>
    <row r="319" spans="12:13">
      <c r="L319" s="65">
        <v>22129</v>
      </c>
      <c r="M319" t="s">
        <v>539</v>
      </c>
    </row>
    <row r="320" spans="12:13">
      <c r="L320" s="65">
        <v>22200</v>
      </c>
      <c r="M320" t="s">
        <v>540</v>
      </c>
    </row>
    <row r="321" spans="12:13">
      <c r="L321" s="65">
        <v>22210</v>
      </c>
      <c r="M321" t="s">
        <v>541</v>
      </c>
    </row>
    <row r="322" spans="12:13">
      <c r="L322" s="65">
        <v>22211</v>
      </c>
      <c r="M322" t="s">
        <v>542</v>
      </c>
    </row>
    <row r="323" spans="12:13">
      <c r="L323" s="65">
        <v>22220</v>
      </c>
      <c r="M323" t="s">
        <v>543</v>
      </c>
    </row>
    <row r="324" spans="12:13">
      <c r="L324" s="65">
        <v>22221</v>
      </c>
      <c r="M324" t="s">
        <v>544</v>
      </c>
    </row>
    <row r="325" spans="12:13">
      <c r="L325" s="65">
        <v>22222</v>
      </c>
      <c r="M325" t="s">
        <v>545</v>
      </c>
    </row>
    <row r="326" spans="12:13">
      <c r="L326" s="65">
        <v>22230</v>
      </c>
      <c r="M326" t="s">
        <v>546</v>
      </c>
    </row>
    <row r="327" spans="12:13">
      <c r="L327" s="65">
        <v>22231</v>
      </c>
      <c r="M327" t="s">
        <v>547</v>
      </c>
    </row>
    <row r="328" spans="12:13">
      <c r="L328" s="65">
        <v>22232</v>
      </c>
      <c r="M328" t="s">
        <v>548</v>
      </c>
    </row>
    <row r="329" spans="12:13">
      <c r="L329" s="65">
        <v>22233</v>
      </c>
      <c r="M329" t="s">
        <v>549</v>
      </c>
    </row>
    <row r="330" spans="12:13">
      <c r="L330" s="65">
        <v>22234</v>
      </c>
      <c r="M330" t="s">
        <v>550</v>
      </c>
    </row>
    <row r="331" spans="12:13">
      <c r="L331" s="65">
        <v>22235</v>
      </c>
      <c r="M331" t="s">
        <v>551</v>
      </c>
    </row>
    <row r="332" spans="12:13">
      <c r="L332" s="65">
        <v>22236</v>
      </c>
      <c r="M332" t="s">
        <v>552</v>
      </c>
    </row>
    <row r="333" spans="12:13">
      <c r="L333" s="65">
        <v>22237</v>
      </c>
      <c r="M333" t="s">
        <v>553</v>
      </c>
    </row>
    <row r="334" spans="12:13">
      <c r="L334" s="65">
        <v>22238</v>
      </c>
      <c r="M334" t="s">
        <v>554</v>
      </c>
    </row>
    <row r="335" spans="12:13">
      <c r="L335" s="65">
        <v>22239</v>
      </c>
      <c r="M335" t="s">
        <v>555</v>
      </c>
    </row>
    <row r="336" spans="12:13">
      <c r="L336" s="65">
        <v>22290</v>
      </c>
      <c r="M336" t="s">
        <v>556</v>
      </c>
    </row>
    <row r="337" spans="12:13">
      <c r="L337" s="65">
        <v>22291</v>
      </c>
      <c r="M337" t="s">
        <v>557</v>
      </c>
    </row>
    <row r="338" spans="12:13">
      <c r="L338" s="65">
        <v>22292</v>
      </c>
      <c r="M338" t="s">
        <v>558</v>
      </c>
    </row>
    <row r="339" spans="12:13">
      <c r="L339" s="65">
        <v>22293</v>
      </c>
      <c r="M339" t="s">
        <v>559</v>
      </c>
    </row>
    <row r="340" spans="12:13">
      <c r="L340" s="66">
        <v>100000</v>
      </c>
      <c r="M340" t="s">
        <v>560</v>
      </c>
    </row>
    <row r="341" spans="12:13">
      <c r="L341" s="65">
        <v>110000</v>
      </c>
      <c r="M341" t="s">
        <v>561</v>
      </c>
    </row>
    <row r="342" spans="12:13">
      <c r="L342" s="65">
        <v>111000</v>
      </c>
      <c r="M342" t="s">
        <v>562</v>
      </c>
    </row>
    <row r="343" spans="12:13">
      <c r="L343" s="65">
        <v>111100</v>
      </c>
      <c r="M343" t="s">
        <v>563</v>
      </c>
    </row>
    <row r="344" spans="12:13">
      <c r="L344" s="65">
        <v>111110</v>
      </c>
      <c r="M344" t="s">
        <v>564</v>
      </c>
    </row>
    <row r="345" spans="12:13">
      <c r="L345" s="65">
        <v>111111</v>
      </c>
      <c r="M345" t="s">
        <v>564</v>
      </c>
    </row>
    <row r="346" spans="12:13">
      <c r="L346" s="65">
        <v>111190</v>
      </c>
      <c r="M346" t="s">
        <v>565</v>
      </c>
    </row>
    <row r="347" spans="12:13">
      <c r="L347" s="65">
        <v>111191</v>
      </c>
      <c r="M347" t="s">
        <v>565</v>
      </c>
    </row>
    <row r="348" spans="12:13">
      <c r="L348" s="65">
        <v>111200</v>
      </c>
      <c r="M348" t="s">
        <v>566</v>
      </c>
    </row>
    <row r="349" spans="12:13">
      <c r="L349" s="65">
        <v>111210</v>
      </c>
      <c r="M349" t="s">
        <v>567</v>
      </c>
    </row>
    <row r="350" spans="12:13">
      <c r="L350" s="65">
        <v>111211</v>
      </c>
      <c r="M350" t="s">
        <v>567</v>
      </c>
    </row>
    <row r="351" spans="12:13">
      <c r="L351" s="65">
        <v>111220</v>
      </c>
      <c r="M351" t="s">
        <v>568</v>
      </c>
    </row>
    <row r="352" spans="12:13">
      <c r="L352" s="65">
        <v>111221</v>
      </c>
      <c r="M352" t="s">
        <v>568</v>
      </c>
    </row>
    <row r="353" spans="12:13">
      <c r="L353" s="65">
        <v>111230</v>
      </c>
      <c r="M353" t="s">
        <v>569</v>
      </c>
    </row>
    <row r="354" spans="12:13">
      <c r="L354" s="65">
        <v>111231</v>
      </c>
      <c r="M354" t="s">
        <v>569</v>
      </c>
    </row>
    <row r="355" spans="12:13">
      <c r="L355" s="65">
        <v>111240</v>
      </c>
      <c r="M355" t="s">
        <v>570</v>
      </c>
    </row>
    <row r="356" spans="12:13">
      <c r="L356" s="65">
        <v>111241</v>
      </c>
      <c r="M356" t="s">
        <v>570</v>
      </c>
    </row>
    <row r="357" spans="12:13">
      <c r="L357" s="65">
        <v>111250</v>
      </c>
      <c r="M357" t="s">
        <v>571</v>
      </c>
    </row>
    <row r="358" spans="12:13">
      <c r="L358" s="65">
        <v>111251</v>
      </c>
      <c r="M358" t="s">
        <v>572</v>
      </c>
    </row>
    <row r="359" spans="12:13">
      <c r="L359" s="65">
        <v>111252</v>
      </c>
      <c r="M359" t="s">
        <v>573</v>
      </c>
    </row>
    <row r="360" spans="12:13">
      <c r="L360" s="65">
        <v>111255</v>
      </c>
      <c r="M360" t="s">
        <v>574</v>
      </c>
    </row>
    <row r="361" spans="12:13">
      <c r="L361" s="65">
        <v>111290</v>
      </c>
      <c r="M361" t="s">
        <v>575</v>
      </c>
    </row>
    <row r="362" spans="12:13">
      <c r="L362" s="65">
        <v>111291</v>
      </c>
      <c r="M362" t="s">
        <v>576</v>
      </c>
    </row>
    <row r="363" spans="12:13">
      <c r="L363" s="65">
        <v>111292</v>
      </c>
      <c r="M363" t="s">
        <v>577</v>
      </c>
    </row>
    <row r="364" spans="12:13">
      <c r="L364" s="65">
        <v>111293</v>
      </c>
      <c r="M364" t="s">
        <v>578</v>
      </c>
    </row>
    <row r="365" spans="12:13">
      <c r="L365" s="65">
        <v>111294</v>
      </c>
      <c r="M365" t="s">
        <v>579</v>
      </c>
    </row>
    <row r="366" spans="12:13">
      <c r="L366" s="65">
        <v>111295</v>
      </c>
      <c r="M366" t="s">
        <v>580</v>
      </c>
    </row>
    <row r="367" spans="12:13">
      <c r="L367" s="65">
        <v>111300</v>
      </c>
      <c r="M367" t="s">
        <v>581</v>
      </c>
    </row>
    <row r="368" spans="12:13">
      <c r="L368" s="65">
        <v>111310</v>
      </c>
      <c r="M368" t="s">
        <v>582</v>
      </c>
    </row>
    <row r="369" spans="12:13">
      <c r="L369" s="65">
        <v>111311</v>
      </c>
      <c r="M369" t="s">
        <v>582</v>
      </c>
    </row>
    <row r="370" spans="12:13">
      <c r="L370" s="65">
        <v>111380</v>
      </c>
      <c r="M370" t="s">
        <v>583</v>
      </c>
    </row>
    <row r="371" spans="12:13">
      <c r="L371" s="65">
        <v>111381</v>
      </c>
      <c r="M371" t="s">
        <v>583</v>
      </c>
    </row>
    <row r="372" spans="12:13">
      <c r="L372" s="65">
        <v>111390</v>
      </c>
      <c r="M372" t="s">
        <v>584</v>
      </c>
    </row>
    <row r="373" spans="12:13">
      <c r="L373" s="65">
        <v>111391</v>
      </c>
      <c r="M373" t="s">
        <v>585</v>
      </c>
    </row>
    <row r="374" spans="12:13">
      <c r="L374" s="65">
        <v>111398</v>
      </c>
      <c r="M374" t="s">
        <v>586</v>
      </c>
    </row>
    <row r="375" spans="12:13">
      <c r="L375" s="65">
        <v>111400</v>
      </c>
      <c r="M375" t="s">
        <v>587</v>
      </c>
    </row>
    <row r="376" spans="12:13">
      <c r="L376" s="65">
        <v>111410</v>
      </c>
      <c r="M376" t="s">
        <v>588</v>
      </c>
    </row>
    <row r="377" spans="12:13">
      <c r="L377" s="65">
        <v>111411</v>
      </c>
      <c r="M377" t="s">
        <v>588</v>
      </c>
    </row>
    <row r="378" spans="12:13">
      <c r="L378" s="65">
        <v>111490</v>
      </c>
      <c r="M378" t="s">
        <v>589</v>
      </c>
    </row>
    <row r="379" spans="12:13">
      <c r="L379" s="65">
        <v>111491</v>
      </c>
      <c r="M379" t="s">
        <v>589</v>
      </c>
    </row>
    <row r="380" spans="12:13">
      <c r="L380" s="65">
        <v>111500</v>
      </c>
      <c r="M380" t="s">
        <v>590</v>
      </c>
    </row>
    <row r="381" spans="12:13">
      <c r="L381" s="65">
        <v>111510</v>
      </c>
      <c r="M381" t="s">
        <v>590</v>
      </c>
    </row>
    <row r="382" spans="12:13">
      <c r="L382" s="65">
        <v>111511</v>
      </c>
      <c r="M382" t="s">
        <v>590</v>
      </c>
    </row>
    <row r="383" spans="12:13">
      <c r="L383" s="65">
        <v>111590</v>
      </c>
      <c r="M383" t="s">
        <v>591</v>
      </c>
    </row>
    <row r="384" spans="12:13">
      <c r="L384" s="65">
        <v>111591</v>
      </c>
      <c r="M384" t="s">
        <v>591</v>
      </c>
    </row>
    <row r="385" spans="12:13">
      <c r="L385" s="65">
        <v>111600</v>
      </c>
      <c r="M385" t="s">
        <v>592</v>
      </c>
    </row>
    <row r="386" spans="12:13">
      <c r="L386" s="65">
        <v>111610</v>
      </c>
      <c r="M386" t="s">
        <v>592</v>
      </c>
    </row>
    <row r="387" spans="12:13">
      <c r="L387" s="65">
        <v>111611</v>
      </c>
      <c r="M387" t="s">
        <v>593</v>
      </c>
    </row>
    <row r="388" spans="12:13">
      <c r="L388" s="65">
        <v>111612</v>
      </c>
      <c r="M388" t="s">
        <v>594</v>
      </c>
    </row>
    <row r="389" spans="12:13">
      <c r="L389" s="65">
        <v>111613</v>
      </c>
      <c r="M389" t="s">
        <v>595</v>
      </c>
    </row>
    <row r="390" spans="12:13">
      <c r="L390" s="65">
        <v>111690</v>
      </c>
      <c r="M390" t="s">
        <v>596</v>
      </c>
    </row>
    <row r="391" spans="12:13">
      <c r="L391" s="65">
        <v>111691</v>
      </c>
      <c r="M391" t="s">
        <v>596</v>
      </c>
    </row>
    <row r="392" spans="12:13">
      <c r="L392" s="65">
        <v>111700</v>
      </c>
      <c r="M392" t="s">
        <v>597</v>
      </c>
    </row>
    <row r="393" spans="12:13">
      <c r="L393" s="65">
        <v>111710</v>
      </c>
      <c r="M393" t="s">
        <v>598</v>
      </c>
    </row>
    <row r="394" spans="12:13">
      <c r="L394" s="65">
        <v>111711</v>
      </c>
      <c r="M394" t="s">
        <v>598</v>
      </c>
    </row>
    <row r="395" spans="12:13">
      <c r="L395" s="65">
        <v>111712</v>
      </c>
      <c r="M395" t="s">
        <v>599</v>
      </c>
    </row>
    <row r="396" spans="12:13">
      <c r="L396" s="65">
        <v>111790</v>
      </c>
      <c r="M396" t="s">
        <v>600</v>
      </c>
    </row>
    <row r="397" spans="12:13">
      <c r="L397" s="65">
        <v>111791</v>
      </c>
      <c r="M397" t="s">
        <v>600</v>
      </c>
    </row>
    <row r="398" spans="12:13">
      <c r="L398" s="65">
        <v>111800</v>
      </c>
      <c r="M398" t="s">
        <v>601</v>
      </c>
    </row>
    <row r="399" spans="12:13">
      <c r="L399" s="65">
        <v>111810</v>
      </c>
      <c r="M399" t="s">
        <v>601</v>
      </c>
    </row>
    <row r="400" spans="12:13">
      <c r="L400" s="65">
        <v>111811</v>
      </c>
      <c r="M400" t="s">
        <v>601</v>
      </c>
    </row>
    <row r="401" spans="12:13">
      <c r="L401" s="65">
        <v>111890</v>
      </c>
      <c r="M401" t="s">
        <v>602</v>
      </c>
    </row>
    <row r="402" spans="12:13">
      <c r="L402" s="65">
        <v>111891</v>
      </c>
      <c r="M402" t="s">
        <v>602</v>
      </c>
    </row>
    <row r="403" spans="12:13">
      <c r="L403" s="65">
        <v>111900</v>
      </c>
      <c r="M403" t="s">
        <v>603</v>
      </c>
    </row>
    <row r="404" spans="12:13">
      <c r="L404" s="65">
        <v>111910</v>
      </c>
      <c r="M404" t="s">
        <v>604</v>
      </c>
    </row>
    <row r="405" spans="12:13">
      <c r="L405" s="65">
        <v>111911</v>
      </c>
      <c r="M405" t="s">
        <v>604</v>
      </c>
    </row>
    <row r="406" spans="12:13">
      <c r="L406" s="65">
        <v>111920</v>
      </c>
      <c r="M406" t="s">
        <v>605</v>
      </c>
    </row>
    <row r="407" spans="12:13">
      <c r="L407" s="65">
        <v>111921</v>
      </c>
      <c r="M407" t="s">
        <v>606</v>
      </c>
    </row>
    <row r="408" spans="12:13">
      <c r="L408" s="65">
        <v>111922</v>
      </c>
      <c r="M408" t="s">
        <v>607</v>
      </c>
    </row>
    <row r="409" spans="12:13">
      <c r="L409" s="65">
        <v>111930</v>
      </c>
      <c r="M409" t="s">
        <v>608</v>
      </c>
    </row>
    <row r="410" spans="12:13">
      <c r="L410" s="65">
        <v>111931</v>
      </c>
      <c r="M410" t="s">
        <v>608</v>
      </c>
    </row>
    <row r="411" spans="12:13">
      <c r="L411" s="65">
        <v>111940</v>
      </c>
      <c r="M411" t="s">
        <v>609</v>
      </c>
    </row>
    <row r="412" spans="12:13">
      <c r="L412" s="65">
        <v>111941</v>
      </c>
      <c r="M412" t="s">
        <v>609</v>
      </c>
    </row>
    <row r="413" spans="12:13">
      <c r="L413" s="65">
        <v>111990</v>
      </c>
      <c r="M413" t="s">
        <v>610</v>
      </c>
    </row>
    <row r="414" spans="12:13">
      <c r="L414" s="65">
        <v>111991</v>
      </c>
      <c r="M414" t="s">
        <v>611</v>
      </c>
    </row>
    <row r="415" spans="12:13">
      <c r="L415" s="65">
        <v>111992</v>
      </c>
      <c r="M415" t="s">
        <v>612</v>
      </c>
    </row>
    <row r="416" spans="12:13">
      <c r="L416" s="65">
        <v>111993</v>
      </c>
      <c r="M416" t="s">
        <v>613</v>
      </c>
    </row>
    <row r="417" spans="12:13">
      <c r="L417" s="65">
        <v>111994</v>
      </c>
      <c r="M417" t="s">
        <v>614</v>
      </c>
    </row>
    <row r="418" spans="12:13">
      <c r="L418" s="65">
        <v>112000</v>
      </c>
      <c r="M418" t="s">
        <v>615</v>
      </c>
    </row>
    <row r="419" spans="12:13">
      <c r="L419" s="65">
        <v>112100</v>
      </c>
      <c r="M419" t="s">
        <v>616</v>
      </c>
    </row>
    <row r="420" spans="12:13">
      <c r="L420" s="65">
        <v>112110</v>
      </c>
      <c r="M420" t="s">
        <v>616</v>
      </c>
    </row>
    <row r="421" spans="12:13">
      <c r="L421" s="65">
        <v>112111</v>
      </c>
      <c r="M421" t="s">
        <v>616</v>
      </c>
    </row>
    <row r="422" spans="12:13">
      <c r="L422" s="65">
        <v>112190</v>
      </c>
      <c r="M422" t="s">
        <v>617</v>
      </c>
    </row>
    <row r="423" spans="12:13">
      <c r="L423" s="65">
        <v>112191</v>
      </c>
      <c r="M423" t="s">
        <v>617</v>
      </c>
    </row>
    <row r="424" spans="12:13">
      <c r="L424" s="65">
        <v>112200</v>
      </c>
      <c r="M424" t="s">
        <v>618</v>
      </c>
    </row>
    <row r="425" spans="12:13">
      <c r="L425" s="65">
        <v>112210</v>
      </c>
      <c r="M425" t="s">
        <v>618</v>
      </c>
    </row>
    <row r="426" spans="12:13">
      <c r="L426" s="65">
        <v>112211</v>
      </c>
      <c r="M426" t="s">
        <v>618</v>
      </c>
    </row>
    <row r="427" spans="12:13">
      <c r="L427" s="65">
        <v>112290</v>
      </c>
      <c r="M427" t="s">
        <v>619</v>
      </c>
    </row>
    <row r="428" spans="12:13">
      <c r="L428" s="65">
        <v>112291</v>
      </c>
      <c r="M428" t="s">
        <v>619</v>
      </c>
    </row>
    <row r="429" spans="12:13">
      <c r="L429" s="65">
        <v>112300</v>
      </c>
      <c r="M429" t="s">
        <v>620</v>
      </c>
    </row>
    <row r="430" spans="12:13">
      <c r="L430" s="65">
        <v>112310</v>
      </c>
      <c r="M430" t="s">
        <v>620</v>
      </c>
    </row>
    <row r="431" spans="12:13">
      <c r="L431" s="65">
        <v>112311</v>
      </c>
      <c r="M431" t="s">
        <v>620</v>
      </c>
    </row>
    <row r="432" spans="12:13">
      <c r="L432" s="65">
        <v>112390</v>
      </c>
      <c r="M432" t="s">
        <v>621</v>
      </c>
    </row>
    <row r="433" spans="12:13">
      <c r="L433" s="65">
        <v>112391</v>
      </c>
      <c r="M433" t="s">
        <v>621</v>
      </c>
    </row>
    <row r="434" spans="12:13">
      <c r="L434" s="65">
        <v>112400</v>
      </c>
      <c r="M434" t="s">
        <v>622</v>
      </c>
    </row>
    <row r="435" spans="12:13">
      <c r="L435" s="65">
        <v>112410</v>
      </c>
      <c r="M435" t="s">
        <v>622</v>
      </c>
    </row>
    <row r="436" spans="12:13">
      <c r="L436" s="65">
        <v>112411</v>
      </c>
      <c r="M436" t="s">
        <v>622</v>
      </c>
    </row>
    <row r="437" spans="12:13">
      <c r="L437" s="65">
        <v>112490</v>
      </c>
      <c r="M437" t="s">
        <v>623</v>
      </c>
    </row>
    <row r="438" spans="12:13">
      <c r="L438" s="65">
        <v>112491</v>
      </c>
      <c r="M438" t="s">
        <v>623</v>
      </c>
    </row>
    <row r="439" spans="12:13">
      <c r="L439" s="65">
        <v>112500</v>
      </c>
      <c r="M439" t="s">
        <v>624</v>
      </c>
    </row>
    <row r="440" spans="12:13">
      <c r="L440" s="65">
        <v>112510</v>
      </c>
      <c r="M440" t="s">
        <v>624</v>
      </c>
    </row>
    <row r="441" spans="12:13">
      <c r="L441" s="65">
        <v>112511</v>
      </c>
      <c r="M441" t="s">
        <v>624</v>
      </c>
    </row>
    <row r="442" spans="12:13">
      <c r="L442" s="65">
        <v>112590</v>
      </c>
      <c r="M442" t="s">
        <v>625</v>
      </c>
    </row>
    <row r="443" spans="12:13">
      <c r="L443" s="65">
        <v>112591</v>
      </c>
      <c r="M443" t="s">
        <v>625</v>
      </c>
    </row>
    <row r="444" spans="12:13">
      <c r="L444" s="65">
        <v>112600</v>
      </c>
      <c r="M444" t="s">
        <v>626</v>
      </c>
    </row>
    <row r="445" spans="12:13">
      <c r="L445" s="65">
        <v>112610</v>
      </c>
      <c r="M445" t="s">
        <v>626</v>
      </c>
    </row>
    <row r="446" spans="12:13">
      <c r="L446" s="65">
        <v>112611</v>
      </c>
      <c r="M446" t="s">
        <v>627</v>
      </c>
    </row>
    <row r="447" spans="12:13">
      <c r="L447" s="65">
        <v>112612</v>
      </c>
      <c r="M447" t="s">
        <v>628</v>
      </c>
    </row>
    <row r="448" spans="12:13">
      <c r="L448" s="65">
        <v>112690</v>
      </c>
      <c r="M448" t="s">
        <v>629</v>
      </c>
    </row>
    <row r="449" spans="12:13">
      <c r="L449" s="65">
        <v>112691</v>
      </c>
      <c r="M449" t="s">
        <v>629</v>
      </c>
    </row>
    <row r="450" spans="12:13">
      <c r="L450" s="65">
        <v>112700</v>
      </c>
      <c r="M450" t="s">
        <v>630</v>
      </c>
    </row>
    <row r="451" spans="12:13">
      <c r="L451" s="65">
        <v>112710</v>
      </c>
      <c r="M451" t="s">
        <v>631</v>
      </c>
    </row>
    <row r="452" spans="12:13">
      <c r="L452" s="65">
        <v>112711</v>
      </c>
      <c r="M452" t="s">
        <v>631</v>
      </c>
    </row>
    <row r="453" spans="12:13">
      <c r="L453" s="65">
        <v>112720</v>
      </c>
      <c r="M453" t="s">
        <v>632</v>
      </c>
    </row>
    <row r="454" spans="12:13">
      <c r="L454" s="65">
        <v>112721</v>
      </c>
      <c r="M454" t="s">
        <v>632</v>
      </c>
    </row>
    <row r="455" spans="12:13">
      <c r="L455" s="65">
        <v>112790</v>
      </c>
      <c r="M455" t="s">
        <v>633</v>
      </c>
    </row>
    <row r="456" spans="12:13">
      <c r="L456" s="65">
        <v>112791</v>
      </c>
      <c r="M456" t="s">
        <v>634</v>
      </c>
    </row>
    <row r="457" spans="12:13">
      <c r="L457" s="65">
        <v>112792</v>
      </c>
      <c r="M457" t="s">
        <v>635</v>
      </c>
    </row>
    <row r="458" spans="12:13">
      <c r="L458" s="65">
        <v>112800</v>
      </c>
      <c r="M458" t="s">
        <v>636</v>
      </c>
    </row>
    <row r="459" spans="12:13">
      <c r="L459" s="65">
        <v>112810</v>
      </c>
      <c r="M459" t="s">
        <v>636</v>
      </c>
    </row>
    <row r="460" spans="12:13">
      <c r="L460" s="65">
        <v>112811</v>
      </c>
      <c r="M460" t="s">
        <v>636</v>
      </c>
    </row>
    <row r="461" spans="12:13">
      <c r="L461" s="65">
        <v>120000</v>
      </c>
      <c r="M461" t="s">
        <v>637</v>
      </c>
    </row>
    <row r="462" spans="12:13">
      <c r="L462" s="65">
        <v>121000</v>
      </c>
      <c r="M462" t="s">
        <v>638</v>
      </c>
    </row>
    <row r="463" spans="12:13">
      <c r="L463" s="65">
        <v>121100</v>
      </c>
      <c r="M463" t="s">
        <v>639</v>
      </c>
    </row>
    <row r="464" spans="12:13">
      <c r="L464" s="65">
        <v>121110</v>
      </c>
      <c r="M464" t="s">
        <v>639</v>
      </c>
    </row>
    <row r="465" spans="12:13">
      <c r="L465" s="65">
        <v>121111</v>
      </c>
      <c r="M465" t="s">
        <v>640</v>
      </c>
    </row>
    <row r="466" spans="12:13">
      <c r="L466" s="65">
        <v>121112</v>
      </c>
      <c r="M466" t="s">
        <v>641</v>
      </c>
    </row>
    <row r="467" spans="12:13">
      <c r="L467" s="65">
        <v>121113</v>
      </c>
      <c r="M467" t="s">
        <v>642</v>
      </c>
    </row>
    <row r="468" spans="12:13">
      <c r="L468" s="65">
        <v>121200</v>
      </c>
      <c r="M468" t="s">
        <v>643</v>
      </c>
    </row>
    <row r="469" spans="12:13">
      <c r="L469" s="65">
        <v>121210</v>
      </c>
      <c r="M469" t="s">
        <v>643</v>
      </c>
    </row>
    <row r="470" spans="12:13">
      <c r="L470" s="65">
        <v>121211</v>
      </c>
      <c r="M470" t="s">
        <v>644</v>
      </c>
    </row>
    <row r="471" spans="12:13">
      <c r="L471" s="65">
        <v>121212</v>
      </c>
      <c r="M471" t="s">
        <v>645</v>
      </c>
    </row>
    <row r="472" spans="12:13">
      <c r="L472" s="65">
        <v>121213</v>
      </c>
      <c r="M472" t="s">
        <v>646</v>
      </c>
    </row>
    <row r="473" spans="12:13">
      <c r="L473" s="65">
        <v>121214</v>
      </c>
      <c r="M473" t="s">
        <v>647</v>
      </c>
    </row>
    <row r="474" spans="12:13">
      <c r="L474" s="65">
        <v>121215</v>
      </c>
      <c r="M474" t="s">
        <v>648</v>
      </c>
    </row>
    <row r="475" spans="12:13">
      <c r="L475" s="65">
        <v>121216</v>
      </c>
      <c r="M475" t="s">
        <v>649</v>
      </c>
    </row>
    <row r="476" spans="12:13">
      <c r="L476" s="65">
        <v>121217</v>
      </c>
      <c r="M476" t="s">
        <v>650</v>
      </c>
    </row>
    <row r="477" spans="12:13">
      <c r="L477" s="65">
        <v>121218</v>
      </c>
      <c r="M477" t="s">
        <v>651</v>
      </c>
    </row>
    <row r="478" spans="12:13">
      <c r="L478" s="65">
        <v>121219</v>
      </c>
      <c r="M478" t="s">
        <v>652</v>
      </c>
    </row>
    <row r="479" spans="12:13">
      <c r="L479" s="65">
        <v>121300</v>
      </c>
      <c r="M479" t="s">
        <v>653</v>
      </c>
    </row>
    <row r="480" spans="12:13">
      <c r="L480" s="65">
        <v>121310</v>
      </c>
      <c r="M480" t="s">
        <v>653</v>
      </c>
    </row>
    <row r="481" spans="12:13">
      <c r="L481" s="65">
        <v>121311</v>
      </c>
      <c r="M481" t="s">
        <v>654</v>
      </c>
    </row>
    <row r="482" spans="12:13">
      <c r="L482" s="65">
        <v>121312</v>
      </c>
      <c r="M482" t="s">
        <v>655</v>
      </c>
    </row>
    <row r="483" spans="12:13">
      <c r="L483" s="65">
        <v>121313</v>
      </c>
      <c r="M483" t="s">
        <v>656</v>
      </c>
    </row>
    <row r="484" spans="12:13">
      <c r="L484" s="65">
        <v>121314</v>
      </c>
      <c r="M484" t="s">
        <v>657</v>
      </c>
    </row>
    <row r="485" spans="12:13">
      <c r="L485" s="65">
        <v>121315</v>
      </c>
      <c r="M485" t="s">
        <v>658</v>
      </c>
    </row>
    <row r="486" spans="12:13">
      <c r="L486" s="65">
        <v>121319</v>
      </c>
      <c r="M486" t="s">
        <v>659</v>
      </c>
    </row>
    <row r="487" spans="12:13">
      <c r="L487" s="65">
        <v>121400</v>
      </c>
      <c r="M487" t="s">
        <v>660</v>
      </c>
    </row>
    <row r="488" spans="12:13">
      <c r="L488" s="65">
        <v>121410</v>
      </c>
      <c r="M488" t="s">
        <v>660</v>
      </c>
    </row>
    <row r="489" spans="12:13">
      <c r="L489" s="65">
        <v>121411</v>
      </c>
      <c r="M489" t="s">
        <v>661</v>
      </c>
    </row>
    <row r="490" spans="12:13">
      <c r="L490" s="65">
        <v>121412</v>
      </c>
      <c r="M490" t="s">
        <v>662</v>
      </c>
    </row>
    <row r="491" spans="12:13">
      <c r="L491" s="65">
        <v>121413</v>
      </c>
      <c r="M491" t="s">
        <v>663</v>
      </c>
    </row>
    <row r="492" spans="12:13">
      <c r="L492" s="65">
        <v>121414</v>
      </c>
      <c r="M492" t="s">
        <v>664</v>
      </c>
    </row>
    <row r="493" spans="12:13">
      <c r="L493" s="65">
        <v>121418</v>
      </c>
      <c r="M493" t="s">
        <v>665</v>
      </c>
    </row>
    <row r="494" spans="12:13">
      <c r="L494" s="65">
        <v>121419</v>
      </c>
      <c r="M494" t="s">
        <v>666</v>
      </c>
    </row>
    <row r="495" spans="12:13">
      <c r="L495" s="65">
        <v>121500</v>
      </c>
      <c r="M495" t="s">
        <v>667</v>
      </c>
    </row>
    <row r="496" spans="12:13">
      <c r="L496" s="65">
        <v>121510</v>
      </c>
      <c r="M496" t="s">
        <v>667</v>
      </c>
    </row>
    <row r="497" spans="12:13">
      <c r="L497" s="65">
        <v>121511</v>
      </c>
      <c r="M497" t="s">
        <v>668</v>
      </c>
    </row>
    <row r="498" spans="12:13">
      <c r="L498" s="65">
        <v>121512</v>
      </c>
      <c r="M498" t="s">
        <v>669</v>
      </c>
    </row>
    <row r="499" spans="12:13">
      <c r="L499" s="65">
        <v>121513</v>
      </c>
      <c r="M499" t="s">
        <v>670</v>
      </c>
    </row>
    <row r="500" spans="12:13">
      <c r="L500" s="65">
        <v>121518</v>
      </c>
      <c r="M500" t="s">
        <v>671</v>
      </c>
    </row>
    <row r="501" spans="12:13">
      <c r="L501" s="65">
        <v>121600</v>
      </c>
      <c r="M501" t="s">
        <v>672</v>
      </c>
    </row>
    <row r="502" spans="12:13">
      <c r="L502" s="65">
        <v>121610</v>
      </c>
      <c r="M502" t="s">
        <v>672</v>
      </c>
    </row>
    <row r="503" spans="12:13">
      <c r="L503" s="65">
        <v>121611</v>
      </c>
      <c r="M503" t="s">
        <v>673</v>
      </c>
    </row>
    <row r="504" spans="12:13">
      <c r="L504" s="65">
        <v>121612</v>
      </c>
      <c r="M504" t="s">
        <v>674</v>
      </c>
    </row>
    <row r="505" spans="12:13">
      <c r="L505" s="65">
        <v>121618</v>
      </c>
      <c r="M505" t="s">
        <v>675</v>
      </c>
    </row>
    <row r="506" spans="12:13">
      <c r="L506" s="65">
        <v>121619</v>
      </c>
      <c r="M506" t="s">
        <v>676</v>
      </c>
    </row>
    <row r="507" spans="12:13">
      <c r="L507" s="65">
        <v>121700</v>
      </c>
      <c r="M507" t="s">
        <v>677</v>
      </c>
    </row>
    <row r="508" spans="12:13">
      <c r="L508" s="65">
        <v>121710</v>
      </c>
      <c r="M508" t="s">
        <v>677</v>
      </c>
    </row>
    <row r="509" spans="12:13">
      <c r="L509" s="65">
        <v>121711</v>
      </c>
      <c r="M509" t="s">
        <v>678</v>
      </c>
    </row>
    <row r="510" spans="12:13">
      <c r="L510" s="65">
        <v>121712</v>
      </c>
      <c r="M510" t="s">
        <v>679</v>
      </c>
    </row>
    <row r="511" spans="12:13">
      <c r="L511" s="65">
        <v>121713</v>
      </c>
      <c r="M511" t="s">
        <v>680</v>
      </c>
    </row>
    <row r="512" spans="12:13">
      <c r="L512" s="65">
        <v>121714</v>
      </c>
      <c r="M512" t="s">
        <v>681</v>
      </c>
    </row>
    <row r="513" spans="12:13">
      <c r="L513" s="65">
        <v>121715</v>
      </c>
      <c r="M513" t="s">
        <v>682</v>
      </c>
    </row>
    <row r="514" spans="12:13">
      <c r="L514" s="65">
        <v>121716</v>
      </c>
      <c r="M514" t="s">
        <v>683</v>
      </c>
    </row>
    <row r="515" spans="12:13">
      <c r="L515" s="65">
        <v>121717</v>
      </c>
      <c r="M515" t="s">
        <v>684</v>
      </c>
    </row>
    <row r="516" spans="12:13">
      <c r="L516" s="65">
        <v>121718</v>
      </c>
      <c r="M516" t="s">
        <v>685</v>
      </c>
    </row>
    <row r="517" spans="12:13">
      <c r="L517" s="65">
        <v>121719</v>
      </c>
      <c r="M517" t="s">
        <v>677</v>
      </c>
    </row>
    <row r="518" spans="12:13">
      <c r="L518" s="65">
        <v>121800</v>
      </c>
      <c r="M518" t="s">
        <v>686</v>
      </c>
    </row>
    <row r="519" spans="12:13">
      <c r="L519" s="65">
        <v>121810</v>
      </c>
      <c r="M519" t="s">
        <v>686</v>
      </c>
    </row>
    <row r="520" spans="12:13">
      <c r="L520" s="65">
        <v>121811</v>
      </c>
      <c r="M520" t="s">
        <v>687</v>
      </c>
    </row>
    <row r="521" spans="12:13">
      <c r="L521" s="65">
        <v>121812</v>
      </c>
      <c r="M521" t="s">
        <v>688</v>
      </c>
    </row>
    <row r="522" spans="12:13">
      <c r="L522" s="65">
        <v>121900</v>
      </c>
      <c r="M522" t="s">
        <v>689</v>
      </c>
    </row>
    <row r="523" spans="12:13">
      <c r="L523" s="65">
        <v>121910</v>
      </c>
      <c r="M523" t="s">
        <v>690</v>
      </c>
    </row>
    <row r="524" spans="12:13">
      <c r="L524" s="65">
        <v>121911</v>
      </c>
      <c r="M524" t="s">
        <v>691</v>
      </c>
    </row>
    <row r="525" spans="12:13">
      <c r="L525" s="65">
        <v>121912</v>
      </c>
      <c r="M525" t="s">
        <v>692</v>
      </c>
    </row>
    <row r="526" spans="12:13">
      <c r="L526" s="65">
        <v>121913</v>
      </c>
      <c r="M526" t="s">
        <v>693</v>
      </c>
    </row>
    <row r="527" spans="12:13">
      <c r="L527" s="65">
        <v>121914</v>
      </c>
      <c r="M527" t="s">
        <v>694</v>
      </c>
    </row>
    <row r="528" spans="12:13">
      <c r="L528" s="65">
        <v>121915</v>
      </c>
      <c r="M528" t="s">
        <v>695</v>
      </c>
    </row>
    <row r="529" spans="12:13">
      <c r="L529" s="65">
        <v>121916</v>
      </c>
      <c r="M529" t="s">
        <v>696</v>
      </c>
    </row>
    <row r="530" spans="12:13">
      <c r="L530" s="65">
        <v>121917</v>
      </c>
      <c r="M530" t="s">
        <v>697</v>
      </c>
    </row>
    <row r="531" spans="12:13">
      <c r="L531" s="65">
        <v>121920</v>
      </c>
      <c r="M531" t="s">
        <v>698</v>
      </c>
    </row>
    <row r="532" spans="12:13">
      <c r="L532" s="65">
        <v>121921</v>
      </c>
      <c r="M532" t="s">
        <v>699</v>
      </c>
    </row>
    <row r="533" spans="12:13">
      <c r="L533" s="65">
        <v>121922</v>
      </c>
      <c r="M533" t="s">
        <v>700</v>
      </c>
    </row>
    <row r="534" spans="12:13">
      <c r="L534" s="65">
        <v>121990</v>
      </c>
      <c r="M534" t="s">
        <v>701</v>
      </c>
    </row>
    <row r="535" spans="12:13">
      <c r="L535" s="65">
        <v>121991</v>
      </c>
      <c r="M535" t="s">
        <v>702</v>
      </c>
    </row>
    <row r="536" spans="12:13">
      <c r="L536" s="65">
        <v>121992</v>
      </c>
      <c r="M536" t="s">
        <v>703</v>
      </c>
    </row>
    <row r="537" spans="12:13">
      <c r="L537" s="65">
        <v>122000</v>
      </c>
      <c r="M537" t="s">
        <v>704</v>
      </c>
    </row>
    <row r="538" spans="12:13">
      <c r="L538" s="65">
        <v>122100</v>
      </c>
      <c r="M538" t="s">
        <v>705</v>
      </c>
    </row>
    <row r="539" spans="12:13">
      <c r="L539" s="65">
        <v>122110</v>
      </c>
      <c r="M539" t="s">
        <v>706</v>
      </c>
    </row>
    <row r="540" spans="12:13">
      <c r="L540" s="65">
        <v>122111</v>
      </c>
      <c r="M540" t="s">
        <v>707</v>
      </c>
    </row>
    <row r="541" spans="12:13">
      <c r="L541" s="65">
        <v>122112</v>
      </c>
      <c r="M541" t="s">
        <v>708</v>
      </c>
    </row>
    <row r="542" spans="12:13">
      <c r="L542" s="65">
        <v>122113</v>
      </c>
      <c r="M542" t="s">
        <v>709</v>
      </c>
    </row>
    <row r="543" spans="12:13">
      <c r="L543" s="65">
        <v>122119</v>
      </c>
      <c r="M543" t="s">
        <v>710</v>
      </c>
    </row>
    <row r="544" spans="12:13">
      <c r="L544" s="65">
        <v>122120</v>
      </c>
      <c r="M544" t="s">
        <v>711</v>
      </c>
    </row>
    <row r="545" spans="12:13">
      <c r="L545" s="65">
        <v>122121</v>
      </c>
      <c r="M545" t="s">
        <v>707</v>
      </c>
    </row>
    <row r="546" spans="12:13">
      <c r="L546" s="65">
        <v>122122</v>
      </c>
      <c r="M546" t="s">
        <v>709</v>
      </c>
    </row>
    <row r="547" spans="12:13">
      <c r="L547" s="65">
        <v>122129</v>
      </c>
      <c r="M547" t="s">
        <v>712</v>
      </c>
    </row>
    <row r="548" spans="12:13">
      <c r="L548" s="65">
        <v>122130</v>
      </c>
      <c r="M548" t="s">
        <v>713</v>
      </c>
    </row>
    <row r="549" spans="12:13">
      <c r="L549" s="65">
        <v>122131</v>
      </c>
      <c r="M549" t="s">
        <v>714</v>
      </c>
    </row>
    <row r="550" spans="12:13">
      <c r="L550" s="65">
        <v>122132</v>
      </c>
      <c r="M550" t="s">
        <v>715</v>
      </c>
    </row>
    <row r="551" spans="12:13">
      <c r="L551" s="65">
        <v>122133</v>
      </c>
      <c r="M551" t="s">
        <v>716</v>
      </c>
    </row>
    <row r="552" spans="12:13">
      <c r="L552" s="65">
        <v>122139</v>
      </c>
      <c r="M552" t="s">
        <v>717</v>
      </c>
    </row>
    <row r="553" spans="12:13">
      <c r="L553" s="65">
        <v>122140</v>
      </c>
      <c r="M553" t="s">
        <v>718</v>
      </c>
    </row>
    <row r="554" spans="12:13">
      <c r="L554" s="65">
        <v>122141</v>
      </c>
      <c r="M554" t="s">
        <v>719</v>
      </c>
    </row>
    <row r="555" spans="12:13">
      <c r="L555" s="65">
        <v>122142</v>
      </c>
      <c r="M555" t="s">
        <v>720</v>
      </c>
    </row>
    <row r="556" spans="12:13">
      <c r="L556" s="65">
        <v>122143</v>
      </c>
      <c r="M556" t="s">
        <v>721</v>
      </c>
    </row>
    <row r="557" spans="12:13">
      <c r="L557" s="65">
        <v>122144</v>
      </c>
      <c r="M557" t="s">
        <v>722</v>
      </c>
    </row>
    <row r="558" spans="12:13">
      <c r="L558" s="65">
        <v>122145</v>
      </c>
      <c r="M558" t="s">
        <v>723</v>
      </c>
    </row>
    <row r="559" spans="12:13">
      <c r="L559" s="65">
        <v>122146</v>
      </c>
      <c r="M559" t="s">
        <v>724</v>
      </c>
    </row>
    <row r="560" spans="12:13">
      <c r="L560" s="65">
        <v>122147</v>
      </c>
      <c r="M560" t="s">
        <v>725</v>
      </c>
    </row>
    <row r="561" spans="12:13">
      <c r="L561" s="65">
        <v>122148</v>
      </c>
      <c r="M561" t="s">
        <v>726</v>
      </c>
    </row>
    <row r="562" spans="12:13">
      <c r="L562" s="65">
        <v>122149</v>
      </c>
      <c r="M562" t="s">
        <v>727</v>
      </c>
    </row>
    <row r="563" spans="12:13">
      <c r="L563" s="65">
        <v>122150</v>
      </c>
      <c r="M563" t="s">
        <v>728</v>
      </c>
    </row>
    <row r="564" spans="12:13">
      <c r="L564" s="65">
        <v>122151</v>
      </c>
      <c r="M564" t="s">
        <v>729</v>
      </c>
    </row>
    <row r="565" spans="12:13">
      <c r="L565" s="65">
        <v>122152</v>
      </c>
      <c r="M565" t="s">
        <v>730</v>
      </c>
    </row>
    <row r="566" spans="12:13">
      <c r="L566" s="65">
        <v>122153</v>
      </c>
      <c r="M566" t="s">
        <v>731</v>
      </c>
    </row>
    <row r="567" spans="12:13">
      <c r="L567" s="65">
        <v>122154</v>
      </c>
      <c r="M567" t="s">
        <v>732</v>
      </c>
    </row>
    <row r="568" spans="12:13">
      <c r="L568" s="65">
        <v>122155</v>
      </c>
      <c r="M568" t="s">
        <v>733</v>
      </c>
    </row>
    <row r="569" spans="12:13">
      <c r="L569" s="65">
        <v>122156</v>
      </c>
      <c r="M569" t="s">
        <v>734</v>
      </c>
    </row>
    <row r="570" spans="12:13">
      <c r="L570" s="65">
        <v>122157</v>
      </c>
      <c r="M570" t="s">
        <v>735</v>
      </c>
    </row>
    <row r="571" spans="12:13">
      <c r="L571" s="65">
        <v>122159</v>
      </c>
      <c r="M571" t="s">
        <v>736</v>
      </c>
    </row>
    <row r="572" spans="12:13">
      <c r="L572" s="65">
        <v>122160</v>
      </c>
      <c r="M572" t="s">
        <v>737</v>
      </c>
    </row>
    <row r="573" spans="12:13">
      <c r="L573" s="65">
        <v>122161</v>
      </c>
      <c r="M573" t="s">
        <v>738</v>
      </c>
    </row>
    <row r="574" spans="12:13">
      <c r="L574" s="65">
        <v>122162</v>
      </c>
      <c r="M574" t="s">
        <v>739</v>
      </c>
    </row>
    <row r="575" spans="12:13">
      <c r="L575" s="65">
        <v>122163</v>
      </c>
      <c r="M575" t="s">
        <v>740</v>
      </c>
    </row>
    <row r="576" spans="12:13">
      <c r="L576" s="65">
        <v>122164</v>
      </c>
      <c r="M576" t="s">
        <v>741</v>
      </c>
    </row>
    <row r="577" spans="12:13">
      <c r="L577" s="65">
        <v>122165</v>
      </c>
      <c r="M577" t="s">
        <v>742</v>
      </c>
    </row>
    <row r="578" spans="12:13">
      <c r="L578" s="65">
        <v>122169</v>
      </c>
      <c r="M578" t="s">
        <v>743</v>
      </c>
    </row>
    <row r="579" spans="12:13">
      <c r="L579" s="65">
        <v>122190</v>
      </c>
      <c r="M579" t="s">
        <v>744</v>
      </c>
    </row>
    <row r="580" spans="12:13">
      <c r="L580" s="65">
        <v>122191</v>
      </c>
      <c r="M580" t="s">
        <v>745</v>
      </c>
    </row>
    <row r="581" spans="12:13">
      <c r="L581" s="65">
        <v>122192</v>
      </c>
      <c r="M581" t="s">
        <v>746</v>
      </c>
    </row>
    <row r="582" spans="12:13">
      <c r="L582" s="65">
        <v>122193</v>
      </c>
      <c r="M582" t="s">
        <v>747</v>
      </c>
    </row>
    <row r="583" spans="12:13">
      <c r="L583" s="65">
        <v>122194</v>
      </c>
      <c r="M583" t="s">
        <v>748</v>
      </c>
    </row>
    <row r="584" spans="12:13">
      <c r="L584" s="65">
        <v>122195</v>
      </c>
      <c r="M584" t="s">
        <v>749</v>
      </c>
    </row>
    <row r="585" spans="12:13">
      <c r="L585" s="65">
        <v>122196</v>
      </c>
      <c r="M585" t="s">
        <v>750</v>
      </c>
    </row>
    <row r="586" spans="12:13">
      <c r="L586" s="65">
        <v>122197</v>
      </c>
      <c r="M586" t="s">
        <v>735</v>
      </c>
    </row>
    <row r="587" spans="12:13">
      <c r="L587" s="65">
        <v>122198</v>
      </c>
      <c r="M587" t="s">
        <v>751</v>
      </c>
    </row>
    <row r="588" spans="12:13">
      <c r="L588" s="65">
        <v>122199</v>
      </c>
      <c r="M588" t="s">
        <v>752</v>
      </c>
    </row>
    <row r="589" spans="12:13">
      <c r="L589" s="65">
        <v>123000</v>
      </c>
      <c r="M589" t="s">
        <v>753</v>
      </c>
    </row>
    <row r="590" spans="12:13">
      <c r="L590" s="65">
        <v>123100</v>
      </c>
      <c r="M590" t="s">
        <v>754</v>
      </c>
    </row>
    <row r="591" spans="12:13">
      <c r="L591" s="65">
        <v>123110</v>
      </c>
      <c r="M591" t="s">
        <v>755</v>
      </c>
    </row>
    <row r="592" spans="12:13">
      <c r="L592" s="65">
        <v>123111</v>
      </c>
      <c r="M592" t="s">
        <v>756</v>
      </c>
    </row>
    <row r="593" spans="12:13">
      <c r="L593" s="65">
        <v>123112</v>
      </c>
      <c r="M593" t="s">
        <v>757</v>
      </c>
    </row>
    <row r="594" spans="12:13">
      <c r="L594" s="65">
        <v>123113</v>
      </c>
      <c r="M594" t="s">
        <v>758</v>
      </c>
    </row>
    <row r="595" spans="12:13">
      <c r="L595" s="65">
        <v>123119</v>
      </c>
      <c r="M595" t="s">
        <v>759</v>
      </c>
    </row>
    <row r="596" spans="12:13">
      <c r="L596" s="65">
        <v>123120</v>
      </c>
      <c r="M596" t="s">
        <v>760</v>
      </c>
    </row>
    <row r="597" spans="12:13">
      <c r="L597" s="65">
        <v>123121</v>
      </c>
      <c r="M597" t="s">
        <v>761</v>
      </c>
    </row>
    <row r="598" spans="12:13">
      <c r="L598" s="65">
        <v>123122</v>
      </c>
      <c r="M598" t="s">
        <v>762</v>
      </c>
    </row>
    <row r="599" spans="12:13">
      <c r="L599" s="65">
        <v>123129</v>
      </c>
      <c r="M599" t="s">
        <v>763</v>
      </c>
    </row>
    <row r="600" spans="12:13">
      <c r="L600" s="65">
        <v>123130</v>
      </c>
      <c r="M600" t="s">
        <v>735</v>
      </c>
    </row>
    <row r="601" spans="12:13">
      <c r="L601" s="65">
        <v>123131</v>
      </c>
      <c r="M601" t="s">
        <v>735</v>
      </c>
    </row>
    <row r="602" spans="12:13">
      <c r="L602" s="65">
        <v>123190</v>
      </c>
      <c r="M602" t="s">
        <v>764</v>
      </c>
    </row>
    <row r="603" spans="12:13">
      <c r="L603" s="65">
        <v>123191</v>
      </c>
      <c r="M603" t="s">
        <v>764</v>
      </c>
    </row>
    <row r="604" spans="12:13">
      <c r="L604" s="65">
        <v>123200</v>
      </c>
      <c r="M604" t="s">
        <v>765</v>
      </c>
    </row>
    <row r="605" spans="12:13">
      <c r="L605" s="65">
        <v>123210</v>
      </c>
      <c r="M605" t="s">
        <v>766</v>
      </c>
    </row>
    <row r="606" spans="12:13">
      <c r="L606" s="65">
        <v>123211</v>
      </c>
      <c r="M606" t="s">
        <v>766</v>
      </c>
    </row>
    <row r="607" spans="12:13">
      <c r="L607" s="65">
        <v>123220</v>
      </c>
      <c r="M607" t="s">
        <v>767</v>
      </c>
    </row>
    <row r="608" spans="12:13">
      <c r="L608" s="65">
        <v>123221</v>
      </c>
      <c r="M608" t="s">
        <v>767</v>
      </c>
    </row>
    <row r="609" spans="12:13">
      <c r="L609" s="65">
        <v>123230</v>
      </c>
      <c r="M609" t="s">
        <v>768</v>
      </c>
    </row>
    <row r="610" spans="12:13">
      <c r="L610" s="65">
        <v>123231</v>
      </c>
      <c r="M610" t="s">
        <v>768</v>
      </c>
    </row>
    <row r="611" spans="12:13">
      <c r="L611" s="65">
        <v>123240</v>
      </c>
      <c r="M611" t="s">
        <v>769</v>
      </c>
    </row>
    <row r="612" spans="12:13">
      <c r="L612" s="65">
        <v>123241</v>
      </c>
      <c r="M612" t="s">
        <v>769</v>
      </c>
    </row>
    <row r="613" spans="12:13">
      <c r="L613" s="65">
        <v>123250</v>
      </c>
      <c r="M613" t="s">
        <v>770</v>
      </c>
    </row>
    <row r="614" spans="12:13">
      <c r="L614" s="65">
        <v>123251</v>
      </c>
      <c r="M614" t="s">
        <v>770</v>
      </c>
    </row>
    <row r="615" spans="12:13">
      <c r="L615" s="65">
        <v>123260</v>
      </c>
      <c r="M615" t="s">
        <v>771</v>
      </c>
    </row>
    <row r="616" spans="12:13">
      <c r="L616" s="65">
        <v>123261</v>
      </c>
      <c r="M616" t="s">
        <v>771</v>
      </c>
    </row>
    <row r="617" spans="12:13">
      <c r="L617" s="65">
        <v>123290</v>
      </c>
      <c r="M617" t="s">
        <v>772</v>
      </c>
    </row>
    <row r="618" spans="12:13">
      <c r="L618" s="65">
        <v>123291</v>
      </c>
      <c r="M618" t="s">
        <v>772</v>
      </c>
    </row>
    <row r="619" spans="12:13">
      <c r="L619" s="65">
        <v>123300</v>
      </c>
      <c r="M619" t="s">
        <v>773</v>
      </c>
    </row>
    <row r="620" spans="12:13">
      <c r="L620" s="65">
        <v>123310</v>
      </c>
      <c r="M620" t="s">
        <v>774</v>
      </c>
    </row>
    <row r="621" spans="12:13">
      <c r="L621" s="65">
        <v>123311</v>
      </c>
      <c r="M621" t="s">
        <v>774</v>
      </c>
    </row>
    <row r="622" spans="12:13">
      <c r="L622" s="65">
        <v>123320</v>
      </c>
      <c r="M622" t="s">
        <v>699</v>
      </c>
    </row>
    <row r="623" spans="12:13">
      <c r="L623" s="65">
        <v>123321</v>
      </c>
      <c r="M623" t="s">
        <v>699</v>
      </c>
    </row>
    <row r="624" spans="12:13">
      <c r="L624" s="65">
        <v>123330</v>
      </c>
      <c r="M624" t="s">
        <v>775</v>
      </c>
    </row>
    <row r="625" spans="12:13">
      <c r="L625" s="65">
        <v>123331</v>
      </c>
      <c r="M625" t="s">
        <v>775</v>
      </c>
    </row>
    <row r="626" spans="12:13">
      <c r="L626" s="65">
        <v>123340</v>
      </c>
      <c r="M626" t="s">
        <v>776</v>
      </c>
    </row>
    <row r="627" spans="12:13">
      <c r="L627" s="65">
        <v>123341</v>
      </c>
      <c r="M627" t="s">
        <v>776</v>
      </c>
    </row>
    <row r="628" spans="12:13">
      <c r="L628" s="65">
        <v>123350</v>
      </c>
      <c r="M628" t="s">
        <v>777</v>
      </c>
    </row>
    <row r="629" spans="12:13">
      <c r="L629" s="65">
        <v>123351</v>
      </c>
      <c r="M629" t="s">
        <v>777</v>
      </c>
    </row>
    <row r="630" spans="12:13">
      <c r="L630" s="65">
        <v>123360</v>
      </c>
      <c r="M630" t="s">
        <v>778</v>
      </c>
    </row>
    <row r="631" spans="12:13">
      <c r="L631" s="65">
        <v>123361</v>
      </c>
      <c r="M631" t="s">
        <v>778</v>
      </c>
    </row>
    <row r="632" spans="12:13">
      <c r="L632" s="65">
        <v>123370</v>
      </c>
      <c r="M632" t="s">
        <v>779</v>
      </c>
    </row>
    <row r="633" spans="12:13">
      <c r="L633" s="65">
        <v>123371</v>
      </c>
      <c r="M633" t="s">
        <v>779</v>
      </c>
    </row>
    <row r="634" spans="12:13">
      <c r="L634" s="65">
        <v>123380</v>
      </c>
      <c r="M634" t="s">
        <v>780</v>
      </c>
    </row>
    <row r="635" spans="12:13">
      <c r="L635" s="65">
        <v>123381</v>
      </c>
      <c r="M635" t="s">
        <v>780</v>
      </c>
    </row>
    <row r="636" spans="12:13">
      <c r="L636" s="65">
        <v>123390</v>
      </c>
      <c r="M636" t="s">
        <v>781</v>
      </c>
    </row>
    <row r="637" spans="12:13">
      <c r="L637" s="65">
        <v>123391</v>
      </c>
      <c r="M637" t="s">
        <v>781</v>
      </c>
    </row>
    <row r="638" spans="12:13">
      <c r="L638" s="65">
        <v>123900</v>
      </c>
      <c r="M638" t="s">
        <v>782</v>
      </c>
    </row>
    <row r="639" spans="12:13">
      <c r="L639" s="65">
        <v>123910</v>
      </c>
      <c r="M639" t="s">
        <v>783</v>
      </c>
    </row>
    <row r="640" spans="12:13">
      <c r="L640" s="65">
        <v>123911</v>
      </c>
      <c r="M640" t="s">
        <v>783</v>
      </c>
    </row>
    <row r="641" spans="12:13">
      <c r="L641" s="65">
        <v>123920</v>
      </c>
      <c r="M641" t="s">
        <v>784</v>
      </c>
    </row>
    <row r="642" spans="12:13">
      <c r="L642" s="65">
        <v>123921</v>
      </c>
      <c r="M642" t="s">
        <v>784</v>
      </c>
    </row>
    <row r="643" spans="12:13">
      <c r="L643" s="65">
        <v>123930</v>
      </c>
      <c r="M643" t="s">
        <v>785</v>
      </c>
    </row>
    <row r="644" spans="12:13">
      <c r="L644" s="65">
        <v>123931</v>
      </c>
      <c r="M644" t="s">
        <v>785</v>
      </c>
    </row>
    <row r="645" spans="12:13">
      <c r="L645" s="65">
        <v>123940</v>
      </c>
      <c r="M645" t="s">
        <v>786</v>
      </c>
    </row>
    <row r="646" spans="12:13">
      <c r="L646" s="65">
        <v>123941</v>
      </c>
      <c r="M646" t="s">
        <v>786</v>
      </c>
    </row>
    <row r="647" spans="12:13">
      <c r="L647" s="65">
        <v>123950</v>
      </c>
      <c r="M647" t="s">
        <v>787</v>
      </c>
    </row>
    <row r="648" spans="12:13">
      <c r="L648" s="65">
        <v>123951</v>
      </c>
      <c r="M648" t="s">
        <v>787</v>
      </c>
    </row>
    <row r="649" spans="12:13">
      <c r="L649" s="65">
        <v>123960</v>
      </c>
      <c r="M649" t="s">
        <v>788</v>
      </c>
    </row>
    <row r="650" spans="12:13">
      <c r="L650" s="65">
        <v>123961</v>
      </c>
      <c r="M650" t="s">
        <v>789</v>
      </c>
    </row>
    <row r="651" spans="12:13">
      <c r="L651" s="65">
        <v>123962</v>
      </c>
      <c r="M651" t="s">
        <v>790</v>
      </c>
    </row>
    <row r="652" spans="12:13">
      <c r="L652" s="65">
        <v>123963</v>
      </c>
      <c r="M652" t="s">
        <v>791</v>
      </c>
    </row>
    <row r="653" spans="12:13">
      <c r="L653" s="65">
        <v>123964</v>
      </c>
      <c r="M653" t="s">
        <v>792</v>
      </c>
    </row>
    <row r="654" spans="12:13">
      <c r="L654" s="65">
        <v>123965</v>
      </c>
      <c r="M654" t="s">
        <v>793</v>
      </c>
    </row>
    <row r="655" spans="12:13">
      <c r="L655" s="65">
        <v>123966</v>
      </c>
      <c r="M655" t="s">
        <v>794</v>
      </c>
    </row>
    <row r="656" spans="12:13">
      <c r="L656" s="65">
        <v>123967</v>
      </c>
      <c r="M656" t="s">
        <v>795</v>
      </c>
    </row>
    <row r="657" spans="12:13">
      <c r="L657" s="65">
        <v>123968</v>
      </c>
      <c r="M657" t="s">
        <v>796</v>
      </c>
    </row>
    <row r="658" spans="12:13">
      <c r="L658" s="65">
        <v>123969</v>
      </c>
      <c r="M658" t="s">
        <v>797</v>
      </c>
    </row>
    <row r="659" spans="12:13">
      <c r="L659" s="65">
        <v>123990</v>
      </c>
      <c r="M659" t="s">
        <v>798</v>
      </c>
    </row>
    <row r="660" spans="12:13">
      <c r="L660" s="65">
        <v>123991</v>
      </c>
      <c r="M660" t="s">
        <v>798</v>
      </c>
    </row>
    <row r="661" spans="12:13">
      <c r="L661" s="65">
        <v>130000</v>
      </c>
      <c r="M661" t="s">
        <v>799</v>
      </c>
    </row>
    <row r="662" spans="12:13">
      <c r="L662" s="65">
        <v>131000</v>
      </c>
      <c r="M662" t="s">
        <v>799</v>
      </c>
    </row>
    <row r="663" spans="12:13">
      <c r="L663" s="65">
        <v>131100</v>
      </c>
      <c r="M663" t="s">
        <v>800</v>
      </c>
    </row>
    <row r="664" spans="12:13">
      <c r="L664" s="65">
        <v>131110</v>
      </c>
      <c r="M664" t="s">
        <v>800</v>
      </c>
    </row>
    <row r="665" spans="12:13">
      <c r="L665" s="65">
        <v>131111</v>
      </c>
      <c r="M665" t="s">
        <v>801</v>
      </c>
    </row>
    <row r="666" spans="12:13">
      <c r="L666" s="65">
        <v>131112</v>
      </c>
      <c r="M666" t="s">
        <v>802</v>
      </c>
    </row>
    <row r="667" spans="12:13">
      <c r="L667" s="65">
        <v>131113</v>
      </c>
      <c r="M667" t="s">
        <v>803</v>
      </c>
    </row>
    <row r="668" spans="12:13">
      <c r="L668" s="65">
        <v>131114</v>
      </c>
      <c r="M668" t="s">
        <v>804</v>
      </c>
    </row>
    <row r="669" spans="12:13">
      <c r="L669" s="65">
        <v>131119</v>
      </c>
      <c r="M669" t="s">
        <v>805</v>
      </c>
    </row>
    <row r="670" spans="12:13">
      <c r="L670" s="65">
        <v>131200</v>
      </c>
      <c r="M670" t="s">
        <v>806</v>
      </c>
    </row>
    <row r="671" spans="12:13">
      <c r="L671" s="65">
        <v>131210</v>
      </c>
      <c r="M671" t="s">
        <v>806</v>
      </c>
    </row>
    <row r="672" spans="12:13">
      <c r="L672" s="65">
        <v>131211</v>
      </c>
      <c r="M672" t="s">
        <v>807</v>
      </c>
    </row>
    <row r="673" spans="12:13">
      <c r="L673" s="65">
        <v>131212</v>
      </c>
      <c r="M673" t="s">
        <v>808</v>
      </c>
    </row>
    <row r="674" spans="12:13">
      <c r="L674" s="65">
        <v>131300</v>
      </c>
      <c r="M674" t="s">
        <v>809</v>
      </c>
    </row>
    <row r="675" spans="12:13">
      <c r="L675" s="65">
        <v>131310</v>
      </c>
      <c r="M675" t="s">
        <v>809</v>
      </c>
    </row>
    <row r="676" spans="12:13">
      <c r="L676" s="65">
        <v>131311</v>
      </c>
      <c r="M676" t="s">
        <v>810</v>
      </c>
    </row>
    <row r="677" spans="12:13">
      <c r="L677" s="65">
        <v>131312</v>
      </c>
      <c r="M677" t="s">
        <v>809</v>
      </c>
    </row>
    <row r="678" spans="12:13">
      <c r="L678" s="65">
        <v>200000</v>
      </c>
      <c r="M678" t="s">
        <v>811</v>
      </c>
    </row>
    <row r="679" spans="12:13">
      <c r="L679" s="66">
        <v>210000</v>
      </c>
      <c r="M679" s="62" t="s">
        <v>812</v>
      </c>
    </row>
    <row r="680" spans="12:13">
      <c r="L680" s="65">
        <v>211000</v>
      </c>
      <c r="M680" t="s">
        <v>813</v>
      </c>
    </row>
    <row r="681" spans="12:13">
      <c r="L681" s="65">
        <v>211100</v>
      </c>
      <c r="M681" t="s">
        <v>814</v>
      </c>
    </row>
    <row r="682" spans="12:13">
      <c r="L682" s="65">
        <v>211110</v>
      </c>
      <c r="M682" t="s">
        <v>814</v>
      </c>
    </row>
    <row r="683" spans="12:13">
      <c r="L683" s="65">
        <v>211111</v>
      </c>
      <c r="M683" t="s">
        <v>814</v>
      </c>
    </row>
    <row r="684" spans="12:13">
      <c r="L684" s="65">
        <v>211200</v>
      </c>
      <c r="M684" t="s">
        <v>815</v>
      </c>
    </row>
    <row r="685" spans="12:13">
      <c r="L685" s="65">
        <v>211210</v>
      </c>
      <c r="M685" t="s">
        <v>816</v>
      </c>
    </row>
    <row r="686" spans="12:13">
      <c r="L686" s="65">
        <v>211211</v>
      </c>
      <c r="M686" t="s">
        <v>816</v>
      </c>
    </row>
    <row r="687" spans="12:13">
      <c r="L687" s="65">
        <v>211220</v>
      </c>
      <c r="M687" t="s">
        <v>817</v>
      </c>
    </row>
    <row r="688" spans="12:13">
      <c r="L688" s="65">
        <v>211221</v>
      </c>
      <c r="M688" t="s">
        <v>817</v>
      </c>
    </row>
    <row r="689" spans="12:13">
      <c r="L689" s="65">
        <v>211230</v>
      </c>
      <c r="M689" t="s">
        <v>818</v>
      </c>
    </row>
    <row r="690" spans="12:13">
      <c r="L690" s="65">
        <v>211231</v>
      </c>
      <c r="M690" t="s">
        <v>818</v>
      </c>
    </row>
    <row r="691" spans="12:13">
      <c r="L691" s="65">
        <v>211240</v>
      </c>
      <c r="M691" t="s">
        <v>819</v>
      </c>
    </row>
    <row r="692" spans="12:13">
      <c r="L692" s="65">
        <v>211241</v>
      </c>
      <c r="M692" t="s">
        <v>819</v>
      </c>
    </row>
    <row r="693" spans="12:13">
      <c r="L693" s="65">
        <v>211250</v>
      </c>
      <c r="M693" t="s">
        <v>820</v>
      </c>
    </row>
    <row r="694" spans="12:13">
      <c r="L694" s="65">
        <v>211251</v>
      </c>
      <c r="M694" t="s">
        <v>821</v>
      </c>
    </row>
    <row r="695" spans="12:13">
      <c r="L695" s="65">
        <v>211252</v>
      </c>
      <c r="M695" t="s">
        <v>822</v>
      </c>
    </row>
    <row r="696" spans="12:13">
      <c r="L696" s="65">
        <v>211255</v>
      </c>
      <c r="M696" t="s">
        <v>823</v>
      </c>
    </row>
    <row r="697" spans="12:13">
      <c r="L697" s="65">
        <v>211300</v>
      </c>
      <c r="M697" t="s">
        <v>824</v>
      </c>
    </row>
    <row r="698" spans="12:13">
      <c r="L698" s="65">
        <v>211310</v>
      </c>
      <c r="M698" t="s">
        <v>824</v>
      </c>
    </row>
    <row r="699" spans="12:13">
      <c r="L699" s="65">
        <v>211311</v>
      </c>
      <c r="M699" t="s">
        <v>825</v>
      </c>
    </row>
    <row r="700" spans="12:13">
      <c r="L700" s="65">
        <v>211390</v>
      </c>
      <c r="M700" t="s">
        <v>826</v>
      </c>
    </row>
    <row r="701" spans="12:13">
      <c r="L701" s="65">
        <v>211391</v>
      </c>
      <c r="M701" t="s">
        <v>826</v>
      </c>
    </row>
    <row r="702" spans="12:13">
      <c r="L702" s="65">
        <v>211400</v>
      </c>
      <c r="M702" t="s">
        <v>827</v>
      </c>
    </row>
    <row r="703" spans="12:13">
      <c r="L703" s="65">
        <v>211410</v>
      </c>
      <c r="M703" t="s">
        <v>827</v>
      </c>
    </row>
    <row r="704" spans="12:13">
      <c r="L704" s="65">
        <v>211411</v>
      </c>
      <c r="M704" t="s">
        <v>827</v>
      </c>
    </row>
    <row r="705" spans="12:13">
      <c r="L705" s="65">
        <v>211500</v>
      </c>
      <c r="M705" t="s">
        <v>828</v>
      </c>
    </row>
    <row r="706" spans="12:13">
      <c r="L706" s="65">
        <v>211510</v>
      </c>
      <c r="M706" t="s">
        <v>828</v>
      </c>
    </row>
    <row r="707" spans="12:13">
      <c r="L707" s="65">
        <v>211511</v>
      </c>
      <c r="M707" t="s">
        <v>828</v>
      </c>
    </row>
    <row r="708" spans="12:13">
      <c r="L708" s="65">
        <v>211600</v>
      </c>
      <c r="M708" t="s">
        <v>829</v>
      </c>
    </row>
    <row r="709" spans="12:13">
      <c r="L709" s="65">
        <v>211610</v>
      </c>
      <c r="M709" t="s">
        <v>829</v>
      </c>
    </row>
    <row r="710" spans="12:13">
      <c r="L710" s="65">
        <v>211611</v>
      </c>
      <c r="M710" t="s">
        <v>829</v>
      </c>
    </row>
    <row r="711" spans="12:13">
      <c r="L711" s="65">
        <v>211700</v>
      </c>
      <c r="M711" t="s">
        <v>830</v>
      </c>
    </row>
    <row r="712" spans="12:13">
      <c r="L712" s="65">
        <v>211710</v>
      </c>
      <c r="M712" t="s">
        <v>830</v>
      </c>
    </row>
    <row r="713" spans="12:13">
      <c r="L713" s="65">
        <v>211711</v>
      </c>
      <c r="M713" t="s">
        <v>830</v>
      </c>
    </row>
    <row r="714" spans="12:13">
      <c r="L714" s="65">
        <v>211800</v>
      </c>
      <c r="M714" t="s">
        <v>831</v>
      </c>
    </row>
    <row r="715" spans="12:13">
      <c r="L715" s="65">
        <v>211810</v>
      </c>
      <c r="M715" t="s">
        <v>831</v>
      </c>
    </row>
    <row r="716" spans="12:13">
      <c r="L716" s="65">
        <v>211811</v>
      </c>
      <c r="M716" t="s">
        <v>831</v>
      </c>
    </row>
    <row r="717" spans="12:13">
      <c r="L717" s="65">
        <v>211900</v>
      </c>
      <c r="M717" t="s">
        <v>832</v>
      </c>
    </row>
    <row r="718" spans="12:13">
      <c r="L718" s="65">
        <v>211910</v>
      </c>
      <c r="M718" t="s">
        <v>832</v>
      </c>
    </row>
    <row r="719" spans="12:13">
      <c r="L719" s="65">
        <v>211911</v>
      </c>
      <c r="M719" t="s">
        <v>833</v>
      </c>
    </row>
    <row r="720" spans="12:13">
      <c r="L720" s="65">
        <v>211912</v>
      </c>
      <c r="M720" t="s">
        <v>834</v>
      </c>
    </row>
    <row r="721" spans="12:13">
      <c r="L721" s="65">
        <v>211913</v>
      </c>
      <c r="M721" t="s">
        <v>835</v>
      </c>
    </row>
    <row r="722" spans="12:13">
      <c r="L722" s="65">
        <v>212000</v>
      </c>
      <c r="M722" t="s">
        <v>836</v>
      </c>
    </row>
    <row r="723" spans="12:13">
      <c r="L723" s="65">
        <v>212100</v>
      </c>
      <c r="M723" t="s">
        <v>837</v>
      </c>
    </row>
    <row r="724" spans="12:13">
      <c r="L724" s="65">
        <v>212110</v>
      </c>
      <c r="M724" t="s">
        <v>837</v>
      </c>
    </row>
    <row r="725" spans="12:13">
      <c r="L725" s="65">
        <v>212111</v>
      </c>
      <c r="M725" t="s">
        <v>837</v>
      </c>
    </row>
    <row r="726" spans="12:13">
      <c r="L726" s="65">
        <v>212200</v>
      </c>
      <c r="M726" t="s">
        <v>838</v>
      </c>
    </row>
    <row r="727" spans="12:13">
      <c r="L727" s="65">
        <v>212210</v>
      </c>
      <c r="M727" t="s">
        <v>839</v>
      </c>
    </row>
    <row r="728" spans="12:13">
      <c r="L728" s="65">
        <v>212211</v>
      </c>
      <c r="M728" t="s">
        <v>839</v>
      </c>
    </row>
    <row r="729" spans="12:13">
      <c r="L729" s="65">
        <v>212220</v>
      </c>
      <c r="M729" t="s">
        <v>840</v>
      </c>
    </row>
    <row r="730" spans="12:13">
      <c r="L730" s="65">
        <v>212221</v>
      </c>
      <c r="M730" t="s">
        <v>840</v>
      </c>
    </row>
    <row r="731" spans="12:13">
      <c r="L731" s="65">
        <v>212290</v>
      </c>
      <c r="M731" t="s">
        <v>841</v>
      </c>
    </row>
    <row r="732" spans="12:13">
      <c r="L732" s="65">
        <v>212291</v>
      </c>
      <c r="M732" t="s">
        <v>841</v>
      </c>
    </row>
    <row r="733" spans="12:13">
      <c r="L733" s="65">
        <v>212300</v>
      </c>
      <c r="M733" t="s">
        <v>842</v>
      </c>
    </row>
    <row r="734" spans="12:13">
      <c r="L734" s="65">
        <v>212310</v>
      </c>
      <c r="M734" t="s">
        <v>843</v>
      </c>
    </row>
    <row r="735" spans="12:13">
      <c r="L735" s="65">
        <v>212311</v>
      </c>
      <c r="M735" t="s">
        <v>843</v>
      </c>
    </row>
    <row r="736" spans="12:13">
      <c r="L736" s="65">
        <v>212320</v>
      </c>
      <c r="M736" t="s">
        <v>844</v>
      </c>
    </row>
    <row r="737" spans="12:13">
      <c r="L737" s="65">
        <v>212321</v>
      </c>
      <c r="M737" t="s">
        <v>844</v>
      </c>
    </row>
    <row r="738" spans="12:13">
      <c r="L738" s="65">
        <v>212330</v>
      </c>
      <c r="M738" t="s">
        <v>845</v>
      </c>
    </row>
    <row r="739" spans="12:13">
      <c r="L739" s="65">
        <v>212331</v>
      </c>
      <c r="M739" t="s">
        <v>845</v>
      </c>
    </row>
    <row r="740" spans="12:13">
      <c r="L740" s="65">
        <v>212340</v>
      </c>
      <c r="M740" t="s">
        <v>846</v>
      </c>
    </row>
    <row r="741" spans="12:13">
      <c r="L741" s="65">
        <v>212341</v>
      </c>
      <c r="M741" t="s">
        <v>846</v>
      </c>
    </row>
    <row r="742" spans="12:13">
      <c r="L742" s="65">
        <v>212350</v>
      </c>
      <c r="M742" t="s">
        <v>847</v>
      </c>
    </row>
    <row r="743" spans="12:13">
      <c r="L743" s="65">
        <v>212351</v>
      </c>
      <c r="M743" t="s">
        <v>847</v>
      </c>
    </row>
    <row r="744" spans="12:13">
      <c r="L744" s="65">
        <v>212390</v>
      </c>
      <c r="M744" t="s">
        <v>848</v>
      </c>
    </row>
    <row r="745" spans="12:13">
      <c r="L745" s="65">
        <v>212391</v>
      </c>
      <c r="M745" t="s">
        <v>848</v>
      </c>
    </row>
    <row r="746" spans="12:13">
      <c r="L746" s="65">
        <v>212400</v>
      </c>
      <c r="M746" t="s">
        <v>849</v>
      </c>
    </row>
    <row r="747" spans="12:13">
      <c r="L747" s="65">
        <v>212410</v>
      </c>
      <c r="M747" t="s">
        <v>850</v>
      </c>
    </row>
    <row r="748" spans="12:13">
      <c r="L748" s="65">
        <v>212411</v>
      </c>
      <c r="M748" t="s">
        <v>850</v>
      </c>
    </row>
    <row r="749" spans="12:13">
      <c r="L749" s="65">
        <v>212490</v>
      </c>
      <c r="M749" t="s">
        <v>851</v>
      </c>
    </row>
    <row r="750" spans="12:13">
      <c r="L750" s="65">
        <v>212491</v>
      </c>
      <c r="M750" t="s">
        <v>851</v>
      </c>
    </row>
    <row r="751" spans="12:13">
      <c r="L751" s="65">
        <v>212500</v>
      </c>
      <c r="M751" t="s">
        <v>852</v>
      </c>
    </row>
    <row r="752" spans="12:13">
      <c r="L752" s="65">
        <v>212510</v>
      </c>
      <c r="M752" t="s">
        <v>852</v>
      </c>
    </row>
    <row r="753" spans="12:13">
      <c r="L753" s="65">
        <v>212511</v>
      </c>
      <c r="M753" t="s">
        <v>852</v>
      </c>
    </row>
    <row r="754" spans="12:13">
      <c r="L754" s="65">
        <v>212600</v>
      </c>
      <c r="M754" t="s">
        <v>853</v>
      </c>
    </row>
    <row r="755" spans="12:13">
      <c r="L755" s="65">
        <v>212610</v>
      </c>
      <c r="M755" t="s">
        <v>853</v>
      </c>
    </row>
    <row r="756" spans="12:13">
      <c r="L756" s="65">
        <v>212611</v>
      </c>
      <c r="M756" t="s">
        <v>853</v>
      </c>
    </row>
    <row r="757" spans="12:13">
      <c r="L757" s="65">
        <v>213000</v>
      </c>
      <c r="M757" t="s">
        <v>854</v>
      </c>
    </row>
    <row r="758" spans="12:13">
      <c r="L758" s="65">
        <v>213100</v>
      </c>
      <c r="M758" t="s">
        <v>854</v>
      </c>
    </row>
    <row r="759" spans="12:13">
      <c r="L759" s="65">
        <v>213110</v>
      </c>
      <c r="M759" t="s">
        <v>854</v>
      </c>
    </row>
    <row r="760" spans="12:13">
      <c r="L760" s="65">
        <v>213111</v>
      </c>
      <c r="M760" t="s">
        <v>854</v>
      </c>
    </row>
    <row r="761" spans="12:13">
      <c r="L761" s="65">
        <v>220000</v>
      </c>
      <c r="M761" t="s">
        <v>855</v>
      </c>
    </row>
    <row r="762" spans="12:13">
      <c r="L762" s="65">
        <v>221000</v>
      </c>
      <c r="M762" t="s">
        <v>856</v>
      </c>
    </row>
    <row r="763" spans="12:13">
      <c r="L763" s="65">
        <v>221100</v>
      </c>
      <c r="M763" t="s">
        <v>857</v>
      </c>
    </row>
    <row r="764" spans="12:13">
      <c r="L764" s="65">
        <v>221110</v>
      </c>
      <c r="M764" t="s">
        <v>857</v>
      </c>
    </row>
    <row r="765" spans="12:13">
      <c r="L765" s="65">
        <v>221111</v>
      </c>
      <c r="M765" t="s">
        <v>857</v>
      </c>
    </row>
    <row r="766" spans="12:13">
      <c r="L766" s="65">
        <v>221200</v>
      </c>
      <c r="M766" t="s">
        <v>858</v>
      </c>
    </row>
    <row r="767" spans="12:13">
      <c r="L767" s="65">
        <v>221210</v>
      </c>
      <c r="M767" t="s">
        <v>859</v>
      </c>
    </row>
    <row r="768" spans="12:13">
      <c r="L768" s="65">
        <v>221211</v>
      </c>
      <c r="M768" t="s">
        <v>859</v>
      </c>
    </row>
    <row r="769" spans="12:13">
      <c r="L769" s="65">
        <v>221220</v>
      </c>
      <c r="M769" t="s">
        <v>860</v>
      </c>
    </row>
    <row r="770" spans="12:13">
      <c r="L770" s="65">
        <v>221221</v>
      </c>
      <c r="M770" t="s">
        <v>860</v>
      </c>
    </row>
    <row r="771" spans="12:13">
      <c r="L771" s="65">
        <v>221230</v>
      </c>
      <c r="M771" t="s">
        <v>861</v>
      </c>
    </row>
    <row r="772" spans="12:13">
      <c r="L772" s="65">
        <v>221231</v>
      </c>
      <c r="M772" t="s">
        <v>861</v>
      </c>
    </row>
    <row r="773" spans="12:13">
      <c r="L773" s="65">
        <v>221240</v>
      </c>
      <c r="M773" t="s">
        <v>862</v>
      </c>
    </row>
    <row r="774" spans="12:13">
      <c r="L774" s="65">
        <v>221241</v>
      </c>
      <c r="M774" t="s">
        <v>862</v>
      </c>
    </row>
    <row r="775" spans="12:13">
      <c r="L775" s="65">
        <v>221250</v>
      </c>
      <c r="M775" t="s">
        <v>863</v>
      </c>
    </row>
    <row r="776" spans="12:13">
      <c r="L776" s="65">
        <v>221251</v>
      </c>
      <c r="M776" t="s">
        <v>864</v>
      </c>
    </row>
    <row r="777" spans="12:13">
      <c r="L777" s="65">
        <v>221252</v>
      </c>
      <c r="M777" t="s">
        <v>865</v>
      </c>
    </row>
    <row r="778" spans="12:13">
      <c r="L778" s="65">
        <v>221255</v>
      </c>
      <c r="M778" t="s">
        <v>866</v>
      </c>
    </row>
    <row r="779" spans="12:13">
      <c r="L779" s="65">
        <v>221300</v>
      </c>
      <c r="M779" t="s">
        <v>867</v>
      </c>
    </row>
    <row r="780" spans="12:13">
      <c r="L780" s="65">
        <v>221310</v>
      </c>
      <c r="M780" t="s">
        <v>868</v>
      </c>
    </row>
    <row r="781" spans="12:13">
      <c r="L781" s="65">
        <v>221311</v>
      </c>
      <c r="M781" t="s">
        <v>868</v>
      </c>
    </row>
    <row r="782" spans="12:13">
      <c r="L782" s="65">
        <v>221390</v>
      </c>
      <c r="M782" t="s">
        <v>869</v>
      </c>
    </row>
    <row r="783" spans="12:13">
      <c r="L783" s="65">
        <v>221391</v>
      </c>
      <c r="M783" t="s">
        <v>869</v>
      </c>
    </row>
    <row r="784" spans="12:13">
      <c r="L784" s="65">
        <v>221400</v>
      </c>
      <c r="M784" t="s">
        <v>870</v>
      </c>
    </row>
    <row r="785" spans="12:13">
      <c r="L785" s="65">
        <v>221410</v>
      </c>
      <c r="M785" t="s">
        <v>870</v>
      </c>
    </row>
    <row r="786" spans="12:13">
      <c r="L786" s="65">
        <v>221411</v>
      </c>
      <c r="M786" t="s">
        <v>870</v>
      </c>
    </row>
    <row r="787" spans="12:13">
      <c r="L787" s="65">
        <v>221500</v>
      </c>
      <c r="M787" t="s">
        <v>871</v>
      </c>
    </row>
    <row r="788" spans="12:13">
      <c r="L788" s="65">
        <v>221510</v>
      </c>
      <c r="M788" t="s">
        <v>871</v>
      </c>
    </row>
    <row r="789" spans="12:13">
      <c r="L789" s="65">
        <v>221511</v>
      </c>
      <c r="M789" t="s">
        <v>871</v>
      </c>
    </row>
    <row r="790" spans="12:13">
      <c r="L790" s="65">
        <v>221600</v>
      </c>
      <c r="M790" t="s">
        <v>872</v>
      </c>
    </row>
    <row r="791" spans="12:13">
      <c r="L791" s="65">
        <v>221610</v>
      </c>
      <c r="M791" t="s">
        <v>872</v>
      </c>
    </row>
    <row r="792" spans="12:13">
      <c r="L792" s="65">
        <v>221611</v>
      </c>
      <c r="M792" t="s">
        <v>872</v>
      </c>
    </row>
    <row r="793" spans="12:13">
      <c r="L793" s="65">
        <v>221700</v>
      </c>
      <c r="M793" t="s">
        <v>873</v>
      </c>
    </row>
    <row r="794" spans="12:13">
      <c r="L794" s="65">
        <v>221710</v>
      </c>
      <c r="M794" t="s">
        <v>873</v>
      </c>
    </row>
    <row r="795" spans="12:13">
      <c r="L795" s="65">
        <v>221711</v>
      </c>
      <c r="M795" t="s">
        <v>873</v>
      </c>
    </row>
    <row r="796" spans="12:13">
      <c r="L796" s="65">
        <v>221800</v>
      </c>
      <c r="M796" t="s">
        <v>874</v>
      </c>
    </row>
    <row r="797" spans="12:13">
      <c r="L797" s="65">
        <v>221810</v>
      </c>
      <c r="M797" t="s">
        <v>874</v>
      </c>
    </row>
    <row r="798" spans="12:13">
      <c r="L798" s="65">
        <v>221811</v>
      </c>
      <c r="M798" t="s">
        <v>874</v>
      </c>
    </row>
    <row r="799" spans="12:13">
      <c r="L799" s="65">
        <v>222000</v>
      </c>
      <c r="M799" t="s">
        <v>875</v>
      </c>
    </row>
    <row r="800" spans="12:13">
      <c r="L800" s="65">
        <v>222100</v>
      </c>
      <c r="M800" t="s">
        <v>876</v>
      </c>
    </row>
    <row r="801" spans="12:13">
      <c r="L801" s="65">
        <v>222110</v>
      </c>
      <c r="M801" t="s">
        <v>876</v>
      </c>
    </row>
    <row r="802" spans="12:13">
      <c r="L802" s="65">
        <v>222111</v>
      </c>
      <c r="M802" t="s">
        <v>876</v>
      </c>
    </row>
    <row r="803" spans="12:13">
      <c r="L803" s="65">
        <v>222200</v>
      </c>
      <c r="M803" t="s">
        <v>877</v>
      </c>
    </row>
    <row r="804" spans="12:13">
      <c r="L804" s="65">
        <v>222210</v>
      </c>
      <c r="M804" t="s">
        <v>878</v>
      </c>
    </row>
    <row r="805" spans="12:13">
      <c r="L805" s="65">
        <v>222211</v>
      </c>
      <c r="M805" t="s">
        <v>878</v>
      </c>
    </row>
    <row r="806" spans="12:13">
      <c r="L806" s="65">
        <v>222220</v>
      </c>
      <c r="M806" t="s">
        <v>879</v>
      </c>
    </row>
    <row r="807" spans="12:13">
      <c r="L807" s="65">
        <v>222221</v>
      </c>
      <c r="M807" t="s">
        <v>879</v>
      </c>
    </row>
    <row r="808" spans="12:13">
      <c r="L808" s="65">
        <v>222290</v>
      </c>
      <c r="M808" t="s">
        <v>880</v>
      </c>
    </row>
    <row r="809" spans="12:13">
      <c r="L809" s="65">
        <v>222291</v>
      </c>
      <c r="M809" t="s">
        <v>880</v>
      </c>
    </row>
    <row r="810" spans="12:13">
      <c r="L810" s="65">
        <v>222300</v>
      </c>
      <c r="M810" t="s">
        <v>881</v>
      </c>
    </row>
    <row r="811" spans="12:13">
      <c r="L811" s="65">
        <v>222310</v>
      </c>
      <c r="M811" t="s">
        <v>882</v>
      </c>
    </row>
    <row r="812" spans="12:13">
      <c r="L812" s="65">
        <v>222311</v>
      </c>
      <c r="M812" t="s">
        <v>882</v>
      </c>
    </row>
    <row r="813" spans="12:13">
      <c r="L813" s="65">
        <v>222320</v>
      </c>
      <c r="M813" t="s">
        <v>883</v>
      </c>
    </row>
    <row r="814" spans="12:13">
      <c r="L814" s="65">
        <v>222321</v>
      </c>
      <c r="M814" t="s">
        <v>883</v>
      </c>
    </row>
    <row r="815" spans="12:13">
      <c r="L815" s="65">
        <v>222330</v>
      </c>
      <c r="M815" t="s">
        <v>884</v>
      </c>
    </row>
    <row r="816" spans="12:13">
      <c r="L816" s="65">
        <v>222331</v>
      </c>
      <c r="M816" t="s">
        <v>884</v>
      </c>
    </row>
    <row r="817" spans="12:13">
      <c r="L817" s="65">
        <v>222340</v>
      </c>
      <c r="M817" t="s">
        <v>885</v>
      </c>
    </row>
    <row r="818" spans="12:13">
      <c r="L818" s="65">
        <v>222341</v>
      </c>
      <c r="M818" t="s">
        <v>885</v>
      </c>
    </row>
    <row r="819" spans="12:13">
      <c r="L819" s="65">
        <v>222350</v>
      </c>
      <c r="M819" t="s">
        <v>886</v>
      </c>
    </row>
    <row r="820" spans="12:13">
      <c r="L820" s="65">
        <v>222351</v>
      </c>
      <c r="M820" t="s">
        <v>886</v>
      </c>
    </row>
    <row r="821" spans="12:13">
      <c r="L821" s="65">
        <v>222390</v>
      </c>
      <c r="M821" t="s">
        <v>887</v>
      </c>
    </row>
    <row r="822" spans="12:13">
      <c r="L822" s="65">
        <v>222391</v>
      </c>
      <c r="M822" t="s">
        <v>887</v>
      </c>
    </row>
    <row r="823" spans="12:13">
      <c r="L823" s="65">
        <v>222400</v>
      </c>
      <c r="M823" t="s">
        <v>888</v>
      </c>
    </row>
    <row r="824" spans="12:13">
      <c r="L824" s="65">
        <v>222410</v>
      </c>
      <c r="M824" t="s">
        <v>889</v>
      </c>
    </row>
    <row r="825" spans="12:13">
      <c r="L825" s="65">
        <v>222411</v>
      </c>
      <c r="M825" t="s">
        <v>889</v>
      </c>
    </row>
    <row r="826" spans="12:13">
      <c r="L826" s="65">
        <v>222490</v>
      </c>
      <c r="M826" t="s">
        <v>890</v>
      </c>
    </row>
    <row r="827" spans="12:13">
      <c r="L827" s="65">
        <v>222491</v>
      </c>
      <c r="M827" t="s">
        <v>890</v>
      </c>
    </row>
    <row r="828" spans="12:13">
      <c r="L828" s="65">
        <v>222500</v>
      </c>
      <c r="M828" t="s">
        <v>891</v>
      </c>
    </row>
    <row r="829" spans="12:13">
      <c r="L829" s="65">
        <v>222510</v>
      </c>
      <c r="M829" t="s">
        <v>891</v>
      </c>
    </row>
    <row r="830" spans="12:13">
      <c r="L830" s="65">
        <v>222511</v>
      </c>
      <c r="M830" t="s">
        <v>891</v>
      </c>
    </row>
    <row r="831" spans="12:13">
      <c r="L831" s="65">
        <v>222600</v>
      </c>
      <c r="M831" t="s">
        <v>892</v>
      </c>
    </row>
    <row r="832" spans="12:13">
      <c r="L832" s="65">
        <v>222610</v>
      </c>
      <c r="M832" t="s">
        <v>892</v>
      </c>
    </row>
    <row r="833" spans="12:13">
      <c r="L833" s="65">
        <v>222611</v>
      </c>
      <c r="M833" t="s">
        <v>892</v>
      </c>
    </row>
    <row r="834" spans="12:13">
      <c r="L834" s="65">
        <v>223000</v>
      </c>
      <c r="M834" t="s">
        <v>893</v>
      </c>
    </row>
    <row r="835" spans="12:13">
      <c r="L835" s="65">
        <v>223100</v>
      </c>
      <c r="M835" t="s">
        <v>893</v>
      </c>
    </row>
    <row r="836" spans="12:13">
      <c r="L836" s="65">
        <v>223110</v>
      </c>
      <c r="M836" t="s">
        <v>893</v>
      </c>
    </row>
    <row r="837" spans="12:13">
      <c r="L837" s="65">
        <v>223111</v>
      </c>
      <c r="M837" t="s">
        <v>893</v>
      </c>
    </row>
    <row r="838" spans="12:13">
      <c r="L838" s="65">
        <v>230000</v>
      </c>
      <c r="M838" t="s">
        <v>894</v>
      </c>
    </row>
    <row r="839" spans="12:13">
      <c r="L839" s="65">
        <v>231000</v>
      </c>
      <c r="M839" t="s">
        <v>895</v>
      </c>
    </row>
    <row r="840" spans="12:13">
      <c r="L840" s="65">
        <v>231100</v>
      </c>
      <c r="M840" t="s">
        <v>896</v>
      </c>
    </row>
    <row r="841" spans="12:13">
      <c r="L841" s="65">
        <v>231110</v>
      </c>
      <c r="M841" t="s">
        <v>896</v>
      </c>
    </row>
    <row r="842" spans="12:13">
      <c r="L842" s="65">
        <v>231111</v>
      </c>
      <c r="M842" t="s">
        <v>896</v>
      </c>
    </row>
    <row r="843" spans="12:13">
      <c r="L843" s="65">
        <v>231200</v>
      </c>
      <c r="M843" t="s">
        <v>897</v>
      </c>
    </row>
    <row r="844" spans="12:13">
      <c r="L844" s="65">
        <v>231210</v>
      </c>
      <c r="M844" t="s">
        <v>897</v>
      </c>
    </row>
    <row r="845" spans="12:13">
      <c r="L845" s="65">
        <v>231211</v>
      </c>
      <c r="M845" t="s">
        <v>897</v>
      </c>
    </row>
    <row r="846" spans="12:13">
      <c r="L846" s="65">
        <v>231300</v>
      </c>
      <c r="M846" t="s">
        <v>898</v>
      </c>
    </row>
    <row r="847" spans="12:13">
      <c r="L847" s="65">
        <v>231310</v>
      </c>
      <c r="M847" t="s">
        <v>898</v>
      </c>
    </row>
    <row r="848" spans="12:13">
      <c r="L848" s="65">
        <v>231311</v>
      </c>
      <c r="M848" t="s">
        <v>898</v>
      </c>
    </row>
    <row r="849" spans="12:13">
      <c r="L849" s="65">
        <v>231400</v>
      </c>
      <c r="M849" t="s">
        <v>899</v>
      </c>
    </row>
    <row r="850" spans="12:13">
      <c r="L850" s="65">
        <v>231410</v>
      </c>
      <c r="M850" t="s">
        <v>899</v>
      </c>
    </row>
    <row r="851" spans="12:13">
      <c r="L851" s="65">
        <v>231411</v>
      </c>
      <c r="M851" t="s">
        <v>899</v>
      </c>
    </row>
    <row r="852" spans="12:13">
      <c r="L852" s="65">
        <v>231500</v>
      </c>
      <c r="M852" t="s">
        <v>900</v>
      </c>
    </row>
    <row r="853" spans="12:13">
      <c r="L853" s="65">
        <v>231510</v>
      </c>
      <c r="M853" t="s">
        <v>900</v>
      </c>
    </row>
    <row r="854" spans="12:13">
      <c r="L854" s="65">
        <v>231511</v>
      </c>
      <c r="M854" t="s">
        <v>900</v>
      </c>
    </row>
    <row r="855" spans="12:13">
      <c r="L855" s="65">
        <v>232000</v>
      </c>
      <c r="M855" t="s">
        <v>901</v>
      </c>
    </row>
    <row r="856" spans="12:13">
      <c r="L856" s="65">
        <v>232100</v>
      </c>
      <c r="M856" t="s">
        <v>902</v>
      </c>
    </row>
    <row r="857" spans="12:13">
      <c r="L857" s="65">
        <v>232110</v>
      </c>
      <c r="M857" t="s">
        <v>902</v>
      </c>
    </row>
    <row r="858" spans="12:13">
      <c r="L858" s="65">
        <v>232111</v>
      </c>
      <c r="M858" t="s">
        <v>902</v>
      </c>
    </row>
    <row r="859" spans="12:13">
      <c r="L859" s="65">
        <v>232200</v>
      </c>
      <c r="M859" t="s">
        <v>903</v>
      </c>
    </row>
    <row r="860" spans="12:13">
      <c r="L860" s="65">
        <v>232210</v>
      </c>
      <c r="M860" t="s">
        <v>903</v>
      </c>
    </row>
    <row r="861" spans="12:13">
      <c r="L861" s="65">
        <v>232211</v>
      </c>
      <c r="M861" t="s">
        <v>903</v>
      </c>
    </row>
    <row r="862" spans="12:13">
      <c r="L862" s="65">
        <v>232300</v>
      </c>
      <c r="M862" t="s">
        <v>904</v>
      </c>
    </row>
    <row r="863" spans="12:13">
      <c r="L863" s="65">
        <v>232310</v>
      </c>
      <c r="M863" t="s">
        <v>904</v>
      </c>
    </row>
    <row r="864" spans="12:13">
      <c r="L864" s="65">
        <v>232311</v>
      </c>
      <c r="M864" t="s">
        <v>904</v>
      </c>
    </row>
    <row r="865" spans="12:13">
      <c r="L865" s="65">
        <v>232400</v>
      </c>
      <c r="M865" t="s">
        <v>905</v>
      </c>
    </row>
    <row r="866" spans="12:13">
      <c r="L866" s="65">
        <v>232410</v>
      </c>
      <c r="M866" t="s">
        <v>905</v>
      </c>
    </row>
    <row r="867" spans="12:13">
      <c r="L867" s="65">
        <v>232411</v>
      </c>
      <c r="M867" t="s">
        <v>905</v>
      </c>
    </row>
    <row r="868" spans="12:13">
      <c r="L868" s="65">
        <v>232500</v>
      </c>
      <c r="M868" t="s">
        <v>906</v>
      </c>
    </row>
    <row r="869" spans="12:13">
      <c r="L869" s="65">
        <v>232510</v>
      </c>
      <c r="M869" t="s">
        <v>906</v>
      </c>
    </row>
    <row r="870" spans="12:13">
      <c r="L870" s="65">
        <v>232511</v>
      </c>
      <c r="M870" t="s">
        <v>906</v>
      </c>
    </row>
    <row r="871" spans="12:13">
      <c r="L871" s="65">
        <v>233000</v>
      </c>
      <c r="M871" t="s">
        <v>907</v>
      </c>
    </row>
    <row r="872" spans="12:13">
      <c r="L872" s="65">
        <v>233100</v>
      </c>
      <c r="M872" t="s">
        <v>908</v>
      </c>
    </row>
    <row r="873" spans="12:13">
      <c r="L873" s="65">
        <v>233110</v>
      </c>
      <c r="M873" t="s">
        <v>908</v>
      </c>
    </row>
    <row r="874" spans="12:13">
      <c r="L874" s="65">
        <v>233111</v>
      </c>
      <c r="M874" t="s">
        <v>908</v>
      </c>
    </row>
    <row r="875" spans="12:13">
      <c r="L875" s="65">
        <v>233200</v>
      </c>
      <c r="M875" t="s">
        <v>909</v>
      </c>
    </row>
    <row r="876" spans="12:13">
      <c r="L876" s="65">
        <v>233210</v>
      </c>
      <c r="M876" t="s">
        <v>909</v>
      </c>
    </row>
    <row r="877" spans="12:13">
      <c r="L877" s="65">
        <v>233211</v>
      </c>
      <c r="M877" t="s">
        <v>909</v>
      </c>
    </row>
    <row r="878" spans="12:13">
      <c r="L878" s="65">
        <v>233300</v>
      </c>
      <c r="M878" t="s">
        <v>910</v>
      </c>
    </row>
    <row r="879" spans="12:13">
      <c r="L879" s="65">
        <v>233310</v>
      </c>
      <c r="M879" t="s">
        <v>910</v>
      </c>
    </row>
    <row r="880" spans="12:13">
      <c r="L880" s="65">
        <v>233311</v>
      </c>
      <c r="M880" t="s">
        <v>910</v>
      </c>
    </row>
    <row r="881" spans="12:13">
      <c r="L881" s="65">
        <v>233400</v>
      </c>
      <c r="M881" t="s">
        <v>911</v>
      </c>
    </row>
    <row r="882" spans="12:13">
      <c r="L882" s="65">
        <v>233410</v>
      </c>
      <c r="M882" t="s">
        <v>911</v>
      </c>
    </row>
    <row r="883" spans="12:13">
      <c r="L883" s="65">
        <v>233411</v>
      </c>
      <c r="M883" t="s">
        <v>911</v>
      </c>
    </row>
    <row r="884" spans="12:13">
      <c r="L884" s="65">
        <v>233500</v>
      </c>
      <c r="M884" t="s">
        <v>912</v>
      </c>
    </row>
    <row r="885" spans="12:13">
      <c r="L885" s="65">
        <v>233510</v>
      </c>
      <c r="M885" t="s">
        <v>912</v>
      </c>
    </row>
    <row r="886" spans="12:13">
      <c r="L886" s="65">
        <v>233511</v>
      </c>
      <c r="M886" t="s">
        <v>912</v>
      </c>
    </row>
    <row r="887" spans="12:13">
      <c r="L887" s="65">
        <v>234000</v>
      </c>
      <c r="M887" t="s">
        <v>913</v>
      </c>
    </row>
    <row r="888" spans="12:13">
      <c r="L888" s="65">
        <v>234100</v>
      </c>
      <c r="M888" t="s">
        <v>914</v>
      </c>
    </row>
    <row r="889" spans="12:13">
      <c r="L889" s="65">
        <v>234110</v>
      </c>
      <c r="M889" t="s">
        <v>914</v>
      </c>
    </row>
    <row r="890" spans="12:13">
      <c r="L890" s="65">
        <v>234111</v>
      </c>
      <c r="M890" t="s">
        <v>914</v>
      </c>
    </row>
    <row r="891" spans="12:13">
      <c r="L891" s="65">
        <v>234200</v>
      </c>
      <c r="M891" t="s">
        <v>915</v>
      </c>
    </row>
    <row r="892" spans="12:13">
      <c r="L892" s="65">
        <v>234210</v>
      </c>
      <c r="M892" t="s">
        <v>915</v>
      </c>
    </row>
    <row r="893" spans="12:13">
      <c r="L893" s="65">
        <v>234211</v>
      </c>
      <c r="M893" t="s">
        <v>915</v>
      </c>
    </row>
    <row r="894" spans="12:13">
      <c r="L894" s="65">
        <v>234300</v>
      </c>
      <c r="M894" t="s">
        <v>916</v>
      </c>
    </row>
    <row r="895" spans="12:13">
      <c r="L895" s="65">
        <v>234310</v>
      </c>
      <c r="M895" t="s">
        <v>916</v>
      </c>
    </row>
    <row r="896" spans="12:13">
      <c r="L896" s="65">
        <v>234311</v>
      </c>
      <c r="M896" t="s">
        <v>916</v>
      </c>
    </row>
    <row r="897" spans="12:13">
      <c r="L897" s="65">
        <v>235000</v>
      </c>
      <c r="M897" t="s">
        <v>917</v>
      </c>
    </row>
    <row r="898" spans="12:13">
      <c r="L898" s="65">
        <v>235100</v>
      </c>
      <c r="M898" t="s">
        <v>918</v>
      </c>
    </row>
    <row r="899" spans="12:13">
      <c r="L899" s="65">
        <v>235110</v>
      </c>
      <c r="M899" t="s">
        <v>918</v>
      </c>
    </row>
    <row r="900" spans="12:13">
      <c r="L900" s="65">
        <v>235111</v>
      </c>
      <c r="M900" t="s">
        <v>918</v>
      </c>
    </row>
    <row r="901" spans="12:13">
      <c r="L901" s="65">
        <v>235200</v>
      </c>
      <c r="M901" t="s">
        <v>919</v>
      </c>
    </row>
    <row r="902" spans="12:13">
      <c r="L902" s="65">
        <v>235210</v>
      </c>
      <c r="M902" t="s">
        <v>919</v>
      </c>
    </row>
    <row r="903" spans="12:13">
      <c r="L903" s="65">
        <v>235211</v>
      </c>
      <c r="M903" t="s">
        <v>919</v>
      </c>
    </row>
    <row r="904" spans="12:13">
      <c r="L904" s="65">
        <v>235300</v>
      </c>
      <c r="M904" t="s">
        <v>920</v>
      </c>
    </row>
    <row r="905" spans="12:13">
      <c r="L905" s="65">
        <v>235310</v>
      </c>
      <c r="M905" t="s">
        <v>920</v>
      </c>
    </row>
    <row r="906" spans="12:13">
      <c r="L906" s="65">
        <v>235311</v>
      </c>
      <c r="M906" t="s">
        <v>920</v>
      </c>
    </row>
    <row r="907" spans="12:13">
      <c r="L907" s="65">
        <v>235400</v>
      </c>
      <c r="M907" t="s">
        <v>921</v>
      </c>
    </row>
    <row r="908" spans="12:13">
      <c r="L908" s="65">
        <v>235410</v>
      </c>
      <c r="M908" t="s">
        <v>921</v>
      </c>
    </row>
    <row r="909" spans="12:13">
      <c r="L909" s="65">
        <v>235411</v>
      </c>
      <c r="M909" t="s">
        <v>921</v>
      </c>
    </row>
    <row r="910" spans="12:13">
      <c r="L910" s="65">
        <v>235500</v>
      </c>
      <c r="M910" t="s">
        <v>922</v>
      </c>
    </row>
    <row r="911" spans="12:13">
      <c r="L911" s="65">
        <v>235510</v>
      </c>
      <c r="M911" t="s">
        <v>922</v>
      </c>
    </row>
    <row r="912" spans="12:13">
      <c r="L912" s="65">
        <v>235511</v>
      </c>
      <c r="M912" t="s">
        <v>922</v>
      </c>
    </row>
    <row r="913" spans="12:13">
      <c r="L913" s="65">
        <v>236000</v>
      </c>
      <c r="M913" t="s">
        <v>923</v>
      </c>
    </row>
    <row r="914" spans="12:13">
      <c r="L914" s="65">
        <v>236100</v>
      </c>
      <c r="M914" t="s">
        <v>924</v>
      </c>
    </row>
    <row r="915" spans="12:13">
      <c r="L915" s="65">
        <v>236110</v>
      </c>
      <c r="M915" t="s">
        <v>924</v>
      </c>
    </row>
    <row r="916" spans="12:13">
      <c r="L916" s="65">
        <v>236111</v>
      </c>
      <c r="M916" t="s">
        <v>924</v>
      </c>
    </row>
    <row r="917" spans="12:13">
      <c r="L917" s="65">
        <v>236120</v>
      </c>
      <c r="M917" t="s">
        <v>925</v>
      </c>
    </row>
    <row r="918" spans="12:13">
      <c r="L918" s="65">
        <v>236121</v>
      </c>
      <c r="M918" t="s">
        <v>926</v>
      </c>
    </row>
    <row r="919" spans="12:13">
      <c r="L919" s="65">
        <v>236122</v>
      </c>
      <c r="M919" t="s">
        <v>927</v>
      </c>
    </row>
    <row r="920" spans="12:13">
      <c r="L920" s="65">
        <v>236123</v>
      </c>
      <c r="M920" t="s">
        <v>928</v>
      </c>
    </row>
    <row r="921" spans="12:13">
      <c r="L921" s="65">
        <v>236200</v>
      </c>
      <c r="M921" t="s">
        <v>929</v>
      </c>
    </row>
    <row r="922" spans="12:13">
      <c r="L922" s="65">
        <v>236210</v>
      </c>
      <c r="M922" t="s">
        <v>929</v>
      </c>
    </row>
    <row r="923" spans="12:13">
      <c r="L923" s="65">
        <v>236211</v>
      </c>
      <c r="M923" t="s">
        <v>929</v>
      </c>
    </row>
    <row r="924" spans="12:13">
      <c r="L924" s="65">
        <v>236300</v>
      </c>
      <c r="M924" t="s">
        <v>930</v>
      </c>
    </row>
    <row r="925" spans="12:13">
      <c r="L925" s="65">
        <v>236310</v>
      </c>
      <c r="M925" t="s">
        <v>930</v>
      </c>
    </row>
    <row r="926" spans="12:13">
      <c r="L926" s="65">
        <v>236311</v>
      </c>
      <c r="M926" t="s">
        <v>930</v>
      </c>
    </row>
    <row r="927" spans="12:13">
      <c r="L927" s="65">
        <v>236400</v>
      </c>
      <c r="M927" t="s">
        <v>931</v>
      </c>
    </row>
    <row r="928" spans="12:13">
      <c r="L928" s="65">
        <v>236410</v>
      </c>
      <c r="M928" t="s">
        <v>931</v>
      </c>
    </row>
    <row r="929" spans="12:13">
      <c r="L929" s="65">
        <v>236411</v>
      </c>
      <c r="M929" t="s">
        <v>931</v>
      </c>
    </row>
    <row r="930" spans="12:13">
      <c r="L930" s="65">
        <v>236500</v>
      </c>
      <c r="M930" t="s">
        <v>932</v>
      </c>
    </row>
    <row r="931" spans="12:13">
      <c r="L931" s="65">
        <v>236510</v>
      </c>
      <c r="M931" t="s">
        <v>932</v>
      </c>
    </row>
    <row r="932" spans="12:13">
      <c r="L932" s="65">
        <v>236511</v>
      </c>
      <c r="M932" t="s">
        <v>932</v>
      </c>
    </row>
    <row r="933" spans="12:13">
      <c r="L933" s="65">
        <v>237000</v>
      </c>
      <c r="M933" t="s">
        <v>933</v>
      </c>
    </row>
    <row r="934" spans="12:13">
      <c r="L934" s="65">
        <v>237100</v>
      </c>
      <c r="M934" t="s">
        <v>934</v>
      </c>
    </row>
    <row r="935" spans="12:13">
      <c r="L935" s="65">
        <v>237110</v>
      </c>
      <c r="M935" t="s">
        <v>934</v>
      </c>
    </row>
    <row r="936" spans="12:13">
      <c r="L936" s="65">
        <v>237111</v>
      </c>
      <c r="M936" t="s">
        <v>935</v>
      </c>
    </row>
    <row r="937" spans="12:13">
      <c r="L937" s="65">
        <v>237112</v>
      </c>
      <c r="M937" t="s">
        <v>936</v>
      </c>
    </row>
    <row r="938" spans="12:13">
      <c r="L938" s="65">
        <v>237200</v>
      </c>
      <c r="M938" t="s">
        <v>937</v>
      </c>
    </row>
    <row r="939" spans="12:13">
      <c r="L939" s="65">
        <v>237210</v>
      </c>
      <c r="M939" t="s">
        <v>937</v>
      </c>
    </row>
    <row r="940" spans="12:13">
      <c r="L940" s="65">
        <v>237211</v>
      </c>
      <c r="M940" t="s">
        <v>937</v>
      </c>
    </row>
    <row r="941" spans="12:13">
      <c r="L941" s="65">
        <v>237300</v>
      </c>
      <c r="M941" t="s">
        <v>938</v>
      </c>
    </row>
    <row r="942" spans="12:13">
      <c r="L942" s="65">
        <v>237310</v>
      </c>
      <c r="M942" t="s">
        <v>938</v>
      </c>
    </row>
    <row r="943" spans="12:13">
      <c r="L943" s="65">
        <v>237311</v>
      </c>
      <c r="M943" t="s">
        <v>938</v>
      </c>
    </row>
    <row r="944" spans="12:13">
      <c r="L944" s="65">
        <v>237400</v>
      </c>
      <c r="M944" t="s">
        <v>939</v>
      </c>
    </row>
    <row r="945" spans="12:13">
      <c r="L945" s="65">
        <v>237410</v>
      </c>
      <c r="M945" t="s">
        <v>939</v>
      </c>
    </row>
    <row r="946" spans="12:13">
      <c r="L946" s="65">
        <v>237411</v>
      </c>
      <c r="M946" t="s">
        <v>939</v>
      </c>
    </row>
    <row r="947" spans="12:13">
      <c r="L947" s="65">
        <v>237500</v>
      </c>
      <c r="M947" t="s">
        <v>940</v>
      </c>
    </row>
    <row r="948" spans="12:13">
      <c r="L948" s="65">
        <v>237510</v>
      </c>
      <c r="M948" t="s">
        <v>940</v>
      </c>
    </row>
    <row r="949" spans="12:13">
      <c r="L949" s="65">
        <v>237511</v>
      </c>
      <c r="M949" t="s">
        <v>940</v>
      </c>
    </row>
    <row r="950" spans="12:13">
      <c r="L950" s="65">
        <v>237600</v>
      </c>
      <c r="M950" t="s">
        <v>941</v>
      </c>
    </row>
    <row r="951" spans="12:13">
      <c r="L951" s="65">
        <v>237610</v>
      </c>
      <c r="M951" t="s">
        <v>941</v>
      </c>
    </row>
    <row r="952" spans="12:13">
      <c r="L952" s="65">
        <v>237611</v>
      </c>
      <c r="M952" t="s">
        <v>941</v>
      </c>
    </row>
    <row r="953" spans="12:13">
      <c r="L953" s="65">
        <v>237700</v>
      </c>
      <c r="M953" t="s">
        <v>942</v>
      </c>
    </row>
    <row r="954" spans="12:13">
      <c r="L954" s="65">
        <v>237710</v>
      </c>
      <c r="M954" t="s">
        <v>942</v>
      </c>
    </row>
    <row r="955" spans="12:13">
      <c r="L955" s="65">
        <v>237711</v>
      </c>
      <c r="M955" t="s">
        <v>942</v>
      </c>
    </row>
    <row r="956" spans="12:13">
      <c r="L956" s="65">
        <v>238000</v>
      </c>
      <c r="M956" t="s">
        <v>943</v>
      </c>
    </row>
    <row r="957" spans="12:13">
      <c r="L957" s="65">
        <v>238100</v>
      </c>
      <c r="M957" t="s">
        <v>944</v>
      </c>
    </row>
    <row r="958" spans="12:13">
      <c r="L958" s="65">
        <v>238110</v>
      </c>
      <c r="M958" t="s">
        <v>944</v>
      </c>
    </row>
    <row r="959" spans="12:13">
      <c r="L959" s="65">
        <v>238111</v>
      </c>
      <c r="M959" t="s">
        <v>944</v>
      </c>
    </row>
    <row r="960" spans="12:13">
      <c r="L960" s="65">
        <v>238200</v>
      </c>
      <c r="M960" t="s">
        <v>945</v>
      </c>
    </row>
    <row r="961" spans="12:13">
      <c r="L961" s="65">
        <v>238210</v>
      </c>
      <c r="M961" t="s">
        <v>945</v>
      </c>
    </row>
    <row r="962" spans="12:13">
      <c r="L962" s="65">
        <v>238211</v>
      </c>
      <c r="M962" t="s">
        <v>945</v>
      </c>
    </row>
    <row r="963" spans="12:13">
      <c r="L963" s="65">
        <v>238300</v>
      </c>
      <c r="M963" t="s">
        <v>946</v>
      </c>
    </row>
    <row r="964" spans="12:13">
      <c r="L964" s="65">
        <v>238310</v>
      </c>
      <c r="M964" t="s">
        <v>946</v>
      </c>
    </row>
    <row r="965" spans="12:13">
      <c r="L965" s="65">
        <v>238311</v>
      </c>
      <c r="M965" t="s">
        <v>946</v>
      </c>
    </row>
    <row r="966" spans="12:13">
      <c r="L966" s="65">
        <v>238400</v>
      </c>
      <c r="M966" t="s">
        <v>947</v>
      </c>
    </row>
    <row r="967" spans="12:13">
      <c r="L967" s="65">
        <v>238410</v>
      </c>
      <c r="M967" t="s">
        <v>947</v>
      </c>
    </row>
    <row r="968" spans="12:13">
      <c r="L968" s="65">
        <v>238411</v>
      </c>
      <c r="M968" t="s">
        <v>947</v>
      </c>
    </row>
    <row r="969" spans="12:13">
      <c r="L969" s="65">
        <v>238500</v>
      </c>
      <c r="M969" t="s">
        <v>948</v>
      </c>
    </row>
    <row r="970" spans="12:13">
      <c r="L970" s="65">
        <v>238510</v>
      </c>
      <c r="M970" t="s">
        <v>948</v>
      </c>
    </row>
    <row r="971" spans="12:13">
      <c r="L971" s="65">
        <v>238511</v>
      </c>
      <c r="M971" t="s">
        <v>948</v>
      </c>
    </row>
    <row r="972" spans="12:13">
      <c r="L972" s="65">
        <v>239000</v>
      </c>
      <c r="M972" t="s">
        <v>949</v>
      </c>
    </row>
    <row r="973" spans="12:13">
      <c r="L973" s="65">
        <v>239100</v>
      </c>
      <c r="M973" t="s">
        <v>950</v>
      </c>
    </row>
    <row r="974" spans="12:13">
      <c r="L974" s="65">
        <v>239110</v>
      </c>
      <c r="M974" t="s">
        <v>950</v>
      </c>
    </row>
    <row r="975" spans="12:13">
      <c r="L975" s="65">
        <v>239111</v>
      </c>
      <c r="M975" t="s">
        <v>950</v>
      </c>
    </row>
    <row r="976" spans="12:13">
      <c r="L976" s="65">
        <v>239200</v>
      </c>
      <c r="M976" t="s">
        <v>951</v>
      </c>
    </row>
    <row r="977" spans="12:13">
      <c r="L977" s="65">
        <v>239210</v>
      </c>
      <c r="M977" t="s">
        <v>951</v>
      </c>
    </row>
    <row r="978" spans="12:13">
      <c r="L978" s="65">
        <v>239211</v>
      </c>
      <c r="M978" t="s">
        <v>951</v>
      </c>
    </row>
    <row r="979" spans="12:13">
      <c r="L979" s="65">
        <v>239300</v>
      </c>
      <c r="M979" t="s">
        <v>952</v>
      </c>
    </row>
    <row r="980" spans="12:13">
      <c r="L980" s="65">
        <v>239310</v>
      </c>
      <c r="M980" t="s">
        <v>952</v>
      </c>
    </row>
    <row r="981" spans="12:13">
      <c r="L981" s="65">
        <v>239311</v>
      </c>
      <c r="M981" t="s">
        <v>952</v>
      </c>
    </row>
    <row r="982" spans="12:13">
      <c r="L982" s="65">
        <v>239400</v>
      </c>
      <c r="M982" t="s">
        <v>953</v>
      </c>
    </row>
    <row r="983" spans="12:13">
      <c r="L983" s="65">
        <v>239410</v>
      </c>
      <c r="M983" t="s">
        <v>953</v>
      </c>
    </row>
    <row r="984" spans="12:13">
      <c r="L984" s="65">
        <v>239411</v>
      </c>
      <c r="M984" t="s">
        <v>953</v>
      </c>
    </row>
    <row r="985" spans="12:13">
      <c r="L985" s="65">
        <v>239500</v>
      </c>
      <c r="M985" t="s">
        <v>954</v>
      </c>
    </row>
    <row r="986" spans="12:13">
      <c r="L986" s="65">
        <v>239510</v>
      </c>
      <c r="M986" t="s">
        <v>954</v>
      </c>
    </row>
    <row r="987" spans="12:13">
      <c r="L987" s="65">
        <v>239511</v>
      </c>
      <c r="M987" t="s">
        <v>954</v>
      </c>
    </row>
    <row r="988" spans="12:13">
      <c r="L988" s="65">
        <v>240000</v>
      </c>
      <c r="M988" t="s">
        <v>955</v>
      </c>
    </row>
    <row r="989" spans="12:13">
      <c r="L989" s="65">
        <v>241000</v>
      </c>
      <c r="M989" t="s">
        <v>956</v>
      </c>
    </row>
    <row r="990" spans="12:13">
      <c r="L990" s="65">
        <v>241100</v>
      </c>
      <c r="M990" t="s">
        <v>957</v>
      </c>
    </row>
    <row r="991" spans="12:13">
      <c r="L991" s="65">
        <v>241110</v>
      </c>
      <c r="M991" t="s">
        <v>958</v>
      </c>
    </row>
    <row r="992" spans="12:13">
      <c r="L992" s="65">
        <v>241111</v>
      </c>
      <c r="M992" t="s">
        <v>959</v>
      </c>
    </row>
    <row r="993" spans="12:13">
      <c r="L993" s="65">
        <v>241112</v>
      </c>
      <c r="M993" t="s">
        <v>960</v>
      </c>
    </row>
    <row r="994" spans="12:13">
      <c r="L994" s="65">
        <v>241120</v>
      </c>
      <c r="M994" t="s">
        <v>961</v>
      </c>
    </row>
    <row r="995" spans="12:13">
      <c r="L995" s="65">
        <v>241121</v>
      </c>
      <c r="M995" t="s">
        <v>962</v>
      </c>
    </row>
    <row r="996" spans="12:13">
      <c r="L996" s="65">
        <v>241122</v>
      </c>
      <c r="M996" t="s">
        <v>963</v>
      </c>
    </row>
    <row r="997" spans="12:13">
      <c r="L997" s="65">
        <v>241123</v>
      </c>
      <c r="M997" t="s">
        <v>964</v>
      </c>
    </row>
    <row r="998" spans="12:13">
      <c r="L998" s="65">
        <v>241124</v>
      </c>
      <c r="M998" t="s">
        <v>965</v>
      </c>
    </row>
    <row r="999" spans="12:13">
      <c r="L999" s="65">
        <v>241125</v>
      </c>
      <c r="M999" t="s">
        <v>966</v>
      </c>
    </row>
    <row r="1000" spans="12:13">
      <c r="L1000" s="65">
        <v>241130</v>
      </c>
      <c r="M1000" t="s">
        <v>967</v>
      </c>
    </row>
    <row r="1001" spans="12:13">
      <c r="L1001" s="65">
        <v>241131</v>
      </c>
      <c r="M1001" t="s">
        <v>968</v>
      </c>
    </row>
    <row r="1002" spans="12:13">
      <c r="L1002" s="65">
        <v>241132</v>
      </c>
      <c r="M1002" t="s">
        <v>969</v>
      </c>
    </row>
    <row r="1003" spans="12:13">
      <c r="L1003" s="65">
        <v>241140</v>
      </c>
      <c r="M1003" t="s">
        <v>970</v>
      </c>
    </row>
    <row r="1004" spans="12:13">
      <c r="L1004" s="65">
        <v>241141</v>
      </c>
      <c r="M1004" t="s">
        <v>970</v>
      </c>
    </row>
    <row r="1005" spans="12:13">
      <c r="L1005" s="65">
        <v>241150</v>
      </c>
      <c r="M1005" t="s">
        <v>971</v>
      </c>
    </row>
    <row r="1006" spans="12:13">
      <c r="L1006" s="65">
        <v>241151</v>
      </c>
      <c r="M1006" t="s">
        <v>971</v>
      </c>
    </row>
    <row r="1007" spans="12:13">
      <c r="L1007" s="65">
        <v>241160</v>
      </c>
      <c r="M1007" t="s">
        <v>972</v>
      </c>
    </row>
    <row r="1008" spans="12:13">
      <c r="L1008" s="65">
        <v>241161</v>
      </c>
      <c r="M1008" t="s">
        <v>972</v>
      </c>
    </row>
    <row r="1009" spans="12:13">
      <c r="L1009" s="65">
        <v>241170</v>
      </c>
      <c r="M1009" t="s">
        <v>973</v>
      </c>
    </row>
    <row r="1010" spans="12:13">
      <c r="L1010" s="65">
        <v>241171</v>
      </c>
      <c r="M1010" t="s">
        <v>973</v>
      </c>
    </row>
    <row r="1011" spans="12:13">
      <c r="L1011" s="65">
        <v>241180</v>
      </c>
      <c r="M1011" t="s">
        <v>974</v>
      </c>
    </row>
    <row r="1012" spans="12:13">
      <c r="L1012" s="65">
        <v>241181</v>
      </c>
      <c r="M1012" t="s">
        <v>974</v>
      </c>
    </row>
    <row r="1013" spans="12:13">
      <c r="L1013" s="65">
        <v>241200</v>
      </c>
      <c r="M1013" t="s">
        <v>975</v>
      </c>
    </row>
    <row r="1014" spans="12:13">
      <c r="L1014" s="65">
        <v>241210</v>
      </c>
      <c r="M1014" t="s">
        <v>976</v>
      </c>
    </row>
    <row r="1015" spans="12:13">
      <c r="L1015" s="65">
        <v>241211</v>
      </c>
      <c r="M1015" t="s">
        <v>977</v>
      </c>
    </row>
    <row r="1016" spans="12:13">
      <c r="L1016" s="65">
        <v>241212</v>
      </c>
      <c r="M1016" t="s">
        <v>978</v>
      </c>
    </row>
    <row r="1017" spans="12:13">
      <c r="L1017" s="65">
        <v>241220</v>
      </c>
      <c r="M1017" t="s">
        <v>979</v>
      </c>
    </row>
    <row r="1018" spans="12:13">
      <c r="L1018" s="65">
        <v>241221</v>
      </c>
      <c r="M1018" t="s">
        <v>980</v>
      </c>
    </row>
    <row r="1019" spans="12:13">
      <c r="L1019" s="65">
        <v>241222</v>
      </c>
      <c r="M1019" t="s">
        <v>981</v>
      </c>
    </row>
    <row r="1020" spans="12:13">
      <c r="L1020" s="65">
        <v>241229</v>
      </c>
      <c r="M1020" t="s">
        <v>982</v>
      </c>
    </row>
    <row r="1021" spans="12:13">
      <c r="L1021" s="65">
        <v>241230</v>
      </c>
      <c r="M1021" t="s">
        <v>983</v>
      </c>
    </row>
    <row r="1022" spans="12:13">
      <c r="L1022" s="65">
        <v>241231</v>
      </c>
      <c r="M1022" t="s">
        <v>984</v>
      </c>
    </row>
    <row r="1023" spans="12:13">
      <c r="L1023" s="65">
        <v>241232</v>
      </c>
      <c r="M1023" t="s">
        <v>985</v>
      </c>
    </row>
    <row r="1024" spans="12:13">
      <c r="L1024" s="65">
        <v>241233</v>
      </c>
      <c r="M1024" t="s">
        <v>986</v>
      </c>
    </row>
    <row r="1025" spans="12:13">
      <c r="L1025" s="65">
        <v>241234</v>
      </c>
      <c r="M1025" t="s">
        <v>987</v>
      </c>
    </row>
    <row r="1026" spans="12:13">
      <c r="L1026" s="65">
        <v>241235</v>
      </c>
      <c r="M1026" t="s">
        <v>988</v>
      </c>
    </row>
    <row r="1027" spans="12:13">
      <c r="L1027" s="65">
        <v>241239</v>
      </c>
      <c r="M1027" t="s">
        <v>989</v>
      </c>
    </row>
    <row r="1028" spans="12:13">
      <c r="L1028" s="65">
        <v>241240</v>
      </c>
      <c r="M1028" t="s">
        <v>990</v>
      </c>
    </row>
    <row r="1029" spans="12:13">
      <c r="L1029" s="65">
        <v>241241</v>
      </c>
      <c r="M1029" t="s">
        <v>991</v>
      </c>
    </row>
    <row r="1030" spans="12:13">
      <c r="L1030" s="65">
        <v>241249</v>
      </c>
      <c r="M1030" t="s">
        <v>992</v>
      </c>
    </row>
    <row r="1031" spans="12:13">
      <c r="L1031" s="65">
        <v>241250</v>
      </c>
      <c r="M1031" t="s">
        <v>993</v>
      </c>
    </row>
    <row r="1032" spans="12:13">
      <c r="L1032" s="65">
        <v>241251</v>
      </c>
      <c r="M1032" t="s">
        <v>993</v>
      </c>
    </row>
    <row r="1033" spans="12:13">
      <c r="L1033" s="65">
        <v>241260</v>
      </c>
      <c r="M1033" t="s">
        <v>994</v>
      </c>
    </row>
    <row r="1034" spans="12:13">
      <c r="L1034" s="65">
        <v>241261</v>
      </c>
      <c r="M1034" t="s">
        <v>994</v>
      </c>
    </row>
    <row r="1035" spans="12:13">
      <c r="L1035" s="65">
        <v>241300</v>
      </c>
      <c r="M1035" t="s">
        <v>995</v>
      </c>
    </row>
    <row r="1036" spans="12:13">
      <c r="L1036" s="65">
        <v>241310</v>
      </c>
      <c r="M1036" t="s">
        <v>995</v>
      </c>
    </row>
    <row r="1037" spans="12:13">
      <c r="L1037" s="65">
        <v>241311</v>
      </c>
      <c r="M1037" t="s">
        <v>995</v>
      </c>
    </row>
    <row r="1038" spans="12:13">
      <c r="L1038" s="65">
        <v>241400</v>
      </c>
      <c r="M1038" t="s">
        <v>996</v>
      </c>
    </row>
    <row r="1039" spans="12:13">
      <c r="L1039" s="65">
        <v>241410</v>
      </c>
      <c r="M1039" t="s">
        <v>996</v>
      </c>
    </row>
    <row r="1040" spans="12:13">
      <c r="L1040" s="65">
        <v>241411</v>
      </c>
      <c r="M1040" t="s">
        <v>997</v>
      </c>
    </row>
    <row r="1041" spans="12:13">
      <c r="L1041" s="65">
        <v>241412</v>
      </c>
      <c r="M1041" t="s">
        <v>998</v>
      </c>
    </row>
    <row r="1042" spans="12:13">
      <c r="L1042" s="65">
        <v>241413</v>
      </c>
      <c r="M1042" t="s">
        <v>999</v>
      </c>
    </row>
    <row r="1043" spans="12:13">
      <c r="L1043" s="65">
        <v>242000</v>
      </c>
      <c r="M1043" t="s">
        <v>1000</v>
      </c>
    </row>
    <row r="1044" spans="12:13">
      <c r="L1044" s="65">
        <v>242100</v>
      </c>
      <c r="M1044" t="s">
        <v>1001</v>
      </c>
    </row>
    <row r="1045" spans="12:13">
      <c r="L1045" s="65">
        <v>242110</v>
      </c>
      <c r="M1045" t="s">
        <v>1002</v>
      </c>
    </row>
    <row r="1046" spans="12:13">
      <c r="L1046" s="65">
        <v>242111</v>
      </c>
      <c r="M1046" t="s">
        <v>1003</v>
      </c>
    </row>
    <row r="1047" spans="12:13">
      <c r="L1047" s="65">
        <v>242112</v>
      </c>
      <c r="M1047" t="s">
        <v>1004</v>
      </c>
    </row>
    <row r="1048" spans="12:13">
      <c r="L1048" s="65">
        <v>242113</v>
      </c>
      <c r="M1048" t="s">
        <v>1005</v>
      </c>
    </row>
    <row r="1049" spans="12:13">
      <c r="L1049" s="65">
        <v>242114</v>
      </c>
      <c r="M1049" t="s">
        <v>1006</v>
      </c>
    </row>
    <row r="1050" spans="12:13">
      <c r="L1050" s="65">
        <v>242119</v>
      </c>
      <c r="M1050" t="s">
        <v>1007</v>
      </c>
    </row>
    <row r="1051" spans="12:13">
      <c r="L1051" s="65">
        <v>242120</v>
      </c>
      <c r="M1051" t="s">
        <v>1008</v>
      </c>
    </row>
    <row r="1052" spans="12:13">
      <c r="L1052" s="65">
        <v>242121</v>
      </c>
      <c r="M1052" t="s">
        <v>1009</v>
      </c>
    </row>
    <row r="1053" spans="12:13">
      <c r="L1053" s="65">
        <v>242122</v>
      </c>
      <c r="M1053" t="s">
        <v>1010</v>
      </c>
    </row>
    <row r="1054" spans="12:13">
      <c r="L1054" s="65">
        <v>242123</v>
      </c>
      <c r="M1054" t="s">
        <v>1011</v>
      </c>
    </row>
    <row r="1055" spans="12:13">
      <c r="L1055" s="65">
        <v>242124</v>
      </c>
      <c r="M1055" t="s">
        <v>1012</v>
      </c>
    </row>
    <row r="1056" spans="12:13">
      <c r="L1056" s="65">
        <v>242129</v>
      </c>
      <c r="M1056" t="s">
        <v>1013</v>
      </c>
    </row>
    <row r="1057" spans="12:13">
      <c r="L1057" s="65">
        <v>242200</v>
      </c>
      <c r="M1057" t="s">
        <v>1014</v>
      </c>
    </row>
    <row r="1058" spans="12:13">
      <c r="L1058" s="65">
        <v>242210</v>
      </c>
      <c r="M1058" t="s">
        <v>1015</v>
      </c>
    </row>
    <row r="1059" spans="12:13">
      <c r="L1059" s="65">
        <v>242211</v>
      </c>
      <c r="M1059" t="s">
        <v>1016</v>
      </c>
    </row>
    <row r="1060" spans="12:13">
      <c r="L1060" s="65">
        <v>242219</v>
      </c>
      <c r="M1060" t="s">
        <v>1017</v>
      </c>
    </row>
    <row r="1061" spans="12:13">
      <c r="L1061" s="65">
        <v>242220</v>
      </c>
      <c r="M1061" t="s">
        <v>1018</v>
      </c>
    </row>
    <row r="1062" spans="12:13">
      <c r="L1062" s="65">
        <v>242221</v>
      </c>
      <c r="M1062" t="s">
        <v>1019</v>
      </c>
    </row>
    <row r="1063" spans="12:13">
      <c r="L1063" s="65">
        <v>242229</v>
      </c>
      <c r="M1063" t="s">
        <v>1020</v>
      </c>
    </row>
    <row r="1064" spans="12:13">
      <c r="L1064" s="65">
        <v>242300</v>
      </c>
      <c r="M1064" t="s">
        <v>1021</v>
      </c>
    </row>
    <row r="1065" spans="12:13">
      <c r="L1065" s="65">
        <v>242310</v>
      </c>
      <c r="M1065" t="s">
        <v>1022</v>
      </c>
    </row>
    <row r="1066" spans="12:13">
      <c r="L1066" s="65">
        <v>242311</v>
      </c>
      <c r="M1066" t="s">
        <v>1023</v>
      </c>
    </row>
    <row r="1067" spans="12:13">
      <c r="L1067" s="65">
        <v>242319</v>
      </c>
      <c r="M1067" t="s">
        <v>1024</v>
      </c>
    </row>
    <row r="1068" spans="12:13">
      <c r="L1068" s="65">
        <v>242320</v>
      </c>
      <c r="M1068" t="s">
        <v>1025</v>
      </c>
    </row>
    <row r="1069" spans="12:13">
      <c r="L1069" s="65">
        <v>242321</v>
      </c>
      <c r="M1069" t="s">
        <v>1026</v>
      </c>
    </row>
    <row r="1070" spans="12:13">
      <c r="L1070" s="65">
        <v>242329</v>
      </c>
      <c r="M1070" t="s">
        <v>1027</v>
      </c>
    </row>
    <row r="1071" spans="12:13">
      <c r="L1071" s="65">
        <v>242400</v>
      </c>
      <c r="M1071" t="s">
        <v>1028</v>
      </c>
    </row>
    <row r="1072" spans="12:13">
      <c r="L1072" s="65">
        <v>242410</v>
      </c>
      <c r="M1072" t="s">
        <v>1029</v>
      </c>
    </row>
    <row r="1073" spans="12:13">
      <c r="L1073" s="65">
        <v>242411</v>
      </c>
      <c r="M1073" t="s">
        <v>1029</v>
      </c>
    </row>
    <row r="1074" spans="12:13">
      <c r="L1074" s="65">
        <v>242420</v>
      </c>
      <c r="M1074" t="s">
        <v>1030</v>
      </c>
    </row>
    <row r="1075" spans="12:13">
      <c r="L1075" s="65">
        <v>242421</v>
      </c>
      <c r="M1075" t="s">
        <v>1030</v>
      </c>
    </row>
    <row r="1076" spans="12:13">
      <c r="L1076" s="65">
        <v>243000</v>
      </c>
      <c r="M1076" t="s">
        <v>1031</v>
      </c>
    </row>
    <row r="1077" spans="12:13">
      <c r="L1077" s="65">
        <v>243100</v>
      </c>
      <c r="M1077" t="s">
        <v>1032</v>
      </c>
    </row>
    <row r="1078" spans="12:13">
      <c r="L1078" s="65">
        <v>243110</v>
      </c>
      <c r="M1078" t="s">
        <v>1033</v>
      </c>
    </row>
    <row r="1079" spans="12:13">
      <c r="L1079" s="65">
        <v>243111</v>
      </c>
      <c r="M1079" t="s">
        <v>1033</v>
      </c>
    </row>
    <row r="1080" spans="12:13">
      <c r="L1080" s="65">
        <v>243120</v>
      </c>
      <c r="M1080" t="s">
        <v>1034</v>
      </c>
    </row>
    <row r="1081" spans="12:13">
      <c r="L1081" s="65">
        <v>243121</v>
      </c>
      <c r="M1081" t="s">
        <v>1034</v>
      </c>
    </row>
    <row r="1082" spans="12:13">
      <c r="L1082" s="65">
        <v>243200</v>
      </c>
      <c r="M1082" t="s">
        <v>1035</v>
      </c>
    </row>
    <row r="1083" spans="12:13">
      <c r="L1083" s="65">
        <v>243210</v>
      </c>
      <c r="M1083" t="s">
        <v>1036</v>
      </c>
    </row>
    <row r="1084" spans="12:13">
      <c r="L1084" s="65">
        <v>243211</v>
      </c>
      <c r="M1084" t="s">
        <v>1037</v>
      </c>
    </row>
    <row r="1085" spans="12:13">
      <c r="L1085" s="65">
        <v>243212</v>
      </c>
      <c r="M1085" t="s">
        <v>1038</v>
      </c>
    </row>
    <row r="1086" spans="12:13">
      <c r="L1086" s="65">
        <v>243219</v>
      </c>
      <c r="M1086" t="s">
        <v>1039</v>
      </c>
    </row>
    <row r="1087" spans="12:13">
      <c r="L1087" s="65">
        <v>243220</v>
      </c>
      <c r="M1087" t="s">
        <v>1040</v>
      </c>
    </row>
    <row r="1088" spans="12:13">
      <c r="L1088" s="65">
        <v>243221</v>
      </c>
      <c r="M1088" t="s">
        <v>1041</v>
      </c>
    </row>
    <row r="1089" spans="12:13">
      <c r="L1089" s="65">
        <v>243222</v>
      </c>
      <c r="M1089" t="s">
        <v>1042</v>
      </c>
    </row>
    <row r="1090" spans="12:13">
      <c r="L1090" s="65">
        <v>243229</v>
      </c>
      <c r="M1090" t="s">
        <v>1043</v>
      </c>
    </row>
    <row r="1091" spans="12:13">
      <c r="L1091" s="65">
        <v>243300</v>
      </c>
      <c r="M1091" t="s">
        <v>1044</v>
      </c>
    </row>
    <row r="1092" spans="12:13">
      <c r="L1092" s="65">
        <v>243310</v>
      </c>
      <c r="M1092" t="s">
        <v>1045</v>
      </c>
    </row>
    <row r="1093" spans="12:13">
      <c r="L1093" s="65">
        <v>243311</v>
      </c>
      <c r="M1093" t="s">
        <v>1046</v>
      </c>
    </row>
    <row r="1094" spans="12:13">
      <c r="L1094" s="65">
        <v>243312</v>
      </c>
      <c r="M1094" t="s">
        <v>1047</v>
      </c>
    </row>
    <row r="1095" spans="12:13">
      <c r="L1095" s="65">
        <v>243313</v>
      </c>
      <c r="M1095" t="s">
        <v>1048</v>
      </c>
    </row>
    <row r="1096" spans="12:13">
      <c r="L1096" s="65">
        <v>243314</v>
      </c>
      <c r="M1096" t="s">
        <v>1049</v>
      </c>
    </row>
    <row r="1097" spans="12:13">
      <c r="L1097" s="65">
        <v>243320</v>
      </c>
      <c r="M1097" t="s">
        <v>1050</v>
      </c>
    </row>
    <row r="1098" spans="12:13">
      <c r="L1098" s="65">
        <v>243321</v>
      </c>
      <c r="M1098" t="s">
        <v>1051</v>
      </c>
    </row>
    <row r="1099" spans="12:13">
      <c r="L1099" s="65">
        <v>243322</v>
      </c>
      <c r="M1099" t="s">
        <v>1052</v>
      </c>
    </row>
    <row r="1100" spans="12:13">
      <c r="L1100" s="65">
        <v>243323</v>
      </c>
      <c r="M1100" t="s">
        <v>1053</v>
      </c>
    </row>
    <row r="1101" spans="12:13">
      <c r="L1101" s="65">
        <v>243324</v>
      </c>
      <c r="M1101" t="s">
        <v>1054</v>
      </c>
    </row>
    <row r="1102" spans="12:13">
      <c r="L1102" s="65">
        <v>243400</v>
      </c>
      <c r="M1102" t="s">
        <v>1055</v>
      </c>
    </row>
    <row r="1103" spans="12:13">
      <c r="L1103" s="65">
        <v>243410</v>
      </c>
      <c r="M1103" t="s">
        <v>1056</v>
      </c>
    </row>
    <row r="1104" spans="12:13">
      <c r="L1104" s="65">
        <v>243411</v>
      </c>
      <c r="M1104" t="s">
        <v>1057</v>
      </c>
    </row>
    <row r="1105" spans="12:13">
      <c r="L1105" s="65">
        <v>243412</v>
      </c>
      <c r="M1105" t="s">
        <v>1058</v>
      </c>
    </row>
    <row r="1106" spans="12:13">
      <c r="L1106" s="65">
        <v>243413</v>
      </c>
      <c r="M1106" t="s">
        <v>1059</v>
      </c>
    </row>
    <row r="1107" spans="12:13">
      <c r="L1107" s="65">
        <v>243414</v>
      </c>
      <c r="M1107" t="s">
        <v>1060</v>
      </c>
    </row>
    <row r="1108" spans="12:13">
      <c r="L1108" s="65">
        <v>243415</v>
      </c>
      <c r="M1108" t="s">
        <v>1061</v>
      </c>
    </row>
    <row r="1109" spans="12:13">
      <c r="L1109" s="65">
        <v>243420</v>
      </c>
      <c r="M1109" t="s">
        <v>1062</v>
      </c>
    </row>
    <row r="1110" spans="12:13">
      <c r="L1110" s="65">
        <v>243421</v>
      </c>
      <c r="M1110" t="s">
        <v>1063</v>
      </c>
    </row>
    <row r="1111" spans="12:13">
      <c r="L1111" s="65">
        <v>243422</v>
      </c>
      <c r="M1111" t="s">
        <v>1064</v>
      </c>
    </row>
    <row r="1112" spans="12:13">
      <c r="L1112" s="65">
        <v>243425</v>
      </c>
      <c r="M1112" t="s">
        <v>1065</v>
      </c>
    </row>
    <row r="1113" spans="12:13">
      <c r="L1113" s="65">
        <v>244000</v>
      </c>
      <c r="M1113" t="s">
        <v>1066</v>
      </c>
    </row>
    <row r="1114" spans="12:13">
      <c r="L1114" s="65">
        <v>244100</v>
      </c>
      <c r="M1114" t="s">
        <v>1067</v>
      </c>
    </row>
    <row r="1115" spans="12:13">
      <c r="L1115" s="65">
        <v>244110</v>
      </c>
      <c r="M1115" t="s">
        <v>1068</v>
      </c>
    </row>
    <row r="1116" spans="12:13">
      <c r="L1116" s="65">
        <v>244111</v>
      </c>
      <c r="M1116" t="s">
        <v>1069</v>
      </c>
    </row>
    <row r="1117" spans="12:13">
      <c r="L1117" s="65">
        <v>244112</v>
      </c>
      <c r="M1117" t="s">
        <v>1070</v>
      </c>
    </row>
    <row r="1118" spans="12:13">
      <c r="L1118" s="65">
        <v>244113</v>
      </c>
      <c r="M1118" t="s">
        <v>1071</v>
      </c>
    </row>
    <row r="1119" spans="12:13">
      <c r="L1119" s="65">
        <v>244114</v>
      </c>
      <c r="M1119" t="s">
        <v>1072</v>
      </c>
    </row>
    <row r="1120" spans="12:13">
      <c r="L1120" s="65">
        <v>244119</v>
      </c>
      <c r="M1120" t="s">
        <v>1073</v>
      </c>
    </row>
    <row r="1121" spans="12:13">
      <c r="L1121" s="65">
        <v>244120</v>
      </c>
      <c r="M1121" t="s">
        <v>1074</v>
      </c>
    </row>
    <row r="1122" spans="12:13">
      <c r="L1122" s="65">
        <v>244121</v>
      </c>
      <c r="M1122" t="s">
        <v>1075</v>
      </c>
    </row>
    <row r="1123" spans="12:13">
      <c r="L1123" s="65">
        <v>244122</v>
      </c>
      <c r="M1123" t="s">
        <v>1076</v>
      </c>
    </row>
    <row r="1124" spans="12:13">
      <c r="L1124" s="65">
        <v>244123</v>
      </c>
      <c r="M1124" t="s">
        <v>1077</v>
      </c>
    </row>
    <row r="1125" spans="12:13">
      <c r="L1125" s="65">
        <v>244124</v>
      </c>
      <c r="M1125" t="s">
        <v>1078</v>
      </c>
    </row>
    <row r="1126" spans="12:13">
      <c r="L1126" s="65">
        <v>244125</v>
      </c>
      <c r="M1126" t="s">
        <v>1079</v>
      </c>
    </row>
    <row r="1127" spans="12:13">
      <c r="L1127" s="65">
        <v>244126</v>
      </c>
      <c r="M1127" t="s">
        <v>1080</v>
      </c>
    </row>
    <row r="1128" spans="12:13">
      <c r="L1128" s="65">
        <v>244129</v>
      </c>
      <c r="M1128" t="s">
        <v>1081</v>
      </c>
    </row>
    <row r="1129" spans="12:13">
      <c r="L1129" s="65">
        <v>244190</v>
      </c>
      <c r="M1129" t="s">
        <v>1082</v>
      </c>
    </row>
    <row r="1130" spans="12:13">
      <c r="L1130" s="65">
        <v>244191</v>
      </c>
      <c r="M1130" t="s">
        <v>1083</v>
      </c>
    </row>
    <row r="1131" spans="12:13">
      <c r="L1131" s="65">
        <v>244192</v>
      </c>
      <c r="M1131" t="s">
        <v>1084</v>
      </c>
    </row>
    <row r="1132" spans="12:13">
      <c r="L1132" s="65">
        <v>244193</v>
      </c>
      <c r="M1132" t="s">
        <v>1085</v>
      </c>
    </row>
    <row r="1133" spans="12:13">
      <c r="L1133" s="65">
        <v>244194</v>
      </c>
      <c r="M1133" t="s">
        <v>1086</v>
      </c>
    </row>
    <row r="1134" spans="12:13">
      <c r="L1134" s="65">
        <v>244195</v>
      </c>
      <c r="M1134" t="s">
        <v>1087</v>
      </c>
    </row>
    <row r="1135" spans="12:13">
      <c r="L1135" s="65">
        <v>244200</v>
      </c>
      <c r="M1135" t="s">
        <v>1088</v>
      </c>
    </row>
    <row r="1136" spans="12:13">
      <c r="L1136" s="65">
        <v>244210</v>
      </c>
      <c r="M1136" t="s">
        <v>1089</v>
      </c>
    </row>
    <row r="1137" spans="12:13">
      <c r="L1137" s="65">
        <v>244211</v>
      </c>
      <c r="M1137" t="s">
        <v>1090</v>
      </c>
    </row>
    <row r="1138" spans="12:13">
      <c r="L1138" s="65">
        <v>244212</v>
      </c>
      <c r="M1138" t="s">
        <v>1091</v>
      </c>
    </row>
    <row r="1139" spans="12:13">
      <c r="L1139" s="65">
        <v>244213</v>
      </c>
      <c r="M1139" t="s">
        <v>1092</v>
      </c>
    </row>
    <row r="1140" spans="12:13">
      <c r="L1140" s="65">
        <v>244220</v>
      </c>
      <c r="M1140" t="s">
        <v>1093</v>
      </c>
    </row>
    <row r="1141" spans="12:13">
      <c r="L1141" s="65">
        <v>244221</v>
      </c>
      <c r="M1141" t="s">
        <v>1093</v>
      </c>
    </row>
    <row r="1142" spans="12:13">
      <c r="L1142" s="65">
        <v>244230</v>
      </c>
      <c r="M1142" t="s">
        <v>1094</v>
      </c>
    </row>
    <row r="1143" spans="12:13">
      <c r="L1143" s="65">
        <v>244231</v>
      </c>
      <c r="M1143" t="s">
        <v>1094</v>
      </c>
    </row>
    <row r="1144" spans="12:13">
      <c r="L1144" s="65">
        <v>244240</v>
      </c>
      <c r="M1144" t="s">
        <v>1095</v>
      </c>
    </row>
    <row r="1145" spans="12:13">
      <c r="L1145" s="65">
        <v>244241</v>
      </c>
      <c r="M1145" t="s">
        <v>1095</v>
      </c>
    </row>
    <row r="1146" spans="12:13">
      <c r="L1146" s="65">
        <v>244250</v>
      </c>
      <c r="M1146" t="s">
        <v>1096</v>
      </c>
    </row>
    <row r="1147" spans="12:13">
      <c r="L1147" s="65">
        <v>244251</v>
      </c>
      <c r="M1147" t="s">
        <v>1097</v>
      </c>
    </row>
    <row r="1148" spans="12:13">
      <c r="L1148" s="65">
        <v>244252</v>
      </c>
      <c r="M1148" t="s">
        <v>1098</v>
      </c>
    </row>
    <row r="1149" spans="12:13">
      <c r="L1149" s="65">
        <v>244260</v>
      </c>
      <c r="M1149" t="s">
        <v>1099</v>
      </c>
    </row>
    <row r="1150" spans="12:13">
      <c r="L1150" s="65">
        <v>244261</v>
      </c>
      <c r="M1150" t="s">
        <v>1099</v>
      </c>
    </row>
    <row r="1151" spans="12:13">
      <c r="L1151" s="65">
        <v>244270</v>
      </c>
      <c r="M1151" t="s">
        <v>1100</v>
      </c>
    </row>
    <row r="1152" spans="12:13">
      <c r="L1152" s="65">
        <v>244271</v>
      </c>
      <c r="M1152" t="s">
        <v>1101</v>
      </c>
    </row>
    <row r="1153" spans="12:13">
      <c r="L1153" s="65">
        <v>244272</v>
      </c>
      <c r="M1153" t="s">
        <v>1102</v>
      </c>
    </row>
    <row r="1154" spans="12:13">
      <c r="L1154" s="65">
        <v>244273</v>
      </c>
      <c r="M1154" t="s">
        <v>1103</v>
      </c>
    </row>
    <row r="1155" spans="12:13">
      <c r="L1155" s="65">
        <v>244274</v>
      </c>
      <c r="M1155" t="s">
        <v>1104</v>
      </c>
    </row>
    <row r="1156" spans="12:13">
      <c r="L1156" s="65">
        <v>244280</v>
      </c>
      <c r="M1156" t="s">
        <v>1105</v>
      </c>
    </row>
    <row r="1157" spans="12:13">
      <c r="L1157" s="65">
        <v>244281</v>
      </c>
      <c r="M1157" t="s">
        <v>1105</v>
      </c>
    </row>
    <row r="1158" spans="12:13">
      <c r="L1158" s="65">
        <v>244290</v>
      </c>
      <c r="M1158" t="s">
        <v>1106</v>
      </c>
    </row>
    <row r="1159" spans="12:13">
      <c r="L1159" s="65">
        <v>244291</v>
      </c>
      <c r="M1159" t="s">
        <v>1107</v>
      </c>
    </row>
    <row r="1160" spans="12:13">
      <c r="L1160" s="65">
        <v>244292</v>
      </c>
      <c r="M1160" t="s">
        <v>1108</v>
      </c>
    </row>
    <row r="1161" spans="12:13">
      <c r="L1161" s="65">
        <v>244293</v>
      </c>
      <c r="M1161" t="s">
        <v>1109</v>
      </c>
    </row>
    <row r="1162" spans="12:13">
      <c r="L1162" s="65">
        <v>245000</v>
      </c>
      <c r="M1162" t="s">
        <v>1110</v>
      </c>
    </row>
    <row r="1163" spans="12:13">
      <c r="L1163" s="65">
        <v>245100</v>
      </c>
      <c r="M1163" t="s">
        <v>1111</v>
      </c>
    </row>
    <row r="1164" spans="12:13">
      <c r="L1164" s="65">
        <v>245110</v>
      </c>
      <c r="M1164" t="s">
        <v>1112</v>
      </c>
    </row>
    <row r="1165" spans="12:13">
      <c r="L1165" s="65">
        <v>245111</v>
      </c>
      <c r="M1165" t="s">
        <v>1112</v>
      </c>
    </row>
    <row r="1166" spans="12:13">
      <c r="L1166" s="65">
        <v>245112</v>
      </c>
      <c r="M1166" t="s">
        <v>1113</v>
      </c>
    </row>
    <row r="1167" spans="12:13">
      <c r="L1167" s="65">
        <v>245113</v>
      </c>
      <c r="M1167" t="s">
        <v>1114</v>
      </c>
    </row>
    <row r="1168" spans="12:13">
      <c r="L1168" s="65">
        <v>245190</v>
      </c>
      <c r="M1168" t="s">
        <v>1115</v>
      </c>
    </row>
    <row r="1169" spans="12:13">
      <c r="L1169" s="65">
        <v>245191</v>
      </c>
      <c r="M1169" t="s">
        <v>1116</v>
      </c>
    </row>
    <row r="1170" spans="12:13">
      <c r="L1170" s="65">
        <v>245192</v>
      </c>
      <c r="M1170" t="s">
        <v>1117</v>
      </c>
    </row>
    <row r="1171" spans="12:13">
      <c r="L1171" s="65">
        <v>245193</v>
      </c>
      <c r="M1171" t="s">
        <v>1118</v>
      </c>
    </row>
    <row r="1172" spans="12:13">
      <c r="L1172" s="65">
        <v>245194</v>
      </c>
      <c r="M1172" t="s">
        <v>1119</v>
      </c>
    </row>
    <row r="1173" spans="12:13">
      <c r="L1173" s="65">
        <v>245195</v>
      </c>
      <c r="M1173" t="s">
        <v>1120</v>
      </c>
    </row>
    <row r="1174" spans="12:13">
      <c r="L1174" s="65">
        <v>245196</v>
      </c>
      <c r="M1174" t="s">
        <v>1121</v>
      </c>
    </row>
    <row r="1175" spans="12:13">
      <c r="L1175" s="65">
        <v>245199</v>
      </c>
      <c r="M1175" t="s">
        <v>1115</v>
      </c>
    </row>
    <row r="1176" spans="12:13">
      <c r="L1176" s="65">
        <v>245200</v>
      </c>
      <c r="M1176" t="s">
        <v>1122</v>
      </c>
    </row>
    <row r="1177" spans="12:13">
      <c r="L1177" s="65">
        <v>245210</v>
      </c>
      <c r="M1177" t="s">
        <v>1123</v>
      </c>
    </row>
    <row r="1178" spans="12:13">
      <c r="L1178" s="65">
        <v>245211</v>
      </c>
      <c r="M1178" t="s">
        <v>1124</v>
      </c>
    </row>
    <row r="1179" spans="12:13">
      <c r="L1179" s="65">
        <v>245212</v>
      </c>
      <c r="M1179" t="s">
        <v>1125</v>
      </c>
    </row>
    <row r="1180" spans="12:13">
      <c r="L1180" s="65">
        <v>245213</v>
      </c>
      <c r="M1180" t="s">
        <v>1126</v>
      </c>
    </row>
    <row r="1181" spans="12:13">
      <c r="L1181" s="65">
        <v>245214</v>
      </c>
      <c r="M1181" t="s">
        <v>1127</v>
      </c>
    </row>
    <row r="1182" spans="12:13">
      <c r="L1182" s="65">
        <v>245219</v>
      </c>
      <c r="M1182" t="s">
        <v>1128</v>
      </c>
    </row>
    <row r="1183" spans="12:13">
      <c r="L1183" s="65">
        <v>245220</v>
      </c>
      <c r="M1183" t="s">
        <v>1129</v>
      </c>
    </row>
    <row r="1184" spans="12:13">
      <c r="L1184" s="65">
        <v>245221</v>
      </c>
      <c r="M1184" t="s">
        <v>1130</v>
      </c>
    </row>
    <row r="1185" spans="12:13">
      <c r="L1185" s="65">
        <v>245222</v>
      </c>
      <c r="M1185" t="s">
        <v>1131</v>
      </c>
    </row>
    <row r="1186" spans="12:13">
      <c r="L1186" s="65">
        <v>245223</v>
      </c>
      <c r="M1186" t="s">
        <v>1132</v>
      </c>
    </row>
    <row r="1187" spans="12:13">
      <c r="L1187" s="65">
        <v>245224</v>
      </c>
      <c r="M1187" t="s">
        <v>1133</v>
      </c>
    </row>
    <row r="1188" spans="12:13">
      <c r="L1188" s="65">
        <v>245225</v>
      </c>
      <c r="M1188" t="s">
        <v>1134</v>
      </c>
    </row>
    <row r="1189" spans="12:13">
      <c r="L1189" s="65">
        <v>245230</v>
      </c>
      <c r="M1189" t="s">
        <v>1135</v>
      </c>
    </row>
    <row r="1190" spans="12:13">
      <c r="L1190" s="65">
        <v>245231</v>
      </c>
      <c r="M1190" t="s">
        <v>1136</v>
      </c>
    </row>
    <row r="1191" spans="12:13">
      <c r="L1191" s="65">
        <v>245232</v>
      </c>
      <c r="M1191" t="s">
        <v>1137</v>
      </c>
    </row>
    <row r="1192" spans="12:13">
      <c r="L1192" s="65">
        <v>245233</v>
      </c>
      <c r="M1192" t="s">
        <v>1138</v>
      </c>
    </row>
    <row r="1193" spans="12:13">
      <c r="L1193" s="65">
        <v>245234</v>
      </c>
      <c r="M1193" t="s">
        <v>1139</v>
      </c>
    </row>
    <row r="1194" spans="12:13">
      <c r="L1194" s="65">
        <v>245240</v>
      </c>
      <c r="M1194" t="s">
        <v>1140</v>
      </c>
    </row>
    <row r="1195" spans="12:13">
      <c r="L1195" s="65">
        <v>245241</v>
      </c>
      <c r="M1195" t="s">
        <v>1141</v>
      </c>
    </row>
    <row r="1196" spans="12:13">
      <c r="L1196" s="65">
        <v>245242</v>
      </c>
      <c r="M1196" t="s">
        <v>1142</v>
      </c>
    </row>
    <row r="1197" spans="12:13">
      <c r="L1197" s="65">
        <v>245243</v>
      </c>
      <c r="M1197" t="s">
        <v>1143</v>
      </c>
    </row>
    <row r="1198" spans="12:13">
      <c r="L1198" s="65">
        <v>245244</v>
      </c>
      <c r="M1198" t="s">
        <v>1144</v>
      </c>
    </row>
    <row r="1199" spans="12:13">
      <c r="L1199" s="65">
        <v>245245</v>
      </c>
      <c r="M1199" t="s">
        <v>1145</v>
      </c>
    </row>
    <row r="1200" spans="12:13">
      <c r="L1200" s="65">
        <v>245246</v>
      </c>
      <c r="M1200" t="s">
        <v>1146</v>
      </c>
    </row>
    <row r="1201" spans="12:13">
      <c r="L1201" s="65">
        <v>245247</v>
      </c>
      <c r="M1201" t="s">
        <v>1147</v>
      </c>
    </row>
    <row r="1202" spans="12:13">
      <c r="L1202" s="65">
        <v>245248</v>
      </c>
      <c r="M1202" t="s">
        <v>1148</v>
      </c>
    </row>
    <row r="1203" spans="12:13">
      <c r="L1203" s="65">
        <v>245249</v>
      </c>
      <c r="M1203" t="s">
        <v>1149</v>
      </c>
    </row>
    <row r="1204" spans="12:13">
      <c r="L1204" s="65">
        <v>245300</v>
      </c>
      <c r="M1204" t="s">
        <v>1150</v>
      </c>
    </row>
    <row r="1205" spans="12:13">
      <c r="L1205" s="65">
        <v>245310</v>
      </c>
      <c r="M1205" t="s">
        <v>1150</v>
      </c>
    </row>
    <row r="1206" spans="12:13">
      <c r="L1206" s="65">
        <v>245311</v>
      </c>
      <c r="M1206" t="s">
        <v>1150</v>
      </c>
    </row>
    <row r="1207" spans="12:13">
      <c r="L1207" s="65">
        <v>245400</v>
      </c>
      <c r="M1207" t="s">
        <v>1151</v>
      </c>
    </row>
    <row r="1208" spans="12:13">
      <c r="L1208" s="65">
        <v>245410</v>
      </c>
      <c r="M1208" t="s">
        <v>1151</v>
      </c>
    </row>
    <row r="1209" spans="12:13">
      <c r="L1209" s="65">
        <v>245411</v>
      </c>
      <c r="M1209" t="s">
        <v>1151</v>
      </c>
    </row>
    <row r="1210" spans="12:13">
      <c r="L1210" s="65">
        <v>245420</v>
      </c>
      <c r="M1210" t="s">
        <v>1152</v>
      </c>
    </row>
    <row r="1211" spans="12:13">
      <c r="L1211" s="65">
        <v>245421</v>
      </c>
      <c r="M1211" t="s">
        <v>1152</v>
      </c>
    </row>
    <row r="1212" spans="12:13">
      <c r="L1212" s="65">
        <v>245500</v>
      </c>
      <c r="M1212" t="s">
        <v>1153</v>
      </c>
    </row>
    <row r="1213" spans="12:13">
      <c r="L1213" s="65">
        <v>245510</v>
      </c>
      <c r="M1213" t="s">
        <v>1153</v>
      </c>
    </row>
    <row r="1214" spans="12:13">
      <c r="L1214" s="65">
        <v>245511</v>
      </c>
      <c r="M1214" t="s">
        <v>1153</v>
      </c>
    </row>
    <row r="1215" spans="12:13">
      <c r="L1215" s="65">
        <v>250000</v>
      </c>
      <c r="M1215" t="s">
        <v>1154</v>
      </c>
    </row>
    <row r="1216" spans="12:13">
      <c r="L1216" s="65">
        <v>251000</v>
      </c>
      <c r="M1216" t="s">
        <v>1155</v>
      </c>
    </row>
    <row r="1217" spans="12:13">
      <c r="L1217" s="65">
        <v>251100</v>
      </c>
      <c r="M1217" t="s">
        <v>1156</v>
      </c>
    </row>
    <row r="1218" spans="12:13">
      <c r="L1218" s="65">
        <v>251110</v>
      </c>
      <c r="M1218" t="s">
        <v>1156</v>
      </c>
    </row>
    <row r="1219" spans="12:13">
      <c r="L1219" s="65">
        <v>251111</v>
      </c>
      <c r="M1219" t="s">
        <v>1156</v>
      </c>
    </row>
    <row r="1220" spans="12:13">
      <c r="L1220" s="65">
        <v>251200</v>
      </c>
      <c r="M1220" t="s">
        <v>1157</v>
      </c>
    </row>
    <row r="1221" spans="12:13">
      <c r="L1221" s="65">
        <v>251210</v>
      </c>
      <c r="M1221" t="s">
        <v>1157</v>
      </c>
    </row>
    <row r="1222" spans="12:13">
      <c r="L1222" s="65">
        <v>251211</v>
      </c>
      <c r="M1222" t="s">
        <v>1157</v>
      </c>
    </row>
    <row r="1223" spans="12:13">
      <c r="L1223" s="65">
        <v>251212</v>
      </c>
      <c r="M1223" t="s">
        <v>1158</v>
      </c>
    </row>
    <row r="1224" spans="12:13">
      <c r="L1224" s="65">
        <v>251219</v>
      </c>
      <c r="M1224" t="s">
        <v>1159</v>
      </c>
    </row>
    <row r="1225" spans="12:13">
      <c r="L1225" s="65">
        <v>251300</v>
      </c>
      <c r="M1225" t="s">
        <v>1160</v>
      </c>
    </row>
    <row r="1226" spans="12:13">
      <c r="L1226" s="65">
        <v>251310</v>
      </c>
      <c r="M1226" t="s">
        <v>1160</v>
      </c>
    </row>
    <row r="1227" spans="12:13">
      <c r="L1227" s="65">
        <v>251311</v>
      </c>
      <c r="M1227" t="s">
        <v>1160</v>
      </c>
    </row>
    <row r="1228" spans="12:13">
      <c r="L1228" s="65">
        <v>252000</v>
      </c>
      <c r="M1228" t="s">
        <v>1161</v>
      </c>
    </row>
    <row r="1229" spans="12:13">
      <c r="L1229" s="65">
        <v>252100</v>
      </c>
      <c r="M1229" t="s">
        <v>1162</v>
      </c>
    </row>
    <row r="1230" spans="12:13">
      <c r="L1230" s="65">
        <v>252110</v>
      </c>
      <c r="M1230" t="s">
        <v>1162</v>
      </c>
    </row>
    <row r="1231" spans="12:13">
      <c r="L1231" s="65">
        <v>252111</v>
      </c>
      <c r="M1231" t="s">
        <v>1162</v>
      </c>
    </row>
    <row r="1232" spans="12:13">
      <c r="L1232" s="65">
        <v>252200</v>
      </c>
      <c r="M1232" t="s">
        <v>1163</v>
      </c>
    </row>
    <row r="1233" spans="12:13">
      <c r="L1233" s="65">
        <v>252210</v>
      </c>
      <c r="M1233" t="s">
        <v>1163</v>
      </c>
    </row>
    <row r="1234" spans="12:13">
      <c r="L1234" s="65">
        <v>252211</v>
      </c>
      <c r="M1234" t="s">
        <v>1163</v>
      </c>
    </row>
    <row r="1235" spans="12:13">
      <c r="L1235" s="65">
        <v>253000</v>
      </c>
      <c r="M1235" t="s">
        <v>1164</v>
      </c>
    </row>
    <row r="1236" spans="12:13">
      <c r="L1236" s="65">
        <v>253100</v>
      </c>
      <c r="M1236" t="s">
        <v>1164</v>
      </c>
    </row>
    <row r="1237" spans="12:13">
      <c r="L1237" s="65">
        <v>253110</v>
      </c>
      <c r="M1237" t="s">
        <v>1164</v>
      </c>
    </row>
    <row r="1238" spans="12:13">
      <c r="L1238" s="65">
        <v>253111</v>
      </c>
      <c r="M1238" t="s">
        <v>1165</v>
      </c>
    </row>
    <row r="1239" spans="12:13">
      <c r="L1239" s="65">
        <v>253112</v>
      </c>
      <c r="M1239" t="s">
        <v>1166</v>
      </c>
    </row>
    <row r="1240" spans="12:13">
      <c r="L1240" s="65">
        <v>254000</v>
      </c>
      <c r="M1240" t="s">
        <v>1167</v>
      </c>
    </row>
    <row r="1241" spans="12:13">
      <c r="L1241" s="65">
        <v>254100</v>
      </c>
      <c r="M1241" t="s">
        <v>1168</v>
      </c>
    </row>
    <row r="1242" spans="12:13">
      <c r="L1242" s="65">
        <v>254110</v>
      </c>
      <c r="M1242" t="s">
        <v>1168</v>
      </c>
    </row>
    <row r="1243" spans="12:13">
      <c r="L1243" s="65">
        <v>254111</v>
      </c>
      <c r="M1243" t="s">
        <v>1169</v>
      </c>
    </row>
    <row r="1244" spans="12:13">
      <c r="L1244" s="65">
        <v>254112</v>
      </c>
      <c r="M1244" t="s">
        <v>1170</v>
      </c>
    </row>
    <row r="1245" spans="12:13">
      <c r="L1245" s="65">
        <v>254113</v>
      </c>
      <c r="M1245" t="s">
        <v>1171</v>
      </c>
    </row>
    <row r="1246" spans="12:13">
      <c r="L1246" s="65">
        <v>254114</v>
      </c>
      <c r="M1246" t="s">
        <v>1172</v>
      </c>
    </row>
    <row r="1247" spans="12:13">
      <c r="L1247" s="65">
        <v>254200</v>
      </c>
      <c r="M1247" t="s">
        <v>1173</v>
      </c>
    </row>
    <row r="1248" spans="12:13">
      <c r="L1248" s="65">
        <v>254210</v>
      </c>
      <c r="M1248" t="s">
        <v>1173</v>
      </c>
    </row>
    <row r="1249" spans="12:13">
      <c r="L1249" s="65">
        <v>254211</v>
      </c>
      <c r="M1249" t="s">
        <v>1173</v>
      </c>
    </row>
    <row r="1250" spans="12:13">
      <c r="L1250" s="65">
        <v>254900</v>
      </c>
      <c r="M1250" t="s">
        <v>1174</v>
      </c>
    </row>
    <row r="1251" spans="12:13">
      <c r="L1251" s="65">
        <v>254910</v>
      </c>
      <c r="M1251" t="s">
        <v>1175</v>
      </c>
    </row>
    <row r="1252" spans="12:13">
      <c r="L1252" s="65">
        <v>254911</v>
      </c>
      <c r="M1252" t="s">
        <v>1176</v>
      </c>
    </row>
    <row r="1253" spans="12:13">
      <c r="L1253" s="65">
        <v>254912</v>
      </c>
      <c r="M1253" t="s">
        <v>1177</v>
      </c>
    </row>
    <row r="1254" spans="12:13">
      <c r="L1254" s="65">
        <v>254913</v>
      </c>
      <c r="M1254" t="s">
        <v>1178</v>
      </c>
    </row>
    <row r="1255" spans="12:13">
      <c r="L1255" s="65">
        <v>254920</v>
      </c>
      <c r="M1255" t="s">
        <v>1179</v>
      </c>
    </row>
    <row r="1256" spans="12:13">
      <c r="L1256" s="65">
        <v>254921</v>
      </c>
      <c r="M1256" t="s">
        <v>1180</v>
      </c>
    </row>
    <row r="1257" spans="12:13">
      <c r="L1257" s="65">
        <v>254922</v>
      </c>
      <c r="M1257" t="s">
        <v>1181</v>
      </c>
    </row>
    <row r="1258" spans="12:13">
      <c r="L1258" s="65">
        <v>254930</v>
      </c>
      <c r="M1258" t="s">
        <v>1182</v>
      </c>
    </row>
    <row r="1259" spans="12:13">
      <c r="L1259" s="65">
        <v>254931</v>
      </c>
      <c r="M1259" t="s">
        <v>1182</v>
      </c>
    </row>
    <row r="1260" spans="12:13">
      <c r="L1260" s="65">
        <v>254932</v>
      </c>
      <c r="M1260" t="s">
        <v>1183</v>
      </c>
    </row>
    <row r="1261" spans="12:13">
      <c r="L1261" s="65">
        <v>290000</v>
      </c>
      <c r="M1261" t="s">
        <v>1184</v>
      </c>
    </row>
    <row r="1262" spans="12:13">
      <c r="L1262" s="65">
        <v>291000</v>
      </c>
      <c r="M1262" t="s">
        <v>1184</v>
      </c>
    </row>
    <row r="1263" spans="12:13">
      <c r="L1263" s="65">
        <v>291100</v>
      </c>
      <c r="M1263" t="s">
        <v>1185</v>
      </c>
    </row>
    <row r="1264" spans="12:13">
      <c r="L1264" s="65">
        <v>291110</v>
      </c>
      <c r="M1264" t="s">
        <v>1186</v>
      </c>
    </row>
    <row r="1265" spans="12:13">
      <c r="L1265" s="65">
        <v>291111</v>
      </c>
      <c r="M1265" t="s">
        <v>1186</v>
      </c>
    </row>
    <row r="1266" spans="12:13">
      <c r="L1266" s="65">
        <v>291190</v>
      </c>
      <c r="M1266" t="s">
        <v>1187</v>
      </c>
    </row>
    <row r="1267" spans="12:13">
      <c r="L1267" s="65">
        <v>291191</v>
      </c>
      <c r="M1267" t="s">
        <v>1187</v>
      </c>
    </row>
    <row r="1268" spans="12:13">
      <c r="L1268" s="65">
        <v>291200</v>
      </c>
      <c r="M1268" t="s">
        <v>1188</v>
      </c>
    </row>
    <row r="1269" spans="12:13">
      <c r="L1269" s="65">
        <v>291210</v>
      </c>
      <c r="M1269" t="s">
        <v>1189</v>
      </c>
    </row>
    <row r="1270" spans="12:13">
      <c r="L1270" s="65">
        <v>291211</v>
      </c>
      <c r="M1270" t="s">
        <v>1190</v>
      </c>
    </row>
    <row r="1271" spans="12:13">
      <c r="L1271" s="65">
        <v>291212</v>
      </c>
      <c r="M1271" t="s">
        <v>1191</v>
      </c>
    </row>
    <row r="1272" spans="12:13">
      <c r="L1272" s="65">
        <v>291213</v>
      </c>
      <c r="M1272" t="s">
        <v>1192</v>
      </c>
    </row>
    <row r="1273" spans="12:13">
      <c r="L1273" s="65">
        <v>291220</v>
      </c>
      <c r="M1273" t="s">
        <v>1193</v>
      </c>
    </row>
    <row r="1274" spans="12:13">
      <c r="L1274" s="65">
        <v>291221</v>
      </c>
      <c r="M1274" t="s">
        <v>1193</v>
      </c>
    </row>
    <row r="1275" spans="12:13">
      <c r="L1275" s="65">
        <v>291300</v>
      </c>
      <c r="M1275" t="s">
        <v>1194</v>
      </c>
    </row>
    <row r="1276" spans="12:13">
      <c r="L1276" s="65">
        <v>291310</v>
      </c>
      <c r="M1276" t="s">
        <v>1194</v>
      </c>
    </row>
    <row r="1277" spans="12:13">
      <c r="L1277" s="65">
        <v>291311</v>
      </c>
      <c r="M1277" t="s">
        <v>1195</v>
      </c>
    </row>
    <row r="1278" spans="12:13">
      <c r="L1278" s="65">
        <v>291312</v>
      </c>
      <c r="M1278" t="s">
        <v>1196</v>
      </c>
    </row>
    <row r="1279" spans="12:13">
      <c r="L1279" s="65">
        <v>291900</v>
      </c>
      <c r="M1279" t="s">
        <v>1197</v>
      </c>
    </row>
    <row r="1280" spans="12:13">
      <c r="L1280" s="65">
        <v>291910</v>
      </c>
      <c r="M1280" t="s">
        <v>1197</v>
      </c>
    </row>
    <row r="1281" spans="12:13">
      <c r="L1281" s="65">
        <v>291911</v>
      </c>
      <c r="M1281" t="s">
        <v>1198</v>
      </c>
    </row>
    <row r="1282" spans="12:13">
      <c r="L1282" s="65">
        <v>291919</v>
      </c>
      <c r="M1282" t="s">
        <v>1197</v>
      </c>
    </row>
    <row r="1283" spans="12:13">
      <c r="L1283" s="65">
        <v>300000</v>
      </c>
      <c r="M1283" t="s">
        <v>1199</v>
      </c>
    </row>
    <row r="1284" spans="12:13">
      <c r="L1284" s="65">
        <v>310000</v>
      </c>
      <c r="M1284" t="s">
        <v>1200</v>
      </c>
    </row>
    <row r="1285" spans="12:13">
      <c r="L1285" s="65">
        <v>311000</v>
      </c>
      <c r="M1285" t="s">
        <v>1200</v>
      </c>
    </row>
    <row r="1286" spans="12:13">
      <c r="L1286" s="65">
        <v>311100</v>
      </c>
      <c r="M1286" t="s">
        <v>267</v>
      </c>
    </row>
    <row r="1287" spans="12:13">
      <c r="L1287" s="66">
        <v>311110</v>
      </c>
      <c r="M1287" t="s">
        <v>1201</v>
      </c>
    </row>
    <row r="1288" spans="12:13">
      <c r="L1288" s="65">
        <v>311111</v>
      </c>
      <c r="M1288" t="s">
        <v>269</v>
      </c>
    </row>
    <row r="1289" spans="12:13">
      <c r="L1289" s="65">
        <v>311112</v>
      </c>
      <c r="M1289" t="s">
        <v>325</v>
      </c>
    </row>
    <row r="1290" spans="12:13">
      <c r="L1290" s="65">
        <v>311113</v>
      </c>
      <c r="M1290" t="s">
        <v>392</v>
      </c>
    </row>
    <row r="1291" spans="12:13">
      <c r="L1291" s="65">
        <v>311120</v>
      </c>
      <c r="M1291" t="s">
        <v>397</v>
      </c>
    </row>
    <row r="1292" spans="12:13">
      <c r="L1292" s="65">
        <v>311121</v>
      </c>
      <c r="M1292" t="s">
        <v>397</v>
      </c>
    </row>
    <row r="1293" spans="12:13">
      <c r="L1293" s="65">
        <v>311130</v>
      </c>
      <c r="M1293" t="s">
        <v>403</v>
      </c>
    </row>
    <row r="1294" spans="12:13">
      <c r="L1294" s="65">
        <v>311131</v>
      </c>
      <c r="M1294" t="s">
        <v>403</v>
      </c>
    </row>
    <row r="1295" spans="12:13">
      <c r="L1295" s="65">
        <v>311140</v>
      </c>
      <c r="M1295" t="s">
        <v>1202</v>
      </c>
    </row>
    <row r="1296" spans="12:13">
      <c r="L1296" s="65">
        <v>311141</v>
      </c>
      <c r="M1296" t="s">
        <v>1202</v>
      </c>
    </row>
    <row r="1297" spans="12:13">
      <c r="L1297" s="65">
        <v>311150</v>
      </c>
      <c r="M1297" t="s">
        <v>439</v>
      </c>
    </row>
    <row r="1298" spans="12:13">
      <c r="L1298" s="65">
        <v>311151</v>
      </c>
      <c r="M1298" t="s">
        <v>439</v>
      </c>
    </row>
    <row r="1299" spans="12:13">
      <c r="L1299" s="65">
        <v>311160</v>
      </c>
      <c r="M1299" t="s">
        <v>489</v>
      </c>
    </row>
    <row r="1300" spans="12:13">
      <c r="L1300" s="65">
        <v>311161</v>
      </c>
      <c r="M1300" t="s">
        <v>489</v>
      </c>
    </row>
    <row r="1301" spans="12:13">
      <c r="L1301" s="65">
        <v>311200</v>
      </c>
      <c r="M1301" t="s">
        <v>520</v>
      </c>
    </row>
    <row r="1302" spans="12:13">
      <c r="L1302" s="65">
        <v>311210</v>
      </c>
      <c r="M1302" t="s">
        <v>1203</v>
      </c>
    </row>
    <row r="1303" spans="12:13">
      <c r="L1303" s="65">
        <v>311211</v>
      </c>
      <c r="M1303" t="s">
        <v>1203</v>
      </c>
    </row>
    <row r="1304" spans="12:13">
      <c r="L1304" s="65">
        <v>311220</v>
      </c>
      <c r="M1304" t="s">
        <v>1204</v>
      </c>
    </row>
    <row r="1305" spans="12:13">
      <c r="L1305" s="65">
        <v>311221</v>
      </c>
      <c r="M1305" t="s">
        <v>1204</v>
      </c>
    </row>
    <row r="1306" spans="12:13">
      <c r="L1306" s="65">
        <v>311230</v>
      </c>
      <c r="M1306" t="s">
        <v>1205</v>
      </c>
    </row>
    <row r="1307" spans="12:13">
      <c r="L1307" s="65">
        <v>311231</v>
      </c>
      <c r="M1307" t="s">
        <v>1205</v>
      </c>
    </row>
    <row r="1308" spans="12:13">
      <c r="L1308" s="65">
        <v>311240</v>
      </c>
      <c r="M1308" t="s">
        <v>1206</v>
      </c>
    </row>
    <row r="1309" spans="12:13">
      <c r="L1309" s="65">
        <v>311241</v>
      </c>
      <c r="M1309" t="s">
        <v>1206</v>
      </c>
    </row>
    <row r="1310" spans="12:13">
      <c r="L1310" s="65">
        <v>311250</v>
      </c>
      <c r="M1310" t="s">
        <v>1207</v>
      </c>
    </row>
    <row r="1311" spans="12:13">
      <c r="L1311" s="65">
        <v>311251</v>
      </c>
      <c r="M1311" t="s">
        <v>1207</v>
      </c>
    </row>
    <row r="1312" spans="12:13">
      <c r="L1312" s="65">
        <v>311260</v>
      </c>
      <c r="M1312" t="s">
        <v>540</v>
      </c>
    </row>
    <row r="1313" spans="12:13">
      <c r="L1313" s="65">
        <v>311261</v>
      </c>
      <c r="M1313" t="s">
        <v>540</v>
      </c>
    </row>
    <row r="1314" spans="12:13">
      <c r="L1314" s="65">
        <v>311270</v>
      </c>
      <c r="M1314" t="s">
        <v>537</v>
      </c>
    </row>
    <row r="1315" spans="12:13">
      <c r="L1315" s="65">
        <v>311271</v>
      </c>
      <c r="M1315" t="s">
        <v>537</v>
      </c>
    </row>
    <row r="1316" spans="12:13">
      <c r="L1316" s="65">
        <v>311300</v>
      </c>
      <c r="M1316" t="s">
        <v>1208</v>
      </c>
    </row>
    <row r="1317" spans="12:13">
      <c r="L1317" s="65">
        <v>311310</v>
      </c>
      <c r="M1317" t="s">
        <v>1208</v>
      </c>
    </row>
    <row r="1318" spans="12:13">
      <c r="L1318" s="65">
        <v>311311</v>
      </c>
      <c r="M1318" t="s">
        <v>1208</v>
      </c>
    </row>
    <row r="1319" spans="12:13">
      <c r="L1319" s="65">
        <v>311400</v>
      </c>
      <c r="M1319" t="s">
        <v>560</v>
      </c>
    </row>
    <row r="1320" spans="12:13">
      <c r="L1320" s="65">
        <v>311410</v>
      </c>
      <c r="M1320" t="s">
        <v>560</v>
      </c>
    </row>
    <row r="1321" spans="12:13">
      <c r="L1321" s="65">
        <v>311411</v>
      </c>
      <c r="M1321" t="s">
        <v>562</v>
      </c>
    </row>
    <row r="1322" spans="12:13">
      <c r="L1322" s="65">
        <v>311412</v>
      </c>
      <c r="M1322" t="s">
        <v>1209</v>
      </c>
    </row>
    <row r="1323" spans="12:13">
      <c r="L1323" s="65">
        <v>311419</v>
      </c>
      <c r="M1323" t="s">
        <v>1210</v>
      </c>
    </row>
    <row r="1324" spans="12:13">
      <c r="L1324" s="65">
        <v>311500</v>
      </c>
      <c r="M1324" t="s">
        <v>1211</v>
      </c>
    </row>
    <row r="1325" spans="12:13">
      <c r="L1325" s="65">
        <v>311510</v>
      </c>
      <c r="M1325" t="s">
        <v>1211</v>
      </c>
    </row>
    <row r="1326" spans="12:13">
      <c r="L1326" s="65">
        <v>311511</v>
      </c>
      <c r="M1326" t="s">
        <v>1212</v>
      </c>
    </row>
    <row r="1327" spans="12:13">
      <c r="L1327" s="65">
        <v>311512</v>
      </c>
      <c r="M1327" t="s">
        <v>1213</v>
      </c>
    </row>
    <row r="1328" spans="12:13">
      <c r="L1328" s="65">
        <v>311513</v>
      </c>
      <c r="M1328" t="s">
        <v>1214</v>
      </c>
    </row>
    <row r="1329" spans="12:13">
      <c r="L1329" s="65">
        <v>311519</v>
      </c>
      <c r="M1329" t="s">
        <v>1215</v>
      </c>
    </row>
    <row r="1330" spans="12:13">
      <c r="L1330" s="65">
        <v>311600</v>
      </c>
      <c r="M1330" t="s">
        <v>1216</v>
      </c>
    </row>
    <row r="1331" spans="12:13">
      <c r="L1331" s="65">
        <v>311610</v>
      </c>
      <c r="M1331" t="s">
        <v>1217</v>
      </c>
    </row>
    <row r="1332" spans="12:13">
      <c r="L1332" s="65">
        <v>311611</v>
      </c>
      <c r="M1332" t="s">
        <v>1218</v>
      </c>
    </row>
    <row r="1333" spans="12:13">
      <c r="L1333" s="65">
        <v>311612</v>
      </c>
      <c r="M1333" t="s">
        <v>1219</v>
      </c>
    </row>
    <row r="1334" spans="12:13">
      <c r="L1334" s="65">
        <v>311700</v>
      </c>
      <c r="M1334" t="s">
        <v>1220</v>
      </c>
    </row>
    <row r="1335" spans="12:13">
      <c r="L1335" s="65">
        <v>311710</v>
      </c>
      <c r="M1335" t="s">
        <v>1220</v>
      </c>
    </row>
    <row r="1336" spans="12:13">
      <c r="L1336" s="65">
        <v>311711</v>
      </c>
      <c r="M1336" t="s">
        <v>1221</v>
      </c>
    </row>
    <row r="1337" spans="12:13">
      <c r="L1337" s="65">
        <v>311712</v>
      </c>
      <c r="M1337" t="s">
        <v>1222</v>
      </c>
    </row>
    <row r="1338" spans="12:13">
      <c r="L1338" s="65">
        <v>311713</v>
      </c>
      <c r="M1338" t="s">
        <v>1223</v>
      </c>
    </row>
    <row r="1339" spans="12:13">
      <c r="L1339" s="65">
        <v>311900</v>
      </c>
      <c r="M1339" t="s">
        <v>1224</v>
      </c>
    </row>
    <row r="1340" spans="12:13">
      <c r="L1340" s="65">
        <v>311910</v>
      </c>
      <c r="M1340" t="s">
        <v>1224</v>
      </c>
    </row>
    <row r="1341" spans="12:13">
      <c r="L1341" s="65">
        <v>311911</v>
      </c>
      <c r="M1341" t="s">
        <v>1224</v>
      </c>
    </row>
    <row r="1342" spans="12:13">
      <c r="L1342" s="65">
        <v>320000</v>
      </c>
      <c r="M1342" t="s">
        <v>1225</v>
      </c>
    </row>
    <row r="1343" spans="12:13">
      <c r="L1343" s="65">
        <v>321000</v>
      </c>
      <c r="M1343" t="s">
        <v>1225</v>
      </c>
    </row>
    <row r="1344" spans="12:13">
      <c r="L1344" s="65">
        <v>321100</v>
      </c>
      <c r="M1344" t="s">
        <v>1225</v>
      </c>
    </row>
    <row r="1345" spans="12:13">
      <c r="L1345" s="65">
        <v>321110</v>
      </c>
      <c r="M1345" t="s">
        <v>1226</v>
      </c>
    </row>
    <row r="1346" spans="12:13">
      <c r="L1346" s="65">
        <v>321111</v>
      </c>
      <c r="M1346" t="s">
        <v>1226</v>
      </c>
    </row>
    <row r="1347" spans="12:13">
      <c r="L1347" s="65">
        <v>321120</v>
      </c>
      <c r="M1347" t="s">
        <v>1227</v>
      </c>
    </row>
    <row r="1348" spans="12:13">
      <c r="L1348" s="65">
        <v>321121</v>
      </c>
      <c r="M1348" t="s">
        <v>1228</v>
      </c>
    </row>
    <row r="1349" spans="12:13">
      <c r="L1349" s="65">
        <v>321122</v>
      </c>
      <c r="M1349" t="s">
        <v>1229</v>
      </c>
    </row>
    <row r="1350" spans="12:13">
      <c r="L1350" s="65">
        <v>321200</v>
      </c>
      <c r="M1350" t="s">
        <v>1230</v>
      </c>
    </row>
    <row r="1351" spans="12:13">
      <c r="L1351" s="65">
        <v>321210</v>
      </c>
      <c r="M1351" t="s">
        <v>1230</v>
      </c>
    </row>
    <row r="1352" spans="12:13">
      <c r="L1352" s="65">
        <v>321211</v>
      </c>
      <c r="M1352" t="s">
        <v>1230</v>
      </c>
    </row>
    <row r="1353" spans="12:13">
      <c r="L1353" s="65">
        <v>321300</v>
      </c>
      <c r="M1353" t="s">
        <v>1231</v>
      </c>
    </row>
    <row r="1354" spans="12:13">
      <c r="L1354" s="65">
        <v>321310</v>
      </c>
      <c r="M1354" t="s">
        <v>1231</v>
      </c>
    </row>
    <row r="1355" spans="12:13">
      <c r="L1355" s="65">
        <v>321311</v>
      </c>
      <c r="M1355" t="s">
        <v>1232</v>
      </c>
    </row>
    <row r="1356" spans="12:13">
      <c r="L1356" s="65">
        <v>321312</v>
      </c>
      <c r="M1356" t="s">
        <v>1233</v>
      </c>
    </row>
    <row r="1357" spans="12:13">
      <c r="L1357" s="65">
        <v>330000</v>
      </c>
      <c r="M1357" t="s">
        <v>1234</v>
      </c>
    </row>
    <row r="1358" spans="12:13">
      <c r="L1358" s="65">
        <v>331000</v>
      </c>
      <c r="M1358" t="s">
        <v>1234</v>
      </c>
    </row>
    <row r="1359" spans="12:13">
      <c r="L1359" s="65">
        <v>331100</v>
      </c>
      <c r="M1359" t="s">
        <v>1234</v>
      </c>
    </row>
    <row r="1360" spans="12:13">
      <c r="L1360" s="65">
        <v>331110</v>
      </c>
      <c r="M1360" t="s">
        <v>276</v>
      </c>
    </row>
    <row r="1361" spans="12:13">
      <c r="L1361" s="65">
        <v>331111</v>
      </c>
      <c r="M1361" t="s">
        <v>276</v>
      </c>
    </row>
    <row r="1362" spans="12:13">
      <c r="L1362" s="65">
        <v>331120</v>
      </c>
      <c r="M1362" t="s">
        <v>1235</v>
      </c>
    </row>
    <row r="1363" spans="12:13">
      <c r="L1363" s="65">
        <v>331121</v>
      </c>
      <c r="M1363" t="s">
        <v>1235</v>
      </c>
    </row>
    <row r="1364" spans="12:13">
      <c r="L1364" s="65">
        <v>331130</v>
      </c>
      <c r="M1364" t="s">
        <v>1236</v>
      </c>
    </row>
    <row r="1365" spans="12:13">
      <c r="L1365" s="65">
        <v>331131</v>
      </c>
      <c r="M1365" t="s">
        <v>1236</v>
      </c>
    </row>
    <row r="1366" spans="12:13">
      <c r="L1366" s="65">
        <v>331140</v>
      </c>
      <c r="M1366" t="s">
        <v>1237</v>
      </c>
    </row>
    <row r="1367" spans="12:13">
      <c r="L1367" s="65">
        <v>331141</v>
      </c>
      <c r="M1367" t="s">
        <v>1237</v>
      </c>
    </row>
    <row r="1368" spans="12:13">
      <c r="L1368" s="65">
        <v>331150</v>
      </c>
      <c r="M1368" t="s">
        <v>409</v>
      </c>
    </row>
    <row r="1369" spans="12:13">
      <c r="L1369" s="65">
        <v>331151</v>
      </c>
      <c r="M1369" t="s">
        <v>409</v>
      </c>
    </row>
    <row r="1370" spans="12:13">
      <c r="L1370" s="65">
        <v>331160</v>
      </c>
      <c r="M1370" t="s">
        <v>1238</v>
      </c>
    </row>
    <row r="1371" spans="12:13">
      <c r="L1371" s="65">
        <v>331161</v>
      </c>
      <c r="M1371" t="s">
        <v>1239</v>
      </c>
    </row>
    <row r="1372" spans="12:13">
      <c r="L1372" s="65">
        <v>331170</v>
      </c>
      <c r="M1372" t="s">
        <v>1240</v>
      </c>
    </row>
    <row r="1373" spans="12:13">
      <c r="L1373" s="65">
        <v>331171</v>
      </c>
      <c r="M1373" t="s">
        <v>1240</v>
      </c>
    </row>
    <row r="1374" spans="12:13">
      <c r="L1374" s="65">
        <v>331180</v>
      </c>
      <c r="M1374" t="s">
        <v>1241</v>
      </c>
    </row>
    <row r="1375" spans="12:13">
      <c r="L1375" s="65">
        <v>331181</v>
      </c>
      <c r="M1375" t="s">
        <v>1241</v>
      </c>
    </row>
    <row r="1376" spans="12:13">
      <c r="L1376" s="65">
        <v>340000</v>
      </c>
      <c r="M1376" t="s">
        <v>1242</v>
      </c>
    </row>
    <row r="1377" spans="12:13">
      <c r="L1377" s="65">
        <v>341000</v>
      </c>
      <c r="M1377" t="s">
        <v>1242</v>
      </c>
    </row>
    <row r="1378" spans="12:13">
      <c r="L1378" s="65">
        <v>341100</v>
      </c>
      <c r="M1378" t="s">
        <v>1242</v>
      </c>
    </row>
    <row r="1379" spans="12:13">
      <c r="L1379" s="65">
        <v>341110</v>
      </c>
      <c r="M1379" t="s">
        <v>277</v>
      </c>
    </row>
    <row r="1380" spans="12:13">
      <c r="L1380" s="65">
        <v>341111</v>
      </c>
      <c r="M1380" t="s">
        <v>277</v>
      </c>
    </row>
    <row r="1381" spans="12:13">
      <c r="L1381" s="65">
        <v>341120</v>
      </c>
      <c r="M1381" t="s">
        <v>1243</v>
      </c>
    </row>
    <row r="1382" spans="12:13">
      <c r="L1382" s="65">
        <v>341121</v>
      </c>
      <c r="M1382" t="s">
        <v>1243</v>
      </c>
    </row>
    <row r="1383" spans="12:13">
      <c r="L1383" s="65">
        <v>341130</v>
      </c>
      <c r="M1383" t="s">
        <v>1244</v>
      </c>
    </row>
    <row r="1384" spans="12:13">
      <c r="L1384" s="65">
        <v>341131</v>
      </c>
      <c r="M1384" t="s">
        <v>1244</v>
      </c>
    </row>
    <row r="1385" spans="12:13">
      <c r="L1385" s="65">
        <v>341140</v>
      </c>
      <c r="M1385" t="s">
        <v>401</v>
      </c>
    </row>
    <row r="1386" spans="12:13">
      <c r="L1386" s="65">
        <v>341141</v>
      </c>
      <c r="M1386" t="s">
        <v>401</v>
      </c>
    </row>
    <row r="1387" spans="12:13">
      <c r="L1387" s="65">
        <v>341150</v>
      </c>
      <c r="M1387" t="s">
        <v>410</v>
      </c>
    </row>
    <row r="1388" spans="12:13">
      <c r="L1388" s="65">
        <v>341151</v>
      </c>
      <c r="M1388" t="s">
        <v>410</v>
      </c>
    </row>
    <row r="1389" spans="12:13">
      <c r="L1389" s="65">
        <v>341160</v>
      </c>
      <c r="M1389" t="s">
        <v>1245</v>
      </c>
    </row>
    <row r="1390" spans="12:13">
      <c r="L1390" s="65">
        <v>341161</v>
      </c>
      <c r="M1390" t="s">
        <v>1245</v>
      </c>
    </row>
    <row r="1391" spans="12:13">
      <c r="L1391" s="65">
        <v>341170</v>
      </c>
      <c r="M1391" t="s">
        <v>508</v>
      </c>
    </row>
    <row r="1392" spans="12:13">
      <c r="L1392" s="65">
        <v>341171</v>
      </c>
      <c r="M1392" t="s">
        <v>508</v>
      </c>
    </row>
    <row r="1393" spans="12:13">
      <c r="L1393" s="65">
        <v>341180</v>
      </c>
      <c r="M1393" t="s">
        <v>1246</v>
      </c>
    </row>
    <row r="1394" spans="12:13">
      <c r="L1394" s="65">
        <v>341181</v>
      </c>
      <c r="M1394" t="s">
        <v>1246</v>
      </c>
    </row>
    <row r="1395" spans="12:13">
      <c r="L1395" s="65">
        <v>350000</v>
      </c>
      <c r="M1395" t="s">
        <v>1247</v>
      </c>
    </row>
    <row r="1396" spans="12:13">
      <c r="L1396" s="65">
        <v>351000</v>
      </c>
      <c r="M1396" t="s">
        <v>1248</v>
      </c>
    </row>
    <row r="1397" spans="12:13">
      <c r="L1397" s="65">
        <v>351100</v>
      </c>
      <c r="M1397" t="s">
        <v>1248</v>
      </c>
    </row>
    <row r="1398" spans="12:13">
      <c r="L1398" s="65">
        <v>351110</v>
      </c>
      <c r="M1398" t="s">
        <v>1249</v>
      </c>
    </row>
    <row r="1399" spans="12:13">
      <c r="L1399" s="65">
        <v>351111</v>
      </c>
      <c r="M1399" t="s">
        <v>1249</v>
      </c>
    </row>
    <row r="1400" spans="12:13">
      <c r="L1400" s="65">
        <v>351120</v>
      </c>
      <c r="M1400" t="s">
        <v>1250</v>
      </c>
    </row>
    <row r="1401" spans="12:13">
      <c r="L1401" s="65">
        <v>351121</v>
      </c>
      <c r="M1401" t="s">
        <v>1251</v>
      </c>
    </row>
    <row r="1402" spans="12:13">
      <c r="L1402" s="65">
        <v>351122</v>
      </c>
      <c r="M1402" t="s">
        <v>1252</v>
      </c>
    </row>
    <row r="1403" spans="12:13">
      <c r="L1403" s="65">
        <v>351123</v>
      </c>
      <c r="M1403" t="s">
        <v>1253</v>
      </c>
    </row>
    <row r="1404" spans="12:13">
      <c r="L1404" s="65">
        <v>351130</v>
      </c>
      <c r="M1404" t="s">
        <v>1254</v>
      </c>
    </row>
    <row r="1405" spans="12:13">
      <c r="L1405" s="65">
        <v>351131</v>
      </c>
      <c r="M1405" t="s">
        <v>1254</v>
      </c>
    </row>
    <row r="1406" spans="12:13">
      <c r="L1406" s="65">
        <v>351140</v>
      </c>
      <c r="M1406" t="s">
        <v>1255</v>
      </c>
    </row>
    <row r="1407" spans="12:13">
      <c r="L1407" s="65">
        <v>351141</v>
      </c>
      <c r="M1407" t="s">
        <v>1255</v>
      </c>
    </row>
    <row r="1408" spans="12:13">
      <c r="L1408" s="65">
        <v>351150</v>
      </c>
      <c r="M1408" t="s">
        <v>1256</v>
      </c>
    </row>
    <row r="1409" spans="12:13">
      <c r="L1409" s="65">
        <v>351151</v>
      </c>
      <c r="M1409" t="s">
        <v>1256</v>
      </c>
    </row>
    <row r="1410" spans="12:13">
      <c r="L1410" s="65">
        <v>352000</v>
      </c>
      <c r="M1410" t="s">
        <v>1257</v>
      </c>
    </row>
    <row r="1411" spans="12:13">
      <c r="L1411" s="65">
        <v>352100</v>
      </c>
      <c r="M1411" t="s">
        <v>1257</v>
      </c>
    </row>
    <row r="1412" spans="12:13">
      <c r="L1412" s="65">
        <v>352110</v>
      </c>
      <c r="M1412" t="s">
        <v>1258</v>
      </c>
    </row>
    <row r="1413" spans="12:13">
      <c r="L1413" s="65">
        <v>352111</v>
      </c>
      <c r="M1413" t="s">
        <v>1258</v>
      </c>
    </row>
    <row r="1414" spans="12:13">
      <c r="L1414" s="65">
        <v>352120</v>
      </c>
      <c r="M1414" t="s">
        <v>1259</v>
      </c>
    </row>
    <row r="1415" spans="12:13">
      <c r="L1415" s="65">
        <v>352121</v>
      </c>
      <c r="M1415" t="s">
        <v>1260</v>
      </c>
    </row>
    <row r="1416" spans="12:13">
      <c r="L1416" s="65">
        <v>352122</v>
      </c>
      <c r="M1416" t="s">
        <v>1261</v>
      </c>
    </row>
    <row r="1417" spans="12:13">
      <c r="L1417" s="65">
        <v>352123</v>
      </c>
      <c r="M1417" t="s">
        <v>1262</v>
      </c>
    </row>
    <row r="1418" spans="12:13">
      <c r="L1418" s="65">
        <v>352130</v>
      </c>
      <c r="M1418" t="s">
        <v>1263</v>
      </c>
    </row>
    <row r="1419" spans="12:13">
      <c r="L1419" s="65">
        <v>352131</v>
      </c>
      <c r="M1419" t="s">
        <v>1263</v>
      </c>
    </row>
    <row r="1420" spans="12:13">
      <c r="L1420" s="65">
        <v>352140</v>
      </c>
      <c r="M1420" t="s">
        <v>1264</v>
      </c>
    </row>
    <row r="1421" spans="12:13">
      <c r="L1421" s="65">
        <v>352141</v>
      </c>
      <c r="M1421" t="s">
        <v>1264</v>
      </c>
    </row>
    <row r="1422" spans="12:13">
      <c r="L1422" s="65">
        <v>352150</v>
      </c>
      <c r="M1422" t="s">
        <v>1265</v>
      </c>
    </row>
    <row r="1423" spans="12:13">
      <c r="L1423" s="65">
        <v>352151</v>
      </c>
      <c r="M1423" t="s">
        <v>1265</v>
      </c>
    </row>
    <row r="1424" spans="12:13">
      <c r="L1424" s="65">
        <v>400000</v>
      </c>
      <c r="M1424" t="s">
        <v>1266</v>
      </c>
    </row>
    <row r="1425" spans="12:13">
      <c r="L1425" s="65">
        <v>410000</v>
      </c>
      <c r="M1425" t="s">
        <v>1267</v>
      </c>
    </row>
    <row r="1426" spans="12:13">
      <c r="L1426" s="65">
        <v>411000</v>
      </c>
      <c r="M1426" t="s">
        <v>1268</v>
      </c>
    </row>
    <row r="1427" spans="12:13">
      <c r="L1427" s="65">
        <v>411100</v>
      </c>
      <c r="M1427" t="s">
        <v>1269</v>
      </c>
    </row>
    <row r="1428" spans="12:13">
      <c r="L1428" s="65">
        <v>411110</v>
      </c>
      <c r="M1428" t="s">
        <v>1269</v>
      </c>
    </row>
    <row r="1429" spans="12:13">
      <c r="L1429" s="65">
        <v>411111</v>
      </c>
      <c r="M1429" t="s">
        <v>1270</v>
      </c>
    </row>
    <row r="1430" spans="12:13">
      <c r="L1430" s="65">
        <v>411112</v>
      </c>
      <c r="M1430" t="s">
        <v>1271</v>
      </c>
    </row>
    <row r="1431" spans="12:13">
      <c r="L1431" s="65">
        <v>411113</v>
      </c>
      <c r="M1431" t="s">
        <v>1272</v>
      </c>
    </row>
    <row r="1432" spans="12:13">
      <c r="L1432" s="65">
        <v>411114</v>
      </c>
      <c r="M1432" t="s">
        <v>1273</v>
      </c>
    </row>
    <row r="1433" spans="12:13">
      <c r="L1433" s="65">
        <v>411115</v>
      </c>
      <c r="M1433" t="s">
        <v>1274</v>
      </c>
    </row>
    <row r="1434" spans="12:13">
      <c r="L1434" s="65">
        <v>411116</v>
      </c>
      <c r="M1434" t="s">
        <v>1275</v>
      </c>
    </row>
    <row r="1435" spans="12:13">
      <c r="L1435" s="65">
        <v>411117</v>
      </c>
      <c r="M1435" t="s">
        <v>1276</v>
      </c>
    </row>
    <row r="1436" spans="12:13">
      <c r="L1436" s="65">
        <v>411118</v>
      </c>
      <c r="M1436" t="s">
        <v>1277</v>
      </c>
    </row>
    <row r="1437" spans="12:13">
      <c r="L1437" s="66">
        <v>411119</v>
      </c>
      <c r="M1437" t="s">
        <v>1278</v>
      </c>
    </row>
    <row r="1438" spans="12:13">
      <c r="L1438" s="65">
        <v>411120</v>
      </c>
      <c r="M1438" t="s">
        <v>1279</v>
      </c>
    </row>
    <row r="1439" spans="12:13">
      <c r="L1439" s="65">
        <v>411121</v>
      </c>
      <c r="M1439" t="s">
        <v>1280</v>
      </c>
    </row>
    <row r="1440" spans="12:13">
      <c r="L1440" s="65">
        <v>411122</v>
      </c>
      <c r="M1440" t="s">
        <v>1281</v>
      </c>
    </row>
    <row r="1441" spans="12:13">
      <c r="L1441" s="65">
        <v>411130</v>
      </c>
      <c r="M1441" t="s">
        <v>1282</v>
      </c>
    </row>
    <row r="1442" spans="12:13">
      <c r="L1442" s="65">
        <v>411131</v>
      </c>
      <c r="M1442" t="s">
        <v>1282</v>
      </c>
    </row>
    <row r="1443" spans="12:13">
      <c r="L1443" s="65">
        <v>411140</v>
      </c>
      <c r="M1443" t="s">
        <v>1283</v>
      </c>
    </row>
    <row r="1444" spans="12:13">
      <c r="L1444" s="65">
        <v>411141</v>
      </c>
      <c r="M1444" t="s">
        <v>1283</v>
      </c>
    </row>
    <row r="1445" spans="12:13">
      <c r="L1445" s="65">
        <v>411150</v>
      </c>
      <c r="M1445" t="s">
        <v>1284</v>
      </c>
    </row>
    <row r="1446" spans="12:13">
      <c r="L1446" s="65">
        <v>411151</v>
      </c>
      <c r="M1446" t="s">
        <v>1285</v>
      </c>
    </row>
    <row r="1447" spans="12:13">
      <c r="L1447" s="65">
        <v>411159</v>
      </c>
      <c r="M1447" t="s">
        <v>1286</v>
      </c>
    </row>
    <row r="1448" spans="12:13">
      <c r="L1448" s="65">
        <v>411190</v>
      </c>
      <c r="M1448" t="s">
        <v>1287</v>
      </c>
    </row>
    <row r="1449" spans="12:13">
      <c r="L1449" s="65">
        <v>411191</v>
      </c>
      <c r="M1449" t="s">
        <v>1287</v>
      </c>
    </row>
    <row r="1450" spans="12:13">
      <c r="L1450" s="65">
        <v>412000</v>
      </c>
      <c r="M1450" t="s">
        <v>1288</v>
      </c>
    </row>
    <row r="1451" spans="12:13">
      <c r="L1451" s="65">
        <v>412100</v>
      </c>
      <c r="M1451" t="s">
        <v>1289</v>
      </c>
    </row>
    <row r="1452" spans="12:13">
      <c r="L1452" s="65">
        <v>412110</v>
      </c>
      <c r="M1452" t="s">
        <v>1289</v>
      </c>
    </row>
    <row r="1453" spans="12:13">
      <c r="L1453" s="65">
        <v>412111</v>
      </c>
      <c r="M1453" t="s">
        <v>1289</v>
      </c>
    </row>
    <row r="1454" spans="12:13">
      <c r="L1454" s="65">
        <v>412112</v>
      </c>
      <c r="M1454" t="s">
        <v>1290</v>
      </c>
    </row>
    <row r="1455" spans="12:13">
      <c r="L1455" s="65">
        <v>412113</v>
      </c>
      <c r="M1455" t="s">
        <v>1291</v>
      </c>
    </row>
    <row r="1456" spans="12:13">
      <c r="L1456" s="65">
        <v>412200</v>
      </c>
      <c r="M1456" t="s">
        <v>1292</v>
      </c>
    </row>
    <row r="1457" spans="12:13">
      <c r="L1457" s="65">
        <v>412210</v>
      </c>
      <c r="M1457" t="s">
        <v>1292</v>
      </c>
    </row>
    <row r="1458" spans="12:13">
      <c r="L1458" s="65">
        <v>412211</v>
      </c>
      <c r="M1458" t="s">
        <v>1292</v>
      </c>
    </row>
    <row r="1459" spans="12:13">
      <c r="L1459" s="65">
        <v>412221</v>
      </c>
      <c r="M1459" t="s">
        <v>1293</v>
      </c>
    </row>
    <row r="1460" spans="12:13">
      <c r="L1460" s="65">
        <v>412300</v>
      </c>
      <c r="M1460" t="s">
        <v>1294</v>
      </c>
    </row>
    <row r="1461" spans="12:13">
      <c r="L1461" s="65">
        <v>412310</v>
      </c>
      <c r="M1461" t="s">
        <v>1294</v>
      </c>
    </row>
    <row r="1462" spans="12:13">
      <c r="L1462" s="65">
        <v>412311</v>
      </c>
      <c r="M1462" t="s">
        <v>1294</v>
      </c>
    </row>
    <row r="1463" spans="12:13">
      <c r="L1463" s="65">
        <v>413000</v>
      </c>
      <c r="M1463" t="s">
        <v>1295</v>
      </c>
    </row>
    <row r="1464" spans="12:13">
      <c r="L1464" s="65">
        <v>413100</v>
      </c>
      <c r="M1464" t="s">
        <v>1295</v>
      </c>
    </row>
    <row r="1465" spans="12:13">
      <c r="L1465" s="65">
        <v>413110</v>
      </c>
      <c r="M1465" t="s">
        <v>1295</v>
      </c>
    </row>
    <row r="1466" spans="12:13">
      <c r="L1466" s="65">
        <v>413111</v>
      </c>
      <c r="M1466" t="s">
        <v>1296</v>
      </c>
    </row>
    <row r="1467" spans="12:13">
      <c r="L1467" s="65">
        <v>413112</v>
      </c>
      <c r="M1467" t="s">
        <v>1297</v>
      </c>
    </row>
    <row r="1468" spans="12:13">
      <c r="L1468" s="65">
        <v>413119</v>
      </c>
      <c r="M1468" t="s">
        <v>1298</v>
      </c>
    </row>
    <row r="1469" spans="12:13">
      <c r="L1469" s="65">
        <v>413120</v>
      </c>
      <c r="M1469" t="s">
        <v>1299</v>
      </c>
    </row>
    <row r="1470" spans="12:13">
      <c r="L1470" s="65">
        <v>413121</v>
      </c>
      <c r="M1470" t="s">
        <v>1299</v>
      </c>
    </row>
    <row r="1471" spans="12:13">
      <c r="L1471" s="65">
        <v>413130</v>
      </c>
      <c r="M1471" t="s">
        <v>1300</v>
      </c>
    </row>
    <row r="1472" spans="12:13">
      <c r="L1472" s="65">
        <v>413131</v>
      </c>
      <c r="M1472" t="s">
        <v>1301</v>
      </c>
    </row>
    <row r="1473" spans="12:13">
      <c r="L1473" s="65">
        <v>413139</v>
      </c>
      <c r="M1473" t="s">
        <v>1302</v>
      </c>
    </row>
    <row r="1474" spans="12:13">
      <c r="L1474" s="65">
        <v>413140</v>
      </c>
      <c r="M1474" t="s">
        <v>1303</v>
      </c>
    </row>
    <row r="1475" spans="12:13">
      <c r="L1475" s="65">
        <v>413141</v>
      </c>
      <c r="M1475" t="s">
        <v>1304</v>
      </c>
    </row>
    <row r="1476" spans="12:13">
      <c r="L1476" s="65">
        <v>413142</v>
      </c>
      <c r="M1476" t="s">
        <v>1305</v>
      </c>
    </row>
    <row r="1477" spans="12:13">
      <c r="L1477" s="65">
        <v>413150</v>
      </c>
      <c r="M1477" t="s">
        <v>1306</v>
      </c>
    </row>
    <row r="1478" spans="12:13">
      <c r="L1478" s="65">
        <v>413151</v>
      </c>
      <c r="M1478" t="s">
        <v>1306</v>
      </c>
    </row>
    <row r="1479" spans="12:13">
      <c r="L1479" s="65">
        <v>413160</v>
      </c>
      <c r="M1479" t="s">
        <v>1307</v>
      </c>
    </row>
    <row r="1480" spans="12:13">
      <c r="L1480" s="65">
        <v>413161</v>
      </c>
      <c r="M1480" t="s">
        <v>1307</v>
      </c>
    </row>
    <row r="1481" spans="12:13">
      <c r="L1481" s="65">
        <v>413170</v>
      </c>
      <c r="M1481" t="s">
        <v>1308</v>
      </c>
    </row>
    <row r="1482" spans="12:13">
      <c r="L1482" s="65">
        <v>413171</v>
      </c>
      <c r="M1482" t="s">
        <v>1308</v>
      </c>
    </row>
    <row r="1483" spans="12:13">
      <c r="L1483" s="65">
        <v>413180</v>
      </c>
      <c r="M1483" t="s">
        <v>1309</v>
      </c>
    </row>
    <row r="1484" spans="12:13">
      <c r="L1484" s="65">
        <v>413181</v>
      </c>
      <c r="M1484" t="s">
        <v>1309</v>
      </c>
    </row>
    <row r="1485" spans="12:13">
      <c r="L1485" s="65">
        <v>414000</v>
      </c>
      <c r="M1485" t="s">
        <v>1310</v>
      </c>
    </row>
    <row r="1486" spans="12:13">
      <c r="L1486" s="65">
        <v>414100</v>
      </c>
      <c r="M1486" t="s">
        <v>1311</v>
      </c>
    </row>
    <row r="1487" spans="12:13">
      <c r="L1487" s="65">
        <v>414110</v>
      </c>
      <c r="M1487" t="s">
        <v>1312</v>
      </c>
    </row>
    <row r="1488" spans="12:13">
      <c r="L1488" s="65">
        <v>414111</v>
      </c>
      <c r="M1488" t="s">
        <v>1312</v>
      </c>
    </row>
    <row r="1489" spans="12:13">
      <c r="L1489" s="65">
        <v>414120</v>
      </c>
      <c r="M1489" t="s">
        <v>1313</v>
      </c>
    </row>
    <row r="1490" spans="12:13">
      <c r="L1490" s="65">
        <v>414121</v>
      </c>
      <c r="M1490" t="s">
        <v>1313</v>
      </c>
    </row>
    <row r="1491" spans="12:13">
      <c r="L1491" s="65">
        <v>414130</v>
      </c>
      <c r="M1491" t="s">
        <v>1314</v>
      </c>
    </row>
    <row r="1492" spans="12:13">
      <c r="L1492" s="65">
        <v>414131</v>
      </c>
      <c r="M1492" t="s">
        <v>1314</v>
      </c>
    </row>
    <row r="1493" spans="12:13">
      <c r="L1493" s="65">
        <v>414200</v>
      </c>
      <c r="M1493" t="s">
        <v>1315</v>
      </c>
    </row>
    <row r="1494" spans="12:13">
      <c r="L1494" s="65">
        <v>414210</v>
      </c>
      <c r="M1494" t="s">
        <v>1315</v>
      </c>
    </row>
    <row r="1495" spans="12:13">
      <c r="L1495" s="65">
        <v>414211</v>
      </c>
      <c r="M1495" t="s">
        <v>1315</v>
      </c>
    </row>
    <row r="1496" spans="12:13">
      <c r="L1496" s="65">
        <v>414300</v>
      </c>
      <c r="M1496" t="s">
        <v>1316</v>
      </c>
    </row>
    <row r="1497" spans="12:13">
      <c r="L1497" s="65">
        <v>414310</v>
      </c>
      <c r="M1497" t="s">
        <v>1316</v>
      </c>
    </row>
    <row r="1498" spans="12:13">
      <c r="L1498" s="65">
        <v>414311</v>
      </c>
      <c r="M1498" t="s">
        <v>1317</v>
      </c>
    </row>
    <row r="1499" spans="12:13">
      <c r="L1499" s="65">
        <v>414312</v>
      </c>
      <c r="M1499" t="s">
        <v>1318</v>
      </c>
    </row>
    <row r="1500" spans="12:13">
      <c r="L1500" s="65">
        <v>414314</v>
      </c>
      <c r="M1500" t="s">
        <v>1319</v>
      </c>
    </row>
    <row r="1501" spans="12:13">
      <c r="L1501" s="65">
        <v>414400</v>
      </c>
      <c r="M1501" t="s">
        <v>1320</v>
      </c>
    </row>
    <row r="1502" spans="12:13">
      <c r="L1502" s="65">
        <v>414410</v>
      </c>
      <c r="M1502" t="s">
        <v>1320</v>
      </c>
    </row>
    <row r="1503" spans="12:13">
      <c r="L1503" s="65">
        <v>414411</v>
      </c>
      <c r="M1503" t="s">
        <v>1321</v>
      </c>
    </row>
    <row r="1504" spans="12:13">
      <c r="L1504" s="65">
        <v>414412</v>
      </c>
      <c r="M1504" t="s">
        <v>1322</v>
      </c>
    </row>
    <row r="1505" spans="12:13">
      <c r="L1505" s="65">
        <v>414419</v>
      </c>
      <c r="M1505" t="s">
        <v>1323</v>
      </c>
    </row>
    <row r="1506" spans="12:13">
      <c r="L1506" s="65">
        <v>415000</v>
      </c>
      <c r="M1506" t="s">
        <v>1324</v>
      </c>
    </row>
    <row r="1507" spans="12:13">
      <c r="L1507" s="65">
        <v>415100</v>
      </c>
      <c r="M1507" t="s">
        <v>1324</v>
      </c>
    </row>
    <row r="1508" spans="12:13">
      <c r="L1508" s="65">
        <v>415110</v>
      </c>
      <c r="M1508" t="s">
        <v>1324</v>
      </c>
    </row>
    <row r="1509" spans="12:13">
      <c r="L1509" s="65">
        <v>415111</v>
      </c>
      <c r="M1509" t="s">
        <v>1325</v>
      </c>
    </row>
    <row r="1510" spans="12:13">
      <c r="L1510" s="65">
        <v>415112</v>
      </c>
      <c r="M1510" t="s">
        <v>1326</v>
      </c>
    </row>
    <row r="1511" spans="12:13">
      <c r="L1511" s="65">
        <v>415113</v>
      </c>
      <c r="M1511" t="s">
        <v>1327</v>
      </c>
    </row>
    <row r="1512" spans="12:13">
      <c r="L1512" s="65">
        <v>415114</v>
      </c>
      <c r="M1512" t="s">
        <v>1328</v>
      </c>
    </row>
    <row r="1513" spans="12:13">
      <c r="L1513" s="65">
        <v>415119</v>
      </c>
      <c r="M1513" t="s">
        <v>1329</v>
      </c>
    </row>
    <row r="1514" spans="12:13">
      <c r="L1514" s="65">
        <v>416000</v>
      </c>
      <c r="M1514" t="s">
        <v>1330</v>
      </c>
    </row>
    <row r="1515" spans="12:13">
      <c r="L1515" s="65">
        <v>416100</v>
      </c>
      <c r="M1515" t="s">
        <v>1330</v>
      </c>
    </row>
    <row r="1516" spans="12:13">
      <c r="L1516" s="65">
        <v>416110</v>
      </c>
      <c r="M1516" t="s">
        <v>1331</v>
      </c>
    </row>
    <row r="1517" spans="12:13">
      <c r="L1517" s="65">
        <v>416111</v>
      </c>
      <c r="M1517" t="s">
        <v>1332</v>
      </c>
    </row>
    <row r="1518" spans="12:13">
      <c r="L1518" s="65">
        <v>416112</v>
      </c>
      <c r="M1518" t="s">
        <v>1333</v>
      </c>
    </row>
    <row r="1519" spans="12:13">
      <c r="L1519" s="65">
        <v>416119</v>
      </c>
      <c r="M1519" t="s">
        <v>1334</v>
      </c>
    </row>
    <row r="1520" spans="12:13">
      <c r="L1520" s="65">
        <v>416120</v>
      </c>
      <c r="M1520" t="s">
        <v>1335</v>
      </c>
    </row>
    <row r="1521" spans="12:13">
      <c r="L1521" s="65">
        <v>416121</v>
      </c>
      <c r="M1521" t="s">
        <v>1336</v>
      </c>
    </row>
    <row r="1522" spans="12:13">
      <c r="L1522" s="65">
        <v>416130</v>
      </c>
      <c r="M1522" t="s">
        <v>1337</v>
      </c>
    </row>
    <row r="1523" spans="12:13">
      <c r="L1523" s="65">
        <v>416131</v>
      </c>
      <c r="M1523" t="s">
        <v>1338</v>
      </c>
    </row>
    <row r="1524" spans="12:13">
      <c r="L1524" s="65">
        <v>416132</v>
      </c>
      <c r="M1524" t="s">
        <v>1339</v>
      </c>
    </row>
    <row r="1525" spans="12:13">
      <c r="L1525" s="65">
        <v>417000</v>
      </c>
      <c r="M1525" t="s">
        <v>1340</v>
      </c>
    </row>
    <row r="1526" spans="12:13">
      <c r="L1526" s="65">
        <v>417100</v>
      </c>
      <c r="M1526" t="s">
        <v>1340</v>
      </c>
    </row>
    <row r="1527" spans="12:13">
      <c r="L1527" s="65">
        <v>417110</v>
      </c>
      <c r="M1527" t="s">
        <v>1340</v>
      </c>
    </row>
    <row r="1528" spans="12:13">
      <c r="L1528" s="65">
        <v>417111</v>
      </c>
      <c r="M1528" t="s">
        <v>1340</v>
      </c>
    </row>
    <row r="1529" spans="12:13">
      <c r="L1529" s="65">
        <v>418000</v>
      </c>
      <c r="M1529" t="s">
        <v>1341</v>
      </c>
    </row>
    <row r="1530" spans="12:13">
      <c r="L1530" s="65">
        <v>418100</v>
      </c>
      <c r="M1530" t="s">
        <v>1341</v>
      </c>
    </row>
    <row r="1531" spans="12:13">
      <c r="L1531" s="65">
        <v>418110</v>
      </c>
      <c r="M1531" t="s">
        <v>1341</v>
      </c>
    </row>
    <row r="1532" spans="12:13">
      <c r="L1532" s="65">
        <v>418111</v>
      </c>
      <c r="M1532" t="s">
        <v>1341</v>
      </c>
    </row>
    <row r="1533" spans="12:13">
      <c r="L1533" s="65">
        <v>420000</v>
      </c>
      <c r="M1533" t="s">
        <v>1342</v>
      </c>
    </row>
    <row r="1534" spans="12:13">
      <c r="L1534" s="65">
        <v>421000</v>
      </c>
      <c r="M1534" t="s">
        <v>1343</v>
      </c>
    </row>
    <row r="1535" spans="12:13">
      <c r="L1535" s="65">
        <v>421100</v>
      </c>
      <c r="M1535" t="s">
        <v>1344</v>
      </c>
    </row>
    <row r="1536" spans="12:13">
      <c r="L1536" s="65">
        <v>421110</v>
      </c>
      <c r="M1536" t="s">
        <v>1345</v>
      </c>
    </row>
    <row r="1537" spans="12:13">
      <c r="L1537" s="65">
        <v>421111</v>
      </c>
      <c r="M1537" t="s">
        <v>1345</v>
      </c>
    </row>
    <row r="1538" spans="12:13">
      <c r="L1538" s="65">
        <v>421120</v>
      </c>
      <c r="M1538" t="s">
        <v>1346</v>
      </c>
    </row>
    <row r="1539" spans="12:13">
      <c r="L1539" s="65">
        <v>421121</v>
      </c>
      <c r="M1539" t="s">
        <v>1346</v>
      </c>
    </row>
    <row r="1540" spans="12:13">
      <c r="L1540" s="65">
        <v>421200</v>
      </c>
      <c r="M1540" t="s">
        <v>1347</v>
      </c>
    </row>
    <row r="1541" spans="12:13">
      <c r="L1541" s="65">
        <v>421210</v>
      </c>
      <c r="M1541" t="s">
        <v>1348</v>
      </c>
    </row>
    <row r="1542" spans="12:13">
      <c r="L1542" s="65">
        <v>421211</v>
      </c>
      <c r="M1542" t="s">
        <v>1348</v>
      </c>
    </row>
    <row r="1543" spans="12:13">
      <c r="L1543" s="65">
        <v>421220</v>
      </c>
      <c r="M1543" t="s">
        <v>1349</v>
      </c>
    </row>
    <row r="1544" spans="12:13">
      <c r="L1544" s="65">
        <v>421221</v>
      </c>
      <c r="M1544" t="s">
        <v>1350</v>
      </c>
    </row>
    <row r="1545" spans="12:13">
      <c r="L1545" s="65">
        <v>421222</v>
      </c>
      <c r="M1545" t="s">
        <v>1351</v>
      </c>
    </row>
    <row r="1546" spans="12:13">
      <c r="L1546" s="65">
        <v>421223</v>
      </c>
      <c r="M1546" t="s">
        <v>1352</v>
      </c>
    </row>
    <row r="1547" spans="12:13">
      <c r="L1547" s="65">
        <v>421224</v>
      </c>
      <c r="M1547" t="s">
        <v>1353</v>
      </c>
    </row>
    <row r="1548" spans="12:13">
      <c r="L1548" s="65">
        <v>421225</v>
      </c>
      <c r="M1548" t="s">
        <v>1354</v>
      </c>
    </row>
    <row r="1549" spans="12:13">
      <c r="L1549" s="65">
        <v>421300</v>
      </c>
      <c r="M1549" t="s">
        <v>1355</v>
      </c>
    </row>
    <row r="1550" spans="12:13">
      <c r="L1550" s="65">
        <v>421310</v>
      </c>
      <c r="M1550" t="s">
        <v>1356</v>
      </c>
    </row>
    <row r="1551" spans="12:13">
      <c r="L1551" s="65">
        <v>421311</v>
      </c>
      <c r="M1551" t="s">
        <v>1356</v>
      </c>
    </row>
    <row r="1552" spans="12:13">
      <c r="L1552" s="65">
        <v>421320</v>
      </c>
      <c r="M1552" t="s">
        <v>1357</v>
      </c>
    </row>
    <row r="1553" spans="12:13">
      <c r="L1553" s="65">
        <v>421321</v>
      </c>
      <c r="M1553" t="s">
        <v>1358</v>
      </c>
    </row>
    <row r="1554" spans="12:13">
      <c r="L1554" s="65">
        <v>421322</v>
      </c>
      <c r="M1554" t="s">
        <v>1359</v>
      </c>
    </row>
    <row r="1555" spans="12:13">
      <c r="L1555" s="65">
        <v>421323</v>
      </c>
      <c r="M1555" t="s">
        <v>1360</v>
      </c>
    </row>
    <row r="1556" spans="12:13">
      <c r="L1556" s="65">
        <v>421324</v>
      </c>
      <c r="M1556" t="s">
        <v>1361</v>
      </c>
    </row>
    <row r="1557" spans="12:13">
      <c r="L1557" s="65">
        <v>421325</v>
      </c>
      <c r="M1557" t="s">
        <v>1362</v>
      </c>
    </row>
    <row r="1558" spans="12:13">
      <c r="L1558" s="65">
        <v>421390</v>
      </c>
      <c r="M1558" t="s">
        <v>1363</v>
      </c>
    </row>
    <row r="1559" spans="12:13">
      <c r="L1559" s="65">
        <v>421391</v>
      </c>
      <c r="M1559" t="s">
        <v>1364</v>
      </c>
    </row>
    <row r="1560" spans="12:13">
      <c r="L1560" s="65">
        <v>421392</v>
      </c>
      <c r="M1560" t="s">
        <v>1365</v>
      </c>
    </row>
    <row r="1561" spans="12:13">
      <c r="L1561" s="65">
        <v>421400</v>
      </c>
      <c r="M1561" t="s">
        <v>1366</v>
      </c>
    </row>
    <row r="1562" spans="12:13">
      <c r="L1562" s="65">
        <v>421410</v>
      </c>
      <c r="M1562" t="s">
        <v>1367</v>
      </c>
    </row>
    <row r="1563" spans="12:13">
      <c r="L1563" s="65">
        <v>421411</v>
      </c>
      <c r="M1563" t="s">
        <v>1368</v>
      </c>
    </row>
    <row r="1564" spans="12:13">
      <c r="L1564" s="65">
        <v>421412</v>
      </c>
      <c r="M1564" t="s">
        <v>1369</v>
      </c>
    </row>
    <row r="1565" spans="12:13">
      <c r="L1565" s="65">
        <v>421413</v>
      </c>
      <c r="M1565" t="s">
        <v>1370</v>
      </c>
    </row>
    <row r="1566" spans="12:13">
      <c r="L1566" s="65">
        <v>421414</v>
      </c>
      <c r="M1566" t="s">
        <v>1371</v>
      </c>
    </row>
    <row r="1567" spans="12:13">
      <c r="L1567" s="65">
        <v>421419</v>
      </c>
      <c r="M1567" t="s">
        <v>1372</v>
      </c>
    </row>
    <row r="1568" spans="12:13">
      <c r="L1568" s="65">
        <v>421420</v>
      </c>
      <c r="M1568" t="s">
        <v>1373</v>
      </c>
    </row>
    <row r="1569" spans="12:13">
      <c r="L1569" s="65">
        <v>421421</v>
      </c>
      <c r="M1569" t="s">
        <v>1374</v>
      </c>
    </row>
    <row r="1570" spans="12:13">
      <c r="L1570" s="65">
        <v>421422</v>
      </c>
      <c r="M1570" t="s">
        <v>1375</v>
      </c>
    </row>
    <row r="1571" spans="12:13">
      <c r="L1571" s="65">
        <v>421429</v>
      </c>
      <c r="M1571" t="s">
        <v>1376</v>
      </c>
    </row>
    <row r="1572" spans="12:13">
      <c r="L1572" s="65">
        <v>421500</v>
      </c>
      <c r="M1572" t="s">
        <v>1377</v>
      </c>
    </row>
    <row r="1573" spans="12:13">
      <c r="L1573" s="65">
        <v>421510</v>
      </c>
      <c r="M1573" t="s">
        <v>1378</v>
      </c>
    </row>
    <row r="1574" spans="12:13">
      <c r="L1574" s="65">
        <v>421511</v>
      </c>
      <c r="M1574" t="s">
        <v>1379</v>
      </c>
    </row>
    <row r="1575" spans="12:13">
      <c r="L1575" s="65">
        <v>421512</v>
      </c>
      <c r="M1575" t="s">
        <v>1380</v>
      </c>
    </row>
    <row r="1576" spans="12:13">
      <c r="L1576" s="65">
        <v>421513</v>
      </c>
      <c r="M1576" t="s">
        <v>1381</v>
      </c>
    </row>
    <row r="1577" spans="12:13">
      <c r="L1577" s="65">
        <v>421519</v>
      </c>
      <c r="M1577" t="s">
        <v>1382</v>
      </c>
    </row>
    <row r="1578" spans="12:13">
      <c r="L1578" s="65">
        <v>421520</v>
      </c>
      <c r="M1578" t="s">
        <v>1383</v>
      </c>
    </row>
    <row r="1579" spans="12:13">
      <c r="L1579" s="65">
        <v>421521</v>
      </c>
      <c r="M1579" t="s">
        <v>1384</v>
      </c>
    </row>
    <row r="1580" spans="12:13">
      <c r="L1580" s="65">
        <v>421522</v>
      </c>
      <c r="M1580" t="s">
        <v>1385</v>
      </c>
    </row>
    <row r="1581" spans="12:13">
      <c r="L1581" s="65">
        <v>421523</v>
      </c>
      <c r="M1581" t="s">
        <v>1386</v>
      </c>
    </row>
    <row r="1582" spans="12:13">
      <c r="L1582" s="65">
        <v>421600</v>
      </c>
      <c r="M1582" t="s">
        <v>1387</v>
      </c>
    </row>
    <row r="1583" spans="12:13">
      <c r="L1583" s="65">
        <v>421610</v>
      </c>
      <c r="M1583" t="s">
        <v>1388</v>
      </c>
    </row>
    <row r="1584" spans="12:13">
      <c r="L1584" s="65">
        <v>421611</v>
      </c>
      <c r="M1584" t="s">
        <v>1389</v>
      </c>
    </row>
    <row r="1585" spans="12:13">
      <c r="L1585" s="65">
        <v>421612</v>
      </c>
      <c r="M1585" t="s">
        <v>1390</v>
      </c>
    </row>
    <row r="1586" spans="12:13">
      <c r="L1586" s="65">
        <v>421619</v>
      </c>
      <c r="M1586" t="s">
        <v>1391</v>
      </c>
    </row>
    <row r="1587" spans="12:13">
      <c r="L1587" s="65">
        <v>421620</v>
      </c>
      <c r="M1587" t="s">
        <v>1392</v>
      </c>
    </row>
    <row r="1588" spans="12:13">
      <c r="L1588" s="65">
        <v>421621</v>
      </c>
      <c r="M1588" t="s">
        <v>1393</v>
      </c>
    </row>
    <row r="1589" spans="12:13">
      <c r="L1589" s="65">
        <v>421622</v>
      </c>
      <c r="M1589" t="s">
        <v>1394</v>
      </c>
    </row>
    <row r="1590" spans="12:13">
      <c r="L1590" s="65">
        <v>421623</v>
      </c>
      <c r="M1590" t="s">
        <v>1395</v>
      </c>
    </row>
    <row r="1591" spans="12:13">
      <c r="L1591" s="65">
        <v>421624</v>
      </c>
      <c r="M1591" t="s">
        <v>1396</v>
      </c>
    </row>
    <row r="1592" spans="12:13">
      <c r="L1592" s="65">
        <v>421625</v>
      </c>
      <c r="M1592" t="s">
        <v>1397</v>
      </c>
    </row>
    <row r="1593" spans="12:13">
      <c r="L1593" s="65">
        <v>421626</v>
      </c>
      <c r="M1593" t="s">
        <v>1398</v>
      </c>
    </row>
    <row r="1594" spans="12:13">
      <c r="L1594" s="65">
        <v>421627</v>
      </c>
      <c r="M1594" t="s">
        <v>1399</v>
      </c>
    </row>
    <row r="1595" spans="12:13">
      <c r="L1595" s="65">
        <v>421628</v>
      </c>
      <c r="M1595" t="s">
        <v>1400</v>
      </c>
    </row>
    <row r="1596" spans="12:13">
      <c r="L1596" s="65">
        <v>421629</v>
      </c>
      <c r="M1596" t="s">
        <v>1401</v>
      </c>
    </row>
    <row r="1597" spans="12:13">
      <c r="L1597" s="65">
        <v>421900</v>
      </c>
      <c r="M1597" t="s">
        <v>1402</v>
      </c>
    </row>
    <row r="1598" spans="12:13">
      <c r="L1598" s="65">
        <v>421910</v>
      </c>
      <c r="M1598" t="s">
        <v>1402</v>
      </c>
    </row>
    <row r="1599" spans="12:13">
      <c r="L1599" s="65">
        <v>421911</v>
      </c>
      <c r="M1599" t="s">
        <v>1403</v>
      </c>
    </row>
    <row r="1600" spans="12:13">
      <c r="L1600" s="65">
        <v>421919</v>
      </c>
      <c r="M1600" t="s">
        <v>1404</v>
      </c>
    </row>
    <row r="1601" spans="12:13">
      <c r="L1601" s="65">
        <v>422000</v>
      </c>
      <c r="M1601" t="s">
        <v>1405</v>
      </c>
    </row>
    <row r="1602" spans="12:13">
      <c r="L1602" s="65">
        <v>422100</v>
      </c>
      <c r="M1602" t="s">
        <v>1406</v>
      </c>
    </row>
    <row r="1603" spans="12:13">
      <c r="L1603" s="65">
        <v>422110</v>
      </c>
      <c r="M1603" t="s">
        <v>1407</v>
      </c>
    </row>
    <row r="1604" spans="12:13">
      <c r="L1604" s="65">
        <v>422111</v>
      </c>
      <c r="M1604" t="s">
        <v>1407</v>
      </c>
    </row>
    <row r="1605" spans="12:13">
      <c r="L1605" s="65">
        <v>422120</v>
      </c>
      <c r="M1605" t="s">
        <v>1408</v>
      </c>
    </row>
    <row r="1606" spans="12:13">
      <c r="L1606" s="65">
        <v>422121</v>
      </c>
      <c r="M1606" t="s">
        <v>1408</v>
      </c>
    </row>
    <row r="1607" spans="12:13">
      <c r="L1607" s="65">
        <v>422130</v>
      </c>
      <c r="M1607" t="s">
        <v>1409</v>
      </c>
    </row>
    <row r="1608" spans="12:13">
      <c r="L1608" s="65">
        <v>422131</v>
      </c>
      <c r="M1608" t="s">
        <v>1409</v>
      </c>
    </row>
    <row r="1609" spans="12:13">
      <c r="L1609" s="65">
        <v>422190</v>
      </c>
      <c r="M1609" t="s">
        <v>1410</v>
      </c>
    </row>
    <row r="1610" spans="12:13">
      <c r="L1610" s="65">
        <v>422191</v>
      </c>
      <c r="M1610" t="s">
        <v>1411</v>
      </c>
    </row>
    <row r="1611" spans="12:13">
      <c r="L1611" s="65">
        <v>422192</v>
      </c>
      <c r="M1611" t="s">
        <v>1412</v>
      </c>
    </row>
    <row r="1612" spans="12:13">
      <c r="L1612" s="65">
        <v>422193</v>
      </c>
      <c r="M1612" t="s">
        <v>1413</v>
      </c>
    </row>
    <row r="1613" spans="12:13">
      <c r="L1613" s="65">
        <v>422194</v>
      </c>
      <c r="M1613" t="s">
        <v>1414</v>
      </c>
    </row>
    <row r="1614" spans="12:13">
      <c r="L1614" s="65">
        <v>422199</v>
      </c>
      <c r="M1614" t="s">
        <v>1415</v>
      </c>
    </row>
    <row r="1615" spans="12:13">
      <c r="L1615" s="65">
        <v>422200</v>
      </c>
      <c r="M1615" t="s">
        <v>1416</v>
      </c>
    </row>
    <row r="1616" spans="12:13">
      <c r="L1616" s="65">
        <v>422210</v>
      </c>
      <c r="M1616" t="s">
        <v>1417</v>
      </c>
    </row>
    <row r="1617" spans="12:13">
      <c r="L1617" s="65">
        <v>422211</v>
      </c>
      <c r="M1617" t="s">
        <v>1417</v>
      </c>
    </row>
    <row r="1618" spans="12:13">
      <c r="L1618" s="65">
        <v>422220</v>
      </c>
      <c r="M1618" t="s">
        <v>1418</v>
      </c>
    </row>
    <row r="1619" spans="12:13">
      <c r="L1619" s="65">
        <v>422221</v>
      </c>
      <c r="M1619" t="s">
        <v>1418</v>
      </c>
    </row>
    <row r="1620" spans="12:13">
      <c r="L1620" s="65">
        <v>422230</v>
      </c>
      <c r="M1620" t="s">
        <v>1419</v>
      </c>
    </row>
    <row r="1621" spans="12:13">
      <c r="L1621" s="65">
        <v>422231</v>
      </c>
      <c r="M1621" t="s">
        <v>1419</v>
      </c>
    </row>
    <row r="1622" spans="12:13">
      <c r="L1622" s="65">
        <v>422290</v>
      </c>
      <c r="M1622" t="s">
        <v>1410</v>
      </c>
    </row>
    <row r="1623" spans="12:13">
      <c r="L1623" s="65">
        <v>422291</v>
      </c>
      <c r="M1623" t="s">
        <v>1420</v>
      </c>
    </row>
    <row r="1624" spans="12:13">
      <c r="L1624" s="65">
        <v>422292</v>
      </c>
      <c r="M1624" t="s">
        <v>1412</v>
      </c>
    </row>
    <row r="1625" spans="12:13">
      <c r="L1625" s="65">
        <v>422293</v>
      </c>
      <c r="M1625" t="s">
        <v>1414</v>
      </c>
    </row>
    <row r="1626" spans="12:13">
      <c r="L1626" s="65">
        <v>422299</v>
      </c>
      <c r="M1626" t="s">
        <v>1421</v>
      </c>
    </row>
    <row r="1627" spans="12:13">
      <c r="L1627" s="65">
        <v>422300</v>
      </c>
      <c r="M1627" t="s">
        <v>1422</v>
      </c>
    </row>
    <row r="1628" spans="12:13">
      <c r="L1628" s="65">
        <v>422310</v>
      </c>
      <c r="M1628" t="s">
        <v>1423</v>
      </c>
    </row>
    <row r="1629" spans="12:13">
      <c r="L1629" s="65">
        <v>422311</v>
      </c>
      <c r="M1629" t="s">
        <v>1423</v>
      </c>
    </row>
    <row r="1630" spans="12:13">
      <c r="L1630" s="65">
        <v>422320</v>
      </c>
      <c r="M1630" t="s">
        <v>1424</v>
      </c>
    </row>
    <row r="1631" spans="12:13">
      <c r="L1631" s="65">
        <v>422321</v>
      </c>
      <c r="M1631" t="s">
        <v>1424</v>
      </c>
    </row>
    <row r="1632" spans="12:13">
      <c r="L1632" s="65">
        <v>422330</v>
      </c>
      <c r="M1632" t="s">
        <v>1425</v>
      </c>
    </row>
    <row r="1633" spans="12:13">
      <c r="L1633" s="65">
        <v>422331</v>
      </c>
      <c r="M1633" t="s">
        <v>1425</v>
      </c>
    </row>
    <row r="1634" spans="12:13">
      <c r="L1634" s="65">
        <v>422390</v>
      </c>
      <c r="M1634" t="s">
        <v>1426</v>
      </c>
    </row>
    <row r="1635" spans="12:13">
      <c r="L1635" s="65">
        <v>422391</v>
      </c>
      <c r="M1635" t="s">
        <v>1427</v>
      </c>
    </row>
    <row r="1636" spans="12:13">
      <c r="L1636" s="65">
        <v>422392</v>
      </c>
      <c r="M1636" t="s">
        <v>1412</v>
      </c>
    </row>
    <row r="1637" spans="12:13">
      <c r="L1637" s="65">
        <v>422393</v>
      </c>
      <c r="M1637" t="s">
        <v>1428</v>
      </c>
    </row>
    <row r="1638" spans="12:13">
      <c r="L1638" s="65">
        <v>422394</v>
      </c>
      <c r="M1638" t="s">
        <v>1429</v>
      </c>
    </row>
    <row r="1639" spans="12:13">
      <c r="L1639" s="65">
        <v>422399</v>
      </c>
      <c r="M1639" t="s">
        <v>1430</v>
      </c>
    </row>
    <row r="1640" spans="12:13">
      <c r="L1640" s="65">
        <v>422400</v>
      </c>
      <c r="M1640" t="s">
        <v>1431</v>
      </c>
    </row>
    <row r="1641" spans="12:13">
      <c r="L1641" s="65">
        <v>422410</v>
      </c>
      <c r="M1641" t="s">
        <v>1431</v>
      </c>
    </row>
    <row r="1642" spans="12:13">
      <c r="L1642" s="65">
        <v>422411</v>
      </c>
      <c r="M1642" t="s">
        <v>1432</v>
      </c>
    </row>
    <row r="1643" spans="12:13">
      <c r="L1643" s="65">
        <v>422412</v>
      </c>
      <c r="M1643" t="s">
        <v>1433</v>
      </c>
    </row>
    <row r="1644" spans="12:13">
      <c r="L1644" s="65">
        <v>422900</v>
      </c>
      <c r="M1644" t="s">
        <v>1434</v>
      </c>
    </row>
    <row r="1645" spans="12:13">
      <c r="L1645" s="65">
        <v>422910</v>
      </c>
      <c r="M1645" t="s">
        <v>1434</v>
      </c>
    </row>
    <row r="1646" spans="12:13">
      <c r="L1646" s="65">
        <v>422911</v>
      </c>
      <c r="M1646" t="s">
        <v>1435</v>
      </c>
    </row>
    <row r="1647" spans="12:13">
      <c r="L1647" s="65">
        <v>423000</v>
      </c>
      <c r="M1647" t="s">
        <v>1436</v>
      </c>
    </row>
    <row r="1648" spans="12:13">
      <c r="L1648" s="65">
        <v>423100</v>
      </c>
      <c r="M1648" t="s">
        <v>1437</v>
      </c>
    </row>
    <row r="1649" spans="12:13">
      <c r="L1649" s="65">
        <v>423110</v>
      </c>
      <c r="M1649" t="s">
        <v>1438</v>
      </c>
    </row>
    <row r="1650" spans="12:13">
      <c r="L1650" s="65">
        <v>423111</v>
      </c>
      <c r="M1650" t="s">
        <v>1438</v>
      </c>
    </row>
    <row r="1651" spans="12:13">
      <c r="L1651" s="65">
        <v>423120</v>
      </c>
      <c r="M1651" t="s">
        <v>1439</v>
      </c>
    </row>
    <row r="1652" spans="12:13">
      <c r="L1652" s="65">
        <v>423121</v>
      </c>
      <c r="M1652" t="s">
        <v>1439</v>
      </c>
    </row>
    <row r="1653" spans="12:13">
      <c r="L1653" s="65">
        <v>423130</v>
      </c>
      <c r="M1653" t="s">
        <v>1440</v>
      </c>
    </row>
    <row r="1654" spans="12:13">
      <c r="L1654" s="65">
        <v>423131</v>
      </c>
      <c r="M1654" t="s">
        <v>1440</v>
      </c>
    </row>
    <row r="1655" spans="12:13">
      <c r="L1655" s="65">
        <v>423190</v>
      </c>
      <c r="M1655" t="s">
        <v>1441</v>
      </c>
    </row>
    <row r="1656" spans="12:13">
      <c r="L1656" s="65">
        <v>423191</v>
      </c>
      <c r="M1656" t="s">
        <v>1441</v>
      </c>
    </row>
    <row r="1657" spans="12:13">
      <c r="L1657" s="65">
        <v>423200</v>
      </c>
      <c r="M1657" t="s">
        <v>1442</v>
      </c>
    </row>
    <row r="1658" spans="12:13">
      <c r="L1658" s="65">
        <v>423210</v>
      </c>
      <c r="M1658" t="s">
        <v>1443</v>
      </c>
    </row>
    <row r="1659" spans="12:13">
      <c r="L1659" s="65">
        <v>423211</v>
      </c>
      <c r="M1659" t="s">
        <v>1444</v>
      </c>
    </row>
    <row r="1660" spans="12:13">
      <c r="L1660" s="65">
        <v>423212</v>
      </c>
      <c r="M1660" t="s">
        <v>1445</v>
      </c>
    </row>
    <row r="1661" spans="12:13">
      <c r="L1661" s="65">
        <v>423220</v>
      </c>
      <c r="M1661" t="s">
        <v>1446</v>
      </c>
    </row>
    <row r="1662" spans="12:13">
      <c r="L1662" s="65">
        <v>423221</v>
      </c>
      <c r="M1662" t="s">
        <v>1446</v>
      </c>
    </row>
    <row r="1663" spans="12:13">
      <c r="L1663" s="65">
        <v>423290</v>
      </c>
      <c r="M1663" t="s">
        <v>1447</v>
      </c>
    </row>
    <row r="1664" spans="12:13">
      <c r="L1664" s="65">
        <v>423291</v>
      </c>
      <c r="M1664" t="s">
        <v>1447</v>
      </c>
    </row>
    <row r="1665" spans="12:13">
      <c r="L1665" s="65">
        <v>423300</v>
      </c>
      <c r="M1665" t="s">
        <v>1448</v>
      </c>
    </row>
    <row r="1666" spans="12:13">
      <c r="L1666" s="65">
        <v>423310</v>
      </c>
      <c r="M1666" t="s">
        <v>1448</v>
      </c>
    </row>
    <row r="1667" spans="12:13">
      <c r="L1667" s="65">
        <v>423311</v>
      </c>
      <c r="M1667" t="s">
        <v>1448</v>
      </c>
    </row>
    <row r="1668" spans="12:13">
      <c r="L1668" s="65">
        <v>423320</v>
      </c>
      <c r="M1668" t="s">
        <v>1449</v>
      </c>
    </row>
    <row r="1669" spans="12:13">
      <c r="L1669" s="65">
        <v>423321</v>
      </c>
      <c r="M1669" t="s">
        <v>1450</v>
      </c>
    </row>
    <row r="1670" spans="12:13">
      <c r="L1670" s="65">
        <v>423322</v>
      </c>
      <c r="M1670" t="s">
        <v>1451</v>
      </c>
    </row>
    <row r="1671" spans="12:13">
      <c r="L1671" s="65">
        <v>423323</v>
      </c>
      <c r="M1671" t="s">
        <v>1452</v>
      </c>
    </row>
    <row r="1672" spans="12:13">
      <c r="L1672" s="65">
        <v>423390</v>
      </c>
      <c r="M1672" t="s">
        <v>1453</v>
      </c>
    </row>
    <row r="1673" spans="12:13">
      <c r="L1673" s="65">
        <v>423391</v>
      </c>
      <c r="M1673" t="s">
        <v>1454</v>
      </c>
    </row>
    <row r="1674" spans="12:13">
      <c r="L1674" s="65">
        <v>423399</v>
      </c>
      <c r="M1674" t="s">
        <v>1455</v>
      </c>
    </row>
    <row r="1675" spans="12:13">
      <c r="L1675" s="65">
        <v>423400</v>
      </c>
      <c r="M1675" t="s">
        <v>1456</v>
      </c>
    </row>
    <row r="1676" spans="12:13">
      <c r="L1676" s="65">
        <v>423410</v>
      </c>
      <c r="M1676" t="s">
        <v>1457</v>
      </c>
    </row>
    <row r="1677" spans="12:13">
      <c r="L1677" s="65">
        <v>423411</v>
      </c>
      <c r="M1677" t="s">
        <v>1458</v>
      </c>
    </row>
    <row r="1678" spans="12:13">
      <c r="L1678" s="65">
        <v>423412</v>
      </c>
      <c r="M1678" t="s">
        <v>1459</v>
      </c>
    </row>
    <row r="1679" spans="12:13">
      <c r="L1679" s="65">
        <v>423413</v>
      </c>
      <c r="M1679" t="s">
        <v>1460</v>
      </c>
    </row>
    <row r="1680" spans="12:13">
      <c r="L1680" s="65">
        <v>423419</v>
      </c>
      <c r="M1680" t="s">
        <v>1461</v>
      </c>
    </row>
    <row r="1681" spans="12:13">
      <c r="L1681" s="65">
        <v>423420</v>
      </c>
      <c r="M1681" t="s">
        <v>1462</v>
      </c>
    </row>
    <row r="1682" spans="12:13">
      <c r="L1682" s="65">
        <v>423421</v>
      </c>
      <c r="M1682" t="s">
        <v>1463</v>
      </c>
    </row>
    <row r="1683" spans="12:13">
      <c r="L1683" s="65">
        <v>423422</v>
      </c>
      <c r="M1683" t="s">
        <v>1464</v>
      </c>
    </row>
    <row r="1684" spans="12:13">
      <c r="L1684" s="65">
        <v>423430</v>
      </c>
      <c r="M1684" t="s">
        <v>1465</v>
      </c>
    </row>
    <row r="1685" spans="12:13">
      <c r="L1685" s="65">
        <v>423431</v>
      </c>
      <c r="M1685" t="s">
        <v>1465</v>
      </c>
    </row>
    <row r="1686" spans="12:13">
      <c r="L1686" s="65">
        <v>423432</v>
      </c>
      <c r="M1686" t="s">
        <v>1466</v>
      </c>
    </row>
    <row r="1687" spans="12:13">
      <c r="L1687" s="65">
        <v>423439</v>
      </c>
      <c r="M1687" t="s">
        <v>1467</v>
      </c>
    </row>
    <row r="1688" spans="12:13">
      <c r="L1688" s="65">
        <v>423440</v>
      </c>
      <c r="M1688" t="s">
        <v>1468</v>
      </c>
    </row>
    <row r="1689" spans="12:13">
      <c r="L1689" s="65">
        <v>423441</v>
      </c>
      <c r="M1689" t="s">
        <v>1469</v>
      </c>
    </row>
    <row r="1690" spans="12:13">
      <c r="L1690" s="65">
        <v>423449</v>
      </c>
      <c r="M1690" t="s">
        <v>1470</v>
      </c>
    </row>
    <row r="1691" spans="12:13">
      <c r="L1691" s="65">
        <v>423500</v>
      </c>
      <c r="M1691" t="s">
        <v>1471</v>
      </c>
    </row>
    <row r="1692" spans="12:13">
      <c r="L1692" s="65">
        <v>423510</v>
      </c>
      <c r="M1692" t="s">
        <v>1472</v>
      </c>
    </row>
    <row r="1693" spans="12:13">
      <c r="L1693" s="65">
        <v>423511</v>
      </c>
      <c r="M1693" t="s">
        <v>1472</v>
      </c>
    </row>
    <row r="1694" spans="12:13">
      <c r="L1694" s="65">
        <v>423520</v>
      </c>
      <c r="M1694" t="s">
        <v>1473</v>
      </c>
    </row>
    <row r="1695" spans="12:13">
      <c r="L1695" s="65">
        <v>423521</v>
      </c>
      <c r="M1695" t="s">
        <v>1474</v>
      </c>
    </row>
    <row r="1696" spans="12:13">
      <c r="L1696" s="65">
        <v>423522</v>
      </c>
      <c r="M1696" t="s">
        <v>1475</v>
      </c>
    </row>
    <row r="1697" spans="12:13">
      <c r="L1697" s="65">
        <v>423530</v>
      </c>
      <c r="M1697" t="s">
        <v>1476</v>
      </c>
    </row>
    <row r="1698" spans="12:13">
      <c r="L1698" s="65">
        <v>423531</v>
      </c>
      <c r="M1698" t="s">
        <v>1477</v>
      </c>
    </row>
    <row r="1699" spans="12:13">
      <c r="L1699" s="65">
        <v>423532</v>
      </c>
      <c r="M1699" t="s">
        <v>1478</v>
      </c>
    </row>
    <row r="1700" spans="12:13">
      <c r="L1700" s="65">
        <v>423539</v>
      </c>
      <c r="M1700" t="s">
        <v>1479</v>
      </c>
    </row>
    <row r="1701" spans="12:13">
      <c r="L1701" s="65">
        <v>423540</v>
      </c>
      <c r="M1701" t="s">
        <v>1480</v>
      </c>
    </row>
    <row r="1702" spans="12:13">
      <c r="L1702" s="65">
        <v>423541</v>
      </c>
      <c r="M1702" t="s">
        <v>1481</v>
      </c>
    </row>
    <row r="1703" spans="12:13">
      <c r="L1703" s="65">
        <v>423542</v>
      </c>
      <c r="M1703" t="s">
        <v>1482</v>
      </c>
    </row>
    <row r="1704" spans="12:13">
      <c r="L1704" s="65">
        <v>423590</v>
      </c>
      <c r="M1704" t="s">
        <v>1483</v>
      </c>
    </row>
    <row r="1705" spans="12:13">
      <c r="L1705" s="65">
        <v>423591</v>
      </c>
      <c r="M1705" t="s">
        <v>1337</v>
      </c>
    </row>
    <row r="1706" spans="12:13">
      <c r="L1706" s="65">
        <v>423599</v>
      </c>
      <c r="M1706" t="s">
        <v>1483</v>
      </c>
    </row>
    <row r="1707" spans="12:13">
      <c r="L1707" s="65">
        <v>423600</v>
      </c>
      <c r="M1707" t="s">
        <v>1484</v>
      </c>
    </row>
    <row r="1708" spans="12:13">
      <c r="L1708" s="65">
        <v>423610</v>
      </c>
      <c r="M1708" t="s">
        <v>1485</v>
      </c>
    </row>
    <row r="1709" spans="12:13">
      <c r="L1709" s="65">
        <v>423611</v>
      </c>
      <c r="M1709" t="s">
        <v>1486</v>
      </c>
    </row>
    <row r="1710" spans="12:13">
      <c r="L1710" s="65">
        <v>423612</v>
      </c>
      <c r="M1710" t="s">
        <v>1487</v>
      </c>
    </row>
    <row r="1711" spans="12:13">
      <c r="L1711" s="65">
        <v>423620</v>
      </c>
      <c r="M1711" t="s">
        <v>1488</v>
      </c>
    </row>
    <row r="1712" spans="12:13">
      <c r="L1712" s="65">
        <v>423621</v>
      </c>
      <c r="M1712" t="s">
        <v>1488</v>
      </c>
    </row>
    <row r="1713" spans="12:13">
      <c r="L1713" s="65">
        <v>423700</v>
      </c>
      <c r="M1713" t="s">
        <v>1489</v>
      </c>
    </row>
    <row r="1714" spans="12:13">
      <c r="L1714" s="65">
        <v>423710</v>
      </c>
      <c r="M1714" t="s">
        <v>1489</v>
      </c>
    </row>
    <row r="1715" spans="12:13">
      <c r="L1715" s="65">
        <v>423711</v>
      </c>
      <c r="M1715" t="s">
        <v>1489</v>
      </c>
    </row>
    <row r="1716" spans="12:13">
      <c r="L1716" s="65">
        <v>423712</v>
      </c>
      <c r="M1716" t="s">
        <v>1490</v>
      </c>
    </row>
    <row r="1717" spans="12:13">
      <c r="L1717" s="65">
        <v>423900</v>
      </c>
      <c r="M1717" t="s">
        <v>1491</v>
      </c>
    </row>
    <row r="1718" spans="12:13">
      <c r="L1718" s="65">
        <v>423910</v>
      </c>
      <c r="M1718" t="s">
        <v>1491</v>
      </c>
    </row>
    <row r="1719" spans="12:13">
      <c r="L1719" s="65">
        <v>423911</v>
      </c>
      <c r="M1719" t="s">
        <v>1491</v>
      </c>
    </row>
    <row r="1720" spans="12:13">
      <c r="L1720" s="65">
        <v>424000</v>
      </c>
      <c r="M1720" t="s">
        <v>1492</v>
      </c>
    </row>
    <row r="1721" spans="12:13">
      <c r="L1721" s="65">
        <v>424100</v>
      </c>
      <c r="M1721" t="s">
        <v>1493</v>
      </c>
    </row>
    <row r="1722" spans="12:13">
      <c r="L1722" s="65">
        <v>424110</v>
      </c>
      <c r="M1722" t="s">
        <v>1494</v>
      </c>
    </row>
    <row r="1723" spans="12:13">
      <c r="L1723" s="65">
        <v>424111</v>
      </c>
      <c r="M1723" t="s">
        <v>1495</v>
      </c>
    </row>
    <row r="1724" spans="12:13">
      <c r="L1724" s="65">
        <v>424112</v>
      </c>
      <c r="M1724" t="s">
        <v>1496</v>
      </c>
    </row>
    <row r="1725" spans="12:13">
      <c r="L1725" s="65">
        <v>424113</v>
      </c>
      <c r="M1725" t="s">
        <v>1497</v>
      </c>
    </row>
    <row r="1726" spans="12:13">
      <c r="L1726" s="65">
        <v>424119</v>
      </c>
      <c r="M1726" t="s">
        <v>1498</v>
      </c>
    </row>
    <row r="1727" spans="12:13">
      <c r="L1727" s="65">
        <v>424200</v>
      </c>
      <c r="M1727" t="s">
        <v>1499</v>
      </c>
    </row>
    <row r="1728" spans="12:13">
      <c r="L1728" s="65">
        <v>424210</v>
      </c>
      <c r="M1728" t="s">
        <v>1500</v>
      </c>
    </row>
    <row r="1729" spans="12:13">
      <c r="L1729" s="65">
        <v>424211</v>
      </c>
      <c r="M1729" t="s">
        <v>1500</v>
      </c>
    </row>
    <row r="1730" spans="12:13">
      <c r="L1730" s="65">
        <v>424212</v>
      </c>
      <c r="M1730" t="s">
        <v>1501</v>
      </c>
    </row>
    <row r="1731" spans="12:13">
      <c r="L1731" s="65">
        <v>424213</v>
      </c>
      <c r="M1731" t="s">
        <v>1502</v>
      </c>
    </row>
    <row r="1732" spans="12:13">
      <c r="L1732" s="65">
        <v>424220</v>
      </c>
      <c r="M1732" t="s">
        <v>1503</v>
      </c>
    </row>
    <row r="1733" spans="12:13">
      <c r="L1733" s="65">
        <v>424221</v>
      </c>
      <c r="M1733" t="s">
        <v>1503</v>
      </c>
    </row>
    <row r="1734" spans="12:13">
      <c r="L1734" s="65">
        <v>424230</v>
      </c>
      <c r="M1734" t="s">
        <v>1504</v>
      </c>
    </row>
    <row r="1735" spans="12:13">
      <c r="L1735" s="65">
        <v>424231</v>
      </c>
      <c r="M1735" t="s">
        <v>1504</v>
      </c>
    </row>
    <row r="1736" spans="12:13">
      <c r="L1736" s="65">
        <v>424300</v>
      </c>
      <c r="M1736" t="s">
        <v>1505</v>
      </c>
    </row>
    <row r="1737" spans="12:13">
      <c r="L1737" s="65">
        <v>424310</v>
      </c>
      <c r="M1737" t="s">
        <v>1506</v>
      </c>
    </row>
    <row r="1738" spans="12:13">
      <c r="L1738" s="65">
        <v>424311</v>
      </c>
      <c r="M1738" t="s">
        <v>1506</v>
      </c>
    </row>
    <row r="1739" spans="12:13">
      <c r="L1739" s="65">
        <v>424320</v>
      </c>
      <c r="M1739" t="s">
        <v>1507</v>
      </c>
    </row>
    <row r="1740" spans="12:13">
      <c r="L1740" s="65">
        <v>424321</v>
      </c>
      <c r="M1740" t="s">
        <v>1507</v>
      </c>
    </row>
    <row r="1741" spans="12:13">
      <c r="L1741" s="65">
        <v>424330</v>
      </c>
      <c r="M1741" t="s">
        <v>1508</v>
      </c>
    </row>
    <row r="1742" spans="12:13">
      <c r="L1742" s="65">
        <v>424331</v>
      </c>
      <c r="M1742" t="s">
        <v>1508</v>
      </c>
    </row>
    <row r="1743" spans="12:13">
      <c r="L1743" s="65">
        <v>424340</v>
      </c>
      <c r="M1743" t="s">
        <v>1509</v>
      </c>
    </row>
    <row r="1744" spans="12:13">
      <c r="L1744" s="65">
        <v>424341</v>
      </c>
      <c r="M1744" t="s">
        <v>1509</v>
      </c>
    </row>
    <row r="1745" spans="12:13">
      <c r="L1745" s="65">
        <v>424350</v>
      </c>
      <c r="M1745" t="s">
        <v>1510</v>
      </c>
    </row>
    <row r="1746" spans="12:13">
      <c r="L1746" s="65">
        <v>424351</v>
      </c>
      <c r="M1746" t="s">
        <v>1510</v>
      </c>
    </row>
    <row r="1747" spans="12:13">
      <c r="L1747" s="65">
        <v>424400</v>
      </c>
      <c r="M1747" t="s">
        <v>1511</v>
      </c>
    </row>
    <row r="1748" spans="12:13">
      <c r="L1748" s="65">
        <v>424410</v>
      </c>
      <c r="M1748" t="s">
        <v>1511</v>
      </c>
    </row>
    <row r="1749" spans="12:13">
      <c r="L1749" s="65">
        <v>424411</v>
      </c>
      <c r="M1749" t="s">
        <v>1511</v>
      </c>
    </row>
    <row r="1750" spans="12:13">
      <c r="L1750" s="65">
        <v>424500</v>
      </c>
      <c r="M1750" t="s">
        <v>1512</v>
      </c>
    </row>
    <row r="1751" spans="12:13">
      <c r="L1751" s="65">
        <v>424510</v>
      </c>
      <c r="M1751" t="s">
        <v>1512</v>
      </c>
    </row>
    <row r="1752" spans="12:13">
      <c r="L1752" s="65">
        <v>424511</v>
      </c>
      <c r="M1752" t="s">
        <v>1512</v>
      </c>
    </row>
    <row r="1753" spans="12:13">
      <c r="L1753" s="65">
        <v>424600</v>
      </c>
      <c r="M1753" t="s">
        <v>1513</v>
      </c>
    </row>
    <row r="1754" spans="12:13">
      <c r="L1754" s="65">
        <v>424610</v>
      </c>
      <c r="M1754" t="s">
        <v>1514</v>
      </c>
    </row>
    <row r="1755" spans="12:13">
      <c r="L1755" s="65">
        <v>424611</v>
      </c>
      <c r="M1755" t="s">
        <v>1514</v>
      </c>
    </row>
    <row r="1756" spans="12:13">
      <c r="L1756" s="65">
        <v>424620</v>
      </c>
      <c r="M1756" t="s">
        <v>1515</v>
      </c>
    </row>
    <row r="1757" spans="12:13">
      <c r="L1757" s="65">
        <v>424621</v>
      </c>
      <c r="M1757" t="s">
        <v>1515</v>
      </c>
    </row>
    <row r="1758" spans="12:13">
      <c r="L1758" s="65">
        <v>424630</v>
      </c>
      <c r="M1758" t="s">
        <v>1516</v>
      </c>
    </row>
    <row r="1759" spans="12:13">
      <c r="L1759" s="65">
        <v>424631</v>
      </c>
      <c r="M1759" t="s">
        <v>1516</v>
      </c>
    </row>
    <row r="1760" spans="12:13">
      <c r="L1760" s="65">
        <v>424900</v>
      </c>
      <c r="M1760" t="s">
        <v>1517</v>
      </c>
    </row>
    <row r="1761" spans="12:13">
      <c r="L1761" s="65">
        <v>424910</v>
      </c>
      <c r="M1761" t="s">
        <v>1517</v>
      </c>
    </row>
    <row r="1762" spans="12:13">
      <c r="L1762" s="65">
        <v>424911</v>
      </c>
      <c r="M1762" t="s">
        <v>1517</v>
      </c>
    </row>
    <row r="1763" spans="12:13">
      <c r="L1763" s="65">
        <v>425000</v>
      </c>
      <c r="M1763" t="s">
        <v>1518</v>
      </c>
    </row>
    <row r="1764" spans="12:13">
      <c r="L1764" s="65">
        <v>425100</v>
      </c>
      <c r="M1764" t="s">
        <v>1519</v>
      </c>
    </row>
    <row r="1765" spans="12:13">
      <c r="L1765" s="65">
        <v>425110</v>
      </c>
      <c r="M1765" t="s">
        <v>1520</v>
      </c>
    </row>
    <row r="1766" spans="12:13">
      <c r="L1766" s="65">
        <v>425111</v>
      </c>
      <c r="M1766" t="s">
        <v>1521</v>
      </c>
    </row>
    <row r="1767" spans="12:13">
      <c r="L1767" s="65">
        <v>425112</v>
      </c>
      <c r="M1767" t="s">
        <v>1522</v>
      </c>
    </row>
    <row r="1768" spans="12:13">
      <c r="L1768" s="65">
        <v>425113</v>
      </c>
      <c r="M1768" t="s">
        <v>1523</v>
      </c>
    </row>
    <row r="1769" spans="12:13">
      <c r="L1769" s="65">
        <v>425114</v>
      </c>
      <c r="M1769" t="s">
        <v>1524</v>
      </c>
    </row>
    <row r="1770" spans="12:13">
      <c r="L1770" s="65">
        <v>425115</v>
      </c>
      <c r="M1770" t="s">
        <v>1525</v>
      </c>
    </row>
    <row r="1771" spans="12:13">
      <c r="L1771" s="65">
        <v>425116</v>
      </c>
      <c r="M1771" t="s">
        <v>1354</v>
      </c>
    </row>
    <row r="1772" spans="12:13">
      <c r="L1772" s="65">
        <v>425117</v>
      </c>
      <c r="M1772" t="s">
        <v>1526</v>
      </c>
    </row>
    <row r="1773" spans="12:13">
      <c r="L1773" s="65">
        <v>425118</v>
      </c>
      <c r="M1773" t="s">
        <v>1527</v>
      </c>
    </row>
    <row r="1774" spans="12:13">
      <c r="L1774" s="65">
        <v>425119</v>
      </c>
      <c r="M1774" t="s">
        <v>1528</v>
      </c>
    </row>
    <row r="1775" spans="12:13">
      <c r="L1775" s="65">
        <v>425190</v>
      </c>
      <c r="M1775" t="s">
        <v>1529</v>
      </c>
    </row>
    <row r="1776" spans="12:13">
      <c r="L1776" s="65">
        <v>425191</v>
      </c>
      <c r="M1776" t="s">
        <v>1529</v>
      </c>
    </row>
    <row r="1777" spans="12:13">
      <c r="L1777" s="65">
        <v>425200</v>
      </c>
      <c r="M1777" t="s">
        <v>1530</v>
      </c>
    </row>
    <row r="1778" spans="12:13">
      <c r="L1778" s="65">
        <v>425210</v>
      </c>
      <c r="M1778" t="s">
        <v>1531</v>
      </c>
    </row>
    <row r="1779" spans="12:13">
      <c r="L1779" s="65">
        <v>425211</v>
      </c>
      <c r="M1779" t="s">
        <v>1532</v>
      </c>
    </row>
    <row r="1780" spans="12:13">
      <c r="L1780" s="65">
        <v>425212</v>
      </c>
      <c r="M1780" t="s">
        <v>1533</v>
      </c>
    </row>
    <row r="1781" spans="12:13">
      <c r="L1781" s="65">
        <v>425213</v>
      </c>
      <c r="M1781" t="s">
        <v>1534</v>
      </c>
    </row>
    <row r="1782" spans="12:13">
      <c r="L1782" s="65">
        <v>425219</v>
      </c>
      <c r="M1782" t="s">
        <v>1535</v>
      </c>
    </row>
    <row r="1783" spans="12:13">
      <c r="L1783" s="65">
        <v>425220</v>
      </c>
      <c r="M1783" t="s">
        <v>1536</v>
      </c>
    </row>
    <row r="1784" spans="12:13">
      <c r="L1784" s="65">
        <v>425221</v>
      </c>
      <c r="M1784" t="s">
        <v>1537</v>
      </c>
    </row>
    <row r="1785" spans="12:13">
      <c r="L1785" s="65">
        <v>425222</v>
      </c>
      <c r="M1785" t="s">
        <v>337</v>
      </c>
    </row>
    <row r="1786" spans="12:13">
      <c r="L1786" s="65">
        <v>425223</v>
      </c>
      <c r="M1786" t="s">
        <v>1538</v>
      </c>
    </row>
    <row r="1787" spans="12:13">
      <c r="L1787" s="65">
        <v>425224</v>
      </c>
      <c r="M1787" t="s">
        <v>339</v>
      </c>
    </row>
    <row r="1788" spans="12:13">
      <c r="L1788" s="65">
        <v>425225</v>
      </c>
      <c r="M1788" t="s">
        <v>340</v>
      </c>
    </row>
    <row r="1789" spans="12:13">
      <c r="L1789" s="65">
        <v>425226</v>
      </c>
      <c r="M1789" t="s">
        <v>1539</v>
      </c>
    </row>
    <row r="1790" spans="12:13">
      <c r="L1790" s="65">
        <v>425227</v>
      </c>
      <c r="M1790" t="s">
        <v>1540</v>
      </c>
    </row>
    <row r="1791" spans="12:13">
      <c r="L1791" s="65">
        <v>425229</v>
      </c>
      <c r="M1791" t="s">
        <v>1541</v>
      </c>
    </row>
    <row r="1792" spans="12:13">
      <c r="L1792" s="65">
        <v>425230</v>
      </c>
      <c r="M1792" t="s">
        <v>1542</v>
      </c>
    </row>
    <row r="1793" spans="12:13">
      <c r="L1793" s="65">
        <v>425231</v>
      </c>
      <c r="M1793" t="s">
        <v>1542</v>
      </c>
    </row>
    <row r="1794" spans="12:13">
      <c r="L1794" s="65">
        <v>425240</v>
      </c>
      <c r="M1794" t="s">
        <v>1543</v>
      </c>
    </row>
    <row r="1795" spans="12:13">
      <c r="L1795" s="65">
        <v>425241</v>
      </c>
      <c r="M1795" t="s">
        <v>1544</v>
      </c>
    </row>
    <row r="1796" spans="12:13">
      <c r="L1796" s="65">
        <v>425242</v>
      </c>
      <c r="M1796" t="s">
        <v>1545</v>
      </c>
    </row>
    <row r="1797" spans="12:13">
      <c r="L1797" s="65">
        <v>425250</v>
      </c>
      <c r="M1797" t="s">
        <v>1546</v>
      </c>
    </row>
    <row r="1798" spans="12:13">
      <c r="L1798" s="65">
        <v>425251</v>
      </c>
      <c r="M1798" t="s">
        <v>1547</v>
      </c>
    </row>
    <row r="1799" spans="12:13">
      <c r="L1799" s="65">
        <v>425252</v>
      </c>
      <c r="M1799" t="s">
        <v>1548</v>
      </c>
    </row>
    <row r="1800" spans="12:13">
      <c r="L1800" s="65">
        <v>425253</v>
      </c>
      <c r="M1800" t="s">
        <v>1549</v>
      </c>
    </row>
    <row r="1801" spans="12:13">
      <c r="L1801" s="65">
        <v>425260</v>
      </c>
      <c r="M1801" t="s">
        <v>1550</v>
      </c>
    </row>
    <row r="1802" spans="12:13">
      <c r="L1802" s="65">
        <v>425261</v>
      </c>
      <c r="M1802" t="s">
        <v>1551</v>
      </c>
    </row>
    <row r="1803" spans="12:13">
      <c r="L1803" s="65">
        <v>425262</v>
      </c>
      <c r="M1803" t="s">
        <v>1552</v>
      </c>
    </row>
    <row r="1804" spans="12:13">
      <c r="L1804" s="65">
        <v>425263</v>
      </c>
      <c r="M1804" t="s">
        <v>1553</v>
      </c>
    </row>
    <row r="1805" spans="12:13">
      <c r="L1805" s="65">
        <v>425270</v>
      </c>
      <c r="M1805" t="s">
        <v>1554</v>
      </c>
    </row>
    <row r="1806" spans="12:13">
      <c r="L1806" s="65">
        <v>425271</v>
      </c>
      <c r="M1806" t="s">
        <v>1554</v>
      </c>
    </row>
    <row r="1807" spans="12:13">
      <c r="L1807" s="65">
        <v>425280</v>
      </c>
      <c r="M1807" t="s">
        <v>1555</v>
      </c>
    </row>
    <row r="1808" spans="12:13">
      <c r="L1808" s="65">
        <v>425281</v>
      </c>
      <c r="M1808" t="s">
        <v>1555</v>
      </c>
    </row>
    <row r="1809" spans="12:13">
      <c r="L1809" s="65">
        <v>425290</v>
      </c>
      <c r="M1809" t="s">
        <v>1556</v>
      </c>
    </row>
    <row r="1810" spans="12:13">
      <c r="L1810" s="65">
        <v>425291</v>
      </c>
      <c r="M1810" t="s">
        <v>1556</v>
      </c>
    </row>
    <row r="1811" spans="12:13">
      <c r="L1811" s="65">
        <v>426000</v>
      </c>
      <c r="M1811" t="s">
        <v>1557</v>
      </c>
    </row>
    <row r="1812" spans="12:13">
      <c r="L1812" s="65">
        <v>426100</v>
      </c>
      <c r="M1812" t="s">
        <v>1558</v>
      </c>
    </row>
    <row r="1813" spans="12:13">
      <c r="L1813" s="65">
        <v>426110</v>
      </c>
      <c r="M1813" t="s">
        <v>1559</v>
      </c>
    </row>
    <row r="1814" spans="12:13">
      <c r="L1814" s="65">
        <v>426111</v>
      </c>
      <c r="M1814" t="s">
        <v>1559</v>
      </c>
    </row>
    <row r="1815" spans="12:13">
      <c r="L1815" s="65">
        <v>426120</v>
      </c>
      <c r="M1815" t="s">
        <v>1560</v>
      </c>
    </row>
    <row r="1816" spans="12:13">
      <c r="L1816" s="65">
        <v>426121</v>
      </c>
      <c r="M1816" t="s">
        <v>1561</v>
      </c>
    </row>
    <row r="1817" spans="12:13">
      <c r="L1817" s="65">
        <v>426122</v>
      </c>
      <c r="M1817" t="s">
        <v>1562</v>
      </c>
    </row>
    <row r="1818" spans="12:13">
      <c r="L1818" s="65">
        <v>426123</v>
      </c>
      <c r="M1818" t="s">
        <v>1563</v>
      </c>
    </row>
    <row r="1819" spans="12:13">
      <c r="L1819" s="65">
        <v>426124</v>
      </c>
      <c r="M1819" t="s">
        <v>1564</v>
      </c>
    </row>
    <row r="1820" spans="12:13">
      <c r="L1820" s="65">
        <v>426129</v>
      </c>
      <c r="M1820" t="s">
        <v>1565</v>
      </c>
    </row>
    <row r="1821" spans="12:13">
      <c r="L1821" s="65">
        <v>426130</v>
      </c>
      <c r="M1821" t="s">
        <v>1566</v>
      </c>
    </row>
    <row r="1822" spans="12:13">
      <c r="L1822" s="65">
        <v>426131</v>
      </c>
      <c r="M1822" t="s">
        <v>1567</v>
      </c>
    </row>
    <row r="1823" spans="12:13">
      <c r="L1823" s="65">
        <v>426190</v>
      </c>
      <c r="M1823" t="s">
        <v>1568</v>
      </c>
    </row>
    <row r="1824" spans="12:13">
      <c r="L1824" s="65">
        <v>426191</v>
      </c>
      <c r="M1824" t="s">
        <v>1568</v>
      </c>
    </row>
    <row r="1825" spans="12:13">
      <c r="L1825" s="65">
        <v>426200</v>
      </c>
      <c r="M1825" t="s">
        <v>1569</v>
      </c>
    </row>
    <row r="1826" spans="12:13">
      <c r="L1826" s="65">
        <v>426210</v>
      </c>
      <c r="M1826" t="s">
        <v>1570</v>
      </c>
    </row>
    <row r="1827" spans="12:13">
      <c r="L1827" s="65">
        <v>426211</v>
      </c>
      <c r="M1827" t="s">
        <v>1570</v>
      </c>
    </row>
    <row r="1828" spans="12:13">
      <c r="L1828" s="65">
        <v>426220</v>
      </c>
      <c r="M1828" t="s">
        <v>1571</v>
      </c>
    </row>
    <row r="1829" spans="12:13">
      <c r="L1829" s="65">
        <v>426221</v>
      </c>
      <c r="M1829" t="s">
        <v>1571</v>
      </c>
    </row>
    <row r="1830" spans="12:13">
      <c r="L1830" s="65">
        <v>426230</v>
      </c>
      <c r="M1830" t="s">
        <v>1572</v>
      </c>
    </row>
    <row r="1831" spans="12:13">
      <c r="L1831" s="65">
        <v>426231</v>
      </c>
      <c r="M1831" t="s">
        <v>1572</v>
      </c>
    </row>
    <row r="1832" spans="12:13">
      <c r="L1832" s="65">
        <v>426240</v>
      </c>
      <c r="M1832" t="s">
        <v>1573</v>
      </c>
    </row>
    <row r="1833" spans="12:13">
      <c r="L1833" s="65">
        <v>426241</v>
      </c>
      <c r="M1833" t="s">
        <v>1573</v>
      </c>
    </row>
    <row r="1834" spans="12:13">
      <c r="L1834" s="65">
        <v>426250</v>
      </c>
      <c r="M1834" t="s">
        <v>1574</v>
      </c>
    </row>
    <row r="1835" spans="12:13">
      <c r="L1835" s="65">
        <v>426251</v>
      </c>
      <c r="M1835" t="s">
        <v>1574</v>
      </c>
    </row>
    <row r="1836" spans="12:13">
      <c r="L1836" s="65">
        <v>426290</v>
      </c>
      <c r="M1836" t="s">
        <v>1575</v>
      </c>
    </row>
    <row r="1837" spans="12:13">
      <c r="L1837" s="65">
        <v>426291</v>
      </c>
      <c r="M1837" t="s">
        <v>1575</v>
      </c>
    </row>
    <row r="1838" spans="12:13">
      <c r="L1838" s="65">
        <v>426300</v>
      </c>
      <c r="M1838" t="s">
        <v>1576</v>
      </c>
    </row>
    <row r="1839" spans="12:13">
      <c r="L1839" s="65">
        <v>426310</v>
      </c>
      <c r="M1839" t="s">
        <v>1577</v>
      </c>
    </row>
    <row r="1840" spans="12:13">
      <c r="L1840" s="65">
        <v>426311</v>
      </c>
      <c r="M1840" t="s">
        <v>1578</v>
      </c>
    </row>
    <row r="1841" spans="12:13">
      <c r="L1841" s="65">
        <v>426312</v>
      </c>
      <c r="M1841" t="s">
        <v>1579</v>
      </c>
    </row>
    <row r="1842" spans="12:13">
      <c r="L1842" s="65">
        <v>426320</v>
      </c>
      <c r="M1842" t="s">
        <v>1580</v>
      </c>
    </row>
    <row r="1843" spans="12:13">
      <c r="L1843" s="65">
        <v>426321</v>
      </c>
      <c r="M1843" t="s">
        <v>1580</v>
      </c>
    </row>
    <row r="1844" spans="12:13">
      <c r="L1844" s="65">
        <v>426400</v>
      </c>
      <c r="M1844" t="s">
        <v>1581</v>
      </c>
    </row>
    <row r="1845" spans="12:13">
      <c r="L1845" s="65">
        <v>426410</v>
      </c>
      <c r="M1845" t="s">
        <v>1582</v>
      </c>
    </row>
    <row r="1846" spans="12:13">
      <c r="L1846" s="65">
        <v>426411</v>
      </c>
      <c r="M1846" t="s">
        <v>1583</v>
      </c>
    </row>
    <row r="1847" spans="12:13">
      <c r="L1847" s="65">
        <v>426412</v>
      </c>
      <c r="M1847" t="s">
        <v>1584</v>
      </c>
    </row>
    <row r="1848" spans="12:13">
      <c r="L1848" s="65">
        <v>426413</v>
      </c>
      <c r="M1848" t="s">
        <v>1585</v>
      </c>
    </row>
    <row r="1849" spans="12:13">
      <c r="L1849" s="65">
        <v>426490</v>
      </c>
      <c r="M1849" t="s">
        <v>1586</v>
      </c>
    </row>
    <row r="1850" spans="12:13">
      <c r="L1850" s="65">
        <v>426491</v>
      </c>
      <c r="M1850" t="s">
        <v>1586</v>
      </c>
    </row>
    <row r="1851" spans="12:13">
      <c r="L1851" s="65">
        <v>426500</v>
      </c>
      <c r="M1851" t="s">
        <v>1587</v>
      </c>
    </row>
    <row r="1852" spans="12:13">
      <c r="L1852" s="65">
        <v>426510</v>
      </c>
      <c r="M1852" t="s">
        <v>1588</v>
      </c>
    </row>
    <row r="1853" spans="12:13">
      <c r="L1853" s="65">
        <v>426511</v>
      </c>
      <c r="M1853" t="s">
        <v>1588</v>
      </c>
    </row>
    <row r="1854" spans="12:13">
      <c r="L1854" s="65">
        <v>426520</v>
      </c>
      <c r="M1854" t="s">
        <v>1589</v>
      </c>
    </row>
    <row r="1855" spans="12:13">
      <c r="L1855" s="65">
        <v>426521</v>
      </c>
      <c r="M1855" t="s">
        <v>1589</v>
      </c>
    </row>
    <row r="1856" spans="12:13">
      <c r="L1856" s="65">
        <v>426530</v>
      </c>
      <c r="M1856" t="s">
        <v>1590</v>
      </c>
    </row>
    <row r="1857" spans="12:13">
      <c r="L1857" s="65">
        <v>426531</v>
      </c>
      <c r="M1857" t="s">
        <v>1590</v>
      </c>
    </row>
    <row r="1858" spans="12:13">
      <c r="L1858" s="65">
        <v>426540</v>
      </c>
      <c r="M1858" t="s">
        <v>1591</v>
      </c>
    </row>
    <row r="1859" spans="12:13">
      <c r="L1859" s="65">
        <v>426541</v>
      </c>
      <c r="M1859" t="s">
        <v>1591</v>
      </c>
    </row>
    <row r="1860" spans="12:13">
      <c r="L1860" s="65">
        <v>426550</v>
      </c>
      <c r="M1860" t="s">
        <v>1592</v>
      </c>
    </row>
    <row r="1861" spans="12:13">
      <c r="L1861" s="65">
        <v>426551</v>
      </c>
      <c r="M1861" t="s">
        <v>1592</v>
      </c>
    </row>
    <row r="1862" spans="12:13">
      <c r="L1862" s="65">
        <v>426590</v>
      </c>
      <c r="M1862" t="s">
        <v>1593</v>
      </c>
    </row>
    <row r="1863" spans="12:13">
      <c r="L1863" s="65">
        <v>426591</v>
      </c>
      <c r="M1863" t="s">
        <v>1593</v>
      </c>
    </row>
    <row r="1864" spans="12:13">
      <c r="L1864" s="65">
        <v>426600</v>
      </c>
      <c r="M1864" t="s">
        <v>1594</v>
      </c>
    </row>
    <row r="1865" spans="12:13">
      <c r="L1865" s="65">
        <v>426610</v>
      </c>
      <c r="M1865" t="s">
        <v>1580</v>
      </c>
    </row>
    <row r="1866" spans="12:13">
      <c r="L1866" s="65">
        <v>426611</v>
      </c>
      <c r="M1866" t="s">
        <v>1580</v>
      </c>
    </row>
    <row r="1867" spans="12:13">
      <c r="L1867" s="65">
        <v>426620</v>
      </c>
      <c r="M1867" t="s">
        <v>1595</v>
      </c>
    </row>
    <row r="1868" spans="12:13">
      <c r="L1868" s="65">
        <v>426621</v>
      </c>
      <c r="M1868" t="s">
        <v>1595</v>
      </c>
    </row>
    <row r="1869" spans="12:13">
      <c r="L1869" s="65">
        <v>426630</v>
      </c>
      <c r="M1869" t="s">
        <v>1596</v>
      </c>
    </row>
    <row r="1870" spans="12:13">
      <c r="L1870" s="65">
        <v>426631</v>
      </c>
      <c r="M1870" t="s">
        <v>1596</v>
      </c>
    </row>
    <row r="1871" spans="12:13">
      <c r="L1871" s="65">
        <v>426700</v>
      </c>
      <c r="M1871" t="s">
        <v>1597</v>
      </c>
    </row>
    <row r="1872" spans="12:13">
      <c r="L1872" s="65">
        <v>426710</v>
      </c>
      <c r="M1872" t="s">
        <v>1598</v>
      </c>
    </row>
    <row r="1873" spans="12:13">
      <c r="L1873" s="65">
        <v>426711</v>
      </c>
      <c r="M1873" t="s">
        <v>1598</v>
      </c>
    </row>
    <row r="1874" spans="12:13">
      <c r="L1874" s="65">
        <v>426720</v>
      </c>
      <c r="M1874" t="s">
        <v>1599</v>
      </c>
    </row>
    <row r="1875" spans="12:13">
      <c r="L1875" s="65">
        <v>426721</v>
      </c>
      <c r="M1875" t="s">
        <v>1599</v>
      </c>
    </row>
    <row r="1876" spans="12:13">
      <c r="L1876" s="65">
        <v>426730</v>
      </c>
      <c r="M1876" t="s">
        <v>1600</v>
      </c>
    </row>
    <row r="1877" spans="12:13">
      <c r="L1877" s="65">
        <v>426731</v>
      </c>
      <c r="M1877" t="s">
        <v>1600</v>
      </c>
    </row>
    <row r="1878" spans="12:13">
      <c r="L1878" s="65">
        <v>426740</v>
      </c>
      <c r="M1878" t="s">
        <v>1601</v>
      </c>
    </row>
    <row r="1879" spans="12:13">
      <c r="L1879" s="65">
        <v>426741</v>
      </c>
      <c r="M1879" t="s">
        <v>1601</v>
      </c>
    </row>
    <row r="1880" spans="12:13">
      <c r="L1880" s="65">
        <v>426750</v>
      </c>
      <c r="M1880" t="s">
        <v>1602</v>
      </c>
    </row>
    <row r="1881" spans="12:13">
      <c r="L1881" s="65">
        <v>426751</v>
      </c>
      <c r="M1881" t="s">
        <v>1602</v>
      </c>
    </row>
    <row r="1882" spans="12:13">
      <c r="L1882" s="65">
        <v>426760</v>
      </c>
      <c r="M1882" t="s">
        <v>1603</v>
      </c>
    </row>
    <row r="1883" spans="12:13">
      <c r="L1883" s="65">
        <v>426761</v>
      </c>
      <c r="M1883" t="s">
        <v>1603</v>
      </c>
    </row>
    <row r="1884" spans="12:13">
      <c r="L1884" s="65">
        <v>426790</v>
      </c>
      <c r="M1884" t="s">
        <v>1604</v>
      </c>
    </row>
    <row r="1885" spans="12:13">
      <c r="L1885" s="65">
        <v>426791</v>
      </c>
      <c r="M1885" t="s">
        <v>1604</v>
      </c>
    </row>
    <row r="1886" spans="12:13">
      <c r="L1886" s="65">
        <v>426800</v>
      </c>
      <c r="M1886" t="s">
        <v>1605</v>
      </c>
    </row>
    <row r="1887" spans="12:13">
      <c r="L1887" s="65">
        <v>426810</v>
      </c>
      <c r="M1887" t="s">
        <v>1606</v>
      </c>
    </row>
    <row r="1888" spans="12:13">
      <c r="L1888" s="65">
        <v>426811</v>
      </c>
      <c r="M1888" t="s">
        <v>1607</v>
      </c>
    </row>
    <row r="1889" spans="12:13">
      <c r="L1889" s="65">
        <v>426812</v>
      </c>
      <c r="M1889" t="s">
        <v>1608</v>
      </c>
    </row>
    <row r="1890" spans="12:13">
      <c r="L1890" s="65">
        <v>426819</v>
      </c>
      <c r="M1890" t="s">
        <v>1609</v>
      </c>
    </row>
    <row r="1891" spans="12:13">
      <c r="L1891" s="65">
        <v>426820</v>
      </c>
      <c r="M1891" t="s">
        <v>1610</v>
      </c>
    </row>
    <row r="1892" spans="12:13">
      <c r="L1892" s="65">
        <v>426821</v>
      </c>
      <c r="M1892" t="s">
        <v>1611</v>
      </c>
    </row>
    <row r="1893" spans="12:13">
      <c r="L1893" s="65">
        <v>426822</v>
      </c>
      <c r="M1893" t="s">
        <v>1612</v>
      </c>
    </row>
    <row r="1894" spans="12:13">
      <c r="L1894" s="65">
        <v>426823</v>
      </c>
      <c r="M1894" t="s">
        <v>1613</v>
      </c>
    </row>
    <row r="1895" spans="12:13">
      <c r="L1895" s="65">
        <v>426829</v>
      </c>
      <c r="M1895" t="s">
        <v>1614</v>
      </c>
    </row>
    <row r="1896" spans="12:13">
      <c r="L1896" s="65">
        <v>426900</v>
      </c>
      <c r="M1896" t="s">
        <v>1615</v>
      </c>
    </row>
    <row r="1897" spans="12:13">
      <c r="L1897" s="65">
        <v>426910</v>
      </c>
      <c r="M1897" t="s">
        <v>1615</v>
      </c>
    </row>
    <row r="1898" spans="12:13">
      <c r="L1898" s="65">
        <v>426911</v>
      </c>
      <c r="M1898" t="s">
        <v>1616</v>
      </c>
    </row>
    <row r="1899" spans="12:13">
      <c r="L1899" s="65">
        <v>426912</v>
      </c>
      <c r="M1899" t="s">
        <v>1617</v>
      </c>
    </row>
    <row r="1900" spans="12:13">
      <c r="L1900" s="65">
        <v>426913</v>
      </c>
      <c r="M1900" t="s">
        <v>1618</v>
      </c>
    </row>
    <row r="1901" spans="12:13">
      <c r="L1901" s="65">
        <v>426914</v>
      </c>
      <c r="M1901" t="s">
        <v>1619</v>
      </c>
    </row>
    <row r="1902" spans="12:13">
      <c r="L1902" s="65">
        <v>426919</v>
      </c>
      <c r="M1902" t="s">
        <v>1620</v>
      </c>
    </row>
    <row r="1903" spans="12:13">
      <c r="L1903" s="65">
        <v>430000</v>
      </c>
      <c r="M1903" t="s">
        <v>1621</v>
      </c>
    </row>
    <row r="1904" spans="12:13">
      <c r="L1904" s="65">
        <v>431000</v>
      </c>
      <c r="M1904" t="s">
        <v>1622</v>
      </c>
    </row>
    <row r="1905" spans="12:13">
      <c r="L1905" s="65">
        <v>431100</v>
      </c>
      <c r="M1905" t="s">
        <v>1623</v>
      </c>
    </row>
    <row r="1906" spans="12:13">
      <c r="L1906" s="65">
        <v>431110</v>
      </c>
      <c r="M1906" t="s">
        <v>1623</v>
      </c>
    </row>
    <row r="1907" spans="12:13">
      <c r="L1907" s="65">
        <v>431111</v>
      </c>
      <c r="M1907" t="s">
        <v>1623</v>
      </c>
    </row>
    <row r="1908" spans="12:13">
      <c r="L1908" s="65">
        <v>431200</v>
      </c>
      <c r="M1908" t="s">
        <v>1624</v>
      </c>
    </row>
    <row r="1909" spans="12:13">
      <c r="L1909" s="65">
        <v>431210</v>
      </c>
      <c r="M1909" t="s">
        <v>1624</v>
      </c>
    </row>
    <row r="1910" spans="12:13">
      <c r="L1910" s="65">
        <v>431211</v>
      </c>
      <c r="M1910" t="s">
        <v>1624</v>
      </c>
    </row>
    <row r="1911" spans="12:13">
      <c r="L1911" s="65">
        <v>431300</v>
      </c>
      <c r="M1911" t="s">
        <v>1625</v>
      </c>
    </row>
    <row r="1912" spans="12:13">
      <c r="L1912" s="65">
        <v>431310</v>
      </c>
      <c r="M1912" t="s">
        <v>1625</v>
      </c>
    </row>
    <row r="1913" spans="12:13">
      <c r="L1913" s="65">
        <v>431311</v>
      </c>
      <c r="M1913" t="s">
        <v>1625</v>
      </c>
    </row>
    <row r="1914" spans="12:13">
      <c r="L1914" s="65">
        <v>432000</v>
      </c>
      <c r="M1914" t="s">
        <v>1626</v>
      </c>
    </row>
    <row r="1915" spans="12:13">
      <c r="L1915" s="65">
        <v>432100</v>
      </c>
      <c r="M1915" t="s">
        <v>1626</v>
      </c>
    </row>
    <row r="1916" spans="12:13">
      <c r="L1916" s="65">
        <v>432110</v>
      </c>
      <c r="M1916" t="s">
        <v>1626</v>
      </c>
    </row>
    <row r="1917" spans="12:13">
      <c r="L1917" s="65">
        <v>432111</v>
      </c>
      <c r="M1917" t="s">
        <v>1626</v>
      </c>
    </row>
    <row r="1918" spans="12:13">
      <c r="L1918" t="s">
        <v>1627</v>
      </c>
      <c r="M1918" t="s">
        <v>1628</v>
      </c>
    </row>
    <row r="1919" spans="12:13">
      <c r="L1919" s="65">
        <v>433100</v>
      </c>
      <c r="M1919" t="s">
        <v>1629</v>
      </c>
    </row>
    <row r="1920" spans="12:13">
      <c r="L1920" s="65">
        <v>433110</v>
      </c>
      <c r="M1920" t="s">
        <v>1629</v>
      </c>
    </row>
    <row r="1921" spans="12:13">
      <c r="L1921" s="65">
        <v>433111</v>
      </c>
      <c r="M1921" t="s">
        <v>1629</v>
      </c>
    </row>
    <row r="1922" spans="12:13">
      <c r="L1922" s="65">
        <v>434000</v>
      </c>
      <c r="M1922" t="s">
        <v>1630</v>
      </c>
    </row>
    <row r="1923" spans="12:13">
      <c r="L1923" s="65">
        <v>434100</v>
      </c>
      <c r="M1923" t="s">
        <v>1631</v>
      </c>
    </row>
    <row r="1924" spans="12:13">
      <c r="L1924" s="65">
        <v>434110</v>
      </c>
      <c r="M1924" t="s">
        <v>1631</v>
      </c>
    </row>
    <row r="1925" spans="12:13">
      <c r="L1925" s="65">
        <v>434111</v>
      </c>
      <c r="M1925" t="s">
        <v>1631</v>
      </c>
    </row>
    <row r="1926" spans="12:13">
      <c r="L1926" s="65">
        <v>434200</v>
      </c>
      <c r="M1926" t="s">
        <v>1632</v>
      </c>
    </row>
    <row r="1927" spans="12:13">
      <c r="L1927" s="65">
        <v>434210</v>
      </c>
      <c r="M1927" t="s">
        <v>1632</v>
      </c>
    </row>
    <row r="1928" spans="12:13">
      <c r="L1928" s="65">
        <v>434211</v>
      </c>
      <c r="M1928" t="s">
        <v>1632</v>
      </c>
    </row>
    <row r="1929" spans="12:13">
      <c r="L1929" s="65">
        <v>434300</v>
      </c>
      <c r="M1929" t="s">
        <v>1633</v>
      </c>
    </row>
    <row r="1930" spans="12:13">
      <c r="L1930" s="65">
        <v>434310</v>
      </c>
      <c r="M1930" t="s">
        <v>1634</v>
      </c>
    </row>
    <row r="1931" spans="12:13">
      <c r="L1931" s="65">
        <v>434311</v>
      </c>
      <c r="M1931" t="s">
        <v>1634</v>
      </c>
    </row>
    <row r="1932" spans="12:13">
      <c r="L1932" s="65">
        <v>434320</v>
      </c>
      <c r="M1932" t="s">
        <v>1635</v>
      </c>
    </row>
    <row r="1933" spans="12:13">
      <c r="L1933" s="65">
        <v>434321</v>
      </c>
      <c r="M1933" t="s">
        <v>1635</v>
      </c>
    </row>
    <row r="1934" spans="12:13">
      <c r="L1934" s="65">
        <v>435000</v>
      </c>
      <c r="M1934" t="s">
        <v>1636</v>
      </c>
    </row>
    <row r="1935" spans="12:13">
      <c r="L1935" s="65">
        <v>435100</v>
      </c>
      <c r="M1935" t="s">
        <v>1636</v>
      </c>
    </row>
    <row r="1936" spans="12:13">
      <c r="L1936" s="65">
        <v>435110</v>
      </c>
      <c r="M1936" t="s">
        <v>1636</v>
      </c>
    </row>
    <row r="1937" spans="12:13">
      <c r="L1937" s="65">
        <v>435111</v>
      </c>
      <c r="M1937" t="s">
        <v>1636</v>
      </c>
    </row>
    <row r="1938" spans="12:13">
      <c r="L1938" s="65">
        <v>440000</v>
      </c>
      <c r="M1938" t="s">
        <v>1637</v>
      </c>
    </row>
    <row r="1939" spans="12:13">
      <c r="L1939" s="65">
        <v>441000</v>
      </c>
      <c r="M1939" t="s">
        <v>1638</v>
      </c>
    </row>
    <row r="1940" spans="12:13">
      <c r="L1940" s="65">
        <v>441100</v>
      </c>
      <c r="M1940" t="s">
        <v>1639</v>
      </c>
    </row>
    <row r="1941" spans="12:13">
      <c r="L1941" s="65">
        <v>441110</v>
      </c>
      <c r="M1941" t="s">
        <v>1640</v>
      </c>
    </row>
    <row r="1942" spans="12:13">
      <c r="L1942" s="65">
        <v>441111</v>
      </c>
      <c r="M1942" t="s">
        <v>1640</v>
      </c>
    </row>
    <row r="1943" spans="12:13">
      <c r="L1943" s="65">
        <v>441120</v>
      </c>
      <c r="M1943" t="s">
        <v>1641</v>
      </c>
    </row>
    <row r="1944" spans="12:13">
      <c r="L1944" s="65">
        <v>441121</v>
      </c>
      <c r="M1944" t="s">
        <v>1641</v>
      </c>
    </row>
    <row r="1945" spans="12:13">
      <c r="L1945" s="65">
        <v>441200</v>
      </c>
      <c r="M1945" t="s">
        <v>1642</v>
      </c>
    </row>
    <row r="1946" spans="12:13">
      <c r="L1946" s="65">
        <v>441210</v>
      </c>
      <c r="M1946" t="s">
        <v>1643</v>
      </c>
    </row>
    <row r="1947" spans="12:13">
      <c r="L1947" s="65">
        <v>441211</v>
      </c>
      <c r="M1947" t="s">
        <v>1643</v>
      </c>
    </row>
    <row r="1948" spans="12:13">
      <c r="L1948" s="65">
        <v>441220</v>
      </c>
      <c r="M1948" t="s">
        <v>1644</v>
      </c>
    </row>
    <row r="1949" spans="12:13">
      <c r="L1949" s="65">
        <v>441221</v>
      </c>
      <c r="M1949" t="s">
        <v>1644</v>
      </c>
    </row>
    <row r="1950" spans="12:13">
      <c r="L1950" s="65">
        <v>441230</v>
      </c>
      <c r="M1950" t="s">
        <v>1645</v>
      </c>
    </row>
    <row r="1951" spans="12:13">
      <c r="L1951" s="65">
        <v>441231</v>
      </c>
      <c r="M1951" t="s">
        <v>1645</v>
      </c>
    </row>
    <row r="1952" spans="12:13">
      <c r="L1952" s="65">
        <v>441240</v>
      </c>
      <c r="M1952" t="s">
        <v>1646</v>
      </c>
    </row>
    <row r="1953" spans="12:13">
      <c r="L1953" s="65">
        <v>441241</v>
      </c>
      <c r="M1953" t="s">
        <v>1646</v>
      </c>
    </row>
    <row r="1954" spans="12:13">
      <c r="L1954" s="65">
        <v>441250</v>
      </c>
      <c r="M1954" t="s">
        <v>1647</v>
      </c>
    </row>
    <row r="1955" spans="12:13">
      <c r="L1955" s="65">
        <v>441251</v>
      </c>
      <c r="M1955" t="s">
        <v>1648</v>
      </c>
    </row>
    <row r="1956" spans="12:13">
      <c r="L1956" s="65">
        <v>441252</v>
      </c>
      <c r="M1956" t="s">
        <v>1649</v>
      </c>
    </row>
    <row r="1957" spans="12:13">
      <c r="L1957" s="65">
        <v>441255</v>
      </c>
      <c r="M1957" t="s">
        <v>1650</v>
      </c>
    </row>
    <row r="1958" spans="12:13">
      <c r="L1958" s="65">
        <v>441300</v>
      </c>
      <c r="M1958" t="s">
        <v>1651</v>
      </c>
    </row>
    <row r="1959" spans="12:13">
      <c r="L1959" s="65">
        <v>441310</v>
      </c>
      <c r="M1959" t="s">
        <v>1652</v>
      </c>
    </row>
    <row r="1960" spans="12:13">
      <c r="L1960" s="65">
        <v>441311</v>
      </c>
      <c r="M1960" t="s">
        <v>1652</v>
      </c>
    </row>
    <row r="1961" spans="12:13">
      <c r="L1961" s="65">
        <v>441390</v>
      </c>
      <c r="M1961" t="s">
        <v>1653</v>
      </c>
    </row>
    <row r="1962" spans="12:13">
      <c r="L1962" s="65">
        <v>441391</v>
      </c>
      <c r="M1962" t="s">
        <v>1653</v>
      </c>
    </row>
    <row r="1963" spans="12:13">
      <c r="L1963" s="65">
        <v>441400</v>
      </c>
      <c r="M1963" t="s">
        <v>1654</v>
      </c>
    </row>
    <row r="1964" spans="12:13">
      <c r="L1964" s="65">
        <v>441410</v>
      </c>
      <c r="M1964" t="s">
        <v>1654</v>
      </c>
    </row>
    <row r="1965" spans="12:13">
      <c r="L1965" s="65">
        <v>441411</v>
      </c>
      <c r="M1965" t="s">
        <v>1654</v>
      </c>
    </row>
    <row r="1966" spans="12:13">
      <c r="L1966" s="65">
        <v>441500</v>
      </c>
      <c r="M1966" t="s">
        <v>1655</v>
      </c>
    </row>
    <row r="1967" spans="12:13">
      <c r="L1967" s="65">
        <v>441510</v>
      </c>
      <c r="M1967" t="s">
        <v>1655</v>
      </c>
    </row>
    <row r="1968" spans="12:13">
      <c r="L1968" s="65">
        <v>441511</v>
      </c>
      <c r="M1968" t="s">
        <v>1655</v>
      </c>
    </row>
    <row r="1969" spans="12:13">
      <c r="L1969" s="65">
        <v>441600</v>
      </c>
      <c r="M1969" t="s">
        <v>1656</v>
      </c>
    </row>
    <row r="1970" spans="12:13">
      <c r="L1970" s="65">
        <v>441610</v>
      </c>
      <c r="M1970" t="s">
        <v>1656</v>
      </c>
    </row>
    <row r="1971" spans="12:13">
      <c r="L1971" s="65">
        <v>441611</v>
      </c>
      <c r="M1971" t="s">
        <v>1656</v>
      </c>
    </row>
    <row r="1972" spans="12:13">
      <c r="L1972" s="65">
        <v>441700</v>
      </c>
      <c r="M1972" t="s">
        <v>1657</v>
      </c>
    </row>
    <row r="1973" spans="12:13">
      <c r="L1973" s="65">
        <v>441710</v>
      </c>
      <c r="M1973" t="s">
        <v>1657</v>
      </c>
    </row>
    <row r="1974" spans="12:13">
      <c r="L1974" s="65">
        <v>441711</v>
      </c>
      <c r="M1974" t="s">
        <v>1657</v>
      </c>
    </row>
    <row r="1975" spans="12:13">
      <c r="L1975" s="65">
        <v>441800</v>
      </c>
      <c r="M1975" t="s">
        <v>1658</v>
      </c>
    </row>
    <row r="1976" spans="12:13">
      <c r="L1976" s="65">
        <v>441810</v>
      </c>
      <c r="M1976" t="s">
        <v>1658</v>
      </c>
    </row>
    <row r="1977" spans="12:13">
      <c r="L1977" s="65">
        <v>441811</v>
      </c>
      <c r="M1977" t="s">
        <v>1658</v>
      </c>
    </row>
    <row r="1978" spans="12:13">
      <c r="L1978" s="65">
        <v>441900</v>
      </c>
      <c r="M1978" t="s">
        <v>1659</v>
      </c>
    </row>
    <row r="1979" spans="12:13">
      <c r="L1979" s="65">
        <v>441910</v>
      </c>
      <c r="M1979" t="s">
        <v>1659</v>
      </c>
    </row>
    <row r="1980" spans="12:13">
      <c r="L1980" s="65">
        <v>441911</v>
      </c>
      <c r="M1980" t="s">
        <v>1660</v>
      </c>
    </row>
    <row r="1981" spans="12:13">
      <c r="L1981" s="65">
        <v>442000</v>
      </c>
      <c r="M1981" t="s">
        <v>1661</v>
      </c>
    </row>
    <row r="1982" spans="12:13">
      <c r="L1982" s="65">
        <v>442100</v>
      </c>
      <c r="M1982" t="s">
        <v>1662</v>
      </c>
    </row>
    <row r="1983" spans="12:13">
      <c r="L1983" s="65">
        <v>442110</v>
      </c>
      <c r="M1983" t="s">
        <v>1663</v>
      </c>
    </row>
    <row r="1984" spans="12:13">
      <c r="L1984" s="65">
        <v>442111</v>
      </c>
      <c r="M1984" t="s">
        <v>1663</v>
      </c>
    </row>
    <row r="1985" spans="12:13">
      <c r="L1985" s="65">
        <v>442120</v>
      </c>
      <c r="M1985" t="s">
        <v>1664</v>
      </c>
    </row>
    <row r="1986" spans="12:13">
      <c r="L1986" s="65">
        <v>442121</v>
      </c>
      <c r="M1986" t="s">
        <v>1665</v>
      </c>
    </row>
    <row r="1987" spans="12:13">
      <c r="L1987" s="65">
        <v>442200</v>
      </c>
      <c r="M1987" t="s">
        <v>1666</v>
      </c>
    </row>
    <row r="1988" spans="12:13">
      <c r="L1988" s="65">
        <v>442210</v>
      </c>
      <c r="M1988" t="s">
        <v>1667</v>
      </c>
    </row>
    <row r="1989" spans="12:13">
      <c r="L1989" s="65">
        <v>442211</v>
      </c>
      <c r="M1989" t="s">
        <v>1667</v>
      </c>
    </row>
    <row r="1990" spans="12:13">
      <c r="L1990" s="65">
        <v>442220</v>
      </c>
      <c r="M1990" t="s">
        <v>1668</v>
      </c>
    </row>
    <row r="1991" spans="12:13">
      <c r="L1991" s="65">
        <v>442221</v>
      </c>
      <c r="M1991" t="s">
        <v>1668</v>
      </c>
    </row>
    <row r="1992" spans="12:13">
      <c r="L1992" s="65">
        <v>442290</v>
      </c>
      <c r="M1992" t="s">
        <v>1669</v>
      </c>
    </row>
    <row r="1993" spans="12:13">
      <c r="L1993" s="65">
        <v>442291</v>
      </c>
      <c r="M1993" t="s">
        <v>1669</v>
      </c>
    </row>
    <row r="1994" spans="12:13">
      <c r="L1994" s="65">
        <v>442300</v>
      </c>
      <c r="M1994" t="s">
        <v>1670</v>
      </c>
    </row>
    <row r="1995" spans="12:13">
      <c r="L1995" s="65">
        <v>442310</v>
      </c>
      <c r="M1995" t="s">
        <v>1671</v>
      </c>
    </row>
    <row r="1996" spans="12:13">
      <c r="L1996" s="65">
        <v>442311</v>
      </c>
      <c r="M1996" t="s">
        <v>1671</v>
      </c>
    </row>
    <row r="1997" spans="12:13">
      <c r="L1997" s="65">
        <v>442320</v>
      </c>
      <c r="M1997" t="s">
        <v>1672</v>
      </c>
    </row>
    <row r="1998" spans="12:13">
      <c r="L1998" s="65">
        <v>442321</v>
      </c>
      <c r="M1998" t="s">
        <v>1672</v>
      </c>
    </row>
    <row r="1999" spans="12:13">
      <c r="L1999" s="65">
        <v>442330</v>
      </c>
      <c r="M1999" t="s">
        <v>1673</v>
      </c>
    </row>
    <row r="2000" spans="12:13">
      <c r="L2000" s="65">
        <v>442331</v>
      </c>
      <c r="M2000" t="s">
        <v>1673</v>
      </c>
    </row>
    <row r="2001" spans="12:13">
      <c r="L2001" s="65">
        <v>442340</v>
      </c>
      <c r="M2001" t="s">
        <v>1674</v>
      </c>
    </row>
    <row r="2002" spans="12:13">
      <c r="L2002" s="65">
        <v>442341</v>
      </c>
      <c r="M2002" t="s">
        <v>1674</v>
      </c>
    </row>
    <row r="2003" spans="12:13">
      <c r="L2003" s="65">
        <v>442350</v>
      </c>
      <c r="M2003" t="s">
        <v>1675</v>
      </c>
    </row>
    <row r="2004" spans="12:13">
      <c r="L2004" s="65">
        <v>442351</v>
      </c>
      <c r="M2004" t="s">
        <v>1675</v>
      </c>
    </row>
    <row r="2005" spans="12:13">
      <c r="L2005" s="65">
        <v>442390</v>
      </c>
      <c r="M2005" t="s">
        <v>1676</v>
      </c>
    </row>
    <row r="2006" spans="12:13">
      <c r="L2006" s="65">
        <v>442391</v>
      </c>
      <c r="M2006" t="s">
        <v>1676</v>
      </c>
    </row>
    <row r="2007" spans="12:13">
      <c r="L2007" s="65">
        <v>442400</v>
      </c>
      <c r="M2007" t="s">
        <v>1677</v>
      </c>
    </row>
    <row r="2008" spans="12:13">
      <c r="L2008" s="65">
        <v>442410</v>
      </c>
      <c r="M2008" t="s">
        <v>1678</v>
      </c>
    </row>
    <row r="2009" spans="12:13">
      <c r="L2009" s="65">
        <v>442411</v>
      </c>
      <c r="M2009" t="s">
        <v>1678</v>
      </c>
    </row>
    <row r="2010" spans="12:13">
      <c r="L2010" s="65">
        <v>442490</v>
      </c>
      <c r="M2010" t="s">
        <v>1679</v>
      </c>
    </row>
    <row r="2011" spans="12:13">
      <c r="L2011" s="65">
        <v>442491</v>
      </c>
      <c r="M2011" t="s">
        <v>1679</v>
      </c>
    </row>
    <row r="2012" spans="12:13">
      <c r="L2012" s="65">
        <v>442500</v>
      </c>
      <c r="M2012" t="s">
        <v>1680</v>
      </c>
    </row>
    <row r="2013" spans="12:13">
      <c r="L2013" s="65">
        <v>442510</v>
      </c>
      <c r="M2013" t="s">
        <v>1680</v>
      </c>
    </row>
    <row r="2014" spans="12:13">
      <c r="L2014" s="65">
        <v>442511</v>
      </c>
      <c r="M2014" t="s">
        <v>1680</v>
      </c>
    </row>
    <row r="2015" spans="12:13">
      <c r="L2015" s="65">
        <v>442600</v>
      </c>
      <c r="M2015" t="s">
        <v>1681</v>
      </c>
    </row>
    <row r="2016" spans="12:13">
      <c r="L2016" s="65">
        <v>442610</v>
      </c>
      <c r="M2016" t="s">
        <v>1681</v>
      </c>
    </row>
    <row r="2017" spans="12:13">
      <c r="L2017" s="65">
        <v>442611</v>
      </c>
      <c r="M2017" t="s">
        <v>1681</v>
      </c>
    </row>
    <row r="2018" spans="12:13">
      <c r="L2018" s="65">
        <v>443000</v>
      </c>
      <c r="M2018" t="s">
        <v>1682</v>
      </c>
    </row>
    <row r="2019" spans="12:13">
      <c r="L2019" s="65">
        <v>443100</v>
      </c>
      <c r="M2019" t="s">
        <v>1682</v>
      </c>
    </row>
    <row r="2020" spans="12:13">
      <c r="L2020" s="65">
        <v>443110</v>
      </c>
      <c r="M2020" t="s">
        <v>1682</v>
      </c>
    </row>
    <row r="2021" spans="12:13">
      <c r="L2021" s="65">
        <v>443111</v>
      </c>
      <c r="M2021" t="s">
        <v>1682</v>
      </c>
    </row>
    <row r="2022" spans="12:13">
      <c r="L2022" s="65">
        <v>444000</v>
      </c>
      <c r="M2022" t="s">
        <v>1683</v>
      </c>
    </row>
    <row r="2023" spans="12:13">
      <c r="L2023" s="65">
        <v>444100</v>
      </c>
      <c r="M2023" t="s">
        <v>1684</v>
      </c>
    </row>
    <row r="2024" spans="12:13">
      <c r="L2024" s="65">
        <v>444110</v>
      </c>
      <c r="M2024" t="s">
        <v>1684</v>
      </c>
    </row>
    <row r="2025" spans="12:13">
      <c r="L2025" s="65">
        <v>444111</v>
      </c>
      <c r="M2025" t="s">
        <v>1684</v>
      </c>
    </row>
    <row r="2026" spans="12:13">
      <c r="L2026" s="65">
        <v>444200</v>
      </c>
      <c r="M2026" t="s">
        <v>1685</v>
      </c>
    </row>
    <row r="2027" spans="12:13">
      <c r="L2027" s="65">
        <v>444210</v>
      </c>
      <c r="M2027" t="s">
        <v>1685</v>
      </c>
    </row>
    <row r="2028" spans="12:13">
      <c r="L2028" s="65">
        <v>444211</v>
      </c>
      <c r="M2028" t="s">
        <v>1685</v>
      </c>
    </row>
    <row r="2029" spans="12:13">
      <c r="L2029" s="65">
        <v>444212</v>
      </c>
      <c r="M2029" t="s">
        <v>1686</v>
      </c>
    </row>
    <row r="2030" spans="12:13">
      <c r="L2030" s="65">
        <v>444219</v>
      </c>
      <c r="M2030" t="s">
        <v>1687</v>
      </c>
    </row>
    <row r="2031" spans="12:13">
      <c r="L2031" s="65">
        <v>444300</v>
      </c>
      <c r="M2031" t="s">
        <v>1688</v>
      </c>
    </row>
    <row r="2032" spans="12:13">
      <c r="L2032" s="65">
        <v>444310</v>
      </c>
      <c r="M2032" t="s">
        <v>1688</v>
      </c>
    </row>
    <row r="2033" spans="12:13">
      <c r="L2033" s="65">
        <v>444311</v>
      </c>
      <c r="M2033" t="s">
        <v>1688</v>
      </c>
    </row>
    <row r="2034" spans="12:13">
      <c r="L2034" s="65">
        <v>450000</v>
      </c>
      <c r="M2034" t="s">
        <v>1689</v>
      </c>
    </row>
    <row r="2035" spans="12:13">
      <c r="L2035" s="65">
        <v>451000</v>
      </c>
      <c r="M2035" t="s">
        <v>1690</v>
      </c>
    </row>
    <row r="2036" spans="12:13">
      <c r="L2036" s="65">
        <v>451100</v>
      </c>
      <c r="M2036" t="s">
        <v>1691</v>
      </c>
    </row>
    <row r="2037" spans="12:13">
      <c r="L2037" s="65">
        <v>451110</v>
      </c>
      <c r="M2037" t="s">
        <v>1692</v>
      </c>
    </row>
    <row r="2038" spans="12:13">
      <c r="L2038" s="65">
        <v>451111</v>
      </c>
      <c r="M2038" t="s">
        <v>1692</v>
      </c>
    </row>
    <row r="2039" spans="12:13">
      <c r="L2039" s="65">
        <v>451120</v>
      </c>
      <c r="M2039" t="s">
        <v>1693</v>
      </c>
    </row>
    <row r="2040" spans="12:13">
      <c r="L2040" s="65">
        <v>451121</v>
      </c>
      <c r="M2040" t="s">
        <v>1694</v>
      </c>
    </row>
    <row r="2041" spans="12:13">
      <c r="L2041" s="65">
        <v>451122</v>
      </c>
      <c r="M2041" t="s">
        <v>1695</v>
      </c>
    </row>
    <row r="2042" spans="12:13">
      <c r="L2042" s="65">
        <v>451129</v>
      </c>
      <c r="M2042" t="s">
        <v>1696</v>
      </c>
    </row>
    <row r="2043" spans="12:13">
      <c r="L2043" s="65">
        <v>451130</v>
      </c>
      <c r="M2043" t="s">
        <v>1697</v>
      </c>
    </row>
    <row r="2044" spans="12:13">
      <c r="L2044" s="65">
        <v>451131</v>
      </c>
      <c r="M2044" t="s">
        <v>1697</v>
      </c>
    </row>
    <row r="2045" spans="12:13">
      <c r="L2045" s="65">
        <v>451140</v>
      </c>
      <c r="M2045" t="s">
        <v>1698</v>
      </c>
    </row>
    <row r="2046" spans="12:13">
      <c r="L2046" s="65">
        <v>451141</v>
      </c>
      <c r="M2046" t="s">
        <v>1698</v>
      </c>
    </row>
    <row r="2047" spans="12:13">
      <c r="L2047" s="65">
        <v>451190</v>
      </c>
      <c r="M2047" t="s">
        <v>1699</v>
      </c>
    </row>
    <row r="2048" spans="12:13">
      <c r="L2048" s="65">
        <v>451191</v>
      </c>
      <c r="M2048" t="s">
        <v>1699</v>
      </c>
    </row>
    <row r="2049" spans="12:13">
      <c r="L2049" s="65">
        <v>451200</v>
      </c>
      <c r="M2049" t="s">
        <v>1700</v>
      </c>
    </row>
    <row r="2050" spans="12:13">
      <c r="L2050" s="65">
        <v>451210</v>
      </c>
      <c r="M2050" t="s">
        <v>1701</v>
      </c>
    </row>
    <row r="2051" spans="12:13">
      <c r="L2051" s="65">
        <v>451211</v>
      </c>
      <c r="M2051" t="s">
        <v>1701</v>
      </c>
    </row>
    <row r="2052" spans="12:13">
      <c r="L2052" s="65">
        <v>451220</v>
      </c>
      <c r="M2052" t="s">
        <v>1702</v>
      </c>
    </row>
    <row r="2053" spans="12:13">
      <c r="L2053" s="65">
        <v>451221</v>
      </c>
      <c r="M2053" t="s">
        <v>1703</v>
      </c>
    </row>
    <row r="2054" spans="12:13">
      <c r="L2054" s="65">
        <v>451230</v>
      </c>
      <c r="M2054" t="s">
        <v>1704</v>
      </c>
    </row>
    <row r="2055" spans="12:13">
      <c r="L2055" s="65">
        <v>451231</v>
      </c>
      <c r="M2055" t="s">
        <v>1704</v>
      </c>
    </row>
    <row r="2056" spans="12:13">
      <c r="L2056" s="65">
        <v>451240</v>
      </c>
      <c r="M2056" t="s">
        <v>1705</v>
      </c>
    </row>
    <row r="2057" spans="12:13">
      <c r="L2057" s="65">
        <v>451241</v>
      </c>
      <c r="M2057" t="s">
        <v>1705</v>
      </c>
    </row>
    <row r="2058" spans="12:13">
      <c r="L2058" s="65">
        <v>451290</v>
      </c>
      <c r="M2058" t="s">
        <v>1706</v>
      </c>
    </row>
    <row r="2059" spans="12:13">
      <c r="L2059" s="65">
        <v>451291</v>
      </c>
      <c r="M2059" t="s">
        <v>1706</v>
      </c>
    </row>
    <row r="2060" spans="12:13">
      <c r="L2060" s="65">
        <v>452000</v>
      </c>
      <c r="M2060" t="s">
        <v>1707</v>
      </c>
    </row>
    <row r="2061" spans="12:13">
      <c r="L2061" s="65">
        <v>452100</v>
      </c>
      <c r="M2061" t="s">
        <v>1708</v>
      </c>
    </row>
    <row r="2062" spans="12:13">
      <c r="L2062" s="65">
        <v>452110</v>
      </c>
      <c r="M2062" t="s">
        <v>1709</v>
      </c>
    </row>
    <row r="2063" spans="12:13">
      <c r="L2063" s="65">
        <v>452111</v>
      </c>
      <c r="M2063" t="s">
        <v>1709</v>
      </c>
    </row>
    <row r="2064" spans="12:13">
      <c r="L2064" s="65">
        <v>452190</v>
      </c>
      <c r="M2064" t="s">
        <v>1710</v>
      </c>
    </row>
    <row r="2065" spans="12:13">
      <c r="L2065" s="65">
        <v>452191</v>
      </c>
      <c r="M2065" t="s">
        <v>1710</v>
      </c>
    </row>
    <row r="2066" spans="12:13">
      <c r="L2066" s="65">
        <v>452200</v>
      </c>
      <c r="M2066" t="s">
        <v>1711</v>
      </c>
    </row>
    <row r="2067" spans="12:13">
      <c r="L2067" s="65">
        <v>452210</v>
      </c>
      <c r="M2067" t="s">
        <v>1712</v>
      </c>
    </row>
    <row r="2068" spans="12:13">
      <c r="L2068" s="65">
        <v>452211</v>
      </c>
      <c r="M2068" t="s">
        <v>1712</v>
      </c>
    </row>
    <row r="2069" spans="12:13">
      <c r="L2069" s="65">
        <v>452290</v>
      </c>
      <c r="M2069" t="s">
        <v>1713</v>
      </c>
    </row>
    <row r="2070" spans="12:13">
      <c r="L2070" s="65">
        <v>452291</v>
      </c>
      <c r="M2070" t="s">
        <v>1713</v>
      </c>
    </row>
    <row r="2071" spans="12:13">
      <c r="L2071" s="65">
        <v>453000</v>
      </c>
      <c r="M2071" t="s">
        <v>1714</v>
      </c>
    </row>
    <row r="2072" spans="12:13">
      <c r="L2072" s="65">
        <v>453100</v>
      </c>
      <c r="M2072" t="s">
        <v>1715</v>
      </c>
    </row>
    <row r="2073" spans="12:13">
      <c r="L2073" s="65">
        <v>453110</v>
      </c>
      <c r="M2073" t="s">
        <v>1716</v>
      </c>
    </row>
    <row r="2074" spans="12:13">
      <c r="L2074" s="65">
        <v>453111</v>
      </c>
      <c r="M2074" t="s">
        <v>1717</v>
      </c>
    </row>
    <row r="2075" spans="12:13">
      <c r="L2075" s="65">
        <v>453190</v>
      </c>
      <c r="M2075" t="s">
        <v>1718</v>
      </c>
    </row>
    <row r="2076" spans="12:13">
      <c r="L2076" s="65">
        <v>453191</v>
      </c>
      <c r="M2076" t="s">
        <v>1718</v>
      </c>
    </row>
    <row r="2077" spans="12:13">
      <c r="L2077" s="65">
        <v>453200</v>
      </c>
      <c r="M2077" t="s">
        <v>1719</v>
      </c>
    </row>
    <row r="2078" spans="12:13">
      <c r="L2078" s="65">
        <v>453210</v>
      </c>
      <c r="M2078" t="s">
        <v>1720</v>
      </c>
    </row>
    <row r="2079" spans="12:13">
      <c r="L2079" s="65">
        <v>453211</v>
      </c>
      <c r="M2079" t="s">
        <v>1720</v>
      </c>
    </row>
    <row r="2080" spans="12:13">
      <c r="L2080" s="65">
        <v>453290</v>
      </c>
      <c r="M2080" t="s">
        <v>1721</v>
      </c>
    </row>
    <row r="2081" spans="12:13">
      <c r="L2081" s="65">
        <v>453291</v>
      </c>
      <c r="M2081" t="s">
        <v>1721</v>
      </c>
    </row>
    <row r="2082" spans="12:13">
      <c r="L2082" s="65">
        <v>454000</v>
      </c>
      <c r="M2082" t="s">
        <v>1722</v>
      </c>
    </row>
    <row r="2083" spans="12:13">
      <c r="L2083" s="65">
        <v>454100</v>
      </c>
      <c r="M2083" t="s">
        <v>1723</v>
      </c>
    </row>
    <row r="2084" spans="12:13">
      <c r="L2084" s="65">
        <v>454110</v>
      </c>
      <c r="M2084" t="s">
        <v>1723</v>
      </c>
    </row>
    <row r="2085" spans="12:13">
      <c r="L2085" s="65">
        <v>454111</v>
      </c>
      <c r="M2085" t="s">
        <v>1723</v>
      </c>
    </row>
    <row r="2086" spans="12:13">
      <c r="L2086" s="65">
        <v>454200</v>
      </c>
      <c r="M2086" t="s">
        <v>1724</v>
      </c>
    </row>
    <row r="2087" spans="12:13">
      <c r="L2087" s="65">
        <v>454210</v>
      </c>
      <c r="M2087" t="s">
        <v>1724</v>
      </c>
    </row>
    <row r="2088" spans="12:13">
      <c r="L2088" s="65">
        <v>454211</v>
      </c>
      <c r="M2088" t="s">
        <v>1724</v>
      </c>
    </row>
    <row r="2089" spans="12:13">
      <c r="L2089" s="65">
        <v>460000</v>
      </c>
      <c r="M2089" t="s">
        <v>1725</v>
      </c>
    </row>
    <row r="2090" spans="12:13">
      <c r="L2090" s="65">
        <v>461000</v>
      </c>
      <c r="M2090" t="s">
        <v>1726</v>
      </c>
    </row>
    <row r="2091" spans="12:13">
      <c r="L2091" s="65">
        <v>461100</v>
      </c>
      <c r="M2091" t="s">
        <v>1727</v>
      </c>
    </row>
    <row r="2092" spans="12:13">
      <c r="L2092" s="65">
        <v>461110</v>
      </c>
      <c r="M2092" t="s">
        <v>1727</v>
      </c>
    </row>
    <row r="2093" spans="12:13">
      <c r="L2093" s="65">
        <v>461111</v>
      </c>
      <c r="M2093" t="s">
        <v>1727</v>
      </c>
    </row>
    <row r="2094" spans="12:13">
      <c r="L2094" s="65">
        <v>461200</v>
      </c>
      <c r="M2094" t="s">
        <v>1728</v>
      </c>
    </row>
    <row r="2095" spans="12:13">
      <c r="L2095" s="65">
        <v>461210</v>
      </c>
      <c r="M2095" t="s">
        <v>1728</v>
      </c>
    </row>
    <row r="2096" spans="12:13">
      <c r="L2096" s="65">
        <v>461211</v>
      </c>
      <c r="M2096" t="s">
        <v>1728</v>
      </c>
    </row>
    <row r="2097" spans="12:13">
      <c r="L2097" s="65">
        <v>462000</v>
      </c>
      <c r="M2097" t="s">
        <v>1729</v>
      </c>
    </row>
    <row r="2098" spans="12:13">
      <c r="L2098" s="65">
        <v>462100</v>
      </c>
      <c r="M2098" t="s">
        <v>1730</v>
      </c>
    </row>
    <row r="2099" spans="12:13">
      <c r="L2099" s="65">
        <v>462110</v>
      </c>
      <c r="M2099" t="s">
        <v>1731</v>
      </c>
    </row>
    <row r="2100" spans="12:13">
      <c r="L2100" s="65">
        <v>462111</v>
      </c>
      <c r="M2100" t="s">
        <v>1731</v>
      </c>
    </row>
    <row r="2101" spans="12:13">
      <c r="L2101" s="65">
        <v>462120</v>
      </c>
      <c r="M2101" t="s">
        <v>1732</v>
      </c>
    </row>
    <row r="2102" spans="12:13">
      <c r="L2102" s="65">
        <v>462121</v>
      </c>
      <c r="M2102" t="s">
        <v>1732</v>
      </c>
    </row>
    <row r="2103" spans="12:13">
      <c r="L2103" s="65">
        <v>462190</v>
      </c>
      <c r="M2103" t="s">
        <v>1733</v>
      </c>
    </row>
    <row r="2104" spans="12:13">
      <c r="L2104" s="65">
        <v>462191</v>
      </c>
      <c r="M2104" t="s">
        <v>1734</v>
      </c>
    </row>
    <row r="2105" spans="12:13">
      <c r="L2105" s="65">
        <v>462200</v>
      </c>
      <c r="M2105" t="s">
        <v>1735</v>
      </c>
    </row>
    <row r="2106" spans="12:13">
      <c r="L2106" s="65">
        <v>462210</v>
      </c>
      <c r="M2106" t="s">
        <v>1736</v>
      </c>
    </row>
    <row r="2107" spans="12:13">
      <c r="L2107" s="65">
        <v>462211</v>
      </c>
      <c r="M2107" t="s">
        <v>1736</v>
      </c>
    </row>
    <row r="2108" spans="12:13">
      <c r="L2108" s="65">
        <v>462290</v>
      </c>
      <c r="M2108" t="s">
        <v>1737</v>
      </c>
    </row>
    <row r="2109" spans="12:13">
      <c r="L2109" s="65">
        <v>462291</v>
      </c>
      <c r="M2109" t="s">
        <v>1737</v>
      </c>
    </row>
    <row r="2110" spans="12:13">
      <c r="L2110" s="65">
        <v>463000</v>
      </c>
      <c r="M2110" t="s">
        <v>1738</v>
      </c>
    </row>
    <row r="2111" spans="12:13">
      <c r="L2111" s="65">
        <v>463100</v>
      </c>
      <c r="M2111" t="s">
        <v>1739</v>
      </c>
    </row>
    <row r="2112" spans="12:13">
      <c r="L2112" s="65">
        <v>463110</v>
      </c>
      <c r="M2112" t="s">
        <v>1740</v>
      </c>
    </row>
    <row r="2113" spans="12:13">
      <c r="L2113" s="65">
        <v>463111</v>
      </c>
      <c r="M2113" t="s">
        <v>1740</v>
      </c>
    </row>
    <row r="2114" spans="12:13">
      <c r="L2114" s="65">
        <v>463120</v>
      </c>
      <c r="M2114" t="s">
        <v>1741</v>
      </c>
    </row>
    <row r="2115" spans="12:13">
      <c r="L2115" s="65">
        <v>463121</v>
      </c>
      <c r="M2115" t="s">
        <v>1742</v>
      </c>
    </row>
    <row r="2116" spans="12:13">
      <c r="L2116" s="65">
        <v>463122</v>
      </c>
      <c r="M2116" t="s">
        <v>1743</v>
      </c>
    </row>
    <row r="2117" spans="12:13">
      <c r="L2117" s="65">
        <v>463130</v>
      </c>
      <c r="M2117" t="s">
        <v>1744</v>
      </c>
    </row>
    <row r="2118" spans="12:13">
      <c r="L2118" s="65">
        <v>463131</v>
      </c>
      <c r="M2118" t="s">
        <v>1744</v>
      </c>
    </row>
    <row r="2119" spans="12:13">
      <c r="L2119" s="65">
        <v>463132</v>
      </c>
      <c r="M2119" t="s">
        <v>1745</v>
      </c>
    </row>
    <row r="2120" spans="12:13">
      <c r="L2120" s="65">
        <v>463133</v>
      </c>
      <c r="M2120" t="s">
        <v>1746</v>
      </c>
    </row>
    <row r="2121" spans="12:13">
      <c r="L2121" s="65">
        <v>463140</v>
      </c>
      <c r="M2121" t="s">
        <v>1747</v>
      </c>
    </row>
    <row r="2122" spans="12:13">
      <c r="L2122" s="65">
        <v>463141</v>
      </c>
      <c r="M2122" t="s">
        <v>1747</v>
      </c>
    </row>
    <row r="2123" spans="12:13">
      <c r="L2123" s="65">
        <v>463142</v>
      </c>
      <c r="M2123" t="s">
        <v>1748</v>
      </c>
    </row>
    <row r="2124" spans="12:13">
      <c r="L2124" s="65">
        <v>463143</v>
      </c>
      <c r="M2124" t="s">
        <v>1749</v>
      </c>
    </row>
    <row r="2125" spans="12:13">
      <c r="L2125" s="65">
        <v>463200</v>
      </c>
      <c r="M2125" t="s">
        <v>1750</v>
      </c>
    </row>
    <row r="2126" spans="12:13">
      <c r="L2126" s="65">
        <v>463210</v>
      </c>
      <c r="M2126" t="s">
        <v>1751</v>
      </c>
    </row>
    <row r="2127" spans="12:13">
      <c r="L2127" s="65">
        <v>463211</v>
      </c>
      <c r="M2127" t="s">
        <v>1751</v>
      </c>
    </row>
    <row r="2128" spans="12:13">
      <c r="L2128" s="65">
        <v>463220</v>
      </c>
      <c r="M2128" t="s">
        <v>1752</v>
      </c>
    </row>
    <row r="2129" spans="12:13">
      <c r="L2129" s="65">
        <v>463221</v>
      </c>
      <c r="M2129" t="s">
        <v>1753</v>
      </c>
    </row>
    <row r="2130" spans="12:13">
      <c r="L2130" s="65">
        <v>463222</v>
      </c>
      <c r="M2130" t="s">
        <v>1754</v>
      </c>
    </row>
    <row r="2131" spans="12:13">
      <c r="L2131" s="65">
        <v>463230</v>
      </c>
      <c r="M2131" t="s">
        <v>1755</v>
      </c>
    </row>
    <row r="2132" spans="12:13">
      <c r="L2132" s="65">
        <v>463231</v>
      </c>
      <c r="M2132" t="s">
        <v>1755</v>
      </c>
    </row>
    <row r="2133" spans="12:13">
      <c r="L2133" s="65">
        <v>463240</v>
      </c>
      <c r="M2133" t="s">
        <v>1756</v>
      </c>
    </row>
    <row r="2134" spans="12:13">
      <c r="L2134" s="65">
        <v>463241</v>
      </c>
      <c r="M2134" t="s">
        <v>1756</v>
      </c>
    </row>
    <row r="2135" spans="12:13">
      <c r="L2135" s="65">
        <v>464000</v>
      </c>
      <c r="M2135" t="s">
        <v>1757</v>
      </c>
    </row>
    <row r="2136" spans="12:13">
      <c r="L2136" s="65">
        <v>464100</v>
      </c>
      <c r="M2136" t="s">
        <v>1758</v>
      </c>
    </row>
    <row r="2137" spans="12:13">
      <c r="L2137" s="65">
        <v>464110</v>
      </c>
      <c r="M2137" t="s">
        <v>1759</v>
      </c>
    </row>
    <row r="2138" spans="12:13">
      <c r="L2138" s="65">
        <v>464111</v>
      </c>
      <c r="M2138" t="s">
        <v>1759</v>
      </c>
    </row>
    <row r="2139" spans="12:13">
      <c r="L2139" s="65">
        <v>464112</v>
      </c>
      <c r="M2139" t="s">
        <v>1760</v>
      </c>
    </row>
    <row r="2140" spans="12:13">
      <c r="L2140" s="65">
        <v>464113</v>
      </c>
      <c r="M2140" t="s">
        <v>1761</v>
      </c>
    </row>
    <row r="2141" spans="12:13">
      <c r="L2141" s="65">
        <v>464120</v>
      </c>
      <c r="M2141" t="s">
        <v>1762</v>
      </c>
    </row>
    <row r="2142" spans="12:13">
      <c r="L2142" s="65">
        <v>464121</v>
      </c>
      <c r="M2142" t="s">
        <v>1763</v>
      </c>
    </row>
    <row r="2143" spans="12:13">
      <c r="L2143" s="65">
        <v>464130</v>
      </c>
      <c r="M2143" t="s">
        <v>1764</v>
      </c>
    </row>
    <row r="2144" spans="12:13">
      <c r="L2144" s="65">
        <v>464131</v>
      </c>
      <c r="M2144" t="s">
        <v>1765</v>
      </c>
    </row>
    <row r="2145" spans="12:13">
      <c r="L2145" s="65">
        <v>464140</v>
      </c>
      <c r="M2145" t="s">
        <v>1766</v>
      </c>
    </row>
    <row r="2146" spans="12:13">
      <c r="L2146" s="65">
        <v>464141</v>
      </c>
      <c r="M2146" t="s">
        <v>1767</v>
      </c>
    </row>
    <row r="2147" spans="12:13">
      <c r="L2147" s="65">
        <v>464150</v>
      </c>
      <c r="M2147" t="s">
        <v>1768</v>
      </c>
    </row>
    <row r="2148" spans="12:13">
      <c r="L2148" s="65">
        <v>464151</v>
      </c>
      <c r="M2148" t="s">
        <v>1768</v>
      </c>
    </row>
    <row r="2149" spans="12:13">
      <c r="L2149" s="65">
        <v>464200</v>
      </c>
      <c r="M2149" t="s">
        <v>1769</v>
      </c>
    </row>
    <row r="2150" spans="12:13">
      <c r="L2150" s="65">
        <v>464210</v>
      </c>
      <c r="M2150" t="s">
        <v>1770</v>
      </c>
    </row>
    <row r="2151" spans="12:13">
      <c r="L2151" s="65">
        <v>464211</v>
      </c>
      <c r="M2151" t="s">
        <v>1770</v>
      </c>
    </row>
    <row r="2152" spans="12:13">
      <c r="L2152" s="65">
        <v>464212</v>
      </c>
      <c r="M2152" t="s">
        <v>1771</v>
      </c>
    </row>
    <row r="2153" spans="12:13">
      <c r="L2153" s="65">
        <v>464213</v>
      </c>
      <c r="M2153" t="s">
        <v>1772</v>
      </c>
    </row>
    <row r="2154" spans="12:13">
      <c r="L2154" s="65">
        <v>464220</v>
      </c>
      <c r="M2154" t="s">
        <v>1773</v>
      </c>
    </row>
    <row r="2155" spans="12:13">
      <c r="L2155" s="65">
        <v>464221</v>
      </c>
      <c r="M2155" t="s">
        <v>1773</v>
      </c>
    </row>
    <row r="2156" spans="12:13">
      <c r="L2156" s="65">
        <v>464250</v>
      </c>
      <c r="M2156" t="s">
        <v>1774</v>
      </c>
    </row>
    <row r="2157" spans="12:13">
      <c r="L2157" s="65">
        <v>464251</v>
      </c>
      <c r="M2157" t="s">
        <v>1774</v>
      </c>
    </row>
    <row r="2158" spans="12:13">
      <c r="L2158" s="65">
        <v>465000</v>
      </c>
      <c r="M2158" t="s">
        <v>1775</v>
      </c>
    </row>
    <row r="2159" spans="12:13">
      <c r="L2159" s="65">
        <v>465100</v>
      </c>
      <c r="M2159" t="s">
        <v>1776</v>
      </c>
    </row>
    <row r="2160" spans="12:13">
      <c r="L2160" s="65">
        <v>465110</v>
      </c>
      <c r="M2160" t="s">
        <v>1776</v>
      </c>
    </row>
    <row r="2161" spans="12:13">
      <c r="L2161" s="65">
        <v>465111</v>
      </c>
      <c r="M2161" t="s">
        <v>1776</v>
      </c>
    </row>
    <row r="2162" spans="12:13">
      <c r="L2162" s="65">
        <v>465112</v>
      </c>
      <c r="M2162" t="s">
        <v>1777</v>
      </c>
    </row>
    <row r="2163" spans="12:13">
      <c r="L2163" s="65">
        <v>465200</v>
      </c>
      <c r="M2163" t="s">
        <v>1778</v>
      </c>
    </row>
    <row r="2164" spans="12:13">
      <c r="L2164" s="65">
        <v>465210</v>
      </c>
      <c r="M2164" t="s">
        <v>1778</v>
      </c>
    </row>
    <row r="2165" spans="12:13">
      <c r="L2165" s="65">
        <v>465211</v>
      </c>
      <c r="M2165" t="s">
        <v>1778</v>
      </c>
    </row>
    <row r="2166" spans="12:13">
      <c r="L2166" s="65">
        <v>470000</v>
      </c>
      <c r="M2166" t="s">
        <v>1779</v>
      </c>
    </row>
    <row r="2167" spans="12:13">
      <c r="L2167" s="65">
        <v>471000</v>
      </c>
      <c r="M2167" t="s">
        <v>1780</v>
      </c>
    </row>
    <row r="2168" spans="12:13">
      <c r="L2168" s="65">
        <v>471100</v>
      </c>
      <c r="M2168" t="s">
        <v>1781</v>
      </c>
    </row>
    <row r="2169" spans="12:13">
      <c r="L2169" s="65">
        <v>471110</v>
      </c>
      <c r="M2169" t="s">
        <v>1782</v>
      </c>
    </row>
    <row r="2170" spans="12:13">
      <c r="L2170" s="65">
        <v>471111</v>
      </c>
      <c r="M2170" t="s">
        <v>1783</v>
      </c>
    </row>
    <row r="2171" spans="12:13">
      <c r="L2171" s="65">
        <v>471112</v>
      </c>
      <c r="M2171" t="s">
        <v>1784</v>
      </c>
    </row>
    <row r="2172" spans="12:13">
      <c r="L2172" s="65">
        <v>471113</v>
      </c>
      <c r="M2172" t="s">
        <v>1785</v>
      </c>
    </row>
    <row r="2173" spans="12:13">
      <c r="L2173" s="65">
        <v>471114</v>
      </c>
      <c r="M2173" t="s">
        <v>1786</v>
      </c>
    </row>
    <row r="2174" spans="12:13">
      <c r="L2174" s="65">
        <v>471120</v>
      </c>
      <c r="M2174" t="s">
        <v>1787</v>
      </c>
    </row>
    <row r="2175" spans="12:13">
      <c r="L2175" s="65">
        <v>471121</v>
      </c>
      <c r="M2175" t="s">
        <v>1788</v>
      </c>
    </row>
    <row r="2176" spans="12:13">
      <c r="L2176" s="65">
        <v>471122</v>
      </c>
      <c r="M2176" t="s">
        <v>1789</v>
      </c>
    </row>
    <row r="2177" spans="12:13">
      <c r="L2177" s="65">
        <v>471123</v>
      </c>
      <c r="M2177" t="s">
        <v>1790</v>
      </c>
    </row>
    <row r="2178" spans="12:13">
      <c r="L2178" s="65">
        <v>471124</v>
      </c>
      <c r="M2178" t="s">
        <v>1791</v>
      </c>
    </row>
    <row r="2179" spans="12:13">
      <c r="L2179" s="65">
        <v>471125</v>
      </c>
      <c r="M2179" t="s">
        <v>1792</v>
      </c>
    </row>
    <row r="2180" spans="12:13">
      <c r="L2180" s="65">
        <v>471129</v>
      </c>
      <c r="M2180" t="s">
        <v>1793</v>
      </c>
    </row>
    <row r="2181" spans="12:13">
      <c r="L2181" s="65">
        <v>471130</v>
      </c>
      <c r="M2181" t="s">
        <v>1794</v>
      </c>
    </row>
    <row r="2182" spans="12:13">
      <c r="L2182" s="65">
        <v>471131</v>
      </c>
      <c r="M2182" t="s">
        <v>1795</v>
      </c>
    </row>
    <row r="2183" spans="12:13">
      <c r="L2183" s="65">
        <v>471132</v>
      </c>
      <c r="M2183" t="s">
        <v>1796</v>
      </c>
    </row>
    <row r="2184" spans="12:13">
      <c r="L2184" s="65">
        <v>471133</v>
      </c>
      <c r="M2184" t="s">
        <v>1797</v>
      </c>
    </row>
    <row r="2185" spans="12:13">
      <c r="L2185" s="65">
        <v>471134</v>
      </c>
      <c r="M2185" t="s">
        <v>1798</v>
      </c>
    </row>
    <row r="2186" spans="12:13">
      <c r="L2186" s="65">
        <v>471135</v>
      </c>
      <c r="M2186" t="s">
        <v>1799</v>
      </c>
    </row>
    <row r="2187" spans="12:13">
      <c r="L2187" s="65">
        <v>471136</v>
      </c>
      <c r="M2187" t="s">
        <v>1800</v>
      </c>
    </row>
    <row r="2188" spans="12:13">
      <c r="L2188" s="65">
        <v>471137</v>
      </c>
      <c r="M2188" t="s">
        <v>1801</v>
      </c>
    </row>
    <row r="2189" spans="12:13">
      <c r="L2189" s="65">
        <v>471139</v>
      </c>
      <c r="M2189" t="s">
        <v>1802</v>
      </c>
    </row>
    <row r="2190" spans="12:13">
      <c r="L2190" s="65">
        <v>471140</v>
      </c>
      <c r="M2190" t="s">
        <v>1803</v>
      </c>
    </row>
    <row r="2191" spans="12:13">
      <c r="L2191" s="65">
        <v>471141</v>
      </c>
      <c r="M2191" t="s">
        <v>1804</v>
      </c>
    </row>
    <row r="2192" spans="12:13">
      <c r="L2192" s="65">
        <v>471142</v>
      </c>
      <c r="M2192" t="s">
        <v>1805</v>
      </c>
    </row>
    <row r="2193" spans="12:13">
      <c r="L2193" s="65">
        <v>471143</v>
      </c>
      <c r="M2193" t="s">
        <v>1806</v>
      </c>
    </row>
    <row r="2194" spans="12:13">
      <c r="L2194" s="65">
        <v>471144</v>
      </c>
      <c r="M2194" t="s">
        <v>1807</v>
      </c>
    </row>
    <row r="2195" spans="12:13">
      <c r="L2195" s="65">
        <v>471149</v>
      </c>
      <c r="M2195" t="s">
        <v>1808</v>
      </c>
    </row>
    <row r="2196" spans="12:13">
      <c r="L2196" s="65">
        <v>471190</v>
      </c>
      <c r="M2196" t="s">
        <v>1809</v>
      </c>
    </row>
    <row r="2197" spans="12:13">
      <c r="L2197" s="65">
        <v>471191</v>
      </c>
      <c r="M2197" t="s">
        <v>1810</v>
      </c>
    </row>
    <row r="2198" spans="12:13">
      <c r="L2198" s="65">
        <v>471192</v>
      </c>
      <c r="M2198" t="s">
        <v>1811</v>
      </c>
    </row>
    <row r="2199" spans="12:13">
      <c r="L2199" s="65">
        <v>471193</v>
      </c>
      <c r="M2199" t="s">
        <v>1812</v>
      </c>
    </row>
    <row r="2200" spans="12:13">
      <c r="L2200" s="65">
        <v>471194</v>
      </c>
      <c r="M2200" t="s">
        <v>1813</v>
      </c>
    </row>
    <row r="2201" spans="12:13">
      <c r="L2201" s="65">
        <v>471195</v>
      </c>
      <c r="M2201" t="s">
        <v>1814</v>
      </c>
    </row>
    <row r="2202" spans="12:13">
      <c r="L2202" s="65">
        <v>471199</v>
      </c>
      <c r="M2202" t="s">
        <v>1815</v>
      </c>
    </row>
    <row r="2203" spans="12:13">
      <c r="L2203" s="65">
        <v>471200</v>
      </c>
      <c r="M2203" t="s">
        <v>1816</v>
      </c>
    </row>
    <row r="2204" spans="12:13">
      <c r="L2204" s="65">
        <v>471210</v>
      </c>
      <c r="M2204" t="s">
        <v>1817</v>
      </c>
    </row>
    <row r="2205" spans="12:13">
      <c r="L2205" s="65">
        <v>471211</v>
      </c>
      <c r="M2205" t="s">
        <v>1818</v>
      </c>
    </row>
    <row r="2206" spans="12:13">
      <c r="L2206" s="65">
        <v>471212</v>
      </c>
      <c r="M2206" t="s">
        <v>1819</v>
      </c>
    </row>
    <row r="2207" spans="12:13">
      <c r="L2207" s="65">
        <v>471213</v>
      </c>
      <c r="M2207" t="s">
        <v>1820</v>
      </c>
    </row>
    <row r="2208" spans="12:13">
      <c r="L2208" s="65">
        <v>471214</v>
      </c>
      <c r="M2208" t="s">
        <v>1821</v>
      </c>
    </row>
    <row r="2209" spans="12:13">
      <c r="L2209" s="65">
        <v>471215</v>
      </c>
      <c r="M2209" t="s">
        <v>1822</v>
      </c>
    </row>
    <row r="2210" spans="12:13">
      <c r="L2210" s="65">
        <v>471216</v>
      </c>
      <c r="M2210" t="s">
        <v>1823</v>
      </c>
    </row>
    <row r="2211" spans="12:13">
      <c r="L2211" s="65">
        <v>471217</v>
      </c>
      <c r="M2211" t="s">
        <v>1824</v>
      </c>
    </row>
    <row r="2212" spans="12:13">
      <c r="L2212" s="65">
        <v>471219</v>
      </c>
      <c r="M2212" t="s">
        <v>1825</v>
      </c>
    </row>
    <row r="2213" spans="12:13">
      <c r="L2213" s="65">
        <v>471220</v>
      </c>
      <c r="M2213" t="s">
        <v>1826</v>
      </c>
    </row>
    <row r="2214" spans="12:13">
      <c r="L2214" s="65">
        <v>471221</v>
      </c>
      <c r="M2214" t="s">
        <v>1507</v>
      </c>
    </row>
    <row r="2215" spans="12:13">
      <c r="L2215" s="65">
        <v>471222</v>
      </c>
      <c r="M2215" t="s">
        <v>1827</v>
      </c>
    </row>
    <row r="2216" spans="12:13">
      <c r="L2216" s="65">
        <v>471223</v>
      </c>
      <c r="M2216" t="s">
        <v>1828</v>
      </c>
    </row>
    <row r="2217" spans="12:13">
      <c r="L2217" s="65">
        <v>471224</v>
      </c>
      <c r="M2217" t="s">
        <v>1829</v>
      </c>
    </row>
    <row r="2218" spans="12:13">
      <c r="L2218" s="65">
        <v>471229</v>
      </c>
      <c r="M2218" t="s">
        <v>1830</v>
      </c>
    </row>
    <row r="2219" spans="12:13">
      <c r="L2219" s="65">
        <v>471230</v>
      </c>
      <c r="M2219" t="s">
        <v>1831</v>
      </c>
    </row>
    <row r="2220" spans="12:13">
      <c r="L2220" s="65">
        <v>471231</v>
      </c>
      <c r="M2220" t="s">
        <v>1832</v>
      </c>
    </row>
    <row r="2221" spans="12:13">
      <c r="L2221" s="65">
        <v>471232</v>
      </c>
      <c r="M2221" t="s">
        <v>1833</v>
      </c>
    </row>
    <row r="2222" spans="12:13">
      <c r="L2222" s="65">
        <v>471240</v>
      </c>
      <c r="M2222" t="s">
        <v>1834</v>
      </c>
    </row>
    <row r="2223" spans="12:13">
      <c r="L2223" s="65">
        <v>471241</v>
      </c>
      <c r="M2223" t="s">
        <v>1835</v>
      </c>
    </row>
    <row r="2224" spans="12:13">
      <c r="L2224" s="65">
        <v>471242</v>
      </c>
      <c r="M2224" t="s">
        <v>1836</v>
      </c>
    </row>
    <row r="2225" spans="12:13">
      <c r="L2225" s="65">
        <v>471243</v>
      </c>
      <c r="M2225" t="s">
        <v>1837</v>
      </c>
    </row>
    <row r="2226" spans="12:13">
      <c r="L2226" s="65">
        <v>471250</v>
      </c>
      <c r="M2226" t="s">
        <v>1838</v>
      </c>
    </row>
    <row r="2227" spans="12:13">
      <c r="L2227" s="65">
        <v>471251</v>
      </c>
      <c r="M2227" t="s">
        <v>1839</v>
      </c>
    </row>
    <row r="2228" spans="12:13">
      <c r="L2228" s="65">
        <v>471252</v>
      </c>
      <c r="M2228" t="s">
        <v>1840</v>
      </c>
    </row>
    <row r="2229" spans="12:13">
      <c r="L2229" s="65">
        <v>471253</v>
      </c>
      <c r="M2229" t="s">
        <v>1841</v>
      </c>
    </row>
    <row r="2230" spans="12:13">
      <c r="L2230" s="65">
        <v>471260</v>
      </c>
      <c r="M2230" t="s">
        <v>1842</v>
      </c>
    </row>
    <row r="2231" spans="12:13">
      <c r="L2231" s="65">
        <v>471261</v>
      </c>
      <c r="M2231" t="s">
        <v>1843</v>
      </c>
    </row>
    <row r="2232" spans="12:13">
      <c r="L2232" s="65">
        <v>471262</v>
      </c>
      <c r="M2232" t="s">
        <v>1844</v>
      </c>
    </row>
    <row r="2233" spans="12:13">
      <c r="L2233" s="65">
        <v>471263</v>
      </c>
      <c r="M2233" t="s">
        <v>1845</v>
      </c>
    </row>
    <row r="2234" spans="12:13">
      <c r="L2234" s="65">
        <v>471290</v>
      </c>
      <c r="M2234" t="s">
        <v>1846</v>
      </c>
    </row>
    <row r="2235" spans="12:13">
      <c r="L2235" s="65">
        <v>471291</v>
      </c>
      <c r="M2235" t="s">
        <v>1847</v>
      </c>
    </row>
    <row r="2236" spans="12:13">
      <c r="L2236" s="65">
        <v>471292</v>
      </c>
      <c r="M2236" t="s">
        <v>1814</v>
      </c>
    </row>
    <row r="2237" spans="12:13">
      <c r="L2237" s="65">
        <v>471299</v>
      </c>
      <c r="M2237" t="s">
        <v>1848</v>
      </c>
    </row>
    <row r="2238" spans="12:13">
      <c r="L2238" s="65">
        <v>471900</v>
      </c>
      <c r="M2238" t="s">
        <v>1849</v>
      </c>
    </row>
    <row r="2239" spans="12:13">
      <c r="L2239" s="65">
        <v>471910</v>
      </c>
      <c r="M2239" t="s">
        <v>1850</v>
      </c>
    </row>
    <row r="2240" spans="12:13">
      <c r="L2240" s="65">
        <v>471911</v>
      </c>
      <c r="M2240" t="s">
        <v>1850</v>
      </c>
    </row>
    <row r="2241" spans="12:13">
      <c r="L2241" s="65">
        <v>471912</v>
      </c>
      <c r="M2241" t="s">
        <v>1851</v>
      </c>
    </row>
    <row r="2242" spans="12:13">
      <c r="L2242" s="65">
        <v>471913</v>
      </c>
      <c r="M2242" t="s">
        <v>1852</v>
      </c>
    </row>
    <row r="2243" spans="12:13">
      <c r="L2243" s="65">
        <v>471914</v>
      </c>
      <c r="M2243" t="s">
        <v>1853</v>
      </c>
    </row>
    <row r="2244" spans="12:13">
      <c r="L2244" s="65">
        <v>471915</v>
      </c>
      <c r="M2244" t="s">
        <v>1854</v>
      </c>
    </row>
    <row r="2245" spans="12:13">
      <c r="L2245" s="65">
        <v>471920</v>
      </c>
      <c r="M2245" t="s">
        <v>1855</v>
      </c>
    </row>
    <row r="2246" spans="12:13">
      <c r="L2246" s="65">
        <v>471921</v>
      </c>
      <c r="M2246" t="s">
        <v>1855</v>
      </c>
    </row>
    <row r="2247" spans="12:13">
      <c r="L2247" s="65">
        <v>471922</v>
      </c>
      <c r="M2247" t="s">
        <v>1856</v>
      </c>
    </row>
    <row r="2248" spans="12:13">
      <c r="L2248" s="65">
        <v>471923</v>
      </c>
      <c r="M2248" t="s">
        <v>1857</v>
      </c>
    </row>
    <row r="2249" spans="12:13">
      <c r="L2249" s="65">
        <v>471930</v>
      </c>
      <c r="M2249" t="s">
        <v>1858</v>
      </c>
    </row>
    <row r="2250" spans="12:13">
      <c r="L2250" s="65">
        <v>471931</v>
      </c>
      <c r="M2250" t="s">
        <v>1859</v>
      </c>
    </row>
    <row r="2251" spans="12:13">
      <c r="L2251" s="65">
        <v>471940</v>
      </c>
      <c r="M2251" t="s">
        <v>1860</v>
      </c>
    </row>
    <row r="2252" spans="12:13">
      <c r="L2252" s="65">
        <v>471941</v>
      </c>
      <c r="M2252" t="s">
        <v>1861</v>
      </c>
    </row>
    <row r="2253" spans="12:13">
      <c r="L2253" s="65">
        <v>471942</v>
      </c>
      <c r="M2253" t="s">
        <v>1862</v>
      </c>
    </row>
    <row r="2254" spans="12:13">
      <c r="L2254" s="65">
        <v>471943</v>
      </c>
      <c r="M2254" t="s">
        <v>1863</v>
      </c>
    </row>
    <row r="2255" spans="12:13">
      <c r="L2255" s="65">
        <v>471950</v>
      </c>
      <c r="M2255" t="s">
        <v>1864</v>
      </c>
    </row>
    <row r="2256" spans="12:13">
      <c r="L2256" s="65">
        <v>471951</v>
      </c>
      <c r="M2256" t="s">
        <v>1864</v>
      </c>
    </row>
    <row r="2257" spans="12:13">
      <c r="L2257" s="65">
        <v>472000</v>
      </c>
      <c r="M2257" t="s">
        <v>1865</v>
      </c>
    </row>
    <row r="2258" spans="12:13">
      <c r="L2258" s="65">
        <v>472100</v>
      </c>
      <c r="M2258" t="s">
        <v>1866</v>
      </c>
    </row>
    <row r="2259" spans="12:13">
      <c r="L2259" s="65">
        <v>472110</v>
      </c>
      <c r="M2259" t="s">
        <v>1867</v>
      </c>
    </row>
    <row r="2260" spans="12:13">
      <c r="L2260" s="65">
        <v>472111</v>
      </c>
      <c r="M2260" t="s">
        <v>1867</v>
      </c>
    </row>
    <row r="2261" spans="12:13">
      <c r="L2261" s="65">
        <v>472120</v>
      </c>
      <c r="M2261" t="s">
        <v>1868</v>
      </c>
    </row>
    <row r="2262" spans="12:13">
      <c r="L2262" s="65">
        <v>472121</v>
      </c>
      <c r="M2262" t="s">
        <v>1868</v>
      </c>
    </row>
    <row r="2263" spans="12:13">
      <c r="L2263" s="65">
        <v>472130</v>
      </c>
      <c r="M2263" t="s">
        <v>1869</v>
      </c>
    </row>
    <row r="2264" spans="12:13">
      <c r="L2264" s="65">
        <v>472131</v>
      </c>
      <c r="M2264" t="s">
        <v>1870</v>
      </c>
    </row>
    <row r="2265" spans="12:13">
      <c r="L2265" s="65">
        <v>472132</v>
      </c>
      <c r="M2265" t="s">
        <v>1871</v>
      </c>
    </row>
    <row r="2266" spans="12:13">
      <c r="L2266" s="65">
        <v>472200</v>
      </c>
      <c r="M2266" t="s">
        <v>1872</v>
      </c>
    </row>
    <row r="2267" spans="12:13">
      <c r="L2267" s="65">
        <v>472210</v>
      </c>
      <c r="M2267" t="s">
        <v>1872</v>
      </c>
    </row>
    <row r="2268" spans="12:13">
      <c r="L2268" s="65">
        <v>472211</v>
      </c>
      <c r="M2268" t="s">
        <v>1872</v>
      </c>
    </row>
    <row r="2269" spans="12:13">
      <c r="L2269" s="65">
        <v>472300</v>
      </c>
      <c r="M2269" t="s">
        <v>1873</v>
      </c>
    </row>
    <row r="2270" spans="12:13">
      <c r="L2270" s="65">
        <v>472310</v>
      </c>
      <c r="M2270" t="s">
        <v>1873</v>
      </c>
    </row>
    <row r="2271" spans="12:13">
      <c r="L2271" s="65">
        <v>472311</v>
      </c>
      <c r="M2271" t="s">
        <v>1873</v>
      </c>
    </row>
    <row r="2272" spans="12:13">
      <c r="L2272" s="65">
        <v>472400</v>
      </c>
      <c r="M2272" t="s">
        <v>1874</v>
      </c>
    </row>
    <row r="2273" spans="12:13">
      <c r="L2273" s="65">
        <v>472410</v>
      </c>
      <c r="M2273" t="s">
        <v>1874</v>
      </c>
    </row>
    <row r="2274" spans="12:13">
      <c r="L2274" s="65">
        <v>472411</v>
      </c>
      <c r="M2274" t="s">
        <v>1874</v>
      </c>
    </row>
    <row r="2275" spans="12:13">
      <c r="L2275" s="65">
        <v>472500</v>
      </c>
      <c r="M2275" t="s">
        <v>1875</v>
      </c>
    </row>
    <row r="2276" spans="12:13">
      <c r="L2276" s="65">
        <v>472510</v>
      </c>
      <c r="M2276" t="s">
        <v>1876</v>
      </c>
    </row>
    <row r="2277" spans="12:13">
      <c r="L2277" s="65">
        <v>472511</v>
      </c>
      <c r="M2277" t="s">
        <v>1876</v>
      </c>
    </row>
    <row r="2278" spans="12:13">
      <c r="L2278" s="65">
        <v>472520</v>
      </c>
      <c r="M2278" t="s">
        <v>1877</v>
      </c>
    </row>
    <row r="2279" spans="12:13">
      <c r="L2279" s="65">
        <v>472521</v>
      </c>
      <c r="M2279" t="s">
        <v>1877</v>
      </c>
    </row>
    <row r="2280" spans="12:13">
      <c r="L2280" s="65">
        <v>472600</v>
      </c>
      <c r="M2280" t="s">
        <v>1878</v>
      </c>
    </row>
    <row r="2281" spans="12:13">
      <c r="L2281" s="65">
        <v>472610</v>
      </c>
      <c r="M2281" t="s">
        <v>1878</v>
      </c>
    </row>
    <row r="2282" spans="12:13">
      <c r="L2282" s="65">
        <v>472611</v>
      </c>
      <c r="M2282" t="s">
        <v>1878</v>
      </c>
    </row>
    <row r="2283" spans="12:13">
      <c r="L2283" s="65">
        <v>472700</v>
      </c>
      <c r="M2283" t="s">
        <v>1879</v>
      </c>
    </row>
    <row r="2284" spans="12:13">
      <c r="L2284" s="65">
        <v>472710</v>
      </c>
      <c r="M2284" t="s">
        <v>1880</v>
      </c>
    </row>
    <row r="2285" spans="12:13">
      <c r="L2285" s="65">
        <v>472711</v>
      </c>
      <c r="M2285" t="s">
        <v>1881</v>
      </c>
    </row>
    <row r="2286" spans="12:13">
      <c r="L2286" s="65">
        <v>472712</v>
      </c>
      <c r="M2286" t="s">
        <v>1882</v>
      </c>
    </row>
    <row r="2287" spans="12:13">
      <c r="L2287" s="65">
        <v>472713</v>
      </c>
      <c r="M2287" t="s">
        <v>1883</v>
      </c>
    </row>
    <row r="2288" spans="12:13">
      <c r="L2288" s="65">
        <v>472714</v>
      </c>
      <c r="M2288" t="s">
        <v>1884</v>
      </c>
    </row>
    <row r="2289" spans="12:13">
      <c r="L2289" s="65">
        <v>472715</v>
      </c>
      <c r="M2289" t="s">
        <v>1885</v>
      </c>
    </row>
    <row r="2290" spans="12:13">
      <c r="L2290" s="65">
        <v>472716</v>
      </c>
      <c r="M2290" t="s">
        <v>1886</v>
      </c>
    </row>
    <row r="2291" spans="12:13">
      <c r="L2291" s="65">
        <v>472717</v>
      </c>
      <c r="M2291" t="s">
        <v>1887</v>
      </c>
    </row>
    <row r="2292" spans="12:13">
      <c r="L2292" s="65">
        <v>472718</v>
      </c>
      <c r="M2292" t="s">
        <v>1432</v>
      </c>
    </row>
    <row r="2293" spans="12:13">
      <c r="L2293" s="65">
        <v>472719</v>
      </c>
      <c r="M2293" t="s">
        <v>1888</v>
      </c>
    </row>
    <row r="2294" spans="12:13">
      <c r="L2294" s="65">
        <v>472720</v>
      </c>
      <c r="M2294" t="s">
        <v>1889</v>
      </c>
    </row>
    <row r="2295" spans="12:13">
      <c r="L2295" s="65">
        <v>472721</v>
      </c>
      <c r="M2295" t="s">
        <v>1889</v>
      </c>
    </row>
    <row r="2296" spans="12:13">
      <c r="L2296" s="65">
        <v>472730</v>
      </c>
      <c r="M2296" t="s">
        <v>1890</v>
      </c>
    </row>
    <row r="2297" spans="12:13">
      <c r="L2297" s="65">
        <v>472731</v>
      </c>
      <c r="M2297" t="s">
        <v>1891</v>
      </c>
    </row>
    <row r="2298" spans="12:13">
      <c r="L2298" s="65">
        <v>472732</v>
      </c>
      <c r="M2298" t="s">
        <v>1892</v>
      </c>
    </row>
    <row r="2299" spans="12:13">
      <c r="L2299" s="65">
        <v>472740</v>
      </c>
      <c r="M2299" t="s">
        <v>1893</v>
      </c>
    </row>
    <row r="2300" spans="12:13">
      <c r="L2300" s="65">
        <v>472741</v>
      </c>
      <c r="M2300" t="s">
        <v>1893</v>
      </c>
    </row>
    <row r="2301" spans="12:13">
      <c r="L2301" s="65">
        <v>472742</v>
      </c>
      <c r="M2301" t="s">
        <v>1894</v>
      </c>
    </row>
    <row r="2302" spans="12:13">
      <c r="L2302" s="65">
        <v>472800</v>
      </c>
      <c r="M2302" t="s">
        <v>1895</v>
      </c>
    </row>
    <row r="2303" spans="12:13">
      <c r="L2303" s="65">
        <v>472810</v>
      </c>
      <c r="M2303" t="s">
        <v>1895</v>
      </c>
    </row>
    <row r="2304" spans="12:13">
      <c r="L2304" s="65">
        <v>472811</v>
      </c>
      <c r="M2304" t="s">
        <v>1895</v>
      </c>
    </row>
    <row r="2305" spans="12:13">
      <c r="L2305" s="65">
        <v>472900</v>
      </c>
      <c r="M2305" t="s">
        <v>1896</v>
      </c>
    </row>
    <row r="2306" spans="12:13">
      <c r="L2306" s="65">
        <v>472910</v>
      </c>
      <c r="M2306" t="s">
        <v>1897</v>
      </c>
    </row>
    <row r="2307" spans="12:13">
      <c r="L2307" s="65">
        <v>472911</v>
      </c>
      <c r="M2307" t="s">
        <v>1897</v>
      </c>
    </row>
    <row r="2308" spans="12:13">
      <c r="L2308" s="65">
        <v>472920</v>
      </c>
      <c r="M2308" t="s">
        <v>1898</v>
      </c>
    </row>
    <row r="2309" spans="12:13">
      <c r="L2309" s="65">
        <v>472921</v>
      </c>
      <c r="M2309" t="s">
        <v>1899</v>
      </c>
    </row>
    <row r="2310" spans="12:13">
      <c r="L2310" s="65">
        <v>472922</v>
      </c>
      <c r="M2310" t="s">
        <v>1900</v>
      </c>
    </row>
    <row r="2311" spans="12:13">
      <c r="L2311" s="65">
        <v>472930</v>
      </c>
      <c r="M2311" t="s">
        <v>1807</v>
      </c>
    </row>
    <row r="2312" spans="12:13">
      <c r="L2312" s="65">
        <v>472931</v>
      </c>
      <c r="M2312" t="s">
        <v>1807</v>
      </c>
    </row>
    <row r="2313" spans="12:13">
      <c r="L2313" s="65">
        <v>480000</v>
      </c>
      <c r="M2313" t="s">
        <v>1901</v>
      </c>
    </row>
    <row r="2314" spans="12:13">
      <c r="L2314" s="65">
        <v>481000</v>
      </c>
      <c r="M2314" t="s">
        <v>1902</v>
      </c>
    </row>
    <row r="2315" spans="12:13">
      <c r="L2315" s="65">
        <v>481100</v>
      </c>
      <c r="M2315" t="s">
        <v>1903</v>
      </c>
    </row>
    <row r="2316" spans="12:13">
      <c r="L2316" s="65">
        <v>481110</v>
      </c>
      <c r="M2316" t="s">
        <v>1903</v>
      </c>
    </row>
    <row r="2317" spans="12:13">
      <c r="L2317" s="65">
        <v>481111</v>
      </c>
      <c r="M2317" t="s">
        <v>1904</v>
      </c>
    </row>
    <row r="2318" spans="12:13">
      <c r="L2318" s="65">
        <v>481112</v>
      </c>
      <c r="M2318" t="s">
        <v>1905</v>
      </c>
    </row>
    <row r="2319" spans="12:13">
      <c r="L2319" s="65">
        <v>481113</v>
      </c>
      <c r="M2319" t="s">
        <v>1906</v>
      </c>
    </row>
    <row r="2320" spans="12:13">
      <c r="L2320" s="65">
        <v>481120</v>
      </c>
      <c r="M2320" t="s">
        <v>1907</v>
      </c>
    </row>
    <row r="2321" spans="12:13">
      <c r="L2321" s="65">
        <v>481121</v>
      </c>
      <c r="M2321" t="s">
        <v>1908</v>
      </c>
    </row>
    <row r="2322" spans="12:13">
      <c r="L2322" s="65">
        <v>481130</v>
      </c>
      <c r="M2322" t="s">
        <v>1909</v>
      </c>
    </row>
    <row r="2323" spans="12:13">
      <c r="L2323" s="65">
        <v>481131</v>
      </c>
      <c r="M2323" t="s">
        <v>1909</v>
      </c>
    </row>
    <row r="2324" spans="12:13">
      <c r="L2324" s="65">
        <v>481900</v>
      </c>
      <c r="M2324" t="s">
        <v>1910</v>
      </c>
    </row>
    <row r="2325" spans="12:13">
      <c r="L2325" s="65">
        <v>481910</v>
      </c>
      <c r="M2325" t="s">
        <v>1911</v>
      </c>
    </row>
    <row r="2326" spans="12:13">
      <c r="L2326" s="65">
        <v>481911</v>
      </c>
      <c r="M2326" t="s">
        <v>1911</v>
      </c>
    </row>
    <row r="2327" spans="12:13">
      <c r="L2327" s="65">
        <v>481920</v>
      </c>
      <c r="M2327" t="s">
        <v>1912</v>
      </c>
    </row>
    <row r="2328" spans="12:13">
      <c r="L2328" s="65">
        <v>481921</v>
      </c>
      <c r="M2328" t="s">
        <v>1912</v>
      </c>
    </row>
    <row r="2329" spans="12:13">
      <c r="L2329" s="65">
        <v>481930</v>
      </c>
      <c r="M2329" t="s">
        <v>1913</v>
      </c>
    </row>
    <row r="2330" spans="12:13">
      <c r="L2330" s="65">
        <v>481931</v>
      </c>
      <c r="M2330" t="s">
        <v>1913</v>
      </c>
    </row>
    <row r="2331" spans="12:13">
      <c r="L2331" s="65">
        <v>481940</v>
      </c>
      <c r="M2331" t="s">
        <v>1914</v>
      </c>
    </row>
    <row r="2332" spans="12:13">
      <c r="L2332" s="65">
        <v>481941</v>
      </c>
      <c r="M2332" t="s">
        <v>1915</v>
      </c>
    </row>
    <row r="2333" spans="12:13">
      <c r="L2333" s="65">
        <v>481942</v>
      </c>
      <c r="M2333" t="s">
        <v>1916</v>
      </c>
    </row>
    <row r="2334" spans="12:13">
      <c r="L2334" s="65">
        <v>481950</v>
      </c>
      <c r="M2334" t="s">
        <v>1917</v>
      </c>
    </row>
    <row r="2335" spans="12:13">
      <c r="L2335" s="65">
        <v>481951</v>
      </c>
      <c r="M2335" t="s">
        <v>1917</v>
      </c>
    </row>
    <row r="2336" spans="12:13">
      <c r="L2336" s="65">
        <v>481960</v>
      </c>
      <c r="M2336" t="s">
        <v>1918</v>
      </c>
    </row>
    <row r="2337" spans="12:13">
      <c r="L2337" s="65">
        <v>481961</v>
      </c>
      <c r="M2337" t="s">
        <v>1919</v>
      </c>
    </row>
    <row r="2338" spans="12:13">
      <c r="L2338" s="65">
        <v>481962</v>
      </c>
      <c r="M2338" t="s">
        <v>1920</v>
      </c>
    </row>
    <row r="2339" spans="12:13">
      <c r="L2339" s="65">
        <v>481969</v>
      </c>
      <c r="M2339" t="s">
        <v>1921</v>
      </c>
    </row>
    <row r="2340" spans="12:13">
      <c r="L2340" s="65">
        <v>481990</v>
      </c>
      <c r="M2340" t="s">
        <v>1910</v>
      </c>
    </row>
    <row r="2341" spans="12:13">
      <c r="L2341" s="65">
        <v>481991</v>
      </c>
      <c r="M2341" t="s">
        <v>1910</v>
      </c>
    </row>
    <row r="2342" spans="12:13">
      <c r="L2342" s="65">
        <v>482000</v>
      </c>
      <c r="M2342" t="s">
        <v>1922</v>
      </c>
    </row>
    <row r="2343" spans="12:13">
      <c r="L2343" s="65">
        <v>482100</v>
      </c>
      <c r="M2343" t="s">
        <v>1923</v>
      </c>
    </row>
    <row r="2344" spans="12:13">
      <c r="L2344" s="65">
        <v>482110</v>
      </c>
      <c r="M2344" t="s">
        <v>1924</v>
      </c>
    </row>
    <row r="2345" spans="12:13">
      <c r="L2345" s="65">
        <v>482111</v>
      </c>
      <c r="M2345" t="s">
        <v>1925</v>
      </c>
    </row>
    <row r="2346" spans="12:13">
      <c r="L2346" s="65">
        <v>482112</v>
      </c>
      <c r="M2346" t="s">
        <v>1926</v>
      </c>
    </row>
    <row r="2347" spans="12:13">
      <c r="L2347" s="65">
        <v>482120</v>
      </c>
      <c r="M2347" t="s">
        <v>1927</v>
      </c>
    </row>
    <row r="2348" spans="12:13">
      <c r="L2348" s="65">
        <v>482121</v>
      </c>
      <c r="M2348" t="s">
        <v>1928</v>
      </c>
    </row>
    <row r="2349" spans="12:13">
      <c r="L2349" s="65">
        <v>482122</v>
      </c>
      <c r="M2349" t="s">
        <v>1929</v>
      </c>
    </row>
    <row r="2350" spans="12:13">
      <c r="L2350" s="65">
        <v>482123</v>
      </c>
      <c r="M2350" t="s">
        <v>1930</v>
      </c>
    </row>
    <row r="2351" spans="12:13">
      <c r="L2351" s="65">
        <v>482130</v>
      </c>
      <c r="M2351" t="s">
        <v>1931</v>
      </c>
    </row>
    <row r="2352" spans="12:13">
      <c r="L2352" s="65">
        <v>482131</v>
      </c>
      <c r="M2352" t="s">
        <v>1932</v>
      </c>
    </row>
    <row r="2353" spans="12:13">
      <c r="L2353" s="65">
        <v>482132</v>
      </c>
      <c r="M2353" t="s">
        <v>1933</v>
      </c>
    </row>
    <row r="2354" spans="12:13">
      <c r="L2354" s="65">
        <v>482140</v>
      </c>
      <c r="M2354" t="s">
        <v>1934</v>
      </c>
    </row>
    <row r="2355" spans="12:13">
      <c r="L2355" s="65">
        <v>482141</v>
      </c>
      <c r="M2355" t="s">
        <v>1935</v>
      </c>
    </row>
    <row r="2356" spans="12:13">
      <c r="L2356" s="65">
        <v>482190</v>
      </c>
      <c r="M2356" t="s">
        <v>1923</v>
      </c>
    </row>
    <row r="2357" spans="12:13">
      <c r="L2357" s="65">
        <v>482191</v>
      </c>
      <c r="M2357" t="s">
        <v>1923</v>
      </c>
    </row>
    <row r="2358" spans="12:13">
      <c r="L2358" s="65">
        <v>482200</v>
      </c>
      <c r="M2358" t="s">
        <v>1936</v>
      </c>
    </row>
    <row r="2359" spans="12:13">
      <c r="L2359" s="65">
        <v>482210</v>
      </c>
      <c r="M2359" t="s">
        <v>1130</v>
      </c>
    </row>
    <row r="2360" spans="12:13">
      <c r="L2360" s="65">
        <v>482211</v>
      </c>
      <c r="M2360" t="s">
        <v>1130</v>
      </c>
    </row>
    <row r="2361" spans="12:13">
      <c r="L2361" s="65">
        <v>482220</v>
      </c>
      <c r="M2361" t="s">
        <v>1131</v>
      </c>
    </row>
    <row r="2362" spans="12:13">
      <c r="L2362" s="65">
        <v>482221</v>
      </c>
      <c r="M2362" t="s">
        <v>1131</v>
      </c>
    </row>
    <row r="2363" spans="12:13">
      <c r="L2363" s="65">
        <v>482230</v>
      </c>
      <c r="M2363" t="s">
        <v>1132</v>
      </c>
    </row>
    <row r="2364" spans="12:13">
      <c r="L2364" s="65">
        <v>482231</v>
      </c>
      <c r="M2364" t="s">
        <v>1132</v>
      </c>
    </row>
    <row r="2365" spans="12:13">
      <c r="L2365" s="65">
        <v>482240</v>
      </c>
      <c r="M2365" t="s">
        <v>1133</v>
      </c>
    </row>
    <row r="2366" spans="12:13">
      <c r="L2366" s="65">
        <v>482241</v>
      </c>
      <c r="M2366" t="s">
        <v>1133</v>
      </c>
    </row>
    <row r="2367" spans="12:13">
      <c r="L2367" s="65">
        <v>482250</v>
      </c>
      <c r="M2367" t="s">
        <v>1134</v>
      </c>
    </row>
    <row r="2368" spans="12:13">
      <c r="L2368" s="65">
        <v>482251</v>
      </c>
      <c r="M2368" t="s">
        <v>1134</v>
      </c>
    </row>
    <row r="2369" spans="12:13">
      <c r="L2369" s="65">
        <v>482300</v>
      </c>
      <c r="M2369" t="s">
        <v>1937</v>
      </c>
    </row>
    <row r="2370" spans="12:13">
      <c r="L2370" s="65">
        <v>482310</v>
      </c>
      <c r="M2370" t="s">
        <v>1938</v>
      </c>
    </row>
    <row r="2371" spans="12:13">
      <c r="L2371" s="65">
        <v>482311</v>
      </c>
      <c r="M2371" t="s">
        <v>1136</v>
      </c>
    </row>
    <row r="2372" spans="12:13">
      <c r="L2372" s="65">
        <v>482312</v>
      </c>
      <c r="M2372" t="s">
        <v>1939</v>
      </c>
    </row>
    <row r="2373" spans="12:13">
      <c r="L2373" s="65">
        <v>482320</v>
      </c>
      <c r="M2373" t="s">
        <v>1137</v>
      </c>
    </row>
    <row r="2374" spans="12:13">
      <c r="L2374" s="65">
        <v>482321</v>
      </c>
      <c r="M2374" t="s">
        <v>1137</v>
      </c>
    </row>
    <row r="2375" spans="12:13">
      <c r="L2375" s="65">
        <v>482330</v>
      </c>
      <c r="M2375" t="s">
        <v>1138</v>
      </c>
    </row>
    <row r="2376" spans="12:13">
      <c r="L2376" s="65">
        <v>482331</v>
      </c>
      <c r="M2376" t="s">
        <v>1138</v>
      </c>
    </row>
    <row r="2377" spans="12:13">
      <c r="L2377" s="65">
        <v>482340</v>
      </c>
      <c r="M2377" t="s">
        <v>1139</v>
      </c>
    </row>
    <row r="2378" spans="12:13">
      <c r="L2378" s="65">
        <v>482341</v>
      </c>
      <c r="M2378" t="s">
        <v>1139</v>
      </c>
    </row>
    <row r="2379" spans="12:13">
      <c r="L2379" s="65">
        <v>483000</v>
      </c>
      <c r="M2379" t="s">
        <v>1940</v>
      </c>
    </row>
    <row r="2380" spans="12:13">
      <c r="L2380" s="65">
        <v>483100</v>
      </c>
      <c r="M2380" t="s">
        <v>1940</v>
      </c>
    </row>
    <row r="2381" spans="12:13">
      <c r="L2381" s="65">
        <v>483110</v>
      </c>
      <c r="M2381" t="s">
        <v>1940</v>
      </c>
    </row>
    <row r="2382" spans="12:13">
      <c r="L2382" s="65">
        <v>483111</v>
      </c>
      <c r="M2382" t="s">
        <v>1940</v>
      </c>
    </row>
    <row r="2383" spans="12:13">
      <c r="L2383" s="65">
        <v>484000</v>
      </c>
      <c r="M2383" t="s">
        <v>1941</v>
      </c>
    </row>
    <row r="2384" spans="12:13">
      <c r="L2384" s="65">
        <v>484100</v>
      </c>
      <c r="M2384" t="s">
        <v>1942</v>
      </c>
    </row>
    <row r="2385" spans="12:13">
      <c r="L2385" s="65">
        <v>484110</v>
      </c>
      <c r="M2385" t="s">
        <v>1942</v>
      </c>
    </row>
    <row r="2386" spans="12:13">
      <c r="L2386" s="65">
        <v>484111</v>
      </c>
      <c r="M2386" t="s">
        <v>1942</v>
      </c>
    </row>
    <row r="2387" spans="12:13">
      <c r="L2387" s="65">
        <v>484200</v>
      </c>
      <c r="M2387" t="s">
        <v>1943</v>
      </c>
    </row>
    <row r="2388" spans="12:13">
      <c r="L2388" s="65">
        <v>484210</v>
      </c>
      <c r="M2388" t="s">
        <v>1943</v>
      </c>
    </row>
    <row r="2389" spans="12:13">
      <c r="L2389" s="65">
        <v>484211</v>
      </c>
      <c r="M2389" t="s">
        <v>1943</v>
      </c>
    </row>
    <row r="2390" spans="12:13">
      <c r="L2390" s="65">
        <v>485000</v>
      </c>
      <c r="M2390" t="s">
        <v>1944</v>
      </c>
    </row>
    <row r="2391" spans="12:13">
      <c r="L2391" s="65">
        <v>485100</v>
      </c>
      <c r="M2391" t="s">
        <v>1944</v>
      </c>
    </row>
    <row r="2392" spans="12:13">
      <c r="L2392" s="65">
        <v>485110</v>
      </c>
      <c r="M2392" t="s">
        <v>1944</v>
      </c>
    </row>
    <row r="2393" spans="12:13">
      <c r="L2393" s="65">
        <v>485111</v>
      </c>
      <c r="M2393" t="s">
        <v>1945</v>
      </c>
    </row>
    <row r="2394" spans="12:13">
      <c r="L2394" s="65">
        <v>485119</v>
      </c>
      <c r="M2394" t="s">
        <v>1946</v>
      </c>
    </row>
    <row r="2395" spans="12:13">
      <c r="L2395" s="65">
        <v>489000</v>
      </c>
      <c r="M2395" t="s">
        <v>1947</v>
      </c>
    </row>
    <row r="2396" spans="12:13">
      <c r="L2396" s="65">
        <v>489100</v>
      </c>
      <c r="M2396" t="s">
        <v>1947</v>
      </c>
    </row>
    <row r="2397" spans="12:13">
      <c r="L2397" s="65">
        <v>489110</v>
      </c>
      <c r="M2397" t="s">
        <v>1947</v>
      </c>
    </row>
    <row r="2398" spans="12:13">
      <c r="L2398" s="65">
        <v>489111</v>
      </c>
      <c r="M2398" t="s">
        <v>1947</v>
      </c>
    </row>
    <row r="2399" spans="12:13">
      <c r="L2399" s="65">
        <v>490000</v>
      </c>
      <c r="M2399" t="s">
        <v>1948</v>
      </c>
    </row>
    <row r="2400" spans="12:13">
      <c r="L2400" s="65">
        <v>494000</v>
      </c>
      <c r="M2400" t="s">
        <v>1266</v>
      </c>
    </row>
    <row r="2401" spans="12:13">
      <c r="L2401" s="65">
        <v>494100</v>
      </c>
      <c r="M2401" t="s">
        <v>1267</v>
      </c>
    </row>
    <row r="2402" spans="12:13">
      <c r="L2402" s="65">
        <v>494110</v>
      </c>
      <c r="M2402" t="s">
        <v>1269</v>
      </c>
    </row>
    <row r="2403" spans="12:13">
      <c r="L2403" s="65">
        <v>494111</v>
      </c>
      <c r="M2403" t="s">
        <v>1269</v>
      </c>
    </row>
    <row r="2404" spans="12:13">
      <c r="L2404" s="65">
        <v>494120</v>
      </c>
      <c r="M2404" t="s">
        <v>1288</v>
      </c>
    </row>
    <row r="2405" spans="12:13">
      <c r="L2405" s="65">
        <v>494121</v>
      </c>
      <c r="M2405" t="s">
        <v>1289</v>
      </c>
    </row>
    <row r="2406" spans="12:13">
      <c r="L2406" s="65">
        <v>494122</v>
      </c>
      <c r="M2406" t="s">
        <v>1292</v>
      </c>
    </row>
    <row r="2407" spans="12:13">
      <c r="L2407" s="65">
        <v>494123</v>
      </c>
      <c r="M2407" t="s">
        <v>1949</v>
      </c>
    </row>
    <row r="2408" spans="12:13">
      <c r="L2408" s="65">
        <v>494130</v>
      </c>
      <c r="M2408" t="s">
        <v>1295</v>
      </c>
    </row>
    <row r="2409" spans="12:13">
      <c r="L2409" s="65">
        <v>494131</v>
      </c>
      <c r="M2409" t="s">
        <v>1295</v>
      </c>
    </row>
    <row r="2410" spans="12:13">
      <c r="L2410" s="65">
        <v>494140</v>
      </c>
      <c r="M2410" t="s">
        <v>1310</v>
      </c>
    </row>
    <row r="2411" spans="12:13">
      <c r="L2411" s="65">
        <v>494141</v>
      </c>
      <c r="M2411" t="s">
        <v>1950</v>
      </c>
    </row>
    <row r="2412" spans="12:13">
      <c r="L2412" s="65">
        <v>494142</v>
      </c>
      <c r="M2412" t="s">
        <v>1315</v>
      </c>
    </row>
    <row r="2413" spans="12:13">
      <c r="L2413" s="65">
        <v>494143</v>
      </c>
      <c r="M2413" t="s">
        <v>1316</v>
      </c>
    </row>
    <row r="2414" spans="12:13">
      <c r="L2414" s="65">
        <v>494144</v>
      </c>
      <c r="M2414" t="s">
        <v>1320</v>
      </c>
    </row>
    <row r="2415" spans="12:13">
      <c r="L2415" s="65">
        <v>494150</v>
      </c>
      <c r="M2415" t="s">
        <v>1324</v>
      </c>
    </row>
    <row r="2416" spans="12:13">
      <c r="L2416" s="65">
        <v>494151</v>
      </c>
      <c r="M2416" t="s">
        <v>1324</v>
      </c>
    </row>
    <row r="2417" spans="12:13">
      <c r="L2417" s="65">
        <v>494160</v>
      </c>
      <c r="M2417" t="s">
        <v>1330</v>
      </c>
    </row>
    <row r="2418" spans="12:13">
      <c r="L2418" s="65">
        <v>494161</v>
      </c>
      <c r="M2418" t="s">
        <v>1330</v>
      </c>
    </row>
    <row r="2419" spans="12:13">
      <c r="L2419" s="65">
        <v>494170</v>
      </c>
      <c r="M2419" t="s">
        <v>1340</v>
      </c>
    </row>
    <row r="2420" spans="12:13">
      <c r="L2420" s="65">
        <v>494171</v>
      </c>
      <c r="M2420" t="s">
        <v>1340</v>
      </c>
    </row>
    <row r="2421" spans="12:13">
      <c r="L2421" s="65">
        <v>494180</v>
      </c>
      <c r="M2421" t="s">
        <v>1341</v>
      </c>
    </row>
    <row r="2422" spans="12:13">
      <c r="L2422" s="65">
        <v>494181</v>
      </c>
      <c r="M2422" t="s">
        <v>1341</v>
      </c>
    </row>
    <row r="2423" spans="12:13">
      <c r="L2423" s="65">
        <v>494200</v>
      </c>
      <c r="M2423" t="s">
        <v>1342</v>
      </c>
    </row>
    <row r="2424" spans="12:13">
      <c r="L2424" s="65">
        <v>494210</v>
      </c>
      <c r="M2424" t="s">
        <v>1343</v>
      </c>
    </row>
    <row r="2425" spans="12:13">
      <c r="L2425" s="65">
        <v>494211</v>
      </c>
      <c r="M2425" t="s">
        <v>1344</v>
      </c>
    </row>
    <row r="2426" spans="12:13">
      <c r="L2426" s="65">
        <v>494212</v>
      </c>
      <c r="M2426" t="s">
        <v>1347</v>
      </c>
    </row>
    <row r="2427" spans="12:13">
      <c r="L2427" s="65">
        <v>494213</v>
      </c>
      <c r="M2427" t="s">
        <v>1355</v>
      </c>
    </row>
    <row r="2428" spans="12:13">
      <c r="L2428" s="65">
        <v>494214</v>
      </c>
      <c r="M2428" t="s">
        <v>1366</v>
      </c>
    </row>
    <row r="2429" spans="12:13">
      <c r="L2429" s="65">
        <v>494215</v>
      </c>
      <c r="M2429" t="s">
        <v>1377</v>
      </c>
    </row>
    <row r="2430" spans="12:13">
      <c r="L2430" s="65">
        <v>494216</v>
      </c>
      <c r="M2430" t="s">
        <v>1387</v>
      </c>
    </row>
    <row r="2431" spans="12:13">
      <c r="L2431" s="65">
        <v>494219</v>
      </c>
      <c r="M2431" t="s">
        <v>1402</v>
      </c>
    </row>
    <row r="2432" spans="12:13">
      <c r="L2432" s="65">
        <v>494220</v>
      </c>
      <c r="M2432" t="s">
        <v>1405</v>
      </c>
    </row>
    <row r="2433" spans="12:13">
      <c r="L2433" s="65">
        <v>494221</v>
      </c>
      <c r="M2433" t="s">
        <v>1406</v>
      </c>
    </row>
    <row r="2434" spans="12:13">
      <c r="L2434" s="65">
        <v>494222</v>
      </c>
      <c r="M2434" t="s">
        <v>1416</v>
      </c>
    </row>
    <row r="2435" spans="12:13">
      <c r="L2435" s="65">
        <v>494223</v>
      </c>
      <c r="M2435" t="s">
        <v>1422</v>
      </c>
    </row>
    <row r="2436" spans="12:13">
      <c r="L2436" s="65">
        <v>494224</v>
      </c>
      <c r="M2436" t="s">
        <v>1431</v>
      </c>
    </row>
    <row r="2437" spans="12:13">
      <c r="L2437" s="65">
        <v>494229</v>
      </c>
      <c r="M2437" t="s">
        <v>1434</v>
      </c>
    </row>
    <row r="2438" spans="12:13">
      <c r="L2438" s="65">
        <v>494230</v>
      </c>
      <c r="M2438" t="s">
        <v>1436</v>
      </c>
    </row>
    <row r="2439" spans="12:13">
      <c r="L2439" s="65">
        <v>494231</v>
      </c>
      <c r="M2439" t="s">
        <v>1437</v>
      </c>
    </row>
    <row r="2440" spans="12:13">
      <c r="L2440" s="65">
        <v>494232</v>
      </c>
      <c r="M2440" t="s">
        <v>1442</v>
      </c>
    </row>
    <row r="2441" spans="12:13">
      <c r="L2441" s="65">
        <v>494233</v>
      </c>
      <c r="M2441" t="s">
        <v>1448</v>
      </c>
    </row>
    <row r="2442" spans="12:13">
      <c r="L2442" s="65">
        <v>494234</v>
      </c>
      <c r="M2442" t="s">
        <v>1456</v>
      </c>
    </row>
    <row r="2443" spans="12:13">
      <c r="L2443" s="65">
        <v>494235</v>
      </c>
      <c r="M2443" t="s">
        <v>1471</v>
      </c>
    </row>
    <row r="2444" spans="12:13">
      <c r="L2444" s="65">
        <v>494236</v>
      </c>
      <c r="M2444" t="s">
        <v>1484</v>
      </c>
    </row>
    <row r="2445" spans="12:13">
      <c r="L2445" s="65">
        <v>494237</v>
      </c>
      <c r="M2445" t="s">
        <v>1489</v>
      </c>
    </row>
    <row r="2446" spans="12:13">
      <c r="L2446" s="65">
        <v>494239</v>
      </c>
      <c r="M2446" t="s">
        <v>1491</v>
      </c>
    </row>
    <row r="2447" spans="12:13">
      <c r="L2447" s="65">
        <v>494240</v>
      </c>
      <c r="M2447" t="s">
        <v>1492</v>
      </c>
    </row>
    <row r="2448" spans="12:13">
      <c r="L2448" s="65">
        <v>494241</v>
      </c>
      <c r="M2448" t="s">
        <v>1493</v>
      </c>
    </row>
    <row r="2449" spans="12:13">
      <c r="L2449" s="65">
        <v>494242</v>
      </c>
      <c r="M2449" t="s">
        <v>1499</v>
      </c>
    </row>
    <row r="2450" spans="12:13">
      <c r="L2450" s="65">
        <v>494243</v>
      </c>
      <c r="M2450" t="s">
        <v>1505</v>
      </c>
    </row>
    <row r="2451" spans="12:13">
      <c r="L2451" s="65">
        <v>494244</v>
      </c>
      <c r="M2451" t="s">
        <v>1511</v>
      </c>
    </row>
    <row r="2452" spans="12:13">
      <c r="L2452" s="65">
        <v>494245</v>
      </c>
      <c r="M2452" t="s">
        <v>1512</v>
      </c>
    </row>
    <row r="2453" spans="12:13">
      <c r="L2453" s="65">
        <v>494246</v>
      </c>
      <c r="M2453" t="s">
        <v>1513</v>
      </c>
    </row>
    <row r="2454" spans="12:13">
      <c r="L2454" s="65">
        <v>494249</v>
      </c>
      <c r="M2454" t="s">
        <v>1517</v>
      </c>
    </row>
    <row r="2455" spans="12:13">
      <c r="L2455" s="65">
        <v>494250</v>
      </c>
      <c r="M2455" t="s">
        <v>1518</v>
      </c>
    </row>
    <row r="2456" spans="12:13">
      <c r="L2456" s="65">
        <v>494251</v>
      </c>
      <c r="M2456" t="s">
        <v>1519</v>
      </c>
    </row>
    <row r="2457" spans="12:13">
      <c r="L2457" s="65">
        <v>494252</v>
      </c>
      <c r="M2457" t="s">
        <v>1530</v>
      </c>
    </row>
    <row r="2458" spans="12:13">
      <c r="L2458" s="65">
        <v>494260</v>
      </c>
      <c r="M2458" t="s">
        <v>1557</v>
      </c>
    </row>
    <row r="2459" spans="12:13">
      <c r="L2459" s="65">
        <v>494261</v>
      </c>
      <c r="M2459" t="s">
        <v>1558</v>
      </c>
    </row>
    <row r="2460" spans="12:13">
      <c r="L2460" s="65">
        <v>494262</v>
      </c>
      <c r="M2460" t="s">
        <v>1951</v>
      </c>
    </row>
    <row r="2461" spans="12:13">
      <c r="L2461" s="65">
        <v>494263</v>
      </c>
      <c r="M2461" t="s">
        <v>1952</v>
      </c>
    </row>
    <row r="2462" spans="12:13">
      <c r="L2462" s="65">
        <v>494264</v>
      </c>
      <c r="M2462" t="s">
        <v>1953</v>
      </c>
    </row>
    <row r="2463" spans="12:13">
      <c r="L2463" s="65">
        <v>494265</v>
      </c>
      <c r="M2463" t="s">
        <v>1954</v>
      </c>
    </row>
    <row r="2464" spans="12:13">
      <c r="L2464" s="65">
        <v>494266</v>
      </c>
      <c r="M2464" t="s">
        <v>1955</v>
      </c>
    </row>
    <row r="2465" spans="12:13">
      <c r="L2465" s="65">
        <v>494267</v>
      </c>
      <c r="M2465" t="s">
        <v>1597</v>
      </c>
    </row>
    <row r="2466" spans="12:13">
      <c r="L2466" s="65">
        <v>494268</v>
      </c>
      <c r="M2466" t="s">
        <v>1956</v>
      </c>
    </row>
    <row r="2467" spans="12:13">
      <c r="L2467" s="65">
        <v>494269</v>
      </c>
      <c r="M2467" t="s">
        <v>1957</v>
      </c>
    </row>
    <row r="2468" spans="12:13">
      <c r="L2468" s="65">
        <v>494300</v>
      </c>
      <c r="M2468" t="s">
        <v>1621</v>
      </c>
    </row>
    <row r="2469" spans="12:13">
      <c r="L2469" s="65">
        <v>494310</v>
      </c>
      <c r="M2469" t="s">
        <v>1622</v>
      </c>
    </row>
    <row r="2470" spans="12:13">
      <c r="L2470" s="65">
        <v>494311</v>
      </c>
      <c r="M2470" t="s">
        <v>1623</v>
      </c>
    </row>
    <row r="2471" spans="12:13">
      <c r="L2471" s="65">
        <v>494312</v>
      </c>
      <c r="M2471" t="s">
        <v>1624</v>
      </c>
    </row>
    <row r="2472" spans="12:13">
      <c r="L2472" s="65">
        <v>494313</v>
      </c>
      <c r="M2472" t="s">
        <v>1625</v>
      </c>
    </row>
    <row r="2473" spans="12:13">
      <c r="L2473" s="65">
        <v>494320</v>
      </c>
      <c r="M2473" t="s">
        <v>1626</v>
      </c>
    </row>
    <row r="2474" spans="12:13">
      <c r="L2474" s="65">
        <v>494321</v>
      </c>
      <c r="M2474" t="s">
        <v>1626</v>
      </c>
    </row>
    <row r="2475" spans="12:13">
      <c r="L2475" s="65">
        <v>494330</v>
      </c>
      <c r="M2475" t="s">
        <v>1628</v>
      </c>
    </row>
    <row r="2476" spans="12:13">
      <c r="L2476" s="65">
        <v>494331</v>
      </c>
      <c r="M2476" t="s">
        <v>1629</v>
      </c>
    </row>
    <row r="2477" spans="12:13">
      <c r="L2477" s="65">
        <v>494340</v>
      </c>
      <c r="M2477" t="s">
        <v>1630</v>
      </c>
    </row>
    <row r="2478" spans="12:13">
      <c r="L2478" s="65">
        <v>494341</v>
      </c>
      <c r="M2478" t="s">
        <v>1631</v>
      </c>
    </row>
    <row r="2479" spans="12:13">
      <c r="L2479" s="65">
        <v>494342</v>
      </c>
      <c r="M2479" t="s">
        <v>1632</v>
      </c>
    </row>
    <row r="2480" spans="12:13">
      <c r="L2480" s="65">
        <v>494343</v>
      </c>
      <c r="M2480" t="s">
        <v>1633</v>
      </c>
    </row>
    <row r="2481" spans="12:13">
      <c r="L2481" s="65">
        <v>494350</v>
      </c>
      <c r="M2481" t="s">
        <v>1636</v>
      </c>
    </row>
    <row r="2482" spans="12:13">
      <c r="L2482" s="65">
        <v>494351</v>
      </c>
      <c r="M2482" t="s">
        <v>1636</v>
      </c>
    </row>
    <row r="2483" spans="12:13">
      <c r="L2483" s="65">
        <v>494400</v>
      </c>
      <c r="M2483" t="s">
        <v>1637</v>
      </c>
    </row>
    <row r="2484" spans="12:13">
      <c r="L2484" s="65">
        <v>494410</v>
      </c>
      <c r="M2484" t="s">
        <v>1958</v>
      </c>
    </row>
    <row r="2485" spans="12:13">
      <c r="L2485" s="65">
        <v>494411</v>
      </c>
      <c r="M2485" t="s">
        <v>1639</v>
      </c>
    </row>
    <row r="2486" spans="12:13">
      <c r="L2486" s="65">
        <v>494412</v>
      </c>
      <c r="M2486" t="s">
        <v>1642</v>
      </c>
    </row>
    <row r="2487" spans="12:13">
      <c r="L2487" s="65">
        <v>494413</v>
      </c>
      <c r="M2487" t="s">
        <v>1651</v>
      </c>
    </row>
    <row r="2488" spans="12:13">
      <c r="L2488" s="65">
        <v>494414</v>
      </c>
      <c r="M2488" t="s">
        <v>1959</v>
      </c>
    </row>
    <row r="2489" spans="12:13">
      <c r="L2489" s="65">
        <v>494415</v>
      </c>
      <c r="M2489" t="s">
        <v>1960</v>
      </c>
    </row>
    <row r="2490" spans="12:13">
      <c r="L2490" s="65">
        <v>494416</v>
      </c>
      <c r="M2490" t="s">
        <v>1961</v>
      </c>
    </row>
    <row r="2491" spans="12:13">
      <c r="L2491" s="65">
        <v>494417</v>
      </c>
      <c r="M2491" t="s">
        <v>1657</v>
      </c>
    </row>
    <row r="2492" spans="12:13">
      <c r="L2492" s="65">
        <v>494418</v>
      </c>
      <c r="M2492" t="s">
        <v>1962</v>
      </c>
    </row>
    <row r="2493" spans="12:13">
      <c r="L2493" s="65">
        <v>494420</v>
      </c>
      <c r="M2493" t="s">
        <v>1661</v>
      </c>
    </row>
    <row r="2494" spans="12:13">
      <c r="L2494" s="65">
        <v>494421</v>
      </c>
      <c r="M2494" t="s">
        <v>1662</v>
      </c>
    </row>
    <row r="2495" spans="12:13">
      <c r="L2495" s="65">
        <v>494422</v>
      </c>
      <c r="M2495" t="s">
        <v>1666</v>
      </c>
    </row>
    <row r="2496" spans="12:13">
      <c r="L2496" s="65">
        <v>494423</v>
      </c>
      <c r="M2496" t="s">
        <v>1670</v>
      </c>
    </row>
    <row r="2497" spans="12:13">
      <c r="L2497" s="65">
        <v>494424</v>
      </c>
      <c r="M2497" t="s">
        <v>1677</v>
      </c>
    </row>
    <row r="2498" spans="12:13">
      <c r="L2498" s="65">
        <v>494425</v>
      </c>
      <c r="M2498" t="s">
        <v>1680</v>
      </c>
    </row>
    <row r="2499" spans="12:13">
      <c r="L2499" s="65">
        <v>494426</v>
      </c>
      <c r="M2499" t="s">
        <v>1681</v>
      </c>
    </row>
    <row r="2500" spans="12:13">
      <c r="L2500" s="65">
        <v>494430</v>
      </c>
      <c r="M2500" t="s">
        <v>1682</v>
      </c>
    </row>
    <row r="2501" spans="12:13">
      <c r="L2501" s="65">
        <v>494431</v>
      </c>
      <c r="M2501" t="s">
        <v>1682</v>
      </c>
    </row>
    <row r="2502" spans="12:13">
      <c r="L2502" s="65">
        <v>494440</v>
      </c>
      <c r="M2502" t="s">
        <v>1683</v>
      </c>
    </row>
    <row r="2503" spans="12:13">
      <c r="L2503" s="65">
        <v>494441</v>
      </c>
      <c r="M2503" t="s">
        <v>1684</v>
      </c>
    </row>
    <row r="2504" spans="12:13">
      <c r="L2504" s="65">
        <v>494442</v>
      </c>
      <c r="M2504" t="s">
        <v>1685</v>
      </c>
    </row>
    <row r="2505" spans="12:13">
      <c r="L2505" s="65">
        <v>494443</v>
      </c>
      <c r="M2505" t="s">
        <v>1688</v>
      </c>
    </row>
    <row r="2506" spans="12:13">
      <c r="L2506" s="65">
        <v>494500</v>
      </c>
      <c r="M2506" t="s">
        <v>1689</v>
      </c>
    </row>
    <row r="2507" spans="12:13">
      <c r="L2507" s="65">
        <v>494510</v>
      </c>
      <c r="M2507" t="s">
        <v>1690</v>
      </c>
    </row>
    <row r="2508" spans="12:13">
      <c r="L2508" s="65">
        <v>494511</v>
      </c>
      <c r="M2508" t="s">
        <v>1691</v>
      </c>
    </row>
    <row r="2509" spans="12:13">
      <c r="L2509" s="65">
        <v>494512</v>
      </c>
      <c r="M2509" t="s">
        <v>1700</v>
      </c>
    </row>
    <row r="2510" spans="12:13">
      <c r="L2510" s="65">
        <v>494520</v>
      </c>
      <c r="M2510" t="s">
        <v>1707</v>
      </c>
    </row>
    <row r="2511" spans="12:13">
      <c r="L2511" s="65">
        <v>494521</v>
      </c>
      <c r="M2511" t="s">
        <v>1708</v>
      </c>
    </row>
    <row r="2512" spans="12:13">
      <c r="L2512" s="65">
        <v>494522</v>
      </c>
      <c r="M2512" t="s">
        <v>1711</v>
      </c>
    </row>
    <row r="2513" spans="12:13">
      <c r="L2513" s="65">
        <v>494530</v>
      </c>
      <c r="M2513" t="s">
        <v>1714</v>
      </c>
    </row>
    <row r="2514" spans="12:13">
      <c r="L2514" s="65">
        <v>494531</v>
      </c>
      <c r="M2514" t="s">
        <v>1715</v>
      </c>
    </row>
    <row r="2515" spans="12:13">
      <c r="L2515" s="65">
        <v>494532</v>
      </c>
      <c r="M2515" t="s">
        <v>1719</v>
      </c>
    </row>
    <row r="2516" spans="12:13">
      <c r="L2516" s="65">
        <v>494540</v>
      </c>
      <c r="M2516" t="s">
        <v>1722</v>
      </c>
    </row>
    <row r="2517" spans="12:13">
      <c r="L2517" s="65">
        <v>494541</v>
      </c>
      <c r="M2517" t="s">
        <v>1723</v>
      </c>
    </row>
    <row r="2518" spans="12:13">
      <c r="L2518" s="65">
        <v>494542</v>
      </c>
      <c r="M2518" t="s">
        <v>1724</v>
      </c>
    </row>
    <row r="2519" spans="12:13">
      <c r="L2519" s="65">
        <v>494700</v>
      </c>
      <c r="M2519" t="s">
        <v>1963</v>
      </c>
    </row>
    <row r="2520" spans="12:13">
      <c r="L2520" s="65">
        <v>494710</v>
      </c>
      <c r="M2520" t="s">
        <v>1780</v>
      </c>
    </row>
    <row r="2521" spans="12:13">
      <c r="L2521" s="65">
        <v>494711</v>
      </c>
      <c r="M2521" t="s">
        <v>1781</v>
      </c>
    </row>
    <row r="2522" spans="12:13">
      <c r="L2522" s="65">
        <v>494712</v>
      </c>
      <c r="M2522" t="s">
        <v>1816</v>
      </c>
    </row>
    <row r="2523" spans="12:13">
      <c r="L2523" s="65">
        <v>494719</v>
      </c>
      <c r="M2523" t="s">
        <v>1849</v>
      </c>
    </row>
    <row r="2524" spans="12:13">
      <c r="L2524" s="65">
        <v>494720</v>
      </c>
      <c r="M2524" t="s">
        <v>1865</v>
      </c>
    </row>
    <row r="2525" spans="12:13">
      <c r="L2525" s="65">
        <v>494721</v>
      </c>
      <c r="M2525" t="s">
        <v>1866</v>
      </c>
    </row>
    <row r="2526" spans="12:13">
      <c r="L2526" s="65">
        <v>494722</v>
      </c>
      <c r="M2526" t="s">
        <v>1872</v>
      </c>
    </row>
    <row r="2527" spans="12:13">
      <c r="L2527" s="65">
        <v>494723</v>
      </c>
      <c r="M2527" t="s">
        <v>1873</v>
      </c>
    </row>
    <row r="2528" spans="12:13">
      <c r="L2528" s="65">
        <v>494724</v>
      </c>
      <c r="M2528" t="s">
        <v>1964</v>
      </c>
    </row>
    <row r="2529" spans="12:13">
      <c r="L2529" s="65">
        <v>494725</v>
      </c>
      <c r="M2529" t="s">
        <v>1875</v>
      </c>
    </row>
    <row r="2530" spans="12:13">
      <c r="L2530" s="65">
        <v>494726</v>
      </c>
      <c r="M2530" t="s">
        <v>1878</v>
      </c>
    </row>
    <row r="2531" spans="12:13">
      <c r="L2531" s="65">
        <v>494727</v>
      </c>
      <c r="M2531" t="s">
        <v>1879</v>
      </c>
    </row>
    <row r="2532" spans="12:13">
      <c r="L2532" s="65">
        <v>494728</v>
      </c>
      <c r="M2532" t="s">
        <v>1895</v>
      </c>
    </row>
    <row r="2533" spans="12:13">
      <c r="L2533" s="65">
        <v>494729</v>
      </c>
      <c r="M2533" t="s">
        <v>1965</v>
      </c>
    </row>
    <row r="2534" spans="12:13">
      <c r="L2534" s="65">
        <v>494800</v>
      </c>
      <c r="M2534" t="s">
        <v>1901</v>
      </c>
    </row>
    <row r="2535" spans="12:13">
      <c r="L2535" s="65">
        <v>494810</v>
      </c>
      <c r="M2535" t="s">
        <v>1902</v>
      </c>
    </row>
    <row r="2536" spans="12:13">
      <c r="L2536" s="65">
        <v>494811</v>
      </c>
      <c r="M2536" t="s">
        <v>1903</v>
      </c>
    </row>
    <row r="2537" spans="12:13">
      <c r="L2537" s="65">
        <v>494819</v>
      </c>
      <c r="M2537" t="s">
        <v>1910</v>
      </c>
    </row>
    <row r="2538" spans="12:13">
      <c r="L2538" s="65">
        <v>494820</v>
      </c>
      <c r="M2538" t="s">
        <v>1966</v>
      </c>
    </row>
    <row r="2539" spans="12:13">
      <c r="L2539" s="65">
        <v>494821</v>
      </c>
      <c r="M2539" t="s">
        <v>1923</v>
      </c>
    </row>
    <row r="2540" spans="12:13">
      <c r="L2540" s="65">
        <v>494822</v>
      </c>
      <c r="M2540" t="s">
        <v>1936</v>
      </c>
    </row>
    <row r="2541" spans="12:13">
      <c r="L2541" s="65">
        <v>494823</v>
      </c>
      <c r="M2541" t="s">
        <v>1937</v>
      </c>
    </row>
    <row r="2542" spans="12:13">
      <c r="L2542" s="65">
        <v>494830</v>
      </c>
      <c r="M2542" t="s">
        <v>1940</v>
      </c>
    </row>
    <row r="2543" spans="12:13">
      <c r="L2543" s="65">
        <v>494831</v>
      </c>
      <c r="M2543" t="s">
        <v>1940</v>
      </c>
    </row>
    <row r="2544" spans="12:13">
      <c r="L2544" s="65">
        <v>494840</v>
      </c>
      <c r="M2544" t="s">
        <v>1941</v>
      </c>
    </row>
    <row r="2545" spans="12:13">
      <c r="L2545" s="65">
        <v>494841</v>
      </c>
      <c r="M2545" t="s">
        <v>1942</v>
      </c>
    </row>
    <row r="2546" spans="12:13">
      <c r="L2546" s="65">
        <v>494842</v>
      </c>
      <c r="M2546" t="s">
        <v>1943</v>
      </c>
    </row>
    <row r="2547" spans="12:13">
      <c r="L2547" s="65">
        <v>494850</v>
      </c>
      <c r="M2547" t="s">
        <v>1944</v>
      </c>
    </row>
    <row r="2548" spans="12:13">
      <c r="L2548" s="65">
        <v>494851</v>
      </c>
      <c r="M2548" t="s">
        <v>1944</v>
      </c>
    </row>
    <row r="2549" spans="12:13">
      <c r="L2549" s="65">
        <v>495000</v>
      </c>
      <c r="M2549" t="s">
        <v>1967</v>
      </c>
    </row>
    <row r="2550" spans="12:13">
      <c r="L2550" s="65">
        <v>495100</v>
      </c>
      <c r="M2550" t="s">
        <v>1201</v>
      </c>
    </row>
    <row r="2551" spans="12:13">
      <c r="L2551" s="65">
        <v>495110</v>
      </c>
      <c r="M2551" t="s">
        <v>269</v>
      </c>
    </row>
    <row r="2552" spans="12:13">
      <c r="L2552" s="65">
        <v>495111</v>
      </c>
      <c r="M2552" t="s">
        <v>1968</v>
      </c>
    </row>
    <row r="2553" spans="12:13">
      <c r="L2553" s="65">
        <v>495112</v>
      </c>
      <c r="M2553" t="s">
        <v>1969</v>
      </c>
    </row>
    <row r="2554" spans="12:13">
      <c r="L2554" s="65">
        <v>495113</v>
      </c>
      <c r="M2554" t="s">
        <v>1970</v>
      </c>
    </row>
    <row r="2555" spans="12:13">
      <c r="L2555" s="65">
        <v>495114</v>
      </c>
      <c r="M2555" t="s">
        <v>1971</v>
      </c>
    </row>
    <row r="2556" spans="12:13">
      <c r="L2556" s="65">
        <v>495120</v>
      </c>
      <c r="M2556" t="s">
        <v>1972</v>
      </c>
    </row>
    <row r="2557" spans="12:13">
      <c r="L2557" s="65">
        <v>495121</v>
      </c>
      <c r="M2557" t="s">
        <v>326</v>
      </c>
    </row>
    <row r="2558" spans="12:13">
      <c r="L2558" s="65">
        <v>495122</v>
      </c>
      <c r="M2558" t="s">
        <v>335</v>
      </c>
    </row>
    <row r="2559" spans="12:13">
      <c r="L2559" s="65">
        <v>495123</v>
      </c>
      <c r="M2559" t="s">
        <v>345</v>
      </c>
    </row>
    <row r="2560" spans="12:13">
      <c r="L2560" s="65">
        <v>495124</v>
      </c>
      <c r="M2560" t="s">
        <v>350</v>
      </c>
    </row>
    <row r="2561" spans="12:13">
      <c r="L2561" s="65">
        <v>495125</v>
      </c>
      <c r="M2561" t="s">
        <v>355</v>
      </c>
    </row>
    <row r="2562" spans="12:13">
      <c r="L2562" s="65">
        <v>495126</v>
      </c>
      <c r="M2562" t="s">
        <v>364</v>
      </c>
    </row>
    <row r="2563" spans="12:13">
      <c r="L2563" s="65">
        <v>495127</v>
      </c>
      <c r="M2563" t="s">
        <v>373</v>
      </c>
    </row>
    <row r="2564" spans="12:13">
      <c r="L2564" s="65">
        <v>495128</v>
      </c>
      <c r="M2564" t="s">
        <v>378</v>
      </c>
    </row>
    <row r="2565" spans="12:13">
      <c r="L2565" s="65">
        <v>495129</v>
      </c>
      <c r="M2565" t="s">
        <v>383</v>
      </c>
    </row>
    <row r="2566" spans="12:13">
      <c r="L2566" s="65">
        <v>495130</v>
      </c>
      <c r="M2566" t="s">
        <v>392</v>
      </c>
    </row>
    <row r="2567" spans="12:13">
      <c r="L2567" s="65">
        <v>495131</v>
      </c>
      <c r="M2567" t="s">
        <v>392</v>
      </c>
    </row>
    <row r="2568" spans="12:13">
      <c r="L2568" s="65">
        <v>495140</v>
      </c>
      <c r="M2568" t="s">
        <v>397</v>
      </c>
    </row>
    <row r="2569" spans="12:13">
      <c r="L2569" s="65">
        <v>495141</v>
      </c>
      <c r="M2569" t="s">
        <v>397</v>
      </c>
    </row>
    <row r="2570" spans="12:13">
      <c r="L2570" s="65">
        <v>495150</v>
      </c>
      <c r="M2570" t="s">
        <v>489</v>
      </c>
    </row>
    <row r="2571" spans="12:13">
      <c r="L2571" s="65">
        <v>495151</v>
      </c>
      <c r="M2571" t="s">
        <v>489</v>
      </c>
    </row>
    <row r="2572" spans="12:13">
      <c r="L2572" s="65">
        <v>495200</v>
      </c>
      <c r="M2572" t="s">
        <v>521</v>
      </c>
    </row>
    <row r="2573" spans="12:13">
      <c r="L2573" s="65">
        <v>495210</v>
      </c>
      <c r="M2573" t="s">
        <v>522</v>
      </c>
    </row>
    <row r="2574" spans="12:13">
      <c r="L2574" s="65">
        <v>495211</v>
      </c>
      <c r="M2574" t="s">
        <v>522</v>
      </c>
    </row>
    <row r="2575" spans="12:13">
      <c r="L2575" s="65">
        <v>495220</v>
      </c>
      <c r="M2575" t="s">
        <v>526</v>
      </c>
    </row>
    <row r="2576" spans="12:13">
      <c r="L2576" s="65">
        <v>495221</v>
      </c>
      <c r="M2576" t="s">
        <v>1973</v>
      </c>
    </row>
    <row r="2577" spans="12:13">
      <c r="L2577" s="65">
        <v>495222</v>
      </c>
      <c r="M2577" t="s">
        <v>1205</v>
      </c>
    </row>
    <row r="2578" spans="12:13">
      <c r="L2578" s="65">
        <v>495223</v>
      </c>
      <c r="M2578" t="s">
        <v>1206</v>
      </c>
    </row>
    <row r="2579" spans="12:13">
      <c r="L2579" s="65">
        <v>495230</v>
      </c>
      <c r="M2579" t="s">
        <v>1207</v>
      </c>
    </row>
    <row r="2580" spans="12:13">
      <c r="L2580" s="65">
        <v>495231</v>
      </c>
      <c r="M2580" t="s">
        <v>1207</v>
      </c>
    </row>
    <row r="2581" spans="12:13">
      <c r="L2581" s="65">
        <v>495300</v>
      </c>
      <c r="M2581" t="s">
        <v>403</v>
      </c>
    </row>
    <row r="2582" spans="12:13">
      <c r="L2582" s="65">
        <v>495310</v>
      </c>
      <c r="M2582" t="s">
        <v>403</v>
      </c>
    </row>
    <row r="2583" spans="12:13">
      <c r="L2583" s="65">
        <v>495311</v>
      </c>
      <c r="M2583" t="s">
        <v>403</v>
      </c>
    </row>
    <row r="2584" spans="12:13">
      <c r="L2584" s="65">
        <v>495400</v>
      </c>
      <c r="M2584" t="s">
        <v>412</v>
      </c>
    </row>
    <row r="2585" spans="12:13">
      <c r="L2585" s="65">
        <v>495410</v>
      </c>
      <c r="M2585" t="s">
        <v>413</v>
      </c>
    </row>
    <row r="2586" spans="12:13">
      <c r="L2586" s="65">
        <v>495411</v>
      </c>
      <c r="M2586" t="s">
        <v>413</v>
      </c>
    </row>
    <row r="2587" spans="12:13">
      <c r="L2587" s="65">
        <v>495420</v>
      </c>
      <c r="M2587" t="s">
        <v>1974</v>
      </c>
    </row>
    <row r="2588" spans="12:13">
      <c r="L2588" s="65">
        <v>495421</v>
      </c>
      <c r="M2588" t="s">
        <v>423</v>
      </c>
    </row>
    <row r="2589" spans="12:13">
      <c r="L2589" s="65">
        <v>495430</v>
      </c>
      <c r="M2589" t="s">
        <v>429</v>
      </c>
    </row>
    <row r="2590" spans="12:13">
      <c r="L2590" s="65">
        <v>495431</v>
      </c>
      <c r="M2590" t="s">
        <v>430</v>
      </c>
    </row>
    <row r="2591" spans="12:13">
      <c r="L2591" s="65">
        <v>495432</v>
      </c>
      <c r="M2591" t="s">
        <v>434</v>
      </c>
    </row>
    <row r="2592" spans="12:13">
      <c r="L2592" s="65">
        <v>496000</v>
      </c>
      <c r="M2592" t="s">
        <v>1975</v>
      </c>
    </row>
    <row r="2593" spans="12:13">
      <c r="L2593" s="65">
        <v>496100</v>
      </c>
      <c r="M2593" t="s">
        <v>1976</v>
      </c>
    </row>
    <row r="2594" spans="12:13">
      <c r="L2594" s="65">
        <v>496110</v>
      </c>
      <c r="M2594" t="s">
        <v>1977</v>
      </c>
    </row>
    <row r="2595" spans="12:13">
      <c r="L2595" s="65">
        <v>496111</v>
      </c>
      <c r="M2595" t="s">
        <v>1978</v>
      </c>
    </row>
    <row r="2596" spans="12:13">
      <c r="L2596" s="65">
        <v>496112</v>
      </c>
      <c r="M2596" t="s">
        <v>1979</v>
      </c>
    </row>
    <row r="2597" spans="12:13">
      <c r="L2597" s="65">
        <v>496113</v>
      </c>
      <c r="M2597" t="s">
        <v>1980</v>
      </c>
    </row>
    <row r="2598" spans="12:13">
      <c r="L2598" s="65">
        <v>496114</v>
      </c>
      <c r="M2598" t="s">
        <v>1981</v>
      </c>
    </row>
    <row r="2599" spans="12:13">
      <c r="L2599" s="65">
        <v>496115</v>
      </c>
      <c r="M2599" t="s">
        <v>1982</v>
      </c>
    </row>
    <row r="2600" spans="12:13">
      <c r="L2600" s="65">
        <v>496116</v>
      </c>
      <c r="M2600" t="s">
        <v>1983</v>
      </c>
    </row>
    <row r="2601" spans="12:13">
      <c r="L2601" s="65">
        <v>496117</v>
      </c>
      <c r="M2601" t="s">
        <v>1984</v>
      </c>
    </row>
    <row r="2602" spans="12:13">
      <c r="L2602" s="65">
        <v>496118</v>
      </c>
      <c r="M2602" t="s">
        <v>1985</v>
      </c>
    </row>
    <row r="2603" spans="12:13">
      <c r="L2603" s="65">
        <v>496119</v>
      </c>
      <c r="M2603" t="s">
        <v>1986</v>
      </c>
    </row>
    <row r="2604" spans="12:13">
      <c r="L2604" s="65">
        <v>496120</v>
      </c>
      <c r="M2604" t="s">
        <v>1987</v>
      </c>
    </row>
    <row r="2605" spans="12:13">
      <c r="L2605" s="65">
        <v>496121</v>
      </c>
      <c r="M2605" t="s">
        <v>1988</v>
      </c>
    </row>
    <row r="2606" spans="12:13">
      <c r="L2606" s="65">
        <v>496122</v>
      </c>
      <c r="M2606" t="s">
        <v>1989</v>
      </c>
    </row>
    <row r="2607" spans="12:13">
      <c r="L2607" s="65">
        <v>496123</v>
      </c>
      <c r="M2607" t="s">
        <v>1990</v>
      </c>
    </row>
    <row r="2608" spans="12:13">
      <c r="L2608" s="65">
        <v>496124</v>
      </c>
      <c r="M2608" t="s">
        <v>1991</v>
      </c>
    </row>
    <row r="2609" spans="12:13">
      <c r="L2609" s="65">
        <v>496125</v>
      </c>
      <c r="M2609" t="s">
        <v>1992</v>
      </c>
    </row>
    <row r="2610" spans="12:13">
      <c r="L2610" s="65">
        <v>496126</v>
      </c>
      <c r="M2610" t="s">
        <v>1993</v>
      </c>
    </row>
    <row r="2611" spans="12:13">
      <c r="L2611" s="65">
        <v>496129</v>
      </c>
      <c r="M2611" t="s">
        <v>1994</v>
      </c>
    </row>
    <row r="2612" spans="12:13">
      <c r="L2612" s="65">
        <v>496130</v>
      </c>
      <c r="M2612" t="s">
        <v>1995</v>
      </c>
    </row>
    <row r="2613" spans="12:13">
      <c r="L2613" s="65">
        <v>496131</v>
      </c>
      <c r="M2613" t="s">
        <v>1995</v>
      </c>
    </row>
    <row r="2614" spans="12:13">
      <c r="L2614" s="65">
        <v>496140</v>
      </c>
      <c r="M2614" t="s">
        <v>1996</v>
      </c>
    </row>
    <row r="2615" spans="12:13">
      <c r="L2615" s="65">
        <v>496141</v>
      </c>
      <c r="M2615" t="s">
        <v>1996</v>
      </c>
    </row>
    <row r="2616" spans="12:13">
      <c r="L2616" s="65">
        <v>496200</v>
      </c>
      <c r="M2616" t="s">
        <v>1997</v>
      </c>
    </row>
    <row r="2617" spans="12:13">
      <c r="L2617" s="65">
        <v>496210</v>
      </c>
      <c r="M2617" t="s">
        <v>1998</v>
      </c>
    </row>
    <row r="2618" spans="12:13">
      <c r="L2618" s="65">
        <v>496211</v>
      </c>
      <c r="M2618" t="s">
        <v>1999</v>
      </c>
    </row>
    <row r="2619" spans="12:13">
      <c r="L2619" s="65">
        <v>496212</v>
      </c>
      <c r="M2619" t="s">
        <v>566</v>
      </c>
    </row>
    <row r="2620" spans="12:13">
      <c r="L2620" s="65">
        <v>496213</v>
      </c>
      <c r="M2620" t="s">
        <v>581</v>
      </c>
    </row>
    <row r="2621" spans="12:13">
      <c r="L2621" s="65">
        <v>496214</v>
      </c>
      <c r="M2621" t="s">
        <v>588</v>
      </c>
    </row>
    <row r="2622" spans="12:13">
      <c r="L2622" s="65">
        <v>496215</v>
      </c>
      <c r="M2622" t="s">
        <v>590</v>
      </c>
    </row>
    <row r="2623" spans="12:13">
      <c r="L2623" s="65">
        <v>496216</v>
      </c>
      <c r="M2623" t="s">
        <v>592</v>
      </c>
    </row>
    <row r="2624" spans="12:13">
      <c r="L2624" s="65">
        <v>496217</v>
      </c>
      <c r="M2624" t="s">
        <v>2000</v>
      </c>
    </row>
    <row r="2625" spans="12:13">
      <c r="L2625" s="65">
        <v>496218</v>
      </c>
      <c r="M2625" t="s">
        <v>601</v>
      </c>
    </row>
    <row r="2626" spans="12:13">
      <c r="L2626" s="65">
        <v>496219</v>
      </c>
      <c r="M2626" t="s">
        <v>2001</v>
      </c>
    </row>
    <row r="2627" spans="12:13">
      <c r="L2627" s="65">
        <v>496220</v>
      </c>
      <c r="M2627" t="s">
        <v>2002</v>
      </c>
    </row>
    <row r="2628" spans="12:13">
      <c r="L2628" s="65">
        <v>496221</v>
      </c>
      <c r="M2628" t="s">
        <v>2003</v>
      </c>
    </row>
    <row r="2629" spans="12:13">
      <c r="L2629" s="65">
        <v>496222</v>
      </c>
      <c r="M2629" t="s">
        <v>618</v>
      </c>
    </row>
    <row r="2630" spans="12:13">
      <c r="L2630" s="65">
        <v>496223</v>
      </c>
      <c r="M2630" t="s">
        <v>620</v>
      </c>
    </row>
    <row r="2631" spans="12:13">
      <c r="L2631" s="65">
        <v>496224</v>
      </c>
      <c r="M2631" t="s">
        <v>622</v>
      </c>
    </row>
    <row r="2632" spans="12:13">
      <c r="L2632" s="65">
        <v>496225</v>
      </c>
      <c r="M2632" t="s">
        <v>624</v>
      </c>
    </row>
    <row r="2633" spans="12:13">
      <c r="L2633" s="65">
        <v>496226</v>
      </c>
      <c r="M2633" t="s">
        <v>626</v>
      </c>
    </row>
    <row r="2634" spans="12:13">
      <c r="L2634" s="65">
        <v>496227</v>
      </c>
      <c r="M2634" t="s">
        <v>2004</v>
      </c>
    </row>
    <row r="2635" spans="12:13">
      <c r="L2635" s="65">
        <v>496228</v>
      </c>
      <c r="M2635" t="s">
        <v>2005</v>
      </c>
    </row>
    <row r="2636" spans="12:13">
      <c r="L2636" s="65">
        <v>499000</v>
      </c>
      <c r="M2636" t="s">
        <v>2006</v>
      </c>
    </row>
    <row r="2637" spans="12:13">
      <c r="L2637" s="65">
        <v>499100</v>
      </c>
      <c r="M2637" t="s">
        <v>2006</v>
      </c>
    </row>
    <row r="2638" spans="12:13">
      <c r="L2638" s="65">
        <v>499110</v>
      </c>
      <c r="M2638" t="s">
        <v>2007</v>
      </c>
    </row>
    <row r="2639" spans="12:13">
      <c r="L2639" s="65">
        <v>499111</v>
      </c>
      <c r="M2639" t="s">
        <v>2007</v>
      </c>
    </row>
    <row r="2640" spans="12:13">
      <c r="L2640" s="65">
        <v>499120</v>
      </c>
      <c r="M2640" t="s">
        <v>2008</v>
      </c>
    </row>
    <row r="2641" spans="12:13">
      <c r="L2641" s="65">
        <v>499121</v>
      </c>
      <c r="M2641" t="s">
        <v>2008</v>
      </c>
    </row>
    <row r="2642" spans="12:13">
      <c r="L2642" s="65">
        <v>500000</v>
      </c>
      <c r="M2642" t="s">
        <v>1967</v>
      </c>
    </row>
    <row r="2643" spans="12:13">
      <c r="L2643" s="65">
        <v>510000</v>
      </c>
      <c r="M2643" t="s">
        <v>1201</v>
      </c>
    </row>
    <row r="2644" spans="12:13">
      <c r="L2644" s="65">
        <v>511000</v>
      </c>
      <c r="M2644" t="s">
        <v>269</v>
      </c>
    </row>
    <row r="2645" spans="12:13">
      <c r="L2645" s="65">
        <v>511100</v>
      </c>
      <c r="M2645" t="s">
        <v>1968</v>
      </c>
    </row>
    <row r="2646" spans="12:13">
      <c r="L2646" s="65">
        <v>511110</v>
      </c>
      <c r="M2646" t="s">
        <v>2009</v>
      </c>
    </row>
    <row r="2647" spans="12:13">
      <c r="L2647" s="65">
        <v>511111</v>
      </c>
      <c r="M2647" t="s">
        <v>2010</v>
      </c>
    </row>
    <row r="2648" spans="12:13">
      <c r="L2648" s="65">
        <v>511112</v>
      </c>
      <c r="M2648" t="s">
        <v>2011</v>
      </c>
    </row>
    <row r="2649" spans="12:13">
      <c r="L2649" s="65">
        <v>511113</v>
      </c>
      <c r="M2649" t="s">
        <v>2012</v>
      </c>
    </row>
    <row r="2650" spans="12:13">
      <c r="L2650" s="65">
        <v>511118</v>
      </c>
      <c r="M2650" t="s">
        <v>2013</v>
      </c>
    </row>
    <row r="2651" spans="12:13">
      <c r="L2651" s="65">
        <v>511119</v>
      </c>
      <c r="M2651" t="s">
        <v>2014</v>
      </c>
    </row>
    <row r="2652" spans="12:13">
      <c r="L2652" s="65">
        <v>511120</v>
      </c>
      <c r="M2652" t="s">
        <v>2015</v>
      </c>
    </row>
    <row r="2653" spans="12:13">
      <c r="L2653" s="65">
        <v>511121</v>
      </c>
      <c r="M2653" t="s">
        <v>2016</v>
      </c>
    </row>
    <row r="2654" spans="12:13">
      <c r="L2654" s="65">
        <v>511122</v>
      </c>
      <c r="M2654" t="s">
        <v>2017</v>
      </c>
    </row>
    <row r="2655" spans="12:13">
      <c r="L2655" s="65">
        <v>511123</v>
      </c>
      <c r="M2655" t="s">
        <v>2018</v>
      </c>
    </row>
    <row r="2656" spans="12:13">
      <c r="L2656" s="65">
        <v>511124</v>
      </c>
      <c r="M2656" t="s">
        <v>2019</v>
      </c>
    </row>
    <row r="2657" spans="12:13">
      <c r="L2657" s="65">
        <v>511125</v>
      </c>
      <c r="M2657" t="s">
        <v>2020</v>
      </c>
    </row>
    <row r="2658" spans="12:13">
      <c r="L2658" s="65">
        <v>511126</v>
      </c>
      <c r="M2658" t="s">
        <v>2021</v>
      </c>
    </row>
    <row r="2659" spans="12:13">
      <c r="L2659" s="65">
        <v>511127</v>
      </c>
      <c r="M2659" t="s">
        <v>2022</v>
      </c>
    </row>
    <row r="2660" spans="12:13">
      <c r="L2660" s="65">
        <v>511129</v>
      </c>
      <c r="M2660" t="s">
        <v>2023</v>
      </c>
    </row>
    <row r="2661" spans="12:13">
      <c r="L2661" s="65">
        <v>511190</v>
      </c>
      <c r="M2661" t="s">
        <v>2024</v>
      </c>
    </row>
    <row r="2662" spans="12:13">
      <c r="L2662" s="65">
        <v>511191</v>
      </c>
      <c r="M2662" t="s">
        <v>2025</v>
      </c>
    </row>
    <row r="2663" spans="12:13">
      <c r="L2663" s="65">
        <v>511192</v>
      </c>
      <c r="M2663" t="s">
        <v>2026</v>
      </c>
    </row>
    <row r="2664" spans="12:13">
      <c r="L2664" s="65">
        <v>511193</v>
      </c>
      <c r="M2664" t="s">
        <v>2027</v>
      </c>
    </row>
    <row r="2665" spans="12:13">
      <c r="L2665" s="65">
        <v>511199</v>
      </c>
      <c r="M2665" t="s">
        <v>321</v>
      </c>
    </row>
    <row r="2666" spans="12:13">
      <c r="L2666" s="65">
        <v>511200</v>
      </c>
      <c r="M2666" t="s">
        <v>1969</v>
      </c>
    </row>
    <row r="2667" spans="12:13">
      <c r="L2667" s="65">
        <v>511210</v>
      </c>
      <c r="M2667" t="s">
        <v>2028</v>
      </c>
    </row>
    <row r="2668" spans="12:13">
      <c r="L2668" s="65">
        <v>511211</v>
      </c>
      <c r="M2668" t="s">
        <v>2029</v>
      </c>
    </row>
    <row r="2669" spans="12:13">
      <c r="L2669" s="65">
        <v>511212</v>
      </c>
      <c r="M2669" t="s">
        <v>2030</v>
      </c>
    </row>
    <row r="2670" spans="12:13">
      <c r="L2670" s="65">
        <v>511213</v>
      </c>
      <c r="M2670" t="s">
        <v>2031</v>
      </c>
    </row>
    <row r="2671" spans="12:13">
      <c r="L2671" s="65">
        <v>511219</v>
      </c>
      <c r="M2671" t="s">
        <v>2032</v>
      </c>
    </row>
    <row r="2672" spans="12:13">
      <c r="L2672" s="65">
        <v>511220</v>
      </c>
      <c r="M2672" t="s">
        <v>2033</v>
      </c>
    </row>
    <row r="2673" spans="12:13">
      <c r="L2673" s="65">
        <v>511221</v>
      </c>
      <c r="M2673" t="s">
        <v>2034</v>
      </c>
    </row>
    <row r="2674" spans="12:13">
      <c r="L2674" s="65">
        <v>511222</v>
      </c>
      <c r="M2674" t="s">
        <v>280</v>
      </c>
    </row>
    <row r="2675" spans="12:13">
      <c r="L2675" s="65">
        <v>511223</v>
      </c>
      <c r="M2675" t="s">
        <v>287</v>
      </c>
    </row>
    <row r="2676" spans="12:13">
      <c r="L2676" s="65">
        <v>511224</v>
      </c>
      <c r="M2676" t="s">
        <v>2035</v>
      </c>
    </row>
    <row r="2677" spans="12:13">
      <c r="L2677" s="65">
        <v>511225</v>
      </c>
      <c r="M2677" t="s">
        <v>2036</v>
      </c>
    </row>
    <row r="2678" spans="12:13">
      <c r="L2678" s="65">
        <v>511226</v>
      </c>
      <c r="M2678" t="s">
        <v>2037</v>
      </c>
    </row>
    <row r="2679" spans="12:13">
      <c r="L2679" s="65">
        <v>511227</v>
      </c>
      <c r="M2679" t="s">
        <v>290</v>
      </c>
    </row>
    <row r="2680" spans="12:13">
      <c r="L2680" s="65">
        <v>511228</v>
      </c>
      <c r="M2680" t="s">
        <v>291</v>
      </c>
    </row>
    <row r="2681" spans="12:13">
      <c r="L2681" s="65">
        <v>511230</v>
      </c>
      <c r="M2681" t="s">
        <v>2038</v>
      </c>
    </row>
    <row r="2682" spans="12:13">
      <c r="L2682" s="65">
        <v>511231</v>
      </c>
      <c r="M2682" t="s">
        <v>2039</v>
      </c>
    </row>
    <row r="2683" spans="12:13">
      <c r="L2683" s="65">
        <v>511232</v>
      </c>
      <c r="M2683" t="s">
        <v>298</v>
      </c>
    </row>
    <row r="2684" spans="12:13">
      <c r="L2684" s="65">
        <v>511233</v>
      </c>
      <c r="M2684" t="s">
        <v>299</v>
      </c>
    </row>
    <row r="2685" spans="12:13">
      <c r="L2685" s="65">
        <v>511240</v>
      </c>
      <c r="M2685" t="s">
        <v>2040</v>
      </c>
    </row>
    <row r="2686" spans="12:13">
      <c r="L2686" s="65">
        <v>511241</v>
      </c>
      <c r="M2686" t="s">
        <v>306</v>
      </c>
    </row>
    <row r="2687" spans="12:13">
      <c r="L2687" s="65">
        <v>511242</v>
      </c>
      <c r="M2687" t="s">
        <v>307</v>
      </c>
    </row>
    <row r="2688" spans="12:13">
      <c r="L2688" s="65">
        <v>511243</v>
      </c>
      <c r="M2688" t="s">
        <v>308</v>
      </c>
    </row>
    <row r="2689" spans="12:13">
      <c r="L2689" s="65">
        <v>511244</v>
      </c>
      <c r="M2689" t="s">
        <v>309</v>
      </c>
    </row>
    <row r="2690" spans="12:13">
      <c r="L2690" s="65">
        <v>511290</v>
      </c>
      <c r="M2690" t="s">
        <v>2041</v>
      </c>
    </row>
    <row r="2691" spans="12:13">
      <c r="L2691" s="65">
        <v>511291</v>
      </c>
      <c r="M2691" t="s">
        <v>2042</v>
      </c>
    </row>
    <row r="2692" spans="12:13">
      <c r="L2692" s="65">
        <v>511292</v>
      </c>
      <c r="M2692" t="s">
        <v>317</v>
      </c>
    </row>
    <row r="2693" spans="12:13">
      <c r="L2693" s="65">
        <v>511293</v>
      </c>
      <c r="M2693" t="s">
        <v>2043</v>
      </c>
    </row>
    <row r="2694" spans="12:13">
      <c r="L2694" s="65">
        <v>511294</v>
      </c>
      <c r="M2694" t="s">
        <v>319</v>
      </c>
    </row>
    <row r="2695" spans="12:13">
      <c r="L2695" s="65">
        <v>511295</v>
      </c>
      <c r="M2695" t="s">
        <v>320</v>
      </c>
    </row>
    <row r="2696" spans="12:13">
      <c r="L2696" s="65">
        <v>511296</v>
      </c>
      <c r="M2696" t="s">
        <v>2044</v>
      </c>
    </row>
    <row r="2697" spans="12:13">
      <c r="L2697" s="65">
        <v>511299</v>
      </c>
      <c r="M2697" t="s">
        <v>2041</v>
      </c>
    </row>
    <row r="2698" spans="12:13">
      <c r="L2698" s="65">
        <v>511300</v>
      </c>
      <c r="M2698" t="s">
        <v>1970</v>
      </c>
    </row>
    <row r="2699" spans="12:13">
      <c r="L2699" s="65">
        <v>511310</v>
      </c>
      <c r="M2699" t="s">
        <v>2045</v>
      </c>
    </row>
    <row r="2700" spans="12:13">
      <c r="L2700" s="65">
        <v>511311</v>
      </c>
      <c r="M2700" t="s">
        <v>2046</v>
      </c>
    </row>
    <row r="2701" spans="12:13">
      <c r="L2701" s="65">
        <v>511312</v>
      </c>
      <c r="M2701" t="s">
        <v>2047</v>
      </c>
    </row>
    <row r="2702" spans="12:13">
      <c r="L2702" s="65">
        <v>511313</v>
      </c>
      <c r="M2702" t="s">
        <v>2048</v>
      </c>
    </row>
    <row r="2703" spans="12:13">
      <c r="L2703" s="65">
        <v>511319</v>
      </c>
      <c r="M2703" t="s">
        <v>2049</v>
      </c>
    </row>
    <row r="2704" spans="12:13">
      <c r="L2704" s="65">
        <v>511320</v>
      </c>
      <c r="M2704" t="s">
        <v>2050</v>
      </c>
    </row>
    <row r="2705" spans="12:13">
      <c r="L2705" s="65">
        <v>511321</v>
      </c>
      <c r="M2705" t="s">
        <v>2050</v>
      </c>
    </row>
    <row r="2706" spans="12:13">
      <c r="L2706" s="65">
        <v>511322</v>
      </c>
      <c r="M2706" t="s">
        <v>2051</v>
      </c>
    </row>
    <row r="2707" spans="12:13">
      <c r="L2707" s="65">
        <v>511323</v>
      </c>
      <c r="M2707" t="s">
        <v>2052</v>
      </c>
    </row>
    <row r="2708" spans="12:13">
      <c r="L2708" s="65">
        <v>511324</v>
      </c>
      <c r="M2708" t="s">
        <v>2053</v>
      </c>
    </row>
    <row r="2709" spans="12:13">
      <c r="L2709" s="65">
        <v>511325</v>
      </c>
      <c r="M2709" t="s">
        <v>2054</v>
      </c>
    </row>
    <row r="2710" spans="12:13">
      <c r="L2710" s="65">
        <v>511326</v>
      </c>
      <c r="M2710" t="s">
        <v>2055</v>
      </c>
    </row>
    <row r="2711" spans="12:13">
      <c r="L2711" s="65">
        <v>511327</v>
      </c>
      <c r="M2711" t="s">
        <v>2056</v>
      </c>
    </row>
    <row r="2712" spans="12:13">
      <c r="L2712" s="65">
        <v>511328</v>
      </c>
      <c r="M2712" t="s">
        <v>2057</v>
      </c>
    </row>
    <row r="2713" spans="12:13">
      <c r="L2713" s="65">
        <v>511330</v>
      </c>
      <c r="M2713" t="s">
        <v>2058</v>
      </c>
    </row>
    <row r="2714" spans="12:13">
      <c r="L2714" s="65">
        <v>511331</v>
      </c>
      <c r="M2714" t="s">
        <v>2059</v>
      </c>
    </row>
    <row r="2715" spans="12:13">
      <c r="L2715" s="65">
        <v>511332</v>
      </c>
      <c r="M2715" t="s">
        <v>2060</v>
      </c>
    </row>
    <row r="2716" spans="12:13">
      <c r="L2716" s="65">
        <v>511333</v>
      </c>
      <c r="M2716" t="s">
        <v>2061</v>
      </c>
    </row>
    <row r="2717" spans="12:13">
      <c r="L2717" s="65">
        <v>511340</v>
      </c>
      <c r="M2717" t="s">
        <v>2062</v>
      </c>
    </row>
    <row r="2718" spans="12:13">
      <c r="L2718" s="65">
        <v>511341</v>
      </c>
      <c r="M2718" t="s">
        <v>2063</v>
      </c>
    </row>
    <row r="2719" spans="12:13">
      <c r="L2719" s="65">
        <v>511342</v>
      </c>
      <c r="M2719" t="s">
        <v>2064</v>
      </c>
    </row>
    <row r="2720" spans="12:13">
      <c r="L2720" s="65">
        <v>511343</v>
      </c>
      <c r="M2720" t="s">
        <v>2065</v>
      </c>
    </row>
    <row r="2721" spans="12:13">
      <c r="L2721" s="65">
        <v>511344</v>
      </c>
      <c r="M2721" t="s">
        <v>2066</v>
      </c>
    </row>
    <row r="2722" spans="12:13">
      <c r="L2722" s="65">
        <v>511390</v>
      </c>
      <c r="M2722" t="s">
        <v>2067</v>
      </c>
    </row>
    <row r="2723" spans="12:13">
      <c r="L2723" s="65">
        <v>511391</v>
      </c>
      <c r="M2723" t="s">
        <v>2068</v>
      </c>
    </row>
    <row r="2724" spans="12:13">
      <c r="L2724" s="65">
        <v>511392</v>
      </c>
      <c r="M2724" t="s">
        <v>2069</v>
      </c>
    </row>
    <row r="2725" spans="12:13">
      <c r="L2725" s="65">
        <v>511393</v>
      </c>
      <c r="M2725" t="s">
        <v>2070</v>
      </c>
    </row>
    <row r="2726" spans="12:13">
      <c r="L2726" s="65">
        <v>511394</v>
      </c>
      <c r="M2726" t="s">
        <v>2071</v>
      </c>
    </row>
    <row r="2727" spans="12:13">
      <c r="L2727" s="65">
        <v>511395</v>
      </c>
      <c r="M2727" t="s">
        <v>2072</v>
      </c>
    </row>
    <row r="2728" spans="12:13">
      <c r="L2728" s="65">
        <v>511396</v>
      </c>
      <c r="M2728" t="s">
        <v>2073</v>
      </c>
    </row>
    <row r="2729" spans="12:13">
      <c r="L2729" s="65">
        <v>511399</v>
      </c>
      <c r="M2729" t="s">
        <v>2067</v>
      </c>
    </row>
    <row r="2730" spans="12:13">
      <c r="L2730" s="65">
        <v>511400</v>
      </c>
      <c r="M2730" t="s">
        <v>1971</v>
      </c>
    </row>
    <row r="2731" spans="12:13">
      <c r="L2731" s="65">
        <v>511410</v>
      </c>
      <c r="M2731" t="s">
        <v>2074</v>
      </c>
    </row>
    <row r="2732" spans="12:13">
      <c r="L2732" s="65">
        <v>511411</v>
      </c>
      <c r="M2732" t="s">
        <v>2074</v>
      </c>
    </row>
    <row r="2733" spans="12:13">
      <c r="L2733" s="65">
        <v>511420</v>
      </c>
      <c r="M2733" t="s">
        <v>2075</v>
      </c>
    </row>
    <row r="2734" spans="12:13">
      <c r="L2734" s="65">
        <v>511421</v>
      </c>
      <c r="M2734" t="s">
        <v>2075</v>
      </c>
    </row>
    <row r="2735" spans="12:13">
      <c r="L2735" s="65">
        <v>511430</v>
      </c>
      <c r="M2735" t="s">
        <v>2076</v>
      </c>
    </row>
    <row r="2736" spans="12:13">
      <c r="L2736" s="65">
        <v>511431</v>
      </c>
      <c r="M2736" t="s">
        <v>2076</v>
      </c>
    </row>
    <row r="2737" spans="12:13">
      <c r="L2737" s="65">
        <v>511440</v>
      </c>
      <c r="M2737" t="s">
        <v>2077</v>
      </c>
    </row>
    <row r="2738" spans="12:13">
      <c r="L2738" s="65">
        <v>511441</v>
      </c>
      <c r="M2738" t="s">
        <v>2077</v>
      </c>
    </row>
    <row r="2739" spans="12:13">
      <c r="L2739" s="65">
        <v>511450</v>
      </c>
      <c r="M2739" t="s">
        <v>2078</v>
      </c>
    </row>
    <row r="2740" spans="12:13">
      <c r="L2740" s="65">
        <v>511451</v>
      </c>
      <c r="M2740" t="s">
        <v>2078</v>
      </c>
    </row>
    <row r="2741" spans="12:13">
      <c r="L2741" s="65">
        <v>512000</v>
      </c>
      <c r="M2741" t="s">
        <v>1972</v>
      </c>
    </row>
    <row r="2742" spans="12:13">
      <c r="L2742" s="65">
        <v>512100</v>
      </c>
      <c r="M2742" t="s">
        <v>326</v>
      </c>
    </row>
    <row r="2743" spans="12:13">
      <c r="L2743" s="65">
        <v>512110</v>
      </c>
      <c r="M2743" t="s">
        <v>327</v>
      </c>
    </row>
    <row r="2744" spans="12:13">
      <c r="L2744" s="65">
        <v>512111</v>
      </c>
      <c r="M2744" t="s">
        <v>2079</v>
      </c>
    </row>
    <row r="2745" spans="12:13">
      <c r="L2745" s="65">
        <v>512112</v>
      </c>
      <c r="M2745" t="s">
        <v>2080</v>
      </c>
    </row>
    <row r="2746" spans="12:13">
      <c r="L2746" s="65">
        <v>512113</v>
      </c>
      <c r="M2746" t="s">
        <v>2081</v>
      </c>
    </row>
    <row r="2747" spans="12:13">
      <c r="L2747" s="65">
        <v>512114</v>
      </c>
      <c r="M2747" t="s">
        <v>2082</v>
      </c>
    </row>
    <row r="2748" spans="12:13">
      <c r="L2748" s="65">
        <v>512115</v>
      </c>
      <c r="M2748" t="s">
        <v>2083</v>
      </c>
    </row>
    <row r="2749" spans="12:13">
      <c r="L2749" s="65">
        <v>512116</v>
      </c>
      <c r="M2749" t="s">
        <v>2084</v>
      </c>
    </row>
    <row r="2750" spans="12:13">
      <c r="L2750" s="65">
        <v>512117</v>
      </c>
      <c r="M2750" t="s">
        <v>2085</v>
      </c>
    </row>
    <row r="2751" spans="12:13">
      <c r="L2751" s="65">
        <v>512120</v>
      </c>
      <c r="M2751" t="s">
        <v>328</v>
      </c>
    </row>
    <row r="2752" spans="12:13">
      <c r="L2752" s="65">
        <v>512121</v>
      </c>
      <c r="M2752" t="s">
        <v>2086</v>
      </c>
    </row>
    <row r="2753" spans="12:13">
      <c r="L2753" s="65">
        <v>512122</v>
      </c>
      <c r="M2753" t="s">
        <v>2087</v>
      </c>
    </row>
    <row r="2754" spans="12:13">
      <c r="L2754" s="65">
        <v>512130</v>
      </c>
      <c r="M2754" t="s">
        <v>329</v>
      </c>
    </row>
    <row r="2755" spans="12:13">
      <c r="L2755" s="65">
        <v>512131</v>
      </c>
      <c r="M2755" t="s">
        <v>2088</v>
      </c>
    </row>
    <row r="2756" spans="12:13">
      <c r="L2756" s="65">
        <v>512132</v>
      </c>
      <c r="M2756" t="s">
        <v>2089</v>
      </c>
    </row>
    <row r="2757" spans="12:13">
      <c r="L2757" s="65">
        <v>512140</v>
      </c>
      <c r="M2757" t="s">
        <v>331</v>
      </c>
    </row>
    <row r="2758" spans="12:13">
      <c r="L2758" s="65">
        <v>512141</v>
      </c>
      <c r="M2758" t="s">
        <v>331</v>
      </c>
    </row>
    <row r="2759" spans="12:13">
      <c r="L2759" s="65">
        <v>512200</v>
      </c>
      <c r="M2759" t="s">
        <v>335</v>
      </c>
    </row>
    <row r="2760" spans="12:13">
      <c r="L2760" s="65">
        <v>512210</v>
      </c>
      <c r="M2760" t="s">
        <v>336</v>
      </c>
    </row>
    <row r="2761" spans="12:13">
      <c r="L2761" s="65">
        <v>512211</v>
      </c>
      <c r="M2761" t="s">
        <v>1537</v>
      </c>
    </row>
    <row r="2762" spans="12:13">
      <c r="L2762" s="65">
        <v>512212</v>
      </c>
      <c r="M2762" t="s">
        <v>1540</v>
      </c>
    </row>
    <row r="2763" spans="12:13">
      <c r="L2763" s="65">
        <v>512213</v>
      </c>
      <c r="M2763" t="s">
        <v>2090</v>
      </c>
    </row>
    <row r="2764" spans="12:13">
      <c r="L2764" s="65">
        <v>512220</v>
      </c>
      <c r="M2764" t="s">
        <v>337</v>
      </c>
    </row>
    <row r="2765" spans="12:13">
      <c r="L2765" s="65">
        <v>512221</v>
      </c>
      <c r="M2765" t="s">
        <v>337</v>
      </c>
    </row>
    <row r="2766" spans="12:13">
      <c r="L2766" s="65">
        <v>512222</v>
      </c>
      <c r="M2766" t="s">
        <v>2091</v>
      </c>
    </row>
    <row r="2767" spans="12:13">
      <c r="L2767" s="65">
        <v>512223</v>
      </c>
      <c r="M2767" t="s">
        <v>2092</v>
      </c>
    </row>
    <row r="2768" spans="12:13">
      <c r="L2768" s="65">
        <v>512230</v>
      </c>
      <c r="M2768" t="s">
        <v>338</v>
      </c>
    </row>
    <row r="2769" spans="12:13">
      <c r="L2769" s="65">
        <v>512231</v>
      </c>
      <c r="M2769" t="s">
        <v>2093</v>
      </c>
    </row>
    <row r="2770" spans="12:13">
      <c r="L2770" s="65">
        <v>512232</v>
      </c>
      <c r="M2770" t="s">
        <v>1367</v>
      </c>
    </row>
    <row r="2771" spans="12:13">
      <c r="L2771" s="65">
        <v>512233</v>
      </c>
      <c r="M2771" t="s">
        <v>2094</v>
      </c>
    </row>
    <row r="2772" spans="12:13">
      <c r="L2772" s="65">
        <v>512240</v>
      </c>
      <c r="M2772" t="s">
        <v>339</v>
      </c>
    </row>
    <row r="2773" spans="12:13">
      <c r="L2773" s="65">
        <v>512241</v>
      </c>
      <c r="M2773" t="s">
        <v>2095</v>
      </c>
    </row>
    <row r="2774" spans="12:13">
      <c r="L2774" s="65">
        <v>512242</v>
      </c>
      <c r="M2774" t="s">
        <v>2096</v>
      </c>
    </row>
    <row r="2775" spans="12:13">
      <c r="L2775" s="65">
        <v>512250</v>
      </c>
      <c r="M2775" t="s">
        <v>340</v>
      </c>
    </row>
    <row r="2776" spans="12:13">
      <c r="L2776" s="65">
        <v>512251</v>
      </c>
      <c r="M2776" t="s">
        <v>2097</v>
      </c>
    </row>
    <row r="2777" spans="12:13">
      <c r="L2777" s="65">
        <v>512252</v>
      </c>
      <c r="M2777" t="s">
        <v>2098</v>
      </c>
    </row>
    <row r="2778" spans="12:13">
      <c r="L2778" s="65">
        <v>512260</v>
      </c>
      <c r="M2778" t="s">
        <v>341</v>
      </c>
    </row>
    <row r="2779" spans="12:13">
      <c r="L2779" s="65">
        <v>512261</v>
      </c>
      <c r="M2779" t="s">
        <v>341</v>
      </c>
    </row>
    <row r="2780" spans="12:13">
      <c r="L2780" s="65">
        <v>512300</v>
      </c>
      <c r="M2780" t="s">
        <v>345</v>
      </c>
    </row>
    <row r="2781" spans="12:13">
      <c r="L2781" s="65">
        <v>512310</v>
      </c>
      <c r="M2781" t="s">
        <v>2099</v>
      </c>
    </row>
    <row r="2782" spans="12:13">
      <c r="L2782" s="65">
        <v>512311</v>
      </c>
      <c r="M2782" t="s">
        <v>2099</v>
      </c>
    </row>
    <row r="2783" spans="12:13">
      <c r="L2783" s="65">
        <v>512320</v>
      </c>
      <c r="M2783" t="s">
        <v>2100</v>
      </c>
    </row>
    <row r="2784" spans="12:13">
      <c r="L2784" s="65">
        <v>512321</v>
      </c>
      <c r="M2784" t="s">
        <v>2100</v>
      </c>
    </row>
    <row r="2785" spans="12:13">
      <c r="L2785" s="65">
        <v>512400</v>
      </c>
      <c r="M2785" t="s">
        <v>350</v>
      </c>
    </row>
    <row r="2786" spans="12:13">
      <c r="L2786" s="65">
        <v>512410</v>
      </c>
      <c r="M2786" t="s">
        <v>350</v>
      </c>
    </row>
    <row r="2787" spans="12:13">
      <c r="L2787" s="65">
        <v>512411</v>
      </c>
      <c r="M2787" t="s">
        <v>350</v>
      </c>
    </row>
    <row r="2788" spans="12:13">
      <c r="L2788" s="65">
        <v>512420</v>
      </c>
      <c r="M2788" t="s">
        <v>351</v>
      </c>
    </row>
    <row r="2789" spans="12:13">
      <c r="L2789" s="65">
        <v>512421</v>
      </c>
      <c r="M2789" t="s">
        <v>351</v>
      </c>
    </row>
    <row r="2790" spans="12:13">
      <c r="L2790" s="65">
        <v>512500</v>
      </c>
      <c r="M2790" t="s">
        <v>355</v>
      </c>
    </row>
    <row r="2791" spans="12:13">
      <c r="L2791" s="65">
        <v>512510</v>
      </c>
      <c r="M2791" t="s">
        <v>356</v>
      </c>
    </row>
    <row r="2792" spans="12:13">
      <c r="L2792" s="65">
        <v>512511</v>
      </c>
      <c r="M2792" t="s">
        <v>356</v>
      </c>
    </row>
    <row r="2793" spans="12:13">
      <c r="L2793" s="65">
        <v>512520</v>
      </c>
      <c r="M2793" t="s">
        <v>357</v>
      </c>
    </row>
    <row r="2794" spans="12:13">
      <c r="L2794" s="65">
        <v>512521</v>
      </c>
      <c r="M2794" t="s">
        <v>357</v>
      </c>
    </row>
    <row r="2795" spans="12:13">
      <c r="L2795" s="65">
        <v>512530</v>
      </c>
      <c r="M2795" t="s">
        <v>358</v>
      </c>
    </row>
    <row r="2796" spans="12:13">
      <c r="L2796" s="65">
        <v>512531</v>
      </c>
      <c r="M2796" t="s">
        <v>358</v>
      </c>
    </row>
    <row r="2797" spans="12:13">
      <c r="L2797" s="65">
        <v>512540</v>
      </c>
      <c r="M2797" t="s">
        <v>360</v>
      </c>
    </row>
    <row r="2798" spans="12:13">
      <c r="L2798" s="65">
        <v>512541</v>
      </c>
      <c r="M2798" t="s">
        <v>360</v>
      </c>
    </row>
    <row r="2799" spans="12:13">
      <c r="L2799" s="65">
        <v>512600</v>
      </c>
      <c r="M2799" t="s">
        <v>364</v>
      </c>
    </row>
    <row r="2800" spans="12:13">
      <c r="L2800" s="65">
        <v>512610</v>
      </c>
      <c r="M2800" t="s">
        <v>365</v>
      </c>
    </row>
    <row r="2801" spans="12:13">
      <c r="L2801" s="65">
        <v>512611</v>
      </c>
      <c r="M2801" t="s">
        <v>365</v>
      </c>
    </row>
    <row r="2802" spans="12:13">
      <c r="L2802" s="65">
        <v>512620</v>
      </c>
      <c r="M2802" t="s">
        <v>366</v>
      </c>
    </row>
    <row r="2803" spans="12:13">
      <c r="L2803" s="65">
        <v>512621</v>
      </c>
      <c r="M2803" t="s">
        <v>366</v>
      </c>
    </row>
    <row r="2804" spans="12:13">
      <c r="L2804" s="65">
        <v>512630</v>
      </c>
      <c r="M2804" t="s">
        <v>367</v>
      </c>
    </row>
    <row r="2805" spans="12:13">
      <c r="L2805" s="65">
        <v>512631</v>
      </c>
      <c r="M2805" t="s">
        <v>367</v>
      </c>
    </row>
    <row r="2806" spans="12:13">
      <c r="L2806" s="65">
        <v>512640</v>
      </c>
      <c r="M2806" t="s">
        <v>368</v>
      </c>
    </row>
    <row r="2807" spans="12:13">
      <c r="L2807" s="65">
        <v>512641</v>
      </c>
      <c r="M2807" t="s">
        <v>368</v>
      </c>
    </row>
    <row r="2808" spans="12:13">
      <c r="L2808" s="65">
        <v>512650</v>
      </c>
      <c r="M2808" t="s">
        <v>369</v>
      </c>
    </row>
    <row r="2809" spans="12:13">
      <c r="L2809" s="65">
        <v>512651</v>
      </c>
      <c r="M2809" t="s">
        <v>369</v>
      </c>
    </row>
    <row r="2810" spans="12:13">
      <c r="L2810" s="65">
        <v>512700</v>
      </c>
      <c r="M2810" t="s">
        <v>373</v>
      </c>
    </row>
    <row r="2811" spans="12:13">
      <c r="L2811" s="65">
        <v>512710</v>
      </c>
      <c r="M2811" t="s">
        <v>373</v>
      </c>
    </row>
    <row r="2812" spans="12:13">
      <c r="L2812" s="65">
        <v>512711</v>
      </c>
      <c r="M2812" t="s">
        <v>373</v>
      </c>
    </row>
    <row r="2813" spans="12:13">
      <c r="L2813" s="65">
        <v>512720</v>
      </c>
      <c r="M2813" t="s">
        <v>2101</v>
      </c>
    </row>
    <row r="2814" spans="12:13">
      <c r="L2814" s="65">
        <v>512721</v>
      </c>
      <c r="M2814" t="s">
        <v>2101</v>
      </c>
    </row>
    <row r="2815" spans="12:13">
      <c r="L2815" s="65">
        <v>512800</v>
      </c>
      <c r="M2815" t="s">
        <v>378</v>
      </c>
    </row>
    <row r="2816" spans="12:13">
      <c r="L2816" s="65">
        <v>512810</v>
      </c>
      <c r="M2816" t="s">
        <v>378</v>
      </c>
    </row>
    <row r="2817" spans="12:13">
      <c r="L2817" s="65">
        <v>512811</v>
      </c>
      <c r="M2817" t="s">
        <v>378</v>
      </c>
    </row>
    <row r="2818" spans="12:13">
      <c r="L2818" s="65">
        <v>512820</v>
      </c>
      <c r="M2818" t="s">
        <v>2102</v>
      </c>
    </row>
    <row r="2819" spans="12:13">
      <c r="L2819" s="65">
        <v>512821</v>
      </c>
      <c r="M2819" t="s">
        <v>2102</v>
      </c>
    </row>
    <row r="2820" spans="12:13">
      <c r="L2820" s="65">
        <v>512900</v>
      </c>
      <c r="M2820" t="s">
        <v>383</v>
      </c>
    </row>
    <row r="2821" spans="12:13">
      <c r="L2821" s="65">
        <v>512910</v>
      </c>
      <c r="M2821" t="s">
        <v>2103</v>
      </c>
    </row>
    <row r="2822" spans="12:13">
      <c r="L2822" s="65">
        <v>512911</v>
      </c>
      <c r="M2822" t="s">
        <v>2103</v>
      </c>
    </row>
    <row r="2823" spans="12:13">
      <c r="L2823" s="65">
        <v>512920</v>
      </c>
      <c r="M2823" t="s">
        <v>385</v>
      </c>
    </row>
    <row r="2824" spans="12:13">
      <c r="L2824" s="65">
        <v>512921</v>
      </c>
      <c r="M2824" t="s">
        <v>385</v>
      </c>
    </row>
    <row r="2825" spans="12:13">
      <c r="L2825" s="65">
        <v>512930</v>
      </c>
      <c r="M2825" t="s">
        <v>386</v>
      </c>
    </row>
    <row r="2826" spans="12:13">
      <c r="L2826" s="65">
        <v>512931</v>
      </c>
      <c r="M2826" t="s">
        <v>2104</v>
      </c>
    </row>
    <row r="2827" spans="12:13">
      <c r="L2827" s="65">
        <v>512932</v>
      </c>
      <c r="M2827" t="s">
        <v>2105</v>
      </c>
    </row>
    <row r="2828" spans="12:13">
      <c r="L2828" s="65">
        <v>512933</v>
      </c>
      <c r="M2828" t="s">
        <v>2106</v>
      </c>
    </row>
    <row r="2829" spans="12:13">
      <c r="L2829" s="65">
        <v>512940</v>
      </c>
      <c r="M2829" t="s">
        <v>2107</v>
      </c>
    </row>
    <row r="2830" spans="12:13">
      <c r="L2830" s="65">
        <v>512941</v>
      </c>
      <c r="M2830" t="s">
        <v>2107</v>
      </c>
    </row>
    <row r="2831" spans="12:13">
      <c r="L2831" s="65">
        <v>512950</v>
      </c>
      <c r="M2831" t="s">
        <v>2108</v>
      </c>
    </row>
    <row r="2832" spans="12:13">
      <c r="L2832" s="65">
        <v>512951</v>
      </c>
      <c r="M2832" t="s">
        <v>2108</v>
      </c>
    </row>
    <row r="2833" spans="12:13">
      <c r="L2833" s="65">
        <v>513000</v>
      </c>
      <c r="M2833" t="s">
        <v>392</v>
      </c>
    </row>
    <row r="2834" spans="12:13">
      <c r="L2834" s="65">
        <v>513100</v>
      </c>
      <c r="M2834" t="s">
        <v>392</v>
      </c>
    </row>
    <row r="2835" spans="12:13">
      <c r="L2835" s="65">
        <v>513110</v>
      </c>
      <c r="M2835" t="s">
        <v>392</v>
      </c>
    </row>
    <row r="2836" spans="12:13">
      <c r="L2836" s="65">
        <v>513111</v>
      </c>
      <c r="M2836" t="s">
        <v>392</v>
      </c>
    </row>
    <row r="2837" spans="12:13">
      <c r="L2837" s="65">
        <v>513119</v>
      </c>
      <c r="M2837" t="s">
        <v>2109</v>
      </c>
    </row>
    <row r="2838" spans="12:13">
      <c r="L2838" s="65">
        <v>514000</v>
      </c>
      <c r="M2838" t="s">
        <v>397</v>
      </c>
    </row>
    <row r="2839" spans="12:13">
      <c r="L2839" s="65">
        <v>514100</v>
      </c>
      <c r="M2839" t="s">
        <v>397</v>
      </c>
    </row>
    <row r="2840" spans="12:13">
      <c r="L2840" s="65">
        <v>514110</v>
      </c>
      <c r="M2840" t="s">
        <v>2110</v>
      </c>
    </row>
    <row r="2841" spans="12:13">
      <c r="L2841" s="65">
        <v>514111</v>
      </c>
      <c r="M2841" t="s">
        <v>2111</v>
      </c>
    </row>
    <row r="2842" spans="12:13">
      <c r="L2842" s="65">
        <v>514112</v>
      </c>
      <c r="M2842" t="s">
        <v>2112</v>
      </c>
    </row>
    <row r="2843" spans="12:13">
      <c r="L2843" s="65">
        <v>514113</v>
      </c>
      <c r="M2843" t="s">
        <v>2113</v>
      </c>
    </row>
    <row r="2844" spans="12:13">
      <c r="L2844" s="65">
        <v>514114</v>
      </c>
      <c r="M2844" t="s">
        <v>2114</v>
      </c>
    </row>
    <row r="2845" spans="12:13">
      <c r="L2845" s="65">
        <v>514115</v>
      </c>
      <c r="M2845" t="s">
        <v>2115</v>
      </c>
    </row>
    <row r="2846" spans="12:13">
      <c r="L2846" s="65">
        <v>514116</v>
      </c>
      <c r="M2846" t="s">
        <v>2116</v>
      </c>
    </row>
    <row r="2847" spans="12:13">
      <c r="L2847" s="65">
        <v>514117</v>
      </c>
      <c r="M2847" t="s">
        <v>2117</v>
      </c>
    </row>
    <row r="2848" spans="12:13">
      <c r="L2848" s="65">
        <v>514118</v>
      </c>
      <c r="M2848" t="s">
        <v>2118</v>
      </c>
    </row>
    <row r="2849" spans="12:13">
      <c r="L2849" s="65">
        <v>514119</v>
      </c>
      <c r="M2849" t="s">
        <v>2119</v>
      </c>
    </row>
    <row r="2850" spans="12:13">
      <c r="L2850" s="65">
        <v>514120</v>
      </c>
      <c r="M2850" t="s">
        <v>399</v>
      </c>
    </row>
    <row r="2851" spans="12:13">
      <c r="L2851" s="65">
        <v>514121</v>
      </c>
      <c r="M2851" t="s">
        <v>399</v>
      </c>
    </row>
    <row r="2852" spans="12:13">
      <c r="L2852" s="65">
        <v>515000</v>
      </c>
      <c r="M2852" t="s">
        <v>489</v>
      </c>
    </row>
    <row r="2853" spans="12:13">
      <c r="L2853" s="65">
        <v>515100</v>
      </c>
      <c r="M2853" t="s">
        <v>489</v>
      </c>
    </row>
    <row r="2854" spans="12:13">
      <c r="L2854" s="65">
        <v>515110</v>
      </c>
      <c r="M2854" t="s">
        <v>490</v>
      </c>
    </row>
    <row r="2855" spans="12:13">
      <c r="L2855" s="65">
        <v>515111</v>
      </c>
      <c r="M2855" t="s">
        <v>490</v>
      </c>
    </row>
    <row r="2856" spans="12:13">
      <c r="L2856" s="65">
        <v>515120</v>
      </c>
      <c r="M2856" t="s">
        <v>494</v>
      </c>
    </row>
    <row r="2857" spans="12:13">
      <c r="L2857" s="65">
        <v>515121</v>
      </c>
      <c r="M2857" t="s">
        <v>2120</v>
      </c>
    </row>
    <row r="2858" spans="12:13">
      <c r="L2858" s="65">
        <v>515122</v>
      </c>
      <c r="M2858" t="s">
        <v>2121</v>
      </c>
    </row>
    <row r="2859" spans="12:13">
      <c r="L2859" s="65">
        <v>515123</v>
      </c>
      <c r="M2859" t="s">
        <v>2122</v>
      </c>
    </row>
    <row r="2860" spans="12:13">
      <c r="L2860" s="65">
        <v>515124</v>
      </c>
      <c r="M2860" t="s">
        <v>2123</v>
      </c>
    </row>
    <row r="2861" spans="12:13">
      <c r="L2861" s="65">
        <v>515125</v>
      </c>
      <c r="M2861" t="s">
        <v>2124</v>
      </c>
    </row>
    <row r="2862" spans="12:13">
      <c r="L2862" s="65">
        <v>515126</v>
      </c>
      <c r="M2862" t="s">
        <v>2125</v>
      </c>
    </row>
    <row r="2863" spans="12:13">
      <c r="L2863" s="65">
        <v>515129</v>
      </c>
      <c r="M2863" t="s">
        <v>2126</v>
      </c>
    </row>
    <row r="2864" spans="12:13">
      <c r="L2864" s="65">
        <v>515190</v>
      </c>
      <c r="M2864" t="s">
        <v>510</v>
      </c>
    </row>
    <row r="2865" spans="12:13">
      <c r="L2865" s="65">
        <v>515191</v>
      </c>
      <c r="M2865" t="s">
        <v>2127</v>
      </c>
    </row>
    <row r="2866" spans="12:13">
      <c r="L2866" s="65">
        <v>515192</v>
      </c>
      <c r="M2866" t="s">
        <v>2128</v>
      </c>
    </row>
    <row r="2867" spans="12:13">
      <c r="L2867" s="65">
        <v>515193</v>
      </c>
      <c r="M2867" t="s">
        <v>2129</v>
      </c>
    </row>
    <row r="2868" spans="12:13">
      <c r="L2868" s="65">
        <v>515194</v>
      </c>
      <c r="M2868" t="s">
        <v>2130</v>
      </c>
    </row>
    <row r="2869" spans="12:13">
      <c r="L2869" s="65">
        <v>515195</v>
      </c>
      <c r="M2869" t="s">
        <v>2131</v>
      </c>
    </row>
    <row r="2870" spans="12:13">
      <c r="L2870" s="65">
        <v>515196</v>
      </c>
      <c r="M2870" t="s">
        <v>2132</v>
      </c>
    </row>
    <row r="2871" spans="12:13">
      <c r="L2871" s="65">
        <v>515197</v>
      </c>
      <c r="M2871" t="s">
        <v>2133</v>
      </c>
    </row>
    <row r="2872" spans="12:13">
      <c r="L2872" s="65">
        <v>515199</v>
      </c>
      <c r="M2872" t="s">
        <v>510</v>
      </c>
    </row>
    <row r="2873" spans="12:13">
      <c r="L2873" s="65">
        <v>520000</v>
      </c>
      <c r="M2873" t="s">
        <v>521</v>
      </c>
    </row>
    <row r="2874" spans="12:13">
      <c r="L2874" s="65">
        <v>521000</v>
      </c>
      <c r="M2874" t="s">
        <v>522</v>
      </c>
    </row>
    <row r="2875" spans="12:13">
      <c r="L2875" s="65">
        <v>521100</v>
      </c>
      <c r="M2875" t="s">
        <v>522</v>
      </c>
    </row>
    <row r="2876" spans="12:13">
      <c r="L2876" s="65">
        <v>521110</v>
      </c>
      <c r="M2876" t="s">
        <v>522</v>
      </c>
    </row>
    <row r="2877" spans="12:13">
      <c r="L2877" s="65">
        <v>521111</v>
      </c>
      <c r="M2877" t="s">
        <v>522</v>
      </c>
    </row>
    <row r="2878" spans="12:13">
      <c r="L2878" s="65">
        <v>522000</v>
      </c>
      <c r="M2878" t="s">
        <v>526</v>
      </c>
    </row>
    <row r="2879" spans="12:13">
      <c r="L2879" s="65">
        <v>522100</v>
      </c>
      <c r="M2879" t="s">
        <v>1973</v>
      </c>
    </row>
    <row r="2880" spans="12:13">
      <c r="L2880" s="65">
        <v>522110</v>
      </c>
      <c r="M2880" t="s">
        <v>1973</v>
      </c>
    </row>
    <row r="2881" spans="12:13">
      <c r="L2881" s="65">
        <v>522111</v>
      </c>
      <c r="M2881" t="s">
        <v>1973</v>
      </c>
    </row>
    <row r="2882" spans="12:13">
      <c r="L2882" s="65">
        <v>522200</v>
      </c>
      <c r="M2882" t="s">
        <v>1205</v>
      </c>
    </row>
    <row r="2883" spans="12:13">
      <c r="L2883" s="65">
        <v>522210</v>
      </c>
      <c r="M2883" t="s">
        <v>1205</v>
      </c>
    </row>
    <row r="2884" spans="12:13">
      <c r="L2884" s="65">
        <v>522211</v>
      </c>
      <c r="M2884" t="s">
        <v>1205</v>
      </c>
    </row>
    <row r="2885" spans="12:13">
      <c r="L2885" s="65">
        <v>522300</v>
      </c>
      <c r="M2885" t="s">
        <v>1206</v>
      </c>
    </row>
    <row r="2886" spans="12:13">
      <c r="L2886" s="65">
        <v>522310</v>
      </c>
      <c r="M2886" t="s">
        <v>1206</v>
      </c>
    </row>
    <row r="2887" spans="12:13">
      <c r="L2887" s="65">
        <v>522311</v>
      </c>
      <c r="M2887" t="s">
        <v>1206</v>
      </c>
    </row>
    <row r="2888" spans="12:13">
      <c r="L2888" s="65">
        <v>523000</v>
      </c>
      <c r="M2888" t="s">
        <v>1207</v>
      </c>
    </row>
    <row r="2889" spans="12:13">
      <c r="L2889" s="65">
        <v>523100</v>
      </c>
      <c r="M2889" t="s">
        <v>1207</v>
      </c>
    </row>
    <row r="2890" spans="12:13">
      <c r="L2890" s="65">
        <v>523110</v>
      </c>
      <c r="M2890" t="s">
        <v>1207</v>
      </c>
    </row>
    <row r="2891" spans="12:13">
      <c r="L2891" s="65">
        <v>523111</v>
      </c>
      <c r="M2891" t="s">
        <v>1207</v>
      </c>
    </row>
    <row r="2892" spans="12:13">
      <c r="L2892" s="65">
        <v>530000</v>
      </c>
      <c r="M2892" t="s">
        <v>403</v>
      </c>
    </row>
    <row r="2893" spans="12:13">
      <c r="L2893" s="65">
        <v>531000</v>
      </c>
      <c r="M2893" t="s">
        <v>403</v>
      </c>
    </row>
    <row r="2894" spans="12:13">
      <c r="L2894" s="65">
        <v>531100</v>
      </c>
      <c r="M2894" t="s">
        <v>403</v>
      </c>
    </row>
    <row r="2895" spans="12:13">
      <c r="L2895" s="65">
        <v>531110</v>
      </c>
      <c r="M2895" t="s">
        <v>403</v>
      </c>
    </row>
    <row r="2896" spans="12:13">
      <c r="L2896" s="65">
        <v>531111</v>
      </c>
      <c r="M2896" t="s">
        <v>403</v>
      </c>
    </row>
    <row r="2897" spans="12:13">
      <c r="L2897" s="65">
        <v>540000</v>
      </c>
      <c r="M2897" t="s">
        <v>412</v>
      </c>
    </row>
    <row r="2898" spans="12:13">
      <c r="L2898" s="65">
        <v>541000</v>
      </c>
      <c r="M2898" t="s">
        <v>413</v>
      </c>
    </row>
    <row r="2899" spans="12:13">
      <c r="L2899" s="65">
        <v>541100</v>
      </c>
      <c r="M2899" t="s">
        <v>413</v>
      </c>
    </row>
    <row r="2900" spans="12:13">
      <c r="L2900" s="65">
        <v>541110</v>
      </c>
      <c r="M2900" t="s">
        <v>2134</v>
      </c>
    </row>
    <row r="2901" spans="12:13">
      <c r="L2901" s="65">
        <v>541111</v>
      </c>
      <c r="M2901" t="s">
        <v>2135</v>
      </c>
    </row>
    <row r="2902" spans="12:13">
      <c r="L2902" s="65">
        <v>541112</v>
      </c>
      <c r="M2902" t="s">
        <v>2136</v>
      </c>
    </row>
    <row r="2903" spans="12:13">
      <c r="L2903" s="65">
        <v>541113</v>
      </c>
      <c r="M2903" t="s">
        <v>2137</v>
      </c>
    </row>
    <row r="2904" spans="12:13">
      <c r="L2904" s="65">
        <v>541114</v>
      </c>
      <c r="M2904" t="s">
        <v>2138</v>
      </c>
    </row>
    <row r="2905" spans="12:13">
      <c r="L2905" s="65">
        <v>541115</v>
      </c>
      <c r="M2905" t="s">
        <v>2139</v>
      </c>
    </row>
    <row r="2906" spans="12:13">
      <c r="L2906" s="65">
        <v>541120</v>
      </c>
      <c r="M2906" t="s">
        <v>2140</v>
      </c>
    </row>
    <row r="2907" spans="12:13">
      <c r="L2907" s="65">
        <v>541121</v>
      </c>
      <c r="M2907" t="s">
        <v>2141</v>
      </c>
    </row>
    <row r="2908" spans="12:13">
      <c r="L2908" s="65">
        <v>541122</v>
      </c>
      <c r="M2908" t="s">
        <v>2142</v>
      </c>
    </row>
    <row r="2909" spans="12:13">
      <c r="L2909" s="65">
        <v>541123</v>
      </c>
      <c r="M2909" t="s">
        <v>2143</v>
      </c>
    </row>
    <row r="2910" spans="12:13">
      <c r="L2910" s="65">
        <v>541124</v>
      </c>
      <c r="M2910" t="s">
        <v>2144</v>
      </c>
    </row>
    <row r="2911" spans="12:13">
      <c r="L2911" s="65">
        <v>541125</v>
      </c>
      <c r="M2911" t="s">
        <v>2145</v>
      </c>
    </row>
    <row r="2912" spans="12:13">
      <c r="L2912" s="65">
        <v>542000</v>
      </c>
      <c r="M2912" t="s">
        <v>1974</v>
      </c>
    </row>
    <row r="2913" spans="12:13">
      <c r="L2913" s="65">
        <v>542100</v>
      </c>
      <c r="M2913" t="s">
        <v>423</v>
      </c>
    </row>
    <row r="2914" spans="12:13">
      <c r="L2914" s="65">
        <v>542110</v>
      </c>
      <c r="M2914" t="s">
        <v>423</v>
      </c>
    </row>
    <row r="2915" spans="12:13">
      <c r="L2915" s="65">
        <v>542111</v>
      </c>
      <c r="M2915" t="s">
        <v>423</v>
      </c>
    </row>
    <row r="2916" spans="12:13">
      <c r="L2916" s="65">
        <v>542112</v>
      </c>
      <c r="M2916" t="s">
        <v>2146</v>
      </c>
    </row>
    <row r="2917" spans="12:13">
      <c r="L2917" s="65">
        <v>542113</v>
      </c>
      <c r="M2917" t="s">
        <v>2147</v>
      </c>
    </row>
    <row r="2918" spans="12:13">
      <c r="L2918" s="65">
        <v>542120</v>
      </c>
      <c r="M2918" t="s">
        <v>2148</v>
      </c>
    </row>
    <row r="2919" spans="12:13">
      <c r="L2919" s="65">
        <v>542121</v>
      </c>
      <c r="M2919" t="s">
        <v>2149</v>
      </c>
    </row>
    <row r="2920" spans="12:13">
      <c r="L2920" s="65">
        <v>542122</v>
      </c>
      <c r="M2920" t="s">
        <v>2150</v>
      </c>
    </row>
    <row r="2921" spans="12:13">
      <c r="L2921" s="65">
        <v>542123</v>
      </c>
      <c r="M2921" t="s">
        <v>2151</v>
      </c>
    </row>
    <row r="2922" spans="12:13">
      <c r="L2922" s="65">
        <v>543000</v>
      </c>
      <c r="M2922" t="s">
        <v>429</v>
      </c>
    </row>
    <row r="2923" spans="12:13">
      <c r="L2923" s="65">
        <v>543100</v>
      </c>
      <c r="M2923" t="s">
        <v>430</v>
      </c>
    </row>
    <row r="2924" spans="12:13">
      <c r="L2924" s="65">
        <v>543110</v>
      </c>
      <c r="M2924" t="s">
        <v>430</v>
      </c>
    </row>
    <row r="2925" spans="12:13">
      <c r="L2925" s="65">
        <v>543111</v>
      </c>
      <c r="M2925" t="s">
        <v>2152</v>
      </c>
    </row>
    <row r="2926" spans="12:13">
      <c r="L2926" s="65">
        <v>543120</v>
      </c>
      <c r="M2926" t="s">
        <v>2153</v>
      </c>
    </row>
    <row r="2927" spans="12:13">
      <c r="L2927" s="65">
        <v>543121</v>
      </c>
      <c r="M2927" t="s">
        <v>2154</v>
      </c>
    </row>
    <row r="2928" spans="12:13">
      <c r="L2928" s="65">
        <v>543200</v>
      </c>
      <c r="M2928" t="s">
        <v>434</v>
      </c>
    </row>
    <row r="2929" spans="12:13">
      <c r="L2929" s="65">
        <v>543210</v>
      </c>
      <c r="M2929" t="s">
        <v>434</v>
      </c>
    </row>
    <row r="2930" spans="12:13">
      <c r="L2930" s="65">
        <v>543211</v>
      </c>
      <c r="M2930" t="s">
        <v>2155</v>
      </c>
    </row>
    <row r="2931" spans="12:13">
      <c r="L2931" s="65">
        <v>543220</v>
      </c>
      <c r="M2931" t="s">
        <v>2156</v>
      </c>
    </row>
    <row r="2932" spans="12:13">
      <c r="L2932" s="65">
        <v>543221</v>
      </c>
      <c r="M2932" t="s">
        <v>2156</v>
      </c>
    </row>
    <row r="2933" spans="12:13">
      <c r="L2933" s="65">
        <v>550000</v>
      </c>
      <c r="M2933" t="s">
        <v>2157</v>
      </c>
    </row>
    <row r="2934" spans="12:13">
      <c r="L2934" s="65">
        <v>551000</v>
      </c>
      <c r="M2934" t="s">
        <v>2157</v>
      </c>
    </row>
    <row r="2935" spans="12:13">
      <c r="L2935" s="65">
        <v>551100</v>
      </c>
      <c r="M2935" t="s">
        <v>2157</v>
      </c>
    </row>
    <row r="2936" spans="12:13">
      <c r="L2936" s="65">
        <v>551110</v>
      </c>
      <c r="M2936" t="s">
        <v>2157</v>
      </c>
    </row>
    <row r="2937" spans="12:13">
      <c r="L2937" s="65">
        <v>551111</v>
      </c>
      <c r="M2937" t="s">
        <v>2157</v>
      </c>
    </row>
    <row r="2938" spans="12:13">
      <c r="L2938" s="65">
        <v>551120</v>
      </c>
      <c r="M2938" t="s">
        <v>2158</v>
      </c>
    </row>
    <row r="2939" spans="12:13">
      <c r="L2939" s="65">
        <v>551121</v>
      </c>
      <c r="M2939" t="s">
        <v>2158</v>
      </c>
    </row>
    <row r="2940" spans="12:13">
      <c r="L2940" s="65">
        <v>600000</v>
      </c>
      <c r="M2940" t="s">
        <v>1975</v>
      </c>
    </row>
    <row r="2941" spans="12:13">
      <c r="L2941" s="65">
        <v>610000</v>
      </c>
      <c r="M2941" t="s">
        <v>1976</v>
      </c>
    </row>
    <row r="2942" spans="12:13">
      <c r="L2942" s="65">
        <v>611000</v>
      </c>
      <c r="M2942" t="s">
        <v>2159</v>
      </c>
    </row>
    <row r="2943" spans="12:13">
      <c r="L2943" s="65">
        <v>611100</v>
      </c>
      <c r="M2943" t="s">
        <v>1978</v>
      </c>
    </row>
    <row r="2944" spans="12:13">
      <c r="L2944" s="65">
        <v>611110</v>
      </c>
      <c r="M2944" t="s">
        <v>2160</v>
      </c>
    </row>
    <row r="2945" spans="12:13">
      <c r="L2945" s="65">
        <v>611111</v>
      </c>
      <c r="M2945" t="s">
        <v>2160</v>
      </c>
    </row>
    <row r="2946" spans="12:13">
      <c r="L2946" s="65">
        <v>611120</v>
      </c>
      <c r="M2946" t="s">
        <v>2161</v>
      </c>
    </row>
    <row r="2947" spans="12:13">
      <c r="L2947" s="65">
        <v>611121</v>
      </c>
      <c r="M2947" t="s">
        <v>2161</v>
      </c>
    </row>
    <row r="2948" spans="12:13">
      <c r="L2948" s="65">
        <v>611122</v>
      </c>
      <c r="M2948" t="s">
        <v>2162</v>
      </c>
    </row>
    <row r="2949" spans="12:13">
      <c r="L2949" s="65">
        <v>611200</v>
      </c>
      <c r="M2949" t="s">
        <v>1979</v>
      </c>
    </row>
    <row r="2950" spans="12:13">
      <c r="L2950" s="65">
        <v>611210</v>
      </c>
      <c r="M2950" t="s">
        <v>2163</v>
      </c>
    </row>
    <row r="2951" spans="12:13">
      <c r="L2951" s="65">
        <v>611211</v>
      </c>
      <c r="M2951" t="s">
        <v>2163</v>
      </c>
    </row>
    <row r="2952" spans="12:13">
      <c r="L2952" s="65">
        <v>611220</v>
      </c>
      <c r="M2952" t="s">
        <v>2164</v>
      </c>
    </row>
    <row r="2953" spans="12:13">
      <c r="L2953" s="65">
        <v>611221</v>
      </c>
      <c r="M2953" t="s">
        <v>2164</v>
      </c>
    </row>
    <row r="2954" spans="12:13">
      <c r="L2954" s="65">
        <v>611230</v>
      </c>
      <c r="M2954" t="s">
        <v>2165</v>
      </c>
    </row>
    <row r="2955" spans="12:13">
      <c r="L2955" s="65">
        <v>611231</v>
      </c>
      <c r="M2955" t="s">
        <v>2165</v>
      </c>
    </row>
    <row r="2956" spans="12:13">
      <c r="L2956" s="65">
        <v>611240</v>
      </c>
      <c r="M2956" t="s">
        <v>2166</v>
      </c>
    </row>
    <row r="2957" spans="12:13">
      <c r="L2957" s="65">
        <v>611241</v>
      </c>
      <c r="M2957" t="s">
        <v>2166</v>
      </c>
    </row>
    <row r="2958" spans="12:13">
      <c r="L2958" s="65">
        <v>611250</v>
      </c>
      <c r="M2958" t="s">
        <v>2167</v>
      </c>
    </row>
    <row r="2959" spans="12:13">
      <c r="L2959" s="65">
        <v>611251</v>
      </c>
      <c r="M2959" t="s">
        <v>2168</v>
      </c>
    </row>
    <row r="2960" spans="12:13">
      <c r="L2960" s="65">
        <v>611252</v>
      </c>
      <c r="M2960" t="s">
        <v>2169</v>
      </c>
    </row>
    <row r="2961" spans="12:13">
      <c r="L2961" s="65">
        <v>611255</v>
      </c>
      <c r="M2961" t="s">
        <v>2170</v>
      </c>
    </row>
    <row r="2962" spans="12:13">
      <c r="L2962" s="65">
        <v>611300</v>
      </c>
      <c r="M2962" t="s">
        <v>1980</v>
      </c>
    </row>
    <row r="2963" spans="12:13">
      <c r="L2963" s="65">
        <v>611310</v>
      </c>
      <c r="M2963" t="s">
        <v>2171</v>
      </c>
    </row>
    <row r="2964" spans="12:13">
      <c r="L2964" s="65">
        <v>611311</v>
      </c>
      <c r="M2964" t="s">
        <v>2171</v>
      </c>
    </row>
    <row r="2965" spans="12:13">
      <c r="L2965" s="65">
        <v>611390</v>
      </c>
      <c r="M2965" t="s">
        <v>2172</v>
      </c>
    </row>
    <row r="2966" spans="12:13">
      <c r="L2966" s="65">
        <v>611391</v>
      </c>
      <c r="M2966" t="s">
        <v>2172</v>
      </c>
    </row>
    <row r="2967" spans="12:13">
      <c r="L2967" s="65">
        <v>611400</v>
      </c>
      <c r="M2967" t="s">
        <v>1981</v>
      </c>
    </row>
    <row r="2968" spans="12:13">
      <c r="L2968" s="65">
        <v>611410</v>
      </c>
      <c r="M2968" t="s">
        <v>1981</v>
      </c>
    </row>
    <row r="2969" spans="12:13">
      <c r="L2969" s="65">
        <v>611411</v>
      </c>
      <c r="M2969" t="s">
        <v>1981</v>
      </c>
    </row>
    <row r="2970" spans="12:13">
      <c r="L2970" s="65">
        <v>611500</v>
      </c>
      <c r="M2970" t="s">
        <v>1982</v>
      </c>
    </row>
    <row r="2971" spans="12:13">
      <c r="L2971" s="65">
        <v>611510</v>
      </c>
      <c r="M2971" t="s">
        <v>1982</v>
      </c>
    </row>
    <row r="2972" spans="12:13">
      <c r="L2972" s="65">
        <v>611511</v>
      </c>
      <c r="M2972" t="s">
        <v>1982</v>
      </c>
    </row>
    <row r="2973" spans="12:13">
      <c r="L2973" s="65">
        <v>611600</v>
      </c>
      <c r="M2973" t="s">
        <v>1983</v>
      </c>
    </row>
    <row r="2974" spans="12:13">
      <c r="L2974" s="65">
        <v>611610</v>
      </c>
      <c r="M2974" t="s">
        <v>1983</v>
      </c>
    </row>
    <row r="2975" spans="12:13">
      <c r="L2975" s="65">
        <v>611611</v>
      </c>
      <c r="M2975" t="s">
        <v>1983</v>
      </c>
    </row>
    <row r="2976" spans="12:13">
      <c r="L2976" s="65">
        <v>611700</v>
      </c>
      <c r="M2976" t="s">
        <v>1984</v>
      </c>
    </row>
    <row r="2977" spans="12:13">
      <c r="L2977" s="65">
        <v>611710</v>
      </c>
      <c r="M2977" t="s">
        <v>1984</v>
      </c>
    </row>
    <row r="2978" spans="12:13">
      <c r="L2978" s="65">
        <v>611711</v>
      </c>
      <c r="M2978" t="s">
        <v>1984</v>
      </c>
    </row>
    <row r="2979" spans="12:13">
      <c r="L2979" s="65">
        <v>611800</v>
      </c>
      <c r="M2979" t="s">
        <v>1985</v>
      </c>
    </row>
    <row r="2980" spans="12:13">
      <c r="L2980" s="65">
        <v>611810</v>
      </c>
      <c r="M2980" t="s">
        <v>1985</v>
      </c>
    </row>
    <row r="2981" spans="12:13">
      <c r="L2981" s="65">
        <v>611811</v>
      </c>
      <c r="M2981" t="s">
        <v>1985</v>
      </c>
    </row>
    <row r="2982" spans="12:13">
      <c r="L2982" s="65">
        <v>611900</v>
      </c>
      <c r="M2982" t="s">
        <v>1986</v>
      </c>
    </row>
    <row r="2983" spans="12:13">
      <c r="L2983" s="65">
        <v>611910</v>
      </c>
      <c r="M2983" t="s">
        <v>2173</v>
      </c>
    </row>
    <row r="2984" spans="12:13">
      <c r="L2984" s="65">
        <v>611911</v>
      </c>
      <c r="M2984" t="s">
        <v>2173</v>
      </c>
    </row>
    <row r="2985" spans="12:13">
      <c r="L2985" s="65">
        <v>611920</v>
      </c>
      <c r="M2985" t="s">
        <v>2174</v>
      </c>
    </row>
    <row r="2986" spans="12:13">
      <c r="L2986" s="65">
        <v>611921</v>
      </c>
      <c r="M2986" t="s">
        <v>2174</v>
      </c>
    </row>
    <row r="2987" spans="12:13">
      <c r="L2987" s="65">
        <v>612000</v>
      </c>
      <c r="M2987" t="s">
        <v>1987</v>
      </c>
    </row>
    <row r="2988" spans="12:13">
      <c r="L2988" s="65">
        <v>612100</v>
      </c>
      <c r="M2988" t="s">
        <v>1988</v>
      </c>
    </row>
    <row r="2989" spans="12:13">
      <c r="L2989" s="65">
        <v>612110</v>
      </c>
      <c r="M2989" t="s">
        <v>2175</v>
      </c>
    </row>
    <row r="2990" spans="12:13">
      <c r="L2990" s="65">
        <v>612111</v>
      </c>
      <c r="M2990" t="s">
        <v>2175</v>
      </c>
    </row>
    <row r="2991" spans="12:13">
      <c r="L2991" s="65">
        <v>612120</v>
      </c>
      <c r="M2991" t="s">
        <v>2176</v>
      </c>
    </row>
    <row r="2992" spans="12:13">
      <c r="L2992" s="65">
        <v>612121</v>
      </c>
      <c r="M2992" t="s">
        <v>2177</v>
      </c>
    </row>
    <row r="2993" spans="12:13">
      <c r="L2993" s="65">
        <v>612122</v>
      </c>
      <c r="M2993" t="s">
        <v>2178</v>
      </c>
    </row>
    <row r="2994" spans="12:13">
      <c r="L2994" s="65">
        <v>612200</v>
      </c>
      <c r="M2994" t="s">
        <v>1989</v>
      </c>
    </row>
    <row r="2995" spans="12:13">
      <c r="L2995" s="65">
        <v>612210</v>
      </c>
      <c r="M2995" t="s">
        <v>2179</v>
      </c>
    </row>
    <row r="2996" spans="12:13">
      <c r="L2996" s="65">
        <v>612211</v>
      </c>
      <c r="M2996" t="s">
        <v>2179</v>
      </c>
    </row>
    <row r="2997" spans="12:13">
      <c r="L2997" s="65">
        <v>612220</v>
      </c>
      <c r="M2997" t="s">
        <v>2180</v>
      </c>
    </row>
    <row r="2998" spans="12:13">
      <c r="L2998" s="65">
        <v>612221</v>
      </c>
      <c r="M2998" t="s">
        <v>2180</v>
      </c>
    </row>
    <row r="2999" spans="12:13">
      <c r="L2999" s="65">
        <v>612290</v>
      </c>
      <c r="M2999" t="s">
        <v>2181</v>
      </c>
    </row>
    <row r="3000" spans="12:13">
      <c r="L3000" s="65">
        <v>612291</v>
      </c>
      <c r="M3000" t="s">
        <v>2181</v>
      </c>
    </row>
    <row r="3001" spans="12:13">
      <c r="L3001" s="65">
        <v>612300</v>
      </c>
      <c r="M3001" t="s">
        <v>1990</v>
      </c>
    </row>
    <row r="3002" spans="12:13">
      <c r="L3002" s="65">
        <v>612310</v>
      </c>
      <c r="M3002" t="s">
        <v>2182</v>
      </c>
    </row>
    <row r="3003" spans="12:13">
      <c r="L3003" s="65">
        <v>612311</v>
      </c>
      <c r="M3003" t="s">
        <v>2182</v>
      </c>
    </row>
    <row r="3004" spans="12:13">
      <c r="L3004" s="65">
        <v>612320</v>
      </c>
      <c r="M3004" t="s">
        <v>2183</v>
      </c>
    </row>
    <row r="3005" spans="12:13">
      <c r="L3005" s="65">
        <v>612321</v>
      </c>
      <c r="M3005" t="s">
        <v>2183</v>
      </c>
    </row>
    <row r="3006" spans="12:13">
      <c r="L3006" s="65">
        <v>612330</v>
      </c>
      <c r="M3006" t="s">
        <v>2184</v>
      </c>
    </row>
    <row r="3007" spans="12:13">
      <c r="L3007" s="65">
        <v>612331</v>
      </c>
      <c r="M3007" t="s">
        <v>2184</v>
      </c>
    </row>
    <row r="3008" spans="12:13">
      <c r="L3008" s="65">
        <v>612340</v>
      </c>
      <c r="M3008" t="s">
        <v>2185</v>
      </c>
    </row>
    <row r="3009" spans="12:13">
      <c r="L3009" s="65">
        <v>612341</v>
      </c>
      <c r="M3009" t="s">
        <v>2185</v>
      </c>
    </row>
    <row r="3010" spans="12:13">
      <c r="L3010" s="65">
        <v>612350</v>
      </c>
      <c r="M3010" t="s">
        <v>2186</v>
      </c>
    </row>
    <row r="3011" spans="12:13">
      <c r="L3011" s="65">
        <v>612351</v>
      </c>
      <c r="M3011" t="s">
        <v>2186</v>
      </c>
    </row>
    <row r="3012" spans="12:13">
      <c r="L3012" s="65">
        <v>612390</v>
      </c>
      <c r="M3012" t="s">
        <v>2187</v>
      </c>
    </row>
    <row r="3013" spans="12:13">
      <c r="L3013" s="65">
        <v>612391</v>
      </c>
      <c r="M3013" t="s">
        <v>2187</v>
      </c>
    </row>
    <row r="3014" spans="12:13">
      <c r="L3014" s="65">
        <v>612400</v>
      </c>
      <c r="M3014" t="s">
        <v>2188</v>
      </c>
    </row>
    <row r="3015" spans="12:13">
      <c r="L3015" s="65">
        <v>612410</v>
      </c>
      <c r="M3015" t="s">
        <v>2189</v>
      </c>
    </row>
    <row r="3016" spans="12:13">
      <c r="L3016" s="65">
        <v>612411</v>
      </c>
      <c r="M3016" t="s">
        <v>2189</v>
      </c>
    </row>
    <row r="3017" spans="12:13">
      <c r="L3017" s="65">
        <v>612490</v>
      </c>
      <c r="M3017" t="s">
        <v>2190</v>
      </c>
    </row>
    <row r="3018" spans="12:13">
      <c r="L3018" s="65">
        <v>612491</v>
      </c>
      <c r="M3018" t="s">
        <v>2190</v>
      </c>
    </row>
    <row r="3019" spans="12:13">
      <c r="L3019" s="65">
        <v>612500</v>
      </c>
      <c r="M3019" t="s">
        <v>2191</v>
      </c>
    </row>
    <row r="3020" spans="12:13">
      <c r="L3020" s="65">
        <v>612510</v>
      </c>
      <c r="M3020" t="s">
        <v>2191</v>
      </c>
    </row>
    <row r="3021" spans="12:13">
      <c r="L3021" s="65">
        <v>612511</v>
      </c>
      <c r="M3021" t="s">
        <v>2191</v>
      </c>
    </row>
    <row r="3022" spans="12:13">
      <c r="L3022" s="65">
        <v>612600</v>
      </c>
      <c r="M3022" t="s">
        <v>1993</v>
      </c>
    </row>
    <row r="3023" spans="12:13">
      <c r="L3023" s="65">
        <v>612610</v>
      </c>
      <c r="M3023" t="s">
        <v>1993</v>
      </c>
    </row>
    <row r="3024" spans="12:13">
      <c r="L3024" s="65">
        <v>612611</v>
      </c>
      <c r="M3024" t="s">
        <v>1993</v>
      </c>
    </row>
    <row r="3025" spans="12:13">
      <c r="L3025" s="65">
        <v>612900</v>
      </c>
      <c r="M3025" t="s">
        <v>1994</v>
      </c>
    </row>
    <row r="3026" spans="12:13">
      <c r="L3026" s="65">
        <v>612910</v>
      </c>
      <c r="M3026" t="s">
        <v>2192</v>
      </c>
    </row>
    <row r="3027" spans="12:13">
      <c r="L3027" s="65">
        <v>612911</v>
      </c>
      <c r="M3027" t="s">
        <v>2192</v>
      </c>
    </row>
    <row r="3028" spans="12:13">
      <c r="L3028" s="65">
        <v>613000</v>
      </c>
      <c r="M3028" t="s">
        <v>1995</v>
      </c>
    </row>
    <row r="3029" spans="12:13">
      <c r="L3029" s="65">
        <v>613100</v>
      </c>
      <c r="M3029" t="s">
        <v>1995</v>
      </c>
    </row>
    <row r="3030" spans="12:13">
      <c r="L3030" s="65">
        <v>613110</v>
      </c>
      <c r="M3030" t="s">
        <v>1995</v>
      </c>
    </row>
    <row r="3031" spans="12:13">
      <c r="L3031" s="65">
        <v>613111</v>
      </c>
      <c r="M3031" t="s">
        <v>1995</v>
      </c>
    </row>
    <row r="3032" spans="12:13">
      <c r="L3032" s="65">
        <v>614000</v>
      </c>
      <c r="M3032" t="s">
        <v>1996</v>
      </c>
    </row>
    <row r="3033" spans="12:13">
      <c r="L3033" s="65">
        <v>614100</v>
      </c>
      <c r="M3033" t="s">
        <v>1996</v>
      </c>
    </row>
    <row r="3034" spans="12:13">
      <c r="L3034" s="65">
        <v>614110</v>
      </c>
      <c r="M3034" t="s">
        <v>1996</v>
      </c>
    </row>
    <row r="3035" spans="12:13">
      <c r="L3035" s="65">
        <v>614111</v>
      </c>
      <c r="M3035" t="s">
        <v>2193</v>
      </c>
    </row>
    <row r="3036" spans="12:13">
      <c r="L3036" s="65">
        <v>620000</v>
      </c>
      <c r="M3036" t="s">
        <v>1997</v>
      </c>
    </row>
    <row r="3037" spans="12:13">
      <c r="L3037" s="65">
        <v>621000</v>
      </c>
      <c r="M3037" t="s">
        <v>1998</v>
      </c>
    </row>
    <row r="3038" spans="12:13">
      <c r="L3038" s="65">
        <v>621100</v>
      </c>
      <c r="M3038" t="s">
        <v>1999</v>
      </c>
    </row>
    <row r="3039" spans="12:13">
      <c r="L3039" s="65">
        <v>621110</v>
      </c>
      <c r="M3039" t="s">
        <v>2194</v>
      </c>
    </row>
    <row r="3040" spans="12:13">
      <c r="L3040" s="65">
        <v>621111</v>
      </c>
      <c r="M3040" t="s">
        <v>2194</v>
      </c>
    </row>
    <row r="3041" spans="12:13">
      <c r="L3041" s="65">
        <v>621120</v>
      </c>
      <c r="M3041" t="s">
        <v>564</v>
      </c>
    </row>
    <row r="3042" spans="12:13">
      <c r="L3042" s="65">
        <v>621121</v>
      </c>
      <c r="M3042" t="s">
        <v>564</v>
      </c>
    </row>
    <row r="3043" spans="12:13">
      <c r="L3043" s="65">
        <v>621200</v>
      </c>
      <c r="M3043" t="s">
        <v>566</v>
      </c>
    </row>
    <row r="3044" spans="12:13">
      <c r="L3044" s="65">
        <v>621210</v>
      </c>
      <c r="M3044" t="s">
        <v>567</v>
      </c>
    </row>
    <row r="3045" spans="12:13">
      <c r="L3045" s="65">
        <v>621211</v>
      </c>
      <c r="M3045" t="s">
        <v>567</v>
      </c>
    </row>
    <row r="3046" spans="12:13">
      <c r="L3046" s="65">
        <v>621220</v>
      </c>
      <c r="M3046" t="s">
        <v>568</v>
      </c>
    </row>
    <row r="3047" spans="12:13">
      <c r="L3047" s="65">
        <v>621221</v>
      </c>
      <c r="M3047" t="s">
        <v>568</v>
      </c>
    </row>
    <row r="3048" spans="12:13">
      <c r="L3048" s="65">
        <v>621230</v>
      </c>
      <c r="M3048" t="s">
        <v>569</v>
      </c>
    </row>
    <row r="3049" spans="12:13">
      <c r="L3049" s="65">
        <v>621231</v>
      </c>
      <c r="M3049" t="s">
        <v>569</v>
      </c>
    </row>
    <row r="3050" spans="12:13">
      <c r="L3050" s="65">
        <v>621240</v>
      </c>
      <c r="M3050" t="s">
        <v>570</v>
      </c>
    </row>
    <row r="3051" spans="12:13">
      <c r="L3051" s="65">
        <v>621241</v>
      </c>
      <c r="M3051" t="s">
        <v>570</v>
      </c>
    </row>
    <row r="3052" spans="12:13">
      <c r="L3052" s="65">
        <v>621250</v>
      </c>
      <c r="M3052" t="s">
        <v>571</v>
      </c>
    </row>
    <row r="3053" spans="12:13">
      <c r="L3053" s="65">
        <v>621251</v>
      </c>
      <c r="M3053" t="s">
        <v>572</v>
      </c>
    </row>
    <row r="3054" spans="12:13">
      <c r="L3054" s="65">
        <v>621252</v>
      </c>
      <c r="M3054" t="s">
        <v>573</v>
      </c>
    </row>
    <row r="3055" spans="12:13">
      <c r="L3055" s="65">
        <v>621255</v>
      </c>
      <c r="M3055" t="s">
        <v>574</v>
      </c>
    </row>
    <row r="3056" spans="12:13">
      <c r="L3056" s="65">
        <v>621300</v>
      </c>
      <c r="M3056" t="s">
        <v>581</v>
      </c>
    </row>
    <row r="3057" spans="12:13">
      <c r="L3057" s="65">
        <v>621310</v>
      </c>
      <c r="M3057" t="s">
        <v>582</v>
      </c>
    </row>
    <row r="3058" spans="12:13">
      <c r="L3058" s="65">
        <v>621311</v>
      </c>
      <c r="M3058" t="s">
        <v>582</v>
      </c>
    </row>
    <row r="3059" spans="12:13">
      <c r="L3059" s="65">
        <v>621390</v>
      </c>
      <c r="M3059" t="s">
        <v>583</v>
      </c>
    </row>
    <row r="3060" spans="12:13">
      <c r="L3060" s="65">
        <v>621391</v>
      </c>
      <c r="M3060" t="s">
        <v>583</v>
      </c>
    </row>
    <row r="3061" spans="12:13">
      <c r="L3061" s="65">
        <v>621400</v>
      </c>
      <c r="M3061" t="s">
        <v>588</v>
      </c>
    </row>
    <row r="3062" spans="12:13">
      <c r="L3062" s="65">
        <v>621410</v>
      </c>
      <c r="M3062" t="s">
        <v>588</v>
      </c>
    </row>
    <row r="3063" spans="12:13">
      <c r="L3063" s="65">
        <v>621411</v>
      </c>
      <c r="M3063" t="s">
        <v>588</v>
      </c>
    </row>
    <row r="3064" spans="12:13">
      <c r="L3064" s="65">
        <v>621500</v>
      </c>
      <c r="M3064" t="s">
        <v>2195</v>
      </c>
    </row>
    <row r="3065" spans="12:13">
      <c r="L3065" s="65">
        <v>621510</v>
      </c>
      <c r="M3065" t="s">
        <v>2195</v>
      </c>
    </row>
    <row r="3066" spans="12:13">
      <c r="L3066" s="65">
        <v>621511</v>
      </c>
      <c r="M3066" t="s">
        <v>2195</v>
      </c>
    </row>
    <row r="3067" spans="12:13">
      <c r="L3067" s="65">
        <v>621600</v>
      </c>
      <c r="M3067" t="s">
        <v>592</v>
      </c>
    </row>
    <row r="3068" spans="12:13">
      <c r="L3068" s="65">
        <v>621610</v>
      </c>
      <c r="M3068" t="s">
        <v>592</v>
      </c>
    </row>
    <row r="3069" spans="12:13">
      <c r="L3069" s="65">
        <v>621611</v>
      </c>
      <c r="M3069" t="s">
        <v>2196</v>
      </c>
    </row>
    <row r="3070" spans="12:13">
      <c r="L3070" s="65">
        <v>621612</v>
      </c>
      <c r="M3070" t="s">
        <v>2197</v>
      </c>
    </row>
    <row r="3071" spans="12:13">
      <c r="L3071" s="65">
        <v>621613</v>
      </c>
      <c r="M3071" t="s">
        <v>595</v>
      </c>
    </row>
    <row r="3072" spans="12:13">
      <c r="L3072" s="65">
        <v>621700</v>
      </c>
      <c r="M3072" t="s">
        <v>2198</v>
      </c>
    </row>
    <row r="3073" spans="12:13">
      <c r="L3073" s="65">
        <v>621710</v>
      </c>
      <c r="M3073" t="s">
        <v>2198</v>
      </c>
    </row>
    <row r="3074" spans="12:13">
      <c r="L3074" s="65">
        <v>621711</v>
      </c>
      <c r="M3074" t="s">
        <v>598</v>
      </c>
    </row>
    <row r="3075" spans="12:13">
      <c r="L3075" s="65">
        <v>621712</v>
      </c>
      <c r="M3075" t="s">
        <v>599</v>
      </c>
    </row>
    <row r="3076" spans="12:13">
      <c r="L3076" s="65">
        <v>621800</v>
      </c>
      <c r="M3076" t="s">
        <v>601</v>
      </c>
    </row>
    <row r="3077" spans="12:13">
      <c r="L3077" s="65">
        <v>621810</v>
      </c>
      <c r="M3077" t="s">
        <v>601</v>
      </c>
    </row>
    <row r="3078" spans="12:13">
      <c r="L3078" s="65">
        <v>621811</v>
      </c>
      <c r="M3078" t="s">
        <v>601</v>
      </c>
    </row>
    <row r="3079" spans="12:13">
      <c r="L3079" s="65">
        <v>621900</v>
      </c>
      <c r="M3079" t="s">
        <v>2001</v>
      </c>
    </row>
    <row r="3080" spans="12:13">
      <c r="L3080" s="65">
        <v>621910</v>
      </c>
      <c r="M3080" t="s">
        <v>2199</v>
      </c>
    </row>
    <row r="3081" spans="12:13">
      <c r="L3081" s="65">
        <v>621911</v>
      </c>
      <c r="M3081" t="s">
        <v>2199</v>
      </c>
    </row>
    <row r="3082" spans="12:13">
      <c r="L3082" s="65">
        <v>621920</v>
      </c>
      <c r="M3082" t="s">
        <v>605</v>
      </c>
    </row>
    <row r="3083" spans="12:13">
      <c r="L3083" s="65">
        <v>621921</v>
      </c>
      <c r="M3083" t="s">
        <v>606</v>
      </c>
    </row>
    <row r="3084" spans="12:13">
      <c r="L3084" s="65">
        <v>621922</v>
      </c>
      <c r="M3084" t="s">
        <v>2200</v>
      </c>
    </row>
    <row r="3085" spans="12:13">
      <c r="L3085" s="65">
        <v>621930</v>
      </c>
      <c r="M3085" t="s">
        <v>608</v>
      </c>
    </row>
    <row r="3086" spans="12:13">
      <c r="L3086" s="65">
        <v>621931</v>
      </c>
      <c r="M3086" t="s">
        <v>608</v>
      </c>
    </row>
    <row r="3087" spans="12:13">
      <c r="L3087" s="65">
        <v>621940</v>
      </c>
      <c r="M3087" t="s">
        <v>609</v>
      </c>
    </row>
    <row r="3088" spans="12:13">
      <c r="L3088" s="65">
        <v>621941</v>
      </c>
      <c r="M3088" t="s">
        <v>609</v>
      </c>
    </row>
    <row r="3089" spans="12:13">
      <c r="L3089" s="65">
        <v>622000</v>
      </c>
      <c r="M3089" t="s">
        <v>2002</v>
      </c>
    </row>
    <row r="3090" spans="12:13">
      <c r="L3090" s="65">
        <v>622100</v>
      </c>
      <c r="M3090" t="s">
        <v>2003</v>
      </c>
    </row>
    <row r="3091" spans="12:13">
      <c r="L3091" s="65">
        <v>622110</v>
      </c>
      <c r="M3091" t="s">
        <v>2201</v>
      </c>
    </row>
    <row r="3092" spans="12:13">
      <c r="L3092" s="65">
        <v>622111</v>
      </c>
      <c r="M3092" t="s">
        <v>2201</v>
      </c>
    </row>
    <row r="3093" spans="12:13">
      <c r="L3093" s="65">
        <v>622120</v>
      </c>
      <c r="M3093" t="s">
        <v>2202</v>
      </c>
    </row>
    <row r="3094" spans="12:13">
      <c r="L3094" s="65">
        <v>622121</v>
      </c>
      <c r="M3094" t="s">
        <v>2202</v>
      </c>
    </row>
    <row r="3095" spans="12:13">
      <c r="L3095" s="65">
        <v>622200</v>
      </c>
      <c r="M3095" t="s">
        <v>618</v>
      </c>
    </row>
    <row r="3096" spans="12:13">
      <c r="L3096" s="65">
        <v>622210</v>
      </c>
      <c r="M3096" t="s">
        <v>618</v>
      </c>
    </row>
    <row r="3097" spans="12:13">
      <c r="L3097" s="65">
        <v>622211</v>
      </c>
      <c r="M3097" t="s">
        <v>618</v>
      </c>
    </row>
    <row r="3098" spans="12:13">
      <c r="L3098" s="65">
        <v>622300</v>
      </c>
      <c r="M3098" t="s">
        <v>620</v>
      </c>
    </row>
    <row r="3099" spans="12:13">
      <c r="L3099" s="65">
        <v>622310</v>
      </c>
      <c r="M3099" t="s">
        <v>620</v>
      </c>
    </row>
    <row r="3100" spans="12:13">
      <c r="L3100" s="65">
        <v>622311</v>
      </c>
      <c r="M3100" t="s">
        <v>620</v>
      </c>
    </row>
    <row r="3101" spans="12:13">
      <c r="L3101" s="65">
        <v>622400</v>
      </c>
      <c r="M3101" t="s">
        <v>622</v>
      </c>
    </row>
    <row r="3102" spans="12:13">
      <c r="L3102" s="65">
        <v>622410</v>
      </c>
      <c r="M3102" t="s">
        <v>622</v>
      </c>
    </row>
    <row r="3103" spans="12:13">
      <c r="L3103" s="65">
        <v>622411</v>
      </c>
      <c r="M3103" t="s">
        <v>622</v>
      </c>
    </row>
    <row r="3104" spans="12:13">
      <c r="L3104" s="65">
        <v>622500</v>
      </c>
      <c r="M3104" t="s">
        <v>624</v>
      </c>
    </row>
    <row r="3105" spans="12:13">
      <c r="L3105" s="65">
        <v>622510</v>
      </c>
      <c r="M3105" t="s">
        <v>624</v>
      </c>
    </row>
    <row r="3106" spans="12:13">
      <c r="L3106" s="65">
        <v>622511</v>
      </c>
      <c r="M3106" t="s">
        <v>624</v>
      </c>
    </row>
    <row r="3107" spans="12:13">
      <c r="L3107" s="65">
        <v>622600</v>
      </c>
      <c r="M3107" t="s">
        <v>626</v>
      </c>
    </row>
    <row r="3108" spans="12:13">
      <c r="L3108" s="65">
        <v>622610</v>
      </c>
      <c r="M3108" t="s">
        <v>626</v>
      </c>
    </row>
    <row r="3109" spans="12:13">
      <c r="L3109" s="65">
        <v>622611</v>
      </c>
      <c r="M3109" t="s">
        <v>627</v>
      </c>
    </row>
    <row r="3110" spans="12:13">
      <c r="L3110" s="65">
        <v>622612</v>
      </c>
      <c r="M3110" t="s">
        <v>628</v>
      </c>
    </row>
    <row r="3111" spans="12:13">
      <c r="L3111" s="65">
        <v>622700</v>
      </c>
      <c r="M3111" t="s">
        <v>2004</v>
      </c>
    </row>
    <row r="3112" spans="12:13">
      <c r="L3112" s="65">
        <v>622710</v>
      </c>
      <c r="M3112" t="s">
        <v>631</v>
      </c>
    </row>
    <row r="3113" spans="12:13">
      <c r="L3113" s="65">
        <v>622711</v>
      </c>
      <c r="M3113" t="s">
        <v>631</v>
      </c>
    </row>
    <row r="3114" spans="12:13">
      <c r="L3114" s="65">
        <v>622720</v>
      </c>
      <c r="M3114" t="s">
        <v>632</v>
      </c>
    </row>
    <row r="3115" spans="12:13">
      <c r="L3115" s="65">
        <v>622721</v>
      </c>
      <c r="M3115" t="s">
        <v>632</v>
      </c>
    </row>
    <row r="3116" spans="12:13">
      <c r="L3116" s="65">
        <v>622800</v>
      </c>
      <c r="M3116" t="s">
        <v>2005</v>
      </c>
    </row>
    <row r="3117" spans="12:13">
      <c r="L3117" s="65">
        <v>622810</v>
      </c>
      <c r="M3117" t="s">
        <v>2005</v>
      </c>
    </row>
    <row r="3118" spans="12:13">
      <c r="L3118" s="65">
        <v>622811</v>
      </c>
      <c r="M3118" t="s">
        <v>2005</v>
      </c>
    </row>
    <row r="3119" spans="12:13">
      <c r="L3119" s="65">
        <v>623000</v>
      </c>
      <c r="M3119" t="s">
        <v>2203</v>
      </c>
    </row>
    <row r="3120" spans="12:13">
      <c r="L3120" s="65">
        <v>623100</v>
      </c>
      <c r="M3120" t="s">
        <v>2204</v>
      </c>
    </row>
    <row r="3121" spans="12:13">
      <c r="L3121" s="65">
        <v>623110</v>
      </c>
      <c r="M3121" t="s">
        <v>2204</v>
      </c>
    </row>
    <row r="3122" spans="12:13">
      <c r="L3122" s="65">
        <v>623111</v>
      </c>
      <c r="M3122" t="s">
        <v>2204</v>
      </c>
    </row>
    <row r="3123" spans="12:13">
      <c r="L3123" s="65">
        <v>690000</v>
      </c>
      <c r="M3123" t="s">
        <v>2205</v>
      </c>
    </row>
    <row r="3124" spans="12:13">
      <c r="L3124" s="65">
        <v>699000</v>
      </c>
      <c r="M3124" t="s">
        <v>2205</v>
      </c>
    </row>
    <row r="3125" spans="12:13">
      <c r="L3125" s="65">
        <v>699900</v>
      </c>
      <c r="M3125" t="s">
        <v>2205</v>
      </c>
    </row>
    <row r="3126" spans="12:13">
      <c r="L3126" s="65">
        <v>699990</v>
      </c>
      <c r="M3126" t="s">
        <v>2205</v>
      </c>
    </row>
    <row r="3127" spans="12:13">
      <c r="L3127" s="65">
        <v>699999</v>
      </c>
      <c r="M3127" t="s">
        <v>2205</v>
      </c>
    </row>
    <row r="3128" spans="12:13">
      <c r="L3128" s="65">
        <v>700000</v>
      </c>
      <c r="M3128" t="s">
        <v>2207</v>
      </c>
    </row>
    <row r="3129" spans="12:13">
      <c r="L3129" s="65">
        <v>710000</v>
      </c>
      <c r="M3129" t="s">
        <v>2208</v>
      </c>
    </row>
    <row r="3130" spans="12:13">
      <c r="L3130" s="65">
        <v>711000</v>
      </c>
      <c r="M3130" t="s">
        <v>2209</v>
      </c>
    </row>
    <row r="3131" spans="12:13">
      <c r="L3131" s="65">
        <v>711100</v>
      </c>
      <c r="M3131" t="s">
        <v>2210</v>
      </c>
    </row>
    <row r="3132" spans="12:13">
      <c r="L3132" s="65">
        <v>711110</v>
      </c>
      <c r="M3132" t="s">
        <v>2211</v>
      </c>
    </row>
    <row r="3133" spans="12:13">
      <c r="L3133" s="65">
        <v>711111</v>
      </c>
      <c r="M3133" t="s">
        <v>2211</v>
      </c>
    </row>
    <row r="3134" spans="12:13">
      <c r="L3134" s="65">
        <v>711120</v>
      </c>
      <c r="M3134" t="s">
        <v>2212</v>
      </c>
    </row>
    <row r="3135" spans="12:13">
      <c r="L3135" s="65">
        <v>711121</v>
      </c>
      <c r="M3135" t="s">
        <v>2213</v>
      </c>
    </row>
    <row r="3136" spans="12:13">
      <c r="L3136" s="65">
        <v>711122</v>
      </c>
      <c r="M3136" t="s">
        <v>2214</v>
      </c>
    </row>
    <row r="3137" spans="12:13">
      <c r="L3137" s="65">
        <v>711130</v>
      </c>
      <c r="M3137" t="s">
        <v>2215</v>
      </c>
    </row>
    <row r="3138" spans="12:13">
      <c r="L3138" s="65">
        <v>711131</v>
      </c>
      <c r="M3138" t="s">
        <v>2216</v>
      </c>
    </row>
    <row r="3139" spans="12:13">
      <c r="L3139" s="65">
        <v>711140</v>
      </c>
      <c r="M3139" t="s">
        <v>2217</v>
      </c>
    </row>
    <row r="3140" spans="12:13">
      <c r="L3140" s="65">
        <v>711141</v>
      </c>
      <c r="M3140" t="s">
        <v>2218</v>
      </c>
    </row>
    <row r="3141" spans="12:13">
      <c r="L3141" s="65">
        <v>711142</v>
      </c>
      <c r="M3141" t="s">
        <v>2219</v>
      </c>
    </row>
    <row r="3142" spans="12:13">
      <c r="L3142" s="65">
        <v>711143</v>
      </c>
      <c r="M3142" t="s">
        <v>2220</v>
      </c>
    </row>
    <row r="3143" spans="12:13">
      <c r="L3143" s="65">
        <v>711144</v>
      </c>
      <c r="M3143" t="s">
        <v>2221</v>
      </c>
    </row>
    <row r="3144" spans="12:13">
      <c r="L3144" s="65">
        <v>711145</v>
      </c>
      <c r="M3144" t="s">
        <v>2222</v>
      </c>
    </row>
    <row r="3145" spans="12:13">
      <c r="L3145" s="65">
        <v>711146</v>
      </c>
      <c r="M3145" t="s">
        <v>2223</v>
      </c>
    </row>
    <row r="3146" spans="12:13">
      <c r="L3146" s="65">
        <v>711147</v>
      </c>
      <c r="M3146" t="s">
        <v>2224</v>
      </c>
    </row>
    <row r="3147" spans="12:13">
      <c r="L3147" s="65">
        <v>711148</v>
      </c>
      <c r="M3147" t="s">
        <v>2225</v>
      </c>
    </row>
    <row r="3148" spans="12:13">
      <c r="L3148" s="65">
        <v>711149</v>
      </c>
      <c r="M3148" t="s">
        <v>2226</v>
      </c>
    </row>
    <row r="3149" spans="12:13">
      <c r="L3149" s="65">
        <v>711150</v>
      </c>
      <c r="M3149" t="s">
        <v>2227</v>
      </c>
    </row>
    <row r="3150" spans="12:13">
      <c r="L3150" s="65">
        <v>711151</v>
      </c>
      <c r="M3150" t="s">
        <v>2227</v>
      </c>
    </row>
    <row r="3151" spans="12:13">
      <c r="L3151" s="65">
        <v>711160</v>
      </c>
      <c r="M3151" t="s">
        <v>2228</v>
      </c>
    </row>
    <row r="3152" spans="12:13">
      <c r="L3152" s="65">
        <v>711161</v>
      </c>
      <c r="M3152" t="s">
        <v>2228</v>
      </c>
    </row>
    <row r="3153" spans="12:13">
      <c r="L3153" s="65">
        <v>711170</v>
      </c>
      <c r="M3153" t="s">
        <v>2229</v>
      </c>
    </row>
    <row r="3154" spans="12:13">
      <c r="L3154" s="65">
        <v>711171</v>
      </c>
      <c r="M3154" t="s">
        <v>2229</v>
      </c>
    </row>
    <row r="3155" spans="12:13">
      <c r="L3155" s="65">
        <v>711180</v>
      </c>
      <c r="M3155" t="s">
        <v>2230</v>
      </c>
    </row>
    <row r="3156" spans="12:13">
      <c r="L3156" s="65">
        <v>711181</v>
      </c>
      <c r="M3156" t="s">
        <v>2231</v>
      </c>
    </row>
    <row r="3157" spans="12:13">
      <c r="L3157" s="65">
        <v>711182</v>
      </c>
      <c r="M3157" t="s">
        <v>2232</v>
      </c>
    </row>
    <row r="3158" spans="12:13">
      <c r="L3158" s="65">
        <v>711183</v>
      </c>
      <c r="M3158" t="s">
        <v>2233</v>
      </c>
    </row>
    <row r="3159" spans="12:13">
      <c r="L3159" s="65">
        <v>711184</v>
      </c>
      <c r="M3159" t="s">
        <v>2234</v>
      </c>
    </row>
    <row r="3160" spans="12:13">
      <c r="L3160" s="65">
        <v>711185</v>
      </c>
      <c r="M3160" t="s">
        <v>2235</v>
      </c>
    </row>
    <row r="3161" spans="12:13">
      <c r="L3161" s="65">
        <v>711190</v>
      </c>
      <c r="M3161" t="s">
        <v>2236</v>
      </c>
    </row>
    <row r="3162" spans="12:13">
      <c r="L3162" s="65">
        <v>711191</v>
      </c>
      <c r="M3162" t="s">
        <v>2237</v>
      </c>
    </row>
    <row r="3163" spans="12:13">
      <c r="L3163" s="65">
        <v>711192</v>
      </c>
      <c r="M3163" t="s">
        <v>2238</v>
      </c>
    </row>
    <row r="3164" spans="12:13">
      <c r="L3164" s="65">
        <v>711193</v>
      </c>
      <c r="M3164" t="s">
        <v>2239</v>
      </c>
    </row>
    <row r="3165" spans="12:13">
      <c r="L3165" s="65">
        <v>711194</v>
      </c>
      <c r="M3165" t="s">
        <v>2240</v>
      </c>
    </row>
    <row r="3166" spans="12:13">
      <c r="L3166" s="65">
        <v>711195</v>
      </c>
      <c r="M3166" t="s">
        <v>2241</v>
      </c>
    </row>
    <row r="3167" spans="12:13">
      <c r="L3167" s="65">
        <v>711200</v>
      </c>
      <c r="M3167" t="s">
        <v>2242</v>
      </c>
    </row>
    <row r="3168" spans="12:13">
      <c r="L3168" s="65">
        <v>711210</v>
      </c>
      <c r="M3168" t="s">
        <v>2243</v>
      </c>
    </row>
    <row r="3169" spans="12:13">
      <c r="L3169" s="65">
        <v>711211</v>
      </c>
      <c r="M3169" t="s">
        <v>2244</v>
      </c>
    </row>
    <row r="3170" spans="12:13">
      <c r="L3170" s="65">
        <v>711212</v>
      </c>
      <c r="M3170" t="s">
        <v>2245</v>
      </c>
    </row>
    <row r="3171" spans="12:13">
      <c r="L3171" s="65">
        <v>711213</v>
      </c>
      <c r="M3171" t="s">
        <v>2246</v>
      </c>
    </row>
    <row r="3172" spans="12:13">
      <c r="L3172" s="65">
        <v>711214</v>
      </c>
      <c r="M3172" t="s">
        <v>2247</v>
      </c>
    </row>
    <row r="3173" spans="12:13">
      <c r="L3173" s="65">
        <v>711215</v>
      </c>
      <c r="M3173" t="s">
        <v>2248</v>
      </c>
    </row>
    <row r="3174" spans="12:13">
      <c r="L3174" s="65">
        <v>711216</v>
      </c>
      <c r="M3174" t="s">
        <v>2249</v>
      </c>
    </row>
    <row r="3175" spans="12:13">
      <c r="L3175" s="65">
        <v>711217</v>
      </c>
      <c r="M3175" t="s">
        <v>2250</v>
      </c>
    </row>
    <row r="3176" spans="12:13">
      <c r="L3176" s="65">
        <v>711218</v>
      </c>
      <c r="M3176" t="s">
        <v>2251</v>
      </c>
    </row>
    <row r="3177" spans="12:13">
      <c r="L3177" s="65">
        <v>711300</v>
      </c>
      <c r="M3177" t="s">
        <v>2252</v>
      </c>
    </row>
    <row r="3178" spans="12:13">
      <c r="L3178">
        <v>711310</v>
      </c>
      <c r="M3178" t="s">
        <v>2252</v>
      </c>
    </row>
    <row r="3179" spans="12:13">
      <c r="L3179" s="65">
        <v>711311</v>
      </c>
      <c r="M3179" t="s">
        <v>2252</v>
      </c>
    </row>
    <row r="3180" spans="12:13">
      <c r="L3180" s="65">
        <v>712000</v>
      </c>
      <c r="M3180" t="s">
        <v>2253</v>
      </c>
    </row>
    <row r="3181" spans="12:13">
      <c r="L3181" s="65">
        <v>712100</v>
      </c>
      <c r="M3181" t="s">
        <v>2253</v>
      </c>
    </row>
    <row r="3182" spans="12:13">
      <c r="L3182" s="65">
        <v>712110</v>
      </c>
      <c r="M3182" t="s">
        <v>2253</v>
      </c>
    </row>
    <row r="3183" spans="12:13">
      <c r="L3183" s="65">
        <v>712111</v>
      </c>
      <c r="M3183" t="s">
        <v>2254</v>
      </c>
    </row>
    <row r="3184" spans="12:13">
      <c r="L3184" s="65">
        <v>712112</v>
      </c>
      <c r="M3184" t="s">
        <v>2255</v>
      </c>
    </row>
    <row r="3185" spans="12:13">
      <c r="L3185" s="65">
        <v>712113</v>
      </c>
      <c r="M3185" t="s">
        <v>2256</v>
      </c>
    </row>
    <row r="3186" spans="12:13">
      <c r="L3186" s="65">
        <v>713000</v>
      </c>
      <c r="M3186" t="s">
        <v>2257</v>
      </c>
    </row>
    <row r="3187" spans="12:13">
      <c r="L3187" s="65">
        <v>713100</v>
      </c>
      <c r="M3187" t="s">
        <v>2258</v>
      </c>
    </row>
    <row r="3188" spans="12:13">
      <c r="L3188" s="65">
        <v>713110</v>
      </c>
      <c r="M3188" t="s">
        <v>2259</v>
      </c>
    </row>
    <row r="3189" spans="12:13">
      <c r="L3189" s="65">
        <v>713111</v>
      </c>
      <c r="M3189" t="s">
        <v>2260</v>
      </c>
    </row>
    <row r="3190" spans="12:13">
      <c r="L3190" s="65">
        <v>713120</v>
      </c>
      <c r="M3190" t="s">
        <v>2257</v>
      </c>
    </row>
    <row r="3191" spans="12:13">
      <c r="L3191" s="65">
        <v>713121</v>
      </c>
      <c r="M3191" t="s">
        <v>2261</v>
      </c>
    </row>
    <row r="3192" spans="12:13">
      <c r="L3192" s="65">
        <v>713122</v>
      </c>
      <c r="M3192" t="s">
        <v>2262</v>
      </c>
    </row>
    <row r="3193" spans="12:13">
      <c r="L3193" s="65">
        <v>713200</v>
      </c>
      <c r="M3193" t="s">
        <v>2263</v>
      </c>
    </row>
    <row r="3194" spans="12:13">
      <c r="L3194" s="65">
        <v>713210</v>
      </c>
      <c r="M3194" t="s">
        <v>2263</v>
      </c>
    </row>
    <row r="3195" spans="12:13">
      <c r="L3195" s="65">
        <v>713211</v>
      </c>
      <c r="M3195" t="s">
        <v>2263</v>
      </c>
    </row>
    <row r="3196" spans="12:13">
      <c r="L3196" s="65">
        <v>713300</v>
      </c>
      <c r="M3196" t="s">
        <v>2264</v>
      </c>
    </row>
    <row r="3197" spans="12:13">
      <c r="L3197" s="65">
        <v>713310</v>
      </c>
      <c r="M3197" t="s">
        <v>2265</v>
      </c>
    </row>
    <row r="3198" spans="12:13">
      <c r="L3198" s="65">
        <v>713311</v>
      </c>
      <c r="M3198" t="s">
        <v>2266</v>
      </c>
    </row>
    <row r="3199" spans="12:13">
      <c r="L3199" s="65">
        <v>713400</v>
      </c>
      <c r="M3199" t="s">
        <v>2267</v>
      </c>
    </row>
    <row r="3200" spans="12:13">
      <c r="L3200" s="65">
        <v>713410</v>
      </c>
      <c r="M3200" t="s">
        <v>1926</v>
      </c>
    </row>
    <row r="3201" spans="12:13">
      <c r="L3201" s="65">
        <v>713411</v>
      </c>
      <c r="M3201" t="s">
        <v>1926</v>
      </c>
    </row>
    <row r="3202" spans="12:13">
      <c r="L3202" s="65">
        <v>713420</v>
      </c>
      <c r="M3202" t="s">
        <v>2268</v>
      </c>
    </row>
    <row r="3203" spans="12:13">
      <c r="L3203" s="65">
        <v>713421</v>
      </c>
      <c r="M3203" t="s">
        <v>2269</v>
      </c>
    </row>
    <row r="3204" spans="12:13">
      <c r="L3204" s="65">
        <v>713422</v>
      </c>
      <c r="M3204" t="s">
        <v>2270</v>
      </c>
    </row>
    <row r="3205" spans="12:13">
      <c r="L3205" s="65">
        <v>713423</v>
      </c>
      <c r="M3205" t="s">
        <v>2271</v>
      </c>
    </row>
    <row r="3206" spans="12:13">
      <c r="L3206" s="65">
        <v>713424</v>
      </c>
      <c r="M3206" t="s">
        <v>2272</v>
      </c>
    </row>
    <row r="3207" spans="12:13">
      <c r="L3207" s="65">
        <v>713500</v>
      </c>
      <c r="M3207" t="s">
        <v>2273</v>
      </c>
    </row>
    <row r="3208" spans="12:13">
      <c r="L3208" s="65">
        <v>713510</v>
      </c>
      <c r="M3208" t="s">
        <v>2273</v>
      </c>
    </row>
    <row r="3209" spans="12:13">
      <c r="L3209" s="65">
        <v>713511</v>
      </c>
      <c r="M3209" t="s">
        <v>2273</v>
      </c>
    </row>
    <row r="3210" spans="12:13">
      <c r="L3210" s="65">
        <v>713600</v>
      </c>
      <c r="M3210" t="s">
        <v>2274</v>
      </c>
    </row>
    <row r="3211" spans="12:13">
      <c r="L3211" s="65">
        <v>713610</v>
      </c>
      <c r="M3211" t="s">
        <v>2275</v>
      </c>
    </row>
    <row r="3212" spans="12:13">
      <c r="L3212" s="65">
        <v>713611</v>
      </c>
      <c r="M3212" t="s">
        <v>2275</v>
      </c>
    </row>
    <row r="3213" spans="12:13">
      <c r="L3213" s="65">
        <v>714000</v>
      </c>
      <c r="M3213" t="s">
        <v>2276</v>
      </c>
    </row>
    <row r="3214" spans="12:13">
      <c r="L3214" s="65">
        <v>714100</v>
      </c>
      <c r="M3214" t="s">
        <v>2277</v>
      </c>
    </row>
    <row r="3215" spans="12:13">
      <c r="L3215" s="65">
        <v>714110</v>
      </c>
      <c r="M3215" t="s">
        <v>2278</v>
      </c>
    </row>
    <row r="3216" spans="12:13">
      <c r="L3216" s="65">
        <v>714111</v>
      </c>
      <c r="M3216" t="s">
        <v>2279</v>
      </c>
    </row>
    <row r="3217" spans="12:13">
      <c r="L3217" s="65">
        <v>714112</v>
      </c>
      <c r="M3217" t="s">
        <v>788</v>
      </c>
    </row>
    <row r="3218" spans="12:13">
      <c r="L3218" s="65">
        <v>714113</v>
      </c>
      <c r="M3218" t="s">
        <v>2280</v>
      </c>
    </row>
    <row r="3219" spans="12:13">
      <c r="L3219" s="65">
        <v>714114</v>
      </c>
      <c r="M3219" t="s">
        <v>2281</v>
      </c>
    </row>
    <row r="3220" spans="12:13">
      <c r="L3220" s="65">
        <v>714120</v>
      </c>
      <c r="M3220" t="s">
        <v>2282</v>
      </c>
    </row>
    <row r="3221" spans="12:13">
      <c r="L3221" s="65">
        <v>714121</v>
      </c>
      <c r="M3221" t="s">
        <v>2283</v>
      </c>
    </row>
    <row r="3222" spans="12:13">
      <c r="L3222" s="65">
        <v>714122</v>
      </c>
      <c r="M3222" t="s">
        <v>2284</v>
      </c>
    </row>
    <row r="3223" spans="12:13">
      <c r="L3223" s="65">
        <v>714123</v>
      </c>
      <c r="M3223" t="s">
        <v>2285</v>
      </c>
    </row>
    <row r="3224" spans="12:13">
      <c r="L3224" s="65">
        <v>714124</v>
      </c>
      <c r="M3224" t="s">
        <v>2286</v>
      </c>
    </row>
    <row r="3225" spans="12:13">
      <c r="L3225" s="65">
        <v>714125</v>
      </c>
      <c r="M3225" t="s">
        <v>2287</v>
      </c>
    </row>
    <row r="3226" spans="12:13">
      <c r="L3226" s="65">
        <v>714126</v>
      </c>
      <c r="M3226" t="s">
        <v>2288</v>
      </c>
    </row>
    <row r="3227" spans="12:13">
      <c r="L3227" s="65">
        <v>714127</v>
      </c>
      <c r="M3227" t="s">
        <v>2289</v>
      </c>
    </row>
    <row r="3228" spans="12:13">
      <c r="L3228" s="65">
        <v>714128</v>
      </c>
      <c r="M3228" t="s">
        <v>2290</v>
      </c>
    </row>
    <row r="3229" spans="12:13">
      <c r="L3229" s="65">
        <v>714129</v>
      </c>
      <c r="M3229" t="s">
        <v>2291</v>
      </c>
    </row>
    <row r="3230" spans="12:13">
      <c r="L3230" s="65">
        <v>714130</v>
      </c>
      <c r="M3230" t="s">
        <v>2292</v>
      </c>
    </row>
    <row r="3231" spans="12:13">
      <c r="L3231" s="65">
        <v>714131</v>
      </c>
      <c r="M3231" t="s">
        <v>2293</v>
      </c>
    </row>
    <row r="3232" spans="12:13">
      <c r="L3232" s="65">
        <v>714132</v>
      </c>
      <c r="M3232" t="s">
        <v>2294</v>
      </c>
    </row>
    <row r="3233" spans="12:13">
      <c r="L3233" s="65">
        <v>714133</v>
      </c>
      <c r="M3233" t="s">
        <v>2295</v>
      </c>
    </row>
    <row r="3234" spans="12:13">
      <c r="L3234" s="65">
        <v>714134</v>
      </c>
      <c r="M3234" t="s">
        <v>2296</v>
      </c>
    </row>
    <row r="3235" spans="12:13">
      <c r="L3235" s="65">
        <v>714135</v>
      </c>
      <c r="M3235" t="s">
        <v>2297</v>
      </c>
    </row>
    <row r="3236" spans="12:13">
      <c r="L3236" s="65">
        <v>714136</v>
      </c>
      <c r="M3236" t="s">
        <v>2298</v>
      </c>
    </row>
    <row r="3237" spans="12:13">
      <c r="L3237" s="65">
        <v>714137</v>
      </c>
      <c r="M3237" t="s">
        <v>2299</v>
      </c>
    </row>
    <row r="3238" spans="12:13">
      <c r="L3238" s="65">
        <v>714138</v>
      </c>
      <c r="M3238" t="s">
        <v>2300</v>
      </c>
    </row>
    <row r="3239" spans="12:13">
      <c r="L3239" s="65">
        <v>714139</v>
      </c>
      <c r="M3239" t="s">
        <v>2301</v>
      </c>
    </row>
    <row r="3240" spans="12:13">
      <c r="L3240" s="65">
        <v>714140</v>
      </c>
      <c r="M3240" t="s">
        <v>2302</v>
      </c>
    </row>
    <row r="3241" spans="12:13">
      <c r="L3241" s="65">
        <v>714141</v>
      </c>
      <c r="M3241" t="s">
        <v>2302</v>
      </c>
    </row>
    <row r="3242" spans="12:13">
      <c r="L3242" s="65">
        <v>714300</v>
      </c>
      <c r="M3242" t="s">
        <v>2303</v>
      </c>
    </row>
    <row r="3243" spans="12:13">
      <c r="L3243" s="65">
        <v>714310</v>
      </c>
      <c r="M3243" t="s">
        <v>2303</v>
      </c>
    </row>
    <row r="3244" spans="12:13">
      <c r="L3244" s="65">
        <v>714311</v>
      </c>
      <c r="M3244" t="s">
        <v>2303</v>
      </c>
    </row>
    <row r="3245" spans="12:13">
      <c r="L3245" s="65">
        <v>714400</v>
      </c>
      <c r="M3245" t="s">
        <v>2304</v>
      </c>
    </row>
    <row r="3246" spans="12:13">
      <c r="L3246" s="65">
        <v>714420</v>
      </c>
      <c r="M3246" t="s">
        <v>2305</v>
      </c>
    </row>
    <row r="3247" spans="12:13">
      <c r="L3247" s="65">
        <v>714421</v>
      </c>
      <c r="M3247" t="s">
        <v>2306</v>
      </c>
    </row>
    <row r="3248" spans="12:13">
      <c r="L3248" s="65">
        <v>714430</v>
      </c>
      <c r="M3248" t="s">
        <v>2307</v>
      </c>
    </row>
    <row r="3249" spans="12:13">
      <c r="L3249" s="65">
        <v>714431</v>
      </c>
      <c r="M3249" t="s">
        <v>2307</v>
      </c>
    </row>
    <row r="3250" spans="12:13">
      <c r="L3250" s="65">
        <v>714440</v>
      </c>
      <c r="M3250" t="s">
        <v>2308</v>
      </c>
    </row>
    <row r="3251" spans="12:13">
      <c r="L3251" s="65">
        <v>714442</v>
      </c>
      <c r="M3251" t="s">
        <v>2309</v>
      </c>
    </row>
    <row r="3252" spans="12:13">
      <c r="L3252" s="65">
        <v>714443</v>
      </c>
      <c r="M3252" t="s">
        <v>2310</v>
      </c>
    </row>
    <row r="3253" spans="12:13">
      <c r="L3253" s="65">
        <v>714444</v>
      </c>
      <c r="M3253" t="s">
        <v>2311</v>
      </c>
    </row>
    <row r="3254" spans="12:13">
      <c r="L3254" s="65">
        <v>714445</v>
      </c>
      <c r="M3254" t="s">
        <v>2312</v>
      </c>
    </row>
    <row r="3255" spans="12:13">
      <c r="L3255" s="65">
        <v>714446</v>
      </c>
      <c r="M3255" t="s">
        <v>2313</v>
      </c>
    </row>
    <row r="3256" spans="12:13">
      <c r="L3256" s="65">
        <v>714447</v>
      </c>
      <c r="M3256" t="s">
        <v>2314</v>
      </c>
    </row>
    <row r="3257" spans="12:13">
      <c r="L3257" s="65">
        <v>714500</v>
      </c>
      <c r="M3257" t="s">
        <v>2315</v>
      </c>
    </row>
    <row r="3258" spans="12:13">
      <c r="L3258" s="65">
        <v>714510</v>
      </c>
      <c r="M3258" t="s">
        <v>2316</v>
      </c>
    </row>
    <row r="3259" spans="12:13">
      <c r="L3259" s="65">
        <v>714511</v>
      </c>
      <c r="M3259" t="s">
        <v>2317</v>
      </c>
    </row>
    <row r="3260" spans="12:13">
      <c r="L3260" s="65">
        <v>714512</v>
      </c>
      <c r="M3260" t="s">
        <v>2318</v>
      </c>
    </row>
    <row r="3261" spans="12:13">
      <c r="L3261" s="65">
        <v>714513</v>
      </c>
      <c r="M3261" t="s">
        <v>2319</v>
      </c>
    </row>
    <row r="3262" spans="12:13">
      <c r="L3262" s="65">
        <v>714514</v>
      </c>
      <c r="M3262" t="s">
        <v>2320</v>
      </c>
    </row>
    <row r="3263" spans="12:13">
      <c r="L3263" s="65">
        <v>714516</v>
      </c>
      <c r="M3263" t="s">
        <v>2321</v>
      </c>
    </row>
    <row r="3264" spans="12:13">
      <c r="L3264" s="65">
        <v>714517</v>
      </c>
      <c r="M3264" t="s">
        <v>2322</v>
      </c>
    </row>
    <row r="3265" spans="12:13">
      <c r="L3265" s="65">
        <v>714520</v>
      </c>
      <c r="M3265" t="s">
        <v>2323</v>
      </c>
    </row>
    <row r="3266" spans="12:13">
      <c r="L3266" s="65">
        <v>714521</v>
      </c>
      <c r="M3266" t="s">
        <v>2324</v>
      </c>
    </row>
    <row r="3267" spans="12:13">
      <c r="L3267" s="65">
        <v>714522</v>
      </c>
      <c r="M3267" t="s">
        <v>2325</v>
      </c>
    </row>
    <row r="3268" spans="12:13">
      <c r="L3268" s="65">
        <v>714523</v>
      </c>
      <c r="M3268" t="s">
        <v>2326</v>
      </c>
    </row>
    <row r="3269" spans="12:13">
      <c r="L3269" s="65">
        <v>714524</v>
      </c>
      <c r="M3269" t="s">
        <v>2327</v>
      </c>
    </row>
    <row r="3270" spans="12:13">
      <c r="L3270" s="65">
        <v>714525</v>
      </c>
      <c r="M3270" t="s">
        <v>2328</v>
      </c>
    </row>
    <row r="3271" spans="12:13">
      <c r="L3271" s="65">
        <v>714530</v>
      </c>
      <c r="M3271" t="s">
        <v>2329</v>
      </c>
    </row>
    <row r="3272" spans="12:13">
      <c r="L3272" s="65">
        <v>714531</v>
      </c>
      <c r="M3272" t="s">
        <v>2330</v>
      </c>
    </row>
    <row r="3273" spans="12:13">
      <c r="L3273" s="65">
        <v>714532</v>
      </c>
      <c r="M3273" t="s">
        <v>2331</v>
      </c>
    </row>
    <row r="3274" spans="12:13">
      <c r="L3274" s="65">
        <v>714533</v>
      </c>
      <c r="M3274" t="s">
        <v>2332</v>
      </c>
    </row>
    <row r="3275" spans="12:13">
      <c r="L3275" s="65">
        <v>714536</v>
      </c>
      <c r="M3275" t="s">
        <v>2333</v>
      </c>
    </row>
    <row r="3276" spans="12:13">
      <c r="L3276" s="65">
        <v>714540</v>
      </c>
      <c r="M3276" t="s">
        <v>2334</v>
      </c>
    </row>
    <row r="3277" spans="12:13">
      <c r="L3277" s="65">
        <v>714541</v>
      </c>
      <c r="M3277" t="s">
        <v>2335</v>
      </c>
    </row>
    <row r="3278" spans="12:13">
      <c r="L3278" s="65">
        <v>714542</v>
      </c>
      <c r="M3278" t="s">
        <v>2336</v>
      </c>
    </row>
    <row r="3279" spans="12:13">
      <c r="L3279" s="65">
        <v>714543</v>
      </c>
      <c r="M3279" t="s">
        <v>2337</v>
      </c>
    </row>
    <row r="3280" spans="12:13">
      <c r="L3280" s="65">
        <v>714544</v>
      </c>
      <c r="M3280" t="s">
        <v>2338</v>
      </c>
    </row>
    <row r="3281" spans="12:13">
      <c r="L3281" s="65">
        <v>714545</v>
      </c>
      <c r="M3281" t="s">
        <v>2339</v>
      </c>
    </row>
    <row r="3282" spans="12:13">
      <c r="L3282" s="65">
        <v>714546</v>
      </c>
      <c r="M3282" t="s">
        <v>2340</v>
      </c>
    </row>
    <row r="3283" spans="12:13">
      <c r="L3283" s="65">
        <v>714547</v>
      </c>
      <c r="M3283" t="s">
        <v>2341</v>
      </c>
    </row>
    <row r="3284" spans="12:13">
      <c r="L3284" s="65">
        <v>714548</v>
      </c>
      <c r="M3284" t="s">
        <v>2342</v>
      </c>
    </row>
    <row r="3285" spans="12:13">
      <c r="L3285" s="65">
        <v>714549</v>
      </c>
      <c r="M3285" t="s">
        <v>2343</v>
      </c>
    </row>
    <row r="3286" spans="12:13">
      <c r="L3286" s="65">
        <v>714550</v>
      </c>
      <c r="M3286" t="s">
        <v>2344</v>
      </c>
    </row>
    <row r="3287" spans="12:13">
      <c r="L3287" s="65">
        <v>714551</v>
      </c>
      <c r="M3287" t="s">
        <v>2345</v>
      </c>
    </row>
    <row r="3288" spans="12:13">
      <c r="L3288" s="65">
        <v>714552</v>
      </c>
      <c r="M3288" t="s">
        <v>2346</v>
      </c>
    </row>
    <row r="3289" spans="12:13">
      <c r="L3289" s="65">
        <v>714560</v>
      </c>
      <c r="M3289" t="s">
        <v>2347</v>
      </c>
    </row>
    <row r="3290" spans="12:13">
      <c r="L3290" s="65">
        <v>714562</v>
      </c>
      <c r="M3290" t="s">
        <v>2348</v>
      </c>
    </row>
    <row r="3291" spans="12:13">
      <c r="L3291" s="65">
        <v>714563</v>
      </c>
      <c r="M3291" t="s">
        <v>2349</v>
      </c>
    </row>
    <row r="3292" spans="12:13">
      <c r="L3292" s="65">
        <v>714564</v>
      </c>
      <c r="M3292" t="s">
        <v>2350</v>
      </c>
    </row>
    <row r="3293" spans="12:13">
      <c r="L3293" s="65">
        <v>714570</v>
      </c>
      <c r="M3293" t="s">
        <v>2351</v>
      </c>
    </row>
    <row r="3294" spans="12:13">
      <c r="L3294" s="65">
        <v>714571</v>
      </c>
      <c r="M3294" t="s">
        <v>2352</v>
      </c>
    </row>
    <row r="3295" spans="12:13">
      <c r="L3295" s="65">
        <v>714572</v>
      </c>
      <c r="M3295" t="s">
        <v>2353</v>
      </c>
    </row>
    <row r="3296" spans="12:13">
      <c r="L3296" s="65">
        <v>714573</v>
      </c>
      <c r="M3296" t="s">
        <v>2354</v>
      </c>
    </row>
    <row r="3297" spans="12:13">
      <c r="L3297" s="65">
        <v>714574</v>
      </c>
      <c r="M3297" t="s">
        <v>2355</v>
      </c>
    </row>
    <row r="3298" spans="12:13">
      <c r="L3298" s="65">
        <v>714575</v>
      </c>
      <c r="M3298" t="s">
        <v>2356</v>
      </c>
    </row>
    <row r="3299" spans="12:13">
      <c r="L3299" s="65">
        <v>714576</v>
      </c>
      <c r="M3299" t="s">
        <v>2357</v>
      </c>
    </row>
    <row r="3300" spans="12:13">
      <c r="L3300" s="65">
        <v>714580</v>
      </c>
      <c r="M3300" t="s">
        <v>2358</v>
      </c>
    </row>
    <row r="3301" spans="12:13">
      <c r="L3301" s="65">
        <v>714581</v>
      </c>
      <c r="M3301" t="s">
        <v>2359</v>
      </c>
    </row>
    <row r="3302" spans="12:13">
      <c r="L3302" s="65">
        <v>714582</v>
      </c>
      <c r="M3302" t="s">
        <v>2360</v>
      </c>
    </row>
    <row r="3303" spans="12:13">
      <c r="L3303" s="65">
        <v>714583</v>
      </c>
      <c r="M3303" t="s">
        <v>2361</v>
      </c>
    </row>
    <row r="3304" spans="12:13">
      <c r="L3304" s="65">
        <v>714584</v>
      </c>
      <c r="M3304" t="s">
        <v>2362</v>
      </c>
    </row>
    <row r="3305" spans="12:13">
      <c r="L3305" s="65">
        <v>714585</v>
      </c>
      <c r="M3305" t="s">
        <v>2363</v>
      </c>
    </row>
    <row r="3306" spans="12:13">
      <c r="L3306" s="65">
        <v>714586</v>
      </c>
      <c r="M3306" t="s">
        <v>2364</v>
      </c>
    </row>
    <row r="3307" spans="12:13">
      <c r="L3307" s="65">
        <v>714587</v>
      </c>
      <c r="M3307" t="s">
        <v>2365</v>
      </c>
    </row>
    <row r="3308" spans="12:13">
      <c r="L3308" s="65">
        <v>714590</v>
      </c>
      <c r="M3308" t="s">
        <v>2366</v>
      </c>
    </row>
    <row r="3309" spans="12:13">
      <c r="L3309" s="65">
        <v>714591</v>
      </c>
      <c r="M3309" t="s">
        <v>2367</v>
      </c>
    </row>
    <row r="3310" spans="12:13">
      <c r="L3310" s="65">
        <v>714592</v>
      </c>
      <c r="M3310" t="s">
        <v>2368</v>
      </c>
    </row>
    <row r="3311" spans="12:13">
      <c r="L3311" s="65">
        <v>714593</v>
      </c>
      <c r="M3311" t="s">
        <v>2369</v>
      </c>
    </row>
    <row r="3312" spans="12:13">
      <c r="L3312" s="65">
        <v>714594</v>
      </c>
      <c r="M3312" t="s">
        <v>2370</v>
      </c>
    </row>
    <row r="3313" spans="12:13">
      <c r="L3313" s="65">
        <v>714595</v>
      </c>
      <c r="M3313" t="s">
        <v>2371</v>
      </c>
    </row>
    <row r="3314" spans="12:13">
      <c r="L3314" s="65">
        <v>714596</v>
      </c>
      <c r="M3314" t="s">
        <v>2372</v>
      </c>
    </row>
    <row r="3315" spans="12:13">
      <c r="L3315" s="65">
        <v>714597</v>
      </c>
      <c r="M3315" t="s">
        <v>2373</v>
      </c>
    </row>
    <row r="3316" spans="12:13">
      <c r="L3316" s="65">
        <v>714598</v>
      </c>
      <c r="M3316" t="s">
        <v>2374</v>
      </c>
    </row>
    <row r="3317" spans="12:13">
      <c r="L3317" s="65">
        <v>714599</v>
      </c>
      <c r="M3317" t="s">
        <v>2375</v>
      </c>
    </row>
    <row r="3318" spans="12:13">
      <c r="L3318" s="65">
        <v>714600</v>
      </c>
      <c r="M3318" t="s">
        <v>2376</v>
      </c>
    </row>
    <row r="3319" spans="12:13">
      <c r="L3319" s="65">
        <v>714610</v>
      </c>
      <c r="M3319" t="s">
        <v>2376</v>
      </c>
    </row>
    <row r="3320" spans="12:13">
      <c r="L3320" s="65">
        <v>714611</v>
      </c>
      <c r="M3320" t="s">
        <v>2376</v>
      </c>
    </row>
    <row r="3321" spans="12:13">
      <c r="L3321" s="65">
        <v>715000</v>
      </c>
      <c r="M3321" t="s">
        <v>2377</v>
      </c>
    </row>
    <row r="3322" spans="12:13">
      <c r="L3322" s="65">
        <v>715100</v>
      </c>
      <c r="M3322" t="s">
        <v>2378</v>
      </c>
    </row>
    <row r="3323" spans="12:13">
      <c r="L3323" s="65">
        <v>715110</v>
      </c>
      <c r="M3323" t="s">
        <v>2379</v>
      </c>
    </row>
    <row r="3324" spans="12:13">
      <c r="L3324" s="65">
        <v>715111</v>
      </c>
      <c r="M3324" t="s">
        <v>2379</v>
      </c>
    </row>
    <row r="3325" spans="12:13">
      <c r="L3325" s="65">
        <v>715120</v>
      </c>
      <c r="M3325" t="s">
        <v>2380</v>
      </c>
    </row>
    <row r="3326" spans="12:13">
      <c r="L3326" s="65">
        <v>715121</v>
      </c>
      <c r="M3326" t="s">
        <v>2380</v>
      </c>
    </row>
    <row r="3327" spans="12:13">
      <c r="L3327" s="65">
        <v>715190</v>
      </c>
      <c r="M3327" t="s">
        <v>2381</v>
      </c>
    </row>
    <row r="3328" spans="12:13">
      <c r="L3328" s="65">
        <v>715191</v>
      </c>
      <c r="M3328" t="s">
        <v>2382</v>
      </c>
    </row>
    <row r="3329" spans="12:13">
      <c r="L3329" s="65">
        <v>715192</v>
      </c>
      <c r="M3329" t="s">
        <v>2383</v>
      </c>
    </row>
    <row r="3330" spans="12:13">
      <c r="L3330" s="65">
        <v>715193</v>
      </c>
      <c r="M3330" t="s">
        <v>2384</v>
      </c>
    </row>
    <row r="3331" spans="12:13">
      <c r="L3331" s="65">
        <v>715200</v>
      </c>
      <c r="M3331" t="s">
        <v>2385</v>
      </c>
    </row>
    <row r="3332" spans="12:13">
      <c r="L3332" s="65">
        <v>715210</v>
      </c>
      <c r="M3332" t="s">
        <v>2385</v>
      </c>
    </row>
    <row r="3333" spans="12:13">
      <c r="L3333" s="65">
        <v>715211</v>
      </c>
      <c r="M3333" t="s">
        <v>2385</v>
      </c>
    </row>
    <row r="3334" spans="12:13">
      <c r="L3334" s="65">
        <v>715300</v>
      </c>
      <c r="M3334" t="s">
        <v>2386</v>
      </c>
    </row>
    <row r="3335" spans="12:13">
      <c r="L3335" s="65">
        <v>715310</v>
      </c>
      <c r="M3335" t="s">
        <v>2386</v>
      </c>
    </row>
    <row r="3336" spans="12:13">
      <c r="L3336" s="65">
        <v>715311</v>
      </c>
      <c r="M3336" t="s">
        <v>2386</v>
      </c>
    </row>
    <row r="3337" spans="12:13">
      <c r="L3337" s="65">
        <v>715400</v>
      </c>
      <c r="M3337" t="s">
        <v>2387</v>
      </c>
    </row>
    <row r="3338" spans="12:13">
      <c r="L3338" s="65">
        <v>715410</v>
      </c>
      <c r="M3338" t="s">
        <v>2387</v>
      </c>
    </row>
    <row r="3339" spans="12:13">
      <c r="L3339" s="65">
        <v>715411</v>
      </c>
      <c r="M3339" t="s">
        <v>2387</v>
      </c>
    </row>
    <row r="3340" spans="12:13">
      <c r="L3340" s="65">
        <v>715500</v>
      </c>
      <c r="M3340" t="s">
        <v>2388</v>
      </c>
    </row>
    <row r="3341" spans="12:13">
      <c r="L3341" s="65">
        <v>715510</v>
      </c>
      <c r="M3341" t="s">
        <v>2388</v>
      </c>
    </row>
    <row r="3342" spans="12:13">
      <c r="L3342" s="65">
        <v>715511</v>
      </c>
      <c r="M3342" t="s">
        <v>2388</v>
      </c>
    </row>
    <row r="3343" spans="12:13">
      <c r="L3343" s="65">
        <v>715600</v>
      </c>
      <c r="M3343" t="s">
        <v>2389</v>
      </c>
    </row>
    <row r="3344" spans="12:13">
      <c r="L3344" s="65">
        <v>715610</v>
      </c>
      <c r="M3344" t="s">
        <v>2389</v>
      </c>
    </row>
    <row r="3345" spans="12:13">
      <c r="L3345" s="65">
        <v>715611</v>
      </c>
      <c r="M3345" t="s">
        <v>2389</v>
      </c>
    </row>
    <row r="3346" spans="12:13">
      <c r="L3346" s="65">
        <v>716000</v>
      </c>
      <c r="M3346" t="s">
        <v>2391</v>
      </c>
    </row>
    <row r="3347" spans="12:13">
      <c r="L3347" s="65">
        <v>716100</v>
      </c>
      <c r="M3347" t="s">
        <v>2392</v>
      </c>
    </row>
    <row r="3348" spans="12:13">
      <c r="L3348" s="65">
        <v>716110</v>
      </c>
      <c r="M3348" t="s">
        <v>2393</v>
      </c>
    </row>
    <row r="3349" spans="12:13">
      <c r="L3349" s="65">
        <v>716111</v>
      </c>
      <c r="M3349" t="s">
        <v>2395</v>
      </c>
    </row>
    <row r="3350" spans="12:13">
      <c r="L3350" s="65">
        <v>716112</v>
      </c>
      <c r="M3350" t="s">
        <v>2396</v>
      </c>
    </row>
    <row r="3351" spans="12:13">
      <c r="L3351" s="65">
        <v>716200</v>
      </c>
      <c r="M3351" t="s">
        <v>2397</v>
      </c>
    </row>
    <row r="3352" spans="12:13">
      <c r="L3352" s="65">
        <v>716210</v>
      </c>
      <c r="M3352" t="s">
        <v>2398</v>
      </c>
    </row>
    <row r="3353" spans="12:13">
      <c r="L3353" s="65">
        <v>716211</v>
      </c>
      <c r="M3353" t="s">
        <v>2398</v>
      </c>
    </row>
    <row r="3354" spans="12:13">
      <c r="L3354" s="65">
        <v>716220</v>
      </c>
      <c r="M3354" t="s">
        <v>2399</v>
      </c>
    </row>
    <row r="3355" spans="12:13">
      <c r="L3355" s="65">
        <v>716221</v>
      </c>
      <c r="M3355" t="s">
        <v>2400</v>
      </c>
    </row>
    <row r="3356" spans="12:13">
      <c r="L3356" s="65">
        <v>716222</v>
      </c>
      <c r="M3356" t="s">
        <v>2401</v>
      </c>
    </row>
    <row r="3357" spans="12:13">
      <c r="L3357" s="65">
        <v>716223</v>
      </c>
      <c r="M3357" t="s">
        <v>2402</v>
      </c>
    </row>
    <row r="3358" spans="12:13">
      <c r="L3358" s="65">
        <v>716224</v>
      </c>
      <c r="M3358" t="s">
        <v>2403</v>
      </c>
    </row>
    <row r="3359" spans="12:13">
      <c r="L3359" s="65">
        <v>716225</v>
      </c>
      <c r="M3359" t="s">
        <v>2404</v>
      </c>
    </row>
    <row r="3360" spans="12:13">
      <c r="L3360" s="65">
        <v>716226</v>
      </c>
      <c r="M3360" t="s">
        <v>2405</v>
      </c>
    </row>
    <row r="3361" spans="12:13">
      <c r="L3361" s="65">
        <v>716227</v>
      </c>
      <c r="M3361" t="s">
        <v>2406</v>
      </c>
    </row>
    <row r="3362" spans="12:13">
      <c r="L3362" s="65">
        <v>716228</v>
      </c>
      <c r="M3362" t="s">
        <v>2407</v>
      </c>
    </row>
    <row r="3363" spans="12:13">
      <c r="L3363" s="65">
        <v>716229</v>
      </c>
      <c r="M3363" t="s">
        <v>2408</v>
      </c>
    </row>
    <row r="3364" spans="12:13">
      <c r="L3364" s="65">
        <v>717000</v>
      </c>
      <c r="M3364" t="s">
        <v>2409</v>
      </c>
    </row>
    <row r="3365" spans="12:13">
      <c r="L3365" s="65">
        <v>717100</v>
      </c>
      <c r="M3365" t="s">
        <v>2410</v>
      </c>
    </row>
    <row r="3366" spans="12:13">
      <c r="L3366" s="65">
        <v>717110</v>
      </c>
      <c r="M3366" t="s">
        <v>2411</v>
      </c>
    </row>
    <row r="3367" spans="12:13">
      <c r="L3367" s="65">
        <v>717111</v>
      </c>
      <c r="M3367" t="s">
        <v>2412</v>
      </c>
    </row>
    <row r="3368" spans="12:13">
      <c r="L3368" s="65">
        <v>717112</v>
      </c>
      <c r="M3368" t="s">
        <v>2413</v>
      </c>
    </row>
    <row r="3369" spans="12:13">
      <c r="L3369" s="65">
        <v>717113</v>
      </c>
      <c r="M3369" t="s">
        <v>2414</v>
      </c>
    </row>
    <row r="3370" spans="12:13">
      <c r="L3370" s="65">
        <v>717114</v>
      </c>
      <c r="M3370" t="s">
        <v>2415</v>
      </c>
    </row>
    <row r="3371" spans="12:13">
      <c r="L3371" s="65">
        <v>717115</v>
      </c>
      <c r="M3371" t="s">
        <v>2416</v>
      </c>
    </row>
    <row r="3372" spans="12:13">
      <c r="L3372" s="65">
        <v>717116</v>
      </c>
      <c r="M3372" t="s">
        <v>2417</v>
      </c>
    </row>
    <row r="3373" spans="12:13">
      <c r="L3373" s="65">
        <v>717117</v>
      </c>
      <c r="M3373" t="s">
        <v>2418</v>
      </c>
    </row>
    <row r="3374" spans="12:13">
      <c r="L3374" s="65">
        <v>717118</v>
      </c>
      <c r="M3374" t="s">
        <v>2419</v>
      </c>
    </row>
    <row r="3375" spans="12:13">
      <c r="L3375" s="65">
        <v>717119</v>
      </c>
      <c r="M3375" t="s">
        <v>2420</v>
      </c>
    </row>
    <row r="3376" spans="12:13">
      <c r="L3376" s="65">
        <v>717120</v>
      </c>
      <c r="M3376" t="s">
        <v>2421</v>
      </c>
    </row>
    <row r="3377" spans="12:13">
      <c r="L3377" s="65">
        <v>717121</v>
      </c>
      <c r="M3377" t="s">
        <v>2422</v>
      </c>
    </row>
    <row r="3378" spans="12:13">
      <c r="L3378" s="65">
        <v>717122</v>
      </c>
      <c r="M3378" t="s">
        <v>2423</v>
      </c>
    </row>
    <row r="3379" spans="12:13">
      <c r="L3379" s="65">
        <v>717123</v>
      </c>
      <c r="M3379" t="s">
        <v>2424</v>
      </c>
    </row>
    <row r="3380" spans="12:13">
      <c r="L3380" s="65">
        <v>717124</v>
      </c>
      <c r="M3380" t="s">
        <v>2425</v>
      </c>
    </row>
    <row r="3381" spans="12:13">
      <c r="L3381" s="65">
        <v>717125</v>
      </c>
      <c r="M3381" t="s">
        <v>2426</v>
      </c>
    </row>
    <row r="3382" spans="12:13">
      <c r="L3382" s="65">
        <v>717126</v>
      </c>
      <c r="M3382" t="s">
        <v>2427</v>
      </c>
    </row>
    <row r="3383" spans="12:13">
      <c r="L3383" s="65">
        <v>717127</v>
      </c>
      <c r="M3383" t="s">
        <v>2428</v>
      </c>
    </row>
    <row r="3384" spans="12:13">
      <c r="L3384" s="65">
        <v>717128</v>
      </c>
      <c r="M3384" t="s">
        <v>2429</v>
      </c>
    </row>
    <row r="3385" spans="12:13">
      <c r="L3385" s="65">
        <v>717129</v>
      </c>
      <c r="M3385" t="s">
        <v>2430</v>
      </c>
    </row>
    <row r="3386" spans="12:13">
      <c r="L3386" s="65">
        <v>717130</v>
      </c>
      <c r="M3386" t="s">
        <v>2431</v>
      </c>
    </row>
    <row r="3387" spans="12:13">
      <c r="L3387" s="65">
        <v>717131</v>
      </c>
      <c r="M3387" t="s">
        <v>2432</v>
      </c>
    </row>
    <row r="3388" spans="12:13">
      <c r="L3388" s="65">
        <v>717132</v>
      </c>
      <c r="M3388" t="s">
        <v>2433</v>
      </c>
    </row>
    <row r="3389" spans="12:13">
      <c r="L3389" s="65">
        <v>717133</v>
      </c>
      <c r="M3389" t="s">
        <v>2434</v>
      </c>
    </row>
    <row r="3390" spans="12:13">
      <c r="L3390" s="65">
        <v>717134</v>
      </c>
      <c r="M3390" t="s">
        <v>2435</v>
      </c>
    </row>
    <row r="3391" spans="12:13">
      <c r="L3391" s="65">
        <v>717140</v>
      </c>
      <c r="M3391" t="s">
        <v>2436</v>
      </c>
    </row>
    <row r="3392" spans="12:13">
      <c r="L3392" s="65">
        <v>717141</v>
      </c>
      <c r="M3392" t="s">
        <v>2437</v>
      </c>
    </row>
    <row r="3393" spans="12:13">
      <c r="L3393" s="65">
        <v>717142</v>
      </c>
      <c r="M3393" t="s">
        <v>2438</v>
      </c>
    </row>
    <row r="3394" spans="12:13">
      <c r="L3394" s="65">
        <v>717143</v>
      </c>
      <c r="M3394" t="s">
        <v>2439</v>
      </c>
    </row>
    <row r="3395" spans="12:13">
      <c r="L3395" s="65">
        <v>717144</v>
      </c>
      <c r="M3395" t="s">
        <v>2440</v>
      </c>
    </row>
    <row r="3396" spans="12:13">
      <c r="L3396" s="65">
        <v>717150</v>
      </c>
      <c r="M3396" t="s">
        <v>2441</v>
      </c>
    </row>
    <row r="3397" spans="12:13">
      <c r="L3397" s="65">
        <v>717151</v>
      </c>
      <c r="M3397" t="s">
        <v>2442</v>
      </c>
    </row>
    <row r="3398" spans="12:13">
      <c r="L3398" s="65">
        <v>717152</v>
      </c>
      <c r="M3398" t="s">
        <v>2443</v>
      </c>
    </row>
    <row r="3399" spans="12:13">
      <c r="L3399" s="65">
        <v>717200</v>
      </c>
      <c r="M3399" t="s">
        <v>2444</v>
      </c>
    </row>
    <row r="3400" spans="12:13">
      <c r="L3400" s="65">
        <v>717210</v>
      </c>
      <c r="M3400" t="s">
        <v>2445</v>
      </c>
    </row>
    <row r="3401" spans="12:13">
      <c r="L3401" s="65">
        <v>717211</v>
      </c>
      <c r="M3401" t="s">
        <v>2446</v>
      </c>
    </row>
    <row r="3402" spans="12:13">
      <c r="L3402" s="65">
        <v>717212</v>
      </c>
      <c r="M3402" t="s">
        <v>2447</v>
      </c>
    </row>
    <row r="3403" spans="12:13">
      <c r="L3403" s="65">
        <v>717213</v>
      </c>
      <c r="M3403" t="s">
        <v>2448</v>
      </c>
    </row>
    <row r="3404" spans="12:13">
      <c r="L3404" s="65">
        <v>717214</v>
      </c>
      <c r="M3404" t="s">
        <v>2449</v>
      </c>
    </row>
    <row r="3405" spans="12:13">
      <c r="L3405" s="65">
        <v>717215</v>
      </c>
      <c r="M3405" t="s">
        <v>2450</v>
      </c>
    </row>
    <row r="3406" spans="12:13">
      <c r="L3406" s="65">
        <v>717220</v>
      </c>
      <c r="M3406" t="s">
        <v>2451</v>
      </c>
    </row>
    <row r="3407" spans="12:13">
      <c r="L3407" s="65">
        <v>717221</v>
      </c>
      <c r="M3407" t="s">
        <v>2452</v>
      </c>
    </row>
    <row r="3408" spans="12:13">
      <c r="L3408" s="65">
        <v>717222</v>
      </c>
      <c r="M3408" t="s">
        <v>2453</v>
      </c>
    </row>
    <row r="3409" spans="12:13">
      <c r="L3409" s="65">
        <v>717223</v>
      </c>
      <c r="M3409" t="s">
        <v>2454</v>
      </c>
    </row>
    <row r="3410" spans="12:13">
      <c r="L3410" s="65">
        <v>717300</v>
      </c>
      <c r="M3410" t="s">
        <v>2455</v>
      </c>
    </row>
    <row r="3411" spans="12:13">
      <c r="L3411" s="65">
        <v>717310</v>
      </c>
      <c r="M3411" t="s">
        <v>2456</v>
      </c>
    </row>
    <row r="3412" spans="12:13">
      <c r="L3412" s="65">
        <v>717311</v>
      </c>
      <c r="M3412" t="s">
        <v>2457</v>
      </c>
    </row>
    <row r="3413" spans="12:13">
      <c r="L3413" s="65">
        <v>717312</v>
      </c>
      <c r="M3413" t="s">
        <v>2458</v>
      </c>
    </row>
    <row r="3414" spans="12:13">
      <c r="L3414" s="65">
        <v>717313</v>
      </c>
      <c r="M3414" t="s">
        <v>2459</v>
      </c>
    </row>
    <row r="3415" spans="12:13">
      <c r="L3415" s="65">
        <v>717314</v>
      </c>
      <c r="M3415" t="s">
        <v>2460</v>
      </c>
    </row>
    <row r="3416" spans="12:13">
      <c r="L3416" s="65">
        <v>717315</v>
      </c>
      <c r="M3416" t="s">
        <v>2461</v>
      </c>
    </row>
    <row r="3417" spans="12:13">
      <c r="L3417" s="65">
        <v>717316</v>
      </c>
      <c r="M3417" t="s">
        <v>2462</v>
      </c>
    </row>
    <row r="3418" spans="12:13">
      <c r="L3418" s="65">
        <v>717317</v>
      </c>
      <c r="M3418" t="s">
        <v>2463</v>
      </c>
    </row>
    <row r="3419" spans="12:13">
      <c r="L3419" s="65">
        <v>717320</v>
      </c>
      <c r="M3419" t="s">
        <v>2464</v>
      </c>
    </row>
    <row r="3420" spans="12:13">
      <c r="L3420" s="65">
        <v>717321</v>
      </c>
      <c r="M3420" t="s">
        <v>2465</v>
      </c>
    </row>
    <row r="3421" spans="12:13">
      <c r="L3421" s="65">
        <v>717322</v>
      </c>
      <c r="M3421" t="s">
        <v>2466</v>
      </c>
    </row>
    <row r="3422" spans="12:13">
      <c r="L3422" s="65">
        <v>717323</v>
      </c>
      <c r="M3422" t="s">
        <v>2467</v>
      </c>
    </row>
    <row r="3423" spans="12:13">
      <c r="L3423" s="65">
        <v>717324</v>
      </c>
      <c r="M3423" t="s">
        <v>2468</v>
      </c>
    </row>
    <row r="3424" spans="12:13">
      <c r="L3424" s="65">
        <v>717325</v>
      </c>
      <c r="M3424" t="s">
        <v>2469</v>
      </c>
    </row>
    <row r="3425" spans="12:13">
      <c r="L3425" s="65">
        <v>717326</v>
      </c>
      <c r="M3425" t="s">
        <v>2470</v>
      </c>
    </row>
    <row r="3426" spans="12:13">
      <c r="L3426" s="65">
        <v>717327</v>
      </c>
      <c r="M3426" t="s">
        <v>2471</v>
      </c>
    </row>
    <row r="3427" spans="12:13">
      <c r="L3427" s="65">
        <v>717400</v>
      </c>
      <c r="M3427" t="s">
        <v>2472</v>
      </c>
    </row>
    <row r="3428" spans="12:13">
      <c r="L3428" s="65">
        <v>717410</v>
      </c>
      <c r="M3428" t="s">
        <v>2473</v>
      </c>
    </row>
    <row r="3429" spans="12:13">
      <c r="L3429" s="65">
        <v>717411</v>
      </c>
      <c r="M3429" t="s">
        <v>2473</v>
      </c>
    </row>
    <row r="3430" spans="12:13">
      <c r="L3430" s="65">
        <v>717500</v>
      </c>
      <c r="M3430" t="s">
        <v>2474</v>
      </c>
    </row>
    <row r="3431" spans="12:13">
      <c r="L3431" s="65">
        <v>717510</v>
      </c>
      <c r="M3431" t="s">
        <v>2475</v>
      </c>
    </row>
    <row r="3432" spans="12:13">
      <c r="L3432" s="65">
        <v>717511</v>
      </c>
      <c r="M3432" t="s">
        <v>2476</v>
      </c>
    </row>
    <row r="3433" spans="12:13">
      <c r="L3433" s="65">
        <v>717512</v>
      </c>
      <c r="M3433" t="s">
        <v>2477</v>
      </c>
    </row>
    <row r="3434" spans="12:13">
      <c r="L3434" s="65">
        <v>717513</v>
      </c>
      <c r="M3434" t="s">
        <v>2478</v>
      </c>
    </row>
    <row r="3435" spans="12:13">
      <c r="L3435" s="65">
        <v>717514</v>
      </c>
      <c r="M3435" t="s">
        <v>2479</v>
      </c>
    </row>
    <row r="3436" spans="12:13">
      <c r="L3436" s="65">
        <v>717515</v>
      </c>
      <c r="M3436" t="s">
        <v>2480</v>
      </c>
    </row>
    <row r="3437" spans="12:13">
      <c r="L3437" s="65">
        <v>717516</v>
      </c>
      <c r="M3437" t="s">
        <v>2481</v>
      </c>
    </row>
    <row r="3438" spans="12:13">
      <c r="L3438" s="65">
        <v>717600</v>
      </c>
      <c r="M3438" t="s">
        <v>2482</v>
      </c>
    </row>
    <row r="3439" spans="12:13">
      <c r="L3439" s="65">
        <v>717610</v>
      </c>
      <c r="M3439" t="s">
        <v>2482</v>
      </c>
    </row>
    <row r="3440" spans="12:13">
      <c r="L3440" s="65">
        <v>717611</v>
      </c>
      <c r="M3440" t="s">
        <v>2483</v>
      </c>
    </row>
    <row r="3441" spans="12:13">
      <c r="L3441" s="65">
        <v>717612</v>
      </c>
      <c r="M3441" t="s">
        <v>2484</v>
      </c>
    </row>
    <row r="3442" spans="12:13">
      <c r="L3442" s="65">
        <v>719000</v>
      </c>
      <c r="M3442" t="s">
        <v>2485</v>
      </c>
    </row>
    <row r="3443" spans="12:13">
      <c r="L3443" s="65">
        <v>719100</v>
      </c>
      <c r="M3443" t="s">
        <v>2486</v>
      </c>
    </row>
    <row r="3444" spans="12:13">
      <c r="L3444" s="65">
        <v>719110</v>
      </c>
      <c r="M3444" t="s">
        <v>2487</v>
      </c>
    </row>
    <row r="3445" spans="12:13">
      <c r="L3445" s="65">
        <v>719111</v>
      </c>
      <c r="M3445" t="s">
        <v>2488</v>
      </c>
    </row>
    <row r="3446" spans="12:13">
      <c r="L3446" s="65">
        <v>719200</v>
      </c>
      <c r="M3446" t="s">
        <v>2489</v>
      </c>
    </row>
    <row r="3447" spans="12:13">
      <c r="L3447" s="65">
        <v>719210</v>
      </c>
      <c r="M3447" t="s">
        <v>2490</v>
      </c>
    </row>
    <row r="3448" spans="12:13">
      <c r="L3448" s="65">
        <v>719211</v>
      </c>
      <c r="M3448" t="s">
        <v>2491</v>
      </c>
    </row>
    <row r="3449" spans="12:13">
      <c r="L3449" s="65">
        <v>719220</v>
      </c>
      <c r="M3449" t="s">
        <v>2492</v>
      </c>
    </row>
    <row r="3450" spans="12:13">
      <c r="L3450" s="65">
        <v>719221</v>
      </c>
      <c r="M3450" t="s">
        <v>2493</v>
      </c>
    </row>
    <row r="3451" spans="12:13">
      <c r="L3451" s="65">
        <v>719230</v>
      </c>
      <c r="M3451" t="s">
        <v>2494</v>
      </c>
    </row>
    <row r="3452" spans="12:13">
      <c r="L3452" s="65">
        <v>719231</v>
      </c>
      <c r="M3452" t="s">
        <v>2495</v>
      </c>
    </row>
    <row r="3453" spans="12:13">
      <c r="L3453" s="65">
        <v>719240</v>
      </c>
      <c r="M3453" t="s">
        <v>2496</v>
      </c>
    </row>
    <row r="3454" spans="12:13">
      <c r="L3454" s="65">
        <v>719241</v>
      </c>
      <c r="M3454" t="s">
        <v>2497</v>
      </c>
    </row>
    <row r="3455" spans="12:13">
      <c r="L3455" s="65">
        <v>719250</v>
      </c>
      <c r="M3455" t="s">
        <v>2498</v>
      </c>
    </row>
    <row r="3456" spans="12:13">
      <c r="L3456" s="65">
        <v>719251</v>
      </c>
      <c r="M3456" t="s">
        <v>2499</v>
      </c>
    </row>
    <row r="3457" spans="12:13">
      <c r="L3457" s="65">
        <v>719260</v>
      </c>
      <c r="M3457" t="s">
        <v>2500</v>
      </c>
    </row>
    <row r="3458" spans="12:13">
      <c r="L3458" s="65">
        <v>719261</v>
      </c>
      <c r="M3458" t="s">
        <v>2501</v>
      </c>
    </row>
    <row r="3459" spans="12:13">
      <c r="L3459" s="65">
        <v>719262</v>
      </c>
      <c r="M3459" t="s">
        <v>2502</v>
      </c>
    </row>
    <row r="3460" spans="12:13">
      <c r="L3460" s="65">
        <v>719263</v>
      </c>
      <c r="M3460" t="s">
        <v>2503</v>
      </c>
    </row>
    <row r="3461" spans="12:13">
      <c r="L3461" s="65">
        <v>719264</v>
      </c>
      <c r="M3461" t="s">
        <v>2504</v>
      </c>
    </row>
    <row r="3462" spans="12:13">
      <c r="L3462" s="65">
        <v>719265</v>
      </c>
      <c r="M3462" t="s">
        <v>2505</v>
      </c>
    </row>
    <row r="3463" spans="12:13">
      <c r="L3463" s="65">
        <v>719300</v>
      </c>
      <c r="M3463" t="s">
        <v>2506</v>
      </c>
    </row>
    <row r="3464" spans="12:13">
      <c r="L3464" s="65">
        <v>719310</v>
      </c>
      <c r="M3464" t="s">
        <v>2507</v>
      </c>
    </row>
    <row r="3465" spans="12:13">
      <c r="L3465" s="65">
        <v>719311</v>
      </c>
      <c r="M3465" t="s">
        <v>2508</v>
      </c>
    </row>
    <row r="3466" spans="12:13">
      <c r="L3466" s="65">
        <v>719320</v>
      </c>
      <c r="M3466" t="s">
        <v>2509</v>
      </c>
    </row>
    <row r="3467" spans="12:13">
      <c r="L3467" s="65">
        <v>719321</v>
      </c>
      <c r="M3467" t="s">
        <v>2510</v>
      </c>
    </row>
    <row r="3468" spans="12:13">
      <c r="L3468" s="65">
        <v>719330</v>
      </c>
      <c r="M3468" t="s">
        <v>2511</v>
      </c>
    </row>
    <row r="3469" spans="12:13">
      <c r="L3469" s="65">
        <v>719331</v>
      </c>
      <c r="M3469" t="s">
        <v>2512</v>
      </c>
    </row>
    <row r="3470" spans="12:13">
      <c r="L3470" s="65">
        <v>719400</v>
      </c>
      <c r="M3470" t="s">
        <v>2513</v>
      </c>
    </row>
    <row r="3471" spans="12:13">
      <c r="L3471" s="65">
        <v>719410</v>
      </c>
      <c r="M3471" t="s">
        <v>2514</v>
      </c>
    </row>
    <row r="3472" spans="12:13">
      <c r="L3472" s="65">
        <v>719411</v>
      </c>
      <c r="M3472" t="s">
        <v>2515</v>
      </c>
    </row>
    <row r="3473" spans="12:13">
      <c r="L3473" s="65">
        <v>719412</v>
      </c>
      <c r="M3473" t="s">
        <v>2516</v>
      </c>
    </row>
    <row r="3474" spans="12:13">
      <c r="L3474" s="65">
        <v>719413</v>
      </c>
      <c r="M3474" t="s">
        <v>2517</v>
      </c>
    </row>
    <row r="3475" spans="12:13">
      <c r="L3475" s="65">
        <v>719414</v>
      </c>
      <c r="M3475" t="s">
        <v>2518</v>
      </c>
    </row>
    <row r="3476" spans="12:13">
      <c r="L3476" s="65">
        <v>719415</v>
      </c>
      <c r="M3476" t="s">
        <v>2519</v>
      </c>
    </row>
    <row r="3477" spans="12:13">
      <c r="L3477" s="65">
        <v>719500</v>
      </c>
      <c r="M3477" t="s">
        <v>2520</v>
      </c>
    </row>
    <row r="3478" spans="12:13">
      <c r="L3478" s="65">
        <v>719510</v>
      </c>
      <c r="M3478" t="s">
        <v>2521</v>
      </c>
    </row>
    <row r="3479" spans="12:13">
      <c r="L3479" s="65">
        <v>719511</v>
      </c>
      <c r="M3479" t="s">
        <v>2522</v>
      </c>
    </row>
    <row r="3480" spans="12:13">
      <c r="L3480" s="65">
        <v>719600</v>
      </c>
      <c r="M3480" t="s">
        <v>2523</v>
      </c>
    </row>
    <row r="3481" spans="12:13">
      <c r="L3481" s="65">
        <v>719610</v>
      </c>
      <c r="M3481" t="s">
        <v>2524</v>
      </c>
    </row>
    <row r="3482" spans="12:13">
      <c r="L3482" s="65">
        <v>719611</v>
      </c>
      <c r="M3482" t="s">
        <v>2525</v>
      </c>
    </row>
    <row r="3483" spans="12:13">
      <c r="L3483" s="65">
        <v>720000</v>
      </c>
      <c r="M3483" t="s">
        <v>2526</v>
      </c>
    </row>
    <row r="3484" spans="12:13">
      <c r="L3484" s="65">
        <v>721000</v>
      </c>
      <c r="M3484" t="s">
        <v>2527</v>
      </c>
    </row>
    <row r="3485" spans="12:13">
      <c r="L3485" s="65">
        <v>721100</v>
      </c>
      <c r="M3485" t="s">
        <v>2528</v>
      </c>
    </row>
    <row r="3486" spans="12:13">
      <c r="L3486" s="65">
        <v>721110</v>
      </c>
      <c r="M3486" t="s">
        <v>2529</v>
      </c>
    </row>
    <row r="3487" spans="12:13">
      <c r="L3487" s="65">
        <v>721111</v>
      </c>
      <c r="M3487" t="s">
        <v>2530</v>
      </c>
    </row>
    <row r="3488" spans="12:13">
      <c r="L3488" s="65">
        <v>721112</v>
      </c>
      <c r="M3488" t="s">
        <v>2531</v>
      </c>
    </row>
    <row r="3489" spans="12:13">
      <c r="L3489" s="65">
        <v>721113</v>
      </c>
      <c r="M3489" t="s">
        <v>2532</v>
      </c>
    </row>
    <row r="3490" spans="12:13">
      <c r="L3490" s="65">
        <v>721114</v>
      </c>
      <c r="M3490" t="s">
        <v>2533</v>
      </c>
    </row>
    <row r="3491" spans="12:13">
      <c r="L3491" s="65">
        <v>721115</v>
      </c>
      <c r="M3491" t="s">
        <v>2534</v>
      </c>
    </row>
    <row r="3492" spans="12:13">
      <c r="L3492" s="65">
        <v>721116</v>
      </c>
      <c r="M3492" t="s">
        <v>2535</v>
      </c>
    </row>
    <row r="3493" spans="12:13">
      <c r="L3493" s="65">
        <v>721117</v>
      </c>
      <c r="M3493" t="s">
        <v>2536</v>
      </c>
    </row>
    <row r="3494" spans="12:13">
      <c r="L3494" s="65">
        <v>721118</v>
      </c>
      <c r="M3494" t="s">
        <v>2537</v>
      </c>
    </row>
    <row r="3495" spans="12:13">
      <c r="L3495" s="65">
        <v>721119</v>
      </c>
      <c r="M3495" t="s">
        <v>2538</v>
      </c>
    </row>
    <row r="3496" spans="12:13">
      <c r="L3496" s="65">
        <v>721120</v>
      </c>
      <c r="M3496" t="s">
        <v>2539</v>
      </c>
    </row>
    <row r="3497" spans="12:13">
      <c r="L3497" s="65">
        <v>721121</v>
      </c>
      <c r="M3497" t="s">
        <v>2540</v>
      </c>
    </row>
    <row r="3498" spans="12:13">
      <c r="L3498" s="65">
        <v>721122</v>
      </c>
      <c r="M3498" t="s">
        <v>2541</v>
      </c>
    </row>
    <row r="3499" spans="12:13">
      <c r="L3499" s="65">
        <v>721130</v>
      </c>
      <c r="M3499" t="s">
        <v>2542</v>
      </c>
    </row>
    <row r="3500" spans="12:13">
      <c r="L3500" s="65">
        <v>721131</v>
      </c>
      <c r="M3500" t="s">
        <v>2543</v>
      </c>
    </row>
    <row r="3501" spans="12:13">
      <c r="L3501" s="65">
        <v>721200</v>
      </c>
      <c r="M3501" t="s">
        <v>2544</v>
      </c>
    </row>
    <row r="3502" spans="12:13">
      <c r="L3502" s="65">
        <v>721210</v>
      </c>
      <c r="M3502" t="s">
        <v>2529</v>
      </c>
    </row>
    <row r="3503" spans="12:13">
      <c r="L3503" s="65">
        <v>721211</v>
      </c>
      <c r="M3503" t="s">
        <v>2545</v>
      </c>
    </row>
    <row r="3504" spans="12:13">
      <c r="L3504" s="65">
        <v>721212</v>
      </c>
      <c r="M3504" t="s">
        <v>2546</v>
      </c>
    </row>
    <row r="3505" spans="12:13">
      <c r="L3505" s="65">
        <v>721213</v>
      </c>
      <c r="M3505" t="s">
        <v>2547</v>
      </c>
    </row>
    <row r="3506" spans="12:13">
      <c r="L3506" s="65">
        <v>721214</v>
      </c>
      <c r="M3506" t="s">
        <v>2548</v>
      </c>
    </row>
    <row r="3507" spans="12:13">
      <c r="L3507" s="65">
        <v>721215</v>
      </c>
      <c r="M3507" t="s">
        <v>2549</v>
      </c>
    </row>
    <row r="3508" spans="12:13">
      <c r="L3508" s="65">
        <v>721216</v>
      </c>
      <c r="M3508" t="s">
        <v>2550</v>
      </c>
    </row>
    <row r="3509" spans="12:13">
      <c r="L3509" s="65">
        <v>721217</v>
      </c>
      <c r="M3509" t="s">
        <v>2551</v>
      </c>
    </row>
    <row r="3510" spans="12:13">
      <c r="L3510" s="65">
        <v>721218</v>
      </c>
      <c r="M3510" t="s">
        <v>2552</v>
      </c>
    </row>
    <row r="3511" spans="12:13">
      <c r="L3511" s="65">
        <v>721219</v>
      </c>
      <c r="M3511" t="s">
        <v>2553</v>
      </c>
    </row>
    <row r="3512" spans="12:13">
      <c r="L3512" s="65">
        <v>721220</v>
      </c>
      <c r="M3512" t="s">
        <v>2539</v>
      </c>
    </row>
    <row r="3513" spans="12:13">
      <c r="L3513" s="65">
        <v>721221</v>
      </c>
      <c r="M3513" t="s">
        <v>2554</v>
      </c>
    </row>
    <row r="3514" spans="12:13">
      <c r="L3514" s="65">
        <v>721222</v>
      </c>
      <c r="M3514" t="s">
        <v>2555</v>
      </c>
    </row>
    <row r="3515" spans="12:13">
      <c r="L3515" s="65">
        <v>721223</v>
      </c>
      <c r="M3515" t="s">
        <v>2556</v>
      </c>
    </row>
    <row r="3516" spans="12:13">
      <c r="L3516" s="65">
        <v>721224</v>
      </c>
      <c r="M3516" t="s">
        <v>2557</v>
      </c>
    </row>
    <row r="3517" spans="12:13">
      <c r="L3517" s="65">
        <v>721225</v>
      </c>
      <c r="M3517" t="s">
        <v>2558</v>
      </c>
    </row>
    <row r="3518" spans="12:13">
      <c r="L3518" s="65">
        <v>721226</v>
      </c>
      <c r="M3518" t="s">
        <v>2559</v>
      </c>
    </row>
    <row r="3519" spans="12:13">
      <c r="L3519" s="65">
        <v>721230</v>
      </c>
      <c r="M3519" t="s">
        <v>2542</v>
      </c>
    </row>
    <row r="3520" spans="12:13">
      <c r="L3520" s="65">
        <v>721231</v>
      </c>
      <c r="M3520" t="s">
        <v>2560</v>
      </c>
    </row>
    <row r="3521" spans="12:13">
      <c r="L3521" s="65">
        <v>721232</v>
      </c>
      <c r="M3521" t="s">
        <v>2561</v>
      </c>
    </row>
    <row r="3522" spans="12:13">
      <c r="L3522" s="65">
        <v>721233</v>
      </c>
      <c r="M3522" t="s">
        <v>2562</v>
      </c>
    </row>
    <row r="3523" spans="12:13">
      <c r="L3523" s="65">
        <v>721300</v>
      </c>
      <c r="M3523" t="s">
        <v>2563</v>
      </c>
    </row>
    <row r="3524" spans="12:13">
      <c r="L3524" s="65">
        <v>721310</v>
      </c>
      <c r="M3524" t="s">
        <v>2529</v>
      </c>
    </row>
    <row r="3525" spans="12:13">
      <c r="L3525" s="65">
        <v>721311</v>
      </c>
      <c r="M3525" t="s">
        <v>2564</v>
      </c>
    </row>
    <row r="3526" spans="12:13">
      <c r="L3526" s="65">
        <v>721312</v>
      </c>
      <c r="M3526" t="s">
        <v>2565</v>
      </c>
    </row>
    <row r="3527" spans="12:13">
      <c r="L3527" s="65">
        <v>721313</v>
      </c>
      <c r="M3527" t="s">
        <v>2566</v>
      </c>
    </row>
    <row r="3528" spans="12:13">
      <c r="L3528" s="65">
        <v>721314</v>
      </c>
      <c r="M3528" t="s">
        <v>2567</v>
      </c>
    </row>
    <row r="3529" spans="12:13">
      <c r="L3529" s="65">
        <v>721315</v>
      </c>
      <c r="M3529" t="s">
        <v>2568</v>
      </c>
    </row>
    <row r="3530" spans="12:13">
      <c r="L3530" s="65">
        <v>721316</v>
      </c>
      <c r="M3530" t="s">
        <v>2569</v>
      </c>
    </row>
    <row r="3531" spans="12:13">
      <c r="L3531" s="65">
        <v>721317</v>
      </c>
      <c r="M3531" t="s">
        <v>2570</v>
      </c>
    </row>
    <row r="3532" spans="12:13">
      <c r="L3532" s="65">
        <v>721318</v>
      </c>
      <c r="M3532" t="s">
        <v>2571</v>
      </c>
    </row>
    <row r="3533" spans="12:13">
      <c r="L3533" s="65">
        <v>721319</v>
      </c>
      <c r="M3533" t="s">
        <v>2572</v>
      </c>
    </row>
    <row r="3534" spans="12:13">
      <c r="L3534" s="65">
        <v>721320</v>
      </c>
      <c r="M3534" t="s">
        <v>2539</v>
      </c>
    </row>
    <row r="3535" spans="12:13">
      <c r="L3535" s="65">
        <v>721321</v>
      </c>
      <c r="M3535" t="s">
        <v>2573</v>
      </c>
    </row>
    <row r="3536" spans="12:13">
      <c r="L3536" s="65">
        <v>721322</v>
      </c>
      <c r="M3536" t="s">
        <v>2574</v>
      </c>
    </row>
    <row r="3537" spans="12:13">
      <c r="L3537" s="65">
        <v>721323</v>
      </c>
      <c r="M3537" t="s">
        <v>2575</v>
      </c>
    </row>
    <row r="3538" spans="12:13">
      <c r="L3538" s="65">
        <v>721324</v>
      </c>
      <c r="M3538" t="s">
        <v>2576</v>
      </c>
    </row>
    <row r="3539" spans="12:13">
      <c r="L3539" s="65">
        <v>721325</v>
      </c>
      <c r="M3539" t="s">
        <v>2577</v>
      </c>
    </row>
    <row r="3540" spans="12:13">
      <c r="L3540" s="65">
        <v>721330</v>
      </c>
      <c r="M3540" t="s">
        <v>2542</v>
      </c>
    </row>
    <row r="3541" spans="12:13">
      <c r="L3541" s="65">
        <v>721331</v>
      </c>
      <c r="M3541" t="s">
        <v>2578</v>
      </c>
    </row>
    <row r="3542" spans="12:13">
      <c r="L3542" s="65">
        <v>721332</v>
      </c>
      <c r="M3542" t="s">
        <v>2579</v>
      </c>
    </row>
    <row r="3543" spans="12:13">
      <c r="L3543" s="65">
        <v>721400</v>
      </c>
      <c r="M3543" t="s">
        <v>2580</v>
      </c>
    </row>
    <row r="3544" spans="12:13">
      <c r="L3544" s="65">
        <v>721410</v>
      </c>
      <c r="M3544" t="s">
        <v>2529</v>
      </c>
    </row>
    <row r="3545" spans="12:13">
      <c r="L3545" s="65">
        <v>721411</v>
      </c>
      <c r="M3545" t="s">
        <v>2581</v>
      </c>
    </row>
    <row r="3546" spans="12:13">
      <c r="L3546" s="65">
        <v>721412</v>
      </c>
      <c r="M3546" t="s">
        <v>2582</v>
      </c>
    </row>
    <row r="3547" spans="12:13">
      <c r="L3547" s="65">
        <v>721413</v>
      </c>
      <c r="M3547" t="s">
        <v>2583</v>
      </c>
    </row>
    <row r="3548" spans="12:13">
      <c r="L3548" s="65">
        <v>721414</v>
      </c>
      <c r="M3548" t="s">
        <v>2584</v>
      </c>
    </row>
    <row r="3549" spans="12:13">
      <c r="L3549" s="65">
        <v>721415</v>
      </c>
      <c r="M3549" t="s">
        <v>2585</v>
      </c>
    </row>
    <row r="3550" spans="12:13">
      <c r="L3550" s="65">
        <v>721416</v>
      </c>
      <c r="M3550" t="s">
        <v>2586</v>
      </c>
    </row>
    <row r="3551" spans="12:13">
      <c r="L3551" s="65">
        <v>721417</v>
      </c>
      <c r="M3551" t="s">
        <v>2587</v>
      </c>
    </row>
    <row r="3552" spans="12:13">
      <c r="L3552" s="65">
        <v>721418</v>
      </c>
      <c r="M3552" t="s">
        <v>2588</v>
      </c>
    </row>
    <row r="3553" spans="12:13">
      <c r="L3553" s="65">
        <v>721419</v>
      </c>
      <c r="M3553" t="s">
        <v>2589</v>
      </c>
    </row>
    <row r="3554" spans="12:13">
      <c r="L3554" s="65">
        <v>721420</v>
      </c>
      <c r="M3554" t="s">
        <v>2590</v>
      </c>
    </row>
    <row r="3555" spans="12:13">
      <c r="L3555" s="65">
        <v>721421</v>
      </c>
      <c r="M3555" t="s">
        <v>2590</v>
      </c>
    </row>
    <row r="3556" spans="12:13">
      <c r="L3556" s="65">
        <v>721430</v>
      </c>
      <c r="M3556" t="s">
        <v>2591</v>
      </c>
    </row>
    <row r="3557" spans="12:13">
      <c r="L3557" s="65">
        <v>721431</v>
      </c>
      <c r="M3557" t="s">
        <v>2591</v>
      </c>
    </row>
    <row r="3558" spans="12:13">
      <c r="L3558" s="65">
        <v>721432</v>
      </c>
      <c r="M3558" t="s">
        <v>2592</v>
      </c>
    </row>
    <row r="3559" spans="12:13">
      <c r="L3559" s="65">
        <v>722000</v>
      </c>
      <c r="M3559" t="s">
        <v>2593</v>
      </c>
    </row>
    <row r="3560" spans="12:13">
      <c r="L3560" s="65">
        <v>722100</v>
      </c>
      <c r="M3560" t="s">
        <v>2594</v>
      </c>
    </row>
    <row r="3561" spans="12:13">
      <c r="L3561" s="65">
        <v>722110</v>
      </c>
      <c r="M3561" t="s">
        <v>2594</v>
      </c>
    </row>
    <row r="3562" spans="12:13">
      <c r="L3562" s="65">
        <v>722111</v>
      </c>
      <c r="M3562" t="s">
        <v>2594</v>
      </c>
    </row>
    <row r="3563" spans="12:13">
      <c r="L3563" s="65">
        <v>722200</v>
      </c>
      <c r="M3563" t="s">
        <v>2595</v>
      </c>
    </row>
    <row r="3564" spans="12:13">
      <c r="L3564" s="65">
        <v>722210</v>
      </c>
      <c r="M3564" t="s">
        <v>2595</v>
      </c>
    </row>
    <row r="3565" spans="12:13">
      <c r="L3565" s="65">
        <v>722211</v>
      </c>
      <c r="M3565" t="s">
        <v>2595</v>
      </c>
    </row>
    <row r="3566" spans="12:13">
      <c r="L3566" s="65">
        <v>722300</v>
      </c>
      <c r="M3566" t="s">
        <v>2596</v>
      </c>
    </row>
    <row r="3567" spans="12:13">
      <c r="L3567" s="65">
        <v>722310</v>
      </c>
      <c r="M3567" t="s">
        <v>2596</v>
      </c>
    </row>
    <row r="3568" spans="12:13">
      <c r="L3568" s="65">
        <v>722311</v>
      </c>
      <c r="M3568" t="s">
        <v>2596</v>
      </c>
    </row>
    <row r="3569" spans="12:13">
      <c r="L3569" s="65">
        <v>730000</v>
      </c>
      <c r="M3569" t="s">
        <v>2598</v>
      </c>
    </row>
    <row r="3570" spans="12:13">
      <c r="L3570" s="65">
        <v>731000</v>
      </c>
      <c r="M3570" t="s">
        <v>2599</v>
      </c>
    </row>
    <row r="3571" spans="12:13">
      <c r="L3571" s="65">
        <v>731100</v>
      </c>
      <c r="M3571" t="s">
        <v>2600</v>
      </c>
    </row>
    <row r="3572" spans="12:13">
      <c r="L3572" s="65">
        <v>731120</v>
      </c>
      <c r="M3572" t="s">
        <v>2601</v>
      </c>
    </row>
    <row r="3573" spans="12:13">
      <c r="L3573" s="65">
        <v>731121</v>
      </c>
      <c r="M3573" t="s">
        <v>2601</v>
      </c>
    </row>
    <row r="3574" spans="12:13">
      <c r="L3574" s="65">
        <v>731130</v>
      </c>
      <c r="M3574" t="s">
        <v>2602</v>
      </c>
    </row>
    <row r="3575" spans="12:13">
      <c r="L3575" s="65">
        <v>731131</v>
      </c>
      <c r="M3575" t="s">
        <v>2603</v>
      </c>
    </row>
    <row r="3576" spans="12:13">
      <c r="L3576" s="65">
        <v>731132</v>
      </c>
      <c r="M3576" t="s">
        <v>2604</v>
      </c>
    </row>
    <row r="3577" spans="12:13">
      <c r="L3577" s="65">
        <v>731140</v>
      </c>
      <c r="M3577" t="s">
        <v>2605</v>
      </c>
    </row>
    <row r="3578" spans="12:13">
      <c r="L3578" s="65">
        <v>731141</v>
      </c>
      <c r="M3578" t="s">
        <v>2605</v>
      </c>
    </row>
    <row r="3579" spans="12:13">
      <c r="L3579" s="65">
        <v>731150</v>
      </c>
      <c r="M3579" t="s">
        <v>2606</v>
      </c>
    </row>
    <row r="3580" spans="12:13">
      <c r="L3580" s="65">
        <v>731151</v>
      </c>
      <c r="M3580" t="s">
        <v>2606</v>
      </c>
    </row>
    <row r="3581" spans="12:13">
      <c r="L3581" s="65">
        <v>731160</v>
      </c>
      <c r="M3581" t="s">
        <v>2607</v>
      </c>
    </row>
    <row r="3582" spans="12:13">
      <c r="L3582" s="65">
        <v>731161</v>
      </c>
      <c r="M3582" t="s">
        <v>2608</v>
      </c>
    </row>
    <row r="3583" spans="12:13">
      <c r="L3583" s="65">
        <v>731162</v>
      </c>
      <c r="M3583" t="s">
        <v>2609</v>
      </c>
    </row>
    <row r="3584" spans="12:13">
      <c r="L3584" s="65">
        <v>731165</v>
      </c>
      <c r="M3584" t="s">
        <v>2610</v>
      </c>
    </row>
    <row r="3585" spans="12:13">
      <c r="L3585" s="65">
        <v>731200</v>
      </c>
      <c r="M3585" t="s">
        <v>2611</v>
      </c>
    </row>
    <row r="3586" spans="12:13">
      <c r="L3586" s="65">
        <v>731220</v>
      </c>
      <c r="M3586" t="s">
        <v>2612</v>
      </c>
    </row>
    <row r="3587" spans="12:13">
      <c r="L3587" s="65">
        <v>731221</v>
      </c>
      <c r="M3587" t="s">
        <v>2612</v>
      </c>
    </row>
    <row r="3588" spans="12:13">
      <c r="L3588" s="65">
        <v>731230</v>
      </c>
      <c r="M3588" t="s">
        <v>2613</v>
      </c>
    </row>
    <row r="3589" spans="12:13">
      <c r="L3589" s="65">
        <v>731231</v>
      </c>
      <c r="M3589" t="s">
        <v>2614</v>
      </c>
    </row>
    <row r="3590" spans="12:13">
      <c r="L3590" s="65">
        <v>731232</v>
      </c>
      <c r="M3590" t="s">
        <v>2615</v>
      </c>
    </row>
    <row r="3591" spans="12:13">
      <c r="L3591" s="65">
        <v>731240</v>
      </c>
      <c r="M3591" t="s">
        <v>2616</v>
      </c>
    </row>
    <row r="3592" spans="12:13">
      <c r="L3592" s="65">
        <v>731241</v>
      </c>
      <c r="M3592" t="s">
        <v>2616</v>
      </c>
    </row>
    <row r="3593" spans="12:13">
      <c r="L3593" s="65">
        <v>731250</v>
      </c>
      <c r="M3593" t="s">
        <v>2617</v>
      </c>
    </row>
    <row r="3594" spans="12:13">
      <c r="L3594" s="65">
        <v>731251</v>
      </c>
      <c r="M3594" t="s">
        <v>2617</v>
      </c>
    </row>
    <row r="3595" spans="12:13">
      <c r="L3595" s="65">
        <v>731260</v>
      </c>
      <c r="M3595" t="s">
        <v>2618</v>
      </c>
    </row>
    <row r="3596" spans="12:13">
      <c r="L3596" s="65">
        <v>731261</v>
      </c>
      <c r="M3596" t="s">
        <v>2619</v>
      </c>
    </row>
    <row r="3597" spans="12:13">
      <c r="L3597" s="65">
        <v>731262</v>
      </c>
      <c r="M3597" t="s">
        <v>2620</v>
      </c>
    </row>
    <row r="3598" spans="12:13">
      <c r="L3598" s="65">
        <v>731265</v>
      </c>
      <c r="M3598" t="s">
        <v>2621</v>
      </c>
    </row>
    <row r="3599" spans="12:13">
      <c r="L3599" s="65">
        <v>732000</v>
      </c>
      <c r="M3599" t="s">
        <v>2623</v>
      </c>
    </row>
    <row r="3600" spans="12:13">
      <c r="L3600" s="65">
        <v>732100</v>
      </c>
      <c r="M3600" t="s">
        <v>2624</v>
      </c>
    </row>
    <row r="3601" spans="12:13">
      <c r="L3601" s="65">
        <v>732120</v>
      </c>
      <c r="M3601" t="s">
        <v>2625</v>
      </c>
    </row>
    <row r="3602" spans="12:13">
      <c r="L3602" s="65">
        <v>732121</v>
      </c>
      <c r="M3602" t="s">
        <v>2625</v>
      </c>
    </row>
    <row r="3603" spans="12:13">
      <c r="L3603" s="65">
        <v>732130</v>
      </c>
      <c r="M3603" t="s">
        <v>2626</v>
      </c>
    </row>
    <row r="3604" spans="12:13">
      <c r="L3604" s="65">
        <v>732131</v>
      </c>
      <c r="M3604" t="s">
        <v>2627</v>
      </c>
    </row>
    <row r="3605" spans="12:13">
      <c r="L3605" s="65">
        <v>732132</v>
      </c>
      <c r="M3605" t="s">
        <v>2628</v>
      </c>
    </row>
    <row r="3606" spans="12:13">
      <c r="L3606" s="65">
        <v>732140</v>
      </c>
      <c r="M3606" t="s">
        <v>2629</v>
      </c>
    </row>
    <row r="3607" spans="12:13">
      <c r="L3607" s="65">
        <v>732141</v>
      </c>
      <c r="M3607" t="s">
        <v>2629</v>
      </c>
    </row>
    <row r="3608" spans="12:13">
      <c r="L3608" s="65">
        <v>732150</v>
      </c>
      <c r="M3608" t="s">
        <v>2630</v>
      </c>
    </row>
    <row r="3609" spans="12:13">
      <c r="L3609" s="65">
        <v>732151</v>
      </c>
      <c r="M3609" t="s">
        <v>2630</v>
      </c>
    </row>
    <row r="3610" spans="12:13">
      <c r="L3610" s="65">
        <v>732160</v>
      </c>
      <c r="M3610" t="s">
        <v>2631</v>
      </c>
    </row>
    <row r="3611" spans="12:13">
      <c r="L3611" s="65">
        <v>732161</v>
      </c>
      <c r="M3611" t="s">
        <v>2632</v>
      </c>
    </row>
    <row r="3612" spans="12:13">
      <c r="L3612" s="65">
        <v>732162</v>
      </c>
      <c r="M3612" t="s">
        <v>2633</v>
      </c>
    </row>
    <row r="3613" spans="12:13">
      <c r="L3613" s="65">
        <v>732165</v>
      </c>
      <c r="M3613" t="s">
        <v>2634</v>
      </c>
    </row>
    <row r="3614" spans="12:13">
      <c r="L3614" s="65">
        <v>732200</v>
      </c>
      <c r="M3614" t="s">
        <v>2635</v>
      </c>
    </row>
    <row r="3615" spans="12:13">
      <c r="L3615" s="65">
        <v>732220</v>
      </c>
      <c r="M3615" t="s">
        <v>2636</v>
      </c>
    </row>
    <row r="3616" spans="12:13">
      <c r="L3616" s="65">
        <v>732221</v>
      </c>
      <c r="M3616" t="s">
        <v>2636</v>
      </c>
    </row>
    <row r="3617" spans="12:13">
      <c r="L3617" s="65">
        <v>732230</v>
      </c>
      <c r="M3617" t="s">
        <v>2637</v>
      </c>
    </row>
    <row r="3618" spans="12:13">
      <c r="L3618" s="65">
        <v>732231</v>
      </c>
      <c r="M3618" t="s">
        <v>2638</v>
      </c>
    </row>
    <row r="3619" spans="12:13">
      <c r="L3619" s="65">
        <v>732232</v>
      </c>
      <c r="M3619" t="s">
        <v>2639</v>
      </c>
    </row>
    <row r="3620" spans="12:13">
      <c r="L3620" s="65">
        <v>732240</v>
      </c>
      <c r="M3620" t="s">
        <v>2640</v>
      </c>
    </row>
    <row r="3621" spans="12:13">
      <c r="L3621" s="65">
        <v>732241</v>
      </c>
      <c r="M3621" t="s">
        <v>2640</v>
      </c>
    </row>
    <row r="3622" spans="12:13">
      <c r="L3622" s="65">
        <v>732250</v>
      </c>
      <c r="M3622" t="s">
        <v>2641</v>
      </c>
    </row>
    <row r="3623" spans="12:13">
      <c r="L3623" s="65">
        <v>732251</v>
      </c>
      <c r="M3623" t="s">
        <v>2641</v>
      </c>
    </row>
    <row r="3624" spans="12:13">
      <c r="L3624" s="65">
        <v>732260</v>
      </c>
      <c r="M3624" t="s">
        <v>2642</v>
      </c>
    </row>
    <row r="3625" spans="12:13">
      <c r="L3625" s="65">
        <v>732261</v>
      </c>
      <c r="M3625" t="s">
        <v>2643</v>
      </c>
    </row>
    <row r="3626" spans="12:13">
      <c r="L3626" s="65">
        <v>732262</v>
      </c>
      <c r="M3626" t="s">
        <v>2644</v>
      </c>
    </row>
    <row r="3627" spans="12:13">
      <c r="L3627" s="65">
        <v>732265</v>
      </c>
      <c r="M3627" t="s">
        <v>2645</v>
      </c>
    </row>
    <row r="3628" spans="12:13">
      <c r="L3628" s="65">
        <v>733000</v>
      </c>
      <c r="M3628" t="s">
        <v>2647</v>
      </c>
    </row>
    <row r="3629" spans="12:13">
      <c r="L3629" s="65">
        <v>733100</v>
      </c>
      <c r="M3629" t="s">
        <v>2648</v>
      </c>
    </row>
    <row r="3630" spans="12:13">
      <c r="L3630" s="65">
        <v>733120</v>
      </c>
      <c r="M3630" t="s">
        <v>2649</v>
      </c>
    </row>
    <row r="3631" spans="12:13">
      <c r="L3631" s="65">
        <v>733121</v>
      </c>
      <c r="M3631" t="s">
        <v>2649</v>
      </c>
    </row>
    <row r="3632" spans="12:13">
      <c r="L3632" s="65">
        <v>733130</v>
      </c>
      <c r="M3632" t="s">
        <v>2650</v>
      </c>
    </row>
    <row r="3633" spans="12:13">
      <c r="L3633" s="65">
        <v>733131</v>
      </c>
      <c r="M3633" t="s">
        <v>2651</v>
      </c>
    </row>
    <row r="3634" spans="12:13">
      <c r="L3634" s="65">
        <v>733132</v>
      </c>
      <c r="M3634" t="s">
        <v>2652</v>
      </c>
    </row>
    <row r="3635" spans="12:13">
      <c r="L3635" s="65">
        <v>733133</v>
      </c>
      <c r="M3635" t="s">
        <v>2653</v>
      </c>
    </row>
    <row r="3636" spans="12:13">
      <c r="L3636" s="65">
        <v>733134</v>
      </c>
      <c r="M3636" t="s">
        <v>2654</v>
      </c>
    </row>
    <row r="3637" spans="12:13">
      <c r="L3637" s="65">
        <v>733135</v>
      </c>
      <c r="M3637" t="s">
        <v>2655</v>
      </c>
    </row>
    <row r="3638" spans="12:13">
      <c r="L3638" s="65">
        <v>733136</v>
      </c>
      <c r="M3638" t="s">
        <v>2656</v>
      </c>
    </row>
    <row r="3639" spans="12:13">
      <c r="L3639" s="65">
        <v>733140</v>
      </c>
      <c r="M3639" t="s">
        <v>2657</v>
      </c>
    </row>
    <row r="3640" spans="12:13">
      <c r="L3640" s="65">
        <v>733141</v>
      </c>
      <c r="M3640" t="s">
        <v>2658</v>
      </c>
    </row>
    <row r="3641" spans="12:13">
      <c r="L3641" s="65">
        <v>733142</v>
      </c>
      <c r="M3641" t="s">
        <v>2659</v>
      </c>
    </row>
    <row r="3642" spans="12:13">
      <c r="L3642" s="65">
        <v>733143</v>
      </c>
      <c r="M3642" t="s">
        <v>2660</v>
      </c>
    </row>
    <row r="3643" spans="12:13">
      <c r="L3643" s="65">
        <v>733144</v>
      </c>
      <c r="M3643" t="s">
        <v>2662</v>
      </c>
    </row>
    <row r="3644" spans="12:13">
      <c r="L3644" s="65">
        <v>733145</v>
      </c>
      <c r="M3644" t="s">
        <v>2663</v>
      </c>
    </row>
    <row r="3645" spans="12:13">
      <c r="L3645" s="65">
        <v>733146</v>
      </c>
      <c r="M3645" t="s">
        <v>2664</v>
      </c>
    </row>
    <row r="3646" spans="12:13">
      <c r="L3646" s="65">
        <v>733147</v>
      </c>
      <c r="M3646" t="s">
        <v>2665</v>
      </c>
    </row>
    <row r="3647" spans="12:13">
      <c r="L3647" s="65">
        <v>733148</v>
      </c>
      <c r="M3647" t="s">
        <v>2666</v>
      </c>
    </row>
    <row r="3648" spans="12:13">
      <c r="L3648" s="65">
        <v>733150</v>
      </c>
      <c r="M3648" t="s">
        <v>2667</v>
      </c>
    </row>
    <row r="3649" spans="12:13">
      <c r="L3649" s="65">
        <v>733151</v>
      </c>
      <c r="M3649" t="s">
        <v>2668</v>
      </c>
    </row>
    <row r="3650" spans="12:13">
      <c r="L3650" s="65">
        <v>733152</v>
      </c>
      <c r="M3650" t="s">
        <v>2669</v>
      </c>
    </row>
    <row r="3651" spans="12:13">
      <c r="L3651" s="65">
        <v>733153</v>
      </c>
      <c r="M3651" t="s">
        <v>2670</v>
      </c>
    </row>
    <row r="3652" spans="12:13">
      <c r="L3652" s="65">
        <v>733154</v>
      </c>
      <c r="M3652" t="s">
        <v>2671</v>
      </c>
    </row>
    <row r="3653" spans="12:13">
      <c r="L3653" s="65">
        <v>733155</v>
      </c>
      <c r="M3653" t="s">
        <v>2672</v>
      </c>
    </row>
    <row r="3654" spans="12:13">
      <c r="L3654" s="65">
        <v>733156</v>
      </c>
      <c r="M3654" t="s">
        <v>2673</v>
      </c>
    </row>
    <row r="3655" spans="12:13">
      <c r="L3655" s="65">
        <v>733157</v>
      </c>
      <c r="M3655" t="s">
        <v>2674</v>
      </c>
    </row>
    <row r="3656" spans="12:13">
      <c r="L3656" s="65">
        <v>733158</v>
      </c>
      <c r="M3656" t="s">
        <v>2666</v>
      </c>
    </row>
    <row r="3657" spans="12:13">
      <c r="L3657" s="65">
        <v>733160</v>
      </c>
      <c r="M3657" t="s">
        <v>2675</v>
      </c>
    </row>
    <row r="3658" spans="12:13">
      <c r="L3658" s="65">
        <v>733161</v>
      </c>
      <c r="M3658" t="s">
        <v>2676</v>
      </c>
    </row>
    <row r="3659" spans="12:13">
      <c r="L3659" s="65">
        <v>733162</v>
      </c>
      <c r="M3659" t="s">
        <v>2677</v>
      </c>
    </row>
    <row r="3660" spans="12:13">
      <c r="L3660" s="65">
        <v>733163</v>
      </c>
      <c r="M3660" t="s">
        <v>2678</v>
      </c>
    </row>
    <row r="3661" spans="12:13">
      <c r="L3661" s="65">
        <v>733164</v>
      </c>
      <c r="M3661" t="s">
        <v>2679</v>
      </c>
    </row>
    <row r="3662" spans="12:13">
      <c r="L3662" s="65">
        <v>733165</v>
      </c>
      <c r="M3662" t="s">
        <v>2680</v>
      </c>
    </row>
    <row r="3663" spans="12:13">
      <c r="L3663" s="65">
        <v>733166</v>
      </c>
      <c r="M3663" t="s">
        <v>2681</v>
      </c>
    </row>
    <row r="3664" spans="12:13">
      <c r="L3664" s="65">
        <v>733167</v>
      </c>
      <c r="M3664" t="s">
        <v>2682</v>
      </c>
    </row>
    <row r="3665" spans="12:13">
      <c r="L3665" s="65">
        <v>733168</v>
      </c>
      <c r="M3665" t="s">
        <v>2683</v>
      </c>
    </row>
    <row r="3666" spans="12:13">
      <c r="L3666" s="65">
        <v>733200</v>
      </c>
      <c r="M3666" t="s">
        <v>2684</v>
      </c>
    </row>
    <row r="3667" spans="12:13">
      <c r="L3667" s="65">
        <v>733220</v>
      </c>
      <c r="M3667" t="s">
        <v>2685</v>
      </c>
    </row>
    <row r="3668" spans="12:13">
      <c r="L3668" s="65">
        <v>733221</v>
      </c>
      <c r="M3668" t="s">
        <v>2685</v>
      </c>
    </row>
    <row r="3669" spans="12:13">
      <c r="L3669" s="65">
        <v>733230</v>
      </c>
      <c r="M3669" t="s">
        <v>2686</v>
      </c>
    </row>
    <row r="3670" spans="12:13">
      <c r="L3670" s="65">
        <v>733231</v>
      </c>
      <c r="M3670" t="s">
        <v>2687</v>
      </c>
    </row>
    <row r="3671" spans="12:13">
      <c r="L3671" s="65">
        <v>733232</v>
      </c>
      <c r="M3671" t="s">
        <v>2688</v>
      </c>
    </row>
    <row r="3672" spans="12:13">
      <c r="L3672" s="65">
        <v>733233</v>
      </c>
      <c r="M3672" t="s">
        <v>2689</v>
      </c>
    </row>
    <row r="3673" spans="12:13">
      <c r="L3673" s="65">
        <v>733234</v>
      </c>
      <c r="M3673" t="s">
        <v>2690</v>
      </c>
    </row>
    <row r="3674" spans="12:13">
      <c r="L3674" s="65">
        <v>733235</v>
      </c>
      <c r="M3674" t="s">
        <v>2691</v>
      </c>
    </row>
    <row r="3675" spans="12:13">
      <c r="L3675" s="65">
        <v>733236</v>
      </c>
      <c r="M3675" t="s">
        <v>2692</v>
      </c>
    </row>
    <row r="3676" spans="12:13">
      <c r="L3676" s="65">
        <v>733240</v>
      </c>
      <c r="M3676" t="s">
        <v>2693</v>
      </c>
    </row>
    <row r="3677" spans="12:13">
      <c r="L3677" s="65">
        <v>733241</v>
      </c>
      <c r="M3677" t="s">
        <v>2694</v>
      </c>
    </row>
    <row r="3678" spans="12:13">
      <c r="L3678" s="65">
        <v>733242</v>
      </c>
      <c r="M3678" t="s">
        <v>2695</v>
      </c>
    </row>
    <row r="3679" spans="12:13">
      <c r="L3679" s="65">
        <v>733243</v>
      </c>
      <c r="M3679" t="s">
        <v>2697</v>
      </c>
    </row>
    <row r="3680" spans="12:13">
      <c r="L3680" s="65">
        <v>733250</v>
      </c>
      <c r="M3680" t="s">
        <v>2698</v>
      </c>
    </row>
    <row r="3681" spans="12:13">
      <c r="L3681" s="65">
        <v>733251</v>
      </c>
      <c r="M3681" t="s">
        <v>2699</v>
      </c>
    </row>
    <row r="3682" spans="12:13">
      <c r="L3682" s="65">
        <v>733252</v>
      </c>
      <c r="M3682" t="s">
        <v>2700</v>
      </c>
    </row>
    <row r="3683" spans="12:13">
      <c r="L3683" s="65">
        <v>733253</v>
      </c>
      <c r="M3683" t="s">
        <v>2701</v>
      </c>
    </row>
    <row r="3684" spans="12:13">
      <c r="L3684" s="65">
        <v>733260</v>
      </c>
      <c r="M3684" t="s">
        <v>2702</v>
      </c>
    </row>
    <row r="3685" spans="12:13">
      <c r="L3685" s="65">
        <v>733261</v>
      </c>
      <c r="M3685" t="s">
        <v>2703</v>
      </c>
    </row>
    <row r="3686" spans="12:13">
      <c r="L3686" s="65">
        <v>733262</v>
      </c>
      <c r="M3686" t="s">
        <v>2704</v>
      </c>
    </row>
    <row r="3687" spans="12:13">
      <c r="L3687" s="65">
        <v>733265</v>
      </c>
      <c r="M3687" t="s">
        <v>2705</v>
      </c>
    </row>
    <row r="3688" spans="12:13">
      <c r="L3688" s="65">
        <v>740000</v>
      </c>
      <c r="M3688" t="s">
        <v>2707</v>
      </c>
    </row>
    <row r="3689" spans="12:13">
      <c r="L3689" s="65">
        <v>741000</v>
      </c>
      <c r="M3689" t="s">
        <v>2709</v>
      </c>
    </row>
    <row r="3690" spans="12:13">
      <c r="L3690" s="65">
        <v>741100</v>
      </c>
      <c r="M3690" t="s">
        <v>2710</v>
      </c>
    </row>
    <row r="3691" spans="12:13">
      <c r="L3691" s="65">
        <v>741120</v>
      </c>
      <c r="M3691" t="s">
        <v>2711</v>
      </c>
    </row>
    <row r="3692" spans="12:13">
      <c r="L3692" s="65">
        <v>741121</v>
      </c>
      <c r="M3692" t="s">
        <v>2712</v>
      </c>
    </row>
    <row r="3693" spans="12:13">
      <c r="L3693" s="65">
        <v>741122</v>
      </c>
      <c r="M3693" t="s">
        <v>2713</v>
      </c>
    </row>
    <row r="3694" spans="12:13">
      <c r="L3694" s="65">
        <v>741130</v>
      </c>
      <c r="M3694" t="s">
        <v>2714</v>
      </c>
    </row>
    <row r="3695" spans="12:13">
      <c r="L3695" s="65">
        <v>741131</v>
      </c>
      <c r="M3695" t="s">
        <v>2715</v>
      </c>
    </row>
    <row r="3696" spans="12:13">
      <c r="L3696" s="65">
        <v>741132</v>
      </c>
      <c r="M3696" t="s">
        <v>2716</v>
      </c>
    </row>
    <row r="3697" spans="12:13">
      <c r="L3697" s="65">
        <v>741140</v>
      </c>
      <c r="M3697" t="s">
        <v>2717</v>
      </c>
    </row>
    <row r="3698" spans="12:13">
      <c r="L3698" s="65">
        <v>741141</v>
      </c>
      <c r="M3698" t="s">
        <v>2719</v>
      </c>
    </row>
    <row r="3699" spans="12:13">
      <c r="L3699" s="65">
        <v>741142</v>
      </c>
      <c r="M3699" t="s">
        <v>2720</v>
      </c>
    </row>
    <row r="3700" spans="12:13">
      <c r="L3700" s="65">
        <v>741150</v>
      </c>
      <c r="M3700" t="s">
        <v>2721</v>
      </c>
    </row>
    <row r="3701" spans="12:13">
      <c r="L3701" s="65">
        <v>741151</v>
      </c>
      <c r="M3701" t="s">
        <v>2722</v>
      </c>
    </row>
    <row r="3702" spans="12:13">
      <c r="L3702" s="65">
        <v>741152</v>
      </c>
      <c r="M3702" t="s">
        <v>2723</v>
      </c>
    </row>
    <row r="3703" spans="12:13">
      <c r="L3703" s="65">
        <v>741160</v>
      </c>
      <c r="M3703" t="s">
        <v>2724</v>
      </c>
    </row>
    <row r="3704" spans="12:13">
      <c r="L3704" s="65">
        <v>741161</v>
      </c>
      <c r="M3704" t="s">
        <v>2725</v>
      </c>
    </row>
    <row r="3705" spans="12:13">
      <c r="L3705" s="65">
        <v>741162</v>
      </c>
      <c r="M3705" t="s">
        <v>2726</v>
      </c>
    </row>
    <row r="3706" spans="12:13">
      <c r="L3706" s="65">
        <v>741165</v>
      </c>
      <c r="M3706" t="s">
        <v>2727</v>
      </c>
    </row>
    <row r="3707" spans="12:13">
      <c r="L3707" s="65">
        <v>741200</v>
      </c>
      <c r="M3707" t="s">
        <v>2728</v>
      </c>
    </row>
    <row r="3708" spans="12:13">
      <c r="L3708" s="65">
        <v>741210</v>
      </c>
      <c r="M3708" t="s">
        <v>2729</v>
      </c>
    </row>
    <row r="3709" spans="12:13">
      <c r="L3709" s="65">
        <v>741211</v>
      </c>
      <c r="M3709" t="s">
        <v>2730</v>
      </c>
    </row>
    <row r="3710" spans="12:13">
      <c r="L3710" s="65">
        <v>741212</v>
      </c>
      <c r="M3710" t="s">
        <v>2731</v>
      </c>
    </row>
    <row r="3711" spans="12:13">
      <c r="L3711" s="65">
        <v>741220</v>
      </c>
      <c r="M3711" t="s">
        <v>2732</v>
      </c>
    </row>
    <row r="3712" spans="12:13">
      <c r="L3712" s="65">
        <v>741221</v>
      </c>
      <c r="M3712" t="s">
        <v>2732</v>
      </c>
    </row>
    <row r="3713" spans="12:13">
      <c r="L3713" s="65">
        <v>741222</v>
      </c>
      <c r="M3713" t="s">
        <v>2733</v>
      </c>
    </row>
    <row r="3714" spans="12:13">
      <c r="L3714" s="65">
        <v>741223</v>
      </c>
      <c r="M3714" t="s">
        <v>2734</v>
      </c>
    </row>
    <row r="3715" spans="12:13">
      <c r="L3715" s="65">
        <v>741224</v>
      </c>
      <c r="M3715" t="s">
        <v>2735</v>
      </c>
    </row>
    <row r="3716" spans="12:13">
      <c r="L3716" s="65">
        <v>741230</v>
      </c>
      <c r="M3716" t="s">
        <v>2736</v>
      </c>
    </row>
    <row r="3717" spans="12:13">
      <c r="L3717" s="65">
        <v>741231</v>
      </c>
      <c r="M3717" t="s">
        <v>2737</v>
      </c>
    </row>
    <row r="3718" spans="12:13">
      <c r="L3718" s="65">
        <v>741232</v>
      </c>
      <c r="M3718" t="s">
        <v>2738</v>
      </c>
    </row>
    <row r="3719" spans="12:13">
      <c r="L3719" s="65">
        <v>741240</v>
      </c>
      <c r="M3719" t="s">
        <v>2739</v>
      </c>
    </row>
    <row r="3720" spans="12:13">
      <c r="L3720" s="65">
        <v>741241</v>
      </c>
      <c r="M3720" t="s">
        <v>2739</v>
      </c>
    </row>
    <row r="3721" spans="12:13">
      <c r="L3721" s="65">
        <v>741250</v>
      </c>
      <c r="M3721" t="s">
        <v>2740</v>
      </c>
    </row>
    <row r="3722" spans="12:13">
      <c r="L3722" s="65">
        <v>741251</v>
      </c>
      <c r="M3722" t="s">
        <v>2740</v>
      </c>
    </row>
    <row r="3723" spans="12:13">
      <c r="L3723" s="65">
        <v>741260</v>
      </c>
      <c r="M3723" t="s">
        <v>2741</v>
      </c>
    </row>
    <row r="3724" spans="12:13">
      <c r="L3724" s="65">
        <v>741261</v>
      </c>
      <c r="M3724" t="s">
        <v>2742</v>
      </c>
    </row>
    <row r="3725" spans="12:13">
      <c r="L3725" s="65">
        <v>741262</v>
      </c>
      <c r="M3725" t="s">
        <v>2743</v>
      </c>
    </row>
    <row r="3726" spans="12:13">
      <c r="L3726" s="65">
        <v>741265</v>
      </c>
      <c r="M3726" t="s">
        <v>2744</v>
      </c>
    </row>
    <row r="3727" spans="12:13">
      <c r="L3727" s="65">
        <v>741300</v>
      </c>
      <c r="M3727" t="s">
        <v>2745</v>
      </c>
    </row>
    <row r="3728" spans="12:13">
      <c r="L3728" s="65">
        <v>741310</v>
      </c>
      <c r="M3728" t="s">
        <v>2745</v>
      </c>
    </row>
    <row r="3729" spans="12:13">
      <c r="L3729" s="65">
        <v>741311</v>
      </c>
      <c r="M3729" t="s">
        <v>2745</v>
      </c>
    </row>
    <row r="3730" spans="12:13">
      <c r="L3730" s="65">
        <v>741400</v>
      </c>
      <c r="M3730" t="s">
        <v>2746</v>
      </c>
    </row>
    <row r="3731" spans="12:13">
      <c r="L3731" s="65">
        <v>741410</v>
      </c>
      <c r="M3731" t="s">
        <v>2746</v>
      </c>
    </row>
    <row r="3732" spans="12:13">
      <c r="L3732" s="65">
        <v>741411</v>
      </c>
      <c r="M3732" t="s">
        <v>2748</v>
      </c>
    </row>
    <row r="3733" spans="12:13">
      <c r="L3733" s="65">
        <v>741412</v>
      </c>
      <c r="M3733" t="s">
        <v>2749</v>
      </c>
    </row>
    <row r="3734" spans="12:13">
      <c r="L3734" s="65">
        <v>741413</v>
      </c>
      <c r="M3734" t="s">
        <v>2750</v>
      </c>
    </row>
    <row r="3735" spans="12:13">
      <c r="L3735" s="65">
        <v>741414</v>
      </c>
      <c r="M3735" t="s">
        <v>2751</v>
      </c>
    </row>
    <row r="3736" spans="12:13">
      <c r="L3736" s="65">
        <v>741500</v>
      </c>
      <c r="M3736" t="s">
        <v>2752</v>
      </c>
    </row>
    <row r="3737" spans="12:13">
      <c r="L3737" s="65">
        <v>741510</v>
      </c>
      <c r="M3737" t="s">
        <v>2753</v>
      </c>
    </row>
    <row r="3738" spans="12:13">
      <c r="L3738" s="65">
        <v>741511</v>
      </c>
      <c r="M3738" t="s">
        <v>2754</v>
      </c>
    </row>
    <row r="3739" spans="12:13">
      <c r="L3739" s="65">
        <v>741512</v>
      </c>
      <c r="M3739" t="s">
        <v>2755</v>
      </c>
    </row>
    <row r="3740" spans="12:13">
      <c r="L3740" s="65">
        <v>741513</v>
      </c>
      <c r="M3740" t="s">
        <v>2756</v>
      </c>
    </row>
    <row r="3741" spans="12:13">
      <c r="L3741" s="65">
        <v>741514</v>
      </c>
      <c r="M3741" t="s">
        <v>2757</v>
      </c>
    </row>
    <row r="3742" spans="12:13">
      <c r="L3742" s="65">
        <v>741515</v>
      </c>
      <c r="M3742" t="s">
        <v>2758</v>
      </c>
    </row>
    <row r="3743" spans="12:13">
      <c r="L3743" s="65">
        <v>741516</v>
      </c>
      <c r="M3743" t="s">
        <v>2759</v>
      </c>
    </row>
    <row r="3744" spans="12:13">
      <c r="L3744" s="65">
        <v>741517</v>
      </c>
      <c r="M3744" t="s">
        <v>2760</v>
      </c>
    </row>
    <row r="3745" spans="12:13">
      <c r="L3745" s="65">
        <v>741520</v>
      </c>
      <c r="M3745" t="s">
        <v>2762</v>
      </c>
    </row>
    <row r="3746" spans="12:13">
      <c r="L3746" s="65">
        <v>741521</v>
      </c>
      <c r="M3746" t="s">
        <v>2763</v>
      </c>
    </row>
    <row r="3747" spans="12:13">
      <c r="L3747" s="65">
        <v>741522</v>
      </c>
      <c r="M3747" t="s">
        <v>2764</v>
      </c>
    </row>
    <row r="3748" spans="12:13">
      <c r="L3748" s="65">
        <v>741523</v>
      </c>
      <c r="M3748" t="s">
        <v>2765</v>
      </c>
    </row>
    <row r="3749" spans="12:13">
      <c r="L3749" s="65">
        <v>741524</v>
      </c>
      <c r="M3749" t="s">
        <v>2766</v>
      </c>
    </row>
    <row r="3750" spans="12:13">
      <c r="L3750" s="65">
        <v>741525</v>
      </c>
      <c r="M3750" t="s">
        <v>2767</v>
      </c>
    </row>
    <row r="3751" spans="12:13">
      <c r="L3751" s="65">
        <v>741526</v>
      </c>
      <c r="M3751" t="s">
        <v>2768</v>
      </c>
    </row>
    <row r="3752" spans="12:13">
      <c r="L3752" s="65">
        <v>741527</v>
      </c>
      <c r="M3752" t="s">
        <v>2769</v>
      </c>
    </row>
    <row r="3753" spans="12:13">
      <c r="L3753" s="65">
        <v>741528</v>
      </c>
      <c r="M3753" t="s">
        <v>2770</v>
      </c>
    </row>
    <row r="3754" spans="12:13">
      <c r="L3754" s="65">
        <v>741529</v>
      </c>
      <c r="M3754" t="s">
        <v>2771</v>
      </c>
    </row>
    <row r="3755" spans="12:13">
      <c r="L3755" s="65">
        <v>741530</v>
      </c>
      <c r="M3755" t="s">
        <v>2772</v>
      </c>
    </row>
    <row r="3756" spans="12:13">
      <c r="L3756" s="65">
        <v>741531</v>
      </c>
      <c r="M3756" t="s">
        <v>2774</v>
      </c>
    </row>
    <row r="3757" spans="12:13">
      <c r="L3757" s="65">
        <v>741532</v>
      </c>
      <c r="M3757" t="s">
        <v>2776</v>
      </c>
    </row>
    <row r="3758" spans="12:13">
      <c r="L3758" s="65">
        <v>741533</v>
      </c>
      <c r="M3758" t="s">
        <v>2778</v>
      </c>
    </row>
    <row r="3759" spans="12:13">
      <c r="L3759" s="65">
        <v>741534</v>
      </c>
      <c r="M3759" t="s">
        <v>2780</v>
      </c>
    </row>
    <row r="3760" spans="12:13">
      <c r="L3760" s="65">
        <v>741535</v>
      </c>
      <c r="M3760" t="s">
        <v>2781</v>
      </c>
    </row>
    <row r="3761" spans="12:13">
      <c r="L3761" s="65">
        <v>741536</v>
      </c>
      <c r="M3761" t="s">
        <v>2782</v>
      </c>
    </row>
    <row r="3762" spans="12:13">
      <c r="L3762" s="65">
        <v>741537</v>
      </c>
      <c r="M3762" t="s">
        <v>2783</v>
      </c>
    </row>
    <row r="3763" spans="12:13">
      <c r="L3763" s="65">
        <v>741540</v>
      </c>
      <c r="M3763" t="s">
        <v>2784</v>
      </c>
    </row>
    <row r="3764" spans="12:13">
      <c r="L3764" s="65">
        <v>741541</v>
      </c>
      <c r="M3764" t="s">
        <v>2785</v>
      </c>
    </row>
    <row r="3765" spans="12:13">
      <c r="L3765" s="65">
        <v>741542</v>
      </c>
      <c r="M3765" t="s">
        <v>2787</v>
      </c>
    </row>
    <row r="3766" spans="12:13">
      <c r="L3766" s="65">
        <v>741543</v>
      </c>
      <c r="M3766" t="s">
        <v>2788</v>
      </c>
    </row>
    <row r="3767" spans="12:13">
      <c r="L3767" s="65">
        <v>741550</v>
      </c>
      <c r="M3767" t="s">
        <v>2789</v>
      </c>
    </row>
    <row r="3768" spans="12:13">
      <c r="L3768" s="65">
        <v>741551</v>
      </c>
      <c r="M3768" t="s">
        <v>2789</v>
      </c>
    </row>
    <row r="3769" spans="12:13">
      <c r="L3769" s="65">
        <v>741560</v>
      </c>
      <c r="M3769" t="s">
        <v>2791</v>
      </c>
    </row>
    <row r="3770" spans="12:13">
      <c r="L3770" s="65">
        <v>741561</v>
      </c>
      <c r="M3770" t="s">
        <v>2792</v>
      </c>
    </row>
    <row r="3771" spans="12:13">
      <c r="L3771" s="65">
        <v>741562</v>
      </c>
      <c r="M3771" t="s">
        <v>2793</v>
      </c>
    </row>
    <row r="3772" spans="12:13">
      <c r="L3772" s="65">
        <v>741563</v>
      </c>
      <c r="M3772" t="s">
        <v>2794</v>
      </c>
    </row>
    <row r="3773" spans="12:13">
      <c r="L3773" s="65">
        <v>741564</v>
      </c>
      <c r="M3773" t="s">
        <v>2795</v>
      </c>
    </row>
    <row r="3774" spans="12:13">
      <c r="L3774" s="65">
        <v>741565</v>
      </c>
      <c r="M3774" t="s">
        <v>2796</v>
      </c>
    </row>
    <row r="3775" spans="12:13">
      <c r="L3775" s="65">
        <v>741566</v>
      </c>
      <c r="M3775" t="s">
        <v>2797</v>
      </c>
    </row>
    <row r="3776" spans="12:13">
      <c r="L3776" s="65">
        <v>741567</v>
      </c>
      <c r="M3776" t="s">
        <v>2798</v>
      </c>
    </row>
    <row r="3777" spans="12:13">
      <c r="L3777" s="65">
        <v>741568</v>
      </c>
      <c r="M3777" t="s">
        <v>2799</v>
      </c>
    </row>
    <row r="3778" spans="12:13">
      <c r="L3778" s="65">
        <v>741569</v>
      </c>
      <c r="M3778" t="s">
        <v>2800</v>
      </c>
    </row>
    <row r="3779" spans="12:13">
      <c r="L3779" s="65">
        <v>741570</v>
      </c>
      <c r="M3779" t="s">
        <v>2801</v>
      </c>
    </row>
    <row r="3780" spans="12:13">
      <c r="L3780" s="65">
        <v>741571</v>
      </c>
      <c r="M3780" t="s">
        <v>2801</v>
      </c>
    </row>
    <row r="3781" spans="12:13">
      <c r="L3781" s="65">
        <v>741572</v>
      </c>
      <c r="M3781" t="s">
        <v>2802</v>
      </c>
    </row>
    <row r="3782" spans="12:13">
      <c r="L3782" s="65">
        <v>741580</v>
      </c>
      <c r="M3782" t="s">
        <v>2803</v>
      </c>
    </row>
    <row r="3783" spans="12:13">
      <c r="L3783" s="65">
        <v>741581</v>
      </c>
      <c r="M3783" t="s">
        <v>2804</v>
      </c>
    </row>
    <row r="3784" spans="12:13">
      <c r="L3784" s="65">
        <v>741582</v>
      </c>
      <c r="M3784" t="s">
        <v>2805</v>
      </c>
    </row>
    <row r="3785" spans="12:13">
      <c r="L3785" s="65">
        <v>741583</v>
      </c>
      <c r="M3785" t="s">
        <v>2806</v>
      </c>
    </row>
    <row r="3786" spans="12:13">
      <c r="L3786" s="65">
        <v>741590</v>
      </c>
      <c r="M3786" t="s">
        <v>2807</v>
      </c>
    </row>
    <row r="3787" spans="12:13">
      <c r="L3787" s="65">
        <v>741591</v>
      </c>
      <c r="M3787" t="s">
        <v>2808</v>
      </c>
    </row>
    <row r="3788" spans="12:13">
      <c r="L3788" s="65">
        <v>741592</v>
      </c>
      <c r="M3788" t="s">
        <v>2809</v>
      </c>
    </row>
    <row r="3789" spans="12:13">
      <c r="L3789" s="65">
        <v>741593</v>
      </c>
      <c r="M3789" t="s">
        <v>2810</v>
      </c>
    </row>
    <row r="3790" spans="12:13">
      <c r="L3790" s="65">
        <v>741594</v>
      </c>
      <c r="M3790" t="s">
        <v>2811</v>
      </c>
    </row>
    <row r="3791" spans="12:13">
      <c r="L3791" s="65">
        <v>741595</v>
      </c>
      <c r="M3791" t="s">
        <v>2812</v>
      </c>
    </row>
    <row r="3792" spans="12:13">
      <c r="L3792" s="65">
        <v>741600</v>
      </c>
      <c r="M3792" t="s">
        <v>1659</v>
      </c>
    </row>
    <row r="3793" spans="12:13">
      <c r="L3793" s="65">
        <v>741610</v>
      </c>
      <c r="M3793" t="s">
        <v>1659</v>
      </c>
    </row>
    <row r="3794" spans="12:13">
      <c r="L3794" s="65">
        <v>741611</v>
      </c>
      <c r="M3794" t="s">
        <v>1659</v>
      </c>
    </row>
    <row r="3795" spans="12:13">
      <c r="L3795" s="65">
        <v>742000</v>
      </c>
      <c r="M3795" t="s">
        <v>2814</v>
      </c>
    </row>
    <row r="3796" spans="12:13">
      <c r="L3796" s="65">
        <v>742100</v>
      </c>
      <c r="M3796" t="s">
        <v>2815</v>
      </c>
    </row>
    <row r="3797" spans="12:13">
      <c r="L3797" s="65">
        <v>742120</v>
      </c>
      <c r="M3797" t="s">
        <v>2816</v>
      </c>
    </row>
    <row r="3798" spans="12:13">
      <c r="L3798" s="65">
        <v>742121</v>
      </c>
      <c r="M3798" t="s">
        <v>2817</v>
      </c>
    </row>
    <row r="3799" spans="12:13">
      <c r="L3799" s="65">
        <v>742122</v>
      </c>
      <c r="M3799" t="s">
        <v>2818</v>
      </c>
    </row>
    <row r="3800" spans="12:13">
      <c r="L3800" s="65">
        <v>742123</v>
      </c>
      <c r="M3800" t="s">
        <v>2819</v>
      </c>
    </row>
    <row r="3801" spans="12:13">
      <c r="L3801" s="65">
        <v>742124</v>
      </c>
      <c r="M3801" t="s">
        <v>2820</v>
      </c>
    </row>
    <row r="3802" spans="12:13">
      <c r="L3802" s="65">
        <v>742125</v>
      </c>
      <c r="M3802" t="s">
        <v>2821</v>
      </c>
    </row>
    <row r="3803" spans="12:13">
      <c r="L3803" s="65">
        <v>742126</v>
      </c>
      <c r="M3803" t="s">
        <v>2822</v>
      </c>
    </row>
    <row r="3804" spans="12:13">
      <c r="L3804" s="65">
        <v>742127</v>
      </c>
      <c r="M3804" t="s">
        <v>2823</v>
      </c>
    </row>
    <row r="3805" spans="12:13">
      <c r="L3805" s="65">
        <v>742128</v>
      </c>
      <c r="M3805" t="s">
        <v>2824</v>
      </c>
    </row>
    <row r="3806" spans="12:13">
      <c r="L3806" s="65">
        <v>742129</v>
      </c>
      <c r="M3806" t="s">
        <v>2825</v>
      </c>
    </row>
    <row r="3807" spans="12:13">
      <c r="L3807" s="65">
        <v>742130</v>
      </c>
      <c r="M3807" t="s">
        <v>2826</v>
      </c>
    </row>
    <row r="3808" spans="12:13">
      <c r="L3808" s="65">
        <v>742131</v>
      </c>
      <c r="M3808" t="s">
        <v>2827</v>
      </c>
    </row>
    <row r="3809" spans="12:13">
      <c r="L3809" s="65">
        <v>742132</v>
      </c>
      <c r="M3809" t="s">
        <v>2828</v>
      </c>
    </row>
    <row r="3810" spans="12:13">
      <c r="L3810" s="65">
        <v>742133</v>
      </c>
      <c r="M3810" t="s">
        <v>2829</v>
      </c>
    </row>
    <row r="3811" spans="12:13">
      <c r="L3811" s="65">
        <v>742134</v>
      </c>
      <c r="M3811" t="s">
        <v>2830</v>
      </c>
    </row>
    <row r="3812" spans="12:13">
      <c r="L3812" s="65">
        <v>742135</v>
      </c>
      <c r="M3812" t="s">
        <v>2831</v>
      </c>
    </row>
    <row r="3813" spans="12:13">
      <c r="L3813" s="65">
        <v>742136</v>
      </c>
      <c r="M3813" t="s">
        <v>2832</v>
      </c>
    </row>
    <row r="3814" spans="12:13">
      <c r="L3814" s="65">
        <v>742140</v>
      </c>
      <c r="M3814" t="s">
        <v>2833</v>
      </c>
    </row>
    <row r="3815" spans="12:13">
      <c r="L3815" s="65">
        <v>742141</v>
      </c>
      <c r="M3815" t="s">
        <v>2833</v>
      </c>
    </row>
    <row r="3816" spans="12:13">
      <c r="L3816" s="65">
        <v>742142</v>
      </c>
      <c r="M3816" t="s">
        <v>2834</v>
      </c>
    </row>
    <row r="3817" spans="12:13">
      <c r="L3817" s="65">
        <v>742143</v>
      </c>
      <c r="M3817" t="s">
        <v>2836</v>
      </c>
    </row>
    <row r="3818" spans="12:13">
      <c r="L3818" s="65">
        <v>742144</v>
      </c>
      <c r="M3818" t="s">
        <v>2837</v>
      </c>
    </row>
    <row r="3819" spans="12:13">
      <c r="L3819" s="65">
        <v>742145</v>
      </c>
      <c r="M3819" t="s">
        <v>2838</v>
      </c>
    </row>
    <row r="3820" spans="12:13">
      <c r="L3820" s="65">
        <v>742150</v>
      </c>
      <c r="M3820" t="s">
        <v>2839</v>
      </c>
    </row>
    <row r="3821" spans="12:13">
      <c r="L3821" s="65">
        <v>742151</v>
      </c>
      <c r="M3821" t="s">
        <v>2840</v>
      </c>
    </row>
    <row r="3822" spans="12:13">
      <c r="L3822" s="65">
        <v>742152</v>
      </c>
      <c r="M3822" t="s">
        <v>2841</v>
      </c>
    </row>
    <row r="3823" spans="12:13">
      <c r="L3823" s="65">
        <v>742153</v>
      </c>
      <c r="M3823" t="s">
        <v>2842</v>
      </c>
    </row>
    <row r="3824" spans="12:13">
      <c r="L3824" s="65">
        <v>742154</v>
      </c>
      <c r="M3824" t="s">
        <v>2843</v>
      </c>
    </row>
    <row r="3825" spans="12:13">
      <c r="L3825" s="65">
        <v>742155</v>
      </c>
      <c r="M3825" t="s">
        <v>2844</v>
      </c>
    </row>
    <row r="3826" spans="12:13">
      <c r="L3826" s="65">
        <v>742160</v>
      </c>
      <c r="M3826" t="s">
        <v>2845</v>
      </c>
    </row>
    <row r="3827" spans="12:13">
      <c r="L3827" s="65">
        <v>742161</v>
      </c>
      <c r="M3827" t="s">
        <v>2846</v>
      </c>
    </row>
    <row r="3828" spans="12:13">
      <c r="L3828" s="65">
        <v>742162</v>
      </c>
      <c r="M3828" t="s">
        <v>2847</v>
      </c>
    </row>
    <row r="3829" spans="12:13">
      <c r="L3829" s="65">
        <v>742165</v>
      </c>
      <c r="M3829" t="s">
        <v>2848</v>
      </c>
    </row>
    <row r="3830" spans="12:13">
      <c r="L3830" s="65">
        <v>742200</v>
      </c>
      <c r="M3830" t="s">
        <v>2849</v>
      </c>
    </row>
    <row r="3831" spans="12:13">
      <c r="L3831" s="65">
        <v>742210</v>
      </c>
      <c r="M3831" t="s">
        <v>2850</v>
      </c>
    </row>
    <row r="3832" spans="12:13">
      <c r="L3832" s="65">
        <v>742213</v>
      </c>
      <c r="M3832" t="s">
        <v>2850</v>
      </c>
    </row>
    <row r="3833" spans="12:13">
      <c r="L3833" s="65">
        <v>742220</v>
      </c>
      <c r="M3833" t="s">
        <v>2851</v>
      </c>
    </row>
    <row r="3834" spans="12:13">
      <c r="L3834" s="65">
        <v>742221</v>
      </c>
      <c r="M3834" t="s">
        <v>2852</v>
      </c>
    </row>
    <row r="3835" spans="12:13">
      <c r="L3835" s="65">
        <v>742222</v>
      </c>
      <c r="M3835" t="s">
        <v>2853</v>
      </c>
    </row>
    <row r="3836" spans="12:13">
      <c r="L3836" s="65">
        <v>742223</v>
      </c>
      <c r="M3836" t="s">
        <v>2854</v>
      </c>
    </row>
    <row r="3837" spans="12:13">
      <c r="L3837" s="65">
        <v>742224</v>
      </c>
      <c r="M3837" t="s">
        <v>2855</v>
      </c>
    </row>
    <row r="3838" spans="12:13">
      <c r="L3838" s="65">
        <v>742225</v>
      </c>
      <c r="M3838" t="s">
        <v>2856</v>
      </c>
    </row>
    <row r="3839" spans="12:13">
      <c r="L3839" s="65">
        <v>742226</v>
      </c>
      <c r="M3839" t="s">
        <v>2857</v>
      </c>
    </row>
    <row r="3840" spans="12:13">
      <c r="L3840" s="65">
        <v>742227</v>
      </c>
      <c r="M3840" t="s">
        <v>2858</v>
      </c>
    </row>
    <row r="3841" spans="12:13">
      <c r="L3841" s="65">
        <v>742228</v>
      </c>
      <c r="M3841" t="s">
        <v>2859</v>
      </c>
    </row>
    <row r="3842" spans="12:13">
      <c r="L3842" s="65">
        <v>742229</v>
      </c>
      <c r="M3842" t="s">
        <v>2860</v>
      </c>
    </row>
    <row r="3843" spans="12:13">
      <c r="L3843" s="65">
        <v>742230</v>
      </c>
      <c r="M3843" t="s">
        <v>2861</v>
      </c>
    </row>
    <row r="3844" spans="12:13">
      <c r="L3844" s="65">
        <v>742231</v>
      </c>
      <c r="M3844" t="s">
        <v>2862</v>
      </c>
    </row>
    <row r="3845" spans="12:13">
      <c r="L3845" s="65">
        <v>742232</v>
      </c>
      <c r="M3845" t="s">
        <v>2863</v>
      </c>
    </row>
    <row r="3846" spans="12:13">
      <c r="L3846" s="65">
        <v>742240</v>
      </c>
      <c r="M3846" t="s">
        <v>2864</v>
      </c>
    </row>
    <row r="3847" spans="12:13">
      <c r="L3847" s="65">
        <v>742241</v>
      </c>
      <c r="M3847" t="s">
        <v>2865</v>
      </c>
    </row>
    <row r="3848" spans="12:13">
      <c r="L3848" s="65">
        <v>742250</v>
      </c>
      <c r="M3848" t="s">
        <v>2866</v>
      </c>
    </row>
    <row r="3849" spans="12:13">
      <c r="L3849" s="65">
        <v>742251</v>
      </c>
      <c r="M3849" t="s">
        <v>2867</v>
      </c>
    </row>
    <row r="3850" spans="12:13">
      <c r="L3850" s="65">
        <v>742252</v>
      </c>
      <c r="M3850" t="s">
        <v>2868</v>
      </c>
    </row>
    <row r="3851" spans="12:13">
      <c r="L3851" s="65">
        <v>742253</v>
      </c>
      <c r="M3851" t="s">
        <v>2869</v>
      </c>
    </row>
    <row r="3852" spans="12:13">
      <c r="L3852" s="65">
        <v>742254</v>
      </c>
      <c r="M3852" t="s">
        <v>2870</v>
      </c>
    </row>
    <row r="3853" spans="12:13">
      <c r="L3853" s="65">
        <v>742260</v>
      </c>
      <c r="M3853" t="s">
        <v>2871</v>
      </c>
    </row>
    <row r="3854" spans="12:13">
      <c r="L3854" s="65">
        <v>742261</v>
      </c>
      <c r="M3854" t="s">
        <v>2872</v>
      </c>
    </row>
    <row r="3855" spans="12:13">
      <c r="L3855" s="65">
        <v>742262</v>
      </c>
      <c r="M3855" t="s">
        <v>2873</v>
      </c>
    </row>
    <row r="3856" spans="12:13">
      <c r="L3856" s="65">
        <v>742265</v>
      </c>
      <c r="M3856" t="s">
        <v>2874</v>
      </c>
    </row>
    <row r="3857" spans="12:13">
      <c r="L3857" s="65">
        <v>742270</v>
      </c>
      <c r="M3857" t="s">
        <v>2875</v>
      </c>
    </row>
    <row r="3858" spans="12:13">
      <c r="L3858" s="65">
        <v>742271</v>
      </c>
      <c r="M3858" t="s">
        <v>2876</v>
      </c>
    </row>
    <row r="3859" spans="12:13">
      <c r="L3859" s="65">
        <v>742272</v>
      </c>
      <c r="M3859" t="s">
        <v>2877</v>
      </c>
    </row>
    <row r="3860" spans="12:13">
      <c r="L3860" s="65">
        <v>742280</v>
      </c>
      <c r="M3860" t="s">
        <v>2878</v>
      </c>
    </row>
    <row r="3861" spans="12:13">
      <c r="L3861" s="65">
        <v>742281</v>
      </c>
      <c r="M3861" t="s">
        <v>2879</v>
      </c>
    </row>
    <row r="3862" spans="12:13">
      <c r="L3862" s="65">
        <v>742282</v>
      </c>
      <c r="M3862" t="s">
        <v>2880</v>
      </c>
    </row>
    <row r="3863" spans="12:13">
      <c r="L3863" s="65">
        <v>742283</v>
      </c>
      <c r="M3863" t="s">
        <v>2881</v>
      </c>
    </row>
    <row r="3864" spans="12:13">
      <c r="L3864" s="65">
        <v>742284</v>
      </c>
      <c r="M3864" t="s">
        <v>2882</v>
      </c>
    </row>
    <row r="3865" spans="12:13">
      <c r="L3865" s="65">
        <v>742285</v>
      </c>
      <c r="M3865" t="s">
        <v>2883</v>
      </c>
    </row>
    <row r="3866" spans="12:13">
      <c r="L3866" s="65">
        <v>742286</v>
      </c>
      <c r="M3866" t="s">
        <v>2884</v>
      </c>
    </row>
    <row r="3867" spans="12:13">
      <c r="L3867" s="65">
        <v>742287</v>
      </c>
      <c r="M3867" t="s">
        <v>2885</v>
      </c>
    </row>
    <row r="3868" spans="12:13">
      <c r="L3868" s="65">
        <v>742288</v>
      </c>
      <c r="M3868" t="s">
        <v>2886</v>
      </c>
    </row>
    <row r="3869" spans="12:13">
      <c r="L3869" s="65">
        <v>742289</v>
      </c>
      <c r="M3869" t="s">
        <v>2887</v>
      </c>
    </row>
    <row r="3870" spans="12:13">
      <c r="L3870" s="65">
        <v>742290</v>
      </c>
      <c r="M3870" t="s">
        <v>2888</v>
      </c>
    </row>
    <row r="3871" spans="12:13">
      <c r="L3871" s="65">
        <v>742291</v>
      </c>
      <c r="M3871" t="s">
        <v>2889</v>
      </c>
    </row>
    <row r="3872" spans="12:13">
      <c r="L3872" s="65">
        <v>742292</v>
      </c>
      <c r="M3872" t="s">
        <v>2890</v>
      </c>
    </row>
    <row r="3873" spans="12:13">
      <c r="L3873" s="65">
        <v>742300</v>
      </c>
      <c r="M3873" t="s">
        <v>2891</v>
      </c>
    </row>
    <row r="3874" spans="12:13">
      <c r="L3874" s="65">
        <v>742310</v>
      </c>
      <c r="M3874" t="s">
        <v>2892</v>
      </c>
    </row>
    <row r="3875" spans="12:13">
      <c r="L3875" s="65">
        <v>742312</v>
      </c>
      <c r="M3875" t="s">
        <v>2893</v>
      </c>
    </row>
    <row r="3876" spans="12:13">
      <c r="L3876" s="65">
        <v>742320</v>
      </c>
      <c r="M3876" t="s">
        <v>2894</v>
      </c>
    </row>
    <row r="3877" spans="12:13">
      <c r="L3877" s="65">
        <v>742321</v>
      </c>
      <c r="M3877" t="s">
        <v>2895</v>
      </c>
    </row>
    <row r="3878" spans="12:13">
      <c r="L3878" s="65">
        <v>742322</v>
      </c>
      <c r="M3878" t="s">
        <v>2896</v>
      </c>
    </row>
    <row r="3879" spans="12:13">
      <c r="L3879" s="65">
        <v>742323</v>
      </c>
      <c r="M3879" t="s">
        <v>2897</v>
      </c>
    </row>
    <row r="3880" spans="12:13">
      <c r="L3880" s="65">
        <v>742324</v>
      </c>
      <c r="M3880" t="s">
        <v>2898</v>
      </c>
    </row>
    <row r="3881" spans="12:13">
      <c r="L3881" s="65">
        <v>742325</v>
      </c>
      <c r="M3881" t="s">
        <v>2899</v>
      </c>
    </row>
    <row r="3882" spans="12:13">
      <c r="L3882" s="65">
        <v>742326</v>
      </c>
      <c r="M3882" t="s">
        <v>2900</v>
      </c>
    </row>
    <row r="3883" spans="12:13">
      <c r="L3883" s="65">
        <v>742327</v>
      </c>
      <c r="M3883" t="s">
        <v>2901</v>
      </c>
    </row>
    <row r="3884" spans="12:13">
      <c r="L3884" s="65">
        <v>742328</v>
      </c>
      <c r="M3884" t="s">
        <v>2902</v>
      </c>
    </row>
    <row r="3885" spans="12:13">
      <c r="L3885" s="65">
        <v>742329</v>
      </c>
      <c r="M3885" t="s">
        <v>2903</v>
      </c>
    </row>
    <row r="3886" spans="12:13">
      <c r="L3886" s="65">
        <v>742330</v>
      </c>
      <c r="M3886" t="s">
        <v>2904</v>
      </c>
    </row>
    <row r="3887" spans="12:13">
      <c r="L3887" s="65">
        <v>742331</v>
      </c>
      <c r="M3887" t="s">
        <v>2905</v>
      </c>
    </row>
    <row r="3888" spans="12:13">
      <c r="L3888" s="65">
        <v>742332</v>
      </c>
      <c r="M3888" t="s">
        <v>2906</v>
      </c>
    </row>
    <row r="3889" spans="12:13">
      <c r="L3889" s="65">
        <v>742340</v>
      </c>
      <c r="M3889" t="s">
        <v>2907</v>
      </c>
    </row>
    <row r="3890" spans="12:13">
      <c r="L3890" s="65">
        <v>742341</v>
      </c>
      <c r="M3890" t="s">
        <v>2908</v>
      </c>
    </row>
    <row r="3891" spans="12:13">
      <c r="L3891" s="65">
        <v>742350</v>
      </c>
      <c r="M3891" t="s">
        <v>2909</v>
      </c>
    </row>
    <row r="3892" spans="12:13">
      <c r="L3892" s="65">
        <v>742351</v>
      </c>
      <c r="M3892" t="s">
        <v>2910</v>
      </c>
    </row>
    <row r="3893" spans="12:13">
      <c r="L3893" s="65">
        <v>742360</v>
      </c>
      <c r="M3893" t="s">
        <v>2911</v>
      </c>
    </row>
    <row r="3894" spans="12:13">
      <c r="L3894" s="65">
        <v>742361</v>
      </c>
      <c r="M3894" t="s">
        <v>2911</v>
      </c>
    </row>
    <row r="3895" spans="12:13">
      <c r="L3895" s="65">
        <v>742370</v>
      </c>
      <c r="M3895" t="s">
        <v>2912</v>
      </c>
    </row>
    <row r="3896" spans="12:13">
      <c r="L3896" s="65">
        <v>742371</v>
      </c>
      <c r="M3896" t="s">
        <v>2913</v>
      </c>
    </row>
    <row r="3897" spans="12:13">
      <c r="L3897" s="65">
        <v>742372</v>
      </c>
      <c r="M3897" t="s">
        <v>2914</v>
      </c>
    </row>
    <row r="3898" spans="12:13">
      <c r="L3898" s="65">
        <v>742373</v>
      </c>
      <c r="M3898" t="s">
        <v>2915</v>
      </c>
    </row>
    <row r="3899" spans="12:13">
      <c r="L3899" s="65">
        <v>742378</v>
      </c>
      <c r="M3899" t="s">
        <v>2916</v>
      </c>
    </row>
    <row r="3900" spans="12:13">
      <c r="L3900" s="65">
        <v>742400</v>
      </c>
      <c r="M3900" t="s">
        <v>2917</v>
      </c>
    </row>
    <row r="3901" spans="12:13">
      <c r="L3901" s="65">
        <v>742410</v>
      </c>
      <c r="M3901" t="s">
        <v>2917</v>
      </c>
    </row>
    <row r="3902" spans="12:13">
      <c r="L3902" s="65">
        <v>742411</v>
      </c>
      <c r="M3902" t="s">
        <v>2917</v>
      </c>
    </row>
    <row r="3903" spans="12:13">
      <c r="L3903" s="65">
        <v>743000</v>
      </c>
      <c r="M3903" t="s">
        <v>2919</v>
      </c>
    </row>
    <row r="3904" spans="12:13">
      <c r="L3904" s="65">
        <v>743100</v>
      </c>
      <c r="M3904" t="s">
        <v>2920</v>
      </c>
    </row>
    <row r="3905" spans="12:13">
      <c r="L3905" s="65">
        <v>743120</v>
      </c>
      <c r="M3905" t="s">
        <v>2921</v>
      </c>
    </row>
    <row r="3906" spans="12:13">
      <c r="L3906" s="65">
        <v>743121</v>
      </c>
      <c r="M3906" t="s">
        <v>2920</v>
      </c>
    </row>
    <row r="3907" spans="12:13">
      <c r="L3907" s="65">
        <v>743122</v>
      </c>
      <c r="M3907" t="s">
        <v>2922</v>
      </c>
    </row>
    <row r="3908" spans="12:13">
      <c r="L3908" s="65">
        <v>743123</v>
      </c>
      <c r="M3908" t="s">
        <v>2923</v>
      </c>
    </row>
    <row r="3909" spans="12:13">
      <c r="L3909" s="65">
        <v>743124</v>
      </c>
      <c r="M3909" t="s">
        <v>2924</v>
      </c>
    </row>
    <row r="3910" spans="12:13">
      <c r="L3910" s="65">
        <v>743130</v>
      </c>
      <c r="M3910" t="s">
        <v>2925</v>
      </c>
    </row>
    <row r="3911" spans="12:13">
      <c r="L3911" s="65">
        <v>743131</v>
      </c>
      <c r="M3911" t="s">
        <v>2925</v>
      </c>
    </row>
    <row r="3912" spans="12:13">
      <c r="L3912" s="65">
        <v>743140</v>
      </c>
      <c r="M3912" t="s">
        <v>2926</v>
      </c>
    </row>
    <row r="3913" spans="12:13">
      <c r="L3913" s="65">
        <v>743141</v>
      </c>
      <c r="M3913" t="s">
        <v>2926</v>
      </c>
    </row>
    <row r="3914" spans="12:13">
      <c r="L3914" s="65">
        <v>743150</v>
      </c>
      <c r="M3914" t="s">
        <v>2927</v>
      </c>
    </row>
    <row r="3915" spans="12:13">
      <c r="L3915" s="65">
        <v>743151</v>
      </c>
      <c r="M3915" t="s">
        <v>2927</v>
      </c>
    </row>
    <row r="3916" spans="12:13">
      <c r="L3916" s="65">
        <v>743160</v>
      </c>
      <c r="M3916" t="s">
        <v>2928</v>
      </c>
    </row>
    <row r="3917" spans="12:13">
      <c r="L3917" s="65">
        <v>743161</v>
      </c>
      <c r="M3917" t="s">
        <v>2928</v>
      </c>
    </row>
    <row r="3918" spans="12:13">
      <c r="L3918" s="65">
        <v>743200</v>
      </c>
      <c r="M3918" t="s">
        <v>2929</v>
      </c>
    </row>
    <row r="3919" spans="12:13">
      <c r="L3919" s="65">
        <v>743220</v>
      </c>
      <c r="M3919" t="s">
        <v>2930</v>
      </c>
    </row>
    <row r="3920" spans="12:13">
      <c r="L3920" s="65">
        <v>743221</v>
      </c>
      <c r="M3920" t="s">
        <v>2929</v>
      </c>
    </row>
    <row r="3921" spans="12:13">
      <c r="L3921" s="65">
        <v>743222</v>
      </c>
      <c r="M3921" t="s">
        <v>2931</v>
      </c>
    </row>
    <row r="3922" spans="12:13">
      <c r="L3922" s="65">
        <v>743223</v>
      </c>
      <c r="M3922" t="s">
        <v>2932</v>
      </c>
    </row>
    <row r="3923" spans="12:13">
      <c r="L3923" s="65">
        <v>743224</v>
      </c>
      <c r="M3923" t="s">
        <v>2933</v>
      </c>
    </row>
    <row r="3924" spans="12:13">
      <c r="L3924" s="65">
        <v>743230</v>
      </c>
      <c r="M3924" t="s">
        <v>2934</v>
      </c>
    </row>
    <row r="3925" spans="12:13">
      <c r="L3925" s="65">
        <v>743231</v>
      </c>
      <c r="M3925" t="s">
        <v>2934</v>
      </c>
    </row>
    <row r="3926" spans="12:13">
      <c r="L3926" s="65">
        <v>743240</v>
      </c>
      <c r="M3926" t="s">
        <v>2935</v>
      </c>
    </row>
    <row r="3927" spans="12:13">
      <c r="L3927" s="65">
        <v>743241</v>
      </c>
      <c r="M3927" t="s">
        <v>2935</v>
      </c>
    </row>
    <row r="3928" spans="12:13">
      <c r="L3928" s="65">
        <v>743250</v>
      </c>
      <c r="M3928" t="s">
        <v>2936</v>
      </c>
    </row>
    <row r="3929" spans="12:13">
      <c r="L3929" s="65">
        <v>743251</v>
      </c>
      <c r="M3929" t="s">
        <v>2936</v>
      </c>
    </row>
    <row r="3930" spans="12:13">
      <c r="L3930" s="65">
        <v>743260</v>
      </c>
      <c r="M3930" t="s">
        <v>2937</v>
      </c>
    </row>
    <row r="3931" spans="12:13">
      <c r="L3931" s="65">
        <v>743261</v>
      </c>
      <c r="M3931" t="s">
        <v>2937</v>
      </c>
    </row>
    <row r="3932" spans="12:13">
      <c r="L3932" s="65">
        <v>743300</v>
      </c>
      <c r="M3932" t="s">
        <v>2938</v>
      </c>
    </row>
    <row r="3933" spans="12:13">
      <c r="L3933" s="65">
        <v>743320</v>
      </c>
      <c r="M3933" t="s">
        <v>2939</v>
      </c>
    </row>
    <row r="3934" spans="12:13">
      <c r="L3934" s="65">
        <v>743321</v>
      </c>
      <c r="M3934" t="s">
        <v>2938</v>
      </c>
    </row>
    <row r="3935" spans="12:13">
      <c r="L3935" s="65">
        <v>743322</v>
      </c>
      <c r="M3935" t="s">
        <v>2940</v>
      </c>
    </row>
    <row r="3936" spans="12:13">
      <c r="L3936" s="65">
        <v>743323</v>
      </c>
      <c r="M3936" t="s">
        <v>2941</v>
      </c>
    </row>
    <row r="3937" spans="12:13">
      <c r="L3937" s="65">
        <v>743324</v>
      </c>
      <c r="M3937" t="s">
        <v>2943</v>
      </c>
    </row>
    <row r="3938" spans="12:13">
      <c r="L3938" s="65">
        <v>743325</v>
      </c>
      <c r="M3938" t="s">
        <v>2944</v>
      </c>
    </row>
    <row r="3939" spans="12:13">
      <c r="L3939" s="65">
        <v>743326</v>
      </c>
      <c r="M3939" t="s">
        <v>2945</v>
      </c>
    </row>
    <row r="3940" spans="12:13">
      <c r="L3940" s="65">
        <v>743327</v>
      </c>
      <c r="M3940" t="s">
        <v>2946</v>
      </c>
    </row>
    <row r="3941" spans="12:13">
      <c r="L3941" s="65">
        <v>743328</v>
      </c>
      <c r="M3941" t="s">
        <v>2947</v>
      </c>
    </row>
    <row r="3942" spans="12:13">
      <c r="L3942" s="65">
        <v>743329</v>
      </c>
      <c r="M3942" t="s">
        <v>2948</v>
      </c>
    </row>
    <row r="3943" spans="12:13">
      <c r="L3943" s="65">
        <v>743330</v>
      </c>
      <c r="M3943" t="s">
        <v>2949</v>
      </c>
    </row>
    <row r="3944" spans="12:13">
      <c r="L3944" s="65">
        <v>743331</v>
      </c>
      <c r="M3944" t="s">
        <v>2950</v>
      </c>
    </row>
    <row r="3945" spans="12:13">
      <c r="L3945" s="65">
        <v>743332</v>
      </c>
      <c r="M3945" t="s">
        <v>2951</v>
      </c>
    </row>
    <row r="3946" spans="12:13">
      <c r="L3946" s="65">
        <v>743340</v>
      </c>
      <c r="M3946" t="s">
        <v>2953</v>
      </c>
    </row>
    <row r="3947" spans="12:13">
      <c r="L3947" s="65">
        <v>743341</v>
      </c>
      <c r="M3947" t="s">
        <v>2954</v>
      </c>
    </row>
    <row r="3948" spans="12:13">
      <c r="L3948" s="65">
        <v>743342</v>
      </c>
      <c r="M3948" t="s">
        <v>2955</v>
      </c>
    </row>
    <row r="3949" spans="12:13">
      <c r="L3949" s="65">
        <v>743343</v>
      </c>
      <c r="M3949" t="s">
        <v>2956</v>
      </c>
    </row>
    <row r="3950" spans="12:13">
      <c r="L3950" s="65">
        <v>743350</v>
      </c>
      <c r="M3950" t="s">
        <v>2957</v>
      </c>
    </row>
    <row r="3951" spans="12:13">
      <c r="L3951" s="65">
        <v>743351</v>
      </c>
      <c r="M3951" t="s">
        <v>2958</v>
      </c>
    </row>
    <row r="3952" spans="12:13">
      <c r="L3952" s="65">
        <v>743353</v>
      </c>
      <c r="M3952" t="s">
        <v>2959</v>
      </c>
    </row>
    <row r="3953" spans="12:13">
      <c r="L3953" s="65">
        <v>743354</v>
      </c>
      <c r="M3953" t="s">
        <v>2960</v>
      </c>
    </row>
    <row r="3954" spans="12:13">
      <c r="L3954" s="65">
        <v>743360</v>
      </c>
      <c r="M3954" t="s">
        <v>2961</v>
      </c>
    </row>
    <row r="3955" spans="12:13">
      <c r="L3955" s="65">
        <v>743361</v>
      </c>
      <c r="M3955" t="s">
        <v>2961</v>
      </c>
    </row>
    <row r="3956" spans="12:13">
      <c r="L3956" s="65">
        <v>743400</v>
      </c>
      <c r="M3956" t="s">
        <v>2962</v>
      </c>
    </row>
    <row r="3957" spans="12:13">
      <c r="L3957" s="65">
        <v>743420</v>
      </c>
      <c r="M3957" t="s">
        <v>2963</v>
      </c>
    </row>
    <row r="3958" spans="12:13">
      <c r="L3958" s="65">
        <v>743421</v>
      </c>
      <c r="M3958" t="s">
        <v>2963</v>
      </c>
    </row>
    <row r="3959" spans="12:13">
      <c r="L3959" s="65">
        <v>743422</v>
      </c>
      <c r="M3959" t="s">
        <v>2964</v>
      </c>
    </row>
    <row r="3960" spans="12:13">
      <c r="L3960" s="65">
        <v>743423</v>
      </c>
      <c r="M3960" t="s">
        <v>2965</v>
      </c>
    </row>
    <row r="3961" spans="12:13">
      <c r="L3961" s="65">
        <v>743430</v>
      </c>
      <c r="M3961" t="s">
        <v>2966</v>
      </c>
    </row>
    <row r="3962" spans="12:13">
      <c r="L3962" s="65">
        <v>743431</v>
      </c>
      <c r="M3962" t="s">
        <v>2966</v>
      </c>
    </row>
    <row r="3963" spans="12:13">
      <c r="L3963" s="65">
        <v>743440</v>
      </c>
      <c r="M3963" t="s">
        <v>2967</v>
      </c>
    </row>
    <row r="3964" spans="12:13">
      <c r="L3964" s="65">
        <v>743441</v>
      </c>
      <c r="M3964" t="s">
        <v>2967</v>
      </c>
    </row>
    <row r="3965" spans="12:13">
      <c r="L3965" s="65">
        <v>743450</v>
      </c>
      <c r="M3965" t="s">
        <v>2968</v>
      </c>
    </row>
    <row r="3966" spans="12:13">
      <c r="L3966" s="65">
        <v>743451</v>
      </c>
      <c r="M3966" t="s">
        <v>2968</v>
      </c>
    </row>
    <row r="3967" spans="12:13">
      <c r="L3967" s="65">
        <v>743460</v>
      </c>
      <c r="M3967" t="s">
        <v>2969</v>
      </c>
    </row>
    <row r="3968" spans="12:13">
      <c r="L3968" s="65">
        <v>743461</v>
      </c>
      <c r="M3968" t="s">
        <v>2969</v>
      </c>
    </row>
    <row r="3969" spans="12:13">
      <c r="L3969" s="65">
        <v>743500</v>
      </c>
      <c r="M3969" t="s">
        <v>2970</v>
      </c>
    </row>
    <row r="3970" spans="12:13">
      <c r="L3970" s="65">
        <v>743520</v>
      </c>
      <c r="M3970" t="s">
        <v>2971</v>
      </c>
    </row>
    <row r="3971" spans="12:13">
      <c r="L3971" s="65">
        <v>743521</v>
      </c>
      <c r="M3971" t="s">
        <v>2972</v>
      </c>
    </row>
    <row r="3972" spans="12:13">
      <c r="L3972" s="65">
        <v>743522</v>
      </c>
      <c r="M3972" t="s">
        <v>2973</v>
      </c>
    </row>
    <row r="3973" spans="12:13">
      <c r="L3973" s="65">
        <v>743523</v>
      </c>
      <c r="M3973" t="s">
        <v>2974</v>
      </c>
    </row>
    <row r="3974" spans="12:13">
      <c r="L3974" s="65">
        <v>743524</v>
      </c>
      <c r="M3974" t="s">
        <v>2975</v>
      </c>
    </row>
    <row r="3975" spans="12:13">
      <c r="L3975" s="65">
        <v>743525</v>
      </c>
      <c r="M3975" t="s">
        <v>2976</v>
      </c>
    </row>
    <row r="3976" spans="12:13">
      <c r="L3976" s="65">
        <v>743526</v>
      </c>
      <c r="M3976" t="s">
        <v>2977</v>
      </c>
    </row>
    <row r="3977" spans="12:13">
      <c r="L3977" s="65">
        <v>743530</v>
      </c>
      <c r="M3977" t="s">
        <v>2978</v>
      </c>
    </row>
    <row r="3978" spans="12:13">
      <c r="L3978" s="65">
        <v>743531</v>
      </c>
      <c r="M3978" t="s">
        <v>2978</v>
      </c>
    </row>
    <row r="3979" spans="12:13">
      <c r="L3979" s="65">
        <v>743540</v>
      </c>
      <c r="M3979" t="s">
        <v>2979</v>
      </c>
    </row>
    <row r="3980" spans="12:13">
      <c r="L3980" s="65">
        <v>743541</v>
      </c>
      <c r="M3980" t="s">
        <v>2979</v>
      </c>
    </row>
    <row r="3981" spans="12:13">
      <c r="L3981" s="65">
        <v>743550</v>
      </c>
      <c r="M3981" t="s">
        <v>2980</v>
      </c>
    </row>
    <row r="3982" spans="12:13">
      <c r="L3982" s="65">
        <v>743551</v>
      </c>
      <c r="M3982" t="s">
        <v>2980</v>
      </c>
    </row>
    <row r="3983" spans="12:13">
      <c r="L3983" s="65">
        <v>743560</v>
      </c>
      <c r="M3983" t="s">
        <v>2981</v>
      </c>
    </row>
    <row r="3984" spans="12:13">
      <c r="L3984" s="65">
        <v>743561</v>
      </c>
      <c r="M3984" t="s">
        <v>2981</v>
      </c>
    </row>
    <row r="3985" spans="12:13">
      <c r="L3985" s="65">
        <v>743900</v>
      </c>
      <c r="M3985" t="s">
        <v>2982</v>
      </c>
    </row>
    <row r="3986" spans="12:13">
      <c r="L3986" s="65">
        <v>743920</v>
      </c>
      <c r="M3986" t="s">
        <v>2983</v>
      </c>
    </row>
    <row r="3987" spans="12:13">
      <c r="L3987" s="65">
        <v>743921</v>
      </c>
      <c r="M3987" t="s">
        <v>2984</v>
      </c>
    </row>
    <row r="3988" spans="12:13">
      <c r="L3988" s="65">
        <v>743922</v>
      </c>
      <c r="M3988" t="s">
        <v>2985</v>
      </c>
    </row>
    <row r="3989" spans="12:13">
      <c r="L3989" s="65">
        <v>743923</v>
      </c>
      <c r="M3989" t="s">
        <v>2986</v>
      </c>
    </row>
    <row r="3990" spans="12:13">
      <c r="L3990" s="65">
        <v>743929</v>
      </c>
      <c r="M3990" t="s">
        <v>2983</v>
      </c>
    </row>
    <row r="3991" spans="12:13">
      <c r="L3991" s="65">
        <v>743930</v>
      </c>
      <c r="M3991" t="s">
        <v>2987</v>
      </c>
    </row>
    <row r="3992" spans="12:13">
      <c r="L3992" s="65">
        <v>743931</v>
      </c>
      <c r="M3992" t="s">
        <v>2987</v>
      </c>
    </row>
    <row r="3993" spans="12:13">
      <c r="L3993" s="65">
        <v>743940</v>
      </c>
      <c r="M3993" t="s">
        <v>2988</v>
      </c>
    </row>
    <row r="3994" spans="12:13">
      <c r="L3994" s="65">
        <v>743941</v>
      </c>
      <c r="M3994" t="s">
        <v>2988</v>
      </c>
    </row>
    <row r="3995" spans="12:13">
      <c r="L3995" s="65">
        <v>743950</v>
      </c>
      <c r="M3995" t="s">
        <v>2989</v>
      </c>
    </row>
    <row r="3996" spans="12:13">
      <c r="L3996" s="65">
        <v>743951</v>
      </c>
      <c r="M3996" t="s">
        <v>2990</v>
      </c>
    </row>
    <row r="3997" spans="12:13">
      <c r="L3997" s="65">
        <v>743960</v>
      </c>
      <c r="M3997" t="s">
        <v>2991</v>
      </c>
    </row>
    <row r="3998" spans="12:13">
      <c r="L3998" s="65">
        <v>743961</v>
      </c>
      <c r="M3998" t="s">
        <v>2991</v>
      </c>
    </row>
    <row r="3999" spans="12:13">
      <c r="L3999" s="65">
        <v>744000</v>
      </c>
      <c r="M3999" t="s">
        <v>2993</v>
      </c>
    </row>
    <row r="4000" spans="12:13">
      <c r="L4000" s="65">
        <v>744100</v>
      </c>
      <c r="M4000" t="s">
        <v>2994</v>
      </c>
    </row>
    <row r="4001" spans="12:13">
      <c r="L4001" s="65">
        <v>744120</v>
      </c>
      <c r="M4001" t="s">
        <v>2995</v>
      </c>
    </row>
    <row r="4002" spans="12:13">
      <c r="L4002" s="65">
        <v>744121</v>
      </c>
      <c r="M4002" t="s">
        <v>2995</v>
      </c>
    </row>
    <row r="4003" spans="12:13">
      <c r="L4003" s="65">
        <v>744122</v>
      </c>
      <c r="M4003" t="s">
        <v>2996</v>
      </c>
    </row>
    <row r="4004" spans="12:13">
      <c r="L4004" s="65">
        <v>744130</v>
      </c>
      <c r="M4004" t="s">
        <v>2997</v>
      </c>
    </row>
    <row r="4005" spans="12:13">
      <c r="L4005" s="65">
        <v>744131</v>
      </c>
      <c r="M4005" t="s">
        <v>2998</v>
      </c>
    </row>
    <row r="4006" spans="12:13">
      <c r="L4006" s="65">
        <v>744132</v>
      </c>
      <c r="M4006" t="s">
        <v>2999</v>
      </c>
    </row>
    <row r="4007" spans="12:13">
      <c r="L4007" s="65">
        <v>744140</v>
      </c>
      <c r="M4007" t="s">
        <v>3000</v>
      </c>
    </row>
    <row r="4008" spans="12:13">
      <c r="L4008" s="65">
        <v>744141</v>
      </c>
      <c r="M4008" t="s">
        <v>3000</v>
      </c>
    </row>
    <row r="4009" spans="12:13">
      <c r="L4009" s="65">
        <v>744142</v>
      </c>
      <c r="M4009" t="s">
        <v>3002</v>
      </c>
    </row>
    <row r="4010" spans="12:13">
      <c r="L4010" s="65">
        <v>744150</v>
      </c>
      <c r="M4010" t="s">
        <v>3003</v>
      </c>
    </row>
    <row r="4011" spans="12:13">
      <c r="L4011" s="65">
        <v>744151</v>
      </c>
      <c r="M4011" t="s">
        <v>3003</v>
      </c>
    </row>
    <row r="4012" spans="12:13">
      <c r="L4012" s="65">
        <v>744160</v>
      </c>
      <c r="M4012" t="s">
        <v>3004</v>
      </c>
    </row>
    <row r="4013" spans="12:13">
      <c r="L4013" s="65">
        <v>744161</v>
      </c>
      <c r="M4013" t="s">
        <v>3005</v>
      </c>
    </row>
    <row r="4014" spans="12:13">
      <c r="L4014" s="65">
        <v>744162</v>
      </c>
      <c r="M4014" t="s">
        <v>3006</v>
      </c>
    </row>
    <row r="4015" spans="12:13">
      <c r="L4015" s="65">
        <v>744165</v>
      </c>
      <c r="M4015" t="s">
        <v>3007</v>
      </c>
    </row>
    <row r="4016" spans="12:13">
      <c r="L4016" s="65">
        <v>744200</v>
      </c>
      <c r="M4016" t="s">
        <v>3008</v>
      </c>
    </row>
    <row r="4017" spans="12:13">
      <c r="L4017" s="65">
        <v>744220</v>
      </c>
      <c r="M4017" t="s">
        <v>3009</v>
      </c>
    </row>
    <row r="4018" spans="12:13">
      <c r="L4018" s="65">
        <v>744221</v>
      </c>
      <c r="M4018" t="s">
        <v>3009</v>
      </c>
    </row>
    <row r="4019" spans="12:13">
      <c r="L4019" s="65">
        <v>744230</v>
      </c>
      <c r="M4019" t="s">
        <v>3010</v>
      </c>
    </row>
    <row r="4020" spans="12:13">
      <c r="L4020" s="65">
        <v>744231</v>
      </c>
      <c r="M4020" t="s">
        <v>3011</v>
      </c>
    </row>
    <row r="4021" spans="12:13">
      <c r="L4021" s="65">
        <v>744232</v>
      </c>
      <c r="M4021" t="s">
        <v>3012</v>
      </c>
    </row>
    <row r="4022" spans="12:13">
      <c r="L4022" s="65">
        <v>744240</v>
      </c>
      <c r="M4022" t="s">
        <v>3013</v>
      </c>
    </row>
    <row r="4023" spans="12:13">
      <c r="L4023" s="65">
        <v>744241</v>
      </c>
      <c r="M4023" t="s">
        <v>3013</v>
      </c>
    </row>
    <row r="4024" spans="12:13">
      <c r="L4024" s="65">
        <v>744250</v>
      </c>
      <c r="M4024" t="s">
        <v>3015</v>
      </c>
    </row>
    <row r="4025" spans="12:13">
      <c r="L4025" s="65">
        <v>744251</v>
      </c>
      <c r="M4025" t="s">
        <v>3015</v>
      </c>
    </row>
    <row r="4026" spans="12:13">
      <c r="L4026" s="65">
        <v>744260</v>
      </c>
      <c r="M4026" t="s">
        <v>3016</v>
      </c>
    </row>
    <row r="4027" spans="12:13">
      <c r="L4027" s="65">
        <v>744261</v>
      </c>
      <c r="M4027" t="s">
        <v>3017</v>
      </c>
    </row>
    <row r="4028" spans="12:13">
      <c r="L4028" s="65">
        <v>744262</v>
      </c>
      <c r="M4028" t="s">
        <v>3018</v>
      </c>
    </row>
    <row r="4029" spans="12:13">
      <c r="L4029" s="65">
        <v>744265</v>
      </c>
      <c r="M4029" t="s">
        <v>3019</v>
      </c>
    </row>
    <row r="4030" spans="12:13">
      <c r="L4030" s="65">
        <v>745000</v>
      </c>
      <c r="M4030" t="s">
        <v>3021</v>
      </c>
    </row>
    <row r="4031" spans="12:13">
      <c r="L4031" s="65">
        <v>745100</v>
      </c>
      <c r="M4031" t="s">
        <v>3021</v>
      </c>
    </row>
    <row r="4032" spans="12:13">
      <c r="L4032" s="65">
        <v>745120</v>
      </c>
      <c r="M4032" t="s">
        <v>3022</v>
      </c>
    </row>
    <row r="4033" spans="12:13">
      <c r="L4033" s="65">
        <v>745121</v>
      </c>
      <c r="M4033" t="s">
        <v>3023</v>
      </c>
    </row>
    <row r="4034" spans="12:13">
      <c r="L4034" s="65">
        <v>745122</v>
      </c>
      <c r="M4034" t="s">
        <v>3024</v>
      </c>
    </row>
    <row r="4035" spans="12:13">
      <c r="L4035" s="65">
        <v>745123</v>
      </c>
      <c r="M4035" t="s">
        <v>3025</v>
      </c>
    </row>
    <row r="4036" spans="12:13">
      <c r="L4036" s="65">
        <v>745124</v>
      </c>
      <c r="M4036" t="s">
        <v>3026</v>
      </c>
    </row>
    <row r="4037" spans="12:13">
      <c r="L4037" s="65">
        <v>745125</v>
      </c>
      <c r="M4037" t="s">
        <v>3027</v>
      </c>
    </row>
    <row r="4038" spans="12:13">
      <c r="L4038" s="65">
        <v>745126</v>
      </c>
      <c r="M4038" t="s">
        <v>3028</v>
      </c>
    </row>
    <row r="4039" spans="12:13">
      <c r="L4039" s="65">
        <v>745127</v>
      </c>
      <c r="M4039" t="s">
        <v>3029</v>
      </c>
    </row>
    <row r="4040" spans="12:13">
      <c r="L4040" s="65">
        <v>745128</v>
      </c>
      <c r="M4040" t="s">
        <v>3030</v>
      </c>
    </row>
    <row r="4041" spans="12:13">
      <c r="L4041" s="65">
        <v>745130</v>
      </c>
      <c r="M4041" t="s">
        <v>3031</v>
      </c>
    </row>
    <row r="4042" spans="12:13">
      <c r="L4042" s="65">
        <v>745131</v>
      </c>
      <c r="M4042" t="s">
        <v>3032</v>
      </c>
    </row>
    <row r="4043" spans="12:13">
      <c r="L4043" s="65">
        <v>745132</v>
      </c>
      <c r="M4043" t="s">
        <v>3033</v>
      </c>
    </row>
    <row r="4044" spans="12:13">
      <c r="L4044" s="65">
        <v>745133</v>
      </c>
      <c r="M4044" t="s">
        <v>3034</v>
      </c>
    </row>
    <row r="4045" spans="12:13">
      <c r="L4045" s="65">
        <v>745134</v>
      </c>
      <c r="M4045" t="s">
        <v>3035</v>
      </c>
    </row>
    <row r="4046" spans="12:13">
      <c r="L4046" s="65">
        <v>745135</v>
      </c>
      <c r="M4046" t="s">
        <v>3036</v>
      </c>
    </row>
    <row r="4047" spans="12:13">
      <c r="L4047" s="65">
        <v>745136</v>
      </c>
      <c r="M4047" t="s">
        <v>3037</v>
      </c>
    </row>
    <row r="4048" spans="12:13">
      <c r="L4048" s="65">
        <v>745137</v>
      </c>
      <c r="M4048" t="s">
        <v>3038</v>
      </c>
    </row>
    <row r="4049" spans="12:13">
      <c r="L4049" s="65">
        <v>745138</v>
      </c>
      <c r="M4049" t="s">
        <v>3039</v>
      </c>
    </row>
    <row r="4050" spans="12:13">
      <c r="L4050" s="65">
        <v>745139</v>
      </c>
      <c r="M4050" t="s">
        <v>3040</v>
      </c>
    </row>
    <row r="4051" spans="12:13">
      <c r="L4051" s="65">
        <v>745140</v>
      </c>
      <c r="M4051" t="s">
        <v>3041</v>
      </c>
    </row>
    <row r="4052" spans="12:13">
      <c r="L4052" s="65">
        <v>745141</v>
      </c>
      <c r="M4052" t="s">
        <v>3043</v>
      </c>
    </row>
    <row r="4053" spans="12:13">
      <c r="L4053" s="65">
        <v>745142</v>
      </c>
      <c r="M4053" t="s">
        <v>3045</v>
      </c>
    </row>
    <row r="4054" spans="12:13">
      <c r="L4054" s="65">
        <v>745143</v>
      </c>
      <c r="M4054" t="s">
        <v>3047</v>
      </c>
    </row>
    <row r="4055" spans="12:13">
      <c r="L4055" s="65">
        <v>745144</v>
      </c>
      <c r="M4055" t="s">
        <v>3048</v>
      </c>
    </row>
    <row r="4056" spans="12:13">
      <c r="L4056" s="65">
        <v>745145</v>
      </c>
      <c r="M4056" t="s">
        <v>3049</v>
      </c>
    </row>
    <row r="4057" spans="12:13">
      <c r="L4057" s="65">
        <v>745150</v>
      </c>
      <c r="M4057" t="s">
        <v>3050</v>
      </c>
    </row>
    <row r="4058" spans="12:13">
      <c r="L4058" s="65">
        <v>745151</v>
      </c>
      <c r="M4058" t="s">
        <v>3051</v>
      </c>
    </row>
    <row r="4059" spans="12:13">
      <c r="L4059" s="65">
        <v>745152</v>
      </c>
      <c r="M4059" t="s">
        <v>3052</v>
      </c>
    </row>
    <row r="4060" spans="12:13">
      <c r="L4060" s="65">
        <v>745153</v>
      </c>
      <c r="M4060" t="s">
        <v>3053</v>
      </c>
    </row>
    <row r="4061" spans="12:13">
      <c r="L4061" s="65">
        <v>745154</v>
      </c>
      <c r="M4061" t="s">
        <v>3054</v>
      </c>
    </row>
    <row r="4062" spans="12:13">
      <c r="L4062" s="65">
        <v>745155</v>
      </c>
      <c r="M4062" t="s">
        <v>3049</v>
      </c>
    </row>
    <row r="4063" spans="12:13">
      <c r="L4063" s="65">
        <v>745160</v>
      </c>
      <c r="M4063" t="s">
        <v>3055</v>
      </c>
    </row>
    <row r="4064" spans="12:13">
      <c r="L4064" s="65">
        <v>745161</v>
      </c>
      <c r="M4064" t="s">
        <v>3056</v>
      </c>
    </row>
    <row r="4065" spans="12:13">
      <c r="L4065" s="65">
        <v>745162</v>
      </c>
      <c r="M4065" t="s">
        <v>3057</v>
      </c>
    </row>
    <row r="4066" spans="12:13">
      <c r="L4066" s="65">
        <v>745165</v>
      </c>
      <c r="M4066" t="s">
        <v>3058</v>
      </c>
    </row>
    <row r="4067" spans="12:13">
      <c r="L4067" s="65">
        <v>745166</v>
      </c>
      <c r="M4067" t="s">
        <v>3059</v>
      </c>
    </row>
    <row r="4068" spans="12:13">
      <c r="L4068" s="65">
        <v>770000</v>
      </c>
      <c r="M4068" t="s">
        <v>3061</v>
      </c>
    </row>
    <row r="4069" spans="12:13">
      <c r="L4069" s="65">
        <v>771000</v>
      </c>
      <c r="M4069" t="s">
        <v>3061</v>
      </c>
    </row>
    <row r="4070" spans="12:13">
      <c r="L4070" s="65">
        <v>771100</v>
      </c>
      <c r="M4070" t="s">
        <v>3061</v>
      </c>
    </row>
    <row r="4071" spans="12:13">
      <c r="L4071" s="65">
        <v>771110</v>
      </c>
      <c r="M4071" t="s">
        <v>3061</v>
      </c>
    </row>
    <row r="4072" spans="12:13">
      <c r="L4072" s="65">
        <v>771111</v>
      </c>
      <c r="M4072" t="s">
        <v>3061</v>
      </c>
    </row>
    <row r="4073" spans="12:13">
      <c r="L4073" s="65">
        <v>772000</v>
      </c>
      <c r="M4073" t="s">
        <v>3062</v>
      </c>
    </row>
    <row r="4074" spans="12:13">
      <c r="L4074" s="65">
        <v>772100</v>
      </c>
      <c r="M4074" t="s">
        <v>3062</v>
      </c>
    </row>
    <row r="4075" spans="12:13">
      <c r="L4075" s="65">
        <v>772110</v>
      </c>
      <c r="M4075" t="s">
        <v>3062</v>
      </c>
    </row>
    <row r="4076" spans="12:13">
      <c r="L4076" s="65">
        <v>772111</v>
      </c>
      <c r="M4076" t="s">
        <v>3063</v>
      </c>
    </row>
    <row r="4077" spans="12:13">
      <c r="L4077" s="65">
        <v>772112</v>
      </c>
      <c r="M4077" t="s">
        <v>3064</v>
      </c>
    </row>
    <row r="4078" spans="12:13">
      <c r="L4078" s="65">
        <v>772113</v>
      </c>
      <c r="M4078" t="s">
        <v>3065</v>
      </c>
    </row>
    <row r="4079" spans="12:13">
      <c r="L4079" s="65">
        <v>772114</v>
      </c>
      <c r="M4079" t="s">
        <v>3066</v>
      </c>
    </row>
    <row r="4080" spans="12:13">
      <c r="L4080" s="65">
        <v>780000</v>
      </c>
      <c r="M4080" t="s">
        <v>3067</v>
      </c>
    </row>
    <row r="4081" spans="12:13">
      <c r="L4081" s="65">
        <v>781000</v>
      </c>
      <c r="M4081" t="s">
        <v>3067</v>
      </c>
    </row>
    <row r="4082" spans="12:13">
      <c r="L4082" s="65">
        <v>781100</v>
      </c>
      <c r="M4082" t="s">
        <v>3067</v>
      </c>
    </row>
    <row r="4083" spans="12:13">
      <c r="L4083" s="65">
        <v>781110</v>
      </c>
      <c r="M4083" t="s">
        <v>3067</v>
      </c>
    </row>
    <row r="4084" spans="12:13">
      <c r="L4084" s="65">
        <v>781111</v>
      </c>
      <c r="M4084" t="s">
        <v>3067</v>
      </c>
    </row>
    <row r="4085" spans="12:13">
      <c r="L4085" s="65">
        <v>781112</v>
      </c>
      <c r="M4085" t="s">
        <v>3068</v>
      </c>
    </row>
    <row r="4086" spans="12:13">
      <c r="L4086" s="65">
        <v>781300</v>
      </c>
      <c r="M4086" t="s">
        <v>3069</v>
      </c>
    </row>
    <row r="4087" spans="12:13">
      <c r="L4087" s="65">
        <v>781310</v>
      </c>
      <c r="M4087" t="s">
        <v>3070</v>
      </c>
    </row>
    <row r="4088" spans="12:13">
      <c r="L4088" s="65">
        <v>781311</v>
      </c>
      <c r="M4088" t="s">
        <v>3071</v>
      </c>
    </row>
    <row r="4089" spans="12:13">
      <c r="L4089" s="65">
        <v>781312</v>
      </c>
      <c r="M4089" t="s">
        <v>3072</v>
      </c>
    </row>
    <row r="4090" spans="12:13">
      <c r="L4090" s="65">
        <v>781313</v>
      </c>
      <c r="M4090" t="s">
        <v>3073</v>
      </c>
    </row>
    <row r="4091" spans="12:13">
      <c r="L4091" s="65">
        <v>781314</v>
      </c>
      <c r="M4091" t="s">
        <v>3074</v>
      </c>
    </row>
    <row r="4092" spans="12:13">
      <c r="L4092" s="65">
        <v>781315</v>
      </c>
      <c r="M4092" t="s">
        <v>3075</v>
      </c>
    </row>
    <row r="4093" spans="12:13">
      <c r="L4093" s="65">
        <v>781316</v>
      </c>
      <c r="M4093" t="s">
        <v>3076</v>
      </c>
    </row>
    <row r="4094" spans="12:13">
      <c r="L4094" s="65">
        <v>781317</v>
      </c>
      <c r="M4094" t="s">
        <v>3077</v>
      </c>
    </row>
    <row r="4095" spans="12:13">
      <c r="L4095" s="65">
        <v>781318</v>
      </c>
      <c r="M4095" t="s">
        <v>3078</v>
      </c>
    </row>
    <row r="4096" spans="12:13">
      <c r="L4096" s="65">
        <v>781320</v>
      </c>
      <c r="M4096" t="s">
        <v>3079</v>
      </c>
    </row>
    <row r="4097" spans="12:13">
      <c r="L4097" s="65">
        <v>781321</v>
      </c>
      <c r="M4097" t="s">
        <v>3080</v>
      </c>
    </row>
    <row r="4098" spans="12:13">
      <c r="L4098" s="65">
        <v>781322</v>
      </c>
      <c r="M4098" t="s">
        <v>3081</v>
      </c>
    </row>
    <row r="4099" spans="12:13">
      <c r="L4099" s="65">
        <v>781323</v>
      </c>
      <c r="M4099" t="s">
        <v>3082</v>
      </c>
    </row>
    <row r="4100" spans="12:13">
      <c r="L4100" s="65">
        <v>781324</v>
      </c>
      <c r="M4100" t="s">
        <v>3083</v>
      </c>
    </row>
    <row r="4101" spans="12:13">
      <c r="L4101" s="65">
        <v>781330</v>
      </c>
      <c r="M4101" t="s">
        <v>3084</v>
      </c>
    </row>
    <row r="4102" spans="12:13">
      <c r="L4102" s="65">
        <v>781331</v>
      </c>
      <c r="M4102" t="s">
        <v>3085</v>
      </c>
    </row>
    <row r="4103" spans="12:13">
      <c r="L4103" s="65">
        <v>781340</v>
      </c>
      <c r="M4103" t="s">
        <v>3086</v>
      </c>
    </row>
    <row r="4104" spans="12:13">
      <c r="L4104" s="65">
        <v>781341</v>
      </c>
      <c r="M4104" t="s">
        <v>3087</v>
      </c>
    </row>
    <row r="4105" spans="12:13">
      <c r="L4105" s="65">
        <v>781342</v>
      </c>
      <c r="M4105" t="s">
        <v>3088</v>
      </c>
    </row>
    <row r="4106" spans="12:13">
      <c r="L4106" s="65">
        <v>781350</v>
      </c>
      <c r="M4106" t="s">
        <v>3089</v>
      </c>
    </row>
    <row r="4107" spans="12:13">
      <c r="L4107" s="65">
        <v>781351</v>
      </c>
      <c r="M4107" t="s">
        <v>3089</v>
      </c>
    </row>
    <row r="4108" spans="12:13">
      <c r="L4108" s="65">
        <v>781352</v>
      </c>
      <c r="M4108" t="s">
        <v>3090</v>
      </c>
    </row>
    <row r="4109" spans="12:13">
      <c r="L4109" s="65">
        <v>790000</v>
      </c>
      <c r="M4109" t="s">
        <v>3091</v>
      </c>
    </row>
    <row r="4110" spans="12:13">
      <c r="L4110" s="65">
        <v>791000</v>
      </c>
      <c r="M4110" t="s">
        <v>3091</v>
      </c>
    </row>
    <row r="4111" spans="12:13">
      <c r="L4111" s="65">
        <v>791100</v>
      </c>
      <c r="M4111" t="s">
        <v>3091</v>
      </c>
    </row>
    <row r="4112" spans="12:13">
      <c r="L4112" s="65">
        <v>791110</v>
      </c>
      <c r="M4112" t="s">
        <v>3091</v>
      </c>
    </row>
    <row r="4113" spans="12:13">
      <c r="L4113" s="65">
        <v>791111</v>
      </c>
      <c r="M4113" t="s">
        <v>3091</v>
      </c>
    </row>
    <row r="4114" spans="12:13">
      <c r="L4114" s="65">
        <v>800000</v>
      </c>
      <c r="M4114" t="s">
        <v>3093</v>
      </c>
    </row>
    <row r="4115" spans="12:13">
      <c r="L4115" s="65">
        <v>810000</v>
      </c>
      <c r="M4115" t="s">
        <v>3094</v>
      </c>
    </row>
    <row r="4116" spans="12:13">
      <c r="L4116" s="65">
        <v>811000</v>
      </c>
      <c r="M4116" t="s">
        <v>3095</v>
      </c>
    </row>
    <row r="4117" spans="12:13">
      <c r="L4117" s="65">
        <v>811100</v>
      </c>
      <c r="M4117" t="s">
        <v>3095</v>
      </c>
    </row>
    <row r="4118" spans="12:13">
      <c r="L4118" s="65">
        <v>811120</v>
      </c>
      <c r="M4118" t="s">
        <v>3096</v>
      </c>
    </row>
    <row r="4119" spans="12:13">
      <c r="L4119" s="65">
        <v>811121</v>
      </c>
      <c r="M4119" t="s">
        <v>3097</v>
      </c>
    </row>
    <row r="4120" spans="12:13">
      <c r="L4120" s="65">
        <v>811122</v>
      </c>
      <c r="M4120" t="s">
        <v>3098</v>
      </c>
    </row>
    <row r="4121" spans="12:13">
      <c r="L4121" s="65">
        <v>811123</v>
      </c>
      <c r="M4121" t="s">
        <v>3099</v>
      </c>
    </row>
    <row r="4122" spans="12:13">
      <c r="L4122" s="65">
        <v>811124</v>
      </c>
      <c r="M4122" t="s">
        <v>3100</v>
      </c>
    </row>
    <row r="4123" spans="12:13">
      <c r="L4123" s="65">
        <v>811125</v>
      </c>
      <c r="M4123" t="s">
        <v>3101</v>
      </c>
    </row>
    <row r="4124" spans="12:13">
      <c r="L4124" s="65">
        <v>811130</v>
      </c>
      <c r="M4124" t="s">
        <v>3102</v>
      </c>
    </row>
    <row r="4125" spans="12:13">
      <c r="L4125" s="65">
        <v>811131</v>
      </c>
      <c r="M4125" t="s">
        <v>3103</v>
      </c>
    </row>
    <row r="4126" spans="12:13">
      <c r="L4126" s="65">
        <v>811132</v>
      </c>
      <c r="M4126" t="s">
        <v>3104</v>
      </c>
    </row>
    <row r="4127" spans="12:13">
      <c r="L4127" s="65">
        <v>811133</v>
      </c>
      <c r="M4127" t="s">
        <v>3105</v>
      </c>
    </row>
    <row r="4128" spans="12:13">
      <c r="L4128" s="65">
        <v>811134</v>
      </c>
      <c r="M4128" t="s">
        <v>3106</v>
      </c>
    </row>
    <row r="4129" spans="12:13">
      <c r="L4129" s="65">
        <v>811135</v>
      </c>
      <c r="M4129" t="s">
        <v>3107</v>
      </c>
    </row>
    <row r="4130" spans="12:13">
      <c r="L4130" s="65">
        <v>811140</v>
      </c>
      <c r="M4130" t="s">
        <v>3108</v>
      </c>
    </row>
    <row r="4131" spans="12:13">
      <c r="L4131" s="65">
        <v>811141</v>
      </c>
      <c r="M4131" t="s">
        <v>3108</v>
      </c>
    </row>
    <row r="4132" spans="12:13">
      <c r="L4132" s="65">
        <v>811142</v>
      </c>
      <c r="M4132" t="s">
        <v>3109</v>
      </c>
    </row>
    <row r="4133" spans="12:13">
      <c r="L4133" s="65">
        <v>811143</v>
      </c>
      <c r="M4133" t="s">
        <v>3110</v>
      </c>
    </row>
    <row r="4134" spans="12:13">
      <c r="L4134" s="65">
        <v>811144</v>
      </c>
      <c r="M4134" t="s">
        <v>3111</v>
      </c>
    </row>
    <row r="4135" spans="12:13">
      <c r="L4135" s="65">
        <v>811150</v>
      </c>
      <c r="M4135" t="s">
        <v>3112</v>
      </c>
    </row>
    <row r="4136" spans="12:13">
      <c r="L4136" s="65">
        <v>811151</v>
      </c>
      <c r="M4136" t="s">
        <v>3112</v>
      </c>
    </row>
    <row r="4137" spans="12:13">
      <c r="L4137" s="65">
        <v>811152</v>
      </c>
      <c r="M4137" t="s">
        <v>3113</v>
      </c>
    </row>
    <row r="4138" spans="12:13">
      <c r="L4138" s="65">
        <v>811153</v>
      </c>
      <c r="M4138" t="s">
        <v>3114</v>
      </c>
    </row>
    <row r="4139" spans="12:13">
      <c r="L4139" s="65">
        <v>811154</v>
      </c>
      <c r="M4139" t="s">
        <v>3115</v>
      </c>
    </row>
    <row r="4140" spans="12:13">
      <c r="L4140" s="65">
        <v>811160</v>
      </c>
      <c r="M4140" t="s">
        <v>3116</v>
      </c>
    </row>
    <row r="4141" spans="12:13">
      <c r="L4141" s="65">
        <v>811161</v>
      </c>
      <c r="M4141" t="s">
        <v>3117</v>
      </c>
    </row>
    <row r="4142" spans="12:13">
      <c r="L4142" s="65">
        <v>811162</v>
      </c>
      <c r="M4142" t="s">
        <v>3118</v>
      </c>
    </row>
    <row r="4143" spans="12:13">
      <c r="L4143" s="65">
        <v>811165</v>
      </c>
      <c r="M4143" t="s">
        <v>3119</v>
      </c>
    </row>
    <row r="4144" spans="12:13">
      <c r="L4144" s="65">
        <v>811170</v>
      </c>
      <c r="M4144" t="s">
        <v>3120</v>
      </c>
    </row>
    <row r="4145" spans="12:13">
      <c r="L4145" s="65">
        <v>811171</v>
      </c>
      <c r="M4145" t="s">
        <v>3121</v>
      </c>
    </row>
    <row r="4146" spans="12:13">
      <c r="L4146" s="65">
        <v>811172</v>
      </c>
      <c r="M4146" t="s">
        <v>3122</v>
      </c>
    </row>
    <row r="4147" spans="12:13">
      <c r="L4147" s="65">
        <v>812000</v>
      </c>
      <c r="M4147" t="s">
        <v>3123</v>
      </c>
    </row>
    <row r="4148" spans="12:13">
      <c r="L4148" s="65">
        <v>812100</v>
      </c>
      <c r="M4148" t="s">
        <v>3123</v>
      </c>
    </row>
    <row r="4149" spans="12:13">
      <c r="L4149" s="65">
        <v>812120</v>
      </c>
      <c r="M4149" t="s">
        <v>3124</v>
      </c>
    </row>
    <row r="4150" spans="12:13">
      <c r="L4150" s="65">
        <v>812121</v>
      </c>
      <c r="M4150" t="s">
        <v>3124</v>
      </c>
    </row>
    <row r="4151" spans="12:13">
      <c r="L4151" s="65">
        <v>812130</v>
      </c>
      <c r="M4151" t="s">
        <v>3125</v>
      </c>
    </row>
    <row r="4152" spans="12:13">
      <c r="L4152" s="65">
        <v>812131</v>
      </c>
      <c r="M4152" t="s">
        <v>3126</v>
      </c>
    </row>
    <row r="4153" spans="12:13">
      <c r="L4153" s="65">
        <v>812132</v>
      </c>
      <c r="M4153" t="s">
        <v>3127</v>
      </c>
    </row>
    <row r="4154" spans="12:13">
      <c r="L4154" s="65">
        <v>812140</v>
      </c>
      <c r="M4154" t="s">
        <v>3128</v>
      </c>
    </row>
    <row r="4155" spans="12:13">
      <c r="L4155" s="65">
        <v>812141</v>
      </c>
      <c r="M4155" t="s">
        <v>3128</v>
      </c>
    </row>
    <row r="4156" spans="12:13">
      <c r="L4156" s="65">
        <v>812150</v>
      </c>
      <c r="M4156" t="s">
        <v>3129</v>
      </c>
    </row>
    <row r="4157" spans="12:13">
      <c r="L4157" s="65">
        <v>812151</v>
      </c>
      <c r="M4157" t="s">
        <v>3129</v>
      </c>
    </row>
    <row r="4158" spans="12:13">
      <c r="L4158" s="65">
        <v>812160</v>
      </c>
      <c r="M4158" t="s">
        <v>3130</v>
      </c>
    </row>
    <row r="4159" spans="12:13">
      <c r="L4159" s="65">
        <v>812161</v>
      </c>
      <c r="M4159" t="s">
        <v>3131</v>
      </c>
    </row>
    <row r="4160" spans="12:13">
      <c r="L4160" s="65">
        <v>812162</v>
      </c>
      <c r="M4160" t="s">
        <v>3132</v>
      </c>
    </row>
    <row r="4161" spans="12:13">
      <c r="L4161" s="65">
        <v>812165</v>
      </c>
      <c r="M4161" t="s">
        <v>3133</v>
      </c>
    </row>
    <row r="4162" spans="12:13">
      <c r="L4162" s="65">
        <v>813000</v>
      </c>
      <c r="M4162" t="s">
        <v>3134</v>
      </c>
    </row>
    <row r="4163" spans="12:13">
      <c r="L4163" s="65">
        <v>813100</v>
      </c>
      <c r="M4163" t="s">
        <v>3134</v>
      </c>
    </row>
    <row r="4164" spans="12:13">
      <c r="L4164" s="65">
        <v>813120</v>
      </c>
      <c r="M4164" t="s">
        <v>3135</v>
      </c>
    </row>
    <row r="4165" spans="12:13">
      <c r="L4165" s="65">
        <v>813121</v>
      </c>
      <c r="M4165" t="s">
        <v>3135</v>
      </c>
    </row>
    <row r="4166" spans="12:13">
      <c r="L4166" s="65">
        <v>813130</v>
      </c>
      <c r="M4166" t="s">
        <v>3136</v>
      </c>
    </row>
    <row r="4167" spans="12:13">
      <c r="L4167" s="65">
        <v>813131</v>
      </c>
      <c r="M4167" t="s">
        <v>3137</v>
      </c>
    </row>
    <row r="4168" spans="12:13">
      <c r="L4168" s="65">
        <v>813132</v>
      </c>
      <c r="M4168" t="s">
        <v>3138</v>
      </c>
    </row>
    <row r="4169" spans="12:13">
      <c r="L4169" s="65">
        <v>813140</v>
      </c>
      <c r="M4169" t="s">
        <v>3139</v>
      </c>
    </row>
    <row r="4170" spans="12:13">
      <c r="L4170" s="65">
        <v>813141</v>
      </c>
      <c r="M4170" t="s">
        <v>3139</v>
      </c>
    </row>
    <row r="4171" spans="12:13">
      <c r="L4171" s="65">
        <v>813150</v>
      </c>
      <c r="M4171" t="s">
        <v>3140</v>
      </c>
    </row>
    <row r="4172" spans="12:13">
      <c r="L4172" s="65">
        <v>813151</v>
      </c>
      <c r="M4172" t="s">
        <v>3140</v>
      </c>
    </row>
    <row r="4173" spans="12:13">
      <c r="L4173" s="65">
        <v>813160</v>
      </c>
      <c r="M4173" t="s">
        <v>3141</v>
      </c>
    </row>
    <row r="4174" spans="12:13">
      <c r="L4174" s="65">
        <v>813161</v>
      </c>
      <c r="M4174" t="s">
        <v>3142</v>
      </c>
    </row>
    <row r="4175" spans="12:13">
      <c r="L4175" s="65">
        <v>813162</v>
      </c>
      <c r="M4175" t="s">
        <v>3143</v>
      </c>
    </row>
    <row r="4176" spans="12:13">
      <c r="L4176" s="65">
        <v>813165</v>
      </c>
      <c r="M4176" t="s">
        <v>3144</v>
      </c>
    </row>
    <row r="4177" spans="12:13">
      <c r="L4177" s="65">
        <v>820000</v>
      </c>
      <c r="M4177" t="s">
        <v>3145</v>
      </c>
    </row>
    <row r="4178" spans="12:13">
      <c r="L4178" s="65">
        <v>821000</v>
      </c>
      <c r="M4178" t="s">
        <v>3146</v>
      </c>
    </row>
    <row r="4179" spans="12:13">
      <c r="L4179" s="65">
        <v>821100</v>
      </c>
      <c r="M4179" t="s">
        <v>3146</v>
      </c>
    </row>
    <row r="4180" spans="12:13">
      <c r="L4180" s="65">
        <v>821120</v>
      </c>
      <c r="M4180" t="s">
        <v>3147</v>
      </c>
    </row>
    <row r="4181" spans="12:13">
      <c r="L4181" s="65">
        <v>821121</v>
      </c>
      <c r="M4181" t="s">
        <v>3147</v>
      </c>
    </row>
    <row r="4182" spans="12:13">
      <c r="L4182" s="65">
        <v>821130</v>
      </c>
      <c r="M4182" t="s">
        <v>3148</v>
      </c>
    </row>
    <row r="4183" spans="12:13">
      <c r="L4183" s="65">
        <v>821131</v>
      </c>
      <c r="M4183" t="s">
        <v>3149</v>
      </c>
    </row>
    <row r="4184" spans="12:13">
      <c r="L4184" s="65">
        <v>821132</v>
      </c>
      <c r="M4184" t="s">
        <v>3150</v>
      </c>
    </row>
    <row r="4185" spans="12:13">
      <c r="L4185" s="65">
        <v>821140</v>
      </c>
      <c r="M4185" t="s">
        <v>3151</v>
      </c>
    </row>
    <row r="4186" spans="12:13">
      <c r="L4186" s="65">
        <v>821141</v>
      </c>
      <c r="M4186" t="s">
        <v>3151</v>
      </c>
    </row>
    <row r="4187" spans="12:13">
      <c r="L4187" s="65">
        <v>821150</v>
      </c>
      <c r="M4187" t="s">
        <v>3152</v>
      </c>
    </row>
    <row r="4188" spans="12:13">
      <c r="L4188" s="65">
        <v>821151</v>
      </c>
      <c r="M4188" t="s">
        <v>3152</v>
      </c>
    </row>
    <row r="4189" spans="12:13">
      <c r="L4189" s="65">
        <v>821160</v>
      </c>
      <c r="M4189" t="s">
        <v>3153</v>
      </c>
    </row>
    <row r="4190" spans="12:13">
      <c r="L4190" s="65">
        <v>821161</v>
      </c>
      <c r="M4190" t="s">
        <v>3154</v>
      </c>
    </row>
    <row r="4191" spans="12:13">
      <c r="L4191" s="65">
        <v>821162</v>
      </c>
      <c r="M4191" t="s">
        <v>3155</v>
      </c>
    </row>
    <row r="4192" spans="12:13">
      <c r="L4192" s="65">
        <v>821165</v>
      </c>
      <c r="M4192" t="s">
        <v>3156</v>
      </c>
    </row>
    <row r="4193" spans="12:13">
      <c r="L4193" s="65">
        <v>822000</v>
      </c>
      <c r="M4193" t="s">
        <v>3157</v>
      </c>
    </row>
    <row r="4194" spans="12:13">
      <c r="L4194" s="65">
        <v>822100</v>
      </c>
      <c r="M4194" t="s">
        <v>3157</v>
      </c>
    </row>
    <row r="4195" spans="12:13">
      <c r="L4195" s="65">
        <v>822120</v>
      </c>
      <c r="M4195" t="s">
        <v>3158</v>
      </c>
    </row>
    <row r="4196" spans="12:13">
      <c r="L4196" s="65">
        <v>822121</v>
      </c>
      <c r="M4196" t="s">
        <v>3158</v>
      </c>
    </row>
    <row r="4197" spans="12:13">
      <c r="L4197" s="65">
        <v>822130</v>
      </c>
      <c r="M4197" t="s">
        <v>3159</v>
      </c>
    </row>
    <row r="4198" spans="12:13">
      <c r="L4198" s="65">
        <v>822131</v>
      </c>
      <c r="M4198" t="s">
        <v>3160</v>
      </c>
    </row>
    <row r="4199" spans="12:13">
      <c r="L4199" s="65">
        <v>822132</v>
      </c>
      <c r="M4199" t="s">
        <v>3161</v>
      </c>
    </row>
    <row r="4200" spans="12:13">
      <c r="L4200" s="65">
        <v>822140</v>
      </c>
      <c r="M4200" t="s">
        <v>3162</v>
      </c>
    </row>
    <row r="4201" spans="12:13">
      <c r="L4201" s="65">
        <v>822141</v>
      </c>
      <c r="M4201" t="s">
        <v>3162</v>
      </c>
    </row>
    <row r="4202" spans="12:13">
      <c r="L4202" s="65">
        <v>822150</v>
      </c>
      <c r="M4202" t="s">
        <v>3163</v>
      </c>
    </row>
    <row r="4203" spans="12:13">
      <c r="L4203" s="65">
        <v>822151</v>
      </c>
      <c r="M4203" t="s">
        <v>3163</v>
      </c>
    </row>
    <row r="4204" spans="12:13">
      <c r="L4204" s="65">
        <v>822160</v>
      </c>
      <c r="M4204" t="s">
        <v>3164</v>
      </c>
    </row>
    <row r="4205" spans="12:13">
      <c r="L4205" s="65">
        <v>822161</v>
      </c>
      <c r="M4205" t="s">
        <v>3165</v>
      </c>
    </row>
    <row r="4206" spans="12:13">
      <c r="L4206" s="65">
        <v>822162</v>
      </c>
      <c r="M4206" t="s">
        <v>3166</v>
      </c>
    </row>
    <row r="4207" spans="12:13">
      <c r="L4207" s="65">
        <v>822165</v>
      </c>
      <c r="M4207" t="s">
        <v>3167</v>
      </c>
    </row>
    <row r="4208" spans="12:13">
      <c r="L4208" s="65">
        <v>823000</v>
      </c>
      <c r="M4208" t="s">
        <v>3168</v>
      </c>
    </row>
    <row r="4209" spans="12:13">
      <c r="L4209" s="65">
        <v>823100</v>
      </c>
      <c r="M4209" t="s">
        <v>3168</v>
      </c>
    </row>
    <row r="4210" spans="12:13">
      <c r="L4210" s="65">
        <v>823120</v>
      </c>
      <c r="M4210" t="s">
        <v>3169</v>
      </c>
    </row>
    <row r="4211" spans="12:13">
      <c r="L4211" s="65">
        <v>823121</v>
      </c>
      <c r="M4211" t="s">
        <v>3169</v>
      </c>
    </row>
    <row r="4212" spans="12:13">
      <c r="L4212" s="65">
        <v>823130</v>
      </c>
      <c r="M4212" t="s">
        <v>3170</v>
      </c>
    </row>
    <row r="4213" spans="12:13">
      <c r="L4213" s="65">
        <v>823131</v>
      </c>
      <c r="M4213" t="s">
        <v>3171</v>
      </c>
    </row>
    <row r="4214" spans="12:13">
      <c r="L4214" s="65">
        <v>823132</v>
      </c>
      <c r="M4214" t="s">
        <v>3172</v>
      </c>
    </row>
    <row r="4215" spans="12:13">
      <c r="L4215" s="65">
        <v>823140</v>
      </c>
      <c r="M4215" t="s">
        <v>3173</v>
      </c>
    </row>
    <row r="4216" spans="12:13">
      <c r="L4216" s="65">
        <v>823141</v>
      </c>
      <c r="M4216" t="s">
        <v>3173</v>
      </c>
    </row>
    <row r="4217" spans="12:13">
      <c r="L4217" s="65">
        <v>823150</v>
      </c>
      <c r="M4217" t="s">
        <v>3174</v>
      </c>
    </row>
    <row r="4218" spans="12:13">
      <c r="L4218" s="65">
        <v>823151</v>
      </c>
      <c r="M4218" t="s">
        <v>3174</v>
      </c>
    </row>
    <row r="4219" spans="12:13">
      <c r="L4219" s="65">
        <v>823160</v>
      </c>
      <c r="M4219" t="s">
        <v>3175</v>
      </c>
    </row>
    <row r="4220" spans="12:13">
      <c r="L4220" s="65">
        <v>823161</v>
      </c>
      <c r="M4220" t="s">
        <v>3176</v>
      </c>
    </row>
    <row r="4221" spans="12:13">
      <c r="L4221" s="65">
        <v>823162</v>
      </c>
      <c r="M4221" t="s">
        <v>3177</v>
      </c>
    </row>
    <row r="4222" spans="12:13">
      <c r="L4222" s="65">
        <v>823165</v>
      </c>
      <c r="M4222" t="s">
        <v>3178</v>
      </c>
    </row>
    <row r="4223" spans="12:13">
      <c r="L4223" s="65">
        <v>830000</v>
      </c>
      <c r="M4223" t="s">
        <v>3179</v>
      </c>
    </row>
    <row r="4224" spans="12:13">
      <c r="L4224" s="65">
        <v>831000</v>
      </c>
      <c r="M4224" t="s">
        <v>3179</v>
      </c>
    </row>
    <row r="4225" spans="12:13">
      <c r="L4225" s="65">
        <v>831100</v>
      </c>
      <c r="M4225" t="s">
        <v>3179</v>
      </c>
    </row>
    <row r="4226" spans="12:13">
      <c r="L4226" s="65">
        <v>831120</v>
      </c>
      <c r="M4226" t="s">
        <v>3180</v>
      </c>
    </row>
    <row r="4227" spans="12:13">
      <c r="L4227" s="65">
        <v>831121</v>
      </c>
      <c r="M4227" t="s">
        <v>3180</v>
      </c>
    </row>
    <row r="4228" spans="12:13">
      <c r="L4228" s="65">
        <v>831130</v>
      </c>
      <c r="M4228" t="s">
        <v>3181</v>
      </c>
    </row>
    <row r="4229" spans="12:13">
      <c r="L4229" s="65">
        <v>831131</v>
      </c>
      <c r="M4229" t="s">
        <v>3182</v>
      </c>
    </row>
    <row r="4230" spans="12:13">
      <c r="L4230" s="65">
        <v>831132</v>
      </c>
      <c r="M4230" t="s">
        <v>3183</v>
      </c>
    </row>
    <row r="4231" spans="12:13">
      <c r="L4231" s="65">
        <v>831140</v>
      </c>
      <c r="M4231" t="s">
        <v>3184</v>
      </c>
    </row>
    <row r="4232" spans="12:13">
      <c r="L4232" s="65">
        <v>831141</v>
      </c>
      <c r="M4232" t="s">
        <v>3184</v>
      </c>
    </row>
    <row r="4233" spans="12:13">
      <c r="L4233" s="65">
        <v>831150</v>
      </c>
      <c r="M4233" t="s">
        <v>3185</v>
      </c>
    </row>
    <row r="4234" spans="12:13">
      <c r="L4234" s="65">
        <v>831151</v>
      </c>
      <c r="M4234" t="s">
        <v>3185</v>
      </c>
    </row>
    <row r="4235" spans="12:13">
      <c r="L4235" s="65">
        <v>831160</v>
      </c>
      <c r="M4235" t="s">
        <v>3186</v>
      </c>
    </row>
    <row r="4236" spans="12:13">
      <c r="L4236" s="65">
        <v>831161</v>
      </c>
      <c r="M4236" t="s">
        <v>3187</v>
      </c>
    </row>
    <row r="4237" spans="12:13">
      <c r="L4237" s="65">
        <v>831162</v>
      </c>
      <c r="M4237" t="s">
        <v>3188</v>
      </c>
    </row>
    <row r="4238" spans="12:13">
      <c r="L4238" s="65">
        <v>831165</v>
      </c>
      <c r="M4238" t="s">
        <v>3189</v>
      </c>
    </row>
    <row r="4239" spans="12:13">
      <c r="L4239" s="65">
        <v>840000</v>
      </c>
      <c r="M4239" t="s">
        <v>3190</v>
      </c>
    </row>
    <row r="4240" spans="12:13">
      <c r="L4240" s="65">
        <v>841000</v>
      </c>
      <c r="M4240" t="s">
        <v>3191</v>
      </c>
    </row>
    <row r="4241" spans="12:13">
      <c r="L4241" s="65">
        <v>841100</v>
      </c>
      <c r="M4241" t="s">
        <v>3191</v>
      </c>
    </row>
    <row r="4242" spans="12:13">
      <c r="L4242" s="65">
        <v>841120</v>
      </c>
      <c r="M4242" t="s">
        <v>3192</v>
      </c>
    </row>
    <row r="4243" spans="12:13">
      <c r="L4243" s="65">
        <v>841121</v>
      </c>
      <c r="M4243" t="s">
        <v>3192</v>
      </c>
    </row>
    <row r="4244" spans="12:13">
      <c r="L4244" s="65">
        <v>841130</v>
      </c>
      <c r="M4244" t="s">
        <v>3193</v>
      </c>
    </row>
    <row r="4245" spans="12:13">
      <c r="L4245" s="65">
        <v>841131</v>
      </c>
      <c r="M4245" t="s">
        <v>3193</v>
      </c>
    </row>
    <row r="4246" spans="12:13">
      <c r="L4246" s="65">
        <v>841140</v>
      </c>
      <c r="M4246" t="s">
        <v>3194</v>
      </c>
    </row>
    <row r="4247" spans="12:13">
      <c r="L4247" s="65">
        <v>841141</v>
      </c>
      <c r="M4247" t="s">
        <v>3194</v>
      </c>
    </row>
    <row r="4248" spans="12:13">
      <c r="L4248" s="65">
        <v>841150</v>
      </c>
      <c r="M4248" t="s">
        <v>3195</v>
      </c>
    </row>
    <row r="4249" spans="12:13">
      <c r="L4249" s="65">
        <v>841151</v>
      </c>
      <c r="M4249" t="s">
        <v>3195</v>
      </c>
    </row>
    <row r="4250" spans="12:13">
      <c r="L4250" s="65">
        <v>841160</v>
      </c>
      <c r="M4250" t="s">
        <v>3196</v>
      </c>
    </row>
    <row r="4251" spans="12:13">
      <c r="L4251" s="65">
        <v>841161</v>
      </c>
      <c r="M4251" t="s">
        <v>3197</v>
      </c>
    </row>
    <row r="4252" spans="12:13">
      <c r="L4252" s="65">
        <v>841162</v>
      </c>
      <c r="M4252" t="s">
        <v>3198</v>
      </c>
    </row>
    <row r="4253" spans="12:13">
      <c r="L4253" s="65">
        <v>841165</v>
      </c>
      <c r="M4253" t="s">
        <v>3199</v>
      </c>
    </row>
    <row r="4254" spans="12:13">
      <c r="L4254" s="65">
        <v>842000</v>
      </c>
      <c r="M4254" t="s">
        <v>3200</v>
      </c>
    </row>
    <row r="4255" spans="12:13">
      <c r="L4255" s="65">
        <v>842100</v>
      </c>
      <c r="M4255" t="s">
        <v>3200</v>
      </c>
    </row>
    <row r="4256" spans="12:13">
      <c r="L4256" s="65">
        <v>842120</v>
      </c>
      <c r="M4256" t="s">
        <v>3201</v>
      </c>
    </row>
    <row r="4257" spans="12:13">
      <c r="L4257" s="65">
        <v>842121</v>
      </c>
      <c r="M4257" t="s">
        <v>3201</v>
      </c>
    </row>
    <row r="4258" spans="12:13">
      <c r="L4258" s="65">
        <v>842130</v>
      </c>
      <c r="M4258" t="s">
        <v>3202</v>
      </c>
    </row>
    <row r="4259" spans="12:13">
      <c r="L4259" s="65">
        <v>842131</v>
      </c>
      <c r="M4259" t="s">
        <v>3202</v>
      </c>
    </row>
    <row r="4260" spans="12:13">
      <c r="L4260" s="65">
        <v>842140</v>
      </c>
      <c r="M4260" t="s">
        <v>3203</v>
      </c>
    </row>
    <row r="4261" spans="12:13">
      <c r="L4261" s="65">
        <v>842141</v>
      </c>
      <c r="M4261" t="s">
        <v>3203</v>
      </c>
    </row>
    <row r="4262" spans="12:13">
      <c r="L4262" s="65">
        <v>842150</v>
      </c>
      <c r="M4262" t="s">
        <v>3204</v>
      </c>
    </row>
    <row r="4263" spans="12:13">
      <c r="L4263" s="65">
        <v>842151</v>
      </c>
      <c r="M4263" t="s">
        <v>3204</v>
      </c>
    </row>
    <row r="4264" spans="12:13">
      <c r="L4264" s="65">
        <v>842160</v>
      </c>
      <c r="M4264" t="s">
        <v>3205</v>
      </c>
    </row>
    <row r="4265" spans="12:13">
      <c r="L4265" s="65">
        <v>842161</v>
      </c>
      <c r="M4265" t="s">
        <v>3206</v>
      </c>
    </row>
    <row r="4266" spans="12:13">
      <c r="L4266" s="65">
        <v>842162</v>
      </c>
      <c r="M4266" t="s">
        <v>3207</v>
      </c>
    </row>
    <row r="4267" spans="12:13">
      <c r="L4267" s="65">
        <v>842165</v>
      </c>
      <c r="M4267" t="s">
        <v>3208</v>
      </c>
    </row>
    <row r="4268" spans="12:13">
      <c r="L4268" s="65">
        <v>843000</v>
      </c>
      <c r="M4268" t="s">
        <v>3209</v>
      </c>
    </row>
    <row r="4269" spans="12:13">
      <c r="L4269" s="65">
        <v>843100</v>
      </c>
      <c r="M4269" t="s">
        <v>3209</v>
      </c>
    </row>
    <row r="4270" spans="12:13">
      <c r="L4270" s="65">
        <v>843120</v>
      </c>
      <c r="M4270" t="s">
        <v>3210</v>
      </c>
    </row>
    <row r="4271" spans="12:13">
      <c r="L4271" s="65">
        <v>843121</v>
      </c>
      <c r="M4271" t="s">
        <v>3210</v>
      </c>
    </row>
    <row r="4272" spans="12:13">
      <c r="L4272" s="65">
        <v>843130</v>
      </c>
      <c r="M4272" t="s">
        <v>3211</v>
      </c>
    </row>
    <row r="4273" spans="12:13">
      <c r="L4273" s="65">
        <v>843131</v>
      </c>
      <c r="M4273" t="s">
        <v>3211</v>
      </c>
    </row>
    <row r="4274" spans="12:13">
      <c r="L4274" s="65">
        <v>843140</v>
      </c>
      <c r="M4274" t="s">
        <v>3212</v>
      </c>
    </row>
    <row r="4275" spans="12:13">
      <c r="L4275" s="65">
        <v>843141</v>
      </c>
      <c r="M4275" t="s">
        <v>3212</v>
      </c>
    </row>
    <row r="4276" spans="12:13">
      <c r="L4276" s="65">
        <v>843150</v>
      </c>
      <c r="M4276" t="s">
        <v>3213</v>
      </c>
    </row>
    <row r="4277" spans="12:13">
      <c r="L4277" s="65">
        <v>843151</v>
      </c>
      <c r="M4277" t="s">
        <v>3213</v>
      </c>
    </row>
    <row r="4278" spans="12:13">
      <c r="L4278" s="65">
        <v>843160</v>
      </c>
      <c r="M4278" t="s">
        <v>3214</v>
      </c>
    </row>
    <row r="4279" spans="12:13">
      <c r="L4279" s="65">
        <v>843161</v>
      </c>
      <c r="M4279" t="s">
        <v>3215</v>
      </c>
    </row>
    <row r="4280" spans="12:13">
      <c r="L4280" s="65">
        <v>843162</v>
      </c>
      <c r="M4280" t="s">
        <v>3216</v>
      </c>
    </row>
    <row r="4281" spans="12:13">
      <c r="L4281" s="65">
        <v>843165</v>
      </c>
      <c r="M4281" t="s">
        <v>3217</v>
      </c>
    </row>
    <row r="4282" spans="12:13">
      <c r="L4282" s="65">
        <v>900000</v>
      </c>
      <c r="M4282" t="s">
        <v>3219</v>
      </c>
    </row>
    <row r="4283" spans="12:13">
      <c r="L4283" s="65">
        <v>910000</v>
      </c>
      <c r="M4283" t="s">
        <v>3221</v>
      </c>
    </row>
    <row r="4284" spans="12:13">
      <c r="L4284" s="65">
        <v>911000</v>
      </c>
      <c r="M4284" t="s">
        <v>3222</v>
      </c>
    </row>
    <row r="4285" spans="12:13">
      <c r="L4285" s="65">
        <v>911100</v>
      </c>
      <c r="M4285" t="s">
        <v>3223</v>
      </c>
    </row>
    <row r="4286" spans="12:13">
      <c r="L4286" s="65">
        <v>911120</v>
      </c>
      <c r="M4286" t="s">
        <v>3224</v>
      </c>
    </row>
    <row r="4287" spans="12:13">
      <c r="L4287" s="65">
        <v>911121</v>
      </c>
      <c r="M4287" t="s">
        <v>3224</v>
      </c>
    </row>
    <row r="4288" spans="12:13">
      <c r="L4288" s="65">
        <v>911130</v>
      </c>
      <c r="M4288" t="s">
        <v>3225</v>
      </c>
    </row>
    <row r="4289" spans="12:13">
      <c r="L4289" s="65">
        <v>911131</v>
      </c>
      <c r="M4289" t="s">
        <v>3226</v>
      </c>
    </row>
    <row r="4290" spans="12:13">
      <c r="L4290" s="65">
        <v>911132</v>
      </c>
      <c r="M4290" t="s">
        <v>3227</v>
      </c>
    </row>
    <row r="4291" spans="12:13">
      <c r="L4291" s="65">
        <v>911140</v>
      </c>
      <c r="M4291" t="s">
        <v>3228</v>
      </c>
    </row>
    <row r="4292" spans="12:13">
      <c r="L4292" s="65">
        <v>911141</v>
      </c>
      <c r="M4292" t="s">
        <v>3228</v>
      </c>
    </row>
    <row r="4293" spans="12:13">
      <c r="L4293" s="65">
        <v>911150</v>
      </c>
      <c r="M4293" t="s">
        <v>3229</v>
      </c>
    </row>
    <row r="4294" spans="12:13">
      <c r="L4294" s="65">
        <v>911151</v>
      </c>
      <c r="M4294" t="s">
        <v>3229</v>
      </c>
    </row>
    <row r="4295" spans="12:13">
      <c r="L4295" s="65">
        <v>911160</v>
      </c>
      <c r="M4295" t="s">
        <v>3230</v>
      </c>
    </row>
    <row r="4296" spans="12:13">
      <c r="L4296" s="65">
        <v>911161</v>
      </c>
      <c r="M4296" t="s">
        <v>3231</v>
      </c>
    </row>
    <row r="4297" spans="12:13">
      <c r="L4297" s="65">
        <v>911162</v>
      </c>
      <c r="M4297" t="s">
        <v>3232</v>
      </c>
    </row>
    <row r="4298" spans="12:13">
      <c r="L4298" s="65">
        <v>911165</v>
      </c>
      <c r="M4298" t="s">
        <v>3233</v>
      </c>
    </row>
    <row r="4299" spans="12:13">
      <c r="L4299" s="65">
        <v>911200</v>
      </c>
      <c r="M4299" t="s">
        <v>3234</v>
      </c>
    </row>
    <row r="4300" spans="12:13">
      <c r="L4300" s="65">
        <v>911220</v>
      </c>
      <c r="M4300" t="s">
        <v>3235</v>
      </c>
    </row>
    <row r="4301" spans="12:13">
      <c r="L4301" s="65">
        <v>911221</v>
      </c>
      <c r="M4301" t="s">
        <v>3235</v>
      </c>
    </row>
    <row r="4302" spans="12:13">
      <c r="L4302" s="65">
        <v>911230</v>
      </c>
      <c r="M4302" t="s">
        <v>3236</v>
      </c>
    </row>
    <row r="4303" spans="12:13">
      <c r="L4303" s="65">
        <v>911231</v>
      </c>
      <c r="M4303" t="s">
        <v>3237</v>
      </c>
    </row>
    <row r="4304" spans="12:13">
      <c r="L4304" s="65">
        <v>911232</v>
      </c>
      <c r="M4304" t="s">
        <v>3238</v>
      </c>
    </row>
    <row r="4305" spans="12:13">
      <c r="L4305" s="65">
        <v>911240</v>
      </c>
      <c r="M4305" t="s">
        <v>3239</v>
      </c>
    </row>
    <row r="4306" spans="12:13">
      <c r="L4306" s="65">
        <v>911241</v>
      </c>
      <c r="M4306" t="s">
        <v>3239</v>
      </c>
    </row>
    <row r="4307" spans="12:13">
      <c r="L4307" s="65">
        <v>911250</v>
      </c>
      <c r="M4307" t="s">
        <v>3240</v>
      </c>
    </row>
    <row r="4308" spans="12:13">
      <c r="L4308" s="65">
        <v>911251</v>
      </c>
      <c r="M4308" t="s">
        <v>3240</v>
      </c>
    </row>
    <row r="4309" spans="12:13">
      <c r="L4309" s="65">
        <v>911260</v>
      </c>
      <c r="M4309" t="s">
        <v>3241</v>
      </c>
    </row>
    <row r="4310" spans="12:13">
      <c r="L4310" s="65">
        <v>911261</v>
      </c>
      <c r="M4310" t="s">
        <v>3242</v>
      </c>
    </row>
    <row r="4311" spans="12:13">
      <c r="L4311" s="65">
        <v>911262</v>
      </c>
      <c r="M4311" t="s">
        <v>3243</v>
      </c>
    </row>
    <row r="4312" spans="12:13">
      <c r="L4312" s="65">
        <v>911265</v>
      </c>
      <c r="M4312" t="s">
        <v>3244</v>
      </c>
    </row>
    <row r="4313" spans="12:13">
      <c r="L4313" s="65">
        <v>911300</v>
      </c>
      <c r="M4313" t="s">
        <v>3245</v>
      </c>
    </row>
    <row r="4314" spans="12:13">
      <c r="L4314" s="65">
        <v>911320</v>
      </c>
      <c r="M4314" t="s">
        <v>3246</v>
      </c>
    </row>
    <row r="4315" spans="12:13">
      <c r="L4315" s="65">
        <v>911321</v>
      </c>
      <c r="M4315" t="s">
        <v>3246</v>
      </c>
    </row>
    <row r="4316" spans="12:13">
      <c r="L4316" s="65">
        <v>911330</v>
      </c>
      <c r="M4316" t="s">
        <v>3247</v>
      </c>
    </row>
    <row r="4317" spans="12:13">
      <c r="L4317" s="65">
        <v>911331</v>
      </c>
      <c r="M4317" t="s">
        <v>3247</v>
      </c>
    </row>
    <row r="4318" spans="12:13">
      <c r="L4318" s="65">
        <v>911340</v>
      </c>
      <c r="M4318" t="s">
        <v>3248</v>
      </c>
    </row>
    <row r="4319" spans="12:13">
      <c r="L4319" s="65">
        <v>911341</v>
      </c>
      <c r="M4319" t="s">
        <v>3248</v>
      </c>
    </row>
    <row r="4320" spans="12:13">
      <c r="L4320" s="65">
        <v>911350</v>
      </c>
      <c r="M4320" t="s">
        <v>3249</v>
      </c>
    </row>
    <row r="4321" spans="12:13">
      <c r="L4321" s="65">
        <v>911351</v>
      </c>
      <c r="M4321" t="s">
        <v>3249</v>
      </c>
    </row>
    <row r="4322" spans="12:13">
      <c r="L4322" s="65">
        <v>911360</v>
      </c>
      <c r="M4322" t="s">
        <v>3250</v>
      </c>
    </row>
    <row r="4323" spans="12:13">
      <c r="L4323" s="65">
        <v>911361</v>
      </c>
      <c r="M4323" t="s">
        <v>3251</v>
      </c>
    </row>
    <row r="4324" spans="12:13">
      <c r="L4324" s="65">
        <v>911362</v>
      </c>
      <c r="M4324" t="s">
        <v>3252</v>
      </c>
    </row>
    <row r="4325" spans="12:13">
      <c r="L4325" s="65">
        <v>911365</v>
      </c>
      <c r="M4325" t="s">
        <v>3253</v>
      </c>
    </row>
    <row r="4326" spans="12:13">
      <c r="L4326" s="65">
        <v>911400</v>
      </c>
      <c r="M4326" t="s">
        <v>3254</v>
      </c>
    </row>
    <row r="4327" spans="12:13">
      <c r="L4327" s="65">
        <v>911420</v>
      </c>
      <c r="M4327" t="s">
        <v>3255</v>
      </c>
    </row>
    <row r="4328" spans="12:13">
      <c r="L4328" s="65">
        <v>911421</v>
      </c>
      <c r="M4328" t="s">
        <v>3255</v>
      </c>
    </row>
    <row r="4329" spans="12:13">
      <c r="L4329" s="65">
        <v>911430</v>
      </c>
      <c r="M4329" t="s">
        <v>3256</v>
      </c>
    </row>
    <row r="4330" spans="12:13">
      <c r="L4330" s="65">
        <v>911431</v>
      </c>
      <c r="M4330" t="s">
        <v>3257</v>
      </c>
    </row>
    <row r="4331" spans="12:13">
      <c r="L4331" s="65">
        <v>911432</v>
      </c>
      <c r="M4331" t="s">
        <v>3258</v>
      </c>
    </row>
    <row r="4332" spans="12:13">
      <c r="L4332" s="65">
        <v>911440</v>
      </c>
      <c r="M4332" t="s">
        <v>3259</v>
      </c>
    </row>
    <row r="4333" spans="12:13">
      <c r="L4333" s="65">
        <v>911441</v>
      </c>
      <c r="M4333" t="s">
        <v>3259</v>
      </c>
    </row>
    <row r="4334" spans="12:13">
      <c r="L4334" s="65">
        <v>911450</v>
      </c>
      <c r="M4334" t="s">
        <v>3261</v>
      </c>
    </row>
    <row r="4335" spans="12:13">
      <c r="L4335" s="65">
        <v>911451</v>
      </c>
      <c r="M4335" t="s">
        <v>3261</v>
      </c>
    </row>
    <row r="4336" spans="12:13">
      <c r="L4336" s="65">
        <v>911460</v>
      </c>
      <c r="M4336" t="s">
        <v>3262</v>
      </c>
    </row>
    <row r="4337" spans="12:13">
      <c r="L4337" s="65">
        <v>911461</v>
      </c>
      <c r="M4337" t="s">
        <v>3263</v>
      </c>
    </row>
    <row r="4338" spans="12:13">
      <c r="L4338" s="65">
        <v>911462</v>
      </c>
      <c r="M4338" t="s">
        <v>3264</v>
      </c>
    </row>
    <row r="4339" spans="12:13">
      <c r="L4339" s="65">
        <v>911465</v>
      </c>
      <c r="M4339" t="s">
        <v>3265</v>
      </c>
    </row>
    <row r="4340" spans="12:13">
      <c r="L4340" s="65">
        <v>911500</v>
      </c>
      <c r="M4340" t="s">
        <v>3266</v>
      </c>
    </row>
    <row r="4341" spans="12:13">
      <c r="L4341" s="65">
        <v>911520</v>
      </c>
      <c r="M4341" t="s">
        <v>3267</v>
      </c>
    </row>
    <row r="4342" spans="12:13">
      <c r="L4342" s="65">
        <v>911521</v>
      </c>
      <c r="M4342" t="s">
        <v>3267</v>
      </c>
    </row>
    <row r="4343" spans="12:13">
      <c r="L4343" s="65">
        <v>911530</v>
      </c>
      <c r="M4343" t="s">
        <v>3268</v>
      </c>
    </row>
    <row r="4344" spans="12:13">
      <c r="L4344" s="65">
        <v>911531</v>
      </c>
      <c r="M4344" t="s">
        <v>3269</v>
      </c>
    </row>
    <row r="4345" spans="12:13">
      <c r="L4345" s="65">
        <v>911532</v>
      </c>
      <c r="M4345" t="s">
        <v>3270</v>
      </c>
    </row>
    <row r="4346" spans="12:13">
      <c r="L4346" s="65">
        <v>911540</v>
      </c>
      <c r="M4346" t="s">
        <v>3271</v>
      </c>
    </row>
    <row r="4347" spans="12:13">
      <c r="L4347" s="65">
        <v>911541</v>
      </c>
      <c r="M4347" t="s">
        <v>3271</v>
      </c>
    </row>
    <row r="4348" spans="12:13">
      <c r="L4348" s="65">
        <v>911550</v>
      </c>
      <c r="M4348" t="s">
        <v>3272</v>
      </c>
    </row>
    <row r="4349" spans="12:13">
      <c r="L4349" s="65">
        <v>911551</v>
      </c>
      <c r="M4349" t="s">
        <v>3272</v>
      </c>
    </row>
    <row r="4350" spans="12:13">
      <c r="L4350" s="65">
        <v>911560</v>
      </c>
      <c r="M4350" t="s">
        <v>3273</v>
      </c>
    </row>
    <row r="4351" spans="12:13">
      <c r="L4351" s="65">
        <v>911561</v>
      </c>
      <c r="M4351" t="s">
        <v>3274</v>
      </c>
    </row>
    <row r="4352" spans="12:13">
      <c r="L4352" s="65">
        <v>911562</v>
      </c>
      <c r="M4352" t="s">
        <v>3275</v>
      </c>
    </row>
    <row r="4353" spans="12:13">
      <c r="L4353" s="65">
        <v>911565</v>
      </c>
      <c r="M4353" t="s">
        <v>3276</v>
      </c>
    </row>
    <row r="4354" spans="12:13">
      <c r="L4354" s="65">
        <v>911600</v>
      </c>
      <c r="M4354" t="s">
        <v>3277</v>
      </c>
    </row>
    <row r="4355" spans="12:13">
      <c r="L4355" s="65">
        <v>911620</v>
      </c>
      <c r="M4355" t="s">
        <v>3278</v>
      </c>
    </row>
    <row r="4356" spans="12:13">
      <c r="L4356" s="65">
        <v>911621</v>
      </c>
      <c r="M4356" t="s">
        <v>3278</v>
      </c>
    </row>
    <row r="4357" spans="12:13">
      <c r="L4357" s="65">
        <v>911630</v>
      </c>
      <c r="M4357" t="s">
        <v>3279</v>
      </c>
    </row>
    <row r="4358" spans="12:13">
      <c r="L4358" s="65">
        <v>911631</v>
      </c>
      <c r="M4358" t="s">
        <v>3279</v>
      </c>
    </row>
    <row r="4359" spans="12:13">
      <c r="L4359" s="65">
        <v>911640</v>
      </c>
      <c r="M4359" t="s">
        <v>3280</v>
      </c>
    </row>
    <row r="4360" spans="12:13">
      <c r="L4360" s="65">
        <v>911641</v>
      </c>
      <c r="M4360" t="s">
        <v>3280</v>
      </c>
    </row>
    <row r="4361" spans="12:13">
      <c r="L4361" s="65">
        <v>911650</v>
      </c>
      <c r="M4361" t="s">
        <v>3281</v>
      </c>
    </row>
    <row r="4362" spans="12:13">
      <c r="L4362" s="65">
        <v>911651</v>
      </c>
      <c r="M4362" t="s">
        <v>3281</v>
      </c>
    </row>
    <row r="4363" spans="12:13">
      <c r="L4363" s="65">
        <v>911660</v>
      </c>
      <c r="M4363" t="s">
        <v>3282</v>
      </c>
    </row>
    <row r="4364" spans="12:13">
      <c r="L4364" s="65">
        <v>911661</v>
      </c>
      <c r="M4364" t="s">
        <v>3283</v>
      </c>
    </row>
    <row r="4365" spans="12:13">
      <c r="L4365" s="65">
        <v>911662</v>
      </c>
      <c r="M4365" t="s">
        <v>3284</v>
      </c>
    </row>
    <row r="4366" spans="12:13">
      <c r="L4366" s="65">
        <v>911665</v>
      </c>
      <c r="M4366" t="s">
        <v>3285</v>
      </c>
    </row>
    <row r="4367" spans="12:13">
      <c r="L4367" s="65">
        <v>911700</v>
      </c>
      <c r="M4367" t="s">
        <v>3286</v>
      </c>
    </row>
    <row r="4368" spans="12:13">
      <c r="L4368" s="65">
        <v>911720</v>
      </c>
      <c r="M4368" t="s">
        <v>3287</v>
      </c>
    </row>
    <row r="4369" spans="12:13">
      <c r="L4369" s="65">
        <v>911721</v>
      </c>
      <c r="M4369" t="s">
        <v>3287</v>
      </c>
    </row>
    <row r="4370" spans="12:13">
      <c r="L4370" s="65">
        <v>911730</v>
      </c>
      <c r="M4370" t="s">
        <v>3288</v>
      </c>
    </row>
    <row r="4371" spans="12:13">
      <c r="L4371" s="65">
        <v>911731</v>
      </c>
      <c r="M4371" t="s">
        <v>3288</v>
      </c>
    </row>
    <row r="4372" spans="12:13">
      <c r="L4372" s="65">
        <v>911740</v>
      </c>
      <c r="M4372" t="s">
        <v>3289</v>
      </c>
    </row>
    <row r="4373" spans="12:13">
      <c r="L4373" s="65">
        <v>911741</v>
      </c>
      <c r="M4373" t="s">
        <v>3289</v>
      </c>
    </row>
    <row r="4374" spans="12:13">
      <c r="L4374" s="65">
        <v>911750</v>
      </c>
      <c r="M4374" t="s">
        <v>3290</v>
      </c>
    </row>
    <row r="4375" spans="12:13">
      <c r="L4375" s="65">
        <v>911751</v>
      </c>
      <c r="M4375" t="s">
        <v>3290</v>
      </c>
    </row>
    <row r="4376" spans="12:13">
      <c r="L4376" s="65">
        <v>911760</v>
      </c>
      <c r="M4376" t="s">
        <v>3291</v>
      </c>
    </row>
    <row r="4377" spans="12:13">
      <c r="L4377" s="65">
        <v>911761</v>
      </c>
      <c r="M4377" t="s">
        <v>3292</v>
      </c>
    </row>
    <row r="4378" spans="12:13">
      <c r="L4378" s="65">
        <v>911762</v>
      </c>
      <c r="M4378" t="s">
        <v>3293</v>
      </c>
    </row>
    <row r="4379" spans="12:13">
      <c r="L4379" s="65">
        <v>911765</v>
      </c>
      <c r="M4379" t="s">
        <v>3294</v>
      </c>
    </row>
    <row r="4380" spans="12:13">
      <c r="L4380" s="65">
        <v>911800</v>
      </c>
      <c r="M4380" t="s">
        <v>3295</v>
      </c>
    </row>
    <row r="4381" spans="12:13">
      <c r="L4381" s="65">
        <v>911820</v>
      </c>
      <c r="M4381" t="s">
        <v>3296</v>
      </c>
    </row>
    <row r="4382" spans="12:13">
      <c r="L4382" s="65">
        <v>911821</v>
      </c>
      <c r="M4382" t="s">
        <v>3296</v>
      </c>
    </row>
    <row r="4383" spans="12:13">
      <c r="L4383" s="65">
        <v>911830</v>
      </c>
      <c r="M4383" t="s">
        <v>3297</v>
      </c>
    </row>
    <row r="4384" spans="12:13">
      <c r="L4384" s="65">
        <v>911831</v>
      </c>
      <c r="M4384" t="s">
        <v>3298</v>
      </c>
    </row>
    <row r="4385" spans="12:13">
      <c r="L4385" s="65">
        <v>911832</v>
      </c>
      <c r="M4385" t="s">
        <v>3299</v>
      </c>
    </row>
    <row r="4386" spans="12:13">
      <c r="L4386" s="65">
        <v>911840</v>
      </c>
      <c r="M4386" t="s">
        <v>3300</v>
      </c>
    </row>
    <row r="4387" spans="12:13">
      <c r="L4387" s="65">
        <v>911841</v>
      </c>
      <c r="M4387" t="s">
        <v>3300</v>
      </c>
    </row>
    <row r="4388" spans="12:13">
      <c r="L4388" s="65">
        <v>911850</v>
      </c>
      <c r="M4388" t="s">
        <v>3301</v>
      </c>
    </row>
    <row r="4389" spans="12:13">
      <c r="L4389" s="65">
        <v>911851</v>
      </c>
      <c r="M4389" t="s">
        <v>3301</v>
      </c>
    </row>
    <row r="4390" spans="12:13">
      <c r="L4390" s="65">
        <v>911860</v>
      </c>
      <c r="M4390" t="s">
        <v>3302</v>
      </c>
    </row>
    <row r="4391" spans="12:13">
      <c r="L4391" s="65">
        <v>911861</v>
      </c>
      <c r="M4391" t="s">
        <v>3303</v>
      </c>
    </row>
    <row r="4392" spans="12:13">
      <c r="L4392" s="65">
        <v>911862</v>
      </c>
      <c r="M4392" t="s">
        <v>3304</v>
      </c>
    </row>
    <row r="4393" spans="12:13">
      <c r="L4393" s="65">
        <v>911865</v>
      </c>
      <c r="M4393" t="s">
        <v>3305</v>
      </c>
    </row>
    <row r="4394" spans="12:13">
      <c r="L4394" s="65">
        <v>911900</v>
      </c>
      <c r="M4394" t="s">
        <v>1986</v>
      </c>
    </row>
    <row r="4395" spans="12:13">
      <c r="L4395" s="65">
        <v>911920</v>
      </c>
      <c r="M4395" t="s">
        <v>3306</v>
      </c>
    </row>
    <row r="4396" spans="12:13">
      <c r="L4396" s="65">
        <v>911921</v>
      </c>
      <c r="M4396" t="s">
        <v>3306</v>
      </c>
    </row>
    <row r="4397" spans="12:13">
      <c r="L4397" s="65">
        <v>911930</v>
      </c>
      <c r="M4397" t="s">
        <v>3307</v>
      </c>
    </row>
    <row r="4398" spans="12:13">
      <c r="L4398" s="65">
        <v>911931</v>
      </c>
      <c r="M4398" t="s">
        <v>3308</v>
      </c>
    </row>
    <row r="4399" spans="12:13">
      <c r="L4399" s="65">
        <v>911932</v>
      </c>
      <c r="M4399" t="s">
        <v>3309</v>
      </c>
    </row>
    <row r="4400" spans="12:13">
      <c r="L4400" s="65">
        <v>911940</v>
      </c>
      <c r="M4400" t="s">
        <v>3310</v>
      </c>
    </row>
    <row r="4401" spans="12:13">
      <c r="L4401" s="65">
        <v>911941</v>
      </c>
      <c r="M4401" t="s">
        <v>3310</v>
      </c>
    </row>
    <row r="4402" spans="12:13">
      <c r="L4402" s="65">
        <v>911950</v>
      </c>
      <c r="M4402" t="s">
        <v>3311</v>
      </c>
    </row>
    <row r="4403" spans="12:13">
      <c r="L4403" s="65">
        <v>911951</v>
      </c>
      <c r="M4403" t="s">
        <v>3311</v>
      </c>
    </row>
    <row r="4404" spans="12:13">
      <c r="L4404" s="65">
        <v>911960</v>
      </c>
      <c r="M4404" t="s">
        <v>3312</v>
      </c>
    </row>
    <row r="4405" spans="12:13">
      <c r="L4405" s="65">
        <v>911961</v>
      </c>
      <c r="M4405" t="s">
        <v>3313</v>
      </c>
    </row>
    <row r="4406" spans="12:13">
      <c r="L4406" s="65">
        <v>911962</v>
      </c>
      <c r="M4406" t="s">
        <v>3314</v>
      </c>
    </row>
    <row r="4407" spans="12:13">
      <c r="L4407" s="65">
        <v>911965</v>
      </c>
      <c r="M4407" t="s">
        <v>3315</v>
      </c>
    </row>
    <row r="4408" spans="12:13">
      <c r="L4408" s="65">
        <v>912000</v>
      </c>
      <c r="M4408" t="s">
        <v>3316</v>
      </c>
    </row>
    <row r="4409" spans="12:13">
      <c r="L4409" s="65">
        <v>912100</v>
      </c>
      <c r="M4409" t="s">
        <v>3317</v>
      </c>
    </row>
    <row r="4410" spans="12:13">
      <c r="L4410" s="65">
        <v>912120</v>
      </c>
      <c r="M4410" t="s">
        <v>3318</v>
      </c>
    </row>
    <row r="4411" spans="12:13">
      <c r="L4411" s="65">
        <v>912121</v>
      </c>
      <c r="M4411" t="s">
        <v>3318</v>
      </c>
    </row>
    <row r="4412" spans="12:13">
      <c r="L4412" s="65">
        <v>912130</v>
      </c>
      <c r="M4412" t="s">
        <v>3319</v>
      </c>
    </row>
    <row r="4413" spans="12:13">
      <c r="L4413" s="65">
        <v>912131</v>
      </c>
      <c r="M4413" t="s">
        <v>3319</v>
      </c>
    </row>
    <row r="4414" spans="12:13">
      <c r="L4414" s="65">
        <v>912140</v>
      </c>
      <c r="M4414" t="s">
        <v>3320</v>
      </c>
    </row>
    <row r="4415" spans="12:13">
      <c r="L4415" s="65">
        <v>912141</v>
      </c>
      <c r="M4415" t="s">
        <v>3321</v>
      </c>
    </row>
    <row r="4416" spans="12:13">
      <c r="L4416" s="65">
        <v>912150</v>
      </c>
      <c r="M4416" t="s">
        <v>3322</v>
      </c>
    </row>
    <row r="4417" spans="12:13">
      <c r="L4417" s="65">
        <v>912151</v>
      </c>
      <c r="M4417" t="s">
        <v>3322</v>
      </c>
    </row>
    <row r="4418" spans="12:13">
      <c r="L4418" s="65">
        <v>912160</v>
      </c>
      <c r="M4418" t="s">
        <v>3323</v>
      </c>
    </row>
    <row r="4419" spans="12:13">
      <c r="L4419" s="65">
        <v>912161</v>
      </c>
      <c r="M4419" t="s">
        <v>3324</v>
      </c>
    </row>
    <row r="4420" spans="12:13">
      <c r="L4420" s="65">
        <v>912162</v>
      </c>
      <c r="M4420" t="s">
        <v>3325</v>
      </c>
    </row>
    <row r="4421" spans="12:13">
      <c r="L4421" s="65">
        <v>912165</v>
      </c>
      <c r="M4421" t="s">
        <v>3326</v>
      </c>
    </row>
    <row r="4422" spans="12:13">
      <c r="L4422" s="65">
        <v>912200</v>
      </c>
      <c r="M4422" t="s">
        <v>3327</v>
      </c>
    </row>
    <row r="4423" spans="12:13">
      <c r="L4423" s="65">
        <v>912220</v>
      </c>
      <c r="M4423" t="s">
        <v>3328</v>
      </c>
    </row>
    <row r="4424" spans="12:13">
      <c r="L4424" s="65">
        <v>912221</v>
      </c>
      <c r="M4424" t="s">
        <v>3328</v>
      </c>
    </row>
    <row r="4425" spans="12:13">
      <c r="L4425" s="65">
        <v>912230</v>
      </c>
      <c r="M4425" t="s">
        <v>3329</v>
      </c>
    </row>
    <row r="4426" spans="12:13">
      <c r="L4426" s="65">
        <v>912231</v>
      </c>
      <c r="M4426" t="s">
        <v>3330</v>
      </c>
    </row>
    <row r="4427" spans="12:13">
      <c r="L4427" s="65">
        <v>912232</v>
      </c>
      <c r="M4427" t="s">
        <v>3331</v>
      </c>
    </row>
    <row r="4428" spans="12:13">
      <c r="L4428" s="65">
        <v>912240</v>
      </c>
      <c r="M4428" t="s">
        <v>3332</v>
      </c>
    </row>
    <row r="4429" spans="12:13">
      <c r="L4429" s="65">
        <v>912241</v>
      </c>
      <c r="M4429" t="s">
        <v>3332</v>
      </c>
    </row>
    <row r="4430" spans="12:13">
      <c r="L4430" s="65">
        <v>912250</v>
      </c>
      <c r="M4430" t="s">
        <v>3333</v>
      </c>
    </row>
    <row r="4431" spans="12:13">
      <c r="L4431" s="65">
        <v>912251</v>
      </c>
      <c r="M4431" t="s">
        <v>3333</v>
      </c>
    </row>
    <row r="4432" spans="12:13">
      <c r="L4432" s="65">
        <v>912260</v>
      </c>
      <c r="M4432" t="s">
        <v>3334</v>
      </c>
    </row>
    <row r="4433" spans="12:13">
      <c r="L4433" s="65">
        <v>912261</v>
      </c>
      <c r="M4433" t="s">
        <v>3335</v>
      </c>
    </row>
    <row r="4434" spans="12:13">
      <c r="L4434" s="65">
        <v>912262</v>
      </c>
      <c r="M4434" t="s">
        <v>3336</v>
      </c>
    </row>
    <row r="4435" spans="12:13">
      <c r="L4435" s="65">
        <v>912265</v>
      </c>
      <c r="M4435" t="s">
        <v>3337</v>
      </c>
    </row>
    <row r="4436" spans="12:13">
      <c r="L4436" s="65">
        <v>912300</v>
      </c>
      <c r="M4436" t="s">
        <v>3338</v>
      </c>
    </row>
    <row r="4437" spans="12:13">
      <c r="L4437" s="65">
        <v>912320</v>
      </c>
      <c r="M4437" t="s">
        <v>3339</v>
      </c>
    </row>
    <row r="4438" spans="12:13">
      <c r="L4438" s="65">
        <v>912321</v>
      </c>
      <c r="M4438" t="s">
        <v>3339</v>
      </c>
    </row>
    <row r="4439" spans="12:13">
      <c r="L4439" s="65">
        <v>912330</v>
      </c>
      <c r="M4439" t="s">
        <v>3340</v>
      </c>
    </row>
    <row r="4440" spans="12:13">
      <c r="L4440" s="65">
        <v>912331</v>
      </c>
      <c r="M4440" t="s">
        <v>3341</v>
      </c>
    </row>
    <row r="4441" spans="12:13">
      <c r="L4441" s="65">
        <v>912332</v>
      </c>
      <c r="M4441" t="s">
        <v>3342</v>
      </c>
    </row>
    <row r="4442" spans="12:13">
      <c r="L4442" s="65">
        <v>912340</v>
      </c>
      <c r="M4442" t="s">
        <v>3343</v>
      </c>
    </row>
    <row r="4443" spans="12:13">
      <c r="L4443" s="65">
        <v>912341</v>
      </c>
      <c r="M4443" t="s">
        <v>3343</v>
      </c>
    </row>
    <row r="4444" spans="12:13">
      <c r="L4444" s="65">
        <v>912350</v>
      </c>
      <c r="M4444" t="s">
        <v>3344</v>
      </c>
    </row>
    <row r="4445" spans="12:13">
      <c r="L4445" s="65">
        <v>912351</v>
      </c>
      <c r="M4445" t="s">
        <v>3344</v>
      </c>
    </row>
    <row r="4446" spans="12:13">
      <c r="L4446" s="65">
        <v>912360</v>
      </c>
      <c r="M4446" t="s">
        <v>3345</v>
      </c>
    </row>
    <row r="4447" spans="12:13">
      <c r="L4447" s="65">
        <v>912361</v>
      </c>
      <c r="M4447" t="s">
        <v>3346</v>
      </c>
    </row>
    <row r="4448" spans="12:13">
      <c r="L4448" s="65">
        <v>912362</v>
      </c>
      <c r="M4448" t="s">
        <v>3347</v>
      </c>
    </row>
    <row r="4449" spans="12:13">
      <c r="L4449" s="65">
        <v>912365</v>
      </c>
      <c r="M4449" t="s">
        <v>3348</v>
      </c>
    </row>
    <row r="4450" spans="12:13">
      <c r="L4450" s="65">
        <v>912400</v>
      </c>
      <c r="M4450" t="s">
        <v>3349</v>
      </c>
    </row>
    <row r="4451" spans="12:13">
      <c r="L4451" s="65">
        <v>912420</v>
      </c>
      <c r="M4451" t="s">
        <v>3350</v>
      </c>
    </row>
    <row r="4452" spans="12:13">
      <c r="L4452" s="65">
        <v>912421</v>
      </c>
      <c r="M4452" t="s">
        <v>3350</v>
      </c>
    </row>
    <row r="4453" spans="12:13">
      <c r="L4453" s="65">
        <v>912430</v>
      </c>
      <c r="M4453" t="s">
        <v>3351</v>
      </c>
    </row>
    <row r="4454" spans="12:13">
      <c r="L4454" s="65">
        <v>912431</v>
      </c>
      <c r="M4454" t="s">
        <v>3352</v>
      </c>
    </row>
    <row r="4455" spans="12:13">
      <c r="L4455" s="65">
        <v>912432</v>
      </c>
      <c r="M4455" t="s">
        <v>3353</v>
      </c>
    </row>
    <row r="4456" spans="12:13">
      <c r="L4456" s="65">
        <v>912440</v>
      </c>
      <c r="M4456" t="s">
        <v>3354</v>
      </c>
    </row>
    <row r="4457" spans="12:13">
      <c r="L4457" s="65">
        <v>912441</v>
      </c>
      <c r="M4457" t="s">
        <v>3354</v>
      </c>
    </row>
    <row r="4458" spans="12:13">
      <c r="L4458" s="65">
        <v>912450</v>
      </c>
      <c r="M4458" t="s">
        <v>3355</v>
      </c>
    </row>
    <row r="4459" spans="12:13">
      <c r="L4459" s="65">
        <v>912451</v>
      </c>
      <c r="M4459" t="s">
        <v>3355</v>
      </c>
    </row>
    <row r="4460" spans="12:13">
      <c r="L4460" s="65">
        <v>912460</v>
      </c>
      <c r="M4460" t="s">
        <v>3356</v>
      </c>
    </row>
    <row r="4461" spans="12:13">
      <c r="L4461" s="65">
        <v>912461</v>
      </c>
      <c r="M4461" t="s">
        <v>3357</v>
      </c>
    </row>
    <row r="4462" spans="12:13">
      <c r="L4462" s="65">
        <v>912462</v>
      </c>
      <c r="M4462" t="s">
        <v>3358</v>
      </c>
    </row>
    <row r="4463" spans="12:13">
      <c r="L4463" s="65">
        <v>912465</v>
      </c>
      <c r="M4463" t="s">
        <v>3359</v>
      </c>
    </row>
    <row r="4464" spans="12:13">
      <c r="L4464" s="65">
        <v>912500</v>
      </c>
      <c r="M4464" t="s">
        <v>3360</v>
      </c>
    </row>
    <row r="4465" spans="12:13">
      <c r="L4465" s="65">
        <v>912520</v>
      </c>
      <c r="M4465" t="s">
        <v>3361</v>
      </c>
    </row>
    <row r="4466" spans="12:13">
      <c r="L4466" s="65">
        <v>912521</v>
      </c>
      <c r="M4466" t="s">
        <v>3361</v>
      </c>
    </row>
    <row r="4467" spans="12:13">
      <c r="L4467" s="65">
        <v>912530</v>
      </c>
      <c r="M4467" t="s">
        <v>3362</v>
      </c>
    </row>
    <row r="4468" spans="12:13">
      <c r="L4468" s="65">
        <v>912531</v>
      </c>
      <c r="M4468" t="s">
        <v>3363</v>
      </c>
    </row>
    <row r="4469" spans="12:13">
      <c r="L4469" s="65">
        <v>912532</v>
      </c>
      <c r="M4469" t="s">
        <v>3364</v>
      </c>
    </row>
    <row r="4470" spans="12:13">
      <c r="L4470" s="65">
        <v>912540</v>
      </c>
      <c r="M4470" t="s">
        <v>3365</v>
      </c>
    </row>
    <row r="4471" spans="12:13">
      <c r="L4471" s="65">
        <v>912541</v>
      </c>
      <c r="M4471" t="s">
        <v>3365</v>
      </c>
    </row>
    <row r="4472" spans="12:13">
      <c r="L4472" s="65">
        <v>912550</v>
      </c>
      <c r="M4472" t="s">
        <v>3366</v>
      </c>
    </row>
    <row r="4473" spans="12:13">
      <c r="L4473" s="65">
        <v>912551</v>
      </c>
      <c r="M4473" t="s">
        <v>3366</v>
      </c>
    </row>
    <row r="4474" spans="12:13">
      <c r="L4474" s="65">
        <v>912560</v>
      </c>
      <c r="M4474" t="s">
        <v>3367</v>
      </c>
    </row>
    <row r="4475" spans="12:13">
      <c r="L4475" s="65">
        <v>912561</v>
      </c>
      <c r="M4475" t="s">
        <v>3368</v>
      </c>
    </row>
    <row r="4476" spans="12:13">
      <c r="L4476" s="65">
        <v>912562</v>
      </c>
      <c r="M4476" t="s">
        <v>3369</v>
      </c>
    </row>
    <row r="4477" spans="12:13">
      <c r="L4477" s="65">
        <v>912565</v>
      </c>
      <c r="M4477" t="s">
        <v>3370</v>
      </c>
    </row>
    <row r="4478" spans="12:13">
      <c r="L4478" s="65">
        <v>912600</v>
      </c>
      <c r="M4478" t="s">
        <v>3371</v>
      </c>
    </row>
    <row r="4479" spans="12:13">
      <c r="L4479" s="65">
        <v>912620</v>
      </c>
      <c r="M4479" t="s">
        <v>3372</v>
      </c>
    </row>
    <row r="4480" spans="12:13">
      <c r="L4480" s="65">
        <v>912621</v>
      </c>
      <c r="M4480" t="s">
        <v>3372</v>
      </c>
    </row>
    <row r="4481" spans="12:13">
      <c r="L4481" s="65">
        <v>912630</v>
      </c>
      <c r="M4481" t="s">
        <v>3373</v>
      </c>
    </row>
    <row r="4482" spans="12:13">
      <c r="L4482" s="65">
        <v>912631</v>
      </c>
      <c r="M4482" t="s">
        <v>3373</v>
      </c>
    </row>
    <row r="4483" spans="12:13">
      <c r="L4483" s="65">
        <v>912640</v>
      </c>
      <c r="M4483" t="s">
        <v>3374</v>
      </c>
    </row>
    <row r="4484" spans="12:13">
      <c r="L4484" s="65">
        <v>912641</v>
      </c>
      <c r="M4484" t="s">
        <v>3374</v>
      </c>
    </row>
    <row r="4485" spans="12:13">
      <c r="L4485" s="65">
        <v>912650</v>
      </c>
      <c r="M4485" t="s">
        <v>3375</v>
      </c>
    </row>
    <row r="4486" spans="12:13">
      <c r="L4486" s="65">
        <v>912651</v>
      </c>
      <c r="M4486" t="s">
        <v>3375</v>
      </c>
    </row>
    <row r="4487" spans="12:13">
      <c r="L4487" s="65">
        <v>912660</v>
      </c>
      <c r="M4487" t="s">
        <v>3376</v>
      </c>
    </row>
    <row r="4488" spans="12:13">
      <c r="L4488" s="65">
        <v>912661</v>
      </c>
      <c r="M4488" t="s">
        <v>3377</v>
      </c>
    </row>
    <row r="4489" spans="12:13">
      <c r="L4489" s="65">
        <v>912662</v>
      </c>
      <c r="M4489" t="s">
        <v>3378</v>
      </c>
    </row>
    <row r="4490" spans="12:13">
      <c r="L4490" s="65">
        <v>912665</v>
      </c>
      <c r="M4490" t="s">
        <v>3379</v>
      </c>
    </row>
    <row r="4491" spans="12:13">
      <c r="L4491" s="65">
        <v>912900</v>
      </c>
      <c r="M4491" t="s">
        <v>1994</v>
      </c>
    </row>
    <row r="4492" spans="12:13">
      <c r="L4492" s="65">
        <v>912920</v>
      </c>
      <c r="M4492" t="s">
        <v>3380</v>
      </c>
    </row>
    <row r="4493" spans="12:13">
      <c r="L4493" s="65">
        <v>912921</v>
      </c>
      <c r="M4493" t="s">
        <v>3380</v>
      </c>
    </row>
    <row r="4494" spans="12:13">
      <c r="L4494" s="65">
        <v>912930</v>
      </c>
      <c r="M4494" t="s">
        <v>3381</v>
      </c>
    </row>
    <row r="4495" spans="12:13">
      <c r="L4495" s="65">
        <v>912931</v>
      </c>
      <c r="M4495" t="s">
        <v>3382</v>
      </c>
    </row>
    <row r="4496" spans="12:13">
      <c r="L4496" s="65">
        <v>912932</v>
      </c>
      <c r="M4496" t="s">
        <v>3383</v>
      </c>
    </row>
    <row r="4497" spans="12:13">
      <c r="L4497" s="65">
        <v>912940</v>
      </c>
      <c r="M4497" t="s">
        <v>3384</v>
      </c>
    </row>
    <row r="4498" spans="12:13">
      <c r="L4498" s="65">
        <v>912941</v>
      </c>
      <c r="M4498" t="s">
        <v>3384</v>
      </c>
    </row>
    <row r="4499" spans="12:13">
      <c r="L4499" s="65">
        <v>912950</v>
      </c>
      <c r="M4499" t="s">
        <v>3385</v>
      </c>
    </row>
    <row r="4500" spans="12:13">
      <c r="L4500" s="65">
        <v>912951</v>
      </c>
      <c r="M4500" t="s">
        <v>3385</v>
      </c>
    </row>
    <row r="4501" spans="12:13">
      <c r="L4501" s="65">
        <v>912960</v>
      </c>
      <c r="M4501" t="s">
        <v>3386</v>
      </c>
    </row>
    <row r="4502" spans="12:13">
      <c r="L4502" s="65">
        <v>912961</v>
      </c>
      <c r="M4502" t="s">
        <v>3387</v>
      </c>
    </row>
    <row r="4503" spans="12:13">
      <c r="L4503" s="65">
        <v>912962</v>
      </c>
      <c r="M4503" t="s">
        <v>3388</v>
      </c>
    </row>
    <row r="4504" spans="12:13">
      <c r="L4504" s="65">
        <v>912965</v>
      </c>
      <c r="M4504" t="s">
        <v>3389</v>
      </c>
    </row>
    <row r="4505" spans="12:13">
      <c r="L4505" s="65">
        <v>920000</v>
      </c>
      <c r="M4505" t="s">
        <v>1212</v>
      </c>
    </row>
    <row r="4506" spans="12:13">
      <c r="L4506" s="65">
        <v>921000</v>
      </c>
      <c r="M4506" t="s">
        <v>3391</v>
      </c>
    </row>
    <row r="4507" spans="12:13">
      <c r="L4507" s="65">
        <v>921100</v>
      </c>
      <c r="M4507" t="s">
        <v>3392</v>
      </c>
    </row>
    <row r="4508" spans="12:13">
      <c r="L4508" s="65">
        <v>921120</v>
      </c>
      <c r="M4508" t="s">
        <v>3393</v>
      </c>
    </row>
    <row r="4509" spans="12:13">
      <c r="L4509" s="65">
        <v>921121</v>
      </c>
      <c r="M4509" t="s">
        <v>3393</v>
      </c>
    </row>
    <row r="4510" spans="12:13">
      <c r="L4510" s="65">
        <v>921130</v>
      </c>
      <c r="M4510" t="s">
        <v>3394</v>
      </c>
    </row>
    <row r="4511" spans="12:13">
      <c r="L4511" s="65">
        <v>921131</v>
      </c>
      <c r="M4511" t="s">
        <v>3395</v>
      </c>
    </row>
    <row r="4512" spans="12:13">
      <c r="L4512" s="65">
        <v>921132</v>
      </c>
      <c r="M4512" t="s">
        <v>3396</v>
      </c>
    </row>
    <row r="4513" spans="12:13">
      <c r="L4513" s="65">
        <v>921140</v>
      </c>
      <c r="M4513" t="s">
        <v>3397</v>
      </c>
    </row>
    <row r="4514" spans="12:13">
      <c r="L4514" s="65">
        <v>921141</v>
      </c>
      <c r="M4514" t="s">
        <v>3397</v>
      </c>
    </row>
    <row r="4515" spans="12:13">
      <c r="L4515" s="65">
        <v>921150</v>
      </c>
      <c r="M4515" t="s">
        <v>3398</v>
      </c>
    </row>
    <row r="4516" spans="12:13">
      <c r="L4516" s="65">
        <v>921151</v>
      </c>
      <c r="M4516" t="s">
        <v>3398</v>
      </c>
    </row>
    <row r="4517" spans="12:13">
      <c r="L4517" s="65">
        <v>921160</v>
      </c>
      <c r="M4517" t="s">
        <v>3399</v>
      </c>
    </row>
    <row r="4518" spans="12:13">
      <c r="L4518" s="65">
        <v>921161</v>
      </c>
      <c r="M4518" t="s">
        <v>3400</v>
      </c>
    </row>
    <row r="4519" spans="12:13">
      <c r="L4519" s="65">
        <v>921162</v>
      </c>
      <c r="M4519" t="s">
        <v>3401</v>
      </c>
    </row>
    <row r="4520" spans="12:13">
      <c r="L4520" s="65">
        <v>921165</v>
      </c>
      <c r="M4520" t="s">
        <v>3402</v>
      </c>
    </row>
    <row r="4521" spans="12:13">
      <c r="L4521" s="65">
        <v>921220</v>
      </c>
      <c r="M4521" t="s">
        <v>3403</v>
      </c>
    </row>
    <row r="4522" spans="12:13">
      <c r="L4522" s="65">
        <v>921221</v>
      </c>
      <c r="M4522" t="s">
        <v>3403</v>
      </c>
    </row>
    <row r="4523" spans="12:13">
      <c r="L4523" s="65">
        <v>921230</v>
      </c>
      <c r="M4523" t="s">
        <v>3404</v>
      </c>
    </row>
    <row r="4524" spans="12:13">
      <c r="L4524" s="65">
        <v>921231</v>
      </c>
      <c r="M4524" t="s">
        <v>3405</v>
      </c>
    </row>
    <row r="4525" spans="12:13">
      <c r="L4525" s="65">
        <v>921232</v>
      </c>
      <c r="M4525" t="s">
        <v>3406</v>
      </c>
    </row>
    <row r="4526" spans="12:13">
      <c r="L4526" s="65">
        <v>921240</v>
      </c>
      <c r="M4526" t="s">
        <v>3407</v>
      </c>
    </row>
    <row r="4527" spans="12:13">
      <c r="L4527" s="65">
        <v>921241</v>
      </c>
      <c r="M4527" t="s">
        <v>3407</v>
      </c>
    </row>
    <row r="4528" spans="12:13">
      <c r="L4528" s="65">
        <v>921250</v>
      </c>
      <c r="M4528" t="s">
        <v>3408</v>
      </c>
    </row>
    <row r="4529" spans="12:13">
      <c r="L4529" s="65">
        <v>921251</v>
      </c>
      <c r="M4529" t="s">
        <v>3408</v>
      </c>
    </row>
    <row r="4530" spans="12:13">
      <c r="L4530" s="65">
        <v>921260</v>
      </c>
      <c r="M4530" t="s">
        <v>3409</v>
      </c>
    </row>
    <row r="4531" spans="12:13">
      <c r="L4531" s="65">
        <v>921261</v>
      </c>
      <c r="M4531" t="s">
        <v>3410</v>
      </c>
    </row>
    <row r="4532" spans="12:13">
      <c r="L4532" s="65">
        <v>921262</v>
      </c>
      <c r="M4532" t="s">
        <v>3411</v>
      </c>
    </row>
    <row r="4533" spans="12:13">
      <c r="L4533" s="65">
        <v>921265</v>
      </c>
      <c r="M4533" t="s">
        <v>3412</v>
      </c>
    </row>
    <row r="4534" spans="12:13">
      <c r="L4534" s="65">
        <v>921300</v>
      </c>
      <c r="M4534" t="s">
        <v>3413</v>
      </c>
    </row>
    <row r="4535" spans="12:13">
      <c r="L4535" s="65">
        <v>921320</v>
      </c>
      <c r="M4535" t="s">
        <v>3414</v>
      </c>
    </row>
    <row r="4536" spans="12:13">
      <c r="L4536" s="65">
        <v>921321</v>
      </c>
      <c r="M4536" t="s">
        <v>3414</v>
      </c>
    </row>
    <row r="4537" spans="12:13">
      <c r="L4537" s="65">
        <v>921330</v>
      </c>
      <c r="M4537" t="s">
        <v>3415</v>
      </c>
    </row>
    <row r="4538" spans="12:13">
      <c r="L4538" s="65">
        <v>921331</v>
      </c>
      <c r="M4538" t="s">
        <v>3415</v>
      </c>
    </row>
    <row r="4539" spans="12:13">
      <c r="L4539" s="65">
        <v>921340</v>
      </c>
      <c r="M4539" t="s">
        <v>3416</v>
      </c>
    </row>
    <row r="4540" spans="12:13">
      <c r="L4540" s="65">
        <v>921341</v>
      </c>
      <c r="M4540" t="s">
        <v>3416</v>
      </c>
    </row>
    <row r="4541" spans="12:13">
      <c r="L4541" s="65">
        <v>921350</v>
      </c>
      <c r="M4541" t="s">
        <v>3417</v>
      </c>
    </row>
    <row r="4542" spans="12:13">
      <c r="L4542" s="65">
        <v>921351</v>
      </c>
      <c r="M4542" t="s">
        <v>3417</v>
      </c>
    </row>
    <row r="4543" spans="12:13">
      <c r="L4543" s="65">
        <v>921360</v>
      </c>
      <c r="M4543" t="s">
        <v>3418</v>
      </c>
    </row>
    <row r="4544" spans="12:13">
      <c r="L4544" s="65">
        <v>921361</v>
      </c>
      <c r="M4544" t="s">
        <v>3419</v>
      </c>
    </row>
    <row r="4545" spans="12:13">
      <c r="L4545" s="65">
        <v>921362</v>
      </c>
      <c r="M4545" t="s">
        <v>3420</v>
      </c>
    </row>
    <row r="4546" spans="12:13">
      <c r="L4546" s="65">
        <v>921365</v>
      </c>
      <c r="M4546" t="s">
        <v>3421</v>
      </c>
    </row>
    <row r="4547" spans="12:13">
      <c r="L4547" s="65">
        <v>921400</v>
      </c>
      <c r="M4547" t="s">
        <v>3422</v>
      </c>
    </row>
    <row r="4548" spans="12:13">
      <c r="L4548" s="65">
        <v>921420</v>
      </c>
      <c r="M4548" t="s">
        <v>3423</v>
      </c>
    </row>
    <row r="4549" spans="12:13">
      <c r="L4549" s="65">
        <v>921421</v>
      </c>
      <c r="M4549" t="s">
        <v>3423</v>
      </c>
    </row>
    <row r="4550" spans="12:13">
      <c r="L4550" s="65">
        <v>921430</v>
      </c>
      <c r="M4550" t="s">
        <v>3424</v>
      </c>
    </row>
    <row r="4551" spans="12:13">
      <c r="L4551" s="65">
        <v>921431</v>
      </c>
      <c r="M4551" t="s">
        <v>3424</v>
      </c>
    </row>
    <row r="4552" spans="12:13">
      <c r="L4552" s="65">
        <v>921440</v>
      </c>
      <c r="M4552" t="s">
        <v>3425</v>
      </c>
    </row>
    <row r="4553" spans="12:13">
      <c r="L4553" s="65">
        <v>921441</v>
      </c>
      <c r="M4553" t="s">
        <v>3425</v>
      </c>
    </row>
    <row r="4554" spans="12:13">
      <c r="L4554" s="65">
        <v>921450</v>
      </c>
      <c r="M4554" t="s">
        <v>3426</v>
      </c>
    </row>
    <row r="4555" spans="12:13">
      <c r="L4555" s="65">
        <v>921451</v>
      </c>
      <c r="M4555" t="s">
        <v>3426</v>
      </c>
    </row>
    <row r="4556" spans="12:13">
      <c r="L4556" s="65">
        <v>921460</v>
      </c>
      <c r="M4556" t="s">
        <v>3427</v>
      </c>
    </row>
    <row r="4557" spans="12:13">
      <c r="L4557" s="65">
        <v>921461</v>
      </c>
      <c r="M4557" t="s">
        <v>3428</v>
      </c>
    </row>
    <row r="4558" spans="12:13">
      <c r="L4558" s="65">
        <v>921462</v>
      </c>
      <c r="M4558" t="s">
        <v>3429</v>
      </c>
    </row>
    <row r="4559" spans="12:13">
      <c r="L4559" s="65">
        <v>921465</v>
      </c>
      <c r="M4559" t="s">
        <v>3430</v>
      </c>
    </row>
    <row r="4560" spans="12:13">
      <c r="L4560" s="65">
        <v>921500</v>
      </c>
      <c r="M4560" t="s">
        <v>3431</v>
      </c>
    </row>
    <row r="4561" spans="12:13">
      <c r="L4561" s="65">
        <v>921520</v>
      </c>
      <c r="M4561" t="s">
        <v>3432</v>
      </c>
    </row>
    <row r="4562" spans="12:13">
      <c r="L4562" s="65">
        <v>921521</v>
      </c>
      <c r="M4562" t="s">
        <v>3432</v>
      </c>
    </row>
    <row r="4563" spans="12:13">
      <c r="L4563" s="65">
        <v>921530</v>
      </c>
      <c r="M4563" t="s">
        <v>3433</v>
      </c>
    </row>
    <row r="4564" spans="12:13">
      <c r="L4564" s="65">
        <v>921531</v>
      </c>
      <c r="M4564" t="s">
        <v>3434</v>
      </c>
    </row>
    <row r="4565" spans="12:13">
      <c r="L4565" s="65">
        <v>921532</v>
      </c>
      <c r="M4565" t="s">
        <v>3435</v>
      </c>
    </row>
    <row r="4566" spans="12:13">
      <c r="L4566" s="65">
        <v>921540</v>
      </c>
      <c r="M4566" t="s">
        <v>3436</v>
      </c>
    </row>
    <row r="4567" spans="12:13">
      <c r="L4567" s="65">
        <v>921541</v>
      </c>
      <c r="M4567" t="s">
        <v>3436</v>
      </c>
    </row>
    <row r="4568" spans="12:13">
      <c r="L4568" s="65">
        <v>921550</v>
      </c>
      <c r="M4568" t="s">
        <v>3437</v>
      </c>
    </row>
    <row r="4569" spans="12:13">
      <c r="L4569" s="65">
        <v>921551</v>
      </c>
      <c r="M4569" t="s">
        <v>3437</v>
      </c>
    </row>
    <row r="4570" spans="12:13">
      <c r="L4570" s="65">
        <v>921560</v>
      </c>
      <c r="M4570" t="s">
        <v>3438</v>
      </c>
    </row>
    <row r="4571" spans="12:13">
      <c r="L4571" s="65">
        <v>921561</v>
      </c>
      <c r="M4571" t="s">
        <v>3439</v>
      </c>
    </row>
    <row r="4572" spans="12:13">
      <c r="L4572" s="65">
        <v>921562</v>
      </c>
      <c r="M4572" t="s">
        <v>3440</v>
      </c>
    </row>
    <row r="4573" spans="12:13">
      <c r="L4573" s="65">
        <v>921565</v>
      </c>
      <c r="M4573" t="s">
        <v>3441</v>
      </c>
    </row>
    <row r="4574" spans="12:13">
      <c r="L4574" s="65">
        <v>921600</v>
      </c>
      <c r="M4574" t="s">
        <v>3442</v>
      </c>
    </row>
    <row r="4575" spans="12:13">
      <c r="L4575" s="65">
        <v>921620</v>
      </c>
      <c r="M4575" t="s">
        <v>3443</v>
      </c>
    </row>
    <row r="4576" spans="12:13">
      <c r="L4576" s="65">
        <v>921621</v>
      </c>
      <c r="M4576" t="s">
        <v>3443</v>
      </c>
    </row>
    <row r="4577" spans="12:13">
      <c r="L4577" s="65">
        <v>921630</v>
      </c>
      <c r="M4577" t="s">
        <v>3444</v>
      </c>
    </row>
    <row r="4578" spans="12:13">
      <c r="L4578" s="65">
        <v>921631</v>
      </c>
      <c r="M4578" t="s">
        <v>3445</v>
      </c>
    </row>
    <row r="4579" spans="12:13">
      <c r="L4579" s="65">
        <v>921632</v>
      </c>
      <c r="M4579" t="s">
        <v>3446</v>
      </c>
    </row>
    <row r="4580" spans="12:13">
      <c r="L4580" s="65">
        <v>921640</v>
      </c>
      <c r="M4580" t="s">
        <v>3447</v>
      </c>
    </row>
    <row r="4581" spans="12:13">
      <c r="L4581" s="65">
        <v>921641</v>
      </c>
      <c r="M4581" t="s">
        <v>3447</v>
      </c>
    </row>
    <row r="4582" spans="12:13">
      <c r="L4582" s="65">
        <v>921650</v>
      </c>
      <c r="M4582" t="s">
        <v>3448</v>
      </c>
    </row>
    <row r="4583" spans="12:13">
      <c r="L4583" s="65">
        <v>921651</v>
      </c>
      <c r="M4583" t="s">
        <v>3448</v>
      </c>
    </row>
    <row r="4584" spans="12:13">
      <c r="L4584" s="65">
        <v>921660</v>
      </c>
      <c r="M4584" t="s">
        <v>3449</v>
      </c>
    </row>
    <row r="4585" spans="12:13">
      <c r="L4585" s="65">
        <v>921661</v>
      </c>
      <c r="M4585" t="s">
        <v>3450</v>
      </c>
    </row>
    <row r="4586" spans="12:13">
      <c r="L4586" s="65">
        <v>921662</v>
      </c>
      <c r="M4586" t="s">
        <v>3451</v>
      </c>
    </row>
    <row r="4587" spans="12:13">
      <c r="L4587" s="65">
        <v>921665</v>
      </c>
      <c r="M4587" t="s">
        <v>3452</v>
      </c>
    </row>
    <row r="4588" spans="12:13">
      <c r="L4588" s="65">
        <v>921700</v>
      </c>
      <c r="M4588" t="s">
        <v>3453</v>
      </c>
    </row>
    <row r="4589" spans="12:13">
      <c r="L4589" s="65">
        <v>921720</v>
      </c>
      <c r="M4589" t="s">
        <v>3454</v>
      </c>
    </row>
    <row r="4590" spans="12:13">
      <c r="L4590" s="65">
        <v>921721</v>
      </c>
      <c r="M4590" t="s">
        <v>3454</v>
      </c>
    </row>
    <row r="4591" spans="12:13">
      <c r="L4591" s="65">
        <v>921730</v>
      </c>
      <c r="M4591" t="s">
        <v>3455</v>
      </c>
    </row>
    <row r="4592" spans="12:13">
      <c r="L4592" s="65">
        <v>921731</v>
      </c>
      <c r="M4592" t="s">
        <v>3456</v>
      </c>
    </row>
    <row r="4593" spans="12:13">
      <c r="L4593" s="65">
        <v>921732</v>
      </c>
      <c r="M4593" t="s">
        <v>3457</v>
      </c>
    </row>
    <row r="4594" spans="12:13">
      <c r="L4594" s="65">
        <v>921740</v>
      </c>
      <c r="M4594" t="s">
        <v>3458</v>
      </c>
    </row>
    <row r="4595" spans="12:13">
      <c r="L4595" s="65">
        <v>921741</v>
      </c>
      <c r="M4595" t="s">
        <v>3458</v>
      </c>
    </row>
    <row r="4596" spans="12:13">
      <c r="L4596" s="65">
        <v>921750</v>
      </c>
      <c r="M4596" t="s">
        <v>3459</v>
      </c>
    </row>
    <row r="4597" spans="12:13">
      <c r="L4597" s="65">
        <v>921751</v>
      </c>
      <c r="M4597" t="s">
        <v>3459</v>
      </c>
    </row>
    <row r="4598" spans="12:13">
      <c r="L4598" s="65">
        <v>921760</v>
      </c>
      <c r="M4598" t="s">
        <v>3460</v>
      </c>
    </row>
    <row r="4599" spans="12:13">
      <c r="L4599" s="65">
        <v>921761</v>
      </c>
      <c r="M4599" t="s">
        <v>3461</v>
      </c>
    </row>
    <row r="4600" spans="12:13">
      <c r="L4600" s="65">
        <v>921762</v>
      </c>
      <c r="M4600" t="s">
        <v>3462</v>
      </c>
    </row>
    <row r="4601" spans="12:13">
      <c r="L4601" s="65">
        <v>921765</v>
      </c>
      <c r="M4601" t="s">
        <v>3463</v>
      </c>
    </row>
    <row r="4602" spans="12:13">
      <c r="L4602" s="65">
        <v>921800</v>
      </c>
      <c r="M4602" t="s">
        <v>3464</v>
      </c>
    </row>
    <row r="4603" spans="12:13">
      <c r="L4603" s="65">
        <v>921820</v>
      </c>
      <c r="M4603" t="s">
        <v>3465</v>
      </c>
    </row>
    <row r="4604" spans="12:13">
      <c r="L4604" s="65">
        <v>921821</v>
      </c>
      <c r="M4604" t="s">
        <v>3465</v>
      </c>
    </row>
    <row r="4605" spans="12:13">
      <c r="L4605" s="65">
        <v>921830</v>
      </c>
      <c r="M4605" t="s">
        <v>3466</v>
      </c>
    </row>
    <row r="4606" spans="12:13">
      <c r="L4606" s="65">
        <v>921831</v>
      </c>
      <c r="M4606" t="s">
        <v>3466</v>
      </c>
    </row>
    <row r="4607" spans="12:13">
      <c r="L4607" s="65">
        <v>921840</v>
      </c>
      <c r="M4607" t="s">
        <v>3467</v>
      </c>
    </row>
    <row r="4608" spans="12:13">
      <c r="L4608" s="65">
        <v>921841</v>
      </c>
      <c r="M4608" t="s">
        <v>3467</v>
      </c>
    </row>
    <row r="4609" spans="12:13">
      <c r="L4609" s="65">
        <v>921850</v>
      </c>
      <c r="M4609" t="s">
        <v>3468</v>
      </c>
    </row>
    <row r="4610" spans="12:13">
      <c r="L4610" s="65">
        <v>921851</v>
      </c>
      <c r="M4610" t="s">
        <v>3468</v>
      </c>
    </row>
    <row r="4611" spans="12:13">
      <c r="L4611" s="65">
        <v>921860</v>
      </c>
      <c r="M4611" t="s">
        <v>3469</v>
      </c>
    </row>
    <row r="4612" spans="12:13">
      <c r="L4612" s="65">
        <v>921861</v>
      </c>
      <c r="M4612" t="s">
        <v>3470</v>
      </c>
    </row>
    <row r="4613" spans="12:13">
      <c r="L4613" s="65">
        <v>921862</v>
      </c>
      <c r="M4613" t="s">
        <v>3471</v>
      </c>
    </row>
    <row r="4614" spans="12:13">
      <c r="L4614" s="65">
        <v>921865</v>
      </c>
      <c r="M4614" t="s">
        <v>3472</v>
      </c>
    </row>
    <row r="4615" spans="12:13">
      <c r="L4615" s="65">
        <v>921900</v>
      </c>
      <c r="M4615" t="s">
        <v>3473</v>
      </c>
    </row>
    <row r="4616" spans="12:13">
      <c r="L4616" s="65">
        <v>921920</v>
      </c>
      <c r="M4616" t="s">
        <v>3474</v>
      </c>
    </row>
    <row r="4617" spans="12:13">
      <c r="L4617" s="65">
        <v>921921</v>
      </c>
      <c r="M4617" t="s">
        <v>3475</v>
      </c>
    </row>
    <row r="4618" spans="12:13">
      <c r="L4618" s="65">
        <v>921922</v>
      </c>
      <c r="M4618" t="s">
        <v>3476</v>
      </c>
    </row>
    <row r="4619" spans="12:13">
      <c r="L4619" s="65">
        <v>921923</v>
      </c>
      <c r="M4619" t="s">
        <v>3477</v>
      </c>
    </row>
    <row r="4620" spans="12:13">
      <c r="L4620" s="65">
        <v>921930</v>
      </c>
      <c r="M4620" t="s">
        <v>3478</v>
      </c>
    </row>
    <row r="4621" spans="12:13">
      <c r="L4621" s="65">
        <v>921931</v>
      </c>
      <c r="M4621" t="s">
        <v>3479</v>
      </c>
    </row>
    <row r="4622" spans="12:13">
      <c r="L4622" s="65">
        <v>921932</v>
      </c>
      <c r="M4622" t="s">
        <v>3480</v>
      </c>
    </row>
    <row r="4623" spans="12:13">
      <c r="L4623" s="65">
        <v>921940</v>
      </c>
      <c r="M4623" t="s">
        <v>3481</v>
      </c>
    </row>
    <row r="4624" spans="12:13">
      <c r="L4624" s="65">
        <v>921941</v>
      </c>
      <c r="M4624" t="s">
        <v>3481</v>
      </c>
    </row>
    <row r="4625" spans="12:13">
      <c r="L4625" s="65">
        <v>921950</v>
      </c>
      <c r="M4625" t="s">
        <v>3483</v>
      </c>
    </row>
    <row r="4626" spans="12:13">
      <c r="L4626" s="65">
        <v>921951</v>
      </c>
      <c r="M4626" t="s">
        <v>3483</v>
      </c>
    </row>
    <row r="4627" spans="12:13">
      <c r="L4627" s="65">
        <v>921960</v>
      </c>
      <c r="M4627" t="s">
        <v>3484</v>
      </c>
    </row>
    <row r="4628" spans="12:13">
      <c r="L4628" s="65">
        <v>921961</v>
      </c>
      <c r="M4628" t="s">
        <v>3485</v>
      </c>
    </row>
    <row r="4629" spans="12:13">
      <c r="L4629" s="65">
        <v>921962</v>
      </c>
      <c r="M4629" t="s">
        <v>3486</v>
      </c>
    </row>
    <row r="4630" spans="12:13">
      <c r="L4630" s="65">
        <v>921965</v>
      </c>
      <c r="M4630" t="s">
        <v>3487</v>
      </c>
    </row>
    <row r="4631" spans="12:13">
      <c r="L4631" s="65">
        <v>922000</v>
      </c>
      <c r="M4631" t="s">
        <v>3488</v>
      </c>
    </row>
    <row r="4632" spans="12:13">
      <c r="L4632" s="65">
        <v>922100</v>
      </c>
      <c r="M4632" t="s">
        <v>3489</v>
      </c>
    </row>
    <row r="4633" spans="12:13">
      <c r="L4633" s="65">
        <v>922120</v>
      </c>
      <c r="M4633" t="s">
        <v>3490</v>
      </c>
    </row>
    <row r="4634" spans="12:13">
      <c r="L4634" s="65">
        <v>922121</v>
      </c>
      <c r="M4634" t="s">
        <v>3490</v>
      </c>
    </row>
    <row r="4635" spans="12:13">
      <c r="L4635" s="65">
        <v>922130</v>
      </c>
      <c r="M4635" t="s">
        <v>3491</v>
      </c>
    </row>
    <row r="4636" spans="12:13">
      <c r="L4636" s="65">
        <v>922131</v>
      </c>
      <c r="M4636" t="s">
        <v>3492</v>
      </c>
    </row>
    <row r="4637" spans="12:13">
      <c r="L4637" s="65">
        <v>922132</v>
      </c>
      <c r="M4637" t="s">
        <v>3493</v>
      </c>
    </row>
    <row r="4638" spans="12:13">
      <c r="L4638" s="65">
        <v>922140</v>
      </c>
      <c r="M4638" t="s">
        <v>3494</v>
      </c>
    </row>
    <row r="4639" spans="12:13">
      <c r="L4639" s="65">
        <v>922141</v>
      </c>
      <c r="M4639" t="s">
        <v>3494</v>
      </c>
    </row>
    <row r="4640" spans="12:13">
      <c r="L4640" s="65">
        <v>922150</v>
      </c>
      <c r="M4640" t="s">
        <v>3495</v>
      </c>
    </row>
    <row r="4641" spans="12:13">
      <c r="L4641" s="65">
        <v>922151</v>
      </c>
      <c r="M4641" t="s">
        <v>3495</v>
      </c>
    </row>
    <row r="4642" spans="12:13">
      <c r="L4642" s="65">
        <v>922160</v>
      </c>
      <c r="M4642" t="s">
        <v>3496</v>
      </c>
    </row>
    <row r="4643" spans="12:13">
      <c r="L4643" s="65">
        <v>922161</v>
      </c>
      <c r="M4643" t="s">
        <v>3497</v>
      </c>
    </row>
    <row r="4644" spans="12:13">
      <c r="L4644" s="65">
        <v>922162</v>
      </c>
      <c r="M4644" t="s">
        <v>3498</v>
      </c>
    </row>
    <row r="4645" spans="12:13">
      <c r="L4645" s="65">
        <v>922165</v>
      </c>
      <c r="M4645" t="s">
        <v>3499</v>
      </c>
    </row>
    <row r="4646" spans="12:13">
      <c r="L4646" s="65">
        <v>922200</v>
      </c>
      <c r="M4646" t="s">
        <v>3500</v>
      </c>
    </row>
    <row r="4647" spans="12:13">
      <c r="L4647" s="65">
        <v>922220</v>
      </c>
      <c r="M4647" t="s">
        <v>3501</v>
      </c>
    </row>
    <row r="4648" spans="12:13">
      <c r="L4648" s="65">
        <v>922221</v>
      </c>
      <c r="M4648" t="s">
        <v>3501</v>
      </c>
    </row>
    <row r="4649" spans="12:13">
      <c r="L4649" s="65">
        <v>922230</v>
      </c>
      <c r="M4649" t="s">
        <v>3502</v>
      </c>
    </row>
    <row r="4650" spans="12:13">
      <c r="L4650" s="65">
        <v>922231</v>
      </c>
      <c r="M4650" t="s">
        <v>3502</v>
      </c>
    </row>
    <row r="4651" spans="12:13">
      <c r="L4651" s="65">
        <v>922240</v>
      </c>
      <c r="M4651" t="s">
        <v>3503</v>
      </c>
    </row>
    <row r="4652" spans="12:13">
      <c r="L4652" s="65">
        <v>922241</v>
      </c>
      <c r="M4652" t="s">
        <v>3503</v>
      </c>
    </row>
    <row r="4653" spans="12:13">
      <c r="L4653" s="65">
        <v>922250</v>
      </c>
      <c r="M4653" t="s">
        <v>3504</v>
      </c>
    </row>
    <row r="4654" spans="12:13">
      <c r="L4654" s="65">
        <v>922251</v>
      </c>
      <c r="M4654" t="s">
        <v>3504</v>
      </c>
    </row>
    <row r="4655" spans="12:13">
      <c r="L4655" s="65">
        <v>922260</v>
      </c>
      <c r="M4655" t="s">
        <v>3505</v>
      </c>
    </row>
    <row r="4656" spans="12:13">
      <c r="L4656" s="65">
        <v>922261</v>
      </c>
      <c r="M4656" t="s">
        <v>3506</v>
      </c>
    </row>
    <row r="4657" spans="12:13">
      <c r="L4657" s="65">
        <v>922262</v>
      </c>
      <c r="M4657" t="s">
        <v>3507</v>
      </c>
    </row>
    <row r="4658" spans="12:13">
      <c r="L4658" s="65">
        <v>922265</v>
      </c>
      <c r="M4658" t="s">
        <v>3508</v>
      </c>
    </row>
    <row r="4659" spans="12:13">
      <c r="L4659" s="65">
        <v>922300</v>
      </c>
      <c r="M4659" t="s">
        <v>3509</v>
      </c>
    </row>
    <row r="4660" spans="12:13">
      <c r="L4660" s="65">
        <v>922320</v>
      </c>
      <c r="M4660" t="s">
        <v>3510</v>
      </c>
    </row>
    <row r="4661" spans="12:13">
      <c r="L4661" s="65">
        <v>922321</v>
      </c>
      <c r="M4661" t="s">
        <v>3510</v>
      </c>
    </row>
    <row r="4662" spans="12:13">
      <c r="L4662" s="65">
        <v>922330</v>
      </c>
      <c r="M4662" t="s">
        <v>3511</v>
      </c>
    </row>
    <row r="4663" spans="12:13">
      <c r="L4663" s="65">
        <v>922331</v>
      </c>
      <c r="M4663" t="s">
        <v>3511</v>
      </c>
    </row>
    <row r="4664" spans="12:13">
      <c r="L4664" s="65">
        <v>922340</v>
      </c>
      <c r="M4664" t="s">
        <v>3512</v>
      </c>
    </row>
    <row r="4665" spans="12:13">
      <c r="L4665" s="65">
        <v>922341</v>
      </c>
      <c r="M4665" t="s">
        <v>3512</v>
      </c>
    </row>
    <row r="4666" spans="12:13">
      <c r="L4666" s="65">
        <v>922350</v>
      </c>
      <c r="M4666" t="s">
        <v>3513</v>
      </c>
    </row>
    <row r="4667" spans="12:13">
      <c r="L4667" s="65">
        <v>922351</v>
      </c>
      <c r="M4667" t="s">
        <v>3513</v>
      </c>
    </row>
    <row r="4668" spans="12:13">
      <c r="L4668" s="65">
        <v>922360</v>
      </c>
      <c r="M4668" t="s">
        <v>3514</v>
      </c>
    </row>
    <row r="4669" spans="12:13">
      <c r="L4669" s="65">
        <v>922361</v>
      </c>
      <c r="M4669" t="s">
        <v>3515</v>
      </c>
    </row>
    <row r="4670" spans="12:13">
      <c r="L4670" s="65">
        <v>922362</v>
      </c>
      <c r="M4670" t="s">
        <v>3516</v>
      </c>
    </row>
    <row r="4671" spans="12:13">
      <c r="L4671" s="65">
        <v>922365</v>
      </c>
      <c r="M4671" t="s">
        <v>3517</v>
      </c>
    </row>
    <row r="4672" spans="12:13">
      <c r="L4672" s="65">
        <v>922400</v>
      </c>
      <c r="M4672" t="s">
        <v>3518</v>
      </c>
    </row>
    <row r="4673" spans="12:13">
      <c r="L4673" s="65">
        <v>922420</v>
      </c>
      <c r="M4673" t="s">
        <v>3519</v>
      </c>
    </row>
    <row r="4674" spans="12:13">
      <c r="L4674" s="65">
        <v>922421</v>
      </c>
      <c r="M4674" t="s">
        <v>3519</v>
      </c>
    </row>
    <row r="4675" spans="12:13">
      <c r="L4675" s="65">
        <v>922430</v>
      </c>
      <c r="M4675" t="s">
        <v>3520</v>
      </c>
    </row>
    <row r="4676" spans="12:13">
      <c r="L4676" s="65">
        <v>922431</v>
      </c>
      <c r="M4676" t="s">
        <v>3520</v>
      </c>
    </row>
    <row r="4677" spans="12:13">
      <c r="L4677" s="65">
        <v>922440</v>
      </c>
      <c r="M4677" t="s">
        <v>3521</v>
      </c>
    </row>
    <row r="4678" spans="12:13">
      <c r="L4678" s="65">
        <v>922441</v>
      </c>
      <c r="M4678" t="s">
        <v>3521</v>
      </c>
    </row>
    <row r="4679" spans="12:13">
      <c r="L4679" s="65">
        <v>922450</v>
      </c>
      <c r="M4679" t="s">
        <v>3522</v>
      </c>
    </row>
    <row r="4680" spans="12:13">
      <c r="L4680" s="65">
        <v>922451</v>
      </c>
      <c r="M4680" t="s">
        <v>3522</v>
      </c>
    </row>
    <row r="4681" spans="12:13">
      <c r="L4681" s="65">
        <v>922460</v>
      </c>
      <c r="M4681" t="s">
        <v>3523</v>
      </c>
    </row>
    <row r="4682" spans="12:13">
      <c r="L4682" s="65">
        <v>922461</v>
      </c>
      <c r="M4682" t="s">
        <v>3524</v>
      </c>
    </row>
    <row r="4683" spans="12:13">
      <c r="L4683" s="65">
        <v>922462</v>
      </c>
      <c r="M4683" t="s">
        <v>3525</v>
      </c>
    </row>
    <row r="4684" spans="12:13">
      <c r="L4684" s="65">
        <v>922465</v>
      </c>
      <c r="M4684" t="s">
        <v>3526</v>
      </c>
    </row>
    <row r="4685" spans="12:13">
      <c r="L4685" s="65">
        <v>922500</v>
      </c>
      <c r="M4685" t="s">
        <v>3527</v>
      </c>
    </row>
    <row r="4686" spans="12:13">
      <c r="L4686" s="65">
        <v>922520</v>
      </c>
      <c r="M4686" t="s">
        <v>3528</v>
      </c>
    </row>
    <row r="4687" spans="12:13">
      <c r="L4687" s="65">
        <v>922521</v>
      </c>
      <c r="M4687" t="s">
        <v>3528</v>
      </c>
    </row>
    <row r="4688" spans="12:13">
      <c r="L4688" s="65">
        <v>922530</v>
      </c>
      <c r="M4688" t="s">
        <v>3529</v>
      </c>
    </row>
    <row r="4689" spans="12:13">
      <c r="L4689" s="65">
        <v>922531</v>
      </c>
      <c r="M4689" t="s">
        <v>3529</v>
      </c>
    </row>
    <row r="4690" spans="12:13">
      <c r="L4690" s="65">
        <v>922540</v>
      </c>
      <c r="M4690" t="s">
        <v>3530</v>
      </c>
    </row>
    <row r="4691" spans="12:13">
      <c r="L4691" s="65">
        <v>922541</v>
      </c>
      <c r="M4691" t="s">
        <v>3530</v>
      </c>
    </row>
    <row r="4692" spans="12:13">
      <c r="L4692" s="65">
        <v>922550</v>
      </c>
      <c r="M4692" t="s">
        <v>3531</v>
      </c>
    </row>
    <row r="4693" spans="12:13">
      <c r="L4693" s="65">
        <v>922551</v>
      </c>
      <c r="M4693" t="s">
        <v>3531</v>
      </c>
    </row>
    <row r="4694" spans="12:13">
      <c r="L4694" s="65">
        <v>922560</v>
      </c>
      <c r="M4694" t="s">
        <v>3532</v>
      </c>
    </row>
    <row r="4695" spans="12:13">
      <c r="L4695" s="65">
        <v>922561</v>
      </c>
      <c r="M4695" t="s">
        <v>3533</v>
      </c>
    </row>
    <row r="4696" spans="12:13">
      <c r="L4696" s="65">
        <v>922562</v>
      </c>
      <c r="M4696" t="s">
        <v>3534</v>
      </c>
    </row>
    <row r="4697" spans="12:13">
      <c r="L4697" s="65">
        <v>922565</v>
      </c>
      <c r="M4697" t="s">
        <v>3535</v>
      </c>
    </row>
    <row r="4698" spans="12:13">
      <c r="L4698" s="65">
        <v>922600</v>
      </c>
      <c r="M4698" t="s">
        <v>3536</v>
      </c>
    </row>
    <row r="4699" spans="12:13">
      <c r="L4699" s="65">
        <v>922620</v>
      </c>
      <c r="M4699" t="s">
        <v>3537</v>
      </c>
    </row>
    <row r="4700" spans="12:13">
      <c r="L4700" s="65">
        <v>922621</v>
      </c>
      <c r="M4700" t="s">
        <v>3537</v>
      </c>
    </row>
    <row r="4701" spans="12:13">
      <c r="L4701" s="65">
        <v>922630</v>
      </c>
      <c r="M4701" t="s">
        <v>3538</v>
      </c>
    </row>
    <row r="4702" spans="12:13">
      <c r="L4702" s="65">
        <v>922631</v>
      </c>
      <c r="M4702" t="s">
        <v>3538</v>
      </c>
    </row>
    <row r="4703" spans="12:13">
      <c r="L4703" s="65">
        <v>922640</v>
      </c>
      <c r="M4703" t="s">
        <v>3539</v>
      </c>
    </row>
    <row r="4704" spans="12:13">
      <c r="L4704" s="65">
        <v>922641</v>
      </c>
      <c r="M4704" t="s">
        <v>3539</v>
      </c>
    </row>
    <row r="4705" spans="12:13">
      <c r="L4705" s="65">
        <v>922650</v>
      </c>
      <c r="M4705" t="s">
        <v>3540</v>
      </c>
    </row>
    <row r="4706" spans="12:13">
      <c r="L4706" s="65">
        <v>922651</v>
      </c>
      <c r="M4706" t="s">
        <v>3540</v>
      </c>
    </row>
    <row r="4707" spans="12:13">
      <c r="L4707" s="65">
        <v>922660</v>
      </c>
      <c r="M4707" t="s">
        <v>3541</v>
      </c>
    </row>
    <row r="4708" spans="12:13">
      <c r="L4708" s="65">
        <v>922661</v>
      </c>
      <c r="M4708" t="s">
        <v>3542</v>
      </c>
    </row>
    <row r="4709" spans="12:13">
      <c r="L4709" s="65">
        <v>922662</v>
      </c>
      <c r="M4709" t="s">
        <v>3543</v>
      </c>
    </row>
    <row r="4710" spans="12:13">
      <c r="L4710" s="65">
        <v>922665</v>
      </c>
      <c r="M4710" t="s">
        <v>3544</v>
      </c>
    </row>
    <row r="4711" spans="12:13">
      <c r="L4711" s="65">
        <v>922700</v>
      </c>
      <c r="M4711" t="s">
        <v>3545</v>
      </c>
    </row>
    <row r="4712" spans="12:13">
      <c r="L4712" s="65">
        <v>922720</v>
      </c>
      <c r="M4712" t="s">
        <v>3546</v>
      </c>
    </row>
    <row r="4713" spans="12:13">
      <c r="L4713" s="65">
        <v>922721</v>
      </c>
      <c r="M4713" t="s">
        <v>3546</v>
      </c>
    </row>
    <row r="4714" spans="12:13">
      <c r="L4714" s="65">
        <v>922730</v>
      </c>
      <c r="M4714" t="s">
        <v>3547</v>
      </c>
    </row>
    <row r="4715" spans="12:13">
      <c r="L4715" s="65">
        <v>922731</v>
      </c>
      <c r="M4715" t="s">
        <v>3548</v>
      </c>
    </row>
    <row r="4716" spans="12:13">
      <c r="L4716" s="65">
        <v>922732</v>
      </c>
      <c r="M4716" t="s">
        <v>3549</v>
      </c>
    </row>
    <row r="4717" spans="12:13">
      <c r="L4717" s="65">
        <v>922740</v>
      </c>
      <c r="M4717" t="s">
        <v>3550</v>
      </c>
    </row>
    <row r="4718" spans="12:13">
      <c r="L4718" s="65">
        <v>922741</v>
      </c>
      <c r="M4718" t="s">
        <v>3550</v>
      </c>
    </row>
    <row r="4719" spans="12:13">
      <c r="L4719" s="65">
        <v>922750</v>
      </c>
      <c r="M4719" t="s">
        <v>3551</v>
      </c>
    </row>
    <row r="4720" spans="12:13">
      <c r="L4720" s="65">
        <v>922751</v>
      </c>
      <c r="M4720" t="s">
        <v>3551</v>
      </c>
    </row>
    <row r="4721" spans="12:13">
      <c r="L4721" s="65">
        <v>922760</v>
      </c>
      <c r="M4721" t="s">
        <v>3552</v>
      </c>
    </row>
    <row r="4722" spans="12:13">
      <c r="L4722" s="65">
        <v>922761</v>
      </c>
      <c r="M4722" t="s">
        <v>3553</v>
      </c>
    </row>
    <row r="4723" spans="12:13">
      <c r="L4723" s="65">
        <v>922762</v>
      </c>
      <c r="M4723" t="s">
        <v>3554</v>
      </c>
    </row>
    <row r="4724" spans="12:13">
      <c r="L4724" s="65">
        <v>922765</v>
      </c>
      <c r="M4724" t="s">
        <v>3555</v>
      </c>
    </row>
    <row r="4725" spans="12:13">
      <c r="L4725" s="65">
        <v>922800</v>
      </c>
      <c r="M4725" t="s">
        <v>1214</v>
      </c>
    </row>
    <row r="4726" spans="12:13">
      <c r="L4726" s="65">
        <v>922810</v>
      </c>
      <c r="M4726" t="s">
        <v>1214</v>
      </c>
    </row>
    <row r="4727" spans="12:13">
      <c r="L4727" s="65">
        <v>922811</v>
      </c>
      <c r="M4727" t="s">
        <v>1214</v>
      </c>
    </row>
    <row r="4728" spans="12:13">
      <c r="L4728" s="65">
        <v>990000</v>
      </c>
      <c r="M4728" t="s">
        <v>3556</v>
      </c>
    </row>
    <row r="4729" spans="12:13">
      <c r="L4729" s="65">
        <v>999000</v>
      </c>
      <c r="M4729" t="s">
        <v>3556</v>
      </c>
    </row>
    <row r="4730" spans="12:13">
      <c r="L4730" s="65">
        <v>999900</v>
      </c>
      <c r="M4730" t="s">
        <v>3556</v>
      </c>
    </row>
    <row r="4731" spans="12:13">
      <c r="L4731" s="65">
        <v>999990</v>
      </c>
      <c r="M4731" t="s">
        <v>3556</v>
      </c>
    </row>
    <row r="4732" spans="12:13">
      <c r="L4732" s="65">
        <v>999999</v>
      </c>
      <c r="M4732" t="s">
        <v>3556</v>
      </c>
    </row>
  </sheetData>
  <autoFilter ref="L2:M4732"/>
  <mergeCells count="3">
    <mergeCell ref="A1:B1"/>
    <mergeCell ref="G1:H1"/>
    <mergeCell ref="L1:M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vt:i4>
      </vt:variant>
    </vt:vector>
  </HeadingPairs>
  <TitlesOfParts>
    <vt:vector size="24" baseType="lpstr">
      <vt:lpstr>Рачун финансирања</vt:lpstr>
      <vt:lpstr>Општи део - (6)</vt:lpstr>
      <vt:lpstr>Приџ,прим vs Расх,изд</vt:lpstr>
      <vt:lpstr>По основ. нам.</vt:lpstr>
      <vt:lpstr>Програмска</vt:lpstr>
      <vt:lpstr>Расх по функц. </vt:lpstr>
      <vt:lpstr>ПО КОРИСНИЦИМА</vt:lpstr>
      <vt:lpstr>члан 3</vt:lpstr>
      <vt:lpstr>Класификације</vt:lpstr>
      <vt:lpstr>РЕЗЕРВА</vt:lpstr>
      <vt:lpstr>Sheet1</vt:lpstr>
      <vt:lpstr>TUR.ORG PLATA</vt:lpstr>
      <vt:lpstr>t1 podaci</vt:lpstr>
      <vt:lpstr>Sheet2</vt:lpstr>
      <vt:lpstr>ljkl</vt:lpstr>
      <vt:lpstr>'Општи део - (6)'!Print_Area</vt:lpstr>
      <vt:lpstr>'ПО КОРИСНИЦИМА'!Print_Area</vt:lpstr>
      <vt:lpstr>'По основ. нам.'!Print_Area</vt:lpstr>
      <vt:lpstr>Програмска!Print_Area</vt:lpstr>
      <vt:lpstr>'Расх по функц. '!Print_Area</vt:lpstr>
      <vt:lpstr>'Рачун финансирања'!Print_Area</vt:lpstr>
      <vt:lpstr>'члан 3'!Print_Area</vt:lpstr>
      <vt:lpstr>Ukupno_funkcionalna</vt:lpstr>
      <vt:lpstr>Ukupno_izdaci</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LPA</dc:creator>
  <cp:lastModifiedBy>Fica</cp:lastModifiedBy>
  <cp:lastPrinted>2024-10-31T08:46:10Z</cp:lastPrinted>
  <dcterms:created xsi:type="dcterms:W3CDTF">2014-09-23T08:37:30Z</dcterms:created>
  <dcterms:modified xsi:type="dcterms:W3CDTF">2024-10-31T08:46:19Z</dcterms:modified>
</cp:coreProperties>
</file>